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codeName="ThisWorkbook" defaultThemeVersion="166925"/>
  <mc:AlternateContent xmlns:mc="http://schemas.openxmlformats.org/markup-compatibility/2006">
    <mc:Choice Requires="x15">
      <x15ac:absPath xmlns:x15ac="http://schemas.microsoft.com/office/spreadsheetml/2010/11/ac" url="Z:\Mobilité\Déplacements en avion\Contribution - outil de calcul\"/>
    </mc:Choice>
  </mc:AlternateContent>
  <xr:revisionPtr revIDLastSave="0" documentId="13_ncr:1_{927931AC-DFF3-46A4-AD4A-1B888660CB3C}" xr6:coauthVersionLast="36" xr6:coauthVersionMax="36" xr10:uidLastSave="{00000000-0000-0000-0000-000000000000}"/>
  <workbookProtection workbookAlgorithmName="SHA-512" workbookHashValue="QOqWeUzgkQqH0uLCDshsvinnLzYOk68L1cU0d3H95OT/rmSgosFc+apo5iLYH07HQtHxsoriOHyAkNoxhAML5Q==" workbookSaltValue="m3CPG8RzZ5+3gtTggs0rkw==" workbookSpinCount="100000" lockStructure="1"/>
  <bookViews>
    <workbookView xWindow="0" yWindow="0" windowWidth="28800" windowHeight="12225" xr2:uid="{EEB8C69E-E151-4658-B828-F57A8987658B}"/>
  </bookViews>
  <sheets>
    <sheet name="Formulaire" sheetId="1" r:id="rId1"/>
    <sheet name="Backend" sheetId="6" state="hidden" r:id="rId2"/>
    <sheet name="Paramètres" sheetId="5" state="hidden" r:id="rId3"/>
    <sheet name="Aéroports" sheetId="3" state="hidden" r:id="rId4"/>
    <sheet name="ArCompl" sheetId="12" state="hidden" r:id="rId5"/>
    <sheet name="Liste noire" sheetId="13" state="hidden" r:id="rId6"/>
  </sheets>
  <definedNames>
    <definedName name="_xlnm._FilterDatabase" localSheetId="3" hidden="1">Aéroports!$A$1:$O$5193</definedName>
    <definedName name="_xlnm._FilterDatabase" localSheetId="5" hidden="1">'Liste noire'!$A$1:$C$109</definedName>
    <definedName name="Classe">Paramètres!$L$15:$L$16</definedName>
    <definedName name="PaysArrivee">Paramètres!$G$8:INDEX(Paramètres!$G$8:$G$240,IF(MAX(Paramètres!$F$8:$F$240)&gt;0,MAX(Paramètres!$F$8:$F$240),1),1)</definedName>
    <definedName name="PaysDepart">Paramètres!$C$8:INDEX(Paramètres!$C$8:$C$240,IF(MAX(Paramètres!$B$8:$B$240)&gt;0,MAX(Paramètres!$B$8:$B$240),1),1)</definedName>
    <definedName name="PaysEscale">Paramètres!$E$8:INDEX(Paramètres!$E$8:$E$240,IF(MAX(Paramètres!$D$8:$D$240)&gt;0,MAX(Paramètres!$D$8:$D$240),1),1)</definedName>
    <definedName name="Type">Paramètres!$M$15:$M$16</definedName>
    <definedName name="VilleArrivee">Aéroports!$S$2:INDEX(Aéroports!$S$2:$S$5193,IF(MAX(Aéroports!$O$2:$O$5193)&gt;0,MAX(Aéroports!$O$2:$O$5193),1),1)</definedName>
    <definedName name="VilleDepart">Aéroports!$Q$2:INDEX(Aéroports!$Q$2:$Q$5193,IF(MAX(Aéroports!$M$2:$M$5193)&gt;0,MAX(Aéroports!$M$2:$M$5193),1),1)</definedName>
    <definedName name="VilleEscale">Aéroports!$R$2:INDEX(Aéroports!$R$2:$R$5193,IF(MAX(Aéroports!$N$2:$N$5193)&gt;0,MAX(Aéroports!$N$2:$N$5193),1),1)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96" i="3" l="1"/>
  <c r="N96" i="3"/>
  <c r="O96" i="3"/>
  <c r="M479" i="12"/>
  <c r="M765" i="12"/>
  <c r="M1418" i="12"/>
  <c r="M1408" i="12"/>
  <c r="M1795" i="12"/>
  <c r="M2131" i="12"/>
  <c r="M2263" i="12"/>
  <c r="M2276" i="12"/>
  <c r="M2325" i="12"/>
  <c r="M4858" i="12"/>
  <c r="M633" i="12"/>
  <c r="M3016" i="12"/>
  <c r="M3195" i="12"/>
  <c r="M340" i="12"/>
  <c r="M4591" i="12"/>
  <c r="M5568" i="12"/>
  <c r="M124" i="12"/>
  <c r="M174" i="12"/>
  <c r="M88" i="12"/>
  <c r="M487" i="12"/>
  <c r="M433" i="12"/>
  <c r="M956" i="12"/>
  <c r="M1223" i="12"/>
  <c r="M4965" i="12"/>
  <c r="M1315" i="12"/>
  <c r="M1684" i="12"/>
  <c r="M1793" i="12"/>
  <c r="M1567" i="12"/>
  <c r="M1846" i="12"/>
  <c r="M2193" i="12"/>
  <c r="M3889" i="12"/>
  <c r="M2334" i="12"/>
  <c r="M2369" i="12"/>
  <c r="M2374" i="12"/>
  <c r="M2531" i="12"/>
  <c r="M2667" i="12"/>
  <c r="M2830" i="12"/>
  <c r="M27" i="12"/>
  <c r="M2915" i="12"/>
  <c r="M3064" i="12"/>
  <c r="M2896" i="12"/>
  <c r="M3286" i="12"/>
  <c r="M3224" i="12"/>
  <c r="M1220" i="12"/>
  <c r="M3644" i="12"/>
  <c r="M3858" i="12"/>
  <c r="M3855" i="12"/>
  <c r="M3349" i="12"/>
  <c r="M3698" i="12"/>
  <c r="M3800" i="12"/>
  <c r="M3779" i="12"/>
  <c r="M4895" i="12"/>
  <c r="M3932" i="12"/>
  <c r="M4035" i="12"/>
  <c r="M4243" i="12"/>
  <c r="M4486" i="12"/>
  <c r="M4130" i="12"/>
  <c r="M2737" i="12"/>
  <c r="M4840" i="12"/>
  <c r="M4894" i="12"/>
  <c r="M4891" i="12"/>
  <c r="M5011" i="12"/>
  <c r="M5053" i="12"/>
  <c r="M4586" i="12"/>
  <c r="M346" i="12"/>
  <c r="M171" i="12"/>
  <c r="M22" i="12"/>
  <c r="M527" i="12"/>
  <c r="M747" i="12"/>
  <c r="M488" i="12"/>
  <c r="M629" i="12"/>
  <c r="M551" i="12"/>
  <c r="M3869" i="12"/>
  <c r="M1061" i="12"/>
  <c r="M1133" i="12"/>
  <c r="M3867" i="12"/>
  <c r="M3862" i="12"/>
  <c r="M1309" i="12"/>
  <c r="M1603" i="12"/>
  <c r="M3128" i="12"/>
  <c r="M1317" i="12"/>
  <c r="M1859" i="12"/>
  <c r="M5026" i="12"/>
  <c r="M2052" i="12"/>
  <c r="M1618" i="12"/>
  <c r="M2685" i="12"/>
  <c r="M3493" i="12"/>
  <c r="M4498" i="12"/>
  <c r="M3421" i="12"/>
  <c r="M3895" i="12"/>
  <c r="M4655" i="12"/>
  <c r="M4550" i="12"/>
  <c r="M4587" i="12"/>
  <c r="M1903" i="12"/>
  <c r="M4660" i="12"/>
  <c r="M4595" i="12"/>
  <c r="M4636" i="12"/>
  <c r="M4573" i="12"/>
  <c r="M1968" i="12"/>
  <c r="M24" i="12"/>
  <c r="M214" i="12"/>
  <c r="M5577" i="12"/>
  <c r="M107" i="12"/>
  <c r="M365" i="12"/>
  <c r="M706" i="12"/>
  <c r="M451" i="12"/>
  <c r="M367" i="12"/>
  <c r="M543" i="12"/>
  <c r="M677" i="12"/>
  <c r="M613" i="12"/>
  <c r="M620" i="12"/>
  <c r="M1797" i="12"/>
  <c r="M5579" i="12"/>
  <c r="M984" i="12"/>
  <c r="M846" i="12"/>
  <c r="M3236" i="12"/>
  <c r="M5622" i="12"/>
  <c r="M1224" i="12"/>
  <c r="M1211" i="12"/>
  <c r="M1281" i="12"/>
  <c r="M1256" i="12"/>
  <c r="M3868" i="12"/>
  <c r="M1354" i="12"/>
  <c r="M1381" i="12"/>
  <c r="M1376" i="12"/>
  <c r="M1378" i="12"/>
  <c r="M1462" i="12"/>
  <c r="M1502" i="12"/>
  <c r="M1454" i="12"/>
  <c r="M1436" i="12"/>
  <c r="M1622" i="12"/>
  <c r="M1605" i="12"/>
  <c r="M1722" i="12"/>
  <c r="M2044" i="12"/>
  <c r="M1823" i="12"/>
  <c r="M5159" i="12"/>
  <c r="M5613" i="12"/>
  <c r="M1767" i="12"/>
  <c r="M1815" i="12"/>
  <c r="M1786" i="12"/>
  <c r="M1885" i="12"/>
  <c r="M2001" i="12"/>
  <c r="M2229" i="12"/>
  <c r="M1467" i="12"/>
  <c r="M2535" i="12"/>
  <c r="M1326" i="12"/>
  <c r="M2286" i="12"/>
  <c r="M5614" i="12"/>
  <c r="M4006" i="12"/>
  <c r="M2615" i="12"/>
  <c r="M2609" i="12"/>
  <c r="M2604" i="12"/>
  <c r="M2671" i="12"/>
  <c r="M2583" i="12"/>
  <c r="M3050" i="12"/>
  <c r="M1476" i="12"/>
  <c r="M2917" i="12"/>
  <c r="M3162" i="12"/>
  <c r="M1481" i="12"/>
  <c r="M1479" i="12"/>
  <c r="M1385" i="12"/>
  <c r="M3304" i="12"/>
  <c r="M3325" i="12"/>
  <c r="M3499" i="12"/>
  <c r="M3389" i="12"/>
  <c r="M3607" i="12"/>
  <c r="M4491" i="12"/>
  <c r="M3606" i="12"/>
  <c r="M4016" i="12"/>
  <c r="M1707" i="12"/>
  <c r="M4406" i="12"/>
  <c r="M3785" i="12"/>
  <c r="M4351" i="12"/>
  <c r="M5620" i="12"/>
  <c r="M5630" i="12"/>
  <c r="M3926" i="12"/>
  <c r="M4459" i="12"/>
  <c r="M5621" i="12"/>
  <c r="M109" i="12"/>
  <c r="M3340" i="12"/>
  <c r="M1737" i="12"/>
  <c r="M5138" i="12"/>
  <c r="M5624" i="12"/>
  <c r="M653" i="12"/>
  <c r="M723" i="12"/>
  <c r="M754" i="12"/>
  <c r="M1218" i="12"/>
  <c r="M3311" i="12"/>
  <c r="M4441" i="12"/>
  <c r="M2515" i="12"/>
  <c r="M4152" i="12"/>
  <c r="M2551" i="12"/>
  <c r="M2756" i="12"/>
  <c r="M2882" i="12"/>
  <c r="M4391" i="12"/>
  <c r="M4353" i="12"/>
  <c r="M3103" i="12"/>
  <c r="M1740" i="12"/>
  <c r="M3377" i="12"/>
  <c r="M4999" i="12"/>
  <c r="M3577" i="12"/>
  <c r="M4955" i="12"/>
  <c r="M4482" i="12"/>
  <c r="M3230" i="12"/>
  <c r="M4820" i="12"/>
  <c r="M5160" i="12"/>
  <c r="M326" i="12"/>
  <c r="M211" i="12"/>
  <c r="M373" i="12"/>
  <c r="M576" i="12"/>
  <c r="M1387" i="12"/>
  <c r="M4465" i="12"/>
  <c r="M4105" i="12"/>
  <c r="M1012" i="12"/>
  <c r="M125" i="12"/>
  <c r="M1877" i="12"/>
  <c r="M141" i="12"/>
  <c r="M3908" i="12"/>
  <c r="M456" i="12"/>
  <c r="M1159" i="12"/>
  <c r="M1232" i="12"/>
  <c r="M1113" i="12"/>
  <c r="M51" i="12"/>
  <c r="M1314" i="12"/>
  <c r="M1616" i="12"/>
  <c r="M4878" i="12"/>
  <c r="M242" i="12"/>
  <c r="M1770" i="12"/>
  <c r="M2154" i="12"/>
  <c r="M1778" i="12"/>
  <c r="M2880" i="12"/>
  <c r="M1249" i="12"/>
  <c r="M3909" i="12"/>
  <c r="M4069" i="12"/>
  <c r="M5194" i="12"/>
  <c r="M4228" i="12"/>
  <c r="M4282" i="12"/>
  <c r="M4770" i="12"/>
  <c r="M4589" i="12"/>
  <c r="M4761" i="12"/>
  <c r="M1394" i="12"/>
  <c r="M1300" i="12"/>
  <c r="M5373" i="12"/>
  <c r="M2385" i="12"/>
  <c r="M255" i="12"/>
  <c r="M457" i="12"/>
  <c r="M92" i="12"/>
  <c r="M1402" i="12"/>
  <c r="M990" i="12"/>
  <c r="M965" i="12"/>
  <c r="M930" i="12"/>
  <c r="M941" i="12"/>
  <c r="M923" i="12"/>
  <c r="M1293" i="12"/>
  <c r="M1518" i="12"/>
  <c r="M2038" i="12"/>
  <c r="M1351" i="12"/>
  <c r="M1471" i="12"/>
  <c r="M1600" i="12"/>
  <c r="M1608" i="12"/>
  <c r="M2000" i="12"/>
  <c r="M1996" i="12"/>
  <c r="M2218" i="12"/>
  <c r="M2230" i="12"/>
  <c r="M2696" i="12"/>
  <c r="M2075" i="12"/>
  <c r="M2623" i="12"/>
  <c r="M2612" i="12"/>
  <c r="M2870" i="12"/>
  <c r="M2876" i="12"/>
  <c r="M3237" i="12"/>
  <c r="M3318" i="12"/>
  <c r="M3483" i="12"/>
  <c r="M3770" i="12"/>
  <c r="M221" i="12"/>
  <c r="M3710" i="12"/>
  <c r="M3793" i="12"/>
  <c r="M3811" i="12"/>
  <c r="M3715" i="12"/>
  <c r="M3957" i="12"/>
  <c r="M3947" i="12"/>
  <c r="M3938" i="12"/>
  <c r="M3968" i="12"/>
  <c r="M3965" i="12"/>
  <c r="M3972" i="12"/>
  <c r="M4041" i="12"/>
  <c r="M4278" i="12"/>
  <c r="M3412" i="12"/>
  <c r="M606" i="12"/>
  <c r="M4800" i="12"/>
  <c r="M4838" i="12"/>
  <c r="M2758" i="12"/>
  <c r="M949" i="12"/>
  <c r="M98" i="12"/>
  <c r="M4097" i="12"/>
  <c r="M4192" i="12"/>
  <c r="M4053" i="12"/>
  <c r="M4389" i="12"/>
  <c r="M4153" i="12"/>
  <c r="M4209" i="12"/>
  <c r="M4544" i="12"/>
  <c r="M4744" i="12"/>
  <c r="M3954" i="12"/>
  <c r="M4757" i="12"/>
  <c r="M4879" i="12"/>
  <c r="M4940" i="12"/>
  <c r="M4942" i="12"/>
  <c r="M4974" i="12"/>
  <c r="M4984" i="12"/>
  <c r="M237" i="12"/>
  <c r="M2775" i="12"/>
  <c r="M1390" i="12"/>
  <c r="M296" i="12"/>
  <c r="M2205" i="12"/>
  <c r="M81" i="12"/>
  <c r="M5120" i="12"/>
  <c r="M172" i="12"/>
  <c r="M53" i="12"/>
  <c r="M273" i="12"/>
  <c r="M41" i="12"/>
  <c r="M46" i="12"/>
  <c r="M1749" i="12"/>
  <c r="M3814" i="12"/>
  <c r="M253" i="12"/>
  <c r="M306" i="12"/>
  <c r="M318" i="12"/>
  <c r="M391" i="12"/>
  <c r="M628" i="12"/>
  <c r="M561" i="12"/>
  <c r="M382" i="12"/>
  <c r="M676" i="12"/>
  <c r="M466" i="12"/>
  <c r="M618" i="12"/>
  <c r="M421" i="12"/>
  <c r="M4578" i="12"/>
  <c r="M672" i="12"/>
  <c r="M515" i="12"/>
  <c r="M533" i="12"/>
  <c r="M1610" i="12"/>
  <c r="M582" i="12"/>
  <c r="M600" i="12"/>
  <c r="M610" i="12"/>
  <c r="M546" i="12"/>
  <c r="M558" i="12"/>
  <c r="M464" i="12"/>
  <c r="M540" i="12"/>
  <c r="M596" i="12"/>
  <c r="M664" i="12"/>
  <c r="M390" i="12"/>
  <c r="M650" i="12"/>
  <c r="M685" i="12"/>
  <c r="M925" i="12"/>
  <c r="M785" i="12"/>
  <c r="M753" i="12"/>
  <c r="M1023" i="12"/>
  <c r="M790" i="12"/>
  <c r="M801" i="12"/>
  <c r="M995" i="12"/>
  <c r="M763" i="12"/>
  <c r="M906" i="12"/>
  <c r="M917" i="12"/>
  <c r="M2297" i="12"/>
  <c r="M742" i="12"/>
  <c r="M912" i="12"/>
  <c r="M1011" i="12"/>
  <c r="M814" i="12"/>
  <c r="M950" i="12"/>
  <c r="M775" i="12"/>
  <c r="M997" i="12"/>
  <c r="M3476" i="12"/>
  <c r="M3477" i="12"/>
  <c r="M936" i="12"/>
  <c r="M911" i="12"/>
  <c r="M865" i="12"/>
  <c r="M895" i="12"/>
  <c r="M3281" i="12"/>
  <c r="M1199" i="12"/>
  <c r="M1170" i="12"/>
  <c r="M1094" i="12"/>
  <c r="M1188" i="12"/>
  <c r="M1184" i="12"/>
  <c r="M1156" i="12"/>
  <c r="M1086" i="12"/>
  <c r="M1148" i="12"/>
  <c r="M1136" i="12"/>
  <c r="M1306" i="12"/>
  <c r="M1321" i="12"/>
  <c r="M1348" i="12"/>
  <c r="M1452" i="12"/>
  <c r="M1468" i="12"/>
  <c r="M1497" i="12"/>
  <c r="M3433" i="12"/>
  <c r="M1546" i="12"/>
  <c r="M1590" i="12"/>
  <c r="M1587" i="12"/>
  <c r="M1636" i="12"/>
  <c r="M1631" i="12"/>
  <c r="M1716" i="12"/>
  <c r="M1670" i="12"/>
  <c r="M1594" i="12"/>
  <c r="M1624" i="12"/>
  <c r="M1591" i="12"/>
  <c r="M1705" i="12"/>
  <c r="M1782" i="12"/>
  <c r="M1855" i="12"/>
  <c r="M1916" i="12"/>
  <c r="M1835" i="12"/>
  <c r="M1940" i="12"/>
  <c r="M1773" i="12"/>
  <c r="M1881" i="12"/>
  <c r="M1827" i="12"/>
  <c r="M1910" i="12"/>
  <c r="M1813" i="12"/>
  <c r="M1991" i="12"/>
  <c r="M2103" i="12"/>
  <c r="M2132" i="12"/>
  <c r="M2148" i="12"/>
  <c r="M2261" i="12"/>
  <c r="M2307" i="12"/>
  <c r="M2298" i="12"/>
  <c r="M2450" i="12"/>
  <c r="M2417" i="12"/>
  <c r="M2460" i="12"/>
  <c r="M2393" i="12"/>
  <c r="M2302" i="12"/>
  <c r="M2496" i="12"/>
  <c r="M2469" i="12"/>
  <c r="M2396" i="12"/>
  <c r="M2585" i="12"/>
  <c r="M416" i="12"/>
  <c r="M2732" i="12"/>
  <c r="M2767" i="12"/>
  <c r="M2576" i="12"/>
  <c r="M2605" i="12"/>
  <c r="M2588" i="12"/>
  <c r="M2675" i="12"/>
  <c r="M2619" i="12"/>
  <c r="M2735" i="12"/>
  <c r="M2804" i="12"/>
  <c r="M2073" i="12"/>
  <c r="M2713" i="12"/>
  <c r="M2566" i="12"/>
  <c r="M4803" i="12"/>
  <c r="M2981" i="12"/>
  <c r="M3109" i="12"/>
  <c r="M5170" i="12"/>
  <c r="M3021" i="12"/>
  <c r="M2860" i="12"/>
  <c r="M2833" i="12"/>
  <c r="M2857" i="12"/>
  <c r="M2976" i="12"/>
  <c r="M2840" i="12"/>
  <c r="M2878" i="12"/>
  <c r="M2887" i="12"/>
  <c r="M2950" i="12"/>
  <c r="M3061" i="12"/>
  <c r="M2922" i="12"/>
  <c r="M3040" i="12"/>
  <c r="M3044" i="12"/>
  <c r="M3086" i="12"/>
  <c r="M3468" i="12"/>
  <c r="M3168" i="12"/>
  <c r="M4571" i="12"/>
  <c r="M2911" i="12"/>
  <c r="M2937" i="12"/>
  <c r="M2079" i="12"/>
  <c r="M5085" i="12"/>
  <c r="M3005" i="12"/>
  <c r="M1108" i="12"/>
  <c r="M3174" i="12"/>
  <c r="M3199" i="12"/>
  <c r="M3323" i="12"/>
  <c r="M3342" i="12"/>
  <c r="M5612" i="12"/>
  <c r="M3343" i="12"/>
  <c r="M3301" i="12"/>
  <c r="M3445" i="12"/>
  <c r="M3451" i="12"/>
  <c r="M3472" i="12"/>
  <c r="M3380" i="12"/>
  <c r="M3706" i="12"/>
  <c r="M3578" i="12"/>
  <c r="M3672" i="12"/>
  <c r="M3603" i="12"/>
  <c r="M2134" i="12"/>
  <c r="M3613" i="12"/>
  <c r="M1676" i="12"/>
  <c r="M1273" i="12"/>
  <c r="M3638" i="12"/>
  <c r="M3690" i="12"/>
  <c r="M3769" i="12"/>
  <c r="M3802" i="12"/>
  <c r="M3842" i="12"/>
  <c r="M3761" i="12"/>
  <c r="M4845" i="12"/>
  <c r="M3914" i="12"/>
  <c r="M4084" i="12"/>
  <c r="M4013" i="12"/>
  <c r="M3935" i="12"/>
  <c r="M4037" i="12"/>
  <c r="M4008" i="12"/>
  <c r="M4045" i="12"/>
  <c r="M4065" i="12"/>
  <c r="M4128" i="12"/>
  <c r="M4460" i="12"/>
  <c r="M3335" i="12"/>
  <c r="M2960" i="12"/>
  <c r="M4226" i="12"/>
  <c r="M2169" i="12"/>
  <c r="M4204" i="12"/>
  <c r="M4371" i="12"/>
  <c r="M4477" i="12"/>
  <c r="M4451" i="12"/>
  <c r="M686" i="12"/>
  <c r="M4471" i="12"/>
  <c r="M4659" i="12"/>
  <c r="M4719" i="12"/>
  <c r="M5191" i="12"/>
  <c r="M4551" i="12"/>
  <c r="M4552" i="12"/>
  <c r="M4525" i="12"/>
  <c r="M5189" i="12"/>
  <c r="M4545" i="12"/>
  <c r="M4779" i="12"/>
  <c r="M5123" i="12"/>
  <c r="M4738" i="12"/>
  <c r="M338" i="12"/>
  <c r="M4929" i="12"/>
  <c r="M3679" i="12"/>
  <c r="M5056" i="12"/>
  <c r="M5057" i="12"/>
  <c r="M5083" i="12"/>
  <c r="M5052" i="12"/>
  <c r="M5143" i="12"/>
  <c r="M5145" i="12"/>
  <c r="M5067" i="12"/>
  <c r="M5130" i="12"/>
  <c r="M5096" i="12"/>
  <c r="M5066" i="12"/>
  <c r="M5100" i="12"/>
  <c r="M4854" i="12"/>
  <c r="M5176" i="12"/>
  <c r="M3443" i="12"/>
  <c r="M5482" i="12"/>
  <c r="M260" i="12"/>
  <c r="M530" i="12"/>
  <c r="M684" i="12"/>
  <c r="M710" i="12"/>
  <c r="M897" i="12"/>
  <c r="M1015" i="12"/>
  <c r="M1034" i="12"/>
  <c r="M1046" i="12"/>
  <c r="M1194" i="12"/>
  <c r="M1236" i="12"/>
  <c r="M1263" i="12"/>
  <c r="M1714" i="12"/>
  <c r="M1922" i="12"/>
  <c r="M1948" i="12"/>
  <c r="M2315" i="12"/>
  <c r="M2413" i="12"/>
  <c r="M2416" i="12"/>
  <c r="M3074" i="12"/>
  <c r="M3245" i="12"/>
  <c r="M3757" i="12"/>
  <c r="M3890" i="12"/>
  <c r="M3892" i="12"/>
  <c r="M4046" i="12"/>
  <c r="M4239" i="12"/>
  <c r="M4314" i="12"/>
  <c r="M4448" i="12"/>
  <c r="M4764" i="12"/>
  <c r="M4786" i="12"/>
  <c r="M5059" i="12"/>
  <c r="M5072" i="12"/>
  <c r="M1697" i="12"/>
  <c r="M1880" i="12"/>
  <c r="M2436" i="12"/>
  <c r="M2365" i="12"/>
  <c r="M2708" i="12"/>
  <c r="M4485" i="12"/>
  <c r="M4959" i="12"/>
  <c r="M1745" i="12"/>
  <c r="M2482" i="12"/>
  <c r="M2658" i="12"/>
  <c r="M3203" i="12"/>
  <c r="M1557" i="12"/>
  <c r="M5639" i="12"/>
  <c r="M478" i="12"/>
  <c r="M945" i="12"/>
  <c r="M263" i="12"/>
  <c r="M281" i="12"/>
  <c r="M737" i="12"/>
  <c r="M774" i="12"/>
  <c r="M5627" i="12"/>
  <c r="M968" i="12"/>
  <c r="M2606" i="12"/>
  <c r="M1495" i="12"/>
  <c r="M1604" i="12"/>
  <c r="M1601" i="12"/>
  <c r="M2930" i="12"/>
  <c r="M1995" i="12"/>
  <c r="M3173" i="12"/>
  <c r="M3210" i="12"/>
  <c r="M3649" i="12"/>
  <c r="M1310" i="12"/>
  <c r="M4054" i="12"/>
  <c r="M4114" i="12"/>
  <c r="M332" i="12"/>
  <c r="M4303" i="12"/>
  <c r="M4526" i="12"/>
  <c r="M5077" i="12"/>
  <c r="M352" i="12"/>
  <c r="M715" i="12"/>
  <c r="M827" i="12"/>
  <c r="M1035" i="12"/>
  <c r="M1068" i="12"/>
  <c r="M2072" i="12"/>
  <c r="M2219" i="12"/>
  <c r="M3994" i="12"/>
  <c r="M4346" i="12"/>
  <c r="M5650" i="12"/>
  <c r="M445" i="12"/>
  <c r="M603" i="12"/>
  <c r="M1641" i="12"/>
  <c r="M1648" i="12"/>
  <c r="M2933" i="12"/>
  <c r="M3096" i="12"/>
  <c r="M3137" i="12"/>
  <c r="M5016" i="12"/>
  <c r="M209" i="12"/>
  <c r="M630" i="12"/>
  <c r="M1006" i="12"/>
  <c r="M3874" i="12"/>
  <c r="M2629" i="12"/>
  <c r="M3551" i="12"/>
  <c r="M711" i="12"/>
  <c r="M388" i="12"/>
  <c r="M939" i="12"/>
  <c r="M389" i="12"/>
  <c r="M1637" i="12"/>
  <c r="M660" i="12"/>
  <c r="M3572" i="12"/>
  <c r="M585" i="12"/>
  <c r="M3376" i="12"/>
  <c r="M545" i="12"/>
  <c r="M4778" i="12"/>
  <c r="M1796" i="12"/>
  <c r="M2260" i="12"/>
  <c r="M2292" i="12"/>
  <c r="M2322" i="12"/>
  <c r="M2505" i="12"/>
  <c r="M2727" i="12"/>
  <c r="M2641" i="12"/>
  <c r="M3152" i="12"/>
  <c r="M2868" i="12"/>
  <c r="M3027" i="12"/>
  <c r="M3036" i="12"/>
  <c r="M2925" i="12"/>
  <c r="M3180" i="12"/>
  <c r="M3375" i="12"/>
  <c r="M3675" i="12"/>
  <c r="M635" i="12"/>
  <c r="M3581" i="12"/>
  <c r="M166" i="12"/>
  <c r="M4579" i="12"/>
  <c r="M4325" i="12"/>
  <c r="M3969" i="12"/>
  <c r="M5196" i="12"/>
  <c r="M496" i="12"/>
  <c r="M851" i="12"/>
  <c r="M743" i="12"/>
  <c r="M1744" i="12"/>
  <c r="M2693" i="12"/>
  <c r="M3740" i="12"/>
  <c r="M3818" i="12"/>
  <c r="M3797" i="12"/>
  <c r="M3961" i="12"/>
  <c r="M3979" i="12"/>
  <c r="M4370" i="12"/>
  <c r="M4378" i="12"/>
  <c r="M5024" i="12"/>
  <c r="M4366" i="12"/>
  <c r="M4605" i="12"/>
  <c r="M4539" i="12"/>
  <c r="M4908" i="12"/>
  <c r="M697" i="12"/>
  <c r="M566" i="12"/>
  <c r="M3464" i="12"/>
  <c r="M4250" i="12"/>
  <c r="M1509" i="12"/>
  <c r="M1558" i="12"/>
  <c r="M1657" i="12"/>
  <c r="M2237" i="12"/>
  <c r="M368" i="12"/>
  <c r="M2327" i="12"/>
  <c r="M3119" i="12"/>
  <c r="M3494" i="12"/>
  <c r="M3682" i="12"/>
  <c r="M4458" i="12"/>
  <c r="M4466" i="12"/>
  <c r="M4630" i="12"/>
  <c r="M100" i="12"/>
  <c r="M290" i="12"/>
  <c r="M146" i="12"/>
  <c r="M257" i="12"/>
  <c r="M308" i="12"/>
  <c r="M235" i="12"/>
  <c r="M238" i="12"/>
  <c r="M34" i="12"/>
  <c r="M135" i="12"/>
  <c r="M450" i="12"/>
  <c r="M361" i="12"/>
  <c r="M605" i="12"/>
  <c r="M356" i="12"/>
  <c r="M357" i="12"/>
  <c r="M2224" i="12"/>
  <c r="M413" i="12"/>
  <c r="M914" i="12"/>
  <c r="M3694" i="12"/>
  <c r="M565" i="12"/>
  <c r="M667" i="12"/>
  <c r="M703" i="12"/>
  <c r="M2532" i="12"/>
  <c r="M3922" i="12"/>
  <c r="M3865" i="12"/>
  <c r="M497" i="12"/>
  <c r="M624" i="12"/>
  <c r="M673" i="12"/>
  <c r="M709" i="12"/>
  <c r="M806" i="12"/>
  <c r="M807" i="12"/>
  <c r="M772" i="12"/>
  <c r="M3383" i="12"/>
  <c r="M892" i="12"/>
  <c r="M957" i="12"/>
  <c r="M954" i="12"/>
  <c r="M4932" i="12"/>
  <c r="M829" i="12"/>
  <c r="M739" i="12"/>
  <c r="M726" i="12"/>
  <c r="M973" i="12"/>
  <c r="M886" i="12"/>
  <c r="M738" i="12"/>
  <c r="M724" i="12"/>
  <c r="M1038" i="12"/>
  <c r="M5149" i="12"/>
  <c r="M861" i="12"/>
  <c r="M779" i="12"/>
  <c r="M760" i="12"/>
  <c r="M812" i="12"/>
  <c r="M900" i="12"/>
  <c r="M764" i="12"/>
  <c r="M1063" i="12"/>
  <c r="M817" i="12"/>
  <c r="M428" i="12"/>
  <c r="M1029" i="12"/>
  <c r="M1210" i="12"/>
  <c r="M1161" i="12"/>
  <c r="M1126" i="12"/>
  <c r="M1180" i="12"/>
  <c r="M1360" i="12"/>
  <c r="M1359" i="12"/>
  <c r="M1437" i="12"/>
  <c r="M1460" i="12"/>
  <c r="M1465" i="12"/>
  <c r="M1417" i="12"/>
  <c r="M1494" i="12"/>
  <c r="M2003" i="12"/>
  <c r="M1498" i="12"/>
  <c r="M1419" i="12"/>
  <c r="M1751" i="12"/>
  <c r="M1730" i="12"/>
  <c r="M1652" i="12"/>
  <c r="M1725" i="12"/>
  <c r="M1674" i="12"/>
  <c r="M1688" i="12"/>
  <c r="M1936" i="12"/>
  <c r="M2057" i="12"/>
  <c r="M2033" i="12"/>
  <c r="M2064" i="12"/>
  <c r="M2093" i="12"/>
  <c r="M2097" i="12"/>
  <c r="M2209" i="12"/>
  <c r="M2145" i="12"/>
  <c r="M2208" i="12"/>
  <c r="M2202" i="12"/>
  <c r="M2227" i="12"/>
  <c r="M2152" i="12"/>
  <c r="M2172" i="12"/>
  <c r="M2128" i="12"/>
  <c r="M2150" i="12"/>
  <c r="M2213" i="12"/>
  <c r="M2544" i="12"/>
  <c r="M2578" i="12"/>
  <c r="M2636" i="12"/>
  <c r="M2563" i="12"/>
  <c r="M2768" i="12"/>
  <c r="M2877" i="12"/>
  <c r="M2854" i="12"/>
  <c r="M2861" i="12"/>
  <c r="M2821" i="12"/>
  <c r="M3687" i="12"/>
  <c r="M3028" i="12"/>
  <c r="M2810" i="12"/>
  <c r="M2947" i="12"/>
  <c r="M2914" i="12"/>
  <c r="M2842" i="12"/>
  <c r="M3060" i="12"/>
  <c r="M3134" i="12"/>
  <c r="M3033" i="12"/>
  <c r="M3139" i="12"/>
  <c r="M3211" i="12"/>
  <c r="M3363" i="12"/>
  <c r="M3882" i="12"/>
  <c r="M3361" i="12"/>
  <c r="M3498" i="12"/>
  <c r="M4657" i="12"/>
  <c r="M3427" i="12"/>
  <c r="M3714" i="12"/>
  <c r="M877" i="12"/>
  <c r="M3655" i="12"/>
  <c r="M3621" i="12"/>
  <c r="M3741" i="12"/>
  <c r="M3565" i="12"/>
  <c r="M3615" i="12"/>
  <c r="M3733" i="12"/>
  <c r="M3589" i="12"/>
  <c r="M3887" i="12"/>
  <c r="M3744" i="12"/>
  <c r="M3704" i="12"/>
  <c r="M3734" i="12"/>
  <c r="M3718" i="12"/>
  <c r="M592" i="12"/>
  <c r="M3829" i="12"/>
  <c r="M3766" i="12"/>
  <c r="M3753" i="12"/>
  <c r="M3951" i="12"/>
  <c r="M3940" i="12"/>
  <c r="M3915" i="12"/>
  <c r="M3927" i="12"/>
  <c r="M1612" i="12"/>
  <c r="M4166" i="12"/>
  <c r="M4409" i="12"/>
  <c r="M4078" i="12"/>
  <c r="M4038" i="12"/>
  <c r="M4379" i="12"/>
  <c r="M2078" i="12"/>
  <c r="M3978" i="12"/>
  <c r="M4365" i="12"/>
  <c r="M4414" i="12"/>
  <c r="M905" i="12"/>
  <c r="M4403" i="12"/>
  <c r="M1583" i="12"/>
  <c r="M4392" i="12"/>
  <c r="M3894" i="12"/>
  <c r="M4467" i="12"/>
  <c r="M4470" i="12"/>
  <c r="M4252" i="12"/>
  <c r="M4254" i="12"/>
  <c r="M4251" i="12"/>
  <c r="M4296" i="12"/>
  <c r="M4364" i="12"/>
  <c r="M821" i="12"/>
  <c r="M1692" i="12"/>
  <c r="M3448" i="12"/>
  <c r="M3480" i="12"/>
  <c r="M3864" i="12"/>
  <c r="M4330" i="12"/>
  <c r="M4190" i="12"/>
  <c r="M4521" i="12"/>
  <c r="M3872" i="12"/>
  <c r="M4561" i="12"/>
  <c r="M4562" i="12"/>
  <c r="M4577" i="12"/>
  <c r="M4694" i="12"/>
  <c r="M4608" i="12"/>
  <c r="M4768" i="12"/>
  <c r="M4806" i="12"/>
  <c r="M4802" i="12"/>
  <c r="M4810" i="12"/>
  <c r="M4856" i="12"/>
  <c r="M4857" i="12"/>
  <c r="M4873" i="12"/>
  <c r="M4915" i="12"/>
  <c r="M4912" i="12"/>
  <c r="M4979" i="12"/>
  <c r="M671" i="12"/>
  <c r="M4968" i="12"/>
  <c r="M4938" i="12"/>
  <c r="M3247" i="12"/>
  <c r="M4962" i="12"/>
  <c r="M1298" i="12"/>
  <c r="M682" i="12"/>
  <c r="M574" i="12"/>
  <c r="M1672" i="12"/>
  <c r="M3601" i="12"/>
  <c r="M4331" i="12"/>
  <c r="M4919" i="12"/>
  <c r="M583" i="12"/>
  <c r="M3523" i="12"/>
  <c r="M495" i="12"/>
  <c r="M369" i="12"/>
  <c r="M2455" i="12"/>
  <c r="M3721" i="12"/>
  <c r="M3924" i="12"/>
  <c r="M3956" i="12"/>
  <c r="M2405" i="12"/>
  <c r="M4676" i="12"/>
  <c r="M440" i="12"/>
  <c r="M584" i="12"/>
  <c r="M1141" i="12"/>
  <c r="M1492" i="12"/>
  <c r="M1669" i="12"/>
  <c r="M3138" i="12"/>
  <c r="M3248" i="12"/>
  <c r="M4614" i="12"/>
  <c r="M3332" i="12"/>
  <c r="M5205" i="12"/>
  <c r="M5607" i="12"/>
  <c r="M5528" i="12"/>
  <c r="M2519" i="12"/>
  <c r="M164" i="12"/>
  <c r="M5357" i="12"/>
  <c r="M5203" i="12"/>
  <c r="M5471" i="12"/>
  <c r="M5274" i="12"/>
  <c r="M5197" i="12"/>
  <c r="M5210" i="12"/>
  <c r="M5198" i="12"/>
  <c r="M5545" i="12"/>
  <c r="M5319" i="12"/>
  <c r="M5207" i="12"/>
  <c r="M5403" i="12"/>
  <c r="M5217" i="12"/>
  <c r="M5215" i="12"/>
  <c r="M5219" i="12"/>
  <c r="M5213" i="12"/>
  <c r="M5354" i="12"/>
  <c r="M5574" i="12"/>
  <c r="M5151" i="12"/>
  <c r="M5523" i="12"/>
  <c r="M5227" i="12"/>
  <c r="M5581" i="12"/>
  <c r="M3863" i="12"/>
  <c r="M5226" i="12"/>
  <c r="M5473" i="12"/>
  <c r="M5218" i="12"/>
  <c r="M5241" i="12"/>
  <c r="M5221" i="12"/>
  <c r="M5490" i="12"/>
  <c r="M5229" i="12"/>
  <c r="M5259" i="12"/>
  <c r="M5223" i="12"/>
  <c r="M5278" i="12"/>
  <c r="M5224" i="12"/>
  <c r="M5575" i="12"/>
  <c r="M5495" i="12"/>
  <c r="M5500" i="12"/>
  <c r="M5250" i="12"/>
  <c r="M5532" i="12"/>
  <c r="M5230" i="12"/>
  <c r="M5220" i="12"/>
  <c r="M5470" i="12"/>
  <c r="M5438" i="12"/>
  <c r="M5234" i="12"/>
  <c r="M5199" i="12"/>
  <c r="M5233" i="12"/>
  <c r="M5350" i="12"/>
  <c r="M5364" i="12"/>
  <c r="M5237" i="12"/>
  <c r="M5536" i="12"/>
  <c r="M5235" i="12"/>
  <c r="M5244" i="12"/>
  <c r="M5242" i="12"/>
  <c r="M5314" i="12"/>
  <c r="M5369" i="12"/>
  <c r="M5247" i="12"/>
  <c r="M5345" i="12"/>
  <c r="M5541" i="12"/>
  <c r="M5642" i="12"/>
  <c r="M5248" i="12"/>
  <c r="M5239" i="12"/>
  <c r="M5388" i="12"/>
  <c r="M5236" i="12"/>
  <c r="M5426" i="12"/>
  <c r="M5240" i="12"/>
  <c r="M5555" i="12"/>
  <c r="M5231" i="12"/>
  <c r="M5245" i="12"/>
  <c r="M5514" i="12"/>
  <c r="M5243" i="12"/>
  <c r="M5255" i="12"/>
  <c r="M5249" i="12"/>
  <c r="M5258" i="12"/>
  <c r="M5254" i="12"/>
  <c r="M5252" i="12"/>
  <c r="M5502" i="12"/>
  <c r="M5507" i="12"/>
  <c r="M5253" i="12"/>
  <c r="M5256" i="12"/>
  <c r="M5305" i="12"/>
  <c r="M1214" i="12"/>
  <c r="M5524" i="12"/>
  <c r="M5582" i="12"/>
  <c r="M5262" i="12"/>
  <c r="M5515" i="12"/>
  <c r="M5271" i="12"/>
  <c r="M5386" i="12"/>
  <c r="M5265" i="12"/>
  <c r="M5264" i="12"/>
  <c r="M5267" i="12"/>
  <c r="M5272" i="12"/>
  <c r="M5583" i="12"/>
  <c r="M5281" i="12"/>
  <c r="M5584" i="12"/>
  <c r="M5275" i="12"/>
  <c r="M5413" i="12"/>
  <c r="M5200" i="12"/>
  <c r="M5289" i="12"/>
  <c r="M5279" i="12"/>
  <c r="M5330" i="12"/>
  <c r="M5365" i="12"/>
  <c r="M5585" i="12"/>
  <c r="M5534" i="12"/>
  <c r="M5282" i="12"/>
  <c r="M5518" i="12"/>
  <c r="M5269" i="12"/>
  <c r="M5283" i="12"/>
  <c r="M5460" i="12"/>
  <c r="M5331" i="12"/>
  <c r="M5277" i="12"/>
  <c r="M5436" i="12"/>
  <c r="M5433" i="12"/>
  <c r="M5288" i="12"/>
  <c r="M5295" i="12"/>
  <c r="M5375" i="12"/>
  <c r="M5296" i="12"/>
  <c r="M5301" i="12"/>
  <c r="M5293" i="12"/>
  <c r="M5309" i="12"/>
  <c r="M5286" i="12"/>
  <c r="M5294" i="12"/>
  <c r="M5588" i="12"/>
  <c r="M5287" i="12"/>
  <c r="M5542" i="12"/>
  <c r="M5549" i="12"/>
  <c r="M5587" i="12"/>
  <c r="M5430" i="12"/>
  <c r="M5560" i="12"/>
  <c r="M5302" i="12"/>
  <c r="M5315" i="12"/>
  <c r="M3227" i="12"/>
  <c r="M5209" i="12"/>
  <c r="M5318" i="12"/>
  <c r="M5487" i="12"/>
  <c r="M5310" i="12"/>
  <c r="M5299" i="12"/>
  <c r="M5317" i="12"/>
  <c r="M5307" i="12"/>
  <c r="M5391" i="12"/>
  <c r="M5308" i="12"/>
  <c r="M5306" i="12"/>
  <c r="M5312" i="12"/>
  <c r="M5311" i="12"/>
  <c r="M5304" i="12"/>
  <c r="M5298" i="12"/>
  <c r="M5640" i="12"/>
  <c r="M5297" i="12"/>
  <c r="M2018" i="12"/>
  <c r="M5402" i="12"/>
  <c r="M5273" i="12"/>
  <c r="M5276" i="12"/>
  <c r="M5328" i="12"/>
  <c r="M5324" i="12"/>
  <c r="M5598" i="12"/>
  <c r="M5334" i="12"/>
  <c r="M5161" i="12"/>
  <c r="M5504" i="12"/>
  <c r="M5336" i="12"/>
  <c r="M5544" i="12"/>
  <c r="M5167" i="12"/>
  <c r="M5602" i="12"/>
  <c r="M2294" i="12"/>
  <c r="M5603" i="12"/>
  <c r="M5358" i="12"/>
  <c r="M2291" i="12"/>
  <c r="M5422" i="12"/>
  <c r="M5338" i="12"/>
  <c r="M5349" i="12"/>
  <c r="M5347" i="12"/>
  <c r="M2330" i="12"/>
  <c r="M5291" i="12"/>
  <c r="M5346" i="12"/>
  <c r="M5300" i="12"/>
  <c r="M5292" i="12"/>
  <c r="M5201" i="12"/>
  <c r="M5491" i="12"/>
  <c r="M5606" i="12"/>
  <c r="M5168" i="12"/>
  <c r="M5352" i="12"/>
  <c r="M5356" i="12"/>
  <c r="M5423" i="12"/>
  <c r="M3242" i="12"/>
  <c r="M5589" i="12"/>
  <c r="M5355" i="12"/>
  <c r="M5527" i="12"/>
  <c r="M5228" i="12"/>
  <c r="M5455" i="12"/>
  <c r="M5539" i="12"/>
  <c r="M5561" i="12"/>
  <c r="M5366" i="12"/>
  <c r="M5361" i="12"/>
  <c r="M5266" i="12"/>
  <c r="M5370" i="12"/>
  <c r="M5463" i="12"/>
  <c r="M3350" i="12"/>
  <c r="M5362" i="12"/>
  <c r="M5609" i="12"/>
  <c r="M5380" i="12"/>
  <c r="M5360" i="12"/>
  <c r="M5359" i="12"/>
  <c r="M5353" i="12"/>
  <c r="M5517" i="12"/>
  <c r="M5261" i="12"/>
  <c r="M5424" i="12"/>
  <c r="M5546" i="12"/>
  <c r="M5316" i="12"/>
  <c r="M5371" i="12"/>
  <c r="M5483" i="12"/>
  <c r="M5474" i="12"/>
  <c r="M5363" i="12"/>
  <c r="M5367" i="12"/>
  <c r="M5414" i="12"/>
  <c r="M3087" i="12"/>
  <c r="M2370" i="12"/>
  <c r="M5257" i="12"/>
  <c r="M5425" i="12"/>
  <c r="M5232" i="12"/>
  <c r="M5610" i="12"/>
  <c r="M5464" i="12"/>
  <c r="M5372" i="12"/>
  <c r="M5382" i="12"/>
  <c r="M5225" i="12"/>
  <c r="M5498" i="12"/>
  <c r="M5432" i="12"/>
  <c r="M5531" i="12"/>
  <c r="M5381" i="12"/>
  <c r="M5376" i="12"/>
  <c r="M5389" i="12"/>
  <c r="M5387" i="12"/>
  <c r="M5393" i="12"/>
  <c r="M5396" i="12"/>
  <c r="M5444" i="12"/>
  <c r="M5445" i="12"/>
  <c r="M5395" i="12"/>
  <c r="M5390" i="12"/>
  <c r="M5522" i="12"/>
  <c r="M5399" i="12"/>
  <c r="M5398" i="12"/>
  <c r="M5400" i="12"/>
  <c r="M5407" i="12"/>
  <c r="M5214" i="12"/>
  <c r="M5468" i="12"/>
  <c r="M5535" i="12"/>
  <c r="M5503" i="12"/>
  <c r="M5408" i="12"/>
  <c r="M5404" i="12"/>
  <c r="M5405" i="12"/>
  <c r="M3662" i="12"/>
  <c r="M5104" i="12"/>
  <c r="M5379" i="12"/>
  <c r="M5326" i="12"/>
  <c r="M5313" i="12"/>
  <c r="M5181" i="12"/>
  <c r="M5556" i="12"/>
  <c r="M5410" i="12"/>
  <c r="M5303" i="12"/>
  <c r="M5406" i="12"/>
  <c r="M5401" i="12"/>
  <c r="M5462" i="12"/>
  <c r="M5411" i="12"/>
  <c r="M5397" i="12"/>
  <c r="M5525" i="12"/>
  <c r="M5409" i="12"/>
  <c r="M5632" i="12"/>
  <c r="M5251" i="12"/>
  <c r="M5179" i="12"/>
  <c r="M5412" i="12"/>
  <c r="M5416" i="12"/>
  <c r="M5415" i="12"/>
  <c r="M5435" i="12"/>
  <c r="M5497" i="12"/>
  <c r="M5394" i="12"/>
  <c r="M5448" i="12"/>
  <c r="M5418" i="12"/>
  <c r="M5442" i="12"/>
  <c r="M5447" i="12"/>
  <c r="M5427" i="12"/>
  <c r="M5486" i="12"/>
  <c r="M5437" i="12"/>
  <c r="M5449" i="12"/>
  <c r="M5439" i="12"/>
  <c r="M5519" i="12"/>
  <c r="M5440" i="12"/>
  <c r="M5441" i="12"/>
  <c r="M5443" i="12"/>
  <c r="M5183" i="12"/>
  <c r="M5626" i="12"/>
  <c r="M5488" i="12"/>
  <c r="M5617" i="12"/>
  <c r="M5467" i="12"/>
  <c r="M5238" i="12"/>
  <c r="M5551" i="12"/>
  <c r="M5461" i="12"/>
  <c r="M5553" i="12"/>
  <c r="M5629" i="12"/>
  <c r="M5458" i="12"/>
  <c r="M5554" i="12"/>
  <c r="M5516" i="12"/>
  <c r="M5204" i="12"/>
  <c r="M5339" i="12"/>
  <c r="M5558" i="12"/>
  <c r="M5637" i="12"/>
  <c r="M5451" i="12"/>
  <c r="M5520" i="12"/>
  <c r="M5552" i="12"/>
  <c r="M5533" i="12"/>
  <c r="M5456" i="12"/>
  <c r="M5187" i="12"/>
  <c r="M5537" i="12"/>
  <c r="M5453" i="12"/>
  <c r="M5459" i="12"/>
  <c r="M5428" i="12"/>
  <c r="M5211" i="12"/>
  <c r="M5332" i="12"/>
  <c r="M5457" i="12"/>
  <c r="M5543" i="12"/>
  <c r="M5284" i="12"/>
  <c r="M5465" i="12"/>
  <c r="M5322" i="12"/>
  <c r="M5333" i="12"/>
  <c r="M5631" i="12"/>
  <c r="M5454" i="12"/>
  <c r="M5450" i="12"/>
  <c r="M5452" i="12"/>
  <c r="M4423" i="12"/>
  <c r="M5466" i="12"/>
  <c r="M5600" i="12"/>
  <c r="M5540" i="12"/>
  <c r="M5434" i="12"/>
  <c r="M5190" i="12"/>
  <c r="M5475" i="12"/>
  <c r="M5526" i="12"/>
  <c r="M5559" i="12"/>
  <c r="M5635" i="12"/>
  <c r="M5285" i="12"/>
  <c r="M5417" i="12"/>
  <c r="M5469" i="12"/>
  <c r="M5472" i="12"/>
  <c r="M5429" i="12"/>
  <c r="M5477" i="12"/>
  <c r="M5212" i="12"/>
  <c r="M5348" i="12"/>
  <c r="M5479" i="12"/>
  <c r="M5547" i="12"/>
  <c r="M5548" i="12"/>
  <c r="M5562" i="12"/>
  <c r="M5476" i="12"/>
  <c r="M5446" i="12"/>
  <c r="M5480" i="12"/>
  <c r="M5586" i="12"/>
  <c r="M5481" i="12"/>
  <c r="M5216" i="12"/>
  <c r="M5496" i="12"/>
  <c r="M1036" i="12"/>
  <c r="M5499" i="12"/>
  <c r="M5494" i="12"/>
  <c r="M5493" i="12"/>
  <c r="M5506" i="12"/>
  <c r="M5538" i="12"/>
  <c r="M5492" i="12"/>
  <c r="M5508" i="12"/>
  <c r="M5343" i="12"/>
  <c r="M5335" i="12"/>
  <c r="M5420" i="12"/>
  <c r="M5530" i="12"/>
  <c r="M5511" i="12"/>
  <c r="M5280" i="12"/>
  <c r="M5374" i="12"/>
  <c r="M5521" i="12"/>
  <c r="M5351" i="12"/>
  <c r="M5512" i="12"/>
  <c r="M5557" i="12"/>
  <c r="M5529" i="12"/>
  <c r="M5501" i="12"/>
  <c r="M5510" i="12"/>
  <c r="M5509" i="12"/>
  <c r="M5419" i="12"/>
  <c r="M5208" i="12"/>
  <c r="M5505" i="12"/>
  <c r="M5647" i="12"/>
  <c r="M1961" i="12"/>
  <c r="M5513" i="12"/>
  <c r="M5094" i="12"/>
  <c r="M5421" i="12"/>
  <c r="M5550" i="12"/>
  <c r="M5564" i="12"/>
  <c r="M5431" i="12"/>
  <c r="M4233" i="12"/>
  <c r="M668" i="12"/>
  <c r="M3010" i="12"/>
  <c r="M3910" i="12"/>
  <c r="M4191" i="12"/>
  <c r="M4316" i="12"/>
  <c r="M5028" i="12"/>
  <c r="M1044" i="12"/>
  <c r="M1569" i="12"/>
  <c r="M2787" i="12"/>
  <c r="M201" i="12"/>
  <c r="M251" i="12"/>
  <c r="M362" i="12"/>
  <c r="M864" i="12"/>
  <c r="M2927" i="12"/>
  <c r="M5046" i="12"/>
  <c r="M924" i="12"/>
  <c r="M759" i="12"/>
  <c r="M2611" i="12"/>
  <c r="M767" i="12"/>
  <c r="M953" i="12"/>
  <c r="M1742" i="12"/>
  <c r="M2060" i="12"/>
  <c r="M1375" i="12"/>
  <c r="M2068" i="12"/>
  <c r="M2724" i="12"/>
  <c r="M2730" i="12"/>
  <c r="M5616" i="12"/>
  <c r="M5105" i="12"/>
  <c r="M5618" i="12"/>
  <c r="M3701" i="12"/>
  <c r="M3730" i="12"/>
  <c r="M5106" i="12"/>
  <c r="M3817" i="12"/>
  <c r="M4139" i="12"/>
  <c r="M4642" i="12"/>
  <c r="M4741" i="12"/>
  <c r="M5580" i="12"/>
  <c r="M4690" i="12"/>
  <c r="M5569" i="12"/>
  <c r="M5593" i="12"/>
  <c r="M163" i="12"/>
  <c r="M148" i="12"/>
  <c r="M241" i="12"/>
  <c r="M216" i="12"/>
  <c r="M310" i="12"/>
  <c r="M5321" i="12"/>
  <c r="M594" i="12"/>
  <c r="M358" i="12"/>
  <c r="M4007" i="12"/>
  <c r="M470" i="12"/>
  <c r="M3214" i="12"/>
  <c r="M3609" i="12"/>
  <c r="M438" i="12"/>
  <c r="M430" i="12"/>
  <c r="M588" i="12"/>
  <c r="M2345" i="12"/>
  <c r="M986" i="12"/>
  <c r="M828" i="12"/>
  <c r="M819" i="12"/>
  <c r="M916" i="12"/>
  <c r="M850" i="12"/>
  <c r="M1065" i="12"/>
  <c r="M835" i="12"/>
  <c r="M1000" i="12"/>
  <c r="M849" i="12"/>
  <c r="M874" i="12"/>
  <c r="M1151" i="12"/>
  <c r="M1142" i="12"/>
  <c r="M1075" i="12"/>
  <c r="M1237" i="12"/>
  <c r="M1079" i="12"/>
  <c r="M1205" i="12"/>
  <c r="M1165" i="12"/>
  <c r="M1334" i="12"/>
  <c r="M1358" i="12"/>
  <c r="M1527" i="12"/>
  <c r="M1536" i="12"/>
  <c r="M1487" i="12"/>
  <c r="M2409" i="12"/>
  <c r="M1666" i="12"/>
  <c r="M2620" i="12"/>
  <c r="M1752" i="12"/>
  <c r="M733" i="12"/>
  <c r="M2495" i="12"/>
  <c r="M2490" i="12"/>
  <c r="M1753" i="12"/>
  <c r="M1766" i="12"/>
  <c r="M1847" i="12"/>
  <c r="M1860" i="12"/>
  <c r="M1787" i="12"/>
  <c r="M1814" i="12"/>
  <c r="M1957" i="12"/>
  <c r="M1897" i="12"/>
  <c r="M1780" i="12"/>
  <c r="M1808" i="12"/>
  <c r="M1798" i="12"/>
  <c r="M1872" i="12"/>
  <c r="M1803" i="12"/>
  <c r="M1918" i="12"/>
  <c r="M4785" i="12"/>
  <c r="M1952" i="12"/>
  <c r="M2192" i="12"/>
  <c r="M2164" i="12"/>
  <c r="M4662" i="12"/>
  <c r="M2153" i="12"/>
  <c r="M2167" i="12"/>
  <c r="M2194" i="12"/>
  <c r="M2199" i="12"/>
  <c r="M2177" i="12"/>
  <c r="M2243" i="12"/>
  <c r="M2238" i="12"/>
  <c r="M2344" i="12"/>
  <c r="M2431" i="12"/>
  <c r="M2319" i="12"/>
  <c r="M2422" i="12"/>
  <c r="M2373" i="12"/>
  <c r="M2270" i="12"/>
  <c r="M2625" i="12"/>
  <c r="M2781" i="12"/>
  <c r="M2790" i="12"/>
  <c r="M2644" i="12"/>
  <c r="M2792" i="12"/>
  <c r="M1958" i="12"/>
  <c r="M2801" i="12"/>
  <c r="M2561" i="12"/>
  <c r="M2786" i="12"/>
  <c r="M2754" i="12"/>
  <c r="M2803" i="12"/>
  <c r="M3167" i="12"/>
  <c r="M1921" i="12"/>
  <c r="M2946" i="12"/>
  <c r="M3424" i="12"/>
  <c r="M2864" i="12"/>
  <c r="M2323" i="12"/>
  <c r="M3207" i="12"/>
  <c r="M3274" i="12"/>
  <c r="M3294" i="12"/>
  <c r="M3300" i="12"/>
  <c r="M3246" i="12"/>
  <c r="M2806" i="12"/>
  <c r="M2066" i="12"/>
  <c r="M4505" i="12"/>
  <c r="M2067" i="12"/>
  <c r="M4224" i="12"/>
  <c r="M3231" i="12"/>
  <c r="M2180" i="12"/>
  <c r="M2234" i="12"/>
  <c r="M4068" i="12"/>
  <c r="M4479" i="12"/>
  <c r="M3828" i="12"/>
  <c r="M4212" i="12"/>
  <c r="M1121" i="12"/>
  <c r="M4462" i="12"/>
  <c r="M4447" i="12"/>
  <c r="M1892" i="12"/>
  <c r="M4215" i="12"/>
  <c r="M4492" i="12"/>
  <c r="M4257" i="12"/>
  <c r="M3253" i="12"/>
  <c r="M5049" i="12"/>
  <c r="M4473" i="12"/>
  <c r="M4490" i="12"/>
  <c r="M4529" i="12"/>
  <c r="M4789" i="12"/>
  <c r="M4538" i="12"/>
  <c r="M4733" i="12"/>
  <c r="M4668" i="12"/>
  <c r="M4572" i="12"/>
  <c r="M4553" i="12"/>
  <c r="M4638" i="12"/>
  <c r="M1850" i="12"/>
  <c r="M4871" i="12"/>
  <c r="M5144" i="12"/>
  <c r="M5050" i="12"/>
  <c r="M5051" i="12"/>
  <c r="M5098" i="12"/>
  <c r="M5128" i="12"/>
  <c r="M5129" i="12"/>
  <c r="M5063" i="12"/>
  <c r="M5133" i="12"/>
  <c r="M5131" i="12"/>
  <c r="M5134" i="12"/>
  <c r="M4231" i="12"/>
  <c r="M1741" i="12"/>
  <c r="M5172" i="12"/>
  <c r="M5165" i="12"/>
  <c r="M5158" i="12"/>
  <c r="M5162" i="12"/>
  <c r="M5164" i="12"/>
  <c r="M69" i="12"/>
  <c r="M5178" i="12"/>
  <c r="M3287" i="12"/>
  <c r="M5192" i="12"/>
  <c r="M1342" i="12"/>
  <c r="M5385" i="12"/>
  <c r="M5478" i="12"/>
  <c r="M5378" i="12"/>
  <c r="M5383" i="12"/>
  <c r="M5222" i="12"/>
  <c r="M5323" i="12"/>
  <c r="M5320" i="12"/>
  <c r="M2036" i="12"/>
  <c r="M2572" i="12"/>
  <c r="M5337" i="12"/>
  <c r="M5325" i="12"/>
  <c r="M5329" i="12"/>
  <c r="M2656" i="12"/>
  <c r="M4907" i="12"/>
  <c r="M5246" i="12"/>
  <c r="M5485" i="12"/>
  <c r="M5591" i="12"/>
  <c r="M5572" i="12"/>
  <c r="M826" i="12"/>
  <c r="M1837" i="12"/>
  <c r="M5592" i="12"/>
  <c r="M1911" i="12"/>
  <c r="M5641" i="12"/>
  <c r="M5649" i="12"/>
  <c r="M162" i="12"/>
  <c r="M2552" i="12"/>
  <c r="M1264" i="12"/>
  <c r="M3624" i="12"/>
  <c r="M58" i="12"/>
  <c r="M230" i="12"/>
  <c r="M65" i="12"/>
  <c r="M297" i="12"/>
  <c r="M330" i="12"/>
  <c r="M625" i="12"/>
  <c r="M1299" i="12"/>
  <c r="M354" i="12"/>
  <c r="M571" i="12"/>
  <c r="M441" i="12"/>
  <c r="M655" i="12"/>
  <c r="M887" i="12"/>
  <c r="M948" i="12"/>
  <c r="M234" i="12"/>
  <c r="M992" i="12"/>
  <c r="M964" i="12"/>
  <c r="M735" i="12"/>
  <c r="M934" i="12"/>
  <c r="M1064" i="12"/>
  <c r="M1016" i="12"/>
  <c r="M1004" i="12"/>
  <c r="M1257" i="12"/>
  <c r="M1459" i="12"/>
  <c r="M1632" i="12"/>
  <c r="M1675" i="12"/>
  <c r="M1974" i="12"/>
  <c r="M2062" i="12"/>
  <c r="M3557" i="12"/>
  <c r="M2695" i="12"/>
  <c r="M2589" i="12"/>
  <c r="M2919" i="12"/>
  <c r="M3191" i="12"/>
  <c r="M3069" i="12"/>
  <c r="M1343" i="12"/>
  <c r="M3136" i="12"/>
  <c r="M3113" i="12"/>
  <c r="M3358" i="12"/>
  <c r="M3320" i="12"/>
  <c r="M3399" i="12"/>
  <c r="M3521" i="12"/>
  <c r="M3790" i="12"/>
  <c r="M3854" i="12"/>
  <c r="M3608" i="12"/>
  <c r="M3760" i="12"/>
  <c r="M3825" i="12"/>
  <c r="M3821" i="12"/>
  <c r="M3588" i="12"/>
  <c r="M3592" i="12"/>
  <c r="M2709" i="12"/>
  <c r="M4821" i="12"/>
  <c r="M3933" i="12"/>
  <c r="M2863" i="12"/>
  <c r="M89" i="12"/>
  <c r="M4248" i="12"/>
  <c r="M4436" i="12"/>
  <c r="M4307" i="12"/>
  <c r="M4079" i="12"/>
  <c r="M4646" i="12"/>
  <c r="M4640" i="12"/>
  <c r="M4709" i="12"/>
  <c r="M4846" i="12"/>
  <c r="M4534" i="12"/>
  <c r="M5022" i="12"/>
  <c r="M4954" i="12"/>
  <c r="M5023" i="12"/>
  <c r="M1400" i="12"/>
  <c r="M144" i="12"/>
  <c r="M3364" i="12"/>
  <c r="M1764" i="12"/>
  <c r="M5489" i="12"/>
  <c r="M719" i="12"/>
  <c r="M1128" i="12"/>
  <c r="M3728" i="12"/>
  <c r="M1432" i="12"/>
  <c r="M634" i="12"/>
  <c r="M556" i="12"/>
  <c r="M555" i="12"/>
  <c r="M567" i="12"/>
  <c r="M518" i="12"/>
  <c r="M537" i="12"/>
  <c r="M663" i="12"/>
  <c r="M404" i="12"/>
  <c r="M1639" i="12"/>
  <c r="M1663" i="12"/>
  <c r="M2012" i="12"/>
  <c r="M3626" i="12"/>
  <c r="M2045" i="12"/>
  <c r="M2077" i="12"/>
  <c r="M2264" i="12"/>
  <c r="M1473" i="12"/>
  <c r="M2377" i="12"/>
  <c r="M2301" i="12"/>
  <c r="M2311" i="12"/>
  <c r="M2354" i="12"/>
  <c r="M2386" i="12"/>
  <c r="M1450" i="12"/>
  <c r="M3285" i="12"/>
  <c r="M2432" i="12"/>
  <c r="M1455" i="12"/>
  <c r="M2499" i="12"/>
  <c r="M2403" i="12"/>
  <c r="M2637" i="12"/>
  <c r="M2643" i="12"/>
  <c r="M1422" i="12"/>
  <c r="M2825" i="12"/>
  <c r="M2867" i="12"/>
  <c r="M2962" i="12"/>
  <c r="M3018" i="12"/>
  <c r="M3267" i="12"/>
  <c r="M3525" i="12"/>
  <c r="M1524" i="12"/>
  <c r="M4730" i="12"/>
  <c r="M137" i="12"/>
  <c r="M138" i="12"/>
  <c r="M3917" i="12"/>
  <c r="M2921" i="12"/>
  <c r="M2939" i="12"/>
  <c r="M3124" i="12"/>
  <c r="M3037" i="12"/>
  <c r="M3846" i="12"/>
  <c r="M1206" i="12"/>
  <c r="M1482" i="12"/>
  <c r="M5101" i="12"/>
  <c r="M3819" i="12"/>
  <c r="M870" i="12"/>
  <c r="M866" i="12"/>
  <c r="M838" i="12"/>
  <c r="M2251" i="12"/>
  <c r="M2478" i="12"/>
  <c r="M2493" i="12"/>
  <c r="M3049" i="12"/>
  <c r="M3153" i="12"/>
  <c r="M3507" i="12"/>
  <c r="M2412" i="12"/>
  <c r="M1832" i="12"/>
  <c r="M1644" i="12"/>
  <c r="M1979" i="12"/>
  <c r="M4387" i="12"/>
  <c r="M4223" i="12"/>
  <c r="M5384" i="12"/>
  <c r="M4457" i="12"/>
  <c r="M4497" i="12"/>
  <c r="M4883" i="12"/>
  <c r="M5070" i="12"/>
  <c r="M5260" i="12"/>
  <c r="M4058" i="12"/>
  <c r="M3685" i="12"/>
  <c r="M3520" i="12"/>
  <c r="M1629" i="12"/>
  <c r="M979" i="12"/>
  <c r="M1493" i="12"/>
  <c r="M2638" i="12"/>
  <c r="M2635" i="12"/>
  <c r="M3579" i="12"/>
  <c r="M4658" i="12"/>
  <c r="M4673" i="12"/>
  <c r="M3302" i="12"/>
  <c r="M3716" i="12"/>
  <c r="M383" i="12"/>
  <c r="M3668" i="12"/>
  <c r="M1192" i="12"/>
  <c r="M5182" i="12"/>
  <c r="M4750" i="12"/>
  <c r="M4253" i="12"/>
  <c r="M4475" i="12"/>
  <c r="M4867" i="12"/>
  <c r="M43" i="12"/>
  <c r="M700" i="12"/>
  <c r="M1135" i="12"/>
  <c r="M1817" i="12"/>
  <c r="M2956" i="12"/>
  <c r="M4357" i="12"/>
  <c r="M269" i="12"/>
  <c r="M681" i="12"/>
  <c r="M1089" i="12"/>
  <c r="M2736" i="12"/>
  <c r="M3504" i="12"/>
  <c r="M3823" i="12"/>
  <c r="M3995" i="12"/>
  <c r="M4355" i="12"/>
  <c r="M5565" i="12"/>
  <c r="M5566" i="12"/>
  <c r="M379" i="12"/>
  <c r="M4865" i="12"/>
  <c r="M701" i="12"/>
  <c r="M909" i="12"/>
  <c r="M1048" i="12"/>
  <c r="M687" i="12"/>
  <c r="M312" i="12"/>
  <c r="M810" i="12"/>
  <c r="M757" i="12"/>
  <c r="M1552" i="12"/>
  <c r="M1772" i="12"/>
  <c r="M1878" i="12"/>
  <c r="M2559" i="12"/>
  <c r="M5020" i="12"/>
  <c r="M3193" i="12"/>
  <c r="M3031" i="12"/>
  <c r="M1585" i="12"/>
  <c r="M4317" i="12"/>
  <c r="M3896" i="12"/>
  <c r="M4323" i="12"/>
  <c r="M4146" i="12"/>
  <c r="M4664" i="12"/>
  <c r="M5005" i="12"/>
  <c r="M26" i="12"/>
  <c r="M32" i="12"/>
  <c r="M529" i="12"/>
  <c r="M952" i="12"/>
  <c r="M3999" i="12"/>
  <c r="M1258" i="12"/>
  <c r="M2425" i="12"/>
  <c r="M3402" i="12"/>
  <c r="M4028" i="12"/>
  <c r="M918" i="12"/>
  <c r="M4271" i="12"/>
  <c r="M4199" i="12"/>
  <c r="M4393" i="12"/>
  <c r="M4549" i="12"/>
  <c r="M2173" i="12"/>
  <c r="M3387" i="12"/>
  <c r="M4542" i="12"/>
  <c r="M622" i="12"/>
  <c r="M946" i="12"/>
  <c r="M2143" i="12"/>
  <c r="M2717" i="12"/>
  <c r="M3745" i="12"/>
  <c r="M3815" i="12"/>
  <c r="M347" i="12"/>
  <c r="M1349" i="12"/>
  <c r="M4399" i="12"/>
  <c r="M1805" i="12"/>
  <c r="M4162" i="12"/>
  <c r="M1091" i="12"/>
  <c r="M1178" i="12"/>
  <c r="M50" i="12"/>
  <c r="M185" i="12"/>
  <c r="M1774" i="12"/>
  <c r="M278" i="12"/>
  <c r="M295" i="12"/>
  <c r="M729" i="12"/>
  <c r="M1082" i="12"/>
  <c r="M21" i="12"/>
  <c r="M1287" i="12"/>
  <c r="M1316" i="12"/>
  <c r="M1899" i="12"/>
  <c r="M2784" i="12"/>
  <c r="M4010" i="12"/>
  <c r="M3122" i="12"/>
  <c r="M3782" i="12"/>
  <c r="M4384" i="12"/>
  <c r="M1702" i="12"/>
  <c r="M1858" i="12"/>
  <c r="M4274" i="12"/>
  <c r="M4535" i="12"/>
  <c r="M4111" i="12"/>
  <c r="M300" i="12"/>
  <c r="M343" i="12"/>
  <c r="M28" i="12"/>
  <c r="M5032" i="12"/>
  <c r="M1231" i="12"/>
  <c r="M1234" i="12"/>
  <c r="M1453" i="12"/>
  <c r="M3258" i="12"/>
  <c r="M4004" i="12"/>
  <c r="M4219" i="12"/>
  <c r="M5185" i="12"/>
  <c r="M283" i="12"/>
  <c r="M3396" i="12"/>
  <c r="M1005" i="12"/>
  <c r="M1373" i="12"/>
  <c r="M1677" i="12"/>
  <c r="M1746" i="12"/>
  <c r="M2682" i="12"/>
  <c r="M2747" i="12"/>
  <c r="M5174" i="12"/>
  <c r="M2848" i="12"/>
  <c r="M2879" i="12"/>
  <c r="M3808" i="12"/>
  <c r="M3831" i="12"/>
  <c r="M4826" i="12"/>
  <c r="M4315" i="12"/>
  <c r="M4149" i="12"/>
  <c r="M1380" i="12"/>
  <c r="M4697" i="12"/>
  <c r="M4703" i="12"/>
  <c r="M4755" i="12"/>
  <c r="M270" i="12"/>
  <c r="M261" i="12"/>
  <c r="M3101" i="12"/>
  <c r="M169" i="12"/>
  <c r="M2582" i="12"/>
  <c r="M59" i="12"/>
  <c r="M3531" i="12"/>
  <c r="M503" i="12"/>
  <c r="M385" i="12"/>
  <c r="M480" i="12"/>
  <c r="M3970" i="12"/>
  <c r="M784" i="12"/>
  <c r="M961" i="12"/>
  <c r="M3401" i="12"/>
  <c r="M1526" i="12"/>
  <c r="M1687" i="12"/>
  <c r="M2692" i="12"/>
  <c r="M1695" i="12"/>
  <c r="M4939" i="12"/>
  <c r="M1908" i="12"/>
  <c r="M1976" i="12"/>
  <c r="M5184" i="12"/>
  <c r="M2555" i="12"/>
  <c r="M1647" i="12"/>
  <c r="M2586" i="12"/>
  <c r="M2017" i="12"/>
  <c r="M3996" i="12"/>
  <c r="M1266" i="12"/>
  <c r="M2811" i="12"/>
  <c r="M4686" i="12"/>
  <c r="M116" i="12"/>
  <c r="M2993" i="12"/>
  <c r="M2815" i="12"/>
  <c r="M2965" i="12"/>
  <c r="M3705" i="12"/>
  <c r="M3717" i="12"/>
  <c r="M3959" i="12"/>
  <c r="M3893" i="12"/>
  <c r="M4287" i="12"/>
  <c r="M1250" i="12"/>
  <c r="M4345" i="12"/>
  <c r="M4163" i="12"/>
  <c r="M4143" i="12"/>
  <c r="M2590" i="12"/>
  <c r="M3544" i="12"/>
  <c r="M4442" i="12"/>
  <c r="M4563" i="12"/>
  <c r="M4564" i="12"/>
  <c r="M4558" i="12"/>
  <c r="M4972" i="12"/>
  <c r="M4977" i="12"/>
  <c r="M4952" i="12"/>
  <c r="M4967" i="12"/>
  <c r="M5573" i="12"/>
  <c r="M2278" i="12"/>
  <c r="M4872" i="12"/>
  <c r="M1350" i="12"/>
  <c r="M4635" i="12"/>
  <c r="M4510" i="12"/>
  <c r="M49" i="12"/>
  <c r="M229" i="12"/>
  <c r="M42" i="12"/>
  <c r="M1240" i="12"/>
  <c r="M80" i="12"/>
  <c r="M84" i="12"/>
  <c r="M133" i="12"/>
  <c r="M155" i="12"/>
  <c r="M153" i="12"/>
  <c r="M150" i="12"/>
  <c r="M158" i="12"/>
  <c r="M731" i="12"/>
  <c r="M2415" i="12"/>
  <c r="M1278" i="12"/>
  <c r="M301" i="12"/>
  <c r="M176" i="12"/>
  <c r="M1862" i="12"/>
  <c r="M181" i="12"/>
  <c r="M54" i="12"/>
  <c r="M168" i="12"/>
  <c r="M48" i="12"/>
  <c r="M5074" i="12"/>
  <c r="M184" i="12"/>
  <c r="M96" i="12"/>
  <c r="M331" i="12"/>
  <c r="M1369" i="12"/>
  <c r="M173" i="12"/>
  <c r="M95" i="12"/>
  <c r="M39" i="12"/>
  <c r="M132" i="12"/>
  <c r="M233" i="12"/>
  <c r="M1245" i="12"/>
  <c r="M177" i="12"/>
  <c r="M222" i="12"/>
  <c r="M2745" i="12"/>
  <c r="M186" i="12"/>
  <c r="M45" i="12"/>
  <c r="M159" i="12"/>
  <c r="M198" i="12"/>
  <c r="M1267" i="12"/>
  <c r="M2617" i="12"/>
  <c r="M3075" i="12"/>
  <c r="M199" i="12"/>
  <c r="M208" i="12"/>
  <c r="M115" i="12"/>
  <c r="M203" i="12"/>
  <c r="M2016" i="12"/>
  <c r="M246" i="12"/>
  <c r="M207" i="12"/>
  <c r="M206" i="12"/>
  <c r="M197" i="12"/>
  <c r="M212" i="12"/>
  <c r="M23" i="12"/>
  <c r="M293" i="12"/>
  <c r="M68" i="12"/>
  <c r="M247" i="12"/>
  <c r="M82" i="12"/>
  <c r="M324" i="12"/>
  <c r="M1626" i="12"/>
  <c r="M1776" i="12"/>
  <c r="M314" i="12"/>
  <c r="M264" i="12"/>
  <c r="M275" i="12"/>
  <c r="M127" i="12"/>
  <c r="M3007" i="12"/>
  <c r="M149" i="12"/>
  <c r="M289" i="12"/>
  <c r="M1441" i="12"/>
  <c r="M1525" i="12"/>
  <c r="M3594" i="12"/>
  <c r="M4096" i="12"/>
  <c r="M70" i="12"/>
  <c r="M288" i="12"/>
  <c r="M302" i="12"/>
  <c r="M8" i="12"/>
  <c r="M299" i="12"/>
  <c r="M1167" i="12"/>
  <c r="M4798" i="12"/>
  <c r="M305" i="12"/>
  <c r="M316" i="12"/>
  <c r="M443" i="12"/>
  <c r="M507" i="12"/>
  <c r="M431" i="12"/>
  <c r="M13" i="12"/>
  <c r="M680" i="12"/>
  <c r="M3111" i="12"/>
  <c r="M448" i="12"/>
  <c r="M559" i="12"/>
  <c r="M452" i="12"/>
  <c r="M1149" i="12"/>
  <c r="M509" i="12"/>
  <c r="M1949" i="12"/>
  <c r="M621" i="12"/>
  <c r="M638" i="12"/>
  <c r="M581" i="12"/>
  <c r="M1729" i="12"/>
  <c r="M643" i="12"/>
  <c r="M641" i="12"/>
  <c r="M392" i="12"/>
  <c r="M707" i="12"/>
  <c r="M437" i="12"/>
  <c r="M548" i="12"/>
  <c r="M593" i="12"/>
  <c r="M5043" i="12"/>
  <c r="M435" i="12"/>
  <c r="M517" i="12"/>
  <c r="M408" i="12"/>
  <c r="M534" i="12"/>
  <c r="M526" i="12"/>
  <c r="M493" i="12"/>
  <c r="M4430" i="12"/>
  <c r="M5177" i="12"/>
  <c r="M1305" i="12"/>
  <c r="M420" i="12"/>
  <c r="M645" i="12"/>
  <c r="M674" i="12"/>
  <c r="M552" i="12"/>
  <c r="M587" i="12"/>
  <c r="M15" i="12"/>
  <c r="M477" i="12"/>
  <c r="M486" i="12"/>
  <c r="M446" i="12"/>
  <c r="M460" i="12"/>
  <c r="M475" i="12"/>
  <c r="M483" i="12"/>
  <c r="M472" i="12"/>
  <c r="M541" i="12"/>
  <c r="M542" i="12"/>
  <c r="M523" i="12"/>
  <c r="M525" i="12"/>
  <c r="M698" i="12"/>
  <c r="M387" i="12"/>
  <c r="M573" i="12"/>
  <c r="M579" i="12"/>
  <c r="M5044" i="12"/>
  <c r="M679" i="12"/>
  <c r="M716" i="12"/>
  <c r="M426" i="12"/>
  <c r="M626" i="12"/>
  <c r="M363" i="12"/>
  <c r="M607" i="12"/>
  <c r="M506" i="12"/>
  <c r="M3839" i="12"/>
  <c r="M2461" i="12"/>
  <c r="M538" i="12"/>
  <c r="M4715" i="12"/>
  <c r="M2" i="12"/>
  <c r="M490" i="12"/>
  <c r="M614" i="12"/>
  <c r="M599" i="12"/>
  <c r="M3262" i="12"/>
  <c r="M4385" i="12"/>
  <c r="M808" i="12"/>
  <c r="M381" i="12"/>
  <c r="M691" i="12"/>
  <c r="M505" i="12"/>
  <c r="M508" i="12"/>
  <c r="M652" i="12"/>
  <c r="M658" i="12"/>
  <c r="M699" i="12"/>
  <c r="M611" i="12"/>
  <c r="M647" i="12"/>
  <c r="M661" i="12"/>
  <c r="M119" i="12"/>
  <c r="M642" i="12"/>
  <c r="M787" i="12"/>
  <c r="M1039" i="12"/>
  <c r="M780" i="12"/>
  <c r="M4995" i="12"/>
  <c r="M86" i="12"/>
  <c r="M822" i="12"/>
  <c r="M2759" i="12"/>
  <c r="M1294" i="12"/>
  <c r="M1059" i="12"/>
  <c r="M2865" i="12"/>
  <c r="M736" i="12"/>
  <c r="M881" i="12"/>
  <c r="M919" i="12"/>
  <c r="M994" i="12"/>
  <c r="M4998" i="12"/>
  <c r="M832" i="12"/>
  <c r="M955" i="12"/>
  <c r="M320" i="12"/>
  <c r="M777" i="12"/>
  <c r="M848" i="12"/>
  <c r="M797" i="12"/>
  <c r="M3851" i="12"/>
  <c r="M782" i="12"/>
  <c r="M852" i="12"/>
  <c r="M902" i="12"/>
  <c r="M926" i="12"/>
  <c r="M2004" i="12"/>
  <c r="M1027" i="12"/>
  <c r="M773" i="12"/>
  <c r="M842" i="12"/>
  <c r="M975" i="12"/>
  <c r="M2244" i="12"/>
  <c r="M890" i="12"/>
  <c r="M839" i="12"/>
  <c r="M1033" i="12"/>
  <c r="M833" i="12"/>
  <c r="M1045" i="12"/>
  <c r="M889" i="12"/>
  <c r="M3223" i="12"/>
  <c r="M962" i="12"/>
  <c r="M4914" i="12"/>
  <c r="M1051" i="12"/>
  <c r="M830" i="12"/>
  <c r="M2874" i="12"/>
  <c r="M3485" i="12"/>
  <c r="M4819" i="12"/>
  <c r="M3836" i="12"/>
  <c r="M847" i="12"/>
  <c r="M792" i="12"/>
  <c r="M783" i="12"/>
  <c r="M3264" i="12"/>
  <c r="M921" i="12"/>
  <c r="M1018" i="12"/>
  <c r="M2753" i="12"/>
  <c r="M2071" i="12"/>
  <c r="M871" i="12"/>
  <c r="M878" i="12"/>
  <c r="M5563" i="12"/>
  <c r="M893" i="12"/>
  <c r="M803" i="12"/>
  <c r="M512" i="12"/>
  <c r="M882" i="12"/>
  <c r="M1789" i="12"/>
  <c r="M1031" i="12"/>
  <c r="M1021" i="12"/>
  <c r="M1024" i="12"/>
  <c r="M993" i="12"/>
  <c r="M933" i="12"/>
  <c r="M5173" i="12"/>
  <c r="M931" i="12"/>
  <c r="M932" i="12"/>
  <c r="M816" i="12"/>
  <c r="M776" i="12"/>
  <c r="M3707" i="12"/>
  <c r="M3408" i="12"/>
  <c r="M884" i="12"/>
  <c r="M749" i="12"/>
  <c r="M942" i="12"/>
  <c r="M725" i="12"/>
  <c r="M944" i="12"/>
  <c r="M1003" i="12"/>
  <c r="M891" i="12"/>
  <c r="M901" i="12"/>
  <c r="M981" i="12"/>
  <c r="M2558" i="12"/>
  <c r="M3453" i="12"/>
  <c r="M3512" i="12"/>
  <c r="M4792" i="12"/>
  <c r="M1709" i="12"/>
  <c r="M768" i="12"/>
  <c r="M938" i="12"/>
  <c r="M1040" i="12"/>
  <c r="M1956" i="12"/>
  <c r="M3547" i="12"/>
  <c r="M873" i="12"/>
  <c r="M786" i="12"/>
  <c r="M972" i="12"/>
  <c r="M3252" i="12"/>
  <c r="M805" i="12"/>
  <c r="M1022" i="12"/>
  <c r="M3548" i="12"/>
  <c r="M943" i="12"/>
  <c r="M745" i="12"/>
  <c r="M789" i="12"/>
  <c r="M804" i="12"/>
  <c r="M1283" i="12"/>
  <c r="M1001" i="12"/>
  <c r="M985" i="12"/>
  <c r="M2943" i="12"/>
  <c r="M818" i="12"/>
  <c r="M744" i="12"/>
  <c r="M989" i="12"/>
  <c r="M1070" i="12"/>
  <c r="M1118" i="12"/>
  <c r="M1071" i="12"/>
  <c r="M3923" i="12"/>
  <c r="M4618" i="12"/>
  <c r="M1107" i="12"/>
  <c r="M1168" i="12"/>
  <c r="M1235" i="12"/>
  <c r="M1073" i="12"/>
  <c r="M1172" i="12"/>
  <c r="M4809" i="12"/>
  <c r="M1229" i="12"/>
  <c r="M1080" i="12"/>
  <c r="M1443" i="12"/>
  <c r="M2924" i="12"/>
  <c r="M1067" i="12"/>
  <c r="M4134" i="12"/>
  <c r="M1098" i="12"/>
  <c r="M1189" i="12"/>
  <c r="M1144" i="12"/>
  <c r="M1197" i="12"/>
  <c r="M10" i="12"/>
  <c r="M1207" i="12"/>
  <c r="M474" i="12"/>
  <c r="M1160" i="12"/>
  <c r="M226" i="12"/>
  <c r="M1103" i="12"/>
  <c r="M1519" i="12"/>
  <c r="M1190" i="12"/>
  <c r="M1204" i="12"/>
  <c r="M1212" i="12"/>
  <c r="M1105" i="12"/>
  <c r="M1213" i="12"/>
  <c r="M5327" i="12"/>
  <c r="M1226" i="12"/>
  <c r="M1123" i="12"/>
  <c r="M1145" i="12"/>
  <c r="M1788" i="12"/>
  <c r="M1095" i="12"/>
  <c r="M1116" i="12"/>
  <c r="M1109" i="12"/>
  <c r="M1186" i="12"/>
  <c r="M1219" i="12"/>
  <c r="M1181" i="12"/>
  <c r="M1238" i="12"/>
  <c r="M1193" i="12"/>
  <c r="M1221" i="12"/>
  <c r="M1085" i="12"/>
  <c r="M1087" i="12"/>
  <c r="M1146" i="12"/>
  <c r="M1216" i="12"/>
  <c r="M1137" i="12"/>
  <c r="M1195" i="12"/>
  <c r="M1247" i="12"/>
  <c r="M1290" i="12"/>
  <c r="M1262" i="12"/>
  <c r="M12" i="12"/>
  <c r="M1374" i="12"/>
  <c r="M3011" i="12"/>
  <c r="M1347" i="12"/>
  <c r="M1367" i="12"/>
  <c r="M1252" i="12"/>
  <c r="M1427" i="12"/>
  <c r="M1274" i="12"/>
  <c r="M1276" i="12"/>
  <c r="M1291" i="12"/>
  <c r="M4172" i="12"/>
  <c r="M3272" i="12"/>
  <c r="M1307" i="12"/>
  <c r="M17" i="12"/>
  <c r="M1327" i="12"/>
  <c r="M473" i="12"/>
  <c r="M1313" i="12"/>
  <c r="M1318" i="12"/>
  <c r="M1311" i="12"/>
  <c r="M1292" i="12"/>
  <c r="M1302" i="12"/>
  <c r="M1303" i="12"/>
  <c r="M1304" i="12"/>
  <c r="M19" i="12"/>
  <c r="M1312" i="12"/>
  <c r="M1319" i="12"/>
  <c r="M2798" i="12"/>
  <c r="M1323" i="12"/>
  <c r="M1328" i="12"/>
  <c r="M1060" i="12"/>
  <c r="M16" i="12"/>
  <c r="M1331" i="12"/>
  <c r="M1271" i="12"/>
  <c r="M1357" i="12"/>
  <c r="M1366" i="12"/>
  <c r="M1383" i="12"/>
  <c r="M1384" i="12"/>
  <c r="M1301" i="12"/>
  <c r="M1392" i="12"/>
  <c r="M1391" i="12"/>
  <c r="M3552" i="12"/>
  <c r="M1296" i="12"/>
  <c r="M1409" i="12"/>
  <c r="M4426" i="12"/>
  <c r="M2299" i="12"/>
  <c r="M1413" i="12"/>
  <c r="M1475" i="12"/>
  <c r="M1416" i="12"/>
  <c r="M1539" i="12"/>
  <c r="M1434" i="12"/>
  <c r="M1451" i="12"/>
  <c r="M1540" i="12"/>
  <c r="M5157" i="12"/>
  <c r="M1463" i="12"/>
  <c r="M1485" i="12"/>
  <c r="M1466" i="12"/>
  <c r="M1461" i="12"/>
  <c r="M1066" i="12"/>
  <c r="M2726" i="12"/>
  <c r="M3735" i="12"/>
  <c r="M1423" i="12"/>
  <c r="M1429" i="12"/>
  <c r="M1483" i="12"/>
  <c r="M1488" i="12"/>
  <c r="M1704" i="12"/>
  <c r="M1407" i="12"/>
  <c r="M1854" i="12"/>
  <c r="M1447" i="12"/>
  <c r="M704" i="12"/>
  <c r="M1521" i="12"/>
  <c r="M1464" i="12"/>
  <c r="M1534" i="12"/>
  <c r="M1469" i="12"/>
  <c r="M4517" i="12"/>
  <c r="M1682" i="12"/>
  <c r="M1472" i="12"/>
  <c r="M1477" i="12"/>
  <c r="M4059" i="12"/>
  <c r="M3385" i="12"/>
  <c r="M1506" i="12"/>
  <c r="M3737" i="12"/>
  <c r="M1504" i="12"/>
  <c r="M1501" i="12"/>
  <c r="M3545" i="12"/>
  <c r="M1512" i="12"/>
  <c r="M1513" i="12"/>
  <c r="M1516" i="12"/>
  <c r="M1421" i="12"/>
  <c r="M1533" i="12"/>
  <c r="M4298" i="12"/>
  <c r="M103" i="12"/>
  <c r="M1523" i="12"/>
  <c r="M1538" i="12"/>
  <c r="M1541" i="12"/>
  <c r="M1444" i="12"/>
  <c r="M1456" i="12"/>
  <c r="M1420" i="12"/>
  <c r="M1438" i="12"/>
  <c r="M5055" i="12"/>
  <c r="M1414" i="12"/>
  <c r="M1499" i="12"/>
  <c r="M2129" i="12"/>
  <c r="M1530" i="12"/>
  <c r="M1484" i="12"/>
  <c r="M1543" i="12"/>
  <c r="M1655" i="12"/>
  <c r="M1727" i="12"/>
  <c r="M1547" i="12"/>
  <c r="M1549" i="12"/>
  <c r="M1559" i="12"/>
  <c r="M1680" i="12"/>
  <c r="M1718" i="12"/>
  <c r="M1635" i="12"/>
  <c r="M1550" i="12"/>
  <c r="M1568" i="12"/>
  <c r="M1754" i="12"/>
  <c r="M1581" i="12"/>
  <c r="M1598" i="12"/>
  <c r="M1710" i="12"/>
  <c r="M1246" i="12"/>
  <c r="M1565" i="12"/>
  <c r="M1577" i="12"/>
  <c r="M1602" i="12"/>
  <c r="M1588" i="12"/>
  <c r="M1576" i="12"/>
  <c r="M1698" i="12"/>
  <c r="M1638" i="12"/>
  <c r="M1628" i="12"/>
  <c r="M1570" i="12"/>
  <c r="M1592" i="12"/>
  <c r="M1683" i="12"/>
  <c r="M1620" i="12"/>
  <c r="M1686" i="12"/>
  <c r="M1690" i="12"/>
  <c r="M1679" i="12"/>
  <c r="M3148" i="12"/>
  <c r="M1654" i="12"/>
  <c r="M1562" i="12"/>
  <c r="M1706" i="12"/>
  <c r="M1743" i="12"/>
  <c r="M1681" i="12"/>
  <c r="M1700" i="12"/>
  <c r="M1731" i="12"/>
  <c r="M1630" i="12"/>
  <c r="M1646" i="12"/>
  <c r="M1701" i="12"/>
  <c r="M1747" i="12"/>
  <c r="M3633" i="12"/>
  <c r="M1736" i="12"/>
  <c r="M1664" i="12"/>
  <c r="M1642" i="12"/>
  <c r="M2182" i="12"/>
  <c r="M1678" i="12"/>
  <c r="M1625" i="12"/>
  <c r="M1713" i="12"/>
  <c r="M1703" i="12"/>
  <c r="M1724" i="12"/>
  <c r="M3067" i="12"/>
  <c r="M1818" i="12"/>
  <c r="M4422" i="12"/>
  <c r="M1871" i="12"/>
  <c r="M1763" i="12"/>
  <c r="M9" i="12"/>
  <c r="M2595" i="12"/>
  <c r="M1870" i="12"/>
  <c r="M910" i="12"/>
  <c r="M1902" i="12"/>
  <c r="M1043" i="12"/>
  <c r="M2872" i="12"/>
  <c r="M1904" i="12"/>
  <c r="M1807" i="12"/>
  <c r="M1945" i="12"/>
  <c r="M1775" i="12"/>
  <c r="M3648" i="12"/>
  <c r="M1944" i="12"/>
  <c r="M1825" i="12"/>
  <c r="M1791" i="12"/>
  <c r="M1954" i="12"/>
  <c r="M1946" i="12"/>
  <c r="M1953" i="12"/>
  <c r="M1960" i="12"/>
  <c r="M1839" i="12"/>
  <c r="M1852" i="12"/>
  <c r="M1907" i="12"/>
  <c r="M1826" i="12"/>
  <c r="M1845" i="12"/>
  <c r="M1833" i="12"/>
  <c r="M2041" i="12"/>
  <c r="M2096" i="12"/>
  <c r="M1821" i="12"/>
  <c r="M1777" i="12"/>
  <c r="M1875" i="12"/>
  <c r="M1785" i="12"/>
  <c r="M485" i="12"/>
  <c r="M1947" i="12"/>
  <c r="M1783" i="12"/>
  <c r="M1882" i="12"/>
  <c r="M1912" i="12"/>
  <c r="M1792" i="12"/>
  <c r="M1869" i="12"/>
  <c r="M1868" i="12"/>
  <c r="M1891" i="12"/>
  <c r="M1884" i="12"/>
  <c r="M1895" i="12"/>
  <c r="M1887" i="12"/>
  <c r="M1917" i="12"/>
  <c r="M1930" i="12"/>
  <c r="M30" i="12"/>
  <c r="M1233" i="12"/>
  <c r="M1279" i="12"/>
  <c r="M1888" i="12"/>
  <c r="M1967" i="12"/>
  <c r="M2107" i="12"/>
  <c r="M1932" i="12"/>
  <c r="M4439" i="12"/>
  <c r="M1920" i="12"/>
  <c r="M1913" i="12"/>
  <c r="M1923" i="12"/>
  <c r="M1883" i="12"/>
  <c r="M1909" i="12"/>
  <c r="M1933" i="12"/>
  <c r="M1950" i="12"/>
  <c r="M1981" i="12"/>
  <c r="M1997" i="12"/>
  <c r="M2020" i="12"/>
  <c r="M2032" i="12"/>
  <c r="M2063" i="12"/>
  <c r="M1983" i="12"/>
  <c r="M4892" i="12"/>
  <c r="M2047" i="12"/>
  <c r="M2037" i="12"/>
  <c r="M4853" i="12"/>
  <c r="M2043" i="12"/>
  <c r="M2127" i="12"/>
  <c r="M2058" i="12"/>
  <c r="M2034" i="12"/>
  <c r="M2089" i="12"/>
  <c r="M2094" i="12"/>
  <c r="M2133" i="12"/>
  <c r="M2139" i="12"/>
  <c r="M2239" i="12"/>
  <c r="M2971" i="12"/>
  <c r="M967" i="12"/>
  <c r="M2142" i="12"/>
  <c r="M2714" i="12"/>
  <c r="M3381" i="12"/>
  <c r="M2171" i="12"/>
  <c r="M2191" i="12"/>
  <c r="M2236" i="12"/>
  <c r="M2140" i="12"/>
  <c r="M2245" i="12"/>
  <c r="M2156" i="12"/>
  <c r="M2159" i="12"/>
  <c r="M2220" i="12"/>
  <c r="M2207" i="12"/>
  <c r="M2144" i="12"/>
  <c r="M2187" i="12"/>
  <c r="M2149" i="12"/>
  <c r="M2197" i="12"/>
  <c r="M3417" i="12"/>
  <c r="M139" i="12"/>
  <c r="M99" i="12"/>
  <c r="M345" i="12"/>
  <c r="M1425" i="12"/>
  <c r="M2359" i="12"/>
  <c r="M2254" i="12"/>
  <c r="M3121" i="12"/>
  <c r="M3249" i="12"/>
  <c r="M2011" i="12"/>
  <c r="M2849" i="12"/>
  <c r="M2967" i="12"/>
  <c r="M2504" i="12"/>
  <c r="M2471" i="12"/>
  <c r="M1277" i="12"/>
  <c r="M2364" i="12"/>
  <c r="M1329" i="12"/>
  <c r="M4644" i="12"/>
  <c r="M1341" i="12"/>
  <c r="M1345" i="12"/>
  <c r="M1362" i="12"/>
  <c r="M2458" i="12"/>
  <c r="M1401" i="12"/>
  <c r="M3321" i="12"/>
  <c r="M1969" i="12"/>
  <c r="M1440" i="12"/>
  <c r="M1685" i="12"/>
  <c r="M2481" i="12"/>
  <c r="M157" i="12"/>
  <c r="M2088" i="12"/>
  <c r="M2411" i="12"/>
  <c r="M2076" i="12"/>
  <c r="M2086" i="12"/>
  <c r="M2485" i="12"/>
  <c r="M2668" i="12"/>
  <c r="M240" i="12"/>
  <c r="M2367" i="12"/>
  <c r="M4487" i="12"/>
  <c r="M1140" i="12"/>
  <c r="M4791" i="12"/>
  <c r="M3393" i="12"/>
  <c r="M83" i="12"/>
  <c r="M3439" i="12"/>
  <c r="M2309" i="12"/>
  <c r="M2397" i="12"/>
  <c r="M2350" i="12"/>
  <c r="M2406" i="12"/>
  <c r="M3522" i="12"/>
  <c r="M2347" i="12"/>
  <c r="M2507" i="12"/>
  <c r="M4898" i="12"/>
  <c r="M2498" i="12"/>
  <c r="M2494" i="12"/>
  <c r="M2725" i="12"/>
  <c r="M2603" i="12"/>
  <c r="M2626" i="12"/>
  <c r="M3736" i="12"/>
  <c r="M2517" i="12"/>
  <c r="M2598" i="12"/>
  <c r="M2602" i="12"/>
  <c r="M2168" i="12"/>
  <c r="M2556" i="12"/>
  <c r="M2560" i="12"/>
  <c r="M1829" i="12"/>
  <c r="M2932" i="12"/>
  <c r="M2652" i="12"/>
  <c r="M3239" i="12"/>
  <c r="M2520" i="12"/>
  <c r="M2514" i="12"/>
  <c r="M2807" i="12"/>
  <c r="M2678" i="12"/>
  <c r="M2677" i="12"/>
  <c r="M5068" i="12"/>
  <c r="M1999" i="12"/>
  <c r="M2522" i="12"/>
  <c r="M2526" i="12"/>
  <c r="M2712" i="12"/>
  <c r="M2710" i="12"/>
  <c r="M2361" i="12"/>
  <c r="M2722" i="12"/>
  <c r="M2527" i="12"/>
  <c r="M2733" i="12"/>
  <c r="M2769" i="12"/>
  <c r="M4953" i="12"/>
  <c r="M2537" i="12"/>
  <c r="M2772" i="12"/>
  <c r="M2774" i="12"/>
  <c r="M2805" i="12"/>
  <c r="M2529" i="12"/>
  <c r="M2577" i="12"/>
  <c r="M2241" i="12"/>
  <c r="M2580" i="12"/>
  <c r="M3279" i="12"/>
  <c r="M2771" i="12"/>
  <c r="M2592" i="12"/>
  <c r="M2778" i="12"/>
  <c r="M2779" i="12"/>
  <c r="M2783" i="12"/>
  <c r="M2593" i="12"/>
  <c r="M2542" i="12"/>
  <c r="M5" i="12"/>
  <c r="M2630" i="12"/>
  <c r="M217" i="12"/>
  <c r="M2621" i="12"/>
  <c r="M2673" i="12"/>
  <c r="M2568" i="12"/>
  <c r="M2640" i="12"/>
  <c r="M2765" i="12"/>
  <c r="M2766" i="12"/>
  <c r="M2624" i="12"/>
  <c r="M2688" i="12"/>
  <c r="M2613" i="12"/>
  <c r="M2694" i="12"/>
  <c r="M4924" i="12"/>
  <c r="M2691" i="12"/>
  <c r="M4905" i="12"/>
  <c r="M2676" i="12"/>
  <c r="M2601" i="12"/>
  <c r="M1599" i="12"/>
  <c r="M2704" i="12"/>
  <c r="M2703" i="12"/>
  <c r="M2521" i="12"/>
  <c r="M2530" i="12"/>
  <c r="M5062" i="12"/>
  <c r="M245" i="12"/>
  <c r="M2689" i="12"/>
  <c r="M4154" i="12"/>
  <c r="M2684" i="12"/>
  <c r="M2534" i="12"/>
  <c r="M2570" i="12"/>
  <c r="M2596" i="12"/>
  <c r="M2546" i="12"/>
  <c r="M2791" i="12"/>
  <c r="M3013" i="12"/>
  <c r="M2852" i="12"/>
  <c r="M3026" i="12"/>
  <c r="M5107" i="12"/>
  <c r="M2812" i="12"/>
  <c r="M11" i="12"/>
  <c r="M3093" i="12"/>
  <c r="M2986" i="12"/>
  <c r="M3006" i="12"/>
  <c r="M3030" i="12"/>
  <c r="M2936" i="12"/>
  <c r="M2931" i="12"/>
  <c r="M2836" i="12"/>
  <c r="M2978" i="12"/>
  <c r="M3000" i="12"/>
  <c r="M2378" i="12"/>
  <c r="M2898" i="12"/>
  <c r="M2890" i="12"/>
  <c r="M3189" i="12"/>
  <c r="M3106" i="12"/>
  <c r="M3076" i="12"/>
  <c r="M3073" i="12"/>
  <c r="M2913" i="12"/>
  <c r="M3144" i="12"/>
  <c r="M4018" i="12"/>
  <c r="M2991" i="12"/>
  <c r="M1606" i="12"/>
  <c r="M2901" i="12"/>
  <c r="M3070" i="12"/>
  <c r="M348" i="12"/>
  <c r="M3081" i="12"/>
  <c r="M2858" i="12"/>
  <c r="M3098" i="12"/>
  <c r="M2808" i="12"/>
  <c r="M3324" i="12"/>
  <c r="M2843" i="12"/>
  <c r="M3054" i="12"/>
  <c r="M2985" i="12"/>
  <c r="M2899" i="12"/>
  <c r="M3176" i="12"/>
  <c r="M2850" i="12"/>
  <c r="M2847" i="12"/>
  <c r="M2851" i="12"/>
  <c r="M2885" i="12"/>
  <c r="M2907" i="12"/>
  <c r="M3181" i="12"/>
  <c r="M2984" i="12"/>
  <c r="M2888" i="12"/>
  <c r="M2845" i="12"/>
  <c r="M2892" i="12"/>
  <c r="M1187" i="12"/>
  <c r="M2884" i="12"/>
  <c r="M341" i="12"/>
  <c r="M1445" i="12"/>
  <c r="M3110" i="12"/>
  <c r="M2941" i="12"/>
  <c r="M3478" i="12"/>
  <c r="M4675" i="12"/>
  <c r="M2912" i="12"/>
  <c r="M2813" i="12"/>
  <c r="M2995" i="12"/>
  <c r="M2990" i="12"/>
  <c r="M3317" i="12"/>
  <c r="M2996" i="12"/>
  <c r="M2954" i="12"/>
  <c r="M3330" i="12"/>
  <c r="M2968" i="12"/>
  <c r="M3145" i="12"/>
  <c r="M3150" i="12"/>
  <c r="M3095" i="12"/>
  <c r="M258" i="12"/>
  <c r="M2942" i="12"/>
  <c r="M3042" i="12"/>
  <c r="M3277" i="12"/>
  <c r="M3094" i="12"/>
  <c r="M929" i="12"/>
  <c r="M432" i="12"/>
  <c r="M3032" i="12"/>
  <c r="M2832" i="12"/>
  <c r="M3034" i="12"/>
  <c r="M2938" i="12"/>
  <c r="M2989" i="12"/>
  <c r="M2757" i="12"/>
  <c r="M2970" i="12"/>
  <c r="M2997" i="12"/>
  <c r="M3112" i="12"/>
  <c r="M3085" i="12"/>
  <c r="M2916" i="12"/>
  <c r="M2918" i="12"/>
  <c r="M3155" i="12"/>
  <c r="M2659" i="12"/>
  <c r="M3055" i="12"/>
  <c r="M3107" i="12"/>
  <c r="M3077" i="12"/>
  <c r="M2923" i="12"/>
  <c r="M3012" i="12"/>
  <c r="M3135" i="12"/>
  <c r="M3104" i="12"/>
  <c r="M4923" i="12"/>
  <c r="M2718" i="12"/>
  <c r="M3053" i="12"/>
  <c r="M2054" i="12"/>
  <c r="M3126" i="12"/>
  <c r="M5086" i="12"/>
  <c r="M3354" i="12"/>
  <c r="M3043" i="12"/>
  <c r="M3123" i="12"/>
  <c r="M2945" i="12"/>
  <c r="M3925" i="12"/>
  <c r="M3092" i="12"/>
  <c r="M2969" i="12"/>
  <c r="M2973" i="12"/>
  <c r="M3179" i="12"/>
  <c r="M63" i="12"/>
  <c r="M227" i="12"/>
  <c r="M5093" i="12"/>
  <c r="M3669" i="12"/>
  <c r="M228" i="12"/>
  <c r="M722" i="12"/>
  <c r="M266" i="12"/>
  <c r="M554" i="12"/>
  <c r="M1275" i="12"/>
  <c r="M3282" i="12"/>
  <c r="M1336" i="12"/>
  <c r="M7" i="12"/>
  <c r="M1393" i="12"/>
  <c r="M1396" i="12"/>
  <c r="M4904" i="12"/>
  <c r="M1943" i="12"/>
  <c r="M3102" i="12"/>
  <c r="M3217" i="12"/>
  <c r="M3241" i="12"/>
  <c r="M3637" i="12"/>
  <c r="M4023" i="12"/>
  <c r="M2395" i="12"/>
  <c r="M1982" i="12"/>
  <c r="M2160" i="12"/>
  <c r="M2600" i="12"/>
  <c r="M1397" i="12"/>
  <c r="M1363" i="12"/>
  <c r="M4450" i="12"/>
  <c r="M766" i="12"/>
  <c r="M3470" i="12"/>
  <c r="M3639" i="12"/>
  <c r="M1395" i="12"/>
  <c r="M1966" i="12"/>
  <c r="M3291" i="12"/>
  <c r="M3263" i="12"/>
  <c r="M5124" i="12"/>
  <c r="M3452" i="12"/>
  <c r="M3460" i="12"/>
  <c r="M3295" i="12"/>
  <c r="M3496" i="12"/>
  <c r="M3255" i="12"/>
  <c r="M3487" i="12"/>
  <c r="M3414" i="12"/>
  <c r="M3516" i="12"/>
  <c r="M3482" i="12"/>
  <c r="M966" i="12"/>
  <c r="M2538" i="12"/>
  <c r="M4832" i="12"/>
  <c r="M3495" i="12"/>
  <c r="M3534" i="12"/>
  <c r="M3352" i="12"/>
  <c r="M3353" i="12"/>
  <c r="M4424" i="12"/>
  <c r="M4425" i="12"/>
  <c r="M3382" i="12"/>
  <c r="M3409" i="12"/>
  <c r="M3397" i="12"/>
  <c r="M3395" i="12"/>
  <c r="M3347" i="12"/>
  <c r="M1828" i="12"/>
  <c r="M3416" i="12"/>
  <c r="M3420" i="12"/>
  <c r="M3388" i="12"/>
  <c r="M3434" i="12"/>
  <c r="M4593" i="12"/>
  <c r="M2147" i="12"/>
  <c r="M3431" i="12"/>
  <c r="M3454" i="12"/>
  <c r="M3450" i="12"/>
  <c r="M3413" i="12"/>
  <c r="M3456" i="12"/>
  <c r="M3473" i="12"/>
  <c r="M4869" i="12"/>
  <c r="M3415" i="12"/>
  <c r="M2853" i="12"/>
  <c r="M3492" i="12"/>
  <c r="M3463" i="12"/>
  <c r="M3501" i="12"/>
  <c r="M3503" i="12"/>
  <c r="M3518" i="12"/>
  <c r="M3533" i="12"/>
  <c r="M1873" i="12"/>
  <c r="M3536" i="12"/>
  <c r="M4864" i="12"/>
  <c r="M3538" i="12"/>
  <c r="M3541" i="12"/>
  <c r="M3555" i="12"/>
  <c r="M3627" i="12"/>
  <c r="M3640" i="12"/>
  <c r="M3795" i="12"/>
  <c r="M3791" i="12"/>
  <c r="M4717" i="12"/>
  <c r="M4808" i="12"/>
  <c r="M3702" i="12"/>
  <c r="M3562" i="12"/>
  <c r="M3560" i="12"/>
  <c r="M1265" i="12"/>
  <c r="M3558" i="12"/>
  <c r="M3623" i="12"/>
  <c r="M3778" i="12"/>
  <c r="M3670" i="12"/>
  <c r="M3781" i="12"/>
  <c r="M3771" i="12"/>
  <c r="M3259" i="12"/>
  <c r="M3612" i="12"/>
  <c r="M3689" i="12"/>
  <c r="M3700" i="12"/>
  <c r="M3599" i="12"/>
  <c r="M3314" i="12"/>
  <c r="M3729" i="12"/>
  <c r="M3647" i="12"/>
  <c r="M3841" i="12"/>
  <c r="M2414" i="12"/>
  <c r="M1721" i="12"/>
  <c r="M5031" i="12"/>
  <c r="M3784" i="12"/>
  <c r="M3798" i="12"/>
  <c r="M378" i="12"/>
  <c r="M3641" i="12"/>
  <c r="M3720" i="12"/>
  <c r="M18" i="12"/>
  <c r="M2750" i="12"/>
  <c r="M3645" i="12"/>
  <c r="M1228" i="12"/>
  <c r="M3658" i="12"/>
  <c r="M3582" i="12"/>
  <c r="M3657" i="12"/>
  <c r="M3570" i="12"/>
  <c r="M3654" i="12"/>
  <c r="M3840" i="12"/>
  <c r="M4337" i="12"/>
  <c r="M1962" i="12"/>
  <c r="M108" i="12"/>
  <c r="M3660" i="12"/>
  <c r="M3571" i="12"/>
  <c r="M3850" i="12"/>
  <c r="M3652" i="12"/>
  <c r="M4398" i="12"/>
  <c r="M3664" i="12"/>
  <c r="M3339" i="12"/>
  <c r="M3709" i="12"/>
  <c r="M3719" i="12"/>
  <c r="M3803" i="12"/>
  <c r="M3738" i="12"/>
  <c r="M885" i="12"/>
  <c r="M3312" i="12"/>
  <c r="M3590" i="12"/>
  <c r="M3801" i="12"/>
  <c r="M3642" i="12"/>
  <c r="M3806" i="12"/>
  <c r="M4103" i="12"/>
  <c r="M3602" i="12"/>
  <c r="M3837" i="12"/>
  <c r="M3789" i="12"/>
  <c r="M4002" i="12"/>
  <c r="M3749" i="12"/>
  <c r="M3805" i="12"/>
  <c r="M3772" i="12"/>
  <c r="M3768" i="12"/>
  <c r="M3810" i="12"/>
  <c r="M3725" i="12"/>
  <c r="M3754" i="12"/>
  <c r="M4102" i="12"/>
  <c r="M3827" i="12"/>
  <c r="M3826" i="12"/>
  <c r="M3834" i="12"/>
  <c r="M3809" i="12"/>
  <c r="M3822" i="12"/>
  <c r="M3628" i="12"/>
  <c r="M4836" i="12"/>
  <c r="M3370" i="12"/>
  <c r="M1593" i="12"/>
  <c r="M4825" i="12"/>
  <c r="M2497" i="12"/>
  <c r="M4" i="12"/>
  <c r="M3907" i="12"/>
  <c r="M3948" i="12"/>
  <c r="M4027" i="12"/>
  <c r="M3988" i="12"/>
  <c r="M3916" i="12"/>
  <c r="M3931" i="12"/>
  <c r="M4089" i="12"/>
  <c r="M3942" i="12"/>
  <c r="M3946" i="12"/>
  <c r="M3941" i="12"/>
  <c r="M3953" i="12"/>
  <c r="M3943" i="12"/>
  <c r="M1925" i="12"/>
  <c r="M4087" i="12"/>
  <c r="M4029" i="12"/>
  <c r="M4031" i="12"/>
  <c r="M3974" i="12"/>
  <c r="M3982" i="12"/>
  <c r="M1426" i="12"/>
  <c r="M3980" i="12"/>
  <c r="M3981" i="12"/>
  <c r="M820" i="12"/>
  <c r="M3984" i="12"/>
  <c r="M3913" i="12"/>
  <c r="M3986" i="12"/>
  <c r="M3989" i="12"/>
  <c r="M3990" i="12"/>
  <c r="M4032" i="12"/>
  <c r="M1078" i="12"/>
  <c r="M4034" i="12"/>
  <c r="M4057" i="12"/>
  <c r="M4000" i="12"/>
  <c r="M4003" i="12"/>
  <c r="M3962" i="12"/>
  <c r="M3939" i="12"/>
  <c r="M3998" i="12"/>
  <c r="M4001" i="12"/>
  <c r="M4088" i="12"/>
  <c r="M4009" i="12"/>
  <c r="M4011" i="12"/>
  <c r="M4400" i="12"/>
  <c r="M4044" i="12"/>
  <c r="M4540" i="12"/>
  <c r="M3930" i="12"/>
  <c r="M4374" i="12"/>
  <c r="M4056" i="12"/>
  <c r="M4055" i="12"/>
  <c r="M4075" i="12"/>
  <c r="M2246" i="12"/>
  <c r="M2844" i="12"/>
  <c r="M2935" i="12"/>
  <c r="M4106" i="12"/>
  <c r="M4300" i="12"/>
  <c r="M4107" i="12"/>
  <c r="M2837" i="12"/>
  <c r="M4395" i="12"/>
  <c r="M4208" i="12"/>
  <c r="M4281" i="12"/>
  <c r="M4288" i="12"/>
  <c r="M4322" i="12"/>
  <c r="M4132" i="12"/>
  <c r="M2222" i="12"/>
  <c r="M4304" i="12"/>
  <c r="M4279" i="12"/>
  <c r="M14" i="12"/>
  <c r="M4255" i="12"/>
  <c r="M4021" i="12"/>
  <c r="M4115" i="12"/>
  <c r="M4264" i="12"/>
  <c r="M4120" i="12"/>
  <c r="M4361" i="12"/>
  <c r="M3379" i="12"/>
  <c r="M4112" i="12"/>
  <c r="M4159" i="12"/>
  <c r="M4193" i="12"/>
  <c r="M3977" i="12"/>
  <c r="M4246" i="12"/>
  <c r="M4127" i="12"/>
  <c r="M1951" i="12"/>
  <c r="M4161" i="12"/>
  <c r="M4276" i="12"/>
  <c r="M4182" i="12"/>
  <c r="M4313" i="12"/>
  <c r="M4119" i="12"/>
  <c r="M4126" i="12"/>
  <c r="M4108" i="12"/>
  <c r="M4311" i="12"/>
  <c r="M4305" i="12"/>
  <c r="M4407" i="12"/>
  <c r="M4285" i="12"/>
  <c r="M4373" i="12"/>
  <c r="M4104" i="12"/>
  <c r="M857" i="12"/>
  <c r="M4116" i="12"/>
  <c r="M4431" i="12"/>
  <c r="M4140" i="12"/>
  <c r="M4137" i="12"/>
  <c r="M4707" i="12"/>
  <c r="M427" i="12"/>
  <c r="M5633" i="12"/>
  <c r="M317" i="12"/>
  <c r="M429" i="12"/>
  <c r="M4170" i="12"/>
  <c r="M4173" i="12"/>
  <c r="M4168" i="12"/>
  <c r="M5080" i="12"/>
  <c r="M4176" i="12"/>
  <c r="M4449" i="12"/>
  <c r="M4229" i="12"/>
  <c r="M4267" i="12"/>
  <c r="M4124" i="12"/>
  <c r="M6" i="12"/>
  <c r="M4222" i="12"/>
  <c r="M4225" i="12"/>
  <c r="M4217" i="12"/>
  <c r="M4341" i="12"/>
  <c r="M349" i="12"/>
  <c r="M4227" i="12"/>
  <c r="M4216" i="12"/>
  <c r="M4169" i="12"/>
  <c r="M4326" i="12"/>
  <c r="M4237" i="12"/>
  <c r="M4358" i="12"/>
  <c r="M4428" i="12"/>
  <c r="M1511" i="12"/>
  <c r="M4244" i="12"/>
  <c r="M4211" i="12"/>
  <c r="M4290" i="12"/>
  <c r="M4197" i="12"/>
  <c r="M4468" i="12"/>
  <c r="M4299" i="12"/>
  <c r="M4327" i="12"/>
  <c r="M4125" i="12"/>
  <c r="M2770" i="12"/>
  <c r="M4776" i="12"/>
  <c r="M5116" i="12"/>
  <c r="M4444" i="12"/>
  <c r="M4347" i="12"/>
  <c r="M4356" i="12"/>
  <c r="M1582" i="12"/>
  <c r="M4186" i="12"/>
  <c r="M4260" i="12"/>
  <c r="M4200" i="12"/>
  <c r="M4201" i="12"/>
  <c r="M4349" i="12"/>
  <c r="M2442" i="12"/>
  <c r="M4885" i="12"/>
  <c r="M4402" i="12"/>
  <c r="M4302" i="12"/>
  <c r="M4405" i="12"/>
  <c r="M4320" i="12"/>
  <c r="M3650" i="12"/>
  <c r="M4348" i="12"/>
  <c r="M4136" i="12"/>
  <c r="M4435" i="12"/>
  <c r="M4129" i="12"/>
  <c r="M4401" i="12"/>
  <c r="M4397" i="12"/>
  <c r="M4382" i="12"/>
  <c r="M4138" i="12"/>
  <c r="M402" i="12"/>
  <c r="M4415" i="12"/>
  <c r="M3" i="12"/>
  <c r="M4206" i="12"/>
  <c r="M4380" i="12"/>
  <c r="M4135" i="12"/>
  <c r="M2240" i="12"/>
  <c r="M4476" i="12"/>
  <c r="M4532" i="12"/>
  <c r="M4601" i="12"/>
  <c r="M4613" i="12"/>
  <c r="M271" i="12"/>
  <c r="M4632" i="12"/>
  <c r="M2846" i="12"/>
  <c r="M4696" i="12"/>
  <c r="M4699" i="12"/>
  <c r="M4634" i="12"/>
  <c r="M4504" i="12"/>
  <c r="M4628" i="12"/>
  <c r="M4559" i="12"/>
  <c r="M4702" i="12"/>
  <c r="M1927" i="12"/>
  <c r="M4548" i="12"/>
  <c r="M4784" i="12"/>
  <c r="M4774" i="12"/>
  <c r="M4775" i="12"/>
  <c r="M1896" i="12"/>
  <c r="M4643" i="12"/>
  <c r="M4663" i="12"/>
  <c r="M4602" i="12"/>
  <c r="M4679" i="12"/>
  <c r="M4683" i="12"/>
  <c r="M4619" i="12"/>
  <c r="M3475" i="12"/>
  <c r="M4687" i="12"/>
  <c r="M4700" i="12"/>
  <c r="M1489" i="12"/>
  <c r="M4689" i="12"/>
  <c r="M4677" i="12"/>
  <c r="M4773" i="12"/>
  <c r="M4749" i="12"/>
  <c r="M4742" i="12"/>
  <c r="M4685" i="12"/>
  <c r="M4616" i="12"/>
  <c r="M4537" i="12"/>
  <c r="M319" i="12"/>
  <c r="M1154" i="12"/>
  <c r="M4769" i="12"/>
  <c r="M4527" i="12"/>
  <c r="M4083" i="12"/>
  <c r="M4763" i="12"/>
  <c r="M4890" i="12"/>
  <c r="M4767" i="12"/>
  <c r="M4531" i="12"/>
  <c r="M3366" i="12"/>
  <c r="M4780" i="12"/>
  <c r="M4790" i="12"/>
  <c r="M4833" i="12"/>
  <c r="M4847" i="12"/>
  <c r="M4861" i="12"/>
  <c r="M1225" i="12"/>
  <c r="M756" i="12"/>
  <c r="M4901" i="12"/>
  <c r="M1282" i="12"/>
  <c r="M4944" i="12"/>
  <c r="M4910" i="12"/>
  <c r="M4973" i="12"/>
  <c r="M5018" i="12"/>
  <c r="M5001" i="12"/>
  <c r="M5003" i="12"/>
  <c r="M4992" i="12"/>
  <c r="M4990" i="12"/>
  <c r="M4945" i="12"/>
  <c r="M4986" i="12"/>
  <c r="M4946" i="12"/>
  <c r="M5006" i="12"/>
  <c r="M4934" i="12"/>
  <c r="M4935" i="12"/>
  <c r="M3142" i="12"/>
  <c r="M4966" i="12"/>
  <c r="M67" i="12"/>
  <c r="M927" i="12"/>
  <c r="M1822" i="12"/>
  <c r="M129" i="12"/>
  <c r="M5075" i="12"/>
  <c r="M134" i="12"/>
  <c r="M5033" i="12"/>
  <c r="M183" i="12"/>
  <c r="M5036" i="12"/>
  <c r="M1090" i="12"/>
  <c r="M1965" i="12"/>
  <c r="M3400" i="12"/>
  <c r="M5119" i="12"/>
  <c r="M5139" i="12"/>
  <c r="M1028" i="12"/>
  <c r="M178" i="12"/>
  <c r="M256" i="12"/>
  <c r="M294" i="12"/>
  <c r="M5136" i="12"/>
  <c r="M3591" i="12"/>
  <c r="M307" i="12"/>
  <c r="M1289" i="12"/>
  <c r="M1251" i="12"/>
  <c r="M1340" i="12"/>
  <c r="M1182" i="12"/>
  <c r="M3481" i="12"/>
  <c r="M1491" i="12"/>
  <c r="M2669" i="12"/>
  <c r="M3573" i="12"/>
  <c r="M5147" i="12"/>
  <c r="M350" i="12"/>
  <c r="M4214" i="12"/>
  <c r="M1849" i="12"/>
  <c r="M3356" i="12"/>
  <c r="M5089" i="12"/>
  <c r="M1894" i="12"/>
  <c r="M5115" i="12"/>
  <c r="M407" i="12"/>
  <c r="M1964" i="12"/>
  <c r="M1980" i="12"/>
  <c r="M4354" i="12"/>
  <c r="M1244" i="12"/>
  <c r="M5140" i="12"/>
  <c r="M5045" i="12"/>
  <c r="M2163" i="12"/>
  <c r="M4151" i="12"/>
  <c r="M2065" i="12"/>
  <c r="M2007" i="12"/>
  <c r="M2087" i="12"/>
  <c r="M2674" i="12"/>
  <c r="M3367" i="12"/>
  <c r="M2019" i="12"/>
  <c r="M2021" i="12"/>
  <c r="M2022" i="12"/>
  <c r="M5048" i="12"/>
  <c r="M3151" i="12"/>
  <c r="M396" i="12"/>
  <c r="M2042" i="12"/>
  <c r="M5084" i="12"/>
  <c r="M1433" i="12"/>
  <c r="M2051" i="12"/>
  <c r="M2048" i="12"/>
  <c r="M1611" i="12"/>
  <c r="M2092" i="12"/>
  <c r="M3449" i="12"/>
  <c r="M5142" i="12"/>
  <c r="M3489" i="12"/>
  <c r="M5111" i="12"/>
  <c r="M5109" i="12"/>
  <c r="M5110" i="12"/>
  <c r="M1052" i="12"/>
  <c r="M5340" i="12"/>
  <c r="M5202" i="12"/>
  <c r="M5341" i="12"/>
  <c r="M5377" i="12"/>
  <c r="M3182" i="12"/>
  <c r="M5484" i="12"/>
  <c r="M5652" i="12"/>
  <c r="M5619" i="12"/>
  <c r="M5643" i="12"/>
  <c r="M74" i="12"/>
  <c r="M190" i="12"/>
  <c r="M272" i="12"/>
  <c r="M321" i="12"/>
  <c r="M335" i="12"/>
  <c r="M386" i="12"/>
  <c r="M498" i="12"/>
  <c r="M411" i="12"/>
  <c r="M1084" i="12"/>
  <c r="M1088" i="12"/>
  <c r="M3873" i="12"/>
  <c r="M1102" i="12"/>
  <c r="M1202" i="12"/>
  <c r="M1127" i="12"/>
  <c r="M1640" i="12"/>
  <c r="M1659" i="12"/>
  <c r="M1571" i="12"/>
  <c r="M1574" i="12"/>
  <c r="M1667" i="12"/>
  <c r="M1926" i="12"/>
  <c r="M2174" i="12"/>
  <c r="M2176" i="12"/>
  <c r="M44" i="12"/>
  <c r="M2657" i="12"/>
  <c r="M3068" i="12"/>
  <c r="M2977" i="12"/>
  <c r="M3105" i="12"/>
  <c r="M4588" i="12"/>
  <c r="M3052" i="12"/>
  <c r="M3796" i="12"/>
  <c r="M1977" i="12"/>
  <c r="M2500" i="12"/>
  <c r="M2646" i="12"/>
  <c r="M2545" i="12"/>
  <c r="M2591" i="12"/>
  <c r="M3799" i="12"/>
  <c r="M3020" i="12"/>
  <c r="M4777" i="12"/>
  <c r="M2902" i="12"/>
  <c r="M3206" i="12"/>
  <c r="M4427" i="12"/>
  <c r="M3250" i="12"/>
  <c r="M4060" i="12"/>
  <c r="M4443" i="12"/>
  <c r="M4748" i="12"/>
  <c r="M4926" i="12"/>
  <c r="M2282" i="12"/>
  <c r="M1333" i="12"/>
  <c r="M2293" i="12"/>
  <c r="M1799" i="12"/>
  <c r="M1800" i="12"/>
  <c r="M1801" i="12"/>
  <c r="M1955" i="12"/>
  <c r="M2102" i="12"/>
  <c r="M2200" i="12"/>
  <c r="M2242" i="12"/>
  <c r="M2253" i="12"/>
  <c r="M2259" i="12"/>
  <c r="M2287" i="12"/>
  <c r="M2462" i="12"/>
  <c r="M2402" i="12"/>
  <c r="M2475" i="12"/>
  <c r="M2256" i="12"/>
  <c r="M2701" i="12"/>
  <c r="M2934" i="12"/>
  <c r="M2949" i="12"/>
  <c r="M3527" i="12"/>
  <c r="M3746" i="12"/>
  <c r="M4081" i="12"/>
  <c r="M4438" i="12"/>
  <c r="M4258" i="12"/>
  <c r="M4339" i="12"/>
  <c r="M4654" i="12"/>
  <c r="M4626" i="12"/>
  <c r="M3901" i="12"/>
  <c r="M4909" i="12"/>
  <c r="M5008" i="12"/>
  <c r="M110" i="12"/>
  <c r="M3902" i="12"/>
  <c r="M140" i="12"/>
  <c r="M2909" i="12"/>
  <c r="M2540" i="12"/>
  <c r="M200" i="12"/>
  <c r="M202" i="12"/>
  <c r="M3226" i="12"/>
  <c r="M3881" i="12"/>
  <c r="M5148" i="12"/>
  <c r="M3392" i="12"/>
  <c r="M304" i="12"/>
  <c r="M298" i="12"/>
  <c r="M315" i="12"/>
  <c r="M471" i="12"/>
  <c r="M717" i="12"/>
  <c r="M578" i="12"/>
  <c r="M1297" i="12"/>
  <c r="M758" i="12"/>
  <c r="M481" i="12"/>
  <c r="M608" i="12"/>
  <c r="M5153" i="12"/>
  <c r="M580" i="12"/>
  <c r="M419" i="12"/>
  <c r="M669" i="12"/>
  <c r="M825" i="12"/>
  <c r="M960" i="12"/>
  <c r="M894" i="12"/>
  <c r="M799" i="12"/>
  <c r="M778" i="12"/>
  <c r="M1093" i="12"/>
  <c r="M5154" i="12"/>
  <c r="M5156" i="12"/>
  <c r="M970" i="12"/>
  <c r="M841" i="12"/>
  <c r="M800" i="12"/>
  <c r="M802" i="12"/>
  <c r="M813" i="12"/>
  <c r="M915" i="12"/>
  <c r="M907" i="12"/>
  <c r="M1017" i="12"/>
  <c r="M980" i="12"/>
  <c r="M1196" i="12"/>
  <c r="M1122" i="12"/>
  <c r="M1171" i="12"/>
  <c r="M1177" i="12"/>
  <c r="M1346" i="12"/>
  <c r="M1510" i="12"/>
  <c r="M1503" i="12"/>
  <c r="M1596" i="12"/>
  <c r="M1658" i="12"/>
  <c r="M4122" i="12"/>
  <c r="M4637" i="12"/>
  <c r="M1985" i="12"/>
  <c r="M2751" i="12"/>
  <c r="M2721" i="12"/>
  <c r="M1270" i="12"/>
  <c r="M2518" i="12"/>
  <c r="M2763" i="12"/>
  <c r="M999" i="12"/>
  <c r="M2581" i="12"/>
  <c r="M2662" i="12"/>
  <c r="M2715" i="12"/>
  <c r="M2744" i="12"/>
  <c r="M2634" i="12"/>
  <c r="M2632" i="12"/>
  <c r="M2746" i="12"/>
  <c r="M2794" i="12"/>
  <c r="M2929" i="12"/>
  <c r="M3883" i="12"/>
  <c r="M3099" i="12"/>
  <c r="M2889" i="12"/>
  <c r="M1428" i="12"/>
  <c r="M3192" i="12"/>
  <c r="M2856" i="12"/>
  <c r="M3080" i="12"/>
  <c r="M3161" i="12"/>
  <c r="M5175" i="12"/>
  <c r="M666" i="12"/>
  <c r="M1330" i="12"/>
  <c r="M3351" i="12"/>
  <c r="M3362" i="12"/>
  <c r="M3328" i="12"/>
  <c r="M1496" i="12"/>
  <c r="M3268" i="12"/>
  <c r="M3486" i="12"/>
  <c r="M809" i="12"/>
  <c r="M2539" i="12"/>
  <c r="M3511" i="12"/>
  <c r="M3813" i="12"/>
  <c r="M3634" i="12"/>
  <c r="M3659" i="12"/>
  <c r="M3703" i="12"/>
  <c r="M3751" i="12"/>
  <c r="M4827" i="12"/>
  <c r="M3973" i="12"/>
  <c r="M4064" i="12"/>
  <c r="M4022" i="12"/>
  <c r="M3936" i="12"/>
  <c r="M3949" i="12"/>
  <c r="M4875" i="12"/>
  <c r="M4095" i="12"/>
  <c r="M4343" i="12"/>
  <c r="M4123" i="12"/>
  <c r="M4321" i="12"/>
  <c r="M1261" i="12"/>
  <c r="M4461" i="12"/>
  <c r="M2564" i="12"/>
  <c r="M4639" i="12"/>
  <c r="M4759" i="12"/>
  <c r="M4666" i="12"/>
  <c r="M3905" i="12"/>
  <c r="M4911" i="12"/>
  <c r="M4987" i="12"/>
  <c r="M3141" i="12"/>
  <c r="M4957" i="12"/>
  <c r="M5193" i="12"/>
  <c r="M544" i="12"/>
  <c r="M3132" i="12"/>
  <c r="M2407" i="12"/>
  <c r="M2543" i="12"/>
  <c r="M2548" i="12"/>
  <c r="M2979" i="12"/>
  <c r="M3169" i="12"/>
  <c r="M2961" i="12"/>
  <c r="M3441" i="12"/>
  <c r="M3457" i="12"/>
  <c r="M3539" i="12"/>
  <c r="M3739" i="12"/>
  <c r="M4530" i="12"/>
  <c r="M494" i="12"/>
  <c r="M659" i="12"/>
  <c r="M2476" i="12"/>
  <c r="M4419" i="12"/>
  <c r="M4520" i="12"/>
  <c r="M57" i="12"/>
  <c r="M2381" i="12"/>
  <c r="M3371" i="12"/>
  <c r="M4615" i="12"/>
  <c r="M4651" i="12"/>
  <c r="M1609" i="12"/>
  <c r="M117" i="12"/>
  <c r="M327" i="12"/>
  <c r="M3852" i="12"/>
  <c r="M2226" i="12"/>
  <c r="M285" i="12"/>
  <c r="M1804" i="12"/>
  <c r="M840" i="12"/>
  <c r="M2184" i="12"/>
  <c r="M2198" i="12"/>
  <c r="M1802" i="12"/>
  <c r="M2175" i="12"/>
  <c r="M2053" i="12"/>
  <c r="M2368" i="12"/>
  <c r="M2185" i="12"/>
  <c r="M220" i="12"/>
  <c r="M2439" i="12"/>
  <c r="M2513" i="12"/>
  <c r="M2444" i="12"/>
  <c r="M2479" i="12"/>
  <c r="M1280" i="12"/>
  <c r="M815" i="12"/>
  <c r="M2339" i="12"/>
  <c r="M2314" i="12"/>
  <c r="M2509" i="12"/>
  <c r="M2711" i="12"/>
  <c r="M2720" i="12"/>
  <c r="M2785" i="12"/>
  <c r="M2994" i="12"/>
  <c r="M2189" i="12"/>
  <c r="M2964" i="12"/>
  <c r="M4996" i="12"/>
  <c r="M3563" i="12"/>
  <c r="M1673" i="12"/>
  <c r="M3674" i="12"/>
  <c r="M3830" i="12"/>
  <c r="M3975" i="12"/>
  <c r="M4301" i="12"/>
  <c r="M2216" i="12"/>
  <c r="M2217" i="12"/>
  <c r="M4273" i="12"/>
  <c r="M2223" i="12"/>
  <c r="M4265" i="12"/>
  <c r="M2225" i="12"/>
  <c r="M5636" i="12"/>
  <c r="M1650" i="12"/>
  <c r="M2157" i="12"/>
  <c r="M2660" i="12"/>
  <c r="M114" i="12"/>
  <c r="M1660" i="12"/>
  <c r="M2141" i="12"/>
  <c r="M3394" i="12"/>
  <c r="M2221" i="12"/>
  <c r="M2195" i="12"/>
  <c r="M2196" i="12"/>
  <c r="M4796" i="12"/>
  <c r="M922" i="12"/>
  <c r="M2161" i="12"/>
  <c r="M3209" i="12"/>
  <c r="M2181" i="12"/>
  <c r="M2146" i="12"/>
  <c r="M2165" i="12"/>
  <c r="M2170" i="12"/>
  <c r="M4189" i="12"/>
  <c r="M4584" i="12"/>
  <c r="M2233" i="12"/>
  <c r="M2210" i="12"/>
  <c r="M4851" i="12"/>
  <c r="M374" i="12"/>
  <c r="M1560" i="12"/>
  <c r="M1201" i="12"/>
  <c r="M2731" i="12"/>
  <c r="M3804" i="12"/>
  <c r="M4187" i="12"/>
  <c r="M4183" i="12"/>
  <c r="M1717" i="12"/>
  <c r="M4797" i="12"/>
  <c r="M755" i="12"/>
  <c r="M1507" i="12"/>
  <c r="M1711" i="12"/>
  <c r="M3580" i="12"/>
  <c r="M36" i="12"/>
  <c r="M4076" i="12"/>
  <c r="M239" i="12"/>
  <c r="M61" i="12"/>
  <c r="M1566" i="12"/>
  <c r="M879" i="12"/>
  <c r="M1404" i="12"/>
  <c r="M1449" i="12"/>
  <c r="M2438" i="12"/>
  <c r="M2584" i="12"/>
  <c r="M627" i="12"/>
  <c r="M4383" i="12"/>
  <c r="M3535" i="12"/>
  <c r="M597" i="12"/>
  <c r="M3202" i="12"/>
  <c r="M1595" i="12"/>
  <c r="M1584" i="12"/>
  <c r="M3418" i="12"/>
  <c r="M2029" i="12"/>
  <c r="M2252" i="12"/>
  <c r="M2257" i="12"/>
  <c r="M2741" i="12"/>
  <c r="M4880" i="12"/>
  <c r="M2926" i="12"/>
  <c r="M3490" i="12"/>
  <c r="M741" i="12"/>
  <c r="M3057" i="12"/>
  <c r="M2574" i="12"/>
  <c r="M5150" i="12"/>
  <c r="M734" i="12"/>
  <c r="M2155" i="12"/>
  <c r="M3561" i="12"/>
  <c r="M3566" i="12"/>
  <c r="M130" i="12"/>
  <c r="M455" i="12"/>
  <c r="M5180" i="12"/>
  <c r="M1617" i="12"/>
  <c r="M2554" i="12"/>
  <c r="M3616" i="12"/>
  <c r="M4061" i="12"/>
  <c r="M4113" i="12"/>
  <c r="M4575" i="12"/>
  <c r="M4547" i="12"/>
  <c r="M4823" i="12"/>
  <c r="M1841" i="12"/>
  <c r="M651" i="12"/>
  <c r="M1097" i="12"/>
  <c r="M3871" i="12"/>
  <c r="M3617" i="12"/>
  <c r="M4328" i="12"/>
  <c r="M5155" i="12"/>
  <c r="M2055" i="12"/>
  <c r="M3284" i="12"/>
  <c r="M323" i="12"/>
  <c r="M762" i="12"/>
  <c r="M1406" i="12"/>
  <c r="M1338" i="12"/>
  <c r="M2336" i="12"/>
  <c r="M2488" i="12"/>
  <c r="M2817" i="12"/>
  <c r="M2948" i="12"/>
  <c r="M4828" i="12"/>
  <c r="M4889" i="12"/>
  <c r="M2875" i="12"/>
  <c r="M102" i="12"/>
  <c r="M282" i="12"/>
  <c r="M161" i="12"/>
  <c r="M355" i="12"/>
  <c r="M845" i="12"/>
  <c r="M1500" i="12"/>
  <c r="M1757" i="12"/>
  <c r="M1834" i="12"/>
  <c r="M2304" i="12"/>
  <c r="M2070" i="12"/>
  <c r="M4074" i="12"/>
  <c r="M2839" i="12"/>
  <c r="M3118" i="12"/>
  <c r="M3928" i="12"/>
  <c r="M4026" i="12"/>
  <c r="M3985" i="12"/>
  <c r="M3293" i="12"/>
  <c r="M4150" i="12"/>
  <c r="M1284" i="12"/>
  <c r="M3029" i="12"/>
  <c r="M4918" i="12"/>
  <c r="M4019" i="12"/>
  <c r="M5195" i="12"/>
  <c r="M1575" i="12"/>
  <c r="M2871" i="12"/>
  <c r="M3220" i="12"/>
  <c r="M3693" i="12"/>
  <c r="M4294" i="12"/>
  <c r="M5186" i="12"/>
  <c r="M4344" i="12"/>
  <c r="M4412" i="12"/>
  <c r="M4408" i="12"/>
  <c r="M2108" i="12"/>
  <c r="M123" i="12"/>
  <c r="M118" i="12"/>
  <c r="M189" i="12"/>
  <c r="M143" i="12"/>
  <c r="M151" i="12"/>
  <c r="M2111" i="12"/>
  <c r="M291" i="12"/>
  <c r="M2123" i="12"/>
  <c r="M2109" i="12"/>
  <c r="M532" i="12"/>
  <c r="M401" i="12"/>
  <c r="M2113" i="12"/>
  <c r="M417" i="12"/>
  <c r="M467" i="12"/>
  <c r="M462" i="12"/>
  <c r="M366" i="12"/>
  <c r="M458" i="12"/>
  <c r="M3549" i="12"/>
  <c r="M761" i="12"/>
  <c r="M2110" i="12"/>
  <c r="M863" i="12"/>
  <c r="M935" i="12"/>
  <c r="M781" i="12"/>
  <c r="M3290" i="12"/>
  <c r="M1099" i="12"/>
  <c r="M1101" i="12"/>
  <c r="M1083" i="12"/>
  <c r="M1162" i="12"/>
  <c r="M1129" i="12"/>
  <c r="M3945" i="12"/>
  <c r="M1556" i="12"/>
  <c r="M1661" i="12"/>
  <c r="M1665" i="12"/>
  <c r="M1555" i="12"/>
  <c r="M1735" i="12"/>
  <c r="M1779" i="12"/>
  <c r="M589" i="12"/>
  <c r="M2030" i="12"/>
  <c r="M1984" i="12"/>
  <c r="M2188" i="12"/>
  <c r="M2137" i="12"/>
  <c r="M2215" i="12"/>
  <c r="M2116" i="12"/>
  <c r="M2162" i="12"/>
  <c r="M2124" i="12"/>
  <c r="M2151" i="12"/>
  <c r="M2212" i="12"/>
  <c r="M2114" i="12"/>
  <c r="M2125" i="12"/>
  <c r="M1115" i="12"/>
  <c r="M2394" i="12"/>
  <c r="M2117" i="12"/>
  <c r="M1838" i="12"/>
  <c r="M937" i="12"/>
  <c r="M2360" i="12"/>
  <c r="M770" i="12"/>
  <c r="M2463" i="12"/>
  <c r="M2477" i="12"/>
  <c r="M2118" i="12"/>
  <c r="M2115" i="12"/>
  <c r="M2651" i="12"/>
  <c r="M2752" i="12"/>
  <c r="M2809" i="12"/>
  <c r="M2119" i="12"/>
  <c r="M2112" i="12"/>
  <c r="M1119" i="12"/>
  <c r="M575" i="12"/>
  <c r="M3178" i="12"/>
  <c r="M3200" i="12"/>
  <c r="M3630" i="12"/>
  <c r="M3229" i="12"/>
  <c r="M2085" i="12"/>
  <c r="M2122" i="12"/>
  <c r="M3564" i="12"/>
  <c r="M3732" i="12"/>
  <c r="M3569" i="12"/>
  <c r="M2126" i="12"/>
  <c r="M3727" i="12"/>
  <c r="M3820" i="12"/>
  <c r="M4048" i="12"/>
  <c r="M3993" i="12"/>
  <c r="M3911" i="12"/>
  <c r="M2120" i="12"/>
  <c r="M4051" i="12"/>
  <c r="M4669" i="12"/>
  <c r="M4220" i="12"/>
  <c r="M4292" i="12"/>
  <c r="M4381" i="12"/>
  <c r="M2121" i="12"/>
  <c r="M4469" i="12"/>
  <c r="M4410" i="12"/>
  <c r="M4560" i="12"/>
  <c r="M4725" i="12"/>
  <c r="M4598" i="12"/>
  <c r="M4723" i="12"/>
  <c r="M4812" i="12"/>
  <c r="M4989" i="12"/>
  <c r="M4950" i="12"/>
  <c r="M5021" i="12"/>
  <c r="M4062" i="12"/>
  <c r="M248" i="12"/>
  <c r="M193" i="12"/>
  <c r="M3149" i="12"/>
  <c r="M688" i="12"/>
  <c r="M590" i="12"/>
  <c r="M639" i="12"/>
  <c r="M4617" i="12"/>
  <c r="M399" i="12"/>
  <c r="M395" i="12"/>
  <c r="M637" i="12"/>
  <c r="M662" i="12"/>
  <c r="M516" i="12"/>
  <c r="M476" i="12"/>
  <c r="M549" i="12"/>
  <c r="M3341" i="12"/>
  <c r="M654" i="12"/>
  <c r="M1041" i="12"/>
  <c r="M750" i="12"/>
  <c r="M1209" i="12"/>
  <c r="M1185" i="12"/>
  <c r="M1222" i="12"/>
  <c r="M1332" i="12"/>
  <c r="M1457" i="12"/>
  <c r="M1708" i="12"/>
  <c r="M1653" i="12"/>
  <c r="M823" i="12"/>
  <c r="M1853" i="12"/>
  <c r="M3584" i="12"/>
  <c r="M1131" i="12"/>
  <c r="M1134" i="12"/>
  <c r="M2388" i="12"/>
  <c r="M2262" i="12"/>
  <c r="M2489" i="12"/>
  <c r="M2277" i="12"/>
  <c r="M2454" i="12"/>
  <c r="M2410" i="12"/>
  <c r="M2399" i="12"/>
  <c r="M2541" i="12"/>
  <c r="M2760" i="12"/>
  <c r="M2734" i="12"/>
  <c r="M2706" i="12"/>
  <c r="M2549" i="12"/>
  <c r="M2761" i="12"/>
  <c r="M4751" i="12"/>
  <c r="M2988" i="12"/>
  <c r="M2862" i="12"/>
  <c r="M2980" i="12"/>
  <c r="M191" i="12"/>
  <c r="M3035" i="12"/>
  <c r="M2390" i="12"/>
  <c r="M2893" i="12"/>
  <c r="M3017" i="12"/>
  <c r="M2975" i="12"/>
  <c r="M3517" i="12"/>
  <c r="M2631" i="12"/>
  <c r="M3219" i="12"/>
  <c r="M2891" i="12"/>
  <c r="M3201" i="12"/>
  <c r="M3299" i="12"/>
  <c r="M3440" i="12"/>
  <c r="M3593" i="12"/>
  <c r="M3683" i="12"/>
  <c r="M3688" i="12"/>
  <c r="M3696" i="12"/>
  <c r="M3631" i="12"/>
  <c r="M3676" i="12"/>
  <c r="M3680" i="12"/>
  <c r="M3723" i="12"/>
  <c r="M3787" i="12"/>
  <c r="M2686" i="12"/>
  <c r="M3794" i="12"/>
  <c r="M3348" i="12"/>
  <c r="M3971" i="12"/>
  <c r="M4063" i="12"/>
  <c r="M4121" i="12"/>
  <c r="M4369" i="12"/>
  <c r="M4306" i="12"/>
  <c r="M4205" i="12"/>
  <c r="M4463" i="12"/>
  <c r="M4367" i="12"/>
  <c r="M4174" i="12"/>
  <c r="M1208" i="12"/>
  <c r="M4390" i="12"/>
  <c r="M4241" i="12"/>
  <c r="M4359" i="12"/>
  <c r="M4329" i="12"/>
  <c r="M4338" i="12"/>
  <c r="M4454" i="12"/>
  <c r="M4416" i="12"/>
  <c r="M3596" i="12"/>
  <c r="M4610" i="12"/>
  <c r="M4670" i="12"/>
  <c r="M412" i="12"/>
  <c r="M4611" i="12"/>
  <c r="M4606" i="12"/>
  <c r="M4716" i="12"/>
  <c r="M4743" i="12"/>
  <c r="M4594" i="12"/>
  <c r="M4633" i="12"/>
  <c r="M4866" i="12"/>
  <c r="M4645" i="12"/>
  <c r="M5058" i="12"/>
  <c r="M5092" i="12"/>
  <c r="M5039" i="12"/>
  <c r="M5118" i="12"/>
  <c r="M2201" i="12"/>
  <c r="M449" i="12"/>
  <c r="M632" i="12"/>
  <c r="M1259" i="12"/>
  <c r="M2333" i="12"/>
  <c r="M3500" i="12"/>
  <c r="M3271" i="12"/>
  <c r="M4049" i="12"/>
  <c r="M2091" i="12"/>
  <c r="M38" i="12"/>
  <c r="M325" i="12"/>
  <c r="M85" i="12"/>
  <c r="M2437" i="12"/>
  <c r="M695" i="12"/>
  <c r="M557" i="12"/>
  <c r="M393" i="12"/>
  <c r="M3084" i="12"/>
  <c r="M5152" i="12"/>
  <c r="M489" i="12"/>
  <c r="M665" i="12"/>
  <c r="M5576" i="12"/>
  <c r="M4377" i="12"/>
  <c r="M1992" i="12"/>
  <c r="M1563" i="12"/>
  <c r="M1790" i="12"/>
  <c r="M2006" i="12"/>
  <c r="M2392" i="12"/>
  <c r="M3849" i="12"/>
  <c r="M2290" i="12"/>
  <c r="M3632" i="12"/>
  <c r="M2317" i="12"/>
  <c r="M2331" i="12"/>
  <c r="M2719" i="12"/>
  <c r="M64" i="12"/>
  <c r="M2928" i="12"/>
  <c r="M3879" i="12"/>
  <c r="M3331" i="12"/>
  <c r="M3625" i="12"/>
  <c r="M3997" i="12"/>
  <c r="M4100" i="12"/>
  <c r="M3918" i="12"/>
  <c r="M105" i="12"/>
  <c r="M4155" i="12"/>
  <c r="M959" i="12"/>
  <c r="M4481" i="12"/>
  <c r="M4524" i="12"/>
  <c r="M4582" i="12"/>
  <c r="M2009" i="12"/>
  <c r="M3462" i="12"/>
  <c r="M5270" i="12"/>
  <c r="M342" i="12"/>
  <c r="M71" i="12"/>
  <c r="M5567" i="12"/>
  <c r="M705" i="12"/>
  <c r="M3303" i="12"/>
  <c r="M3491" i="12"/>
  <c r="M811" i="12"/>
  <c r="M1215" i="12"/>
  <c r="M1738" i="12"/>
  <c r="M3297" i="12"/>
  <c r="M2056" i="12"/>
  <c r="M2046" i="12"/>
  <c r="M2005" i="12"/>
  <c r="M2337" i="12"/>
  <c r="M4318" i="12"/>
  <c r="M4464" i="12"/>
  <c r="M5040" i="12"/>
  <c r="M97" i="12"/>
  <c r="M484" i="12"/>
  <c r="M1288" i="12"/>
  <c r="M1619" i="12"/>
  <c r="M1696" i="12"/>
  <c r="M1809" i="12"/>
  <c r="M1959" i="12"/>
  <c r="M1990" i="12"/>
  <c r="M2284" i="12"/>
  <c r="M3131" i="12"/>
  <c r="M3308" i="12"/>
  <c r="M3622" i="12"/>
  <c r="M4005" i="12"/>
  <c r="M4110" i="12"/>
  <c r="M4236" i="12"/>
  <c r="M4581" i="12"/>
  <c r="M4948" i="12"/>
  <c r="M5000" i="12"/>
  <c r="M422" i="12"/>
  <c r="M1379" i="12"/>
  <c r="M1806" i="12"/>
  <c r="M4936" i="12"/>
  <c r="M4047" i="12"/>
  <c r="M4167" i="12"/>
  <c r="M4641" i="12"/>
  <c r="M175" i="12"/>
  <c r="M128" i="12"/>
  <c r="M218" i="12"/>
  <c r="M224" i="12"/>
  <c r="M311" i="12"/>
  <c r="M609" i="12"/>
  <c r="M531" i="12"/>
  <c r="M570" i="12"/>
  <c r="M718" i="12"/>
  <c r="M4925" i="12"/>
  <c r="M403" i="12"/>
  <c r="M727" i="12"/>
  <c r="M988" i="12"/>
  <c r="M860" i="12"/>
  <c r="M974" i="12"/>
  <c r="M1143" i="12"/>
  <c r="M1092" i="12"/>
  <c r="M1474" i="12"/>
  <c r="M1490" i="12"/>
  <c r="M1649" i="12"/>
  <c r="M1726" i="12"/>
  <c r="M1691" i="12"/>
  <c r="M4507" i="12"/>
  <c r="M4417" i="12"/>
  <c r="M2666" i="12"/>
  <c r="M3878" i="12"/>
  <c r="M2553" i="12"/>
  <c r="M1253" i="12"/>
  <c r="M2679" i="12"/>
  <c r="M3208" i="12"/>
  <c r="M3221" i="12"/>
  <c r="M3447" i="12"/>
  <c r="M1486" i="12"/>
  <c r="M3885" i="12"/>
  <c r="M3708" i="12"/>
  <c r="M3724" i="12"/>
  <c r="M3780" i="12"/>
  <c r="M3629" i="12"/>
  <c r="M4012" i="12"/>
  <c r="M3888" i="12"/>
  <c r="M3792" i="12"/>
  <c r="M3952" i="12"/>
  <c r="M4030" i="12"/>
  <c r="M899" i="12"/>
  <c r="M1431" i="12"/>
  <c r="M4721" i="12"/>
  <c r="M3897" i="12"/>
  <c r="M3876" i="12"/>
  <c r="M4118" i="12"/>
  <c r="M3337" i="12"/>
  <c r="M4718" i="12"/>
  <c r="M4740" i="12"/>
  <c r="M4706" i="12"/>
  <c r="M4661" i="12"/>
  <c r="M4729" i="12"/>
  <c r="M4930" i="12"/>
  <c r="M4958" i="12"/>
  <c r="M5010" i="12"/>
  <c r="M2335" i="12"/>
  <c r="M2459" i="12"/>
  <c r="M2835" i="12"/>
  <c r="M3238" i="12"/>
  <c r="M3398" i="12"/>
  <c r="M3748" i="12"/>
  <c r="M113" i="12"/>
  <c r="M334" i="12"/>
  <c r="M328" i="12"/>
  <c r="M268" i="12"/>
  <c r="M219" i="12"/>
  <c r="M154" i="12"/>
  <c r="M4350" i="12"/>
  <c r="M1528" i="12"/>
  <c r="M1529" i="12"/>
  <c r="M1458" i="12"/>
  <c r="M1761" i="12"/>
  <c r="M1840" i="12"/>
  <c r="M1866" i="12"/>
  <c r="M1830" i="12"/>
  <c r="M1836" i="12"/>
  <c r="M1975" i="12"/>
  <c r="M1987" i="12"/>
  <c r="M2010" i="12"/>
  <c r="M2083" i="12"/>
  <c r="M2105" i="12"/>
  <c r="M2106" i="12"/>
  <c r="M2130" i="12"/>
  <c r="M1163" i="12"/>
  <c r="M2401" i="12"/>
  <c r="M2380" i="12"/>
  <c r="M2346" i="12"/>
  <c r="M2355" i="12"/>
  <c r="M2451" i="12"/>
  <c r="M2351" i="12"/>
  <c r="M4830" i="12"/>
  <c r="M2274" i="12"/>
  <c r="M2376" i="12"/>
  <c r="M4814" i="12"/>
  <c r="M2470" i="12"/>
  <c r="M3008" i="12"/>
  <c r="M3175" i="12"/>
  <c r="M3002" i="12"/>
  <c r="M5290" i="12"/>
  <c r="M3003" i="12"/>
  <c r="M3091" i="12"/>
  <c r="M3172" i="12"/>
  <c r="M3015" i="12"/>
  <c r="M2375" i="12"/>
  <c r="M2831" i="12"/>
  <c r="M3254" i="12"/>
  <c r="M3251" i="12"/>
  <c r="M3275" i="12"/>
  <c r="M4213" i="12"/>
  <c r="M4221" i="12"/>
  <c r="M2332" i="12"/>
  <c r="M3391" i="12"/>
  <c r="M3469" i="12"/>
  <c r="M3430" i="12"/>
  <c r="M3438" i="12"/>
  <c r="M3437" i="12"/>
  <c r="M3432" i="12"/>
  <c r="M3429" i="12"/>
  <c r="M2095" i="12"/>
  <c r="M2342" i="12"/>
  <c r="M3428" i="12"/>
  <c r="M3987" i="12"/>
  <c r="M4164" i="12"/>
  <c r="M1906" i="12"/>
  <c r="M998" i="12"/>
  <c r="M3435" i="12"/>
  <c r="M4156" i="12"/>
  <c r="M4218" i="12"/>
  <c r="M4474" i="12"/>
  <c r="M4502" i="12"/>
  <c r="M1919" i="12"/>
  <c r="M4665" i="12"/>
  <c r="M4621" i="12"/>
  <c r="M4624" i="12"/>
  <c r="M1867" i="12"/>
  <c r="M3329" i="12"/>
  <c r="M4747" i="12"/>
  <c r="M4695" i="12"/>
  <c r="M4607" i="12"/>
  <c r="M4731" i="12"/>
  <c r="M3344" i="12"/>
  <c r="M5073" i="12"/>
  <c r="M2473" i="12"/>
  <c r="M1548" i="12"/>
  <c r="M4804" i="12"/>
  <c r="M3442" i="12"/>
  <c r="M3419" i="12"/>
  <c r="M4025" i="12"/>
  <c r="M3900" i="12"/>
  <c r="M2158" i="12"/>
  <c r="M79" i="12"/>
  <c r="M192" i="12"/>
  <c r="M243" i="12"/>
  <c r="M3461" i="12"/>
  <c r="M4142" i="12"/>
  <c r="M165" i="12"/>
  <c r="M167" i="12"/>
  <c r="M336" i="12"/>
  <c r="M1723" i="12"/>
  <c r="M690" i="12"/>
  <c r="M856" i="12"/>
  <c r="M1155" i="12"/>
  <c r="M2305" i="12"/>
  <c r="M2408" i="12"/>
  <c r="M2443" i="12"/>
  <c r="M2511" i="12"/>
  <c r="M3838" i="12"/>
  <c r="M3758" i="12"/>
  <c r="M3697" i="12"/>
  <c r="M4543" i="12"/>
  <c r="M4728" i="12"/>
  <c r="M4870" i="12"/>
  <c r="M4834" i="12"/>
  <c r="M1243" i="12"/>
  <c r="M277" i="12"/>
  <c r="M547" i="12"/>
  <c r="M1269" i="12"/>
  <c r="M1554" i="12"/>
  <c r="M1874" i="12"/>
  <c r="M2295" i="12"/>
  <c r="M2026" i="12"/>
  <c r="M2338" i="12"/>
  <c r="M2456" i="12"/>
  <c r="M2528" i="12"/>
  <c r="M2683" i="12"/>
  <c r="M2647" i="12"/>
  <c r="M3171" i="12"/>
  <c r="M3072" i="12"/>
  <c r="M2829" i="12"/>
  <c r="M3540" i="12"/>
  <c r="M3218" i="12"/>
  <c r="M5065" i="12"/>
  <c r="M3372" i="12"/>
  <c r="M3369" i="12"/>
  <c r="M4801" i="12"/>
  <c r="M4829" i="12"/>
  <c r="M5069" i="12"/>
  <c r="M1508" i="12"/>
  <c r="M3510" i="12"/>
  <c r="M2015" i="12"/>
  <c r="M40" i="12"/>
  <c r="M90" i="12"/>
  <c r="M136" i="12"/>
  <c r="M425" i="12"/>
  <c r="M25" i="12"/>
  <c r="M364" i="12"/>
  <c r="M855" i="12"/>
  <c r="M1037" i="12"/>
  <c r="M2466" i="12"/>
  <c r="M3024" i="12"/>
  <c r="M3108" i="12"/>
  <c r="M3190" i="12"/>
  <c r="M3265" i="12"/>
  <c r="M3307" i="12"/>
  <c r="M4737" i="12"/>
  <c r="M4513" i="12"/>
  <c r="M4653" i="12"/>
  <c r="M4724" i="12"/>
  <c r="M5163" i="12"/>
  <c r="M2492" i="12"/>
  <c r="M225" i="12"/>
  <c r="M3526" i="12"/>
  <c r="M2782" i="12"/>
  <c r="M2702" i="12"/>
  <c r="M3407" i="12"/>
  <c r="M3684" i="12"/>
  <c r="M5166" i="12"/>
  <c r="M4985" i="12"/>
  <c r="M5645" i="12"/>
  <c r="M5017" i="12"/>
  <c r="M3100" i="12"/>
  <c r="M1111" i="12"/>
  <c r="M2707" i="12"/>
  <c r="M3991" i="12"/>
  <c r="M5019" i="12"/>
  <c r="M424" i="12"/>
  <c r="M947" i="12"/>
  <c r="M2998" i="12"/>
  <c r="M4033" i="12"/>
  <c r="M2525" i="12"/>
  <c r="M415" i="12"/>
  <c r="M2738" i="12"/>
  <c r="M1607" i="12"/>
  <c r="M152" i="12"/>
  <c r="M4171" i="12"/>
  <c r="M4376" i="12"/>
  <c r="M4678" i="12"/>
  <c r="M2959" i="12"/>
  <c r="M4596" i="12"/>
  <c r="M1851" i="12"/>
  <c r="M2474" i="12"/>
  <c r="M3692" i="12"/>
  <c r="M3731" i="12"/>
  <c r="M4363" i="12"/>
  <c r="M4988" i="12"/>
  <c r="M2797" i="12"/>
  <c r="M2904" i="12"/>
  <c r="M3423" i="12"/>
  <c r="M4270" i="12"/>
  <c r="M5037" i="12"/>
  <c r="M187" i="12"/>
  <c r="M2100" i="12"/>
  <c r="M1939" i="12"/>
  <c r="M5646" i="12"/>
  <c r="M2235" i="12"/>
  <c r="M205" i="12"/>
  <c r="M4674" i="12"/>
  <c r="M5038" i="12"/>
  <c r="M287" i="12"/>
  <c r="M1120" i="12"/>
  <c r="M5035" i="12"/>
  <c r="M3529" i="12"/>
  <c r="M539" i="12"/>
  <c r="M595" i="12"/>
  <c r="M4077" i="12"/>
  <c r="M5054" i="12"/>
  <c r="M2963" i="12"/>
  <c r="M3164" i="12"/>
  <c r="M5090" i="12"/>
  <c r="M5137" i="12"/>
  <c r="M5091" i="12"/>
  <c r="M3023" i="12"/>
  <c r="M5082" i="12"/>
  <c r="M2955" i="12"/>
  <c r="M5088" i="12"/>
  <c r="M5644" i="12"/>
  <c r="M4772" i="12"/>
  <c r="M3160" i="12"/>
  <c r="M3041" i="12"/>
  <c r="M3309" i="12"/>
  <c r="M5103" i="12"/>
  <c r="M4308" i="12"/>
  <c r="M4432" i="12"/>
  <c r="M1230" i="12"/>
  <c r="M5122" i="12"/>
  <c r="M4652" i="12"/>
  <c r="M1522" i="12"/>
  <c r="M4631" i="12"/>
  <c r="M4752" i="12"/>
  <c r="M5126" i="12"/>
  <c r="M4994" i="12"/>
  <c r="M223" i="12"/>
  <c r="M513" i="12"/>
  <c r="M370" i="12"/>
  <c r="M524" i="12"/>
  <c r="M646" i="12"/>
  <c r="M2061" i="12"/>
  <c r="M2166" i="12"/>
  <c r="M2452" i="12"/>
  <c r="M2266" i="12"/>
  <c r="M510" i="12"/>
  <c r="M2472" i="12"/>
  <c r="M4483" i="12"/>
  <c r="M4566" i="12"/>
  <c r="M2465" i="12"/>
  <c r="M2271" i="12"/>
  <c r="M2467" i="12"/>
  <c r="M2547" i="12"/>
  <c r="M2573" i="12"/>
  <c r="M2607" i="12"/>
  <c r="M2780" i="12"/>
  <c r="M2664" i="12"/>
  <c r="M2648" i="12"/>
  <c r="M2608" i="12"/>
  <c r="M3404" i="12"/>
  <c r="M2982" i="12"/>
  <c r="M3127" i="12"/>
  <c r="M3184" i="12"/>
  <c r="M2972" i="12"/>
  <c r="M3197" i="12"/>
  <c r="M3673" i="12"/>
  <c r="M3611" i="12"/>
  <c r="M3944" i="12"/>
  <c r="M4157" i="12"/>
  <c r="M4131" i="12"/>
  <c r="M4781" i="12"/>
  <c r="M4680" i="12"/>
  <c r="M4648" i="12"/>
  <c r="M535" i="12"/>
  <c r="M903" i="12"/>
  <c r="M2308" i="12"/>
  <c r="M2642" i="12"/>
  <c r="M2661" i="12"/>
  <c r="M2816" i="12"/>
  <c r="M5651" i="12"/>
  <c r="M1198" i="12"/>
  <c r="M1551" i="12"/>
  <c r="M1769" i="12"/>
  <c r="M1994" i="12"/>
  <c r="M2279" i="12"/>
  <c r="M1623" i="12"/>
  <c r="M2280" i="12"/>
  <c r="M4916" i="12"/>
  <c r="M2987" i="12"/>
  <c r="M3090" i="12"/>
  <c r="M4647" i="12"/>
  <c r="M514" i="12"/>
  <c r="M1553" i="12"/>
  <c r="M2506" i="12"/>
  <c r="M3188" i="12"/>
  <c r="M2446" i="12"/>
  <c r="M4688" i="12"/>
  <c r="M1756" i="12"/>
  <c r="M2983" i="12"/>
  <c r="M4039" i="12"/>
  <c r="M4352" i="12"/>
  <c r="M4597" i="12"/>
  <c r="M106" i="12"/>
  <c r="M131" i="12"/>
  <c r="M414" i="12"/>
  <c r="M904" i="12"/>
  <c r="M3233" i="12"/>
  <c r="M1356" i="12"/>
  <c r="M1377" i="12"/>
  <c r="M1439" i="12"/>
  <c r="M3292" i="12"/>
  <c r="M3912" i="12"/>
  <c r="M2886" i="12"/>
  <c r="M3546" i="12"/>
  <c r="M3524" i="12"/>
  <c r="M3921" i="12"/>
  <c r="M4739" i="12"/>
  <c r="M4667" i="12"/>
  <c r="M4754" i="12"/>
  <c r="M1430" i="12"/>
  <c r="M3082" i="12"/>
  <c r="M4050" i="12"/>
  <c r="M1988" i="12"/>
  <c r="M292" i="12"/>
  <c r="M2283" i="12"/>
  <c r="M2296" i="12"/>
  <c r="M1325" i="12"/>
  <c r="M3228" i="12"/>
  <c r="M3273" i="12"/>
  <c r="M4179" i="12"/>
  <c r="M4603" i="12"/>
  <c r="M3528" i="12"/>
  <c r="M1242" i="12"/>
  <c r="M56" i="12"/>
  <c r="M121" i="12"/>
  <c r="M951" i="12"/>
  <c r="M1009" i="12"/>
  <c r="M1054" i="12"/>
  <c r="M996" i="12"/>
  <c r="M1057" i="12"/>
  <c r="M1013" i="12"/>
  <c r="M1002" i="12"/>
  <c r="M898" i="12"/>
  <c r="M869" i="12"/>
  <c r="M798" i="12"/>
  <c r="M1020" i="12"/>
  <c r="M888" i="12"/>
  <c r="M1062" i="12"/>
  <c r="M1019" i="12"/>
  <c r="M1007" i="12"/>
  <c r="M501" i="12"/>
  <c r="M1110" i="12"/>
  <c r="M1368" i="12"/>
  <c r="M1572" i="12"/>
  <c r="M1750" i="12"/>
  <c r="M1712" i="12"/>
  <c r="M1863" i="12"/>
  <c r="M1937" i="12"/>
  <c r="M2084" i="12"/>
  <c r="M2138" i="12"/>
  <c r="M2524" i="12"/>
  <c r="M2800" i="12"/>
  <c r="M2743" i="12"/>
  <c r="M2663" i="12"/>
  <c r="M5605" i="12"/>
  <c r="M2819" i="12"/>
  <c r="M3196" i="12"/>
  <c r="M2944" i="12"/>
  <c r="M3159" i="12"/>
  <c r="M2894" i="12"/>
  <c r="M3115" i="12"/>
  <c r="M2690" i="12"/>
  <c r="M3117" i="12"/>
  <c r="M3345" i="12"/>
  <c r="M2992" i="12"/>
  <c r="M3305" i="12"/>
  <c r="M3280" i="12"/>
  <c r="M3386" i="12"/>
  <c r="M3583" i="12"/>
  <c r="M3598" i="12"/>
  <c r="M3567" i="12"/>
  <c r="M3568" i="12"/>
  <c r="M3843" i="12"/>
  <c r="M3832" i="12"/>
  <c r="M3755" i="12"/>
  <c r="M3891" i="12"/>
  <c r="M3960" i="12"/>
  <c r="M4293" i="12"/>
  <c r="M4489" i="12"/>
  <c r="M4188" i="12"/>
  <c r="M4247" i="12"/>
  <c r="M4289" i="12"/>
  <c r="M4503" i="12"/>
  <c r="M4732" i="12"/>
  <c r="M4506" i="12"/>
  <c r="M4533" i="12"/>
  <c r="M4705" i="12"/>
  <c r="M4592" i="12"/>
  <c r="M4782" i="12"/>
  <c r="M4629" i="12"/>
  <c r="M4710" i="12"/>
  <c r="M4576" i="12"/>
  <c r="M4868" i="12"/>
  <c r="M4947" i="12"/>
  <c r="M5013" i="12"/>
  <c r="M5578" i="12"/>
  <c r="M5608" i="12"/>
  <c r="M5595" i="12"/>
  <c r="M4620" i="12"/>
  <c r="M2433" i="12"/>
  <c r="M3722" i="12"/>
  <c r="M5206" i="12"/>
  <c r="M2340" i="12"/>
  <c r="M720" i="12"/>
  <c r="M2739" i="12"/>
  <c r="M313" i="12"/>
  <c r="M702" i="12"/>
  <c r="M4817" i="12"/>
  <c r="M940" i="12"/>
  <c r="M1153" i="12"/>
  <c r="M1941" i="12"/>
  <c r="M3165" i="12"/>
  <c r="M4841" i="12"/>
  <c r="M4844" i="12"/>
  <c r="M4843" i="12"/>
  <c r="M4899" i="12"/>
  <c r="M4565" i="12"/>
  <c r="M4600" i="12"/>
  <c r="M3022" i="12"/>
  <c r="M423" i="12"/>
  <c r="M5002" i="12"/>
  <c r="M1535" i="12"/>
  <c r="M2039" i="12"/>
  <c r="M5027" i="12"/>
  <c r="M3051" i="12"/>
  <c r="M3185" i="12"/>
  <c r="M3019" i="12"/>
  <c r="M232" i="12"/>
  <c r="M3742" i="12"/>
  <c r="M4813" i="12"/>
  <c r="M4556" i="12"/>
  <c r="M4991" i="12"/>
  <c r="M2383" i="12"/>
  <c r="M78" i="12"/>
  <c r="M1597" i="12"/>
  <c r="M2379" i="12"/>
  <c r="M2749" i="12"/>
  <c r="M3444" i="12"/>
  <c r="M3046" i="12"/>
  <c r="M3436" i="12"/>
  <c r="M3467" i="12"/>
  <c r="M3459" i="12"/>
  <c r="M3234" i="12"/>
  <c r="M4453" i="12"/>
  <c r="M4727" i="12"/>
  <c r="M5135" i="12"/>
  <c r="M1361" i="12"/>
  <c r="M5047" i="12"/>
  <c r="M2049" i="12"/>
  <c r="M492" i="12"/>
  <c r="M499" i="12"/>
  <c r="M675" i="12"/>
  <c r="M465" i="12"/>
  <c r="M463" i="12"/>
  <c r="M482" i="12"/>
  <c r="M400" i="12"/>
  <c r="M1169" i="12"/>
  <c r="M1114" i="12"/>
  <c r="M1179" i="12"/>
  <c r="M2190" i="12"/>
  <c r="M2232" i="12"/>
  <c r="M2457" i="12"/>
  <c r="M2571" i="12"/>
  <c r="M2748" i="12"/>
  <c r="M3256" i="12"/>
  <c r="M2895" i="12"/>
  <c r="M2289" i="12"/>
  <c r="M3759" i="12"/>
  <c r="M3678" i="12"/>
  <c r="M3976" i="12"/>
  <c r="M4070" i="12"/>
  <c r="M4071" i="12"/>
  <c r="M4234" i="12"/>
  <c r="M2031" i="12"/>
  <c r="M4266" i="12"/>
  <c r="M4472" i="12"/>
  <c r="M4701" i="12"/>
  <c r="M4649" i="12"/>
  <c r="M409" i="12"/>
  <c r="M708" i="12"/>
  <c r="M4024" i="12"/>
  <c r="M2910" i="12"/>
  <c r="M3824" i="12"/>
  <c r="M3964" i="12"/>
  <c r="M4245" i="12"/>
  <c r="M5117" i="12"/>
  <c r="M147" i="12"/>
  <c r="M2906" i="12"/>
  <c r="M3266" i="12"/>
  <c r="M4585" i="12"/>
  <c r="M5611" i="12"/>
  <c r="M52" i="12"/>
  <c r="M160" i="12"/>
  <c r="M560" i="12"/>
  <c r="M752" i="12"/>
  <c r="M1339" i="12"/>
  <c r="M3899" i="12"/>
  <c r="M1973" i="12"/>
  <c r="M2025" i="12"/>
  <c r="M3884" i="12"/>
  <c r="M2206" i="12"/>
  <c r="M2250" i="12"/>
  <c r="M2255" i="12"/>
  <c r="M2687" i="12"/>
  <c r="M2953" i="12"/>
  <c r="M2866" i="12"/>
  <c r="M3158" i="12"/>
  <c r="M3636" i="12"/>
  <c r="M4269" i="12"/>
  <c r="M3898" i="12"/>
  <c r="M5392" i="12"/>
  <c r="M5571" i="12"/>
  <c r="M2099" i="12"/>
  <c r="M94" i="12"/>
  <c r="M170" i="12"/>
  <c r="M213" i="12"/>
  <c r="M405" i="12"/>
  <c r="M491" i="12"/>
  <c r="M447" i="12"/>
  <c r="M670" i="12"/>
  <c r="M577" i="12"/>
  <c r="M562" i="12"/>
  <c r="M4937" i="12"/>
  <c r="M1411" i="12"/>
  <c r="M1505" i="12"/>
  <c r="M1864" i="12"/>
  <c r="M1811" i="12"/>
  <c r="M1388" i="12"/>
  <c r="M1760" i="12"/>
  <c r="M1771" i="12"/>
  <c r="M1942" i="12"/>
  <c r="M5648" i="12"/>
  <c r="M2352" i="12"/>
  <c r="M2428" i="12"/>
  <c r="M2447" i="12"/>
  <c r="M2649" i="12"/>
  <c r="M2650" i="12"/>
  <c r="M2883" i="12"/>
  <c r="M3063" i="12"/>
  <c r="M3038" i="12"/>
  <c r="M2958" i="12"/>
  <c r="M3514" i="12"/>
  <c r="M3360" i="12"/>
  <c r="M3338" i="12"/>
  <c r="M3446" i="12"/>
  <c r="M1889" i="12"/>
  <c r="M1424" i="12"/>
  <c r="M3506" i="12"/>
  <c r="M4052" i="12"/>
  <c r="M4080" i="12"/>
  <c r="M3958" i="12"/>
  <c r="M4093" i="12"/>
  <c r="M4160" i="12"/>
  <c r="M4713" i="12"/>
  <c r="M4386" i="12"/>
  <c r="M4263" i="12"/>
  <c r="M4332" i="12"/>
  <c r="M4333" i="12"/>
  <c r="M4434" i="12"/>
  <c r="M4268" i="12"/>
  <c r="M4372" i="12"/>
  <c r="M2796" i="12"/>
  <c r="M4437" i="12"/>
  <c r="M4691" i="12"/>
  <c r="M4711" i="12"/>
  <c r="M4943" i="12"/>
  <c r="M5012" i="12"/>
  <c r="M4922" i="12"/>
  <c r="M2024" i="12"/>
  <c r="M2391" i="12"/>
  <c r="M2398" i="12"/>
  <c r="M2628" i="12"/>
  <c r="M2881" i="12"/>
  <c r="M1580" i="12"/>
  <c r="M3310" i="12"/>
  <c r="M4902" i="12"/>
  <c r="M4569" i="12"/>
  <c r="M4693" i="12"/>
  <c r="M553" i="12"/>
  <c r="M180" i="12"/>
  <c r="M196" i="12"/>
  <c r="M156" i="12"/>
  <c r="M843" i="12"/>
  <c r="M834" i="12"/>
  <c r="M1564" i="12"/>
  <c r="M1217" i="12"/>
  <c r="M1614" i="12"/>
  <c r="M1856" i="12"/>
  <c r="M1842" i="12"/>
  <c r="M2101" i="12"/>
  <c r="M2269" i="12"/>
  <c r="M2258" i="12"/>
  <c r="M2349" i="12"/>
  <c r="M4557" i="12"/>
  <c r="M3078" i="12"/>
  <c r="M2905" i="12"/>
  <c r="M3194" i="12"/>
  <c r="M3039" i="12"/>
  <c r="M3315" i="12"/>
  <c r="M3334" i="12"/>
  <c r="M3316" i="12"/>
  <c r="M3384" i="12"/>
  <c r="M3711" i="12"/>
  <c r="M3762" i="12"/>
  <c r="M3586" i="12"/>
  <c r="M5623" i="12"/>
  <c r="M4042" i="12"/>
  <c r="M4488" i="12"/>
  <c r="M2453" i="12"/>
  <c r="M4766" i="12"/>
  <c r="M4714" i="12"/>
  <c r="M4599" i="12"/>
  <c r="M5071" i="12"/>
  <c r="M5034" i="12"/>
  <c r="M5078" i="12"/>
  <c r="M5121" i="12"/>
  <c r="M5061" i="12"/>
  <c r="M5108" i="12"/>
  <c r="M5127" i="12"/>
  <c r="M454" i="12"/>
  <c r="M2324" i="12"/>
  <c r="M3089" i="12"/>
  <c r="M2855" i="12"/>
  <c r="M4286" i="12"/>
  <c r="M3426" i="12"/>
  <c r="M4745" i="12"/>
  <c r="M4067" i="12"/>
  <c r="M1254" i="12"/>
  <c r="M4848" i="12"/>
  <c r="M3553" i="12"/>
  <c r="M4375" i="12"/>
  <c r="M344" i="12"/>
  <c r="M459" i="12"/>
  <c r="M1435" i="12"/>
  <c r="M2445" i="12"/>
  <c r="M3289" i="12"/>
  <c r="M3359" i="12"/>
  <c r="M3225" i="12"/>
  <c r="M4262" i="12"/>
  <c r="M4508" i="12"/>
  <c r="M4650" i="12"/>
  <c r="M4818" i="12"/>
  <c r="M101" i="12"/>
  <c r="M468" i="12"/>
  <c r="M563" i="12"/>
  <c r="M867" i="12"/>
  <c r="M1081" i="12"/>
  <c r="M1096" i="12"/>
  <c r="M1203" i="12"/>
  <c r="M2795" i="12"/>
  <c r="M1613" i="12"/>
  <c r="M1733" i="12"/>
  <c r="M1784" i="12"/>
  <c r="M2080" i="12"/>
  <c r="M2178" i="12"/>
  <c r="M284" i="12"/>
  <c r="M2321" i="12"/>
  <c r="M2275" i="12"/>
  <c r="M2618" i="12"/>
  <c r="M3047" i="12"/>
  <c r="M2957" i="12"/>
  <c r="M3129" i="12"/>
  <c r="M2900" i="12"/>
  <c r="M5097" i="12"/>
  <c r="M3497" i="12"/>
  <c r="M3667" i="12"/>
  <c r="M3556" i="12"/>
  <c r="M3786" i="12"/>
  <c r="M3618" i="12"/>
  <c r="M4815" i="12"/>
  <c r="M4094" i="12"/>
  <c r="M3920" i="12"/>
  <c r="M4165" i="12"/>
  <c r="M4202" i="12"/>
  <c r="M4478" i="12"/>
  <c r="M4272" i="12"/>
  <c r="M4101" i="12"/>
  <c r="M2281" i="12"/>
  <c r="M4421" i="12"/>
  <c r="M4277" i="12"/>
  <c r="M398" i="12"/>
  <c r="M4762" i="12"/>
  <c r="M3857" i="12"/>
  <c r="M4040" i="12"/>
  <c r="M1755" i="12"/>
  <c r="M569" i="12"/>
  <c r="M844" i="12"/>
  <c r="M991" i="12"/>
  <c r="M3474" i="12"/>
  <c r="M1077" i="12"/>
  <c r="M521" i="12"/>
  <c r="M2211" i="12"/>
  <c r="M3691" i="12"/>
  <c r="M3550" i="12"/>
  <c r="M3807" i="12"/>
  <c r="M3812" i="12"/>
  <c r="M649" i="12"/>
  <c r="M1076" i="12"/>
  <c r="M3726" i="12"/>
  <c r="M1621" i="12"/>
  <c r="M1720" i="12"/>
  <c r="M1843" i="12"/>
  <c r="M2483" i="12"/>
  <c r="M2371" i="12"/>
  <c r="M2329" i="12"/>
  <c r="M2420" i="12"/>
  <c r="M4859" i="12"/>
  <c r="M908" i="12"/>
  <c r="M2814" i="12"/>
  <c r="M2873" i="12"/>
  <c r="M2952" i="12"/>
  <c r="M2824" i="12"/>
  <c r="M3156" i="12"/>
  <c r="M1820" i="12"/>
  <c r="M2516" i="12"/>
  <c r="M3743" i="12"/>
  <c r="M4514" i="12"/>
  <c r="M4604" i="12"/>
  <c r="M3906" i="12"/>
  <c r="M4913" i="12"/>
  <c r="M5042" i="12"/>
  <c r="M5141" i="12"/>
  <c r="M276" i="12"/>
  <c r="M120" i="12"/>
  <c r="M853" i="12"/>
  <c r="M3666" i="12"/>
  <c r="M194" i="12"/>
  <c r="M1117" i="12"/>
  <c r="M1322" i="12"/>
  <c r="M1337" i="12"/>
  <c r="M1689" i="12"/>
  <c r="M2777" i="12"/>
  <c r="M2594" i="12"/>
  <c r="M3120" i="12"/>
  <c r="M4141" i="12"/>
  <c r="M4887" i="12"/>
  <c r="M2627" i="12"/>
  <c r="M5099" i="12"/>
  <c r="M210" i="12"/>
  <c r="M279" i="12"/>
  <c r="M244" i="12"/>
  <c r="M337" i="12"/>
  <c r="M2616" i="12"/>
  <c r="M862" i="12"/>
  <c r="M836" i="12"/>
  <c r="M859" i="12"/>
  <c r="M837" i="12"/>
  <c r="M1014" i="12"/>
  <c r="M1934" i="12"/>
  <c r="M2069" i="12"/>
  <c r="M2135" i="12"/>
  <c r="M2179" i="12"/>
  <c r="M2231" i="12"/>
  <c r="M2633" i="12"/>
  <c r="M3378" i="12"/>
  <c r="M3656" i="12"/>
  <c r="M3661" i="12"/>
  <c r="M3585" i="12"/>
  <c r="M3610" i="12"/>
  <c r="M3983" i="12"/>
  <c r="M4536" i="12"/>
  <c r="M4788" i="12"/>
  <c r="M4704" i="12"/>
  <c r="M4568" i="12"/>
  <c r="M4722" i="12"/>
  <c r="M4519" i="12"/>
  <c r="M5368" i="12"/>
  <c r="M969" i="12"/>
  <c r="M380" i="12"/>
  <c r="M351" i="12"/>
  <c r="M631" i="12"/>
  <c r="M591" i="12"/>
  <c r="M4886" i="12"/>
  <c r="M696" i="12"/>
  <c r="M1049" i="12"/>
  <c r="M824" i="12"/>
  <c r="M971" i="12"/>
  <c r="M3048" i="12"/>
  <c r="M1056" i="12"/>
  <c r="M788" i="12"/>
  <c r="M751" i="12"/>
  <c r="M1053" i="12"/>
  <c r="M1227" i="12"/>
  <c r="M1183" i="12"/>
  <c r="M1112" i="12"/>
  <c r="M3079" i="12"/>
  <c r="M2023" i="12"/>
  <c r="M2204" i="12"/>
  <c r="M2362" i="12"/>
  <c r="M831" i="12"/>
  <c r="M2523" i="12"/>
  <c r="M2610" i="12"/>
  <c r="M2550" i="12"/>
  <c r="M3025" i="12"/>
  <c r="M2838" i="12"/>
  <c r="M5095" i="12"/>
  <c r="M4195" i="12"/>
  <c r="M3458" i="12"/>
  <c r="M3542" i="12"/>
  <c r="M3554" i="12"/>
  <c r="M3763" i="12"/>
  <c r="M1586" i="12"/>
  <c r="M4515" i="12"/>
  <c r="M4091" i="12"/>
  <c r="M4185" i="12"/>
  <c r="M4249" i="12"/>
  <c r="M4207" i="12"/>
  <c r="M4418" i="12"/>
  <c r="M1970" i="12"/>
  <c r="M33" i="12"/>
  <c r="M4496" i="12"/>
  <c r="M4499" i="12"/>
  <c r="M4541" i="12"/>
  <c r="M4099" i="12"/>
  <c r="M4760" i="12"/>
  <c r="M5007" i="12"/>
  <c r="M5570" i="12"/>
  <c r="M586" i="12"/>
  <c r="M3157" i="12"/>
  <c r="M694" i="12"/>
  <c r="M712" i="12"/>
  <c r="M1573" i="12"/>
  <c r="M3904" i="12"/>
  <c r="M2464" i="12"/>
  <c r="M3515" i="12"/>
  <c r="M2421" i="12"/>
  <c r="M2557" i="12"/>
  <c r="M3752" i="12"/>
  <c r="M3903" i="12"/>
  <c r="M4098" i="12"/>
  <c r="M3508" i="12"/>
  <c r="M4494" i="12"/>
  <c r="M4493" i="12"/>
  <c r="M5041" i="12"/>
  <c r="M5087" i="12"/>
  <c r="M5112" i="12"/>
  <c r="M1986" i="12"/>
  <c r="M126" i="12"/>
  <c r="M20" i="12"/>
  <c r="M231" i="12"/>
  <c r="M333" i="12"/>
  <c r="M568" i="12"/>
  <c r="M1415" i="12"/>
  <c r="M1879" i="12"/>
  <c r="M303" i="12"/>
  <c r="M1928" i="12"/>
  <c r="M2353" i="12"/>
  <c r="M2974" i="12"/>
  <c r="M5171" i="12"/>
  <c r="M3140" i="12"/>
  <c r="M2826" i="12"/>
  <c r="M3045" i="12"/>
  <c r="M3269" i="12"/>
  <c r="M3261" i="12"/>
  <c r="M3764" i="12"/>
  <c r="M3677" i="12"/>
  <c r="M3816" i="12"/>
  <c r="M3963" i="12"/>
  <c r="M4085" i="12"/>
  <c r="M3966" i="12"/>
  <c r="M3950" i="12"/>
  <c r="M4017" i="12"/>
  <c r="M4073" i="12"/>
  <c r="M4622" i="12"/>
  <c r="M4627" i="12"/>
  <c r="M4746" i="12"/>
  <c r="M4590" i="12"/>
  <c r="M1645" i="12"/>
  <c r="M4756" i="12"/>
  <c r="M5634" i="12"/>
  <c r="M4795" i="12"/>
  <c r="M4799" i="12"/>
  <c r="M442" i="12"/>
  <c r="M1026" i="12"/>
  <c r="M1412" i="12"/>
  <c r="M1470" i="12"/>
  <c r="M1480" i="12"/>
  <c r="M1694" i="12"/>
  <c r="M1886" i="12"/>
  <c r="M4555" i="12"/>
  <c r="M2639" i="12"/>
  <c r="M3663" i="12"/>
  <c r="M3595" i="12"/>
  <c r="M3479" i="12"/>
  <c r="M3844" i="12"/>
  <c r="M4297" i="12"/>
  <c r="M4259" i="12"/>
  <c r="M5009" i="12"/>
  <c r="M601" i="12"/>
  <c r="M249" i="12"/>
  <c r="M4082" i="12"/>
  <c r="M958" i="12"/>
  <c r="M1410" i="12"/>
  <c r="M2828" i="12"/>
  <c r="M3783" i="12"/>
  <c r="M4235" i="12"/>
  <c r="M4256" i="12"/>
  <c r="M5004" i="12"/>
  <c r="M2098" i="12"/>
  <c r="M444" i="12"/>
  <c r="M376" i="12"/>
  <c r="M615" i="12"/>
  <c r="M2366" i="12"/>
  <c r="M3509" i="12"/>
  <c r="M3604" i="12"/>
  <c r="M3773" i="12"/>
  <c r="M3777" i="12"/>
  <c r="M2653" i="12"/>
  <c r="M4072" i="12"/>
  <c r="M5628" i="12"/>
  <c r="M259" i="12"/>
  <c r="M384" i="12"/>
  <c r="M360" i="12"/>
  <c r="M377" i="12"/>
  <c r="M3519" i="12"/>
  <c r="M978" i="12"/>
  <c r="M883" i="12"/>
  <c r="M913" i="12"/>
  <c r="M963" i="12"/>
  <c r="M1972" i="12"/>
  <c r="M3465" i="12"/>
  <c r="M4420" i="12"/>
  <c r="M4133" i="12"/>
  <c r="M4147" i="12"/>
  <c r="M4735" i="12"/>
  <c r="M4570" i="12"/>
  <c r="M4528" i="12"/>
  <c r="M55" i="12"/>
  <c r="M4983" i="12"/>
  <c r="M616" i="12"/>
  <c r="M678" i="12"/>
  <c r="M436" i="12"/>
  <c r="M453" i="12"/>
  <c r="M372" i="12"/>
  <c r="M406" i="12"/>
  <c r="M598" i="12"/>
  <c r="M469" i="12"/>
  <c r="M375" i="12"/>
  <c r="M528" i="12"/>
  <c r="M572" i="12"/>
  <c r="M617" i="12"/>
  <c r="M1542" i="12"/>
  <c r="M721" i="12"/>
  <c r="M746" i="12"/>
  <c r="M732" i="12"/>
  <c r="M1032" i="12"/>
  <c r="M740" i="12"/>
  <c r="M977" i="12"/>
  <c r="M3866" i="12"/>
  <c r="M1025" i="12"/>
  <c r="M1200" i="12"/>
  <c r="M1164" i="12"/>
  <c r="M3870" i="12"/>
  <c r="M1320" i="12"/>
  <c r="M1344" i="12"/>
  <c r="M1268" i="12"/>
  <c r="M1335" i="12"/>
  <c r="M1398" i="12"/>
  <c r="M1448" i="12"/>
  <c r="M1442" i="12"/>
  <c r="M1405" i="12"/>
  <c r="M1627" i="12"/>
  <c r="M1634" i="12"/>
  <c r="M793" i="12"/>
  <c r="M418" i="12"/>
  <c r="M1938" i="12"/>
  <c r="M2050" i="12"/>
  <c r="M2027" i="12"/>
  <c r="M1515" i="12"/>
  <c r="M2400" i="12"/>
  <c r="M2587" i="12"/>
  <c r="M3875" i="12"/>
  <c r="M2533" i="12"/>
  <c r="M2773" i="12"/>
  <c r="M87" i="12"/>
  <c r="M1905" i="12"/>
  <c r="M2699" i="12"/>
  <c r="M2562" i="12"/>
  <c r="M2614" i="12"/>
  <c r="M2622" i="12"/>
  <c r="M2742" i="12"/>
  <c r="M4404" i="12"/>
  <c r="M2575" i="12"/>
  <c r="M2665" i="12"/>
  <c r="M2799" i="12"/>
  <c r="M2793" i="12"/>
  <c r="M2789" i="12"/>
  <c r="M2820" i="12"/>
  <c r="M3088" i="12"/>
  <c r="M2387" i="12"/>
  <c r="M2940" i="12"/>
  <c r="M3222" i="12"/>
  <c r="M3322" i="12"/>
  <c r="M3390" i="12"/>
  <c r="M3327" i="12"/>
  <c r="M3260" i="12"/>
  <c r="M3365" i="12"/>
  <c r="M3319" i="12"/>
  <c r="M3403" i="12"/>
  <c r="M3537" i="12"/>
  <c r="M3765" i="12"/>
  <c r="M3856" i="12"/>
  <c r="M3788" i="12"/>
  <c r="M3686" i="12"/>
  <c r="M3653" i="12"/>
  <c r="M2419" i="12"/>
  <c r="M3937" i="12"/>
  <c r="M3235" i="12"/>
  <c r="M4144" i="12"/>
  <c r="M1370" i="12"/>
  <c r="M4340" i="12"/>
  <c r="M4177" i="12"/>
  <c r="M2081" i="12"/>
  <c r="M4480" i="12"/>
  <c r="M4342" i="12"/>
  <c r="M2728" i="12"/>
  <c r="M4455" i="12"/>
  <c r="M3004" i="12"/>
  <c r="M4712" i="12"/>
  <c r="M4734" i="12"/>
  <c r="M4863" i="12"/>
  <c r="M5125" i="12"/>
  <c r="M5113" i="12"/>
  <c r="M5064" i="12"/>
  <c r="M5268" i="12"/>
  <c r="M37" i="12"/>
  <c r="M66" i="12"/>
  <c r="M77" i="12"/>
  <c r="M195" i="12"/>
  <c r="M1239" i="12"/>
  <c r="M31" i="12"/>
  <c r="M2484" i="12"/>
  <c r="M250" i="12"/>
  <c r="M2565" i="12"/>
  <c r="M265" i="12"/>
  <c r="M683" i="12"/>
  <c r="M359" i="12"/>
  <c r="M1286" i="12"/>
  <c r="M1399" i="12"/>
  <c r="M3215" i="12"/>
  <c r="M3422" i="12"/>
  <c r="M602" i="12"/>
  <c r="M3405" i="12"/>
  <c r="M640" i="12"/>
  <c r="M714" i="12"/>
  <c r="M4896" i="12"/>
  <c r="M987" i="12"/>
  <c r="M796" i="12"/>
  <c r="M791" i="12"/>
  <c r="M1055" i="12"/>
  <c r="M1914" i="12"/>
  <c r="M875" i="12"/>
  <c r="M1139" i="12"/>
  <c r="M1372" i="12"/>
  <c r="M1579" i="12"/>
  <c r="M3967" i="12"/>
  <c r="M1693" i="12"/>
  <c r="M1963" i="12"/>
  <c r="M2035" i="12"/>
  <c r="M2014" i="12"/>
  <c r="M2104" i="12"/>
  <c r="M2008" i="12"/>
  <c r="M2303" i="12"/>
  <c r="M2358" i="12"/>
  <c r="M2510" i="12"/>
  <c r="M2285" i="12"/>
  <c r="M2326" i="12"/>
  <c r="M1857" i="12"/>
  <c r="M1915" i="12"/>
  <c r="M2487" i="12"/>
  <c r="M2313" i="12"/>
  <c r="M2501" i="12"/>
  <c r="M2384" i="12"/>
  <c r="M2449" i="12"/>
  <c r="M2427" i="12"/>
  <c r="M2343" i="12"/>
  <c r="M2424" i="12"/>
  <c r="M4876" i="12"/>
  <c r="M2508" i="12"/>
  <c r="M4842" i="12"/>
  <c r="M2698" i="12"/>
  <c r="M1578" i="12"/>
  <c r="M2002" i="12"/>
  <c r="M3059" i="12"/>
  <c r="M2859" i="12"/>
  <c r="M2486" i="12"/>
  <c r="M3083" i="12"/>
  <c r="M2966" i="12"/>
  <c r="M504" i="12"/>
  <c r="M1157" i="12"/>
  <c r="M4440" i="12"/>
  <c r="M4970" i="12"/>
  <c r="M3009" i="12"/>
  <c r="M3373" i="12"/>
  <c r="M3205" i="12"/>
  <c r="M3296" i="12"/>
  <c r="M3243" i="12"/>
  <c r="M920" i="12"/>
  <c r="M3283" i="12"/>
  <c r="M3216" i="12"/>
  <c r="M3270" i="12"/>
  <c r="M1662" i="12"/>
  <c r="M3333" i="12"/>
  <c r="M3313" i="12"/>
  <c r="M3530" i="12"/>
  <c r="M3357" i="12"/>
  <c r="M3306" i="12"/>
  <c r="M3368" i="12"/>
  <c r="M3425" i="12"/>
  <c r="M3466" i="12"/>
  <c r="M3955" i="12"/>
  <c r="M3513" i="12"/>
  <c r="M3619" i="12"/>
  <c r="M3620" i="12"/>
  <c r="M3605" i="12"/>
  <c r="M3671" i="12"/>
  <c r="M3614" i="12"/>
  <c r="M3835" i="12"/>
  <c r="M3833" i="12"/>
  <c r="M3681" i="12"/>
  <c r="M3919" i="12"/>
  <c r="M4043" i="12"/>
  <c r="M4092" i="12"/>
  <c r="M4295" i="12"/>
  <c r="M2468" i="12"/>
  <c r="M4275" i="12"/>
  <c r="M4066" i="12"/>
  <c r="M876" i="12"/>
  <c r="M93" i="12"/>
  <c r="M982" i="12"/>
  <c r="M1728" i="12"/>
  <c r="M3532" i="12"/>
  <c r="M4175" i="12"/>
  <c r="M2579" i="12"/>
  <c r="M4411" i="12"/>
  <c r="M4456" i="12"/>
  <c r="M4429" i="12"/>
  <c r="M4198" i="12"/>
  <c r="M4148" i="12"/>
  <c r="M4523" i="12"/>
  <c r="M4708" i="12"/>
  <c r="M2013" i="12"/>
  <c r="M4682" i="12"/>
  <c r="M2357" i="12"/>
  <c r="M4609" i="12"/>
  <c r="M4816" i="12"/>
  <c r="M4807" i="12"/>
  <c r="M4897" i="12"/>
  <c r="M4849" i="12"/>
  <c r="M4850" i="12"/>
  <c r="M4874" i="12"/>
  <c r="M4881" i="12"/>
  <c r="M4824" i="12"/>
  <c r="M4837" i="12"/>
  <c r="M4855" i="12"/>
  <c r="M4981" i="12"/>
  <c r="M5030" i="12"/>
  <c r="M5025" i="12"/>
  <c r="M4993" i="12"/>
  <c r="M4951" i="12"/>
  <c r="M4971" i="12"/>
  <c r="M4997" i="12"/>
  <c r="M3848" i="12"/>
  <c r="M5344" i="12"/>
  <c r="M1971" i="12"/>
  <c r="M4445" i="12"/>
  <c r="M1295" i="12"/>
  <c r="M1355" i="12"/>
  <c r="M2203" i="12"/>
  <c r="M1100" i="12"/>
  <c r="M4900" i="12"/>
  <c r="M5597" i="12"/>
  <c r="M5604" i="12"/>
  <c r="M4976" i="12"/>
  <c r="M1748" i="12"/>
  <c r="M2372" i="12"/>
  <c r="M2310" i="12"/>
  <c r="M4963" i="12"/>
  <c r="M1386" i="12"/>
  <c r="M4310" i="12"/>
  <c r="M4261" i="12"/>
  <c r="M3240" i="12"/>
  <c r="M3058" i="12"/>
  <c r="M1514" i="12"/>
  <c r="M604" i="12"/>
  <c r="M858" i="12"/>
  <c r="M4433" i="12"/>
  <c r="M3066" i="12"/>
  <c r="M4860" i="12"/>
  <c r="M267" i="12"/>
  <c r="M4291" i="12"/>
  <c r="M4903" i="12"/>
  <c r="M1446" i="12"/>
  <c r="M236" i="12"/>
  <c r="M3163" i="12"/>
  <c r="M1520" i="12"/>
  <c r="M3756" i="12"/>
  <c r="M3587" i="12"/>
  <c r="M4656" i="12"/>
  <c r="M689" i="12"/>
  <c r="M983" i="12"/>
  <c r="M1138" i="12"/>
  <c r="M2356" i="12"/>
  <c r="M2306" i="12"/>
  <c r="M2827" i="12"/>
  <c r="M5169" i="12"/>
  <c r="M4758" i="12"/>
  <c r="M5594" i="12"/>
  <c r="M502" i="12"/>
  <c r="M410" i="12"/>
  <c r="M2040" i="12"/>
  <c r="M3776" i="12"/>
  <c r="M394" i="12"/>
  <c r="M1104" i="12"/>
  <c r="M4180" i="12"/>
  <c r="M3775" i="12"/>
  <c r="M2267" i="12"/>
  <c r="M636" i="12"/>
  <c r="M1478" i="12"/>
  <c r="M1819" i="12"/>
  <c r="M1561" i="12"/>
  <c r="M2288" i="12"/>
  <c r="M5146" i="12"/>
  <c r="M3886" i="12"/>
  <c r="M4238" i="12"/>
  <c r="M5188" i="12"/>
  <c r="M644" i="12"/>
  <c r="M2434" i="12"/>
  <c r="M3861" i="12"/>
  <c r="M4509" i="12"/>
  <c r="M4280" i="12"/>
  <c r="M2028" i="12"/>
  <c r="M2645" i="12"/>
  <c r="M2841" i="12"/>
  <c r="M3750" i="12"/>
  <c r="M182" i="12"/>
  <c r="M371" i="12"/>
  <c r="M623" i="12"/>
  <c r="M656" i="12"/>
  <c r="M1633" i="12"/>
  <c r="M1812" i="12"/>
  <c r="M2382" i="12"/>
  <c r="M2920" i="12"/>
  <c r="M280" i="12"/>
  <c r="M1175" i="12"/>
  <c r="M1308" i="12"/>
  <c r="M1255" i="12"/>
  <c r="M1285" i="12"/>
  <c r="M2441" i="12"/>
  <c r="M2429" i="12"/>
  <c r="M2818" i="12"/>
  <c r="M3146" i="12"/>
  <c r="M4906" i="12"/>
  <c r="M3860" i="12"/>
  <c r="M3929" i="12"/>
  <c r="M5060" i="12"/>
  <c r="M5132" i="12"/>
  <c r="M2228" i="12"/>
  <c r="M62" i="12"/>
  <c r="M896" i="12"/>
  <c r="M4014" i="12"/>
  <c r="M1671" i="12"/>
  <c r="M2136" i="12"/>
  <c r="M2273" i="12"/>
  <c r="M1900" i="12"/>
  <c r="M1831" i="12"/>
  <c r="M1615" i="12"/>
  <c r="M4720" i="12"/>
  <c r="M5114" i="12"/>
  <c r="M111" i="12"/>
  <c r="M145" i="12"/>
  <c r="M522" i="12"/>
  <c r="M1589" i="12"/>
  <c r="M1732" i="12"/>
  <c r="M1668" i="12"/>
  <c r="M1699" i="12"/>
  <c r="M1810" i="12"/>
  <c r="M1762" i="12"/>
  <c r="M1865" i="12"/>
  <c r="M1935" i="12"/>
  <c r="M1848" i="12"/>
  <c r="M2183" i="12"/>
  <c r="M2363" i="12"/>
  <c r="M2440" i="12"/>
  <c r="M2435" i="12"/>
  <c r="M2423" i="12"/>
  <c r="M2418" i="12"/>
  <c r="M2328" i="12"/>
  <c r="M2186" i="12"/>
  <c r="M2569" i="12"/>
  <c r="M2697" i="12"/>
  <c r="M2655" i="12"/>
  <c r="M2788" i="12"/>
  <c r="M3014" i="12"/>
  <c r="M4362" i="12"/>
  <c r="M3166" i="12"/>
  <c r="M3326" i="12"/>
  <c r="M3484" i="12"/>
  <c r="M3411" i="12"/>
  <c r="M3505" i="12"/>
  <c r="M3502" i="12"/>
  <c r="M3665" i="12"/>
  <c r="M4020" i="12"/>
  <c r="M4196" i="12"/>
  <c r="M2480" i="12"/>
  <c r="M4336" i="12"/>
  <c r="M254" i="12"/>
  <c r="M536" i="12"/>
  <c r="M3374" i="12"/>
  <c r="M4158" i="12"/>
  <c r="M1389" i="12"/>
  <c r="M4787" i="12"/>
  <c r="M4580" i="12"/>
  <c r="M4852" i="12"/>
  <c r="M5015" i="12"/>
  <c r="M5029" i="12"/>
  <c r="M4956" i="12"/>
  <c r="M4927" i="12"/>
  <c r="M60" i="12"/>
  <c r="M619" i="12"/>
  <c r="M693" i="12"/>
  <c r="M1324" i="12"/>
  <c r="M1765" i="12"/>
  <c r="M5596" i="12"/>
  <c r="M3877" i="12"/>
  <c r="M5599" i="12"/>
  <c r="M2762" i="12"/>
  <c r="M3880" i="12"/>
  <c r="M4309" i="12"/>
  <c r="M4242" i="12"/>
  <c r="M5625" i="12"/>
  <c r="M47" i="12"/>
  <c r="M1191" i="12"/>
  <c r="M1978" i="12"/>
  <c r="M3410" i="12"/>
  <c r="M3488" i="12"/>
  <c r="M4312" i="12"/>
  <c r="M4692" i="12"/>
  <c r="M112" i="12"/>
  <c r="M3576" i="12"/>
  <c r="M3114" i="12"/>
  <c r="M179" i="12"/>
  <c r="M1072" i="12"/>
  <c r="M1106" i="12"/>
  <c r="M2249" i="12"/>
  <c r="M2740" i="12"/>
  <c r="M3712" i="12"/>
  <c r="M1241" i="12"/>
  <c r="M2536" i="12"/>
  <c r="M4612" i="12"/>
  <c r="M1047" i="12"/>
  <c r="M4753" i="12"/>
  <c r="M1651" i="12"/>
  <c r="M1781" i="12"/>
  <c r="M1931" i="12"/>
  <c r="M2320" i="12"/>
  <c r="M2389" i="12"/>
  <c r="M2503" i="12"/>
  <c r="M3186" i="12"/>
  <c r="M2802" i="12"/>
  <c r="M2903" i="12"/>
  <c r="M3651" i="12"/>
  <c r="M4015" i="12"/>
  <c r="M4783" i="12"/>
  <c r="M4672" i="12"/>
  <c r="M4698" i="12"/>
  <c r="M4726" i="12"/>
  <c r="M5102" i="12"/>
  <c r="M252" i="12"/>
  <c r="M519" i="12"/>
  <c r="M1074" i="12"/>
  <c r="M1174" i="12"/>
  <c r="M2074" i="12"/>
  <c r="M4623" i="12"/>
  <c r="M2214" i="12"/>
  <c r="M2654" i="12"/>
  <c r="M2567" i="12"/>
  <c r="M2897" i="12"/>
  <c r="M2834" i="12"/>
  <c r="M3183" i="12"/>
  <c r="M3130" i="12"/>
  <c r="M3154" i="12"/>
  <c r="M3699" i="12"/>
  <c r="M4178" i="12"/>
  <c r="M4230" i="12"/>
  <c r="M4210" i="12"/>
  <c r="M4518" i="12"/>
  <c r="M4574" i="12"/>
  <c r="M5615" i="12"/>
  <c r="M91" i="12"/>
  <c r="M188" i="12"/>
  <c r="M1537" i="12"/>
  <c r="M3065" i="12"/>
  <c r="M3232" i="12"/>
  <c r="M4368" i="12"/>
  <c r="M511" i="12"/>
  <c r="M1158" i="12"/>
  <c r="M439" i="12"/>
  <c r="M928" i="12"/>
  <c r="M794" i="12"/>
  <c r="M868" i="12"/>
  <c r="M1794" i="12"/>
  <c r="M2348" i="12"/>
  <c r="M4882" i="12"/>
  <c r="M2268" i="12"/>
  <c r="M2705" i="12"/>
  <c r="M2681" i="12"/>
  <c r="M1816" i="12"/>
  <c r="M2404" i="12"/>
  <c r="M3204" i="12"/>
  <c r="M3336" i="12"/>
  <c r="M3298" i="12"/>
  <c r="M3213" i="12"/>
  <c r="M3853" i="12"/>
  <c r="M3559" i="12"/>
  <c r="M4893" i="12"/>
  <c r="M3646" i="12"/>
  <c r="M3643" i="12"/>
  <c r="M3774" i="12"/>
  <c r="M1844" i="12"/>
  <c r="M1824" i="12"/>
  <c r="M4862" i="12"/>
  <c r="M4036" i="12"/>
  <c r="M4319" i="12"/>
  <c r="M4583" i="12"/>
  <c r="M4877" i="12"/>
  <c r="M2822" i="12"/>
  <c r="M4625" i="12"/>
  <c r="M4736" i="12"/>
  <c r="M4546" i="12"/>
  <c r="M4805" i="12"/>
  <c r="M4888" i="12"/>
  <c r="M1124" i="12"/>
  <c r="M2599" i="12"/>
  <c r="M2716" i="12"/>
  <c r="M3244" i="12"/>
  <c r="M1382" i="12"/>
  <c r="M1890" i="12"/>
  <c r="M3346" i="12"/>
  <c r="M4522" i="12"/>
  <c r="M4921" i="12"/>
  <c r="M3747" i="12"/>
  <c r="M4495" i="12"/>
  <c r="M1132" i="12"/>
  <c r="M1260" i="12"/>
  <c r="M1544" i="12"/>
  <c r="M1545" i="12"/>
  <c r="M2951" i="12"/>
  <c r="M4181" i="12"/>
  <c r="M4516" i="12"/>
  <c r="M4681" i="12"/>
  <c r="M4765" i="12"/>
  <c r="M262" i="12"/>
  <c r="M976" i="12"/>
  <c r="M4511" i="12"/>
  <c r="M2430" i="12"/>
  <c r="M3177" i="12"/>
  <c r="M72" i="12"/>
  <c r="M4794" i="12"/>
  <c r="M76" i="12"/>
  <c r="M104" i="12"/>
  <c r="M142" i="12"/>
  <c r="M1758" i="12"/>
  <c r="M204" i="12"/>
  <c r="M1365" i="12"/>
  <c r="M339" i="12"/>
  <c r="M713" i="12"/>
  <c r="M1272" i="12"/>
  <c r="M397" i="12"/>
  <c r="M353" i="12"/>
  <c r="M500" i="12"/>
  <c r="M692" i="12"/>
  <c r="M648" i="12"/>
  <c r="M880" i="12"/>
  <c r="M3276" i="12"/>
  <c r="M4554" i="12"/>
  <c r="M1150" i="12"/>
  <c r="M1173" i="12"/>
  <c r="M1130" i="12"/>
  <c r="M1403" i="12"/>
  <c r="M1352" i="12"/>
  <c r="M1364" i="12"/>
  <c r="M1371" i="12"/>
  <c r="M215" i="12"/>
  <c r="M1759" i="12"/>
  <c r="M5342" i="12"/>
  <c r="M1924" i="12"/>
  <c r="M2082" i="12"/>
  <c r="M2090" i="12"/>
  <c r="M4117" i="12"/>
  <c r="M73" i="12"/>
  <c r="M1998" i="12"/>
  <c r="M2272" i="12"/>
  <c r="M2448" i="12"/>
  <c r="M2300" i="12"/>
  <c r="M274" i="12"/>
  <c r="M2502" i="12"/>
  <c r="M2512" i="12"/>
  <c r="M2999" i="12"/>
  <c r="M3062" i="12"/>
  <c r="M3187" i="12"/>
  <c r="M3097" i="12"/>
  <c r="M3212" i="12"/>
  <c r="M4484" i="12"/>
  <c r="M1656" i="12"/>
  <c r="M4194" i="12"/>
  <c r="M4232" i="12"/>
  <c r="M4920" i="12"/>
  <c r="M4793" i="12"/>
  <c r="M4884" i="12"/>
  <c r="M4917" i="12"/>
  <c r="M5263" i="12"/>
  <c r="M3471" i="12"/>
  <c r="M1531" i="12"/>
  <c r="M1353" i="12"/>
  <c r="M872" i="12"/>
  <c r="M795" i="12"/>
  <c r="M1030" i="12"/>
  <c r="M1166" i="12"/>
  <c r="M1176" i="12"/>
  <c r="M1993" i="12"/>
  <c r="M2316" i="12"/>
  <c r="M1901" i="12"/>
  <c r="M2318" i="12"/>
  <c r="M1861" i="12"/>
  <c r="M1643" i="12"/>
  <c r="M1989" i="12"/>
  <c r="M2265" i="12"/>
  <c r="M2312" i="12"/>
  <c r="M2426" i="12"/>
  <c r="M2491" i="12"/>
  <c r="M5014" i="12"/>
  <c r="M4831" i="12"/>
  <c r="M2776" i="12"/>
  <c r="M3056" i="12"/>
  <c r="M3288" i="12"/>
  <c r="M3406" i="12"/>
  <c r="M3695" i="12"/>
  <c r="M4090" i="12"/>
  <c r="M4835" i="12"/>
  <c r="M4240" i="12"/>
  <c r="M4671" i="12"/>
  <c r="M4811" i="12"/>
  <c r="M4964" i="12"/>
  <c r="M3543" i="12"/>
  <c r="M5638" i="12"/>
  <c r="M286" i="12"/>
  <c r="M1050" i="12"/>
  <c r="M2869" i="12"/>
  <c r="M3001" i="12"/>
  <c r="M3133" i="12"/>
  <c r="M3600" i="12"/>
  <c r="M3597" i="12"/>
  <c r="M4086" i="12"/>
  <c r="M4413" i="12"/>
  <c r="M3116" i="12"/>
  <c r="M4839" i="12"/>
  <c r="M309" i="12"/>
  <c r="M322" i="12"/>
  <c r="M771" i="12"/>
  <c r="M1152" i="12"/>
  <c r="M1517" i="12"/>
  <c r="M5590" i="12"/>
  <c r="M2059" i="12"/>
  <c r="M2700" i="12"/>
  <c r="M2670" i="12"/>
  <c r="M4684" i="12"/>
  <c r="M2680" i="12"/>
  <c r="M2672" i="12"/>
  <c r="M3147" i="12"/>
  <c r="M4452" i="12"/>
  <c r="M3355" i="12"/>
  <c r="M3455" i="12"/>
  <c r="M3574" i="12"/>
  <c r="M4388" i="12"/>
  <c r="M4975" i="12"/>
  <c r="M3934" i="12"/>
  <c r="M1248" i="12"/>
  <c r="M4335" i="12"/>
  <c r="M4283" i="12"/>
  <c r="M4500" i="12"/>
  <c r="M4567" i="12"/>
  <c r="M4980" i="12"/>
  <c r="M5079" i="12"/>
  <c r="M122" i="12"/>
  <c r="M29" i="12"/>
  <c r="M520" i="12"/>
  <c r="M564" i="12"/>
  <c r="M612" i="12"/>
  <c r="M730" i="12"/>
  <c r="M769" i="12"/>
  <c r="M3198" i="12"/>
  <c r="M1010" i="12"/>
  <c r="M748" i="12"/>
  <c r="M1058" i="12"/>
  <c r="M1008" i="12"/>
  <c r="M4960" i="12"/>
  <c r="M1719" i="12"/>
  <c r="M3859" i="12"/>
  <c r="M1715" i="12"/>
  <c r="M2597" i="12"/>
  <c r="M2723" i="12"/>
  <c r="M2823" i="12"/>
  <c r="M3170" i="12"/>
  <c r="M3125" i="12"/>
  <c r="M3071" i="12"/>
  <c r="M2729" i="12"/>
  <c r="M3713" i="12"/>
  <c r="M3847" i="12"/>
  <c r="M3575" i="12"/>
  <c r="M4446" i="12"/>
  <c r="M4184" i="12"/>
  <c r="M4334" i="12"/>
  <c r="M4324" i="12"/>
  <c r="M4394" i="12"/>
  <c r="M4396" i="12"/>
  <c r="M4771" i="12"/>
  <c r="M4978" i="12"/>
  <c r="M4982" i="12"/>
  <c r="M4941" i="12"/>
  <c r="M550" i="12"/>
  <c r="M728" i="12"/>
  <c r="M4928" i="12"/>
  <c r="M4931" i="12"/>
  <c r="M4933" i="12"/>
  <c r="M1147" i="12"/>
  <c r="M1069" i="12"/>
  <c r="M1125" i="12"/>
  <c r="M1893" i="12"/>
  <c r="M1768" i="12"/>
  <c r="M4203" i="12"/>
  <c r="M1929" i="12"/>
  <c r="M1042" i="12"/>
  <c r="M3257" i="12"/>
  <c r="M3635" i="12"/>
  <c r="M4822" i="12"/>
  <c r="M3767" i="12"/>
  <c r="M3845" i="12"/>
  <c r="M4969" i="12"/>
  <c r="M4360" i="12"/>
  <c r="M4512" i="12"/>
  <c r="M4961" i="12"/>
  <c r="M1532" i="12"/>
  <c r="M5081" i="12"/>
  <c r="M75" i="12"/>
  <c r="M35" i="12"/>
  <c r="M329" i="12"/>
  <c r="M461" i="12"/>
  <c r="M1876" i="12"/>
  <c r="M3992" i="12"/>
  <c r="M4109" i="12"/>
  <c r="M1739" i="12"/>
  <c r="M4145" i="12"/>
  <c r="M4501" i="12"/>
  <c r="M854" i="12"/>
  <c r="M5601" i="12"/>
  <c r="M2247" i="12"/>
  <c r="M2764" i="12"/>
  <c r="M2755" i="12"/>
  <c r="M2908" i="12"/>
  <c r="M3278" i="12"/>
  <c r="M4284" i="12"/>
  <c r="M2341" i="12"/>
  <c r="M657" i="12"/>
  <c r="M434" i="12"/>
  <c r="M1734" i="12"/>
  <c r="M1898" i="12"/>
  <c r="M5076" i="12"/>
  <c r="M2248" i="12"/>
  <c r="M3143" i="12"/>
  <c r="M4949" i="12"/>
  <c r="O3" i="12" l="1"/>
  <c r="C17" i="1"/>
  <c r="C22" i="1"/>
  <c r="J29" i="1" l="1"/>
  <c r="J23" i="1"/>
  <c r="J17" i="1"/>
  <c r="K15" i="1"/>
  <c r="D2" i="6" s="1"/>
  <c r="K27" i="1"/>
  <c r="G2" i="6" s="1"/>
  <c r="K21" i="1"/>
  <c r="H17" i="1"/>
  <c r="I14" i="1"/>
  <c r="K28" i="1"/>
  <c r="H2" i="6" s="1"/>
  <c r="K22" i="1"/>
  <c r="K16" i="1"/>
  <c r="E2" i="6" s="1"/>
  <c r="L479" i="12"/>
  <c r="L765" i="12"/>
  <c r="L1418" i="12"/>
  <c r="L1408" i="12"/>
  <c r="L1795" i="12"/>
  <c r="L2131" i="12"/>
  <c r="L2263" i="12"/>
  <c r="L2276" i="12"/>
  <c r="L2325" i="12"/>
  <c r="L4858" i="12"/>
  <c r="L633" i="12"/>
  <c r="L3016" i="12"/>
  <c r="L3195" i="12"/>
  <c r="L340" i="12"/>
  <c r="L4591" i="12"/>
  <c r="L5568" i="12"/>
  <c r="L4586" i="12"/>
  <c r="L346" i="12"/>
  <c r="L171" i="12"/>
  <c r="L22" i="12"/>
  <c r="L527" i="12"/>
  <c r="L747" i="12"/>
  <c r="L488" i="12"/>
  <c r="L629" i="12"/>
  <c r="L551" i="12"/>
  <c r="L3869" i="12"/>
  <c r="L1061" i="12"/>
  <c r="L1133" i="12"/>
  <c r="L3867" i="12"/>
  <c r="L3862" i="12"/>
  <c r="L1309" i="12"/>
  <c r="L1603" i="12"/>
  <c r="L3128" i="12"/>
  <c r="L1317" i="12"/>
  <c r="L1859" i="12"/>
  <c r="L5026" i="12"/>
  <c r="L2052" i="12"/>
  <c r="L1618" i="12"/>
  <c r="L2685" i="12"/>
  <c r="L3493" i="12"/>
  <c r="L4498" i="12"/>
  <c r="L3421" i="12"/>
  <c r="L3895" i="12"/>
  <c r="L4655" i="12"/>
  <c r="L4550" i="12"/>
  <c r="L4587" i="12"/>
  <c r="L1903" i="12"/>
  <c r="L4660" i="12"/>
  <c r="L4595" i="12"/>
  <c r="L4636" i="12"/>
  <c r="L4573" i="12"/>
  <c r="L1968" i="12"/>
  <c r="L1520" i="12"/>
  <c r="L3756" i="12"/>
  <c r="L653" i="12"/>
  <c r="L723" i="12"/>
  <c r="L754" i="12"/>
  <c r="L1218" i="12"/>
  <c r="L3311" i="12"/>
  <c r="L4441" i="12"/>
  <c r="L2515" i="12"/>
  <c r="L4152" i="12"/>
  <c r="L2551" i="12"/>
  <c r="L2756" i="12"/>
  <c r="L2882" i="12"/>
  <c r="L4391" i="12"/>
  <c r="L4353" i="12"/>
  <c r="L3103" i="12"/>
  <c r="L1740" i="12"/>
  <c r="L3377" i="12"/>
  <c r="L4999" i="12"/>
  <c r="L3577" i="12"/>
  <c r="L4955" i="12"/>
  <c r="L4482" i="12"/>
  <c r="L3230" i="12"/>
  <c r="L4820" i="12"/>
  <c r="L5160" i="12"/>
  <c r="L326" i="12"/>
  <c r="L211" i="12"/>
  <c r="L373" i="12"/>
  <c r="L255" i="12"/>
  <c r="L457" i="12"/>
  <c r="L92" i="12"/>
  <c r="L1402" i="12"/>
  <c r="L990" i="12"/>
  <c r="L965" i="12"/>
  <c r="L930" i="12"/>
  <c r="L941" i="12"/>
  <c r="L923" i="12"/>
  <c r="L1293" i="12"/>
  <c r="L1518" i="12"/>
  <c r="L2038" i="12"/>
  <c r="L1351" i="12"/>
  <c r="L1471" i="12"/>
  <c r="L1600" i="12"/>
  <c r="L1608" i="12"/>
  <c r="L2000" i="12"/>
  <c r="L1996" i="12"/>
  <c r="L2218" i="12"/>
  <c r="L2230" i="12"/>
  <c r="L2696" i="12"/>
  <c r="L2075" i="12"/>
  <c r="L2623" i="12"/>
  <c r="L2612" i="12"/>
  <c r="L2870" i="12"/>
  <c r="L2876" i="12"/>
  <c r="L3237" i="12"/>
  <c r="L3318" i="12"/>
  <c r="L3483" i="12"/>
  <c r="L3770" i="12"/>
  <c r="L221" i="12"/>
  <c r="L3710" i="12"/>
  <c r="L3793" i="12"/>
  <c r="L3811" i="12"/>
  <c r="L3715" i="12"/>
  <c r="L3957" i="12"/>
  <c r="L3947" i="12"/>
  <c r="L3938" i="12"/>
  <c r="L3968" i="12"/>
  <c r="L3965" i="12"/>
  <c r="L3972" i="12"/>
  <c r="L4041" i="12"/>
  <c r="L4278" i="12"/>
  <c r="L3412" i="12"/>
  <c r="L606" i="12"/>
  <c r="L4800" i="12"/>
  <c r="L4838" i="12"/>
  <c r="L2758" i="12"/>
  <c r="L949" i="12"/>
  <c r="L98" i="12"/>
  <c r="L4097" i="12"/>
  <c r="L4192" i="12"/>
  <c r="L4053" i="12"/>
  <c r="L4389" i="12"/>
  <c r="L4153" i="12"/>
  <c r="L4209" i="12"/>
  <c r="L4544" i="12"/>
  <c r="L4744" i="12"/>
  <c r="L3954" i="12"/>
  <c r="L4757" i="12"/>
  <c r="L4879" i="12"/>
  <c r="L4940" i="12"/>
  <c r="L4942" i="12"/>
  <c r="L4974" i="12"/>
  <c r="L4984" i="12"/>
  <c r="L237" i="12"/>
  <c r="L2775" i="12"/>
  <c r="L1390" i="12"/>
  <c r="L296" i="12"/>
  <c r="L81" i="12"/>
  <c r="L5120" i="12"/>
  <c r="L172" i="12"/>
  <c r="L53" i="12"/>
  <c r="L273" i="12"/>
  <c r="L41" i="12"/>
  <c r="L46" i="12"/>
  <c r="L1749" i="12"/>
  <c r="L3814" i="12"/>
  <c r="L253" i="12"/>
  <c r="L306" i="12"/>
  <c r="L318" i="12"/>
  <c r="L391" i="12"/>
  <c r="L628" i="12"/>
  <c r="L561" i="12"/>
  <c r="L382" i="12"/>
  <c r="L676" i="12"/>
  <c r="L466" i="12"/>
  <c r="L618" i="12"/>
  <c r="L421" i="12"/>
  <c r="L4578" i="12"/>
  <c r="L672" i="12"/>
  <c r="L515" i="12"/>
  <c r="L533" i="12"/>
  <c r="L1610" i="12"/>
  <c r="L582" i="12"/>
  <c r="L600" i="12"/>
  <c r="L610" i="12"/>
  <c r="L546" i="12"/>
  <c r="L558" i="12"/>
  <c r="L464" i="12"/>
  <c r="L540" i="12"/>
  <c r="L596" i="12"/>
  <c r="L664" i="12"/>
  <c r="L390" i="12"/>
  <c r="L650" i="12"/>
  <c r="L685" i="12"/>
  <c r="L925" i="12"/>
  <c r="L785" i="12"/>
  <c r="L753" i="12"/>
  <c r="L1023" i="12"/>
  <c r="L790" i="12"/>
  <c r="L801" i="12"/>
  <c r="L995" i="12"/>
  <c r="L763" i="12"/>
  <c r="L906" i="12"/>
  <c r="L917" i="12"/>
  <c r="L2297" i="12"/>
  <c r="L742" i="12"/>
  <c r="L912" i="12"/>
  <c r="L1011" i="12"/>
  <c r="L814" i="12"/>
  <c r="L950" i="12"/>
  <c r="L775" i="12"/>
  <c r="L997" i="12"/>
  <c r="L3476" i="12"/>
  <c r="L3477" i="12"/>
  <c r="L936" i="12"/>
  <c r="L911" i="12"/>
  <c r="L865" i="12"/>
  <c r="L895" i="12"/>
  <c r="L3281" i="12"/>
  <c r="L1199" i="12"/>
  <c r="L1170" i="12"/>
  <c r="L1094" i="12"/>
  <c r="L1188" i="12"/>
  <c r="L1184" i="12"/>
  <c r="L1156" i="12"/>
  <c r="L1086" i="12"/>
  <c r="L1148" i="12"/>
  <c r="L1136" i="12"/>
  <c r="L1306" i="12"/>
  <c r="L1321" i="12"/>
  <c r="L1348" i="12"/>
  <c r="L1452" i="12"/>
  <c r="L1468" i="12"/>
  <c r="L1497" i="12"/>
  <c r="L3433" i="12"/>
  <c r="L1546" i="12"/>
  <c r="L1590" i="12"/>
  <c r="L1587" i="12"/>
  <c r="L1636" i="12"/>
  <c r="L1631" i="12"/>
  <c r="L1716" i="12"/>
  <c r="L1670" i="12"/>
  <c r="L1594" i="12"/>
  <c r="L1624" i="12"/>
  <c r="L1591" i="12"/>
  <c r="L1705" i="12"/>
  <c r="L1782" i="12"/>
  <c r="L1855" i="12"/>
  <c r="L1916" i="12"/>
  <c r="L1835" i="12"/>
  <c r="L1940" i="12"/>
  <c r="L1773" i="12"/>
  <c r="L1881" i="12"/>
  <c r="L1827" i="12"/>
  <c r="L1910" i="12"/>
  <c r="L1813" i="12"/>
  <c r="L1991" i="12"/>
  <c r="L2103" i="12"/>
  <c r="L2132" i="12"/>
  <c r="L2148" i="12"/>
  <c r="L2261" i="12"/>
  <c r="L2307" i="12"/>
  <c r="L2298" i="12"/>
  <c r="L2450" i="12"/>
  <c r="L2417" i="12"/>
  <c r="L2460" i="12"/>
  <c r="L2393" i="12"/>
  <c r="L2302" i="12"/>
  <c r="L2496" i="12"/>
  <c r="L2469" i="12"/>
  <c r="L2396" i="12"/>
  <c r="L2585" i="12"/>
  <c r="L416" i="12"/>
  <c r="L2732" i="12"/>
  <c r="L2767" i="12"/>
  <c r="L2576" i="12"/>
  <c r="L2605" i="12"/>
  <c r="L2588" i="12"/>
  <c r="L2675" i="12"/>
  <c r="L2619" i="12"/>
  <c r="L2735" i="12"/>
  <c r="L2804" i="12"/>
  <c r="L2073" i="12"/>
  <c r="L2713" i="12"/>
  <c r="L2566" i="12"/>
  <c r="L4803" i="12"/>
  <c r="L2981" i="12"/>
  <c r="L3109" i="12"/>
  <c r="L5170" i="12"/>
  <c r="L3021" i="12"/>
  <c r="L2860" i="12"/>
  <c r="L2833" i="12"/>
  <c r="L2857" i="12"/>
  <c r="L2976" i="12"/>
  <c r="L2840" i="12"/>
  <c r="L2878" i="12"/>
  <c r="L2887" i="12"/>
  <c r="L2950" i="12"/>
  <c r="L3061" i="12"/>
  <c r="L2922" i="12"/>
  <c r="L3040" i="12"/>
  <c r="L3044" i="12"/>
  <c r="L3086" i="12"/>
  <c r="L3468" i="12"/>
  <c r="L3168" i="12"/>
  <c r="L4571" i="12"/>
  <c r="L2911" i="12"/>
  <c r="L2937" i="12"/>
  <c r="L2079" i="12"/>
  <c r="L5085" i="12"/>
  <c r="L3005" i="12"/>
  <c r="L1108" i="12"/>
  <c r="L3174" i="12"/>
  <c r="L3199" i="12"/>
  <c r="L3323" i="12"/>
  <c r="L3342" i="12"/>
  <c r="L5612" i="12"/>
  <c r="L3343" i="12"/>
  <c r="L3301" i="12"/>
  <c r="L3445" i="12"/>
  <c r="L3451" i="12"/>
  <c r="L3472" i="12"/>
  <c r="L3380" i="12"/>
  <c r="L3706" i="12"/>
  <c r="L3578" i="12"/>
  <c r="L3672" i="12"/>
  <c r="L3603" i="12"/>
  <c r="L2134" i="12"/>
  <c r="L3613" i="12"/>
  <c r="L1676" i="12"/>
  <c r="L1273" i="12"/>
  <c r="L3638" i="12"/>
  <c r="L3690" i="12"/>
  <c r="L3769" i="12"/>
  <c r="L3802" i="12"/>
  <c r="L3842" i="12"/>
  <c r="L3761" i="12"/>
  <c r="L4845" i="12"/>
  <c r="L3914" i="12"/>
  <c r="L4084" i="12"/>
  <c r="L4013" i="12"/>
  <c r="L3935" i="12"/>
  <c r="L4037" i="12"/>
  <c r="L4008" i="12"/>
  <c r="L4045" i="12"/>
  <c r="L4065" i="12"/>
  <c r="L4128" i="12"/>
  <c r="L4460" i="12"/>
  <c r="L3335" i="12"/>
  <c r="L2960" i="12"/>
  <c r="L4226" i="12"/>
  <c r="L2169" i="12"/>
  <c r="L4204" i="12"/>
  <c r="L4371" i="12"/>
  <c r="L4477" i="12"/>
  <c r="L4451" i="12"/>
  <c r="L686" i="12"/>
  <c r="L4471" i="12"/>
  <c r="L4659" i="12"/>
  <c r="L4719" i="12"/>
  <c r="L5191" i="12"/>
  <c r="L4551" i="12"/>
  <c r="L4552" i="12"/>
  <c r="L4525" i="12"/>
  <c r="L5189" i="12"/>
  <c r="L4545" i="12"/>
  <c r="L4779" i="12"/>
  <c r="L5123" i="12"/>
  <c r="L4738" i="12"/>
  <c r="L338" i="12"/>
  <c r="L4929" i="12"/>
  <c r="L3679" i="12"/>
  <c r="L5056" i="12"/>
  <c r="L5057" i="12"/>
  <c r="L5083" i="12"/>
  <c r="L5052" i="12"/>
  <c r="L5143" i="12"/>
  <c r="L5145" i="12"/>
  <c r="L5067" i="12"/>
  <c r="L5130" i="12"/>
  <c r="L5096" i="12"/>
  <c r="L5066" i="12"/>
  <c r="L5100" i="12"/>
  <c r="L4854" i="12"/>
  <c r="L5176" i="12"/>
  <c r="L3443" i="12"/>
  <c r="L5482" i="12"/>
  <c r="L260" i="12"/>
  <c r="L530" i="12"/>
  <c r="L684" i="12"/>
  <c r="L710" i="12"/>
  <c r="L897" i="12"/>
  <c r="L1015" i="12"/>
  <c r="L1034" i="12"/>
  <c r="L1046" i="12"/>
  <c r="L1194" i="12"/>
  <c r="L1236" i="12"/>
  <c r="L1263" i="12"/>
  <c r="L1714" i="12"/>
  <c r="L1922" i="12"/>
  <c r="L1948" i="12"/>
  <c r="L2315" i="12"/>
  <c r="L2413" i="12"/>
  <c r="L2416" i="12"/>
  <c r="L3074" i="12"/>
  <c r="L3245" i="12"/>
  <c r="L3757" i="12"/>
  <c r="L3890" i="12"/>
  <c r="L3892" i="12"/>
  <c r="L4046" i="12"/>
  <c r="L4239" i="12"/>
  <c r="L4314" i="12"/>
  <c r="L4448" i="12"/>
  <c r="L4764" i="12"/>
  <c r="L4786" i="12"/>
  <c r="L5059" i="12"/>
  <c r="L5072" i="12"/>
  <c r="L1697" i="12"/>
  <c r="L1880" i="12"/>
  <c r="L2436" i="12"/>
  <c r="L2365" i="12"/>
  <c r="L2708" i="12"/>
  <c r="L4485" i="12"/>
  <c r="L4959" i="12"/>
  <c r="L1745" i="12"/>
  <c r="L2482" i="12"/>
  <c r="L2658" i="12"/>
  <c r="L3203" i="12"/>
  <c r="L1557" i="12"/>
  <c r="L5639" i="12"/>
  <c r="L478" i="12"/>
  <c r="L945" i="12"/>
  <c r="L263" i="12"/>
  <c r="L281" i="12"/>
  <c r="L737" i="12"/>
  <c r="L774" i="12"/>
  <c r="L5627" i="12"/>
  <c r="L968" i="12"/>
  <c r="L2606" i="12"/>
  <c r="L1495" i="12"/>
  <c r="L1604" i="12"/>
  <c r="L1601" i="12"/>
  <c r="L2930" i="12"/>
  <c r="L1995" i="12"/>
  <c r="L3173" i="12"/>
  <c r="L3210" i="12"/>
  <c r="L3649" i="12"/>
  <c r="L1310" i="12"/>
  <c r="L4054" i="12"/>
  <c r="L4114" i="12"/>
  <c r="L332" i="12"/>
  <c r="L4303" i="12"/>
  <c r="L4526" i="12"/>
  <c r="L5077" i="12"/>
  <c r="L352" i="12"/>
  <c r="L715" i="12"/>
  <c r="L827" i="12"/>
  <c r="L1035" i="12"/>
  <c r="L1068" i="12"/>
  <c r="L2072" i="12"/>
  <c r="L2219" i="12"/>
  <c r="L3994" i="12"/>
  <c r="L4346" i="12"/>
  <c r="L5650" i="12"/>
  <c r="L445" i="12"/>
  <c r="L603" i="12"/>
  <c r="L1641" i="12"/>
  <c r="L1648" i="12"/>
  <c r="L2933" i="12"/>
  <c r="L3096" i="12"/>
  <c r="L3137" i="12"/>
  <c r="L5016" i="12"/>
  <c r="L209" i="12"/>
  <c r="L630" i="12"/>
  <c r="L1006" i="12"/>
  <c r="L3874" i="12"/>
  <c r="L2629" i="12"/>
  <c r="L3551" i="12"/>
  <c r="L711" i="12"/>
  <c r="L388" i="12"/>
  <c r="L939" i="12"/>
  <c r="L389" i="12"/>
  <c r="L1637" i="12"/>
  <c r="L660" i="12"/>
  <c r="L3572" i="12"/>
  <c r="L496" i="12"/>
  <c r="L851" i="12"/>
  <c r="L743" i="12"/>
  <c r="L1744" i="12"/>
  <c r="L2693" i="12"/>
  <c r="L3740" i="12"/>
  <c r="L3818" i="12"/>
  <c r="L3797" i="12"/>
  <c r="L3961" i="12"/>
  <c r="L3979" i="12"/>
  <c r="L4370" i="12"/>
  <c r="L4378" i="12"/>
  <c r="L5024" i="12"/>
  <c r="L4366" i="12"/>
  <c r="L4605" i="12"/>
  <c r="L4539" i="12"/>
  <c r="L4908" i="12"/>
  <c r="L697" i="12"/>
  <c r="L566" i="12"/>
  <c r="L3464" i="12"/>
  <c r="L4250" i="12"/>
  <c r="L1509" i="12"/>
  <c r="L1558" i="12"/>
  <c r="L1657" i="12"/>
  <c r="L2237" i="12"/>
  <c r="L368" i="12"/>
  <c r="L2327" i="12"/>
  <c r="L3119" i="12"/>
  <c r="L3494" i="12"/>
  <c r="L3682" i="12"/>
  <c r="L4458" i="12"/>
  <c r="L4466" i="12"/>
  <c r="L4630" i="12"/>
  <c r="L100" i="12"/>
  <c r="L290" i="12"/>
  <c r="L146" i="12"/>
  <c r="L257" i="12"/>
  <c r="L308" i="12"/>
  <c r="L235" i="12"/>
  <c r="L238" i="12"/>
  <c r="L34" i="12"/>
  <c r="L135" i="12"/>
  <c r="L450" i="12"/>
  <c r="L361" i="12"/>
  <c r="L605" i="12"/>
  <c r="L356" i="12"/>
  <c r="L357" i="12"/>
  <c r="L2224" i="12"/>
  <c r="L413" i="12"/>
  <c r="L914" i="12"/>
  <c r="L3694" i="12"/>
  <c r="L565" i="12"/>
  <c r="L667" i="12"/>
  <c r="L703" i="12"/>
  <c r="L2532" i="12"/>
  <c r="L3922" i="12"/>
  <c r="L3865" i="12"/>
  <c r="L497" i="12"/>
  <c r="L624" i="12"/>
  <c r="L673" i="12"/>
  <c r="L709" i="12"/>
  <c r="L806" i="12"/>
  <c r="L807" i="12"/>
  <c r="L772" i="12"/>
  <c r="L3383" i="12"/>
  <c r="L892" i="12"/>
  <c r="L957" i="12"/>
  <c r="L954" i="12"/>
  <c r="L4932" i="12"/>
  <c r="L829" i="12"/>
  <c r="L739" i="12"/>
  <c r="L726" i="12"/>
  <c r="L973" i="12"/>
  <c r="L886" i="12"/>
  <c r="L738" i="12"/>
  <c r="L724" i="12"/>
  <c r="L1038" i="12"/>
  <c r="L5149" i="12"/>
  <c r="L861" i="12"/>
  <c r="L779" i="12"/>
  <c r="L760" i="12"/>
  <c r="L812" i="12"/>
  <c r="L900" i="12"/>
  <c r="L764" i="12"/>
  <c r="L1063" i="12"/>
  <c r="L817" i="12"/>
  <c r="L428" i="12"/>
  <c r="L1029" i="12"/>
  <c r="L1210" i="12"/>
  <c r="L1161" i="12"/>
  <c r="L1126" i="12"/>
  <c r="L1180" i="12"/>
  <c r="L1360" i="12"/>
  <c r="L1359" i="12"/>
  <c r="L1437" i="12"/>
  <c r="L1460" i="12"/>
  <c r="L1465" i="12"/>
  <c r="L1417" i="12"/>
  <c r="L1494" i="12"/>
  <c r="L2003" i="12"/>
  <c r="L1498" i="12"/>
  <c r="L1419" i="12"/>
  <c r="L1751" i="12"/>
  <c r="L1730" i="12"/>
  <c r="L1652" i="12"/>
  <c r="L1725" i="12"/>
  <c r="L1674" i="12"/>
  <c r="L1688" i="12"/>
  <c r="L1936" i="12"/>
  <c r="L2057" i="12"/>
  <c r="L2033" i="12"/>
  <c r="L2064" i="12"/>
  <c r="L2093" i="12"/>
  <c r="L2097" i="12"/>
  <c r="L2209" i="12"/>
  <c r="L2145" i="12"/>
  <c r="L2208" i="12"/>
  <c r="L2202" i="12"/>
  <c r="L2227" i="12"/>
  <c r="L2152" i="12"/>
  <c r="L2172" i="12"/>
  <c r="L2128" i="12"/>
  <c r="L2150" i="12"/>
  <c r="L2213" i="12"/>
  <c r="L2544" i="12"/>
  <c r="L2578" i="12"/>
  <c r="L2636" i="12"/>
  <c r="L2563" i="12"/>
  <c r="L2768" i="12"/>
  <c r="L2877" i="12"/>
  <c r="L2854" i="12"/>
  <c r="L2861" i="12"/>
  <c r="L2821" i="12"/>
  <c r="L3687" i="12"/>
  <c r="L3028" i="12"/>
  <c r="L2810" i="12"/>
  <c r="L2947" i="12"/>
  <c r="L2914" i="12"/>
  <c r="L2842" i="12"/>
  <c r="L3060" i="12"/>
  <c r="L3134" i="12"/>
  <c r="L3033" i="12"/>
  <c r="L3139" i="12"/>
  <c r="L3211" i="12"/>
  <c r="L3363" i="12"/>
  <c r="L3882" i="12"/>
  <c r="L3361" i="12"/>
  <c r="L3498" i="12"/>
  <c r="L4657" i="12"/>
  <c r="L3427" i="12"/>
  <c r="L3714" i="12"/>
  <c r="L877" i="12"/>
  <c r="L3655" i="12"/>
  <c r="L3621" i="12"/>
  <c r="L3741" i="12"/>
  <c r="L3565" i="12"/>
  <c r="L3615" i="12"/>
  <c r="L3733" i="12"/>
  <c r="L3589" i="12"/>
  <c r="L3887" i="12"/>
  <c r="L3744" i="12"/>
  <c r="L3704" i="12"/>
  <c r="L3734" i="12"/>
  <c r="L3718" i="12"/>
  <c r="L592" i="12"/>
  <c r="L3829" i="12"/>
  <c r="L3766" i="12"/>
  <c r="L3753" i="12"/>
  <c r="L3951" i="12"/>
  <c r="L3940" i="12"/>
  <c r="L3915" i="12"/>
  <c r="L3927" i="12"/>
  <c r="L1612" i="12"/>
  <c r="L4166" i="12"/>
  <c r="L4409" i="12"/>
  <c r="L4078" i="12"/>
  <c r="L4038" i="12"/>
  <c r="L4379" i="12"/>
  <c r="L2078" i="12"/>
  <c r="L3978" i="12"/>
  <c r="L4365" i="12"/>
  <c r="L4414" i="12"/>
  <c r="L905" i="12"/>
  <c r="L4403" i="12"/>
  <c r="L1583" i="12"/>
  <c r="L4392" i="12"/>
  <c r="L3894" i="12"/>
  <c r="L4467" i="12"/>
  <c r="L4470" i="12"/>
  <c r="L4252" i="12"/>
  <c r="L4254" i="12"/>
  <c r="L4251" i="12"/>
  <c r="L4296" i="12"/>
  <c r="L4364" i="12"/>
  <c r="L821" i="12"/>
  <c r="L1692" i="12"/>
  <c r="L3448" i="12"/>
  <c r="L3480" i="12"/>
  <c r="L3864" i="12"/>
  <c r="L4330" i="12"/>
  <c r="L4190" i="12"/>
  <c r="L4521" i="12"/>
  <c r="L3872" i="12"/>
  <c r="L4561" i="12"/>
  <c r="L4562" i="12"/>
  <c r="L4577" i="12"/>
  <c r="L4694" i="12"/>
  <c r="L4608" i="12"/>
  <c r="L4768" i="12"/>
  <c r="L4806" i="12"/>
  <c r="L4802" i="12"/>
  <c r="L4810" i="12"/>
  <c r="L4856" i="12"/>
  <c r="L4857" i="12"/>
  <c r="L4873" i="12"/>
  <c r="L4915" i="12"/>
  <c r="L4912" i="12"/>
  <c r="L4979" i="12"/>
  <c r="L671" i="12"/>
  <c r="L4968" i="12"/>
  <c r="L4938" i="12"/>
  <c r="L3247" i="12"/>
  <c r="L4962" i="12"/>
  <c r="L1298" i="12"/>
  <c r="L682" i="12"/>
  <c r="L574" i="12"/>
  <c r="L1672" i="12"/>
  <c r="L3601" i="12"/>
  <c r="L4331" i="12"/>
  <c r="L4919" i="12"/>
  <c r="L583" i="12"/>
  <c r="L3523" i="12"/>
  <c r="L585" i="12"/>
  <c r="L3376" i="12"/>
  <c r="L545" i="12"/>
  <c r="L4778" i="12"/>
  <c r="L1796" i="12"/>
  <c r="L2260" i="12"/>
  <c r="L2292" i="12"/>
  <c r="L2322" i="12"/>
  <c r="L2505" i="12"/>
  <c r="L2727" i="12"/>
  <c r="L2641" i="12"/>
  <c r="L3152" i="12"/>
  <c r="L2868" i="12"/>
  <c r="L3027" i="12"/>
  <c r="L3036" i="12"/>
  <c r="L2925" i="12"/>
  <c r="L3180" i="12"/>
  <c r="L3375" i="12"/>
  <c r="L3675" i="12"/>
  <c r="L635" i="12"/>
  <c r="L3581" i="12"/>
  <c r="L166" i="12"/>
  <c r="L4579" i="12"/>
  <c r="L4325" i="12"/>
  <c r="L3969" i="12"/>
  <c r="L5196" i="12"/>
  <c r="L495" i="12"/>
  <c r="L369" i="12"/>
  <c r="L2455" i="12"/>
  <c r="L3721" i="12"/>
  <c r="L3924" i="12"/>
  <c r="L3956" i="12"/>
  <c r="L2405" i="12"/>
  <c r="L4676" i="12"/>
  <c r="L440" i="12"/>
  <c r="L584" i="12"/>
  <c r="L1141" i="12"/>
  <c r="L1492" i="12"/>
  <c r="L1669" i="12"/>
  <c r="L3138" i="12"/>
  <c r="L3248" i="12"/>
  <c r="L4614" i="12"/>
  <c r="L3332" i="12"/>
  <c r="L5205" i="12"/>
  <c r="L5607" i="12"/>
  <c r="L5528" i="12"/>
  <c r="L2519" i="12"/>
  <c r="L164" i="12"/>
  <c r="L5357" i="12"/>
  <c r="L5203" i="12"/>
  <c r="L5471" i="12"/>
  <c r="L5274" i="12"/>
  <c r="L5197" i="12"/>
  <c r="L5210" i="12"/>
  <c r="L5198" i="12"/>
  <c r="L5545" i="12"/>
  <c r="L5319" i="12"/>
  <c r="L5207" i="12"/>
  <c r="L5403" i="12"/>
  <c r="L5217" i="12"/>
  <c r="L5215" i="12"/>
  <c r="L5219" i="12"/>
  <c r="L5213" i="12"/>
  <c r="L5354" i="12"/>
  <c r="L5574" i="12"/>
  <c r="L5151" i="12"/>
  <c r="L5523" i="12"/>
  <c r="L5227" i="12"/>
  <c r="L5581" i="12"/>
  <c r="L3863" i="12"/>
  <c r="L5226" i="12"/>
  <c r="L5473" i="12"/>
  <c r="L5218" i="12"/>
  <c r="L5241" i="12"/>
  <c r="L5221" i="12"/>
  <c r="L5490" i="12"/>
  <c r="L5229" i="12"/>
  <c r="L5259" i="12"/>
  <c r="L5223" i="12"/>
  <c r="L5278" i="12"/>
  <c r="L5224" i="12"/>
  <c r="L5575" i="12"/>
  <c r="L5495" i="12"/>
  <c r="L5500" i="12"/>
  <c r="L5250" i="12"/>
  <c r="L5532" i="12"/>
  <c r="L5230" i="12"/>
  <c r="L5220" i="12"/>
  <c r="L5470" i="12"/>
  <c r="L5438" i="12"/>
  <c r="L5234" i="12"/>
  <c r="L5199" i="12"/>
  <c r="L5233" i="12"/>
  <c r="L5350" i="12"/>
  <c r="L5364" i="12"/>
  <c r="L5237" i="12"/>
  <c r="L5536" i="12"/>
  <c r="L5235" i="12"/>
  <c r="L5244" i="12"/>
  <c r="L5242" i="12"/>
  <c r="L5314" i="12"/>
  <c r="L5369" i="12"/>
  <c r="L5247" i="12"/>
  <c r="L5345" i="12"/>
  <c r="L5541" i="12"/>
  <c r="L5642" i="12"/>
  <c r="L5248" i="12"/>
  <c r="L5239" i="12"/>
  <c r="L5388" i="12"/>
  <c r="L5236" i="12"/>
  <c r="L5426" i="12"/>
  <c r="L5240" i="12"/>
  <c r="L5555" i="12"/>
  <c r="L5231" i="12"/>
  <c r="L5245" i="12"/>
  <c r="L5514" i="12"/>
  <c r="L5243" i="12"/>
  <c r="L5255" i="12"/>
  <c r="L5249" i="12"/>
  <c r="L5258" i="12"/>
  <c r="L5254" i="12"/>
  <c r="L5252" i="12"/>
  <c r="L5502" i="12"/>
  <c r="L5507" i="12"/>
  <c r="L5253" i="12"/>
  <c r="L5256" i="12"/>
  <c r="L5305" i="12"/>
  <c r="L1214" i="12"/>
  <c r="L5524" i="12"/>
  <c r="L5582" i="12"/>
  <c r="L5262" i="12"/>
  <c r="L5515" i="12"/>
  <c r="L5271" i="12"/>
  <c r="L5386" i="12"/>
  <c r="L5265" i="12"/>
  <c r="L5264" i="12"/>
  <c r="L5267" i="12"/>
  <c r="L5272" i="12"/>
  <c r="L5583" i="12"/>
  <c r="L5281" i="12"/>
  <c r="L5584" i="12"/>
  <c r="L5275" i="12"/>
  <c r="L5413" i="12"/>
  <c r="L5200" i="12"/>
  <c r="L5289" i="12"/>
  <c r="L5279" i="12"/>
  <c r="L5330" i="12"/>
  <c r="L5365" i="12"/>
  <c r="L5585" i="12"/>
  <c r="L5534" i="12"/>
  <c r="L5282" i="12"/>
  <c r="L5518" i="12"/>
  <c r="L5269" i="12"/>
  <c r="L5283" i="12"/>
  <c r="L5460" i="12"/>
  <c r="L5331" i="12"/>
  <c r="L5277" i="12"/>
  <c r="L5436" i="12"/>
  <c r="L5433" i="12"/>
  <c r="L5288" i="12"/>
  <c r="L5295" i="12"/>
  <c r="L5375" i="12"/>
  <c r="L5296" i="12"/>
  <c r="L5301" i="12"/>
  <c r="L5293" i="12"/>
  <c r="L5309" i="12"/>
  <c r="L5286" i="12"/>
  <c r="L5294" i="12"/>
  <c r="L5588" i="12"/>
  <c r="L5287" i="12"/>
  <c r="L5542" i="12"/>
  <c r="L5549" i="12"/>
  <c r="L5587" i="12"/>
  <c r="L5430" i="12"/>
  <c r="L5560" i="12"/>
  <c r="L5302" i="12"/>
  <c r="L5315" i="12"/>
  <c r="L3227" i="12"/>
  <c r="L5209" i="12"/>
  <c r="L5318" i="12"/>
  <c r="L5487" i="12"/>
  <c r="L5310" i="12"/>
  <c r="L5299" i="12"/>
  <c r="L5317" i="12"/>
  <c r="L5307" i="12"/>
  <c r="L5391" i="12"/>
  <c r="L5308" i="12"/>
  <c r="L5306" i="12"/>
  <c r="L5312" i="12"/>
  <c r="L5311" i="12"/>
  <c r="L5304" i="12"/>
  <c r="L5298" i="12"/>
  <c r="L5640" i="12"/>
  <c r="L5297" i="12"/>
  <c r="L2018" i="12"/>
  <c r="L5402" i="12"/>
  <c r="L5273" i="12"/>
  <c r="L5276" i="12"/>
  <c r="L5328" i="12"/>
  <c r="L5324" i="12"/>
  <c r="L5598" i="12"/>
  <c r="L5334" i="12"/>
  <c r="L5161" i="12"/>
  <c r="L5504" i="12"/>
  <c r="L5336" i="12"/>
  <c r="L5544" i="12"/>
  <c r="L5167" i="12"/>
  <c r="L5602" i="12"/>
  <c r="L2294" i="12"/>
  <c r="L5603" i="12"/>
  <c r="L5358" i="12"/>
  <c r="L2291" i="12"/>
  <c r="L5422" i="12"/>
  <c r="L5338" i="12"/>
  <c r="L5349" i="12"/>
  <c r="L5347" i="12"/>
  <c r="L2330" i="12"/>
  <c r="L5291" i="12"/>
  <c r="L5346" i="12"/>
  <c r="L5300" i="12"/>
  <c r="L5292" i="12"/>
  <c r="L5201" i="12"/>
  <c r="L5491" i="12"/>
  <c r="L5606" i="12"/>
  <c r="L5168" i="12"/>
  <c r="L5352" i="12"/>
  <c r="L5356" i="12"/>
  <c r="L5423" i="12"/>
  <c r="L3242" i="12"/>
  <c r="L5589" i="12"/>
  <c r="L5355" i="12"/>
  <c r="L5527" i="12"/>
  <c r="L5228" i="12"/>
  <c r="L5455" i="12"/>
  <c r="L5539" i="12"/>
  <c r="L5561" i="12"/>
  <c r="L5366" i="12"/>
  <c r="L5361" i="12"/>
  <c r="L5266" i="12"/>
  <c r="L5370" i="12"/>
  <c r="L5463" i="12"/>
  <c r="L3350" i="12"/>
  <c r="L5362" i="12"/>
  <c r="L5609" i="12"/>
  <c r="L5380" i="12"/>
  <c r="L5360" i="12"/>
  <c r="L5359" i="12"/>
  <c r="L5353" i="12"/>
  <c r="L5517" i="12"/>
  <c r="L5261" i="12"/>
  <c r="L5424" i="12"/>
  <c r="L5546" i="12"/>
  <c r="L5316" i="12"/>
  <c r="L5371" i="12"/>
  <c r="L5483" i="12"/>
  <c r="L5474" i="12"/>
  <c r="L5363" i="12"/>
  <c r="L5367" i="12"/>
  <c r="L5414" i="12"/>
  <c r="L3087" i="12"/>
  <c r="L2370" i="12"/>
  <c r="L5257" i="12"/>
  <c r="L5425" i="12"/>
  <c r="L5232" i="12"/>
  <c r="L5610" i="12"/>
  <c r="L5464" i="12"/>
  <c r="L5372" i="12"/>
  <c r="L5382" i="12"/>
  <c r="L5225" i="12"/>
  <c r="L5498" i="12"/>
  <c r="L5432" i="12"/>
  <c r="L5531" i="12"/>
  <c r="L5381" i="12"/>
  <c r="L5376" i="12"/>
  <c r="L5389" i="12"/>
  <c r="L5387" i="12"/>
  <c r="L5393" i="12"/>
  <c r="L5396" i="12"/>
  <c r="L5444" i="12"/>
  <c r="L5445" i="12"/>
  <c r="L5395" i="12"/>
  <c r="L5390" i="12"/>
  <c r="L5522" i="12"/>
  <c r="L5399" i="12"/>
  <c r="L5398" i="12"/>
  <c r="L5400" i="12"/>
  <c r="L5407" i="12"/>
  <c r="L5214" i="12"/>
  <c r="L5468" i="12"/>
  <c r="L5535" i="12"/>
  <c r="L5503" i="12"/>
  <c r="L5408" i="12"/>
  <c r="L5404" i="12"/>
  <c r="L5405" i="12"/>
  <c r="L3662" i="12"/>
  <c r="L5104" i="12"/>
  <c r="L5379" i="12"/>
  <c r="L5326" i="12"/>
  <c r="L5313" i="12"/>
  <c r="L5181" i="12"/>
  <c r="L5556" i="12"/>
  <c r="L5410" i="12"/>
  <c r="L5303" i="12"/>
  <c r="L5406" i="12"/>
  <c r="L5401" i="12"/>
  <c r="L5462" i="12"/>
  <c r="L5411" i="12"/>
  <c r="L5397" i="12"/>
  <c r="L5525" i="12"/>
  <c r="L5409" i="12"/>
  <c r="L5632" i="12"/>
  <c r="L5251" i="12"/>
  <c r="L5179" i="12"/>
  <c r="L5412" i="12"/>
  <c r="L5416" i="12"/>
  <c r="L5415" i="12"/>
  <c r="L5435" i="12"/>
  <c r="L5497" i="12"/>
  <c r="L5394" i="12"/>
  <c r="L5448" i="12"/>
  <c r="L5418" i="12"/>
  <c r="L5442" i="12"/>
  <c r="L5447" i="12"/>
  <c r="L5427" i="12"/>
  <c r="L5486" i="12"/>
  <c r="L5437" i="12"/>
  <c r="L5449" i="12"/>
  <c r="L5439" i="12"/>
  <c r="L5519" i="12"/>
  <c r="L5440" i="12"/>
  <c r="L5441" i="12"/>
  <c r="L5443" i="12"/>
  <c r="L5183" i="12"/>
  <c r="L5626" i="12"/>
  <c r="L5488" i="12"/>
  <c r="L5617" i="12"/>
  <c r="L5467" i="12"/>
  <c r="L5238" i="12"/>
  <c r="L5551" i="12"/>
  <c r="L5461" i="12"/>
  <c r="L5553" i="12"/>
  <c r="L5629" i="12"/>
  <c r="L5458" i="12"/>
  <c r="L5554" i="12"/>
  <c r="L5516" i="12"/>
  <c r="L5204" i="12"/>
  <c r="L5339" i="12"/>
  <c r="L5558" i="12"/>
  <c r="L5637" i="12"/>
  <c r="L5451" i="12"/>
  <c r="L5520" i="12"/>
  <c r="L5552" i="12"/>
  <c r="L5533" i="12"/>
  <c r="L5456" i="12"/>
  <c r="L5187" i="12"/>
  <c r="L5537" i="12"/>
  <c r="L5453" i="12"/>
  <c r="L5459" i="12"/>
  <c r="L5428" i="12"/>
  <c r="L5211" i="12"/>
  <c r="L5332" i="12"/>
  <c r="L5457" i="12"/>
  <c r="L5543" i="12"/>
  <c r="L5284" i="12"/>
  <c r="L5465" i="12"/>
  <c r="L5322" i="12"/>
  <c r="L5333" i="12"/>
  <c r="L5631" i="12"/>
  <c r="L5454" i="12"/>
  <c r="L5450" i="12"/>
  <c r="L5452" i="12"/>
  <c r="L4423" i="12"/>
  <c r="L5466" i="12"/>
  <c r="L5600" i="12"/>
  <c r="L5540" i="12"/>
  <c r="L5434" i="12"/>
  <c r="L5190" i="12"/>
  <c r="L5475" i="12"/>
  <c r="L5526" i="12"/>
  <c r="L5559" i="12"/>
  <c r="L5635" i="12"/>
  <c r="L5285" i="12"/>
  <c r="L5417" i="12"/>
  <c r="L5469" i="12"/>
  <c r="L5472" i="12"/>
  <c r="L5429" i="12"/>
  <c r="L5477" i="12"/>
  <c r="L5212" i="12"/>
  <c r="L5348" i="12"/>
  <c r="L5479" i="12"/>
  <c r="L5547" i="12"/>
  <c r="L5548" i="12"/>
  <c r="L5562" i="12"/>
  <c r="L5476" i="12"/>
  <c r="L5446" i="12"/>
  <c r="L5480" i="12"/>
  <c r="L5586" i="12"/>
  <c r="L5481" i="12"/>
  <c r="L5216" i="12"/>
  <c r="L5496" i="12"/>
  <c r="L1036" i="12"/>
  <c r="L5499" i="12"/>
  <c r="L5494" i="12"/>
  <c r="L5493" i="12"/>
  <c r="L5506" i="12"/>
  <c r="L5538" i="12"/>
  <c r="L5492" i="12"/>
  <c r="L5508" i="12"/>
  <c r="L5343" i="12"/>
  <c r="L5335" i="12"/>
  <c r="L5420" i="12"/>
  <c r="L5530" i="12"/>
  <c r="L5511" i="12"/>
  <c r="L5280" i="12"/>
  <c r="L5374" i="12"/>
  <c r="L5521" i="12"/>
  <c r="L5351" i="12"/>
  <c r="L5512" i="12"/>
  <c r="L5557" i="12"/>
  <c r="L5529" i="12"/>
  <c r="L5501" i="12"/>
  <c r="L5510" i="12"/>
  <c r="L5509" i="12"/>
  <c r="L5419" i="12"/>
  <c r="L5208" i="12"/>
  <c r="L5505" i="12"/>
  <c r="L5647" i="12"/>
  <c r="L1961" i="12"/>
  <c r="L5513" i="12"/>
  <c r="L5094" i="12"/>
  <c r="L5421" i="12"/>
  <c r="L5550" i="12"/>
  <c r="L5564" i="12"/>
  <c r="L5431" i="12"/>
  <c r="L4233" i="12"/>
  <c r="L668" i="12"/>
  <c r="L3010" i="12"/>
  <c r="L3910" i="12"/>
  <c r="L4191" i="12"/>
  <c r="L4316" i="12"/>
  <c r="L5028" i="12"/>
  <c r="L1044" i="12"/>
  <c r="L1569" i="12"/>
  <c r="L2787" i="12"/>
  <c r="L444" i="12"/>
  <c r="L376" i="12"/>
  <c r="L91" i="12"/>
  <c r="L188" i="12"/>
  <c r="L1537" i="12"/>
  <c r="L3065" i="12"/>
  <c r="L3232" i="12"/>
  <c r="L4368" i="12"/>
  <c r="L201" i="12"/>
  <c r="L251" i="12"/>
  <c r="L362" i="12"/>
  <c r="L864" i="12"/>
  <c r="L2927" i="12"/>
  <c r="L5046" i="12"/>
  <c r="L924" i="12"/>
  <c r="L759" i="12"/>
  <c r="L2611" i="12"/>
  <c r="L767" i="12"/>
  <c r="L953" i="12"/>
  <c r="L1742" i="12"/>
  <c r="L2060" i="12"/>
  <c r="L1375" i="12"/>
  <c r="L2068" i="12"/>
  <c r="L2724" i="12"/>
  <c r="L2730" i="12"/>
  <c r="L5616" i="12"/>
  <c r="L5105" i="12"/>
  <c r="L5618" i="12"/>
  <c r="L3701" i="12"/>
  <c r="L3730" i="12"/>
  <c r="L5106" i="12"/>
  <c r="L3817" i="12"/>
  <c r="L4139" i="12"/>
  <c r="L4642" i="12"/>
  <c r="L4741" i="12"/>
  <c r="L5580" i="12"/>
  <c r="L4690" i="12"/>
  <c r="L5569" i="12"/>
  <c r="L5593" i="12"/>
  <c r="L163" i="12"/>
  <c r="L148" i="12"/>
  <c r="L241" i="12"/>
  <c r="L216" i="12"/>
  <c r="L310" i="12"/>
  <c r="L5321" i="12"/>
  <c r="L594" i="12"/>
  <c r="L358" i="12"/>
  <c r="L4007" i="12"/>
  <c r="L470" i="12"/>
  <c r="L3214" i="12"/>
  <c r="L3609" i="12"/>
  <c r="L438" i="12"/>
  <c r="L430" i="12"/>
  <c r="L588" i="12"/>
  <c r="L2345" i="12"/>
  <c r="L986" i="12"/>
  <c r="L828" i="12"/>
  <c r="L819" i="12"/>
  <c r="L916" i="12"/>
  <c r="L850" i="12"/>
  <c r="L1065" i="12"/>
  <c r="L835" i="12"/>
  <c r="L1000" i="12"/>
  <c r="L849" i="12"/>
  <c r="L874" i="12"/>
  <c r="L1151" i="12"/>
  <c r="L1142" i="12"/>
  <c r="L1075" i="12"/>
  <c r="L1237" i="12"/>
  <c r="L1079" i="12"/>
  <c r="L1205" i="12"/>
  <c r="L1165" i="12"/>
  <c r="L1334" i="12"/>
  <c r="L1358" i="12"/>
  <c r="L1527" i="12"/>
  <c r="L1536" i="12"/>
  <c r="L1487" i="12"/>
  <c r="L2409" i="12"/>
  <c r="L1666" i="12"/>
  <c r="L2620" i="12"/>
  <c r="L1752" i="12"/>
  <c r="L733" i="12"/>
  <c r="L2495" i="12"/>
  <c r="L2490" i="12"/>
  <c r="L1753" i="12"/>
  <c r="L1766" i="12"/>
  <c r="L1847" i="12"/>
  <c r="L1860" i="12"/>
  <c r="L1787" i="12"/>
  <c r="L1814" i="12"/>
  <c r="L1957" i="12"/>
  <c r="L1897" i="12"/>
  <c r="L1780" i="12"/>
  <c r="L1808" i="12"/>
  <c r="L1798" i="12"/>
  <c r="L1872" i="12"/>
  <c r="L1803" i="12"/>
  <c r="L1918" i="12"/>
  <c r="L4785" i="12"/>
  <c r="L1952" i="12"/>
  <c r="L2192" i="12"/>
  <c r="L2164" i="12"/>
  <c r="L4662" i="12"/>
  <c r="L2153" i="12"/>
  <c r="L2167" i="12"/>
  <c r="L2194" i="12"/>
  <c r="L2199" i="12"/>
  <c r="L2177" i="12"/>
  <c r="L2243" i="12"/>
  <c r="L2238" i="12"/>
  <c r="L2344" i="12"/>
  <c r="L2431" i="12"/>
  <c r="L2319" i="12"/>
  <c r="L2422" i="12"/>
  <c r="L2373" i="12"/>
  <c r="L2270" i="12"/>
  <c r="L2625" i="12"/>
  <c r="L2781" i="12"/>
  <c r="L2790" i="12"/>
  <c r="L2644" i="12"/>
  <c r="L2792" i="12"/>
  <c r="L1958" i="12"/>
  <c r="L2801" i="12"/>
  <c r="L2561" i="12"/>
  <c r="L2786" i="12"/>
  <c r="L2754" i="12"/>
  <c r="L2803" i="12"/>
  <c r="L3167" i="12"/>
  <c r="L1921" i="12"/>
  <c r="L2946" i="12"/>
  <c r="L3424" i="12"/>
  <c r="L2864" i="12"/>
  <c r="L2323" i="12"/>
  <c r="L3207" i="12"/>
  <c r="L3274" i="12"/>
  <c r="L3294" i="12"/>
  <c r="L3300" i="12"/>
  <c r="L3246" i="12"/>
  <c r="L2806" i="12"/>
  <c r="L2066" i="12"/>
  <c r="L4505" i="12"/>
  <c r="L2067" i="12"/>
  <c r="L4224" i="12"/>
  <c r="L3231" i="12"/>
  <c r="L2180" i="12"/>
  <c r="L2234" i="12"/>
  <c r="L4068" i="12"/>
  <c r="L4479" i="12"/>
  <c r="L3828" i="12"/>
  <c r="L4212" i="12"/>
  <c r="L1121" i="12"/>
  <c r="L4462" i="12"/>
  <c r="L4447" i="12"/>
  <c r="L1892" i="12"/>
  <c r="L4215" i="12"/>
  <c r="L4492" i="12"/>
  <c r="L4257" i="12"/>
  <c r="L3253" i="12"/>
  <c r="L5049" i="12"/>
  <c r="L4473" i="12"/>
  <c r="L4490" i="12"/>
  <c r="L4529" i="12"/>
  <c r="L4789" i="12"/>
  <c r="L4538" i="12"/>
  <c r="L4733" i="12"/>
  <c r="L4668" i="12"/>
  <c r="L4572" i="12"/>
  <c r="L4553" i="12"/>
  <c r="L4638" i="12"/>
  <c r="L1850" i="12"/>
  <c r="L4871" i="12"/>
  <c r="L5144" i="12"/>
  <c r="L5050" i="12"/>
  <c r="L5051" i="12"/>
  <c r="L5098" i="12"/>
  <c r="L5128" i="12"/>
  <c r="L5129" i="12"/>
  <c r="L5063" i="12"/>
  <c r="L5133" i="12"/>
  <c r="L5131" i="12"/>
  <c r="L5134" i="12"/>
  <c r="L4231" i="12"/>
  <c r="L1741" i="12"/>
  <c r="L5172" i="12"/>
  <c r="L5165" i="12"/>
  <c r="L5158" i="12"/>
  <c r="L5162" i="12"/>
  <c r="L5164" i="12"/>
  <c r="L69" i="12"/>
  <c r="L5178" i="12"/>
  <c r="L3287" i="12"/>
  <c r="L5192" i="12"/>
  <c r="L1342" i="12"/>
  <c r="L5385" i="12"/>
  <c r="L5478" i="12"/>
  <c r="L5378" i="12"/>
  <c r="L5383" i="12"/>
  <c r="L5222" i="12"/>
  <c r="L5323" i="12"/>
  <c r="L5320" i="12"/>
  <c r="L2036" i="12"/>
  <c r="L2572" i="12"/>
  <c r="L5337" i="12"/>
  <c r="L5325" i="12"/>
  <c r="L5329" i="12"/>
  <c r="L2656" i="12"/>
  <c r="L4907" i="12"/>
  <c r="L5246" i="12"/>
  <c r="L5485" i="12"/>
  <c r="L5591" i="12"/>
  <c r="L5572" i="12"/>
  <c r="L826" i="12"/>
  <c r="L1837" i="12"/>
  <c r="L5592" i="12"/>
  <c r="L1911" i="12"/>
  <c r="L5641" i="12"/>
  <c r="L5649" i="12"/>
  <c r="L5155" i="12"/>
  <c r="L762" i="12"/>
  <c r="L58" i="12"/>
  <c r="L230" i="12"/>
  <c r="L65" i="12"/>
  <c r="L297" i="12"/>
  <c r="L330" i="12"/>
  <c r="L625" i="12"/>
  <c r="L1299" i="12"/>
  <c r="L354" i="12"/>
  <c r="L571" i="12"/>
  <c r="L441" i="12"/>
  <c r="L655" i="12"/>
  <c r="L887" i="12"/>
  <c r="L948" i="12"/>
  <c r="L234" i="12"/>
  <c r="L992" i="12"/>
  <c r="L964" i="12"/>
  <c r="L735" i="12"/>
  <c r="L934" i="12"/>
  <c r="L1064" i="12"/>
  <c r="L1016" i="12"/>
  <c r="L1004" i="12"/>
  <c r="L1257" i="12"/>
  <c r="L1459" i="12"/>
  <c r="L1632" i="12"/>
  <c r="L1675" i="12"/>
  <c r="L1974" i="12"/>
  <c r="L2062" i="12"/>
  <c r="L3557" i="12"/>
  <c r="L2695" i="12"/>
  <c r="L2589" i="12"/>
  <c r="L2919" i="12"/>
  <c r="L3191" i="12"/>
  <c r="L3069" i="12"/>
  <c r="L1343" i="12"/>
  <c r="L3136" i="12"/>
  <c r="L3113" i="12"/>
  <c r="L3358" i="12"/>
  <c r="L3320" i="12"/>
  <c r="L3399" i="12"/>
  <c r="L3521" i="12"/>
  <c r="L3790" i="12"/>
  <c r="L3854" i="12"/>
  <c r="L3608" i="12"/>
  <c r="L3760" i="12"/>
  <c r="L3825" i="12"/>
  <c r="L3821" i="12"/>
  <c r="L3588" i="12"/>
  <c r="L3592" i="12"/>
  <c r="L2709" i="12"/>
  <c r="L4821" i="12"/>
  <c r="L3933" i="12"/>
  <c r="L2863" i="12"/>
  <c r="L89" i="12"/>
  <c r="L4248" i="12"/>
  <c r="L4436" i="12"/>
  <c r="L4307" i="12"/>
  <c r="L4079" i="12"/>
  <c r="L4646" i="12"/>
  <c r="L4640" i="12"/>
  <c r="L4709" i="12"/>
  <c r="L4846" i="12"/>
  <c r="L4534" i="12"/>
  <c r="L5022" i="12"/>
  <c r="L4954" i="12"/>
  <c r="L5023" i="12"/>
  <c r="L1400" i="12"/>
  <c r="L144" i="12"/>
  <c r="L3364" i="12"/>
  <c r="L1764" i="12"/>
  <c r="L5489" i="12"/>
  <c r="L719" i="12"/>
  <c r="L1128" i="12"/>
  <c r="L3728" i="12"/>
  <c r="L1432" i="12"/>
  <c r="L634" i="12"/>
  <c r="L556" i="12"/>
  <c r="L555" i="12"/>
  <c r="L567" i="12"/>
  <c r="L518" i="12"/>
  <c r="L537" i="12"/>
  <c r="L663" i="12"/>
  <c r="L404" i="12"/>
  <c r="L1639" i="12"/>
  <c r="L1663" i="12"/>
  <c r="L2012" i="12"/>
  <c r="L3626" i="12"/>
  <c r="L2045" i="12"/>
  <c r="L2077" i="12"/>
  <c r="L2264" i="12"/>
  <c r="L1473" i="12"/>
  <c r="L2377" i="12"/>
  <c r="L2301" i="12"/>
  <c r="L2311" i="12"/>
  <c r="L2354" i="12"/>
  <c r="L2386" i="12"/>
  <c r="L1450" i="12"/>
  <c r="L3285" i="12"/>
  <c r="L2432" i="12"/>
  <c r="L1455" i="12"/>
  <c r="L2499" i="12"/>
  <c r="L2403" i="12"/>
  <c r="L2637" i="12"/>
  <c r="L2643" i="12"/>
  <c r="L1422" i="12"/>
  <c r="L2825" i="12"/>
  <c r="L2867" i="12"/>
  <c r="L2962" i="12"/>
  <c r="L3018" i="12"/>
  <c r="L3267" i="12"/>
  <c r="L3525" i="12"/>
  <c r="L1524" i="12"/>
  <c r="L4730" i="12"/>
  <c r="L137" i="12"/>
  <c r="L138" i="12"/>
  <c r="L3917" i="12"/>
  <c r="L2921" i="12"/>
  <c r="L2939" i="12"/>
  <c r="L3124" i="12"/>
  <c r="L3037" i="12"/>
  <c r="L3846" i="12"/>
  <c r="L3685" i="12"/>
  <c r="L3520" i="12"/>
  <c r="L1629" i="12"/>
  <c r="L979" i="12"/>
  <c r="L1493" i="12"/>
  <c r="L2638" i="12"/>
  <c r="L2635" i="12"/>
  <c r="L3579" i="12"/>
  <c r="L4658" i="12"/>
  <c r="L4673" i="12"/>
  <c r="L3302" i="12"/>
  <c r="L3716" i="12"/>
  <c r="L383" i="12"/>
  <c r="L3668" i="12"/>
  <c r="L1192" i="12"/>
  <c r="L5182" i="12"/>
  <c r="L4750" i="12"/>
  <c r="L4253" i="12"/>
  <c r="L4475" i="12"/>
  <c r="L4867" i="12"/>
  <c r="L43" i="12"/>
  <c r="L700" i="12"/>
  <c r="L1135" i="12"/>
  <c r="L1817" i="12"/>
  <c r="L2956" i="12"/>
  <c r="L4357" i="12"/>
  <c r="L269" i="12"/>
  <c r="L681" i="12"/>
  <c r="L1089" i="12"/>
  <c r="L2736" i="12"/>
  <c r="L3504" i="12"/>
  <c r="L3823" i="12"/>
  <c r="L3995" i="12"/>
  <c r="L4355" i="12"/>
  <c r="L5565" i="12"/>
  <c r="L5566" i="12"/>
  <c r="L379" i="12"/>
  <c r="L4865" i="12"/>
  <c r="L701" i="12"/>
  <c r="L909" i="12"/>
  <c r="L1048" i="12"/>
  <c r="L687" i="12"/>
  <c r="L312" i="12"/>
  <c r="L810" i="12"/>
  <c r="L757" i="12"/>
  <c r="L1552" i="12"/>
  <c r="L1772" i="12"/>
  <c r="L1878" i="12"/>
  <c r="L2559" i="12"/>
  <c r="L5020" i="12"/>
  <c r="L3193" i="12"/>
  <c r="L3031" i="12"/>
  <c r="L1585" i="12"/>
  <c r="L4317" i="12"/>
  <c r="L3896" i="12"/>
  <c r="L4323" i="12"/>
  <c r="L4146" i="12"/>
  <c r="L4664" i="12"/>
  <c r="L5005" i="12"/>
  <c r="L162" i="12"/>
  <c r="L2552" i="12"/>
  <c r="L1264" i="12"/>
  <c r="L3624" i="12"/>
  <c r="L615" i="12"/>
  <c r="L2366" i="12"/>
  <c r="L3509" i="12"/>
  <c r="L3604" i="12"/>
  <c r="L3773" i="12"/>
  <c r="L3777" i="12"/>
  <c r="L2653" i="12"/>
  <c r="L26" i="12"/>
  <c r="L32" i="12"/>
  <c r="L529" i="12"/>
  <c r="L952" i="12"/>
  <c r="L3999" i="12"/>
  <c r="L1258" i="12"/>
  <c r="L2425" i="12"/>
  <c r="L3402" i="12"/>
  <c r="L4028" i="12"/>
  <c r="L918" i="12"/>
  <c r="L4271" i="12"/>
  <c r="L4199" i="12"/>
  <c r="L4393" i="12"/>
  <c r="L4549" i="12"/>
  <c r="L2173" i="12"/>
  <c r="L3387" i="12"/>
  <c r="L4542" i="12"/>
  <c r="L1091" i="12"/>
  <c r="L1178" i="12"/>
  <c r="L622" i="12"/>
  <c r="L946" i="12"/>
  <c r="L2143" i="12"/>
  <c r="L2717" i="12"/>
  <c r="L3745" i="12"/>
  <c r="L3815" i="12"/>
  <c r="L347" i="12"/>
  <c r="L1349" i="12"/>
  <c r="L4399" i="12"/>
  <c r="L1805" i="12"/>
  <c r="L4162" i="12"/>
  <c r="L1124" i="12"/>
  <c r="L283" i="12"/>
  <c r="L3396" i="12"/>
  <c r="L1005" i="12"/>
  <c r="L1373" i="12"/>
  <c r="L1677" i="12"/>
  <c r="L1746" i="12"/>
  <c r="L2682" i="12"/>
  <c r="L2747" i="12"/>
  <c r="L5174" i="12"/>
  <c r="L2848" i="12"/>
  <c r="L2879" i="12"/>
  <c r="L3808" i="12"/>
  <c r="L3831" i="12"/>
  <c r="L4826" i="12"/>
  <c r="L4315" i="12"/>
  <c r="L4149" i="12"/>
  <c r="L1380" i="12"/>
  <c r="L4697" i="12"/>
  <c r="L4703" i="12"/>
  <c r="L4755" i="12"/>
  <c r="L50" i="12"/>
  <c r="L185" i="12"/>
  <c r="L1774" i="12"/>
  <c r="L278" i="12"/>
  <c r="L295" i="12"/>
  <c r="L729" i="12"/>
  <c r="L1082" i="12"/>
  <c r="L21" i="12"/>
  <c r="L1287" i="12"/>
  <c r="L1316" i="12"/>
  <c r="L1899" i="12"/>
  <c r="L2784" i="12"/>
  <c r="L4010" i="12"/>
  <c r="L3122" i="12"/>
  <c r="L3782" i="12"/>
  <c r="L4384" i="12"/>
  <c r="L1702" i="12"/>
  <c r="L1858" i="12"/>
  <c r="L4274" i="12"/>
  <c r="L4535" i="12"/>
  <c r="L4111" i="12"/>
  <c r="L627" i="12"/>
  <c r="L4383" i="12"/>
  <c r="L270" i="12"/>
  <c r="L261" i="12"/>
  <c r="L3101" i="12"/>
  <c r="L2278" i="12"/>
  <c r="L4872" i="12"/>
  <c r="L1350" i="12"/>
  <c r="L4635" i="12"/>
  <c r="L4510" i="12"/>
  <c r="L74" i="12"/>
  <c r="L190" i="12"/>
  <c r="L272" i="12"/>
  <c r="L321" i="12"/>
  <c r="L335" i="12"/>
  <c r="L386" i="12"/>
  <c r="L498" i="12"/>
  <c r="L411" i="12"/>
  <c r="L1084" i="12"/>
  <c r="L1088" i="12"/>
  <c r="L3873" i="12"/>
  <c r="L1102" i="12"/>
  <c r="L1202" i="12"/>
  <c r="L1127" i="12"/>
  <c r="L1640" i="12"/>
  <c r="L1659" i="12"/>
  <c r="L1571" i="12"/>
  <c r="L1574" i="12"/>
  <c r="L1667" i="12"/>
  <c r="L1926" i="12"/>
  <c r="L2174" i="12"/>
  <c r="L2176" i="12"/>
  <c r="L44" i="12"/>
  <c r="L2657" i="12"/>
  <c r="L3068" i="12"/>
  <c r="L2977" i="12"/>
  <c r="L3105" i="12"/>
  <c r="L4588" i="12"/>
  <c r="L3052" i="12"/>
  <c r="L3796" i="12"/>
  <c r="L1406" i="12"/>
  <c r="L1977" i="12"/>
  <c r="L2500" i="12"/>
  <c r="L2646" i="12"/>
  <c r="L2545" i="12"/>
  <c r="L2591" i="12"/>
  <c r="L3799" i="12"/>
  <c r="L3020" i="12"/>
  <c r="L4777" i="12"/>
  <c r="L2902" i="12"/>
  <c r="L3206" i="12"/>
  <c r="L4427" i="12"/>
  <c r="L3250" i="12"/>
  <c r="L4060" i="12"/>
  <c r="L4443" i="12"/>
  <c r="L4748" i="12"/>
  <c r="L4926" i="12"/>
  <c r="L2282" i="12"/>
  <c r="L1333" i="12"/>
  <c r="L2293" i="12"/>
  <c r="L1799" i="12"/>
  <c r="L1800" i="12"/>
  <c r="L1801" i="12"/>
  <c r="L1955" i="12"/>
  <c r="L2102" i="12"/>
  <c r="L2200" i="12"/>
  <c r="L2242" i="12"/>
  <c r="L2253" i="12"/>
  <c r="L2259" i="12"/>
  <c r="L2287" i="12"/>
  <c r="L2462" i="12"/>
  <c r="L2402" i="12"/>
  <c r="L2475" i="12"/>
  <c r="L2256" i="12"/>
  <c r="L2701" i="12"/>
  <c r="L2934" i="12"/>
  <c r="L2949" i="12"/>
  <c r="L3527" i="12"/>
  <c r="L3746" i="12"/>
  <c r="L4081" i="12"/>
  <c r="L4438" i="12"/>
  <c r="L4258" i="12"/>
  <c r="L4339" i="12"/>
  <c r="L4654" i="12"/>
  <c r="L4626" i="12"/>
  <c r="L3901" i="12"/>
  <c r="L4909" i="12"/>
  <c r="L5008" i="12"/>
  <c r="L110" i="12"/>
  <c r="L3902" i="12"/>
  <c r="L140" i="12"/>
  <c r="L2909" i="12"/>
  <c r="L2540" i="12"/>
  <c r="L200" i="12"/>
  <c r="L202" i="12"/>
  <c r="L3226" i="12"/>
  <c r="L3881" i="12"/>
  <c r="L5148" i="12"/>
  <c r="L3392" i="12"/>
  <c r="L304" i="12"/>
  <c r="L298" i="12"/>
  <c r="L315" i="12"/>
  <c r="L471" i="12"/>
  <c r="L717" i="12"/>
  <c r="L578" i="12"/>
  <c r="L1297" i="12"/>
  <c r="L758" i="12"/>
  <c r="L481" i="12"/>
  <c r="L608" i="12"/>
  <c r="L5153" i="12"/>
  <c r="L580" i="12"/>
  <c r="L419" i="12"/>
  <c r="L669" i="12"/>
  <c r="L825" i="12"/>
  <c r="L960" i="12"/>
  <c r="L894" i="12"/>
  <c r="L799" i="12"/>
  <c r="L778" i="12"/>
  <c r="L1093" i="12"/>
  <c r="L5154" i="12"/>
  <c r="L5156" i="12"/>
  <c r="L970" i="12"/>
  <c r="L841" i="12"/>
  <c r="L800" i="12"/>
  <c r="L802" i="12"/>
  <c r="L813" i="12"/>
  <c r="L915" i="12"/>
  <c r="L907" i="12"/>
  <c r="L1017" i="12"/>
  <c r="L980" i="12"/>
  <c r="L1196" i="12"/>
  <c r="L1122" i="12"/>
  <c r="L1171" i="12"/>
  <c r="L1177" i="12"/>
  <c r="L1346" i="12"/>
  <c r="L1510" i="12"/>
  <c r="L1503" i="12"/>
  <c r="L1596" i="12"/>
  <c r="L1658" i="12"/>
  <c r="L4122" i="12"/>
  <c r="L4637" i="12"/>
  <c r="L1985" i="12"/>
  <c r="L2751" i="12"/>
  <c r="L2721" i="12"/>
  <c r="L1270" i="12"/>
  <c r="L2518" i="12"/>
  <c r="L2763" i="12"/>
  <c r="L999" i="12"/>
  <c r="L2581" i="12"/>
  <c r="L2662" i="12"/>
  <c r="L2715" i="12"/>
  <c r="L2744" i="12"/>
  <c r="L2634" i="12"/>
  <c r="L2632" i="12"/>
  <c r="L2746" i="12"/>
  <c r="L2794" i="12"/>
  <c r="L2929" i="12"/>
  <c r="L3883" i="12"/>
  <c r="L3099" i="12"/>
  <c r="L2889" i="12"/>
  <c r="L1428" i="12"/>
  <c r="L3192" i="12"/>
  <c r="L2856" i="12"/>
  <c r="L3080" i="12"/>
  <c r="L3161" i="12"/>
  <c r="L5175" i="12"/>
  <c r="L666" i="12"/>
  <c r="L1330" i="12"/>
  <c r="L3351" i="12"/>
  <c r="L3362" i="12"/>
  <c r="L3328" i="12"/>
  <c r="L1496" i="12"/>
  <c r="L3268" i="12"/>
  <c r="L3486" i="12"/>
  <c r="L809" i="12"/>
  <c r="L2539" i="12"/>
  <c r="L3511" i="12"/>
  <c r="L3813" i="12"/>
  <c r="L3634" i="12"/>
  <c r="L3659" i="12"/>
  <c r="L3703" i="12"/>
  <c r="L3751" i="12"/>
  <c r="L4827" i="12"/>
  <c r="L3973" i="12"/>
  <c r="L4064" i="12"/>
  <c r="L4022" i="12"/>
  <c r="L3936" i="12"/>
  <c r="L3949" i="12"/>
  <c r="L4875" i="12"/>
  <c r="L4095" i="12"/>
  <c r="L4343" i="12"/>
  <c r="L4123" i="12"/>
  <c r="L4321" i="12"/>
  <c r="L1261" i="12"/>
  <c r="L4461" i="12"/>
  <c r="L2564" i="12"/>
  <c r="L4639" i="12"/>
  <c r="L4759" i="12"/>
  <c r="L4666" i="12"/>
  <c r="L3905" i="12"/>
  <c r="L4911" i="12"/>
  <c r="L4987" i="12"/>
  <c r="L3141" i="12"/>
  <c r="L4957" i="12"/>
  <c r="L5193" i="12"/>
  <c r="L741" i="12"/>
  <c r="L3057" i="12"/>
  <c r="L2574" i="12"/>
  <c r="L5150" i="12"/>
  <c r="L126" i="12"/>
  <c r="L20" i="12"/>
  <c r="L231" i="12"/>
  <c r="L333" i="12"/>
  <c r="L568" i="12"/>
  <c r="L1415" i="12"/>
  <c r="L1879" i="12"/>
  <c r="L303" i="12"/>
  <c r="L1928" i="12"/>
  <c r="L2353" i="12"/>
  <c r="L2974" i="12"/>
  <c r="L5171" i="12"/>
  <c r="L3140" i="12"/>
  <c r="L2826" i="12"/>
  <c r="L3045" i="12"/>
  <c r="L3269" i="12"/>
  <c r="L3261" i="12"/>
  <c r="L3764" i="12"/>
  <c r="L3677" i="12"/>
  <c r="L3816" i="12"/>
  <c r="L3963" i="12"/>
  <c r="L4085" i="12"/>
  <c r="L3966" i="12"/>
  <c r="L3950" i="12"/>
  <c r="L4017" i="12"/>
  <c r="L4073" i="12"/>
  <c r="L4622" i="12"/>
  <c r="L4627" i="12"/>
  <c r="L4746" i="12"/>
  <c r="L4590" i="12"/>
  <c r="L1645" i="12"/>
  <c r="L4756" i="12"/>
  <c r="L5634" i="12"/>
  <c r="L4795" i="12"/>
  <c r="L4799" i="12"/>
  <c r="L544" i="12"/>
  <c r="L3132" i="12"/>
  <c r="L2407" i="12"/>
  <c r="L2543" i="12"/>
  <c r="L2548" i="12"/>
  <c r="L2979" i="12"/>
  <c r="L3169" i="12"/>
  <c r="L2961" i="12"/>
  <c r="L3441" i="12"/>
  <c r="L3457" i="12"/>
  <c r="L3539" i="12"/>
  <c r="L3739" i="12"/>
  <c r="L4530" i="12"/>
  <c r="L494" i="12"/>
  <c r="L659" i="12"/>
  <c r="L2476" i="12"/>
  <c r="L4419" i="12"/>
  <c r="L4520" i="12"/>
  <c r="L24" i="12"/>
  <c r="L214" i="12"/>
  <c r="L5577" i="12"/>
  <c r="L107" i="12"/>
  <c r="L365" i="12"/>
  <c r="L706" i="12"/>
  <c r="L451" i="12"/>
  <c r="L367" i="12"/>
  <c r="L543" i="12"/>
  <c r="L677" i="12"/>
  <c r="L613" i="12"/>
  <c r="L620" i="12"/>
  <c r="L1797" i="12"/>
  <c r="L5579" i="12"/>
  <c r="L984" i="12"/>
  <c r="L846" i="12"/>
  <c r="L3236" i="12"/>
  <c r="L5622" i="12"/>
  <c r="L1224" i="12"/>
  <c r="L1211" i="12"/>
  <c r="L1281" i="12"/>
  <c r="L1256" i="12"/>
  <c r="L3868" i="12"/>
  <c r="L1354" i="12"/>
  <c r="L1381" i="12"/>
  <c r="L1376" i="12"/>
  <c r="L1378" i="12"/>
  <c r="L1462" i="12"/>
  <c r="L1502" i="12"/>
  <c r="L1454" i="12"/>
  <c r="L1436" i="12"/>
  <c r="L1622" i="12"/>
  <c r="L1605" i="12"/>
  <c r="L1722" i="12"/>
  <c r="L2044" i="12"/>
  <c r="L1823" i="12"/>
  <c r="L5159" i="12"/>
  <c r="L5613" i="12"/>
  <c r="L1767" i="12"/>
  <c r="L1815" i="12"/>
  <c r="L1786" i="12"/>
  <c r="L1885" i="12"/>
  <c r="L2001" i="12"/>
  <c r="L2229" i="12"/>
  <c r="L1467" i="12"/>
  <c r="L2535" i="12"/>
  <c r="L1326" i="12"/>
  <c r="L2286" i="12"/>
  <c r="L5614" i="12"/>
  <c r="L4006" i="12"/>
  <c r="L2615" i="12"/>
  <c r="L2609" i="12"/>
  <c r="L2604" i="12"/>
  <c r="L2671" i="12"/>
  <c r="L2583" i="12"/>
  <c r="L3050" i="12"/>
  <c r="L1476" i="12"/>
  <c r="L2917" i="12"/>
  <c r="L3162" i="12"/>
  <c r="L1481" i="12"/>
  <c r="L1479" i="12"/>
  <c r="L1385" i="12"/>
  <c r="L3304" i="12"/>
  <c r="L3325" i="12"/>
  <c r="L3499" i="12"/>
  <c r="L3389" i="12"/>
  <c r="L3607" i="12"/>
  <c r="L4491" i="12"/>
  <c r="L3606" i="12"/>
  <c r="L4016" i="12"/>
  <c r="L1707" i="12"/>
  <c r="L4406" i="12"/>
  <c r="L3785" i="12"/>
  <c r="L4351" i="12"/>
  <c r="L5620" i="12"/>
  <c r="L5630" i="12"/>
  <c r="L3926" i="12"/>
  <c r="L4459" i="12"/>
  <c r="L5621" i="12"/>
  <c r="L109" i="12"/>
  <c r="L3340" i="12"/>
  <c r="L1737" i="12"/>
  <c r="L5138" i="12"/>
  <c r="L5624" i="12"/>
  <c r="L57" i="12"/>
  <c r="L2381" i="12"/>
  <c r="L3371" i="12"/>
  <c r="L4615" i="12"/>
  <c r="L4651" i="12"/>
  <c r="L1609" i="12"/>
  <c r="L117" i="12"/>
  <c r="L327" i="12"/>
  <c r="L3852" i="12"/>
  <c r="L2226" i="12"/>
  <c r="L285" i="12"/>
  <c r="L1804" i="12"/>
  <c r="L840" i="12"/>
  <c r="L2184" i="12"/>
  <c r="L2198" i="12"/>
  <c r="L1802" i="12"/>
  <c r="L2175" i="12"/>
  <c r="L2053" i="12"/>
  <c r="L2368" i="12"/>
  <c r="L2185" i="12"/>
  <c r="L220" i="12"/>
  <c r="L2439" i="12"/>
  <c r="L2513" i="12"/>
  <c r="L2444" i="12"/>
  <c r="L2479" i="12"/>
  <c r="L1280" i="12"/>
  <c r="L815" i="12"/>
  <c r="L2339" i="12"/>
  <c r="L2314" i="12"/>
  <c r="L2509" i="12"/>
  <c r="L2711" i="12"/>
  <c r="L2720" i="12"/>
  <c r="L2785" i="12"/>
  <c r="L2994" i="12"/>
  <c r="L2189" i="12"/>
  <c r="L2964" i="12"/>
  <c r="L4996" i="12"/>
  <c r="L3563" i="12"/>
  <c r="L1673" i="12"/>
  <c r="L3674" i="12"/>
  <c r="L3830" i="12"/>
  <c r="L3975" i="12"/>
  <c r="L4301" i="12"/>
  <c r="L2216" i="12"/>
  <c r="L2217" i="12"/>
  <c r="L4273" i="12"/>
  <c r="L2223" i="12"/>
  <c r="L4265" i="12"/>
  <c r="L2225" i="12"/>
  <c r="L5636" i="12"/>
  <c r="L2157" i="12"/>
  <c r="L2660" i="12"/>
  <c r="L114" i="12"/>
  <c r="L1660" i="12"/>
  <c r="L2141" i="12"/>
  <c r="L3394" i="12"/>
  <c r="L2221" i="12"/>
  <c r="L2195" i="12"/>
  <c r="L2196" i="12"/>
  <c r="L4796" i="12"/>
  <c r="L922" i="12"/>
  <c r="L2161" i="12"/>
  <c r="L3209" i="12"/>
  <c r="L2181" i="12"/>
  <c r="L2146" i="12"/>
  <c r="L2165" i="12"/>
  <c r="L2170" i="12"/>
  <c r="L4189" i="12"/>
  <c r="L4584" i="12"/>
  <c r="L2233" i="12"/>
  <c r="L2210" i="12"/>
  <c r="L4851" i="12"/>
  <c r="L1650" i="12"/>
  <c r="L374" i="12"/>
  <c r="L1560" i="12"/>
  <c r="L1201" i="12"/>
  <c r="L2731" i="12"/>
  <c r="L3804" i="12"/>
  <c r="L4187" i="12"/>
  <c r="L4183" i="12"/>
  <c r="L1717" i="12"/>
  <c r="L4797" i="12"/>
  <c r="L755" i="12"/>
  <c r="L1507" i="12"/>
  <c r="L1711" i="12"/>
  <c r="L3580" i="12"/>
  <c r="L36" i="12"/>
  <c r="L4076" i="12"/>
  <c r="L239" i="12"/>
  <c r="L61" i="12"/>
  <c r="L1566" i="12"/>
  <c r="L879" i="12"/>
  <c r="L1404" i="12"/>
  <c r="L1449" i="12"/>
  <c r="L2438" i="12"/>
  <c r="L2584" i="12"/>
  <c r="L3535" i="12"/>
  <c r="L597" i="12"/>
  <c r="L3202" i="12"/>
  <c r="L1595" i="12"/>
  <c r="L1584" i="12"/>
  <c r="L3418" i="12"/>
  <c r="L2029" i="12"/>
  <c r="L2252" i="12"/>
  <c r="L2257" i="12"/>
  <c r="L2741" i="12"/>
  <c r="L4880" i="12"/>
  <c r="L2926" i="12"/>
  <c r="L3490" i="12"/>
  <c r="L734" i="12"/>
  <c r="L2155" i="12"/>
  <c r="L3561" i="12"/>
  <c r="L3566" i="12"/>
  <c r="L130" i="12"/>
  <c r="L455" i="12"/>
  <c r="L5180" i="12"/>
  <c r="L1617" i="12"/>
  <c r="L2554" i="12"/>
  <c r="L3616" i="12"/>
  <c r="L4061" i="12"/>
  <c r="L4113" i="12"/>
  <c r="L4575" i="12"/>
  <c r="L4547" i="12"/>
  <c r="L4823" i="12"/>
  <c r="L1841" i="12"/>
  <c r="L651" i="12"/>
  <c r="L1097" i="12"/>
  <c r="L3871" i="12"/>
  <c r="L3617" i="12"/>
  <c r="L4328" i="12"/>
  <c r="L97" i="12"/>
  <c r="L484" i="12"/>
  <c r="L1288" i="12"/>
  <c r="L1619" i="12"/>
  <c r="L1696" i="12"/>
  <c r="L1809" i="12"/>
  <c r="L1959" i="12"/>
  <c r="L1990" i="12"/>
  <c r="L2284" i="12"/>
  <c r="L3131" i="12"/>
  <c r="L3308" i="12"/>
  <c r="L3622" i="12"/>
  <c r="L4005" i="12"/>
  <c r="L4110" i="12"/>
  <c r="L4236" i="12"/>
  <c r="L4581" i="12"/>
  <c r="L4948" i="12"/>
  <c r="L5000" i="12"/>
  <c r="L2108" i="12"/>
  <c r="L123" i="12"/>
  <c r="L118" i="12"/>
  <c r="L189" i="12"/>
  <c r="L143" i="12"/>
  <c r="L151" i="12"/>
  <c r="L2111" i="12"/>
  <c r="L291" i="12"/>
  <c r="L2123" i="12"/>
  <c r="L2109" i="12"/>
  <c r="L532" i="12"/>
  <c r="L401" i="12"/>
  <c r="L2113" i="12"/>
  <c r="L417" i="12"/>
  <c r="L467" i="12"/>
  <c r="L462" i="12"/>
  <c r="L366" i="12"/>
  <c r="L458" i="12"/>
  <c r="L3549" i="12"/>
  <c r="L761" i="12"/>
  <c r="L2110" i="12"/>
  <c r="L863" i="12"/>
  <c r="L935" i="12"/>
  <c r="L781" i="12"/>
  <c r="L3290" i="12"/>
  <c r="L1099" i="12"/>
  <c r="L1101" i="12"/>
  <c r="L1083" i="12"/>
  <c r="L1162" i="12"/>
  <c r="L1129" i="12"/>
  <c r="L3945" i="12"/>
  <c r="L1556" i="12"/>
  <c r="L1661" i="12"/>
  <c r="L1665" i="12"/>
  <c r="L1555" i="12"/>
  <c r="L1735" i="12"/>
  <c r="L1779" i="12"/>
  <c r="L589" i="12"/>
  <c r="L2030" i="12"/>
  <c r="L1984" i="12"/>
  <c r="L2188" i="12"/>
  <c r="L2137" i="12"/>
  <c r="L2215" i="12"/>
  <c r="L2116" i="12"/>
  <c r="L2162" i="12"/>
  <c r="L2124" i="12"/>
  <c r="L2151" i="12"/>
  <c r="L2212" i="12"/>
  <c r="L2114" i="12"/>
  <c r="L2125" i="12"/>
  <c r="L1115" i="12"/>
  <c r="L2394" i="12"/>
  <c r="L2117" i="12"/>
  <c r="L1838" i="12"/>
  <c r="L937" i="12"/>
  <c r="L2360" i="12"/>
  <c r="L770" i="12"/>
  <c r="L2463" i="12"/>
  <c r="L2477" i="12"/>
  <c r="L2118" i="12"/>
  <c r="L2115" i="12"/>
  <c r="L2651" i="12"/>
  <c r="L2752" i="12"/>
  <c r="L2809" i="12"/>
  <c r="L2119" i="12"/>
  <c r="L2112" i="12"/>
  <c r="L1119" i="12"/>
  <c r="L575" i="12"/>
  <c r="L3178" i="12"/>
  <c r="L3200" i="12"/>
  <c r="L3630" i="12"/>
  <c r="L3229" i="12"/>
  <c r="L2085" i="12"/>
  <c r="L2122" i="12"/>
  <c r="L3564" i="12"/>
  <c r="L3732" i="12"/>
  <c r="L3569" i="12"/>
  <c r="L2126" i="12"/>
  <c r="L3727" i="12"/>
  <c r="L3820" i="12"/>
  <c r="L4048" i="12"/>
  <c r="L3993" i="12"/>
  <c r="L3911" i="12"/>
  <c r="L2120" i="12"/>
  <c r="L4051" i="12"/>
  <c r="L4669" i="12"/>
  <c r="L4220" i="12"/>
  <c r="L4292" i="12"/>
  <c r="L4381" i="12"/>
  <c r="L2121" i="12"/>
  <c r="L4469" i="12"/>
  <c r="L4410" i="12"/>
  <c r="L4560" i="12"/>
  <c r="L4725" i="12"/>
  <c r="L4598" i="12"/>
  <c r="L4723" i="12"/>
  <c r="L4812" i="12"/>
  <c r="L4989" i="12"/>
  <c r="L4950" i="12"/>
  <c r="L5021" i="12"/>
  <c r="L4062" i="12"/>
  <c r="L248" i="12"/>
  <c r="L193" i="12"/>
  <c r="L3149" i="12"/>
  <c r="L688" i="12"/>
  <c r="L590" i="12"/>
  <c r="L639" i="12"/>
  <c r="L4617" i="12"/>
  <c r="L399" i="12"/>
  <c r="L395" i="12"/>
  <c r="L637" i="12"/>
  <c r="L662" i="12"/>
  <c r="L516" i="12"/>
  <c r="L476" i="12"/>
  <c r="L549" i="12"/>
  <c r="L3341" i="12"/>
  <c r="L654" i="12"/>
  <c r="L1041" i="12"/>
  <c r="L750" i="12"/>
  <c r="L1209" i="12"/>
  <c r="L1185" i="12"/>
  <c r="L1222" i="12"/>
  <c r="L1332" i="12"/>
  <c r="L1457" i="12"/>
  <c r="L1708" i="12"/>
  <c r="L1653" i="12"/>
  <c r="L823" i="12"/>
  <c r="L1853" i="12"/>
  <c r="L3584" i="12"/>
  <c r="L1131" i="12"/>
  <c r="L1134" i="12"/>
  <c r="L2388" i="12"/>
  <c r="L2262" i="12"/>
  <c r="L2489" i="12"/>
  <c r="L2277" i="12"/>
  <c r="L2454" i="12"/>
  <c r="L2410" i="12"/>
  <c r="L2399" i="12"/>
  <c r="L2541" i="12"/>
  <c r="L2760" i="12"/>
  <c r="L2734" i="12"/>
  <c r="L2706" i="12"/>
  <c r="L2549" i="12"/>
  <c r="L2761" i="12"/>
  <c r="L4751" i="12"/>
  <c r="L2988" i="12"/>
  <c r="L2862" i="12"/>
  <c r="L2980" i="12"/>
  <c r="L191" i="12"/>
  <c r="L3035" i="12"/>
  <c r="L2390" i="12"/>
  <c r="L2893" i="12"/>
  <c r="L3017" i="12"/>
  <c r="L2975" i="12"/>
  <c r="L3517" i="12"/>
  <c r="L2631" i="12"/>
  <c r="L3219" i="12"/>
  <c r="L2891" i="12"/>
  <c r="L3201" i="12"/>
  <c r="L3299" i="12"/>
  <c r="L3440" i="12"/>
  <c r="L3593" i="12"/>
  <c r="L3683" i="12"/>
  <c r="L3688" i="12"/>
  <c r="L3696" i="12"/>
  <c r="L3631" i="12"/>
  <c r="L3676" i="12"/>
  <c r="L3680" i="12"/>
  <c r="L3723" i="12"/>
  <c r="L3787" i="12"/>
  <c r="L2686" i="12"/>
  <c r="L3794" i="12"/>
  <c r="L3348" i="12"/>
  <c r="L3971" i="12"/>
  <c r="L4063" i="12"/>
  <c r="L4121" i="12"/>
  <c r="L4369" i="12"/>
  <c r="L4306" i="12"/>
  <c r="L4205" i="12"/>
  <c r="L4463" i="12"/>
  <c r="L4367" i="12"/>
  <c r="L4174" i="12"/>
  <c r="L1208" i="12"/>
  <c r="L4390" i="12"/>
  <c r="L4241" i="12"/>
  <c r="L4359" i="12"/>
  <c r="L4329" i="12"/>
  <c r="L4338" i="12"/>
  <c r="L4454" i="12"/>
  <c r="L4416" i="12"/>
  <c r="L3596" i="12"/>
  <c r="L4610" i="12"/>
  <c r="L4670" i="12"/>
  <c r="L412" i="12"/>
  <c r="L4611" i="12"/>
  <c r="L4606" i="12"/>
  <c r="L4716" i="12"/>
  <c r="L4743" i="12"/>
  <c r="L4594" i="12"/>
  <c r="L4633" i="12"/>
  <c r="L4866" i="12"/>
  <c r="L4645" i="12"/>
  <c r="L5058" i="12"/>
  <c r="L5092" i="12"/>
  <c r="L5039" i="12"/>
  <c r="L5118" i="12"/>
  <c r="L2201" i="12"/>
  <c r="L38" i="12"/>
  <c r="L325" i="12"/>
  <c r="L85" i="12"/>
  <c r="L2437" i="12"/>
  <c r="L695" i="12"/>
  <c r="L557" i="12"/>
  <c r="L393" i="12"/>
  <c r="L3084" i="12"/>
  <c r="L5152" i="12"/>
  <c r="L489" i="12"/>
  <c r="L665" i="12"/>
  <c r="L5576" i="12"/>
  <c r="L4377" i="12"/>
  <c r="L1992" i="12"/>
  <c r="L1563" i="12"/>
  <c r="L1790" i="12"/>
  <c r="L2006" i="12"/>
  <c r="L2392" i="12"/>
  <c r="L3849" i="12"/>
  <c r="L2290" i="12"/>
  <c r="L3632" i="12"/>
  <c r="L2317" i="12"/>
  <c r="L2331" i="12"/>
  <c r="L2719" i="12"/>
  <c r="L64" i="12"/>
  <c r="L2928" i="12"/>
  <c r="L3879" i="12"/>
  <c r="L3331" i="12"/>
  <c r="L3625" i="12"/>
  <c r="L3997" i="12"/>
  <c r="L4100" i="12"/>
  <c r="L3918" i="12"/>
  <c r="L105" i="12"/>
  <c r="L4155" i="12"/>
  <c r="L959" i="12"/>
  <c r="L4481" i="12"/>
  <c r="L4524" i="12"/>
  <c r="L4582" i="12"/>
  <c r="L2009" i="12"/>
  <c r="L3462" i="12"/>
  <c r="L5270" i="12"/>
  <c r="L342" i="12"/>
  <c r="L71" i="12"/>
  <c r="L5567" i="12"/>
  <c r="L449" i="12"/>
  <c r="L632" i="12"/>
  <c r="L1259" i="12"/>
  <c r="L2333" i="12"/>
  <c r="L3500" i="12"/>
  <c r="L3271" i="12"/>
  <c r="L4049" i="12"/>
  <c r="L2091" i="12"/>
  <c r="L705" i="12"/>
  <c r="L3303" i="12"/>
  <c r="L3491" i="12"/>
  <c r="L811" i="12"/>
  <c r="L1215" i="12"/>
  <c r="L1738" i="12"/>
  <c r="L3297" i="12"/>
  <c r="L2056" i="12"/>
  <c r="L2046" i="12"/>
  <c r="L2005" i="12"/>
  <c r="L2337" i="12"/>
  <c r="L4318" i="12"/>
  <c r="L4464" i="12"/>
  <c r="L5040" i="12"/>
  <c r="L2055" i="12"/>
  <c r="L422" i="12"/>
  <c r="L1379" i="12"/>
  <c r="L1806" i="12"/>
  <c r="L4936" i="12"/>
  <c r="L4047" i="12"/>
  <c r="L4167" i="12"/>
  <c r="L4641" i="12"/>
  <c r="L175" i="12"/>
  <c r="L128" i="12"/>
  <c r="L218" i="12"/>
  <c r="L224" i="12"/>
  <c r="L311" i="12"/>
  <c r="L609" i="12"/>
  <c r="L531" i="12"/>
  <c r="L570" i="12"/>
  <c r="L718" i="12"/>
  <c r="L4925" i="12"/>
  <c r="L403" i="12"/>
  <c r="L727" i="12"/>
  <c r="L988" i="12"/>
  <c r="L860" i="12"/>
  <c r="L974" i="12"/>
  <c r="L1143" i="12"/>
  <c r="L1092" i="12"/>
  <c r="L1474" i="12"/>
  <c r="L1490" i="12"/>
  <c r="L1649" i="12"/>
  <c r="L1726" i="12"/>
  <c r="L1691" i="12"/>
  <c r="L4507" i="12"/>
  <c r="L4417" i="12"/>
  <c r="L2666" i="12"/>
  <c r="L3878" i="12"/>
  <c r="L2553" i="12"/>
  <c r="L1253" i="12"/>
  <c r="L2679" i="12"/>
  <c r="L3208" i="12"/>
  <c r="L3221" i="12"/>
  <c r="L3447" i="12"/>
  <c r="L1486" i="12"/>
  <c r="L3885" i="12"/>
  <c r="L3708" i="12"/>
  <c r="L3724" i="12"/>
  <c r="L3780" i="12"/>
  <c r="L3629" i="12"/>
  <c r="L4012" i="12"/>
  <c r="L3888" i="12"/>
  <c r="L3792" i="12"/>
  <c r="L3952" i="12"/>
  <c r="L4030" i="12"/>
  <c r="L899" i="12"/>
  <c r="L1431" i="12"/>
  <c r="L4721" i="12"/>
  <c r="L3897" i="12"/>
  <c r="L3876" i="12"/>
  <c r="L4118" i="12"/>
  <c r="L3337" i="12"/>
  <c r="L4718" i="12"/>
  <c r="L4740" i="12"/>
  <c r="L4706" i="12"/>
  <c r="L4661" i="12"/>
  <c r="L4729" i="12"/>
  <c r="L4930" i="12"/>
  <c r="L4958" i="12"/>
  <c r="L5010" i="12"/>
  <c r="L2335" i="12"/>
  <c r="L2459" i="12"/>
  <c r="L2835" i="12"/>
  <c r="L3238" i="12"/>
  <c r="L3398" i="12"/>
  <c r="L3748" i="12"/>
  <c r="L113" i="12"/>
  <c r="L334" i="12"/>
  <c r="L328" i="12"/>
  <c r="L268" i="12"/>
  <c r="L219" i="12"/>
  <c r="L154" i="12"/>
  <c r="L4350" i="12"/>
  <c r="L1528" i="12"/>
  <c r="L1529" i="12"/>
  <c r="L1458" i="12"/>
  <c r="L1761" i="12"/>
  <c r="L1840" i="12"/>
  <c r="L1866" i="12"/>
  <c r="L1830" i="12"/>
  <c r="L1836" i="12"/>
  <c r="L1975" i="12"/>
  <c r="L1987" i="12"/>
  <c r="L2010" i="12"/>
  <c r="L2083" i="12"/>
  <c r="L2105" i="12"/>
  <c r="L2106" i="12"/>
  <c r="L2130" i="12"/>
  <c r="L1163" i="12"/>
  <c r="L2401" i="12"/>
  <c r="L2380" i="12"/>
  <c r="L2346" i="12"/>
  <c r="L2355" i="12"/>
  <c r="L2451" i="12"/>
  <c r="L2351" i="12"/>
  <c r="L4830" i="12"/>
  <c r="L2274" i="12"/>
  <c r="L2376" i="12"/>
  <c r="L4814" i="12"/>
  <c r="L2470" i="12"/>
  <c r="L3008" i="12"/>
  <c r="L3175" i="12"/>
  <c r="L3002" i="12"/>
  <c r="L5290" i="12"/>
  <c r="L3003" i="12"/>
  <c r="L3091" i="12"/>
  <c r="L3172" i="12"/>
  <c r="L3015" i="12"/>
  <c r="L2375" i="12"/>
  <c r="L2831" i="12"/>
  <c r="L3254" i="12"/>
  <c r="L3251" i="12"/>
  <c r="L3275" i="12"/>
  <c r="L4213" i="12"/>
  <c r="L4221" i="12"/>
  <c r="L2332" i="12"/>
  <c r="L3391" i="12"/>
  <c r="L3469" i="12"/>
  <c r="L3430" i="12"/>
  <c r="L3438" i="12"/>
  <c r="L3437" i="12"/>
  <c r="L3432" i="12"/>
  <c r="L3429" i="12"/>
  <c r="L2095" i="12"/>
  <c r="L2342" i="12"/>
  <c r="L3428" i="12"/>
  <c r="L3987" i="12"/>
  <c r="L4164" i="12"/>
  <c r="L1906" i="12"/>
  <c r="L998" i="12"/>
  <c r="L3435" i="12"/>
  <c r="L4156" i="12"/>
  <c r="L4218" i="12"/>
  <c r="L4474" i="12"/>
  <c r="L4502" i="12"/>
  <c r="L1919" i="12"/>
  <c r="L4665" i="12"/>
  <c r="L4621" i="12"/>
  <c r="L4624" i="12"/>
  <c r="L1867" i="12"/>
  <c r="L3329" i="12"/>
  <c r="L4747" i="12"/>
  <c r="L4695" i="12"/>
  <c r="L4607" i="12"/>
  <c r="L4731" i="12"/>
  <c r="L3344" i="12"/>
  <c r="L5073" i="12"/>
  <c r="L2473" i="12"/>
  <c r="L1548" i="12"/>
  <c r="L4804" i="12"/>
  <c r="L3442" i="12"/>
  <c r="L3419" i="12"/>
  <c r="L4025" i="12"/>
  <c r="L3900" i="12"/>
  <c r="L2158" i="12"/>
  <c r="L2205" i="12"/>
  <c r="L79" i="12"/>
  <c r="L192" i="12"/>
  <c r="L243" i="12"/>
  <c r="L3461" i="12"/>
  <c r="L4142" i="12"/>
  <c r="L165" i="12"/>
  <c r="L167" i="12"/>
  <c r="L336" i="12"/>
  <c r="L1723" i="12"/>
  <c r="L690" i="12"/>
  <c r="L856" i="12"/>
  <c r="L1155" i="12"/>
  <c r="L2305" i="12"/>
  <c r="L2408" i="12"/>
  <c r="L2443" i="12"/>
  <c r="L2511" i="12"/>
  <c r="L3838" i="12"/>
  <c r="L3758" i="12"/>
  <c r="L3697" i="12"/>
  <c r="L4543" i="12"/>
  <c r="L4728" i="12"/>
  <c r="L4870" i="12"/>
  <c r="L4834" i="12"/>
  <c r="L1243" i="12"/>
  <c r="L277" i="12"/>
  <c r="L547" i="12"/>
  <c r="L1269" i="12"/>
  <c r="L1554" i="12"/>
  <c r="L1874" i="12"/>
  <c r="L2295" i="12"/>
  <c r="L2026" i="12"/>
  <c r="L2338" i="12"/>
  <c r="L2456" i="12"/>
  <c r="L2528" i="12"/>
  <c r="L2683" i="12"/>
  <c r="L2647" i="12"/>
  <c r="L3171" i="12"/>
  <c r="L3072" i="12"/>
  <c r="L2829" i="12"/>
  <c r="L3540" i="12"/>
  <c r="L3218" i="12"/>
  <c r="L5065" i="12"/>
  <c r="L3372" i="12"/>
  <c r="L3369" i="12"/>
  <c r="L4801" i="12"/>
  <c r="L4829" i="12"/>
  <c r="L5069" i="12"/>
  <c r="L40" i="12"/>
  <c r="L90" i="12"/>
  <c r="L136" i="12"/>
  <c r="L425" i="12"/>
  <c r="L25" i="12"/>
  <c r="L364" i="12"/>
  <c r="L855" i="12"/>
  <c r="L1037" i="12"/>
  <c r="L2466" i="12"/>
  <c r="L3024" i="12"/>
  <c r="L3108" i="12"/>
  <c r="L3190" i="12"/>
  <c r="L3265" i="12"/>
  <c r="L3307" i="12"/>
  <c r="L4737" i="12"/>
  <c r="L4513" i="12"/>
  <c r="L4653" i="12"/>
  <c r="L4724" i="12"/>
  <c r="L5163" i="12"/>
  <c r="L2492" i="12"/>
  <c r="L1508" i="12"/>
  <c r="L3510" i="12"/>
  <c r="L2015" i="12"/>
  <c r="L225" i="12"/>
  <c r="L3526" i="12"/>
  <c r="L2782" i="12"/>
  <c r="L2702" i="12"/>
  <c r="L3407" i="12"/>
  <c r="L3684" i="12"/>
  <c r="L5166" i="12"/>
  <c r="L4985" i="12"/>
  <c r="L5645" i="12"/>
  <c r="L5017" i="12"/>
  <c r="L1111" i="12"/>
  <c r="L2707" i="12"/>
  <c r="L3991" i="12"/>
  <c r="L5019" i="12"/>
  <c r="L424" i="12"/>
  <c r="L3100" i="12"/>
  <c r="L947" i="12"/>
  <c r="L2998" i="12"/>
  <c r="L4033" i="12"/>
  <c r="L2525" i="12"/>
  <c r="L415" i="12"/>
  <c r="L2738" i="12"/>
  <c r="L1607" i="12"/>
  <c r="L152" i="12"/>
  <c r="L4171" i="12"/>
  <c r="L4376" i="12"/>
  <c r="L4678" i="12"/>
  <c r="L2959" i="12"/>
  <c r="L4596" i="12"/>
  <c r="L1851" i="12"/>
  <c r="L2474" i="12"/>
  <c r="L3692" i="12"/>
  <c r="L3731" i="12"/>
  <c r="L4363" i="12"/>
  <c r="L4988" i="12"/>
  <c r="L2797" i="12"/>
  <c r="L2904" i="12"/>
  <c r="L3423" i="12"/>
  <c r="L4270" i="12"/>
  <c r="L5037" i="12"/>
  <c r="L187" i="12"/>
  <c r="L2100" i="12"/>
  <c r="L1939" i="12"/>
  <c r="L5646" i="12"/>
  <c r="L2235" i="12"/>
  <c r="L205" i="12"/>
  <c r="L4674" i="12"/>
  <c r="L5038" i="12"/>
  <c r="L287" i="12"/>
  <c r="L1120" i="12"/>
  <c r="L5035" i="12"/>
  <c r="L3529" i="12"/>
  <c r="L539" i="12"/>
  <c r="L595" i="12"/>
  <c r="L4077" i="12"/>
  <c r="L5054" i="12"/>
  <c r="L2963" i="12"/>
  <c r="L3164" i="12"/>
  <c r="L5090" i="12"/>
  <c r="L5137" i="12"/>
  <c r="L5091" i="12"/>
  <c r="L3023" i="12"/>
  <c r="L5082" i="12"/>
  <c r="L2955" i="12"/>
  <c r="L5088" i="12"/>
  <c r="L5644" i="12"/>
  <c r="L4772" i="12"/>
  <c r="L3160" i="12"/>
  <c r="L3041" i="12"/>
  <c r="L3309" i="12"/>
  <c r="L5103" i="12"/>
  <c r="L4308" i="12"/>
  <c r="L4432" i="12"/>
  <c r="L1230" i="12"/>
  <c r="L5122" i="12"/>
  <c r="L4652" i="12"/>
  <c r="L1522" i="12"/>
  <c r="L4631" i="12"/>
  <c r="L4752" i="12"/>
  <c r="L5126" i="12"/>
  <c r="L4994" i="12"/>
  <c r="L535" i="12"/>
  <c r="L903" i="12"/>
  <c r="L2308" i="12"/>
  <c r="L2642" i="12"/>
  <c r="L2661" i="12"/>
  <c r="L2816" i="12"/>
  <c r="L5651" i="12"/>
  <c r="L223" i="12"/>
  <c r="L513" i="12"/>
  <c r="L370" i="12"/>
  <c r="L524" i="12"/>
  <c r="L646" i="12"/>
  <c r="L2061" i="12"/>
  <c r="L2166" i="12"/>
  <c r="L2452" i="12"/>
  <c r="L2266" i="12"/>
  <c r="L510" i="12"/>
  <c r="L2472" i="12"/>
  <c r="L4483" i="12"/>
  <c r="L4566" i="12"/>
  <c r="L2465" i="12"/>
  <c r="L2271" i="12"/>
  <c r="L2467" i="12"/>
  <c r="L2547" i="12"/>
  <c r="L2573" i="12"/>
  <c r="L2607" i="12"/>
  <c r="L2780" i="12"/>
  <c r="L2664" i="12"/>
  <c r="L2648" i="12"/>
  <c r="L2608" i="12"/>
  <c r="L3404" i="12"/>
  <c r="L2982" i="12"/>
  <c r="L3127" i="12"/>
  <c r="L3184" i="12"/>
  <c r="L2972" i="12"/>
  <c r="L3197" i="12"/>
  <c r="L3673" i="12"/>
  <c r="L3611" i="12"/>
  <c r="L3944" i="12"/>
  <c r="L4157" i="12"/>
  <c r="L4131" i="12"/>
  <c r="L4781" i="12"/>
  <c r="L4680" i="12"/>
  <c r="L4648" i="12"/>
  <c r="L1198" i="12"/>
  <c r="L1551" i="12"/>
  <c r="L1769" i="12"/>
  <c r="L1994" i="12"/>
  <c r="L2279" i="12"/>
  <c r="L1623" i="12"/>
  <c r="L2280" i="12"/>
  <c r="L4916" i="12"/>
  <c r="L2987" i="12"/>
  <c r="L3090" i="12"/>
  <c r="L4647" i="12"/>
  <c r="L514" i="12"/>
  <c r="L1553" i="12"/>
  <c r="L2506" i="12"/>
  <c r="L3188" i="12"/>
  <c r="L2446" i="12"/>
  <c r="L4688" i="12"/>
  <c r="L1756" i="12"/>
  <c r="L2983" i="12"/>
  <c r="L1338" i="12"/>
  <c r="L2336" i="12"/>
  <c r="L2488" i="12"/>
  <c r="L2817" i="12"/>
  <c r="L2948" i="12"/>
  <c r="L4828" i="12"/>
  <c r="L4889" i="12"/>
  <c r="L1430" i="12"/>
  <c r="L1988" i="12"/>
  <c r="L292" i="12"/>
  <c r="L2283" i="12"/>
  <c r="L2296" i="12"/>
  <c r="L1325" i="12"/>
  <c r="L3228" i="12"/>
  <c r="L3273" i="12"/>
  <c r="L4179" i="12"/>
  <c r="L4603" i="12"/>
  <c r="L3528" i="12"/>
  <c r="L3082" i="12"/>
  <c r="L4050" i="12"/>
  <c r="L1242" i="12"/>
  <c r="L56" i="12"/>
  <c r="L121" i="12"/>
  <c r="L951" i="12"/>
  <c r="L1009" i="12"/>
  <c r="L1054" i="12"/>
  <c r="L996" i="12"/>
  <c r="L1057" i="12"/>
  <c r="L1013" i="12"/>
  <c r="L1002" i="12"/>
  <c r="L898" i="12"/>
  <c r="L869" i="12"/>
  <c r="L798" i="12"/>
  <c r="L1020" i="12"/>
  <c r="L888" i="12"/>
  <c r="L1062" i="12"/>
  <c r="L1019" i="12"/>
  <c r="L1007" i="12"/>
  <c r="L501" i="12"/>
  <c r="L1110" i="12"/>
  <c r="L1368" i="12"/>
  <c r="L1572" i="12"/>
  <c r="L1750" i="12"/>
  <c r="L1712" i="12"/>
  <c r="L1863" i="12"/>
  <c r="L1937" i="12"/>
  <c r="L2084" i="12"/>
  <c r="L2138" i="12"/>
  <c r="L2524" i="12"/>
  <c r="L2800" i="12"/>
  <c r="L2743" i="12"/>
  <c r="L2663" i="12"/>
  <c r="L5605" i="12"/>
  <c r="L2819" i="12"/>
  <c r="L3196" i="12"/>
  <c r="L2944" i="12"/>
  <c r="L3159" i="12"/>
  <c r="L2894" i="12"/>
  <c r="L3115" i="12"/>
  <c r="L2690" i="12"/>
  <c r="L3117" i="12"/>
  <c r="L3345" i="12"/>
  <c r="L2992" i="12"/>
  <c r="L3305" i="12"/>
  <c r="L3280" i="12"/>
  <c r="L3386" i="12"/>
  <c r="L3583" i="12"/>
  <c r="L3598" i="12"/>
  <c r="L3567" i="12"/>
  <c r="L3568" i="12"/>
  <c r="L3843" i="12"/>
  <c r="L3832" i="12"/>
  <c r="L3755" i="12"/>
  <c r="L3891" i="12"/>
  <c r="L3960" i="12"/>
  <c r="L4293" i="12"/>
  <c r="L4489" i="12"/>
  <c r="L4188" i="12"/>
  <c r="L4247" i="12"/>
  <c r="L4289" i="12"/>
  <c r="L4503" i="12"/>
  <c r="L4732" i="12"/>
  <c r="L4506" i="12"/>
  <c r="L4533" i="12"/>
  <c r="L4705" i="12"/>
  <c r="L4592" i="12"/>
  <c r="L4782" i="12"/>
  <c r="L4629" i="12"/>
  <c r="L4710" i="12"/>
  <c r="L4576" i="12"/>
  <c r="L4868" i="12"/>
  <c r="L4947" i="12"/>
  <c r="L5013" i="12"/>
  <c r="L5578" i="12"/>
  <c r="L5608" i="12"/>
  <c r="L5595" i="12"/>
  <c r="L4620" i="12"/>
  <c r="L2433" i="12"/>
  <c r="L3722" i="12"/>
  <c r="L5206" i="12"/>
  <c r="L2875" i="12"/>
  <c r="L2340" i="12"/>
  <c r="L720" i="12"/>
  <c r="L2739" i="12"/>
  <c r="L313" i="12"/>
  <c r="L702" i="12"/>
  <c r="L4817" i="12"/>
  <c r="L940" i="12"/>
  <c r="L1153" i="12"/>
  <c r="L1941" i="12"/>
  <c r="L3165" i="12"/>
  <c r="L4841" i="12"/>
  <c r="L4844" i="12"/>
  <c r="L4843" i="12"/>
  <c r="L4899" i="12"/>
  <c r="L4565" i="12"/>
  <c r="L4600" i="12"/>
  <c r="L3022" i="12"/>
  <c r="L106" i="12"/>
  <c r="L131" i="12"/>
  <c r="L414" i="12"/>
  <c r="L904" i="12"/>
  <c r="L3233" i="12"/>
  <c r="L1356" i="12"/>
  <c r="L1377" i="12"/>
  <c r="L1439" i="12"/>
  <c r="L3292" i="12"/>
  <c r="L3912" i="12"/>
  <c r="L2886" i="12"/>
  <c r="L3546" i="12"/>
  <c r="L3524" i="12"/>
  <c r="L3921" i="12"/>
  <c r="L4739" i="12"/>
  <c r="L4667" i="12"/>
  <c r="L4754" i="12"/>
  <c r="L423" i="12"/>
  <c r="L5002" i="12"/>
  <c r="L1535" i="12"/>
  <c r="L2039" i="12"/>
  <c r="L5027" i="12"/>
  <c r="L3051" i="12"/>
  <c r="L3185" i="12"/>
  <c r="L3019" i="12"/>
  <c r="L232" i="12"/>
  <c r="L3742" i="12"/>
  <c r="L4813" i="12"/>
  <c r="L4556" i="12"/>
  <c r="L4991" i="12"/>
  <c r="L2383" i="12"/>
  <c r="L78" i="12"/>
  <c r="L1597" i="12"/>
  <c r="L2379" i="12"/>
  <c r="L2749" i="12"/>
  <c r="L3444" i="12"/>
  <c r="L3046" i="12"/>
  <c r="L3436" i="12"/>
  <c r="L3467" i="12"/>
  <c r="L3459" i="12"/>
  <c r="L3234" i="12"/>
  <c r="L4453" i="12"/>
  <c r="L4727" i="12"/>
  <c r="L5135" i="12"/>
  <c r="L1361" i="12"/>
  <c r="L5047" i="12"/>
  <c r="L2049" i="12"/>
  <c r="L492" i="12"/>
  <c r="L499" i="12"/>
  <c r="L675" i="12"/>
  <c r="L465" i="12"/>
  <c r="L463" i="12"/>
  <c r="L482" i="12"/>
  <c r="L400" i="12"/>
  <c r="L1169" i="12"/>
  <c r="L1114" i="12"/>
  <c r="L1179" i="12"/>
  <c r="L2190" i="12"/>
  <c r="L2232" i="12"/>
  <c r="L2457" i="12"/>
  <c r="L2571" i="12"/>
  <c r="L2748" i="12"/>
  <c r="L3256" i="12"/>
  <c r="L2895" i="12"/>
  <c r="L2289" i="12"/>
  <c r="L3759" i="12"/>
  <c r="L3678" i="12"/>
  <c r="L3976" i="12"/>
  <c r="L4070" i="12"/>
  <c r="L4071" i="12"/>
  <c r="L4234" i="12"/>
  <c r="L2031" i="12"/>
  <c r="L4266" i="12"/>
  <c r="L4472" i="12"/>
  <c r="L4701" i="12"/>
  <c r="L4649" i="12"/>
  <c r="L194" i="12"/>
  <c r="L1117" i="12"/>
  <c r="L1322" i="12"/>
  <c r="L1337" i="12"/>
  <c r="L1689" i="12"/>
  <c r="L2777" i="12"/>
  <c r="L2594" i="12"/>
  <c r="L3120" i="12"/>
  <c r="L4141" i="12"/>
  <c r="L4887" i="12"/>
  <c r="L2627" i="12"/>
  <c r="L5099" i="12"/>
  <c r="L576" i="12"/>
  <c r="L1387" i="12"/>
  <c r="L4465" i="12"/>
  <c r="L4105" i="12"/>
  <c r="L1012" i="12"/>
  <c r="L2024" i="12"/>
  <c r="L2391" i="12"/>
  <c r="L2398" i="12"/>
  <c r="L2628" i="12"/>
  <c r="L2881" i="12"/>
  <c r="L1580" i="12"/>
  <c r="L3310" i="12"/>
  <c r="L4902" i="12"/>
  <c r="L4569" i="12"/>
  <c r="L4693" i="12"/>
  <c r="L553" i="12"/>
  <c r="L180" i="12"/>
  <c r="L196" i="12"/>
  <c r="L156" i="12"/>
  <c r="L843" i="12"/>
  <c r="L834" i="12"/>
  <c r="L1564" i="12"/>
  <c r="L1217" i="12"/>
  <c r="L1614" i="12"/>
  <c r="L1856" i="12"/>
  <c r="L1842" i="12"/>
  <c r="L2101" i="12"/>
  <c r="L2269" i="12"/>
  <c r="L2258" i="12"/>
  <c r="L2349" i="12"/>
  <c r="L4557" i="12"/>
  <c r="L3078" i="12"/>
  <c r="L2905" i="12"/>
  <c r="L3194" i="12"/>
  <c r="L3039" i="12"/>
  <c r="L3315" i="12"/>
  <c r="L3334" i="12"/>
  <c r="L3316" i="12"/>
  <c r="L3384" i="12"/>
  <c r="L3711" i="12"/>
  <c r="L3762" i="12"/>
  <c r="L3586" i="12"/>
  <c r="L5623" i="12"/>
  <c r="L4042" i="12"/>
  <c r="L4488" i="12"/>
  <c r="L2453" i="12"/>
  <c r="L4766" i="12"/>
  <c r="L4714" i="12"/>
  <c r="L4599" i="12"/>
  <c r="L5071" i="12"/>
  <c r="L5034" i="12"/>
  <c r="L5078" i="12"/>
  <c r="L5121" i="12"/>
  <c r="L5061" i="12"/>
  <c r="L5108" i="12"/>
  <c r="L5127" i="12"/>
  <c r="L454" i="12"/>
  <c r="L409" i="12"/>
  <c r="L708" i="12"/>
  <c r="L4024" i="12"/>
  <c r="L2910" i="12"/>
  <c r="L3824" i="12"/>
  <c r="L3964" i="12"/>
  <c r="L4245" i="12"/>
  <c r="L5117" i="12"/>
  <c r="L147" i="12"/>
  <c r="L2906" i="12"/>
  <c r="L3266" i="12"/>
  <c r="L4585" i="12"/>
  <c r="L5611" i="12"/>
  <c r="L52" i="12"/>
  <c r="L160" i="12"/>
  <c r="L560" i="12"/>
  <c r="L752" i="12"/>
  <c r="L1339" i="12"/>
  <c r="L3899" i="12"/>
  <c r="L1973" i="12"/>
  <c r="L2025" i="12"/>
  <c r="L3884" i="12"/>
  <c r="L2206" i="12"/>
  <c r="L2250" i="12"/>
  <c r="L2255" i="12"/>
  <c r="L2687" i="12"/>
  <c r="L2953" i="12"/>
  <c r="L2866" i="12"/>
  <c r="L3158" i="12"/>
  <c r="L3636" i="12"/>
  <c r="L4269" i="12"/>
  <c r="L3898" i="12"/>
  <c r="L5392" i="12"/>
  <c r="L5571" i="12"/>
  <c r="L2099" i="12"/>
  <c r="L3284" i="12"/>
  <c r="L1206" i="12"/>
  <c r="L1482" i="12"/>
  <c r="L5101" i="12"/>
  <c r="L4039" i="12"/>
  <c r="L4352" i="12"/>
  <c r="L4597" i="12"/>
  <c r="L94" i="12"/>
  <c r="L170" i="12"/>
  <c r="L213" i="12"/>
  <c r="L405" i="12"/>
  <c r="L491" i="12"/>
  <c r="L447" i="12"/>
  <c r="L670" i="12"/>
  <c r="L577" i="12"/>
  <c r="L562" i="12"/>
  <c r="L4937" i="12"/>
  <c r="L1411" i="12"/>
  <c r="L1505" i="12"/>
  <c r="L1864" i="12"/>
  <c r="L1811" i="12"/>
  <c r="L1388" i="12"/>
  <c r="L1760" i="12"/>
  <c r="L1771" i="12"/>
  <c r="L1942" i="12"/>
  <c r="L5648" i="12"/>
  <c r="L2352" i="12"/>
  <c r="L2428" i="12"/>
  <c r="L2447" i="12"/>
  <c r="L2649" i="12"/>
  <c r="L2650" i="12"/>
  <c r="L2883" i="12"/>
  <c r="L3063" i="12"/>
  <c r="L3038" i="12"/>
  <c r="L2958" i="12"/>
  <c r="L3514" i="12"/>
  <c r="L3360" i="12"/>
  <c r="L3338" i="12"/>
  <c r="L3446" i="12"/>
  <c r="L1889" i="12"/>
  <c r="L1424" i="12"/>
  <c r="L3506" i="12"/>
  <c r="L4052" i="12"/>
  <c r="L4080" i="12"/>
  <c r="L3958" i="12"/>
  <c r="L4093" i="12"/>
  <c r="L4160" i="12"/>
  <c r="L4713" i="12"/>
  <c r="L4386" i="12"/>
  <c r="L4263" i="12"/>
  <c r="L4332" i="12"/>
  <c r="L4333" i="12"/>
  <c r="L4434" i="12"/>
  <c r="L4268" i="12"/>
  <c r="L4372" i="12"/>
  <c r="L2796" i="12"/>
  <c r="L4437" i="12"/>
  <c r="L4691" i="12"/>
  <c r="L4711" i="12"/>
  <c r="L4943" i="12"/>
  <c r="L5012" i="12"/>
  <c r="L4922" i="12"/>
  <c r="L2324" i="12"/>
  <c r="L3089" i="12"/>
  <c r="L2855" i="12"/>
  <c r="L4286" i="12"/>
  <c r="L3426" i="12"/>
  <c r="L4745" i="12"/>
  <c r="L468" i="12"/>
  <c r="L563" i="12"/>
  <c r="L867" i="12"/>
  <c r="L1081" i="12"/>
  <c r="L1096" i="12"/>
  <c r="L1203" i="12"/>
  <c r="L2795" i="12"/>
  <c r="L1613" i="12"/>
  <c r="L1733" i="12"/>
  <c r="L1784" i="12"/>
  <c r="L2080" i="12"/>
  <c r="L2178" i="12"/>
  <c r="L284" i="12"/>
  <c r="L2321" i="12"/>
  <c r="L2275" i="12"/>
  <c r="L2618" i="12"/>
  <c r="L3047" i="12"/>
  <c r="L2957" i="12"/>
  <c r="L3129" i="12"/>
  <c r="L2900" i="12"/>
  <c r="L5097" i="12"/>
  <c r="L3497" i="12"/>
  <c r="L3667" i="12"/>
  <c r="L3556" i="12"/>
  <c r="L3786" i="12"/>
  <c r="L3618" i="12"/>
  <c r="L4815" i="12"/>
  <c r="L4094" i="12"/>
  <c r="L3920" i="12"/>
  <c r="L4165" i="12"/>
  <c r="L4202" i="12"/>
  <c r="L4478" i="12"/>
  <c r="L4272" i="12"/>
  <c r="L4101" i="12"/>
  <c r="L2281" i="12"/>
  <c r="L4421" i="12"/>
  <c r="L4277" i="12"/>
  <c r="L398" i="12"/>
  <c r="L4762" i="12"/>
  <c r="L3857" i="12"/>
  <c r="L4040" i="12"/>
  <c r="L1755" i="12"/>
  <c r="L569" i="12"/>
  <c r="L844" i="12"/>
  <c r="L991" i="12"/>
  <c r="L3474" i="12"/>
  <c r="L1077" i="12"/>
  <c r="L521" i="12"/>
  <c r="L2211" i="12"/>
  <c r="L3691" i="12"/>
  <c r="L3550" i="12"/>
  <c r="L3807" i="12"/>
  <c r="L3812" i="12"/>
  <c r="L649" i="12"/>
  <c r="L1076" i="12"/>
  <c r="L3726" i="12"/>
  <c r="L1621" i="12"/>
  <c r="L1720" i="12"/>
  <c r="L1843" i="12"/>
  <c r="L2483" i="12"/>
  <c r="L2371" i="12"/>
  <c r="L2329" i="12"/>
  <c r="L2420" i="12"/>
  <c r="L4859" i="12"/>
  <c r="L908" i="12"/>
  <c r="L2814" i="12"/>
  <c r="L2873" i="12"/>
  <c r="L2952" i="12"/>
  <c r="L2824" i="12"/>
  <c r="L3156" i="12"/>
  <c r="L1820" i="12"/>
  <c r="L2516" i="12"/>
  <c r="L3743" i="12"/>
  <c r="L4514" i="12"/>
  <c r="L4604" i="12"/>
  <c r="L3906" i="12"/>
  <c r="L4913" i="12"/>
  <c r="L5042" i="12"/>
  <c r="L5141" i="12"/>
  <c r="L276" i="12"/>
  <c r="L120" i="12"/>
  <c r="L853" i="12"/>
  <c r="L3666" i="12"/>
  <c r="L210" i="12"/>
  <c r="L279" i="12"/>
  <c r="L244" i="12"/>
  <c r="L337" i="12"/>
  <c r="L2616" i="12"/>
  <c r="L862" i="12"/>
  <c r="L836" i="12"/>
  <c r="L859" i="12"/>
  <c r="L837" i="12"/>
  <c r="L1014" i="12"/>
  <c r="L1934" i="12"/>
  <c r="L2069" i="12"/>
  <c r="L2135" i="12"/>
  <c r="L2179" i="12"/>
  <c r="L2231" i="12"/>
  <c r="L2633" i="12"/>
  <c r="L3378" i="12"/>
  <c r="L3656" i="12"/>
  <c r="L3661" i="12"/>
  <c r="L3585" i="12"/>
  <c r="L3610" i="12"/>
  <c r="L3983" i="12"/>
  <c r="L4536" i="12"/>
  <c r="L4788" i="12"/>
  <c r="L4704" i="12"/>
  <c r="L4568" i="12"/>
  <c r="L4722" i="12"/>
  <c r="L4519" i="12"/>
  <c r="L5368" i="12"/>
  <c r="L969" i="12"/>
  <c r="L380" i="12"/>
  <c r="L351" i="12"/>
  <c r="L631" i="12"/>
  <c r="L591" i="12"/>
  <c r="L4886" i="12"/>
  <c r="L696" i="12"/>
  <c r="L1049" i="12"/>
  <c r="L824" i="12"/>
  <c r="L971" i="12"/>
  <c r="L3048" i="12"/>
  <c r="L1056" i="12"/>
  <c r="L788" i="12"/>
  <c r="L751" i="12"/>
  <c r="L1053" i="12"/>
  <c r="L1227" i="12"/>
  <c r="L1183" i="12"/>
  <c r="L1112" i="12"/>
  <c r="L3079" i="12"/>
  <c r="L2023" i="12"/>
  <c r="L2204" i="12"/>
  <c r="L2362" i="12"/>
  <c r="L831" i="12"/>
  <c r="L2523" i="12"/>
  <c r="L2610" i="12"/>
  <c r="L2550" i="12"/>
  <c r="L3025" i="12"/>
  <c r="L2838" i="12"/>
  <c r="L5095" i="12"/>
  <c r="L4195" i="12"/>
  <c r="L3458" i="12"/>
  <c r="L3542" i="12"/>
  <c r="L3554" i="12"/>
  <c r="L3763" i="12"/>
  <c r="L1586" i="12"/>
  <c r="L4515" i="12"/>
  <c r="L4091" i="12"/>
  <c r="L4185" i="12"/>
  <c r="L4249" i="12"/>
  <c r="L4207" i="12"/>
  <c r="L4418" i="12"/>
  <c r="L1970" i="12"/>
  <c r="L33" i="12"/>
  <c r="L4496" i="12"/>
  <c r="L4499" i="12"/>
  <c r="L4541" i="12"/>
  <c r="L4099" i="12"/>
  <c r="L4760" i="12"/>
  <c r="L5007" i="12"/>
  <c r="L5570" i="12"/>
  <c r="L586" i="12"/>
  <c r="L3157" i="12"/>
  <c r="L694" i="12"/>
  <c r="L712" i="12"/>
  <c r="L1573" i="12"/>
  <c r="L3904" i="12"/>
  <c r="L2464" i="12"/>
  <c r="L3515" i="12"/>
  <c r="L2421" i="12"/>
  <c r="L2557" i="12"/>
  <c r="L3752" i="12"/>
  <c r="L3903" i="12"/>
  <c r="L4098" i="12"/>
  <c r="L3508" i="12"/>
  <c r="L4494" i="12"/>
  <c r="L4493" i="12"/>
  <c r="L5041" i="12"/>
  <c r="L5087" i="12"/>
  <c r="L5112" i="12"/>
  <c r="L1986" i="12"/>
  <c r="L442" i="12"/>
  <c r="L1026" i="12"/>
  <c r="L1412" i="12"/>
  <c r="L1470" i="12"/>
  <c r="L1480" i="12"/>
  <c r="L1694" i="12"/>
  <c r="L1886" i="12"/>
  <c r="L4555" i="12"/>
  <c r="L2639" i="12"/>
  <c r="L3663" i="12"/>
  <c r="L3595" i="12"/>
  <c r="L3479" i="12"/>
  <c r="L3844" i="12"/>
  <c r="L4297" i="12"/>
  <c r="L4259" i="12"/>
  <c r="L5009" i="12"/>
  <c r="L601" i="12"/>
  <c r="L249" i="12"/>
  <c r="L4082" i="12"/>
  <c r="L958" i="12"/>
  <c r="L1410" i="12"/>
  <c r="L2828" i="12"/>
  <c r="L3783" i="12"/>
  <c r="L4235" i="12"/>
  <c r="L4256" i="12"/>
  <c r="L5004" i="12"/>
  <c r="L2098" i="12"/>
  <c r="L4072" i="12"/>
  <c r="L5628" i="12"/>
  <c r="L259" i="12"/>
  <c r="L384" i="12"/>
  <c r="L360" i="12"/>
  <c r="L377" i="12"/>
  <c r="L3519" i="12"/>
  <c r="L978" i="12"/>
  <c r="L883" i="12"/>
  <c r="L913" i="12"/>
  <c r="L963" i="12"/>
  <c r="L1972" i="12"/>
  <c r="L3465" i="12"/>
  <c r="L4420" i="12"/>
  <c r="L4133" i="12"/>
  <c r="L4147" i="12"/>
  <c r="L4735" i="12"/>
  <c r="L4570" i="12"/>
  <c r="L4528" i="12"/>
  <c r="L37" i="12"/>
  <c r="L66" i="12"/>
  <c r="L77" i="12"/>
  <c r="L195" i="12"/>
  <c r="L1239" i="12"/>
  <c r="L31" i="12"/>
  <c r="L2484" i="12"/>
  <c r="L250" i="12"/>
  <c r="L2565" i="12"/>
  <c r="L265" i="12"/>
  <c r="L683" i="12"/>
  <c r="L359" i="12"/>
  <c r="L1286" i="12"/>
  <c r="L1399" i="12"/>
  <c r="L3215" i="12"/>
  <c r="L3422" i="12"/>
  <c r="L602" i="12"/>
  <c r="L3405" i="12"/>
  <c r="L640" i="12"/>
  <c r="L714" i="12"/>
  <c r="L4896" i="12"/>
  <c r="L987" i="12"/>
  <c r="L796" i="12"/>
  <c r="L791" i="12"/>
  <c r="L1055" i="12"/>
  <c r="L1914" i="12"/>
  <c r="L875" i="12"/>
  <c r="L1139" i="12"/>
  <c r="L1372" i="12"/>
  <c r="L1579" i="12"/>
  <c r="L3967" i="12"/>
  <c r="L1693" i="12"/>
  <c r="L1963" i="12"/>
  <c r="L2035" i="12"/>
  <c r="L2014" i="12"/>
  <c r="L2104" i="12"/>
  <c r="L2008" i="12"/>
  <c r="L2303" i="12"/>
  <c r="L2358" i="12"/>
  <c r="L2510" i="12"/>
  <c r="L2285" i="12"/>
  <c r="L2326" i="12"/>
  <c r="L1857" i="12"/>
  <c r="L1915" i="12"/>
  <c r="L2487" i="12"/>
  <c r="L2313" i="12"/>
  <c r="L2501" i="12"/>
  <c r="L2384" i="12"/>
  <c r="L2449" i="12"/>
  <c r="L2427" i="12"/>
  <c r="L2343" i="12"/>
  <c r="L2424" i="12"/>
  <c r="L4876" i="12"/>
  <c r="L2508" i="12"/>
  <c r="L4842" i="12"/>
  <c r="L2698" i="12"/>
  <c r="L1578" i="12"/>
  <c r="L2002" i="12"/>
  <c r="L3059" i="12"/>
  <c r="L2859" i="12"/>
  <c r="L2486" i="12"/>
  <c r="L3083" i="12"/>
  <c r="L2966" i="12"/>
  <c r="L504" i="12"/>
  <c r="L1157" i="12"/>
  <c r="L4440" i="12"/>
  <c r="L4970" i="12"/>
  <c r="L3009" i="12"/>
  <c r="L3373" i="12"/>
  <c r="L3205" i="12"/>
  <c r="L3296" i="12"/>
  <c r="L3243" i="12"/>
  <c r="L920" i="12"/>
  <c r="L3283" i="12"/>
  <c r="L3216" i="12"/>
  <c r="L3270" i="12"/>
  <c r="L1662" i="12"/>
  <c r="L3333" i="12"/>
  <c r="L3313" i="12"/>
  <c r="L3530" i="12"/>
  <c r="L3357" i="12"/>
  <c r="L3306" i="12"/>
  <c r="L3368" i="12"/>
  <c r="L3425" i="12"/>
  <c r="L3466" i="12"/>
  <c r="L3955" i="12"/>
  <c r="L3513" i="12"/>
  <c r="L3619" i="12"/>
  <c r="L3620" i="12"/>
  <c r="L3605" i="12"/>
  <c r="L3671" i="12"/>
  <c r="L3614" i="12"/>
  <c r="L3835" i="12"/>
  <c r="L3833" i="12"/>
  <c r="L3681" i="12"/>
  <c r="L3919" i="12"/>
  <c r="L4043" i="12"/>
  <c r="L4092" i="12"/>
  <c r="L4295" i="12"/>
  <c r="L2468" i="12"/>
  <c r="L4275" i="12"/>
  <c r="L4066" i="12"/>
  <c r="L876" i="12"/>
  <c r="L93" i="12"/>
  <c r="L982" i="12"/>
  <c r="L1728" i="12"/>
  <c r="L3532" i="12"/>
  <c r="L4175" i="12"/>
  <c r="L2579" i="12"/>
  <c r="L4411" i="12"/>
  <c r="L4456" i="12"/>
  <c r="L4429" i="12"/>
  <c r="L4198" i="12"/>
  <c r="L4148" i="12"/>
  <c r="L4523" i="12"/>
  <c r="L4708" i="12"/>
  <c r="L2013" i="12"/>
  <c r="L4682" i="12"/>
  <c r="L2357" i="12"/>
  <c r="L4609" i="12"/>
  <c r="L4816" i="12"/>
  <c r="L4807" i="12"/>
  <c r="L4897" i="12"/>
  <c r="L4849" i="12"/>
  <c r="L4850" i="12"/>
  <c r="L4874" i="12"/>
  <c r="L4881" i="12"/>
  <c r="L4824" i="12"/>
  <c r="L4837" i="12"/>
  <c r="L4855" i="12"/>
  <c r="L4981" i="12"/>
  <c r="L5030" i="12"/>
  <c r="L5025" i="12"/>
  <c r="L4993" i="12"/>
  <c r="L4951" i="12"/>
  <c r="L4971" i="12"/>
  <c r="L4997" i="12"/>
  <c r="L3848" i="12"/>
  <c r="L5344" i="12"/>
  <c r="L1971" i="12"/>
  <c r="L4445" i="12"/>
  <c r="L1295" i="12"/>
  <c r="L1355" i="12"/>
  <c r="L2203" i="12"/>
  <c r="L1100" i="12"/>
  <c r="L4900" i="12"/>
  <c r="L5597" i="12"/>
  <c r="L5604" i="12"/>
  <c r="L4976" i="12"/>
  <c r="L1748" i="12"/>
  <c r="L2372" i="12"/>
  <c r="L2310" i="12"/>
  <c r="L267" i="12"/>
  <c r="L4261" i="12"/>
  <c r="L3240" i="12"/>
  <c r="L4291" i="12"/>
  <c r="L4903" i="12"/>
  <c r="L3058" i="12"/>
  <c r="L1514" i="12"/>
  <c r="L604" i="12"/>
  <c r="L858" i="12"/>
  <c r="L4433" i="12"/>
  <c r="L3066" i="12"/>
  <c r="L4860" i="12"/>
  <c r="L1446" i="12"/>
  <c r="L236" i="12"/>
  <c r="L3163" i="12"/>
  <c r="L3587" i="12"/>
  <c r="L4656" i="12"/>
  <c r="L125" i="12"/>
  <c r="L1877" i="12"/>
  <c r="L141" i="12"/>
  <c r="L3908" i="12"/>
  <c r="L456" i="12"/>
  <c r="L1159" i="12"/>
  <c r="L1232" i="12"/>
  <c r="L1113" i="12"/>
  <c r="L51" i="12"/>
  <c r="L1314" i="12"/>
  <c r="L1616" i="12"/>
  <c r="L4878" i="12"/>
  <c r="L242" i="12"/>
  <c r="L1770" i="12"/>
  <c r="L2154" i="12"/>
  <c r="L1778" i="12"/>
  <c r="L2880" i="12"/>
  <c r="L1249" i="12"/>
  <c r="L3909" i="12"/>
  <c r="L4069" i="12"/>
  <c r="L5194" i="12"/>
  <c r="L4228" i="12"/>
  <c r="L4282" i="12"/>
  <c r="L4770" i="12"/>
  <c r="L4589" i="12"/>
  <c r="L4761" i="12"/>
  <c r="L1394" i="12"/>
  <c r="L1300" i="12"/>
  <c r="L5373" i="12"/>
  <c r="L2385" i="12"/>
  <c r="L689" i="12"/>
  <c r="L983" i="12"/>
  <c r="L1138" i="12"/>
  <c r="L2356" i="12"/>
  <c r="L2306" i="12"/>
  <c r="L2827" i="12"/>
  <c r="L5169" i="12"/>
  <c r="L4758" i="12"/>
  <c r="L5594" i="12"/>
  <c r="L502" i="12"/>
  <c r="L410" i="12"/>
  <c r="L2040" i="12"/>
  <c r="L3776" i="12"/>
  <c r="L394" i="12"/>
  <c r="L1104" i="12"/>
  <c r="L4180" i="12"/>
  <c r="L3775" i="12"/>
  <c r="L2267" i="12"/>
  <c r="L636" i="12"/>
  <c r="L1478" i="12"/>
  <c r="L1819" i="12"/>
  <c r="L1561" i="12"/>
  <c r="L2288" i="12"/>
  <c r="L5146" i="12"/>
  <c r="L3886" i="12"/>
  <c r="L4238" i="12"/>
  <c r="L5188" i="12"/>
  <c r="L644" i="12"/>
  <c r="L2434" i="12"/>
  <c r="L3861" i="12"/>
  <c r="L4509" i="12"/>
  <c r="L4280" i="12"/>
  <c r="L2028" i="12"/>
  <c r="L2645" i="12"/>
  <c r="L2841" i="12"/>
  <c r="L3750" i="12"/>
  <c r="L102" i="12"/>
  <c r="L282" i="12"/>
  <c r="L161" i="12"/>
  <c r="L355" i="12"/>
  <c r="L845" i="12"/>
  <c r="L1500" i="12"/>
  <c r="L1757" i="12"/>
  <c r="L1834" i="12"/>
  <c r="L2304" i="12"/>
  <c r="L2070" i="12"/>
  <c r="L4074" i="12"/>
  <c r="L2839" i="12"/>
  <c r="L3118" i="12"/>
  <c r="L3928" i="12"/>
  <c r="L4026" i="12"/>
  <c r="L3985" i="12"/>
  <c r="L3293" i="12"/>
  <c r="L4150" i="12"/>
  <c r="L1284" i="12"/>
  <c r="L3029" i="12"/>
  <c r="L4918" i="12"/>
  <c r="L4019" i="12"/>
  <c r="L5195" i="12"/>
  <c r="L182" i="12"/>
  <c r="L371" i="12"/>
  <c r="L623" i="12"/>
  <c r="L656" i="12"/>
  <c r="L1633" i="12"/>
  <c r="L1812" i="12"/>
  <c r="L2382" i="12"/>
  <c r="L2920" i="12"/>
  <c r="L124" i="12"/>
  <c r="L174" i="12"/>
  <c r="L88" i="12"/>
  <c r="L487" i="12"/>
  <c r="L433" i="12"/>
  <c r="L956" i="12"/>
  <c r="L1223" i="12"/>
  <c r="L4965" i="12"/>
  <c r="L1315" i="12"/>
  <c r="L1684" i="12"/>
  <c r="L1793" i="12"/>
  <c r="L1567" i="12"/>
  <c r="L1846" i="12"/>
  <c r="L2193" i="12"/>
  <c r="L3889" i="12"/>
  <c r="L2334" i="12"/>
  <c r="L2369" i="12"/>
  <c r="L2374" i="12"/>
  <c r="L2531" i="12"/>
  <c r="L2667" i="12"/>
  <c r="L2830" i="12"/>
  <c r="L27" i="12"/>
  <c r="L2915" i="12"/>
  <c r="L3064" i="12"/>
  <c r="L2896" i="12"/>
  <c r="L3286" i="12"/>
  <c r="L3224" i="12"/>
  <c r="L1220" i="12"/>
  <c r="L3644" i="12"/>
  <c r="L3858" i="12"/>
  <c r="L3855" i="12"/>
  <c r="L3349" i="12"/>
  <c r="L3698" i="12"/>
  <c r="L3800" i="12"/>
  <c r="L3779" i="12"/>
  <c r="L4895" i="12"/>
  <c r="L3932" i="12"/>
  <c r="L4035" i="12"/>
  <c r="L4243" i="12"/>
  <c r="L4486" i="12"/>
  <c r="L4130" i="12"/>
  <c r="L2737" i="12"/>
  <c r="L4840" i="12"/>
  <c r="L4894" i="12"/>
  <c r="L4891" i="12"/>
  <c r="L5011" i="12"/>
  <c r="L5053" i="12"/>
  <c r="L3819" i="12"/>
  <c r="L870" i="12"/>
  <c r="L866" i="12"/>
  <c r="L838" i="12"/>
  <c r="L2251" i="12"/>
  <c r="L2478" i="12"/>
  <c r="L2493" i="12"/>
  <c r="L3049" i="12"/>
  <c r="L3153" i="12"/>
  <c r="L3507" i="12"/>
  <c r="L2412" i="12"/>
  <c r="L1832" i="12"/>
  <c r="L1644" i="12"/>
  <c r="L1979" i="12"/>
  <c r="L4387" i="12"/>
  <c r="L4223" i="12"/>
  <c r="L5384" i="12"/>
  <c r="L4457" i="12"/>
  <c r="L4497" i="12"/>
  <c r="L4883" i="12"/>
  <c r="L5070" i="12"/>
  <c r="L5260" i="12"/>
  <c r="L4058" i="12"/>
  <c r="L2228" i="12"/>
  <c r="L169" i="12"/>
  <c r="L2582" i="12"/>
  <c r="L59" i="12"/>
  <c r="L3531" i="12"/>
  <c r="L503" i="12"/>
  <c r="L385" i="12"/>
  <c r="L480" i="12"/>
  <c r="L3970" i="12"/>
  <c r="L784" i="12"/>
  <c r="L961" i="12"/>
  <c r="L3401" i="12"/>
  <c r="L1526" i="12"/>
  <c r="L1687" i="12"/>
  <c r="L2692" i="12"/>
  <c r="L1695" i="12"/>
  <c r="L4939" i="12"/>
  <c r="L1908" i="12"/>
  <c r="L1976" i="12"/>
  <c r="L5184" i="12"/>
  <c r="L2555" i="12"/>
  <c r="L1647" i="12"/>
  <c r="L2586" i="12"/>
  <c r="L2017" i="12"/>
  <c r="L3996" i="12"/>
  <c r="L1266" i="12"/>
  <c r="L2811" i="12"/>
  <c r="L4686" i="12"/>
  <c r="L116" i="12"/>
  <c r="L2993" i="12"/>
  <c r="L2815" i="12"/>
  <c r="L2965" i="12"/>
  <c r="L3705" i="12"/>
  <c r="L3717" i="12"/>
  <c r="L3959" i="12"/>
  <c r="L3893" i="12"/>
  <c r="L4287" i="12"/>
  <c r="L1250" i="12"/>
  <c r="L4345" i="12"/>
  <c r="L4163" i="12"/>
  <c r="L4143" i="12"/>
  <c r="L2590" i="12"/>
  <c r="L3544" i="12"/>
  <c r="L4442" i="12"/>
  <c r="L4563" i="12"/>
  <c r="L4564" i="12"/>
  <c r="L4558" i="12"/>
  <c r="L4972" i="12"/>
  <c r="L4977" i="12"/>
  <c r="L4952" i="12"/>
  <c r="L4967" i="12"/>
  <c r="L5573" i="12"/>
  <c r="L62" i="12"/>
  <c r="L896" i="12"/>
  <c r="L4014" i="12"/>
  <c r="L1671" i="12"/>
  <c r="L2136" i="12"/>
  <c r="L2273" i="12"/>
  <c r="L1900" i="12"/>
  <c r="L1831" i="12"/>
  <c r="L1615" i="12"/>
  <c r="L4720" i="12"/>
  <c r="L5114" i="12"/>
  <c r="L280" i="12"/>
  <c r="L1175" i="12"/>
  <c r="L1308" i="12"/>
  <c r="L1255" i="12"/>
  <c r="L1285" i="12"/>
  <c r="L2441" i="12"/>
  <c r="L2429" i="12"/>
  <c r="L2818" i="12"/>
  <c r="L3146" i="12"/>
  <c r="L4906" i="12"/>
  <c r="L3860" i="12"/>
  <c r="L3929" i="12"/>
  <c r="L5060" i="12"/>
  <c r="L5132" i="12"/>
  <c r="L47" i="12"/>
  <c r="L1191" i="12"/>
  <c r="L1978" i="12"/>
  <c r="L3410" i="12"/>
  <c r="L3488" i="12"/>
  <c r="L4312" i="12"/>
  <c r="L4692" i="12"/>
  <c r="L112" i="12"/>
  <c r="L3576" i="12"/>
  <c r="L3114" i="12"/>
  <c r="L111" i="12"/>
  <c r="L145" i="12"/>
  <c r="L522" i="12"/>
  <c r="L1589" i="12"/>
  <c r="L1732" i="12"/>
  <c r="L1668" i="12"/>
  <c r="L1699" i="12"/>
  <c r="L1810" i="12"/>
  <c r="L1762" i="12"/>
  <c r="L1865" i="12"/>
  <c r="L1935" i="12"/>
  <c r="L1848" i="12"/>
  <c r="L2183" i="12"/>
  <c r="L2363" i="12"/>
  <c r="L2440" i="12"/>
  <c r="L2435" i="12"/>
  <c r="L2423" i="12"/>
  <c r="L2418" i="12"/>
  <c r="L2328" i="12"/>
  <c r="L2186" i="12"/>
  <c r="L2569" i="12"/>
  <c r="L2697" i="12"/>
  <c r="L2655" i="12"/>
  <c r="L2788" i="12"/>
  <c r="L3014" i="12"/>
  <c r="L4362" i="12"/>
  <c r="L3166" i="12"/>
  <c r="L3326" i="12"/>
  <c r="L3484" i="12"/>
  <c r="L3411" i="12"/>
  <c r="L3505" i="12"/>
  <c r="L3502" i="12"/>
  <c r="L3665" i="12"/>
  <c r="L4020" i="12"/>
  <c r="L4196" i="12"/>
  <c r="L2480" i="12"/>
  <c r="L4336" i="12"/>
  <c r="L254" i="12"/>
  <c r="L536" i="12"/>
  <c r="L3374" i="12"/>
  <c r="L4158" i="12"/>
  <c r="L1389" i="12"/>
  <c r="L4787" i="12"/>
  <c r="L4580" i="12"/>
  <c r="L4852" i="12"/>
  <c r="L5015" i="12"/>
  <c r="L5029" i="12"/>
  <c r="L4956" i="12"/>
  <c r="L4927" i="12"/>
  <c r="L60" i="12"/>
  <c r="L619" i="12"/>
  <c r="L693" i="12"/>
  <c r="L1324" i="12"/>
  <c r="L1765" i="12"/>
  <c r="L5596" i="12"/>
  <c r="L3877" i="12"/>
  <c r="L5599" i="12"/>
  <c r="L2762" i="12"/>
  <c r="L3880" i="12"/>
  <c r="L4309" i="12"/>
  <c r="L4242" i="12"/>
  <c r="L5625" i="12"/>
  <c r="L179" i="12"/>
  <c r="L1072" i="12"/>
  <c r="L1106" i="12"/>
  <c r="L2249" i="12"/>
  <c r="L2740" i="12"/>
  <c r="L3712" i="12"/>
  <c r="L1047" i="12"/>
  <c r="L4753" i="12"/>
  <c r="L1651" i="12"/>
  <c r="L1781" i="12"/>
  <c r="L1931" i="12"/>
  <c r="L2320" i="12"/>
  <c r="L2389" i="12"/>
  <c r="L2503" i="12"/>
  <c r="L3186" i="12"/>
  <c r="L2802" i="12"/>
  <c r="L2903" i="12"/>
  <c r="L3651" i="12"/>
  <c r="L4015" i="12"/>
  <c r="L4783" i="12"/>
  <c r="L4672" i="12"/>
  <c r="L4698" i="12"/>
  <c r="L4726" i="12"/>
  <c r="L5102" i="12"/>
  <c r="L1241" i="12"/>
  <c r="L2536" i="12"/>
  <c r="L4612" i="12"/>
  <c r="L252" i="12"/>
  <c r="L519" i="12"/>
  <c r="L1074" i="12"/>
  <c r="L1174" i="12"/>
  <c r="L2074" i="12"/>
  <c r="L4623" i="12"/>
  <c r="L2214" i="12"/>
  <c r="L2654" i="12"/>
  <c r="L2567" i="12"/>
  <c r="L2897" i="12"/>
  <c r="L2834" i="12"/>
  <c r="L3183" i="12"/>
  <c r="L3130" i="12"/>
  <c r="L3154" i="12"/>
  <c r="L3699" i="12"/>
  <c r="L4178" i="12"/>
  <c r="L4230" i="12"/>
  <c r="L4210" i="12"/>
  <c r="L4518" i="12"/>
  <c r="L4574" i="12"/>
  <c r="L5615" i="12"/>
  <c r="L511" i="12"/>
  <c r="L1158" i="12"/>
  <c r="L439" i="12"/>
  <c r="L928" i="12"/>
  <c r="L794" i="12"/>
  <c r="L868" i="12"/>
  <c r="L1794" i="12"/>
  <c r="L2348" i="12"/>
  <c r="L4882" i="12"/>
  <c r="L2268" i="12"/>
  <c r="L2705" i="12"/>
  <c r="L2681" i="12"/>
  <c r="L1816" i="12"/>
  <c r="L2404" i="12"/>
  <c r="L3204" i="12"/>
  <c r="L3336" i="12"/>
  <c r="L3298" i="12"/>
  <c r="L3213" i="12"/>
  <c r="L3853" i="12"/>
  <c r="L3559" i="12"/>
  <c r="L4893" i="12"/>
  <c r="L3646" i="12"/>
  <c r="L3643" i="12"/>
  <c r="L3774" i="12"/>
  <c r="L1844" i="12"/>
  <c r="L1824" i="12"/>
  <c r="L4862" i="12"/>
  <c r="L4036" i="12"/>
  <c r="L4319" i="12"/>
  <c r="L4583" i="12"/>
  <c r="L4877" i="12"/>
  <c r="L2822" i="12"/>
  <c r="L4625" i="12"/>
  <c r="L4736" i="12"/>
  <c r="L4546" i="12"/>
  <c r="L4805" i="12"/>
  <c r="L4888" i="12"/>
  <c r="L2599" i="12"/>
  <c r="L2716" i="12"/>
  <c r="L3244" i="12"/>
  <c r="L1382" i="12"/>
  <c r="L1890" i="12"/>
  <c r="L3346" i="12"/>
  <c r="L4522" i="12"/>
  <c r="L4921" i="12"/>
  <c r="L3747" i="12"/>
  <c r="L4495" i="12"/>
  <c r="L1132" i="12"/>
  <c r="L1260" i="12"/>
  <c r="L1544" i="12"/>
  <c r="L1545" i="12"/>
  <c r="L2951" i="12"/>
  <c r="L4181" i="12"/>
  <c r="L4516" i="12"/>
  <c r="L4681" i="12"/>
  <c r="L4765" i="12"/>
  <c r="L72" i="12"/>
  <c r="L4794" i="12"/>
  <c r="L76" i="12"/>
  <c r="L104" i="12"/>
  <c r="L142" i="12"/>
  <c r="L1758" i="12"/>
  <c r="L204" i="12"/>
  <c r="L1365" i="12"/>
  <c r="L339" i="12"/>
  <c r="L713" i="12"/>
  <c r="L1272" i="12"/>
  <c r="L397" i="12"/>
  <c r="L353" i="12"/>
  <c r="L500" i="12"/>
  <c r="L692" i="12"/>
  <c r="L648" i="12"/>
  <c r="L880" i="12"/>
  <c r="L3276" i="12"/>
  <c r="L4554" i="12"/>
  <c r="L1150" i="12"/>
  <c r="L1173" i="12"/>
  <c r="L1130" i="12"/>
  <c r="L1403" i="12"/>
  <c r="L1352" i="12"/>
  <c r="L1364" i="12"/>
  <c r="L1371" i="12"/>
  <c r="L215" i="12"/>
  <c r="L1759" i="12"/>
  <c r="L5342" i="12"/>
  <c r="L1924" i="12"/>
  <c r="L2082" i="12"/>
  <c r="L2090" i="12"/>
  <c r="L4117" i="12"/>
  <c r="L73" i="12"/>
  <c r="L1998" i="12"/>
  <c r="L2272" i="12"/>
  <c r="L2448" i="12"/>
  <c r="L2300" i="12"/>
  <c r="L274" i="12"/>
  <c r="L2502" i="12"/>
  <c r="L2512" i="12"/>
  <c r="L2999" i="12"/>
  <c r="L3062" i="12"/>
  <c r="L3187" i="12"/>
  <c r="L3097" i="12"/>
  <c r="L3212" i="12"/>
  <c r="L4484" i="12"/>
  <c r="L1656" i="12"/>
  <c r="L4194" i="12"/>
  <c r="L4232" i="12"/>
  <c r="L4920" i="12"/>
  <c r="L4793" i="12"/>
  <c r="L4884" i="12"/>
  <c r="L4917" i="12"/>
  <c r="L5263" i="12"/>
  <c r="L3471" i="12"/>
  <c r="L262" i="12"/>
  <c r="L976" i="12"/>
  <c r="L4511" i="12"/>
  <c r="L2430" i="12"/>
  <c r="L3177" i="12"/>
  <c r="L1575" i="12"/>
  <c r="L2871" i="12"/>
  <c r="L3220" i="12"/>
  <c r="L3693" i="12"/>
  <c r="L4294" i="12"/>
  <c r="L5186" i="12"/>
  <c r="L1531" i="12"/>
  <c r="L4067" i="12"/>
  <c r="L1254" i="12"/>
  <c r="L4848" i="12"/>
  <c r="L3553" i="12"/>
  <c r="L4375" i="12"/>
  <c r="L1353" i="12"/>
  <c r="L872" i="12"/>
  <c r="L795" i="12"/>
  <c r="L1030" i="12"/>
  <c r="L1166" i="12"/>
  <c r="L1176" i="12"/>
  <c r="L1993" i="12"/>
  <c r="L2316" i="12"/>
  <c r="L1901" i="12"/>
  <c r="L2318" i="12"/>
  <c r="L1861" i="12"/>
  <c r="L1643" i="12"/>
  <c r="L1989" i="12"/>
  <c r="L2265" i="12"/>
  <c r="L2312" i="12"/>
  <c r="L2426" i="12"/>
  <c r="L2491" i="12"/>
  <c r="L5014" i="12"/>
  <c r="L4831" i="12"/>
  <c r="L2776" i="12"/>
  <c r="L3056" i="12"/>
  <c r="L3288" i="12"/>
  <c r="L3406" i="12"/>
  <c r="L3695" i="12"/>
  <c r="L4090" i="12"/>
  <c r="L4835" i="12"/>
  <c r="L4240" i="12"/>
  <c r="L4671" i="12"/>
  <c r="L4811" i="12"/>
  <c r="L4964" i="12"/>
  <c r="L3543" i="12"/>
  <c r="L5638" i="12"/>
  <c r="L300" i="12"/>
  <c r="L343" i="12"/>
  <c r="L28" i="12"/>
  <c r="L5032" i="12"/>
  <c r="L1231" i="12"/>
  <c r="L1234" i="12"/>
  <c r="L1453" i="12"/>
  <c r="L3258" i="12"/>
  <c r="L4004" i="12"/>
  <c r="L4219" i="12"/>
  <c r="L5185" i="12"/>
  <c r="L55" i="12"/>
  <c r="L4983" i="12"/>
  <c r="L616" i="12"/>
  <c r="L678" i="12"/>
  <c r="L436" i="12"/>
  <c r="L453" i="12"/>
  <c r="L372" i="12"/>
  <c r="L406" i="12"/>
  <c r="L598" i="12"/>
  <c r="L469" i="12"/>
  <c r="L375" i="12"/>
  <c r="L528" i="12"/>
  <c r="L572" i="12"/>
  <c r="L617" i="12"/>
  <c r="L1542" i="12"/>
  <c r="L721" i="12"/>
  <c r="L746" i="12"/>
  <c r="L732" i="12"/>
  <c r="L1032" i="12"/>
  <c r="L740" i="12"/>
  <c r="L977" i="12"/>
  <c r="L3866" i="12"/>
  <c r="L1025" i="12"/>
  <c r="L1200" i="12"/>
  <c r="L1164" i="12"/>
  <c r="L3870" i="12"/>
  <c r="L1320" i="12"/>
  <c r="L1344" i="12"/>
  <c r="L1268" i="12"/>
  <c r="L1335" i="12"/>
  <c r="L1398" i="12"/>
  <c r="L1448" i="12"/>
  <c r="L1442" i="12"/>
  <c r="L1405" i="12"/>
  <c r="L1627" i="12"/>
  <c r="L1634" i="12"/>
  <c r="L793" i="12"/>
  <c r="L418" i="12"/>
  <c r="L1938" i="12"/>
  <c r="L2050" i="12"/>
  <c r="L2027" i="12"/>
  <c r="L1515" i="12"/>
  <c r="L2400" i="12"/>
  <c r="L2587" i="12"/>
  <c r="L3875" i="12"/>
  <c r="L2533" i="12"/>
  <c r="L2773" i="12"/>
  <c r="L87" i="12"/>
  <c r="L1905" i="12"/>
  <c r="L2699" i="12"/>
  <c r="L2562" i="12"/>
  <c r="L2614" i="12"/>
  <c r="L2622" i="12"/>
  <c r="L2742" i="12"/>
  <c r="L4404" i="12"/>
  <c r="L2575" i="12"/>
  <c r="L2665" i="12"/>
  <c r="L2799" i="12"/>
  <c r="L2793" i="12"/>
  <c r="L2789" i="12"/>
  <c r="L2820" i="12"/>
  <c r="L3088" i="12"/>
  <c r="L2387" i="12"/>
  <c r="L2940" i="12"/>
  <c r="L3222" i="12"/>
  <c r="L3322" i="12"/>
  <c r="L3390" i="12"/>
  <c r="L3327" i="12"/>
  <c r="L3260" i="12"/>
  <c r="L3365" i="12"/>
  <c r="L3319" i="12"/>
  <c r="L3403" i="12"/>
  <c r="L3537" i="12"/>
  <c r="L3765" i="12"/>
  <c r="L3856" i="12"/>
  <c r="L3788" i="12"/>
  <c r="L3686" i="12"/>
  <c r="L3653" i="12"/>
  <c r="L2419" i="12"/>
  <c r="L3937" i="12"/>
  <c r="L3235" i="12"/>
  <c r="L4144" i="12"/>
  <c r="L1370" i="12"/>
  <c r="L4340" i="12"/>
  <c r="L4177" i="12"/>
  <c r="L2081" i="12"/>
  <c r="L4480" i="12"/>
  <c r="L4342" i="12"/>
  <c r="L2728" i="12"/>
  <c r="L4455" i="12"/>
  <c r="L3004" i="12"/>
  <c r="L4712" i="12"/>
  <c r="L4734" i="12"/>
  <c r="L4863" i="12"/>
  <c r="L5125" i="12"/>
  <c r="L5113" i="12"/>
  <c r="L5064" i="12"/>
  <c r="L5268" i="12"/>
  <c r="L49" i="12"/>
  <c r="L229" i="12"/>
  <c r="L42" i="12"/>
  <c r="L1240" i="12"/>
  <c r="L80" i="12"/>
  <c r="L84" i="12"/>
  <c r="L133" i="12"/>
  <c r="L155" i="12"/>
  <c r="L153" i="12"/>
  <c r="L150" i="12"/>
  <c r="L158" i="12"/>
  <c r="L731" i="12"/>
  <c r="L2415" i="12"/>
  <c r="L1278" i="12"/>
  <c r="L301" i="12"/>
  <c r="L176" i="12"/>
  <c r="L1862" i="12"/>
  <c r="L181" i="12"/>
  <c r="L54" i="12"/>
  <c r="L168" i="12"/>
  <c r="L48" i="12"/>
  <c r="L5074" i="12"/>
  <c r="L184" i="12"/>
  <c r="L96" i="12"/>
  <c r="L331" i="12"/>
  <c r="L1369" i="12"/>
  <c r="L173" i="12"/>
  <c r="L95" i="12"/>
  <c r="L39" i="12"/>
  <c r="L132" i="12"/>
  <c r="L233" i="12"/>
  <c r="L1245" i="12"/>
  <c r="L177" i="12"/>
  <c r="L222" i="12"/>
  <c r="L2745" i="12"/>
  <c r="L186" i="12"/>
  <c r="L45" i="12"/>
  <c r="L159" i="12"/>
  <c r="L198" i="12"/>
  <c r="L1267" i="12"/>
  <c r="L2617" i="12"/>
  <c r="L3075" i="12"/>
  <c r="L199" i="12"/>
  <c r="L208" i="12"/>
  <c r="L115" i="12"/>
  <c r="L203" i="12"/>
  <c r="L2016" i="12"/>
  <c r="L246" i="12"/>
  <c r="L207" i="12"/>
  <c r="L206" i="12"/>
  <c r="L197" i="12"/>
  <c r="L212" i="12"/>
  <c r="L23" i="12"/>
  <c r="L293" i="12"/>
  <c r="L68" i="12"/>
  <c r="L247" i="12"/>
  <c r="L82" i="12"/>
  <c r="L324" i="12"/>
  <c r="L1626" i="12"/>
  <c r="L1776" i="12"/>
  <c r="L314" i="12"/>
  <c r="L264" i="12"/>
  <c r="L275" i="12"/>
  <c r="L127" i="12"/>
  <c r="L3007" i="12"/>
  <c r="L149" i="12"/>
  <c r="L289" i="12"/>
  <c r="L1441" i="12"/>
  <c r="L1525" i="12"/>
  <c r="L3594" i="12"/>
  <c r="L4096" i="12"/>
  <c r="L70" i="12"/>
  <c r="L288" i="12"/>
  <c r="L302" i="12"/>
  <c r="L8" i="12"/>
  <c r="L299" i="12"/>
  <c r="L1167" i="12"/>
  <c r="L4798" i="12"/>
  <c r="L305" i="12"/>
  <c r="L316" i="12"/>
  <c r="L443" i="12"/>
  <c r="L507" i="12"/>
  <c r="L431" i="12"/>
  <c r="L13" i="12"/>
  <c r="L680" i="12"/>
  <c r="L3111" i="12"/>
  <c r="L448" i="12"/>
  <c r="L559" i="12"/>
  <c r="L452" i="12"/>
  <c r="L1149" i="12"/>
  <c r="L509" i="12"/>
  <c r="L1949" i="12"/>
  <c r="L621" i="12"/>
  <c r="L638" i="12"/>
  <c r="L581" i="12"/>
  <c r="L1729" i="12"/>
  <c r="L643" i="12"/>
  <c r="L641" i="12"/>
  <c r="L392" i="12"/>
  <c r="L707" i="12"/>
  <c r="L437" i="12"/>
  <c r="L548" i="12"/>
  <c r="L593" i="12"/>
  <c r="L5043" i="12"/>
  <c r="L435" i="12"/>
  <c r="L517" i="12"/>
  <c r="L408" i="12"/>
  <c r="L534" i="12"/>
  <c r="L526" i="12"/>
  <c r="L493" i="12"/>
  <c r="L4430" i="12"/>
  <c r="L5177" i="12"/>
  <c r="L1305" i="12"/>
  <c r="L420" i="12"/>
  <c r="L645" i="12"/>
  <c r="L674" i="12"/>
  <c r="L552" i="12"/>
  <c r="L587" i="12"/>
  <c r="L15" i="12"/>
  <c r="L477" i="12"/>
  <c r="L486" i="12"/>
  <c r="L446" i="12"/>
  <c r="L460" i="12"/>
  <c r="L475" i="12"/>
  <c r="L483" i="12"/>
  <c r="L472" i="12"/>
  <c r="L541" i="12"/>
  <c r="L542" i="12"/>
  <c r="L523" i="12"/>
  <c r="L525" i="12"/>
  <c r="L698" i="12"/>
  <c r="L387" i="12"/>
  <c r="L573" i="12"/>
  <c r="L579" i="12"/>
  <c r="L5044" i="12"/>
  <c r="L679" i="12"/>
  <c r="L716" i="12"/>
  <c r="L426" i="12"/>
  <c r="L626" i="12"/>
  <c r="L363" i="12"/>
  <c r="L607" i="12"/>
  <c r="L506" i="12"/>
  <c r="L3839" i="12"/>
  <c r="L2461" i="12"/>
  <c r="L538" i="12"/>
  <c r="L4715" i="12"/>
  <c r="L2" i="12"/>
  <c r="L490" i="12"/>
  <c r="L614" i="12"/>
  <c r="L599" i="12"/>
  <c r="L3262" i="12"/>
  <c r="L4385" i="12"/>
  <c r="L808" i="12"/>
  <c r="L381" i="12"/>
  <c r="L691" i="12"/>
  <c r="L505" i="12"/>
  <c r="L508" i="12"/>
  <c r="L652" i="12"/>
  <c r="L658" i="12"/>
  <c r="L699" i="12"/>
  <c r="L611" i="12"/>
  <c r="L647" i="12"/>
  <c r="L661" i="12"/>
  <c r="L119" i="12"/>
  <c r="L642" i="12"/>
  <c r="L787" i="12"/>
  <c r="L1039" i="12"/>
  <c r="L780" i="12"/>
  <c r="L4995" i="12"/>
  <c r="L86" i="12"/>
  <c r="L822" i="12"/>
  <c r="L2759" i="12"/>
  <c r="L1294" i="12"/>
  <c r="L1059" i="12"/>
  <c r="L2865" i="12"/>
  <c r="L736" i="12"/>
  <c r="L881" i="12"/>
  <c r="L919" i="12"/>
  <c r="L994" i="12"/>
  <c r="L4998" i="12"/>
  <c r="L832" i="12"/>
  <c r="L955" i="12"/>
  <c r="L320" i="12"/>
  <c r="L777" i="12"/>
  <c r="L848" i="12"/>
  <c r="L797" i="12"/>
  <c r="L3851" i="12"/>
  <c r="L782" i="12"/>
  <c r="L852" i="12"/>
  <c r="L902" i="12"/>
  <c r="L926" i="12"/>
  <c r="L2004" i="12"/>
  <c r="L1027" i="12"/>
  <c r="L773" i="12"/>
  <c r="L842" i="12"/>
  <c r="L975" i="12"/>
  <c r="L2244" i="12"/>
  <c r="L890" i="12"/>
  <c r="L839" i="12"/>
  <c r="L1033" i="12"/>
  <c r="L833" i="12"/>
  <c r="L1045" i="12"/>
  <c r="L889" i="12"/>
  <c r="L3223" i="12"/>
  <c r="L962" i="12"/>
  <c r="L4914" i="12"/>
  <c r="L1051" i="12"/>
  <c r="L830" i="12"/>
  <c r="L2874" i="12"/>
  <c r="L3485" i="12"/>
  <c r="L4819" i="12"/>
  <c r="L3836" i="12"/>
  <c r="L847" i="12"/>
  <c r="L792" i="12"/>
  <c r="L783" i="12"/>
  <c r="L3264" i="12"/>
  <c r="L921" i="12"/>
  <c r="L1018" i="12"/>
  <c r="L2753" i="12"/>
  <c r="L2071" i="12"/>
  <c r="L871" i="12"/>
  <c r="L878" i="12"/>
  <c r="L5563" i="12"/>
  <c r="L893" i="12"/>
  <c r="L803" i="12"/>
  <c r="L512" i="12"/>
  <c r="L882" i="12"/>
  <c r="L1789" i="12"/>
  <c r="L1031" i="12"/>
  <c r="L1021" i="12"/>
  <c r="L1024" i="12"/>
  <c r="L993" i="12"/>
  <c r="L933" i="12"/>
  <c r="L5173" i="12"/>
  <c r="L931" i="12"/>
  <c r="L932" i="12"/>
  <c r="L816" i="12"/>
  <c r="L776" i="12"/>
  <c r="L3707" i="12"/>
  <c r="L3408" i="12"/>
  <c r="L884" i="12"/>
  <c r="L749" i="12"/>
  <c r="L942" i="12"/>
  <c r="L725" i="12"/>
  <c r="L944" i="12"/>
  <c r="L1003" i="12"/>
  <c r="L891" i="12"/>
  <c r="L901" i="12"/>
  <c r="L981" i="12"/>
  <c r="L2558" i="12"/>
  <c r="L3453" i="12"/>
  <c r="L3512" i="12"/>
  <c r="L4792" i="12"/>
  <c r="L1709" i="12"/>
  <c r="L768" i="12"/>
  <c r="L938" i="12"/>
  <c r="L1040" i="12"/>
  <c r="L1956" i="12"/>
  <c r="L3547" i="12"/>
  <c r="L873" i="12"/>
  <c r="L786" i="12"/>
  <c r="L972" i="12"/>
  <c r="L3252" i="12"/>
  <c r="L805" i="12"/>
  <c r="L1022" i="12"/>
  <c r="L3548" i="12"/>
  <c r="L943" i="12"/>
  <c r="L745" i="12"/>
  <c r="L789" i="12"/>
  <c r="L804" i="12"/>
  <c r="L1283" i="12"/>
  <c r="L1001" i="12"/>
  <c r="L985" i="12"/>
  <c r="L2943" i="12"/>
  <c r="L818" i="12"/>
  <c r="L744" i="12"/>
  <c r="L989" i="12"/>
  <c r="L1070" i="12"/>
  <c r="L1118" i="12"/>
  <c r="L1071" i="12"/>
  <c r="L3923" i="12"/>
  <c r="L4618" i="12"/>
  <c r="L1107" i="12"/>
  <c r="L1168" i="12"/>
  <c r="L1235" i="12"/>
  <c r="L1073" i="12"/>
  <c r="L1172" i="12"/>
  <c r="L4809" i="12"/>
  <c r="L1229" i="12"/>
  <c r="L1080" i="12"/>
  <c r="L1443" i="12"/>
  <c r="L2924" i="12"/>
  <c r="L1067" i="12"/>
  <c r="L4134" i="12"/>
  <c r="L1098" i="12"/>
  <c r="L1189" i="12"/>
  <c r="L1144" i="12"/>
  <c r="L1197" i="12"/>
  <c r="L10" i="12"/>
  <c r="L1207" i="12"/>
  <c r="L474" i="12"/>
  <c r="L1160" i="12"/>
  <c r="L226" i="12"/>
  <c r="L1103" i="12"/>
  <c r="L1519" i="12"/>
  <c r="L1190" i="12"/>
  <c r="L1204" i="12"/>
  <c r="L1212" i="12"/>
  <c r="L1105" i="12"/>
  <c r="L1213" i="12"/>
  <c r="L5327" i="12"/>
  <c r="L1226" i="12"/>
  <c r="L1123" i="12"/>
  <c r="L1145" i="12"/>
  <c r="L1788" i="12"/>
  <c r="L1095" i="12"/>
  <c r="L1116" i="12"/>
  <c r="L1109" i="12"/>
  <c r="L1186" i="12"/>
  <c r="L1219" i="12"/>
  <c r="L1181" i="12"/>
  <c r="L1238" i="12"/>
  <c r="L1193" i="12"/>
  <c r="L1221" i="12"/>
  <c r="L1085" i="12"/>
  <c r="L1087" i="12"/>
  <c r="L1146" i="12"/>
  <c r="L1216" i="12"/>
  <c r="L1137" i="12"/>
  <c r="L1195" i="12"/>
  <c r="L1247" i="12"/>
  <c r="L1290" i="12"/>
  <c r="L1262" i="12"/>
  <c r="L12" i="12"/>
  <c r="L1374" i="12"/>
  <c r="L3011" i="12"/>
  <c r="L1347" i="12"/>
  <c r="L1367" i="12"/>
  <c r="L1252" i="12"/>
  <c r="L1427" i="12"/>
  <c r="L1274" i="12"/>
  <c r="L1276" i="12"/>
  <c r="L1291" i="12"/>
  <c r="L4172" i="12"/>
  <c r="L3272" i="12"/>
  <c r="L1307" i="12"/>
  <c r="L17" i="12"/>
  <c r="L1327" i="12"/>
  <c r="L473" i="12"/>
  <c r="L1313" i="12"/>
  <c r="L1318" i="12"/>
  <c r="L1311" i="12"/>
  <c r="L1292" i="12"/>
  <c r="L1302" i="12"/>
  <c r="L1303" i="12"/>
  <c r="L1304" i="12"/>
  <c r="L19" i="12"/>
  <c r="L1312" i="12"/>
  <c r="L1319" i="12"/>
  <c r="L2798" i="12"/>
  <c r="L1323" i="12"/>
  <c r="L1328" i="12"/>
  <c r="L1060" i="12"/>
  <c r="L16" i="12"/>
  <c r="L1331" i="12"/>
  <c r="L1271" i="12"/>
  <c r="L1357" i="12"/>
  <c r="L1366" i="12"/>
  <c r="L1383" i="12"/>
  <c r="L1384" i="12"/>
  <c r="L1301" i="12"/>
  <c r="L1392" i="12"/>
  <c r="L1391" i="12"/>
  <c r="L3552" i="12"/>
  <c r="L1296" i="12"/>
  <c r="L1409" i="12"/>
  <c r="L4426" i="12"/>
  <c r="L2299" i="12"/>
  <c r="L1413" i="12"/>
  <c r="L1475" i="12"/>
  <c r="L1416" i="12"/>
  <c r="L1539" i="12"/>
  <c r="L1434" i="12"/>
  <c r="L1451" i="12"/>
  <c r="L1540" i="12"/>
  <c r="L5157" i="12"/>
  <c r="L1463" i="12"/>
  <c r="L1485" i="12"/>
  <c r="L1466" i="12"/>
  <c r="L1461" i="12"/>
  <c r="L1066" i="12"/>
  <c r="L2726" i="12"/>
  <c r="L3735" i="12"/>
  <c r="L1423" i="12"/>
  <c r="L1429" i="12"/>
  <c r="L1483" i="12"/>
  <c r="L1488" i="12"/>
  <c r="L1704" i="12"/>
  <c r="L1407" i="12"/>
  <c r="L1854" i="12"/>
  <c r="L1447" i="12"/>
  <c r="L704" i="12"/>
  <c r="L1521" i="12"/>
  <c r="L1464" i="12"/>
  <c r="L1534" i="12"/>
  <c r="L1469" i="12"/>
  <c r="L4517" i="12"/>
  <c r="L1682" i="12"/>
  <c r="L1472" i="12"/>
  <c r="L1477" i="12"/>
  <c r="L4059" i="12"/>
  <c r="L3385" i="12"/>
  <c r="L1506" i="12"/>
  <c r="L3737" i="12"/>
  <c r="L1504" i="12"/>
  <c r="L1501" i="12"/>
  <c r="L3545" i="12"/>
  <c r="L1512" i="12"/>
  <c r="L1513" i="12"/>
  <c r="L1516" i="12"/>
  <c r="L1421" i="12"/>
  <c r="L1533" i="12"/>
  <c r="L4298" i="12"/>
  <c r="L103" i="12"/>
  <c r="L1523" i="12"/>
  <c r="L1538" i="12"/>
  <c r="L1541" i="12"/>
  <c r="L1444" i="12"/>
  <c r="L1456" i="12"/>
  <c r="L1420" i="12"/>
  <c r="L1438" i="12"/>
  <c r="L5055" i="12"/>
  <c r="L1414" i="12"/>
  <c r="L1499" i="12"/>
  <c r="L2129" i="12"/>
  <c r="L1530" i="12"/>
  <c r="L1484" i="12"/>
  <c r="L1543" i="12"/>
  <c r="L1655" i="12"/>
  <c r="L1727" i="12"/>
  <c r="L1547" i="12"/>
  <c r="L1549" i="12"/>
  <c r="L1559" i="12"/>
  <c r="L1680" i="12"/>
  <c r="L1718" i="12"/>
  <c r="L1635" i="12"/>
  <c r="L1550" i="12"/>
  <c r="L1568" i="12"/>
  <c r="L1754" i="12"/>
  <c r="L1581" i="12"/>
  <c r="L1598" i="12"/>
  <c r="L1710" i="12"/>
  <c r="L1246" i="12"/>
  <c r="L1565" i="12"/>
  <c r="L1577" i="12"/>
  <c r="L1602" i="12"/>
  <c r="L1588" i="12"/>
  <c r="L1576" i="12"/>
  <c r="L1698" i="12"/>
  <c r="L1638" i="12"/>
  <c r="L1628" i="12"/>
  <c r="L1570" i="12"/>
  <c r="L1592" i="12"/>
  <c r="L1683" i="12"/>
  <c r="L1620" i="12"/>
  <c r="L1686" i="12"/>
  <c r="L1690" i="12"/>
  <c r="L1679" i="12"/>
  <c r="L3148" i="12"/>
  <c r="L1654" i="12"/>
  <c r="L1562" i="12"/>
  <c r="L1706" i="12"/>
  <c r="L1743" i="12"/>
  <c r="L1681" i="12"/>
  <c r="L1700" i="12"/>
  <c r="L1731" i="12"/>
  <c r="L1630" i="12"/>
  <c r="L1646" i="12"/>
  <c r="L1701" i="12"/>
  <c r="L1747" i="12"/>
  <c r="L3633" i="12"/>
  <c r="L1736" i="12"/>
  <c r="L1664" i="12"/>
  <c r="L1642" i="12"/>
  <c r="L2182" i="12"/>
  <c r="L1678" i="12"/>
  <c r="L1625" i="12"/>
  <c r="L1713" i="12"/>
  <c r="L1703" i="12"/>
  <c r="L1724" i="12"/>
  <c r="L3067" i="12"/>
  <c r="L1818" i="12"/>
  <c r="L4422" i="12"/>
  <c r="L1871" i="12"/>
  <c r="L1763" i="12"/>
  <c r="L9" i="12"/>
  <c r="L2595" i="12"/>
  <c r="L1870" i="12"/>
  <c r="L910" i="12"/>
  <c r="L1902" i="12"/>
  <c r="L1043" i="12"/>
  <c r="L2872" i="12"/>
  <c r="L1904" i="12"/>
  <c r="L1807" i="12"/>
  <c r="L1945" i="12"/>
  <c r="L1775" i="12"/>
  <c r="L3648" i="12"/>
  <c r="L1944" i="12"/>
  <c r="L1825" i="12"/>
  <c r="L1791" i="12"/>
  <c r="L1954" i="12"/>
  <c r="L1946" i="12"/>
  <c r="L1953" i="12"/>
  <c r="L1960" i="12"/>
  <c r="L1839" i="12"/>
  <c r="L1852" i="12"/>
  <c r="L1907" i="12"/>
  <c r="L1826" i="12"/>
  <c r="L1845" i="12"/>
  <c r="L1833" i="12"/>
  <c r="L2041" i="12"/>
  <c r="L2096" i="12"/>
  <c r="L1821" i="12"/>
  <c r="L1777" i="12"/>
  <c r="L1875" i="12"/>
  <c r="L1785" i="12"/>
  <c r="L485" i="12"/>
  <c r="L1947" i="12"/>
  <c r="L1783" i="12"/>
  <c r="L1882" i="12"/>
  <c r="L1912" i="12"/>
  <c r="L1792" i="12"/>
  <c r="L1869" i="12"/>
  <c r="L1868" i="12"/>
  <c r="L1891" i="12"/>
  <c r="L1884" i="12"/>
  <c r="L1895" i="12"/>
  <c r="L1887" i="12"/>
  <c r="L1917" i="12"/>
  <c r="L1930" i="12"/>
  <c r="L30" i="12"/>
  <c r="L1233" i="12"/>
  <c r="L1279" i="12"/>
  <c r="L1888" i="12"/>
  <c r="L1967" i="12"/>
  <c r="L2107" i="12"/>
  <c r="L1932" i="12"/>
  <c r="L4439" i="12"/>
  <c r="L1920" i="12"/>
  <c r="L1913" i="12"/>
  <c r="L1923" i="12"/>
  <c r="L1883" i="12"/>
  <c r="L1909" i="12"/>
  <c r="L1933" i="12"/>
  <c r="L1950" i="12"/>
  <c r="L1981" i="12"/>
  <c r="L1997" i="12"/>
  <c r="L2020" i="12"/>
  <c r="L2032" i="12"/>
  <c r="L2063" i="12"/>
  <c r="L1983" i="12"/>
  <c r="L4892" i="12"/>
  <c r="L2047" i="12"/>
  <c r="L2037" i="12"/>
  <c r="L4853" i="12"/>
  <c r="L2043" i="12"/>
  <c r="L2127" i="12"/>
  <c r="L2058" i="12"/>
  <c r="L2034" i="12"/>
  <c r="L2089" i="12"/>
  <c r="L2094" i="12"/>
  <c r="L2133" i="12"/>
  <c r="L2139" i="12"/>
  <c r="L2239" i="12"/>
  <c r="L2971" i="12"/>
  <c r="L967" i="12"/>
  <c r="L2142" i="12"/>
  <c r="L2714" i="12"/>
  <c r="L3381" i="12"/>
  <c r="L2171" i="12"/>
  <c r="L2191" i="12"/>
  <c r="L2236" i="12"/>
  <c r="L2140" i="12"/>
  <c r="L2245" i="12"/>
  <c r="L2156" i="12"/>
  <c r="L2159" i="12"/>
  <c r="L2220" i="12"/>
  <c r="L2207" i="12"/>
  <c r="L2144" i="12"/>
  <c r="L2187" i="12"/>
  <c r="L2149" i="12"/>
  <c r="L2197" i="12"/>
  <c r="L3417" i="12"/>
  <c r="L139" i="12"/>
  <c r="L99" i="12"/>
  <c r="L345" i="12"/>
  <c r="L1425" i="12"/>
  <c r="L2359" i="12"/>
  <c r="L2254" i="12"/>
  <c r="L3121" i="12"/>
  <c r="L3249" i="12"/>
  <c r="L2011" i="12"/>
  <c r="L2849" i="12"/>
  <c r="L2967" i="12"/>
  <c r="L2504" i="12"/>
  <c r="L2471" i="12"/>
  <c r="L1277" i="12"/>
  <c r="L2364" i="12"/>
  <c r="L1329" i="12"/>
  <c r="L4644" i="12"/>
  <c r="L1341" i="12"/>
  <c r="L1345" i="12"/>
  <c r="L1362" i="12"/>
  <c r="L2458" i="12"/>
  <c r="L1401" i="12"/>
  <c r="L3321" i="12"/>
  <c r="L1969" i="12"/>
  <c r="L1440" i="12"/>
  <c r="L1685" i="12"/>
  <c r="L2481" i="12"/>
  <c r="L157" i="12"/>
  <c r="L2088" i="12"/>
  <c r="L2411" i="12"/>
  <c r="L2076" i="12"/>
  <c r="L2086" i="12"/>
  <c r="L2485" i="12"/>
  <c r="L2668" i="12"/>
  <c r="L240" i="12"/>
  <c r="L2367" i="12"/>
  <c r="L4487" i="12"/>
  <c r="L1140" i="12"/>
  <c r="L4791" i="12"/>
  <c r="L3393" i="12"/>
  <c r="L83" i="12"/>
  <c r="L3439" i="12"/>
  <c r="L2309" i="12"/>
  <c r="L2397" i="12"/>
  <c r="L2350" i="12"/>
  <c r="L2406" i="12"/>
  <c r="L3522" i="12"/>
  <c r="L2347" i="12"/>
  <c r="L2507" i="12"/>
  <c r="L4898" i="12"/>
  <c r="L2498" i="12"/>
  <c r="L2494" i="12"/>
  <c r="L2725" i="12"/>
  <c r="L2603" i="12"/>
  <c r="L2626" i="12"/>
  <c r="L3736" i="12"/>
  <c r="L2517" i="12"/>
  <c r="L2598" i="12"/>
  <c r="L2602" i="12"/>
  <c r="L2168" i="12"/>
  <c r="L2556" i="12"/>
  <c r="L2560" i="12"/>
  <c r="L1829" i="12"/>
  <c r="L2932" i="12"/>
  <c r="L2652" i="12"/>
  <c r="L3239" i="12"/>
  <c r="L2520" i="12"/>
  <c r="L2514" i="12"/>
  <c r="L2807" i="12"/>
  <c r="L2678" i="12"/>
  <c r="L2677" i="12"/>
  <c r="L5068" i="12"/>
  <c r="L1999" i="12"/>
  <c r="L2522" i="12"/>
  <c r="L2526" i="12"/>
  <c r="L2712" i="12"/>
  <c r="L2710" i="12"/>
  <c r="L2361" i="12"/>
  <c r="L2722" i="12"/>
  <c r="L2527" i="12"/>
  <c r="L2733" i="12"/>
  <c r="L2769" i="12"/>
  <c r="L4953" i="12"/>
  <c r="L2537" i="12"/>
  <c r="L2772" i="12"/>
  <c r="L2774" i="12"/>
  <c r="L2805" i="12"/>
  <c r="L2529" i="12"/>
  <c r="L2577" i="12"/>
  <c r="L2241" i="12"/>
  <c r="L2580" i="12"/>
  <c r="L3279" i="12"/>
  <c r="L2771" i="12"/>
  <c r="L2592" i="12"/>
  <c r="L2778" i="12"/>
  <c r="L2779" i="12"/>
  <c r="L2783" i="12"/>
  <c r="L2593" i="12"/>
  <c r="L2542" i="12"/>
  <c r="L5" i="12"/>
  <c r="L2630" i="12"/>
  <c r="L217" i="12"/>
  <c r="L2621" i="12"/>
  <c r="L2673" i="12"/>
  <c r="L2568" i="12"/>
  <c r="L2640" i="12"/>
  <c r="L2765" i="12"/>
  <c r="L2766" i="12"/>
  <c r="L2624" i="12"/>
  <c r="L2688" i="12"/>
  <c r="L2613" i="12"/>
  <c r="L2694" i="12"/>
  <c r="L4924" i="12"/>
  <c r="L2691" i="12"/>
  <c r="L4905" i="12"/>
  <c r="L2676" i="12"/>
  <c r="L2601" i="12"/>
  <c r="L1599" i="12"/>
  <c r="L2704" i="12"/>
  <c r="L2703" i="12"/>
  <c r="L2521" i="12"/>
  <c r="L2530" i="12"/>
  <c r="L5062" i="12"/>
  <c r="L245" i="12"/>
  <c r="L2689" i="12"/>
  <c r="L4154" i="12"/>
  <c r="L2684" i="12"/>
  <c r="L2534" i="12"/>
  <c r="L2570" i="12"/>
  <c r="L2596" i="12"/>
  <c r="L2546" i="12"/>
  <c r="L2791" i="12"/>
  <c r="L3013" i="12"/>
  <c r="L2852" i="12"/>
  <c r="L3026" i="12"/>
  <c r="L5107" i="12"/>
  <c r="L2812" i="12"/>
  <c r="L11" i="12"/>
  <c r="L3093" i="12"/>
  <c r="L2986" i="12"/>
  <c r="L3006" i="12"/>
  <c r="L3030" i="12"/>
  <c r="L2936" i="12"/>
  <c r="L2931" i="12"/>
  <c r="L2836" i="12"/>
  <c r="L2978" i="12"/>
  <c r="L3000" i="12"/>
  <c r="L2378" i="12"/>
  <c r="L2898" i="12"/>
  <c r="L2890" i="12"/>
  <c r="L3189" i="12"/>
  <c r="L3106" i="12"/>
  <c r="L3076" i="12"/>
  <c r="L3073" i="12"/>
  <c r="L2913" i="12"/>
  <c r="L3144" i="12"/>
  <c r="L4018" i="12"/>
  <c r="L2991" i="12"/>
  <c r="L1606" i="12"/>
  <c r="L2901" i="12"/>
  <c r="L3070" i="12"/>
  <c r="L348" i="12"/>
  <c r="L3081" i="12"/>
  <c r="L2858" i="12"/>
  <c r="L3098" i="12"/>
  <c r="L2808" i="12"/>
  <c r="L3324" i="12"/>
  <c r="L2843" i="12"/>
  <c r="L3054" i="12"/>
  <c r="L2985" i="12"/>
  <c r="L2899" i="12"/>
  <c r="L3176" i="12"/>
  <c r="L2850" i="12"/>
  <c r="L2847" i="12"/>
  <c r="L2851" i="12"/>
  <c r="L2885" i="12"/>
  <c r="L2907" i="12"/>
  <c r="L3181" i="12"/>
  <c r="L2984" i="12"/>
  <c r="L2888" i="12"/>
  <c r="L2845" i="12"/>
  <c r="L2892" i="12"/>
  <c r="L1187" i="12"/>
  <c r="L2884" i="12"/>
  <c r="L341" i="12"/>
  <c r="L1445" i="12"/>
  <c r="L3110" i="12"/>
  <c r="L2941" i="12"/>
  <c r="L3478" i="12"/>
  <c r="L4675" i="12"/>
  <c r="L2912" i="12"/>
  <c r="L2813" i="12"/>
  <c r="L2995" i="12"/>
  <c r="L2990" i="12"/>
  <c r="L3317" i="12"/>
  <c r="L2996" i="12"/>
  <c r="L2954" i="12"/>
  <c r="L3330" i="12"/>
  <c r="L2968" i="12"/>
  <c r="L3145" i="12"/>
  <c r="L3150" i="12"/>
  <c r="L3095" i="12"/>
  <c r="L258" i="12"/>
  <c r="L2942" i="12"/>
  <c r="L3042" i="12"/>
  <c r="L3277" i="12"/>
  <c r="L3094" i="12"/>
  <c r="L929" i="12"/>
  <c r="L432" i="12"/>
  <c r="L3032" i="12"/>
  <c r="L2832" i="12"/>
  <c r="L3034" i="12"/>
  <c r="L2938" i="12"/>
  <c r="L2989" i="12"/>
  <c r="L2757" i="12"/>
  <c r="L2970" i="12"/>
  <c r="L2997" i="12"/>
  <c r="L3112" i="12"/>
  <c r="L3085" i="12"/>
  <c r="L2916" i="12"/>
  <c r="L2918" i="12"/>
  <c r="L3155" i="12"/>
  <c r="L2659" i="12"/>
  <c r="L3055" i="12"/>
  <c r="L3107" i="12"/>
  <c r="L3077" i="12"/>
  <c r="L2923" i="12"/>
  <c r="L3012" i="12"/>
  <c r="L3135" i="12"/>
  <c r="L3104" i="12"/>
  <c r="L4923" i="12"/>
  <c r="L2718" i="12"/>
  <c r="L3053" i="12"/>
  <c r="L2054" i="12"/>
  <c r="L3126" i="12"/>
  <c r="L5086" i="12"/>
  <c r="L3354" i="12"/>
  <c r="L3043" i="12"/>
  <c r="L3123" i="12"/>
  <c r="L2945" i="12"/>
  <c r="L3925" i="12"/>
  <c r="L3092" i="12"/>
  <c r="L2969" i="12"/>
  <c r="L2973" i="12"/>
  <c r="L3179" i="12"/>
  <c r="L63" i="12"/>
  <c r="L227" i="12"/>
  <c r="L5093" i="12"/>
  <c r="L3669" i="12"/>
  <c r="L228" i="12"/>
  <c r="L722" i="12"/>
  <c r="L266" i="12"/>
  <c r="L554" i="12"/>
  <c r="L1275" i="12"/>
  <c r="L3282" i="12"/>
  <c r="L1336" i="12"/>
  <c r="L7" i="12"/>
  <c r="L1393" i="12"/>
  <c r="L1396" i="12"/>
  <c r="L4904" i="12"/>
  <c r="L1943" i="12"/>
  <c r="L3102" i="12"/>
  <c r="L3217" i="12"/>
  <c r="L3241" i="12"/>
  <c r="L3637" i="12"/>
  <c r="L4023" i="12"/>
  <c r="L2395" i="12"/>
  <c r="L1982" i="12"/>
  <c r="L2160" i="12"/>
  <c r="L2600" i="12"/>
  <c r="L1397" i="12"/>
  <c r="L1363" i="12"/>
  <c r="L4450" i="12"/>
  <c r="L766" i="12"/>
  <c r="L3470" i="12"/>
  <c r="L3639" i="12"/>
  <c r="L1395" i="12"/>
  <c r="L1966" i="12"/>
  <c r="L3291" i="12"/>
  <c r="L3263" i="12"/>
  <c r="L5124" i="12"/>
  <c r="L3452" i="12"/>
  <c r="L3460" i="12"/>
  <c r="L3295" i="12"/>
  <c r="L3496" i="12"/>
  <c r="L3255" i="12"/>
  <c r="L3487" i="12"/>
  <c r="L3414" i="12"/>
  <c r="L3516" i="12"/>
  <c r="L3482" i="12"/>
  <c r="L966" i="12"/>
  <c r="L2538" i="12"/>
  <c r="L4832" i="12"/>
  <c r="L3495" i="12"/>
  <c r="L3534" i="12"/>
  <c r="L3352" i="12"/>
  <c r="L3353" i="12"/>
  <c r="L4424" i="12"/>
  <c r="L4425" i="12"/>
  <c r="L3382" i="12"/>
  <c r="L3409" i="12"/>
  <c r="L3397" i="12"/>
  <c r="L3395" i="12"/>
  <c r="L3347" i="12"/>
  <c r="L1828" i="12"/>
  <c r="L3416" i="12"/>
  <c r="L3420" i="12"/>
  <c r="L3388" i="12"/>
  <c r="L3434" i="12"/>
  <c r="L4593" i="12"/>
  <c r="L2147" i="12"/>
  <c r="L3431" i="12"/>
  <c r="L3454" i="12"/>
  <c r="L3450" i="12"/>
  <c r="L3413" i="12"/>
  <c r="L3456" i="12"/>
  <c r="L3473" i="12"/>
  <c r="L4869" i="12"/>
  <c r="L3415" i="12"/>
  <c r="L2853" i="12"/>
  <c r="L3492" i="12"/>
  <c r="L3463" i="12"/>
  <c r="L3501" i="12"/>
  <c r="L3503" i="12"/>
  <c r="L3518" i="12"/>
  <c r="L3533" i="12"/>
  <c r="L1873" i="12"/>
  <c r="L3536" i="12"/>
  <c r="L4864" i="12"/>
  <c r="L3538" i="12"/>
  <c r="L3541" i="12"/>
  <c r="L3555" i="12"/>
  <c r="L3627" i="12"/>
  <c r="L3640" i="12"/>
  <c r="L3795" i="12"/>
  <c r="L3791" i="12"/>
  <c r="L4717" i="12"/>
  <c r="L4808" i="12"/>
  <c r="L3702" i="12"/>
  <c r="L3562" i="12"/>
  <c r="L3560" i="12"/>
  <c r="L1265" i="12"/>
  <c r="L3558" i="12"/>
  <c r="L3623" i="12"/>
  <c r="L3778" i="12"/>
  <c r="L3670" i="12"/>
  <c r="L3781" i="12"/>
  <c r="L3771" i="12"/>
  <c r="L3259" i="12"/>
  <c r="L3612" i="12"/>
  <c r="L3689" i="12"/>
  <c r="L3700" i="12"/>
  <c r="L3599" i="12"/>
  <c r="L3314" i="12"/>
  <c r="L3729" i="12"/>
  <c r="L3647" i="12"/>
  <c r="L3841" i="12"/>
  <c r="L2414" i="12"/>
  <c r="L1721" i="12"/>
  <c r="L5031" i="12"/>
  <c r="L3784" i="12"/>
  <c r="L3798" i="12"/>
  <c r="L378" i="12"/>
  <c r="L3641" i="12"/>
  <c r="L3720" i="12"/>
  <c r="L18" i="12"/>
  <c r="L2750" i="12"/>
  <c r="L3645" i="12"/>
  <c r="L1228" i="12"/>
  <c r="L3658" i="12"/>
  <c r="L3582" i="12"/>
  <c r="L3657" i="12"/>
  <c r="L3570" i="12"/>
  <c r="L3654" i="12"/>
  <c r="L3840" i="12"/>
  <c r="L4337" i="12"/>
  <c r="L1962" i="12"/>
  <c r="L108" i="12"/>
  <c r="L3660" i="12"/>
  <c r="L3571" i="12"/>
  <c r="L3850" i="12"/>
  <c r="L3652" i="12"/>
  <c r="L4398" i="12"/>
  <c r="L3664" i="12"/>
  <c r="L3339" i="12"/>
  <c r="L3709" i="12"/>
  <c r="L3719" i="12"/>
  <c r="L3803" i="12"/>
  <c r="L3738" i="12"/>
  <c r="L885" i="12"/>
  <c r="L3312" i="12"/>
  <c r="L3590" i="12"/>
  <c r="L3801" i="12"/>
  <c r="L3642" i="12"/>
  <c r="L3806" i="12"/>
  <c r="L4103" i="12"/>
  <c r="L3602" i="12"/>
  <c r="L3837" i="12"/>
  <c r="L3789" i="12"/>
  <c r="L4002" i="12"/>
  <c r="L3749" i="12"/>
  <c r="L3805" i="12"/>
  <c r="L3772" i="12"/>
  <c r="L3768" i="12"/>
  <c r="L3810" i="12"/>
  <c r="L3725" i="12"/>
  <c r="L3754" i="12"/>
  <c r="L4102" i="12"/>
  <c r="L3827" i="12"/>
  <c r="L3826" i="12"/>
  <c r="L3834" i="12"/>
  <c r="L3809" i="12"/>
  <c r="L3822" i="12"/>
  <c r="L3628" i="12"/>
  <c r="L4836" i="12"/>
  <c r="L3370" i="12"/>
  <c r="L1593" i="12"/>
  <c r="L4825" i="12"/>
  <c r="L2497" i="12"/>
  <c r="L4" i="12"/>
  <c r="L3907" i="12"/>
  <c r="L3948" i="12"/>
  <c r="L4027" i="12"/>
  <c r="L3988" i="12"/>
  <c r="L3916" i="12"/>
  <c r="L3931" i="12"/>
  <c r="L4089" i="12"/>
  <c r="L3942" i="12"/>
  <c r="L3946" i="12"/>
  <c r="L3941" i="12"/>
  <c r="L3953" i="12"/>
  <c r="L3943" i="12"/>
  <c r="L1925" i="12"/>
  <c r="L4087" i="12"/>
  <c r="L4029" i="12"/>
  <c r="L4031" i="12"/>
  <c r="L3974" i="12"/>
  <c r="L3982" i="12"/>
  <c r="L1426" i="12"/>
  <c r="L3980" i="12"/>
  <c r="L3981" i="12"/>
  <c r="L820" i="12"/>
  <c r="L3984" i="12"/>
  <c r="L3913" i="12"/>
  <c r="L3986" i="12"/>
  <c r="L3989" i="12"/>
  <c r="L3990" i="12"/>
  <c r="L4032" i="12"/>
  <c r="L1078" i="12"/>
  <c r="L4034" i="12"/>
  <c r="L4057" i="12"/>
  <c r="L4000" i="12"/>
  <c r="L4003" i="12"/>
  <c r="L3962" i="12"/>
  <c r="L3939" i="12"/>
  <c r="L3998" i="12"/>
  <c r="L4001" i="12"/>
  <c r="L4088" i="12"/>
  <c r="L4009" i="12"/>
  <c r="L4011" i="12"/>
  <c r="L4400" i="12"/>
  <c r="L4044" i="12"/>
  <c r="L4540" i="12"/>
  <c r="L3930" i="12"/>
  <c r="L4374" i="12"/>
  <c r="L4056" i="12"/>
  <c r="L4055" i="12"/>
  <c r="L4075" i="12"/>
  <c r="L2246" i="12"/>
  <c r="L2844" i="12"/>
  <c r="L2935" i="12"/>
  <c r="L4106" i="12"/>
  <c r="L4300" i="12"/>
  <c r="L4107" i="12"/>
  <c r="L2837" i="12"/>
  <c r="L4395" i="12"/>
  <c r="L4208" i="12"/>
  <c r="L4281" i="12"/>
  <c r="L4288" i="12"/>
  <c r="L4322" i="12"/>
  <c r="L4132" i="12"/>
  <c r="L2222" i="12"/>
  <c r="L4304" i="12"/>
  <c r="L4279" i="12"/>
  <c r="L14" i="12"/>
  <c r="L4255" i="12"/>
  <c r="L4021" i="12"/>
  <c r="L4115" i="12"/>
  <c r="L4264" i="12"/>
  <c r="L4120" i="12"/>
  <c r="L4361" i="12"/>
  <c r="L3379" i="12"/>
  <c r="L4112" i="12"/>
  <c r="L4159" i="12"/>
  <c r="L4193" i="12"/>
  <c r="L3977" i="12"/>
  <c r="L4246" i="12"/>
  <c r="L4127" i="12"/>
  <c r="L1951" i="12"/>
  <c r="L4161" i="12"/>
  <c r="L4276" i="12"/>
  <c r="L4182" i="12"/>
  <c r="L4313" i="12"/>
  <c r="L4119" i="12"/>
  <c r="L4126" i="12"/>
  <c r="L4108" i="12"/>
  <c r="L4311" i="12"/>
  <c r="L4305" i="12"/>
  <c r="L4407" i="12"/>
  <c r="L4285" i="12"/>
  <c r="L4373" i="12"/>
  <c r="L4104" i="12"/>
  <c r="L857" i="12"/>
  <c r="L4116" i="12"/>
  <c r="L4431" i="12"/>
  <c r="L4140" i="12"/>
  <c r="L4137" i="12"/>
  <c r="L4707" i="12"/>
  <c r="L427" i="12"/>
  <c r="L5633" i="12"/>
  <c r="L317" i="12"/>
  <c r="L429" i="12"/>
  <c r="L4170" i="12"/>
  <c r="L4173" i="12"/>
  <c r="L4168" i="12"/>
  <c r="L5080" i="12"/>
  <c r="L4176" i="12"/>
  <c r="L4449" i="12"/>
  <c r="L4229" i="12"/>
  <c r="L4267" i="12"/>
  <c r="L4124" i="12"/>
  <c r="L6" i="12"/>
  <c r="L4222" i="12"/>
  <c r="L4225" i="12"/>
  <c r="L4217" i="12"/>
  <c r="L4341" i="12"/>
  <c r="L349" i="12"/>
  <c r="L4227" i="12"/>
  <c r="L4216" i="12"/>
  <c r="L4169" i="12"/>
  <c r="L4326" i="12"/>
  <c r="L4237" i="12"/>
  <c r="L4358" i="12"/>
  <c r="L4428" i="12"/>
  <c r="L1511" i="12"/>
  <c r="L4244" i="12"/>
  <c r="L4211" i="12"/>
  <c r="L4290" i="12"/>
  <c r="L4197" i="12"/>
  <c r="L4468" i="12"/>
  <c r="L4299" i="12"/>
  <c r="L4327" i="12"/>
  <c r="L4125" i="12"/>
  <c r="L2770" i="12"/>
  <c r="L4776" i="12"/>
  <c r="L5116" i="12"/>
  <c r="L4444" i="12"/>
  <c r="L4347" i="12"/>
  <c r="L4356" i="12"/>
  <c r="L1582" i="12"/>
  <c r="L4186" i="12"/>
  <c r="L4260" i="12"/>
  <c r="L4200" i="12"/>
  <c r="L4201" i="12"/>
  <c r="L4349" i="12"/>
  <c r="L2442" i="12"/>
  <c r="L4885" i="12"/>
  <c r="L4402" i="12"/>
  <c r="L4302" i="12"/>
  <c r="L4405" i="12"/>
  <c r="L4320" i="12"/>
  <c r="L3650" i="12"/>
  <c r="L4348" i="12"/>
  <c r="L4136" i="12"/>
  <c r="L4435" i="12"/>
  <c r="L4129" i="12"/>
  <c r="L4401" i="12"/>
  <c r="L4397" i="12"/>
  <c r="L4382" i="12"/>
  <c r="L4138" i="12"/>
  <c r="L402" i="12"/>
  <c r="L4415" i="12"/>
  <c r="L3" i="12"/>
  <c r="L4206" i="12"/>
  <c r="L4380" i="12"/>
  <c r="L4135" i="12"/>
  <c r="L2240" i="12"/>
  <c r="L4476" i="12"/>
  <c r="L4532" i="12"/>
  <c r="L4601" i="12"/>
  <c r="L4613" i="12"/>
  <c r="L271" i="12"/>
  <c r="L4632" i="12"/>
  <c r="L2846" i="12"/>
  <c r="L4696" i="12"/>
  <c r="L4699" i="12"/>
  <c r="L4634" i="12"/>
  <c r="L4504" i="12"/>
  <c r="L4628" i="12"/>
  <c r="L4559" i="12"/>
  <c r="L4702" i="12"/>
  <c r="L1927" i="12"/>
  <c r="L4548" i="12"/>
  <c r="L4784" i="12"/>
  <c r="L4774" i="12"/>
  <c r="L4775" i="12"/>
  <c r="L1896" i="12"/>
  <c r="L4643" i="12"/>
  <c r="L4663" i="12"/>
  <c r="L4602" i="12"/>
  <c r="L4679" i="12"/>
  <c r="L4683" i="12"/>
  <c r="L4619" i="12"/>
  <c r="L3475" i="12"/>
  <c r="L4687" i="12"/>
  <c r="L4700" i="12"/>
  <c r="L1489" i="12"/>
  <c r="L4689" i="12"/>
  <c r="L4677" i="12"/>
  <c r="L4773" i="12"/>
  <c r="L4749" i="12"/>
  <c r="L4742" i="12"/>
  <c r="L4685" i="12"/>
  <c r="L4616" i="12"/>
  <c r="L4537" i="12"/>
  <c r="L319" i="12"/>
  <c r="L1154" i="12"/>
  <c r="L4769" i="12"/>
  <c r="L4527" i="12"/>
  <c r="L4083" i="12"/>
  <c r="L4763" i="12"/>
  <c r="L4890" i="12"/>
  <c r="L4767" i="12"/>
  <c r="L4531" i="12"/>
  <c r="L3366" i="12"/>
  <c r="L4780" i="12"/>
  <c r="L4790" i="12"/>
  <c r="L4833" i="12"/>
  <c r="L4847" i="12"/>
  <c r="L4861" i="12"/>
  <c r="L1225" i="12"/>
  <c r="L756" i="12"/>
  <c r="L4901" i="12"/>
  <c r="L1282" i="12"/>
  <c r="L4944" i="12"/>
  <c r="L4910" i="12"/>
  <c r="L4973" i="12"/>
  <c r="L5018" i="12"/>
  <c r="L5001" i="12"/>
  <c r="L5003" i="12"/>
  <c r="L4992" i="12"/>
  <c r="L4990" i="12"/>
  <c r="L4945" i="12"/>
  <c r="L4986" i="12"/>
  <c r="L4946" i="12"/>
  <c r="L5006" i="12"/>
  <c r="L4934" i="12"/>
  <c r="L4935" i="12"/>
  <c r="L3142" i="12"/>
  <c r="L4966" i="12"/>
  <c r="L67" i="12"/>
  <c r="L927" i="12"/>
  <c r="L1822" i="12"/>
  <c r="L129" i="12"/>
  <c r="L5075" i="12"/>
  <c r="L134" i="12"/>
  <c r="L5033" i="12"/>
  <c r="L183" i="12"/>
  <c r="L5036" i="12"/>
  <c r="L1090" i="12"/>
  <c r="L1965" i="12"/>
  <c r="L3400" i="12"/>
  <c r="L5119" i="12"/>
  <c r="L5139" i="12"/>
  <c r="L1028" i="12"/>
  <c r="L178" i="12"/>
  <c r="L256" i="12"/>
  <c r="L294" i="12"/>
  <c r="L5136" i="12"/>
  <c r="L3591" i="12"/>
  <c r="L307" i="12"/>
  <c r="L1289" i="12"/>
  <c r="L1251" i="12"/>
  <c r="L1340" i="12"/>
  <c r="L1182" i="12"/>
  <c r="L3481" i="12"/>
  <c r="L1491" i="12"/>
  <c r="L2669" i="12"/>
  <c r="L3573" i="12"/>
  <c r="L5147" i="12"/>
  <c r="L350" i="12"/>
  <c r="L4214" i="12"/>
  <c r="L1849" i="12"/>
  <c r="L3356" i="12"/>
  <c r="L5089" i="12"/>
  <c r="L1894" i="12"/>
  <c r="L5115" i="12"/>
  <c r="L407" i="12"/>
  <c r="L1964" i="12"/>
  <c r="L1980" i="12"/>
  <c r="L4354" i="12"/>
  <c r="L1244" i="12"/>
  <c r="L5140" i="12"/>
  <c r="L5045" i="12"/>
  <c r="L2163" i="12"/>
  <c r="L4151" i="12"/>
  <c r="L2065" i="12"/>
  <c r="L2007" i="12"/>
  <c r="L2087" i="12"/>
  <c r="L2674" i="12"/>
  <c r="L3367" i="12"/>
  <c r="L2019" i="12"/>
  <c r="L2021" i="12"/>
  <c r="L2022" i="12"/>
  <c r="L5048" i="12"/>
  <c r="L3151" i="12"/>
  <c r="L396" i="12"/>
  <c r="L2042" i="12"/>
  <c r="L5084" i="12"/>
  <c r="L1433" i="12"/>
  <c r="L2051" i="12"/>
  <c r="L2048" i="12"/>
  <c r="L1611" i="12"/>
  <c r="L2092" i="12"/>
  <c r="L3449" i="12"/>
  <c r="L5142" i="12"/>
  <c r="L3489" i="12"/>
  <c r="L5111" i="12"/>
  <c r="L5109" i="12"/>
  <c r="L5110" i="12"/>
  <c r="L1052" i="12"/>
  <c r="L5340" i="12"/>
  <c r="L5202" i="12"/>
  <c r="L5341" i="12"/>
  <c r="L5377" i="12"/>
  <c r="L3182" i="12"/>
  <c r="L5484" i="12"/>
  <c r="L5652" i="12"/>
  <c r="L5619" i="12"/>
  <c r="L5643" i="12"/>
  <c r="L286" i="12"/>
  <c r="L1050" i="12"/>
  <c r="L2869" i="12"/>
  <c r="L3001" i="12"/>
  <c r="L3133" i="12"/>
  <c r="L3600" i="12"/>
  <c r="L3597" i="12"/>
  <c r="L4086" i="12"/>
  <c r="L4413" i="12"/>
  <c r="L344" i="12"/>
  <c r="L459" i="12"/>
  <c r="L1435" i="12"/>
  <c r="L2445" i="12"/>
  <c r="L3289" i="12"/>
  <c r="L3359" i="12"/>
  <c r="L3225" i="12"/>
  <c r="L4262" i="12"/>
  <c r="L4508" i="12"/>
  <c r="L4650" i="12"/>
  <c r="L4818" i="12"/>
  <c r="L101" i="12"/>
  <c r="L3116" i="12"/>
  <c r="L4839" i="12"/>
  <c r="L309" i="12"/>
  <c r="L322" i="12"/>
  <c r="L771" i="12"/>
  <c r="L1152" i="12"/>
  <c r="L1517" i="12"/>
  <c r="L5590" i="12"/>
  <c r="L2059" i="12"/>
  <c r="L2700" i="12"/>
  <c r="L2670" i="12"/>
  <c r="L4684" i="12"/>
  <c r="L2680" i="12"/>
  <c r="L2672" i="12"/>
  <c r="L3147" i="12"/>
  <c r="L4452" i="12"/>
  <c r="L3355" i="12"/>
  <c r="L3455" i="12"/>
  <c r="L3574" i="12"/>
  <c r="L4388" i="12"/>
  <c r="L4975" i="12"/>
  <c r="L3934" i="12"/>
  <c r="L1248" i="12"/>
  <c r="L4335" i="12"/>
  <c r="L4283" i="12"/>
  <c r="L4500" i="12"/>
  <c r="L4567" i="12"/>
  <c r="L4980" i="12"/>
  <c r="L5079" i="12"/>
  <c r="L122" i="12"/>
  <c r="L29" i="12"/>
  <c r="L520" i="12"/>
  <c r="L564" i="12"/>
  <c r="L612" i="12"/>
  <c r="L730" i="12"/>
  <c r="L769" i="12"/>
  <c r="L3198" i="12"/>
  <c r="L1010" i="12"/>
  <c r="L748" i="12"/>
  <c r="L1058" i="12"/>
  <c r="L1008" i="12"/>
  <c r="L4960" i="12"/>
  <c r="L1719" i="12"/>
  <c r="L3859" i="12"/>
  <c r="L1715" i="12"/>
  <c r="L2597" i="12"/>
  <c r="L2723" i="12"/>
  <c r="L2823" i="12"/>
  <c r="L3170" i="12"/>
  <c r="L3125" i="12"/>
  <c r="L3071" i="12"/>
  <c r="L2729" i="12"/>
  <c r="L3713" i="12"/>
  <c r="L3847" i="12"/>
  <c r="L3575" i="12"/>
  <c r="L4446" i="12"/>
  <c r="L4184" i="12"/>
  <c r="L4334" i="12"/>
  <c r="L4324" i="12"/>
  <c r="L4394" i="12"/>
  <c r="L4396" i="12"/>
  <c r="L4771" i="12"/>
  <c r="L4978" i="12"/>
  <c r="L4982" i="12"/>
  <c r="L4941" i="12"/>
  <c r="L550" i="12"/>
  <c r="L728" i="12"/>
  <c r="L4928" i="12"/>
  <c r="L4931" i="12"/>
  <c r="L4933" i="12"/>
  <c r="L1147" i="12"/>
  <c r="L1069" i="12"/>
  <c r="L1125" i="12"/>
  <c r="L1893" i="12"/>
  <c r="L1768" i="12"/>
  <c r="L4203" i="12"/>
  <c r="L1929" i="12"/>
  <c r="L1042" i="12"/>
  <c r="L3257" i="12"/>
  <c r="L3635" i="12"/>
  <c r="L4822" i="12"/>
  <c r="L3767" i="12"/>
  <c r="L3845" i="12"/>
  <c r="L4969" i="12"/>
  <c r="L4360" i="12"/>
  <c r="L4512" i="12"/>
  <c r="L4961" i="12"/>
  <c r="L4344" i="12"/>
  <c r="L4412" i="12"/>
  <c r="L4408" i="12"/>
  <c r="L323" i="12"/>
  <c r="L1532" i="12"/>
  <c r="L5081" i="12"/>
  <c r="L4963" i="12"/>
  <c r="L1386" i="12"/>
  <c r="L4310" i="12"/>
  <c r="L75" i="12"/>
  <c r="L35" i="12"/>
  <c r="L329" i="12"/>
  <c r="L461" i="12"/>
  <c r="L1876" i="12"/>
  <c r="L3992" i="12"/>
  <c r="L4109" i="12"/>
  <c r="L1739" i="12"/>
  <c r="L4145" i="12"/>
  <c r="L4501" i="12"/>
  <c r="L854" i="12"/>
  <c r="L5601" i="12"/>
  <c r="L2247" i="12"/>
  <c r="L2764" i="12"/>
  <c r="L2755" i="12"/>
  <c r="L2908" i="12"/>
  <c r="L3278" i="12"/>
  <c r="L4284" i="12"/>
  <c r="L2341" i="12"/>
  <c r="L657" i="12"/>
  <c r="L434" i="12"/>
  <c r="L1734" i="12"/>
  <c r="L1898" i="12"/>
  <c r="L5076" i="12"/>
  <c r="L2248" i="12"/>
  <c r="L3143" i="12"/>
  <c r="L4949" i="12"/>
  <c r="F2" i="6" l="1"/>
  <c r="N2" i="6"/>
  <c r="H29" i="1" l="1"/>
  <c r="I2" i="6" s="1"/>
  <c r="H23" i="1"/>
  <c r="O2" i="6" l="1"/>
  <c r="B6" i="6"/>
  <c r="B8" i="5"/>
  <c r="F3" i="6" l="1"/>
  <c r="F4" i="6"/>
  <c r="E4" i="6"/>
  <c r="D4" i="6"/>
  <c r="I3" i="6"/>
  <c r="I4" i="6"/>
  <c r="H4" i="6"/>
  <c r="H3" i="6"/>
  <c r="G3" i="6"/>
  <c r="E3" i="6"/>
  <c r="D3" i="6"/>
  <c r="J2" i="6"/>
  <c r="G4" i="6"/>
  <c r="O2" i="3"/>
  <c r="O3" i="3"/>
  <c r="O4" i="3"/>
  <c r="O5" i="3"/>
  <c r="O6" i="3"/>
  <c r="O7" i="3"/>
  <c r="O8" i="3"/>
  <c r="O9" i="3"/>
  <c r="O10" i="3"/>
  <c r="O11" i="3"/>
  <c r="O12" i="3"/>
  <c r="O13" i="3"/>
  <c r="O14" i="3"/>
  <c r="O15" i="3"/>
  <c r="O16" i="3"/>
  <c r="O1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1456" i="3"/>
  <c r="O1457" i="3"/>
  <c r="O1458" i="3"/>
  <c r="O1459" i="3"/>
  <c r="O1460" i="3"/>
  <c r="O1461" i="3"/>
  <c r="O1462" i="3"/>
  <c r="O1463" i="3"/>
  <c r="O1464" i="3"/>
  <c r="O1465" i="3"/>
  <c r="O1466" i="3"/>
  <c r="O1467" i="3"/>
  <c r="O1468" i="3"/>
  <c r="O1469" i="3"/>
  <c r="O1470" i="3"/>
  <c r="O1471" i="3"/>
  <c r="O1472" i="3"/>
  <c r="O1473" i="3"/>
  <c r="O1474" i="3"/>
  <c r="O1475" i="3"/>
  <c r="O1476" i="3"/>
  <c r="O1477" i="3"/>
  <c r="O1478" i="3"/>
  <c r="O1479" i="3"/>
  <c r="O1480" i="3"/>
  <c r="O1481" i="3"/>
  <c r="O1482" i="3"/>
  <c r="O1483" i="3"/>
  <c r="O1484" i="3"/>
  <c r="O1485" i="3"/>
  <c r="O1486" i="3"/>
  <c r="O1487" i="3"/>
  <c r="O1488" i="3"/>
  <c r="O1489" i="3"/>
  <c r="O1490" i="3"/>
  <c r="O1491" i="3"/>
  <c r="O1492"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1517" i="3"/>
  <c r="O1518" i="3"/>
  <c r="O1519" i="3"/>
  <c r="O1520" i="3"/>
  <c r="O1521" i="3"/>
  <c r="O1522" i="3"/>
  <c r="O1523" i="3"/>
  <c r="O1524" i="3"/>
  <c r="O1525" i="3"/>
  <c r="O1526" i="3"/>
  <c r="O1527" i="3"/>
  <c r="O1528" i="3"/>
  <c r="O1529" i="3"/>
  <c r="O1530" i="3"/>
  <c r="O1531" i="3"/>
  <c r="O1532" i="3"/>
  <c r="O1533" i="3"/>
  <c r="O1534" i="3"/>
  <c r="O1535" i="3"/>
  <c r="O1536" i="3"/>
  <c r="O1537" i="3"/>
  <c r="O1538" i="3"/>
  <c r="O1539" i="3"/>
  <c r="O1540" i="3"/>
  <c r="O1541" i="3"/>
  <c r="O1542" i="3"/>
  <c r="O1543" i="3"/>
  <c r="O1544" i="3"/>
  <c r="O1545" i="3"/>
  <c r="O1546" i="3"/>
  <c r="O1547" i="3"/>
  <c r="O1548" i="3"/>
  <c r="O1549" i="3"/>
  <c r="O155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8"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1710" i="3"/>
  <c r="O1711" i="3"/>
  <c r="O1712" i="3"/>
  <c r="O1713" i="3"/>
  <c r="O1714"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2909" i="3"/>
  <c r="O2910" i="3"/>
  <c r="O2911" i="3"/>
  <c r="O2912" i="3"/>
  <c r="O2913" i="3"/>
  <c r="O2914" i="3"/>
  <c r="O2915" i="3"/>
  <c r="O2916" i="3"/>
  <c r="O2917" i="3"/>
  <c r="O2918" i="3"/>
  <c r="O2919" i="3"/>
  <c r="O2920" i="3"/>
  <c r="O2921" i="3"/>
  <c r="O2922" i="3"/>
  <c r="O2923" i="3"/>
  <c r="O2924" i="3"/>
  <c r="O2925" i="3"/>
  <c r="O2926" i="3"/>
  <c r="O2927" i="3"/>
  <c r="O2928" i="3"/>
  <c r="O2929" i="3"/>
  <c r="O2930" i="3"/>
  <c r="O2931" i="3"/>
  <c r="O2932" i="3"/>
  <c r="O2933" i="3"/>
  <c r="O2934" i="3"/>
  <c r="O2935" i="3"/>
  <c r="O2936" i="3"/>
  <c r="O2937" i="3"/>
  <c r="O2938" i="3"/>
  <c r="O2939" i="3"/>
  <c r="O2940" i="3"/>
  <c r="O2941" i="3"/>
  <c r="O2942" i="3"/>
  <c r="O2943" i="3"/>
  <c r="O2944" i="3"/>
  <c r="O2945" i="3"/>
  <c r="O2946" i="3"/>
  <c r="O2947" i="3"/>
  <c r="O2948" i="3"/>
  <c r="O2949" i="3"/>
  <c r="O2950" i="3"/>
  <c r="O2951" i="3"/>
  <c r="O2952" i="3"/>
  <c r="O2953" i="3"/>
  <c r="O2954" i="3"/>
  <c r="O2955" i="3"/>
  <c r="O2956" i="3"/>
  <c r="O2957" i="3"/>
  <c r="O2958" i="3"/>
  <c r="O2959" i="3"/>
  <c r="O2960" i="3"/>
  <c r="O2961" i="3"/>
  <c r="O2962" i="3"/>
  <c r="O2963" i="3"/>
  <c r="O2964" i="3"/>
  <c r="O2965" i="3"/>
  <c r="O2966" i="3"/>
  <c r="O2967" i="3"/>
  <c r="O2968" i="3"/>
  <c r="O2969" i="3"/>
  <c r="O2970" i="3"/>
  <c r="O2971" i="3"/>
  <c r="O2972" i="3"/>
  <c r="O2973" i="3"/>
  <c r="O2974" i="3"/>
  <c r="O2975" i="3"/>
  <c r="O2976" i="3"/>
  <c r="O2977" i="3"/>
  <c r="O2978" i="3"/>
  <c r="O2979" i="3"/>
  <c r="O2980" i="3"/>
  <c r="O2981" i="3"/>
  <c r="O2982" i="3"/>
  <c r="O2983" i="3"/>
  <c r="O2984" i="3"/>
  <c r="O2985" i="3"/>
  <c r="O2986" i="3"/>
  <c r="O2987" i="3"/>
  <c r="O2988" i="3"/>
  <c r="O2989" i="3"/>
  <c r="O2990" i="3"/>
  <c r="O2991" i="3"/>
  <c r="O2992" i="3"/>
  <c r="O2993" i="3"/>
  <c r="O2994" i="3"/>
  <c r="O2995" i="3"/>
  <c r="O2996" i="3"/>
  <c r="O2997" i="3"/>
  <c r="O2998" i="3"/>
  <c r="O2999" i="3"/>
  <c r="O3000" i="3"/>
  <c r="O3001" i="3"/>
  <c r="O3002" i="3"/>
  <c r="O3003" i="3"/>
  <c r="O3004" i="3"/>
  <c r="O3005" i="3"/>
  <c r="O3006" i="3"/>
  <c r="O3007" i="3"/>
  <c r="O3008" i="3"/>
  <c r="O3009" i="3"/>
  <c r="O3010" i="3"/>
  <c r="O3011" i="3"/>
  <c r="O3012" i="3"/>
  <c r="O3013" i="3"/>
  <c r="O3014" i="3"/>
  <c r="O3015" i="3"/>
  <c r="O3016" i="3"/>
  <c r="O3017" i="3"/>
  <c r="O3018" i="3"/>
  <c r="O3019" i="3"/>
  <c r="O3020" i="3"/>
  <c r="O3021" i="3"/>
  <c r="O3022" i="3"/>
  <c r="O3023" i="3"/>
  <c r="O3024" i="3"/>
  <c r="O3025" i="3"/>
  <c r="O3026" i="3"/>
  <c r="O3027" i="3"/>
  <c r="O3028" i="3"/>
  <c r="O3029" i="3"/>
  <c r="O3030" i="3"/>
  <c r="O3031" i="3"/>
  <c r="O3032" i="3"/>
  <c r="O3033" i="3"/>
  <c r="O3034" i="3"/>
  <c r="O3035" i="3"/>
  <c r="O3036" i="3"/>
  <c r="O3037" i="3"/>
  <c r="O3038" i="3"/>
  <c r="O3039" i="3"/>
  <c r="O3040" i="3"/>
  <c r="O3041" i="3"/>
  <c r="O3042" i="3"/>
  <c r="O3043" i="3"/>
  <c r="O3044" i="3"/>
  <c r="O3045" i="3"/>
  <c r="O3046" i="3"/>
  <c r="O3047" i="3"/>
  <c r="O3048" i="3"/>
  <c r="O3049" i="3"/>
  <c r="O3050" i="3"/>
  <c r="O3051" i="3"/>
  <c r="O3052" i="3"/>
  <c r="O3053" i="3"/>
  <c r="O3054" i="3"/>
  <c r="O3055" i="3"/>
  <c r="O3056" i="3"/>
  <c r="O3057" i="3"/>
  <c r="O3058" i="3"/>
  <c r="O3059" i="3"/>
  <c r="O3060" i="3"/>
  <c r="O3061" i="3"/>
  <c r="O3062" i="3"/>
  <c r="O3063" i="3"/>
  <c r="O3064" i="3"/>
  <c r="O3065" i="3"/>
  <c r="O3066" i="3"/>
  <c r="O3067" i="3"/>
  <c r="O3068" i="3"/>
  <c r="O3069" i="3"/>
  <c r="O3070" i="3"/>
  <c r="O3071" i="3"/>
  <c r="O3072" i="3"/>
  <c r="O3073" i="3"/>
  <c r="O3074" i="3"/>
  <c r="O3075" i="3"/>
  <c r="O3076" i="3"/>
  <c r="O3077" i="3"/>
  <c r="O3078" i="3"/>
  <c r="O3079" i="3"/>
  <c r="O3080" i="3"/>
  <c r="O3081" i="3"/>
  <c r="O3082" i="3"/>
  <c r="O3083" i="3"/>
  <c r="O3084" i="3"/>
  <c r="O3085" i="3"/>
  <c r="O3086" i="3"/>
  <c r="O3087" i="3"/>
  <c r="O3088" i="3"/>
  <c r="O3089" i="3"/>
  <c r="O3090" i="3"/>
  <c r="O3091" i="3"/>
  <c r="O3092" i="3"/>
  <c r="O3093" i="3"/>
  <c r="O3094" i="3"/>
  <c r="O3095" i="3"/>
  <c r="O3096" i="3"/>
  <c r="O3097" i="3"/>
  <c r="O3098" i="3"/>
  <c r="O3099" i="3"/>
  <c r="O3100" i="3"/>
  <c r="O3101" i="3"/>
  <c r="O3102" i="3"/>
  <c r="O3103" i="3"/>
  <c r="O3104" i="3"/>
  <c r="O3105" i="3"/>
  <c r="O3106" i="3"/>
  <c r="O3107" i="3"/>
  <c r="O3108" i="3"/>
  <c r="O3109" i="3"/>
  <c r="O3110" i="3"/>
  <c r="O3111" i="3"/>
  <c r="O3112" i="3"/>
  <c r="O3113" i="3"/>
  <c r="O3114" i="3"/>
  <c r="O3115" i="3"/>
  <c r="O3116" i="3"/>
  <c r="O3117" i="3"/>
  <c r="O3118" i="3"/>
  <c r="O3119" i="3"/>
  <c r="O3120" i="3"/>
  <c r="O3121" i="3"/>
  <c r="O3122" i="3"/>
  <c r="O3123" i="3"/>
  <c r="O3124" i="3"/>
  <c r="O3125" i="3"/>
  <c r="O3126" i="3"/>
  <c r="O3127" i="3"/>
  <c r="O3128" i="3"/>
  <c r="O3129" i="3"/>
  <c r="O3130" i="3"/>
  <c r="O3131" i="3"/>
  <c r="O3132" i="3"/>
  <c r="O3133" i="3"/>
  <c r="O3134" i="3"/>
  <c r="O3135" i="3"/>
  <c r="O3136" i="3"/>
  <c r="O3137" i="3"/>
  <c r="O3138" i="3"/>
  <c r="O3139" i="3"/>
  <c r="O3140" i="3"/>
  <c r="O3141" i="3"/>
  <c r="O3142" i="3"/>
  <c r="O3143" i="3"/>
  <c r="O3144" i="3"/>
  <c r="O3145" i="3"/>
  <c r="O3146" i="3"/>
  <c r="O3147" i="3"/>
  <c r="O3148" i="3"/>
  <c r="O3149" i="3"/>
  <c r="O3150" i="3"/>
  <c r="O3151" i="3"/>
  <c r="O3152" i="3"/>
  <c r="O3153" i="3"/>
  <c r="O3154" i="3"/>
  <c r="O3155" i="3"/>
  <c r="O3156" i="3"/>
  <c r="O3157" i="3"/>
  <c r="O3158" i="3"/>
  <c r="O3159" i="3"/>
  <c r="O3160" i="3"/>
  <c r="O3161" i="3"/>
  <c r="O3162" i="3"/>
  <c r="O3163" i="3"/>
  <c r="O3164" i="3"/>
  <c r="O3165" i="3"/>
  <c r="O3166" i="3"/>
  <c r="O3167" i="3"/>
  <c r="O3168" i="3"/>
  <c r="O3169" i="3"/>
  <c r="O3170" i="3"/>
  <c r="O3171" i="3"/>
  <c r="O3172" i="3"/>
  <c r="O3173" i="3"/>
  <c r="O3174" i="3"/>
  <c r="O3175" i="3"/>
  <c r="O3176" i="3"/>
  <c r="O3177" i="3"/>
  <c r="O3178" i="3"/>
  <c r="O3179" i="3"/>
  <c r="O3180" i="3"/>
  <c r="O3181" i="3"/>
  <c r="O3182" i="3"/>
  <c r="O3183" i="3"/>
  <c r="O3184" i="3"/>
  <c r="O3185" i="3"/>
  <c r="O3186" i="3"/>
  <c r="O3187" i="3"/>
  <c r="O3188" i="3"/>
  <c r="O3189" i="3"/>
  <c r="O3190" i="3"/>
  <c r="O3191" i="3"/>
  <c r="O3192" i="3"/>
  <c r="O3193" i="3"/>
  <c r="O3194" i="3"/>
  <c r="O3195" i="3"/>
  <c r="O3196" i="3"/>
  <c r="O3197" i="3"/>
  <c r="O3198" i="3"/>
  <c r="O3199" i="3"/>
  <c r="O3200" i="3"/>
  <c r="O3201" i="3"/>
  <c r="O3202" i="3"/>
  <c r="O3203" i="3"/>
  <c r="O3204" i="3"/>
  <c r="O3205" i="3"/>
  <c r="O3206" i="3"/>
  <c r="O3207" i="3"/>
  <c r="O3208" i="3"/>
  <c r="O3209" i="3"/>
  <c r="O3210" i="3"/>
  <c r="O3211" i="3"/>
  <c r="O3212" i="3"/>
  <c r="O3213" i="3"/>
  <c r="O3214" i="3"/>
  <c r="O3215" i="3"/>
  <c r="O3216" i="3"/>
  <c r="O3217" i="3"/>
  <c r="O3218" i="3"/>
  <c r="O3219" i="3"/>
  <c r="O3220" i="3"/>
  <c r="O3221" i="3"/>
  <c r="O3222" i="3"/>
  <c r="O3223" i="3"/>
  <c r="O3224" i="3"/>
  <c r="O3225" i="3"/>
  <c r="O3226" i="3"/>
  <c r="O3227" i="3"/>
  <c r="O3228" i="3"/>
  <c r="O3229" i="3"/>
  <c r="O3230" i="3"/>
  <c r="O3231" i="3"/>
  <c r="O3232" i="3"/>
  <c r="O3233" i="3"/>
  <c r="O3234" i="3"/>
  <c r="O3235" i="3"/>
  <c r="O3236" i="3"/>
  <c r="O3237" i="3"/>
  <c r="O3238" i="3"/>
  <c r="O3239" i="3"/>
  <c r="O3240" i="3"/>
  <c r="O3241" i="3"/>
  <c r="O3242" i="3"/>
  <c r="O3243" i="3"/>
  <c r="O3244" i="3"/>
  <c r="O3245" i="3"/>
  <c r="O3246" i="3"/>
  <c r="O3247" i="3"/>
  <c r="O3248" i="3"/>
  <c r="O3249" i="3"/>
  <c r="O3250" i="3"/>
  <c r="O3251" i="3"/>
  <c r="O3252" i="3"/>
  <c r="O3253" i="3"/>
  <c r="O3254" i="3"/>
  <c r="O3255" i="3"/>
  <c r="O3256" i="3"/>
  <c r="O3257" i="3"/>
  <c r="O3258" i="3"/>
  <c r="O3259" i="3"/>
  <c r="O3260" i="3"/>
  <c r="O3261" i="3"/>
  <c r="O3262" i="3"/>
  <c r="O3263" i="3"/>
  <c r="O3264" i="3"/>
  <c r="O3265" i="3"/>
  <c r="O3266" i="3"/>
  <c r="O3267" i="3"/>
  <c r="O3268" i="3"/>
  <c r="O3269" i="3"/>
  <c r="O3270" i="3"/>
  <c r="O3271" i="3"/>
  <c r="O3272" i="3"/>
  <c r="O3273" i="3"/>
  <c r="O3274" i="3"/>
  <c r="O3275" i="3"/>
  <c r="O3276" i="3"/>
  <c r="O3277" i="3"/>
  <c r="O3278" i="3"/>
  <c r="O3279" i="3"/>
  <c r="O3280" i="3"/>
  <c r="O3281" i="3"/>
  <c r="O3282" i="3"/>
  <c r="O3283" i="3"/>
  <c r="O3284" i="3"/>
  <c r="O3285" i="3"/>
  <c r="O3286" i="3"/>
  <c r="O3287" i="3"/>
  <c r="O3288" i="3"/>
  <c r="O3289" i="3"/>
  <c r="O3290" i="3"/>
  <c r="O3291" i="3"/>
  <c r="O3292" i="3"/>
  <c r="O3293" i="3"/>
  <c r="O3294" i="3"/>
  <c r="O3295" i="3"/>
  <c r="O3296" i="3"/>
  <c r="O3297" i="3"/>
  <c r="O3298" i="3"/>
  <c r="O3299" i="3"/>
  <c r="O3300" i="3"/>
  <c r="O3301" i="3"/>
  <c r="O3302" i="3"/>
  <c r="O3303" i="3"/>
  <c r="O3304" i="3"/>
  <c r="O3305" i="3"/>
  <c r="O3306" i="3"/>
  <c r="O3307" i="3"/>
  <c r="O3308" i="3"/>
  <c r="O3309" i="3"/>
  <c r="O3310" i="3"/>
  <c r="O3311" i="3"/>
  <c r="O3312" i="3"/>
  <c r="O3313" i="3"/>
  <c r="O3314" i="3"/>
  <c r="O3315" i="3"/>
  <c r="O3316" i="3"/>
  <c r="O3317" i="3"/>
  <c r="O3318" i="3"/>
  <c r="O3319" i="3"/>
  <c r="O3320" i="3"/>
  <c r="O3321" i="3"/>
  <c r="O3322" i="3"/>
  <c r="O3323" i="3"/>
  <c r="O3324" i="3"/>
  <c r="O3325" i="3"/>
  <c r="O3326" i="3"/>
  <c r="O3327" i="3"/>
  <c r="O3328" i="3"/>
  <c r="O3329" i="3"/>
  <c r="O3330" i="3"/>
  <c r="O3331" i="3"/>
  <c r="O3332" i="3"/>
  <c r="O3333" i="3"/>
  <c r="O3334" i="3"/>
  <c r="O3335" i="3"/>
  <c r="O3336" i="3"/>
  <c r="O3337" i="3"/>
  <c r="O3338" i="3"/>
  <c r="O3339" i="3"/>
  <c r="O3340" i="3"/>
  <c r="O3341" i="3"/>
  <c r="O3342" i="3"/>
  <c r="O3343" i="3"/>
  <c r="O3344" i="3"/>
  <c r="O3345" i="3"/>
  <c r="O3346" i="3"/>
  <c r="O3347" i="3"/>
  <c r="O3348" i="3"/>
  <c r="O3349" i="3"/>
  <c r="O3350" i="3"/>
  <c r="O3351" i="3"/>
  <c r="O3352" i="3"/>
  <c r="O3353" i="3"/>
  <c r="O3354" i="3"/>
  <c r="O3355" i="3"/>
  <c r="O3356" i="3"/>
  <c r="O3357" i="3"/>
  <c r="O3358" i="3"/>
  <c r="O3359" i="3"/>
  <c r="O3360" i="3"/>
  <c r="O3361" i="3"/>
  <c r="O3362" i="3"/>
  <c r="O3363" i="3"/>
  <c r="O3364" i="3"/>
  <c r="O3365" i="3"/>
  <c r="O3366" i="3"/>
  <c r="O3367" i="3"/>
  <c r="O3368" i="3"/>
  <c r="O3369" i="3"/>
  <c r="O3370" i="3"/>
  <c r="O3371" i="3"/>
  <c r="O3372" i="3"/>
  <c r="O3373" i="3"/>
  <c r="O3374" i="3"/>
  <c r="O3375" i="3"/>
  <c r="O3376" i="3"/>
  <c r="O3377" i="3"/>
  <c r="O3378" i="3"/>
  <c r="O3379" i="3"/>
  <c r="O3380" i="3"/>
  <c r="O3381" i="3"/>
  <c r="O3382" i="3"/>
  <c r="O3383" i="3"/>
  <c r="O3384" i="3"/>
  <c r="O3385" i="3"/>
  <c r="O3386" i="3"/>
  <c r="O3387" i="3"/>
  <c r="O3388" i="3"/>
  <c r="O3389" i="3"/>
  <c r="O3390" i="3"/>
  <c r="O3391" i="3"/>
  <c r="O3392" i="3"/>
  <c r="O3393" i="3"/>
  <c r="O3394" i="3"/>
  <c r="O3395" i="3"/>
  <c r="O3396" i="3"/>
  <c r="O3397" i="3"/>
  <c r="O3398" i="3"/>
  <c r="O3399" i="3"/>
  <c r="O3400" i="3"/>
  <c r="O3401" i="3"/>
  <c r="O3402" i="3"/>
  <c r="O3403" i="3"/>
  <c r="O3404" i="3"/>
  <c r="O3405" i="3"/>
  <c r="O3406" i="3"/>
  <c r="O3407" i="3"/>
  <c r="O3408" i="3"/>
  <c r="O3409" i="3"/>
  <c r="O3410" i="3"/>
  <c r="O3411" i="3"/>
  <c r="O3412" i="3"/>
  <c r="O3413" i="3"/>
  <c r="O3414" i="3"/>
  <c r="O3415" i="3"/>
  <c r="O3416" i="3"/>
  <c r="O3417" i="3"/>
  <c r="O3418" i="3"/>
  <c r="O3419" i="3"/>
  <c r="O3420" i="3"/>
  <c r="O3421" i="3"/>
  <c r="O3422" i="3"/>
  <c r="O3423" i="3"/>
  <c r="O3424" i="3"/>
  <c r="O3425" i="3"/>
  <c r="O3426" i="3"/>
  <c r="O3427" i="3"/>
  <c r="O3428" i="3"/>
  <c r="O3429" i="3"/>
  <c r="O3430" i="3"/>
  <c r="O3431" i="3"/>
  <c r="O3432" i="3"/>
  <c r="O3433" i="3"/>
  <c r="O3434" i="3"/>
  <c r="O3435" i="3"/>
  <c r="O3436" i="3"/>
  <c r="O3437" i="3"/>
  <c r="O3438" i="3"/>
  <c r="O3439" i="3"/>
  <c r="O3440" i="3"/>
  <c r="O3441" i="3"/>
  <c r="O3442" i="3"/>
  <c r="O3443" i="3"/>
  <c r="O3444" i="3"/>
  <c r="O3445" i="3"/>
  <c r="O3446" i="3"/>
  <c r="O3447" i="3"/>
  <c r="O3448" i="3"/>
  <c r="O3449" i="3"/>
  <c r="O3450" i="3"/>
  <c r="O3451" i="3"/>
  <c r="O3452" i="3"/>
  <c r="O3453" i="3"/>
  <c r="O3454" i="3"/>
  <c r="O3455" i="3"/>
  <c r="O3456" i="3"/>
  <c r="O3457" i="3"/>
  <c r="O3458" i="3"/>
  <c r="O3459" i="3"/>
  <c r="O3460" i="3"/>
  <c r="O3461" i="3"/>
  <c r="O3462" i="3"/>
  <c r="O3463" i="3"/>
  <c r="O3464" i="3"/>
  <c r="O3465" i="3"/>
  <c r="O3466" i="3"/>
  <c r="O3467" i="3"/>
  <c r="O3468" i="3"/>
  <c r="O3469" i="3"/>
  <c r="O3470" i="3"/>
  <c r="O3471" i="3"/>
  <c r="O3472" i="3"/>
  <c r="O3473" i="3"/>
  <c r="O3474" i="3"/>
  <c r="O3475" i="3"/>
  <c r="O3476" i="3"/>
  <c r="O3477" i="3"/>
  <c r="O3478" i="3"/>
  <c r="O3479" i="3"/>
  <c r="O3480" i="3"/>
  <c r="O3481" i="3"/>
  <c r="O3482" i="3"/>
  <c r="O3483" i="3"/>
  <c r="O3484" i="3"/>
  <c r="O3485" i="3"/>
  <c r="O3486" i="3"/>
  <c r="O3487" i="3"/>
  <c r="O3488" i="3"/>
  <c r="O3489" i="3"/>
  <c r="O3490" i="3"/>
  <c r="O3491" i="3"/>
  <c r="O3492" i="3"/>
  <c r="O3493" i="3"/>
  <c r="O3494" i="3"/>
  <c r="O3495" i="3"/>
  <c r="O3496" i="3"/>
  <c r="O3497" i="3"/>
  <c r="O3498" i="3"/>
  <c r="O3499" i="3"/>
  <c r="O3500" i="3"/>
  <c r="O3501" i="3"/>
  <c r="O3502" i="3"/>
  <c r="O3503" i="3"/>
  <c r="O3504" i="3"/>
  <c r="O3505" i="3"/>
  <c r="O3506" i="3"/>
  <c r="O3507" i="3"/>
  <c r="O3508" i="3"/>
  <c r="O3509" i="3"/>
  <c r="O3510" i="3"/>
  <c r="O3511" i="3"/>
  <c r="O3512" i="3"/>
  <c r="O3513" i="3"/>
  <c r="O3514" i="3"/>
  <c r="O3515" i="3"/>
  <c r="O3516" i="3"/>
  <c r="O3517" i="3"/>
  <c r="O3518" i="3"/>
  <c r="O3519" i="3"/>
  <c r="O3520" i="3"/>
  <c r="O3521" i="3"/>
  <c r="O3522" i="3"/>
  <c r="O3523" i="3"/>
  <c r="O3524" i="3"/>
  <c r="O3525" i="3"/>
  <c r="O3526" i="3"/>
  <c r="O3527" i="3"/>
  <c r="O3528" i="3"/>
  <c r="O3529" i="3"/>
  <c r="O3530" i="3"/>
  <c r="O3531" i="3"/>
  <c r="O3532" i="3"/>
  <c r="O3533" i="3"/>
  <c r="O3534" i="3"/>
  <c r="O3535" i="3"/>
  <c r="O3536" i="3"/>
  <c r="O3537" i="3"/>
  <c r="O3538" i="3"/>
  <c r="O3539" i="3"/>
  <c r="O3540" i="3"/>
  <c r="O3541" i="3"/>
  <c r="O3542" i="3"/>
  <c r="O3543" i="3"/>
  <c r="O3544" i="3"/>
  <c r="O3545" i="3"/>
  <c r="O3546" i="3"/>
  <c r="O3547" i="3"/>
  <c r="O3548" i="3"/>
  <c r="O3549" i="3"/>
  <c r="O3550" i="3"/>
  <c r="O3551" i="3"/>
  <c r="O3552" i="3"/>
  <c r="O3553" i="3"/>
  <c r="O3554" i="3"/>
  <c r="O3555" i="3"/>
  <c r="O3556" i="3"/>
  <c r="O3557" i="3"/>
  <c r="O3558" i="3"/>
  <c r="O3559" i="3"/>
  <c r="O3560" i="3"/>
  <c r="O3561" i="3"/>
  <c r="O3562" i="3"/>
  <c r="O3563" i="3"/>
  <c r="O3564" i="3"/>
  <c r="O3565" i="3"/>
  <c r="O3566" i="3"/>
  <c r="O3567" i="3"/>
  <c r="O3568" i="3"/>
  <c r="O3569" i="3"/>
  <c r="O3570" i="3"/>
  <c r="O3571" i="3"/>
  <c r="O3572" i="3"/>
  <c r="O3573" i="3"/>
  <c r="O3574" i="3"/>
  <c r="O3575" i="3"/>
  <c r="O3576" i="3"/>
  <c r="O3577" i="3"/>
  <c r="O3578" i="3"/>
  <c r="O3579" i="3"/>
  <c r="O3580" i="3"/>
  <c r="O3581" i="3"/>
  <c r="O3582" i="3"/>
  <c r="O3583" i="3"/>
  <c r="O3584" i="3"/>
  <c r="O3585" i="3"/>
  <c r="O3586" i="3"/>
  <c r="O3587" i="3"/>
  <c r="O3588" i="3"/>
  <c r="O3589" i="3"/>
  <c r="O3590" i="3"/>
  <c r="O3591" i="3"/>
  <c r="O3592" i="3"/>
  <c r="O3593" i="3"/>
  <c r="O3594" i="3"/>
  <c r="O3595" i="3"/>
  <c r="O3596" i="3"/>
  <c r="O3597" i="3"/>
  <c r="O3598" i="3"/>
  <c r="O3599" i="3"/>
  <c r="O3600" i="3"/>
  <c r="O3601" i="3"/>
  <c r="O3602" i="3"/>
  <c r="O3603" i="3"/>
  <c r="O3604" i="3"/>
  <c r="O3605" i="3"/>
  <c r="O3606" i="3"/>
  <c r="O3607" i="3"/>
  <c r="O3608" i="3"/>
  <c r="O3609" i="3"/>
  <c r="O3610" i="3"/>
  <c r="O3611" i="3"/>
  <c r="O3612" i="3"/>
  <c r="O3613" i="3"/>
  <c r="O3614" i="3"/>
  <c r="O3615" i="3"/>
  <c r="O3616" i="3"/>
  <c r="O3617" i="3"/>
  <c r="O3618" i="3"/>
  <c r="O3619" i="3"/>
  <c r="O3620" i="3"/>
  <c r="O3621" i="3"/>
  <c r="O3622" i="3"/>
  <c r="O3623" i="3"/>
  <c r="O3624" i="3"/>
  <c r="O3625" i="3"/>
  <c r="O3626" i="3"/>
  <c r="O3627" i="3"/>
  <c r="O3628" i="3"/>
  <c r="O3629" i="3"/>
  <c r="O3630" i="3"/>
  <c r="O3631" i="3"/>
  <c r="O3632" i="3"/>
  <c r="O3633" i="3"/>
  <c r="O3634" i="3"/>
  <c r="O3635" i="3"/>
  <c r="O3636" i="3"/>
  <c r="O3637" i="3"/>
  <c r="O3638" i="3"/>
  <c r="O3639" i="3"/>
  <c r="O3640" i="3"/>
  <c r="O3641" i="3"/>
  <c r="O3642" i="3"/>
  <c r="O3643" i="3"/>
  <c r="O3644" i="3"/>
  <c r="O3645" i="3"/>
  <c r="O3646" i="3"/>
  <c r="O3647" i="3"/>
  <c r="O3648" i="3"/>
  <c r="O3649" i="3"/>
  <c r="O3650" i="3"/>
  <c r="O3651" i="3"/>
  <c r="O3652" i="3"/>
  <c r="O3653" i="3"/>
  <c r="O3654" i="3"/>
  <c r="O3655" i="3"/>
  <c r="O3656" i="3"/>
  <c r="O3657" i="3"/>
  <c r="O3658" i="3"/>
  <c r="O3659" i="3"/>
  <c r="O3660" i="3"/>
  <c r="O3661" i="3"/>
  <c r="O3662" i="3"/>
  <c r="O3663" i="3"/>
  <c r="O3664" i="3"/>
  <c r="O3665" i="3"/>
  <c r="O3666" i="3"/>
  <c r="O3667" i="3"/>
  <c r="O3668" i="3"/>
  <c r="O3669" i="3"/>
  <c r="O3670" i="3"/>
  <c r="O3671" i="3"/>
  <c r="O3672" i="3"/>
  <c r="O3673" i="3"/>
  <c r="O3674" i="3"/>
  <c r="O3675" i="3"/>
  <c r="O3676" i="3"/>
  <c r="O3677" i="3"/>
  <c r="O3678" i="3"/>
  <c r="O3679" i="3"/>
  <c r="O3680" i="3"/>
  <c r="O3681" i="3"/>
  <c r="O3682" i="3"/>
  <c r="O3683" i="3"/>
  <c r="O3684" i="3"/>
  <c r="O3685" i="3"/>
  <c r="O3686" i="3"/>
  <c r="O3687" i="3"/>
  <c r="O3688" i="3"/>
  <c r="O3689" i="3"/>
  <c r="O3690" i="3"/>
  <c r="O3691" i="3"/>
  <c r="O3692" i="3"/>
  <c r="O3693" i="3"/>
  <c r="O3694" i="3"/>
  <c r="O3695" i="3"/>
  <c r="O3696" i="3"/>
  <c r="O3697" i="3"/>
  <c r="O3698" i="3"/>
  <c r="O3699" i="3"/>
  <c r="O3700" i="3"/>
  <c r="O3701" i="3"/>
  <c r="O3702" i="3"/>
  <c r="O3703" i="3"/>
  <c r="O3704" i="3"/>
  <c r="O3705" i="3"/>
  <c r="O3706" i="3"/>
  <c r="O3707" i="3"/>
  <c r="O3708" i="3"/>
  <c r="O3709" i="3"/>
  <c r="O3710" i="3"/>
  <c r="O3711" i="3"/>
  <c r="O3712" i="3"/>
  <c r="O3713" i="3"/>
  <c r="O3714" i="3"/>
  <c r="O3715" i="3"/>
  <c r="O3716" i="3"/>
  <c r="O3717" i="3"/>
  <c r="O3718" i="3"/>
  <c r="O3719" i="3"/>
  <c r="O3720" i="3"/>
  <c r="O3721" i="3"/>
  <c r="O3722" i="3"/>
  <c r="O3723" i="3"/>
  <c r="O3724" i="3"/>
  <c r="O3725" i="3"/>
  <c r="O3726" i="3"/>
  <c r="O3727" i="3"/>
  <c r="O3728" i="3"/>
  <c r="O3729" i="3"/>
  <c r="O3730" i="3"/>
  <c r="O3731" i="3"/>
  <c r="O3732" i="3"/>
  <c r="O3733" i="3"/>
  <c r="O3734" i="3"/>
  <c r="O3735" i="3"/>
  <c r="O3736" i="3"/>
  <c r="O3737" i="3"/>
  <c r="O3738" i="3"/>
  <c r="O3739" i="3"/>
  <c r="O3740" i="3"/>
  <c r="O3741" i="3"/>
  <c r="O3742" i="3"/>
  <c r="O3743" i="3"/>
  <c r="O3744" i="3"/>
  <c r="O3745" i="3"/>
  <c r="O3746" i="3"/>
  <c r="O3747" i="3"/>
  <c r="O3748" i="3"/>
  <c r="O3749" i="3"/>
  <c r="O3750" i="3"/>
  <c r="O3751" i="3"/>
  <c r="O3752" i="3"/>
  <c r="O3753" i="3"/>
  <c r="O3754" i="3"/>
  <c r="O3755" i="3"/>
  <c r="O3756" i="3"/>
  <c r="O3757" i="3"/>
  <c r="O3758" i="3"/>
  <c r="O3759" i="3"/>
  <c r="O3760" i="3"/>
  <c r="O3761" i="3"/>
  <c r="O3762" i="3"/>
  <c r="O3763" i="3"/>
  <c r="O3764" i="3"/>
  <c r="O3765" i="3"/>
  <c r="O3766" i="3"/>
  <c r="O3767" i="3"/>
  <c r="O3768" i="3"/>
  <c r="O3769" i="3"/>
  <c r="O3770" i="3"/>
  <c r="O3771" i="3"/>
  <c r="O3772" i="3"/>
  <c r="O3773" i="3"/>
  <c r="O3774" i="3"/>
  <c r="O3775" i="3"/>
  <c r="O3776" i="3"/>
  <c r="O3777" i="3"/>
  <c r="O3778" i="3"/>
  <c r="O3779" i="3"/>
  <c r="O3780" i="3"/>
  <c r="O3781" i="3"/>
  <c r="O3782" i="3"/>
  <c r="O3783" i="3"/>
  <c r="O3784" i="3"/>
  <c r="O3785" i="3"/>
  <c r="O3786" i="3"/>
  <c r="O3787" i="3"/>
  <c r="O3788" i="3"/>
  <c r="O3789" i="3"/>
  <c r="O3790" i="3"/>
  <c r="O3791" i="3"/>
  <c r="O3792" i="3"/>
  <c r="O3793" i="3"/>
  <c r="O3794" i="3"/>
  <c r="O3795" i="3"/>
  <c r="O3796" i="3"/>
  <c r="O3797" i="3"/>
  <c r="O3798" i="3"/>
  <c r="O3799" i="3"/>
  <c r="O3800" i="3"/>
  <c r="O3801" i="3"/>
  <c r="O3802" i="3"/>
  <c r="O3803" i="3"/>
  <c r="O3804" i="3"/>
  <c r="O3805" i="3"/>
  <c r="O3806" i="3"/>
  <c r="O3807" i="3"/>
  <c r="O3808" i="3"/>
  <c r="O3809" i="3"/>
  <c r="O3810" i="3"/>
  <c r="O3811" i="3"/>
  <c r="O3812" i="3"/>
  <c r="O3813" i="3"/>
  <c r="O3814" i="3"/>
  <c r="O3815" i="3"/>
  <c r="O3816" i="3"/>
  <c r="O3817" i="3"/>
  <c r="O3818" i="3"/>
  <c r="O3819" i="3"/>
  <c r="O3820" i="3"/>
  <c r="O3821" i="3"/>
  <c r="O3822" i="3"/>
  <c r="O3823" i="3"/>
  <c r="O3824" i="3"/>
  <c r="O3825" i="3"/>
  <c r="O3826" i="3"/>
  <c r="O3827" i="3"/>
  <c r="O3828" i="3"/>
  <c r="O3829" i="3"/>
  <c r="O3830" i="3"/>
  <c r="O3831" i="3"/>
  <c r="O3832" i="3"/>
  <c r="O3833" i="3"/>
  <c r="O3834" i="3"/>
  <c r="O3835" i="3"/>
  <c r="O3836" i="3"/>
  <c r="O3837" i="3"/>
  <c r="O3838" i="3"/>
  <c r="O3839" i="3"/>
  <c r="O3840" i="3"/>
  <c r="O3841" i="3"/>
  <c r="O3842" i="3"/>
  <c r="O3843" i="3"/>
  <c r="O3844" i="3"/>
  <c r="O3845" i="3"/>
  <c r="O3846" i="3"/>
  <c r="O3847" i="3"/>
  <c r="O3848" i="3"/>
  <c r="O3849" i="3"/>
  <c r="O3850" i="3"/>
  <c r="O3851" i="3"/>
  <c r="O3852" i="3"/>
  <c r="O3853" i="3"/>
  <c r="O3854" i="3"/>
  <c r="O3855" i="3"/>
  <c r="O3856" i="3"/>
  <c r="O3857" i="3"/>
  <c r="O3858" i="3"/>
  <c r="O3859" i="3"/>
  <c r="O3860" i="3"/>
  <c r="O3861" i="3"/>
  <c r="O3862" i="3"/>
  <c r="O3863" i="3"/>
  <c r="O3864" i="3"/>
  <c r="O3865" i="3"/>
  <c r="O3866" i="3"/>
  <c r="O3867" i="3"/>
  <c r="O3868" i="3"/>
  <c r="O3869" i="3"/>
  <c r="O3870" i="3"/>
  <c r="O3871" i="3"/>
  <c r="O3872" i="3"/>
  <c r="O3873" i="3"/>
  <c r="O3874" i="3"/>
  <c r="O3875" i="3"/>
  <c r="O3876" i="3"/>
  <c r="O3877" i="3"/>
  <c r="O3878" i="3"/>
  <c r="O3879" i="3"/>
  <c r="O3880" i="3"/>
  <c r="O3881" i="3"/>
  <c r="O3882" i="3"/>
  <c r="O3883" i="3"/>
  <c r="O3884" i="3"/>
  <c r="O3885" i="3"/>
  <c r="O3886" i="3"/>
  <c r="O3887" i="3"/>
  <c r="O3888" i="3"/>
  <c r="O3889" i="3"/>
  <c r="O3890" i="3"/>
  <c r="O3891" i="3"/>
  <c r="O3892" i="3"/>
  <c r="O3893" i="3"/>
  <c r="O3894" i="3"/>
  <c r="O3895" i="3"/>
  <c r="O3896" i="3"/>
  <c r="O3897" i="3"/>
  <c r="O3898" i="3"/>
  <c r="O3899" i="3"/>
  <c r="O3900" i="3"/>
  <c r="O3901" i="3"/>
  <c r="O3902" i="3"/>
  <c r="O3903" i="3"/>
  <c r="O3904" i="3"/>
  <c r="O3905" i="3"/>
  <c r="O3906" i="3"/>
  <c r="O3907" i="3"/>
  <c r="O3908" i="3"/>
  <c r="O3909" i="3"/>
  <c r="O3910" i="3"/>
  <c r="O3911" i="3"/>
  <c r="O3912" i="3"/>
  <c r="O3913" i="3"/>
  <c r="O3914" i="3"/>
  <c r="O3915" i="3"/>
  <c r="O3916" i="3"/>
  <c r="O3917" i="3"/>
  <c r="O3918" i="3"/>
  <c r="O3919" i="3"/>
  <c r="O3920" i="3"/>
  <c r="O3921" i="3"/>
  <c r="O3922" i="3"/>
  <c r="O3923" i="3"/>
  <c r="O3924" i="3"/>
  <c r="O3925" i="3"/>
  <c r="O3926" i="3"/>
  <c r="O3927" i="3"/>
  <c r="O3928" i="3"/>
  <c r="O3929" i="3"/>
  <c r="O3930" i="3"/>
  <c r="O3931" i="3"/>
  <c r="O3932" i="3"/>
  <c r="O3933" i="3"/>
  <c r="O3934" i="3"/>
  <c r="O3935" i="3"/>
  <c r="O3936" i="3"/>
  <c r="O3937" i="3"/>
  <c r="O3938" i="3"/>
  <c r="O3939" i="3"/>
  <c r="O3940" i="3"/>
  <c r="O3941" i="3"/>
  <c r="O3942" i="3"/>
  <c r="O3943" i="3"/>
  <c r="O3944" i="3"/>
  <c r="O3945" i="3"/>
  <c r="O3946" i="3"/>
  <c r="O3947" i="3"/>
  <c r="O3948" i="3"/>
  <c r="O3949" i="3"/>
  <c r="O3950" i="3"/>
  <c r="O3951" i="3"/>
  <c r="O3952" i="3"/>
  <c r="O3953" i="3"/>
  <c r="O3954" i="3"/>
  <c r="O3955" i="3"/>
  <c r="O3956" i="3"/>
  <c r="O3957" i="3"/>
  <c r="O3958" i="3"/>
  <c r="O3959" i="3"/>
  <c r="O3960" i="3"/>
  <c r="O3961" i="3"/>
  <c r="O3962" i="3"/>
  <c r="O3963" i="3"/>
  <c r="O3964" i="3"/>
  <c r="O3965" i="3"/>
  <c r="O3966" i="3"/>
  <c r="O3967" i="3"/>
  <c r="O3968" i="3"/>
  <c r="O3969" i="3"/>
  <c r="O3970" i="3"/>
  <c r="O3971" i="3"/>
  <c r="O3972" i="3"/>
  <c r="O3973" i="3"/>
  <c r="O3974" i="3"/>
  <c r="O3975" i="3"/>
  <c r="O3976" i="3"/>
  <c r="O3977" i="3"/>
  <c r="O3978" i="3"/>
  <c r="O3979" i="3"/>
  <c r="O3980" i="3"/>
  <c r="O3981" i="3"/>
  <c r="O3982" i="3"/>
  <c r="O3983" i="3"/>
  <c r="O3984" i="3"/>
  <c r="O3985" i="3"/>
  <c r="O3986" i="3"/>
  <c r="O3987" i="3"/>
  <c r="O3988" i="3"/>
  <c r="O3989" i="3"/>
  <c r="O3990" i="3"/>
  <c r="O3991" i="3"/>
  <c r="O3992" i="3"/>
  <c r="O3993" i="3"/>
  <c r="O3994" i="3"/>
  <c r="O3995" i="3"/>
  <c r="O3996" i="3"/>
  <c r="O3997" i="3"/>
  <c r="O3998" i="3"/>
  <c r="O3999" i="3"/>
  <c r="O4000" i="3"/>
  <c r="O4001" i="3"/>
  <c r="O4002" i="3"/>
  <c r="O4003" i="3"/>
  <c r="O4004" i="3"/>
  <c r="O4005" i="3"/>
  <c r="O4006" i="3"/>
  <c r="O4007" i="3"/>
  <c r="O4008" i="3"/>
  <c r="O4009" i="3"/>
  <c r="O4010" i="3"/>
  <c r="O4011" i="3"/>
  <c r="O4012" i="3"/>
  <c r="O4013" i="3"/>
  <c r="O4014" i="3"/>
  <c r="O4015" i="3"/>
  <c r="O4016" i="3"/>
  <c r="O4017" i="3"/>
  <c r="O4018" i="3"/>
  <c r="O4019" i="3"/>
  <c r="O4020" i="3"/>
  <c r="O4021" i="3"/>
  <c r="O4022" i="3"/>
  <c r="O4023" i="3"/>
  <c r="O4024" i="3"/>
  <c r="O4025" i="3"/>
  <c r="O4026" i="3"/>
  <c r="O4027" i="3"/>
  <c r="O4028" i="3"/>
  <c r="O4029" i="3"/>
  <c r="O4030" i="3"/>
  <c r="O4031" i="3"/>
  <c r="O4032" i="3"/>
  <c r="O4033" i="3"/>
  <c r="O4034" i="3"/>
  <c r="O4035" i="3"/>
  <c r="O4036" i="3"/>
  <c r="O4037" i="3"/>
  <c r="O4038" i="3"/>
  <c r="O4039" i="3"/>
  <c r="O4040" i="3"/>
  <c r="O4041" i="3"/>
  <c r="O4042" i="3"/>
  <c r="O4043" i="3"/>
  <c r="O4044" i="3"/>
  <c r="O4045" i="3"/>
  <c r="O4046" i="3"/>
  <c r="O4047" i="3"/>
  <c r="O4048" i="3"/>
  <c r="O4049" i="3"/>
  <c r="O4050" i="3"/>
  <c r="O4051" i="3"/>
  <c r="O4052" i="3"/>
  <c r="O4053" i="3"/>
  <c r="O4054" i="3"/>
  <c r="O4055" i="3"/>
  <c r="O4056" i="3"/>
  <c r="O4057" i="3"/>
  <c r="O4058" i="3"/>
  <c r="O4059" i="3"/>
  <c r="O4060" i="3"/>
  <c r="O4061" i="3"/>
  <c r="O4062" i="3"/>
  <c r="O4063" i="3"/>
  <c r="O4064" i="3"/>
  <c r="O4065" i="3"/>
  <c r="O4066" i="3"/>
  <c r="O4067" i="3"/>
  <c r="O4068" i="3"/>
  <c r="O4069" i="3"/>
  <c r="O4070" i="3"/>
  <c r="O4071" i="3"/>
  <c r="O4072" i="3"/>
  <c r="O4073" i="3"/>
  <c r="O4074" i="3"/>
  <c r="O4075" i="3"/>
  <c r="O4076" i="3"/>
  <c r="O4077" i="3"/>
  <c r="O4078" i="3"/>
  <c r="O4079" i="3"/>
  <c r="O4080" i="3"/>
  <c r="O4081" i="3"/>
  <c r="O4082" i="3"/>
  <c r="O4083" i="3"/>
  <c r="O4084" i="3"/>
  <c r="O4085" i="3"/>
  <c r="O4086" i="3"/>
  <c r="O4087" i="3"/>
  <c r="O4088" i="3"/>
  <c r="O4089" i="3"/>
  <c r="O4090" i="3"/>
  <c r="O4091" i="3"/>
  <c r="O4092" i="3"/>
  <c r="O4093" i="3"/>
  <c r="O4094" i="3"/>
  <c r="O4095" i="3"/>
  <c r="O4096" i="3"/>
  <c r="O4097" i="3"/>
  <c r="O4098" i="3"/>
  <c r="O4099" i="3"/>
  <c r="O4100" i="3"/>
  <c r="O4101" i="3"/>
  <c r="O4102" i="3"/>
  <c r="O4103" i="3"/>
  <c r="O4104" i="3"/>
  <c r="O4105" i="3"/>
  <c r="O4106" i="3"/>
  <c r="O4107" i="3"/>
  <c r="O4108" i="3"/>
  <c r="O4109" i="3"/>
  <c r="O4110" i="3"/>
  <c r="O4111" i="3"/>
  <c r="O4112" i="3"/>
  <c r="O4113" i="3"/>
  <c r="O4114" i="3"/>
  <c r="O4115" i="3"/>
  <c r="O4116" i="3"/>
  <c r="O4117" i="3"/>
  <c r="O4118" i="3"/>
  <c r="O4119" i="3"/>
  <c r="O4120" i="3"/>
  <c r="O4121" i="3"/>
  <c r="O4122" i="3"/>
  <c r="O4123" i="3"/>
  <c r="O4124" i="3"/>
  <c r="O4125" i="3"/>
  <c r="O4126" i="3"/>
  <c r="O4127" i="3"/>
  <c r="O4128" i="3"/>
  <c r="O4129" i="3"/>
  <c r="O4130" i="3"/>
  <c r="O4131" i="3"/>
  <c r="O4132" i="3"/>
  <c r="O4133" i="3"/>
  <c r="O4134" i="3"/>
  <c r="O4135" i="3"/>
  <c r="O4136" i="3"/>
  <c r="O4137" i="3"/>
  <c r="O4138" i="3"/>
  <c r="O4139" i="3"/>
  <c r="O4140" i="3"/>
  <c r="O4141" i="3"/>
  <c r="O4142" i="3"/>
  <c r="O4143" i="3"/>
  <c r="O4144" i="3"/>
  <c r="O4145" i="3"/>
  <c r="O4146" i="3"/>
  <c r="O4147" i="3"/>
  <c r="O4148" i="3"/>
  <c r="O4149" i="3"/>
  <c r="O4150" i="3"/>
  <c r="O4151" i="3"/>
  <c r="O4152" i="3"/>
  <c r="O4153" i="3"/>
  <c r="O4154" i="3"/>
  <c r="O4155" i="3"/>
  <c r="O4156" i="3"/>
  <c r="O4157" i="3"/>
  <c r="O4158" i="3"/>
  <c r="O4159" i="3"/>
  <c r="O4160" i="3"/>
  <c r="O4161" i="3"/>
  <c r="O4162" i="3"/>
  <c r="O4163" i="3"/>
  <c r="O4164" i="3"/>
  <c r="O4165" i="3"/>
  <c r="O4166" i="3"/>
  <c r="O4167" i="3"/>
  <c r="O4168" i="3"/>
  <c r="O4169" i="3"/>
  <c r="O4170" i="3"/>
  <c r="O4171" i="3"/>
  <c r="O4172" i="3"/>
  <c r="O4173" i="3"/>
  <c r="O4174" i="3"/>
  <c r="O4175" i="3"/>
  <c r="O4176" i="3"/>
  <c r="O4177" i="3"/>
  <c r="O4178" i="3"/>
  <c r="O4179" i="3"/>
  <c r="O4180" i="3"/>
  <c r="O4181" i="3"/>
  <c r="O4182" i="3"/>
  <c r="O4183" i="3"/>
  <c r="O4184" i="3"/>
  <c r="O4185" i="3"/>
  <c r="O4186" i="3"/>
  <c r="O4187" i="3"/>
  <c r="O4188" i="3"/>
  <c r="O4189" i="3"/>
  <c r="O4190" i="3"/>
  <c r="O4191" i="3"/>
  <c r="O4192" i="3"/>
  <c r="O4193" i="3"/>
  <c r="O4194" i="3"/>
  <c r="O4195" i="3"/>
  <c r="O4196" i="3"/>
  <c r="O4197" i="3"/>
  <c r="O4198" i="3"/>
  <c r="O4199" i="3"/>
  <c r="O4200" i="3"/>
  <c r="O4201" i="3"/>
  <c r="O4202" i="3"/>
  <c r="O4203" i="3"/>
  <c r="O4204" i="3"/>
  <c r="O4205" i="3"/>
  <c r="O4206" i="3"/>
  <c r="O4207" i="3"/>
  <c r="O4208" i="3"/>
  <c r="O4209" i="3"/>
  <c r="O4210" i="3"/>
  <c r="O4211" i="3"/>
  <c r="O4212" i="3"/>
  <c r="O4213" i="3"/>
  <c r="O4214" i="3"/>
  <c r="O4215" i="3"/>
  <c r="O4216" i="3"/>
  <c r="O4217" i="3"/>
  <c r="O4218" i="3"/>
  <c r="O4219" i="3"/>
  <c r="O4220" i="3"/>
  <c r="O4221" i="3"/>
  <c r="O4222" i="3"/>
  <c r="O4223" i="3"/>
  <c r="O4224" i="3"/>
  <c r="O4225" i="3"/>
  <c r="O4226" i="3"/>
  <c r="O4227" i="3"/>
  <c r="O4228" i="3"/>
  <c r="O4229" i="3"/>
  <c r="O4230" i="3"/>
  <c r="O4231" i="3"/>
  <c r="O4232" i="3"/>
  <c r="O4233" i="3"/>
  <c r="O4234" i="3"/>
  <c r="O4235" i="3"/>
  <c r="O4236" i="3"/>
  <c r="O4237" i="3"/>
  <c r="O4238" i="3"/>
  <c r="O4239" i="3"/>
  <c r="O4240" i="3"/>
  <c r="O4241" i="3"/>
  <c r="O4242" i="3"/>
  <c r="O4243" i="3"/>
  <c r="O4244" i="3"/>
  <c r="O4245" i="3"/>
  <c r="O4246" i="3"/>
  <c r="O4247" i="3"/>
  <c r="O4248" i="3"/>
  <c r="O4249" i="3"/>
  <c r="O4250" i="3"/>
  <c r="O4251" i="3"/>
  <c r="O4252" i="3"/>
  <c r="O4253" i="3"/>
  <c r="O4254" i="3"/>
  <c r="O4255" i="3"/>
  <c r="O4256" i="3"/>
  <c r="O4257" i="3"/>
  <c r="O4258" i="3"/>
  <c r="O4259" i="3"/>
  <c r="O4260" i="3"/>
  <c r="O4261" i="3"/>
  <c r="O4262" i="3"/>
  <c r="O4263" i="3"/>
  <c r="O4264" i="3"/>
  <c r="O4265" i="3"/>
  <c r="O4266" i="3"/>
  <c r="O4267" i="3"/>
  <c r="O4268" i="3"/>
  <c r="O4269" i="3"/>
  <c r="O4270" i="3"/>
  <c r="O4271" i="3"/>
  <c r="O4272" i="3"/>
  <c r="O4273" i="3"/>
  <c r="O4274" i="3"/>
  <c r="O4275" i="3"/>
  <c r="O4276" i="3"/>
  <c r="O4277" i="3"/>
  <c r="O4278" i="3"/>
  <c r="O4279" i="3"/>
  <c r="O4280" i="3"/>
  <c r="O4281" i="3"/>
  <c r="O4282" i="3"/>
  <c r="O4283" i="3"/>
  <c r="O4284" i="3"/>
  <c r="O4285" i="3"/>
  <c r="O4286" i="3"/>
  <c r="O4287" i="3"/>
  <c r="O4288" i="3"/>
  <c r="O4289" i="3"/>
  <c r="O4290" i="3"/>
  <c r="O4291" i="3"/>
  <c r="O4292" i="3"/>
  <c r="O4293" i="3"/>
  <c r="O4294" i="3"/>
  <c r="O4295" i="3"/>
  <c r="O4296" i="3"/>
  <c r="O4297" i="3"/>
  <c r="O4298" i="3"/>
  <c r="O4299" i="3"/>
  <c r="O4300" i="3"/>
  <c r="O4301" i="3"/>
  <c r="O4302" i="3"/>
  <c r="O4303" i="3"/>
  <c r="O4304" i="3"/>
  <c r="O4305" i="3"/>
  <c r="O4306" i="3"/>
  <c r="O4307" i="3"/>
  <c r="O4308" i="3"/>
  <c r="O4309" i="3"/>
  <c r="O4310" i="3"/>
  <c r="O4311" i="3"/>
  <c r="O4312" i="3"/>
  <c r="O4313" i="3"/>
  <c r="O4314" i="3"/>
  <c r="O4315" i="3"/>
  <c r="O4316" i="3"/>
  <c r="O4317" i="3"/>
  <c r="O4318" i="3"/>
  <c r="O4319" i="3"/>
  <c r="O4320" i="3"/>
  <c r="O4321" i="3"/>
  <c r="O4322" i="3"/>
  <c r="O4323" i="3"/>
  <c r="O4324" i="3"/>
  <c r="O4325" i="3"/>
  <c r="O4326" i="3"/>
  <c r="O4327" i="3"/>
  <c r="O4328" i="3"/>
  <c r="O4329" i="3"/>
  <c r="O4330" i="3"/>
  <c r="O4331" i="3"/>
  <c r="O4332" i="3"/>
  <c r="O4333" i="3"/>
  <c r="O4334" i="3"/>
  <c r="O4335" i="3"/>
  <c r="O4336" i="3"/>
  <c r="O4337" i="3"/>
  <c r="O4338" i="3"/>
  <c r="O4339" i="3"/>
  <c r="O4340" i="3"/>
  <c r="O4341" i="3"/>
  <c r="O4342" i="3"/>
  <c r="O4343" i="3"/>
  <c r="O4344" i="3"/>
  <c r="O4345" i="3"/>
  <c r="O4346" i="3"/>
  <c r="O4347" i="3"/>
  <c r="O4348" i="3"/>
  <c r="O4349" i="3"/>
  <c r="O4350" i="3"/>
  <c r="O4351" i="3"/>
  <c r="O4352" i="3"/>
  <c r="O4353" i="3"/>
  <c r="O4354" i="3"/>
  <c r="O4355" i="3"/>
  <c r="O4356" i="3"/>
  <c r="O4357" i="3"/>
  <c r="O4358" i="3"/>
  <c r="O4359" i="3"/>
  <c r="O4360" i="3"/>
  <c r="O4361" i="3"/>
  <c r="O4362" i="3"/>
  <c r="O4363" i="3"/>
  <c r="O4364" i="3"/>
  <c r="O4365" i="3"/>
  <c r="O4366" i="3"/>
  <c r="O4367" i="3"/>
  <c r="O4368" i="3"/>
  <c r="O4369" i="3"/>
  <c r="O4370" i="3"/>
  <c r="O4371" i="3"/>
  <c r="O4372" i="3"/>
  <c r="O4373" i="3"/>
  <c r="O4374" i="3"/>
  <c r="O4375" i="3"/>
  <c r="O4376" i="3"/>
  <c r="O4377" i="3"/>
  <c r="O4378" i="3"/>
  <c r="O4379" i="3"/>
  <c r="O4380" i="3"/>
  <c r="O4381" i="3"/>
  <c r="O4382" i="3"/>
  <c r="O4383" i="3"/>
  <c r="O4384" i="3"/>
  <c r="O4385" i="3"/>
  <c r="O4386" i="3"/>
  <c r="O4387" i="3"/>
  <c r="O4388" i="3"/>
  <c r="O4389" i="3"/>
  <c r="O4390" i="3"/>
  <c r="O4391" i="3"/>
  <c r="O4392" i="3"/>
  <c r="O4393" i="3"/>
  <c r="O4394" i="3"/>
  <c r="O4395" i="3"/>
  <c r="O4396" i="3"/>
  <c r="O4397" i="3"/>
  <c r="O4398" i="3"/>
  <c r="O4399" i="3"/>
  <c r="O4400" i="3"/>
  <c r="O4401" i="3"/>
  <c r="O4402" i="3"/>
  <c r="O4403" i="3"/>
  <c r="O4404" i="3"/>
  <c r="O4405" i="3"/>
  <c r="O4406" i="3"/>
  <c r="O4407" i="3"/>
  <c r="O4408" i="3"/>
  <c r="O4409" i="3"/>
  <c r="O4410" i="3"/>
  <c r="O4411" i="3"/>
  <c r="O4412" i="3"/>
  <c r="O4413" i="3"/>
  <c r="O4414" i="3"/>
  <c r="O4415" i="3"/>
  <c r="O4416" i="3"/>
  <c r="O4417" i="3"/>
  <c r="O4418" i="3"/>
  <c r="O4419" i="3"/>
  <c r="O4420" i="3"/>
  <c r="O4421" i="3"/>
  <c r="O4422" i="3"/>
  <c r="O4423" i="3"/>
  <c r="O4424" i="3"/>
  <c r="O4425" i="3"/>
  <c r="O4426" i="3"/>
  <c r="O4427" i="3"/>
  <c r="O4428" i="3"/>
  <c r="O4429" i="3"/>
  <c r="O4430" i="3"/>
  <c r="O4431" i="3"/>
  <c r="O4432" i="3"/>
  <c r="O4433" i="3"/>
  <c r="O4434" i="3"/>
  <c r="O4435" i="3"/>
  <c r="O4436" i="3"/>
  <c r="O4437" i="3"/>
  <c r="O4438" i="3"/>
  <c r="O4439" i="3"/>
  <c r="O4440" i="3"/>
  <c r="O4441" i="3"/>
  <c r="O4442" i="3"/>
  <c r="O4443" i="3"/>
  <c r="O4444" i="3"/>
  <c r="O4445" i="3"/>
  <c r="O4446" i="3"/>
  <c r="O4447" i="3"/>
  <c r="O4448" i="3"/>
  <c r="O4449" i="3"/>
  <c r="O4450" i="3"/>
  <c r="O4451" i="3"/>
  <c r="O4452" i="3"/>
  <c r="O4453" i="3"/>
  <c r="O4454" i="3"/>
  <c r="O4455" i="3"/>
  <c r="O4456" i="3"/>
  <c r="O4457" i="3"/>
  <c r="O4458" i="3"/>
  <c r="O4459" i="3"/>
  <c r="O4460" i="3"/>
  <c r="O4461" i="3"/>
  <c r="O4462" i="3"/>
  <c r="O4463" i="3"/>
  <c r="O4464" i="3"/>
  <c r="O4465" i="3"/>
  <c r="O4466" i="3"/>
  <c r="O4467" i="3"/>
  <c r="O4468" i="3"/>
  <c r="O4469" i="3"/>
  <c r="O4470" i="3"/>
  <c r="O4471" i="3"/>
  <c r="O4472" i="3"/>
  <c r="O4473" i="3"/>
  <c r="O4474" i="3"/>
  <c r="O4475" i="3"/>
  <c r="O4476" i="3"/>
  <c r="O4477" i="3"/>
  <c r="O4478" i="3"/>
  <c r="O4479" i="3"/>
  <c r="O4480" i="3"/>
  <c r="O4481" i="3"/>
  <c r="O4482" i="3"/>
  <c r="O4483" i="3"/>
  <c r="O4484" i="3"/>
  <c r="O4485" i="3"/>
  <c r="O4486" i="3"/>
  <c r="O4487" i="3"/>
  <c r="O4488" i="3"/>
  <c r="O4489" i="3"/>
  <c r="O4490" i="3"/>
  <c r="O4491" i="3"/>
  <c r="O4492" i="3"/>
  <c r="O4493" i="3"/>
  <c r="O4494" i="3"/>
  <c r="O4495" i="3"/>
  <c r="O4496" i="3"/>
  <c r="O4497" i="3"/>
  <c r="O4498" i="3"/>
  <c r="O4499" i="3"/>
  <c r="O4500" i="3"/>
  <c r="O4501" i="3"/>
  <c r="O4502" i="3"/>
  <c r="O4503" i="3"/>
  <c r="O4504" i="3"/>
  <c r="O4505" i="3"/>
  <c r="O4506" i="3"/>
  <c r="O4507" i="3"/>
  <c r="O4508" i="3"/>
  <c r="O4509" i="3"/>
  <c r="O4510" i="3"/>
  <c r="O4511" i="3"/>
  <c r="O4512" i="3"/>
  <c r="O4513" i="3"/>
  <c r="O4514" i="3"/>
  <c r="O4515" i="3"/>
  <c r="O4516" i="3"/>
  <c r="O4517" i="3"/>
  <c r="O4518" i="3"/>
  <c r="O4519" i="3"/>
  <c r="O4520" i="3"/>
  <c r="O4521" i="3"/>
  <c r="O4522" i="3"/>
  <c r="O4523" i="3"/>
  <c r="O4524" i="3"/>
  <c r="O4525" i="3"/>
  <c r="O4526" i="3"/>
  <c r="O4527" i="3"/>
  <c r="O4528" i="3"/>
  <c r="O4529" i="3"/>
  <c r="O4530" i="3"/>
  <c r="O4531" i="3"/>
  <c r="O4532" i="3"/>
  <c r="O4533" i="3"/>
  <c r="O4534" i="3"/>
  <c r="O4535" i="3"/>
  <c r="O4536" i="3"/>
  <c r="O4537" i="3"/>
  <c r="O4538" i="3"/>
  <c r="O4539" i="3"/>
  <c r="O4540" i="3"/>
  <c r="O4541" i="3"/>
  <c r="O4542" i="3"/>
  <c r="O4543" i="3"/>
  <c r="O4544" i="3"/>
  <c r="O4545" i="3"/>
  <c r="O4546" i="3"/>
  <c r="O4547" i="3"/>
  <c r="O4548" i="3"/>
  <c r="O4549" i="3"/>
  <c r="O4550" i="3"/>
  <c r="O4551" i="3"/>
  <c r="O4552" i="3"/>
  <c r="O4553" i="3"/>
  <c r="O4554" i="3"/>
  <c r="O4555" i="3"/>
  <c r="O4556" i="3"/>
  <c r="O4557" i="3"/>
  <c r="O4558" i="3"/>
  <c r="O4559" i="3"/>
  <c r="O4560" i="3"/>
  <c r="O4561" i="3"/>
  <c r="O4562" i="3"/>
  <c r="O4563" i="3"/>
  <c r="O4564" i="3"/>
  <c r="O4565" i="3"/>
  <c r="O4566" i="3"/>
  <c r="O4567" i="3"/>
  <c r="O4568" i="3"/>
  <c r="O4569" i="3"/>
  <c r="O4570" i="3"/>
  <c r="O4571" i="3"/>
  <c r="O4572" i="3"/>
  <c r="O4573" i="3"/>
  <c r="O4574" i="3"/>
  <c r="O4575" i="3"/>
  <c r="O4576" i="3"/>
  <c r="O4577" i="3"/>
  <c r="O4578" i="3"/>
  <c r="O4579" i="3"/>
  <c r="O4580" i="3"/>
  <c r="O4581" i="3"/>
  <c r="O4582" i="3"/>
  <c r="O4583" i="3"/>
  <c r="O4584" i="3"/>
  <c r="O4585" i="3"/>
  <c r="O4586" i="3"/>
  <c r="O4587" i="3"/>
  <c r="O4588" i="3"/>
  <c r="O4589" i="3"/>
  <c r="O4590" i="3"/>
  <c r="O4591" i="3"/>
  <c r="O4592" i="3"/>
  <c r="O4593" i="3"/>
  <c r="O4594" i="3"/>
  <c r="O4595" i="3"/>
  <c r="O4596" i="3"/>
  <c r="O4597" i="3"/>
  <c r="O4598" i="3"/>
  <c r="O4599" i="3"/>
  <c r="O4600" i="3"/>
  <c r="O4601" i="3"/>
  <c r="O4602" i="3"/>
  <c r="O4603" i="3"/>
  <c r="O4604" i="3"/>
  <c r="O4605" i="3"/>
  <c r="O4606" i="3"/>
  <c r="O4607" i="3"/>
  <c r="O4608" i="3"/>
  <c r="O4609" i="3"/>
  <c r="O4610" i="3"/>
  <c r="O4611" i="3"/>
  <c r="O4612" i="3"/>
  <c r="O4613" i="3"/>
  <c r="O4614" i="3"/>
  <c r="O4615" i="3"/>
  <c r="O4616" i="3"/>
  <c r="O4617" i="3"/>
  <c r="O4618" i="3"/>
  <c r="O4619" i="3"/>
  <c r="O4620" i="3"/>
  <c r="O4621" i="3"/>
  <c r="O4622" i="3"/>
  <c r="O4623" i="3"/>
  <c r="O4624" i="3"/>
  <c r="O4625" i="3"/>
  <c r="O4626" i="3"/>
  <c r="O4627" i="3"/>
  <c r="O4628" i="3"/>
  <c r="O4629" i="3"/>
  <c r="O4630" i="3"/>
  <c r="O4631" i="3"/>
  <c r="O4632" i="3"/>
  <c r="O4633" i="3"/>
  <c r="O4634" i="3"/>
  <c r="O4635" i="3"/>
  <c r="O4636" i="3"/>
  <c r="O4637" i="3"/>
  <c r="O4638" i="3"/>
  <c r="O4639" i="3"/>
  <c r="O4640" i="3"/>
  <c r="O4641" i="3"/>
  <c r="O4642" i="3"/>
  <c r="O4643" i="3"/>
  <c r="O4644" i="3"/>
  <c r="O4645" i="3"/>
  <c r="O4646" i="3"/>
  <c r="O4647" i="3"/>
  <c r="O4648" i="3"/>
  <c r="O4649" i="3"/>
  <c r="O4650" i="3"/>
  <c r="O4651" i="3"/>
  <c r="O4652" i="3"/>
  <c r="O4653" i="3"/>
  <c r="O4654" i="3"/>
  <c r="O4655" i="3"/>
  <c r="O4656" i="3"/>
  <c r="O4657" i="3"/>
  <c r="O4658" i="3"/>
  <c r="O4659" i="3"/>
  <c r="O4660" i="3"/>
  <c r="O4661" i="3"/>
  <c r="O4662" i="3"/>
  <c r="O4663" i="3"/>
  <c r="O4664" i="3"/>
  <c r="O4665" i="3"/>
  <c r="O4666" i="3"/>
  <c r="O4667" i="3"/>
  <c r="O4668" i="3"/>
  <c r="O4669" i="3"/>
  <c r="O4670" i="3"/>
  <c r="O4671" i="3"/>
  <c r="O4672" i="3"/>
  <c r="O4673" i="3"/>
  <c r="O4674" i="3"/>
  <c r="O4675" i="3"/>
  <c r="O4676" i="3"/>
  <c r="O4677" i="3"/>
  <c r="O4678" i="3"/>
  <c r="O4679" i="3"/>
  <c r="O4680" i="3"/>
  <c r="O4681" i="3"/>
  <c r="O4682" i="3"/>
  <c r="O4683" i="3"/>
  <c r="O4684" i="3"/>
  <c r="O4685" i="3"/>
  <c r="O4686" i="3"/>
  <c r="O4687" i="3"/>
  <c r="O4688" i="3"/>
  <c r="O4689" i="3"/>
  <c r="O4690" i="3"/>
  <c r="O4691" i="3"/>
  <c r="O4692" i="3"/>
  <c r="O4693" i="3"/>
  <c r="O4694" i="3"/>
  <c r="O4695" i="3"/>
  <c r="O4696" i="3"/>
  <c r="O4697" i="3"/>
  <c r="O4698" i="3"/>
  <c r="O4699" i="3"/>
  <c r="O4700" i="3"/>
  <c r="O4701" i="3"/>
  <c r="O4702" i="3"/>
  <c r="O4703" i="3"/>
  <c r="O4704" i="3"/>
  <c r="O4705" i="3"/>
  <c r="O4706" i="3"/>
  <c r="O4707" i="3"/>
  <c r="O4708" i="3"/>
  <c r="O4709" i="3"/>
  <c r="O4710" i="3"/>
  <c r="O4711" i="3"/>
  <c r="O4712" i="3"/>
  <c r="O4713" i="3"/>
  <c r="O4714" i="3"/>
  <c r="O4715" i="3"/>
  <c r="O4716" i="3"/>
  <c r="O4717" i="3"/>
  <c r="O4718" i="3"/>
  <c r="O4719" i="3"/>
  <c r="O4720" i="3"/>
  <c r="O4721" i="3"/>
  <c r="O4722" i="3"/>
  <c r="O4723" i="3"/>
  <c r="O4724" i="3"/>
  <c r="O4725" i="3"/>
  <c r="O4726" i="3"/>
  <c r="O4727" i="3"/>
  <c r="O4728" i="3"/>
  <c r="O4729" i="3"/>
  <c r="O4730" i="3"/>
  <c r="O4731" i="3"/>
  <c r="O4732" i="3"/>
  <c r="O4733" i="3"/>
  <c r="O4734" i="3"/>
  <c r="O4735" i="3"/>
  <c r="O4736" i="3"/>
  <c r="O4737" i="3"/>
  <c r="O4738" i="3"/>
  <c r="O4739" i="3"/>
  <c r="O4740" i="3"/>
  <c r="O4741" i="3"/>
  <c r="O4742" i="3"/>
  <c r="O4743" i="3"/>
  <c r="O4744" i="3"/>
  <c r="O4745" i="3"/>
  <c r="O4746" i="3"/>
  <c r="O4747" i="3"/>
  <c r="O4748" i="3"/>
  <c r="O4749" i="3"/>
  <c r="O4750" i="3"/>
  <c r="O4751" i="3"/>
  <c r="O4752" i="3"/>
  <c r="O4753" i="3"/>
  <c r="O4754" i="3"/>
  <c r="O4755" i="3"/>
  <c r="O4756" i="3"/>
  <c r="O4757" i="3"/>
  <c r="O4758" i="3"/>
  <c r="O4759" i="3"/>
  <c r="O4760" i="3"/>
  <c r="O4761" i="3"/>
  <c r="O4762" i="3"/>
  <c r="O4763" i="3"/>
  <c r="O4764" i="3"/>
  <c r="O4765" i="3"/>
  <c r="O4766" i="3"/>
  <c r="O4767" i="3"/>
  <c r="O4768" i="3"/>
  <c r="O4769" i="3"/>
  <c r="O4770" i="3"/>
  <c r="O4771" i="3"/>
  <c r="O4772" i="3"/>
  <c r="O4773" i="3"/>
  <c r="O4774" i="3"/>
  <c r="O4775" i="3"/>
  <c r="O4776" i="3"/>
  <c r="O4777" i="3"/>
  <c r="O4778" i="3"/>
  <c r="O4779" i="3"/>
  <c r="O4780" i="3"/>
  <c r="O4781" i="3"/>
  <c r="O4782" i="3"/>
  <c r="O4783" i="3"/>
  <c r="O4784" i="3"/>
  <c r="O4785" i="3"/>
  <c r="O4786" i="3"/>
  <c r="O4787" i="3"/>
  <c r="O4788" i="3"/>
  <c r="O4789" i="3"/>
  <c r="O4790" i="3"/>
  <c r="O4791" i="3"/>
  <c r="O4792" i="3"/>
  <c r="O4793" i="3"/>
  <c r="O4794" i="3"/>
  <c r="O4795" i="3"/>
  <c r="O4796" i="3"/>
  <c r="O4797" i="3"/>
  <c r="O4798" i="3"/>
  <c r="O4799" i="3"/>
  <c r="O4800" i="3"/>
  <c r="O4801" i="3"/>
  <c r="O4802" i="3"/>
  <c r="O4803" i="3"/>
  <c r="O4804" i="3"/>
  <c r="O4805" i="3"/>
  <c r="O4806" i="3"/>
  <c r="O4807" i="3"/>
  <c r="O4808" i="3"/>
  <c r="O4809" i="3"/>
  <c r="O4810" i="3"/>
  <c r="O4811" i="3"/>
  <c r="O4812" i="3"/>
  <c r="O4813" i="3"/>
  <c r="O4814" i="3"/>
  <c r="O4815" i="3"/>
  <c r="O4816" i="3"/>
  <c r="O4817" i="3"/>
  <c r="O4818" i="3"/>
  <c r="O4819" i="3"/>
  <c r="O4820" i="3"/>
  <c r="O4821" i="3"/>
  <c r="O4822" i="3"/>
  <c r="O4823" i="3"/>
  <c r="O4824" i="3"/>
  <c r="O4825" i="3"/>
  <c r="O4826" i="3"/>
  <c r="O4827" i="3"/>
  <c r="O4828" i="3"/>
  <c r="O4829" i="3"/>
  <c r="O4830" i="3"/>
  <c r="O4831" i="3"/>
  <c r="O4832" i="3"/>
  <c r="O4833" i="3"/>
  <c r="O4834" i="3"/>
  <c r="O4835" i="3"/>
  <c r="O4836" i="3"/>
  <c r="O4837" i="3"/>
  <c r="O4838" i="3"/>
  <c r="O4839" i="3"/>
  <c r="O4840" i="3"/>
  <c r="O4841" i="3"/>
  <c r="O4842" i="3"/>
  <c r="O4843" i="3"/>
  <c r="O4844" i="3"/>
  <c r="O4845" i="3"/>
  <c r="O4846" i="3"/>
  <c r="O4847" i="3"/>
  <c r="O4848" i="3"/>
  <c r="O4849" i="3"/>
  <c r="O4850" i="3"/>
  <c r="O4851" i="3"/>
  <c r="O4852" i="3"/>
  <c r="O4853" i="3"/>
  <c r="O4854" i="3"/>
  <c r="O4855" i="3"/>
  <c r="O4856" i="3"/>
  <c r="O4857" i="3"/>
  <c r="O4858" i="3"/>
  <c r="O4859" i="3"/>
  <c r="O4860" i="3"/>
  <c r="O4861" i="3"/>
  <c r="O4862" i="3"/>
  <c r="O4868" i="3"/>
  <c r="O4869" i="3"/>
  <c r="O4870" i="3"/>
  <c r="O4871" i="3"/>
  <c r="O4872" i="3"/>
  <c r="O4873" i="3"/>
  <c r="O4874" i="3"/>
  <c r="O4875" i="3"/>
  <c r="O4876" i="3"/>
  <c r="O4877" i="3"/>
  <c r="O4878" i="3"/>
  <c r="O4879" i="3"/>
  <c r="O4880" i="3"/>
  <c r="O4881" i="3"/>
  <c r="O4882" i="3"/>
  <c r="O4883" i="3"/>
  <c r="O4884" i="3"/>
  <c r="O4885" i="3"/>
  <c r="O4886" i="3"/>
  <c r="O4887" i="3"/>
  <c r="O4888" i="3"/>
  <c r="O4889" i="3"/>
  <c r="O4890" i="3"/>
  <c r="O4891" i="3"/>
  <c r="O4892" i="3"/>
  <c r="O4893" i="3"/>
  <c r="O4894" i="3"/>
  <c r="O4895" i="3"/>
  <c r="O4896" i="3"/>
  <c r="O4897" i="3"/>
  <c r="O4898" i="3"/>
  <c r="O4899" i="3"/>
  <c r="O4900" i="3"/>
  <c r="O4901" i="3"/>
  <c r="O4902" i="3"/>
  <c r="O4903" i="3"/>
  <c r="O4904" i="3"/>
  <c r="O4905" i="3"/>
  <c r="O4906" i="3"/>
  <c r="O4907" i="3"/>
  <c r="O4908" i="3"/>
  <c r="O4909" i="3"/>
  <c r="O4910" i="3"/>
  <c r="O4911" i="3"/>
  <c r="O4912" i="3"/>
  <c r="O4913" i="3"/>
  <c r="O4914" i="3"/>
  <c r="O4915" i="3"/>
  <c r="O4916" i="3"/>
  <c r="O4917" i="3"/>
  <c r="O4918" i="3"/>
  <c r="O4919" i="3"/>
  <c r="O4920" i="3"/>
  <c r="O4921" i="3"/>
  <c r="O4922" i="3"/>
  <c r="O4923" i="3"/>
  <c r="O4924" i="3"/>
  <c r="O4925" i="3"/>
  <c r="O4926" i="3"/>
  <c r="O4927" i="3"/>
  <c r="O4928" i="3"/>
  <c r="O4929" i="3"/>
  <c r="O4930" i="3"/>
  <c r="O4931" i="3"/>
  <c r="O4932" i="3"/>
  <c r="O4933" i="3"/>
  <c r="O4934" i="3"/>
  <c r="O4935" i="3"/>
  <c r="O4936" i="3"/>
  <c r="O4937" i="3"/>
  <c r="O4938" i="3"/>
  <c r="O4939" i="3"/>
  <c r="O4940" i="3"/>
  <c r="O4941" i="3"/>
  <c r="O4942" i="3"/>
  <c r="O4943" i="3"/>
  <c r="O4944" i="3"/>
  <c r="O4945" i="3"/>
  <c r="O4946" i="3"/>
  <c r="O4947" i="3"/>
  <c r="O4948" i="3"/>
  <c r="O4949" i="3"/>
  <c r="O4950" i="3"/>
  <c r="O4951" i="3"/>
  <c r="O4952" i="3"/>
  <c r="O4953" i="3"/>
  <c r="O4954" i="3"/>
  <c r="O4955" i="3"/>
  <c r="O4956" i="3"/>
  <c r="O4957" i="3"/>
  <c r="O4958" i="3"/>
  <c r="O4959" i="3"/>
  <c r="O4960" i="3"/>
  <c r="O4961" i="3"/>
  <c r="O4962" i="3"/>
  <c r="O4963" i="3"/>
  <c r="O4964" i="3"/>
  <c r="O4965" i="3"/>
  <c r="O4966" i="3"/>
  <c r="O4967" i="3"/>
  <c r="O4968" i="3"/>
  <c r="O4969" i="3"/>
  <c r="O4970" i="3"/>
  <c r="O4971" i="3"/>
  <c r="O4972" i="3"/>
  <c r="O4973" i="3"/>
  <c r="O4974" i="3"/>
  <c r="O4975" i="3"/>
  <c r="O4976" i="3"/>
  <c r="O4977" i="3"/>
  <c r="O4978" i="3"/>
  <c r="O4979" i="3"/>
  <c r="O4980" i="3"/>
  <c r="O4981" i="3"/>
  <c r="O4982" i="3"/>
  <c r="O4983" i="3"/>
  <c r="O4984" i="3"/>
  <c r="O4985" i="3"/>
  <c r="O4986" i="3"/>
  <c r="O4987" i="3"/>
  <c r="O4988" i="3"/>
  <c r="O4989" i="3"/>
  <c r="O4990" i="3"/>
  <c r="O4991" i="3"/>
  <c r="O4992" i="3"/>
  <c r="O4993" i="3"/>
  <c r="O4994" i="3"/>
  <c r="O4995" i="3"/>
  <c r="O4996" i="3"/>
  <c r="O4997" i="3"/>
  <c r="O4998" i="3"/>
  <c r="O4999" i="3"/>
  <c r="O5000" i="3"/>
  <c r="O5001" i="3"/>
  <c r="O5002" i="3"/>
  <c r="O5003" i="3"/>
  <c r="O5004" i="3"/>
  <c r="O5005" i="3"/>
  <c r="O5006" i="3"/>
  <c r="O5007" i="3"/>
  <c r="O5008" i="3"/>
  <c r="O5009" i="3"/>
  <c r="O5010" i="3"/>
  <c r="O5011" i="3"/>
  <c r="O5012" i="3"/>
  <c r="O5013" i="3"/>
  <c r="O5014" i="3"/>
  <c r="O5015" i="3"/>
  <c r="O5016" i="3"/>
  <c r="O5017" i="3"/>
  <c r="O5018" i="3"/>
  <c r="O5019" i="3"/>
  <c r="O5020" i="3"/>
  <c r="O5021" i="3"/>
  <c r="O5022" i="3"/>
  <c r="O5023" i="3"/>
  <c r="O5024" i="3"/>
  <c r="O5025" i="3"/>
  <c r="O5026" i="3"/>
  <c r="O5027" i="3"/>
  <c r="O5028" i="3"/>
  <c r="O5029" i="3"/>
  <c r="O5030" i="3"/>
  <c r="O5031" i="3"/>
  <c r="O5032" i="3"/>
  <c r="O5033" i="3"/>
  <c r="O5034" i="3"/>
  <c r="O5035" i="3"/>
  <c r="O5036" i="3"/>
  <c r="O5037" i="3"/>
  <c r="O5038" i="3"/>
  <c r="O5039" i="3"/>
  <c r="O5040" i="3"/>
  <c r="O5041" i="3"/>
  <c r="O5042" i="3"/>
  <c r="O5043" i="3"/>
  <c r="O5044" i="3"/>
  <c r="O5045" i="3"/>
  <c r="O5046" i="3"/>
  <c r="O5047" i="3"/>
  <c r="O5048" i="3"/>
  <c r="O5049" i="3"/>
  <c r="O5050" i="3"/>
  <c r="O5051" i="3"/>
  <c r="O5052" i="3"/>
  <c r="O5053" i="3"/>
  <c r="O5054" i="3"/>
  <c r="O5055" i="3"/>
  <c r="O5056" i="3"/>
  <c r="O5057" i="3"/>
  <c r="O5058" i="3"/>
  <c r="O5059" i="3"/>
  <c r="O5060" i="3"/>
  <c r="O5061" i="3"/>
  <c r="O5062" i="3"/>
  <c r="O5063" i="3"/>
  <c r="O5064" i="3"/>
  <c r="O5065" i="3"/>
  <c r="O5066" i="3"/>
  <c r="O5067" i="3"/>
  <c r="O5068" i="3"/>
  <c r="O5069" i="3"/>
  <c r="O5070" i="3"/>
  <c r="O5071" i="3"/>
  <c r="O5072" i="3"/>
  <c r="O5073" i="3"/>
  <c r="O5074" i="3"/>
  <c r="O5075" i="3"/>
  <c r="O5076" i="3"/>
  <c r="O5077" i="3"/>
  <c r="O5078" i="3"/>
  <c r="O5079" i="3"/>
  <c r="O5080" i="3"/>
  <c r="O5081" i="3"/>
  <c r="O5082" i="3"/>
  <c r="O5083" i="3"/>
  <c r="O5084" i="3"/>
  <c r="O5085" i="3"/>
  <c r="O5086" i="3"/>
  <c r="O5087" i="3"/>
  <c r="O5088" i="3"/>
  <c r="O5089" i="3"/>
  <c r="O5090" i="3"/>
  <c r="O5091" i="3"/>
  <c r="O5092" i="3"/>
  <c r="O5093" i="3"/>
  <c r="O5094" i="3"/>
  <c r="O5095" i="3"/>
  <c r="O5096" i="3"/>
  <c r="O5097" i="3"/>
  <c r="O5098" i="3"/>
  <c r="O5099" i="3"/>
  <c r="O5100" i="3"/>
  <c r="O5101" i="3"/>
  <c r="O5102" i="3"/>
  <c r="O5103" i="3"/>
  <c r="O5104" i="3"/>
  <c r="O5105" i="3"/>
  <c r="O5106" i="3"/>
  <c r="O5107" i="3"/>
  <c r="O5108" i="3"/>
  <c r="O5109" i="3"/>
  <c r="O5110" i="3"/>
  <c r="O5111" i="3"/>
  <c r="O5112" i="3"/>
  <c r="O5113" i="3"/>
  <c r="O5114" i="3"/>
  <c r="O5115" i="3"/>
  <c r="O5116" i="3"/>
  <c r="O5117" i="3"/>
  <c r="O5118" i="3"/>
  <c r="O5119" i="3"/>
  <c r="O5120" i="3"/>
  <c r="O5121" i="3"/>
  <c r="O5122" i="3"/>
  <c r="O5123" i="3"/>
  <c r="O5124" i="3"/>
  <c r="O5125" i="3"/>
  <c r="O5126" i="3"/>
  <c r="O5127" i="3"/>
  <c r="O5128" i="3"/>
  <c r="O5129" i="3"/>
  <c r="O5130" i="3"/>
  <c r="O5131" i="3"/>
  <c r="O5132" i="3"/>
  <c r="O5133" i="3"/>
  <c r="O5134" i="3"/>
  <c r="O5135" i="3"/>
  <c r="O5136" i="3"/>
  <c r="O5137" i="3"/>
  <c r="O5138" i="3"/>
  <c r="O5139" i="3"/>
  <c r="O5140" i="3"/>
  <c r="O5141" i="3"/>
  <c r="O5142" i="3"/>
  <c r="O5143" i="3"/>
  <c r="O5144" i="3"/>
  <c r="O5145" i="3"/>
  <c r="O5146" i="3"/>
  <c r="O5147" i="3"/>
  <c r="O5148" i="3"/>
  <c r="O5149" i="3"/>
  <c r="O5150" i="3"/>
  <c r="O5151" i="3"/>
  <c r="O5152" i="3"/>
  <c r="O5153" i="3"/>
  <c r="O5154" i="3"/>
  <c r="O5155" i="3"/>
  <c r="O5156" i="3"/>
  <c r="O5157" i="3"/>
  <c r="O5158" i="3"/>
  <c r="O5159" i="3"/>
  <c r="O5160" i="3"/>
  <c r="O5161" i="3"/>
  <c r="O5162" i="3"/>
  <c r="O5163" i="3"/>
  <c r="O5164" i="3"/>
  <c r="O5165" i="3"/>
  <c r="O5166" i="3"/>
  <c r="O5167" i="3"/>
  <c r="O5168" i="3"/>
  <c r="O5169" i="3"/>
  <c r="O5170" i="3"/>
  <c r="O5171" i="3"/>
  <c r="O5172" i="3"/>
  <c r="O5173" i="3"/>
  <c r="O5174" i="3"/>
  <c r="O5175" i="3"/>
  <c r="O5176" i="3"/>
  <c r="O5177" i="3"/>
  <c r="O5178" i="3"/>
  <c r="O5179" i="3"/>
  <c r="O5180" i="3"/>
  <c r="O5181" i="3"/>
  <c r="O5182" i="3"/>
  <c r="O5183" i="3"/>
  <c r="O5184" i="3"/>
  <c r="O5185" i="3"/>
  <c r="O5186" i="3"/>
  <c r="O5187" i="3"/>
  <c r="O5188" i="3"/>
  <c r="O5189" i="3"/>
  <c r="O5190" i="3"/>
  <c r="O5191" i="3"/>
  <c r="O5192" i="3"/>
  <c r="O5193" i="3"/>
  <c r="N2" i="3"/>
  <c r="M2" i="3"/>
  <c r="M3" i="3"/>
  <c r="M4" i="3"/>
  <c r="M5" i="3"/>
  <c r="M6" i="3"/>
  <c r="M7" i="3"/>
  <c r="M8" i="3"/>
  <c r="M9" i="3"/>
  <c r="M10" i="3"/>
  <c r="M11" i="3"/>
  <c r="M12" i="3"/>
  <c r="M13" i="3"/>
  <c r="M62" i="3" s="1"/>
  <c r="M63" i="3" s="1"/>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M2008" i="3"/>
  <c r="M2009" i="3"/>
  <c r="M2010" i="3"/>
  <c r="M2011" i="3"/>
  <c r="M2012" i="3"/>
  <c r="M2013" i="3"/>
  <c r="M2014" i="3"/>
  <c r="M2015" i="3"/>
  <c r="M2016" i="3"/>
  <c r="M2017" i="3"/>
  <c r="M2018" i="3"/>
  <c r="M2019" i="3"/>
  <c r="M2020" i="3"/>
  <c r="M2021" i="3"/>
  <c r="M2022" i="3"/>
  <c r="M2023" i="3"/>
  <c r="M2024" i="3"/>
  <c r="M2025" i="3"/>
  <c r="M2026" i="3"/>
  <c r="M2027" i="3"/>
  <c r="M2028" i="3"/>
  <c r="M2029" i="3"/>
  <c r="M2030" i="3"/>
  <c r="M2031" i="3"/>
  <c r="M2032" i="3"/>
  <c r="M2033" i="3"/>
  <c r="M2034" i="3"/>
  <c r="M2035" i="3"/>
  <c r="M2036" i="3"/>
  <c r="M2037" i="3"/>
  <c r="M2038" i="3"/>
  <c r="M2039" i="3"/>
  <c r="M2040" i="3"/>
  <c r="M2041" i="3"/>
  <c r="M2042" i="3"/>
  <c r="M2043" i="3"/>
  <c r="M2044" i="3"/>
  <c r="M2045" i="3"/>
  <c r="M2046" i="3"/>
  <c r="M2047" i="3"/>
  <c r="M2048" i="3"/>
  <c r="M2049" i="3"/>
  <c r="M2050" i="3"/>
  <c r="M2051" i="3"/>
  <c r="M2052" i="3"/>
  <c r="M2053" i="3"/>
  <c r="M2054" i="3"/>
  <c r="M2055" i="3"/>
  <c r="M2056" i="3"/>
  <c r="M2057" i="3"/>
  <c r="M2058" i="3"/>
  <c r="M2059" i="3"/>
  <c r="M2060" i="3"/>
  <c r="M2061" i="3"/>
  <c r="M2062" i="3"/>
  <c r="M2063" i="3"/>
  <c r="M2064" i="3"/>
  <c r="M2065" i="3"/>
  <c r="M2066" i="3"/>
  <c r="M2067" i="3"/>
  <c r="M2068" i="3"/>
  <c r="M2069" i="3"/>
  <c r="M2070" i="3"/>
  <c r="M2071" i="3"/>
  <c r="M2072" i="3"/>
  <c r="M2073" i="3"/>
  <c r="M2074" i="3"/>
  <c r="M2075" i="3"/>
  <c r="M2076" i="3"/>
  <c r="M2077" i="3"/>
  <c r="M2078" i="3"/>
  <c r="M2079" i="3"/>
  <c r="M2080" i="3"/>
  <c r="M2081" i="3"/>
  <c r="M2082" i="3"/>
  <c r="M2083" i="3"/>
  <c r="M2084" i="3"/>
  <c r="M2085" i="3"/>
  <c r="M2086" i="3"/>
  <c r="M2087" i="3"/>
  <c r="M2088" i="3"/>
  <c r="M2089" i="3"/>
  <c r="M2090" i="3"/>
  <c r="M2091" i="3"/>
  <c r="M2092" i="3"/>
  <c r="M2093" i="3"/>
  <c r="M2094" i="3"/>
  <c r="M2095" i="3"/>
  <c r="M2096" i="3"/>
  <c r="M2097" i="3"/>
  <c r="M2098" i="3"/>
  <c r="M2099" i="3"/>
  <c r="M2100" i="3"/>
  <c r="M2101" i="3"/>
  <c r="M2102" i="3"/>
  <c r="M2103" i="3"/>
  <c r="M2104" i="3"/>
  <c r="M2105" i="3"/>
  <c r="M2106" i="3"/>
  <c r="M2107" i="3"/>
  <c r="M2108" i="3"/>
  <c r="M2109" i="3"/>
  <c r="M2110" i="3"/>
  <c r="M2111" i="3"/>
  <c r="M2112" i="3"/>
  <c r="M2113" i="3"/>
  <c r="M2114" i="3"/>
  <c r="M2115" i="3"/>
  <c r="M2116" i="3"/>
  <c r="M2117" i="3"/>
  <c r="M2118" i="3"/>
  <c r="M2119" i="3"/>
  <c r="M2120" i="3"/>
  <c r="M2121" i="3"/>
  <c r="M2122" i="3"/>
  <c r="M2123" i="3"/>
  <c r="M2124" i="3"/>
  <c r="M2125" i="3"/>
  <c r="M2126" i="3"/>
  <c r="M2127" i="3"/>
  <c r="M2128" i="3"/>
  <c r="M2129" i="3"/>
  <c r="M2130" i="3"/>
  <c r="M2131" i="3"/>
  <c r="M2132" i="3"/>
  <c r="M2133" i="3"/>
  <c r="M2134" i="3"/>
  <c r="M2135" i="3"/>
  <c r="M2136" i="3"/>
  <c r="M2137" i="3"/>
  <c r="M2138"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2" i="3"/>
  <c r="M2163" i="3"/>
  <c r="M2164" i="3"/>
  <c r="M2165" i="3"/>
  <c r="M2166" i="3"/>
  <c r="M2167" i="3"/>
  <c r="M2168" i="3"/>
  <c r="M2169" i="3"/>
  <c r="M2170" i="3"/>
  <c r="M2171" i="3"/>
  <c r="M2172" i="3"/>
  <c r="M2173" i="3"/>
  <c r="M2174" i="3"/>
  <c r="M2175" i="3"/>
  <c r="M2176" i="3"/>
  <c r="M2177" i="3"/>
  <c r="M2178" i="3"/>
  <c r="M2179" i="3"/>
  <c r="M2180" i="3"/>
  <c r="M2181" i="3"/>
  <c r="M2182" i="3"/>
  <c r="M2183" i="3"/>
  <c r="M2184" i="3"/>
  <c r="M2185" i="3"/>
  <c r="M2186" i="3"/>
  <c r="M2187" i="3"/>
  <c r="M2188" i="3"/>
  <c r="M2189" i="3"/>
  <c r="M2190" i="3"/>
  <c r="M2191" i="3"/>
  <c r="M2192" i="3"/>
  <c r="M2193" i="3"/>
  <c r="M2194" i="3"/>
  <c r="M2195" i="3"/>
  <c r="M2196" i="3"/>
  <c r="M2197" i="3"/>
  <c r="M2198" i="3"/>
  <c r="M2199" i="3"/>
  <c r="M2200" i="3"/>
  <c r="M2201" i="3"/>
  <c r="M2202" i="3"/>
  <c r="M2203" i="3"/>
  <c r="M2204" i="3"/>
  <c r="M2205" i="3"/>
  <c r="M2206" i="3"/>
  <c r="M2207" i="3"/>
  <c r="M2208" i="3"/>
  <c r="M2209" i="3"/>
  <c r="M2210" i="3"/>
  <c r="M2211" i="3"/>
  <c r="M2212" i="3"/>
  <c r="M2213" i="3"/>
  <c r="M2214" i="3"/>
  <c r="M2215" i="3"/>
  <c r="M2216" i="3"/>
  <c r="M2217" i="3"/>
  <c r="M2218" i="3"/>
  <c r="M2219" i="3"/>
  <c r="M2220" i="3"/>
  <c r="M2221" i="3"/>
  <c r="M2222" i="3"/>
  <c r="M2223" i="3"/>
  <c r="M2224" i="3"/>
  <c r="M2225" i="3"/>
  <c r="M2226" i="3"/>
  <c r="M2227" i="3"/>
  <c r="M2228" i="3"/>
  <c r="M2229" i="3"/>
  <c r="M2230" i="3"/>
  <c r="M2231" i="3"/>
  <c r="M2232" i="3"/>
  <c r="M2233" i="3"/>
  <c r="M2234" i="3"/>
  <c r="M2235" i="3"/>
  <c r="M2236" i="3"/>
  <c r="M2237" i="3"/>
  <c r="M2238" i="3"/>
  <c r="M2239" i="3"/>
  <c r="M2240" i="3"/>
  <c r="M2241" i="3"/>
  <c r="M2242" i="3"/>
  <c r="M2243" i="3"/>
  <c r="M2244" i="3"/>
  <c r="M2245" i="3"/>
  <c r="M2246" i="3"/>
  <c r="M2247" i="3"/>
  <c r="M2248" i="3"/>
  <c r="M2249" i="3"/>
  <c r="M2250" i="3"/>
  <c r="M2251" i="3"/>
  <c r="M2252" i="3"/>
  <c r="M2253" i="3"/>
  <c r="M2254" i="3"/>
  <c r="M2255" i="3"/>
  <c r="M2256" i="3"/>
  <c r="M2257" i="3"/>
  <c r="M2258" i="3"/>
  <c r="M2259" i="3"/>
  <c r="M2260" i="3"/>
  <c r="M2261" i="3"/>
  <c r="M2262" i="3"/>
  <c r="M2263" i="3"/>
  <c r="M2264" i="3"/>
  <c r="M2265" i="3"/>
  <c r="M2266" i="3"/>
  <c r="M2267" i="3"/>
  <c r="M2268" i="3"/>
  <c r="M2269" i="3"/>
  <c r="M2270" i="3"/>
  <c r="M2271" i="3"/>
  <c r="M2272" i="3"/>
  <c r="M2273" i="3"/>
  <c r="M2274" i="3"/>
  <c r="M2275" i="3"/>
  <c r="M2276" i="3"/>
  <c r="M2277" i="3"/>
  <c r="M2278" i="3"/>
  <c r="M2279" i="3"/>
  <c r="M2280" i="3"/>
  <c r="M2281" i="3"/>
  <c r="M2282" i="3"/>
  <c r="M2283" i="3"/>
  <c r="M2284" i="3"/>
  <c r="M2285" i="3"/>
  <c r="M2286" i="3"/>
  <c r="M2287" i="3"/>
  <c r="M2288" i="3"/>
  <c r="M2289" i="3"/>
  <c r="M2290" i="3"/>
  <c r="M2291" i="3"/>
  <c r="M2292" i="3"/>
  <c r="M2293" i="3"/>
  <c r="M2294" i="3"/>
  <c r="M2295" i="3"/>
  <c r="M2296" i="3"/>
  <c r="M2297" i="3"/>
  <c r="M2298" i="3"/>
  <c r="M2299" i="3"/>
  <c r="M2300" i="3"/>
  <c r="M2301" i="3"/>
  <c r="M2302" i="3"/>
  <c r="M2303" i="3"/>
  <c r="M2304" i="3"/>
  <c r="M2305" i="3"/>
  <c r="M2306" i="3"/>
  <c r="M2307" i="3"/>
  <c r="M2308" i="3"/>
  <c r="M2309" i="3"/>
  <c r="M2310" i="3"/>
  <c r="M2311" i="3"/>
  <c r="M2312" i="3"/>
  <c r="M2313" i="3"/>
  <c r="M2314" i="3"/>
  <c r="M2315" i="3"/>
  <c r="M2316" i="3"/>
  <c r="M2317" i="3"/>
  <c r="M2318" i="3"/>
  <c r="M2319" i="3"/>
  <c r="M2320" i="3"/>
  <c r="M2321" i="3"/>
  <c r="M2322" i="3"/>
  <c r="M2323" i="3"/>
  <c r="M2324" i="3"/>
  <c r="M2325" i="3"/>
  <c r="M2326" i="3"/>
  <c r="M2327" i="3"/>
  <c r="M2328" i="3"/>
  <c r="M2329" i="3"/>
  <c r="M2330" i="3"/>
  <c r="M2331" i="3"/>
  <c r="M2332" i="3"/>
  <c r="M2333" i="3"/>
  <c r="M2334" i="3"/>
  <c r="M2335" i="3"/>
  <c r="M2336" i="3"/>
  <c r="M2337" i="3"/>
  <c r="M2338" i="3"/>
  <c r="M2339" i="3"/>
  <c r="M2340" i="3"/>
  <c r="M2341" i="3"/>
  <c r="M2342" i="3"/>
  <c r="M2343" i="3"/>
  <c r="M2344" i="3"/>
  <c r="M2345" i="3"/>
  <c r="M2346" i="3"/>
  <c r="M2347" i="3"/>
  <c r="M2348" i="3"/>
  <c r="M2349" i="3"/>
  <c r="M2350" i="3"/>
  <c r="M2351" i="3"/>
  <c r="M2352" i="3"/>
  <c r="M2353" i="3"/>
  <c r="M2354" i="3"/>
  <c r="M2355" i="3"/>
  <c r="M2356" i="3"/>
  <c r="M2357" i="3"/>
  <c r="M2358" i="3"/>
  <c r="M2359" i="3"/>
  <c r="M2360" i="3"/>
  <c r="M2361" i="3"/>
  <c r="M2362" i="3"/>
  <c r="M2363" i="3"/>
  <c r="M2364" i="3"/>
  <c r="M2365" i="3"/>
  <c r="M2366" i="3"/>
  <c r="M2367" i="3"/>
  <c r="M2368" i="3"/>
  <c r="M2369" i="3"/>
  <c r="M2370" i="3"/>
  <c r="M2371" i="3"/>
  <c r="M2372" i="3"/>
  <c r="M2373" i="3"/>
  <c r="M2374" i="3"/>
  <c r="M2375" i="3"/>
  <c r="M2376" i="3"/>
  <c r="M2377" i="3"/>
  <c r="M2378" i="3"/>
  <c r="M2379" i="3"/>
  <c r="M2380" i="3"/>
  <c r="M2381" i="3"/>
  <c r="M2382" i="3"/>
  <c r="M2383" i="3"/>
  <c r="M2384" i="3"/>
  <c r="M2385" i="3"/>
  <c r="M2386" i="3"/>
  <c r="M2387" i="3"/>
  <c r="M2388" i="3"/>
  <c r="M2389" i="3"/>
  <c r="M2390" i="3"/>
  <c r="M2391" i="3"/>
  <c r="M2392" i="3"/>
  <c r="M2393" i="3"/>
  <c r="M2394" i="3"/>
  <c r="M2395" i="3"/>
  <c r="M2396" i="3"/>
  <c r="M2397" i="3"/>
  <c r="M2398" i="3"/>
  <c r="M2399" i="3"/>
  <c r="M2400" i="3"/>
  <c r="M2401" i="3"/>
  <c r="M2402" i="3"/>
  <c r="M2403" i="3"/>
  <c r="M2404" i="3"/>
  <c r="M2405" i="3"/>
  <c r="M2406" i="3"/>
  <c r="M2407" i="3"/>
  <c r="M2408" i="3"/>
  <c r="M2409" i="3"/>
  <c r="M2410" i="3"/>
  <c r="M2411" i="3"/>
  <c r="M2412" i="3"/>
  <c r="M2413" i="3"/>
  <c r="M2414" i="3"/>
  <c r="M2415" i="3"/>
  <c r="M2416" i="3"/>
  <c r="M2417" i="3"/>
  <c r="M2418" i="3"/>
  <c r="M2419" i="3"/>
  <c r="M2420" i="3"/>
  <c r="M2421" i="3"/>
  <c r="M2422" i="3"/>
  <c r="M2423" i="3"/>
  <c r="M2424" i="3"/>
  <c r="M2425" i="3"/>
  <c r="M2426" i="3"/>
  <c r="M2427" i="3"/>
  <c r="M2428" i="3"/>
  <c r="M2429" i="3"/>
  <c r="M2430" i="3"/>
  <c r="M2431" i="3"/>
  <c r="M2432" i="3"/>
  <c r="M2433" i="3"/>
  <c r="M2434" i="3"/>
  <c r="M2435" i="3"/>
  <c r="M2436" i="3"/>
  <c r="M2437" i="3"/>
  <c r="M2438" i="3"/>
  <c r="M2439" i="3"/>
  <c r="M2440" i="3"/>
  <c r="M2441" i="3"/>
  <c r="M2442" i="3"/>
  <c r="M2443" i="3"/>
  <c r="M2444" i="3"/>
  <c r="M2445" i="3"/>
  <c r="M2446" i="3"/>
  <c r="M2447" i="3"/>
  <c r="M2448" i="3"/>
  <c r="M2449" i="3"/>
  <c r="M2450" i="3"/>
  <c r="M2451" i="3"/>
  <c r="M2452" i="3"/>
  <c r="M2453" i="3"/>
  <c r="M2454" i="3"/>
  <c r="M2455" i="3"/>
  <c r="M2456" i="3"/>
  <c r="M2457" i="3"/>
  <c r="M2458" i="3"/>
  <c r="M2459" i="3"/>
  <c r="M2460" i="3"/>
  <c r="M2461" i="3"/>
  <c r="M2462" i="3"/>
  <c r="M2463" i="3"/>
  <c r="M2464" i="3"/>
  <c r="M2465" i="3"/>
  <c r="M2466" i="3"/>
  <c r="M2467" i="3"/>
  <c r="M2468" i="3"/>
  <c r="M2469" i="3"/>
  <c r="M2470" i="3"/>
  <c r="M2471" i="3"/>
  <c r="M2472" i="3"/>
  <c r="M2473" i="3"/>
  <c r="M2474" i="3"/>
  <c r="M2475" i="3"/>
  <c r="M2476" i="3"/>
  <c r="M2477" i="3"/>
  <c r="M2478" i="3"/>
  <c r="M2479" i="3"/>
  <c r="M2480" i="3"/>
  <c r="M2481" i="3"/>
  <c r="M2482" i="3"/>
  <c r="M2483" i="3"/>
  <c r="M2484" i="3"/>
  <c r="M2485" i="3"/>
  <c r="M2486" i="3"/>
  <c r="M2487" i="3"/>
  <c r="M2488" i="3"/>
  <c r="M2489" i="3"/>
  <c r="M2490" i="3"/>
  <c r="M2491" i="3"/>
  <c r="M2492" i="3"/>
  <c r="M2493" i="3"/>
  <c r="M2494" i="3"/>
  <c r="M2495" i="3"/>
  <c r="M2496" i="3"/>
  <c r="M2497" i="3"/>
  <c r="M2498" i="3"/>
  <c r="M2499" i="3"/>
  <c r="M2500" i="3"/>
  <c r="M2501" i="3"/>
  <c r="M2502" i="3"/>
  <c r="M2503" i="3"/>
  <c r="M2504" i="3"/>
  <c r="M2505" i="3"/>
  <c r="M2506" i="3"/>
  <c r="M2507" i="3"/>
  <c r="M2508" i="3"/>
  <c r="M2509" i="3"/>
  <c r="M2510" i="3"/>
  <c r="M2511" i="3"/>
  <c r="M2512" i="3"/>
  <c r="M2513" i="3"/>
  <c r="M2514" i="3"/>
  <c r="M2515" i="3"/>
  <c r="M2516" i="3"/>
  <c r="M2517" i="3"/>
  <c r="M2518" i="3"/>
  <c r="M2519" i="3"/>
  <c r="M2520" i="3"/>
  <c r="M2521" i="3"/>
  <c r="M2522" i="3"/>
  <c r="M2523" i="3"/>
  <c r="M2524" i="3"/>
  <c r="M2525" i="3"/>
  <c r="M2526" i="3"/>
  <c r="M2527" i="3"/>
  <c r="M2528" i="3"/>
  <c r="M2529" i="3"/>
  <c r="M2530" i="3"/>
  <c r="M2531" i="3"/>
  <c r="M2532" i="3"/>
  <c r="M2533" i="3"/>
  <c r="M2534" i="3"/>
  <c r="M2535" i="3"/>
  <c r="M2536" i="3"/>
  <c r="M2537" i="3"/>
  <c r="M2538" i="3"/>
  <c r="M2539" i="3"/>
  <c r="M2540" i="3"/>
  <c r="M2541" i="3"/>
  <c r="M2542" i="3"/>
  <c r="M2543" i="3"/>
  <c r="M2544" i="3"/>
  <c r="M2545" i="3"/>
  <c r="M2546" i="3"/>
  <c r="M2547" i="3"/>
  <c r="M2548" i="3"/>
  <c r="M2549" i="3"/>
  <c r="M2550" i="3"/>
  <c r="M2551" i="3"/>
  <c r="M2552" i="3"/>
  <c r="M2553" i="3"/>
  <c r="M2554" i="3"/>
  <c r="M2555" i="3"/>
  <c r="M2556" i="3"/>
  <c r="M2557" i="3"/>
  <c r="M2558" i="3"/>
  <c r="M2559" i="3"/>
  <c r="M2560" i="3"/>
  <c r="M2561" i="3"/>
  <c r="M2562" i="3"/>
  <c r="M2563" i="3"/>
  <c r="M2564" i="3"/>
  <c r="M2565" i="3"/>
  <c r="M2566" i="3"/>
  <c r="M2567" i="3"/>
  <c r="M2568" i="3"/>
  <c r="M2569" i="3"/>
  <c r="M2570" i="3"/>
  <c r="M2571" i="3"/>
  <c r="M2572" i="3"/>
  <c r="M2573" i="3"/>
  <c r="M2574" i="3"/>
  <c r="M2575" i="3"/>
  <c r="M2576" i="3"/>
  <c r="M2577" i="3"/>
  <c r="M2578" i="3"/>
  <c r="M2579" i="3"/>
  <c r="M2580" i="3"/>
  <c r="M2581" i="3"/>
  <c r="M2582" i="3"/>
  <c r="M2583" i="3"/>
  <c r="M2584" i="3"/>
  <c r="M2585" i="3"/>
  <c r="M2586" i="3"/>
  <c r="M2587" i="3"/>
  <c r="M2588" i="3"/>
  <c r="M2589" i="3"/>
  <c r="M2590" i="3"/>
  <c r="M2591" i="3"/>
  <c r="M2592" i="3"/>
  <c r="M2593" i="3"/>
  <c r="M2594" i="3"/>
  <c r="M2595" i="3"/>
  <c r="M2596" i="3"/>
  <c r="M2597" i="3"/>
  <c r="M2598" i="3"/>
  <c r="M2599" i="3"/>
  <c r="M2600" i="3"/>
  <c r="M2601" i="3"/>
  <c r="M2602" i="3"/>
  <c r="M2603" i="3"/>
  <c r="M2604" i="3"/>
  <c r="M2605" i="3"/>
  <c r="M2606" i="3"/>
  <c r="M2607" i="3"/>
  <c r="M2608" i="3"/>
  <c r="M2609" i="3"/>
  <c r="M2610" i="3"/>
  <c r="M2611" i="3"/>
  <c r="M2612" i="3"/>
  <c r="M2613" i="3"/>
  <c r="M2614" i="3"/>
  <c r="M2615" i="3"/>
  <c r="M2616" i="3"/>
  <c r="M2617" i="3"/>
  <c r="M2618" i="3"/>
  <c r="M2619" i="3"/>
  <c r="M2620" i="3"/>
  <c r="M2621" i="3"/>
  <c r="M2622" i="3"/>
  <c r="M2623" i="3"/>
  <c r="M2624" i="3"/>
  <c r="M2625" i="3"/>
  <c r="M2626" i="3"/>
  <c r="M2627" i="3"/>
  <c r="M2628" i="3"/>
  <c r="M2629" i="3"/>
  <c r="M2630" i="3"/>
  <c r="M2631" i="3"/>
  <c r="M2632" i="3"/>
  <c r="M2633" i="3"/>
  <c r="M2634" i="3"/>
  <c r="M2635" i="3"/>
  <c r="M2636" i="3"/>
  <c r="M2637" i="3"/>
  <c r="M2638" i="3"/>
  <c r="M2639" i="3"/>
  <c r="M2640" i="3"/>
  <c r="M2641" i="3"/>
  <c r="M2642" i="3"/>
  <c r="M2643" i="3"/>
  <c r="M2644" i="3"/>
  <c r="M2645" i="3"/>
  <c r="M2646" i="3"/>
  <c r="M2647" i="3"/>
  <c r="M2648" i="3"/>
  <c r="M2649" i="3"/>
  <c r="M2650" i="3"/>
  <c r="M2651" i="3"/>
  <c r="M2652" i="3"/>
  <c r="M2653" i="3"/>
  <c r="M2654" i="3"/>
  <c r="M2655" i="3"/>
  <c r="M2656" i="3"/>
  <c r="M2657" i="3"/>
  <c r="M2658" i="3"/>
  <c r="M2659" i="3"/>
  <c r="M2660" i="3"/>
  <c r="M2661" i="3"/>
  <c r="M2662" i="3"/>
  <c r="M2663" i="3"/>
  <c r="M2664" i="3"/>
  <c r="M2665" i="3"/>
  <c r="M2666" i="3"/>
  <c r="M2667" i="3"/>
  <c r="M2668" i="3"/>
  <c r="M2669" i="3"/>
  <c r="M2670" i="3"/>
  <c r="M2671" i="3"/>
  <c r="M2672" i="3"/>
  <c r="M2673" i="3"/>
  <c r="M2674" i="3"/>
  <c r="M2675" i="3"/>
  <c r="M2676" i="3"/>
  <c r="M2677" i="3"/>
  <c r="M2678" i="3"/>
  <c r="M2679" i="3"/>
  <c r="M2680" i="3"/>
  <c r="M2681" i="3"/>
  <c r="M2682" i="3"/>
  <c r="M2683" i="3"/>
  <c r="M2684" i="3"/>
  <c r="M2685" i="3"/>
  <c r="M2686" i="3"/>
  <c r="M2687" i="3"/>
  <c r="M2688" i="3"/>
  <c r="M2689" i="3"/>
  <c r="M2690" i="3"/>
  <c r="M2691" i="3"/>
  <c r="M2692" i="3"/>
  <c r="M2693" i="3"/>
  <c r="M2694" i="3"/>
  <c r="M2695" i="3"/>
  <c r="M2696" i="3"/>
  <c r="M2697" i="3"/>
  <c r="M2698" i="3"/>
  <c r="M2699" i="3"/>
  <c r="M2700" i="3"/>
  <c r="M2701" i="3"/>
  <c r="M2702" i="3"/>
  <c r="M2703" i="3"/>
  <c r="M2704" i="3"/>
  <c r="M2705" i="3"/>
  <c r="M2706" i="3"/>
  <c r="M2707" i="3"/>
  <c r="M2708" i="3"/>
  <c r="M2709" i="3"/>
  <c r="M2710" i="3"/>
  <c r="M2711" i="3"/>
  <c r="M2712" i="3"/>
  <c r="M2713" i="3"/>
  <c r="M2714" i="3"/>
  <c r="M2715" i="3"/>
  <c r="M2716" i="3"/>
  <c r="M2717" i="3"/>
  <c r="M2718" i="3"/>
  <c r="M2719" i="3"/>
  <c r="M2720" i="3"/>
  <c r="M2721" i="3"/>
  <c r="M2722" i="3"/>
  <c r="M2723" i="3"/>
  <c r="M2724" i="3"/>
  <c r="M2725" i="3"/>
  <c r="M2726" i="3"/>
  <c r="M2727" i="3"/>
  <c r="M2728" i="3"/>
  <c r="M2729" i="3"/>
  <c r="M2730" i="3"/>
  <c r="M2731" i="3"/>
  <c r="M2732" i="3"/>
  <c r="M2733" i="3"/>
  <c r="M2734" i="3"/>
  <c r="M2735" i="3"/>
  <c r="M2736" i="3"/>
  <c r="M2737" i="3"/>
  <c r="M2738" i="3"/>
  <c r="M2739" i="3"/>
  <c r="M2740" i="3"/>
  <c r="M2741" i="3"/>
  <c r="M2742" i="3"/>
  <c r="M2743" i="3"/>
  <c r="M2744" i="3"/>
  <c r="M2745" i="3"/>
  <c r="M2746" i="3"/>
  <c r="M2747" i="3"/>
  <c r="M2748" i="3"/>
  <c r="M2749" i="3"/>
  <c r="M2750" i="3"/>
  <c r="M2751" i="3"/>
  <c r="M2752" i="3"/>
  <c r="M2753" i="3"/>
  <c r="M2754" i="3"/>
  <c r="M2755" i="3"/>
  <c r="M2756" i="3"/>
  <c r="M2757" i="3"/>
  <c r="M2758" i="3"/>
  <c r="M2759" i="3"/>
  <c r="M2760" i="3"/>
  <c r="M2761" i="3"/>
  <c r="M2762" i="3"/>
  <c r="M2763" i="3"/>
  <c r="M2764" i="3"/>
  <c r="M2765" i="3"/>
  <c r="M2766" i="3"/>
  <c r="M2767" i="3"/>
  <c r="M2768" i="3"/>
  <c r="M2769" i="3"/>
  <c r="M2770" i="3"/>
  <c r="M2771" i="3"/>
  <c r="M2772" i="3"/>
  <c r="M2773" i="3"/>
  <c r="M2774" i="3"/>
  <c r="M2775" i="3"/>
  <c r="M2776" i="3"/>
  <c r="M2777" i="3"/>
  <c r="M2778" i="3"/>
  <c r="M2779" i="3"/>
  <c r="M2780" i="3"/>
  <c r="M2781" i="3"/>
  <c r="M2782" i="3"/>
  <c r="M2783" i="3"/>
  <c r="M2784" i="3"/>
  <c r="M2785" i="3"/>
  <c r="M2786" i="3"/>
  <c r="M2787" i="3"/>
  <c r="M2788" i="3"/>
  <c r="M2789" i="3"/>
  <c r="M2790" i="3"/>
  <c r="M2791" i="3"/>
  <c r="M2792" i="3"/>
  <c r="M2793" i="3"/>
  <c r="M2794" i="3"/>
  <c r="M2795" i="3"/>
  <c r="M2796" i="3"/>
  <c r="M2797" i="3"/>
  <c r="M2798" i="3"/>
  <c r="M2799" i="3"/>
  <c r="M2800" i="3"/>
  <c r="M2801" i="3"/>
  <c r="M2802" i="3"/>
  <c r="M2803" i="3"/>
  <c r="M2804" i="3"/>
  <c r="M2805" i="3"/>
  <c r="M2806" i="3"/>
  <c r="M2807" i="3"/>
  <c r="M2808" i="3"/>
  <c r="M2809" i="3"/>
  <c r="M2810" i="3"/>
  <c r="M2811" i="3"/>
  <c r="M2812" i="3"/>
  <c r="M2813" i="3"/>
  <c r="M2814" i="3"/>
  <c r="M2815" i="3"/>
  <c r="M2816" i="3"/>
  <c r="M2817" i="3"/>
  <c r="M2818" i="3"/>
  <c r="M2819" i="3"/>
  <c r="M2820" i="3"/>
  <c r="M2821" i="3"/>
  <c r="M2822" i="3"/>
  <c r="M2823" i="3"/>
  <c r="M2824" i="3"/>
  <c r="M2825" i="3"/>
  <c r="M2826" i="3"/>
  <c r="M2827" i="3"/>
  <c r="M2828" i="3"/>
  <c r="M2829" i="3"/>
  <c r="M2830" i="3"/>
  <c r="M2831" i="3"/>
  <c r="M2832" i="3"/>
  <c r="M2833" i="3"/>
  <c r="M2834" i="3"/>
  <c r="M2835" i="3"/>
  <c r="M2836" i="3"/>
  <c r="M2837" i="3"/>
  <c r="M2838" i="3"/>
  <c r="M2839" i="3"/>
  <c r="M2840" i="3"/>
  <c r="M2841" i="3"/>
  <c r="M2842" i="3"/>
  <c r="M2843" i="3"/>
  <c r="M2844" i="3"/>
  <c r="M2845" i="3"/>
  <c r="M2846" i="3"/>
  <c r="M2847" i="3"/>
  <c r="M2848" i="3"/>
  <c r="M2849" i="3"/>
  <c r="M2850" i="3"/>
  <c r="M2851" i="3"/>
  <c r="M2852" i="3"/>
  <c r="M2853" i="3"/>
  <c r="M2854" i="3"/>
  <c r="M2855" i="3"/>
  <c r="M2856" i="3"/>
  <c r="M2857" i="3"/>
  <c r="M2858" i="3"/>
  <c r="M2859" i="3"/>
  <c r="M2860" i="3"/>
  <c r="M2861" i="3"/>
  <c r="M2862" i="3"/>
  <c r="M2863" i="3"/>
  <c r="M2864" i="3"/>
  <c r="M2865" i="3"/>
  <c r="M2866" i="3"/>
  <c r="M2867" i="3"/>
  <c r="M2868" i="3"/>
  <c r="M2869" i="3"/>
  <c r="M2870" i="3"/>
  <c r="M2871" i="3"/>
  <c r="M2872" i="3"/>
  <c r="M2873" i="3"/>
  <c r="M2874" i="3"/>
  <c r="M2875" i="3"/>
  <c r="M2876" i="3"/>
  <c r="M2877" i="3"/>
  <c r="M2878" i="3"/>
  <c r="M2879" i="3"/>
  <c r="M2880" i="3"/>
  <c r="M2881" i="3"/>
  <c r="M2882" i="3"/>
  <c r="M2883" i="3"/>
  <c r="M2884" i="3"/>
  <c r="M2885" i="3"/>
  <c r="M2886" i="3"/>
  <c r="M2887" i="3"/>
  <c r="M2888" i="3"/>
  <c r="M2889" i="3"/>
  <c r="M2890" i="3"/>
  <c r="M2891" i="3"/>
  <c r="M2892" i="3"/>
  <c r="M2893" i="3"/>
  <c r="M2894" i="3"/>
  <c r="M2895" i="3"/>
  <c r="M2896" i="3"/>
  <c r="M2897" i="3"/>
  <c r="M2898" i="3"/>
  <c r="M2899" i="3"/>
  <c r="M2900" i="3"/>
  <c r="M2901" i="3"/>
  <c r="M2902" i="3"/>
  <c r="M2903" i="3"/>
  <c r="M2904" i="3"/>
  <c r="M2905" i="3"/>
  <c r="M2906" i="3"/>
  <c r="M2907" i="3"/>
  <c r="M2908" i="3"/>
  <c r="M2909" i="3"/>
  <c r="M2910" i="3"/>
  <c r="M2911" i="3"/>
  <c r="M2912" i="3"/>
  <c r="M2913" i="3"/>
  <c r="M2914" i="3"/>
  <c r="M2915" i="3"/>
  <c r="M2916" i="3"/>
  <c r="M2917" i="3"/>
  <c r="M2918" i="3"/>
  <c r="M2919" i="3"/>
  <c r="M2920" i="3"/>
  <c r="M2921" i="3"/>
  <c r="M2922" i="3"/>
  <c r="M2923" i="3"/>
  <c r="M2924" i="3"/>
  <c r="M2925" i="3"/>
  <c r="M2926" i="3"/>
  <c r="M2927" i="3"/>
  <c r="M2928" i="3"/>
  <c r="M2929" i="3"/>
  <c r="M2930" i="3"/>
  <c r="M2931" i="3"/>
  <c r="M2932" i="3"/>
  <c r="M2933" i="3"/>
  <c r="M2934" i="3"/>
  <c r="M2935" i="3"/>
  <c r="M2936" i="3"/>
  <c r="M2937" i="3"/>
  <c r="M2938" i="3"/>
  <c r="M2939" i="3"/>
  <c r="M2940" i="3"/>
  <c r="M2941" i="3"/>
  <c r="M2942" i="3"/>
  <c r="M2943" i="3"/>
  <c r="M2944" i="3"/>
  <c r="M2945" i="3"/>
  <c r="M2946" i="3"/>
  <c r="M2947" i="3"/>
  <c r="M2948" i="3"/>
  <c r="M2949" i="3"/>
  <c r="M2950" i="3"/>
  <c r="M2951" i="3"/>
  <c r="M2952" i="3"/>
  <c r="M2953" i="3"/>
  <c r="M2954" i="3"/>
  <c r="M2955" i="3"/>
  <c r="M2956" i="3"/>
  <c r="M2957" i="3"/>
  <c r="M2958" i="3"/>
  <c r="M2959" i="3"/>
  <c r="M2960" i="3"/>
  <c r="M2961" i="3"/>
  <c r="M2962" i="3"/>
  <c r="M2963" i="3"/>
  <c r="M2964" i="3"/>
  <c r="M2965" i="3"/>
  <c r="M2966" i="3"/>
  <c r="M2967" i="3"/>
  <c r="M2968" i="3"/>
  <c r="M2969" i="3"/>
  <c r="M2970" i="3"/>
  <c r="M2971" i="3"/>
  <c r="M2972" i="3"/>
  <c r="M2973" i="3"/>
  <c r="M2974" i="3"/>
  <c r="M2975" i="3"/>
  <c r="M2976" i="3"/>
  <c r="M2977" i="3"/>
  <c r="M2978" i="3"/>
  <c r="M2979" i="3"/>
  <c r="M2980" i="3"/>
  <c r="M2981" i="3"/>
  <c r="M2982" i="3"/>
  <c r="M2983" i="3"/>
  <c r="M3038" i="3"/>
  <c r="M3039" i="3"/>
  <c r="M3040" i="3"/>
  <c r="M3041" i="3"/>
  <c r="M3042" i="3"/>
  <c r="M3043" i="3"/>
  <c r="M3044" i="3"/>
  <c r="M3045" i="3"/>
  <c r="M3046" i="3"/>
  <c r="M3047" i="3"/>
  <c r="M3048" i="3"/>
  <c r="M3049" i="3"/>
  <c r="M3050" i="3"/>
  <c r="M3051" i="3"/>
  <c r="M3052" i="3"/>
  <c r="M3053" i="3"/>
  <c r="M3054" i="3"/>
  <c r="M3055" i="3"/>
  <c r="M3056" i="3"/>
  <c r="M3057" i="3"/>
  <c r="M3058" i="3"/>
  <c r="M3059" i="3"/>
  <c r="M3060" i="3"/>
  <c r="M3061" i="3"/>
  <c r="M3062" i="3"/>
  <c r="M3063" i="3"/>
  <c r="M3064" i="3"/>
  <c r="M3065" i="3"/>
  <c r="M3066" i="3"/>
  <c r="M3067" i="3"/>
  <c r="M3068" i="3"/>
  <c r="M3069" i="3"/>
  <c r="M3070" i="3"/>
  <c r="M3071" i="3"/>
  <c r="M3072" i="3"/>
  <c r="M3073" i="3"/>
  <c r="M3074" i="3"/>
  <c r="M3075" i="3"/>
  <c r="M3076" i="3"/>
  <c r="M3077" i="3"/>
  <c r="M3078" i="3"/>
  <c r="M3079" i="3"/>
  <c r="M3080" i="3"/>
  <c r="M3081" i="3"/>
  <c r="M3082" i="3"/>
  <c r="M3083" i="3"/>
  <c r="M3084" i="3"/>
  <c r="M3085" i="3"/>
  <c r="M3086" i="3"/>
  <c r="M3087" i="3"/>
  <c r="M3088" i="3"/>
  <c r="M3089" i="3"/>
  <c r="M3090" i="3"/>
  <c r="M3091" i="3"/>
  <c r="M3092" i="3"/>
  <c r="M3093" i="3"/>
  <c r="M3094" i="3"/>
  <c r="M3095" i="3"/>
  <c r="M3096" i="3"/>
  <c r="M3097" i="3"/>
  <c r="M3098" i="3"/>
  <c r="M3099" i="3"/>
  <c r="M3100" i="3"/>
  <c r="M3101" i="3"/>
  <c r="M3102" i="3"/>
  <c r="M3103" i="3"/>
  <c r="M3104" i="3"/>
  <c r="M3105" i="3"/>
  <c r="M3106" i="3"/>
  <c r="M3107" i="3"/>
  <c r="M3108" i="3"/>
  <c r="M3109" i="3"/>
  <c r="M3110" i="3"/>
  <c r="M3111" i="3"/>
  <c r="M3112" i="3"/>
  <c r="M3113" i="3"/>
  <c r="M3114" i="3"/>
  <c r="M3115" i="3"/>
  <c r="M3116" i="3"/>
  <c r="M3117" i="3"/>
  <c r="M3118" i="3"/>
  <c r="M3119" i="3"/>
  <c r="M3120" i="3"/>
  <c r="M3121" i="3"/>
  <c r="M3122" i="3"/>
  <c r="M3123" i="3"/>
  <c r="M3124" i="3"/>
  <c r="M3125" i="3"/>
  <c r="M3126" i="3"/>
  <c r="M3127" i="3"/>
  <c r="M3128" i="3"/>
  <c r="M3129" i="3"/>
  <c r="M3130" i="3"/>
  <c r="M3131" i="3"/>
  <c r="M3132" i="3"/>
  <c r="M3133" i="3"/>
  <c r="M3134" i="3"/>
  <c r="M3135" i="3"/>
  <c r="M3136" i="3"/>
  <c r="M3137" i="3"/>
  <c r="M3138" i="3"/>
  <c r="M3139" i="3"/>
  <c r="M3140" i="3"/>
  <c r="M3141" i="3"/>
  <c r="M3142" i="3"/>
  <c r="M3143" i="3"/>
  <c r="M3144" i="3"/>
  <c r="M3145" i="3"/>
  <c r="M3146" i="3"/>
  <c r="M3147" i="3"/>
  <c r="M3148" i="3"/>
  <c r="M3149" i="3"/>
  <c r="M3150" i="3"/>
  <c r="M3151" i="3"/>
  <c r="M3152" i="3"/>
  <c r="M3153" i="3"/>
  <c r="M3154" i="3"/>
  <c r="M3155" i="3"/>
  <c r="M3156" i="3"/>
  <c r="M3157" i="3"/>
  <c r="M3158" i="3"/>
  <c r="M3159" i="3"/>
  <c r="M3160" i="3"/>
  <c r="M3161" i="3"/>
  <c r="M3162" i="3"/>
  <c r="M3163" i="3"/>
  <c r="M3168" i="3"/>
  <c r="M3169" i="3"/>
  <c r="M3170" i="3"/>
  <c r="M3171" i="3"/>
  <c r="M3172" i="3"/>
  <c r="M3173" i="3"/>
  <c r="M3174" i="3"/>
  <c r="M3175" i="3"/>
  <c r="M3176" i="3"/>
  <c r="M3177" i="3"/>
  <c r="M3178" i="3"/>
  <c r="M3179" i="3"/>
  <c r="M3180" i="3"/>
  <c r="M3181" i="3"/>
  <c r="M3182" i="3"/>
  <c r="M3183" i="3"/>
  <c r="M3184" i="3"/>
  <c r="M3185" i="3"/>
  <c r="M3186" i="3"/>
  <c r="M3187" i="3"/>
  <c r="M3188" i="3"/>
  <c r="M3189" i="3"/>
  <c r="M3190" i="3"/>
  <c r="M3191" i="3"/>
  <c r="M3192" i="3"/>
  <c r="M3193" i="3"/>
  <c r="M3194" i="3"/>
  <c r="M3195" i="3"/>
  <c r="M3196" i="3"/>
  <c r="M3197" i="3"/>
  <c r="M3198" i="3"/>
  <c r="M3199" i="3"/>
  <c r="M3200" i="3"/>
  <c r="M3201" i="3"/>
  <c r="M3202" i="3"/>
  <c r="M3203" i="3"/>
  <c r="M3204" i="3"/>
  <c r="M3205" i="3"/>
  <c r="M3206" i="3"/>
  <c r="M3207" i="3"/>
  <c r="M3208" i="3"/>
  <c r="M3209" i="3"/>
  <c r="M3210" i="3"/>
  <c r="M3211" i="3"/>
  <c r="M3212" i="3"/>
  <c r="M3213" i="3"/>
  <c r="M3214" i="3"/>
  <c r="M3215" i="3"/>
  <c r="M3216" i="3"/>
  <c r="M3217" i="3"/>
  <c r="M3218" i="3"/>
  <c r="M3219" i="3"/>
  <c r="M3220" i="3"/>
  <c r="M3221" i="3"/>
  <c r="M3222" i="3"/>
  <c r="M3223" i="3"/>
  <c r="M3224" i="3"/>
  <c r="M3225" i="3"/>
  <c r="M3226" i="3"/>
  <c r="M3227" i="3"/>
  <c r="M3228" i="3"/>
  <c r="M3229" i="3"/>
  <c r="M3230" i="3"/>
  <c r="M3231" i="3"/>
  <c r="M3232" i="3"/>
  <c r="M3233" i="3"/>
  <c r="M3234" i="3"/>
  <c r="M3235" i="3"/>
  <c r="M3236" i="3"/>
  <c r="M3237" i="3"/>
  <c r="M3238" i="3"/>
  <c r="M3239" i="3"/>
  <c r="M3240" i="3"/>
  <c r="M3241" i="3"/>
  <c r="M3242" i="3"/>
  <c r="M3243" i="3"/>
  <c r="M3244" i="3"/>
  <c r="M3245" i="3"/>
  <c r="M3246" i="3"/>
  <c r="M3247" i="3"/>
  <c r="M3248" i="3"/>
  <c r="M3249" i="3"/>
  <c r="M3250" i="3"/>
  <c r="M3251" i="3"/>
  <c r="M3252" i="3"/>
  <c r="M3253" i="3"/>
  <c r="M3254" i="3"/>
  <c r="M3255" i="3"/>
  <c r="M3256" i="3"/>
  <c r="M3257" i="3"/>
  <c r="M3258" i="3"/>
  <c r="M3259" i="3"/>
  <c r="M3260" i="3"/>
  <c r="M3261" i="3"/>
  <c r="M3262" i="3"/>
  <c r="M3263" i="3"/>
  <c r="M3264" i="3"/>
  <c r="M3265" i="3"/>
  <c r="M3266" i="3"/>
  <c r="M3267" i="3"/>
  <c r="M3268" i="3"/>
  <c r="M3269" i="3"/>
  <c r="M3270" i="3"/>
  <c r="M3271" i="3"/>
  <c r="M3272" i="3"/>
  <c r="M3273" i="3"/>
  <c r="M3274" i="3"/>
  <c r="M3275" i="3"/>
  <c r="M3276" i="3"/>
  <c r="M3277" i="3"/>
  <c r="M3278" i="3"/>
  <c r="M3279" i="3"/>
  <c r="M3280" i="3"/>
  <c r="M3281" i="3"/>
  <c r="M3282" i="3"/>
  <c r="M3283" i="3"/>
  <c r="M3284" i="3"/>
  <c r="M3285" i="3"/>
  <c r="M3286" i="3"/>
  <c r="M3287" i="3"/>
  <c r="M3288" i="3"/>
  <c r="M3289" i="3"/>
  <c r="M3290" i="3"/>
  <c r="M3291" i="3"/>
  <c r="M3292" i="3"/>
  <c r="M3293" i="3"/>
  <c r="M3294" i="3"/>
  <c r="M3295" i="3"/>
  <c r="M3296" i="3"/>
  <c r="M3297" i="3"/>
  <c r="M3298" i="3"/>
  <c r="M3299" i="3"/>
  <c r="M3300" i="3"/>
  <c r="M3301" i="3"/>
  <c r="M3302" i="3"/>
  <c r="M3303" i="3"/>
  <c r="M3304" i="3"/>
  <c r="M3305" i="3"/>
  <c r="M3306" i="3"/>
  <c r="M3307" i="3"/>
  <c r="M3308" i="3"/>
  <c r="M3309" i="3"/>
  <c r="M3310" i="3"/>
  <c r="M3311" i="3"/>
  <c r="M3312" i="3"/>
  <c r="M3313" i="3"/>
  <c r="M3314" i="3"/>
  <c r="M3315" i="3"/>
  <c r="M3316" i="3"/>
  <c r="M3317" i="3"/>
  <c r="M3318" i="3"/>
  <c r="M3319" i="3"/>
  <c r="M3320" i="3"/>
  <c r="M3321" i="3"/>
  <c r="M3322" i="3"/>
  <c r="M3323" i="3"/>
  <c r="M3324" i="3"/>
  <c r="M3325" i="3"/>
  <c r="M3326" i="3"/>
  <c r="M3327" i="3"/>
  <c r="M3328" i="3"/>
  <c r="M3329" i="3"/>
  <c r="M3330" i="3"/>
  <c r="M3331" i="3"/>
  <c r="M3332" i="3"/>
  <c r="M3333" i="3"/>
  <c r="M3334" i="3"/>
  <c r="M3335" i="3"/>
  <c r="M3336" i="3"/>
  <c r="M3337" i="3"/>
  <c r="M3338" i="3"/>
  <c r="M3339" i="3"/>
  <c r="M3340" i="3"/>
  <c r="M3341" i="3"/>
  <c r="M3342" i="3"/>
  <c r="M3343" i="3"/>
  <c r="M3344" i="3"/>
  <c r="M3345" i="3"/>
  <c r="M3346" i="3"/>
  <c r="M3347" i="3"/>
  <c r="M3348" i="3"/>
  <c r="M3349" i="3"/>
  <c r="M3350" i="3"/>
  <c r="M3351" i="3"/>
  <c r="M3352" i="3"/>
  <c r="M3353" i="3"/>
  <c r="M3354" i="3"/>
  <c r="M3355" i="3"/>
  <c r="M3356" i="3"/>
  <c r="M3357" i="3"/>
  <c r="M3358" i="3"/>
  <c r="M3359" i="3"/>
  <c r="M3360" i="3"/>
  <c r="M3361" i="3"/>
  <c r="M3362" i="3"/>
  <c r="M3363" i="3"/>
  <c r="M3364" i="3"/>
  <c r="M3365" i="3"/>
  <c r="M3366" i="3"/>
  <c r="M3367" i="3"/>
  <c r="M3368" i="3"/>
  <c r="M3369" i="3"/>
  <c r="M3370" i="3"/>
  <c r="M3371" i="3"/>
  <c r="M3372" i="3"/>
  <c r="M3373" i="3"/>
  <c r="M3374" i="3"/>
  <c r="M3375" i="3"/>
  <c r="M3376" i="3"/>
  <c r="M3377" i="3"/>
  <c r="M3378" i="3"/>
  <c r="M3379" i="3"/>
  <c r="M3380" i="3"/>
  <c r="M3381" i="3"/>
  <c r="M3382" i="3"/>
  <c r="M3383" i="3"/>
  <c r="M3384" i="3"/>
  <c r="M3385" i="3"/>
  <c r="M3386" i="3"/>
  <c r="M3387" i="3"/>
  <c r="M3388" i="3"/>
  <c r="M3389" i="3"/>
  <c r="M3390" i="3"/>
  <c r="M3391" i="3"/>
  <c r="M3392" i="3"/>
  <c r="M3393" i="3"/>
  <c r="M3394" i="3"/>
  <c r="M3395" i="3"/>
  <c r="M3396" i="3"/>
  <c r="M3397" i="3"/>
  <c r="M3398" i="3"/>
  <c r="M3399" i="3"/>
  <c r="M3400" i="3"/>
  <c r="M3401" i="3"/>
  <c r="M3402" i="3"/>
  <c r="M3403" i="3"/>
  <c r="M3404" i="3"/>
  <c r="M3405" i="3"/>
  <c r="M3406" i="3"/>
  <c r="M3407" i="3"/>
  <c r="M3408" i="3"/>
  <c r="M3409" i="3"/>
  <c r="M3410" i="3"/>
  <c r="M3411" i="3"/>
  <c r="M3412" i="3"/>
  <c r="M3413" i="3"/>
  <c r="M3414" i="3"/>
  <c r="M3415" i="3"/>
  <c r="M3416" i="3"/>
  <c r="M3417" i="3"/>
  <c r="M3418" i="3"/>
  <c r="M3419" i="3"/>
  <c r="M3420" i="3"/>
  <c r="M3421" i="3"/>
  <c r="M3422" i="3"/>
  <c r="M3423" i="3"/>
  <c r="M3424" i="3"/>
  <c r="M3425" i="3"/>
  <c r="M3426" i="3"/>
  <c r="M3427" i="3"/>
  <c r="M3428" i="3"/>
  <c r="M3429" i="3"/>
  <c r="M3430" i="3"/>
  <c r="M3431" i="3"/>
  <c r="M3432" i="3"/>
  <c r="M3433" i="3"/>
  <c r="M3434" i="3"/>
  <c r="M3435" i="3"/>
  <c r="M3436" i="3"/>
  <c r="M3437" i="3"/>
  <c r="M3438" i="3"/>
  <c r="M3439" i="3"/>
  <c r="M3440" i="3"/>
  <c r="M3441" i="3"/>
  <c r="M3442" i="3"/>
  <c r="M3443" i="3"/>
  <c r="M3444" i="3"/>
  <c r="M3445" i="3"/>
  <c r="M3446" i="3"/>
  <c r="M3447" i="3"/>
  <c r="M3448" i="3"/>
  <c r="M3449" i="3"/>
  <c r="M3450" i="3"/>
  <c r="M3451" i="3"/>
  <c r="M3452" i="3"/>
  <c r="M3453" i="3"/>
  <c r="M3454" i="3"/>
  <c r="M3455" i="3"/>
  <c r="M3456" i="3"/>
  <c r="M3457" i="3"/>
  <c r="M3458" i="3"/>
  <c r="M3459" i="3"/>
  <c r="M3460" i="3"/>
  <c r="M3461" i="3"/>
  <c r="M3462" i="3"/>
  <c r="M3463" i="3"/>
  <c r="M3464" i="3"/>
  <c r="M3465" i="3"/>
  <c r="M3466" i="3"/>
  <c r="M3467" i="3"/>
  <c r="M3468" i="3"/>
  <c r="M3469" i="3"/>
  <c r="M3470" i="3"/>
  <c r="M3471" i="3"/>
  <c r="M3472" i="3"/>
  <c r="M3473" i="3"/>
  <c r="M3474" i="3"/>
  <c r="M3475" i="3"/>
  <c r="M3476" i="3"/>
  <c r="M3477" i="3"/>
  <c r="M3478" i="3"/>
  <c r="M3479" i="3"/>
  <c r="M3480" i="3"/>
  <c r="M3481" i="3"/>
  <c r="M3482" i="3"/>
  <c r="M3483" i="3"/>
  <c r="M3484" i="3"/>
  <c r="M3485" i="3"/>
  <c r="M3486" i="3"/>
  <c r="M3487" i="3"/>
  <c r="M3488" i="3"/>
  <c r="M3489" i="3"/>
  <c r="M3490" i="3"/>
  <c r="M3491" i="3"/>
  <c r="M3492" i="3"/>
  <c r="M3493" i="3"/>
  <c r="M3494" i="3"/>
  <c r="M3495" i="3"/>
  <c r="M3496" i="3"/>
  <c r="M3497" i="3"/>
  <c r="M3498" i="3"/>
  <c r="M3499" i="3"/>
  <c r="M3500" i="3"/>
  <c r="M3501" i="3"/>
  <c r="M3502" i="3"/>
  <c r="M3503" i="3"/>
  <c r="M3504" i="3"/>
  <c r="M3505" i="3"/>
  <c r="M3506" i="3"/>
  <c r="M3507" i="3"/>
  <c r="M3508" i="3"/>
  <c r="M3509" i="3"/>
  <c r="M3510" i="3"/>
  <c r="M3511" i="3"/>
  <c r="M3512" i="3"/>
  <c r="M3513" i="3"/>
  <c r="M3514" i="3"/>
  <c r="M3515" i="3"/>
  <c r="M3516" i="3"/>
  <c r="M3517" i="3"/>
  <c r="M3518" i="3"/>
  <c r="M3519" i="3"/>
  <c r="M3520" i="3"/>
  <c r="M3521" i="3"/>
  <c r="M3522" i="3"/>
  <c r="M3523" i="3"/>
  <c r="M3524" i="3"/>
  <c r="M3525" i="3"/>
  <c r="M3526" i="3"/>
  <c r="M3527" i="3"/>
  <c r="M3528" i="3"/>
  <c r="M3529" i="3"/>
  <c r="M3530" i="3"/>
  <c r="M3531" i="3"/>
  <c r="M3532" i="3"/>
  <c r="M3533" i="3"/>
  <c r="M3534" i="3"/>
  <c r="M3535" i="3"/>
  <c r="M3536" i="3"/>
  <c r="M3537" i="3"/>
  <c r="M3538" i="3"/>
  <c r="M3539" i="3"/>
  <c r="M3540" i="3"/>
  <c r="M3541" i="3"/>
  <c r="M3542" i="3"/>
  <c r="M3543" i="3"/>
  <c r="M3544" i="3"/>
  <c r="M3545" i="3"/>
  <c r="M3546" i="3"/>
  <c r="M3547" i="3"/>
  <c r="M3548" i="3"/>
  <c r="M3549" i="3"/>
  <c r="M3550" i="3"/>
  <c r="M3551" i="3"/>
  <c r="M3552" i="3"/>
  <c r="M3553" i="3"/>
  <c r="M3554" i="3"/>
  <c r="M3555" i="3"/>
  <c r="M3556" i="3"/>
  <c r="M3557" i="3"/>
  <c r="M3558" i="3"/>
  <c r="M3559" i="3"/>
  <c r="M3560" i="3"/>
  <c r="M3561" i="3"/>
  <c r="M3562" i="3"/>
  <c r="M3563" i="3"/>
  <c r="M3564" i="3"/>
  <c r="M3565" i="3"/>
  <c r="M3566" i="3"/>
  <c r="M3567" i="3"/>
  <c r="M3568" i="3"/>
  <c r="M3569" i="3"/>
  <c r="M3570" i="3"/>
  <c r="M3571" i="3"/>
  <c r="M3572" i="3"/>
  <c r="M3573" i="3"/>
  <c r="M3574" i="3"/>
  <c r="M3575" i="3"/>
  <c r="M3576" i="3"/>
  <c r="M3577" i="3"/>
  <c r="M3578" i="3"/>
  <c r="M3579" i="3"/>
  <c r="M3580" i="3"/>
  <c r="M3581" i="3"/>
  <c r="M3582" i="3"/>
  <c r="M3583" i="3"/>
  <c r="M3584" i="3"/>
  <c r="M3585" i="3"/>
  <c r="M3586" i="3"/>
  <c r="M3587" i="3"/>
  <c r="M3588" i="3"/>
  <c r="M3589" i="3"/>
  <c r="M3590" i="3"/>
  <c r="M3591" i="3"/>
  <c r="M3592" i="3"/>
  <c r="M3593" i="3"/>
  <c r="M3594" i="3"/>
  <c r="M3595" i="3"/>
  <c r="M3596" i="3"/>
  <c r="M3597" i="3"/>
  <c r="M3598" i="3"/>
  <c r="M3599" i="3"/>
  <c r="M3600" i="3"/>
  <c r="M3601" i="3"/>
  <c r="M3602" i="3"/>
  <c r="M3603" i="3"/>
  <c r="M3604" i="3"/>
  <c r="M3605" i="3"/>
  <c r="M3606" i="3"/>
  <c r="M3607" i="3"/>
  <c r="M3608" i="3"/>
  <c r="M3609" i="3"/>
  <c r="M3610" i="3"/>
  <c r="M3611" i="3"/>
  <c r="M3612" i="3"/>
  <c r="M3613" i="3"/>
  <c r="M3614" i="3"/>
  <c r="M3615" i="3"/>
  <c r="M3616" i="3"/>
  <c r="M3617" i="3"/>
  <c r="M3618" i="3"/>
  <c r="M3619" i="3"/>
  <c r="M3620" i="3"/>
  <c r="M3621" i="3"/>
  <c r="M3622" i="3"/>
  <c r="M3623" i="3"/>
  <c r="M3624" i="3"/>
  <c r="M3625" i="3"/>
  <c r="M3626" i="3"/>
  <c r="M3627" i="3"/>
  <c r="M3628" i="3"/>
  <c r="M3629" i="3"/>
  <c r="M3630" i="3"/>
  <c r="M3631" i="3"/>
  <c r="M3632" i="3"/>
  <c r="M3633" i="3"/>
  <c r="M3634" i="3"/>
  <c r="M3635" i="3"/>
  <c r="M3636" i="3"/>
  <c r="M3637" i="3"/>
  <c r="M3638" i="3"/>
  <c r="M3639" i="3"/>
  <c r="M3640" i="3"/>
  <c r="M3641" i="3"/>
  <c r="M3642" i="3"/>
  <c r="M3643" i="3"/>
  <c r="M3644" i="3"/>
  <c r="M3645" i="3"/>
  <c r="M3646" i="3"/>
  <c r="M3647" i="3"/>
  <c r="M3648" i="3"/>
  <c r="M3649" i="3"/>
  <c r="M3650" i="3"/>
  <c r="M3651" i="3"/>
  <c r="M3652" i="3"/>
  <c r="M3653" i="3"/>
  <c r="M3654" i="3"/>
  <c r="M3655" i="3"/>
  <c r="M3656" i="3"/>
  <c r="M3657" i="3"/>
  <c r="M3658" i="3"/>
  <c r="M3659" i="3"/>
  <c r="M3660" i="3"/>
  <c r="M3661" i="3"/>
  <c r="M3662" i="3"/>
  <c r="M3663" i="3"/>
  <c r="M3664" i="3"/>
  <c r="M3665" i="3"/>
  <c r="M3666" i="3"/>
  <c r="M3667" i="3"/>
  <c r="M3668" i="3"/>
  <c r="M3669" i="3"/>
  <c r="M3670" i="3"/>
  <c r="M3671" i="3"/>
  <c r="M3672" i="3"/>
  <c r="M3673" i="3"/>
  <c r="M3674" i="3"/>
  <c r="M3675" i="3"/>
  <c r="M3676" i="3"/>
  <c r="M3677" i="3"/>
  <c r="M3678" i="3"/>
  <c r="M3679" i="3"/>
  <c r="M3680" i="3"/>
  <c r="M3681" i="3"/>
  <c r="M3682" i="3"/>
  <c r="M3683" i="3"/>
  <c r="M3684" i="3"/>
  <c r="M3685" i="3"/>
  <c r="M3686" i="3"/>
  <c r="M3687" i="3"/>
  <c r="M3688" i="3"/>
  <c r="M3689" i="3"/>
  <c r="M3690" i="3"/>
  <c r="M3691" i="3"/>
  <c r="M3692" i="3"/>
  <c r="M3693" i="3"/>
  <c r="M3694" i="3"/>
  <c r="M3695" i="3"/>
  <c r="M3696" i="3"/>
  <c r="M3697" i="3"/>
  <c r="M3698" i="3"/>
  <c r="M3699" i="3"/>
  <c r="M3700" i="3"/>
  <c r="M3701" i="3"/>
  <c r="M3702" i="3"/>
  <c r="M3703" i="3"/>
  <c r="M3704" i="3"/>
  <c r="M3705" i="3"/>
  <c r="M3706" i="3"/>
  <c r="M3707" i="3"/>
  <c r="M3708" i="3"/>
  <c r="M3709" i="3"/>
  <c r="M3710" i="3"/>
  <c r="M3711" i="3"/>
  <c r="M3712" i="3"/>
  <c r="M3713" i="3"/>
  <c r="M3714" i="3"/>
  <c r="M3715" i="3"/>
  <c r="M3716" i="3"/>
  <c r="M3717" i="3"/>
  <c r="M3718" i="3"/>
  <c r="M3719" i="3"/>
  <c r="M3720" i="3"/>
  <c r="M3721" i="3"/>
  <c r="M3722" i="3"/>
  <c r="M3723" i="3"/>
  <c r="M3724" i="3"/>
  <c r="M3725" i="3"/>
  <c r="M3726" i="3"/>
  <c r="M3727" i="3"/>
  <c r="M3728" i="3"/>
  <c r="M3729" i="3"/>
  <c r="M3730" i="3"/>
  <c r="M3731" i="3"/>
  <c r="M3732" i="3"/>
  <c r="M3733" i="3"/>
  <c r="M3734" i="3"/>
  <c r="M3735" i="3"/>
  <c r="M3736" i="3"/>
  <c r="M3737" i="3"/>
  <c r="M3738" i="3"/>
  <c r="M3739" i="3"/>
  <c r="M3740" i="3"/>
  <c r="M3741" i="3"/>
  <c r="M3742" i="3"/>
  <c r="M3743" i="3"/>
  <c r="M3744" i="3"/>
  <c r="M3745" i="3"/>
  <c r="M3746" i="3"/>
  <c r="M3747" i="3"/>
  <c r="M3748" i="3"/>
  <c r="M3749" i="3"/>
  <c r="M3750" i="3"/>
  <c r="M3751" i="3"/>
  <c r="M3752" i="3"/>
  <c r="M3753" i="3"/>
  <c r="M3754" i="3"/>
  <c r="M3755" i="3"/>
  <c r="M3756" i="3"/>
  <c r="M3757" i="3"/>
  <c r="M3758" i="3"/>
  <c r="M3759" i="3"/>
  <c r="M3760" i="3"/>
  <c r="M3761" i="3"/>
  <c r="M3762" i="3"/>
  <c r="M3763" i="3"/>
  <c r="M3764" i="3"/>
  <c r="M3765" i="3"/>
  <c r="M3766" i="3"/>
  <c r="M3767" i="3"/>
  <c r="M3768" i="3"/>
  <c r="M3769" i="3"/>
  <c r="M3770" i="3"/>
  <c r="M3771" i="3"/>
  <c r="M3772" i="3"/>
  <c r="M3773" i="3"/>
  <c r="M3774" i="3"/>
  <c r="M3775" i="3"/>
  <c r="M3776" i="3"/>
  <c r="M3777" i="3"/>
  <c r="M3778" i="3"/>
  <c r="M3779" i="3"/>
  <c r="M3780" i="3"/>
  <c r="M3781" i="3"/>
  <c r="M3782" i="3"/>
  <c r="M3783" i="3"/>
  <c r="M3784" i="3"/>
  <c r="M3785" i="3"/>
  <c r="M3786" i="3"/>
  <c r="M3787" i="3"/>
  <c r="M3788" i="3"/>
  <c r="M3789" i="3"/>
  <c r="M3790" i="3"/>
  <c r="M3791" i="3"/>
  <c r="M3792" i="3"/>
  <c r="M3793" i="3"/>
  <c r="M3794" i="3"/>
  <c r="M3795" i="3"/>
  <c r="M3796" i="3"/>
  <c r="M3797" i="3"/>
  <c r="M3798" i="3"/>
  <c r="M3799" i="3"/>
  <c r="M3800" i="3"/>
  <c r="M3801" i="3"/>
  <c r="M3802" i="3"/>
  <c r="M3803" i="3"/>
  <c r="M3804" i="3"/>
  <c r="M3805" i="3"/>
  <c r="M3806" i="3"/>
  <c r="M3807" i="3"/>
  <c r="M3808" i="3"/>
  <c r="M3809" i="3"/>
  <c r="M3810" i="3"/>
  <c r="M3811" i="3"/>
  <c r="M3812" i="3"/>
  <c r="M3813" i="3"/>
  <c r="M3814" i="3"/>
  <c r="M3815" i="3"/>
  <c r="M3816" i="3"/>
  <c r="M3817" i="3"/>
  <c r="M3818" i="3"/>
  <c r="M3819" i="3"/>
  <c r="M3820" i="3"/>
  <c r="M3821" i="3"/>
  <c r="M3822" i="3"/>
  <c r="M3823" i="3"/>
  <c r="M3824" i="3"/>
  <c r="M3825" i="3"/>
  <c r="M3826" i="3"/>
  <c r="M3827" i="3"/>
  <c r="M3828" i="3"/>
  <c r="M3829" i="3"/>
  <c r="M3830" i="3"/>
  <c r="M3831" i="3"/>
  <c r="M3832" i="3"/>
  <c r="M3833" i="3"/>
  <c r="M3834" i="3"/>
  <c r="M3835" i="3"/>
  <c r="M3836" i="3"/>
  <c r="M3837" i="3"/>
  <c r="M3838" i="3"/>
  <c r="M3839" i="3"/>
  <c r="M3840" i="3"/>
  <c r="M3841" i="3"/>
  <c r="M3842" i="3"/>
  <c r="M3843" i="3"/>
  <c r="M3844" i="3"/>
  <c r="M3845" i="3"/>
  <c r="M3846" i="3"/>
  <c r="M3847" i="3"/>
  <c r="M3848" i="3"/>
  <c r="M3849" i="3"/>
  <c r="M3850" i="3"/>
  <c r="M3851" i="3"/>
  <c r="M3852" i="3"/>
  <c r="M3853" i="3"/>
  <c r="M3854" i="3"/>
  <c r="M3855" i="3"/>
  <c r="M3856" i="3"/>
  <c r="M3857" i="3"/>
  <c r="M3858" i="3"/>
  <c r="M3859" i="3"/>
  <c r="M3860" i="3"/>
  <c r="M3861" i="3"/>
  <c r="M3862" i="3"/>
  <c r="M3863" i="3"/>
  <c r="M3864" i="3"/>
  <c r="M3865" i="3"/>
  <c r="M3866" i="3"/>
  <c r="M3867" i="3"/>
  <c r="M3868" i="3"/>
  <c r="M3869" i="3"/>
  <c r="M3870" i="3"/>
  <c r="M3871" i="3"/>
  <c r="M3872" i="3"/>
  <c r="M3873" i="3"/>
  <c r="M3874" i="3"/>
  <c r="M3875" i="3"/>
  <c r="M3876" i="3"/>
  <c r="M3877" i="3"/>
  <c r="M3878" i="3"/>
  <c r="M3879" i="3"/>
  <c r="M3880" i="3"/>
  <c r="M3881" i="3"/>
  <c r="M3882" i="3"/>
  <c r="M3883" i="3"/>
  <c r="M3884" i="3"/>
  <c r="M3885" i="3"/>
  <c r="M3886" i="3"/>
  <c r="M3887" i="3"/>
  <c r="M3888" i="3"/>
  <c r="M3889" i="3"/>
  <c r="M3890" i="3"/>
  <c r="M3891" i="3"/>
  <c r="M3892" i="3"/>
  <c r="M3893" i="3"/>
  <c r="M3894" i="3"/>
  <c r="M3895" i="3"/>
  <c r="M3896" i="3"/>
  <c r="M3897" i="3"/>
  <c r="M3898" i="3"/>
  <c r="M3899" i="3"/>
  <c r="M3900" i="3"/>
  <c r="M3901" i="3"/>
  <c r="M3902" i="3"/>
  <c r="M3903" i="3"/>
  <c r="M3904" i="3"/>
  <c r="M3905" i="3"/>
  <c r="M3906" i="3"/>
  <c r="M3907" i="3"/>
  <c r="M3908" i="3"/>
  <c r="M3909" i="3"/>
  <c r="M3910" i="3"/>
  <c r="M3911" i="3"/>
  <c r="M3912" i="3"/>
  <c r="M3913" i="3"/>
  <c r="M3914" i="3"/>
  <c r="M3915" i="3"/>
  <c r="M3916" i="3"/>
  <c r="M3917" i="3"/>
  <c r="M3918" i="3"/>
  <c r="M3919" i="3"/>
  <c r="M3920" i="3"/>
  <c r="M3921" i="3"/>
  <c r="M3922" i="3"/>
  <c r="M3923" i="3"/>
  <c r="M3924" i="3"/>
  <c r="M3925" i="3"/>
  <c r="M3926" i="3"/>
  <c r="M3927" i="3"/>
  <c r="M3928" i="3"/>
  <c r="M3929" i="3"/>
  <c r="M3930" i="3"/>
  <c r="M3931" i="3"/>
  <c r="M3932" i="3"/>
  <c r="M3933" i="3"/>
  <c r="M3934" i="3"/>
  <c r="M3935" i="3"/>
  <c r="M3936" i="3"/>
  <c r="M3937" i="3"/>
  <c r="M3938" i="3"/>
  <c r="M3939" i="3"/>
  <c r="M3940" i="3"/>
  <c r="M3941" i="3"/>
  <c r="M3942" i="3"/>
  <c r="M3943" i="3"/>
  <c r="M3944" i="3"/>
  <c r="M3945" i="3"/>
  <c r="M3946" i="3"/>
  <c r="M3947" i="3"/>
  <c r="M3948" i="3"/>
  <c r="M3949" i="3"/>
  <c r="M3950" i="3"/>
  <c r="M3951" i="3"/>
  <c r="M3952" i="3"/>
  <c r="M3953" i="3"/>
  <c r="M3954" i="3"/>
  <c r="M3955" i="3"/>
  <c r="M3956" i="3"/>
  <c r="M3957" i="3"/>
  <c r="M3958" i="3"/>
  <c r="M3959" i="3"/>
  <c r="M3960" i="3"/>
  <c r="M3961" i="3"/>
  <c r="M3962" i="3"/>
  <c r="M3963" i="3"/>
  <c r="M3964" i="3"/>
  <c r="M3965" i="3"/>
  <c r="M3966" i="3"/>
  <c r="M3967" i="3"/>
  <c r="M3968" i="3"/>
  <c r="M3969" i="3"/>
  <c r="M3970" i="3"/>
  <c r="M3971" i="3"/>
  <c r="M3972" i="3"/>
  <c r="M3973" i="3"/>
  <c r="M3974" i="3"/>
  <c r="M3975" i="3"/>
  <c r="M3976" i="3"/>
  <c r="M3977" i="3"/>
  <c r="M3978" i="3"/>
  <c r="M3979" i="3"/>
  <c r="M3980" i="3"/>
  <c r="M3981" i="3"/>
  <c r="M3982" i="3"/>
  <c r="M3983" i="3"/>
  <c r="M3984" i="3"/>
  <c r="M3985" i="3"/>
  <c r="M3986" i="3"/>
  <c r="M3987" i="3"/>
  <c r="M3988" i="3"/>
  <c r="M3989" i="3"/>
  <c r="M3990" i="3"/>
  <c r="M3991" i="3"/>
  <c r="M3992" i="3"/>
  <c r="M3993" i="3"/>
  <c r="M3994" i="3"/>
  <c r="M3995" i="3"/>
  <c r="M3996" i="3"/>
  <c r="M3997" i="3"/>
  <c r="M3998" i="3"/>
  <c r="M3999" i="3"/>
  <c r="M4000" i="3"/>
  <c r="M4001" i="3"/>
  <c r="M4002" i="3"/>
  <c r="M4003" i="3"/>
  <c r="M4004" i="3"/>
  <c r="M4005" i="3"/>
  <c r="M4006" i="3"/>
  <c r="M4007" i="3"/>
  <c r="M4008" i="3"/>
  <c r="M4009" i="3"/>
  <c r="M4010" i="3"/>
  <c r="M4011" i="3"/>
  <c r="M4012" i="3"/>
  <c r="M4013" i="3"/>
  <c r="M4014" i="3"/>
  <c r="M4015" i="3"/>
  <c r="M4016" i="3"/>
  <c r="M4017" i="3"/>
  <c r="M4018" i="3"/>
  <c r="M4019" i="3"/>
  <c r="M4020" i="3"/>
  <c r="M4021" i="3"/>
  <c r="M4022" i="3"/>
  <c r="M4023" i="3"/>
  <c r="M4024" i="3"/>
  <c r="M4025" i="3"/>
  <c r="M4026" i="3"/>
  <c r="M4027" i="3"/>
  <c r="M4028" i="3"/>
  <c r="M4029" i="3"/>
  <c r="M4030" i="3"/>
  <c r="M4031" i="3"/>
  <c r="M4032" i="3"/>
  <c r="M4033" i="3"/>
  <c r="M4034" i="3"/>
  <c r="M4035" i="3"/>
  <c r="M4036" i="3"/>
  <c r="M4037" i="3"/>
  <c r="M4038" i="3"/>
  <c r="M4039" i="3"/>
  <c r="M4040" i="3"/>
  <c r="M4041" i="3"/>
  <c r="M4042" i="3"/>
  <c r="M4043" i="3"/>
  <c r="M4044" i="3"/>
  <c r="M4045" i="3"/>
  <c r="M4046" i="3"/>
  <c r="M4047" i="3"/>
  <c r="M4048" i="3"/>
  <c r="M4049" i="3"/>
  <c r="M4050" i="3"/>
  <c r="M4051" i="3"/>
  <c r="M4052" i="3"/>
  <c r="M4053" i="3"/>
  <c r="M4054" i="3"/>
  <c r="M4055" i="3"/>
  <c r="M4056" i="3"/>
  <c r="M4057" i="3"/>
  <c r="M4058" i="3"/>
  <c r="M4059" i="3"/>
  <c r="M4060" i="3"/>
  <c r="M4061" i="3"/>
  <c r="M4062" i="3"/>
  <c r="M4063" i="3"/>
  <c r="M4064" i="3"/>
  <c r="M4065" i="3"/>
  <c r="M4066" i="3"/>
  <c r="M4067" i="3"/>
  <c r="M4068" i="3"/>
  <c r="M4069" i="3"/>
  <c r="M4070" i="3"/>
  <c r="M4071" i="3"/>
  <c r="M4072" i="3"/>
  <c r="M4073" i="3"/>
  <c r="M4074" i="3"/>
  <c r="M4075" i="3"/>
  <c r="M4076" i="3"/>
  <c r="M4077" i="3"/>
  <c r="M4078" i="3"/>
  <c r="M4079" i="3"/>
  <c r="M4080" i="3"/>
  <c r="M4081" i="3"/>
  <c r="M4082" i="3"/>
  <c r="M4083" i="3"/>
  <c r="M4084" i="3"/>
  <c r="M4085" i="3"/>
  <c r="M4086" i="3"/>
  <c r="M4087" i="3"/>
  <c r="M4088" i="3"/>
  <c r="M4089" i="3"/>
  <c r="M4090" i="3"/>
  <c r="M4091" i="3"/>
  <c r="M4092" i="3"/>
  <c r="M4093" i="3"/>
  <c r="M4094" i="3"/>
  <c r="M4095" i="3"/>
  <c r="M4096" i="3"/>
  <c r="M4097" i="3"/>
  <c r="M4098" i="3"/>
  <c r="M4099" i="3"/>
  <c r="M4100" i="3"/>
  <c r="M4101" i="3"/>
  <c r="M4102" i="3"/>
  <c r="M4103" i="3"/>
  <c r="M4104" i="3"/>
  <c r="M4105" i="3"/>
  <c r="M4106" i="3"/>
  <c r="M4107" i="3"/>
  <c r="M4108" i="3"/>
  <c r="M4109" i="3"/>
  <c r="M4110" i="3"/>
  <c r="M4111" i="3"/>
  <c r="M4112" i="3"/>
  <c r="M4113" i="3"/>
  <c r="M4114" i="3"/>
  <c r="M4115" i="3"/>
  <c r="M4116" i="3"/>
  <c r="M4117" i="3"/>
  <c r="M4118" i="3"/>
  <c r="M4119" i="3"/>
  <c r="M4120" i="3"/>
  <c r="M4121" i="3"/>
  <c r="M4122" i="3"/>
  <c r="M4123" i="3"/>
  <c r="M4124" i="3"/>
  <c r="M4125" i="3"/>
  <c r="M4126" i="3"/>
  <c r="M4127" i="3"/>
  <c r="M4128" i="3"/>
  <c r="M4129" i="3"/>
  <c r="M4130" i="3"/>
  <c r="M4131" i="3"/>
  <c r="M4132" i="3"/>
  <c r="M4133" i="3"/>
  <c r="M4134" i="3"/>
  <c r="M4135" i="3"/>
  <c r="M4136" i="3"/>
  <c r="M4137" i="3"/>
  <c r="M4138" i="3"/>
  <c r="M4139" i="3"/>
  <c r="M4140" i="3"/>
  <c r="M4141" i="3"/>
  <c r="M4142" i="3"/>
  <c r="M4143" i="3"/>
  <c r="M4144" i="3"/>
  <c r="M4145" i="3"/>
  <c r="M4146" i="3"/>
  <c r="M4147" i="3"/>
  <c r="M4148" i="3"/>
  <c r="M4149" i="3"/>
  <c r="M4150" i="3"/>
  <c r="M4151" i="3"/>
  <c r="M4152" i="3"/>
  <c r="M4153" i="3"/>
  <c r="M4154" i="3"/>
  <c r="M4155" i="3"/>
  <c r="M4156" i="3"/>
  <c r="M4157" i="3"/>
  <c r="M4158" i="3"/>
  <c r="M4159" i="3"/>
  <c r="M4160" i="3"/>
  <c r="M4161" i="3"/>
  <c r="M4162" i="3"/>
  <c r="M4163" i="3"/>
  <c r="M4164" i="3"/>
  <c r="M4165" i="3"/>
  <c r="M4166" i="3"/>
  <c r="M4167" i="3"/>
  <c r="M4168" i="3"/>
  <c r="M4169" i="3"/>
  <c r="M4170" i="3"/>
  <c r="M4171" i="3"/>
  <c r="M4172" i="3"/>
  <c r="M4173" i="3"/>
  <c r="M4174" i="3"/>
  <c r="M4175" i="3"/>
  <c r="M4176" i="3"/>
  <c r="M4177" i="3"/>
  <c r="M4178" i="3"/>
  <c r="M4179" i="3"/>
  <c r="M4180" i="3"/>
  <c r="M4181" i="3"/>
  <c r="M4182" i="3"/>
  <c r="M4183" i="3"/>
  <c r="M4184" i="3"/>
  <c r="M4185" i="3"/>
  <c r="M4186" i="3"/>
  <c r="M4187" i="3"/>
  <c r="M4188" i="3"/>
  <c r="M4189" i="3"/>
  <c r="M4190" i="3"/>
  <c r="M4191" i="3"/>
  <c r="M4192" i="3"/>
  <c r="M4193" i="3"/>
  <c r="M4194" i="3"/>
  <c r="M4195" i="3"/>
  <c r="M4196" i="3"/>
  <c r="M4197" i="3"/>
  <c r="M4198" i="3"/>
  <c r="M4199" i="3"/>
  <c r="M4200" i="3"/>
  <c r="M4201" i="3"/>
  <c r="M4202" i="3"/>
  <c r="M4203" i="3"/>
  <c r="M4204" i="3"/>
  <c r="M4205" i="3"/>
  <c r="M4206" i="3"/>
  <c r="M4207" i="3"/>
  <c r="M4208" i="3"/>
  <c r="M4209" i="3"/>
  <c r="M4210" i="3"/>
  <c r="M4211" i="3"/>
  <c r="M4212" i="3"/>
  <c r="M4213" i="3"/>
  <c r="M4214" i="3"/>
  <c r="M4215" i="3"/>
  <c r="M4216" i="3"/>
  <c r="M4217" i="3"/>
  <c r="M4218" i="3"/>
  <c r="M4219" i="3"/>
  <c r="M4220" i="3"/>
  <c r="M4221" i="3"/>
  <c r="M4222" i="3"/>
  <c r="M4223" i="3"/>
  <c r="M4224" i="3"/>
  <c r="M4225" i="3"/>
  <c r="M4226" i="3"/>
  <c r="M4227" i="3"/>
  <c r="M4228" i="3"/>
  <c r="M4229" i="3"/>
  <c r="M4230" i="3"/>
  <c r="M4231" i="3"/>
  <c r="M4232" i="3"/>
  <c r="M4233" i="3"/>
  <c r="M4234" i="3"/>
  <c r="M4235" i="3"/>
  <c r="M4236" i="3"/>
  <c r="M4237" i="3"/>
  <c r="M4238" i="3"/>
  <c r="M4239" i="3"/>
  <c r="M4240" i="3"/>
  <c r="M4241" i="3"/>
  <c r="M4242" i="3"/>
  <c r="M4243" i="3"/>
  <c r="M4244" i="3"/>
  <c r="M4245" i="3"/>
  <c r="M4246" i="3"/>
  <c r="M4247" i="3"/>
  <c r="M4248" i="3"/>
  <c r="M4249" i="3"/>
  <c r="M4250" i="3"/>
  <c r="M4251" i="3"/>
  <c r="M4252" i="3"/>
  <c r="M4253" i="3"/>
  <c r="M4254" i="3"/>
  <c r="M4255" i="3"/>
  <c r="M4256" i="3"/>
  <c r="M4257" i="3"/>
  <c r="M4258" i="3"/>
  <c r="M4259" i="3"/>
  <c r="M4260" i="3"/>
  <c r="M4261" i="3"/>
  <c r="M4262" i="3"/>
  <c r="M4263" i="3"/>
  <c r="M4264" i="3"/>
  <c r="M4265" i="3"/>
  <c r="M4266" i="3"/>
  <c r="M4267" i="3"/>
  <c r="M4268" i="3"/>
  <c r="M4269" i="3"/>
  <c r="M4270" i="3"/>
  <c r="M4271" i="3"/>
  <c r="M4272" i="3"/>
  <c r="M4273" i="3"/>
  <c r="M4274" i="3"/>
  <c r="M4275" i="3"/>
  <c r="M4276" i="3"/>
  <c r="M4277" i="3"/>
  <c r="M4278" i="3"/>
  <c r="M4279" i="3"/>
  <c r="M4280" i="3"/>
  <c r="M4281" i="3"/>
  <c r="M4282" i="3"/>
  <c r="M4283" i="3"/>
  <c r="M4284" i="3"/>
  <c r="M4285" i="3"/>
  <c r="M4286" i="3"/>
  <c r="M4287" i="3"/>
  <c r="M4288" i="3"/>
  <c r="M4289" i="3"/>
  <c r="M4290" i="3"/>
  <c r="M4291" i="3"/>
  <c r="M4292" i="3"/>
  <c r="M4293" i="3"/>
  <c r="M4294" i="3"/>
  <c r="M4295" i="3"/>
  <c r="M4296" i="3"/>
  <c r="M4297" i="3"/>
  <c r="M4298" i="3"/>
  <c r="M4304" i="3"/>
  <c r="M4305" i="3"/>
  <c r="M4306" i="3"/>
  <c r="M4307" i="3"/>
  <c r="M4308" i="3"/>
  <c r="M4309" i="3"/>
  <c r="M4310" i="3"/>
  <c r="M4311" i="3"/>
  <c r="M4312" i="3"/>
  <c r="M4313" i="3"/>
  <c r="M4314" i="3"/>
  <c r="M4315" i="3"/>
  <c r="M4316" i="3"/>
  <c r="M4317" i="3"/>
  <c r="M4318" i="3"/>
  <c r="M4319" i="3"/>
  <c r="M4320" i="3"/>
  <c r="M4321" i="3"/>
  <c r="M4322" i="3"/>
  <c r="M4323" i="3"/>
  <c r="M4324" i="3"/>
  <c r="M4325" i="3"/>
  <c r="M4326" i="3"/>
  <c r="M4327" i="3"/>
  <c r="M4328" i="3"/>
  <c r="M4329" i="3"/>
  <c r="M4330" i="3"/>
  <c r="M4331" i="3"/>
  <c r="M4332" i="3"/>
  <c r="M4333" i="3"/>
  <c r="M4334" i="3"/>
  <c r="M4335" i="3"/>
  <c r="M4336" i="3"/>
  <c r="M4337" i="3"/>
  <c r="M4338" i="3"/>
  <c r="M4339" i="3"/>
  <c r="M4340" i="3"/>
  <c r="M4341" i="3"/>
  <c r="M4342" i="3"/>
  <c r="M4343" i="3"/>
  <c r="M4344" i="3"/>
  <c r="M4345" i="3"/>
  <c r="M4346" i="3"/>
  <c r="M4347" i="3"/>
  <c r="M4348" i="3"/>
  <c r="M4349" i="3"/>
  <c r="M4350" i="3"/>
  <c r="M4351" i="3"/>
  <c r="M4352" i="3"/>
  <c r="M4353" i="3"/>
  <c r="M4354" i="3"/>
  <c r="M4355" i="3"/>
  <c r="M4356" i="3"/>
  <c r="M4357" i="3"/>
  <c r="M4358" i="3"/>
  <c r="M4359" i="3"/>
  <c r="M4360" i="3"/>
  <c r="M4361" i="3"/>
  <c r="M4362" i="3"/>
  <c r="M4363" i="3"/>
  <c r="M4364" i="3"/>
  <c r="M4365" i="3"/>
  <c r="M4366" i="3"/>
  <c r="M4367" i="3"/>
  <c r="M4368" i="3"/>
  <c r="M4369" i="3"/>
  <c r="M4370" i="3"/>
  <c r="M4371" i="3"/>
  <c r="M4372" i="3"/>
  <c r="M4373" i="3"/>
  <c r="M4374" i="3"/>
  <c r="M4375" i="3"/>
  <c r="M4376" i="3"/>
  <c r="M4377" i="3"/>
  <c r="M4378" i="3"/>
  <c r="M4379" i="3"/>
  <c r="M4380" i="3"/>
  <c r="M4381" i="3"/>
  <c r="M4382" i="3"/>
  <c r="M4383" i="3"/>
  <c r="M4384" i="3"/>
  <c r="M4385" i="3"/>
  <c r="M4386" i="3"/>
  <c r="M4387" i="3"/>
  <c r="M4388" i="3"/>
  <c r="M4389" i="3"/>
  <c r="M4390" i="3"/>
  <c r="M4391" i="3"/>
  <c r="M4392" i="3"/>
  <c r="M4393" i="3"/>
  <c r="M4394" i="3"/>
  <c r="M4395" i="3"/>
  <c r="M4396" i="3"/>
  <c r="M4397" i="3"/>
  <c r="M4398" i="3"/>
  <c r="M4399" i="3"/>
  <c r="M4400" i="3"/>
  <c r="M4436" i="3"/>
  <c r="M4437" i="3"/>
  <c r="M4438" i="3"/>
  <c r="M4439" i="3"/>
  <c r="M4440" i="3"/>
  <c r="M4441" i="3"/>
  <c r="M4442" i="3"/>
  <c r="M4443" i="3"/>
  <c r="M4444" i="3"/>
  <c r="M4445" i="3"/>
  <c r="M4446" i="3"/>
  <c r="M4447" i="3"/>
  <c r="M4448" i="3"/>
  <c r="M4449" i="3"/>
  <c r="M4450" i="3"/>
  <c r="M4451" i="3"/>
  <c r="M4452" i="3"/>
  <c r="M4453" i="3"/>
  <c r="M4454" i="3"/>
  <c r="M4455" i="3"/>
  <c r="M4456" i="3"/>
  <c r="M4457" i="3"/>
  <c r="M4458" i="3"/>
  <c r="M4459" i="3"/>
  <c r="M4460" i="3"/>
  <c r="M4461" i="3"/>
  <c r="M4462" i="3"/>
  <c r="M4463" i="3"/>
  <c r="M4464" i="3"/>
  <c r="M4465" i="3"/>
  <c r="M4466" i="3"/>
  <c r="M4467" i="3"/>
  <c r="M4468" i="3"/>
  <c r="M4469" i="3"/>
  <c r="M4470" i="3"/>
  <c r="M4471" i="3"/>
  <c r="M4472" i="3"/>
  <c r="M4473" i="3"/>
  <c r="M4474" i="3"/>
  <c r="M4475" i="3"/>
  <c r="M4476" i="3"/>
  <c r="M4477" i="3"/>
  <c r="M4478" i="3"/>
  <c r="M4479" i="3"/>
  <c r="M4480" i="3"/>
  <c r="M4481" i="3"/>
  <c r="M4482" i="3"/>
  <c r="M4483" i="3"/>
  <c r="M4484" i="3"/>
  <c r="M4485" i="3"/>
  <c r="M4486" i="3"/>
  <c r="M4487" i="3"/>
  <c r="M4488" i="3"/>
  <c r="M4489" i="3"/>
  <c r="M4490" i="3"/>
  <c r="M4491" i="3"/>
  <c r="M4492" i="3"/>
  <c r="M4493" i="3"/>
  <c r="M4494" i="3"/>
  <c r="M4495" i="3"/>
  <c r="M4496" i="3"/>
  <c r="M4497" i="3"/>
  <c r="M4498" i="3"/>
  <c r="M4499" i="3"/>
  <c r="M4500" i="3"/>
  <c r="M4501" i="3"/>
  <c r="M4502" i="3"/>
  <c r="M4503" i="3"/>
  <c r="M4504" i="3"/>
  <c r="M4505" i="3"/>
  <c r="M4506" i="3"/>
  <c r="M4507" i="3"/>
  <c r="M4508" i="3"/>
  <c r="M4509" i="3"/>
  <c r="M4510" i="3"/>
  <c r="M4511" i="3"/>
  <c r="M4512" i="3"/>
  <c r="M4513" i="3"/>
  <c r="M4514" i="3"/>
  <c r="M4515" i="3"/>
  <c r="M4516" i="3"/>
  <c r="M4517" i="3"/>
  <c r="M4518" i="3"/>
  <c r="M4519" i="3"/>
  <c r="M4520" i="3"/>
  <c r="M4521" i="3"/>
  <c r="M4522" i="3"/>
  <c r="M4523" i="3"/>
  <c r="M4524" i="3"/>
  <c r="M4525" i="3"/>
  <c r="M4526" i="3"/>
  <c r="M4527" i="3"/>
  <c r="M4528" i="3"/>
  <c r="M4529" i="3"/>
  <c r="M4530" i="3"/>
  <c r="M4531" i="3"/>
  <c r="M4532" i="3"/>
  <c r="M4533" i="3"/>
  <c r="M4534" i="3"/>
  <c r="M4535" i="3"/>
  <c r="M4536" i="3"/>
  <c r="M4537" i="3"/>
  <c r="M4538" i="3"/>
  <c r="M4539" i="3"/>
  <c r="M4540" i="3"/>
  <c r="M4541" i="3"/>
  <c r="M4542" i="3"/>
  <c r="M4543" i="3"/>
  <c r="M4544" i="3"/>
  <c r="M4545" i="3"/>
  <c r="M4546" i="3"/>
  <c r="M4547" i="3"/>
  <c r="M4548" i="3"/>
  <c r="M4549" i="3"/>
  <c r="M4550" i="3"/>
  <c r="M4551" i="3"/>
  <c r="M4552" i="3"/>
  <c r="M4553" i="3"/>
  <c r="M4554" i="3"/>
  <c r="M4555" i="3"/>
  <c r="M4556" i="3"/>
  <c r="M4557" i="3"/>
  <c r="M4558" i="3"/>
  <c r="M4559" i="3"/>
  <c r="M4560" i="3"/>
  <c r="M4561" i="3"/>
  <c r="M4562" i="3"/>
  <c r="M4563" i="3"/>
  <c r="M4564" i="3"/>
  <c r="M4565" i="3"/>
  <c r="M4566" i="3"/>
  <c r="M4567" i="3"/>
  <c r="M4568" i="3"/>
  <c r="M4569" i="3"/>
  <c r="M4570" i="3"/>
  <c r="M4571" i="3"/>
  <c r="M4572" i="3"/>
  <c r="M4573" i="3"/>
  <c r="M4574" i="3"/>
  <c r="M4575" i="3"/>
  <c r="M4576" i="3"/>
  <c r="M4577" i="3"/>
  <c r="M4578" i="3"/>
  <c r="M4579" i="3"/>
  <c r="M4580" i="3"/>
  <c r="M4581" i="3"/>
  <c r="M4582" i="3"/>
  <c r="M4583" i="3"/>
  <c r="M4584" i="3"/>
  <c r="M4585" i="3"/>
  <c r="M4586" i="3"/>
  <c r="M4587" i="3"/>
  <c r="M4588" i="3"/>
  <c r="M4589" i="3"/>
  <c r="M4590" i="3"/>
  <c r="M4591" i="3"/>
  <c r="M4592" i="3"/>
  <c r="M4593" i="3"/>
  <c r="M4594" i="3"/>
  <c r="M4595" i="3"/>
  <c r="M4596" i="3"/>
  <c r="M4597" i="3"/>
  <c r="M4598" i="3"/>
  <c r="M4599" i="3"/>
  <c r="M4600" i="3"/>
  <c r="M4601" i="3"/>
  <c r="M4602" i="3"/>
  <c r="M4603" i="3"/>
  <c r="M4604" i="3"/>
  <c r="M4605" i="3"/>
  <c r="M4606" i="3"/>
  <c r="M4607" i="3"/>
  <c r="M4608" i="3"/>
  <c r="M4609" i="3"/>
  <c r="M4610" i="3"/>
  <c r="M4611" i="3"/>
  <c r="M4612" i="3"/>
  <c r="M4613" i="3"/>
  <c r="M4614" i="3"/>
  <c r="M4615" i="3"/>
  <c r="M4616" i="3"/>
  <c r="M4617" i="3"/>
  <c r="M4618" i="3"/>
  <c r="M4619" i="3"/>
  <c r="M4620" i="3"/>
  <c r="M4621" i="3"/>
  <c r="M4622" i="3"/>
  <c r="M4623" i="3"/>
  <c r="M4624" i="3"/>
  <c r="M4625" i="3"/>
  <c r="M4626" i="3"/>
  <c r="M4627" i="3"/>
  <c r="M4628" i="3"/>
  <c r="M4629" i="3"/>
  <c r="M4630" i="3"/>
  <c r="M4631" i="3"/>
  <c r="M4632" i="3"/>
  <c r="M4633" i="3"/>
  <c r="M4634" i="3"/>
  <c r="M4635" i="3"/>
  <c r="M4636" i="3"/>
  <c r="M4637" i="3"/>
  <c r="M4638" i="3"/>
  <c r="M4639" i="3"/>
  <c r="M4640" i="3"/>
  <c r="M4641" i="3"/>
  <c r="M4642" i="3"/>
  <c r="M4643" i="3"/>
  <c r="M4644" i="3"/>
  <c r="M4645" i="3"/>
  <c r="M4646" i="3"/>
  <c r="M4647" i="3"/>
  <c r="M4648" i="3"/>
  <c r="M4649" i="3"/>
  <c r="M4650" i="3"/>
  <c r="M4651" i="3"/>
  <c r="M4652" i="3"/>
  <c r="M4653" i="3"/>
  <c r="M4654" i="3"/>
  <c r="M4655" i="3"/>
  <c r="M4656" i="3"/>
  <c r="M4657" i="3"/>
  <c r="M4658" i="3"/>
  <c r="M4659" i="3"/>
  <c r="M4660" i="3"/>
  <c r="M4661" i="3"/>
  <c r="M4662" i="3"/>
  <c r="M4663" i="3"/>
  <c r="M4664" i="3"/>
  <c r="M4665" i="3"/>
  <c r="M4666" i="3"/>
  <c r="M4667" i="3"/>
  <c r="M4668" i="3"/>
  <c r="M4669" i="3"/>
  <c r="M4670" i="3"/>
  <c r="M4671" i="3"/>
  <c r="M4672" i="3"/>
  <c r="M4673" i="3"/>
  <c r="M4674" i="3"/>
  <c r="M4675" i="3"/>
  <c r="M4676" i="3"/>
  <c r="M4677" i="3"/>
  <c r="M4678" i="3"/>
  <c r="M4679" i="3"/>
  <c r="M4680" i="3"/>
  <c r="M4681" i="3"/>
  <c r="M4682" i="3"/>
  <c r="M4683" i="3"/>
  <c r="M4684" i="3"/>
  <c r="M4685" i="3"/>
  <c r="M4686" i="3"/>
  <c r="M4687" i="3"/>
  <c r="M4688" i="3"/>
  <c r="M4689" i="3"/>
  <c r="M4690" i="3"/>
  <c r="M4691" i="3"/>
  <c r="M4692" i="3"/>
  <c r="M4693" i="3"/>
  <c r="M4694" i="3"/>
  <c r="M4695" i="3"/>
  <c r="M4696" i="3"/>
  <c r="M4697" i="3"/>
  <c r="M4698" i="3"/>
  <c r="M4699" i="3"/>
  <c r="M4700" i="3"/>
  <c r="M4701" i="3"/>
  <c r="M4702" i="3"/>
  <c r="M4703" i="3"/>
  <c r="M4704" i="3"/>
  <c r="M4705" i="3"/>
  <c r="M4706" i="3"/>
  <c r="M4707" i="3"/>
  <c r="M4708" i="3"/>
  <c r="M4709" i="3"/>
  <c r="M4710" i="3"/>
  <c r="M4711" i="3"/>
  <c r="M4712" i="3"/>
  <c r="M4713" i="3"/>
  <c r="M4714" i="3"/>
  <c r="M4715" i="3"/>
  <c r="M4716" i="3"/>
  <c r="M4717" i="3"/>
  <c r="M4718" i="3"/>
  <c r="M4719" i="3"/>
  <c r="M4720" i="3"/>
  <c r="M4721" i="3"/>
  <c r="M4722" i="3"/>
  <c r="M4723" i="3"/>
  <c r="M4724" i="3"/>
  <c r="M4725" i="3"/>
  <c r="M4726" i="3"/>
  <c r="M4727" i="3"/>
  <c r="M4728" i="3"/>
  <c r="M4729" i="3"/>
  <c r="M4730" i="3"/>
  <c r="M4731" i="3"/>
  <c r="M4732" i="3"/>
  <c r="M4733" i="3"/>
  <c r="M4734" i="3"/>
  <c r="M4735" i="3"/>
  <c r="M4736" i="3"/>
  <c r="M4737" i="3"/>
  <c r="M4738" i="3"/>
  <c r="M4739" i="3"/>
  <c r="M4740" i="3"/>
  <c r="M4741" i="3"/>
  <c r="M4742" i="3"/>
  <c r="M4743" i="3"/>
  <c r="M4744" i="3"/>
  <c r="M4745" i="3"/>
  <c r="M4746" i="3"/>
  <c r="M4747" i="3"/>
  <c r="M4748" i="3"/>
  <c r="M4749" i="3"/>
  <c r="M4750" i="3"/>
  <c r="M4751" i="3"/>
  <c r="M4752" i="3"/>
  <c r="M4753" i="3"/>
  <c r="M4754" i="3"/>
  <c r="M4755" i="3"/>
  <c r="M4756" i="3"/>
  <c r="M4757" i="3"/>
  <c r="M4758" i="3"/>
  <c r="M4759" i="3"/>
  <c r="M4760" i="3"/>
  <c r="M4761" i="3"/>
  <c r="M4762" i="3"/>
  <c r="M4763" i="3"/>
  <c r="M4764" i="3"/>
  <c r="M4765" i="3"/>
  <c r="M4766" i="3"/>
  <c r="M4767" i="3"/>
  <c r="M4768" i="3"/>
  <c r="M4769" i="3"/>
  <c r="M4770" i="3"/>
  <c r="M4771" i="3"/>
  <c r="M4772" i="3"/>
  <c r="M4773" i="3"/>
  <c r="M4774" i="3"/>
  <c r="M4775" i="3"/>
  <c r="M4776" i="3"/>
  <c r="M4777" i="3"/>
  <c r="M4778" i="3"/>
  <c r="M4779" i="3"/>
  <c r="M4780" i="3"/>
  <c r="M4781" i="3"/>
  <c r="M4782" i="3"/>
  <c r="M4783" i="3"/>
  <c r="M4784" i="3"/>
  <c r="M4785" i="3"/>
  <c r="M4786" i="3"/>
  <c r="M4787" i="3"/>
  <c r="M4788" i="3"/>
  <c r="M4789" i="3"/>
  <c r="M4790" i="3"/>
  <c r="M4791" i="3"/>
  <c r="M4792" i="3"/>
  <c r="M4793" i="3"/>
  <c r="M4794" i="3"/>
  <c r="M4795" i="3"/>
  <c r="M4796" i="3"/>
  <c r="M4797" i="3"/>
  <c r="M4798" i="3"/>
  <c r="M4799" i="3"/>
  <c r="M4800" i="3"/>
  <c r="M4801" i="3"/>
  <c r="M4802" i="3"/>
  <c r="M4803" i="3"/>
  <c r="M4804" i="3"/>
  <c r="M4805" i="3"/>
  <c r="M4807" i="3"/>
  <c r="M4808" i="3"/>
  <c r="M4809" i="3"/>
  <c r="M4810" i="3"/>
  <c r="M4811" i="3"/>
  <c r="M4812" i="3"/>
  <c r="M4813" i="3"/>
  <c r="M4814" i="3"/>
  <c r="M4815" i="3"/>
  <c r="M4816" i="3"/>
  <c r="M4817" i="3"/>
  <c r="M4818" i="3"/>
  <c r="M4819" i="3"/>
  <c r="M4820" i="3"/>
  <c r="M4821" i="3"/>
  <c r="M4822" i="3"/>
  <c r="M4823" i="3"/>
  <c r="M4824" i="3"/>
  <c r="M4825" i="3"/>
  <c r="M4826" i="3"/>
  <c r="M4827" i="3"/>
  <c r="M4828" i="3"/>
  <c r="M4829" i="3"/>
  <c r="M4830" i="3"/>
  <c r="M4831" i="3"/>
  <c r="M4832" i="3"/>
  <c r="M4833" i="3"/>
  <c r="M4834" i="3"/>
  <c r="M4835" i="3"/>
  <c r="M4836" i="3"/>
  <c r="M4837" i="3"/>
  <c r="M4838" i="3"/>
  <c r="M4839" i="3"/>
  <c r="M4840" i="3"/>
  <c r="M4841" i="3"/>
  <c r="M4842" i="3"/>
  <c r="M4843" i="3"/>
  <c r="M4844" i="3"/>
  <c r="M4845" i="3"/>
  <c r="M4846" i="3"/>
  <c r="M4847" i="3"/>
  <c r="M4848" i="3"/>
  <c r="M4849" i="3"/>
  <c r="M4850" i="3"/>
  <c r="M4851" i="3"/>
  <c r="M4852" i="3"/>
  <c r="M4853" i="3"/>
  <c r="M4854" i="3"/>
  <c r="M4855" i="3"/>
  <c r="M4856" i="3"/>
  <c r="M4857" i="3"/>
  <c r="M4858" i="3"/>
  <c r="M4859" i="3"/>
  <c r="M4860" i="3"/>
  <c r="M4861" i="3"/>
  <c r="M4862" i="3"/>
  <c r="M4868" i="3"/>
  <c r="M4869" i="3"/>
  <c r="M4870" i="3"/>
  <c r="M4871" i="3"/>
  <c r="M4872" i="3"/>
  <c r="M4873" i="3"/>
  <c r="M4874" i="3"/>
  <c r="M4875" i="3"/>
  <c r="M4876" i="3"/>
  <c r="M4877" i="3"/>
  <c r="M4878" i="3"/>
  <c r="M4879" i="3"/>
  <c r="M4880" i="3"/>
  <c r="M4881" i="3"/>
  <c r="M4882" i="3"/>
  <c r="M4883" i="3"/>
  <c r="M4884" i="3"/>
  <c r="M4885" i="3"/>
  <c r="M4886" i="3"/>
  <c r="M4887" i="3"/>
  <c r="M4888" i="3"/>
  <c r="M4889" i="3"/>
  <c r="M4890" i="3"/>
  <c r="M4891" i="3"/>
  <c r="M4892" i="3"/>
  <c r="M4893" i="3"/>
  <c r="M4894" i="3"/>
  <c r="M4895" i="3"/>
  <c r="M4896" i="3"/>
  <c r="M4897" i="3"/>
  <c r="M4898" i="3"/>
  <c r="M4899" i="3"/>
  <c r="M4900" i="3"/>
  <c r="M4901" i="3"/>
  <c r="M4902" i="3"/>
  <c r="M4903" i="3"/>
  <c r="M4904" i="3"/>
  <c r="M4905" i="3"/>
  <c r="M4906" i="3"/>
  <c r="M4907" i="3"/>
  <c r="M4908" i="3"/>
  <c r="M4909" i="3"/>
  <c r="M4910" i="3"/>
  <c r="M4911" i="3"/>
  <c r="M4912" i="3"/>
  <c r="M4913" i="3"/>
  <c r="M4914" i="3"/>
  <c r="M4915" i="3"/>
  <c r="M4916" i="3"/>
  <c r="M4917" i="3"/>
  <c r="M4918" i="3"/>
  <c r="M4919" i="3"/>
  <c r="M4920" i="3"/>
  <c r="M4921" i="3"/>
  <c r="M4922" i="3"/>
  <c r="M4923" i="3"/>
  <c r="M4924" i="3"/>
  <c r="M4925" i="3"/>
  <c r="M4926" i="3"/>
  <c r="M4927" i="3"/>
  <c r="M4928" i="3"/>
  <c r="M4929" i="3"/>
  <c r="M4930" i="3"/>
  <c r="M4931" i="3"/>
  <c r="M4932" i="3"/>
  <c r="M4933" i="3"/>
  <c r="M4934" i="3"/>
  <c r="M4935" i="3"/>
  <c r="M4936" i="3"/>
  <c r="M4937" i="3"/>
  <c r="M4938" i="3"/>
  <c r="M4939" i="3"/>
  <c r="M4940" i="3"/>
  <c r="M4941" i="3"/>
  <c r="M4942" i="3"/>
  <c r="M4943" i="3"/>
  <c r="M4944" i="3"/>
  <c r="M4945" i="3"/>
  <c r="M4946" i="3"/>
  <c r="M4947" i="3"/>
  <c r="M4948" i="3"/>
  <c r="M4949" i="3"/>
  <c r="M4950" i="3"/>
  <c r="M4951" i="3"/>
  <c r="M4952" i="3"/>
  <c r="M4953" i="3"/>
  <c r="M4954" i="3"/>
  <c r="M4955" i="3"/>
  <c r="M4956" i="3"/>
  <c r="M4957" i="3"/>
  <c r="M4958" i="3"/>
  <c r="M4959" i="3"/>
  <c r="M4960" i="3"/>
  <c r="M4961" i="3"/>
  <c r="M4962" i="3"/>
  <c r="M4963" i="3"/>
  <c r="M4964" i="3"/>
  <c r="M4965" i="3"/>
  <c r="M4966" i="3"/>
  <c r="M4967" i="3"/>
  <c r="M4968" i="3"/>
  <c r="M4969" i="3"/>
  <c r="M4970" i="3"/>
  <c r="M4971" i="3"/>
  <c r="M4972" i="3"/>
  <c r="M4973" i="3"/>
  <c r="M4974" i="3"/>
  <c r="M4975" i="3"/>
  <c r="M4976" i="3"/>
  <c r="M4977" i="3"/>
  <c r="M4978" i="3"/>
  <c r="M4979" i="3"/>
  <c r="M4980" i="3"/>
  <c r="M4981" i="3"/>
  <c r="M4982" i="3"/>
  <c r="M4983" i="3"/>
  <c r="M4984" i="3"/>
  <c r="M4985" i="3"/>
  <c r="M4986" i="3"/>
  <c r="M4987" i="3"/>
  <c r="M4988" i="3"/>
  <c r="M4989" i="3"/>
  <c r="M4990" i="3"/>
  <c r="M4991" i="3"/>
  <c r="M4992" i="3"/>
  <c r="M4993" i="3"/>
  <c r="M4994" i="3"/>
  <c r="M4995" i="3"/>
  <c r="M4996" i="3"/>
  <c r="M4997" i="3"/>
  <c r="M4998" i="3"/>
  <c r="M4999" i="3"/>
  <c r="M5000" i="3"/>
  <c r="M5001" i="3"/>
  <c r="M5002" i="3"/>
  <c r="M5003" i="3"/>
  <c r="M5004" i="3"/>
  <c r="M5005" i="3"/>
  <c r="M5006" i="3"/>
  <c r="M5007" i="3"/>
  <c r="M5008" i="3"/>
  <c r="M5009" i="3"/>
  <c r="M5010" i="3"/>
  <c r="M5011" i="3"/>
  <c r="M5012" i="3"/>
  <c r="M5013" i="3"/>
  <c r="M5014" i="3"/>
  <c r="M5015" i="3"/>
  <c r="M5016" i="3"/>
  <c r="M5017" i="3"/>
  <c r="M5018" i="3"/>
  <c r="M5019" i="3"/>
  <c r="M5020" i="3"/>
  <c r="M5021" i="3"/>
  <c r="M5022" i="3"/>
  <c r="M5023" i="3"/>
  <c r="M5024" i="3"/>
  <c r="M5025" i="3"/>
  <c r="M5026" i="3"/>
  <c r="M5027" i="3"/>
  <c r="M5028" i="3"/>
  <c r="M5029" i="3"/>
  <c r="M5030" i="3"/>
  <c r="M5031" i="3"/>
  <c r="M5032" i="3"/>
  <c r="M5033" i="3"/>
  <c r="M5034" i="3"/>
  <c r="M5035" i="3"/>
  <c r="M5036" i="3"/>
  <c r="M5037" i="3"/>
  <c r="M5038" i="3"/>
  <c r="M5039" i="3"/>
  <c r="M5040" i="3"/>
  <c r="M5041" i="3"/>
  <c r="M5042" i="3"/>
  <c r="M5043" i="3"/>
  <c r="M5044" i="3"/>
  <c r="M5045" i="3"/>
  <c r="M5046" i="3"/>
  <c r="M5047" i="3"/>
  <c r="M5048" i="3"/>
  <c r="M5049" i="3"/>
  <c r="M5050" i="3"/>
  <c r="M5051" i="3"/>
  <c r="M5052" i="3"/>
  <c r="M5053" i="3"/>
  <c r="M5054" i="3"/>
  <c r="M5055" i="3"/>
  <c r="M5056" i="3"/>
  <c r="M5057" i="3"/>
  <c r="M5058" i="3"/>
  <c r="M5059" i="3"/>
  <c r="M5060" i="3"/>
  <c r="M5061" i="3"/>
  <c r="M5062" i="3"/>
  <c r="M5063" i="3"/>
  <c r="M5064" i="3"/>
  <c r="M5065" i="3"/>
  <c r="M5066" i="3"/>
  <c r="M5067" i="3"/>
  <c r="M5068" i="3"/>
  <c r="M5069" i="3"/>
  <c r="M5070" i="3"/>
  <c r="M5071" i="3"/>
  <c r="M5072" i="3"/>
  <c r="M5073" i="3"/>
  <c r="M5074" i="3"/>
  <c r="M5075" i="3"/>
  <c r="M5076" i="3"/>
  <c r="M5077" i="3"/>
  <c r="M5078" i="3"/>
  <c r="M5079" i="3"/>
  <c r="M5080" i="3"/>
  <c r="M5081" i="3"/>
  <c r="M5082" i="3"/>
  <c r="M5083" i="3"/>
  <c r="M5084" i="3"/>
  <c r="M5085" i="3"/>
  <c r="M5086" i="3"/>
  <c r="M5087" i="3"/>
  <c r="M5088" i="3"/>
  <c r="M5089" i="3"/>
  <c r="M5090" i="3"/>
  <c r="M5091" i="3"/>
  <c r="M5092" i="3"/>
  <c r="M5093" i="3"/>
  <c r="M5094" i="3"/>
  <c r="M5095" i="3"/>
  <c r="M5096" i="3"/>
  <c r="M5097" i="3"/>
  <c r="M5098" i="3"/>
  <c r="M5099" i="3"/>
  <c r="M5100" i="3"/>
  <c r="M5101" i="3"/>
  <c r="M5102" i="3"/>
  <c r="M5103" i="3"/>
  <c r="M5104" i="3"/>
  <c r="M5105" i="3"/>
  <c r="M5106" i="3"/>
  <c r="M5107" i="3"/>
  <c r="M5108" i="3"/>
  <c r="M5109" i="3"/>
  <c r="M5110" i="3"/>
  <c r="M5111" i="3"/>
  <c r="M5112" i="3"/>
  <c r="M5113" i="3"/>
  <c r="M5114" i="3"/>
  <c r="M5115" i="3"/>
  <c r="M5116" i="3"/>
  <c r="M5117" i="3"/>
  <c r="M5118" i="3"/>
  <c r="M5119" i="3"/>
  <c r="M5120" i="3"/>
  <c r="M5121" i="3"/>
  <c r="M5122" i="3"/>
  <c r="M5123" i="3"/>
  <c r="M5124" i="3"/>
  <c r="M5125" i="3"/>
  <c r="M5126" i="3"/>
  <c r="M5127" i="3"/>
  <c r="M5128" i="3"/>
  <c r="M5129" i="3"/>
  <c r="M5130" i="3"/>
  <c r="M5131" i="3"/>
  <c r="M5132" i="3"/>
  <c r="M5133" i="3"/>
  <c r="M5134" i="3"/>
  <c r="M5135" i="3"/>
  <c r="M5136" i="3"/>
  <c r="M5137" i="3"/>
  <c r="M5138" i="3"/>
  <c r="M5139" i="3"/>
  <c r="M5140" i="3"/>
  <c r="M5141" i="3"/>
  <c r="M5142" i="3"/>
  <c r="M5143" i="3"/>
  <c r="M5144" i="3"/>
  <c r="M5145" i="3"/>
  <c r="M5146" i="3"/>
  <c r="M5147" i="3"/>
  <c r="M5148" i="3"/>
  <c r="M5149" i="3"/>
  <c r="M5150" i="3"/>
  <c r="M5151" i="3"/>
  <c r="M5152" i="3"/>
  <c r="M5153" i="3"/>
  <c r="M5154" i="3"/>
  <c r="M5155" i="3"/>
  <c r="M5156" i="3"/>
  <c r="M5157" i="3"/>
  <c r="M5158" i="3"/>
  <c r="M5159" i="3"/>
  <c r="M5160" i="3"/>
  <c r="M5161" i="3"/>
  <c r="M5162" i="3"/>
  <c r="M5163" i="3"/>
  <c r="M5164" i="3"/>
  <c r="M5165" i="3"/>
  <c r="M5166" i="3"/>
  <c r="M5167" i="3"/>
  <c r="M5168" i="3"/>
  <c r="M5169" i="3"/>
  <c r="M5170" i="3"/>
  <c r="M5171" i="3"/>
  <c r="M5172" i="3"/>
  <c r="M5173" i="3"/>
  <c r="M5174" i="3"/>
  <c r="M5175" i="3"/>
  <c r="M5176" i="3"/>
  <c r="M5177" i="3"/>
  <c r="M5178" i="3"/>
  <c r="M5179" i="3"/>
  <c r="M5180" i="3"/>
  <c r="M5181" i="3"/>
  <c r="M5182" i="3"/>
  <c r="M5183" i="3"/>
  <c r="M5184" i="3"/>
  <c r="M5185" i="3"/>
  <c r="M5186" i="3"/>
  <c r="M5187" i="3"/>
  <c r="M5188" i="3"/>
  <c r="M5189" i="3"/>
  <c r="M5190" i="3"/>
  <c r="M5191" i="3"/>
  <c r="M5192" i="3"/>
  <c r="M5193" i="3"/>
  <c r="N3" i="3"/>
  <c r="N4" i="3"/>
  <c r="N5" i="3"/>
  <c r="N6" i="3"/>
  <c r="N7" i="3"/>
  <c r="N8" i="3"/>
  <c r="N9" i="3"/>
  <c r="N10" i="3"/>
  <c r="N11" i="3"/>
  <c r="N12" i="3"/>
  <c r="N13" i="3"/>
  <c r="N14" i="3"/>
  <c r="N15" i="3"/>
  <c r="N16" i="3"/>
  <c r="N17"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4181" i="3"/>
  <c r="N4182" i="3"/>
  <c r="N4183" i="3"/>
  <c r="N4184" i="3"/>
  <c r="N4185" i="3"/>
  <c r="N4186" i="3"/>
  <c r="N4187" i="3"/>
  <c r="N4188" i="3"/>
  <c r="N4189" i="3"/>
  <c r="N4190" i="3"/>
  <c r="N4191" i="3"/>
  <c r="N4192" i="3"/>
  <c r="N4193" i="3"/>
  <c r="N4194" i="3"/>
  <c r="N4195" i="3"/>
  <c r="N4196" i="3"/>
  <c r="N4197" i="3"/>
  <c r="N4198" i="3"/>
  <c r="N4199" i="3"/>
  <c r="N4200" i="3"/>
  <c r="N4201" i="3"/>
  <c r="N4202" i="3"/>
  <c r="N4203" i="3"/>
  <c r="N4204" i="3"/>
  <c r="N4205" i="3"/>
  <c r="N4206" i="3"/>
  <c r="N4207" i="3"/>
  <c r="N4208" i="3"/>
  <c r="N4209" i="3"/>
  <c r="N4210" i="3"/>
  <c r="N4211" i="3"/>
  <c r="N4212" i="3"/>
  <c r="N4213" i="3"/>
  <c r="N4214" i="3"/>
  <c r="N4215" i="3"/>
  <c r="N4216" i="3"/>
  <c r="N4217" i="3"/>
  <c r="N4218" i="3"/>
  <c r="N4219" i="3"/>
  <c r="N4220" i="3"/>
  <c r="N4221" i="3"/>
  <c r="N4222"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4" i="3"/>
  <c r="N4255" i="3"/>
  <c r="N4256" i="3"/>
  <c r="N4257" i="3"/>
  <c r="N4258" i="3"/>
  <c r="N4259" i="3"/>
  <c r="N4260" i="3"/>
  <c r="N4261" i="3"/>
  <c r="N4262" i="3"/>
  <c r="N4263" i="3"/>
  <c r="N4264" i="3"/>
  <c r="N4265" i="3"/>
  <c r="N4266" i="3"/>
  <c r="N4267" i="3"/>
  <c r="N4268" i="3"/>
  <c r="N4269" i="3"/>
  <c r="N4270" i="3"/>
  <c r="N4271" i="3"/>
  <c r="N4272" i="3"/>
  <c r="N4273" i="3"/>
  <c r="N4274" i="3"/>
  <c r="N4275" i="3"/>
  <c r="N4276" i="3"/>
  <c r="N4277" i="3"/>
  <c r="N4278" i="3"/>
  <c r="N4279" i="3"/>
  <c r="N4280" i="3"/>
  <c r="N4281" i="3"/>
  <c r="N4282" i="3"/>
  <c r="N4283" i="3"/>
  <c r="N4284" i="3"/>
  <c r="N4285" i="3"/>
  <c r="N4286" i="3"/>
  <c r="N4287" i="3"/>
  <c r="N4288" i="3"/>
  <c r="N4289" i="3"/>
  <c r="N4290" i="3"/>
  <c r="N4291" i="3"/>
  <c r="N4292" i="3"/>
  <c r="N4293" i="3"/>
  <c r="N4294" i="3"/>
  <c r="N4295" i="3"/>
  <c r="N4296" i="3"/>
  <c r="N4297" i="3"/>
  <c r="N4298" i="3"/>
  <c r="N4299" i="3"/>
  <c r="N4300" i="3"/>
  <c r="N4301" i="3"/>
  <c r="N4302" i="3"/>
  <c r="N4303" i="3"/>
  <c r="N4304" i="3"/>
  <c r="N4305" i="3"/>
  <c r="N4306" i="3"/>
  <c r="N4307" i="3"/>
  <c r="N4308" i="3"/>
  <c r="N4309" i="3"/>
  <c r="N4310" i="3"/>
  <c r="N4311" i="3"/>
  <c r="N4312" i="3"/>
  <c r="N4313" i="3"/>
  <c r="N4314" i="3"/>
  <c r="N4315" i="3"/>
  <c r="N4316" i="3"/>
  <c r="N4317" i="3"/>
  <c r="N4318" i="3"/>
  <c r="N4319" i="3"/>
  <c r="N4320" i="3"/>
  <c r="N4321" i="3"/>
  <c r="N4322" i="3"/>
  <c r="N4323" i="3"/>
  <c r="N4324" i="3"/>
  <c r="N4325" i="3"/>
  <c r="N4326" i="3"/>
  <c r="N4327" i="3"/>
  <c r="N4328" i="3"/>
  <c r="N4329" i="3"/>
  <c r="N4330" i="3"/>
  <c r="N4331" i="3"/>
  <c r="N4332" i="3"/>
  <c r="N4333" i="3"/>
  <c r="N4334" i="3"/>
  <c r="N4335" i="3"/>
  <c r="N4336" i="3"/>
  <c r="N4337" i="3"/>
  <c r="N4338" i="3"/>
  <c r="N4339" i="3"/>
  <c r="N4340" i="3"/>
  <c r="N4341" i="3"/>
  <c r="N4342" i="3"/>
  <c r="N4343" i="3"/>
  <c r="N4344" i="3"/>
  <c r="N4345" i="3"/>
  <c r="N4346" i="3"/>
  <c r="N4347" i="3"/>
  <c r="N4348" i="3"/>
  <c r="N4349" i="3"/>
  <c r="N4350" i="3"/>
  <c r="N4351" i="3"/>
  <c r="N4352" i="3"/>
  <c r="N4353" i="3"/>
  <c r="N4354" i="3"/>
  <c r="N4355" i="3"/>
  <c r="N4356" i="3"/>
  <c r="N4357" i="3"/>
  <c r="N4358" i="3"/>
  <c r="N4359" i="3"/>
  <c r="N4360" i="3"/>
  <c r="N4361" i="3"/>
  <c r="N4362" i="3"/>
  <c r="N4363" i="3"/>
  <c r="N4364" i="3"/>
  <c r="N4365" i="3"/>
  <c r="N4366" i="3"/>
  <c r="N4367" i="3"/>
  <c r="N4368" i="3"/>
  <c r="N4369" i="3"/>
  <c r="N4370" i="3"/>
  <c r="N4371" i="3"/>
  <c r="N4372" i="3"/>
  <c r="N4373" i="3"/>
  <c r="N4374" i="3"/>
  <c r="N4375" i="3"/>
  <c r="N4376" i="3"/>
  <c r="N4377" i="3"/>
  <c r="N4378" i="3"/>
  <c r="N4379" i="3"/>
  <c r="N4380" i="3"/>
  <c r="N4381" i="3"/>
  <c r="N4382" i="3"/>
  <c r="N4383" i="3"/>
  <c r="N4384" i="3"/>
  <c r="N4385" i="3"/>
  <c r="N4386" i="3"/>
  <c r="N4387" i="3"/>
  <c r="N4388" i="3"/>
  <c r="N4389" i="3"/>
  <c r="N4390" i="3"/>
  <c r="N4391" i="3"/>
  <c r="N4392" i="3"/>
  <c r="N4393" i="3"/>
  <c r="N4394" i="3"/>
  <c r="N4395" i="3"/>
  <c r="N4396" i="3"/>
  <c r="N4397" i="3"/>
  <c r="N4398" i="3"/>
  <c r="N4399" i="3"/>
  <c r="N4400" i="3"/>
  <c r="N4401" i="3"/>
  <c r="N4402" i="3"/>
  <c r="N4403" i="3"/>
  <c r="N4404" i="3"/>
  <c r="N4405" i="3"/>
  <c r="N4406" i="3"/>
  <c r="N4407" i="3"/>
  <c r="N4408" i="3"/>
  <c r="N4409" i="3"/>
  <c r="N4410" i="3"/>
  <c r="N4411" i="3"/>
  <c r="N4412" i="3"/>
  <c r="N4413" i="3"/>
  <c r="N4414"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38" i="3"/>
  <c r="N4439" i="3"/>
  <c r="N4440" i="3"/>
  <c r="N4441" i="3"/>
  <c r="N4442" i="3"/>
  <c r="N4443" i="3"/>
  <c r="N4444" i="3"/>
  <c r="N4445" i="3"/>
  <c r="N4446" i="3"/>
  <c r="N4447" i="3"/>
  <c r="N4448" i="3"/>
  <c r="N4449" i="3"/>
  <c r="N4450" i="3"/>
  <c r="N4451" i="3"/>
  <c r="N4452" i="3"/>
  <c r="N4453" i="3"/>
  <c r="N4454" i="3"/>
  <c r="N4455" i="3"/>
  <c r="N4456" i="3"/>
  <c r="N4457" i="3"/>
  <c r="N4458" i="3"/>
  <c r="N4459" i="3"/>
  <c r="N4460" i="3"/>
  <c r="N4461" i="3"/>
  <c r="N4462" i="3"/>
  <c r="N4463" i="3"/>
  <c r="N4464" i="3"/>
  <c r="N4465" i="3"/>
  <c r="N4466" i="3"/>
  <c r="N4467" i="3"/>
  <c r="N4468" i="3"/>
  <c r="N4469" i="3"/>
  <c r="N4470" i="3"/>
  <c r="N4471" i="3"/>
  <c r="N4472" i="3"/>
  <c r="N4473" i="3"/>
  <c r="N4474" i="3"/>
  <c r="N4475" i="3"/>
  <c r="N4476" i="3"/>
  <c r="N4477" i="3"/>
  <c r="N4478" i="3"/>
  <c r="N4479" i="3"/>
  <c r="N4480" i="3"/>
  <c r="N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8" i="3"/>
  <c r="N4519" i="3"/>
  <c r="N4520" i="3"/>
  <c r="N4521" i="3"/>
  <c r="N4522" i="3"/>
  <c r="N4523" i="3"/>
  <c r="N4524" i="3"/>
  <c r="N4525" i="3"/>
  <c r="N4526" i="3"/>
  <c r="N4527" i="3"/>
  <c r="N4528" i="3"/>
  <c r="N4529" i="3"/>
  <c r="N4530" i="3"/>
  <c r="N4531" i="3"/>
  <c r="N4532" i="3"/>
  <c r="N4533" i="3"/>
  <c r="N4534" i="3"/>
  <c r="N4535" i="3"/>
  <c r="N4536" i="3"/>
  <c r="N4537" i="3"/>
  <c r="N4538" i="3"/>
  <c r="N4539" i="3"/>
  <c r="N4540" i="3"/>
  <c r="N4541" i="3"/>
  <c r="N4542" i="3"/>
  <c r="N4543" i="3"/>
  <c r="N4544" i="3"/>
  <c r="N4545" i="3"/>
  <c r="N4546" i="3"/>
  <c r="N4547" i="3"/>
  <c r="N4548" i="3"/>
  <c r="N4549" i="3"/>
  <c r="N4550" i="3"/>
  <c r="N4551" i="3"/>
  <c r="N4552"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28" i="3"/>
  <c r="N4629" i="3"/>
  <c r="N4630" i="3"/>
  <c r="N4631" i="3"/>
  <c r="N4632" i="3"/>
  <c r="N4633" i="3"/>
  <c r="N4634" i="3"/>
  <c r="N4635" i="3"/>
  <c r="N4636" i="3"/>
  <c r="N4637" i="3"/>
  <c r="N4638" i="3"/>
  <c r="N4639" i="3"/>
  <c r="N4640" i="3"/>
  <c r="N4641" i="3"/>
  <c r="N4642" i="3"/>
  <c r="N4643" i="3"/>
  <c r="N4644" i="3"/>
  <c r="N4645" i="3"/>
  <c r="N4646" i="3"/>
  <c r="N4647" i="3"/>
  <c r="N4648" i="3"/>
  <c r="N4649" i="3"/>
  <c r="N4650" i="3"/>
  <c r="N4651" i="3"/>
  <c r="N4652" i="3"/>
  <c r="N4653" i="3"/>
  <c r="N4654" i="3"/>
  <c r="N4655" i="3"/>
  <c r="N4656" i="3"/>
  <c r="N4657" i="3"/>
  <c r="N4658" i="3"/>
  <c r="N4659" i="3"/>
  <c r="N4660" i="3"/>
  <c r="N4661" i="3"/>
  <c r="N4662" i="3"/>
  <c r="N4663" i="3"/>
  <c r="N4664" i="3"/>
  <c r="N4665" i="3"/>
  <c r="N4666" i="3"/>
  <c r="N4667" i="3"/>
  <c r="N4668" i="3"/>
  <c r="N4669" i="3"/>
  <c r="N4670" i="3"/>
  <c r="N4671" i="3"/>
  <c r="N4672" i="3"/>
  <c r="N4673"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0" i="3"/>
  <c r="N4711"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39" i="3"/>
  <c r="N4740" i="3"/>
  <c r="N4741" i="3"/>
  <c r="N4742" i="3"/>
  <c r="N4743" i="3"/>
  <c r="N4744" i="3"/>
  <c r="N4745" i="3"/>
  <c r="N4746" i="3"/>
  <c r="N4747" i="3"/>
  <c r="N4748" i="3"/>
  <c r="N4749" i="3"/>
  <c r="N4750" i="3"/>
  <c r="N4751" i="3"/>
  <c r="N4752" i="3"/>
  <c r="N4753" i="3"/>
  <c r="N4754" i="3"/>
  <c r="N4755" i="3"/>
  <c r="N4756" i="3"/>
  <c r="N4757" i="3"/>
  <c r="N4758" i="3"/>
  <c r="N4759" i="3"/>
  <c r="N4760" i="3"/>
  <c r="N4761" i="3"/>
  <c r="N4762" i="3"/>
  <c r="N4763" i="3"/>
  <c r="N4764" i="3"/>
  <c r="N4765" i="3"/>
  <c r="N4766" i="3"/>
  <c r="N4767" i="3"/>
  <c r="N4768"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5" i="3"/>
  <c r="N4796" i="3"/>
  <c r="N4797" i="3"/>
  <c r="N4798" i="3"/>
  <c r="N4799" i="3"/>
  <c r="N4800" i="3"/>
  <c r="N4801" i="3"/>
  <c r="N4802" i="3"/>
  <c r="N4803" i="3"/>
  <c r="N4804" i="3"/>
  <c r="N4805" i="3"/>
  <c r="N4806" i="3"/>
  <c r="N4807" i="3"/>
  <c r="N4808" i="3"/>
  <c r="N4809" i="3"/>
  <c r="N4810" i="3"/>
  <c r="N4811" i="3"/>
  <c r="N4812" i="3"/>
  <c r="N4813" i="3"/>
  <c r="N4814" i="3"/>
  <c r="N4815"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44" i="3"/>
  <c r="N4845" i="3"/>
  <c r="N4846" i="3"/>
  <c r="N4847" i="3"/>
  <c r="N4848" i="3"/>
  <c r="N4849" i="3"/>
  <c r="N4850" i="3"/>
  <c r="N4851" i="3"/>
  <c r="N4852" i="3"/>
  <c r="N4853" i="3"/>
  <c r="N4854" i="3"/>
  <c r="N4855" i="3"/>
  <c r="N4856" i="3"/>
  <c r="N4857" i="3"/>
  <c r="N4858" i="3"/>
  <c r="N4859" i="3"/>
  <c r="N4860" i="3"/>
  <c r="N4861" i="3"/>
  <c r="N4862" i="3"/>
  <c r="N4868" i="3"/>
  <c r="N4869" i="3"/>
  <c r="N4870" i="3"/>
  <c r="N4871" i="3"/>
  <c r="N4872" i="3"/>
  <c r="N4873"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59" i="3"/>
  <c r="N4960" i="3"/>
  <c r="N4961" i="3"/>
  <c r="N4962" i="3"/>
  <c r="N4963" i="3"/>
  <c r="N4964" i="3"/>
  <c r="N4965" i="3"/>
  <c r="N4966" i="3"/>
  <c r="N4967" i="3"/>
  <c r="N4968" i="3"/>
  <c r="N4969" i="3"/>
  <c r="N4970" i="3"/>
  <c r="N4971" i="3"/>
  <c r="N4972" i="3"/>
  <c r="N4973" i="3"/>
  <c r="N4974" i="3"/>
  <c r="N4975" i="3"/>
  <c r="N4976" i="3"/>
  <c r="N4977" i="3"/>
  <c r="N4978" i="3"/>
  <c r="N4979" i="3"/>
  <c r="N4980" i="3"/>
  <c r="N4981" i="3"/>
  <c r="N4982" i="3"/>
  <c r="N4983" i="3"/>
  <c r="N4984" i="3"/>
  <c r="N4985" i="3"/>
  <c r="N4986" i="3"/>
  <c r="N4987" i="3"/>
  <c r="N4988" i="3"/>
  <c r="N4989" i="3"/>
  <c r="N4990" i="3"/>
  <c r="N4991" i="3"/>
  <c r="N4992" i="3"/>
  <c r="N4993"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1" i="3"/>
  <c r="N5032" i="3"/>
  <c r="N5033" i="3"/>
  <c r="N5034" i="3"/>
  <c r="N5035" i="3"/>
  <c r="N5036" i="3"/>
  <c r="N5037" i="3"/>
  <c r="N5038" i="3"/>
  <c r="N5039" i="3"/>
  <c r="N5040" i="3"/>
  <c r="N5041" i="3"/>
  <c r="N5042" i="3"/>
  <c r="N5043" i="3"/>
  <c r="N5044" i="3"/>
  <c r="N5045" i="3"/>
  <c r="N5046" i="3"/>
  <c r="N5047" i="3"/>
  <c r="N5048" i="3"/>
  <c r="N5049" i="3"/>
  <c r="N5050" i="3"/>
  <c r="N5051" i="3"/>
  <c r="N5052" i="3"/>
  <c r="N5053" i="3"/>
  <c r="N5054" i="3"/>
  <c r="N5055" i="3"/>
  <c r="N5056" i="3"/>
  <c r="N5057" i="3"/>
  <c r="N5058" i="3"/>
  <c r="N5059" i="3"/>
  <c r="N5060" i="3"/>
  <c r="N5061" i="3"/>
  <c r="N5062" i="3"/>
  <c r="N5063" i="3"/>
  <c r="N5064" i="3"/>
  <c r="N5065" i="3"/>
  <c r="N5066" i="3"/>
  <c r="N5067" i="3"/>
  <c r="N5068" i="3"/>
  <c r="N5069" i="3"/>
  <c r="N5070" i="3"/>
  <c r="N5071" i="3"/>
  <c r="N5072" i="3"/>
  <c r="N5073" i="3"/>
  <c r="N5074" i="3"/>
  <c r="N5075" i="3"/>
  <c r="N5076" i="3"/>
  <c r="N5077" i="3"/>
  <c r="N5078" i="3"/>
  <c r="N5079" i="3"/>
  <c r="N5080" i="3"/>
  <c r="N5081" i="3"/>
  <c r="N5082" i="3"/>
  <c r="N5083" i="3"/>
  <c r="N5084" i="3"/>
  <c r="N5085" i="3"/>
  <c r="N5086" i="3"/>
  <c r="N5087" i="3"/>
  <c r="N5088" i="3"/>
  <c r="N5089" i="3"/>
  <c r="N5090" i="3"/>
  <c r="N5091" i="3"/>
  <c r="N5092" i="3"/>
  <c r="N5093" i="3"/>
  <c r="N5094" i="3"/>
  <c r="N5095" i="3"/>
  <c r="N5096" i="3"/>
  <c r="N5097" i="3"/>
  <c r="N5098" i="3"/>
  <c r="N5099" i="3"/>
  <c r="N5100" i="3"/>
  <c r="N5101" i="3"/>
  <c r="N5102" i="3"/>
  <c r="N5103" i="3"/>
  <c r="N5104" i="3"/>
  <c r="N5105" i="3"/>
  <c r="N5106" i="3"/>
  <c r="N5107" i="3"/>
  <c r="N5108" i="3"/>
  <c r="N5109" i="3"/>
  <c r="N5110" i="3"/>
  <c r="N5111" i="3"/>
  <c r="N5112" i="3"/>
  <c r="N5113" i="3"/>
  <c r="N5114" i="3"/>
  <c r="N5115" i="3"/>
  <c r="N5116" i="3"/>
  <c r="N5117" i="3"/>
  <c r="N5118" i="3"/>
  <c r="N5119" i="3"/>
  <c r="N5120" i="3"/>
  <c r="N5121" i="3"/>
  <c r="N5122"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6" i="3"/>
  <c r="N5147" i="3"/>
  <c r="N5148" i="3"/>
  <c r="N5149" i="3"/>
  <c r="N5150" i="3"/>
  <c r="N5151"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0" i="3"/>
  <c r="N5181" i="3"/>
  <c r="N5182" i="3"/>
  <c r="N5183" i="3"/>
  <c r="N5184" i="3"/>
  <c r="N5185" i="3"/>
  <c r="N5186" i="3"/>
  <c r="N5187" i="3"/>
  <c r="N5188" i="3"/>
  <c r="N5189" i="3"/>
  <c r="N5190" i="3"/>
  <c r="N5191" i="3"/>
  <c r="N5192" i="3"/>
  <c r="N5193" i="3"/>
  <c r="N18" i="3" l="1"/>
  <c r="O3" i="6"/>
  <c r="N3" i="6"/>
  <c r="N4" i="6"/>
  <c r="O4" i="6"/>
  <c r="N62" i="3"/>
  <c r="N63" i="3" s="1"/>
  <c r="M64" i="3"/>
  <c r="O18" i="3"/>
  <c r="N1718" i="3"/>
  <c r="N4863" i="3"/>
  <c r="N4864" i="3" s="1"/>
  <c r="L3" i="6"/>
  <c r="L4" i="6"/>
  <c r="L2" i="6"/>
  <c r="B3" i="6"/>
  <c r="C3" i="6"/>
  <c r="B4" i="6"/>
  <c r="C4" i="6"/>
  <c r="C2" i="6"/>
  <c r="H61" i="1" s="1"/>
  <c r="B2" i="6"/>
  <c r="A3" i="6"/>
  <c r="A4" i="6"/>
  <c r="A2" i="6"/>
  <c r="N19" i="3" l="1"/>
  <c r="N15" i="1"/>
  <c r="N64" i="3"/>
  <c r="M65" i="3"/>
  <c r="O19" i="3"/>
  <c r="N1719" i="3"/>
  <c r="N1720" i="3"/>
  <c r="N1721" i="3"/>
  <c r="N1722" i="3"/>
  <c r="F8" i="5"/>
  <c r="D8" i="5"/>
  <c r="J16" i="1" l="1"/>
  <c r="N20" i="3"/>
  <c r="J22" i="1"/>
  <c r="G28" i="1"/>
  <c r="J28" i="1"/>
  <c r="G16" i="1"/>
  <c r="G22" i="1"/>
  <c r="N65" i="3"/>
  <c r="N66" i="3" s="1"/>
  <c r="F9" i="5"/>
  <c r="F10" i="5" s="1"/>
  <c r="F11" i="5" s="1"/>
  <c r="F12" i="5" s="1"/>
  <c r="D9" i="5"/>
  <c r="M66" i="3"/>
  <c r="O20" i="3"/>
  <c r="N1723" i="3"/>
  <c r="N4865" i="3"/>
  <c r="B9" i="5"/>
  <c r="N21" i="3" l="1"/>
  <c r="N22" i="3"/>
  <c r="O21" i="3"/>
  <c r="D10" i="5"/>
  <c r="D11" i="5" s="1"/>
  <c r="N67" i="3"/>
  <c r="M67" i="3"/>
  <c r="O22" i="3"/>
  <c r="O23" i="3"/>
  <c r="N1725" i="3"/>
  <c r="N1724" i="3"/>
  <c r="B10" i="5"/>
  <c r="B11" i="5" s="1"/>
  <c r="F13" i="5"/>
  <c r="N23" i="3" l="1"/>
  <c r="D12" i="5"/>
  <c r="D13" i="5" s="1"/>
  <c r="N68" i="3"/>
  <c r="M68" i="3"/>
  <c r="O24" i="3"/>
  <c r="N1726" i="3"/>
  <c r="B12" i="5"/>
  <c r="F14" i="5"/>
  <c r="N24" i="3" l="1"/>
  <c r="N25" i="3"/>
  <c r="M69" i="3"/>
  <c r="D14" i="5"/>
  <c r="D15" i="5" s="1"/>
  <c r="N69" i="3"/>
  <c r="M70" i="3"/>
  <c r="O25" i="3"/>
  <c r="N1727" i="3"/>
  <c r="F15" i="5"/>
  <c r="B13" i="5"/>
  <c r="N26" i="3" l="1"/>
  <c r="F16" i="5"/>
  <c r="F17" i="5" s="1"/>
  <c r="N70" i="3"/>
  <c r="M71" i="3"/>
  <c r="O26" i="3"/>
  <c r="N1728" i="3"/>
  <c r="N4866" i="3"/>
  <c r="D16" i="5"/>
  <c r="B14" i="5"/>
  <c r="N27" i="3" l="1"/>
  <c r="O27" i="3"/>
  <c r="O28" i="3" s="1"/>
  <c r="O29" i="3" s="1"/>
  <c r="O30" i="3" s="1"/>
  <c r="O31" i="3" s="1"/>
  <c r="O32" i="3" s="1"/>
  <c r="O33" i="3" s="1"/>
  <c r="O34" i="3" s="1"/>
  <c r="O35" i="3" s="1"/>
  <c r="O36" i="3" s="1"/>
  <c r="O37" i="3" s="1"/>
  <c r="O38" i="3" s="1"/>
  <c r="O39" i="3" s="1"/>
  <c r="O40" i="3" s="1"/>
  <c r="O41" i="3" s="1"/>
  <c r="O42" i="3" s="1"/>
  <c r="O43" i="3" s="1"/>
  <c r="O44" i="3" s="1"/>
  <c r="O45" i="3" s="1"/>
  <c r="O46" i="3" s="1"/>
  <c r="O47" i="3" s="1"/>
  <c r="O48" i="3" s="1"/>
  <c r="O49" i="3" s="1"/>
  <c r="O50" i="3" s="1"/>
  <c r="O51" i="3" s="1"/>
  <c r="O52" i="3" s="1"/>
  <c r="O53" i="3" s="1"/>
  <c r="O54" i="3" s="1"/>
  <c r="O55" i="3" s="1"/>
  <c r="O56" i="3" s="1"/>
  <c r="O57" i="3" s="1"/>
  <c r="O58" i="3" s="1"/>
  <c r="O59" i="3" s="1"/>
  <c r="O60" i="3" s="1"/>
  <c r="N71" i="3"/>
  <c r="M72" i="3"/>
  <c r="N1729" i="3"/>
  <c r="D17" i="5"/>
  <c r="B15" i="5"/>
  <c r="F18" i="5"/>
  <c r="N28" i="3" l="1"/>
  <c r="N29" i="3" s="1"/>
  <c r="N30" i="3" s="1"/>
  <c r="N31" i="3" s="1"/>
  <c r="N32" i="3" s="1"/>
  <c r="N33" i="3" s="1"/>
  <c r="N34" i="3" s="1"/>
  <c r="N35" i="3" s="1"/>
  <c r="N36" i="3" s="1"/>
  <c r="N37" i="3" s="1"/>
  <c r="N38" i="3" s="1"/>
  <c r="N39" i="3" s="1"/>
  <c r="N40" i="3" s="1"/>
  <c r="N41" i="3" s="1"/>
  <c r="N42" i="3" s="1"/>
  <c r="N43" i="3" s="1"/>
  <c r="N44" i="3" s="1"/>
  <c r="N45" i="3" s="1"/>
  <c r="N46" i="3" s="1"/>
  <c r="N47" i="3" s="1"/>
  <c r="N48" i="3" s="1"/>
  <c r="N49" i="3" s="1"/>
  <c r="N50" i="3" s="1"/>
  <c r="N51" i="3" s="1"/>
  <c r="N52" i="3" s="1"/>
  <c r="N53" i="3" s="1"/>
  <c r="N54" i="3" s="1"/>
  <c r="N55" i="3" s="1"/>
  <c r="N56" i="3" s="1"/>
  <c r="N57" i="3" s="1"/>
  <c r="N58" i="3" s="1"/>
  <c r="N59" i="3" s="1"/>
  <c r="N60" i="3" s="1"/>
  <c r="N61" i="3" s="1"/>
  <c r="M73" i="3"/>
  <c r="M74" i="3" s="1"/>
  <c r="M75" i="3" s="1"/>
  <c r="M76" i="3" s="1"/>
  <c r="M77" i="3" s="1"/>
  <c r="M78" i="3" s="1"/>
  <c r="M79" i="3" s="1"/>
  <c r="M80" i="3" s="1"/>
  <c r="M81" i="3" s="1"/>
  <c r="M82" i="3" s="1"/>
  <c r="M83" i="3" s="1"/>
  <c r="M84" i="3" s="1"/>
  <c r="M85" i="3" s="1"/>
  <c r="M86" i="3" s="1"/>
  <c r="M87" i="3" s="1"/>
  <c r="M88" i="3" s="1"/>
  <c r="M89" i="3" s="1"/>
  <c r="M90" i="3" s="1"/>
  <c r="M91" i="3" s="1"/>
  <c r="M92" i="3" s="1"/>
  <c r="M93" i="3" s="1"/>
  <c r="M94" i="3" s="1"/>
  <c r="M95" i="3" s="1"/>
  <c r="O61" i="3"/>
  <c r="O62" i="3" s="1"/>
  <c r="O63" i="3" s="1"/>
  <c r="O64" i="3" s="1"/>
  <c r="O65" i="3" s="1"/>
  <c r="O66" i="3" s="1"/>
  <c r="O67" i="3" s="1"/>
  <c r="O68" i="3" s="1"/>
  <c r="O69" i="3" s="1"/>
  <c r="O70" i="3" s="1"/>
  <c r="O71" i="3" s="1"/>
  <c r="O72" i="3" s="1"/>
  <c r="O73" i="3" s="1"/>
  <c r="O74" i="3" s="1"/>
  <c r="O75" i="3" s="1"/>
  <c r="O76" i="3" s="1"/>
  <c r="O77" i="3" s="1"/>
  <c r="O78" i="3" s="1"/>
  <c r="O79" i="3" s="1"/>
  <c r="O80" i="3" s="1"/>
  <c r="O81" i="3" s="1"/>
  <c r="O82" i="3" s="1"/>
  <c r="O83" i="3" s="1"/>
  <c r="O84" i="3" s="1"/>
  <c r="O85" i="3" s="1"/>
  <c r="O86" i="3" s="1"/>
  <c r="O87" i="3" s="1"/>
  <c r="O88" i="3" s="1"/>
  <c r="O89" i="3" s="1"/>
  <c r="O90" i="3" s="1"/>
  <c r="O91" i="3" s="1"/>
  <c r="O92" i="3" s="1"/>
  <c r="O93" i="3" s="1"/>
  <c r="O94" i="3" s="1"/>
  <c r="O95" i="3" s="1"/>
  <c r="N72" i="3"/>
  <c r="N73" i="3"/>
  <c r="N74" i="3" s="1"/>
  <c r="N75" i="3" s="1"/>
  <c r="N76" i="3" s="1"/>
  <c r="N77" i="3" s="1"/>
  <c r="N78" i="3" s="1"/>
  <c r="N79" i="3" s="1"/>
  <c r="N80" i="3" s="1"/>
  <c r="N81" i="3" s="1"/>
  <c r="N82" i="3" s="1"/>
  <c r="N83" i="3" s="1"/>
  <c r="N84" i="3" s="1"/>
  <c r="N85" i="3" s="1"/>
  <c r="N86" i="3" s="1"/>
  <c r="N87" i="3" s="1"/>
  <c r="N88" i="3" s="1"/>
  <c r="N89" i="3" s="1"/>
  <c r="N90" i="3" s="1"/>
  <c r="N91" i="3" s="1"/>
  <c r="N92" i="3" s="1"/>
  <c r="N93" i="3" s="1"/>
  <c r="N94" i="3" s="1"/>
  <c r="N95" i="3" s="1"/>
  <c r="O97" i="3"/>
  <c r="O98" i="3" s="1"/>
  <c r="N1730" i="3"/>
  <c r="N1731" i="3" s="1"/>
  <c r="N1732" i="3" s="1"/>
  <c r="N1733" i="3" s="1"/>
  <c r="N1734" i="3" s="1"/>
  <c r="N1735" i="3" s="1"/>
  <c r="N1736" i="3" s="1"/>
  <c r="N1737" i="3" s="1"/>
  <c r="N1738" i="3" s="1"/>
  <c r="N1739" i="3" s="1"/>
  <c r="N1740" i="3" s="1"/>
  <c r="N1741" i="3" s="1"/>
  <c r="N1742" i="3" s="1"/>
  <c r="N1743" i="3" s="1"/>
  <c r="N1744" i="3" s="1"/>
  <c r="N1745" i="3" s="1"/>
  <c r="N1746" i="3" s="1"/>
  <c r="N1747" i="3" s="1"/>
  <c r="N1748" i="3" s="1"/>
  <c r="N1749" i="3" s="1"/>
  <c r="N1750" i="3" s="1"/>
  <c r="N1751" i="3" s="1"/>
  <c r="N1752" i="3" s="1"/>
  <c r="N1753" i="3" s="1"/>
  <c r="N1754" i="3" s="1"/>
  <c r="N1755" i="3" s="1"/>
  <c r="N1756" i="3" s="1"/>
  <c r="N1757" i="3" s="1"/>
  <c r="N1758" i="3" s="1"/>
  <c r="N1759" i="3" s="1"/>
  <c r="N1760" i="3" s="1"/>
  <c r="N1761" i="3" s="1"/>
  <c r="N1762" i="3" s="1"/>
  <c r="N1763" i="3" s="1"/>
  <c r="N1764" i="3" s="1"/>
  <c r="D18" i="5"/>
  <c r="B16" i="5"/>
  <c r="F19" i="5"/>
  <c r="F20" i="5" s="1"/>
  <c r="L2" i="3"/>
  <c r="L3"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M96" i="3" l="1"/>
  <c r="M97" i="3" s="1"/>
  <c r="F21" i="5"/>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F223" i="5" s="1"/>
  <c r="F224" i="5" s="1"/>
  <c r="F225" i="5" s="1"/>
  <c r="F226" i="5" s="1"/>
  <c r="F227" i="5" s="1"/>
  <c r="F228" i="5" s="1"/>
  <c r="F229" i="5" s="1"/>
  <c r="F230" i="5" s="1"/>
  <c r="F231" i="5" s="1"/>
  <c r="F232" i="5" s="1"/>
  <c r="F233" i="5" s="1"/>
  <c r="F234" i="5" s="1"/>
  <c r="F235" i="5" s="1"/>
  <c r="F236" i="5" s="1"/>
  <c r="F237" i="5" s="1"/>
  <c r="F238" i="5" s="1"/>
  <c r="F239" i="5" s="1"/>
  <c r="F240" i="5" s="1"/>
  <c r="G8" i="5" s="1"/>
  <c r="O99" i="3"/>
  <c r="O100" i="3" s="1"/>
  <c r="O101" i="3" s="1"/>
  <c r="O102" i="3" s="1"/>
  <c r="O103" i="3" s="1"/>
  <c r="O104" i="3" s="1"/>
  <c r="O105" i="3" s="1"/>
  <c r="O106" i="3" s="1"/>
  <c r="O107" i="3" s="1"/>
  <c r="O108" i="3" s="1"/>
  <c r="O109" i="3" s="1"/>
  <c r="D19" i="5"/>
  <c r="D20" i="5" s="1"/>
  <c r="D21" i="5" s="1"/>
  <c r="B17" i="5"/>
  <c r="N97" i="3" l="1"/>
  <c r="O110" i="3"/>
  <c r="O111" i="3" s="1"/>
  <c r="O112" i="3" s="1"/>
  <c r="O113" i="3" s="1"/>
  <c r="O114" i="3" s="1"/>
  <c r="O115" i="3" s="1"/>
  <c r="O116" i="3" s="1"/>
  <c r="O117" i="3" s="1"/>
  <c r="O118" i="3" s="1"/>
  <c r="O119" i="3" s="1"/>
  <c r="O120" i="3" s="1"/>
  <c r="O121" i="3" s="1"/>
  <c r="O122" i="3" s="1"/>
  <c r="O123" i="3" s="1"/>
  <c r="O124" i="3" s="1"/>
  <c r="O125" i="3" s="1"/>
  <c r="O126" i="3" s="1"/>
  <c r="O127" i="3" s="1"/>
  <c r="O128" i="3" s="1"/>
  <c r="O129" i="3" s="1"/>
  <c r="O130" i="3" s="1"/>
  <c r="O131" i="3" s="1"/>
  <c r="O132" i="3" s="1"/>
  <c r="O133" i="3" s="1"/>
  <c r="O134" i="3" s="1"/>
  <c r="O135" i="3" s="1"/>
  <c r="O136" i="3" s="1"/>
  <c r="O137" i="3" s="1"/>
  <c r="O138" i="3" s="1"/>
  <c r="O139" i="3" s="1"/>
  <c r="O140" i="3" s="1"/>
  <c r="N4867" i="3"/>
  <c r="G179" i="5"/>
  <c r="G230" i="5"/>
  <c r="G17" i="5"/>
  <c r="G184" i="5"/>
  <c r="G153" i="5"/>
  <c r="G196" i="5"/>
  <c r="G53" i="5"/>
  <c r="G213" i="5"/>
  <c r="G127" i="5"/>
  <c r="G80" i="5"/>
  <c r="G107" i="5"/>
  <c r="G215" i="5"/>
  <c r="G200" i="5"/>
  <c r="G120" i="5"/>
  <c r="G201" i="5"/>
  <c r="G100" i="5"/>
  <c r="G109" i="5"/>
  <c r="G178" i="5"/>
  <c r="G92" i="5"/>
  <c r="G164" i="5"/>
  <c r="G45" i="5"/>
  <c r="G197" i="5"/>
  <c r="G56" i="5"/>
  <c r="G124" i="5"/>
  <c r="G63" i="5"/>
  <c r="G158" i="5"/>
  <c r="G228" i="5"/>
  <c r="G104" i="5"/>
  <c r="G188" i="5"/>
  <c r="G239" i="5"/>
  <c r="G219" i="5"/>
  <c r="G142" i="5"/>
  <c r="G195" i="5"/>
  <c r="G29" i="5"/>
  <c r="G209" i="5"/>
  <c r="G185" i="5"/>
  <c r="G234" i="5"/>
  <c r="G96" i="5"/>
  <c r="G101" i="5"/>
  <c r="G46" i="5"/>
  <c r="G112" i="5"/>
  <c r="G89" i="5"/>
  <c r="G135" i="5"/>
  <c r="G145" i="5"/>
  <c r="G108" i="5"/>
  <c r="G74" i="5"/>
  <c r="G223" i="5"/>
  <c r="G192" i="5"/>
  <c r="G194" i="5"/>
  <c r="G118" i="5"/>
  <c r="G12" i="5"/>
  <c r="G18" i="5"/>
  <c r="G71" i="5"/>
  <c r="G224" i="5"/>
  <c r="G91" i="5"/>
  <c r="G160" i="5"/>
  <c r="G132" i="5"/>
  <c r="G138" i="5"/>
  <c r="G227" i="5"/>
  <c r="G25" i="5"/>
  <c r="G49" i="5"/>
  <c r="G117" i="5"/>
  <c r="G123" i="5"/>
  <c r="G125" i="5"/>
  <c r="G206" i="5"/>
  <c r="G177" i="5"/>
  <c r="G229" i="5"/>
  <c r="G207" i="5"/>
  <c r="G37" i="5"/>
  <c r="G11" i="5"/>
  <c r="G126" i="5"/>
  <c r="G217" i="5"/>
  <c r="G28" i="5"/>
  <c r="G68" i="5"/>
  <c r="G157" i="5"/>
  <c r="G187" i="5"/>
  <c r="G113" i="5"/>
  <c r="G182" i="5"/>
  <c r="G159" i="5"/>
  <c r="G82" i="5"/>
  <c r="G10" i="5"/>
  <c r="G44" i="5"/>
  <c r="G34" i="5"/>
  <c r="G81" i="5"/>
  <c r="G116" i="5"/>
  <c r="G87" i="5"/>
  <c r="G170" i="5"/>
  <c r="G50" i="5"/>
  <c r="G198" i="5"/>
  <c r="G98" i="5"/>
  <c r="G72" i="5"/>
  <c r="G85" i="5"/>
  <c r="G222" i="5"/>
  <c r="G189" i="5"/>
  <c r="G31" i="5"/>
  <c r="G152" i="5"/>
  <c r="G69" i="5"/>
  <c r="G176" i="5"/>
  <c r="G134" i="5"/>
  <c r="G139" i="5"/>
  <c r="G61" i="5"/>
  <c r="G33" i="5"/>
  <c r="G115" i="5"/>
  <c r="G35" i="5"/>
  <c r="G144" i="5"/>
  <c r="G97" i="5"/>
  <c r="G79" i="5"/>
  <c r="G23" i="5"/>
  <c r="G136" i="5"/>
  <c r="G128" i="5"/>
  <c r="G19" i="5"/>
  <c r="G54" i="5"/>
  <c r="G38" i="5"/>
  <c r="G130" i="5"/>
  <c r="G22" i="5"/>
  <c r="G102" i="5"/>
  <c r="G183" i="5"/>
  <c r="G26" i="5"/>
  <c r="G20" i="5"/>
  <c r="G240" i="5"/>
  <c r="G48" i="5"/>
  <c r="G95" i="5"/>
  <c r="G52" i="5"/>
  <c r="G76" i="5"/>
  <c r="G131" i="5"/>
  <c r="G129" i="5"/>
  <c r="G175" i="5"/>
  <c r="G62" i="5"/>
  <c r="G172" i="5"/>
  <c r="G181" i="5"/>
  <c r="G162" i="5"/>
  <c r="G169" i="5"/>
  <c r="G149" i="5"/>
  <c r="G41" i="5"/>
  <c r="G58" i="5"/>
  <c r="G103" i="5"/>
  <c r="G233" i="5"/>
  <c r="G150" i="5"/>
  <c r="G226" i="5"/>
  <c r="G60" i="5"/>
  <c r="G202" i="5"/>
  <c r="G221" i="5"/>
  <c r="G190" i="5"/>
  <c r="G83" i="5"/>
  <c r="G51" i="5"/>
  <c r="G66" i="5"/>
  <c r="G205" i="5"/>
  <c r="G64" i="5"/>
  <c r="G210" i="5"/>
  <c r="G193" i="5"/>
  <c r="G55" i="5"/>
  <c r="G122" i="5"/>
  <c r="G16" i="5"/>
  <c r="G13" i="5"/>
  <c r="G237" i="5"/>
  <c r="G86" i="5"/>
  <c r="G94" i="5"/>
  <c r="G151" i="5"/>
  <c r="G171" i="5"/>
  <c r="G39" i="5"/>
  <c r="G99" i="5"/>
  <c r="G9" i="5"/>
  <c r="G137" i="5"/>
  <c r="G57" i="5"/>
  <c r="G235" i="5"/>
  <c r="G180" i="5"/>
  <c r="G225" i="5"/>
  <c r="G133" i="5"/>
  <c r="G114" i="5"/>
  <c r="G199" i="5"/>
  <c r="G143" i="5"/>
  <c r="G15" i="5"/>
  <c r="G173" i="5"/>
  <c r="G42" i="5"/>
  <c r="G121" i="5"/>
  <c r="G167" i="5"/>
  <c r="G141" i="5"/>
  <c r="G214" i="5"/>
  <c r="G218" i="5"/>
  <c r="G203" i="5"/>
  <c r="G211" i="5"/>
  <c r="G73" i="5"/>
  <c r="G77" i="5"/>
  <c r="G168" i="5"/>
  <c r="G154" i="5"/>
  <c r="G220" i="5"/>
  <c r="G67" i="5"/>
  <c r="G161" i="5"/>
  <c r="G59" i="5"/>
  <c r="G30" i="5"/>
  <c r="G174" i="5"/>
  <c r="G84" i="5"/>
  <c r="G65" i="5"/>
  <c r="G78" i="5"/>
  <c r="G47" i="5"/>
  <c r="G147" i="5"/>
  <c r="G43" i="5"/>
  <c r="G165" i="5"/>
  <c r="G238" i="5"/>
  <c r="G14" i="5"/>
  <c r="G208" i="5"/>
  <c r="G105" i="5"/>
  <c r="G32" i="5"/>
  <c r="G24" i="5"/>
  <c r="G236" i="5"/>
  <c r="G110" i="5"/>
  <c r="G163" i="5"/>
  <c r="G88" i="5"/>
  <c r="G93" i="5"/>
  <c r="G36" i="5"/>
  <c r="G231" i="5"/>
  <c r="G156" i="5"/>
  <c r="G186" i="5"/>
  <c r="G155" i="5"/>
  <c r="G212" i="5"/>
  <c r="G106" i="5"/>
  <c r="G111" i="5"/>
  <c r="G166" i="5"/>
  <c r="G146" i="5"/>
  <c r="G90" i="5"/>
  <c r="G75" i="5"/>
  <c r="G119" i="5"/>
  <c r="G40" i="5"/>
  <c r="G232" i="5"/>
  <c r="G21" i="5"/>
  <c r="G140" i="5"/>
  <c r="G70" i="5"/>
  <c r="G148" i="5"/>
  <c r="G191" i="5"/>
  <c r="G216" i="5"/>
  <c r="G204" i="5"/>
  <c r="G27" i="5"/>
  <c r="B18" i="5"/>
  <c r="D22" i="5"/>
  <c r="D23" i="5" s="1"/>
  <c r="D24" i="5" s="1"/>
  <c r="D25" i="5" s="1"/>
  <c r="D26" i="5" s="1"/>
  <c r="D27" i="5" s="1"/>
  <c r="D28" i="5" s="1"/>
  <c r="D29" i="5" s="1"/>
  <c r="D30" i="5" s="1"/>
  <c r="D31" i="5" s="1"/>
  <c r="D32" i="5" s="1"/>
  <c r="D33" i="5" s="1"/>
  <c r="D34" i="5" s="1"/>
  <c r="D35" i="5" s="1"/>
  <c r="D36" i="5" s="1"/>
  <c r="D37" i="5" s="1"/>
  <c r="D38" i="5" s="1"/>
  <c r="D39" i="5" s="1"/>
  <c r="D40" i="5" s="1"/>
  <c r="D41" i="5" s="1"/>
  <c r="D42" i="5" s="1"/>
  <c r="D43" i="5" s="1"/>
  <c r="D44" i="5" s="1"/>
  <c r="D45" i="5" s="1"/>
  <c r="D46" i="5" s="1"/>
  <c r="D47" i="5" s="1"/>
  <c r="D48" i="5" s="1"/>
  <c r="D49" i="5" s="1"/>
  <c r="D50" i="5" s="1"/>
  <c r="D51" i="5" s="1"/>
  <c r="D52" i="5" s="1"/>
  <c r="D53" i="5" s="1"/>
  <c r="D54" i="5" s="1"/>
  <c r="D55" i="5" s="1"/>
  <c r="D56" i="5" s="1"/>
  <c r="D57" i="5" s="1"/>
  <c r="D58" i="5" s="1"/>
  <c r="D59" i="5" s="1"/>
  <c r="D60" i="5" s="1"/>
  <c r="D61" i="5" s="1"/>
  <c r="D62" i="5" s="1"/>
  <c r="D63" i="5" s="1"/>
  <c r="D64" i="5" s="1"/>
  <c r="D65" i="5" s="1"/>
  <c r="D66" i="5" s="1"/>
  <c r="D67" i="5" s="1"/>
  <c r="D68" i="5" s="1"/>
  <c r="D69" i="5" s="1"/>
  <c r="D70" i="5" s="1"/>
  <c r="D71" i="5" s="1"/>
  <c r="D72" i="5" s="1"/>
  <c r="D73" i="5" s="1"/>
  <c r="D74" i="5" s="1"/>
  <c r="D75" i="5" s="1"/>
  <c r="D76" i="5" s="1"/>
  <c r="D77" i="5" s="1"/>
  <c r="D78" i="5" s="1"/>
  <c r="D79" i="5" s="1"/>
  <c r="D80" i="5" s="1"/>
  <c r="D81" i="5" s="1"/>
  <c r="D82" i="5" s="1"/>
  <c r="D83" i="5" s="1"/>
  <c r="D84" i="5" s="1"/>
  <c r="D85" i="5" s="1"/>
  <c r="D86" i="5" s="1"/>
  <c r="D87" i="5" s="1"/>
  <c r="D88" i="5" s="1"/>
  <c r="D89" i="5" s="1"/>
  <c r="D90" i="5" s="1"/>
  <c r="D91" i="5" s="1"/>
  <c r="D92" i="5" s="1"/>
  <c r="D93" i="5" s="1"/>
  <c r="D94" i="5" s="1"/>
  <c r="D95" i="5" s="1"/>
  <c r="D96" i="5" s="1"/>
  <c r="D97" i="5" s="1"/>
  <c r="D98" i="5" s="1"/>
  <c r="D99" i="5" s="1"/>
  <c r="D100" i="5" s="1"/>
  <c r="D101" i="5" s="1"/>
  <c r="D102" i="5" s="1"/>
  <c r="D103" i="5" s="1"/>
  <c r="D104" i="5" s="1"/>
  <c r="D105" i="5" s="1"/>
  <c r="D106" i="5" s="1"/>
  <c r="D107" i="5" s="1"/>
  <c r="D108" i="5" s="1"/>
  <c r="D109" i="5" s="1"/>
  <c r="D110" i="5" s="1"/>
  <c r="D111" i="5" s="1"/>
  <c r="D112" i="5" s="1"/>
  <c r="D113" i="5" s="1"/>
  <c r="D114" i="5" s="1"/>
  <c r="D115" i="5" s="1"/>
  <c r="D116" i="5" s="1"/>
  <c r="D117" i="5" s="1"/>
  <c r="D118" i="5" s="1"/>
  <c r="D119" i="5" s="1"/>
  <c r="D120" i="5" s="1"/>
  <c r="D121" i="5" s="1"/>
  <c r="D122" i="5" s="1"/>
  <c r="D123" i="5" s="1"/>
  <c r="D124" i="5" s="1"/>
  <c r="D125" i="5" s="1"/>
  <c r="D126" i="5" s="1"/>
  <c r="D127" i="5" s="1"/>
  <c r="D128" i="5" s="1"/>
  <c r="D129" i="5" s="1"/>
  <c r="D130" i="5" s="1"/>
  <c r="D131" i="5" s="1"/>
  <c r="D132" i="5" s="1"/>
  <c r="D133" i="5" s="1"/>
  <c r="D134" i="5" s="1"/>
  <c r="D135" i="5" s="1"/>
  <c r="D136" i="5" s="1"/>
  <c r="D137" i="5" s="1"/>
  <c r="D138" i="5" s="1"/>
  <c r="D139" i="5" s="1"/>
  <c r="D140" i="5" s="1"/>
  <c r="D141" i="5" s="1"/>
  <c r="D142" i="5" s="1"/>
  <c r="D143" i="5" s="1"/>
  <c r="D144" i="5" s="1"/>
  <c r="D145" i="5" s="1"/>
  <c r="D146" i="5" s="1"/>
  <c r="D147" i="5" s="1"/>
  <c r="D148" i="5" s="1"/>
  <c r="D149" i="5" s="1"/>
  <c r="D150" i="5" s="1"/>
  <c r="D151" i="5" s="1"/>
  <c r="D152" i="5" s="1"/>
  <c r="D153" i="5" s="1"/>
  <c r="D154" i="5" s="1"/>
  <c r="D155" i="5" s="1"/>
  <c r="D156" i="5" s="1"/>
  <c r="D157" i="5" s="1"/>
  <c r="D158" i="5" s="1"/>
  <c r="D159" i="5" s="1"/>
  <c r="D160" i="5" s="1"/>
  <c r="D161" i="5" s="1"/>
  <c r="D162" i="5" s="1"/>
  <c r="D163" i="5" s="1"/>
  <c r="D164" i="5" s="1"/>
  <c r="D165" i="5" s="1"/>
  <c r="D166" i="5" s="1"/>
  <c r="D167" i="5" s="1"/>
  <c r="D168" i="5" s="1"/>
  <c r="D169" i="5" s="1"/>
  <c r="D170" i="5" s="1"/>
  <c r="D171" i="5" s="1"/>
  <c r="D172" i="5" s="1"/>
  <c r="D173" i="5" s="1"/>
  <c r="D174" i="5" s="1"/>
  <c r="D175" i="5" s="1"/>
  <c r="D176" i="5" s="1"/>
  <c r="D177" i="5" s="1"/>
  <c r="D178" i="5" s="1"/>
  <c r="D179" i="5" s="1"/>
  <c r="D180" i="5" s="1"/>
  <c r="D181" i="5" s="1"/>
  <c r="D182" i="5" s="1"/>
  <c r="D183" i="5" s="1"/>
  <c r="D184" i="5" s="1"/>
  <c r="D185" i="5" s="1"/>
  <c r="D186" i="5" s="1"/>
  <c r="D187" i="5" s="1"/>
  <c r="D188" i="5" s="1"/>
  <c r="D189" i="5" s="1"/>
  <c r="D190" i="5" s="1"/>
  <c r="D191" i="5" s="1"/>
  <c r="D192" i="5" s="1"/>
  <c r="D193" i="5" s="1"/>
  <c r="D194" i="5" s="1"/>
  <c r="D195" i="5" s="1"/>
  <c r="D196" i="5" s="1"/>
  <c r="D197" i="5" s="1"/>
  <c r="D198" i="5" s="1"/>
  <c r="D199" i="5" s="1"/>
  <c r="D200" i="5" s="1"/>
  <c r="D201" i="5" s="1"/>
  <c r="D202" i="5" s="1"/>
  <c r="D203" i="5" s="1"/>
  <c r="D204" i="5" s="1"/>
  <c r="D205" i="5" s="1"/>
  <c r="D206" i="5" s="1"/>
  <c r="D207" i="5" s="1"/>
  <c r="D208" i="5" s="1"/>
  <c r="D209" i="5" s="1"/>
  <c r="D210" i="5" s="1"/>
  <c r="D211" i="5" s="1"/>
  <c r="D212" i="5" s="1"/>
  <c r="D213" i="5" s="1"/>
  <c r="D214" i="5" s="1"/>
  <c r="D215" i="5" s="1"/>
  <c r="D216" i="5" s="1"/>
  <c r="D217" i="5" s="1"/>
  <c r="D218" i="5" s="1"/>
  <c r="D219" i="5" s="1"/>
  <c r="D220" i="5" s="1"/>
  <c r="D221" i="5" s="1"/>
  <c r="D222" i="5" s="1"/>
  <c r="D223" i="5" s="1"/>
  <c r="D224" i="5" s="1"/>
  <c r="D225" i="5" s="1"/>
  <c r="D226" i="5" s="1"/>
  <c r="D227" i="5" s="1"/>
  <c r="D228" i="5" s="1"/>
  <c r="D229" i="5" s="1"/>
  <c r="D230" i="5" s="1"/>
  <c r="D231" i="5" s="1"/>
  <c r="D232" i="5" s="1"/>
  <c r="D233" i="5" s="1"/>
  <c r="D234" i="5" s="1"/>
  <c r="D235" i="5" s="1"/>
  <c r="D236" i="5" s="1"/>
  <c r="D237" i="5" s="1"/>
  <c r="D238" i="5" s="1"/>
  <c r="D239" i="5" s="1"/>
  <c r="D240" i="5" s="1"/>
  <c r="E8" i="5" s="1"/>
  <c r="N35" i="1"/>
  <c r="G37" i="1" l="1"/>
  <c r="C69" i="1"/>
  <c r="F61" i="1" s="1"/>
  <c r="M98" i="3"/>
  <c r="J4" i="6"/>
  <c r="K4" i="6" s="1"/>
  <c r="M4" i="6" s="1"/>
  <c r="O141" i="3"/>
  <c r="O142" i="3" s="1"/>
  <c r="O143" i="3" s="1"/>
  <c r="K2" i="6"/>
  <c r="E11" i="5"/>
  <c r="E12" i="5"/>
  <c r="E10" i="5"/>
  <c r="E9" i="5"/>
  <c r="E14" i="5"/>
  <c r="E13" i="5"/>
  <c r="E15" i="5"/>
  <c r="E17" i="5"/>
  <c r="E159" i="5"/>
  <c r="E202" i="5"/>
  <c r="E31" i="5"/>
  <c r="E137" i="5"/>
  <c r="E203" i="5"/>
  <c r="E155" i="5"/>
  <c r="E158" i="5"/>
  <c r="E231" i="5"/>
  <c r="E79" i="5"/>
  <c r="E147" i="5"/>
  <c r="E145" i="5"/>
  <c r="E178" i="5"/>
  <c r="E237" i="5"/>
  <c r="E111" i="5"/>
  <c r="E27" i="5"/>
  <c r="E108" i="5"/>
  <c r="E95" i="5"/>
  <c r="E39" i="5"/>
  <c r="E73" i="5"/>
  <c r="E35" i="5"/>
  <c r="E215" i="5"/>
  <c r="E225" i="5"/>
  <c r="E16" i="5"/>
  <c r="E76" i="5"/>
  <c r="E142" i="5"/>
  <c r="E94" i="5"/>
  <c r="E63" i="5"/>
  <c r="E37" i="5"/>
  <c r="E113" i="5"/>
  <c r="E196" i="5"/>
  <c r="E122" i="5"/>
  <c r="E112" i="5"/>
  <c r="E229" i="5"/>
  <c r="E48" i="5"/>
  <c r="E99" i="5"/>
  <c r="E182" i="5"/>
  <c r="E152" i="5"/>
  <c r="E34" i="5"/>
  <c r="E156" i="5"/>
  <c r="E78" i="5"/>
  <c r="E66" i="5"/>
  <c r="E154" i="5"/>
  <c r="E22" i="5"/>
  <c r="E161" i="5"/>
  <c r="E70" i="5"/>
  <c r="E92" i="5"/>
  <c r="E132" i="5"/>
  <c r="E64" i="5"/>
  <c r="E201" i="5"/>
  <c r="E223" i="5"/>
  <c r="E171" i="5"/>
  <c r="E42" i="5"/>
  <c r="E126" i="5"/>
  <c r="E238" i="5"/>
  <c r="E43" i="5"/>
  <c r="E131" i="5"/>
  <c r="E153" i="5"/>
  <c r="E19" i="5"/>
  <c r="E183" i="5"/>
  <c r="E46" i="5"/>
  <c r="E32" i="5"/>
  <c r="E173" i="5"/>
  <c r="E175" i="5"/>
  <c r="E61" i="5"/>
  <c r="E176" i="5"/>
  <c r="E77" i="5"/>
  <c r="E85" i="5"/>
  <c r="E192" i="5"/>
  <c r="E139" i="5"/>
  <c r="E20" i="5"/>
  <c r="E149" i="5"/>
  <c r="E214" i="5"/>
  <c r="E167" i="5"/>
  <c r="E52" i="5"/>
  <c r="E75" i="5"/>
  <c r="E140" i="5"/>
  <c r="E69" i="5"/>
  <c r="E129" i="5"/>
  <c r="E226" i="5"/>
  <c r="E194" i="5"/>
  <c r="E198" i="5"/>
  <c r="E87" i="5"/>
  <c r="E151" i="5"/>
  <c r="E211" i="5"/>
  <c r="E191" i="5"/>
  <c r="E222" i="5"/>
  <c r="E104" i="5"/>
  <c r="E84" i="5"/>
  <c r="E177" i="5"/>
  <c r="E36" i="5"/>
  <c r="E218" i="5"/>
  <c r="E169" i="5"/>
  <c r="E150" i="5"/>
  <c r="E105" i="5"/>
  <c r="E24" i="5"/>
  <c r="E86" i="5"/>
  <c r="E120" i="5"/>
  <c r="E232" i="5"/>
  <c r="E148" i="5"/>
  <c r="E100" i="5"/>
  <c r="E172" i="5"/>
  <c r="E117" i="5"/>
  <c r="E233" i="5"/>
  <c r="E121" i="5"/>
  <c r="E55" i="5"/>
  <c r="E227" i="5"/>
  <c r="E162" i="5"/>
  <c r="E181" i="5"/>
  <c r="E53" i="5"/>
  <c r="E127" i="5"/>
  <c r="E133" i="5"/>
  <c r="E119" i="5"/>
  <c r="E141" i="5"/>
  <c r="E208" i="5"/>
  <c r="E44" i="5"/>
  <c r="E213" i="5"/>
  <c r="E101" i="5"/>
  <c r="E54" i="5"/>
  <c r="E30" i="5"/>
  <c r="E221" i="5"/>
  <c r="E106" i="5"/>
  <c r="E193" i="5"/>
  <c r="E209" i="5"/>
  <c r="E190" i="5"/>
  <c r="E110" i="5"/>
  <c r="E124" i="5"/>
  <c r="E82" i="5"/>
  <c r="E236" i="5"/>
  <c r="E67" i="5"/>
  <c r="E107" i="5"/>
  <c r="E18" i="5"/>
  <c r="E224" i="5"/>
  <c r="E90" i="5"/>
  <c r="E163" i="5"/>
  <c r="E98" i="5"/>
  <c r="E228" i="5"/>
  <c r="E216" i="5"/>
  <c r="E197" i="5"/>
  <c r="E81" i="5"/>
  <c r="E72" i="5"/>
  <c r="E25" i="5"/>
  <c r="E49" i="5"/>
  <c r="E29" i="5"/>
  <c r="E135" i="5"/>
  <c r="E65" i="5"/>
  <c r="E144" i="5"/>
  <c r="E89" i="5"/>
  <c r="E136" i="5"/>
  <c r="E38" i="5"/>
  <c r="E157" i="5"/>
  <c r="E212" i="5"/>
  <c r="E207" i="5"/>
  <c r="E102" i="5"/>
  <c r="E170" i="5"/>
  <c r="E88" i="5"/>
  <c r="E97" i="5"/>
  <c r="E60" i="5"/>
  <c r="E230" i="5"/>
  <c r="E103" i="5"/>
  <c r="E239" i="5"/>
  <c r="E200" i="5"/>
  <c r="E125" i="5"/>
  <c r="E57" i="5"/>
  <c r="E26" i="5"/>
  <c r="E220" i="5"/>
  <c r="E115" i="5"/>
  <c r="E59" i="5"/>
  <c r="E91" i="5"/>
  <c r="E128" i="5"/>
  <c r="E217" i="5"/>
  <c r="E83" i="5"/>
  <c r="E74" i="5"/>
  <c r="E40" i="5"/>
  <c r="E45" i="5"/>
  <c r="E184" i="5"/>
  <c r="E219" i="5"/>
  <c r="E51" i="5"/>
  <c r="E47" i="5"/>
  <c r="E143" i="5"/>
  <c r="E185" i="5"/>
  <c r="E166" i="5"/>
  <c r="E164" i="5"/>
  <c r="E146" i="5"/>
  <c r="E134" i="5"/>
  <c r="E80" i="5"/>
  <c r="E33" i="5"/>
  <c r="E123" i="5"/>
  <c r="E138" i="5"/>
  <c r="E68" i="5"/>
  <c r="E41" i="5"/>
  <c r="E174" i="5"/>
  <c r="E96" i="5"/>
  <c r="E160" i="5"/>
  <c r="E71" i="5"/>
  <c r="E204" i="5"/>
  <c r="E187" i="5"/>
  <c r="E165" i="5"/>
  <c r="E234" i="5"/>
  <c r="E50" i="5"/>
  <c r="E116" i="5"/>
  <c r="E205" i="5"/>
  <c r="E206" i="5"/>
  <c r="E130" i="5"/>
  <c r="E199" i="5"/>
  <c r="E21" i="5"/>
  <c r="E109" i="5"/>
  <c r="E114" i="5"/>
  <c r="E195" i="5"/>
  <c r="E118" i="5"/>
  <c r="E188" i="5"/>
  <c r="E210" i="5"/>
  <c r="E28" i="5"/>
  <c r="E168" i="5"/>
  <c r="E62" i="5"/>
  <c r="E180" i="5"/>
  <c r="E189" i="5"/>
  <c r="E23" i="5"/>
  <c r="E240" i="5"/>
  <c r="E56" i="5"/>
  <c r="E58" i="5"/>
  <c r="E235" i="5"/>
  <c r="E179" i="5"/>
  <c r="E93" i="5"/>
  <c r="E186" i="5"/>
  <c r="B19" i="5"/>
  <c r="B20" i="5" s="1"/>
  <c r="B21" i="5" s="1"/>
  <c r="H63" i="1"/>
  <c r="M99" i="3" l="1"/>
  <c r="N98" i="3"/>
  <c r="J3" i="6"/>
  <c r="K3" i="6" s="1"/>
  <c r="M3" i="6" s="1"/>
  <c r="O144" i="3"/>
  <c r="B22" i="5"/>
  <c r="N99" i="3" l="1"/>
  <c r="N100" i="3" s="1"/>
  <c r="N101" i="3" s="1"/>
  <c r="N102" i="3" s="1"/>
  <c r="N103" i="3" s="1"/>
  <c r="N104" i="3" s="1"/>
  <c r="N105" i="3" s="1"/>
  <c r="N106" i="3" s="1"/>
  <c r="N107" i="3" s="1"/>
  <c r="N108" i="3" s="1"/>
  <c r="N109" i="3" s="1"/>
  <c r="N110" i="3" s="1"/>
  <c r="N111" i="3" s="1"/>
  <c r="N112" i="3" s="1"/>
  <c r="N113" i="3" s="1"/>
  <c r="N114" i="3" s="1"/>
  <c r="N115" i="3" s="1"/>
  <c r="N116" i="3" s="1"/>
  <c r="N117" i="3" s="1"/>
  <c r="N118" i="3" s="1"/>
  <c r="N119" i="3" s="1"/>
  <c r="N120" i="3" s="1"/>
  <c r="N121" i="3" s="1"/>
  <c r="N122" i="3" s="1"/>
  <c r="N123" i="3" s="1"/>
  <c r="N124" i="3" s="1"/>
  <c r="N125" i="3" s="1"/>
  <c r="N126" i="3" s="1"/>
  <c r="N127" i="3" s="1"/>
  <c r="N128" i="3" s="1"/>
  <c r="N129" i="3" s="1"/>
  <c r="N130" i="3" s="1"/>
  <c r="N131" i="3" s="1"/>
  <c r="N132" i="3" s="1"/>
  <c r="N133" i="3" s="1"/>
  <c r="O145" i="3"/>
  <c r="B23" i="5"/>
  <c r="M4" i="5"/>
  <c r="L4" i="5"/>
  <c r="C4" i="5"/>
  <c r="N134" i="3" l="1"/>
  <c r="N2984" i="3" s="1"/>
  <c r="N2985" i="3" s="1"/>
  <c r="N2986" i="3" s="1"/>
  <c r="N2987" i="3" s="1"/>
  <c r="N2988" i="3" s="1"/>
  <c r="N2989" i="3" s="1"/>
  <c r="N2990" i="3" s="1"/>
  <c r="N2991" i="3" s="1"/>
  <c r="N2992" i="3" s="1"/>
  <c r="N2993" i="3" s="1"/>
  <c r="N2994" i="3" s="1"/>
  <c r="N2995" i="3" s="1"/>
  <c r="N2996" i="3" s="1"/>
  <c r="N2997" i="3" s="1"/>
  <c r="N2998" i="3" s="1"/>
  <c r="N2999" i="3" s="1"/>
  <c r="N3000" i="3" s="1"/>
  <c r="N3001" i="3" s="1"/>
  <c r="N3002" i="3" s="1"/>
  <c r="N3003" i="3" s="1"/>
  <c r="N3004" i="3" s="1"/>
  <c r="N3005" i="3" s="1"/>
  <c r="N3006" i="3" s="1"/>
  <c r="N3007" i="3" s="1"/>
  <c r="N3008" i="3" s="1"/>
  <c r="N3009" i="3" s="1"/>
  <c r="N3010" i="3" s="1"/>
  <c r="N3011" i="3" s="1"/>
  <c r="N3012" i="3" s="1"/>
  <c r="N3013" i="3" s="1"/>
  <c r="N3014" i="3" s="1"/>
  <c r="N3015" i="3" s="1"/>
  <c r="N3016" i="3" s="1"/>
  <c r="N3017" i="3" s="1"/>
  <c r="N3018" i="3" s="1"/>
  <c r="N3019" i="3" s="1"/>
  <c r="N3020" i="3" s="1"/>
  <c r="N3021" i="3" s="1"/>
  <c r="N3022" i="3" s="1"/>
  <c r="N3023" i="3" s="1"/>
  <c r="N3024" i="3" s="1"/>
  <c r="N3025" i="3" s="1"/>
  <c r="N3026" i="3" s="1"/>
  <c r="N3027" i="3" s="1"/>
  <c r="N3028" i="3" s="1"/>
  <c r="O146" i="3"/>
  <c r="O147" i="3"/>
  <c r="O148" i="3" s="1"/>
  <c r="B24" i="5"/>
  <c r="B25" i="5" s="1"/>
  <c r="B26" i="5" s="1"/>
  <c r="B27" i="5" s="1"/>
  <c r="B28" i="5" s="1"/>
  <c r="B29" i="5" s="1"/>
  <c r="H62" i="1"/>
  <c r="N3529" i="3" l="1"/>
  <c r="N3530" i="3" s="1"/>
  <c r="N3531" i="3" s="1"/>
  <c r="N3532" i="3" s="1"/>
  <c r="N3533" i="3" s="1"/>
  <c r="N3534" i="3" s="1"/>
  <c r="N3535" i="3" s="1"/>
  <c r="N3536" i="3" s="1"/>
  <c r="N3537" i="3" s="1"/>
  <c r="N3538" i="3" s="1"/>
  <c r="N3539" i="3" s="1"/>
  <c r="N3540" i="3" s="1"/>
  <c r="N3541" i="3" s="1"/>
  <c r="N3542" i="3" s="1"/>
  <c r="N3543" i="3" s="1"/>
  <c r="N3544" i="3" s="1"/>
  <c r="N3545" i="3" s="1"/>
  <c r="N3546" i="3" s="1"/>
  <c r="N3547" i="3" s="1"/>
  <c r="N3548" i="3" s="1"/>
  <c r="N3549" i="3" s="1"/>
  <c r="N3550" i="3" s="1"/>
  <c r="N3551" i="3" s="1"/>
  <c r="N3552" i="3" s="1"/>
  <c r="N3553" i="3" s="1"/>
  <c r="N3554" i="3" s="1"/>
  <c r="N3555" i="3" s="1"/>
  <c r="N3556" i="3" s="1"/>
  <c r="N3557" i="3" s="1"/>
  <c r="N3558" i="3" s="1"/>
  <c r="N3559" i="3" s="1"/>
  <c r="N3560" i="3" s="1"/>
  <c r="N3561" i="3" s="1"/>
  <c r="N3562" i="3" s="1"/>
  <c r="N3563" i="3" s="1"/>
  <c r="N3564" i="3" s="1"/>
  <c r="N3565" i="3" s="1"/>
  <c r="N3566" i="3" s="1"/>
  <c r="N3567" i="3" s="1"/>
  <c r="N3029" i="3"/>
  <c r="N3030" i="3" s="1"/>
  <c r="N3031" i="3" s="1"/>
  <c r="N3032" i="3" s="1"/>
  <c r="N3033" i="3" s="1"/>
  <c r="N3034" i="3" s="1"/>
  <c r="N3035" i="3" s="1"/>
  <c r="N3036" i="3" s="1"/>
  <c r="N3037" i="3" s="1"/>
  <c r="M100" i="3"/>
  <c r="M101" i="3" s="1"/>
  <c r="O149" i="3"/>
  <c r="O150" i="3" s="1"/>
  <c r="O151" i="3" s="1"/>
  <c r="N21" i="1"/>
  <c r="B30" i="5"/>
  <c r="B31" i="5" s="1"/>
  <c r="B32" i="5" s="1"/>
  <c r="B33" i="5" s="1"/>
  <c r="M2" i="6"/>
  <c r="I65" i="1" s="1"/>
  <c r="R1568" i="3" l="1"/>
  <c r="R3765" i="3"/>
  <c r="R4378" i="3"/>
  <c r="R2723" i="3"/>
  <c r="R1293" i="3"/>
  <c r="R443" i="3"/>
  <c r="R3134" i="3"/>
  <c r="R858" i="3"/>
  <c r="R5093" i="3"/>
  <c r="R1631" i="3"/>
  <c r="R311" i="3"/>
  <c r="R4379" i="3"/>
  <c r="R2072" i="3"/>
  <c r="R2951" i="3"/>
  <c r="R4471" i="3"/>
  <c r="R3617" i="3"/>
  <c r="R1038" i="3"/>
  <c r="R4355" i="3"/>
  <c r="R4939" i="3"/>
  <c r="R4838" i="3"/>
  <c r="R1484" i="3"/>
  <c r="R2001" i="3"/>
  <c r="R3689" i="3"/>
  <c r="R4234" i="3"/>
  <c r="R3358" i="3"/>
  <c r="R2353" i="3"/>
  <c r="R4323" i="3"/>
  <c r="R3925" i="3"/>
  <c r="R1994" i="3"/>
  <c r="R1145" i="3"/>
  <c r="R1478" i="3"/>
  <c r="R3863" i="3"/>
  <c r="R4436" i="3"/>
  <c r="R1895" i="3"/>
  <c r="R2473" i="3"/>
  <c r="R564" i="3"/>
  <c r="R4573" i="3"/>
  <c r="R2669" i="3"/>
  <c r="R4134" i="3"/>
  <c r="R5049" i="3"/>
  <c r="R2911" i="3"/>
  <c r="R1081" i="3"/>
  <c r="R5042" i="3"/>
  <c r="R2789" i="3"/>
  <c r="R2803" i="3"/>
  <c r="R563" i="3"/>
  <c r="R5186" i="3"/>
  <c r="R316" i="3"/>
  <c r="R591" i="3"/>
  <c r="R2582" i="3"/>
  <c r="R1712" i="3"/>
  <c r="R2014" i="3"/>
  <c r="R1313" i="3"/>
  <c r="R992" i="3"/>
  <c r="R3018" i="3"/>
  <c r="R3000" i="3"/>
  <c r="R4293" i="3"/>
  <c r="R1672" i="3"/>
  <c r="R1203" i="3"/>
  <c r="R959" i="3"/>
  <c r="R801" i="3"/>
  <c r="R325" i="3"/>
  <c r="R1300" i="3"/>
  <c r="R5162" i="3"/>
  <c r="R2633" i="3"/>
  <c r="R1751" i="3"/>
  <c r="R2594" i="3"/>
  <c r="R2980" i="3"/>
  <c r="R4470" i="3"/>
  <c r="R4871" i="3"/>
  <c r="R366" i="3"/>
  <c r="R3813" i="3"/>
  <c r="R315" i="3"/>
  <c r="R3427" i="3"/>
  <c r="R445" i="3"/>
  <c r="R1466" i="3"/>
  <c r="R1548" i="3"/>
  <c r="R781" i="3"/>
  <c r="R980" i="3"/>
  <c r="R3063" i="3"/>
  <c r="R282" i="3"/>
  <c r="R2674" i="3"/>
  <c r="R175" i="3"/>
  <c r="R3919" i="3"/>
  <c r="R5069" i="3"/>
  <c r="R3414" i="3"/>
  <c r="R2142" i="3"/>
  <c r="R1606" i="3"/>
  <c r="R941" i="3"/>
  <c r="R2699" i="3"/>
  <c r="R2356" i="3"/>
  <c r="R4034" i="3"/>
  <c r="R1306" i="3"/>
  <c r="R3990" i="3"/>
  <c r="R2157" i="3"/>
  <c r="R1473" i="3"/>
  <c r="R3094" i="3"/>
  <c r="R4796" i="3"/>
  <c r="R4855" i="3"/>
  <c r="R4725" i="3"/>
  <c r="R2702" i="3"/>
  <c r="R1616" i="3"/>
  <c r="R1733" i="3"/>
  <c r="R4444" i="3"/>
  <c r="R3669" i="3"/>
  <c r="R4976" i="3"/>
  <c r="R3014" i="3"/>
  <c r="R4236" i="3"/>
  <c r="R4145" i="3"/>
  <c r="R659" i="3"/>
  <c r="R804" i="3"/>
  <c r="R3849" i="3"/>
  <c r="R3846" i="3"/>
  <c r="R4940" i="3"/>
  <c r="R2405" i="3"/>
  <c r="R2341" i="3"/>
  <c r="R85" i="3"/>
  <c r="R4890" i="3"/>
  <c r="R4772" i="3"/>
  <c r="R1218" i="3"/>
  <c r="R3646" i="3"/>
  <c r="R4971" i="3"/>
  <c r="R3965" i="3"/>
  <c r="R872" i="3"/>
  <c r="R3195" i="3"/>
  <c r="R3601" i="3"/>
  <c r="R2284" i="3"/>
  <c r="R5137" i="3"/>
  <c r="R3097" i="3"/>
  <c r="R4569" i="3"/>
  <c r="R2772" i="3"/>
  <c r="R391" i="3"/>
  <c r="R4437" i="3"/>
  <c r="R4536" i="3"/>
  <c r="R1325" i="3"/>
  <c r="R996" i="3"/>
  <c r="R3774" i="3"/>
  <c r="R4640" i="3"/>
  <c r="R5100" i="3"/>
  <c r="R3747" i="3"/>
  <c r="R2987" i="3"/>
  <c r="R347" i="3"/>
  <c r="R3954" i="3"/>
  <c r="R4847" i="3"/>
  <c r="R1663" i="3"/>
  <c r="R5007" i="3"/>
  <c r="R3102" i="3"/>
  <c r="R4593" i="3"/>
  <c r="R4066" i="3"/>
  <c r="R3783" i="3"/>
  <c r="R580" i="3"/>
  <c r="R2555" i="3"/>
  <c r="R1423" i="3"/>
  <c r="R3115" i="3"/>
  <c r="R2365" i="3"/>
  <c r="R4878" i="3"/>
  <c r="R4377" i="3"/>
  <c r="R4601" i="3"/>
  <c r="R1021" i="3"/>
  <c r="R3279" i="3"/>
  <c r="R4922" i="3"/>
  <c r="R2419" i="3"/>
  <c r="R4722" i="3"/>
  <c r="R4230" i="3"/>
  <c r="R1119" i="3"/>
  <c r="R4803" i="3"/>
  <c r="R2444" i="3"/>
  <c r="R4253" i="3"/>
  <c r="R2788" i="3"/>
  <c r="R3488" i="3"/>
  <c r="R1729" i="3"/>
  <c r="R616" i="3"/>
  <c r="R1744" i="3"/>
  <c r="R954" i="3"/>
  <c r="R1720" i="3"/>
  <c r="R2930" i="3"/>
  <c r="R139" i="3"/>
  <c r="R1817" i="3"/>
  <c r="R3225" i="3"/>
  <c r="R105" i="3"/>
  <c r="R270" i="3"/>
  <c r="R4673" i="3"/>
  <c r="R2869" i="3"/>
  <c r="R820" i="3"/>
  <c r="R389" i="3"/>
  <c r="R5178" i="3"/>
  <c r="R4558" i="3"/>
  <c r="R4268" i="3"/>
  <c r="R4657" i="3"/>
  <c r="R705" i="3"/>
  <c r="R512" i="3"/>
  <c r="R5174" i="3"/>
  <c r="R1860" i="3"/>
  <c r="R699" i="3"/>
  <c r="R4408" i="3"/>
  <c r="R1618" i="3"/>
  <c r="R4023" i="3"/>
  <c r="R3459" i="3"/>
  <c r="R4077" i="3"/>
  <c r="R3924" i="3"/>
  <c r="R2198" i="3"/>
  <c r="R3838" i="3"/>
  <c r="R1870" i="3"/>
  <c r="R4448" i="3"/>
  <c r="R733" i="3"/>
  <c r="R4868" i="3"/>
  <c r="R171" i="3"/>
  <c r="R4166" i="3"/>
  <c r="R2326" i="3"/>
  <c r="R431" i="3"/>
  <c r="R848" i="3"/>
  <c r="R3701" i="3"/>
  <c r="R4220" i="3"/>
  <c r="R4903" i="3"/>
  <c r="R3856" i="3"/>
  <c r="R3172" i="3"/>
  <c r="R4382" i="3"/>
  <c r="R3505" i="3"/>
  <c r="R250" i="3"/>
  <c r="R3966" i="3"/>
  <c r="R3880" i="3"/>
  <c r="R472" i="3"/>
  <c r="R4586" i="3"/>
  <c r="R3052" i="3"/>
  <c r="R3918" i="3"/>
  <c r="R2634" i="3"/>
  <c r="R4486" i="3"/>
  <c r="R1596" i="3"/>
  <c r="R4214" i="3"/>
  <c r="R1856" i="3"/>
  <c r="R4567" i="3"/>
  <c r="R1730" i="3"/>
  <c r="R4442" i="3"/>
  <c r="R657" i="3"/>
  <c r="R1736" i="3"/>
  <c r="R2922" i="3"/>
  <c r="R1446" i="3"/>
  <c r="R2185" i="3"/>
  <c r="R558" i="3"/>
  <c r="R3224" i="3"/>
  <c r="R1069" i="3"/>
  <c r="R883" i="3"/>
  <c r="R3644" i="3"/>
  <c r="R4927" i="3"/>
  <c r="R4305" i="3"/>
  <c r="R1242" i="3"/>
  <c r="R4734" i="3"/>
  <c r="R1724" i="3"/>
  <c r="R4812" i="3"/>
  <c r="R3604" i="3"/>
  <c r="R4257" i="3"/>
  <c r="R1635" i="3"/>
  <c r="R4885" i="3"/>
  <c r="R2447" i="3"/>
  <c r="R2992" i="3"/>
  <c r="R324" i="3"/>
  <c r="R886" i="3"/>
  <c r="R3741" i="3"/>
  <c r="R2225" i="3"/>
  <c r="R3992" i="3"/>
  <c r="R2388" i="3"/>
  <c r="R1027" i="3"/>
  <c r="R4718" i="3"/>
  <c r="R3833" i="3"/>
  <c r="R4662" i="3"/>
  <c r="R4561" i="3"/>
  <c r="R691" i="3"/>
  <c r="R1357" i="3"/>
  <c r="R502" i="3"/>
  <c r="R1280" i="3"/>
  <c r="R2843" i="3"/>
  <c r="R3444" i="3"/>
  <c r="R3737" i="3"/>
  <c r="R4670" i="3"/>
  <c r="R2862" i="3"/>
  <c r="R4292" i="3"/>
  <c r="R652" i="3"/>
  <c r="R3407" i="3"/>
  <c r="R994" i="3"/>
  <c r="R2524" i="3"/>
  <c r="R5133" i="3"/>
  <c r="R301" i="3"/>
  <c r="R1592" i="3"/>
  <c r="R1792" i="3"/>
  <c r="R3402" i="3"/>
  <c r="R599" i="3"/>
  <c r="R4028" i="3"/>
  <c r="R4551" i="3"/>
  <c r="R4860" i="3"/>
  <c r="R5181" i="3"/>
  <c r="R4599" i="3"/>
  <c r="R1320" i="3"/>
  <c r="R4175" i="3"/>
  <c r="R625" i="3"/>
  <c r="R3595" i="3"/>
  <c r="R1158" i="3"/>
  <c r="R2048" i="3"/>
  <c r="R4081" i="3"/>
  <c r="R3740" i="3"/>
  <c r="R1197" i="3"/>
  <c r="R4488" i="3"/>
  <c r="R3203" i="3"/>
  <c r="R3602" i="3"/>
  <c r="R1413" i="3"/>
  <c r="R1658" i="3"/>
  <c r="R2476" i="3"/>
  <c r="R3811" i="3"/>
  <c r="R1480" i="3"/>
  <c r="R3824" i="3"/>
  <c r="R2255" i="3"/>
  <c r="R3997" i="3"/>
  <c r="R914" i="3"/>
  <c r="R4798" i="3"/>
  <c r="R3903" i="3"/>
  <c r="R4591" i="3"/>
  <c r="R4986" i="3"/>
  <c r="R1782" i="3"/>
  <c r="R329" i="3"/>
  <c r="R1494" i="3"/>
  <c r="R3598" i="3"/>
  <c r="R1120" i="3"/>
  <c r="R295" i="3"/>
  <c r="R3727" i="3"/>
  <c r="R3517" i="3"/>
  <c r="R5054" i="3"/>
  <c r="R4963" i="3"/>
  <c r="R4611" i="3"/>
  <c r="R3647" i="3"/>
  <c r="R3324" i="3"/>
  <c r="R3729" i="3"/>
  <c r="R4144" i="3"/>
  <c r="R1776" i="3"/>
  <c r="R4854" i="3"/>
  <c r="R3519" i="3"/>
  <c r="R5070" i="3"/>
  <c r="R1685" i="3"/>
  <c r="R1249" i="3"/>
  <c r="R1913" i="3"/>
  <c r="R3770" i="3"/>
  <c r="R4036" i="3"/>
  <c r="R3834" i="3"/>
  <c r="R2174" i="3"/>
  <c r="R985" i="3"/>
  <c r="R739" i="3"/>
  <c r="R1995" i="3"/>
  <c r="R1343" i="3"/>
  <c r="R4584" i="3"/>
  <c r="R3682" i="3"/>
  <c r="R4165" i="3"/>
  <c r="R196" i="3"/>
  <c r="R3208" i="3"/>
  <c r="R3851" i="3"/>
  <c r="R4158" i="3"/>
  <c r="R3831" i="3"/>
  <c r="R4056" i="3"/>
  <c r="R4691" i="3"/>
  <c r="R5158" i="3"/>
  <c r="R4636" i="3"/>
  <c r="R4187" i="3"/>
  <c r="R3336" i="3"/>
  <c r="R3477" i="3"/>
  <c r="R1252" i="3"/>
  <c r="R3569" i="3"/>
  <c r="R1908" i="3"/>
  <c r="R1910" i="3"/>
  <c r="R5166" i="3"/>
  <c r="R3549" i="3"/>
  <c r="R3759" i="3"/>
  <c r="R4562" i="3"/>
  <c r="R745" i="3"/>
  <c r="R1315" i="3"/>
  <c r="R1438" i="3"/>
  <c r="R4243" i="3"/>
  <c r="R2205" i="3"/>
  <c r="R2623" i="3"/>
  <c r="R4980" i="3"/>
  <c r="R4439" i="3"/>
  <c r="R615" i="3"/>
  <c r="R1002" i="3"/>
  <c r="R209" i="3"/>
  <c r="R737" i="3"/>
  <c r="R1523" i="3"/>
  <c r="R4739" i="3"/>
  <c r="R3481" i="3"/>
  <c r="R2920" i="3"/>
  <c r="R5072" i="3"/>
  <c r="R3998" i="3"/>
  <c r="R3421" i="3"/>
  <c r="R3714" i="3"/>
  <c r="R566" i="3"/>
  <c r="R1934" i="3"/>
  <c r="R3853" i="3"/>
  <c r="R1327" i="3"/>
  <c r="R4514" i="3"/>
  <c r="R2763" i="3"/>
  <c r="R2617" i="3"/>
  <c r="R385" i="3"/>
  <c r="R3176" i="3"/>
  <c r="R4336" i="3"/>
  <c r="R4645" i="3"/>
  <c r="R765" i="3"/>
  <c r="R1547" i="3"/>
  <c r="R5041" i="3"/>
  <c r="R4834" i="3"/>
  <c r="R1328" i="3"/>
  <c r="R103" i="3"/>
  <c r="R4251" i="3"/>
  <c r="R2940" i="3"/>
  <c r="R5152" i="3"/>
  <c r="R3257" i="3"/>
  <c r="R689" i="3"/>
  <c r="R5125" i="3"/>
  <c r="R2947" i="3"/>
  <c r="R4711" i="3"/>
  <c r="R4400" i="3"/>
  <c r="R3599" i="3"/>
  <c r="R3782" i="3"/>
  <c r="R3934" i="3"/>
  <c r="R2217" i="3"/>
  <c r="R4833" i="3"/>
  <c r="R313" i="3"/>
  <c r="R197" i="3"/>
  <c r="R1588" i="3"/>
  <c r="R4564" i="3"/>
  <c r="R4393" i="3"/>
  <c r="R4525" i="3"/>
  <c r="R936" i="3"/>
  <c r="R4997" i="3"/>
  <c r="R602" i="3"/>
  <c r="R3712" i="3"/>
  <c r="R919" i="3"/>
  <c r="R4849" i="3"/>
  <c r="R2676" i="3"/>
  <c r="R2974" i="3"/>
  <c r="R4706" i="3"/>
  <c r="R4920" i="3"/>
  <c r="R1551" i="3"/>
  <c r="R3977" i="3"/>
  <c r="R2973" i="3"/>
  <c r="R3955" i="3"/>
  <c r="R2646" i="3"/>
  <c r="R87" i="3"/>
  <c r="R4496" i="3"/>
  <c r="R5109" i="3"/>
  <c r="R4905" i="3"/>
  <c r="R2257" i="3"/>
  <c r="R3416" i="3"/>
  <c r="R5120" i="3"/>
  <c r="R5142" i="3"/>
  <c r="R4899" i="3"/>
  <c r="R1797" i="3"/>
  <c r="R1355" i="3"/>
  <c r="R5065" i="3"/>
  <c r="R5048" i="3"/>
  <c r="R4136" i="3"/>
  <c r="R150" i="3"/>
  <c r="R2169" i="3"/>
  <c r="R3476" i="3"/>
  <c r="R4622" i="3"/>
  <c r="R2081" i="3"/>
  <c r="R1719" i="3"/>
  <c r="R4467" i="3"/>
  <c r="R2884" i="3"/>
  <c r="R3541" i="3"/>
  <c r="R922" i="3"/>
  <c r="R480" i="3"/>
  <c r="R5103" i="3"/>
  <c r="R5171" i="3"/>
  <c r="R4956" i="3"/>
  <c r="R4841" i="3"/>
  <c r="R4574" i="3"/>
  <c r="R5123" i="3"/>
  <c r="R1805" i="3"/>
  <c r="R3609" i="3"/>
  <c r="R1282" i="3"/>
  <c r="R5075" i="3"/>
  <c r="R4295" i="3"/>
  <c r="R3101" i="3"/>
  <c r="R780" i="3"/>
  <c r="R432" i="3"/>
  <c r="R2021" i="3"/>
  <c r="R4061" i="3"/>
  <c r="R3608" i="3"/>
  <c r="R3350" i="3"/>
  <c r="R1082" i="3"/>
  <c r="R1417" i="3"/>
  <c r="R319" i="3"/>
  <c r="R1190" i="3"/>
  <c r="R1064" i="3"/>
  <c r="R3937" i="3"/>
  <c r="R4205" i="3"/>
  <c r="R3430" i="3"/>
  <c r="R4370" i="3"/>
  <c r="R3089" i="3"/>
  <c r="R3376" i="3"/>
  <c r="R2457" i="3"/>
  <c r="R4057" i="3"/>
  <c r="R3850" i="3"/>
  <c r="R4445" i="3"/>
  <c r="R4337" i="3"/>
  <c r="R1235" i="3"/>
  <c r="R963" i="3"/>
  <c r="R4694" i="3"/>
  <c r="R3207" i="3"/>
  <c r="R4173" i="3"/>
  <c r="R1890" i="3"/>
  <c r="R541" i="3"/>
  <c r="R2103" i="3"/>
  <c r="R3228" i="3"/>
  <c r="R3093" i="3"/>
  <c r="R4511" i="3"/>
  <c r="R1095" i="3"/>
  <c r="R3294" i="3"/>
  <c r="R3316" i="3"/>
  <c r="R4915" i="3"/>
  <c r="R1170" i="3"/>
  <c r="R2336" i="3"/>
  <c r="R5044" i="3"/>
  <c r="R1111" i="3"/>
  <c r="R4862" i="3"/>
  <c r="R1404" i="3"/>
  <c r="R4603" i="3"/>
  <c r="R3255" i="3"/>
  <c r="R1682" i="3"/>
  <c r="R651" i="3"/>
  <c r="R4003" i="3"/>
  <c r="R1492" i="3"/>
  <c r="R3028" i="3"/>
  <c r="R4826" i="3"/>
  <c r="R3579" i="3"/>
  <c r="R1901" i="3"/>
  <c r="R1230" i="3"/>
  <c r="R2993" i="3"/>
  <c r="R4282" i="3"/>
  <c r="R1271" i="3"/>
  <c r="R4549" i="3"/>
  <c r="R4541" i="3"/>
  <c r="R5110" i="3"/>
  <c r="R3030" i="3"/>
  <c r="R1239" i="3"/>
  <c r="R4029" i="3"/>
  <c r="R2022" i="3"/>
  <c r="R4019" i="3"/>
  <c r="R3375" i="3"/>
  <c r="R3518" i="3"/>
  <c r="R2784" i="3"/>
  <c r="R533" i="3"/>
  <c r="R3573" i="3"/>
  <c r="R866" i="3"/>
  <c r="R3982" i="3"/>
  <c r="R1442" i="3"/>
  <c r="R1434" i="3"/>
  <c r="R530" i="3"/>
  <c r="R4559" i="3"/>
  <c r="R4101" i="3"/>
  <c r="R1501" i="3"/>
  <c r="R4141" i="3"/>
  <c r="R1290" i="3"/>
  <c r="R4656" i="3"/>
  <c r="R1215" i="3"/>
  <c r="R2396" i="3"/>
  <c r="R3075" i="3"/>
  <c r="R3743" i="3"/>
  <c r="R4523" i="3"/>
  <c r="R3186" i="3"/>
  <c r="R477" i="3"/>
  <c r="R5045" i="3"/>
  <c r="R1240" i="3"/>
  <c r="R4814" i="3"/>
  <c r="R364" i="3"/>
  <c r="R1229" i="3"/>
  <c r="R2757" i="3"/>
  <c r="R2778" i="3"/>
  <c r="R1474" i="3"/>
  <c r="R4690" i="3"/>
  <c r="R1338" i="3"/>
  <c r="R459" i="3"/>
  <c r="R3933" i="3"/>
  <c r="R3368" i="3"/>
  <c r="R3464" i="3"/>
  <c r="R2045" i="3"/>
  <c r="R4887" i="3"/>
  <c r="R3627" i="3"/>
  <c r="R5111" i="3"/>
  <c r="R3303" i="3"/>
  <c r="R5187" i="3"/>
  <c r="R3403" i="3"/>
  <c r="R2740" i="3"/>
  <c r="R4713" i="3"/>
  <c r="R3751" i="3"/>
  <c r="R2700" i="3"/>
  <c r="R370" i="3"/>
  <c r="R1877" i="3"/>
  <c r="R1578" i="3"/>
  <c r="R1075" i="3"/>
  <c r="R4443" i="3"/>
  <c r="R4462" i="3"/>
  <c r="R4835" i="3"/>
  <c r="R3412" i="3"/>
  <c r="R4358" i="3"/>
  <c r="R1844" i="3"/>
  <c r="R4157" i="3"/>
  <c r="R738" i="3"/>
  <c r="R4508" i="3"/>
  <c r="R2044" i="3"/>
  <c r="R4738" i="3"/>
  <c r="R1848" i="3"/>
  <c r="R3371" i="3"/>
  <c r="R4754" i="3"/>
  <c r="R3830" i="3"/>
  <c r="R2495" i="3"/>
  <c r="R1208" i="3"/>
  <c r="R3482" i="3"/>
  <c r="R1055" i="3"/>
  <c r="R430" i="3"/>
  <c r="R3171" i="3"/>
  <c r="R4168" i="3"/>
  <c r="R4830" i="3"/>
  <c r="R1693" i="3"/>
  <c r="R3572" i="3"/>
  <c r="R4363" i="3"/>
  <c r="R1984" i="3"/>
  <c r="R5098" i="3"/>
  <c r="R2549" i="3"/>
  <c r="R4779" i="3"/>
  <c r="R4991" i="3"/>
  <c r="R4879" i="3"/>
  <c r="R4765" i="3"/>
  <c r="R1812" i="3"/>
  <c r="R1645" i="3"/>
  <c r="R1467" i="3"/>
  <c r="R2894" i="3"/>
  <c r="R3639" i="3"/>
  <c r="R3439" i="3"/>
  <c r="R1788" i="3"/>
  <c r="R2450" i="3"/>
  <c r="R130" i="3"/>
  <c r="R3788" i="3"/>
  <c r="R1923" i="3"/>
  <c r="R4150" i="3"/>
  <c r="R4011" i="3"/>
  <c r="R4533" i="3"/>
  <c r="R4373" i="3"/>
  <c r="R4425" i="3"/>
  <c r="R4450" i="3"/>
  <c r="R1708" i="3"/>
  <c r="R803" i="3"/>
  <c r="R3913" i="3"/>
  <c r="R3340" i="3"/>
  <c r="R3487" i="3"/>
  <c r="R574" i="3"/>
  <c r="R4595" i="3"/>
  <c r="R4451" i="3"/>
  <c r="R4669" i="3"/>
  <c r="R3038" i="3"/>
  <c r="R348" i="3"/>
  <c r="R2525" i="3"/>
  <c r="R4126" i="3"/>
  <c r="R731" i="3"/>
  <c r="R1034" i="3"/>
  <c r="R717" i="3"/>
  <c r="R96" i="3"/>
  <c r="R2050" i="3"/>
  <c r="R3898" i="3"/>
  <c r="R4836" i="3"/>
  <c r="R255" i="3"/>
  <c r="R648" i="3"/>
  <c r="R2661" i="3"/>
  <c r="R3147" i="3"/>
  <c r="R2268" i="3"/>
  <c r="R582" i="3"/>
  <c r="R1973" i="3"/>
  <c r="R3745" i="3"/>
  <c r="R2464" i="3"/>
  <c r="R3829" i="3"/>
  <c r="R4578" i="3"/>
  <c r="R4944" i="3"/>
  <c r="R2240" i="3"/>
  <c r="R1483" i="3"/>
  <c r="R2568" i="3"/>
  <c r="R4212" i="3"/>
  <c r="R1571" i="3"/>
  <c r="R4995" i="3"/>
  <c r="R133" i="3"/>
  <c r="R3280" i="3"/>
  <c r="R3802" i="3"/>
  <c r="R2244" i="3"/>
  <c r="R601" i="3"/>
  <c r="R3575" i="3"/>
  <c r="R865" i="3"/>
  <c r="R4143" i="3"/>
  <c r="R5006" i="3"/>
  <c r="R4532" i="3"/>
  <c r="R4324" i="3"/>
  <c r="R1605" i="3"/>
  <c r="R3296" i="3"/>
  <c r="R261" i="3"/>
  <c r="R4538" i="3"/>
  <c r="R428" i="3"/>
  <c r="R4067" i="3"/>
  <c r="R3684" i="3"/>
  <c r="R1559" i="3"/>
  <c r="R2442" i="3"/>
  <c r="R86" i="3"/>
  <c r="R3775" i="3"/>
  <c r="R3610" i="3"/>
  <c r="R4932" i="3"/>
  <c r="R1232" i="3"/>
  <c r="R2201" i="3"/>
  <c r="R4064" i="3"/>
  <c r="R4667" i="3"/>
  <c r="R168" i="3"/>
  <c r="R4977" i="3"/>
  <c r="R3760" i="3"/>
  <c r="R4340" i="3"/>
  <c r="R3648" i="3"/>
  <c r="R540" i="3"/>
  <c r="R2540" i="3"/>
  <c r="R4017" i="3"/>
  <c r="R5066" i="3"/>
  <c r="R2537" i="3"/>
  <c r="R1426" i="3"/>
  <c r="R3999" i="3"/>
  <c r="R422" i="3"/>
  <c r="R3399" i="3"/>
  <c r="R3739" i="3"/>
  <c r="R4184" i="3"/>
  <c r="R3062" i="3"/>
  <c r="R3319" i="3"/>
  <c r="R3586" i="3"/>
  <c r="R3868" i="3"/>
  <c r="R767" i="3"/>
  <c r="R3002" i="3"/>
  <c r="R3543" i="3"/>
  <c r="R5099" i="3"/>
  <c r="R930" i="3"/>
  <c r="R4883" i="3"/>
  <c r="R5155" i="3"/>
  <c r="R4966" i="3"/>
  <c r="R2621" i="3"/>
  <c r="R5113" i="3"/>
  <c r="R5134" i="3"/>
  <c r="R2210" i="3"/>
  <c r="R2928" i="3"/>
  <c r="R2835" i="3"/>
  <c r="R3959" i="3"/>
  <c r="R1641" i="3"/>
  <c r="R2003" i="3"/>
  <c r="R1176" i="3"/>
  <c r="R1116" i="3"/>
  <c r="R2718" i="3"/>
  <c r="R1254" i="3"/>
  <c r="R1706" i="3"/>
  <c r="R1146" i="3"/>
  <c r="R3470" i="3"/>
  <c r="R4332" i="3"/>
  <c r="R229" i="3"/>
  <c r="R3735" i="3"/>
  <c r="R861" i="3"/>
  <c r="R214" i="3"/>
  <c r="R3233" i="3"/>
  <c r="R608" i="3"/>
  <c r="R4687" i="3"/>
  <c r="R2797" i="3"/>
  <c r="R4240" i="3"/>
  <c r="R4409" i="3"/>
  <c r="R3991" i="3"/>
  <c r="M102" i="3"/>
  <c r="R3474" i="3"/>
  <c r="R1509" i="3"/>
  <c r="R1062" i="3"/>
  <c r="R1227" i="3"/>
  <c r="R2" i="3"/>
  <c r="R1982" i="3"/>
  <c r="R1352" i="3"/>
  <c r="R3484" i="3"/>
  <c r="R2358" i="3"/>
  <c r="R2765" i="3"/>
  <c r="R5" i="3"/>
  <c r="R14" i="3"/>
  <c r="R70" i="3"/>
  <c r="R75" i="3"/>
  <c r="R39" i="3"/>
  <c r="R41" i="3"/>
  <c r="R409" i="3"/>
  <c r="R1097" i="3"/>
  <c r="R3045" i="3"/>
  <c r="R3688" i="3"/>
  <c r="R3108" i="3"/>
  <c r="R4731" i="3"/>
  <c r="R4043" i="3"/>
  <c r="R4" i="3"/>
  <c r="R61" i="3"/>
  <c r="R37" i="3"/>
  <c r="R79" i="3"/>
  <c r="R48" i="3"/>
  <c r="R67" i="3"/>
  <c r="R4392" i="3"/>
  <c r="R23" i="3"/>
  <c r="R58" i="3"/>
  <c r="R73" i="3"/>
  <c r="R45" i="3"/>
  <c r="R11" i="3"/>
  <c r="R52" i="3"/>
  <c r="R65" i="3"/>
  <c r="R9" i="3"/>
  <c r="R19" i="3"/>
  <c r="R36" i="3"/>
  <c r="R71" i="3"/>
  <c r="R60" i="3"/>
  <c r="R3227" i="3"/>
  <c r="R68" i="3"/>
  <c r="R26" i="3"/>
  <c r="R24" i="3"/>
  <c r="R43" i="3"/>
  <c r="R54" i="3"/>
  <c r="R77" i="3"/>
  <c r="R777" i="3"/>
  <c r="R18" i="3"/>
  <c r="R20" i="3"/>
  <c r="R46" i="3"/>
  <c r="R81" i="3"/>
  <c r="R50" i="3"/>
  <c r="R63" i="3"/>
  <c r="R59" i="3"/>
  <c r="R2117" i="3"/>
  <c r="R501" i="3"/>
  <c r="R22" i="3"/>
  <c r="R29" i="3"/>
  <c r="R34" i="3"/>
  <c r="R49" i="3"/>
  <c r="R3" i="3"/>
  <c r="R28" i="3"/>
  <c r="R80" i="3"/>
  <c r="R1718" i="3"/>
  <c r="R66" i="3"/>
  <c r="R27" i="3"/>
  <c r="R21" i="3"/>
  <c r="R38" i="3"/>
  <c r="R6" i="3"/>
  <c r="R64" i="3"/>
  <c r="R47" i="3"/>
  <c r="R3804" i="3"/>
  <c r="R1707" i="3"/>
  <c r="R10" i="3"/>
  <c r="R42" i="3"/>
  <c r="R16" i="3"/>
  <c r="R62" i="3"/>
  <c r="R74" i="3"/>
  <c r="R8" i="3"/>
  <c r="R17" i="3"/>
  <c r="R4345" i="3"/>
  <c r="R1964" i="3"/>
  <c r="R78" i="3"/>
  <c r="R56" i="3"/>
  <c r="R12" i="3"/>
  <c r="R57" i="3"/>
  <c r="R32" i="3"/>
  <c r="R35" i="3"/>
  <c r="R25" i="3"/>
  <c r="R851" i="3"/>
  <c r="R2275" i="3"/>
  <c r="R33" i="3"/>
  <c r="R76" i="3"/>
  <c r="R51" i="3"/>
  <c r="R13" i="3"/>
  <c r="R55" i="3"/>
  <c r="R40" i="3"/>
  <c r="R53" i="3"/>
  <c r="R4410" i="3"/>
  <c r="R1906" i="3"/>
  <c r="R82" i="3"/>
  <c r="R31" i="3"/>
  <c r="R72" i="3"/>
  <c r="R44" i="3"/>
  <c r="R7" i="3"/>
  <c r="R30" i="3"/>
  <c r="R15" i="3"/>
  <c r="R69" i="3"/>
  <c r="R508" i="3"/>
  <c r="R1827" i="3"/>
  <c r="R4623" i="3"/>
  <c r="R1815" i="3"/>
  <c r="R3650" i="3"/>
  <c r="R3281" i="3"/>
  <c r="R5157" i="3"/>
  <c r="R2853" i="3"/>
  <c r="R368" i="3"/>
  <c r="R2881" i="3"/>
  <c r="R241" i="3"/>
  <c r="R4364" i="3"/>
  <c r="R5018" i="3"/>
  <c r="R1662" i="3"/>
  <c r="R1826" i="3"/>
  <c r="R4850" i="3"/>
  <c r="R3718" i="3"/>
  <c r="R3083" i="3"/>
  <c r="R1204" i="3"/>
  <c r="R476" i="3"/>
  <c r="R4555" i="3"/>
  <c r="R830" i="3"/>
  <c r="R915" i="3"/>
  <c r="R4557" i="3"/>
  <c r="R268" i="3"/>
  <c r="R2573" i="3"/>
  <c r="R1968" i="3"/>
  <c r="R5038" i="3"/>
  <c r="R4164" i="3"/>
  <c r="R300" i="3"/>
  <c r="R2956" i="3"/>
  <c r="R1416" i="3"/>
  <c r="R359" i="3"/>
  <c r="R1022" i="3"/>
  <c r="R4347" i="3"/>
  <c r="R1191" i="3"/>
  <c r="R3632" i="3"/>
  <c r="R4612" i="3"/>
  <c r="R247" i="3"/>
  <c r="R191" i="3"/>
  <c r="R3944" i="3"/>
  <c r="R4769" i="3"/>
  <c r="R5061" i="3"/>
  <c r="R641" i="3"/>
  <c r="R4652" i="3"/>
  <c r="R3681" i="3"/>
  <c r="R1644" i="3"/>
  <c r="R1465" i="3"/>
  <c r="R4406" i="3"/>
  <c r="R4349" i="3"/>
  <c r="R2391" i="3"/>
  <c r="R4534" i="3"/>
  <c r="R4934" i="3"/>
  <c r="R1143" i="3"/>
  <c r="R296" i="3"/>
  <c r="R728" i="3"/>
  <c r="R3823" i="3"/>
  <c r="R1361" i="3"/>
  <c r="R5102" i="3"/>
  <c r="R1136" i="3"/>
  <c r="R2968" i="3"/>
  <c r="R3438" i="3"/>
  <c r="R1526" i="3"/>
  <c r="R3001" i="3"/>
  <c r="R3692" i="3"/>
  <c r="R3979" i="3"/>
  <c r="R93" i="3"/>
  <c r="R3693" i="3"/>
  <c r="R254" i="3"/>
  <c r="R5004" i="3"/>
  <c r="R2335" i="3"/>
  <c r="R1977" i="3"/>
  <c r="R1236" i="3"/>
  <c r="R5001" i="3"/>
  <c r="R2767" i="3"/>
  <c r="R1340" i="3"/>
  <c r="R1479" i="3"/>
  <c r="R3792" i="3"/>
  <c r="R3996" i="3"/>
  <c r="R1212" i="3"/>
  <c r="R3568" i="3"/>
  <c r="R1331" i="3"/>
  <c r="R1074" i="3"/>
  <c r="R2488" i="3"/>
  <c r="R4683" i="3"/>
  <c r="R3585" i="3"/>
  <c r="R2698" i="3"/>
  <c r="R2729" i="3"/>
  <c r="R3675" i="3"/>
  <c r="R750" i="3"/>
  <c r="R1397" i="3"/>
  <c r="R807" i="3"/>
  <c r="R714" i="3"/>
  <c r="R3145" i="3"/>
  <c r="R2744" i="3"/>
  <c r="R1932" i="3"/>
  <c r="R100" i="3"/>
  <c r="R526" i="3"/>
  <c r="R805" i="3"/>
  <c r="R4322" i="3"/>
  <c r="R2382" i="3"/>
  <c r="R4025" i="3"/>
  <c r="R3077" i="3"/>
  <c r="R3636" i="3"/>
  <c r="R1879" i="3"/>
  <c r="R3136" i="3"/>
  <c r="R5143" i="3"/>
  <c r="R2909" i="3"/>
  <c r="R106" i="3"/>
  <c r="R1796" i="3"/>
  <c r="R1572" i="3"/>
  <c r="R4984" i="3"/>
  <c r="R490" i="3"/>
  <c r="R4090" i="3"/>
  <c r="R4912" i="3"/>
  <c r="R4928" i="3"/>
  <c r="R2714" i="3"/>
  <c r="R4221" i="3"/>
  <c r="R571" i="3"/>
  <c r="R1520" i="3"/>
  <c r="R3042" i="3"/>
  <c r="R4720" i="3"/>
  <c r="R4161" i="3"/>
  <c r="R4059" i="3"/>
  <c r="R1567" i="3"/>
  <c r="R1619" i="3"/>
  <c r="R1987" i="3"/>
  <c r="R91" i="3"/>
  <c r="R1516" i="3"/>
  <c r="R4052" i="3"/>
  <c r="R4520" i="3"/>
  <c r="R3801" i="3"/>
  <c r="R4310" i="3"/>
  <c r="R893" i="3"/>
  <c r="R4499" i="3"/>
  <c r="R612" i="3"/>
  <c r="R4356" i="3"/>
  <c r="R1138" i="3"/>
  <c r="R1731" i="3"/>
  <c r="R1371" i="3"/>
  <c r="R3237" i="3"/>
  <c r="R4712" i="3"/>
  <c r="R1059" i="3"/>
  <c r="R2706" i="3"/>
  <c r="R507" i="3"/>
  <c r="R584" i="3"/>
  <c r="R1863" i="3"/>
  <c r="R4050" i="3"/>
  <c r="R5080" i="3"/>
  <c r="R3507" i="3"/>
  <c r="R4326" i="3"/>
  <c r="R3671" i="3"/>
  <c r="R2096" i="3"/>
  <c r="R3374" i="3"/>
  <c r="R3753" i="3"/>
  <c r="R4010" i="3"/>
  <c r="R4773" i="3"/>
  <c r="R4875" i="3"/>
  <c r="R3710" i="3"/>
  <c r="R2291" i="3"/>
  <c r="R3725" i="3"/>
  <c r="R4981" i="3"/>
  <c r="R1173" i="3"/>
  <c r="R4319" i="3"/>
  <c r="R4303" i="3"/>
  <c r="R4405" i="3"/>
  <c r="R4563" i="3"/>
  <c r="R2172" i="3"/>
  <c r="R1175" i="3"/>
  <c r="R1944" i="3"/>
  <c r="R4589" i="3"/>
  <c r="R761" i="3"/>
  <c r="R4338" i="3"/>
  <c r="R4778" i="3"/>
  <c r="R460" i="3"/>
  <c r="R4107" i="3"/>
  <c r="R4065" i="3"/>
  <c r="R435" i="3"/>
  <c r="R3960" i="3"/>
  <c r="R1353" i="3"/>
  <c r="R4775" i="3"/>
  <c r="R742" i="3"/>
  <c r="R2786" i="3"/>
  <c r="R1949" i="3"/>
  <c r="R3930" i="3"/>
  <c r="R1385" i="3"/>
  <c r="R793" i="3"/>
  <c r="R4776" i="3"/>
  <c r="R4079" i="3"/>
  <c r="R126" i="3"/>
  <c r="R4570" i="3"/>
  <c r="R3683" i="3"/>
  <c r="R725" i="3"/>
  <c r="R3862" i="3"/>
  <c r="R4154" i="3"/>
  <c r="R436" i="3"/>
  <c r="R4639" i="3"/>
  <c r="R1084" i="3"/>
  <c r="R534" i="3"/>
  <c r="R2818" i="3"/>
  <c r="R3754" i="3"/>
  <c r="R3974" i="3"/>
  <c r="R2145" i="3"/>
  <c r="R4286" i="3"/>
  <c r="R5170" i="3"/>
  <c r="R3928" i="3"/>
  <c r="R4756" i="3"/>
  <c r="R4196" i="3"/>
  <c r="R4635" i="3"/>
  <c r="R4005" i="3"/>
  <c r="R378" i="3"/>
  <c r="R1540" i="3"/>
  <c r="R194" i="3"/>
  <c r="R1407" i="3"/>
  <c r="R2116" i="3"/>
  <c r="R305" i="3"/>
  <c r="R4929" i="3"/>
  <c r="R3806" i="3"/>
  <c r="R4069" i="3"/>
  <c r="R785" i="3"/>
  <c r="R3589" i="3"/>
  <c r="R1013" i="3"/>
  <c r="R3431" i="3"/>
  <c r="R860" i="3"/>
  <c r="R1436" i="3"/>
  <c r="R806" i="3"/>
  <c r="R3506" i="3"/>
  <c r="R514" i="3"/>
  <c r="R3827" i="3"/>
  <c r="R4280" i="3"/>
  <c r="R4781" i="3"/>
  <c r="R538" i="3"/>
  <c r="R449" i="3"/>
  <c r="R3537" i="3"/>
  <c r="R1793" i="3"/>
  <c r="R1868" i="3"/>
  <c r="R4579" i="3"/>
  <c r="R982" i="3"/>
  <c r="R127" i="3"/>
  <c r="R1834" i="3"/>
  <c r="R5192" i="3"/>
  <c r="R989" i="3"/>
  <c r="R5180" i="3"/>
  <c r="R3857" i="3"/>
  <c r="R1989" i="3"/>
  <c r="R4156" i="3"/>
  <c r="R4556" i="3"/>
  <c r="R4335" i="3"/>
  <c r="R4858" i="3"/>
  <c r="R987" i="3"/>
  <c r="R620" i="3"/>
  <c r="R1087" i="3"/>
  <c r="R2397" i="3"/>
  <c r="R1591" i="3"/>
  <c r="R1505" i="3"/>
  <c r="R272" i="3"/>
  <c r="R604" i="3"/>
  <c r="R613" i="3"/>
  <c r="R1674" i="3"/>
  <c r="R1247" i="3"/>
  <c r="R2287" i="3"/>
  <c r="R4651" i="3"/>
  <c r="R3605" i="3"/>
  <c r="R2776" i="3"/>
  <c r="R998" i="3"/>
  <c r="R2550" i="3"/>
  <c r="R666" i="3"/>
  <c r="R3731" i="3"/>
  <c r="R4001" i="3"/>
  <c r="R4962" i="3"/>
  <c r="R3509" i="3"/>
  <c r="R4227" i="3"/>
  <c r="R4100" i="3"/>
  <c r="R1348" i="3"/>
  <c r="R891" i="3"/>
  <c r="R1100" i="3"/>
  <c r="R3023" i="3"/>
  <c r="R4802" i="3"/>
  <c r="R1926" i="3"/>
  <c r="R3033" i="3"/>
  <c r="R527" i="3"/>
  <c r="R2693" i="3"/>
  <c r="R1853" i="3"/>
  <c r="R5037" i="3"/>
  <c r="R3621" i="3"/>
  <c r="R4787" i="3"/>
  <c r="R4658" i="3"/>
  <c r="R4893" i="3"/>
  <c r="R266" i="3"/>
  <c r="R2402" i="3"/>
  <c r="R1912" i="3"/>
  <c r="R3664" i="3"/>
  <c r="R3803" i="3"/>
  <c r="R4209" i="3"/>
  <c r="R923" i="3"/>
  <c r="R4517" i="3"/>
  <c r="R3300" i="3"/>
  <c r="R1167" i="3"/>
  <c r="R122" i="3"/>
  <c r="R2636" i="3"/>
  <c r="R1047" i="3"/>
  <c r="R4289" i="3"/>
  <c r="R640" i="3"/>
  <c r="R4949" i="3"/>
  <c r="R4038" i="3"/>
  <c r="R1448" i="3"/>
  <c r="R4764" i="3"/>
  <c r="R1067" i="3"/>
  <c r="R1392" i="3"/>
  <c r="R577" i="3"/>
  <c r="R2694" i="3"/>
  <c r="R318" i="3"/>
  <c r="R4455" i="3"/>
  <c r="R2505" i="3"/>
  <c r="R345" i="3"/>
  <c r="R2208" i="3"/>
  <c r="R2887" i="3"/>
  <c r="R121" i="3"/>
  <c r="R215" i="3"/>
  <c r="R117" i="3"/>
  <c r="R3923" i="3"/>
  <c r="R1379" i="3"/>
  <c r="R1653" i="3"/>
  <c r="R145" i="3"/>
  <c r="R1737" i="3"/>
  <c r="R4869" i="3"/>
  <c r="R2808" i="3"/>
  <c r="R1462" i="3"/>
  <c r="R4513" i="3"/>
  <c r="R2760" i="3"/>
  <c r="R4053" i="3"/>
  <c r="R1207" i="3"/>
  <c r="R4653" i="3"/>
  <c r="R136" i="3"/>
  <c r="R4752" i="3"/>
  <c r="R3275" i="3"/>
  <c r="R450" i="3"/>
  <c r="R4617" i="3"/>
  <c r="R931" i="3"/>
  <c r="R2106" i="3"/>
  <c r="R3661" i="3"/>
  <c r="R2576" i="3"/>
  <c r="R4360" i="3"/>
  <c r="R468" i="3"/>
  <c r="R3367" i="3"/>
  <c r="R2690" i="3"/>
  <c r="R4366" i="3"/>
  <c r="R2325" i="3"/>
  <c r="R4342" i="3"/>
  <c r="R4215" i="3"/>
  <c r="R1425" i="3"/>
  <c r="R979" i="3"/>
  <c r="R1004" i="3"/>
  <c r="R3286" i="3"/>
  <c r="R5184" i="3"/>
  <c r="R2546" i="3"/>
  <c r="R406" i="3"/>
  <c r="R4642" i="3"/>
  <c r="R901" i="3"/>
  <c r="R298" i="3"/>
  <c r="R1495" i="3"/>
  <c r="R4463" i="3"/>
  <c r="R1051" i="3"/>
  <c r="R2062" i="3"/>
  <c r="R3338" i="3"/>
  <c r="R955" i="3"/>
  <c r="R4588" i="3"/>
  <c r="R4020" i="3"/>
  <c r="R3479" i="3"/>
  <c r="R3352" i="3"/>
  <c r="R3486" i="3"/>
  <c r="R4666" i="3"/>
  <c r="R3137" i="3"/>
  <c r="R2170" i="3"/>
  <c r="R3498" i="3"/>
  <c r="R516" i="3"/>
  <c r="R1092" i="3"/>
  <c r="R124" i="3"/>
  <c r="R1388" i="3"/>
  <c r="R2978" i="3"/>
  <c r="R4582" i="3"/>
  <c r="R1768" i="3"/>
  <c r="R5139" i="3"/>
  <c r="R3366" i="3"/>
  <c r="R371" i="3"/>
  <c r="R4985" i="3"/>
  <c r="R3304" i="3"/>
  <c r="R4864" i="3"/>
  <c r="R248" i="3"/>
  <c r="R695" i="3"/>
  <c r="R5036" i="3"/>
  <c r="R5165" i="3"/>
  <c r="R1330" i="3"/>
  <c r="R4896" i="3"/>
  <c r="R2865" i="3"/>
  <c r="R913" i="3"/>
  <c r="R3615" i="3"/>
  <c r="R3548" i="3"/>
  <c r="R1555" i="3"/>
  <c r="R3554" i="3"/>
  <c r="R3593" i="3"/>
  <c r="R1450" i="3"/>
  <c r="R3511" i="3"/>
  <c r="R2779" i="3"/>
  <c r="R4607" i="3"/>
  <c r="R4091" i="3"/>
  <c r="R734" i="3"/>
  <c r="R2426" i="3"/>
  <c r="R3215" i="3"/>
  <c r="R1894" i="3"/>
  <c r="R2112" i="3"/>
  <c r="R442" i="3"/>
  <c r="R2296" i="3"/>
  <c r="R3150" i="3"/>
  <c r="R2805" i="3"/>
  <c r="R2502" i="3"/>
  <c r="R2838" i="3"/>
  <c r="R2689" i="3"/>
  <c r="R4110" i="3"/>
  <c r="R4945" i="3"/>
  <c r="R2161" i="3"/>
  <c r="R3822" i="3"/>
  <c r="R4114" i="3"/>
  <c r="R4275" i="3"/>
  <c r="R4294" i="3"/>
  <c r="R1476" i="3"/>
  <c r="R289" i="3"/>
  <c r="R2943" i="3"/>
  <c r="R3546" i="3"/>
  <c r="R5003" i="3"/>
  <c r="R4755" i="3"/>
  <c r="R4543" i="3"/>
  <c r="R2363" i="3"/>
  <c r="R4369" i="3"/>
  <c r="R783" i="3"/>
  <c r="R4641" i="3"/>
  <c r="R675" i="3"/>
  <c r="R4333" i="3"/>
  <c r="R3491" i="3"/>
  <c r="R2523" i="3"/>
  <c r="R2286" i="3"/>
  <c r="R4942" i="3"/>
  <c r="R2207" i="3"/>
  <c r="R4633" i="3"/>
  <c r="R4255" i="3"/>
  <c r="R3154" i="3"/>
  <c r="R3458" i="3"/>
  <c r="R3530" i="3"/>
  <c r="R4374" i="3"/>
  <c r="R676" i="3"/>
  <c r="R606" i="3"/>
  <c r="R3157" i="3"/>
  <c r="R4183" i="3"/>
  <c r="R1828" i="3"/>
  <c r="R1256" i="3"/>
  <c r="R4931" i="3"/>
  <c r="R4602" i="3"/>
  <c r="R339" i="3"/>
  <c r="R1872" i="3"/>
  <c r="R3958" i="3"/>
  <c r="R1503" i="3"/>
  <c r="R4529" i="3"/>
  <c r="R1534" i="3"/>
  <c r="R578" i="3"/>
  <c r="R1839" i="3"/>
  <c r="R3574" i="3"/>
  <c r="R4571" i="3"/>
  <c r="R4954" i="3"/>
  <c r="R1188" i="3"/>
  <c r="R3557" i="3"/>
  <c r="R2099" i="3"/>
  <c r="R4604" i="3"/>
  <c r="R4741" i="3"/>
  <c r="R3855" i="3"/>
  <c r="R4874" i="3"/>
  <c r="R1144" i="3"/>
  <c r="R3796" i="3"/>
  <c r="R2739" i="3"/>
  <c r="R3691" i="3"/>
  <c r="R1843" i="3"/>
  <c r="R3764" i="3"/>
  <c r="R4700" i="3"/>
  <c r="R5050" i="3"/>
  <c r="R2952" i="3"/>
  <c r="R3826" i="3"/>
  <c r="R957" i="3"/>
  <c r="R4919" i="3"/>
  <c r="R3563" i="3"/>
  <c r="R1464" i="3"/>
  <c r="R1845" i="3"/>
  <c r="R2991" i="3"/>
  <c r="R110" i="3"/>
  <c r="R2863" i="3"/>
  <c r="R116" i="3"/>
  <c r="R3720" i="3"/>
  <c r="R3887" i="3"/>
  <c r="R4672" i="3"/>
  <c r="R408" i="3"/>
  <c r="R2825" i="3"/>
  <c r="R2085" i="3"/>
  <c r="R2394" i="3"/>
  <c r="R3475" i="3"/>
  <c r="R3420" i="3"/>
  <c r="R2092" i="3"/>
  <c r="R4456" i="3"/>
  <c r="R4804" i="3"/>
  <c r="R4178" i="3"/>
  <c r="R2841" i="3"/>
  <c r="R497" i="3"/>
  <c r="R969" i="3"/>
  <c r="R3394" i="3"/>
  <c r="R4260" i="3"/>
  <c r="R3706" i="3"/>
  <c r="R4936" i="3"/>
  <c r="R3531" i="3"/>
  <c r="R5017" i="3"/>
  <c r="R1057" i="3"/>
  <c r="R4780" i="3"/>
  <c r="R3762" i="3"/>
  <c r="R940" i="3"/>
  <c r="R1457" i="3"/>
  <c r="R2020" i="3"/>
  <c r="R148" i="3"/>
  <c r="R4821" i="3"/>
  <c r="R1387" i="3"/>
  <c r="R4237" i="3"/>
  <c r="R455" i="3"/>
  <c r="R5056" i="3"/>
  <c r="R4288" i="3"/>
  <c r="R2122" i="3"/>
  <c r="R4795" i="3"/>
  <c r="R5185" i="3"/>
  <c r="R3781" i="3"/>
  <c r="R1966" i="3"/>
  <c r="R3380" i="3"/>
  <c r="R271" i="3"/>
  <c r="R3899" i="3"/>
  <c r="R4198" i="3"/>
  <c r="R3248" i="3"/>
  <c r="R494" i="3"/>
  <c r="R4777" i="3"/>
  <c r="R4497" i="3"/>
  <c r="R1244" i="3"/>
  <c r="R3929" i="3"/>
  <c r="R4372" i="3"/>
  <c r="R1538" i="3"/>
  <c r="R4867" i="3"/>
  <c r="R871" i="3"/>
  <c r="R1277" i="3"/>
  <c r="R3501" i="3"/>
  <c r="R3659" i="3"/>
  <c r="R4361" i="3"/>
  <c r="R118" i="3"/>
  <c r="R3206" i="3"/>
  <c r="R417" i="3"/>
  <c r="R3273" i="3"/>
  <c r="R2556" i="3"/>
  <c r="R1946" i="3"/>
  <c r="R1020" i="3"/>
  <c r="R5002" i="3"/>
  <c r="R281" i="3"/>
  <c r="R2575" i="3"/>
  <c r="R882" i="3"/>
  <c r="R278" i="3"/>
  <c r="R174" i="3"/>
  <c r="R4452" i="3"/>
  <c r="R1347" i="3"/>
  <c r="R162" i="3"/>
  <c r="R4367" i="3"/>
  <c r="R3261" i="3"/>
  <c r="R2304" i="3"/>
  <c r="R1044" i="3"/>
  <c r="R2608" i="3"/>
  <c r="R444" i="3"/>
  <c r="R4999" i="3"/>
  <c r="R1947" i="3"/>
  <c r="R1694" i="3"/>
  <c r="R2761" i="3"/>
  <c r="R4482" i="3"/>
  <c r="R3662" i="3"/>
  <c r="R235" i="3"/>
  <c r="R2874" i="3"/>
  <c r="R438" i="3"/>
  <c r="R483" i="3"/>
  <c r="R549" i="3"/>
  <c r="R4790" i="3"/>
  <c r="R1112" i="3"/>
  <c r="R1225" i="3"/>
  <c r="R3620" i="3"/>
  <c r="R841" i="3"/>
  <c r="R4375" i="3"/>
  <c r="R1241" i="3"/>
  <c r="R4753" i="3"/>
  <c r="R1372" i="3"/>
  <c r="R2102" i="3"/>
  <c r="R5094" i="3"/>
  <c r="R2194" i="3"/>
  <c r="R4124" i="3"/>
  <c r="R4473" i="3"/>
  <c r="R4174" i="3"/>
  <c r="R1322" i="3"/>
  <c r="R3909" i="3"/>
  <c r="R1471" i="3"/>
  <c r="R1374" i="3"/>
  <c r="R3895" i="3"/>
  <c r="R4239" i="3"/>
  <c r="R2374" i="3"/>
  <c r="R3011" i="3"/>
  <c r="R4016" i="3"/>
  <c r="R1983" i="3"/>
  <c r="R205" i="3"/>
  <c r="R3700" i="3"/>
  <c r="R5085" i="3"/>
  <c r="R2742" i="3"/>
  <c r="R2360" i="3"/>
  <c r="R322" i="3"/>
  <c r="R312" i="3"/>
  <c r="R4210" i="3"/>
  <c r="R202" i="3"/>
  <c r="R1677" i="3"/>
  <c r="R1954" i="3"/>
  <c r="R1546" i="3"/>
  <c r="R3643" i="3"/>
  <c r="R1761" i="3"/>
  <c r="R779" i="3"/>
  <c r="R1514" i="3"/>
  <c r="R677" i="3"/>
  <c r="R4615" i="3"/>
  <c r="R1102" i="3"/>
  <c r="R3313" i="3"/>
  <c r="R4142" i="3"/>
  <c r="R4614" i="3"/>
  <c r="R1981" i="3"/>
  <c r="R4194" i="3"/>
  <c r="R3945" i="3"/>
  <c r="R4074" i="3"/>
  <c r="R664" i="3"/>
  <c r="R258" i="3"/>
  <c r="R3065" i="3"/>
  <c r="R4648" i="3"/>
  <c r="R1513" i="3"/>
  <c r="R2285" i="3"/>
  <c r="R667" i="3"/>
  <c r="R5077" i="3"/>
  <c r="R4547" i="3"/>
  <c r="R3305" i="3"/>
  <c r="R395" i="3"/>
  <c r="R3665" i="3"/>
  <c r="R358" i="3"/>
  <c r="R114" i="3"/>
  <c r="R3348" i="3"/>
  <c r="R253" i="3"/>
  <c r="R4659" i="3"/>
  <c r="R5104" i="3"/>
  <c r="R4542" i="3"/>
  <c r="R2392" i="3"/>
  <c r="R1980" i="3"/>
  <c r="R4247" i="3"/>
  <c r="R1820" i="3"/>
  <c r="R5008" i="3"/>
  <c r="R3578" i="3"/>
  <c r="R240" i="3"/>
  <c r="R743" i="3"/>
  <c r="R2934" i="3"/>
  <c r="R3221" i="3"/>
  <c r="R2512" i="3"/>
  <c r="R1702" i="3"/>
  <c r="R741" i="3"/>
  <c r="R4460" i="3"/>
  <c r="R545" i="3"/>
  <c r="R3037" i="3"/>
  <c r="R3658" i="3"/>
  <c r="R1486" i="3"/>
  <c r="R1556" i="3"/>
  <c r="R4946" i="3"/>
  <c r="R4089" i="3"/>
  <c r="R4746" i="3"/>
  <c r="R4693" i="3"/>
  <c r="R3891" i="3"/>
  <c r="R3318" i="3"/>
  <c r="R4682" i="3"/>
  <c r="R4222" i="3"/>
  <c r="R4697" i="3"/>
  <c r="R774" i="3"/>
  <c r="R187" i="3"/>
  <c r="R1553" i="3"/>
  <c r="R3234" i="3"/>
  <c r="R354" i="3"/>
  <c r="R3702" i="3"/>
  <c r="R471" i="3"/>
  <c r="R3071" i="3"/>
  <c r="R1725" i="3"/>
  <c r="R1291" i="3"/>
  <c r="R920" i="3"/>
  <c r="R154" i="3"/>
  <c r="R4270" i="3"/>
  <c r="R3390" i="3"/>
  <c r="R208" i="3"/>
  <c r="R3460" i="3"/>
  <c r="R2984" i="3"/>
  <c r="R3871" i="3"/>
  <c r="R3715" i="3"/>
  <c r="R2654" i="3"/>
  <c r="R113" i="3"/>
  <c r="R3020" i="3"/>
  <c r="R4832" i="3"/>
  <c r="R2873" i="3"/>
  <c r="R4721" i="3"/>
  <c r="R4785" i="3"/>
  <c r="R3054" i="3"/>
  <c r="R226" i="3"/>
  <c r="R4846" i="3"/>
  <c r="R5116" i="3"/>
  <c r="R3291" i="3"/>
  <c r="R4676" i="3"/>
  <c r="R2474" i="3"/>
  <c r="R3066" i="3"/>
  <c r="R1847" i="3"/>
  <c r="R4839" i="3"/>
  <c r="R4848" i="3"/>
  <c r="R3125" i="3"/>
  <c r="R1997" i="3"/>
  <c r="R4948" i="3"/>
  <c r="R3039" i="3"/>
  <c r="R2060" i="3"/>
  <c r="R4544" i="3"/>
  <c r="R4359" i="3"/>
  <c r="R4027" i="3"/>
  <c r="R176" i="3"/>
  <c r="R802" i="3"/>
  <c r="R1245" i="3"/>
  <c r="R3004" i="3"/>
  <c r="R3155" i="3"/>
  <c r="R611" i="3"/>
  <c r="R2200" i="3"/>
  <c r="R4242" i="3"/>
  <c r="R4012" i="3"/>
  <c r="R1031" i="3"/>
  <c r="R2756" i="3"/>
  <c r="R3242" i="3"/>
  <c r="R1194" i="3"/>
  <c r="R386" i="3"/>
  <c r="R1183" i="3"/>
  <c r="R4186" i="3"/>
  <c r="R3832" i="3"/>
  <c r="R3629" i="3"/>
  <c r="R1563" i="3"/>
  <c r="R2999" i="3"/>
  <c r="R5163" i="3"/>
  <c r="R4719" i="3"/>
  <c r="R489" i="3"/>
  <c r="R1902" i="3"/>
  <c r="R4024" i="3"/>
  <c r="R4459" i="3"/>
  <c r="R3539" i="3"/>
  <c r="R3082" i="3"/>
  <c r="R1424" i="3"/>
  <c r="R4747" i="3"/>
  <c r="R4668" i="3"/>
  <c r="R4252" i="3"/>
  <c r="R3003" i="3"/>
  <c r="R3940" i="3"/>
  <c r="R314" i="3"/>
  <c r="R3786" i="3"/>
  <c r="R3258" i="3"/>
  <c r="R4515" i="3"/>
  <c r="R4873" i="3"/>
  <c r="R4248" i="3"/>
  <c r="R3384" i="3"/>
  <c r="R5030" i="3"/>
  <c r="R3308" i="3"/>
  <c r="R4828" i="3"/>
  <c r="R4348" i="3"/>
  <c r="R1390" i="3"/>
  <c r="R716" i="3"/>
  <c r="R1058" i="3"/>
  <c r="R4423" i="3"/>
  <c r="R4762" i="3"/>
  <c r="R1609" i="3"/>
  <c r="R4102" i="3"/>
  <c r="R4422" i="3"/>
  <c r="R4068" i="3"/>
  <c r="R4730" i="3"/>
  <c r="R3922" i="3"/>
  <c r="R4185" i="3"/>
  <c r="R5190" i="3"/>
  <c r="R2972" i="3"/>
  <c r="R5039" i="3"/>
  <c r="R1248" i="3"/>
  <c r="R934" i="3"/>
  <c r="R2913" i="3"/>
  <c r="R782" i="3"/>
  <c r="R3161" i="3"/>
  <c r="R3815" i="3"/>
  <c r="R663" i="3"/>
  <c r="R3099" i="3"/>
  <c r="R4311" i="3"/>
  <c r="R1762" i="3"/>
  <c r="R763" i="3"/>
  <c r="R4792" i="3"/>
  <c r="R3043" i="3"/>
  <c r="R1403" i="3"/>
  <c r="R185" i="3"/>
  <c r="R3597" i="3"/>
  <c r="R1703" i="3"/>
  <c r="R1600" i="3"/>
  <c r="R3703" i="3"/>
  <c r="R3441" i="3"/>
  <c r="R4013" i="3"/>
  <c r="R1971" i="3"/>
  <c r="R234" i="3"/>
  <c r="R2500" i="3"/>
  <c r="R4498" i="3"/>
  <c r="R1122" i="3"/>
  <c r="R5112" i="3"/>
  <c r="R1124" i="3"/>
  <c r="R1206" i="3"/>
  <c r="R4494" i="3"/>
  <c r="R4952" i="3"/>
  <c r="R665" i="3"/>
  <c r="R720" i="3"/>
  <c r="R2483" i="3"/>
  <c r="R4530" i="3"/>
  <c r="R791" i="3"/>
  <c r="R2295" i="3"/>
  <c r="R834" i="3"/>
  <c r="R97" i="3"/>
  <c r="R5046" i="3"/>
  <c r="R4726" i="3"/>
  <c r="R439" i="3"/>
  <c r="R376" i="3"/>
  <c r="R4632" i="3"/>
  <c r="R769" i="3"/>
  <c r="R256" i="3"/>
  <c r="R4857" i="3"/>
  <c r="R1083" i="3"/>
  <c r="R710" i="3"/>
  <c r="R5128" i="3"/>
  <c r="R867" i="3"/>
  <c r="R4663" i="3"/>
  <c r="R4909" i="3"/>
  <c r="R4278" i="3"/>
  <c r="R2057" i="3"/>
  <c r="R2380" i="3"/>
  <c r="R4526" i="3"/>
  <c r="R3957" i="3"/>
  <c r="R4213" i="3"/>
  <c r="R1008" i="3"/>
  <c r="R3902" i="3"/>
  <c r="R1632" i="3"/>
  <c r="R3730" i="3"/>
  <c r="R2276" i="3"/>
  <c r="R1905" i="3"/>
  <c r="R362" i="3"/>
  <c r="R884" i="3"/>
  <c r="R1898" i="3"/>
  <c r="R2315" i="3"/>
  <c r="R3906" i="3"/>
  <c r="R3842" i="3"/>
  <c r="R355" i="3"/>
  <c r="R184" i="3"/>
  <c r="R155" i="3"/>
  <c r="R2955" i="3"/>
  <c r="R1830" i="3"/>
  <c r="R1098" i="3"/>
  <c r="R736" i="3"/>
  <c r="R2807" i="3"/>
  <c r="R4637" i="3"/>
  <c r="R475" i="3"/>
  <c r="R2961" i="3"/>
  <c r="R4872" i="3"/>
  <c r="R2098" i="3"/>
  <c r="R4625" i="3"/>
  <c r="R178" i="3"/>
  <c r="R4996" i="3"/>
  <c r="R4197" i="3"/>
  <c r="R3685" i="3"/>
  <c r="R5141" i="3"/>
  <c r="R2459" i="3"/>
  <c r="R650" i="3"/>
  <c r="R4022" i="3"/>
  <c r="R4723" i="3"/>
  <c r="R2093" i="3"/>
  <c r="R4576" i="3"/>
  <c r="R4489" i="3"/>
  <c r="R1962" i="3"/>
  <c r="R2299" i="3"/>
  <c r="R696" i="3"/>
  <c r="R1807" i="3"/>
  <c r="R4418" i="3"/>
  <c r="R1676" i="3"/>
  <c r="R4983" i="3"/>
  <c r="R2118" i="3"/>
  <c r="R4285" i="3"/>
  <c r="R192" i="3"/>
  <c r="R1159" i="3"/>
  <c r="R2988" i="3"/>
  <c r="R4816" i="3"/>
  <c r="R3875" i="3"/>
  <c r="R1200" i="3"/>
  <c r="R367" i="3"/>
  <c r="R5136" i="3"/>
  <c r="R3975" i="3"/>
  <c r="R473" i="3"/>
  <c r="R1488" i="3"/>
  <c r="R1561" i="3"/>
  <c r="R5059" i="3"/>
  <c r="R2941" i="3"/>
  <c r="R3260" i="3"/>
  <c r="R932" i="3"/>
  <c r="R5063" i="3"/>
  <c r="R4287" i="3"/>
  <c r="R1010" i="3"/>
  <c r="R5014" i="3"/>
  <c r="R2521" i="3"/>
  <c r="R3315" i="3"/>
  <c r="R3914" i="3"/>
  <c r="R3448" i="3"/>
  <c r="R4211" i="3"/>
  <c r="R2462" i="3"/>
  <c r="R4195" i="3"/>
  <c r="R3342" i="3"/>
  <c r="R2663" i="3"/>
  <c r="R2538" i="3"/>
  <c r="R2558" i="3"/>
  <c r="R3442" i="3"/>
  <c r="R2792" i="3"/>
  <c r="R2857" i="3"/>
  <c r="R1666" i="3"/>
  <c r="R2712" i="3"/>
  <c r="R213" i="3"/>
  <c r="R587" i="3"/>
  <c r="R1445" i="3"/>
  <c r="R1369" i="3"/>
  <c r="R678" i="3"/>
  <c r="R3581" i="3"/>
  <c r="R180" i="3"/>
  <c r="R4291" i="3"/>
  <c r="R823" i="3"/>
  <c r="R2054" i="3"/>
  <c r="R703" i="3"/>
  <c r="R688" i="3"/>
  <c r="R232" i="3"/>
  <c r="R1851" i="3"/>
  <c r="R2667" i="3"/>
  <c r="R4797" i="3"/>
  <c r="R5012" i="3"/>
  <c r="R4751" i="3"/>
  <c r="R2248" i="3"/>
  <c r="R4735" i="3"/>
  <c r="R2685" i="3"/>
  <c r="R1323" i="3"/>
  <c r="R107" i="3"/>
  <c r="R1093" i="3"/>
  <c r="R220" i="3"/>
  <c r="R2034" i="3"/>
  <c r="R3946" i="3"/>
  <c r="R4058" i="3"/>
  <c r="R4434" i="3"/>
  <c r="R137" i="3"/>
  <c r="R3473" i="3"/>
  <c r="R1216" i="3"/>
  <c r="R1383" i="3"/>
  <c r="R4479" i="3"/>
  <c r="R3845" i="3"/>
  <c r="R4933" i="3"/>
  <c r="R3345" i="3"/>
  <c r="R151" i="3"/>
  <c r="R3117" i="3"/>
  <c r="R1819" i="3"/>
  <c r="R521" i="3"/>
  <c r="R4884" i="3"/>
  <c r="R2418" i="3"/>
  <c r="R4000" i="3"/>
  <c r="R1862" i="3"/>
  <c r="R1628" i="3"/>
  <c r="R4843" i="3"/>
  <c r="R877" i="3"/>
  <c r="R2246" i="3"/>
  <c r="R3274" i="3"/>
  <c r="R3900" i="3"/>
  <c r="R4044" i="3"/>
  <c r="R333" i="3"/>
  <c r="R2598" i="3"/>
  <c r="R589" i="3"/>
  <c r="R1433" i="3"/>
  <c r="R1627" i="3"/>
  <c r="R3749" i="3"/>
  <c r="R3469" i="3"/>
  <c r="R4545" i="3"/>
  <c r="R4610" i="3"/>
  <c r="R5115" i="3"/>
  <c r="R2070" i="3"/>
  <c r="R3391" i="3"/>
  <c r="R4159" i="3"/>
  <c r="R1223" i="3"/>
  <c r="R90" i="3"/>
  <c r="R4856" i="3"/>
  <c r="R307" i="3"/>
  <c r="R3590" i="3"/>
  <c r="R2749" i="3"/>
  <c r="R3373" i="3"/>
  <c r="R2503" i="3"/>
  <c r="R1297" i="3"/>
  <c r="R2028" i="3"/>
  <c r="R2970" i="3"/>
  <c r="R3852" i="3"/>
  <c r="R2684" i="3"/>
  <c r="R3302" i="3"/>
  <c r="R3528" i="3"/>
  <c r="R698" i="3"/>
  <c r="R1125" i="3"/>
  <c r="R570" i="3"/>
  <c r="R633" i="3"/>
  <c r="R1633" i="3"/>
  <c r="R778" i="3"/>
  <c r="R519" i="3"/>
  <c r="R1659" i="3"/>
  <c r="R2429" i="3"/>
  <c r="R2867" i="3"/>
  <c r="R3660" i="3"/>
  <c r="R4770" i="3"/>
  <c r="R3017" i="3"/>
  <c r="R1308" i="3"/>
  <c r="R2794" i="3"/>
  <c r="R3333" i="3"/>
  <c r="R2229" i="3"/>
  <c r="R2557" i="3"/>
  <c r="R3095" i="3"/>
  <c r="R2369" i="3"/>
  <c r="R2773" i="3"/>
  <c r="R1511" i="3"/>
  <c r="R815" i="3"/>
  <c r="R3128" i="3"/>
  <c r="R4454" i="3"/>
  <c r="R4041" i="3"/>
  <c r="R228" i="3"/>
  <c r="R3317" i="3"/>
  <c r="R120" i="3"/>
  <c r="R2517" i="3"/>
  <c r="R3552" i="3"/>
  <c r="R2423" i="3"/>
  <c r="R5019" i="3"/>
  <c r="R129" i="3"/>
  <c r="R3733" i="3"/>
  <c r="R1105" i="3"/>
  <c r="R5179" i="3"/>
  <c r="R609" i="3"/>
  <c r="R199" i="3"/>
  <c r="R3395" i="3"/>
  <c r="R5067" i="3"/>
  <c r="R3611" i="3"/>
  <c r="R3111" i="3"/>
  <c r="R3793" i="3"/>
  <c r="R4805" i="3"/>
  <c r="R2647" i="3"/>
  <c r="R4380" i="3"/>
  <c r="R2826" i="3"/>
  <c r="R2607" i="3"/>
  <c r="R2339" i="3"/>
  <c r="R1525" i="3"/>
  <c r="R293" i="3"/>
  <c r="R1342" i="3"/>
  <c r="R1165" i="3"/>
  <c r="R4685" i="3"/>
  <c r="R1918" i="3"/>
  <c r="R2912" i="3"/>
  <c r="R3516" i="3"/>
  <c r="R2949" i="3"/>
  <c r="R1121" i="3"/>
  <c r="R1106" i="3"/>
  <c r="R1867" i="3"/>
  <c r="R373" i="3"/>
  <c r="R412" i="3"/>
  <c r="R303" i="3"/>
  <c r="R3268" i="3"/>
  <c r="R2593" i="3"/>
  <c r="R236" i="3"/>
  <c r="R3185" i="3"/>
  <c r="R3468" i="3"/>
  <c r="R4301" i="3"/>
  <c r="R3799" i="3"/>
  <c r="R876" i="3"/>
  <c r="R2383" i="3"/>
  <c r="R4261" i="3"/>
  <c r="R2889" i="3"/>
  <c r="R906" i="3"/>
  <c r="R1402" i="3"/>
  <c r="R2375" i="3"/>
  <c r="R4634" i="3"/>
  <c r="R1301" i="3"/>
  <c r="R2622" i="3"/>
  <c r="R880" i="3"/>
  <c r="R3188" i="3"/>
  <c r="R138" i="3"/>
  <c r="R1439" i="3"/>
  <c r="R1545" i="3"/>
  <c r="R4116" i="3"/>
  <c r="R5089" i="3"/>
  <c r="R536" i="3"/>
  <c r="R2448" i="3"/>
  <c r="R2664" i="3"/>
  <c r="R2053" i="3"/>
  <c r="R3415" i="3"/>
  <c r="R3773" i="3"/>
  <c r="R1126" i="3"/>
  <c r="R2434" i="3"/>
  <c r="R2338" i="3"/>
  <c r="R3538" i="3"/>
  <c r="R3184" i="3"/>
  <c r="R5052" i="3"/>
  <c r="R337" i="3"/>
  <c r="R3024" i="3"/>
  <c r="R1219" i="3"/>
  <c r="R628" i="3"/>
  <c r="R2322" i="3"/>
  <c r="R603" i="3"/>
  <c r="R4461" i="3"/>
  <c r="R2437" i="3"/>
  <c r="R4951" i="3"/>
  <c r="R2904" i="3"/>
  <c r="R4299" i="3"/>
  <c r="R280" i="3"/>
  <c r="R1482" i="3"/>
  <c r="R4852" i="3"/>
  <c r="R1748" i="3"/>
  <c r="R3191" i="3"/>
  <c r="R2160" i="3"/>
  <c r="R732" i="3"/>
  <c r="R2543" i="3"/>
  <c r="R1148" i="3"/>
  <c r="R964" i="3"/>
  <c r="R2139" i="3"/>
  <c r="R2166" i="3"/>
  <c r="R1838" i="3"/>
  <c r="R1539" i="3"/>
  <c r="R2519" i="3"/>
  <c r="R3836" i="3"/>
  <c r="R4998" i="3"/>
  <c r="R4146" i="3"/>
  <c r="R2848" i="3"/>
  <c r="R1454" i="3"/>
  <c r="R4060" i="3"/>
  <c r="R4302" i="3"/>
  <c r="R1460" i="3"/>
  <c r="R223" i="3"/>
  <c r="R4671" i="3"/>
  <c r="R1806" i="3"/>
  <c r="R1986" i="3"/>
  <c r="R2569" i="3"/>
  <c r="R2787" i="3"/>
  <c r="R4082" i="3"/>
  <c r="R4521" i="3"/>
  <c r="R2410" i="3"/>
  <c r="R4414" i="3"/>
  <c r="R3218" i="3"/>
  <c r="R4276" i="3"/>
  <c r="R1065" i="3"/>
  <c r="R3452" i="3"/>
  <c r="R1475" i="3"/>
  <c r="R3917" i="3"/>
  <c r="R3480" i="3"/>
  <c r="R1184" i="3"/>
  <c r="R509" i="3"/>
  <c r="R1581" i="3"/>
  <c r="R555" i="3"/>
  <c r="R231" i="3"/>
  <c r="R2245" i="3"/>
  <c r="R2562" i="3"/>
  <c r="R5164" i="3"/>
  <c r="R2665" i="3"/>
  <c r="R1053" i="3"/>
  <c r="R4304" i="3"/>
  <c r="R4015" i="3"/>
  <c r="R393" i="3"/>
  <c r="R2717" i="3"/>
  <c r="R639" i="3"/>
  <c r="R2037" i="3"/>
  <c r="R5026" i="3"/>
  <c r="R4181" i="3"/>
  <c r="R3198" i="3"/>
  <c r="R702" i="3"/>
  <c r="R1639" i="3"/>
  <c r="R2330" i="3"/>
  <c r="R4244" i="3"/>
  <c r="R1135" i="3"/>
  <c r="R1869" i="3"/>
  <c r="R1584" i="3"/>
  <c r="R1866" i="3"/>
  <c r="R682" i="3"/>
  <c r="R5126" i="3"/>
  <c r="R727" i="3"/>
  <c r="R1669" i="3"/>
  <c r="R4273" i="3"/>
  <c r="R3353" i="3"/>
  <c r="R2708" i="3"/>
  <c r="R3978" i="3"/>
  <c r="R586" i="3"/>
  <c r="R4964" i="3"/>
  <c r="R4491" i="3"/>
  <c r="R2432" i="3"/>
  <c r="R2649" i="3"/>
  <c r="R398" i="3"/>
  <c r="R3577" i="3"/>
  <c r="R1781" i="3"/>
  <c r="R3571" i="3"/>
  <c r="R3497" i="3"/>
  <c r="R756" i="3"/>
  <c r="R474" i="3"/>
  <c r="R855" i="3"/>
  <c r="R1335" i="3"/>
  <c r="R746" i="3"/>
  <c r="R4457" i="3"/>
  <c r="R3197" i="3"/>
  <c r="R4431" i="3"/>
  <c r="R183" i="3"/>
  <c r="R4389" i="3"/>
  <c r="R1620" i="3"/>
  <c r="R4200" i="3"/>
  <c r="R2994" i="3"/>
  <c r="R500" i="3"/>
  <c r="R1710" i="3"/>
  <c r="R4583" i="3"/>
  <c r="R351" i="3"/>
  <c r="R607" i="3"/>
  <c r="R1054" i="3"/>
  <c r="R3140" i="3"/>
  <c r="R897" i="3"/>
  <c r="R201" i="3"/>
  <c r="R2902" i="3"/>
  <c r="R1884" i="3"/>
  <c r="R1281" i="3"/>
  <c r="R4263" i="3"/>
  <c r="R1771" i="3"/>
  <c r="R352" i="3"/>
  <c r="R719" i="3"/>
  <c r="R4246" i="3"/>
  <c r="R285" i="3"/>
  <c r="R4733" i="3"/>
  <c r="R4344" i="3"/>
  <c r="R1198" i="3"/>
  <c r="R3151" i="3"/>
  <c r="R3309" i="3"/>
  <c r="R1332" i="3"/>
  <c r="R4724" i="3"/>
  <c r="R3180" i="3"/>
  <c r="R2507" i="3"/>
  <c r="R3060" i="3"/>
  <c r="R1802" i="3"/>
  <c r="R629" i="3"/>
  <c r="R3451" i="3"/>
  <c r="R1937" i="3"/>
  <c r="R2731" i="3"/>
  <c r="R2924" i="3"/>
  <c r="R2290" i="3"/>
  <c r="R3230" i="3"/>
  <c r="R918" i="3"/>
  <c r="R4330" i="3"/>
  <c r="R2802" i="3"/>
  <c r="R3920" i="3"/>
  <c r="R949" i="3"/>
  <c r="R2058" i="3"/>
  <c r="R548" i="3"/>
  <c r="R770" i="3"/>
  <c r="R4317" i="3"/>
  <c r="R824" i="3"/>
  <c r="R5140" i="3"/>
  <c r="R2376" i="3"/>
  <c r="R1334" i="3"/>
  <c r="R4619" i="3"/>
  <c r="R4004" i="3"/>
  <c r="R3410" i="3"/>
  <c r="R167" i="3"/>
  <c r="R2880" i="3"/>
  <c r="R875" i="3"/>
  <c r="R4093" i="3"/>
  <c r="R908" i="3"/>
  <c r="R4859" i="3"/>
  <c r="R257" i="3"/>
  <c r="R2349" i="3"/>
  <c r="R4800" i="3"/>
  <c r="R1070" i="3"/>
  <c r="R1515" i="3"/>
  <c r="R3429" i="3"/>
  <c r="R264" i="3"/>
  <c r="R1950" i="3"/>
  <c r="R279" i="3"/>
  <c r="R2554" i="3"/>
  <c r="R1671" i="3"/>
  <c r="R2981" i="3"/>
  <c r="R1750" i="3"/>
  <c r="R4320" i="3"/>
  <c r="R1976" i="3"/>
  <c r="R4272" i="3"/>
  <c r="R4597" i="3"/>
  <c r="R5024" i="3"/>
  <c r="R2024" i="3"/>
  <c r="R4315" i="3"/>
  <c r="R984" i="3"/>
  <c r="R3555" i="3"/>
  <c r="R4076" i="3"/>
  <c r="R2300" i="3"/>
  <c r="R2893" i="3"/>
  <c r="R1294" i="3"/>
  <c r="R1638" i="3"/>
  <c r="R3904" i="3"/>
  <c r="R269" i="3"/>
  <c r="R5101" i="3"/>
  <c r="R4131" i="3"/>
  <c r="R947" i="3"/>
  <c r="R1386" i="3"/>
  <c r="R1026" i="3"/>
  <c r="R3107" i="3"/>
  <c r="R2492" i="3"/>
  <c r="R2691" i="3"/>
  <c r="R2321" i="3"/>
  <c r="R4350" i="3"/>
  <c r="R873" i="3"/>
  <c r="R2812" i="3"/>
  <c r="R5029" i="3"/>
  <c r="R2493" i="3"/>
  <c r="R554" i="3"/>
  <c r="R1687" i="3"/>
  <c r="R3124" i="3"/>
  <c r="R4465" i="3"/>
  <c r="R2876" i="3"/>
  <c r="R4042" i="3"/>
  <c r="R4894" i="3"/>
  <c r="R2297" i="3"/>
  <c r="R222" i="3"/>
  <c r="R837" i="3"/>
  <c r="R912" i="3"/>
  <c r="R715" i="3"/>
  <c r="R3635" i="3"/>
  <c r="R172" i="3"/>
  <c r="R4744" i="3"/>
  <c r="R1363" i="3"/>
  <c r="R390" i="3"/>
  <c r="R1590" i="3"/>
  <c r="R2073" i="3"/>
  <c r="R2751" i="3"/>
  <c r="R4624" i="3"/>
  <c r="R3791" i="3"/>
  <c r="R1692" i="3"/>
  <c r="R889" i="3"/>
  <c r="R3512" i="3"/>
  <c r="R776" i="3"/>
  <c r="R3800" i="3"/>
  <c r="R1611" i="3"/>
  <c r="R4309" i="3"/>
  <c r="R3450" i="3"/>
  <c r="R109" i="3"/>
  <c r="R2132" i="3"/>
  <c r="R3183" i="3"/>
  <c r="R4399" i="3"/>
  <c r="R416" i="3"/>
  <c r="R3670" i="3"/>
  <c r="R4674" i="3"/>
  <c r="R2111" i="3"/>
  <c r="R3064" i="3"/>
  <c r="R4334" i="3"/>
  <c r="R991" i="3"/>
  <c r="R246" i="3"/>
  <c r="R4385" i="3"/>
  <c r="R1907" i="3"/>
  <c r="R4831" i="3"/>
  <c r="R263" i="3"/>
  <c r="R4438" i="3"/>
  <c r="R3630" i="3"/>
  <c r="R632" i="3"/>
  <c r="R2828" i="3"/>
  <c r="R3942" i="3"/>
  <c r="R186" i="3"/>
  <c r="R108" i="3"/>
  <c r="R4007" i="3"/>
  <c r="R1279" i="3"/>
  <c r="R3687" i="3"/>
  <c r="R3174" i="3"/>
  <c r="R4786" i="3"/>
  <c r="R2486" i="3"/>
  <c r="R1713" i="3"/>
  <c r="R597" i="3"/>
  <c r="R4099" i="3"/>
  <c r="R4103" i="3"/>
  <c r="R2716" i="3"/>
  <c r="R515" i="3"/>
  <c r="R4677" i="3"/>
  <c r="R4540" i="3"/>
  <c r="R2745" i="3"/>
  <c r="R142" i="3"/>
  <c r="R2211" i="3"/>
  <c r="R1237" i="3"/>
  <c r="R753" i="3"/>
  <c r="R4783" i="3"/>
  <c r="R3190" i="3"/>
  <c r="R3964" i="3"/>
  <c r="R2910" i="3"/>
  <c r="R2962" i="3"/>
  <c r="R623" i="3"/>
  <c r="R3728" i="3"/>
  <c r="R4321" i="3"/>
  <c r="R924" i="3"/>
  <c r="R960" i="3"/>
  <c r="R1326" i="3"/>
  <c r="R3169" i="3"/>
  <c r="R3472" i="3"/>
  <c r="R5108" i="3"/>
  <c r="R1177" i="3"/>
  <c r="R4527" i="3"/>
  <c r="R2662" i="3"/>
  <c r="R579" i="3"/>
  <c r="R973" i="3"/>
  <c r="R3865" i="3"/>
  <c r="R3566" i="3"/>
  <c r="R978" i="3"/>
  <c r="R573" i="3"/>
  <c r="R3873" i="3"/>
  <c r="R163" i="3"/>
  <c r="R1317" i="3"/>
  <c r="R2877" i="3"/>
  <c r="R4710" i="3"/>
  <c r="R4481" i="3"/>
  <c r="R2077" i="3"/>
  <c r="R1945" i="3"/>
  <c r="R3642" i="3"/>
  <c r="R1447" i="3"/>
  <c r="R2985" i="3"/>
  <c r="R825" i="3"/>
  <c r="R3818" i="3"/>
  <c r="R1437" i="3"/>
  <c r="R1118" i="3"/>
  <c r="R493" i="3"/>
  <c r="R3035" i="3"/>
  <c r="R4503" i="3"/>
  <c r="R3603" i="3"/>
  <c r="R2599" i="3"/>
  <c r="R2478" i="3"/>
  <c r="R2274" i="3"/>
  <c r="R953" i="3"/>
  <c r="R4112" i="3"/>
  <c r="R4279" i="3"/>
  <c r="R2212" i="3"/>
  <c r="R3794" i="3"/>
  <c r="R1852" i="3"/>
  <c r="R881" i="3"/>
  <c r="R4229" i="3"/>
  <c r="R3878" i="3"/>
  <c r="R4313" i="3"/>
  <c r="R506" i="3"/>
  <c r="R1028" i="3"/>
  <c r="R1178" i="3"/>
  <c r="R4921" i="3"/>
  <c r="R2603" i="3"/>
  <c r="R2449" i="3"/>
  <c r="R4258" i="3"/>
  <c r="R1532" i="3"/>
  <c r="R2238" i="3"/>
  <c r="R481" i="3"/>
  <c r="R2547" i="3"/>
  <c r="R2711" i="3"/>
  <c r="R2858" i="3"/>
  <c r="R1469" i="3"/>
  <c r="R3676" i="3"/>
  <c r="R3533" i="3"/>
  <c r="R249" i="3"/>
  <c r="R2724" i="3"/>
  <c r="R4528" i="3"/>
  <c r="R2080" i="3"/>
  <c r="R3742" i="3"/>
  <c r="R2141" i="3"/>
  <c r="R863" i="3"/>
  <c r="R217" i="3"/>
  <c r="R3170" i="3"/>
  <c r="R5076" i="3"/>
  <c r="R2427" i="3"/>
  <c r="R3758" i="3"/>
  <c r="R4924" i="3"/>
  <c r="R3613" i="3"/>
  <c r="R1595" i="3"/>
  <c r="R3393" i="3"/>
  <c r="R5159" i="3"/>
  <c r="R3884" i="3"/>
  <c r="R933" i="3"/>
  <c r="R2390" i="3"/>
  <c r="R2770" i="3"/>
  <c r="R1594" i="3"/>
  <c r="R3232" i="3"/>
  <c r="R2821" i="3"/>
  <c r="R1688" i="3"/>
  <c r="R576" i="3"/>
  <c r="R681" i="3"/>
  <c r="R1587" i="3"/>
  <c r="R2707" i="3"/>
  <c r="R2249" i="3"/>
  <c r="R674" i="3"/>
  <c r="R1130" i="3"/>
  <c r="R905" i="3"/>
  <c r="R4006" i="3"/>
  <c r="R3483" i="3"/>
  <c r="R392" i="3"/>
  <c r="R4990" i="3"/>
  <c r="R4688" i="3"/>
  <c r="R2615" i="3"/>
  <c r="R1684" i="3"/>
  <c r="R4376" i="3"/>
  <c r="R411" i="3"/>
  <c r="R419" i="3"/>
  <c r="R294" i="3"/>
  <c r="R206" i="3"/>
  <c r="R3166" i="3"/>
  <c r="R4743" i="3"/>
  <c r="R4516" i="3"/>
  <c r="R1689" i="3"/>
  <c r="R1128" i="3"/>
  <c r="R4078" i="3"/>
  <c r="R2668" i="3"/>
  <c r="R4071" i="3"/>
  <c r="R1295" i="3"/>
  <c r="R1504" i="3"/>
  <c r="R4402" i="3"/>
  <c r="R420" i="3"/>
  <c r="R2935" i="3"/>
  <c r="R755" i="3"/>
  <c r="R642" i="3"/>
  <c r="R5020" i="3"/>
  <c r="R3587" i="3"/>
  <c r="R1068" i="3"/>
  <c r="R1251" i="3"/>
  <c r="R4492" i="3"/>
  <c r="R3007" i="3"/>
  <c r="R4889" i="3"/>
  <c r="R1449" i="3"/>
  <c r="R3372" i="3"/>
  <c r="R1310" i="3"/>
  <c r="R3570" i="3"/>
  <c r="R1927" i="3"/>
  <c r="R4596" i="3"/>
  <c r="R2192" i="3"/>
  <c r="R1321" i="3"/>
  <c r="R4510" i="3"/>
  <c r="R655" i="3"/>
  <c r="R3889" i="3"/>
  <c r="R1396" i="3"/>
  <c r="R1876" i="3"/>
  <c r="R2333" i="3"/>
  <c r="R4969" i="3"/>
  <c r="R4794" i="3"/>
  <c r="R4895" i="3"/>
  <c r="R1746" i="3"/>
  <c r="R3059" i="3"/>
  <c r="R3086" i="3"/>
  <c r="R3211" i="3"/>
  <c r="R3173" i="3"/>
  <c r="R3848" i="3"/>
  <c r="R4111" i="3"/>
  <c r="R3983" i="3"/>
  <c r="R1339" i="3"/>
  <c r="R1754" i="3"/>
  <c r="R200" i="3"/>
  <c r="R958" i="3"/>
  <c r="R3404" i="3"/>
  <c r="R902" i="3"/>
  <c r="R1897" i="3"/>
  <c r="R3708" i="3"/>
  <c r="R2351" i="3"/>
  <c r="R5168" i="3"/>
  <c r="R796" i="3"/>
  <c r="R1900" i="3"/>
  <c r="R544" i="3"/>
  <c r="R363" i="3"/>
  <c r="R3068" i="3"/>
  <c r="R1678" i="3"/>
  <c r="R821" i="3"/>
  <c r="R1195" i="3"/>
  <c r="R1151" i="3"/>
  <c r="R141" i="3"/>
  <c r="R621" i="3"/>
  <c r="R2133" i="3"/>
  <c r="R128" i="3"/>
  <c r="R4818" i="3"/>
  <c r="R1766" i="3"/>
  <c r="R2586" i="3"/>
  <c r="R198" i="3"/>
  <c r="R4062" i="3"/>
  <c r="R3540" i="3"/>
  <c r="R2642" i="3"/>
  <c r="R2527" i="3"/>
  <c r="R2463" i="3"/>
  <c r="R349" i="3"/>
  <c r="R1705" i="3"/>
  <c r="R2430" i="3"/>
  <c r="R2114" i="3"/>
  <c r="R4992" i="3"/>
  <c r="R3908" i="3"/>
  <c r="R1278" i="3"/>
  <c r="R1345" i="3"/>
  <c r="R98" i="3"/>
  <c r="R1931" i="3"/>
  <c r="R4225" i="3"/>
  <c r="R2748" i="3"/>
  <c r="R4464" i="3"/>
  <c r="R2587" i="3"/>
  <c r="R1329" i="3"/>
  <c r="R1958" i="3"/>
  <c r="R2389" i="3"/>
  <c r="R3396" i="3"/>
  <c r="R3040" i="3"/>
  <c r="R3067" i="3"/>
  <c r="R5124" i="3"/>
  <c r="R3204" i="3"/>
  <c r="R89" i="3"/>
  <c r="R4495" i="3"/>
  <c r="R3244" i="3"/>
  <c r="R1303" i="3"/>
  <c r="R4490" i="3"/>
  <c r="R2907" i="3"/>
  <c r="R810" i="3"/>
  <c r="R1453" i="3"/>
  <c r="R2695" i="3"/>
  <c r="R237" i="3"/>
  <c r="R2038" i="3"/>
  <c r="R627" i="3"/>
  <c r="R2059" i="3"/>
  <c r="R4876" i="3"/>
  <c r="R3223" i="3"/>
  <c r="R1583" i="3"/>
  <c r="R3330" i="3"/>
  <c r="R3284" i="3"/>
  <c r="R4391" i="3"/>
  <c r="R654" i="3"/>
  <c r="R1253" i="3"/>
  <c r="R2890" i="3"/>
  <c r="R2010" i="3"/>
  <c r="R1922" i="3"/>
  <c r="R4761" i="3"/>
  <c r="R4566" i="3"/>
  <c r="R2075" i="3"/>
  <c r="R1107" i="3"/>
  <c r="R2715" i="3"/>
  <c r="R4953" i="3"/>
  <c r="R4351" i="3"/>
  <c r="R3637" i="3"/>
  <c r="R562" i="3"/>
  <c r="R1273" i="3"/>
  <c r="R2135" i="3"/>
  <c r="R2254" i="3"/>
  <c r="R1778" i="3"/>
  <c r="R156" i="3"/>
  <c r="R3817" i="3"/>
  <c r="R1840" i="3"/>
  <c r="R308" i="3"/>
  <c r="R1978" i="3"/>
  <c r="R3193" i="3"/>
  <c r="R575" i="3"/>
  <c r="R1930" i="3"/>
  <c r="R1108" i="3"/>
  <c r="R3699" i="3"/>
  <c r="R799" i="3"/>
  <c r="R1149" i="3"/>
  <c r="R826" i="3"/>
  <c r="R2350" i="3"/>
  <c r="R4808" i="3"/>
  <c r="R2747" i="3"/>
  <c r="R3175" i="3"/>
  <c r="R1855" i="3"/>
  <c r="R1579" i="3"/>
  <c r="R3252" i="3"/>
  <c r="R2734" i="3"/>
  <c r="R1921" i="3"/>
  <c r="R4002" i="3"/>
  <c r="R2530" i="3"/>
  <c r="R4137" i="3"/>
  <c r="R4592" i="3"/>
  <c r="R3901" i="3"/>
  <c r="R4575" i="3"/>
  <c r="R1529" i="3"/>
  <c r="R4935" i="3"/>
  <c r="R3270" i="3"/>
  <c r="R3967" i="3"/>
  <c r="R1575" i="3"/>
  <c r="R1891" i="3"/>
  <c r="R3116" i="3"/>
  <c r="R1168" i="3"/>
  <c r="R3226" i="3"/>
  <c r="R2595" i="3"/>
  <c r="R711" i="3"/>
  <c r="R635" i="3"/>
  <c r="R216" i="3"/>
  <c r="R372" i="3"/>
  <c r="R4202" i="3"/>
  <c r="R1455" i="3"/>
  <c r="R752" i="3"/>
  <c r="R491" i="3"/>
  <c r="R3656" i="3"/>
  <c r="R3426" i="3"/>
  <c r="R706" i="3"/>
  <c r="R5055" i="3"/>
  <c r="R898" i="3"/>
  <c r="R2056" i="3"/>
  <c r="R2626" i="3"/>
  <c r="R397" i="3"/>
  <c r="R188" i="3"/>
  <c r="R1077" i="3"/>
  <c r="R5053" i="3"/>
  <c r="R2630" i="3"/>
  <c r="R1985" i="3"/>
  <c r="R2202" i="3"/>
  <c r="R546" i="3"/>
  <c r="R1656" i="3"/>
  <c r="R1113" i="3"/>
  <c r="R2613" i="3"/>
  <c r="R3490" i="3"/>
  <c r="R2372" i="3"/>
  <c r="R424" i="3"/>
  <c r="R1440" i="3"/>
  <c r="R146" i="3"/>
  <c r="R3542" i="3"/>
  <c r="R3883" i="3"/>
  <c r="R3112" i="3"/>
  <c r="R1936" i="3"/>
  <c r="R3866" i="3"/>
  <c r="R1914" i="3"/>
  <c r="R3449" i="3"/>
  <c r="R5025" i="3"/>
  <c r="R320" i="3"/>
  <c r="R662" i="3"/>
  <c r="R1435" i="3"/>
  <c r="R859" i="3"/>
  <c r="R829" i="3"/>
  <c r="R1213" i="3"/>
  <c r="R3680" i="3"/>
  <c r="R2679" i="3"/>
  <c r="R1377" i="3"/>
  <c r="R3428" i="3"/>
  <c r="R2969" i="3"/>
  <c r="R292" i="3"/>
  <c r="R1821" i="3"/>
  <c r="R2769" i="3"/>
  <c r="R1566" i="3"/>
  <c r="R2735" i="3"/>
  <c r="R730" i="3"/>
  <c r="R346" i="3"/>
  <c r="R4129" i="3"/>
  <c r="R3110" i="3"/>
  <c r="R2652" i="3"/>
  <c r="R2752" i="3"/>
  <c r="R2137" i="3"/>
  <c r="R927" i="3"/>
  <c r="R2012" i="3"/>
  <c r="R375" i="3"/>
  <c r="R2223" i="3"/>
  <c r="R965" i="3"/>
  <c r="R1690" i="3"/>
  <c r="R3877" i="3"/>
  <c r="R2386" i="3"/>
  <c r="R2958" i="3"/>
  <c r="R1948" i="3"/>
  <c r="R4075" i="3"/>
  <c r="R3633" i="3"/>
  <c r="R2282" i="3"/>
  <c r="R466" i="3"/>
  <c r="R4606" i="3"/>
  <c r="R2703" i="3"/>
  <c r="R1825" i="3"/>
  <c r="R1307" i="3"/>
  <c r="R1246" i="3"/>
  <c r="R4151" i="3"/>
  <c r="R4957" i="3"/>
  <c r="R1373" i="3"/>
  <c r="R2234" i="3"/>
  <c r="R3858" i="3"/>
  <c r="R3524" i="3"/>
  <c r="R517" i="3"/>
  <c r="R3534" i="3"/>
  <c r="R5079" i="3"/>
  <c r="R900" i="3"/>
  <c r="R2337" i="3"/>
  <c r="R4073" i="3"/>
  <c r="R3723" i="3"/>
  <c r="R772" i="3"/>
  <c r="R1314" i="3"/>
  <c r="R3776" i="3"/>
  <c r="R1391" i="3"/>
  <c r="R2859" i="3"/>
  <c r="R3388" i="3"/>
  <c r="R3159" i="3"/>
  <c r="R4699" i="3"/>
  <c r="R3547" i="3"/>
  <c r="R3205" i="3"/>
  <c r="R3419" i="3"/>
  <c r="R938" i="3"/>
  <c r="R3864" i="3"/>
  <c r="R3349" i="3"/>
  <c r="R2342" i="3"/>
  <c r="R4698" i="3"/>
  <c r="R2692" i="3"/>
  <c r="R5016" i="3"/>
  <c r="R754" i="3"/>
  <c r="R2588" i="3"/>
  <c r="R5151" i="3"/>
  <c r="R4664" i="3"/>
  <c r="R1506" i="3"/>
  <c r="R204" i="3"/>
  <c r="R486" i="3"/>
  <c r="R2303" i="3"/>
  <c r="R3417" i="3"/>
  <c r="R3182" i="3"/>
  <c r="R3707" i="3"/>
  <c r="R446" i="3"/>
  <c r="R4256" i="3"/>
  <c r="R2265" i="3"/>
  <c r="R2468" i="3"/>
  <c r="R610" i="3"/>
  <c r="R4407" i="3"/>
  <c r="R1570" i="3"/>
  <c r="R94" i="3"/>
  <c r="R1365" i="3"/>
  <c r="R1859" i="3"/>
  <c r="R4484" i="3"/>
  <c r="R4458" i="3"/>
  <c r="R1726" i="3"/>
  <c r="R310" i="3"/>
  <c r="R2485" i="3"/>
  <c r="R4395" i="3"/>
  <c r="R2236" i="3"/>
  <c r="R2489" i="3"/>
  <c r="R1172" i="3"/>
  <c r="R4368" i="3"/>
  <c r="R343" i="3"/>
  <c r="R4339" i="3"/>
  <c r="R598" i="3"/>
  <c r="R3989" i="3"/>
  <c r="R3515" i="3"/>
  <c r="R1517" i="3"/>
  <c r="R291" i="3"/>
  <c r="R4269" i="3"/>
  <c r="R4967" i="3"/>
  <c r="R1795" i="3"/>
  <c r="R4039" i="3"/>
  <c r="R1711" i="3"/>
  <c r="R95" i="3"/>
  <c r="R4938" i="3"/>
  <c r="R543" i="3"/>
  <c r="R3418" i="3"/>
  <c r="R1005" i="3"/>
  <c r="R3446" i="3"/>
  <c r="R2681" i="3"/>
  <c r="R2982" i="3"/>
  <c r="R4732" i="3"/>
  <c r="R1174" i="3"/>
  <c r="R3098" i="3"/>
  <c r="R1243" i="3"/>
  <c r="R518" i="3"/>
  <c r="R5175" i="3"/>
  <c r="R2823" i="3"/>
  <c r="R1140" i="3"/>
  <c r="R2677" i="3"/>
  <c r="R3382" i="3"/>
  <c r="R3510" i="3"/>
  <c r="R2104" i="3"/>
  <c r="R2046" i="3"/>
  <c r="R2294" i="3"/>
  <c r="R2063" i="3"/>
  <c r="R177" i="3"/>
  <c r="R4474" i="3"/>
  <c r="R3556" i="3"/>
  <c r="R4040" i="3"/>
  <c r="R4231" i="3"/>
  <c r="R4192" i="3"/>
  <c r="R1412" i="3"/>
  <c r="R3732" i="3"/>
  <c r="R3607" i="3"/>
  <c r="R1911" i="3"/>
  <c r="R2155" i="3"/>
  <c r="R4245" i="3"/>
  <c r="R3222" i="3"/>
  <c r="R1783" i="3"/>
  <c r="R3424" i="3"/>
  <c r="R1268" i="3"/>
  <c r="R3976" i="3"/>
  <c r="R495" i="3"/>
  <c r="R1166" i="3"/>
  <c r="R2226" i="3"/>
  <c r="R4512" i="3"/>
  <c r="R4086" i="3"/>
  <c r="R1791" i="3"/>
  <c r="R993" i="3"/>
  <c r="R2675" i="3"/>
  <c r="R2819" i="3"/>
  <c r="R4518" i="3"/>
  <c r="R4638" i="3"/>
  <c r="R1767" i="3"/>
  <c r="R3210" i="3"/>
  <c r="R975" i="3"/>
  <c r="R3808" i="3"/>
  <c r="R1549" i="3"/>
  <c r="R242" i="3"/>
  <c r="R1743" i="3"/>
  <c r="R1603" i="3"/>
  <c r="R195" i="3"/>
  <c r="R2324" i="3"/>
  <c r="R4901" i="3"/>
  <c r="R4232" i="3"/>
  <c r="R1270" i="3"/>
  <c r="R1337" i="3"/>
  <c r="R3981" i="3"/>
  <c r="R4045" i="3"/>
  <c r="R1324" i="3"/>
  <c r="R748" i="3"/>
  <c r="R99" i="3"/>
  <c r="R892" i="3"/>
  <c r="R384" i="3"/>
  <c r="R4799" i="3"/>
  <c r="R4806" i="3"/>
  <c r="R1419" i="3"/>
  <c r="R3526" i="3"/>
  <c r="R537" i="3"/>
  <c r="R4155" i="3"/>
  <c r="R3495" i="3"/>
  <c r="R1580" i="3"/>
  <c r="R983" i="3"/>
  <c r="R1155" i="3"/>
  <c r="R740" i="3"/>
  <c r="R661" i="3"/>
  <c r="R3717" i="3"/>
  <c r="R4201" i="3"/>
  <c r="R588" i="3"/>
  <c r="R2822" i="3"/>
  <c r="R245" i="3"/>
  <c r="R2666" i="3"/>
  <c r="R3434" i="3"/>
  <c r="R818" i="3"/>
  <c r="R879" i="3"/>
  <c r="R2610" i="3"/>
  <c r="R160" i="3"/>
  <c r="R895" i="3"/>
  <c r="R1903" i="3"/>
  <c r="R3383" i="3"/>
  <c r="R3465" i="3"/>
  <c r="R3993" i="3"/>
  <c r="R2400" i="3"/>
  <c r="R3721" i="3"/>
  <c r="R656" i="3"/>
  <c r="R4362" i="3"/>
  <c r="R487" i="3"/>
  <c r="R1061" i="3"/>
  <c r="R2725" i="3"/>
  <c r="R669" i="3"/>
  <c r="R1091" i="3"/>
  <c r="R2688" i="3"/>
  <c r="R784" i="3"/>
  <c r="R693" i="3"/>
  <c r="R1263" i="3"/>
  <c r="R3010" i="3"/>
  <c r="R2110" i="3"/>
  <c r="R1156" i="3"/>
  <c r="R4088" i="3"/>
  <c r="R3411" i="3"/>
  <c r="R2224" i="3"/>
  <c r="R1459" i="3"/>
  <c r="R1189" i="3"/>
  <c r="R2431" i="3"/>
  <c r="R227" i="3"/>
  <c r="R1147" i="3"/>
  <c r="R1214" i="3"/>
  <c r="R2079" i="3"/>
  <c r="R2435" i="3"/>
  <c r="R3311" i="3"/>
  <c r="R888" i="3"/>
  <c r="R4353" i="3"/>
  <c r="R838" i="3"/>
  <c r="R1533" i="3"/>
  <c r="R1697" i="3"/>
  <c r="R2253" i="3"/>
  <c r="R3122" i="3"/>
  <c r="R1157" i="3"/>
  <c r="R513" i="3"/>
  <c r="R1187" i="3"/>
  <c r="R749" i="3"/>
  <c r="R2000" i="3"/>
  <c r="R2560" i="3"/>
  <c r="R1041" i="3"/>
  <c r="R423" i="3"/>
  <c r="R3118" i="3"/>
  <c r="R2289" i="3"/>
  <c r="R1646" i="3"/>
  <c r="R3162" i="3"/>
  <c r="R342" i="3"/>
  <c r="R2361" i="3"/>
  <c r="R469" i="3"/>
  <c r="R1491" i="3"/>
  <c r="R679" i="3"/>
  <c r="R1972" i="3"/>
  <c r="R600" i="3"/>
  <c r="R2066" i="3"/>
  <c r="R1000" i="3"/>
  <c r="R2221" i="3"/>
  <c r="R2152" i="3"/>
  <c r="R1036" i="3"/>
  <c r="R945" i="3"/>
  <c r="R2897" i="3"/>
  <c r="R1961" i="3"/>
  <c r="R1367" i="3"/>
  <c r="R104" i="3"/>
  <c r="R950" i="3"/>
  <c r="R1992" i="3"/>
  <c r="R2366" i="3"/>
  <c r="R4485" i="3"/>
  <c r="R2504" i="3"/>
  <c r="R2866" i="3"/>
  <c r="R764" i="3"/>
  <c r="R181" i="3"/>
  <c r="R1836" i="3"/>
  <c r="R917" i="3"/>
  <c r="R1535" i="3"/>
  <c r="R2996" i="3"/>
  <c r="R813" i="3"/>
  <c r="R1238" i="3"/>
  <c r="R1350" i="3"/>
  <c r="R3100" i="3"/>
  <c r="R1142" i="3"/>
  <c r="R2313" i="3"/>
  <c r="R532" i="3"/>
  <c r="R2301" i="3"/>
  <c r="R1305" i="3"/>
  <c r="R4842" i="3"/>
  <c r="R2964" i="3"/>
  <c r="R3088" i="3"/>
  <c r="R1421" i="3"/>
  <c r="R102" i="3"/>
  <c r="R3245" i="3"/>
  <c r="R3409" i="3"/>
  <c r="R2764" i="3"/>
  <c r="R3950" i="3"/>
  <c r="R832" i="3"/>
  <c r="R275" i="3"/>
  <c r="R1432" i="3"/>
  <c r="R844" i="3"/>
  <c r="R1878" i="3"/>
  <c r="R2722" i="3"/>
  <c r="R1470" i="3"/>
  <c r="R299" i="3"/>
  <c r="R4960" i="3"/>
  <c r="R3881" i="3"/>
  <c r="R306" i="3"/>
  <c r="R1007" i="3"/>
  <c r="R4162" i="3"/>
  <c r="R452" i="3"/>
  <c r="R3987" i="3"/>
  <c r="R2995" i="3"/>
  <c r="R1804" i="3"/>
  <c r="R700" i="3"/>
  <c r="R4916" i="3"/>
  <c r="R2611" i="3"/>
  <c r="R809" i="3"/>
  <c r="R4760" i="3"/>
  <c r="R2281" i="3"/>
  <c r="R1014" i="3"/>
  <c r="R1056" i="3"/>
  <c r="R3625" i="3"/>
  <c r="R4661" i="3"/>
  <c r="R3337" i="3"/>
  <c r="R3502" i="3"/>
  <c r="R1275" i="3"/>
  <c r="R1747" i="3"/>
  <c r="R1679" i="3"/>
  <c r="R1933" i="3"/>
  <c r="R3445" i="3"/>
  <c r="R4965" i="3"/>
  <c r="R2398" i="3"/>
  <c r="R2162" i="3"/>
  <c r="R626" i="3"/>
  <c r="R636" i="3"/>
  <c r="R850" i="3"/>
  <c r="R4500" i="3"/>
  <c r="R2905" i="3"/>
  <c r="R1011" i="3"/>
  <c r="R1103" i="3"/>
  <c r="R2796" i="3"/>
  <c r="R854" i="3"/>
  <c r="R3049" i="3"/>
  <c r="R939" i="3"/>
  <c r="R2471" i="3"/>
  <c r="R3347" i="3"/>
  <c r="R3939" i="3"/>
  <c r="R2011" i="3"/>
  <c r="R2528" i="3"/>
  <c r="R309" i="3"/>
  <c r="R2895" i="3"/>
  <c r="R341" i="3"/>
  <c r="R3560" i="3"/>
  <c r="R1831" i="3"/>
  <c r="R4241" i="3"/>
  <c r="R2579" i="3"/>
  <c r="R697" i="3"/>
  <c r="R1738" i="3"/>
  <c r="R2008" i="3"/>
  <c r="R4837" i="3"/>
  <c r="R1790" i="3"/>
  <c r="R1715" i="3"/>
  <c r="R1104" i="3"/>
  <c r="R2029" i="3"/>
  <c r="R2903" i="3"/>
  <c r="R2864" i="3"/>
  <c r="R1557" i="3"/>
  <c r="R2039" i="3"/>
  <c r="R1336" i="3"/>
  <c r="R3271" i="3"/>
  <c r="R3123" i="3"/>
  <c r="R2446" i="3"/>
  <c r="R3655" i="3"/>
  <c r="R2035" i="3"/>
  <c r="R3359" i="3"/>
  <c r="R4973" i="3"/>
  <c r="R1050" i="3"/>
  <c r="R448" i="3"/>
  <c r="R2975" i="3"/>
  <c r="R2953" i="3"/>
  <c r="R2425" i="3"/>
  <c r="R1625" i="3"/>
  <c r="R2087" i="3"/>
  <c r="R112" i="3"/>
  <c r="R744" i="3"/>
  <c r="R4140" i="3"/>
  <c r="R1382" i="3"/>
  <c r="R3265" i="3"/>
  <c r="R2806" i="3"/>
  <c r="R5058" i="3"/>
  <c r="R4681" i="3"/>
  <c r="R2604" i="3"/>
  <c r="R3927" i="3"/>
  <c r="R3139" i="3"/>
  <c r="R4411" i="3"/>
  <c r="R2966" i="3"/>
  <c r="R3936" i="3"/>
  <c r="R1039" i="3"/>
  <c r="R3126" i="3"/>
  <c r="R2119" i="3"/>
  <c r="R4572" i="3"/>
  <c r="R4008" i="3"/>
  <c r="R4750" i="3"/>
  <c r="R2997" i="3"/>
  <c r="R3212" i="3"/>
  <c r="R1626" i="3"/>
  <c r="R4113" i="3"/>
  <c r="R1969" i="3"/>
  <c r="R4771" i="3"/>
  <c r="R5015" i="3"/>
  <c r="R2790" i="3"/>
  <c r="R1765" i="3"/>
  <c r="R3576" i="3"/>
  <c r="R3096" i="3"/>
  <c r="R4300" i="3"/>
  <c r="R2347" i="3"/>
  <c r="R3091" i="3"/>
  <c r="R3356" i="3"/>
  <c r="R4306" i="3"/>
  <c r="R1798" i="3"/>
  <c r="R350" i="3"/>
  <c r="R1276" i="3"/>
  <c r="R1610" i="3"/>
  <c r="R3777" i="3"/>
  <c r="R687" i="3"/>
  <c r="R404" i="3"/>
  <c r="R2967" i="3"/>
  <c r="R2829" i="3"/>
  <c r="R1850" i="3"/>
  <c r="R3253" i="3"/>
  <c r="R3398" i="3"/>
  <c r="R1472" i="3"/>
  <c r="R759" i="3"/>
  <c r="R2413" i="3"/>
  <c r="R4863" i="3"/>
  <c r="R4190" i="3"/>
  <c r="R3672" i="3"/>
  <c r="R1186" i="3"/>
  <c r="R1941" i="3"/>
  <c r="R4128" i="3"/>
  <c r="R2960" i="3"/>
  <c r="R2746" i="3"/>
  <c r="R2509" i="3"/>
  <c r="R1199" i="3"/>
  <c r="R2071" i="3"/>
  <c r="R4888" i="3"/>
  <c r="R332" i="3"/>
  <c r="R3363" i="3"/>
  <c r="R511" i="3"/>
  <c r="R3921" i="3"/>
  <c r="R2277" i="3"/>
  <c r="R3259" i="3"/>
  <c r="R525" i="3"/>
  <c r="R4104" i="3"/>
  <c r="R5081" i="3"/>
  <c r="R1109" i="3"/>
  <c r="R4125" i="3"/>
  <c r="R382" i="3"/>
  <c r="R4745" i="3"/>
  <c r="R464" i="3"/>
  <c r="R2305" i="3"/>
  <c r="R4316" i="3"/>
  <c r="R2373" i="3"/>
  <c r="R1001" i="3"/>
  <c r="R193" i="3"/>
  <c r="R1217" i="3"/>
  <c r="R1787" i="3"/>
  <c r="R3377" i="3"/>
  <c r="R864" i="3"/>
  <c r="R1209" i="3"/>
  <c r="R1507" i="3"/>
  <c r="R3179" i="3"/>
  <c r="R4325" i="3"/>
  <c r="R387" i="3"/>
  <c r="R173" i="3"/>
  <c r="R853" i="3"/>
  <c r="R259" i="3"/>
  <c r="R4095" i="3"/>
  <c r="R1414" i="3"/>
  <c r="R762" i="3"/>
  <c r="R3262" i="3"/>
  <c r="R551" i="3"/>
  <c r="R1554" i="3"/>
  <c r="R990" i="3"/>
  <c r="R1029" i="3"/>
  <c r="R2082" i="3"/>
  <c r="R3704" i="3"/>
  <c r="R4941" i="3"/>
  <c r="R149" i="3"/>
  <c r="R4587" i="3"/>
  <c r="R3674" i="3"/>
  <c r="R3146" i="3"/>
  <c r="R1896" i="3"/>
  <c r="R3726" i="3"/>
  <c r="R1757" i="3"/>
  <c r="R394" i="3"/>
  <c r="R2064" i="3"/>
  <c r="R2271" i="3"/>
  <c r="R2926" i="3"/>
  <c r="R4080" i="3"/>
  <c r="R2069" i="3"/>
  <c r="R976" i="3"/>
  <c r="R1857" i="3"/>
  <c r="R1096" i="3"/>
  <c r="R1231" i="3"/>
  <c r="R2552" i="3"/>
  <c r="R2899" i="3"/>
  <c r="R2831" i="3"/>
  <c r="R2577" i="3"/>
  <c r="R3378" i="3"/>
  <c r="R1755" i="3"/>
  <c r="R2499" i="3"/>
  <c r="R4182" i="3"/>
  <c r="R2680" i="3"/>
  <c r="R4913" i="3"/>
  <c r="R1180" i="3"/>
  <c r="R3772" i="3"/>
  <c r="R2696" i="3"/>
  <c r="R2963" i="3"/>
  <c r="R3288" i="3"/>
  <c r="R170" i="3"/>
  <c r="R3854" i="3"/>
  <c r="R2882" i="3"/>
  <c r="R1319" i="3"/>
  <c r="R3160" i="3"/>
  <c r="R624" i="3"/>
  <c r="R4390" i="3"/>
  <c r="R972" i="3"/>
  <c r="R831" i="3"/>
  <c r="R2954" i="3"/>
  <c r="R2946" i="3"/>
  <c r="R2738" i="3"/>
  <c r="R3076" i="3"/>
  <c r="R2310" i="3"/>
  <c r="R4087" i="3"/>
  <c r="R3837" i="3"/>
  <c r="R2998" i="3"/>
  <c r="R1874" i="3"/>
  <c r="R4880" i="3"/>
  <c r="R3026" i="3"/>
  <c r="R5146" i="3"/>
  <c r="R1889" i="3"/>
  <c r="R326" i="3"/>
  <c r="R2732" i="3"/>
  <c r="R4394" i="3"/>
  <c r="R4537" i="3"/>
  <c r="R709" i="3"/>
  <c r="R847" i="3"/>
  <c r="R4605" i="3"/>
  <c r="R816" i="3"/>
  <c r="R2453" i="3"/>
  <c r="R1139" i="3"/>
  <c r="R4163" i="3"/>
  <c r="R758" i="3"/>
  <c r="R4829" i="3"/>
  <c r="R3492" i="3"/>
  <c r="R5064" i="3"/>
  <c r="R2854" i="3"/>
  <c r="R317" i="3"/>
  <c r="R3461" i="3"/>
  <c r="R1030" i="3"/>
  <c r="R4943" i="3"/>
  <c r="R2565" i="3"/>
  <c r="R1640" i="3"/>
  <c r="R836" i="3"/>
  <c r="R4191" i="3"/>
  <c r="R4519" i="3"/>
  <c r="R2049" i="3"/>
  <c r="R1228" i="3"/>
  <c r="R2809" i="3"/>
  <c r="R1756" i="3"/>
  <c r="R2399" i="3"/>
  <c r="R4446" i="3"/>
  <c r="R1861" i="3"/>
  <c r="R2023" i="3"/>
  <c r="R3293" i="3"/>
  <c r="R1668" i="3"/>
  <c r="R2348" i="3"/>
  <c r="R4206" i="3"/>
  <c r="R1864" i="3"/>
  <c r="R4763" i="3"/>
  <c r="R2171" i="3"/>
  <c r="R1885" i="3"/>
  <c r="R5096" i="3"/>
  <c r="R2420" i="3"/>
  <c r="R4271" i="3"/>
  <c r="R4548" i="3"/>
  <c r="R425" i="3"/>
  <c r="R1161" i="3"/>
  <c r="R2168" i="3"/>
  <c r="R2309" i="3"/>
  <c r="R1193" i="3"/>
  <c r="R4072" i="3"/>
  <c r="R1085" i="3"/>
  <c r="R2545" i="3"/>
  <c r="R561" i="3"/>
  <c r="R845" i="3"/>
  <c r="R3592" i="3"/>
  <c r="R4861" i="3"/>
  <c r="R3963" i="3"/>
  <c r="R2293" i="3"/>
  <c r="R4840" i="3"/>
  <c r="R388" i="3"/>
  <c r="R2266" i="3"/>
  <c r="R852" i="3"/>
  <c r="R2417" i="3"/>
  <c r="R1284" i="3"/>
  <c r="R4684" i="3"/>
  <c r="R2215" i="3"/>
  <c r="R3985" i="3"/>
  <c r="R1541" i="3"/>
  <c r="R1255" i="3"/>
  <c r="R614" i="3"/>
  <c r="R1637" i="3"/>
  <c r="R1811" i="3"/>
  <c r="R4381" i="3"/>
  <c r="R529" i="3"/>
  <c r="R2490" i="3"/>
  <c r="R479" i="3"/>
  <c r="R3843" i="3"/>
  <c r="R3771" i="3"/>
  <c r="R2131" i="3"/>
  <c r="R478" i="3"/>
  <c r="R1015" i="3"/>
  <c r="R276" i="3"/>
  <c r="R2311" i="3"/>
  <c r="R1497" i="3"/>
  <c r="R2933" i="3"/>
  <c r="R2645" i="3"/>
  <c r="R2571" i="3"/>
  <c r="R1917" i="3"/>
  <c r="R2113" i="3"/>
  <c r="R3663" i="3"/>
  <c r="R3267" i="3"/>
  <c r="R3746" i="3"/>
  <c r="R2705" i="3"/>
  <c r="R5092" i="3"/>
  <c r="R4742" i="3"/>
  <c r="R1150" i="3"/>
  <c r="R3980" i="3"/>
  <c r="R2179" i="3"/>
  <c r="R3264" i="3"/>
  <c r="R3763" i="3"/>
  <c r="R707" i="3"/>
  <c r="R1368" i="3"/>
  <c r="R3623" i="3"/>
  <c r="R1017" i="3"/>
  <c r="R4509" i="3"/>
  <c r="R3344" i="3"/>
  <c r="R2089" i="3"/>
  <c r="R552" i="3"/>
  <c r="R1381" i="3"/>
  <c r="R4708" i="3"/>
  <c r="R2105" i="3"/>
  <c r="R4655" i="3"/>
  <c r="R4695" i="3"/>
  <c r="R1468" i="3"/>
  <c r="R1384" i="3"/>
  <c r="R3820" i="3"/>
  <c r="R2151" i="3"/>
  <c r="R4365" i="3"/>
  <c r="R2583" i="3"/>
  <c r="R3748" i="3"/>
  <c r="R1510" i="3"/>
  <c r="R1842" i="3"/>
  <c r="R4598" i="3"/>
  <c r="R4264" i="3"/>
  <c r="R1835" i="3"/>
  <c r="R4647" i="3"/>
  <c r="R1769" i="3"/>
  <c r="R4388" i="3"/>
  <c r="R2233" i="3"/>
  <c r="R4627" i="3"/>
  <c r="R405" i="3"/>
  <c r="R3085" i="3"/>
  <c r="R2018" i="3"/>
  <c r="R3379" i="3"/>
  <c r="R4274" i="3"/>
  <c r="R5035" i="3"/>
  <c r="R3952" i="3"/>
  <c r="R1115" i="3"/>
  <c r="R381" i="3"/>
  <c r="R560" i="3"/>
  <c r="R252" i="3"/>
  <c r="R2352" i="3"/>
  <c r="R1152" i="3"/>
  <c r="R5173" i="3"/>
  <c r="R4774" i="3"/>
  <c r="R3970" i="3"/>
  <c r="R2017" i="3"/>
  <c r="R1032" i="3"/>
  <c r="R4401" i="3"/>
  <c r="R4170" i="3"/>
  <c r="R1428" i="3"/>
  <c r="R2619" i="3"/>
  <c r="R2736" i="3"/>
  <c r="R1654" i="3"/>
  <c r="R3544" i="3"/>
  <c r="R1935" i="3"/>
  <c r="R2743" i="3"/>
  <c r="R1785" i="3"/>
  <c r="R4767" i="3"/>
  <c r="R4070" i="3"/>
  <c r="R3164" i="3"/>
  <c r="R3896" i="3"/>
  <c r="R5149" i="3"/>
  <c r="R414" i="3"/>
  <c r="R3582" i="3"/>
  <c r="R465" i="3"/>
  <c r="R2158" i="3"/>
  <c r="R2219" i="3"/>
  <c r="R4801" i="3"/>
  <c r="R2100" i="3"/>
  <c r="R1957" i="3"/>
  <c r="R3926" i="3"/>
  <c r="R3666" i="3"/>
  <c r="R4782" i="3"/>
  <c r="R2659" i="3"/>
  <c r="R2643" i="3"/>
  <c r="R3847" i="3"/>
  <c r="R5135" i="3"/>
  <c r="R4853" i="3"/>
  <c r="R1800" i="3"/>
  <c r="R1723" i="3"/>
  <c r="R2015" i="3"/>
  <c r="R2475" i="3"/>
  <c r="R4618" i="3"/>
  <c r="R2213" i="3"/>
  <c r="R1318" i="3"/>
  <c r="R1046" i="3"/>
  <c r="R4630" i="3"/>
  <c r="R2231" i="3"/>
  <c r="R2811" i="3"/>
  <c r="R3247" i="3"/>
  <c r="R2533" i="3"/>
  <c r="R3456" i="3"/>
  <c r="R2945" i="3"/>
  <c r="R3325" i="3"/>
  <c r="R3744" i="3"/>
  <c r="R4009" i="3"/>
  <c r="R4483" i="3"/>
  <c r="R1909" i="3"/>
  <c r="R3362" i="3"/>
  <c r="R1967" i="3"/>
  <c r="R3425" i="3"/>
  <c r="R4119" i="3"/>
  <c r="R4417" i="3"/>
  <c r="R4447" i="3"/>
  <c r="R539" i="3"/>
  <c r="R3709" i="3"/>
  <c r="R2193" i="3"/>
  <c r="R5040" i="3"/>
  <c r="R4621" i="3"/>
  <c r="R3328" i="3"/>
  <c r="R212" i="3"/>
  <c r="R3545" i="3"/>
  <c r="R4585" i="3"/>
  <c r="R1651" i="3"/>
  <c r="R2042" i="3"/>
  <c r="R2261" i="3"/>
  <c r="R1182" i="3"/>
  <c r="R3494" i="3"/>
  <c r="R2701" i="3"/>
  <c r="R1824" i="3"/>
  <c r="R2480" i="3"/>
  <c r="R3057" i="3"/>
  <c r="R1344" i="3"/>
  <c r="R4877" i="3"/>
  <c r="R4441" i="3"/>
  <c r="R1648" i="3"/>
  <c r="R2196" i="3"/>
  <c r="R1389" i="3"/>
  <c r="R2762" i="3"/>
  <c r="R2121" i="3"/>
  <c r="R2199" i="3"/>
  <c r="R3564" i="3"/>
  <c r="R981" i="3"/>
  <c r="R3724" i="3"/>
  <c r="R3050" i="3"/>
  <c r="R683" i="3"/>
  <c r="R3695" i="3"/>
  <c r="R2885" i="3"/>
  <c r="R2834" i="3"/>
  <c r="R4352" i="3"/>
  <c r="R2167" i="3"/>
  <c r="R2602" i="3"/>
  <c r="R1573" i="3"/>
  <c r="R2871" i="3"/>
  <c r="R3961" i="3"/>
  <c r="R470" i="3"/>
  <c r="R2013" i="3"/>
  <c r="R4546" i="3"/>
  <c r="R3436" i="3"/>
  <c r="R3835" i="3"/>
  <c r="R1753" i="3"/>
  <c r="R1162" i="3"/>
  <c r="R2067" i="3"/>
  <c r="R3624" i="3"/>
  <c r="R4014" i="3"/>
  <c r="R1789" i="3"/>
  <c r="R596" i="3"/>
  <c r="R1040" i="3"/>
  <c r="R1530" i="3"/>
  <c r="R2138" i="3"/>
  <c r="R1296" i="3"/>
  <c r="R3915" i="3"/>
  <c r="R2292" i="3"/>
  <c r="R456" i="3"/>
  <c r="R3129" i="3"/>
  <c r="R3761" i="3"/>
  <c r="R243" i="3"/>
  <c r="R3034" i="3"/>
  <c r="R2090" i="3"/>
  <c r="R1818" i="3"/>
  <c r="R4329" i="3"/>
  <c r="R1531" i="3"/>
  <c r="R2095" i="3"/>
  <c r="R1418" i="3"/>
  <c r="R788" i="3"/>
  <c r="R3130" i="3"/>
  <c r="R1916" i="3"/>
  <c r="R3890" i="3"/>
  <c r="R1779" i="3"/>
  <c r="R3503" i="3"/>
  <c r="R622" i="3"/>
  <c r="R2727" i="3"/>
  <c r="R3535" i="3"/>
  <c r="R5071" i="3"/>
  <c r="R3355" i="3"/>
  <c r="R4208" i="3"/>
  <c r="R988" i="3"/>
  <c r="R708" i="3"/>
  <c r="R1593" i="3"/>
  <c r="R3508" i="3"/>
  <c r="R4696" i="3"/>
  <c r="R3278" i="3"/>
  <c r="R2451" i="3"/>
  <c r="R1316" i="3"/>
  <c r="R1222" i="3"/>
  <c r="R2498" i="3"/>
  <c r="R4703" i="3"/>
  <c r="R4974" i="3"/>
  <c r="R3943" i="3"/>
  <c r="R3079" i="3"/>
  <c r="R4716" i="3"/>
  <c r="R4660" i="3"/>
  <c r="R2929" i="3"/>
  <c r="R166" i="3"/>
  <c r="R1608" i="3"/>
  <c r="R2130" i="3"/>
  <c r="R1883" i="3"/>
  <c r="R402" i="3"/>
  <c r="R4148" i="3"/>
  <c r="R995" i="3"/>
  <c r="R5153" i="3"/>
  <c r="R4851" i="3"/>
  <c r="R218" i="3"/>
  <c r="R2875" i="3"/>
  <c r="R3713" i="3"/>
  <c r="R4331" i="3"/>
  <c r="R3029" i="3"/>
  <c r="R5172" i="3"/>
  <c r="R3131" i="3"/>
  <c r="R4705" i="3"/>
  <c r="R3614" i="3"/>
  <c r="R3423" i="3"/>
  <c r="R4970" i="3"/>
  <c r="R1123" i="3"/>
  <c r="R365" i="3"/>
  <c r="R568" i="3"/>
  <c r="R2406" i="3"/>
  <c r="R1816" i="3"/>
  <c r="R5121" i="3"/>
  <c r="R4133" i="3"/>
  <c r="R694" i="3"/>
  <c r="R4120" i="3"/>
  <c r="R2766" i="3"/>
  <c r="R2364" i="3"/>
  <c r="R3158" i="3"/>
  <c r="R3177" i="3"/>
  <c r="R2415" i="3"/>
  <c r="R3084" i="3"/>
  <c r="R2250" i="3"/>
  <c r="R1952" i="3"/>
  <c r="R2641" i="3"/>
  <c r="R4097" i="3"/>
  <c r="R3814" i="3"/>
  <c r="R1536" i="3"/>
  <c r="R4149" i="3"/>
  <c r="R2660" i="3"/>
  <c r="R4686" i="3"/>
  <c r="R233" i="3"/>
  <c r="R2759" i="3"/>
  <c r="R4892" i="3"/>
  <c r="R1801" i="3"/>
  <c r="R3584" i="3"/>
  <c r="R2323" i="3"/>
  <c r="R1794" i="3"/>
  <c r="R1234" i="3"/>
  <c r="R3132" i="3"/>
  <c r="R4866" i="3"/>
  <c r="R1667" i="3"/>
  <c r="R1394" i="3"/>
  <c r="R5107" i="3"/>
  <c r="R1721" i="3"/>
  <c r="R140" i="3"/>
  <c r="R2513" i="3"/>
  <c r="R4987" i="3"/>
  <c r="R4357" i="3"/>
  <c r="R3968" i="3"/>
  <c r="R1429" i="3"/>
  <c r="R2428" i="3"/>
  <c r="R1094" i="3"/>
  <c r="R3168" i="3"/>
  <c r="R2965" i="3"/>
  <c r="R1741" i="3"/>
  <c r="R4565" i="3"/>
  <c r="R4620" i="3"/>
  <c r="R1881" i="3"/>
  <c r="R4026" i="3"/>
  <c r="R2177" i="3"/>
  <c r="R2302" i="3"/>
  <c r="R686" i="3"/>
  <c r="R840" i="3"/>
  <c r="R523" i="3"/>
  <c r="R4048" i="3"/>
  <c r="R572" i="3"/>
  <c r="R1016" i="3"/>
  <c r="R2061" i="3"/>
  <c r="R288" i="3"/>
  <c r="R3135" i="3"/>
  <c r="R585" i="3"/>
  <c r="R4172" i="3"/>
  <c r="R3105" i="3"/>
  <c r="R4308" i="3"/>
  <c r="R3752" i="3"/>
  <c r="R5083" i="3"/>
  <c r="R399" i="3"/>
  <c r="R2181" i="3"/>
  <c r="R1024" i="3"/>
  <c r="R3911" i="3"/>
  <c r="R590" i="3"/>
  <c r="R2362" i="3"/>
  <c r="R225" i="3"/>
  <c r="R3561" i="3"/>
  <c r="R1114" i="3"/>
  <c r="R2990" i="3"/>
  <c r="R3339" i="3"/>
  <c r="R2532" i="3"/>
  <c r="R786" i="3"/>
  <c r="R361" i="3"/>
  <c r="R356" i="3"/>
  <c r="R143" i="3"/>
  <c r="R383" i="3"/>
  <c r="R1333" i="3"/>
  <c r="R1485" i="3"/>
  <c r="R3343" i="3"/>
  <c r="R284" i="3"/>
  <c r="R2445" i="3"/>
  <c r="R238" i="3"/>
  <c r="R2256" i="3"/>
  <c r="R5090" i="3"/>
  <c r="R3988" i="3"/>
  <c r="R2683" i="3"/>
  <c r="R1137" i="3"/>
  <c r="R567" i="3"/>
  <c r="R4312" i="3"/>
  <c r="R2687" i="3"/>
  <c r="R2494" i="3"/>
  <c r="R944" i="3"/>
  <c r="R4478" i="3"/>
  <c r="R951" i="3"/>
  <c r="R2184" i="3"/>
  <c r="R1185" i="3"/>
  <c r="R1709" i="3"/>
  <c r="R1858" i="3"/>
  <c r="R4793" i="3"/>
  <c r="R179" i="3"/>
  <c r="R1965" i="3"/>
  <c r="R1728" i="3"/>
  <c r="R283" i="3"/>
  <c r="R583" i="3"/>
  <c r="R4386" i="3"/>
  <c r="R1940" i="3"/>
  <c r="R773" i="3"/>
  <c r="R1727" i="3"/>
  <c r="R1444" i="3"/>
  <c r="R3387" i="3"/>
  <c r="R453" i="3"/>
  <c r="R4925" i="3"/>
  <c r="R1993" i="3"/>
  <c r="R811" i="3"/>
  <c r="R857" i="3"/>
  <c r="R3167" i="3"/>
  <c r="R4629" i="3"/>
  <c r="R4033" i="3"/>
  <c r="R4021" i="3"/>
  <c r="R4707" i="3"/>
  <c r="R3567" i="3"/>
  <c r="R2637" i="3"/>
  <c r="R4121" i="3"/>
  <c r="R986" i="3"/>
  <c r="R3220" i="3"/>
  <c r="R2917" i="3"/>
  <c r="R3231" i="3"/>
  <c r="R817" i="3"/>
  <c r="R3616" i="3"/>
  <c r="R1939" i="3"/>
  <c r="R3588" i="3"/>
  <c r="R1886" i="3"/>
  <c r="R3256" i="3"/>
  <c r="R2316" i="3"/>
  <c r="R302" i="3"/>
  <c r="R5176" i="3"/>
  <c r="R997" i="3"/>
  <c r="R2308" i="3"/>
  <c r="R334" i="3"/>
  <c r="R3297" i="3"/>
  <c r="R1959" i="3"/>
  <c r="R2251" i="3"/>
  <c r="R1607" i="3"/>
  <c r="R165" i="3"/>
  <c r="R123" i="3"/>
  <c r="R4914" i="3"/>
  <c r="R5106" i="3"/>
  <c r="R2833" i="3"/>
  <c r="R634" i="3"/>
  <c r="R152" i="3"/>
  <c r="R1673" i="3"/>
  <c r="R3283" i="3"/>
  <c r="R4758" i="3"/>
  <c r="R2146" i="3"/>
  <c r="R4135" i="3"/>
  <c r="R1799" i="3"/>
  <c r="R3606" i="3"/>
  <c r="R794" i="3"/>
  <c r="R2314" i="3"/>
  <c r="R265" i="3"/>
  <c r="R4169" i="3"/>
  <c r="R1266" i="3"/>
  <c r="R3645" i="3"/>
  <c r="R885" i="3"/>
  <c r="R88" i="3"/>
  <c r="R4341" i="3"/>
  <c r="R4238" i="3"/>
  <c r="R5177" i="3"/>
  <c r="R1071" i="3"/>
  <c r="R2584" i="3"/>
  <c r="R3641" i="3"/>
  <c r="R4226" i="3"/>
  <c r="R2658" i="3"/>
  <c r="R3217" i="3"/>
  <c r="R3678" i="3"/>
  <c r="R1380" i="3"/>
  <c r="R1749" i="3"/>
  <c r="R2618" i="3"/>
  <c r="R2856" i="3"/>
  <c r="R1023" i="3"/>
  <c r="R1924" i="3"/>
  <c r="R2518" i="3"/>
  <c r="R2147" i="3"/>
  <c r="R4631" i="3"/>
  <c r="R787" i="3"/>
  <c r="R766" i="3"/>
  <c r="R520" i="3"/>
  <c r="R4152" i="3"/>
  <c r="R3594" i="3"/>
  <c r="R251" i="3"/>
  <c r="R2596" i="3"/>
  <c r="R2298" i="3"/>
  <c r="R3364" i="3"/>
  <c r="R4644" i="3"/>
  <c r="R4235" i="3"/>
  <c r="R4594" i="3"/>
  <c r="R2855" i="3"/>
  <c r="R2733" i="3"/>
  <c r="R2424" i="3"/>
  <c r="R1415" i="3"/>
  <c r="R4493" i="3"/>
  <c r="R1349" i="3"/>
  <c r="R2870" i="3"/>
  <c r="R2501" i="3"/>
  <c r="R798" i="3"/>
  <c r="R5084" i="3"/>
  <c r="R3859" i="3"/>
  <c r="R3882" i="3"/>
  <c r="R2758" i="3"/>
  <c r="R701" i="3"/>
  <c r="R1443" i="3"/>
  <c r="R4813" i="3"/>
  <c r="R704" i="3"/>
  <c r="R671" i="3"/>
  <c r="R524" i="3"/>
  <c r="R2065" i="3"/>
  <c r="R2614" i="3"/>
  <c r="R499" i="3"/>
  <c r="R3654" i="3"/>
  <c r="R1153" i="3"/>
  <c r="R3241" i="3"/>
  <c r="R2368" i="3"/>
  <c r="R4524" i="3"/>
  <c r="R4881" i="3"/>
  <c r="R2597" i="3"/>
  <c r="R1699" i="3"/>
  <c r="R3525" i="3"/>
  <c r="R2129" i="3"/>
  <c r="R1286" i="3"/>
  <c r="R380" i="3"/>
  <c r="R649" i="3"/>
  <c r="R3668" i="3"/>
  <c r="R492" i="3"/>
  <c r="R1196" i="3"/>
  <c r="R5161" i="3"/>
  <c r="R1493" i="3"/>
  <c r="R925" i="3"/>
  <c r="R2852" i="3"/>
  <c r="R5088" i="3"/>
  <c r="R3361" i="3"/>
  <c r="R462" i="3"/>
  <c r="R907" i="3"/>
  <c r="R2317" i="3"/>
  <c r="R321" i="3"/>
  <c r="R4886" i="3"/>
  <c r="R2357" i="3"/>
  <c r="R3027" i="3"/>
  <c r="R2216" i="3"/>
  <c r="R1006" i="3"/>
  <c r="R1558" i="3"/>
  <c r="R874" i="3"/>
  <c r="R926" i="3"/>
  <c r="R1063" i="3"/>
  <c r="R1035" i="3"/>
  <c r="R928" i="3"/>
  <c r="R1732" i="3"/>
  <c r="R2191" i="3"/>
  <c r="R849" i="3"/>
  <c r="R2209" i="3"/>
  <c r="R3163" i="3"/>
  <c r="R3119" i="3"/>
  <c r="R4825" i="3"/>
  <c r="R1456" i="3"/>
  <c r="R1784" i="3"/>
  <c r="R814" i="3"/>
  <c r="R3523" i="3"/>
  <c r="R1829" i="3"/>
  <c r="R92" i="3"/>
  <c r="R528" i="3"/>
  <c r="R3907" i="3"/>
  <c r="R407" i="3"/>
  <c r="R505" i="3"/>
  <c r="R3885" i="3"/>
  <c r="R3536" i="3"/>
  <c r="R1691" i="3"/>
  <c r="R3298" i="3"/>
  <c r="R4233" i="3"/>
  <c r="R668" i="3"/>
  <c r="R1289" i="3"/>
  <c r="R353" i="3"/>
  <c r="R2183" i="3"/>
  <c r="R2026" i="3"/>
  <c r="R819" i="3"/>
  <c r="R1582" i="3"/>
  <c r="R1740" i="3"/>
  <c r="R159" i="3"/>
  <c r="R1634" i="3"/>
  <c r="R2508" i="3"/>
  <c r="R2004" i="3"/>
  <c r="R1649" i="3"/>
  <c r="R5057" i="3"/>
  <c r="R5095" i="3"/>
  <c r="R335" i="3"/>
  <c r="R4789" i="3"/>
  <c r="R4590" i="3"/>
  <c r="R3058" i="3"/>
  <c r="R4759" i="3"/>
  <c r="R2086" i="3"/>
  <c r="R3995" i="3"/>
  <c r="R2126" i="3"/>
  <c r="R4679" i="3"/>
  <c r="R948" i="3"/>
  <c r="R4051" i="3"/>
  <c r="R3346" i="3"/>
  <c r="R2454" i="3"/>
  <c r="R5127" i="3"/>
  <c r="R2148" i="3"/>
  <c r="R3443" i="3"/>
  <c r="R974" i="3"/>
  <c r="R800" i="3"/>
  <c r="R2983" i="3"/>
  <c r="R1686" i="3"/>
  <c r="R2921" i="3"/>
  <c r="R5068" i="3"/>
  <c r="R3310" i="3"/>
  <c r="R2176" i="3"/>
  <c r="R4084" i="3"/>
  <c r="R4049" i="3"/>
  <c r="R2149" i="3"/>
  <c r="R3216" i="3"/>
  <c r="R5167" i="3"/>
  <c r="R878" i="3"/>
  <c r="R3798" i="3"/>
  <c r="R5009" i="3"/>
  <c r="R1544" i="3"/>
  <c r="R3201" i="3"/>
  <c r="R2837" i="3"/>
  <c r="R4908" i="3"/>
  <c r="R631" i="3"/>
  <c r="R2520" i="3"/>
  <c r="R5078" i="3"/>
  <c r="R2204" i="3"/>
  <c r="R2804" i="3"/>
  <c r="R673" i="3"/>
  <c r="R3825" i="3"/>
  <c r="R219" i="3"/>
  <c r="R4127" i="3"/>
  <c r="R2849" i="3"/>
  <c r="R760" i="3"/>
  <c r="R244" i="3"/>
  <c r="R369" i="3"/>
  <c r="R1003" i="3"/>
  <c r="R1287" i="3"/>
  <c r="R1360" i="3"/>
  <c r="R3381" i="3"/>
  <c r="R3931" i="3"/>
  <c r="R3860" i="3"/>
  <c r="R2340" i="3"/>
  <c r="R5156" i="3"/>
  <c r="R441" i="3"/>
  <c r="R771" i="3"/>
  <c r="R203" i="3"/>
  <c r="R3369" i="3"/>
  <c r="R4600" i="3"/>
  <c r="R5091" i="3"/>
  <c r="R2682" i="3"/>
  <c r="R4820" i="3"/>
  <c r="R4383" i="3"/>
  <c r="R4950" i="3"/>
  <c r="R3413" i="3"/>
  <c r="R3879" i="3"/>
  <c r="R3153" i="3"/>
  <c r="R3301" i="3"/>
  <c r="R5193" i="3"/>
  <c r="R4487" i="3"/>
  <c r="R5005" i="3"/>
  <c r="R3454" i="3"/>
  <c r="R4709" i="3"/>
  <c r="R1882" i="3"/>
  <c r="R1887" i="3"/>
  <c r="R968" i="3"/>
  <c r="R1661" i="3"/>
  <c r="R2798" i="3"/>
  <c r="R4203" i="3"/>
  <c r="R360" i="3"/>
  <c r="R2150" i="3"/>
  <c r="R433" i="3"/>
  <c r="R1665" i="3"/>
  <c r="R2628" i="3"/>
  <c r="R4937" i="3"/>
  <c r="R4531" i="3"/>
  <c r="R3432" i="3"/>
  <c r="R2938" i="3"/>
  <c r="R3044" i="3"/>
  <c r="R4961" i="3"/>
  <c r="R1760" i="3"/>
  <c r="R1079" i="3"/>
  <c r="R4865" i="3"/>
  <c r="R5023" i="3"/>
  <c r="R5148" i="3"/>
  <c r="R3240" i="3"/>
  <c r="R839" i="3"/>
  <c r="R1072" i="3"/>
  <c r="R2515" i="3"/>
  <c r="R1598" i="3"/>
  <c r="R3282" i="3"/>
  <c r="R2237" i="3"/>
  <c r="R3874" i="3"/>
  <c r="R2134" i="3"/>
  <c r="R457" i="3"/>
  <c r="R357" i="3"/>
  <c r="R158" i="3"/>
  <c r="R3354" i="3"/>
  <c r="R2553" i="3"/>
  <c r="R3046" i="3"/>
  <c r="R4343" i="3"/>
  <c r="R4740" i="3"/>
  <c r="R1288" i="3"/>
  <c r="R2272" i="3"/>
  <c r="R1621" i="3"/>
  <c r="R5169" i="3"/>
  <c r="R735" i="3"/>
  <c r="R2047" i="3"/>
  <c r="R144" i="3"/>
  <c r="R1647" i="3"/>
  <c r="R4346" i="3"/>
  <c r="R119" i="3"/>
  <c r="R3951" i="3"/>
  <c r="R1773" i="3"/>
  <c r="R1701" i="3"/>
  <c r="R2421" i="3"/>
  <c r="R3869" i="3"/>
  <c r="R3559" i="3"/>
  <c r="R135" i="3"/>
  <c r="R2470" i="3"/>
  <c r="R1250" i="3"/>
  <c r="R1395" i="3"/>
  <c r="R653" i="3"/>
  <c r="R2609" i="3"/>
  <c r="R1814" i="3"/>
  <c r="R3986" i="3"/>
  <c r="R2262" i="3"/>
  <c r="R3181" i="3"/>
  <c r="R2345" i="3"/>
  <c r="R3326" i="3"/>
  <c r="R336" i="3"/>
  <c r="R1499" i="3"/>
  <c r="R2467" i="3"/>
  <c r="R1298" i="3"/>
  <c r="R4176" i="3"/>
  <c r="R3457" i="3"/>
  <c r="R2154" i="3"/>
  <c r="R4522" i="3"/>
  <c r="R726" i="3"/>
  <c r="R3690" i="3"/>
  <c r="R2414" i="3"/>
  <c r="R4193" i="3"/>
  <c r="R2644" i="3"/>
  <c r="R2791" i="3"/>
  <c r="R3938" i="3"/>
  <c r="R3807" i="3"/>
  <c r="R437" i="3"/>
  <c r="R1422" i="3"/>
  <c r="R1283" i="3"/>
  <c r="R4701" i="3"/>
  <c r="R2753" i="3"/>
  <c r="R1117" i="3"/>
  <c r="R4809" i="3"/>
  <c r="R3795" i="3"/>
  <c r="R1763" i="3"/>
  <c r="R2101" i="3"/>
  <c r="R690" i="3"/>
  <c r="R3370" i="3"/>
  <c r="R2800" i="3"/>
  <c r="R2343" i="3"/>
  <c r="R4502" i="3"/>
  <c r="R822" i="3"/>
  <c r="R2005" i="3"/>
  <c r="R4649" i="3"/>
  <c r="R2030" i="3"/>
  <c r="R1127" i="3"/>
  <c r="R2235" i="3"/>
  <c r="R3009" i="3"/>
  <c r="R2697" i="3"/>
  <c r="R4055" i="3"/>
  <c r="R2078" i="3"/>
  <c r="R2403" i="3"/>
  <c r="R3527" i="3"/>
  <c r="R2629" i="3"/>
  <c r="R1770" i="3"/>
  <c r="R4815" i="3"/>
  <c r="R1375" i="3"/>
  <c r="R4505" i="3"/>
  <c r="R1272" i="3"/>
  <c r="R4396" i="3"/>
  <c r="R3612" i="3"/>
  <c r="R4130" i="3"/>
  <c r="R1642" i="3"/>
  <c r="R1675" i="3"/>
  <c r="R2404" i="3"/>
  <c r="R3041" i="3"/>
  <c r="R2591" i="3"/>
  <c r="R5122" i="3"/>
  <c r="R2977" i="3"/>
  <c r="R115" i="3"/>
  <c r="R672" i="3"/>
  <c r="R4219" i="3"/>
  <c r="R3784" i="3"/>
  <c r="R952" i="3"/>
  <c r="R637" i="3"/>
  <c r="R3819" i="3"/>
  <c r="R2566" i="3"/>
  <c r="R2243" i="3"/>
  <c r="R3114" i="3"/>
  <c r="R1893" i="3"/>
  <c r="R2671" i="3"/>
  <c r="R1411" i="3"/>
  <c r="R164" i="3"/>
  <c r="R2438" i="3"/>
  <c r="R1604" i="3"/>
  <c r="R2019" i="3"/>
  <c r="R751" i="3"/>
  <c r="R4122" i="3"/>
  <c r="R4429" i="3"/>
  <c r="R3307" i="3"/>
  <c r="R2094" i="3"/>
  <c r="R2672" i="3"/>
  <c r="R4249" i="3"/>
  <c r="R331" i="3"/>
  <c r="R4283" i="3"/>
  <c r="R4897" i="3"/>
  <c r="R3149" i="3"/>
  <c r="R1366" i="3"/>
  <c r="R5105" i="3"/>
  <c r="R2055" i="3"/>
  <c r="R4098" i="3"/>
  <c r="R4910" i="3"/>
  <c r="R1565" i="3"/>
  <c r="R1904" i="3"/>
  <c r="R4717" i="3"/>
  <c r="R1562" i="3"/>
  <c r="R1078" i="3"/>
  <c r="R4430" i="3"/>
  <c r="R4403" i="3"/>
  <c r="R3910" i="3"/>
  <c r="R3251" i="3"/>
  <c r="R2479" i="3"/>
  <c r="R619" i="3"/>
  <c r="R559" i="3"/>
  <c r="R4665" i="3"/>
  <c r="R3787" i="3"/>
  <c r="R1463" i="3"/>
  <c r="R5150" i="3"/>
  <c r="R3287" i="3"/>
  <c r="R1643" i="3"/>
  <c r="R1341" i="3"/>
  <c r="R4784" i="3"/>
  <c r="R2710" i="3"/>
  <c r="R618" i="3"/>
  <c r="R1427" i="3"/>
  <c r="R593" i="3"/>
  <c r="R1500" i="3"/>
  <c r="R2025" i="3"/>
  <c r="R4613" i="3"/>
  <c r="R1745" i="3"/>
  <c r="R132" i="3"/>
  <c r="R1938" i="3"/>
  <c r="R638" i="3"/>
  <c r="R1813" i="3"/>
  <c r="R2638" i="3"/>
  <c r="R3401" i="3"/>
  <c r="R946" i="3"/>
  <c r="R2465" i="3"/>
  <c r="R1652" i="3"/>
  <c r="R1512" i="3"/>
  <c r="R2264" i="3"/>
  <c r="R1722" i="3"/>
  <c r="R658" i="3"/>
  <c r="R3935" i="3"/>
  <c r="R2411" i="3"/>
  <c r="R842" i="3"/>
  <c r="R1088" i="3"/>
  <c r="R4046" i="3"/>
  <c r="R1409" i="3"/>
  <c r="R429" i="3"/>
  <c r="R3797" i="3"/>
  <c r="R3051" i="3"/>
  <c r="R3679" i="3"/>
  <c r="R547" i="3"/>
  <c r="R2076" i="3"/>
  <c r="R4626" i="3"/>
  <c r="R896" i="3"/>
  <c r="R2541" i="3"/>
  <c r="R2385" i="3"/>
  <c r="R899" i="3"/>
  <c r="R1602" i="3"/>
  <c r="R3738" i="3"/>
  <c r="R721" i="3"/>
  <c r="R1132" i="3"/>
  <c r="R224" i="3"/>
  <c r="R2627" i="3"/>
  <c r="R3090" i="3"/>
  <c r="R1597" i="3"/>
  <c r="R3622" i="3"/>
  <c r="R4265" i="3"/>
  <c r="R3844" i="3"/>
  <c r="R1451" i="3"/>
  <c r="R434" i="3"/>
  <c r="R1129" i="3"/>
  <c r="R3529" i="3"/>
  <c r="R2754" i="3"/>
  <c r="R4501" i="3"/>
  <c r="R3466" i="3"/>
  <c r="R2156" i="3"/>
  <c r="R1960" i="3"/>
  <c r="R535" i="3"/>
  <c r="R3897" i="3"/>
  <c r="R2267" i="3"/>
  <c r="R3408" i="3"/>
  <c r="R775" i="3"/>
  <c r="R1090" i="3"/>
  <c r="R835" i="3"/>
  <c r="R797" i="3"/>
  <c r="R2084" i="3"/>
  <c r="R2839" i="3"/>
  <c r="R1586" i="3"/>
  <c r="R1774" i="3"/>
  <c r="R3357" i="3"/>
  <c r="R4094" i="3"/>
  <c r="R3254" i="3"/>
  <c r="R2189" i="3"/>
  <c r="R4906" i="3"/>
  <c r="R3631" i="3"/>
  <c r="R2306" i="3"/>
  <c r="R2320" i="3"/>
  <c r="R2832" i="3"/>
  <c r="R4891" i="3"/>
  <c r="R3061" i="3"/>
  <c r="R569" i="3"/>
  <c r="R340" i="3"/>
  <c r="R3888" i="3"/>
  <c r="R2484" i="3"/>
  <c r="R1735" i="3"/>
  <c r="R4553" i="3"/>
  <c r="R3768" i="3"/>
  <c r="R3127" i="3"/>
  <c r="R125" i="3"/>
  <c r="R2726" i="3"/>
  <c r="R3360" i="3"/>
  <c r="R4318" i="3"/>
  <c r="R2329" i="3"/>
  <c r="R5033" i="3"/>
  <c r="R3580" i="3"/>
  <c r="R2165" i="3"/>
  <c r="R1261" i="3"/>
  <c r="R1269" i="3"/>
  <c r="R1928" i="3"/>
  <c r="R3652" i="3"/>
  <c r="R267" i="3"/>
  <c r="R2107" i="3"/>
  <c r="R3199" i="3"/>
  <c r="R2648" i="3"/>
  <c r="R2241" i="3"/>
  <c r="R3698" i="3"/>
  <c r="R4728" i="3"/>
  <c r="R5074" i="3"/>
  <c r="R3109" i="3"/>
  <c r="R1951" i="3"/>
  <c r="R1624" i="3"/>
  <c r="R4179" i="3"/>
  <c r="R1060" i="3"/>
  <c r="R5182" i="3"/>
  <c r="R2452" i="3"/>
  <c r="R1259" i="3"/>
  <c r="R2580" i="3"/>
  <c r="R1076" i="3"/>
  <c r="R3165" i="3"/>
  <c r="R2631" i="3"/>
  <c r="R2721" i="3"/>
  <c r="R1752" i="3"/>
  <c r="R3840" i="3"/>
  <c r="R4435" i="3"/>
  <c r="R2878" i="3"/>
  <c r="R5147" i="3"/>
  <c r="R3433" i="3"/>
  <c r="R1833" i="3"/>
  <c r="R1049" i="3"/>
  <c r="R3187" i="3"/>
  <c r="R2780" i="3"/>
  <c r="R1698" i="3"/>
  <c r="R2497" i="3"/>
  <c r="R4284" i="3"/>
  <c r="R2901" i="3"/>
  <c r="R3766" i="3"/>
  <c r="R1490" i="3"/>
  <c r="R4106" i="3"/>
  <c r="R3496" i="3"/>
  <c r="R4958" i="3"/>
  <c r="R2175" i="3"/>
  <c r="R4018" i="3"/>
  <c r="R4413" i="3"/>
  <c r="R461" i="3"/>
  <c r="R84" i="3"/>
  <c r="R4054" i="3"/>
  <c r="R4171" i="3"/>
  <c r="R3810" i="3"/>
  <c r="R3072" i="3"/>
  <c r="R3485" i="3"/>
  <c r="R2908" i="3"/>
  <c r="R3618" i="3"/>
  <c r="R463" i="3"/>
  <c r="R4827" i="3"/>
  <c r="R1680" i="3"/>
  <c r="R3306" i="3"/>
  <c r="R4083" i="3"/>
  <c r="R5188" i="3"/>
  <c r="R646" i="3"/>
  <c r="R3673" i="3"/>
  <c r="R2178" i="3"/>
  <c r="R4680" i="3"/>
  <c r="R827" i="3"/>
  <c r="R3716" i="3"/>
  <c r="R327" i="3"/>
  <c r="R2228" i="3"/>
  <c r="R131" i="3"/>
  <c r="R1489" i="3"/>
  <c r="R5183" i="3"/>
  <c r="R1880" i="3"/>
  <c r="R1226" i="3"/>
  <c r="R83" i="3"/>
  <c r="R3828" i="3"/>
  <c r="R5189" i="3"/>
  <c r="R3250" i="3"/>
  <c r="R4118" i="3"/>
  <c r="R3916" i="3"/>
  <c r="R4228" i="3"/>
  <c r="R1405" i="3"/>
  <c r="R3653" i="3"/>
  <c r="R3277" i="3"/>
  <c r="R3839" i="3"/>
  <c r="R4766" i="3"/>
  <c r="R2040" i="3"/>
  <c r="R712" i="3"/>
  <c r="R2861" i="3"/>
  <c r="R4823" i="3"/>
  <c r="R645" i="3"/>
  <c r="R790" i="3"/>
  <c r="R1133" i="3"/>
  <c r="R2919" i="3"/>
  <c r="R2377" i="3"/>
  <c r="R2422" i="3"/>
  <c r="R4177" i="3"/>
  <c r="R3120" i="3"/>
  <c r="R2109" i="3"/>
  <c r="R1066" i="3"/>
  <c r="R856" i="3"/>
  <c r="R3984" i="3"/>
  <c r="R2879" i="3"/>
  <c r="R1704" i="3"/>
  <c r="R1803" i="3"/>
  <c r="R522" i="3"/>
  <c r="R5129" i="3"/>
  <c r="R643" i="3"/>
  <c r="R4139" i="3"/>
  <c r="R713" i="3"/>
  <c r="R1101" i="3"/>
  <c r="R3214" i="3"/>
  <c r="R3113" i="3"/>
  <c r="R3152" i="3"/>
  <c r="R1528" i="3"/>
  <c r="R2842" i="3"/>
  <c r="R542" i="3"/>
  <c r="R2319" i="3"/>
  <c r="R3243" i="3"/>
  <c r="R4994" i="3"/>
  <c r="R768" i="3"/>
  <c r="R286" i="3"/>
  <c r="R4217" i="3"/>
  <c r="R3194" i="3"/>
  <c r="R2589" i="3"/>
  <c r="R3447" i="3"/>
  <c r="R1359" i="3"/>
  <c r="R1630" i="3"/>
  <c r="R3213" i="3"/>
  <c r="R1808" i="3"/>
  <c r="R3422" i="3"/>
  <c r="R2937" i="3"/>
  <c r="R2616" i="3"/>
  <c r="R510" i="3"/>
  <c r="R2783" i="3"/>
  <c r="R4506" i="3"/>
  <c r="R3397" i="3"/>
  <c r="R4419" i="3"/>
  <c r="R2043" i="3"/>
  <c r="R2581" i="3"/>
  <c r="R3467" i="3"/>
  <c r="R4729" i="3"/>
  <c r="R4870" i="3"/>
  <c r="R2896" i="3"/>
  <c r="R1477" i="3"/>
  <c r="R3235" i="3"/>
  <c r="R277" i="3"/>
  <c r="R2799" i="3"/>
  <c r="R374" i="3"/>
  <c r="R4384" i="3"/>
  <c r="R1780" i="3"/>
  <c r="R789" i="3"/>
  <c r="R2006" i="3"/>
  <c r="R1542" i="3"/>
  <c r="R1772" i="3"/>
  <c r="R2559" i="3"/>
  <c r="R1623" i="3"/>
  <c r="R4469" i="3"/>
  <c r="R3504" i="3"/>
  <c r="R3437" i="3"/>
  <c r="R1461" i="3"/>
  <c r="R2814" i="3"/>
  <c r="R3493" i="3"/>
  <c r="R3894" i="3"/>
  <c r="R1822" i="3"/>
  <c r="R287" i="3"/>
  <c r="R190" i="3"/>
  <c r="R1865" i="3"/>
  <c r="R4650" i="3"/>
  <c r="R4466" i="3"/>
  <c r="R2273" i="3"/>
  <c r="R2407" i="3"/>
  <c r="R4031" i="3"/>
  <c r="R3249" i="3"/>
  <c r="R3189" i="3"/>
  <c r="R4167" i="3"/>
  <c r="R747" i="3"/>
  <c r="R3736" i="3"/>
  <c r="R2412" i="3"/>
  <c r="R3335" i="3"/>
  <c r="R2469" i="3"/>
  <c r="R2328" i="3"/>
  <c r="R4554" i="3"/>
  <c r="R2393" i="3"/>
  <c r="R4108" i="3"/>
  <c r="R4328" i="3"/>
  <c r="R4427" i="3"/>
  <c r="R2164" i="3"/>
  <c r="R3591" i="3"/>
  <c r="R290" i="3"/>
  <c r="R4224" i="3"/>
  <c r="R2544" i="3"/>
  <c r="R3144" i="3"/>
  <c r="R1018" i="3"/>
  <c r="R3893" i="3"/>
  <c r="R869" i="3"/>
  <c r="R3453" i="3"/>
  <c r="R1160" i="3"/>
  <c r="R2068" i="3"/>
  <c r="R2846" i="3"/>
  <c r="R2574" i="3"/>
  <c r="R1274" i="3"/>
  <c r="R4552" i="3"/>
  <c r="R4314" i="3"/>
  <c r="R2640" i="3"/>
  <c r="R4476" i="3"/>
  <c r="R1564" i="3"/>
  <c r="R1925" i="3"/>
  <c r="R1311" i="3"/>
  <c r="R153" i="3"/>
  <c r="R1354" i="3"/>
  <c r="R967" i="3"/>
  <c r="R1613" i="3"/>
  <c r="R887" i="3"/>
  <c r="R3069" i="3"/>
  <c r="R5119" i="3"/>
  <c r="R1179" i="3"/>
  <c r="R3755" i="3"/>
  <c r="R2511" i="3"/>
  <c r="R2653" i="3"/>
  <c r="R1899" i="3"/>
  <c r="R1601" i="3"/>
  <c r="R3392" i="3"/>
  <c r="R2900" i="3"/>
  <c r="R1201" i="3"/>
  <c r="R1664" i="3"/>
  <c r="R3331" i="3"/>
  <c r="R3719" i="3"/>
  <c r="R1302" i="3"/>
  <c r="R2592" i="3"/>
  <c r="R1764" i="3"/>
  <c r="R379" i="3"/>
  <c r="R4387" i="3"/>
  <c r="R2002" i="3"/>
  <c r="R1953" i="3"/>
  <c r="R2371" i="3"/>
  <c r="R1481" i="3"/>
  <c r="R2600" i="3"/>
  <c r="R1657" i="3"/>
  <c r="R1211" i="3"/>
  <c r="R2624" i="3"/>
  <c r="R5011" i="3"/>
  <c r="R1617" i="3"/>
  <c r="R1351" i="3"/>
  <c r="R2125" i="3"/>
  <c r="R2605" i="3"/>
  <c r="R3209" i="3"/>
  <c r="R2655" i="3"/>
  <c r="R1224" i="3"/>
  <c r="R2737" i="3"/>
  <c r="R1988" i="3"/>
  <c r="R1759" i="3"/>
  <c r="R556" i="3"/>
  <c r="R3400" i="3"/>
  <c r="R418" i="3"/>
  <c r="R3078" i="3"/>
  <c r="R3070" i="3"/>
  <c r="R1487" i="3"/>
  <c r="R904" i="3"/>
  <c r="R221" i="3"/>
  <c r="R2041" i="3"/>
  <c r="R1134" i="3"/>
  <c r="R4902" i="3"/>
  <c r="R3021" i="3"/>
  <c r="R2163" i="3"/>
  <c r="R4035" i="3"/>
  <c r="R3750" i="3"/>
  <c r="R2455" i="3"/>
  <c r="R2827" i="3"/>
  <c r="R2514" i="3"/>
  <c r="R488" i="3"/>
  <c r="R1552" i="3"/>
  <c r="R2830" i="3"/>
  <c r="R3015" i="3"/>
  <c r="R1696" i="3"/>
  <c r="R4030" i="3"/>
  <c r="R410" i="3"/>
  <c r="R1131" i="3"/>
  <c r="R1560" i="3"/>
  <c r="R3299" i="3"/>
  <c r="R5032" i="3"/>
  <c r="R795" i="3"/>
  <c r="R1996" i="3"/>
  <c r="R2466" i="3"/>
  <c r="R4421" i="3"/>
  <c r="R909" i="3"/>
  <c r="R3329" i="3"/>
  <c r="R5000" i="3"/>
  <c r="R1420" i="3"/>
  <c r="R3332" i="3"/>
  <c r="R2728" i="3"/>
  <c r="R2810" i="3"/>
  <c r="R977" i="3"/>
  <c r="R4643" i="3"/>
  <c r="R2625" i="3"/>
  <c r="R2542" i="3"/>
  <c r="R1406" i="3"/>
  <c r="R2359" i="3"/>
  <c r="R1695" i="3"/>
  <c r="R1786" i="3"/>
  <c r="R870" i="3"/>
  <c r="R4480" i="3"/>
  <c r="R1019" i="3"/>
  <c r="R2670" i="3"/>
  <c r="R1080" i="3"/>
  <c r="R5013" i="3"/>
  <c r="R812" i="3"/>
  <c r="R1955" i="3"/>
  <c r="R3012" i="3"/>
  <c r="R2536" i="3"/>
  <c r="R4560" i="3"/>
  <c r="R3025" i="3"/>
  <c r="R1210" i="3"/>
  <c r="R458" i="3"/>
  <c r="R3192" i="3"/>
  <c r="R1025" i="3"/>
  <c r="R1221" i="3"/>
  <c r="R1970" i="3"/>
  <c r="R1524" i="3"/>
  <c r="R5021" i="3"/>
  <c r="R3106" i="3"/>
  <c r="R3778" i="3"/>
  <c r="R4415" i="3"/>
  <c r="R4147" i="3"/>
  <c r="R4978" i="3"/>
  <c r="R467" i="3"/>
  <c r="R3016" i="3"/>
  <c r="R1841" i="3"/>
  <c r="R1999" i="3"/>
  <c r="R1991" i="3"/>
  <c r="R910" i="3"/>
  <c r="R808" i="3"/>
  <c r="R862" i="3"/>
  <c r="R2844" i="3"/>
  <c r="R485" i="3"/>
  <c r="R2378" i="3"/>
  <c r="R3471" i="3"/>
  <c r="R4749" i="3"/>
  <c r="R3696" i="3"/>
  <c r="R2635" i="3"/>
  <c r="R2564" i="3"/>
  <c r="R4477" i="3"/>
  <c r="R1717" i="3"/>
  <c r="R3053" i="3"/>
  <c r="R1393" i="3"/>
  <c r="R2370" i="3"/>
  <c r="R2572" i="3"/>
  <c r="R557" i="3"/>
  <c r="R1888" i="3"/>
  <c r="R4768" i="3"/>
  <c r="R2845" i="3"/>
  <c r="R1045" i="3"/>
  <c r="R182" i="3"/>
  <c r="R2820" i="3"/>
  <c r="R2007" i="3"/>
  <c r="R2898" i="3"/>
  <c r="R1378" i="3"/>
  <c r="R3138" i="3"/>
  <c r="R1220" i="3"/>
  <c r="R3341" i="3"/>
  <c r="R2657" i="3"/>
  <c r="R2461" i="3"/>
  <c r="R3812" i="3"/>
  <c r="R4468" i="3"/>
  <c r="R3320" i="3"/>
  <c r="R4982" i="3"/>
  <c r="R1569" i="3"/>
  <c r="R4277" i="3"/>
  <c r="R1854" i="3"/>
  <c r="R4117" i="3"/>
  <c r="R722" i="3"/>
  <c r="R1758" i="3"/>
  <c r="R3143" i="3"/>
  <c r="R328" i="3"/>
  <c r="R4290" i="3"/>
  <c r="R4926" i="3"/>
  <c r="R2491" i="3"/>
  <c r="R5130" i="3"/>
  <c r="R2416" i="3"/>
  <c r="R605" i="3"/>
  <c r="R550" i="3"/>
  <c r="R210" i="3"/>
  <c r="R1267" i="3"/>
  <c r="R1496" i="3"/>
  <c r="R2950" i="3"/>
  <c r="R1837" i="3"/>
  <c r="R2346" i="3"/>
  <c r="R3948" i="3"/>
  <c r="R377" i="3"/>
  <c r="R3821" i="3"/>
  <c r="R2443" i="3"/>
  <c r="R1073" i="3"/>
  <c r="R617" i="3"/>
  <c r="R3047" i="3"/>
  <c r="R1410" i="3"/>
  <c r="R592" i="3"/>
  <c r="R3711" i="3"/>
  <c r="R1615" i="3"/>
  <c r="R262" i="3"/>
  <c r="R1873" i="3"/>
  <c r="R1734" i="3"/>
  <c r="R2522" i="3"/>
  <c r="R1739" i="3"/>
  <c r="R1700" i="3"/>
  <c r="R1099" i="3"/>
  <c r="R2567" i="3"/>
  <c r="R3019" i="3"/>
  <c r="R1431" i="3"/>
  <c r="R1832" i="3"/>
  <c r="R4504" i="3"/>
  <c r="R1346" i="3"/>
  <c r="R2120" i="3"/>
  <c r="R4807" i="3"/>
  <c r="R3870" i="3"/>
  <c r="R2918" i="3"/>
  <c r="R2278" i="3"/>
  <c r="R5051" i="3"/>
  <c r="R692" i="3"/>
  <c r="R581" i="3"/>
  <c r="R3290" i="3"/>
  <c r="R3809" i="3"/>
  <c r="R2620" i="3"/>
  <c r="R2534" i="3"/>
  <c r="R4153" i="3"/>
  <c r="R5010" i="3"/>
  <c r="R2775" i="3"/>
  <c r="R297" i="3"/>
  <c r="R1012" i="3"/>
  <c r="R1154" i="3"/>
  <c r="R111" i="3"/>
  <c r="R413" i="3"/>
  <c r="R484" i="3"/>
  <c r="R1681" i="3"/>
  <c r="R2801" i="3"/>
  <c r="R2477" i="3"/>
  <c r="R2612" i="3"/>
  <c r="R4568" i="3"/>
  <c r="R1660" i="3"/>
  <c r="R2923" i="3"/>
  <c r="R3022" i="3"/>
  <c r="R3334" i="3"/>
  <c r="R3657" i="3"/>
  <c r="R2083" i="3"/>
  <c r="R4819" i="3"/>
  <c r="R999" i="3"/>
  <c r="R4371" i="3"/>
  <c r="R1979" i="3"/>
  <c r="R3031" i="3"/>
  <c r="R3872" i="3"/>
  <c r="R2886" i="3"/>
  <c r="R1655" i="3"/>
  <c r="R2510" i="3"/>
  <c r="R3757" i="3"/>
  <c r="R2307" i="3"/>
  <c r="R4608" i="3"/>
  <c r="R660" i="3"/>
  <c r="R2888" i="3"/>
  <c r="R3285" i="3"/>
  <c r="R2944" i="3"/>
  <c r="R401" i="3"/>
  <c r="R5034" i="3"/>
  <c r="R5043" i="3"/>
  <c r="R3785" i="3"/>
  <c r="R4250" i="3"/>
  <c r="R2331" i="3"/>
  <c r="R3626" i="3"/>
  <c r="R2031" i="3"/>
  <c r="R3962" i="3"/>
  <c r="R843" i="3"/>
  <c r="R454" i="3"/>
  <c r="R1205" i="3"/>
  <c r="R2355" i="3"/>
  <c r="R3478" i="3"/>
  <c r="R3073" i="3"/>
  <c r="R1875" i="3"/>
  <c r="R3667" i="3"/>
  <c r="R2686" i="3"/>
  <c r="R2570" i="3"/>
  <c r="R3734" i="3"/>
  <c r="R1585" i="3"/>
  <c r="R2813" i="3"/>
  <c r="R2957" i="3"/>
  <c r="R1202" i="3"/>
  <c r="R2891" i="3"/>
  <c r="R157" i="3"/>
  <c r="R1522" i="3"/>
  <c r="R2709" i="3"/>
  <c r="R4440" i="3"/>
  <c r="R594" i="3"/>
  <c r="R3323" i="3"/>
  <c r="R3048" i="3"/>
  <c r="R2487" i="3"/>
  <c r="R4327" i="3"/>
  <c r="R3628" i="3"/>
  <c r="R2033" i="3"/>
  <c r="R2230" i="3"/>
  <c r="R3522" i="3"/>
  <c r="R2009" i="3"/>
  <c r="R3596" i="3"/>
  <c r="R4216" i="3"/>
  <c r="R5191" i="3"/>
  <c r="R961" i="3"/>
  <c r="R1042" i="3"/>
  <c r="R2516" i="3"/>
  <c r="R2927" i="3"/>
  <c r="R4092" i="3"/>
  <c r="R644" i="3"/>
  <c r="R2824" i="3"/>
  <c r="R3500" i="3"/>
  <c r="R4138" i="3"/>
  <c r="R2916" i="3"/>
  <c r="R3463" i="3"/>
  <c r="R3156" i="3"/>
  <c r="R189" i="3"/>
  <c r="R2312" i="3"/>
  <c r="R1498" i="3"/>
  <c r="R4475" i="3"/>
  <c r="R2971" i="3"/>
  <c r="R3649" i="3"/>
  <c r="R2730" i="3"/>
  <c r="R1576" i="3"/>
  <c r="R2816" i="3"/>
  <c r="R3440" i="3"/>
  <c r="R2840" i="3"/>
  <c r="R2925" i="3"/>
  <c r="R2986" i="3"/>
  <c r="R2318" i="3"/>
  <c r="R1164" i="3"/>
  <c r="R1543" i="3"/>
  <c r="R3405" i="3"/>
  <c r="R2232" i="3"/>
  <c r="R3103" i="3"/>
  <c r="R4204" i="3"/>
  <c r="R1169" i="3"/>
  <c r="R4266" i="3"/>
  <c r="R3055" i="3"/>
  <c r="R3142" i="3"/>
  <c r="R3876" i="3"/>
  <c r="R1401" i="3"/>
  <c r="R4199" i="3"/>
  <c r="R685" i="3"/>
  <c r="R868" i="3"/>
  <c r="R595" i="3"/>
  <c r="R3322" i="3"/>
  <c r="R4132" i="3"/>
  <c r="R1043" i="3"/>
  <c r="R451" i="3"/>
  <c r="R4955" i="3"/>
  <c r="R1519" i="3"/>
  <c r="R1192" i="3"/>
  <c r="R1846" i="3"/>
  <c r="R4988" i="3"/>
  <c r="R447" i="3"/>
  <c r="R894" i="3"/>
  <c r="R2327" i="3"/>
  <c r="R274" i="3"/>
  <c r="R1362" i="3"/>
  <c r="R239" i="3"/>
  <c r="R4646" i="3"/>
  <c r="R4281" i="3"/>
  <c r="R4979" i="3"/>
  <c r="R3973" i="3"/>
  <c r="R396" i="3"/>
  <c r="R2433" i="3"/>
  <c r="R2384" i="3"/>
  <c r="R2456" i="3"/>
  <c r="R330" i="3"/>
  <c r="R1809" i="3"/>
  <c r="R211" i="3"/>
  <c r="R2222" i="3"/>
  <c r="R400" i="3"/>
  <c r="R2460" i="3"/>
  <c r="R4714" i="3"/>
  <c r="R2439" i="3"/>
  <c r="R828" i="3"/>
  <c r="R2395" i="3"/>
  <c r="R3385" i="3"/>
  <c r="R2401" i="3"/>
  <c r="R3619" i="3"/>
  <c r="R2074" i="3"/>
  <c r="R2027" i="3"/>
  <c r="R1260" i="3"/>
  <c r="R1086" i="3"/>
  <c r="R3514" i="3"/>
  <c r="R1452" i="3"/>
  <c r="R4737" i="3"/>
  <c r="R2755" i="3"/>
  <c r="R921" i="3"/>
  <c r="R2270" i="3"/>
  <c r="R1264" i="3"/>
  <c r="R1974" i="3"/>
  <c r="R670" i="3"/>
  <c r="R1400" i="3"/>
  <c r="R2817" i="3"/>
  <c r="R1990" i="3"/>
  <c r="R2052" i="3"/>
  <c r="R344" i="3"/>
  <c r="R3562" i="3"/>
  <c r="R4298" i="3"/>
  <c r="R2436" i="3"/>
  <c r="R1716" i="3"/>
  <c r="R2186" i="3"/>
  <c r="R3677" i="3"/>
  <c r="R2481" i="3"/>
  <c r="R2585" i="3"/>
  <c r="R2220" i="3"/>
  <c r="R2091" i="3"/>
  <c r="R421" i="3"/>
  <c r="R4223" i="3"/>
  <c r="R4822" i="3"/>
  <c r="R2606" i="3"/>
  <c r="R1521" i="3"/>
  <c r="R4628" i="3"/>
  <c r="R5138" i="3"/>
  <c r="R4736" i="3"/>
  <c r="R2932" i="3"/>
  <c r="R496" i="3"/>
  <c r="R161" i="3"/>
  <c r="R2180" i="3"/>
  <c r="R3841" i="3"/>
  <c r="R2989" i="3"/>
  <c r="R3686" i="3"/>
  <c r="R846" i="3"/>
  <c r="R4678" i="3"/>
  <c r="R1975" i="3"/>
  <c r="R2915" i="3"/>
  <c r="R2892" i="3"/>
  <c r="R4449" i="3"/>
  <c r="R4297" i="3"/>
  <c r="R5117" i="3"/>
  <c r="R2535" i="3"/>
  <c r="R2868" i="3"/>
  <c r="R5073" i="3"/>
  <c r="R2153" i="3"/>
  <c r="R3756" i="3"/>
  <c r="R1181" i="3"/>
  <c r="R2590" i="3"/>
  <c r="R3032" i="3"/>
  <c r="R3365" i="3"/>
  <c r="R1089" i="3"/>
  <c r="R553" i="3"/>
  <c r="R531" i="3"/>
  <c r="R2632" i="3"/>
  <c r="R3239" i="3"/>
  <c r="R2936" i="3"/>
  <c r="R4675" i="3"/>
  <c r="R1823" i="3"/>
  <c r="R415" i="3"/>
  <c r="R2334" i="3"/>
  <c r="R1458" i="3"/>
  <c r="R3651" i="3"/>
  <c r="R3013" i="3"/>
  <c r="R1163" i="3"/>
  <c r="R1398" i="3"/>
  <c r="R482" i="3"/>
  <c r="R2942" i="3"/>
  <c r="R723" i="3"/>
  <c r="R3092" i="3"/>
  <c r="R4472" i="3"/>
  <c r="R1714" i="3"/>
  <c r="R2367" i="3"/>
  <c r="R943" i="3"/>
  <c r="R3532" i="3"/>
  <c r="R3790" i="3"/>
  <c r="R3638" i="3"/>
  <c r="R4307" i="3"/>
  <c r="R684" i="3"/>
  <c r="R2381" i="3"/>
  <c r="R724" i="3"/>
  <c r="R1037" i="3"/>
  <c r="R2242" i="3"/>
  <c r="R1929" i="3"/>
  <c r="R2976" i="3"/>
  <c r="R1502" i="3"/>
  <c r="R565" i="3"/>
  <c r="R2124" i="3"/>
  <c r="R1920" i="3"/>
  <c r="R4397" i="3"/>
  <c r="R2214" i="3"/>
  <c r="R4923" i="3"/>
  <c r="R1033" i="3"/>
  <c r="R1408" i="3"/>
  <c r="R2482" i="3"/>
  <c r="R323" i="3"/>
  <c r="R2785" i="3"/>
  <c r="R2506" i="3"/>
  <c r="R3202" i="3"/>
  <c r="R2771" i="3"/>
  <c r="R4432" i="3"/>
  <c r="R2036" i="3"/>
  <c r="R2551" i="3"/>
  <c r="R2173" i="3"/>
  <c r="R3074" i="3"/>
  <c r="R3263" i="3"/>
  <c r="R2777" i="3"/>
  <c r="R4218" i="3"/>
  <c r="R1777" i="3"/>
  <c r="R4975" i="3"/>
  <c r="R4791" i="3"/>
  <c r="R4989" i="3"/>
  <c r="R4404" i="3"/>
  <c r="R2720" i="3"/>
  <c r="R792" i="3"/>
  <c r="R3269" i="3"/>
  <c r="R2332" i="3"/>
  <c r="R4296" i="3"/>
  <c r="R2458" i="3"/>
  <c r="R4727" i="3"/>
  <c r="R2847" i="3"/>
  <c r="R3513" i="3"/>
  <c r="R503" i="3"/>
  <c r="R1265" i="3"/>
  <c r="R3081" i="3"/>
  <c r="R1441" i="3"/>
  <c r="R2795" i="3"/>
  <c r="R2108" i="3"/>
  <c r="R427" i="3"/>
  <c r="R1636" i="3"/>
  <c r="R2051" i="3"/>
  <c r="R260" i="3"/>
  <c r="R4748" i="3"/>
  <c r="R3583" i="3"/>
  <c r="R4109" i="3"/>
  <c r="R5086" i="3"/>
  <c r="R2850" i="3"/>
  <c r="R911" i="3"/>
  <c r="R2280" i="3"/>
  <c r="R2143" i="3"/>
  <c r="R1257" i="3"/>
  <c r="R3994" i="3"/>
  <c r="R956" i="3"/>
  <c r="R4904" i="3"/>
  <c r="R5047" i="3"/>
  <c r="R2354" i="3"/>
  <c r="R4844" i="3"/>
  <c r="R1356" i="3"/>
  <c r="R2815" i="3"/>
  <c r="R3805" i="3"/>
  <c r="R3292" i="3"/>
  <c r="R5087" i="3"/>
  <c r="R4580" i="3"/>
  <c r="R2408" i="3"/>
  <c r="R2260" i="3"/>
  <c r="R3550" i="3"/>
  <c r="R2258" i="3"/>
  <c r="R3886" i="3"/>
  <c r="R2561" i="3"/>
  <c r="R2650" i="3"/>
  <c r="R3008" i="3"/>
  <c r="R4824" i="3"/>
  <c r="R2914" i="3"/>
  <c r="R1171" i="3"/>
  <c r="R2601" i="3"/>
  <c r="R498" i="3"/>
  <c r="R504" i="3"/>
  <c r="R2750" i="3"/>
  <c r="R1915" i="3"/>
  <c r="R647" i="3"/>
  <c r="R4424" i="3"/>
  <c r="R230" i="3"/>
  <c r="R2218" i="3"/>
  <c r="R1550" i="3"/>
  <c r="R3238" i="3"/>
  <c r="R5031" i="3"/>
  <c r="R2227" i="3"/>
  <c r="R4581" i="3"/>
  <c r="R3947" i="3"/>
  <c r="R3697" i="3"/>
  <c r="R3912" i="3"/>
  <c r="R4207" i="3"/>
  <c r="R3121" i="3"/>
  <c r="R1629" i="3"/>
  <c r="R2269" i="3"/>
  <c r="R1998" i="3"/>
  <c r="R3036" i="3"/>
  <c r="R4918" i="3"/>
  <c r="R4189" i="3"/>
  <c r="R4412" i="3"/>
  <c r="R937" i="3"/>
  <c r="R3861" i="3"/>
  <c r="R3551" i="3"/>
  <c r="R4535" i="3"/>
  <c r="R2197" i="3"/>
  <c r="R3266" i="3"/>
  <c r="R1262" i="3"/>
  <c r="R2190" i="3"/>
  <c r="R3789" i="3"/>
  <c r="R440" i="3"/>
  <c r="R3455" i="3"/>
  <c r="R3406" i="3"/>
  <c r="R4180" i="3"/>
  <c r="R1292" i="3"/>
  <c r="R1942" i="3"/>
  <c r="R2140" i="3"/>
  <c r="R2860" i="3"/>
  <c r="R2704" i="3"/>
  <c r="R3905" i="3"/>
  <c r="R1614" i="3"/>
  <c r="R4609" i="3"/>
  <c r="R2529" i="3"/>
  <c r="R3312" i="3"/>
  <c r="R2793" i="3"/>
  <c r="R942" i="3"/>
  <c r="R2016" i="3"/>
  <c r="R4788" i="3"/>
  <c r="R4702" i="3"/>
  <c r="R1670" i="3"/>
  <c r="R890" i="3"/>
  <c r="R3972" i="3"/>
  <c r="R729" i="3"/>
  <c r="R169" i="3"/>
  <c r="R2719" i="3"/>
  <c r="R718" i="3"/>
  <c r="R1574" i="3"/>
  <c r="R1849" i="3"/>
  <c r="R2195" i="3"/>
  <c r="R2288" i="3"/>
  <c r="R971" i="3"/>
  <c r="R2182" i="3"/>
  <c r="R2741" i="3"/>
  <c r="R4917" i="3"/>
  <c r="R4160" i="3"/>
  <c r="R2187" i="3"/>
  <c r="R3246" i="3"/>
  <c r="R2136" i="3"/>
  <c r="R4968" i="3"/>
  <c r="R4993" i="3"/>
  <c r="R1376" i="3"/>
  <c r="R4105" i="3"/>
  <c r="R3892" i="3"/>
  <c r="R4032" i="3"/>
  <c r="R1589" i="3"/>
  <c r="R1527" i="3"/>
  <c r="R2548" i="3"/>
  <c r="R2948" i="3"/>
  <c r="R4616" i="3"/>
  <c r="R4539" i="3"/>
  <c r="R4428" i="3"/>
  <c r="R5022" i="3"/>
  <c r="R1304" i="3"/>
  <c r="R3351" i="3"/>
  <c r="R3148" i="3"/>
  <c r="R3634" i="3"/>
  <c r="R1612" i="3"/>
  <c r="R2472" i="3"/>
  <c r="R1963" i="3"/>
  <c r="R2531" i="3"/>
  <c r="R1943" i="3"/>
  <c r="R4507" i="3"/>
  <c r="R1258" i="3"/>
  <c r="R4972" i="3"/>
  <c r="R4911" i="3"/>
  <c r="R3520" i="3"/>
  <c r="R2279" i="3"/>
  <c r="R3005" i="3"/>
  <c r="R3462" i="3"/>
  <c r="R3779" i="3"/>
  <c r="R273" i="3"/>
  <c r="R3200" i="3"/>
  <c r="R4654" i="3"/>
  <c r="R3178" i="3"/>
  <c r="R2678" i="3"/>
  <c r="R3133" i="3"/>
  <c r="R3521" i="3"/>
  <c r="R2673" i="3"/>
  <c r="R2259" i="3"/>
  <c r="R2188" i="3"/>
  <c r="R3087" i="3"/>
  <c r="R4817" i="3"/>
  <c r="R4689" i="3"/>
  <c r="R2578" i="3"/>
  <c r="R5062" i="3"/>
  <c r="R680" i="3"/>
  <c r="R2836" i="3"/>
  <c r="R3953" i="3"/>
  <c r="R1052" i="3"/>
  <c r="R3932" i="3"/>
  <c r="R2247" i="3"/>
  <c r="R4757" i="3"/>
  <c r="R2872" i="3"/>
  <c r="R2127" i="3"/>
  <c r="R916" i="3"/>
  <c r="R3600" i="3"/>
  <c r="R2128" i="3"/>
  <c r="R1508" i="3"/>
  <c r="R2563" i="3"/>
  <c r="R5118" i="3"/>
  <c r="R3640" i="3"/>
  <c r="R4254" i="3"/>
  <c r="R2379" i="3"/>
  <c r="R3435" i="3"/>
  <c r="R1537" i="3"/>
  <c r="R4115" i="3"/>
  <c r="R4930" i="3"/>
  <c r="R1299" i="3"/>
  <c r="R3080" i="3"/>
  <c r="R4063" i="3"/>
  <c r="R3767" i="3"/>
  <c r="R3272" i="3"/>
  <c r="R935" i="3"/>
  <c r="R1233" i="3"/>
  <c r="R5027" i="3"/>
  <c r="R970" i="3"/>
  <c r="R3389" i="3"/>
  <c r="R966" i="3"/>
  <c r="R3694" i="3"/>
  <c r="R1775" i="3"/>
  <c r="R3056" i="3"/>
  <c r="R4123" i="3"/>
  <c r="R101" i="3"/>
  <c r="R4416" i="3"/>
  <c r="R2939" i="3"/>
  <c r="R2883" i="3"/>
  <c r="R4577" i="3"/>
  <c r="R3236" i="3"/>
  <c r="R2774" i="3"/>
  <c r="R3386" i="3"/>
  <c r="R3816" i="3"/>
  <c r="R4947" i="3"/>
  <c r="R4096" i="3"/>
  <c r="R2387" i="3"/>
  <c r="R5082" i="3"/>
  <c r="R4811" i="3"/>
  <c r="R1009" i="3"/>
  <c r="R4898" i="3"/>
  <c r="R3553" i="3"/>
  <c r="R207" i="3"/>
  <c r="R1358" i="3"/>
  <c r="R2526" i="3"/>
  <c r="R4085" i="3"/>
  <c r="R4845" i="3"/>
  <c r="R2252" i="3"/>
  <c r="R2713" i="3"/>
  <c r="R5114" i="3"/>
  <c r="R2768" i="3"/>
  <c r="R4810" i="3"/>
  <c r="R4704" i="3"/>
  <c r="R2781" i="3"/>
  <c r="R903" i="3"/>
  <c r="R630" i="3"/>
  <c r="R3705" i="3"/>
  <c r="R3949" i="3"/>
  <c r="R3219" i="3"/>
  <c r="R2144" i="3"/>
  <c r="R2344" i="3"/>
  <c r="R5060" i="3"/>
  <c r="R2782" i="3"/>
  <c r="R4267" i="3"/>
  <c r="R5097" i="3"/>
  <c r="R3956" i="3"/>
  <c r="R4259" i="3"/>
  <c r="R5154" i="3"/>
  <c r="R4420" i="3"/>
  <c r="R1430" i="3"/>
  <c r="R2283" i="3"/>
  <c r="R1810" i="3"/>
  <c r="R3141" i="3"/>
  <c r="R3104" i="3"/>
  <c r="R5144" i="3"/>
  <c r="R4047" i="3"/>
  <c r="R833" i="3"/>
  <c r="R3969" i="3"/>
  <c r="R1871" i="3"/>
  <c r="R3229" i="3"/>
  <c r="R1399" i="3"/>
  <c r="R2931" i="3"/>
  <c r="R2203" i="3"/>
  <c r="R3941" i="3"/>
  <c r="R2441" i="3"/>
  <c r="R1312" i="3"/>
  <c r="R2088" i="3"/>
  <c r="R3314" i="3"/>
  <c r="R1622" i="3"/>
  <c r="R2539" i="3"/>
  <c r="R3276" i="3"/>
  <c r="R4882" i="3"/>
  <c r="R2651" i="3"/>
  <c r="R5131" i="3"/>
  <c r="R4398" i="3"/>
  <c r="R2263" i="3"/>
  <c r="R3722" i="3"/>
  <c r="R2656" i="3"/>
  <c r="R4037" i="3"/>
  <c r="R2440" i="3"/>
  <c r="R4550" i="3"/>
  <c r="R4959" i="3"/>
  <c r="R4188" i="3"/>
  <c r="R2159" i="3"/>
  <c r="R3780" i="3"/>
  <c r="R2123" i="3"/>
  <c r="R3489" i="3"/>
  <c r="R4900" i="3"/>
  <c r="R3196" i="3"/>
  <c r="R2851" i="3"/>
  <c r="R1110" i="3"/>
  <c r="R304" i="3"/>
  <c r="R1141" i="3"/>
  <c r="R4907" i="3"/>
  <c r="R3327" i="3"/>
  <c r="R757" i="3"/>
  <c r="R4354" i="3"/>
  <c r="R3769" i="3"/>
  <c r="R3006" i="3"/>
  <c r="R3971" i="3"/>
  <c r="R5145" i="3"/>
  <c r="R2239" i="3"/>
  <c r="R3867" i="3"/>
  <c r="R1285" i="3"/>
  <c r="R1956" i="3"/>
  <c r="R3499" i="3"/>
  <c r="R5132" i="3"/>
  <c r="R3321" i="3"/>
  <c r="R2639" i="3"/>
  <c r="R1650" i="3"/>
  <c r="R1309" i="3"/>
  <c r="R1364" i="3"/>
  <c r="R4433" i="3"/>
  <c r="R1742" i="3"/>
  <c r="R2979" i="3"/>
  <c r="R1518" i="3"/>
  <c r="R1892" i="3"/>
  <c r="R5028" i="3"/>
  <c r="R3565" i="3"/>
  <c r="R2032" i="3"/>
  <c r="R426" i="3"/>
  <c r="R2959" i="3"/>
  <c r="R2496" i="3"/>
  <c r="R2115" i="3"/>
  <c r="R2409" i="3"/>
  <c r="R1577" i="3"/>
  <c r="R5160" i="3"/>
  <c r="R134" i="3"/>
  <c r="R4426" i="3"/>
  <c r="R1919" i="3"/>
  <c r="R4453" i="3"/>
  <c r="R962" i="3"/>
  <c r="R2097" i="3"/>
  <c r="R1599" i="3"/>
  <c r="R2906" i="3"/>
  <c r="R1370" i="3"/>
  <c r="R3289" i="3"/>
  <c r="R1683" i="3"/>
  <c r="R1048" i="3"/>
  <c r="R338" i="3"/>
  <c r="R147" i="3"/>
  <c r="R3558" i="3"/>
  <c r="R403" i="3"/>
  <c r="R4262" i="3"/>
  <c r="R4692" i="3"/>
  <c r="R3295" i="3"/>
  <c r="R4715" i="3"/>
  <c r="R929" i="3"/>
  <c r="R2206" i="3"/>
  <c r="O152" i="3"/>
  <c r="O153" i="3" s="1"/>
  <c r="B34" i="5"/>
  <c r="O154" i="3" l="1"/>
  <c r="O155" i="3" s="1"/>
  <c r="M103" i="3"/>
  <c r="B35" i="5"/>
  <c r="O156" i="3" l="1"/>
  <c r="M104" i="3"/>
  <c r="O157" i="3"/>
  <c r="B36" i="5"/>
  <c r="O1770" i="3" l="1"/>
  <c r="O1771" i="3" s="1"/>
  <c r="O1772" i="3" s="1"/>
  <c r="O1773" i="3" s="1"/>
  <c r="O1774" i="3" s="1"/>
  <c r="O1775" i="3" s="1"/>
  <c r="O1776" i="3" s="1"/>
  <c r="O1777" i="3" s="1"/>
  <c r="O1778" i="3" s="1"/>
  <c r="O1779" i="3" s="1"/>
  <c r="O1780" i="3" s="1"/>
  <c r="O1781" i="3" s="1"/>
  <c r="O1782" i="3" s="1"/>
  <c r="O1783" i="3" s="1"/>
  <c r="O1784" i="3" s="1"/>
  <c r="O1785" i="3" s="1"/>
  <c r="O1786" i="3" s="1"/>
  <c r="O1787" i="3" s="1"/>
  <c r="O1788" i="3" s="1"/>
  <c r="O1789" i="3" s="1"/>
  <c r="O1790" i="3" s="1"/>
  <c r="O1791" i="3" s="1"/>
  <c r="O1792" i="3" s="1"/>
  <c r="O1793" i="3" s="1"/>
  <c r="O1794" i="3" s="1"/>
  <c r="O1795" i="3" s="1"/>
  <c r="O1796" i="3" s="1"/>
  <c r="O1797" i="3" s="1"/>
  <c r="O1798" i="3" s="1"/>
  <c r="O1799" i="3" s="1"/>
  <c r="O1800" i="3" s="1"/>
  <c r="O1801" i="3" s="1"/>
  <c r="O1802" i="3" s="1"/>
  <c r="O1803" i="3" s="1"/>
  <c r="O1804" i="3" s="1"/>
  <c r="O1805" i="3" s="1"/>
  <c r="O1806" i="3" s="1"/>
  <c r="O1807" i="3" s="1"/>
  <c r="O1808" i="3" s="1"/>
  <c r="O1809" i="3" s="1"/>
  <c r="O1810" i="3" s="1"/>
  <c r="O1811" i="3" s="1"/>
  <c r="O1812" i="3" s="1"/>
  <c r="O1813" i="3" s="1"/>
  <c r="O1814" i="3" s="1"/>
  <c r="O1815" i="3" s="1"/>
  <c r="O1816" i="3" s="1"/>
  <c r="O1817" i="3" s="1"/>
  <c r="O1818" i="3" s="1"/>
  <c r="O1819" i="3" s="1"/>
  <c r="O1820" i="3" s="1"/>
  <c r="O1821" i="3" s="1"/>
  <c r="O1822" i="3" s="1"/>
  <c r="O1823" i="3" s="1"/>
  <c r="O1824" i="3" s="1"/>
  <c r="O1825" i="3" s="1"/>
  <c r="O1826" i="3" s="1"/>
  <c r="O1827" i="3" s="1"/>
  <c r="O1828" i="3" s="1"/>
  <c r="O1829" i="3" s="1"/>
  <c r="O1830" i="3" s="1"/>
  <c r="O1831" i="3" s="1"/>
  <c r="O1832" i="3" s="1"/>
  <c r="O1833" i="3" s="1"/>
  <c r="O1834" i="3" s="1"/>
  <c r="O1835" i="3" s="1"/>
  <c r="O1836" i="3" s="1"/>
  <c r="O1837" i="3" s="1"/>
  <c r="O1838" i="3" s="1"/>
  <c r="O1839" i="3" s="1"/>
  <c r="O1840" i="3" s="1"/>
  <c r="O1841" i="3" s="1"/>
  <c r="O1842" i="3" s="1"/>
  <c r="O1843" i="3" s="1"/>
  <c r="O1844" i="3" s="1"/>
  <c r="O1845" i="3" s="1"/>
  <c r="O1846" i="3" s="1"/>
  <c r="O1847" i="3" s="1"/>
  <c r="O1848" i="3" s="1"/>
  <c r="O1849" i="3" s="1"/>
  <c r="O1850" i="3" s="1"/>
  <c r="O1851" i="3" s="1"/>
  <c r="O1852" i="3" s="1"/>
  <c r="O1853" i="3" s="1"/>
  <c r="O1854" i="3" s="1"/>
  <c r="O1855" i="3" s="1"/>
  <c r="O1856" i="3" s="1"/>
  <c r="O1857" i="3" s="1"/>
  <c r="O1858" i="3" s="1"/>
  <c r="O1859" i="3" s="1"/>
  <c r="O1860" i="3" s="1"/>
  <c r="O1861" i="3" s="1"/>
  <c r="O1862" i="3" s="1"/>
  <c r="O1863" i="3" s="1"/>
  <c r="O1864" i="3" s="1"/>
  <c r="O1865" i="3" s="1"/>
  <c r="O1866" i="3" s="1"/>
  <c r="O1867" i="3" s="1"/>
  <c r="O1868" i="3" s="1"/>
  <c r="O1869" i="3" s="1"/>
  <c r="O1870" i="3" s="1"/>
  <c r="O1871" i="3" s="1"/>
  <c r="O1872" i="3" s="1"/>
  <c r="O1873" i="3" s="1"/>
  <c r="O1874" i="3" s="1"/>
  <c r="M158" i="3"/>
  <c r="M159" i="3" s="1"/>
  <c r="M160" i="3" s="1"/>
  <c r="B37" i="5"/>
  <c r="O1875" i="3" l="1"/>
  <c r="M105" i="3"/>
  <c r="M106" i="3" s="1"/>
  <c r="M107" i="3" s="1"/>
  <c r="M108" i="3" s="1"/>
  <c r="M109" i="3" s="1"/>
  <c r="M110" i="3" s="1"/>
  <c r="M111" i="3" s="1"/>
  <c r="M112" i="3" s="1"/>
  <c r="M113" i="3" s="1"/>
  <c r="M114" i="3" s="1"/>
  <c r="M115" i="3" s="1"/>
  <c r="M116" i="3" s="1"/>
  <c r="M117" i="3" s="1"/>
  <c r="M118" i="3" s="1"/>
  <c r="M119" i="3" s="1"/>
  <c r="M120" i="3" s="1"/>
  <c r="M121" i="3" s="1"/>
  <c r="M122" i="3" s="1"/>
  <c r="M123" i="3" s="1"/>
  <c r="M124" i="3" s="1"/>
  <c r="M125" i="3" s="1"/>
  <c r="M126" i="3" s="1"/>
  <c r="M127" i="3" s="1"/>
  <c r="M128" i="3" s="1"/>
  <c r="M129" i="3" s="1"/>
  <c r="M130" i="3" s="1"/>
  <c r="M131" i="3" s="1"/>
  <c r="M132" i="3" s="1"/>
  <c r="M133" i="3" s="1"/>
  <c r="M134" i="3" s="1"/>
  <c r="M135" i="3" s="1"/>
  <c r="M136" i="3" s="1"/>
  <c r="M137" i="3" s="1"/>
  <c r="M138" i="3" s="1"/>
  <c r="M139" i="3" s="1"/>
  <c r="M140" i="3" s="1"/>
  <c r="M141" i="3" s="1"/>
  <c r="M142" i="3" s="1"/>
  <c r="M143" i="3" s="1"/>
  <c r="M144" i="3" s="1"/>
  <c r="M145" i="3" s="1"/>
  <c r="M146" i="3" s="1"/>
  <c r="M147" i="3" s="1"/>
  <c r="M148" i="3" s="1"/>
  <c r="M149" i="3" s="1"/>
  <c r="M150" i="3" s="1"/>
  <c r="M151" i="3" s="1"/>
  <c r="M152" i="3" s="1"/>
  <c r="M153" i="3" s="1"/>
  <c r="M154" i="3" s="1"/>
  <c r="M155" i="3" s="1"/>
  <c r="M156" i="3" s="1"/>
  <c r="M157" i="3" s="1"/>
  <c r="M1723" i="3"/>
  <c r="B38" i="5"/>
  <c r="B39" i="5" s="1"/>
  <c r="O1876" i="3" l="1"/>
  <c r="M4806" i="3"/>
  <c r="B40" i="5"/>
  <c r="O1877" i="3" l="1"/>
  <c r="B41" i="5"/>
  <c r="O1878" i="3" l="1"/>
  <c r="M2984" i="3"/>
  <c r="B42" i="5"/>
  <c r="O1879" i="3" l="1"/>
  <c r="B43" i="5"/>
  <c r="O1880" i="3" l="1"/>
  <c r="B44" i="5"/>
  <c r="B45" i="5" s="1"/>
  <c r="B46" i="5" s="1"/>
  <c r="B47" i="5" s="1"/>
  <c r="B48" i="5" s="1"/>
  <c r="B49" i="5" s="1"/>
  <c r="O1881" i="3" l="1"/>
  <c r="B50" i="5"/>
  <c r="B51" i="5" s="1"/>
  <c r="B52" i="5" s="1"/>
  <c r="B53" i="5" s="1"/>
  <c r="B54" i="5" s="1"/>
  <c r="O1882" i="3" l="1"/>
  <c r="B55" i="5"/>
  <c r="B56" i="5" s="1"/>
  <c r="O1883" i="3" l="1"/>
  <c r="B57" i="5"/>
  <c r="B58" i="5" s="1"/>
  <c r="B59" i="5" s="1"/>
  <c r="O1884" i="3" l="1"/>
  <c r="B60" i="5"/>
  <c r="O1885" i="3" l="1"/>
  <c r="B61" i="5"/>
  <c r="B62" i="5" s="1"/>
  <c r="B63" i="5" s="1"/>
  <c r="B64" i="5" s="1"/>
  <c r="O1886" i="3" l="1"/>
  <c r="M2985" i="3"/>
  <c r="B65" i="5"/>
  <c r="B66" i="5" s="1"/>
  <c r="O1887" i="3" l="1"/>
  <c r="B67" i="5"/>
  <c r="B68" i="5" s="1"/>
  <c r="O1888" i="3" l="1"/>
  <c r="M2986" i="3"/>
  <c r="M2987" i="3" s="1"/>
  <c r="M2988" i="3" s="1"/>
  <c r="M2989" i="3" s="1"/>
  <c r="M2990" i="3" s="1"/>
  <c r="M2991" i="3" s="1"/>
  <c r="M2992" i="3" s="1"/>
  <c r="M2993" i="3" s="1"/>
  <c r="M2994" i="3" s="1"/>
  <c r="M2995" i="3" s="1"/>
  <c r="M2996" i="3" s="1"/>
  <c r="M2997" i="3" s="1"/>
  <c r="M2998" i="3" s="1"/>
  <c r="M2999" i="3" s="1"/>
  <c r="M3000" i="3" s="1"/>
  <c r="M3001" i="3" s="1"/>
  <c r="M3002" i="3" s="1"/>
  <c r="M3003" i="3" s="1"/>
  <c r="M3004" i="3" s="1"/>
  <c r="M3005" i="3" s="1"/>
  <c r="M3006" i="3" s="1"/>
  <c r="M3007" i="3" s="1"/>
  <c r="M3008" i="3" s="1"/>
  <c r="M3009" i="3" s="1"/>
  <c r="M3010" i="3" s="1"/>
  <c r="M3011" i="3" s="1"/>
  <c r="M3012" i="3" s="1"/>
  <c r="M3013" i="3" s="1"/>
  <c r="M3014" i="3" s="1"/>
  <c r="M3015" i="3" s="1"/>
  <c r="M3016" i="3" s="1"/>
  <c r="M3017" i="3" s="1"/>
  <c r="M3018" i="3" s="1"/>
  <c r="M3019" i="3" s="1"/>
  <c r="M3020" i="3" s="1"/>
  <c r="M3021" i="3" s="1"/>
  <c r="M3022" i="3" s="1"/>
  <c r="M3023" i="3" s="1"/>
  <c r="M3024" i="3" s="1"/>
  <c r="M3025" i="3" s="1"/>
  <c r="M3026" i="3" s="1"/>
  <c r="M3027" i="3" s="1"/>
  <c r="M3028" i="3" s="1"/>
  <c r="M3029" i="3" s="1"/>
  <c r="M3030" i="3" s="1"/>
  <c r="M3031" i="3" s="1"/>
  <c r="M3032" i="3" s="1"/>
  <c r="M3033" i="3" s="1"/>
  <c r="M3034" i="3" s="1"/>
  <c r="M3035" i="3" s="1"/>
  <c r="B69" i="5"/>
  <c r="B70" i="5" s="1"/>
  <c r="B71" i="5" s="1"/>
  <c r="O1889" i="3" l="1"/>
  <c r="B72" i="5"/>
  <c r="B73" i="5" s="1"/>
  <c r="M3036" i="3" l="1"/>
  <c r="O1890" i="3"/>
  <c r="B74" i="5"/>
  <c r="B75" i="5" s="1"/>
  <c r="M3037" i="3" l="1"/>
  <c r="O1891" i="3"/>
  <c r="B76" i="5"/>
  <c r="B77" i="5" s="1"/>
  <c r="O1892" i="3" l="1"/>
  <c r="B78" i="5"/>
  <c r="B79" i="5" s="1"/>
  <c r="B80" i="5" s="1"/>
  <c r="B81" i="5" s="1"/>
  <c r="B82" i="5" s="1"/>
  <c r="M3164" i="3" l="1"/>
  <c r="M3165" i="3" s="1"/>
  <c r="M3166" i="3" s="1"/>
  <c r="M3167" i="3" s="1"/>
  <c r="O1893" i="3"/>
  <c r="B83" i="5"/>
  <c r="B84" i="5" s="1"/>
  <c r="B85" i="5" s="1"/>
  <c r="M4401" i="3" l="1"/>
  <c r="M4402" i="3" s="1"/>
  <c r="M4403" i="3" s="1"/>
  <c r="M4404" i="3" s="1"/>
  <c r="M4405" i="3" s="1"/>
  <c r="M4406" i="3" s="1"/>
  <c r="M4407" i="3" s="1"/>
  <c r="M4408" i="3" s="1"/>
  <c r="M4409" i="3" s="1"/>
  <c r="M4410" i="3" s="1"/>
  <c r="M4411" i="3" s="1"/>
  <c r="M4412" i="3" s="1"/>
  <c r="M4413" i="3" s="1"/>
  <c r="M4414" i="3" s="1"/>
  <c r="M4415" i="3" s="1"/>
  <c r="M4416" i="3" s="1"/>
  <c r="M4417" i="3" s="1"/>
  <c r="M4418" i="3" s="1"/>
  <c r="M4419" i="3" s="1"/>
  <c r="M4420" i="3" s="1"/>
  <c r="M4421" i="3" s="1"/>
  <c r="M4422" i="3" s="1"/>
  <c r="M4423" i="3" s="1"/>
  <c r="M4424" i="3" s="1"/>
  <c r="M4425" i="3" s="1"/>
  <c r="M4426" i="3" s="1"/>
  <c r="M4427" i="3" s="1"/>
  <c r="M4428" i="3" s="1"/>
  <c r="M4429" i="3" s="1"/>
  <c r="M4430" i="3" s="1"/>
  <c r="M4431" i="3" s="1"/>
  <c r="M4432" i="3" s="1"/>
  <c r="M4433" i="3" s="1"/>
  <c r="M4434" i="3" s="1"/>
  <c r="M4435" i="3" s="1"/>
  <c r="M4299" i="3"/>
  <c r="M4300" i="3" s="1"/>
  <c r="M4301" i="3" s="1"/>
  <c r="M4302" i="3" s="1"/>
  <c r="M4303" i="3" s="1"/>
  <c r="M4863" i="3"/>
  <c r="O1894" i="3"/>
  <c r="B86" i="5"/>
  <c r="B87" i="5" s="1"/>
  <c r="B88" i="5" s="1"/>
  <c r="B89" i="5" s="1"/>
  <c r="B90" i="5" s="1"/>
  <c r="B91" i="5" s="1"/>
  <c r="M4864" i="3" l="1"/>
  <c r="O1895" i="3"/>
  <c r="O1896" i="3" s="1"/>
  <c r="O1897" i="3" s="1"/>
  <c r="O1898" i="3" s="1"/>
  <c r="O1899" i="3" s="1"/>
  <c r="O1900" i="3" s="1"/>
  <c r="O1901" i="3" s="1"/>
  <c r="O1902" i="3" s="1"/>
  <c r="O1903" i="3" s="1"/>
  <c r="O1904" i="3" s="1"/>
  <c r="O1905" i="3" s="1"/>
  <c r="O1906" i="3" s="1"/>
  <c r="O1907" i="3" s="1"/>
  <c r="O1908" i="3" s="1"/>
  <c r="O1909" i="3" s="1"/>
  <c r="O1910" i="3" s="1"/>
  <c r="O1911" i="3" s="1"/>
  <c r="O1912" i="3" s="1"/>
  <c r="O1913" i="3" s="1"/>
  <c r="O1914" i="3" s="1"/>
  <c r="O1915" i="3" s="1"/>
  <c r="O1916" i="3" s="1"/>
  <c r="O1917" i="3" s="1"/>
  <c r="O1918" i="3" s="1"/>
  <c r="O1919" i="3" s="1"/>
  <c r="O1920" i="3" s="1"/>
  <c r="O1921" i="3" s="1"/>
  <c r="O1922" i="3" s="1"/>
  <c r="O1923" i="3" s="1"/>
  <c r="O1924" i="3" s="1"/>
  <c r="O1925" i="3" s="1"/>
  <c r="O1926" i="3" s="1"/>
  <c r="O1927" i="3" s="1"/>
  <c r="O1928" i="3" s="1"/>
  <c r="O1929" i="3" s="1"/>
  <c r="O1930" i="3" s="1"/>
  <c r="O1931" i="3" s="1"/>
  <c r="O1932" i="3" s="1"/>
  <c r="O1933" i="3" s="1"/>
  <c r="O1934" i="3" s="1"/>
  <c r="O1935" i="3" s="1"/>
  <c r="O1936" i="3" s="1"/>
  <c r="O1937" i="3" s="1"/>
  <c r="O1938" i="3" s="1"/>
  <c r="O1939" i="3" s="1"/>
  <c r="O1940" i="3" s="1"/>
  <c r="O1941" i="3" s="1"/>
  <c r="O1942" i="3" s="1"/>
  <c r="O1943" i="3" s="1"/>
  <c r="O1944" i="3" s="1"/>
  <c r="O1945" i="3" s="1"/>
  <c r="O1946" i="3" s="1"/>
  <c r="O1947" i="3" s="1"/>
  <c r="O1948" i="3" s="1"/>
  <c r="O1949" i="3" s="1"/>
  <c r="O1950" i="3" s="1"/>
  <c r="O1951" i="3" s="1"/>
  <c r="O1952" i="3" s="1"/>
  <c r="O1953" i="3" s="1"/>
  <c r="O1954" i="3" s="1"/>
  <c r="O1955" i="3" s="1"/>
  <c r="O1956" i="3" s="1"/>
  <c r="O1957" i="3" s="1"/>
  <c r="O1958" i="3" s="1"/>
  <c r="O1959" i="3" s="1"/>
  <c r="O1960" i="3" s="1"/>
  <c r="O1961" i="3" s="1"/>
  <c r="O1962" i="3" s="1"/>
  <c r="O1963" i="3" s="1"/>
  <c r="O1964" i="3" s="1"/>
  <c r="O1965" i="3" s="1"/>
  <c r="O1966" i="3" s="1"/>
  <c r="O1967" i="3" s="1"/>
  <c r="O1968" i="3" s="1"/>
  <c r="O1969" i="3" s="1"/>
  <c r="O1970" i="3" s="1"/>
  <c r="O1971" i="3" s="1"/>
  <c r="O1972" i="3" s="1"/>
  <c r="O1973" i="3" s="1"/>
  <c r="O1974" i="3" s="1"/>
  <c r="O1975" i="3" s="1"/>
  <c r="O1976" i="3" s="1"/>
  <c r="O1977" i="3" s="1"/>
  <c r="O1978" i="3" s="1"/>
  <c r="O1979" i="3" s="1"/>
  <c r="O1980" i="3" s="1"/>
  <c r="O1981" i="3" s="1"/>
  <c r="O1982" i="3" s="1"/>
  <c r="O1983" i="3" s="1"/>
  <c r="O1984" i="3" s="1"/>
  <c r="O1985" i="3" s="1"/>
  <c r="O1986" i="3" s="1"/>
  <c r="O1987" i="3" s="1"/>
  <c r="O1988" i="3" s="1"/>
  <c r="O1989" i="3" s="1"/>
  <c r="O1990" i="3" s="1"/>
  <c r="O1991" i="3" s="1"/>
  <c r="O1992" i="3" s="1"/>
  <c r="O1993" i="3" s="1"/>
  <c r="O1994" i="3" s="1"/>
  <c r="O1995" i="3" s="1"/>
  <c r="O1996" i="3" s="1"/>
  <c r="O1997" i="3" s="1"/>
  <c r="O1998" i="3" s="1"/>
  <c r="O1999" i="3" s="1"/>
  <c r="O2000" i="3" s="1"/>
  <c r="O2001" i="3" s="1"/>
  <c r="O2002" i="3" s="1"/>
  <c r="O2003" i="3" s="1"/>
  <c r="O2004" i="3" s="1"/>
  <c r="O2005" i="3" s="1"/>
  <c r="O2006" i="3" s="1"/>
  <c r="O2007" i="3" s="1"/>
  <c r="O2008" i="3" s="1"/>
  <c r="O2009" i="3" s="1"/>
  <c r="O2010" i="3" s="1"/>
  <c r="O2011" i="3" s="1"/>
  <c r="O2012" i="3" s="1"/>
  <c r="O2013" i="3" s="1"/>
  <c r="O2014" i="3" s="1"/>
  <c r="O2015" i="3" s="1"/>
  <c r="O2016" i="3" s="1"/>
  <c r="O2017" i="3" s="1"/>
  <c r="O2018" i="3" s="1"/>
  <c r="O2019" i="3" s="1"/>
  <c r="O2020" i="3" s="1"/>
  <c r="O2021" i="3" s="1"/>
  <c r="O2022" i="3" s="1"/>
  <c r="O2023" i="3" s="1"/>
  <c r="O2024" i="3" s="1"/>
  <c r="O2025" i="3" s="1"/>
  <c r="O2026" i="3" s="1"/>
  <c r="O2027" i="3" s="1"/>
  <c r="O2028" i="3" s="1"/>
  <c r="O2029" i="3" s="1"/>
  <c r="O2030" i="3" s="1"/>
  <c r="O2031" i="3" s="1"/>
  <c r="O2032" i="3" s="1"/>
  <c r="O2033" i="3" s="1"/>
  <c r="O2034" i="3" s="1"/>
  <c r="O2035" i="3" s="1"/>
  <c r="O2036" i="3" s="1"/>
  <c r="O2037" i="3" s="1"/>
  <c r="O2038" i="3" s="1"/>
  <c r="O2039" i="3" s="1"/>
  <c r="O2040" i="3" s="1"/>
  <c r="O2041" i="3" s="1"/>
  <c r="O2042" i="3" s="1"/>
  <c r="O2043" i="3" s="1"/>
  <c r="O2044" i="3" s="1"/>
  <c r="O2045" i="3" s="1"/>
  <c r="O2046" i="3" s="1"/>
  <c r="O2047" i="3" s="1"/>
  <c r="O2048" i="3" s="1"/>
  <c r="O2049" i="3" s="1"/>
  <c r="O2050" i="3" s="1"/>
  <c r="O2051" i="3" s="1"/>
  <c r="O2052" i="3" s="1"/>
  <c r="O2053" i="3" s="1"/>
  <c r="O2054" i="3" s="1"/>
  <c r="O2055" i="3" s="1"/>
  <c r="O2056" i="3" s="1"/>
  <c r="O2057" i="3" s="1"/>
  <c r="O2058" i="3" s="1"/>
  <c r="O2059" i="3" s="1"/>
  <c r="O2060" i="3" s="1"/>
  <c r="O2061" i="3" s="1"/>
  <c r="O2062" i="3" s="1"/>
  <c r="O2063" i="3" s="1"/>
  <c r="O2064" i="3" s="1"/>
  <c r="O2065" i="3" s="1"/>
  <c r="O2066" i="3" s="1"/>
  <c r="O2067" i="3" s="1"/>
  <c r="O2068" i="3" s="1"/>
  <c r="O2069" i="3" s="1"/>
  <c r="O2070" i="3" s="1"/>
  <c r="O2071" i="3" s="1"/>
  <c r="O2072" i="3" s="1"/>
  <c r="O2073" i="3" s="1"/>
  <c r="O2074" i="3" s="1"/>
  <c r="O2075" i="3" s="1"/>
  <c r="O2076" i="3" s="1"/>
  <c r="O2077" i="3" s="1"/>
  <c r="O2078" i="3" s="1"/>
  <c r="O2079" i="3" s="1"/>
  <c r="O2080" i="3" s="1"/>
  <c r="O2081" i="3" s="1"/>
  <c r="O2082" i="3" s="1"/>
  <c r="O2083" i="3" s="1"/>
  <c r="O2084" i="3" s="1"/>
  <c r="O2085" i="3" s="1"/>
  <c r="O2086" i="3" s="1"/>
  <c r="O2087" i="3" s="1"/>
  <c r="O2088" i="3" s="1"/>
  <c r="O2089" i="3" s="1"/>
  <c r="O2090" i="3" s="1"/>
  <c r="O2091" i="3" s="1"/>
  <c r="O2092" i="3" s="1"/>
  <c r="O2093" i="3" s="1"/>
  <c r="O2094" i="3" s="1"/>
  <c r="O2095" i="3" s="1"/>
  <c r="O2096" i="3" s="1"/>
  <c r="O2097" i="3" s="1"/>
  <c r="O2098" i="3" s="1"/>
  <c r="O2099" i="3" s="1"/>
  <c r="O2100" i="3" s="1"/>
  <c r="O2101" i="3" s="1"/>
  <c r="O2102" i="3" s="1"/>
  <c r="O2103" i="3" s="1"/>
  <c r="O2104" i="3" s="1"/>
  <c r="O2105" i="3" s="1"/>
  <c r="O2106" i="3" s="1"/>
  <c r="O2107" i="3" s="1"/>
  <c r="O2108" i="3" s="1"/>
  <c r="O2109" i="3" s="1"/>
  <c r="O2110" i="3" s="1"/>
  <c r="O2111" i="3" s="1"/>
  <c r="O2112" i="3" s="1"/>
  <c r="O2113" i="3" s="1"/>
  <c r="O2114" i="3" s="1"/>
  <c r="O2115" i="3" s="1"/>
  <c r="O2116" i="3" s="1"/>
  <c r="O2117" i="3" s="1"/>
  <c r="O2118" i="3" s="1"/>
  <c r="O2119" i="3" s="1"/>
  <c r="O2120" i="3" s="1"/>
  <c r="O2121" i="3" s="1"/>
  <c r="O2122" i="3" s="1"/>
  <c r="O2123" i="3" s="1"/>
  <c r="O2124" i="3" s="1"/>
  <c r="O2125" i="3" s="1"/>
  <c r="O2126" i="3" s="1"/>
  <c r="O2127" i="3" s="1"/>
  <c r="O2128" i="3" s="1"/>
  <c r="O2129" i="3" s="1"/>
  <c r="O2130" i="3" s="1"/>
  <c r="O2131" i="3" s="1"/>
  <c r="O2132" i="3" s="1"/>
  <c r="O2133" i="3" s="1"/>
  <c r="O2134" i="3" s="1"/>
  <c r="O2135" i="3" s="1"/>
  <c r="O2136" i="3" s="1"/>
  <c r="O2137" i="3" s="1"/>
  <c r="O2138" i="3" s="1"/>
  <c r="O2139" i="3" s="1"/>
  <c r="O2140" i="3" s="1"/>
  <c r="O2141" i="3" s="1"/>
  <c r="O2142" i="3" s="1"/>
  <c r="O2143" i="3" s="1"/>
  <c r="O2144" i="3" s="1"/>
  <c r="O2145" i="3" s="1"/>
  <c r="O2146" i="3" s="1"/>
  <c r="O2147" i="3" s="1"/>
  <c r="O2148" i="3" s="1"/>
  <c r="O2149" i="3" s="1"/>
  <c r="O2150" i="3" s="1"/>
  <c r="O2151" i="3" s="1"/>
  <c r="O2152" i="3" s="1"/>
  <c r="O2153" i="3" s="1"/>
  <c r="O2154" i="3" s="1"/>
  <c r="O2155" i="3" s="1"/>
  <c r="O2156" i="3" s="1"/>
  <c r="O2157" i="3" s="1"/>
  <c r="O2158" i="3" s="1"/>
  <c r="O2159" i="3" s="1"/>
  <c r="O2160" i="3" s="1"/>
  <c r="O2161" i="3" s="1"/>
  <c r="O2162" i="3" s="1"/>
  <c r="O2163" i="3" s="1"/>
  <c r="O2164" i="3" s="1"/>
  <c r="O2165" i="3" s="1"/>
  <c r="O2166" i="3" s="1"/>
  <c r="O2167" i="3" s="1"/>
  <c r="O2168" i="3" s="1"/>
  <c r="O2169" i="3" s="1"/>
  <c r="O2170" i="3" s="1"/>
  <c r="O2171" i="3" s="1"/>
  <c r="O2172" i="3" s="1"/>
  <c r="O2173" i="3" s="1"/>
  <c r="O2174" i="3" s="1"/>
  <c r="O2175" i="3" s="1"/>
  <c r="O2176" i="3" s="1"/>
  <c r="O2177" i="3" s="1"/>
  <c r="O2178" i="3" s="1"/>
  <c r="O2179" i="3" s="1"/>
  <c r="O2180" i="3" s="1"/>
  <c r="O2181" i="3" s="1"/>
  <c r="O2182" i="3" s="1"/>
  <c r="O2183" i="3" s="1"/>
  <c r="O2184" i="3" s="1"/>
  <c r="O2185" i="3" s="1"/>
  <c r="O2186" i="3" s="1"/>
  <c r="O2187" i="3" s="1"/>
  <c r="O2188" i="3" s="1"/>
  <c r="O2189" i="3" s="1"/>
  <c r="O2190" i="3" s="1"/>
  <c r="O2191" i="3" s="1"/>
  <c r="O2192" i="3" s="1"/>
  <c r="O2193" i="3" s="1"/>
  <c r="O2194" i="3" s="1"/>
  <c r="O2195" i="3" s="1"/>
  <c r="O2196" i="3" s="1"/>
  <c r="O2197" i="3" s="1"/>
  <c r="O2198" i="3" s="1"/>
  <c r="O2199" i="3" s="1"/>
  <c r="O2200" i="3" s="1"/>
  <c r="O2201" i="3" s="1"/>
  <c r="O2202" i="3" s="1"/>
  <c r="O2203" i="3" s="1"/>
  <c r="O2204" i="3" s="1"/>
  <c r="O2205" i="3" s="1"/>
  <c r="O2206" i="3" s="1"/>
  <c r="O2207" i="3" s="1"/>
  <c r="O2208" i="3" s="1"/>
  <c r="O2209" i="3" s="1"/>
  <c r="O2210" i="3" s="1"/>
  <c r="O2211" i="3" s="1"/>
  <c r="O2212" i="3" s="1"/>
  <c r="O2213" i="3" s="1"/>
  <c r="O2214" i="3" s="1"/>
  <c r="O2215" i="3" s="1"/>
  <c r="O2216" i="3" s="1"/>
  <c r="O2217" i="3" s="1"/>
  <c r="O2218" i="3" s="1"/>
  <c r="O2219" i="3" s="1"/>
  <c r="O2220" i="3" s="1"/>
  <c r="O2221" i="3" s="1"/>
  <c r="O2222" i="3" s="1"/>
  <c r="O2223" i="3" s="1"/>
  <c r="O2224" i="3" s="1"/>
  <c r="O2225" i="3" s="1"/>
  <c r="O2226" i="3" s="1"/>
  <c r="O2227" i="3" s="1"/>
  <c r="O2228" i="3" s="1"/>
  <c r="O2229" i="3" s="1"/>
  <c r="O2230" i="3" s="1"/>
  <c r="O2231" i="3" s="1"/>
  <c r="O2232" i="3" s="1"/>
  <c r="O2233" i="3" s="1"/>
  <c r="O2234" i="3" s="1"/>
  <c r="O2235" i="3" s="1"/>
  <c r="O2236" i="3" s="1"/>
  <c r="O2237" i="3" s="1"/>
  <c r="O2238" i="3" s="1"/>
  <c r="O2239" i="3" s="1"/>
  <c r="O2240" i="3" s="1"/>
  <c r="O2241" i="3" s="1"/>
  <c r="O2242" i="3" s="1"/>
  <c r="O2243" i="3" s="1"/>
  <c r="O2244" i="3" s="1"/>
  <c r="O2245" i="3" s="1"/>
  <c r="O2246" i="3" s="1"/>
  <c r="O2247" i="3" s="1"/>
  <c r="O2248" i="3" s="1"/>
  <c r="O2249" i="3" s="1"/>
  <c r="O2250" i="3" s="1"/>
  <c r="O2251" i="3" s="1"/>
  <c r="O2252" i="3" s="1"/>
  <c r="O2253" i="3" s="1"/>
  <c r="O2254" i="3" s="1"/>
  <c r="O2255" i="3" s="1"/>
  <c r="O2256" i="3" s="1"/>
  <c r="O2257" i="3" s="1"/>
  <c r="O2258" i="3" s="1"/>
  <c r="O2259" i="3" s="1"/>
  <c r="O2260" i="3" s="1"/>
  <c r="O2261" i="3" s="1"/>
  <c r="O2262" i="3" s="1"/>
  <c r="O2263" i="3" s="1"/>
  <c r="O2264" i="3" s="1"/>
  <c r="O2265" i="3" s="1"/>
  <c r="O2266" i="3" s="1"/>
  <c r="O2267" i="3" s="1"/>
  <c r="O2268" i="3" s="1"/>
  <c r="O2269" i="3" s="1"/>
  <c r="O2270" i="3" s="1"/>
  <c r="O2271" i="3" s="1"/>
  <c r="O2272" i="3" s="1"/>
  <c r="O2273" i="3" s="1"/>
  <c r="O2274" i="3" s="1"/>
  <c r="O2275" i="3" s="1"/>
  <c r="O2276" i="3" s="1"/>
  <c r="O2277" i="3" s="1"/>
  <c r="O2278" i="3" s="1"/>
  <c r="O2279" i="3" s="1"/>
  <c r="O2280" i="3" s="1"/>
  <c r="O2281" i="3" s="1"/>
  <c r="O2282" i="3" s="1"/>
  <c r="O2283" i="3" s="1"/>
  <c r="O2284" i="3" s="1"/>
  <c r="O2285" i="3" s="1"/>
  <c r="O2286" i="3" s="1"/>
  <c r="O2287" i="3" s="1"/>
  <c r="O2288" i="3" s="1"/>
  <c r="O2289" i="3" s="1"/>
  <c r="O2290" i="3" s="1"/>
  <c r="O2291" i="3" s="1"/>
  <c r="O2292" i="3" s="1"/>
  <c r="O2293" i="3" s="1"/>
  <c r="O2294" i="3" s="1"/>
  <c r="O2295" i="3" s="1"/>
  <c r="O2296" i="3" s="1"/>
  <c r="O2297" i="3" s="1"/>
  <c r="O2298" i="3" s="1"/>
  <c r="O2299" i="3" s="1"/>
  <c r="O2300" i="3" s="1"/>
  <c r="O2301" i="3" s="1"/>
  <c r="O2302" i="3" s="1"/>
  <c r="O2303" i="3" s="1"/>
  <c r="O2304" i="3" s="1"/>
  <c r="O2305" i="3" s="1"/>
  <c r="O2306" i="3" s="1"/>
  <c r="O2307" i="3" s="1"/>
  <c r="O2308" i="3" s="1"/>
  <c r="O2309" i="3" s="1"/>
  <c r="O2310" i="3" s="1"/>
  <c r="O2311" i="3" s="1"/>
  <c r="O2312" i="3" s="1"/>
  <c r="O2313" i="3" s="1"/>
  <c r="O2314" i="3" s="1"/>
  <c r="O2315" i="3" s="1"/>
  <c r="O2316" i="3" s="1"/>
  <c r="O2317" i="3" s="1"/>
  <c r="O2318" i="3" s="1"/>
  <c r="O2319" i="3" s="1"/>
  <c r="O2320" i="3" s="1"/>
  <c r="O2321" i="3" s="1"/>
  <c r="O2322" i="3" s="1"/>
  <c r="O2323" i="3" s="1"/>
  <c r="O2324" i="3" s="1"/>
  <c r="O2325" i="3" s="1"/>
  <c r="O2326" i="3" s="1"/>
  <c r="O2327" i="3" s="1"/>
  <c r="O2328" i="3" s="1"/>
  <c r="O2329" i="3" s="1"/>
  <c r="O2330" i="3" s="1"/>
  <c r="O2331" i="3" s="1"/>
  <c r="O2332" i="3" s="1"/>
  <c r="O2333" i="3" s="1"/>
  <c r="O2334" i="3" s="1"/>
  <c r="O2335" i="3" s="1"/>
  <c r="O2336" i="3" s="1"/>
  <c r="O2337" i="3" s="1"/>
  <c r="O2338" i="3" s="1"/>
  <c r="O2339" i="3" s="1"/>
  <c r="O2340" i="3" s="1"/>
  <c r="O2341" i="3" s="1"/>
  <c r="O2342" i="3" s="1"/>
  <c r="O2343" i="3" s="1"/>
  <c r="O2344" i="3" s="1"/>
  <c r="O2345" i="3" s="1"/>
  <c r="O2346" i="3" s="1"/>
  <c r="O2347" i="3" s="1"/>
  <c r="O2348" i="3" s="1"/>
  <c r="O2349" i="3" s="1"/>
  <c r="O2350" i="3" s="1"/>
  <c r="O2351" i="3" s="1"/>
  <c r="O2352" i="3" s="1"/>
  <c r="O2353" i="3" s="1"/>
  <c r="O2354" i="3" s="1"/>
  <c r="O2355" i="3" s="1"/>
  <c r="O2356" i="3" s="1"/>
  <c r="O2357" i="3" s="1"/>
  <c r="O2358" i="3" s="1"/>
  <c r="O2359" i="3" s="1"/>
  <c r="O2360" i="3" s="1"/>
  <c r="O2361" i="3" s="1"/>
  <c r="O2362" i="3" s="1"/>
  <c r="O2363" i="3" s="1"/>
  <c r="O2364" i="3" s="1"/>
  <c r="O2365" i="3" s="1"/>
  <c r="O2366" i="3" s="1"/>
  <c r="O2367" i="3" s="1"/>
  <c r="O2368" i="3" s="1"/>
  <c r="O2369" i="3" s="1"/>
  <c r="O2370" i="3" s="1"/>
  <c r="O2371" i="3" s="1"/>
  <c r="O2372" i="3" s="1"/>
  <c r="O2373" i="3" s="1"/>
  <c r="O2374" i="3" s="1"/>
  <c r="O2375" i="3" s="1"/>
  <c r="O2376" i="3" s="1"/>
  <c r="O2377" i="3" s="1"/>
  <c r="O2378" i="3" s="1"/>
  <c r="O2379" i="3" s="1"/>
  <c r="O2380" i="3" s="1"/>
  <c r="O2381" i="3" s="1"/>
  <c r="O2382" i="3" s="1"/>
  <c r="O2383" i="3" s="1"/>
  <c r="O2384" i="3" s="1"/>
  <c r="O2385" i="3" s="1"/>
  <c r="O2386" i="3" s="1"/>
  <c r="O2387" i="3" s="1"/>
  <c r="O2388" i="3" s="1"/>
  <c r="O2389" i="3" s="1"/>
  <c r="O2390" i="3" s="1"/>
  <c r="O2391" i="3" s="1"/>
  <c r="O2392" i="3" s="1"/>
  <c r="O2393" i="3" s="1"/>
  <c r="O2394" i="3" s="1"/>
  <c r="O2395" i="3" s="1"/>
  <c r="O2396" i="3" s="1"/>
  <c r="O2397" i="3" s="1"/>
  <c r="O2398" i="3" s="1"/>
  <c r="O2399" i="3" s="1"/>
  <c r="O2400" i="3" s="1"/>
  <c r="O2401" i="3" s="1"/>
  <c r="O2402" i="3" s="1"/>
  <c r="O2403" i="3" s="1"/>
  <c r="O2404" i="3" s="1"/>
  <c r="O2405" i="3" s="1"/>
  <c r="O2406" i="3" s="1"/>
  <c r="O2407" i="3" s="1"/>
  <c r="O2408" i="3" s="1"/>
  <c r="O2409" i="3" s="1"/>
  <c r="O2410" i="3" s="1"/>
  <c r="O2411" i="3" s="1"/>
  <c r="O2412" i="3" s="1"/>
  <c r="O2413" i="3" s="1"/>
  <c r="O2414" i="3" s="1"/>
  <c r="O2415" i="3" s="1"/>
  <c r="O2416" i="3" s="1"/>
  <c r="O2417" i="3" s="1"/>
  <c r="O2418" i="3" s="1"/>
  <c r="O2419" i="3" s="1"/>
  <c r="O2420" i="3" s="1"/>
  <c r="O2421" i="3" s="1"/>
  <c r="O2422" i="3" s="1"/>
  <c r="O2423" i="3" s="1"/>
  <c r="O2424" i="3" s="1"/>
  <c r="O2425" i="3" s="1"/>
  <c r="O2426" i="3" s="1"/>
  <c r="O2427" i="3" s="1"/>
  <c r="O2428" i="3" s="1"/>
  <c r="O2429" i="3" s="1"/>
  <c r="O2430" i="3" s="1"/>
  <c r="O2431" i="3" s="1"/>
  <c r="O2432" i="3" s="1"/>
  <c r="O2433" i="3" s="1"/>
  <c r="O2434" i="3" s="1"/>
  <c r="O2435" i="3" s="1"/>
  <c r="O2436" i="3" s="1"/>
  <c r="O2437" i="3" s="1"/>
  <c r="O2438" i="3" s="1"/>
  <c r="O2439" i="3" s="1"/>
  <c r="O2440" i="3" s="1"/>
  <c r="O2441" i="3" s="1"/>
  <c r="O2442" i="3" s="1"/>
  <c r="O2443" i="3" s="1"/>
  <c r="O2444" i="3" s="1"/>
  <c r="O2445" i="3" s="1"/>
  <c r="O2446" i="3" s="1"/>
  <c r="O2447" i="3" s="1"/>
  <c r="O2448" i="3" s="1"/>
  <c r="O2449" i="3" s="1"/>
  <c r="O2450" i="3" s="1"/>
  <c r="O2451" i="3" s="1"/>
  <c r="O2452" i="3" s="1"/>
  <c r="O2453" i="3" s="1"/>
  <c r="O2454" i="3" s="1"/>
  <c r="O2455" i="3" s="1"/>
  <c r="O2456" i="3" s="1"/>
  <c r="O2457" i="3" s="1"/>
  <c r="O2458" i="3" s="1"/>
  <c r="O2459" i="3" s="1"/>
  <c r="O2460" i="3" s="1"/>
  <c r="O2461" i="3" s="1"/>
  <c r="O2462" i="3" s="1"/>
  <c r="O2463" i="3" s="1"/>
  <c r="O2464" i="3" s="1"/>
  <c r="O2465" i="3" s="1"/>
  <c r="O2466" i="3" s="1"/>
  <c r="O2467" i="3" s="1"/>
  <c r="O2468" i="3" s="1"/>
  <c r="O2469" i="3" s="1"/>
  <c r="O2470" i="3" s="1"/>
  <c r="O2471" i="3" s="1"/>
  <c r="O2472" i="3" s="1"/>
  <c r="O2473" i="3" s="1"/>
  <c r="O2474" i="3" s="1"/>
  <c r="O2475" i="3" s="1"/>
  <c r="O2476" i="3" s="1"/>
  <c r="O2477" i="3" s="1"/>
  <c r="O2478" i="3" s="1"/>
  <c r="O2479" i="3" s="1"/>
  <c r="O2480" i="3" s="1"/>
  <c r="O2481" i="3" s="1"/>
  <c r="O2482" i="3" s="1"/>
  <c r="O2483" i="3" s="1"/>
  <c r="O2484" i="3" s="1"/>
  <c r="O2485" i="3" s="1"/>
  <c r="O2486" i="3" s="1"/>
  <c r="O2487" i="3" s="1"/>
  <c r="O2488" i="3" s="1"/>
  <c r="O2489" i="3" s="1"/>
  <c r="O2490" i="3" s="1"/>
  <c r="O2491" i="3" s="1"/>
  <c r="O2492" i="3" s="1"/>
  <c r="O2493" i="3" s="1"/>
  <c r="O2494" i="3" s="1"/>
  <c r="O2495" i="3" s="1"/>
  <c r="O2496" i="3" s="1"/>
  <c r="O2497" i="3" s="1"/>
  <c r="O2498" i="3" s="1"/>
  <c r="O2499" i="3" s="1"/>
  <c r="O2500" i="3" s="1"/>
  <c r="O2501" i="3" s="1"/>
  <c r="O2502" i="3" s="1"/>
  <c r="O2503" i="3" s="1"/>
  <c r="O2504" i="3" s="1"/>
  <c r="O2505" i="3" s="1"/>
  <c r="O2506" i="3" s="1"/>
  <c r="O2507" i="3" s="1"/>
  <c r="O2508" i="3" s="1"/>
  <c r="O2509" i="3" s="1"/>
  <c r="O2510" i="3" s="1"/>
  <c r="O2511" i="3" s="1"/>
  <c r="O2512" i="3" s="1"/>
  <c r="O2513" i="3" s="1"/>
  <c r="O2514" i="3" s="1"/>
  <c r="O2515" i="3" s="1"/>
  <c r="O2516" i="3" s="1"/>
  <c r="O2517" i="3" s="1"/>
  <c r="O2518" i="3" s="1"/>
  <c r="O2519" i="3" s="1"/>
  <c r="O2520" i="3" s="1"/>
  <c r="O2521" i="3" s="1"/>
  <c r="O2522" i="3" s="1"/>
  <c r="O2523" i="3" s="1"/>
  <c r="O2524" i="3" s="1"/>
  <c r="O2525" i="3" s="1"/>
  <c r="O2526" i="3" s="1"/>
  <c r="O2527" i="3" s="1"/>
  <c r="O2528" i="3" s="1"/>
  <c r="O2529" i="3" s="1"/>
  <c r="O2530" i="3" s="1"/>
  <c r="O2531" i="3" s="1"/>
  <c r="O2532" i="3" s="1"/>
  <c r="O2533" i="3" s="1"/>
  <c r="O2534" i="3" s="1"/>
  <c r="O2535" i="3" s="1"/>
  <c r="O2536" i="3" s="1"/>
  <c r="O2537" i="3" s="1"/>
  <c r="O2538" i="3" s="1"/>
  <c r="O2539" i="3" s="1"/>
  <c r="O2540" i="3" s="1"/>
  <c r="O2541" i="3" s="1"/>
  <c r="O2542" i="3" s="1"/>
  <c r="O2543" i="3" s="1"/>
  <c r="O2544" i="3" s="1"/>
  <c r="O2545" i="3" s="1"/>
  <c r="O2546" i="3" s="1"/>
  <c r="O2547" i="3" s="1"/>
  <c r="O2548" i="3" s="1"/>
  <c r="O2549" i="3" s="1"/>
  <c r="O2550" i="3" s="1"/>
  <c r="O2551" i="3" s="1"/>
  <c r="O2552" i="3" s="1"/>
  <c r="O2553" i="3" s="1"/>
  <c r="O2554" i="3" s="1"/>
  <c r="O2555" i="3" s="1"/>
  <c r="O2556" i="3" s="1"/>
  <c r="O2557" i="3" s="1"/>
  <c r="O2558" i="3" s="1"/>
  <c r="O2559" i="3" s="1"/>
  <c r="O2560" i="3" s="1"/>
  <c r="O2561" i="3" s="1"/>
  <c r="O2562" i="3" s="1"/>
  <c r="O2563" i="3" s="1"/>
  <c r="O2564" i="3" s="1"/>
  <c r="O2565" i="3" s="1"/>
  <c r="O2566" i="3" s="1"/>
  <c r="O2567" i="3" s="1"/>
  <c r="O2568" i="3" s="1"/>
  <c r="O2569" i="3" s="1"/>
  <c r="O2570" i="3" s="1"/>
  <c r="O2571" i="3" s="1"/>
  <c r="O2572" i="3" s="1"/>
  <c r="O2573" i="3" s="1"/>
  <c r="O2574" i="3" s="1"/>
  <c r="O2575" i="3" s="1"/>
  <c r="O2576" i="3" s="1"/>
  <c r="O2577" i="3" s="1"/>
  <c r="O2578" i="3" s="1"/>
  <c r="O2579" i="3" s="1"/>
  <c r="O2580" i="3" s="1"/>
  <c r="O2581" i="3" s="1"/>
  <c r="O2582" i="3" s="1"/>
  <c r="O2583" i="3" s="1"/>
  <c r="O2584" i="3" s="1"/>
  <c r="O2585" i="3" s="1"/>
  <c r="O2586" i="3" s="1"/>
  <c r="O2587" i="3" s="1"/>
  <c r="O2588" i="3" s="1"/>
  <c r="O2589" i="3" s="1"/>
  <c r="O2590" i="3" s="1"/>
  <c r="O2591" i="3" s="1"/>
  <c r="O2592" i="3" s="1"/>
  <c r="O2593" i="3" s="1"/>
  <c r="O2594" i="3" s="1"/>
  <c r="O2595" i="3" s="1"/>
  <c r="O2596" i="3" s="1"/>
  <c r="O2597" i="3" s="1"/>
  <c r="O2598" i="3" s="1"/>
  <c r="O2599" i="3" s="1"/>
  <c r="O2600" i="3" s="1"/>
  <c r="O2601" i="3" s="1"/>
  <c r="O2602" i="3" s="1"/>
  <c r="O2603" i="3" s="1"/>
  <c r="O2604" i="3" s="1"/>
  <c r="O2605" i="3" s="1"/>
  <c r="O2606" i="3" s="1"/>
  <c r="O2607" i="3" s="1"/>
  <c r="O2608" i="3" s="1"/>
  <c r="O2609" i="3" s="1"/>
  <c r="O2610" i="3" s="1"/>
  <c r="O2611" i="3" s="1"/>
  <c r="O2612" i="3" s="1"/>
  <c r="O2613" i="3" s="1"/>
  <c r="O2614" i="3" s="1"/>
  <c r="O2615" i="3" s="1"/>
  <c r="O2616" i="3" s="1"/>
  <c r="O2617" i="3" s="1"/>
  <c r="O2618" i="3" s="1"/>
  <c r="O2619" i="3" s="1"/>
  <c r="O2620" i="3" s="1"/>
  <c r="O2621" i="3" s="1"/>
  <c r="O2622" i="3" s="1"/>
  <c r="O2623" i="3" s="1"/>
  <c r="O2624" i="3" s="1"/>
  <c r="O2625" i="3" s="1"/>
  <c r="O2626" i="3" s="1"/>
  <c r="O2627" i="3" s="1"/>
  <c r="O2628" i="3" s="1"/>
  <c r="O2629" i="3" s="1"/>
  <c r="O2630" i="3" s="1"/>
  <c r="O2631" i="3" s="1"/>
  <c r="O2632" i="3" s="1"/>
  <c r="O2633" i="3" s="1"/>
  <c r="O2634" i="3" s="1"/>
  <c r="O2635" i="3" s="1"/>
  <c r="O2636" i="3" s="1"/>
  <c r="O2637" i="3" s="1"/>
  <c r="O2638" i="3" s="1"/>
  <c r="O2639" i="3" s="1"/>
  <c r="O2640" i="3" s="1"/>
  <c r="O2641" i="3" s="1"/>
  <c r="O2642" i="3" s="1"/>
  <c r="O2643" i="3" s="1"/>
  <c r="O2644" i="3" s="1"/>
  <c r="O2645" i="3" s="1"/>
  <c r="O2646" i="3" s="1"/>
  <c r="O2647" i="3" s="1"/>
  <c r="O2648" i="3" s="1"/>
  <c r="O2649" i="3" s="1"/>
  <c r="O2650" i="3" s="1"/>
  <c r="O2651" i="3" s="1"/>
  <c r="O2652" i="3" s="1"/>
  <c r="O2653" i="3" s="1"/>
  <c r="O2654" i="3" s="1"/>
  <c r="O2655" i="3" s="1"/>
  <c r="O2656" i="3" s="1"/>
  <c r="O2657" i="3" s="1"/>
  <c r="O2658" i="3" s="1"/>
  <c r="O2659" i="3" s="1"/>
  <c r="O2660" i="3" s="1"/>
  <c r="O2661" i="3" s="1"/>
  <c r="O2662" i="3" s="1"/>
  <c r="O2663" i="3" s="1"/>
  <c r="O2664" i="3" s="1"/>
  <c r="O2665" i="3" s="1"/>
  <c r="O2666" i="3" s="1"/>
  <c r="O2667" i="3" s="1"/>
  <c r="O2668" i="3" s="1"/>
  <c r="O2669" i="3" s="1"/>
  <c r="O2670" i="3" s="1"/>
  <c r="O2671" i="3" s="1"/>
  <c r="O2672" i="3" s="1"/>
  <c r="O2673" i="3" s="1"/>
  <c r="O2674" i="3" s="1"/>
  <c r="O2675" i="3" s="1"/>
  <c r="O2676" i="3" s="1"/>
  <c r="O2677" i="3" s="1"/>
  <c r="O2678" i="3" s="1"/>
  <c r="O2679" i="3" s="1"/>
  <c r="O2680" i="3" s="1"/>
  <c r="O2681" i="3" s="1"/>
  <c r="O2682" i="3" s="1"/>
  <c r="O2683" i="3" s="1"/>
  <c r="O2684" i="3" s="1"/>
  <c r="O2685" i="3" s="1"/>
  <c r="O2686" i="3" s="1"/>
  <c r="O2687" i="3" s="1"/>
  <c r="O2688" i="3" s="1"/>
  <c r="O2689" i="3" s="1"/>
  <c r="O2690" i="3" s="1"/>
  <c r="O2691" i="3" s="1"/>
  <c r="O2692" i="3" s="1"/>
  <c r="O2693" i="3" s="1"/>
  <c r="O2694" i="3" s="1"/>
  <c r="O2695" i="3" s="1"/>
  <c r="O2696" i="3" s="1"/>
  <c r="O2697" i="3" s="1"/>
  <c r="O2698" i="3" s="1"/>
  <c r="O2699" i="3" s="1"/>
  <c r="O2700" i="3" s="1"/>
  <c r="O2701" i="3" s="1"/>
  <c r="O2702" i="3" s="1"/>
  <c r="O2703" i="3" s="1"/>
  <c r="O2704" i="3" s="1"/>
  <c r="O2705" i="3" s="1"/>
  <c r="O2706" i="3" s="1"/>
  <c r="O2707" i="3" s="1"/>
  <c r="O2708" i="3" s="1"/>
  <c r="O2709" i="3" s="1"/>
  <c r="O2710" i="3" s="1"/>
  <c r="O2711" i="3" s="1"/>
  <c r="O2712" i="3" s="1"/>
  <c r="O2713" i="3" s="1"/>
  <c r="O2714" i="3" s="1"/>
  <c r="O2715" i="3" s="1"/>
  <c r="O2716" i="3" s="1"/>
  <c r="O2717" i="3" s="1"/>
  <c r="O2718" i="3" s="1"/>
  <c r="O2719" i="3" s="1"/>
  <c r="O2720" i="3" s="1"/>
  <c r="O2721" i="3" s="1"/>
  <c r="O2722" i="3" s="1"/>
  <c r="O2723" i="3" s="1"/>
  <c r="O2724" i="3" s="1"/>
  <c r="O2725" i="3" s="1"/>
  <c r="O2726" i="3" s="1"/>
  <c r="O2727" i="3" s="1"/>
  <c r="O2728" i="3" s="1"/>
  <c r="O2729" i="3" s="1"/>
  <c r="O2730" i="3" s="1"/>
  <c r="O2731" i="3" s="1"/>
  <c r="O2732" i="3" s="1"/>
  <c r="O2733" i="3" s="1"/>
  <c r="O2734" i="3" s="1"/>
  <c r="O2735" i="3" s="1"/>
  <c r="O2736" i="3" s="1"/>
  <c r="O2737" i="3" s="1"/>
  <c r="O2738" i="3" s="1"/>
  <c r="O2739" i="3" s="1"/>
  <c r="O2740" i="3" s="1"/>
  <c r="O2741" i="3" s="1"/>
  <c r="O2742" i="3" s="1"/>
  <c r="O2743" i="3" s="1"/>
  <c r="O2744" i="3" s="1"/>
  <c r="O2745" i="3" s="1"/>
  <c r="O2746" i="3" s="1"/>
  <c r="O2747" i="3" s="1"/>
  <c r="O2748" i="3" s="1"/>
  <c r="O2749" i="3" s="1"/>
  <c r="O2750" i="3" s="1"/>
  <c r="O2751" i="3" s="1"/>
  <c r="O2752" i="3" s="1"/>
  <c r="O2753" i="3" s="1"/>
  <c r="O2754" i="3" s="1"/>
  <c r="O2755" i="3" s="1"/>
  <c r="O2756" i="3" s="1"/>
  <c r="O2757" i="3" s="1"/>
  <c r="O2758" i="3" s="1"/>
  <c r="O2759" i="3" s="1"/>
  <c r="O2760" i="3" s="1"/>
  <c r="O2761" i="3" s="1"/>
  <c r="O2762" i="3" s="1"/>
  <c r="O2763" i="3" s="1"/>
  <c r="O2764" i="3" s="1"/>
  <c r="O2765" i="3" s="1"/>
  <c r="O2766" i="3" s="1"/>
  <c r="O2767" i="3" s="1"/>
  <c r="O2768" i="3" s="1"/>
  <c r="O2769" i="3" s="1"/>
  <c r="O2770" i="3" s="1"/>
  <c r="O2771" i="3" s="1"/>
  <c r="O2772" i="3" s="1"/>
  <c r="O2773" i="3" s="1"/>
  <c r="O2774" i="3" s="1"/>
  <c r="O2775" i="3" s="1"/>
  <c r="O2776" i="3" s="1"/>
  <c r="O2777" i="3" s="1"/>
  <c r="O2778" i="3" s="1"/>
  <c r="O2779" i="3" s="1"/>
  <c r="O2780" i="3" s="1"/>
  <c r="O2781" i="3" s="1"/>
  <c r="O2782" i="3" s="1"/>
  <c r="O2783" i="3" s="1"/>
  <c r="O2784" i="3" s="1"/>
  <c r="O2785" i="3" s="1"/>
  <c r="O2786" i="3" s="1"/>
  <c r="O2787" i="3" s="1"/>
  <c r="O2788" i="3" s="1"/>
  <c r="O2789" i="3" s="1"/>
  <c r="O2790" i="3" s="1"/>
  <c r="O2791" i="3" s="1"/>
  <c r="O2792" i="3" s="1"/>
  <c r="O2793" i="3" s="1"/>
  <c r="O2794" i="3" s="1"/>
  <c r="O2795" i="3" s="1"/>
  <c r="O2796" i="3" s="1"/>
  <c r="O2797" i="3" s="1"/>
  <c r="O2798" i="3" s="1"/>
  <c r="O2799" i="3" s="1"/>
  <c r="O2800" i="3" s="1"/>
  <c r="O2801" i="3" s="1"/>
  <c r="O2802" i="3" s="1"/>
  <c r="O2803" i="3" s="1"/>
  <c r="O2804" i="3" s="1"/>
  <c r="O2805" i="3" s="1"/>
  <c r="O2806" i="3" s="1"/>
  <c r="O2807" i="3" s="1"/>
  <c r="O2808" i="3" s="1"/>
  <c r="O2809" i="3" s="1"/>
  <c r="O2810" i="3" s="1"/>
  <c r="O2811" i="3" s="1"/>
  <c r="O2812" i="3" s="1"/>
  <c r="O2813" i="3" s="1"/>
  <c r="O2814" i="3" s="1"/>
  <c r="O2815" i="3" s="1"/>
  <c r="O2816" i="3" s="1"/>
  <c r="O2817" i="3" s="1"/>
  <c r="O2818" i="3" s="1"/>
  <c r="O2819" i="3" s="1"/>
  <c r="O2820" i="3" s="1"/>
  <c r="O2821" i="3" s="1"/>
  <c r="O2822" i="3" s="1"/>
  <c r="O2823" i="3" s="1"/>
  <c r="O2824" i="3" s="1"/>
  <c r="O2825" i="3" s="1"/>
  <c r="O2826" i="3" s="1"/>
  <c r="O2827" i="3" s="1"/>
  <c r="O2828" i="3" s="1"/>
  <c r="O2829" i="3" s="1"/>
  <c r="O2830" i="3" s="1"/>
  <c r="O2831" i="3" s="1"/>
  <c r="O2832" i="3" s="1"/>
  <c r="O2833" i="3" s="1"/>
  <c r="O2834" i="3" s="1"/>
  <c r="O2835" i="3" s="1"/>
  <c r="O2836" i="3" s="1"/>
  <c r="O2837" i="3" s="1"/>
  <c r="O2838" i="3" s="1"/>
  <c r="O2839" i="3" s="1"/>
  <c r="O2840" i="3" s="1"/>
  <c r="O2841" i="3" s="1"/>
  <c r="O2842" i="3" s="1"/>
  <c r="O2843" i="3" s="1"/>
  <c r="O2844" i="3" s="1"/>
  <c r="O2845" i="3" s="1"/>
  <c r="O2846" i="3" s="1"/>
  <c r="O2847" i="3" s="1"/>
  <c r="O2848" i="3" s="1"/>
  <c r="O2849" i="3" s="1"/>
  <c r="O2850" i="3" s="1"/>
  <c r="O2851" i="3" s="1"/>
  <c r="O2852" i="3" s="1"/>
  <c r="O2853" i="3" s="1"/>
  <c r="O2854" i="3" s="1"/>
  <c r="O2855" i="3" s="1"/>
  <c r="O2856" i="3" s="1"/>
  <c r="O2857" i="3" s="1"/>
  <c r="O2858" i="3" s="1"/>
  <c r="O2859" i="3" s="1"/>
  <c r="O2860" i="3" s="1"/>
  <c r="O2861" i="3" s="1"/>
  <c r="O2862" i="3" s="1"/>
  <c r="O2863" i="3" s="1"/>
  <c r="O2864" i="3" s="1"/>
  <c r="O2865" i="3" s="1"/>
  <c r="O2866" i="3" s="1"/>
  <c r="O2867" i="3" s="1"/>
  <c r="O2868" i="3" s="1"/>
  <c r="O2869" i="3" s="1"/>
  <c r="O2870" i="3" s="1"/>
  <c r="O2871" i="3" s="1"/>
  <c r="O2872" i="3" s="1"/>
  <c r="O2873" i="3" s="1"/>
  <c r="O2874" i="3" s="1"/>
  <c r="O2875" i="3" s="1"/>
  <c r="O2876" i="3" s="1"/>
  <c r="O2877" i="3" s="1"/>
  <c r="O2878" i="3" s="1"/>
  <c r="O2879" i="3" s="1"/>
  <c r="O2880" i="3" s="1"/>
  <c r="O2881" i="3" s="1"/>
  <c r="O2882" i="3" s="1"/>
  <c r="O2883" i="3" s="1"/>
  <c r="O2884" i="3" s="1"/>
  <c r="O2885" i="3" s="1"/>
  <c r="O2886" i="3" s="1"/>
  <c r="O2887" i="3" s="1"/>
  <c r="O2888" i="3" s="1"/>
  <c r="O2889" i="3" s="1"/>
  <c r="O2890" i="3" s="1"/>
  <c r="O2891" i="3" s="1"/>
  <c r="O2892" i="3" s="1"/>
  <c r="O2893" i="3" s="1"/>
  <c r="O2894" i="3" s="1"/>
  <c r="O2895" i="3" s="1"/>
  <c r="O2896" i="3" s="1"/>
  <c r="O2897" i="3" s="1"/>
  <c r="O2898" i="3" s="1"/>
  <c r="O2899" i="3" s="1"/>
  <c r="O2900" i="3" s="1"/>
  <c r="O2901" i="3" s="1"/>
  <c r="O2902" i="3" s="1"/>
  <c r="O2903" i="3" s="1"/>
  <c r="O2904" i="3" s="1"/>
  <c r="O2905" i="3" s="1"/>
  <c r="O2906" i="3" s="1"/>
  <c r="O2907" i="3" s="1"/>
  <c r="O2908" i="3" s="1"/>
  <c r="O4863" i="3" s="1"/>
  <c r="O4864" i="3" s="1"/>
  <c r="O4865" i="3" s="1"/>
  <c r="O4866" i="3" s="1"/>
  <c r="O4867" i="3" s="1"/>
  <c r="B92" i="5"/>
  <c r="B93" i="5" s="1"/>
  <c r="S3365" i="3" l="1"/>
  <c r="S96" i="3"/>
  <c r="S2830" i="3"/>
  <c r="S2768" i="3"/>
  <c r="S951" i="3"/>
  <c r="S5157" i="3"/>
  <c r="S1185" i="3"/>
  <c r="S3811" i="3"/>
  <c r="S1348" i="3"/>
  <c r="S4551" i="3"/>
  <c r="S3592" i="3"/>
  <c r="S3408" i="3"/>
  <c r="S1860" i="3"/>
  <c r="S4703" i="3"/>
  <c r="S1343" i="3"/>
  <c r="S3278" i="3"/>
  <c r="S4854" i="3"/>
  <c r="S4613" i="3"/>
  <c r="S1335" i="3"/>
  <c r="S1502" i="3"/>
  <c r="S4359" i="3"/>
  <c r="S3795" i="3"/>
  <c r="S4596" i="3"/>
  <c r="S3087" i="3"/>
  <c r="S2542" i="3"/>
  <c r="S2826" i="3"/>
  <c r="S1759" i="3"/>
  <c r="S1587" i="3"/>
  <c r="S4385" i="3"/>
  <c r="S4560" i="3"/>
  <c r="S2320" i="3"/>
  <c r="S4286" i="3"/>
  <c r="S1412" i="3"/>
  <c r="S2319" i="3"/>
  <c r="S860" i="3"/>
  <c r="S4341" i="3"/>
  <c r="S4569" i="3"/>
  <c r="S5008" i="3"/>
  <c r="S4691" i="3"/>
  <c r="S4759" i="3"/>
  <c r="S1145" i="3"/>
  <c r="S3847" i="3"/>
  <c r="S1960" i="3"/>
  <c r="S3755" i="3"/>
  <c r="S1595" i="3"/>
  <c r="S1886" i="3"/>
  <c r="S686" i="3"/>
  <c r="S1203" i="3"/>
  <c r="S2727" i="3"/>
  <c r="S3889" i="3"/>
  <c r="S3748" i="3"/>
  <c r="S3777" i="3"/>
  <c r="S2547" i="3"/>
  <c r="S1129" i="3"/>
  <c r="S1660" i="3"/>
  <c r="S3386" i="3"/>
  <c r="S2123" i="3"/>
  <c r="S5184" i="3"/>
  <c r="S2500" i="3"/>
  <c r="S3404" i="3"/>
  <c r="S3587" i="3"/>
  <c r="S2794" i="3"/>
  <c r="S3292" i="3"/>
  <c r="S352" i="3"/>
  <c r="S2737" i="3"/>
  <c r="S1317" i="3"/>
  <c r="S2212" i="3"/>
  <c r="S4821" i="3"/>
  <c r="S1934" i="3"/>
  <c r="S3590" i="3"/>
  <c r="S2189" i="3"/>
  <c r="S2658" i="3"/>
  <c r="S2673" i="3"/>
  <c r="S2442" i="3"/>
  <c r="S1109" i="3"/>
  <c r="S5015" i="3"/>
  <c r="S5039" i="3"/>
  <c r="S2566" i="3"/>
  <c r="S3313" i="3"/>
  <c r="S4190" i="3"/>
  <c r="S2474" i="3"/>
  <c r="S3634" i="3"/>
  <c r="S2077" i="3"/>
  <c r="S1459" i="3"/>
  <c r="S4022" i="3"/>
  <c r="S2384" i="3"/>
  <c r="S2238" i="3"/>
  <c r="S2179" i="3"/>
  <c r="S2348" i="3"/>
  <c r="S3505" i="3"/>
  <c r="S962" i="3"/>
  <c r="S4436" i="3"/>
  <c r="S3870" i="3"/>
  <c r="S3707" i="3"/>
  <c r="S907" i="3"/>
  <c r="S3667" i="3"/>
  <c r="S3976" i="3"/>
  <c r="S1370" i="3"/>
  <c r="S550" i="3"/>
  <c r="S2979" i="3"/>
  <c r="S1893" i="3"/>
  <c r="S4068" i="3"/>
  <c r="S2997" i="3"/>
  <c r="S3790" i="3"/>
  <c r="S1324" i="3"/>
  <c r="S1794" i="3"/>
  <c r="S1658" i="3"/>
  <c r="S4275" i="3"/>
  <c r="S4400" i="3"/>
  <c r="S1851" i="3"/>
  <c r="S4401" i="3"/>
  <c r="S1579" i="3"/>
  <c r="S2643" i="3"/>
  <c r="S3576" i="3"/>
  <c r="S3630" i="3"/>
  <c r="S1391" i="3"/>
  <c r="S830" i="3"/>
  <c r="S2196" i="3"/>
  <c r="S3998" i="3"/>
  <c r="S2535" i="3"/>
  <c r="S2253" i="3"/>
  <c r="S1705" i="3"/>
  <c r="S3787" i="3"/>
  <c r="S1272" i="3"/>
  <c r="S4388" i="3"/>
  <c r="S1520" i="3"/>
  <c r="S4772" i="3"/>
  <c r="S1620" i="3"/>
  <c r="S878" i="3"/>
  <c r="S4904" i="3"/>
  <c r="S3851" i="3"/>
  <c r="S2252" i="3"/>
  <c r="S1486" i="3"/>
  <c r="S1810" i="3"/>
  <c r="S971" i="3"/>
  <c r="S3034" i="3"/>
  <c r="S1665" i="3"/>
  <c r="S4933" i="3"/>
  <c r="S2597" i="3"/>
  <c r="S1441" i="3"/>
  <c r="S3768" i="3"/>
  <c r="S998" i="3"/>
  <c r="S4088" i="3"/>
  <c r="S3415" i="3"/>
  <c r="S3621" i="3"/>
  <c r="S2063" i="3"/>
  <c r="S915" i="3"/>
  <c r="S4506" i="3"/>
  <c r="S426" i="3"/>
  <c r="S5034" i="3"/>
  <c r="S1022" i="3"/>
  <c r="S2355" i="3"/>
  <c r="S1497" i="3"/>
  <c r="S2701" i="3"/>
  <c r="S5193" i="3"/>
  <c r="S2755" i="3"/>
  <c r="S4803" i="3"/>
  <c r="S1333" i="3"/>
  <c r="S4243" i="3"/>
  <c r="S1438" i="3"/>
  <c r="S4790" i="3"/>
  <c r="S3643" i="3"/>
  <c r="S812" i="3"/>
  <c r="S2771" i="3"/>
  <c r="S4849" i="3"/>
  <c r="S1898" i="3"/>
  <c r="S3793" i="3"/>
  <c r="S4134" i="3"/>
  <c r="S3376" i="3"/>
  <c r="S3810" i="3"/>
  <c r="S4371" i="3"/>
  <c r="S3178" i="3"/>
  <c r="S966" i="3"/>
  <c r="S1045" i="3"/>
  <c r="S3706" i="3"/>
  <c r="S670" i="3"/>
  <c r="S1761" i="3"/>
  <c r="S2138" i="3"/>
  <c r="S5111" i="3"/>
  <c r="S2405" i="3"/>
  <c r="S4525" i="3"/>
  <c r="S3773" i="3"/>
  <c r="S4284" i="3"/>
  <c r="S1437" i="3"/>
  <c r="S554" i="3"/>
  <c r="S2878" i="3"/>
  <c r="S2834" i="3"/>
  <c r="S4549" i="3"/>
  <c r="S1639" i="3"/>
  <c r="S879" i="3"/>
  <c r="S3344" i="3"/>
  <c r="S2551" i="3"/>
  <c r="S4667" i="3"/>
  <c r="S3289" i="3"/>
  <c r="S2388" i="3"/>
  <c r="S3539" i="3"/>
  <c r="S1648" i="3"/>
  <c r="S2679" i="3"/>
  <c r="S1582" i="3"/>
  <c r="S3560" i="3"/>
  <c r="S4874" i="3"/>
  <c r="S2406" i="3"/>
  <c r="S2915" i="3"/>
  <c r="S1563" i="3"/>
  <c r="S1102" i="3"/>
  <c r="S2026" i="3"/>
  <c r="S1628" i="3"/>
  <c r="S1901" i="3"/>
  <c r="S2715" i="3"/>
  <c r="S1995" i="3"/>
  <c r="S3122" i="3"/>
  <c r="S3016" i="3"/>
  <c r="S1807" i="3"/>
  <c r="S1038" i="3"/>
  <c r="S1685" i="3"/>
  <c r="S4345" i="3"/>
  <c r="S4384" i="3"/>
  <c r="S2346" i="3"/>
  <c r="S1057" i="3"/>
  <c r="S2108" i="3"/>
  <c r="S3067" i="3"/>
  <c r="S2033" i="3"/>
  <c r="S2209" i="3"/>
  <c r="S1487" i="3"/>
  <c r="S2531" i="3"/>
  <c r="S2556" i="3"/>
  <c r="S4009" i="3"/>
  <c r="S5055" i="3"/>
  <c r="S3094" i="3"/>
  <c r="S3101" i="3"/>
  <c r="S3283" i="3"/>
  <c r="S2487" i="3"/>
  <c r="S5009" i="3"/>
  <c r="S3476" i="3"/>
  <c r="S149" i="3"/>
  <c r="S1787" i="3"/>
  <c r="S3893" i="3"/>
  <c r="S2763" i="3"/>
  <c r="S1137" i="3"/>
  <c r="S4412" i="3"/>
  <c r="S3956" i="3"/>
  <c r="S2074" i="3"/>
  <c r="S2653" i="3"/>
  <c r="S1941" i="3"/>
  <c r="S1762" i="3"/>
  <c r="S1385" i="3"/>
  <c r="S2845" i="3"/>
  <c r="S5110" i="3"/>
  <c r="S2479" i="3"/>
  <c r="S4944" i="3"/>
  <c r="S2782" i="3"/>
  <c r="S4035" i="3"/>
  <c r="S3718" i="3"/>
  <c r="S1212" i="3"/>
  <c r="S1513" i="3"/>
  <c r="S1121" i="3"/>
  <c r="S3657" i="3"/>
  <c r="S158" i="3"/>
  <c r="S2860" i="3"/>
  <c r="S3117" i="3"/>
  <c r="S4394" i="3"/>
  <c r="S2603" i="3"/>
  <c r="S3804" i="3"/>
  <c r="S1321" i="3"/>
  <c r="S2245" i="3"/>
  <c r="S3085" i="3"/>
  <c r="S3813" i="3"/>
  <c r="S1040" i="3"/>
  <c r="S2937" i="3"/>
  <c r="S1506" i="3"/>
  <c r="S1541" i="3"/>
  <c r="S1793" i="3"/>
  <c r="S1627" i="3"/>
  <c r="S4280" i="3"/>
  <c r="S2882" i="3"/>
  <c r="S4432" i="3"/>
  <c r="S2452" i="3"/>
  <c r="S989" i="3"/>
  <c r="S4979" i="3"/>
  <c r="S2462" i="3"/>
  <c r="S4239" i="3"/>
  <c r="S3607" i="3"/>
  <c r="S3786" i="3"/>
  <c r="S3400" i="3"/>
  <c r="S1002" i="3"/>
  <c r="S1218" i="3"/>
  <c r="S564" i="3"/>
  <c r="S4544" i="3"/>
  <c r="S4913" i="3"/>
  <c r="S2491" i="3"/>
  <c r="S1357" i="3"/>
  <c r="S1558" i="3"/>
  <c r="S4715" i="3"/>
  <c r="S1214" i="3"/>
  <c r="S3204" i="3"/>
  <c r="S4939" i="3"/>
  <c r="S2288" i="3"/>
  <c r="S2114" i="3"/>
  <c r="S4014" i="3"/>
  <c r="S2231" i="3"/>
  <c r="S903" i="3"/>
  <c r="S920" i="3"/>
  <c r="S2165" i="3"/>
  <c r="S856" i="3"/>
  <c r="S3596" i="3"/>
  <c r="S1600" i="3"/>
  <c r="S2237" i="3"/>
  <c r="S2742" i="3"/>
  <c r="S2962" i="3"/>
  <c r="S774" i="3"/>
  <c r="S1584" i="3"/>
  <c r="S2436" i="3"/>
  <c r="S269" i="3"/>
  <c r="S1896" i="3"/>
  <c r="S1047" i="3"/>
  <c r="S1749" i="3"/>
  <c r="S1373" i="3"/>
  <c r="S4719" i="3"/>
  <c r="S3960" i="3"/>
  <c r="S3525" i="3"/>
  <c r="S4511" i="3"/>
  <c r="S1232" i="3"/>
  <c r="S3873" i="3"/>
  <c r="S4724" i="3"/>
  <c r="S3579" i="3"/>
  <c r="S1483" i="3"/>
  <c r="S2086" i="3"/>
  <c r="S1081" i="3"/>
  <c r="S2099" i="3"/>
  <c r="S2314" i="3"/>
  <c r="S3115" i="3"/>
  <c r="S1669" i="3"/>
  <c r="S2316" i="3"/>
  <c r="S4411" i="3"/>
  <c r="S3850" i="3"/>
  <c r="S3226" i="3"/>
  <c r="S1171" i="3"/>
  <c r="S4528" i="3"/>
  <c r="S4278" i="3"/>
  <c r="S4562" i="3"/>
  <c r="S3936" i="3"/>
  <c r="S3340" i="3"/>
  <c r="S1656" i="3"/>
  <c r="S1155" i="3"/>
  <c r="S1613" i="3"/>
  <c r="S778" i="3"/>
  <c r="S2604" i="3"/>
  <c r="S3725" i="3"/>
  <c r="S2526" i="3"/>
  <c r="S4804" i="3"/>
  <c r="S3103" i="3"/>
  <c r="S1611" i="3"/>
  <c r="S2080" i="3"/>
  <c r="S4981" i="3"/>
  <c r="S3668" i="3"/>
  <c r="S3522" i="3"/>
  <c r="S3463" i="3"/>
  <c r="S933" i="3"/>
  <c r="S5082" i="3"/>
  <c r="S3355" i="3"/>
  <c r="S4929" i="3"/>
  <c r="S2740" i="3"/>
  <c r="S3157" i="3"/>
  <c r="S1536" i="3"/>
  <c r="S2575" i="3"/>
  <c r="S4827" i="3"/>
  <c r="S4917" i="3"/>
  <c r="S4215" i="3"/>
  <c r="S2670" i="3"/>
  <c r="S4556" i="3"/>
  <c r="S2309" i="3"/>
  <c r="S4674" i="3"/>
  <c r="S2795" i="3"/>
  <c r="S1384" i="3"/>
  <c r="S717" i="3"/>
  <c r="S3942" i="3"/>
  <c r="S3651" i="3"/>
  <c r="S2671" i="3"/>
  <c r="S5035" i="3"/>
  <c r="S4537" i="3"/>
  <c r="S895" i="3"/>
  <c r="S1926" i="3"/>
  <c r="S2289" i="3"/>
  <c r="S2598" i="3"/>
  <c r="S742" i="3"/>
  <c r="S477" i="3"/>
  <c r="S1120" i="3"/>
  <c r="S4623" i="3"/>
  <c r="S698" i="3"/>
  <c r="S2622" i="3"/>
  <c r="S661" i="3"/>
  <c r="S1708" i="3"/>
  <c r="S2669" i="3"/>
  <c r="S3606" i="3"/>
  <c r="S4185" i="3"/>
  <c r="S1167" i="3"/>
  <c r="S2052" i="3"/>
  <c r="S1306" i="3"/>
  <c r="S3270" i="3"/>
  <c r="S2103" i="3"/>
  <c r="S1880" i="3"/>
  <c r="S3661" i="3"/>
  <c r="S4483" i="3"/>
  <c r="S2481" i="3"/>
  <c r="S2347" i="3"/>
  <c r="S680" i="3"/>
  <c r="S2859" i="3"/>
  <c r="S2656" i="3"/>
  <c r="S4464" i="3"/>
  <c r="S3003" i="3"/>
  <c r="S4784" i="3"/>
  <c r="S366" i="3"/>
  <c r="S1248" i="3"/>
  <c r="S2173" i="3"/>
  <c r="S1607" i="3"/>
  <c r="S1842" i="3"/>
  <c r="S1200" i="3"/>
  <c r="S3149" i="3"/>
  <c r="S3571" i="3"/>
  <c r="S2829" i="3"/>
  <c r="S4328" i="3"/>
  <c r="S1888" i="3"/>
  <c r="S2242" i="3"/>
  <c r="S3269" i="3"/>
  <c r="S2058" i="3"/>
  <c r="S2579" i="3"/>
  <c r="S1104" i="3"/>
  <c r="S4446" i="3"/>
  <c r="S692" i="3"/>
  <c r="S3478" i="3"/>
  <c r="S3339" i="3"/>
  <c r="S2168" i="3"/>
  <c r="S3683" i="3"/>
  <c r="S2555" i="3"/>
  <c r="S3444" i="3"/>
  <c r="S1340" i="3"/>
  <c r="S1267" i="3"/>
  <c r="S1196" i="3"/>
  <c r="S996" i="3"/>
  <c r="S2362" i="3"/>
  <c r="S1581" i="3"/>
  <c r="S1785" i="3"/>
  <c r="S3112" i="3"/>
  <c r="S4368" i="3"/>
  <c r="S3394" i="3"/>
  <c r="S1255" i="3"/>
  <c r="S3799" i="3"/>
  <c r="S4454" i="3"/>
  <c r="S2943" i="3"/>
  <c r="S746" i="3"/>
  <c r="S3685" i="3"/>
  <c r="S4575" i="3"/>
  <c r="S2813" i="3"/>
  <c r="S1542" i="3"/>
  <c r="S1133" i="3"/>
  <c r="S4876" i="3"/>
  <c r="S1588" i="3"/>
  <c r="S3195" i="3"/>
  <c r="S1318" i="3"/>
  <c r="S4423" i="3"/>
  <c r="S5163" i="3"/>
  <c r="S2142" i="3"/>
  <c r="S2125" i="3"/>
  <c r="S1650" i="3"/>
  <c r="S1718" i="3"/>
  <c r="S979" i="3"/>
  <c r="S2044" i="3"/>
  <c r="S1179" i="3"/>
  <c r="S3252" i="3"/>
  <c r="S1962" i="3"/>
  <c r="S2162" i="3"/>
  <c r="S5180" i="3"/>
  <c r="S4994" i="3"/>
  <c r="S1470" i="3"/>
  <c r="S3433" i="3"/>
  <c r="S3459" i="3"/>
  <c r="S3612" i="3"/>
  <c r="S3015" i="3"/>
  <c r="S2666" i="3"/>
  <c r="S3084" i="3"/>
  <c r="S4918" i="3"/>
  <c r="S632" i="3"/>
  <c r="S500" i="3"/>
  <c r="S1422" i="3"/>
  <c r="S4736" i="3"/>
  <c r="S4381" i="3"/>
  <c r="S2546" i="3"/>
  <c r="S764" i="3"/>
  <c r="S2485" i="3"/>
  <c r="S1704" i="3"/>
  <c r="S797" i="3"/>
  <c r="S4178" i="3"/>
  <c r="S1012" i="3"/>
  <c r="S4155" i="3"/>
  <c r="S4064" i="3"/>
  <c r="S1466" i="3"/>
  <c r="S3407" i="3"/>
  <c r="S2358" i="3"/>
  <c r="S1273" i="3"/>
  <c r="S2889" i="3"/>
  <c r="S2251" i="3"/>
  <c r="S1724" i="3"/>
  <c r="S2549" i="3"/>
  <c r="S2582" i="3"/>
  <c r="S2295" i="3"/>
  <c r="S2434" i="3"/>
  <c r="S2980" i="3"/>
  <c r="S974" i="3"/>
  <c r="S3135" i="3"/>
  <c r="S662" i="3"/>
  <c r="S707" i="3"/>
  <c r="S1929" i="3"/>
  <c r="S2950" i="3"/>
  <c r="S1997" i="3"/>
  <c r="S2167" i="3"/>
  <c r="S4467" i="3"/>
  <c r="S993" i="3"/>
  <c r="S3387" i="3"/>
  <c r="S889" i="3"/>
  <c r="S2799" i="3"/>
  <c r="S5048" i="3"/>
  <c r="S3623" i="3"/>
  <c r="S2060" i="3"/>
  <c r="S4986" i="3"/>
  <c r="S3500" i="3"/>
  <c r="S2517" i="3"/>
  <c r="S1973" i="3"/>
  <c r="S1915" i="3"/>
  <c r="S3121" i="3"/>
  <c r="S770" i="3"/>
  <c r="S1768" i="3"/>
  <c r="S1009" i="3"/>
  <c r="S3311" i="3"/>
  <c r="S807" i="3"/>
  <c r="S4779" i="3"/>
  <c r="S2056" i="3"/>
  <c r="S1292" i="3"/>
  <c r="S1413" i="3"/>
  <c r="S4490" i="3"/>
  <c r="S2560" i="3"/>
  <c r="S3926" i="3"/>
  <c r="S4878" i="3"/>
  <c r="S2680" i="3"/>
  <c r="S1319" i="3"/>
  <c r="S2092" i="3"/>
  <c r="S1593" i="3"/>
  <c r="S1301" i="3"/>
  <c r="S1086" i="3"/>
  <c r="S4383" i="3"/>
  <c r="S1330" i="3"/>
  <c r="S4633" i="3"/>
  <c r="S728" i="3"/>
  <c r="S1841" i="3"/>
  <c r="S4991" i="3"/>
  <c r="S4177" i="3"/>
  <c r="S2537" i="3"/>
  <c r="S4238" i="3"/>
  <c r="S1402" i="3"/>
  <c r="S1277" i="3"/>
  <c r="S842" i="3"/>
  <c r="S3716" i="3"/>
  <c r="S2444" i="3"/>
  <c r="S1515" i="3"/>
  <c r="S4718" i="3"/>
  <c r="S1647" i="3"/>
  <c r="S1032" i="3"/>
  <c r="S1088" i="3"/>
  <c r="S3931" i="3"/>
  <c r="S1869" i="3"/>
  <c r="S3983" i="3"/>
  <c r="S3239" i="3"/>
  <c r="S3424" i="3"/>
  <c r="S2748" i="3"/>
  <c r="S4406" i="3"/>
  <c r="S2104" i="3"/>
  <c r="S2117" i="3"/>
  <c r="S1142" i="3"/>
  <c r="S796" i="3"/>
  <c r="S2662" i="3"/>
  <c r="S1946" i="3"/>
  <c r="S2464" i="3"/>
  <c r="S3294" i="3"/>
  <c r="S4163" i="3"/>
  <c r="S2928" i="3"/>
  <c r="S3096" i="3"/>
  <c r="S4119" i="3"/>
  <c r="S5037" i="3"/>
  <c r="S425" i="3"/>
  <c r="S693" i="3"/>
  <c r="S2318" i="3"/>
  <c r="S1777" i="3"/>
  <c r="S470" i="3"/>
  <c r="S2684" i="3"/>
  <c r="S5060" i="3"/>
  <c r="S2439" i="3"/>
  <c r="S3367" i="3"/>
  <c r="S2965" i="3"/>
  <c r="S1830" i="3"/>
  <c r="S4926" i="3"/>
  <c r="S604" i="3"/>
  <c r="S4580" i="3"/>
  <c r="S4362" i="3"/>
  <c r="S912" i="3"/>
  <c r="S4753" i="3"/>
  <c r="S5022" i="3"/>
  <c r="S3183" i="3"/>
  <c r="S1996" i="3"/>
  <c r="S2106" i="3"/>
  <c r="S3595" i="3"/>
  <c r="S1603" i="3"/>
  <c r="S1766" i="3"/>
  <c r="S3301" i="3"/>
  <c r="S1569" i="3"/>
  <c r="S4183" i="3"/>
  <c r="S2445" i="3"/>
  <c r="S4778" i="3"/>
  <c r="S1007" i="3"/>
  <c r="S249" i="3"/>
  <c r="S4152" i="3"/>
  <c r="S2561" i="3"/>
  <c r="S1428" i="3"/>
  <c r="S4694" i="3"/>
  <c r="S1173" i="3"/>
  <c r="S2801" i="3"/>
  <c r="S3871" i="3"/>
  <c r="S1349" i="3"/>
  <c r="S4407" i="3"/>
  <c r="S1863" i="3"/>
  <c r="S3358" i="3"/>
  <c r="S4614" i="3"/>
  <c r="S3699" i="3"/>
  <c r="S3162" i="3"/>
  <c r="S4297" i="3"/>
  <c r="S2385" i="3"/>
  <c r="S3369" i="3"/>
  <c r="S2032" i="3"/>
  <c r="S1806" i="3"/>
  <c r="S1633" i="3"/>
  <c r="S2368" i="3"/>
  <c r="S3118" i="3"/>
  <c r="S1253" i="3"/>
  <c r="S723" i="3"/>
  <c r="S5138" i="3"/>
  <c r="S2461" i="3"/>
  <c r="S3076" i="3"/>
  <c r="S4606" i="3"/>
  <c r="S1706" i="3"/>
  <c r="S4672" i="3"/>
  <c r="S275" i="3"/>
  <c r="S4517" i="3"/>
  <c r="S2691" i="3"/>
  <c r="S1103" i="3"/>
  <c r="S2629" i="3"/>
  <c r="S2236" i="3"/>
  <c r="S4649" i="3"/>
  <c r="S3686" i="3"/>
  <c r="S586" i="3"/>
  <c r="S4311" i="3"/>
  <c r="S4420" i="3"/>
  <c r="S4612" i="3"/>
  <c r="S3092" i="3"/>
  <c r="S4323" i="3"/>
  <c r="S4529" i="3"/>
  <c r="S3829" i="3"/>
  <c r="S4169" i="3"/>
  <c r="S1853" i="3"/>
  <c r="S4364" i="3"/>
  <c r="S3700" i="3"/>
  <c r="S1849" i="3"/>
  <c r="S3119" i="3"/>
  <c r="S3186" i="3"/>
  <c r="S5010" i="3"/>
  <c r="S3315" i="3"/>
  <c r="S1511" i="3"/>
  <c r="S4768" i="3"/>
  <c r="S4603" i="3"/>
  <c r="S3081" i="3"/>
  <c r="S2822" i="3"/>
  <c r="S2631" i="3"/>
  <c r="S3597" i="3"/>
  <c r="S1414" i="3"/>
  <c r="S2775" i="3"/>
  <c r="S3132" i="3"/>
  <c r="S3603" i="3"/>
  <c r="S1217" i="3"/>
  <c r="S1328" i="3"/>
  <c r="S4222" i="3"/>
  <c r="S1714" i="3"/>
  <c r="S3818" i="3"/>
  <c r="S2296" i="3"/>
  <c r="S1160" i="3"/>
  <c r="S2762" i="3"/>
  <c r="S4601" i="3"/>
  <c r="S4166" i="3"/>
  <c r="S3892" i="3"/>
  <c r="S3454" i="3"/>
  <c r="S1524" i="3"/>
  <c r="S1700" i="3"/>
  <c r="S1925" i="3"/>
  <c r="S1617" i="3"/>
  <c r="S827" i="3"/>
  <c r="S4700" i="3"/>
  <c r="S535" i="3"/>
  <c r="S788" i="3"/>
  <c r="S1596" i="3"/>
  <c r="S5047" i="3"/>
  <c r="S3479" i="3"/>
  <c r="S3523" i="3"/>
  <c r="S4997" i="3"/>
  <c r="S265" i="3"/>
  <c r="S4730" i="3"/>
  <c r="S1189" i="3"/>
  <c r="S4093" i="3"/>
  <c r="S1516" i="3"/>
  <c r="S1500" i="3"/>
  <c r="S783" i="3"/>
  <c r="S2544" i="3"/>
  <c r="S1073" i="3"/>
  <c r="S3133" i="3"/>
  <c r="S891" i="3"/>
  <c r="S927" i="3"/>
  <c r="S2872" i="3"/>
  <c r="S4819" i="3"/>
  <c r="S1725" i="3"/>
  <c r="S2900" i="3"/>
  <c r="S677" i="3"/>
  <c r="S3351" i="3"/>
  <c r="S4697" i="3"/>
  <c r="S678" i="3"/>
  <c r="S2783" i="3"/>
  <c r="S784" i="3"/>
  <c r="S675" i="3"/>
  <c r="S1723" i="3"/>
  <c r="S4947" i="3"/>
  <c r="S2814" i="3"/>
  <c r="S2835" i="3"/>
  <c r="S4852" i="3"/>
  <c r="S3001" i="3"/>
  <c r="S2624" i="3"/>
  <c r="S1492" i="3"/>
  <c r="S1061" i="3"/>
  <c r="S4453" i="3"/>
  <c r="S4271" i="3"/>
  <c r="S3305" i="3"/>
  <c r="S3420" i="3"/>
  <c r="S2267" i="3"/>
  <c r="S1930" i="3"/>
  <c r="S588" i="3"/>
  <c r="S2164" i="3"/>
  <c r="S4253" i="3"/>
  <c r="S2395" i="3"/>
  <c r="S2833" i="3"/>
  <c r="S2404" i="3"/>
  <c r="S2874" i="3"/>
  <c r="S1156" i="3"/>
  <c r="S1080" i="3"/>
  <c r="S3169" i="3"/>
  <c r="S4920" i="3"/>
  <c r="S961" i="3"/>
  <c r="S3746" i="3"/>
  <c r="S1039" i="3"/>
  <c r="S5023" i="3"/>
  <c r="S598" i="3"/>
  <c r="S1592" i="3"/>
  <c r="S1670" i="3"/>
  <c r="S4783" i="3"/>
  <c r="S3322" i="3"/>
  <c r="S1894" i="3"/>
  <c r="S1143" i="3"/>
  <c r="S3201" i="3"/>
  <c r="S3856" i="3"/>
  <c r="S694" i="3"/>
  <c r="S484" i="3"/>
  <c r="S4563" i="3"/>
  <c r="S1394" i="3"/>
  <c r="S2101" i="3"/>
  <c r="S5065" i="3"/>
  <c r="S4077" i="3"/>
  <c r="S2015" i="3"/>
  <c r="S3971" i="3"/>
  <c r="S1288" i="3"/>
  <c r="S3783" i="3"/>
  <c r="S3570" i="3"/>
  <c r="S1147" i="3"/>
  <c r="S584" i="3"/>
  <c r="S3502" i="3"/>
  <c r="S389" i="3"/>
  <c r="S5019" i="3"/>
  <c r="S2584" i="3"/>
  <c r="S3206" i="3"/>
  <c r="S2983" i="3"/>
  <c r="S2749" i="3"/>
  <c r="S4599" i="3"/>
  <c r="S2751" i="3"/>
  <c r="S2293" i="3"/>
  <c r="S1245" i="3"/>
  <c r="S4098" i="3"/>
  <c r="S4747" i="3"/>
  <c r="S3548" i="3"/>
  <c r="S2428" i="3"/>
  <c r="S684" i="3"/>
  <c r="S3242" i="3"/>
  <c r="S4091" i="3"/>
  <c r="S3729" i="3"/>
  <c r="S2683" i="3"/>
  <c r="S3362" i="3"/>
  <c r="S4499" i="3"/>
  <c r="S4946" i="3"/>
  <c r="S2415" i="3"/>
  <c r="S1342" i="3"/>
  <c r="S1690" i="3"/>
  <c r="S3556" i="3"/>
  <c r="S1980" i="3"/>
  <c r="S3834" i="3"/>
  <c r="S3747" i="3"/>
  <c r="S2694" i="3"/>
  <c r="S1865" i="3"/>
  <c r="S2079" i="3"/>
  <c r="S3769" i="3"/>
  <c r="S3524" i="3"/>
  <c r="S2151" i="3"/>
  <c r="S2059" i="3"/>
  <c r="S1453" i="3"/>
  <c r="S3750" i="3"/>
  <c r="S3770" i="3"/>
  <c r="S1116" i="3"/>
  <c r="S2616" i="3"/>
  <c r="S3161" i="3"/>
  <c r="S1614" i="3"/>
  <c r="S2144" i="3"/>
  <c r="S2471" i="3"/>
  <c r="S2756" i="3"/>
  <c r="S4508" i="3"/>
  <c r="S3282" i="3"/>
  <c r="S5092" i="3"/>
  <c r="S3898" i="3"/>
  <c r="S285" i="3"/>
  <c r="S2687" i="3"/>
  <c r="S1400" i="3"/>
  <c r="S1114" i="3"/>
  <c r="S1917" i="3"/>
  <c r="S4706" i="3"/>
  <c r="S1494" i="3"/>
  <c r="S2587" i="3"/>
  <c r="S1559" i="3"/>
  <c r="S4788" i="3"/>
  <c r="S1004" i="3"/>
  <c r="S1417" i="3"/>
  <c r="S2486" i="3"/>
  <c r="S1397" i="3"/>
  <c r="S1643" i="3"/>
  <c r="S2372" i="3"/>
  <c r="S5123" i="3"/>
  <c r="S4787" i="3"/>
  <c r="S5099" i="3"/>
  <c r="S1005" i="3"/>
  <c r="S1505" i="3"/>
  <c r="S3841" i="3"/>
  <c r="S2401" i="3"/>
  <c r="S2281" i="3"/>
  <c r="S3237" i="3"/>
  <c r="S3260" i="3"/>
  <c r="S2152" i="3"/>
  <c r="S4733" i="3"/>
  <c r="S4850" i="3"/>
  <c r="S4498" i="3"/>
  <c r="S1442" i="3"/>
  <c r="S1862" i="3"/>
  <c r="S2540" i="3"/>
  <c r="S3114" i="3"/>
  <c r="S2688" i="3"/>
  <c r="S2458" i="3"/>
  <c r="S943" i="3"/>
  <c r="S2999" i="3"/>
  <c r="S3726" i="3"/>
  <c r="S2521" i="3"/>
  <c r="S2308" i="3"/>
  <c r="S1902" i="3"/>
  <c r="S4346" i="3"/>
  <c r="S2608" i="3"/>
  <c r="S3861" i="3"/>
  <c r="S3833" i="3"/>
  <c r="S5061" i="3"/>
  <c r="S5101" i="3"/>
  <c r="S1873" i="3"/>
  <c r="S1371" i="3"/>
  <c r="S3981" i="3"/>
  <c r="S735" i="3"/>
  <c r="S549" i="3"/>
  <c r="S1526" i="3"/>
  <c r="S4115" i="3"/>
  <c r="S3126" i="3"/>
  <c r="S814" i="3"/>
  <c r="S623" i="3"/>
  <c r="S1715" i="3"/>
  <c r="S4439" i="3"/>
  <c r="S2988" i="3"/>
  <c r="S3143" i="3"/>
  <c r="S4858" i="3"/>
  <c r="S4510" i="3"/>
  <c r="S1689" i="3"/>
  <c r="S851" i="3"/>
  <c r="S3759" i="3"/>
  <c r="S1999" i="3"/>
  <c r="S2956" i="3"/>
  <c r="S3244" i="3"/>
  <c r="S4114" i="3"/>
  <c r="S2391" i="3"/>
  <c r="S354" i="3"/>
  <c r="S2991" i="3"/>
  <c r="S4509" i="3"/>
  <c r="S4982" i="3"/>
  <c r="S4285" i="3"/>
  <c r="S3559" i="3"/>
  <c r="S3089" i="3"/>
  <c r="S1051" i="3"/>
  <c r="S847" i="3"/>
  <c r="S1599" i="3"/>
  <c r="S2402" i="3"/>
  <c r="S2187" i="3"/>
  <c r="S3046" i="3"/>
  <c r="S741" i="3"/>
  <c r="S1562" i="3"/>
  <c r="S4010" i="3"/>
  <c r="S520" i="3"/>
  <c r="S978" i="3"/>
  <c r="S1937" i="3"/>
  <c r="S326" i="3"/>
  <c r="S1546" i="3"/>
  <c r="S1213" i="3"/>
  <c r="S2911" i="3"/>
  <c r="S4013" i="3"/>
  <c r="S3678" i="3"/>
  <c r="S2961" i="3"/>
  <c r="S2602" i="3"/>
  <c r="S3909" i="3"/>
  <c r="S4797" i="3"/>
  <c r="S1657" i="3"/>
  <c r="S3392" i="3"/>
  <c r="S3839" i="3"/>
  <c r="S3509" i="3"/>
  <c r="S2011" i="3"/>
  <c r="S4135" i="3"/>
  <c r="S2180" i="3"/>
  <c r="S2017" i="3"/>
  <c r="S3041" i="3"/>
  <c r="S2657" i="3"/>
  <c r="S2797" i="3"/>
  <c r="S3290" i="3"/>
  <c r="S1408" i="3"/>
  <c r="S1590" i="3"/>
  <c r="S3196" i="3"/>
  <c r="S2128" i="3"/>
  <c r="S3632" i="3"/>
  <c r="S4796" i="3"/>
  <c r="S819" i="3"/>
  <c r="S1875" i="3"/>
  <c r="S3739" i="3"/>
  <c r="S2812" i="3"/>
  <c r="S2223" i="3"/>
  <c r="S2777" i="3"/>
  <c r="S3601" i="3"/>
  <c r="S4885" i="3"/>
  <c r="S2304" i="3"/>
  <c r="S3197" i="3"/>
  <c r="S3068" i="3"/>
  <c r="S2640" i="3"/>
  <c r="S3708" i="3"/>
  <c r="S1786" i="3"/>
  <c r="S4594" i="3"/>
  <c r="S3945" i="3"/>
  <c r="S152" i="3"/>
  <c r="S1870" i="3"/>
  <c r="S2190" i="3"/>
  <c r="S3335" i="3"/>
  <c r="S3859" i="3"/>
  <c r="S3020" i="3"/>
  <c r="S3996" i="3"/>
  <c r="S1804" i="3"/>
  <c r="S2697" i="3"/>
  <c r="S3585" i="3"/>
  <c r="S2600" i="3"/>
  <c r="S4148" i="3"/>
  <c r="S1013" i="3"/>
  <c r="S4666" i="3"/>
  <c r="S1735" i="3"/>
  <c r="S2243" i="3"/>
  <c r="S4476" i="3"/>
  <c r="S1021" i="3"/>
  <c r="S4315" i="3"/>
  <c r="S4773" i="3"/>
  <c r="S1716" i="3"/>
  <c r="S817" i="3"/>
  <c r="S2712" i="3"/>
  <c r="S3640" i="3"/>
  <c r="S2283" i="3"/>
  <c r="S3063" i="3"/>
  <c r="S1049" i="3"/>
  <c r="S1998" i="3"/>
  <c r="S1405" i="3"/>
  <c r="S1801" i="3"/>
  <c r="S3318" i="3"/>
  <c r="S2031" i="3"/>
  <c r="S706" i="3"/>
  <c r="S4180" i="3"/>
  <c r="S2901" i="3"/>
  <c r="S904" i="3"/>
  <c r="S4397" i="3"/>
  <c r="S4936" i="3"/>
  <c r="S2855" i="3"/>
  <c r="S1485" i="3"/>
  <c r="S1395" i="3"/>
  <c r="S1381" i="3"/>
  <c r="S1953" i="3"/>
  <c r="S3757" i="3"/>
  <c r="S1469" i="3"/>
  <c r="S2518" i="3"/>
  <c r="S3093" i="3"/>
  <c r="S2930" i="3"/>
  <c r="S4331" i="3"/>
  <c r="S2661" i="3"/>
  <c r="S2307" i="3"/>
  <c r="S793" i="3"/>
  <c r="S3286" i="3"/>
  <c r="S3179" i="3"/>
  <c r="S874" i="3"/>
  <c r="S3884" i="3"/>
  <c r="S5132" i="3"/>
  <c r="S4314" i="3"/>
  <c r="S4340" i="3"/>
  <c r="S1084" i="3"/>
  <c r="S1891" i="3"/>
  <c r="S734" i="3"/>
  <c r="S1565" i="3"/>
  <c r="S2580" i="3"/>
  <c r="S1014" i="3"/>
  <c r="S3266" i="3"/>
  <c r="S2585" i="3"/>
  <c r="S1068" i="3"/>
  <c r="S2003" i="3"/>
  <c r="S1821" i="3"/>
  <c r="S834" i="3"/>
  <c r="S2277" i="3"/>
  <c r="S837" i="3"/>
  <c r="S3453" i="3"/>
  <c r="S1252" i="3"/>
  <c r="S3125" i="3"/>
  <c r="S4540" i="3"/>
  <c r="S1823" i="3"/>
  <c r="S1663" i="3"/>
  <c r="S2507" i="3"/>
  <c r="S1682" i="3"/>
  <c r="S3236" i="3"/>
  <c r="S958" i="3"/>
  <c r="S2470" i="3"/>
  <c r="S1435" i="3"/>
  <c r="S1457" i="3"/>
  <c r="S2246" i="3"/>
  <c r="S1092" i="3"/>
  <c r="S1382" i="3"/>
  <c r="S3326" i="3"/>
  <c r="S2495" i="3"/>
  <c r="S2244" i="3"/>
  <c r="S2024" i="3"/>
  <c r="S1817" i="3"/>
  <c r="S3908" i="3"/>
  <c r="S1772" i="3"/>
  <c r="S754" i="3"/>
  <c r="S1983" i="3"/>
  <c r="S718" i="3"/>
  <c r="S3663" i="3"/>
  <c r="S1096" i="3"/>
  <c r="S3519" i="3"/>
  <c r="S1676" i="3"/>
  <c r="S3944" i="3"/>
  <c r="S4290" i="3"/>
  <c r="S3127" i="3"/>
  <c r="S1161" i="3"/>
  <c r="S1771" i="3"/>
  <c r="S4144" i="3"/>
  <c r="S1332" i="3"/>
  <c r="S2036" i="3"/>
  <c r="S3296" i="3"/>
  <c r="S2946" i="3"/>
  <c r="S1623" i="3"/>
  <c r="S1653" i="3"/>
  <c r="S885" i="3"/>
  <c r="S5064" i="3"/>
  <c r="S4640" i="3"/>
  <c r="S3589" i="3"/>
  <c r="S4429" i="3"/>
  <c r="S3789" i="3"/>
  <c r="S2131" i="3"/>
  <c r="S2940" i="3"/>
  <c r="S772" i="3"/>
  <c r="S4094" i="3"/>
  <c r="S4974" i="3"/>
  <c r="S4361" i="3"/>
  <c r="S3321" i="3"/>
  <c r="S3253" i="3"/>
  <c r="S1553" i="3"/>
  <c r="S4705" i="3"/>
  <c r="S4354" i="3"/>
  <c r="S3070" i="3"/>
  <c r="S3655" i="3"/>
  <c r="S3542" i="3"/>
  <c r="S1571" i="3"/>
  <c r="S5137" i="3"/>
  <c r="S4502" i="3"/>
  <c r="S1443" i="3"/>
  <c r="S2707" i="3"/>
  <c r="S4761" i="3"/>
  <c r="S4369" i="3"/>
  <c r="S1642" i="3"/>
  <c r="S1062" i="3"/>
  <c r="S2810" i="3"/>
  <c r="S2757" i="3"/>
  <c r="S1291" i="3"/>
  <c r="S1958" i="3"/>
  <c r="S4731" i="3"/>
  <c r="S4175" i="3"/>
  <c r="S2543" i="3"/>
  <c r="S3247" i="3"/>
  <c r="S1434" i="3"/>
  <c r="S1427" i="3"/>
  <c r="S1353" i="3"/>
  <c r="S4026" i="3"/>
  <c r="S1222" i="3"/>
  <c r="S2529" i="3"/>
  <c r="S3516" i="3"/>
  <c r="S2438" i="3"/>
  <c r="S3341" i="3"/>
  <c r="S1123" i="3"/>
  <c r="S1517" i="3"/>
  <c r="S3116" i="3"/>
  <c r="S3030" i="3"/>
  <c r="S561" i="3"/>
  <c r="S3281" i="3"/>
  <c r="S3140" i="3"/>
  <c r="S3980" i="3"/>
  <c r="S736" i="3"/>
  <c r="S3304" i="3"/>
  <c r="S3738" i="3"/>
  <c r="S4781" i="3"/>
  <c r="S3547" i="3"/>
  <c r="S2459" i="3"/>
  <c r="S3258" i="3"/>
  <c r="S1377" i="3"/>
  <c r="S503" i="3"/>
  <c r="S1003" i="3"/>
  <c r="S2646" i="3"/>
  <c r="S1949" i="3"/>
  <c r="S4001" i="3"/>
  <c r="S2034" i="3"/>
  <c r="S650" i="3"/>
  <c r="S4142" i="3"/>
  <c r="S5098" i="3"/>
  <c r="S2938" i="3"/>
  <c r="S1059" i="3"/>
  <c r="S3327" i="3"/>
  <c r="S4519" i="3"/>
  <c r="S1323" i="3"/>
  <c r="S1778" i="3"/>
  <c r="S2148" i="3"/>
  <c r="S1180" i="3"/>
  <c r="S1407" i="3"/>
  <c r="S4024" i="3"/>
  <c r="S5136" i="3"/>
  <c r="S3032" i="3"/>
  <c r="S2664" i="3"/>
  <c r="S2568" i="3"/>
  <c r="S679" i="3"/>
  <c r="S4419" i="3"/>
  <c r="S952" i="3"/>
  <c r="S940" i="3"/>
  <c r="S3586" i="3"/>
  <c r="S1476" i="3"/>
  <c r="S4662" i="3"/>
  <c r="S516" i="3"/>
  <c r="S1425" i="3"/>
  <c r="S2918" i="3"/>
  <c r="S2493" i="3"/>
  <c r="S3527" i="3"/>
  <c r="S3939" i="3"/>
  <c r="S2819" i="3"/>
  <c r="S3152" i="3"/>
  <c r="S1878" i="3"/>
  <c r="S4448" i="3"/>
  <c r="S3608" i="3"/>
  <c r="S1868" i="3"/>
  <c r="S821" i="3"/>
  <c r="S3052" i="3"/>
  <c r="S4015" i="3"/>
  <c r="S3349" i="3"/>
  <c r="S1510" i="3"/>
  <c r="S941" i="3"/>
  <c r="S1943" i="3"/>
  <c r="S4281" i="3"/>
  <c r="S2619" i="3"/>
  <c r="S2884" i="3"/>
  <c r="S4389" i="3"/>
  <c r="S3374" i="3"/>
  <c r="S2864" i="3"/>
  <c r="S3097" i="3"/>
  <c r="S2290" i="3"/>
  <c r="S4484" i="3"/>
  <c r="S3373" i="3"/>
  <c r="S2970" i="3"/>
  <c r="S4347" i="3"/>
  <c r="S886" i="3"/>
  <c r="S4930" i="3"/>
  <c r="S4049" i="3"/>
  <c r="S3080" i="3"/>
  <c r="S1933" i="3"/>
  <c r="S2329" i="3"/>
  <c r="S1018" i="3"/>
  <c r="S2772" i="3"/>
  <c r="S1416" i="3"/>
  <c r="S2351" i="3"/>
  <c r="S3441" i="3"/>
  <c r="S1074" i="3"/>
  <c r="S5066" i="3"/>
  <c r="S2714" i="3"/>
  <c r="S1974" i="3"/>
  <c r="S2200" i="3"/>
  <c r="S4848" i="3"/>
  <c r="S1739" i="3"/>
  <c r="S2986" i="3"/>
  <c r="S3691" i="3"/>
  <c r="S1523" i="3"/>
  <c r="S4987" i="3"/>
  <c r="S2725" i="3"/>
  <c r="S2069" i="3"/>
  <c r="S4631" i="3"/>
  <c r="S1418" i="3"/>
  <c r="S4370" i="3"/>
  <c r="S4494" i="3"/>
  <c r="S4925" i="3"/>
  <c r="S2143" i="3"/>
  <c r="S4707" i="3"/>
  <c r="S1913" i="3"/>
  <c r="S4693" i="3"/>
  <c r="S1920" i="3"/>
  <c r="S4928" i="3"/>
  <c r="S1630" i="3"/>
  <c r="S963" i="3"/>
  <c r="S1966" i="3"/>
  <c r="S1537" i="3"/>
  <c r="S3176" i="3"/>
  <c r="S1646" i="3"/>
  <c r="S2919" i="3"/>
  <c r="S4586" i="3"/>
  <c r="S3250" i="3"/>
  <c r="S2259" i="3"/>
  <c r="S4676" i="3"/>
  <c r="S1852" i="3"/>
  <c r="S452" i="3"/>
  <c r="S1360" i="3"/>
  <c r="S4892" i="3"/>
  <c r="S2066" i="3"/>
  <c r="S2028" i="3"/>
  <c r="S3445" i="3"/>
  <c r="S1831" i="3"/>
  <c r="S1597" i="3"/>
  <c r="S2191" i="3"/>
  <c r="S1914" i="3"/>
  <c r="S3665" i="3"/>
  <c r="S1989" i="3"/>
  <c r="S2652" i="3"/>
  <c r="S3421" i="3"/>
  <c r="S1240" i="3"/>
  <c r="S1079" i="3"/>
  <c r="S3573" i="3"/>
  <c r="S2817" i="3"/>
  <c r="S1271" i="3"/>
  <c r="S4762" i="3"/>
  <c r="S2578" i="3"/>
  <c r="S2530" i="3"/>
  <c r="S2769" i="3"/>
  <c r="S4096" i="3"/>
  <c r="S4208" i="3"/>
  <c r="S5017" i="3"/>
  <c r="S1095" i="3"/>
  <c r="S3779" i="3"/>
  <c r="S988" i="3"/>
  <c r="S252" i="3"/>
  <c r="S1270" i="3"/>
  <c r="S2376" i="3"/>
  <c r="S3437" i="3"/>
  <c r="S1684" i="3"/>
  <c r="S2175" i="3"/>
  <c r="S3711" i="3"/>
  <c r="S1194" i="3"/>
  <c r="S1655" i="3"/>
  <c r="S4120" i="3"/>
  <c r="S4602" i="3"/>
  <c r="S1376" i="3"/>
  <c r="S4029" i="3"/>
  <c r="S3881" i="3"/>
  <c r="S2156" i="3"/>
  <c r="S3295" i="3"/>
  <c r="S4690" i="3"/>
  <c r="S1424" i="3"/>
  <c r="S3491" i="3"/>
  <c r="S3356" i="3"/>
  <c r="S2667" i="3"/>
  <c r="S2802" i="3"/>
  <c r="S2273" i="3"/>
  <c r="S2457" i="3"/>
  <c r="S1429" i="3"/>
  <c r="S2379" i="3"/>
  <c r="S198" i="3"/>
  <c r="S749" i="3"/>
  <c r="S1683" i="3"/>
  <c r="S3676" i="3"/>
  <c r="S2133" i="3"/>
  <c r="S2171" i="3"/>
  <c r="S3082" i="3"/>
  <c r="S2113" i="3"/>
  <c r="S3925" i="3"/>
  <c r="S3148" i="3"/>
  <c r="S1163" i="3"/>
  <c r="S4820" i="3"/>
  <c r="S3918" i="3"/>
  <c r="S4060" i="3"/>
  <c r="S144" i="3"/>
  <c r="S1432" i="3"/>
  <c r="S3388" i="3"/>
  <c r="S2996" i="3"/>
  <c r="S2067" i="3"/>
  <c r="S2150" i="3"/>
  <c r="S765" i="3"/>
  <c r="S3982" i="3"/>
  <c r="S3745" i="3"/>
  <c r="S3276" i="3"/>
  <c r="S1615" i="3"/>
  <c r="S3299" i="3"/>
  <c r="S1134" i="3"/>
  <c r="S2057" i="3"/>
  <c r="S3553" i="3"/>
  <c r="S3894" i="3"/>
  <c r="S4056" i="3"/>
  <c r="S5162" i="3"/>
  <c r="S2068" i="3"/>
  <c r="S2254" i="3"/>
  <c r="S1106" i="3"/>
  <c r="S4422" i="3"/>
  <c r="S3432" i="3"/>
  <c r="S378" i="3"/>
  <c r="S1072" i="3"/>
  <c r="S4628" i="3"/>
  <c r="S877" i="3"/>
  <c r="S2278" i="3"/>
  <c r="S3413" i="3"/>
  <c r="S990" i="3"/>
  <c r="S3024" i="3"/>
  <c r="S4862" i="3"/>
  <c r="S3251" i="3"/>
  <c r="S1987" i="3"/>
  <c r="S1509" i="3"/>
  <c r="S1464" i="3"/>
  <c r="S2929" i="3"/>
  <c r="S1495" i="3"/>
  <c r="S3743" i="3"/>
  <c r="S1025" i="3"/>
  <c r="S3036" i="3"/>
  <c r="S3129" i="3"/>
  <c r="S2477" i="3"/>
  <c r="S1800" i="3"/>
  <c r="S3642" i="3"/>
  <c r="S4967" i="3"/>
  <c r="S4071" i="3"/>
  <c r="S2134" i="3"/>
  <c r="S5183" i="3"/>
  <c r="S3497" i="3"/>
  <c r="S3113" i="3"/>
  <c r="S1783" i="3"/>
  <c r="S1344" i="3"/>
  <c r="S4887" i="3"/>
  <c r="S3000" i="3"/>
  <c r="S3451" i="3"/>
  <c r="S2312" i="3"/>
  <c r="S2004" i="3"/>
  <c r="S4766" i="3"/>
  <c r="S2734" i="3"/>
  <c r="S3137" i="3"/>
  <c r="S2204" i="3"/>
  <c r="S771" i="3"/>
  <c r="S3935" i="3"/>
  <c r="S3465" i="3"/>
  <c r="S5030" i="3"/>
  <c r="S4512" i="3"/>
  <c r="S4839" i="3"/>
  <c r="S896" i="3"/>
  <c r="S4780" i="3"/>
  <c r="S394" i="3"/>
  <c r="S5129" i="3"/>
  <c r="S3903" i="3"/>
  <c r="S4116" i="3"/>
  <c r="S2001" i="3"/>
  <c r="S2480" i="3"/>
  <c r="S2659" i="3"/>
  <c r="S2007" i="3"/>
  <c r="S3528" i="3"/>
  <c r="S1703" i="3"/>
  <c r="S1738" i="3"/>
  <c r="S1601" i="3"/>
  <c r="S4487" i="3"/>
  <c r="S1968" i="3"/>
  <c r="S3154" i="3"/>
  <c r="S3210" i="3"/>
  <c r="S1897" i="3"/>
  <c r="S3913" i="3"/>
  <c r="S2796" i="3"/>
  <c r="S663" i="3"/>
  <c r="S1501" i="3"/>
  <c r="S3761" i="3"/>
  <c r="S3153" i="3"/>
  <c r="S1819" i="3"/>
  <c r="S1334" i="3"/>
  <c r="S4086" i="3"/>
  <c r="S1740" i="3"/>
  <c r="S4637" i="3"/>
  <c r="S4721" i="3"/>
  <c r="S2957" i="3"/>
  <c r="S1835" i="3"/>
  <c r="S755" i="3"/>
  <c r="S3375" i="3"/>
  <c r="S2628" i="3"/>
  <c r="S3938" i="3"/>
  <c r="S5143" i="3"/>
  <c r="S2854" i="3"/>
  <c r="S3950" i="3"/>
  <c r="S421" i="3"/>
  <c r="S1066" i="3"/>
  <c r="S2431" i="3"/>
  <c r="S2443" i="3"/>
  <c r="S1693" i="3"/>
  <c r="S810" i="3"/>
  <c r="S2132" i="3"/>
  <c r="S2885" i="3"/>
  <c r="S629" i="3"/>
  <c r="S2160" i="3"/>
  <c r="S2364" i="3"/>
  <c r="S2344" i="3"/>
  <c r="S2713" i="3"/>
  <c r="S2393" i="3"/>
  <c r="S4561" i="3"/>
  <c r="S3762" i="3"/>
  <c r="S4349" i="3"/>
  <c r="S3391" i="3"/>
  <c r="S1950" i="3"/>
  <c r="S1320" i="3"/>
  <c r="S1885" i="3"/>
  <c r="S3469" i="3"/>
  <c r="S1000" i="3"/>
  <c r="S1446" i="3"/>
  <c r="S4583" i="3"/>
  <c r="S4732" i="3"/>
  <c r="S3199" i="3"/>
  <c r="S1644" i="3"/>
  <c r="S2089" i="3"/>
  <c r="S1093" i="3"/>
  <c r="S4497" i="3"/>
  <c r="S3897" i="3"/>
  <c r="S2399" i="3"/>
  <c r="S2111" i="3"/>
  <c r="S3353" i="3"/>
  <c r="S3728" i="3"/>
  <c r="S3767" i="3"/>
  <c r="S4578" i="3"/>
  <c r="S4471" i="3"/>
  <c r="S3816" i="3"/>
  <c r="S2863" i="3"/>
  <c r="S3622" i="3"/>
  <c r="S5103" i="3"/>
  <c r="S799" i="3"/>
  <c r="S1760" i="3"/>
  <c r="S3529" i="3"/>
  <c r="S3814" i="3"/>
  <c r="S1281" i="3"/>
  <c r="S2382" i="3"/>
  <c r="S1899" i="3"/>
  <c r="S1484" i="3"/>
  <c r="S2978" i="3"/>
  <c r="S4019" i="3"/>
  <c r="S1282" i="3"/>
  <c r="S1468" i="3"/>
  <c r="S5148" i="3"/>
  <c r="S828" i="3"/>
  <c r="S1838" i="3"/>
  <c r="S3544" i="3"/>
  <c r="S1110" i="3"/>
  <c r="S2759" i="3"/>
  <c r="S1575" i="3"/>
  <c r="S798" i="3"/>
  <c r="S5051" i="3"/>
  <c r="S3664" i="3"/>
  <c r="S3031" i="3"/>
  <c r="S1452" i="3"/>
  <c r="S2926" i="3"/>
  <c r="S1866" i="3"/>
  <c r="S1802" i="3"/>
  <c r="S3486" i="3"/>
  <c r="S1406" i="3"/>
  <c r="S1082" i="3"/>
  <c r="S1624" i="3"/>
  <c r="S3734" i="3"/>
  <c r="S4241" i="3"/>
  <c r="S2541" i="3"/>
  <c r="S3499" i="3"/>
  <c r="S465" i="3"/>
  <c r="S2893" i="3"/>
  <c r="S1460" i="3"/>
  <c r="S2702" i="3"/>
  <c r="S5002" i="3"/>
  <c r="S5126" i="3"/>
  <c r="S3709" i="3"/>
  <c r="S4039" i="3"/>
  <c r="S715" i="3"/>
  <c r="S1638" i="3"/>
  <c r="S2798" i="3"/>
  <c r="S2451" i="3"/>
  <c r="S577" i="3"/>
  <c r="S758" i="3"/>
  <c r="S3562" i="3"/>
  <c r="S2739" i="3"/>
  <c r="S703" i="3"/>
  <c r="S5170" i="3"/>
  <c r="S2380" i="3"/>
  <c r="S4558" i="3"/>
  <c r="S2693" i="3"/>
  <c r="S1473" i="3"/>
  <c r="S2178" i="3"/>
  <c r="S2908" i="3"/>
  <c r="S2357" i="3"/>
  <c r="S4262" i="3"/>
  <c r="S1415" i="3"/>
  <c r="S934" i="3"/>
  <c r="S4906" i="3"/>
  <c r="S4156" i="3"/>
  <c r="S4012" i="3"/>
  <c r="S1618" i="3"/>
  <c r="S2331" i="3"/>
  <c r="S4376" i="3"/>
  <c r="S3969" i="3"/>
  <c r="S1314" i="3"/>
  <c r="S1369" i="3"/>
  <c r="S2062" i="3"/>
  <c r="S1695" i="3"/>
  <c r="S2968" i="3"/>
  <c r="S1570" i="3"/>
  <c r="S2008" i="3"/>
  <c r="S2158" i="3"/>
  <c r="S2375" i="3"/>
  <c r="S3566" i="3"/>
  <c r="S4875" i="3"/>
  <c r="S2124" i="3"/>
  <c r="S2496" i="3"/>
  <c r="S4191" i="3"/>
  <c r="S2672" i="3"/>
  <c r="S4223" i="3"/>
  <c r="S531" i="3"/>
  <c r="S3820" i="3"/>
  <c r="S1522" i="3"/>
  <c r="S4663" i="3"/>
  <c r="S3828" i="3"/>
  <c r="S3955" i="3"/>
  <c r="S2043" i="3"/>
  <c r="S3464" i="3"/>
  <c r="S3105" i="3"/>
  <c r="S2792" i="3"/>
  <c r="S2046" i="3"/>
  <c r="S2425" i="3"/>
  <c r="S4898" i="3"/>
  <c r="S4179" i="3"/>
  <c r="S5134" i="3"/>
  <c r="S803" i="3"/>
  <c r="S2927" i="3"/>
  <c r="S2367" i="3"/>
  <c r="S3264" i="3"/>
  <c r="S2447" i="3"/>
  <c r="S1368" i="3"/>
  <c r="S4749" i="3"/>
  <c r="S4940" i="3"/>
  <c r="S3471" i="3"/>
  <c r="S1208" i="3"/>
  <c r="S4521" i="3"/>
  <c r="S2592" i="3"/>
  <c r="S3228" i="3"/>
  <c r="S4677" i="3"/>
  <c r="S1054" i="3"/>
  <c r="S5083" i="3"/>
  <c r="S1535" i="3"/>
  <c r="S2583" i="3"/>
  <c r="S5079" i="3"/>
  <c r="S1474" i="3"/>
  <c r="S3853" i="3"/>
  <c r="S4935" i="3"/>
  <c r="S565" i="3"/>
  <c r="S5096" i="3"/>
  <c r="S2146" i="3"/>
  <c r="S719" i="3"/>
  <c r="S739" i="3"/>
  <c r="S3985" i="3"/>
  <c r="S3735" i="3"/>
  <c r="S2071" i="3"/>
  <c r="S1666" i="3"/>
  <c r="S230" i="3"/>
  <c r="S3771" i="3"/>
  <c r="S4855" i="3"/>
  <c r="S406" i="3"/>
  <c r="S2959" i="3"/>
  <c r="S3951" i="3"/>
  <c r="S2018" i="3"/>
  <c r="S3025" i="3"/>
  <c r="S906" i="3"/>
  <c r="S1198" i="3"/>
  <c r="S1512" i="3"/>
  <c r="S3781" i="3"/>
  <c r="S2630" i="3"/>
  <c r="S1322" i="3"/>
  <c r="S2408" i="3"/>
  <c r="S4118" i="3"/>
  <c r="S4171" i="3"/>
  <c r="S466" i="3"/>
  <c r="S3185" i="3"/>
  <c r="S1101" i="3"/>
  <c r="S3854" i="3"/>
  <c r="S909" i="3"/>
  <c r="S4449" i="3"/>
  <c r="S2198" i="3"/>
  <c r="S1075" i="3"/>
  <c r="S1654" i="3"/>
  <c r="S3723" i="3"/>
  <c r="S4140" i="3"/>
  <c r="S5070" i="3"/>
  <c r="S2378" i="3"/>
  <c r="S3910" i="3"/>
  <c r="S2708" i="3"/>
  <c r="S4246" i="3"/>
  <c r="S427" i="3"/>
  <c r="S1698" i="3"/>
  <c r="S4954" i="3"/>
  <c r="S3978" i="3"/>
  <c r="S2118" i="3"/>
  <c r="S2440" i="3"/>
  <c r="S5004" i="3"/>
  <c r="S119" i="3"/>
  <c r="S1034" i="3"/>
  <c r="S4959" i="3"/>
  <c r="S3249" i="3"/>
  <c r="S2216" i="3"/>
  <c r="S1154" i="3"/>
  <c r="S3429" i="3"/>
  <c r="S4254" i="3"/>
  <c r="S1341" i="3"/>
  <c r="S2875" i="3"/>
  <c r="S4626" i="3"/>
  <c r="S3538" i="3"/>
  <c r="S2262" i="3"/>
  <c r="S945" i="3"/>
  <c r="S4709" i="3"/>
  <c r="S1178" i="3"/>
  <c r="S1375" i="3"/>
  <c r="S472" i="3"/>
  <c r="S4338" i="3"/>
  <c r="S1310" i="3"/>
  <c r="S4815" i="3"/>
  <c r="S1043" i="3"/>
  <c r="S3954" i="3"/>
  <c r="S120" i="3"/>
  <c r="S3849" i="3"/>
  <c r="S2369" i="3"/>
  <c r="S3555" i="3"/>
  <c r="S1010" i="3"/>
  <c r="S4392" i="3"/>
  <c r="S1887" i="3"/>
  <c r="S4387" i="3"/>
  <c r="S899" i="3"/>
  <c r="S5102" i="3"/>
  <c r="S4800" i="3"/>
  <c r="S1117" i="3"/>
  <c r="S2870" i="3"/>
  <c r="S2953" i="3"/>
  <c r="S3766" i="3"/>
  <c r="S396" i="3"/>
  <c r="S409" i="3"/>
  <c r="S5056" i="3"/>
  <c r="S3776" i="3"/>
  <c r="S388" i="3"/>
  <c r="S2261" i="3"/>
  <c r="S1990" i="3"/>
  <c r="S4106" i="3"/>
  <c r="S3684" i="3"/>
  <c r="S1674" i="3"/>
  <c r="S282" i="3"/>
  <c r="S4543" i="3"/>
  <c r="S1015" i="3"/>
  <c r="S1261" i="3"/>
  <c r="S184" i="3"/>
  <c r="S4795" i="3"/>
  <c r="S3934" i="3"/>
  <c r="S3302" i="3"/>
  <c r="S3352" i="3"/>
  <c r="S5151" i="3"/>
  <c r="S3489" i="3"/>
  <c r="S438" i="3"/>
  <c r="S3098" i="3"/>
  <c r="S277" i="3"/>
  <c r="S953" i="3"/>
  <c r="S513" i="3"/>
  <c r="S213" i="3"/>
  <c r="S159" i="3"/>
  <c r="S2548" i="3"/>
  <c r="S882" i="3"/>
  <c r="S1225" i="3"/>
  <c r="S2539" i="3"/>
  <c r="S4214" i="3"/>
  <c r="S480" i="3"/>
  <c r="S4207" i="3"/>
  <c r="S1561" i="3"/>
  <c r="S4503" i="3"/>
  <c r="S2110" i="3"/>
  <c r="S3713" i="3"/>
  <c r="S3803" i="3"/>
  <c r="S1540" i="3"/>
  <c r="S4777" i="3"/>
  <c r="S1237" i="3"/>
  <c r="S2750" i="3"/>
  <c r="S1833" i="3"/>
  <c r="S3481" i="3"/>
  <c r="S3742" i="3"/>
  <c r="S3324" i="3"/>
  <c r="S3482" i="3"/>
  <c r="S4408" i="3"/>
  <c r="S781" i="3"/>
  <c r="S4774" i="3"/>
  <c r="S1482" i="3"/>
  <c r="S4664" i="3"/>
  <c r="S2690" i="3"/>
  <c r="S2675" i="3"/>
  <c r="S5187" i="3"/>
  <c r="S416" i="3"/>
  <c r="S4655" i="3"/>
  <c r="S3687" i="3"/>
  <c r="S2804" i="3"/>
  <c r="S1169" i="3"/>
  <c r="S2040" i="3"/>
  <c r="S2896" i="3"/>
  <c r="S3895" i="3"/>
  <c r="S4741" i="3"/>
  <c r="S3599" i="3"/>
  <c r="S3372" i="3"/>
  <c r="S1514" i="3"/>
  <c r="S2966" i="3"/>
  <c r="S5007" i="3"/>
  <c r="S2935" i="3"/>
  <c r="S2831" i="3"/>
  <c r="S4811" i="3"/>
  <c r="S2718" i="3"/>
  <c r="S4656" i="3"/>
  <c r="S3821" i="3"/>
  <c r="S4276" i="3"/>
  <c r="S4859" i="3"/>
  <c r="S3656" i="3"/>
  <c r="S517" i="3"/>
  <c r="S701" i="3"/>
  <c r="S816" i="3"/>
  <c r="S2635" i="3"/>
  <c r="S3549" i="3"/>
  <c r="S3412" i="3"/>
  <c r="S672" i="3"/>
  <c r="S3515" i="3"/>
  <c r="S1928" i="3"/>
  <c r="S1141" i="3"/>
  <c r="S4851" i="3"/>
  <c r="S1813" i="3"/>
  <c r="S2609" i="3"/>
  <c r="S4050" i="3"/>
  <c r="S1979" i="3"/>
  <c r="S2469" i="3"/>
  <c r="S4193" i="3"/>
  <c r="S1197" i="3"/>
  <c r="S4316" i="3"/>
  <c r="S3064" i="3"/>
  <c r="S331" i="3"/>
  <c r="S1503" i="3"/>
  <c r="S2678" i="3"/>
  <c r="S2955" i="3"/>
  <c r="S4632" i="3"/>
  <c r="S476" i="3"/>
  <c r="S499" i="3"/>
  <c r="S3439" i="3"/>
  <c r="S5074" i="3"/>
  <c r="S4017" i="3"/>
  <c r="S4559" i="3"/>
  <c r="S4629" i="3"/>
  <c r="S876" i="3"/>
  <c r="S597" i="3"/>
  <c r="S4868" i="3"/>
  <c r="S4769" i="3"/>
  <c r="S5032" i="3"/>
  <c r="S2639" i="3"/>
  <c r="S5097" i="3"/>
  <c r="S5107" i="3"/>
  <c r="S494" i="3"/>
  <c r="S3666" i="3"/>
  <c r="S385" i="3"/>
  <c r="S3222" i="3"/>
  <c r="S3658" i="3"/>
  <c r="S1907" i="3"/>
  <c r="S563" i="3"/>
  <c r="S1409" i="3"/>
  <c r="S4153" i="3"/>
  <c r="S4665" i="3"/>
  <c r="S1098" i="3"/>
  <c r="S4648" i="3"/>
  <c r="S1031" i="3"/>
  <c r="S4684" i="3"/>
  <c r="S1372" i="3"/>
  <c r="S2886" i="3"/>
  <c r="S117" i="3"/>
  <c r="S1521" i="3"/>
  <c r="S1564" i="3"/>
  <c r="S2820" i="3"/>
  <c r="S1612" i="3"/>
  <c r="S1548" i="3"/>
  <c r="S2222" i="3"/>
  <c r="S1589" i="3"/>
  <c r="S3670" i="3"/>
  <c r="S568" i="3"/>
  <c r="S2070" i="3"/>
  <c r="S3947" i="3"/>
  <c r="S4841" i="3"/>
  <c r="S2181" i="3"/>
  <c r="S1195" i="3"/>
  <c r="S729" i="3"/>
  <c r="S3648" i="3"/>
  <c r="S2941" i="3"/>
  <c r="S4083" i="3"/>
  <c r="S4250" i="3"/>
  <c r="S4204" i="3"/>
  <c r="S4872" i="3"/>
  <c r="S4651" i="3"/>
  <c r="S318" i="3"/>
  <c r="S805" i="3"/>
  <c r="S1327" i="3"/>
  <c r="S593" i="3"/>
  <c r="S1927" i="3"/>
  <c r="S3507" i="3"/>
  <c r="S4357" i="3"/>
  <c r="S824" i="3"/>
  <c r="S5153" i="3"/>
  <c r="S3010" i="3"/>
  <c r="S2806" i="3"/>
  <c r="S2426" i="3"/>
  <c r="S511" i="3"/>
  <c r="S983" i="3"/>
  <c r="S4303" i="3"/>
  <c r="S4377" i="3"/>
  <c r="S3512" i="3"/>
  <c r="S4184" i="3"/>
  <c r="S3775" i="3"/>
  <c r="S3730" i="3"/>
  <c r="S4635" i="3"/>
  <c r="S3905" i="3"/>
  <c r="S2183" i="3"/>
  <c r="S4067" i="3"/>
  <c r="S4801" i="3"/>
  <c r="S4734" i="3"/>
  <c r="S3756" i="3"/>
  <c r="S4486" i="3"/>
  <c r="S858" i="3"/>
  <c r="S4031" i="3"/>
  <c r="S1532" i="3"/>
  <c r="S2010" i="3"/>
  <c r="S1803" i="3"/>
  <c r="S2201" i="3"/>
  <c r="S3485" i="3"/>
  <c r="S4867" i="3"/>
  <c r="S2975" i="3"/>
  <c r="S1119" i="3"/>
  <c r="S4871" i="3"/>
  <c r="S4418" i="3"/>
  <c r="S497" i="3"/>
  <c r="S3254" i="3"/>
  <c r="S4581" i="3"/>
  <c r="S3822" i="3"/>
  <c r="S459" i="3"/>
  <c r="S2931" i="3"/>
  <c r="S1265" i="3"/>
  <c r="S4621" i="3"/>
  <c r="S3617" i="3"/>
  <c r="S4836" i="3"/>
  <c r="S4616" i="3"/>
  <c r="S1798" i="3"/>
  <c r="S212" i="3"/>
  <c r="S648" i="3"/>
  <c r="S3788" i="3"/>
  <c r="S4081" i="3"/>
  <c r="S150" i="3"/>
  <c r="S2334" i="3"/>
  <c r="S2780" i="3"/>
  <c r="S4391" i="3"/>
  <c r="S552" i="3"/>
  <c r="S682" i="3"/>
  <c r="S4675" i="3"/>
  <c r="S3004" i="3"/>
  <c r="S2324" i="3"/>
  <c r="S1957" i="3"/>
  <c r="S4235" i="3"/>
  <c r="S3378" i="3"/>
  <c r="S4435" i="3"/>
  <c r="S1640" i="3"/>
  <c r="S1235" i="3"/>
  <c r="S2613" i="3"/>
  <c r="S2185" i="3"/>
  <c r="S2611" i="3"/>
  <c r="S1226" i="3"/>
  <c r="S3086" i="3"/>
  <c r="S2488" i="3"/>
  <c r="S2497" i="3"/>
  <c r="S3675" i="3"/>
  <c r="S3994" i="3"/>
  <c r="S3040" i="3"/>
  <c r="S3692" i="3"/>
  <c r="S4186" i="3"/>
  <c r="S3763" i="3"/>
  <c r="S1303" i="3"/>
  <c r="S4685" i="3"/>
  <c r="S5159" i="3"/>
  <c r="S1859" i="3"/>
  <c r="S124" i="3"/>
  <c r="S2912" i="3"/>
  <c r="S1741" i="3"/>
  <c r="S449" i="3"/>
  <c r="S2837" i="3"/>
  <c r="S4681" i="3"/>
  <c r="S964" i="3"/>
  <c r="S2770" i="3"/>
  <c r="S2722" i="3"/>
  <c r="S2221" i="3"/>
  <c r="S2284" i="3"/>
  <c r="S1916" i="3"/>
  <c r="S1165" i="3"/>
  <c r="S3705" i="3"/>
  <c r="S2050" i="3"/>
  <c r="S467" i="3"/>
  <c r="S3696" i="3"/>
  <c r="S5152" i="3"/>
  <c r="S2746" i="3"/>
  <c r="S4256" i="3"/>
  <c r="S3100" i="3"/>
  <c r="S601" i="3"/>
  <c r="S4617" i="3"/>
  <c r="S2343" i="3"/>
  <c r="S1876" i="3"/>
  <c r="S339" i="3"/>
  <c r="S270" i="3"/>
  <c r="S2741" i="3"/>
  <c r="S1209" i="3"/>
  <c r="S4812" i="3"/>
  <c r="S2109" i="3"/>
  <c r="S4590" i="3"/>
  <c r="S412" i="3"/>
  <c r="S1608" i="3"/>
  <c r="S2215" i="3"/>
  <c r="S5120" i="3"/>
  <c r="S4945" i="3"/>
  <c r="S1326" i="3"/>
  <c r="S1699" i="3"/>
  <c r="S3521" i="3"/>
  <c r="S1295" i="3"/>
  <c r="S4838" i="3"/>
  <c r="S1297" i="3"/>
  <c r="S3785" i="3"/>
  <c r="S4441" i="3"/>
  <c r="S740" i="3"/>
  <c r="S3724" i="3"/>
  <c r="S1118" i="3"/>
  <c r="S2373" i="3"/>
  <c r="S849" i="3"/>
  <c r="S1285" i="3"/>
  <c r="S3952" i="3"/>
  <c r="S134" i="3"/>
  <c r="S173" i="3"/>
  <c r="S1268" i="3"/>
  <c r="S5145" i="3"/>
  <c r="S5033" i="3"/>
  <c r="S1694" i="3"/>
  <c r="S4742" i="3"/>
  <c r="S2681" i="3"/>
  <c r="S431" i="3"/>
  <c r="S491" i="3"/>
  <c r="S3442" i="3"/>
  <c r="S3490" i="3"/>
  <c r="S151" i="3"/>
  <c r="S1848" i="3"/>
  <c r="S3262" i="3"/>
  <c r="S3930" i="3"/>
  <c r="S1085" i="3"/>
  <c r="S4188" i="3"/>
  <c r="S3066" i="3"/>
  <c r="S5090" i="3"/>
  <c r="S3563" i="3"/>
  <c r="S607" i="3"/>
  <c r="S5114" i="3"/>
  <c r="S3370" i="3"/>
  <c r="S2418" i="3"/>
  <c r="S582" i="3"/>
  <c r="S4329" i="3"/>
  <c r="S2533" i="3"/>
  <c r="S4893" i="3"/>
  <c r="S2564" i="3"/>
  <c r="S3328" i="3"/>
  <c r="S4365" i="3"/>
  <c r="S2130" i="3"/>
  <c r="S3227" i="3"/>
  <c r="S1359" i="3"/>
  <c r="S2723" i="3"/>
  <c r="S862" i="3"/>
  <c r="S1677" i="3"/>
  <c r="S1637" i="3"/>
  <c r="S4352" i="3"/>
  <c r="S1044" i="3"/>
  <c r="S2193" i="3"/>
  <c r="S1011" i="3"/>
  <c r="S1450" i="3"/>
  <c r="S2871" i="3"/>
  <c r="S3974" i="3"/>
  <c r="S5171" i="3"/>
  <c r="S2990" i="3"/>
  <c r="S1278" i="3"/>
  <c r="S3732" i="3"/>
  <c r="S576" i="3"/>
  <c r="S1069" i="3"/>
  <c r="S4300" i="3"/>
  <c r="S1971" i="3"/>
  <c r="S3540" i="3"/>
  <c r="S5142" i="3"/>
  <c r="S3886" i="3"/>
  <c r="S1797" i="3"/>
  <c r="S1811" i="3"/>
  <c r="S4129" i="3"/>
  <c r="S126" i="3"/>
  <c r="S2964" i="3"/>
  <c r="S363" i="3"/>
  <c r="S3812" i="3"/>
  <c r="S376" i="3"/>
  <c r="S4764" i="3"/>
  <c r="S1146" i="3"/>
  <c r="S3855" i="3"/>
  <c r="S3876" i="3"/>
  <c r="S4257" i="3"/>
  <c r="S3961" i="3"/>
  <c r="S1294" i="3"/>
  <c r="S2091" i="3"/>
  <c r="S949" i="3"/>
  <c r="S4287" i="3"/>
  <c r="S2627" i="3"/>
  <c r="S2499" i="3"/>
  <c r="S364" i="3"/>
  <c r="S4931" i="3"/>
  <c r="S2337" i="3"/>
  <c r="S2511" i="3"/>
  <c r="S1175" i="3"/>
  <c r="S4097" i="3"/>
  <c r="S2650" i="3"/>
  <c r="S4661" i="3"/>
  <c r="S4427" i="3"/>
  <c r="S4344" i="3"/>
  <c r="S2967" i="3"/>
  <c r="S2660" i="3"/>
  <c r="S1717" i="3"/>
  <c r="S4554" i="3"/>
  <c r="S4739" i="3"/>
  <c r="S2823" i="3"/>
  <c r="S2126" i="3"/>
  <c r="S3246" i="3"/>
  <c r="S3997" i="3"/>
  <c r="S1496" i="3"/>
  <c r="S4869" i="3"/>
  <c r="S1965" i="3"/>
  <c r="S2736" i="3"/>
  <c r="S2088" i="3"/>
  <c r="S3483" i="3"/>
  <c r="S4722" i="3"/>
  <c r="S4541" i="3"/>
  <c r="S1578" i="3"/>
  <c r="S2552" i="3"/>
  <c r="S1204" i="3"/>
  <c r="S1747" i="3"/>
  <c r="S4232" i="3"/>
  <c r="S2735" i="3"/>
  <c r="S268" i="3"/>
  <c r="S3649" i="3"/>
  <c r="S2692" i="3"/>
  <c r="S2116" i="3"/>
  <c r="S1220" i="3"/>
  <c r="S4943" i="3"/>
  <c r="S1769" i="3"/>
  <c r="S2467" i="3"/>
  <c r="S589" i="3"/>
  <c r="S2641" i="3"/>
  <c r="S2206" i="3"/>
  <c r="S867" i="3"/>
  <c r="S1315" i="3"/>
  <c r="S1037" i="3"/>
  <c r="S4726" i="3"/>
  <c r="S1903" i="3"/>
  <c r="S4835" i="3"/>
  <c r="S2224" i="3"/>
  <c r="S4229" i="3"/>
  <c r="S4647" i="3"/>
  <c r="S3111" i="3"/>
  <c r="S3966" i="3"/>
  <c r="S897" i="3"/>
  <c r="S2127" i="3"/>
  <c r="S4113" i="3"/>
  <c r="S219" i="3"/>
  <c r="S242" i="3"/>
  <c r="S2427" i="3"/>
  <c r="S1404" i="3"/>
  <c r="S2563" i="3"/>
  <c r="S3329" i="3"/>
  <c r="S180" i="3"/>
  <c r="S272" i="3"/>
  <c r="S2607" i="3"/>
  <c r="S2356" i="3"/>
  <c r="S4495" i="3"/>
  <c r="S2645" i="3"/>
  <c r="S1186" i="3"/>
  <c r="S319" i="3"/>
  <c r="S1808" i="3"/>
  <c r="S3271" i="3"/>
  <c r="S3395" i="3"/>
  <c r="S2454" i="3"/>
  <c r="S2498" i="3"/>
  <c r="S3475" i="3"/>
  <c r="S1935" i="3"/>
  <c r="S4363" i="3"/>
  <c r="S4743" i="3"/>
  <c r="S3915" i="3"/>
  <c r="S3057" i="3"/>
  <c r="S3518" i="3"/>
  <c r="S2523" i="3"/>
  <c r="S761" i="3"/>
  <c r="S2638" i="3"/>
  <c r="S1753" i="3"/>
  <c r="S2432" i="3"/>
  <c r="S2139" i="3"/>
  <c r="S4607" i="3"/>
  <c r="S1097" i="3"/>
  <c r="S4912" i="3"/>
  <c r="S4138" i="3"/>
  <c r="S4245" i="3"/>
  <c r="S4828" i="3"/>
  <c r="S238" i="3"/>
  <c r="S3868" i="3"/>
  <c r="S4000" i="3"/>
  <c r="S208" i="3"/>
  <c r="S2136" i="3"/>
  <c r="S4587" i="3"/>
  <c r="S4900" i="3"/>
  <c r="S4459" i="3"/>
  <c r="S4236" i="3"/>
  <c r="S288" i="3"/>
  <c r="S2865" i="3"/>
  <c r="S2752" i="3"/>
  <c r="S4073" i="3"/>
  <c r="S3912" i="3"/>
  <c r="S355" i="3"/>
  <c r="S3083" i="3"/>
  <c r="S868" i="3"/>
  <c r="S4461" i="3"/>
  <c r="S2586" i="3"/>
  <c r="S4337" i="3"/>
  <c r="S4070" i="3"/>
  <c r="S1645" i="3"/>
  <c r="S4117" i="3"/>
  <c r="S4444" i="3"/>
  <c r="S5186" i="3"/>
  <c r="S5094" i="3"/>
  <c r="S3150" i="3"/>
  <c r="S395" i="3"/>
  <c r="S3216" i="3"/>
  <c r="S2836" i="3"/>
  <c r="S713" i="3"/>
  <c r="S1244" i="3"/>
  <c r="S5161" i="3"/>
  <c r="S193" i="3"/>
  <c r="S225" i="3"/>
  <c r="S4807" i="3"/>
  <c r="S2559" i="3"/>
  <c r="S1139" i="3"/>
  <c r="S3426" i="3"/>
  <c r="S1426" i="3"/>
  <c r="S1090" i="3"/>
  <c r="S3225" i="3"/>
  <c r="S1399" i="3"/>
  <c r="S2599" i="3"/>
  <c r="S1493" i="3"/>
  <c r="S1299" i="3"/>
  <c r="S4268" i="3"/>
  <c r="S2241" i="3"/>
  <c r="S1128" i="3"/>
  <c r="S4557" i="3"/>
  <c r="S3382" i="3"/>
  <c r="S1290" i="3"/>
  <c r="S2934" i="3"/>
  <c r="S4791" i="3"/>
  <c r="S5031" i="3"/>
  <c r="S5001" i="3"/>
  <c r="S5071" i="3"/>
  <c r="S4916" i="3"/>
  <c r="S1922" i="3"/>
  <c r="S1430" i="3"/>
  <c r="S3593" i="3"/>
  <c r="S372" i="3"/>
  <c r="S3891" i="3"/>
  <c r="S220" i="3"/>
  <c r="S3662" i="3"/>
  <c r="S1401" i="3"/>
  <c r="S5164" i="3"/>
  <c r="S311" i="3"/>
  <c r="S4112" i="3"/>
  <c r="S1345" i="3"/>
  <c r="S3797" i="3"/>
  <c r="S1919" i="3"/>
  <c r="S716" i="3"/>
  <c r="S2842" i="3"/>
  <c r="S3187" i="3"/>
  <c r="S864" i="3"/>
  <c r="S4817" i="3"/>
  <c r="S2390" i="3"/>
  <c r="S2258" i="3"/>
  <c r="S5000" i="3"/>
  <c r="S2761" i="3"/>
  <c r="S5118" i="3"/>
  <c r="S4618" i="3"/>
  <c r="S1192" i="3"/>
  <c r="S3061" i="3"/>
  <c r="S2082" i="3"/>
  <c r="S1909" i="3"/>
  <c r="S4109" i="3"/>
  <c r="S1755" i="3"/>
  <c r="S4754" i="3"/>
  <c r="S3364" i="3"/>
  <c r="S2907" i="3"/>
  <c r="S1284" i="3"/>
  <c r="S4479" i="3"/>
  <c r="S2838" i="3"/>
  <c r="S4515" i="3"/>
  <c r="S3957" i="3"/>
  <c r="S1737" i="3"/>
  <c r="S4907" i="3"/>
  <c r="S474" i="3"/>
  <c r="S1296" i="3"/>
  <c r="S1547" i="3"/>
  <c r="S390" i="3"/>
  <c r="S1975" i="3"/>
  <c r="S3824" i="3"/>
  <c r="S442" i="3"/>
  <c r="S2910" i="3"/>
  <c r="S1625" i="3"/>
  <c r="S2995" i="3"/>
  <c r="S3045" i="3"/>
  <c r="S5041" i="3"/>
  <c r="S4533" i="3"/>
  <c r="S557" i="3"/>
  <c r="S1308" i="3"/>
  <c r="S3194" i="3"/>
  <c r="S4641" i="3"/>
  <c r="S3211" i="3"/>
  <c r="S3904" i="3"/>
  <c r="S2745" i="3"/>
  <c r="S1050" i="3"/>
  <c r="S1289" i="3"/>
  <c r="S3466" i="3"/>
  <c r="S621" i="3"/>
  <c r="S1190" i="3"/>
  <c r="S1019" i="3"/>
  <c r="S3385" i="3"/>
  <c r="S2876" i="3"/>
  <c r="S4720" i="3"/>
  <c r="S4211" i="3"/>
  <c r="S2302" i="3"/>
  <c r="S545" i="3"/>
  <c r="S3288" i="3"/>
  <c r="S2317" i="3"/>
  <c r="S4579" i="3"/>
  <c r="S3345" i="3"/>
  <c r="S5119" i="3"/>
  <c r="S5080" i="3"/>
  <c r="S1788" i="3"/>
  <c r="S609" i="3"/>
  <c r="S2268" i="3"/>
  <c r="S1619" i="3"/>
  <c r="S4128" i="3"/>
  <c r="S581" i="3"/>
  <c r="S747" i="3"/>
  <c r="S1234" i="3"/>
  <c r="S4914" i="3"/>
  <c r="S3690" i="3"/>
  <c r="S1138" i="3"/>
  <c r="S3184" i="3"/>
  <c r="S3019" i="3"/>
  <c r="S2263" i="3"/>
  <c r="S2677" i="3"/>
  <c r="S4137" i="3"/>
  <c r="S2649" i="3"/>
  <c r="S4082" i="3"/>
  <c r="S488" i="3"/>
  <c r="S428" i="3"/>
  <c r="S3384" i="3"/>
  <c r="S3259" i="3"/>
  <c r="S4514" i="3"/>
  <c r="S4200" i="3"/>
  <c r="S3297" i="3"/>
  <c r="S4382" i="3"/>
  <c r="S2366" i="3"/>
  <c r="S3953" i="3"/>
  <c r="S3650" i="3"/>
  <c r="S4339" i="3"/>
  <c r="S1784" i="3"/>
  <c r="S1616" i="3"/>
  <c r="S380" i="3"/>
  <c r="S4600" i="3"/>
  <c r="S3033" i="3"/>
  <c r="S3583" i="3"/>
  <c r="S2472" i="3"/>
  <c r="S324" i="3"/>
  <c r="S2971" i="3"/>
  <c r="S233" i="3"/>
  <c r="S413" i="3"/>
  <c r="S4988" i="3"/>
  <c r="S1834" i="3"/>
  <c r="S4652" i="3"/>
  <c r="S4212" i="3"/>
  <c r="S3280" i="3"/>
  <c r="S4189" i="3"/>
  <c r="S1626" i="3"/>
  <c r="S1392" i="3"/>
  <c r="S1709" i="3"/>
  <c r="S4090" i="3"/>
  <c r="S2450" i="3"/>
  <c r="S391" i="3"/>
  <c r="S1883" i="3"/>
  <c r="S314" i="3"/>
  <c r="S4620" i="3"/>
  <c r="S2233" i="3"/>
  <c r="S2703" i="3"/>
  <c r="S2166" i="3"/>
  <c r="S3733" i="3"/>
  <c r="S1945" i="3"/>
  <c r="S3062" i="3"/>
  <c r="S4861" i="3"/>
  <c r="S4565" i="3"/>
  <c r="S2322" i="3"/>
  <c r="S1035" i="3"/>
  <c r="S4765" i="3"/>
  <c r="S1792" i="3"/>
  <c r="S4062" i="3"/>
  <c r="S3967" i="3"/>
  <c r="S5156" i="3"/>
  <c r="S918" i="3"/>
  <c r="S4488" i="3"/>
  <c r="S4367" i="3"/>
  <c r="S502" i="3"/>
  <c r="S4150" i="3"/>
  <c r="S1448" i="3"/>
  <c r="S4283" i="3"/>
  <c r="S2716" i="3"/>
  <c r="S3758" i="3"/>
  <c r="S4298" i="3"/>
  <c r="S4405" i="3"/>
  <c r="S1978" i="3"/>
  <c r="S4622" i="3"/>
  <c r="S1491" i="3"/>
  <c r="S1675" i="3"/>
  <c r="S3047" i="3"/>
  <c r="S2096" i="3"/>
  <c r="S1635" i="3"/>
  <c r="S3458" i="3"/>
  <c r="S4167" i="3"/>
  <c r="S3455" i="3"/>
  <c r="S1140" i="3"/>
  <c r="S664" i="3"/>
  <c r="S1445" i="3"/>
  <c r="S4263" i="3"/>
  <c r="S3999" i="3"/>
  <c r="S1339" i="3"/>
  <c r="S3652" i="3"/>
  <c r="S1113" i="3"/>
  <c r="S4080" i="3"/>
  <c r="S4844" i="3"/>
  <c r="S381" i="3"/>
  <c r="S328" i="3"/>
  <c r="S2617" i="3"/>
  <c r="S2520" i="3"/>
  <c r="S1100" i="3"/>
  <c r="S2299" i="3"/>
  <c r="S2473" i="3"/>
  <c r="S1168" i="3"/>
  <c r="S1828" i="3"/>
  <c r="S1436" i="3"/>
  <c r="S3864" i="3"/>
  <c r="S4343" i="3"/>
  <c r="S3461" i="3"/>
  <c r="S402" i="3"/>
  <c r="S3285" i="3"/>
  <c r="S1696" i="3"/>
  <c r="S1664" i="3"/>
  <c r="S4174" i="3"/>
  <c r="S2153" i="3"/>
  <c r="S5117" i="3"/>
  <c r="S4713" i="3"/>
  <c r="S2257" i="3"/>
  <c r="S4125" i="3"/>
  <c r="S1721" i="3"/>
  <c r="S2292" i="3"/>
  <c r="S253" i="3"/>
  <c r="S1504" i="3"/>
  <c r="S2730" i="3"/>
  <c r="S4846" i="3"/>
  <c r="S4122" i="3"/>
  <c r="S2476" i="3"/>
  <c r="S4237" i="3"/>
  <c r="S3181" i="3"/>
  <c r="S1680" i="3"/>
  <c r="S446" i="3"/>
  <c r="S1631" i="3"/>
  <c r="S2137" i="3"/>
  <c r="S2400" i="3"/>
  <c r="S4840" i="3"/>
  <c r="S5165" i="3"/>
  <c r="S1206" i="3"/>
  <c r="S4806" i="3"/>
  <c r="S3901" i="3"/>
  <c r="S4101" i="3"/>
  <c r="S3698" i="3"/>
  <c r="S4061" i="3"/>
  <c r="S3099" i="3"/>
  <c r="S4247" i="3"/>
  <c r="S2463" i="3"/>
  <c r="S4226" i="3"/>
  <c r="S3574" i="3"/>
  <c r="S570" i="3"/>
  <c r="S1858" i="3"/>
  <c r="S4789" i="3"/>
  <c r="S492" i="3"/>
  <c r="S1668" i="3"/>
  <c r="S1604" i="3"/>
  <c r="S4825" i="3"/>
  <c r="S2297" i="3"/>
  <c r="S280" i="3"/>
  <c r="S4217" i="3"/>
  <c r="S3274" i="3"/>
  <c r="S1977" i="3"/>
  <c r="S5135" i="3"/>
  <c r="S4673" i="3"/>
  <c r="S1307" i="3"/>
  <c r="S2455" i="3"/>
  <c r="S800" i="3"/>
  <c r="S2078" i="3"/>
  <c r="S4564" i="3"/>
  <c r="S2083" i="3"/>
  <c r="S1053" i="3"/>
  <c r="S1488" i="3"/>
  <c r="S3338" i="3"/>
  <c r="S1744" i="3"/>
  <c r="S3009" i="3"/>
  <c r="S4228" i="3"/>
  <c r="S4864" i="3"/>
  <c r="S297" i="3"/>
  <c r="S2192" i="3"/>
  <c r="S5068" i="3"/>
  <c r="S935" i="3"/>
  <c r="S5020" i="3"/>
  <c r="S2184" i="3"/>
  <c r="S3079" i="3"/>
  <c r="S2920" i="3"/>
  <c r="S4146" i="3"/>
  <c r="S2948" i="3"/>
  <c r="S3962" i="3"/>
  <c r="S737" i="3"/>
  <c r="S482" i="3"/>
  <c r="S3581" i="3"/>
  <c r="S3582" i="3"/>
  <c r="S643" i="3"/>
  <c r="S2227" i="3"/>
  <c r="S2354" i="3"/>
  <c r="S592" i="3"/>
  <c r="S5179" i="3"/>
  <c r="S1219" i="3"/>
  <c r="S3697" i="3"/>
  <c r="S4877" i="3"/>
  <c r="S528" i="3"/>
  <c r="S4373" i="3"/>
  <c r="S3072" i="3"/>
  <c r="S3434" i="3"/>
  <c r="S804" i="3"/>
  <c r="S4443" i="3"/>
  <c r="S4899" i="3"/>
  <c r="S3975" i="3"/>
  <c r="S4165" i="3"/>
  <c r="S4680" i="3"/>
  <c r="S4457" i="3"/>
  <c r="S2085" i="3"/>
  <c r="S3977" i="3"/>
  <c r="S4687" i="3"/>
  <c r="S3435" i="3"/>
  <c r="S2377" i="3"/>
  <c r="S1077" i="3"/>
  <c r="S2633" i="3"/>
  <c r="S2270" i="3"/>
  <c r="S1824" i="3"/>
  <c r="S699" i="3"/>
  <c r="S373" i="3"/>
  <c r="S2883" i="3"/>
  <c r="S4927" i="3"/>
  <c r="S547" i="3"/>
  <c r="S4350" i="3"/>
  <c r="S4220" i="3"/>
  <c r="S3546" i="3"/>
  <c r="S644" i="3"/>
  <c r="S635" i="3"/>
  <c r="S900" i="3"/>
  <c r="S5089" i="3"/>
  <c r="S5049" i="3"/>
  <c r="S5191" i="3"/>
  <c r="S1812" i="3"/>
  <c r="S4735" i="3"/>
  <c r="S501" i="3"/>
  <c r="S1099" i="3"/>
  <c r="S287" i="3"/>
  <c r="S3265" i="3"/>
  <c r="S3160" i="3"/>
  <c r="S1667" i="3"/>
  <c r="S5095" i="3"/>
  <c r="S665" i="3"/>
  <c r="S2506" i="3"/>
  <c r="S348" i="3"/>
  <c r="S5025" i="3"/>
  <c r="S4355" i="3"/>
  <c r="S2784" i="3"/>
  <c r="S967" i="3"/>
  <c r="S4513" i="3"/>
  <c r="S1991" i="3"/>
  <c r="S5128" i="3"/>
  <c r="S1148" i="3"/>
  <c r="S1961" i="3"/>
  <c r="S802" i="3"/>
  <c r="S4776" i="3"/>
  <c r="S2250" i="3"/>
  <c r="S2588" i="3"/>
  <c r="S2239" i="3"/>
  <c r="S1162" i="3"/>
  <c r="S1525" i="3"/>
  <c r="S4440" i="3"/>
  <c r="S4501" i="3"/>
  <c r="S775" i="3"/>
  <c r="S439" i="3"/>
  <c r="S1691" i="3"/>
  <c r="S613" i="3"/>
  <c r="S1316" i="3"/>
  <c r="S4433" i="3"/>
  <c r="S3943" i="3"/>
  <c r="S4426" i="3"/>
  <c r="S2873" i="3"/>
  <c r="S2387" i="3"/>
  <c r="S3550" i="3"/>
  <c r="S2419" i="3"/>
  <c r="S383" i="3"/>
  <c r="S3645" i="3"/>
  <c r="S2856" i="3"/>
  <c r="S1472" i="3"/>
  <c r="S5182" i="3"/>
  <c r="S4366" i="3"/>
  <c r="S2773" i="3"/>
  <c r="S2453" i="3"/>
  <c r="S2335" i="3"/>
  <c r="S1433" i="3"/>
  <c r="S4111" i="3"/>
  <c r="S3919" i="3"/>
  <c r="S2705" i="3"/>
  <c r="S4469" i="3"/>
  <c r="S4052" i="3"/>
  <c r="S1594" i="3"/>
  <c r="S4322" i="3"/>
  <c r="S4057" i="3"/>
  <c r="S681" i="3"/>
  <c r="S107" i="3"/>
  <c r="S2135" i="3"/>
  <c r="S832" i="3"/>
  <c r="S2651" i="3"/>
  <c r="S4402" i="3"/>
  <c r="S3874" i="3"/>
  <c r="S2589" i="3"/>
  <c r="S3577" i="3"/>
  <c r="S4798" i="3"/>
  <c r="S4046" i="3"/>
  <c r="S3784" i="3"/>
  <c r="S811" i="3"/>
  <c r="S3493" i="3"/>
  <c r="S3774" i="3"/>
  <c r="S461" i="3"/>
  <c r="S4462" i="3"/>
  <c r="S2182" i="3"/>
  <c r="S3182" i="3"/>
  <c r="S2502" i="3"/>
  <c r="S1027" i="3"/>
  <c r="S4074" i="3"/>
  <c r="S3602" i="3"/>
  <c r="S3902" i="3"/>
  <c r="S131" i="3"/>
  <c r="S883" i="3"/>
  <c r="S524" i="3"/>
  <c r="S3561" i="3"/>
  <c r="S1545" i="3"/>
  <c r="S3287" i="3"/>
  <c r="S293" i="3"/>
  <c r="S1108" i="3"/>
  <c r="S3180" i="3"/>
  <c r="S163" i="3"/>
  <c r="S2264" i="3"/>
  <c r="S2352" i="3"/>
  <c r="S325" i="3"/>
  <c r="S481" i="3"/>
  <c r="S2825" i="3"/>
  <c r="S5122" i="3"/>
  <c r="S626" i="3"/>
  <c r="S5158" i="3"/>
  <c r="S5185" i="3"/>
  <c r="S1610" i="3"/>
  <c r="S1992" i="3"/>
  <c r="S4960" i="3"/>
  <c r="S2084" i="3"/>
  <c r="S453" i="3"/>
  <c r="S852" i="3"/>
  <c r="S748" i="3"/>
  <c r="S791" i="3"/>
  <c r="S3721" i="3"/>
  <c r="S1393" i="3"/>
  <c r="S2699" i="3"/>
  <c r="S3941" i="3"/>
  <c r="S2102" i="3"/>
  <c r="S2423" i="3"/>
  <c r="S1951" i="3"/>
  <c r="S4379" i="3"/>
  <c r="S1386" i="3"/>
  <c r="S4818" i="3"/>
  <c r="S4199" i="3"/>
  <c r="S2226" i="3"/>
  <c r="S4976" i="3"/>
  <c r="S1351" i="3"/>
  <c r="S1001" i="3"/>
  <c r="S2045" i="3"/>
  <c r="S710" i="3"/>
  <c r="S1982" i="3"/>
  <c r="S4130" i="3"/>
  <c r="S4390" i="3"/>
  <c r="S4105" i="3"/>
  <c r="S3005" i="3"/>
  <c r="S1549" i="3"/>
  <c r="S2963" i="3"/>
  <c r="S2256" i="3"/>
  <c r="S4270" i="3"/>
  <c r="S2879" i="3"/>
  <c r="S4714" i="3"/>
  <c r="S4542" i="3"/>
  <c r="S4609" i="3"/>
  <c r="S2861" i="3"/>
  <c r="S3860" i="3"/>
  <c r="S1216" i="3"/>
  <c r="S1263" i="3"/>
  <c r="S930" i="3"/>
  <c r="S3624" i="3"/>
  <c r="S991" i="3"/>
  <c r="S5087" i="3"/>
  <c r="S1994" i="3"/>
  <c r="S3536" i="3"/>
  <c r="S4574" i="3"/>
  <c r="S3053" i="3"/>
  <c r="S3436" i="3"/>
  <c r="S5067" i="3"/>
  <c r="S1602" i="3"/>
  <c r="S2075" i="3"/>
  <c r="S1889" i="3"/>
  <c r="S1058" i="3"/>
  <c r="S4474" i="3"/>
  <c r="S2323" i="3"/>
  <c r="S4866" i="3"/>
  <c r="S4192" i="3"/>
  <c r="S3526" i="3"/>
  <c r="S3631" i="3"/>
  <c r="S3308" i="3"/>
  <c r="S1207" i="3"/>
  <c r="S3530" i="3"/>
  <c r="S773" i="3"/>
  <c r="S4884" i="3"/>
  <c r="S113" i="3"/>
  <c r="S1805" i="3"/>
  <c r="S3474" i="3"/>
  <c r="S3673" i="3"/>
  <c r="S4757" i="3"/>
  <c r="S1845" i="3"/>
  <c r="S4463" i="3"/>
  <c r="S2510" i="3"/>
  <c r="S1313" i="3"/>
  <c r="S1475" i="3"/>
  <c r="S4330" i="3"/>
  <c r="S3343" i="3"/>
  <c r="S1779" i="3"/>
  <c r="S1188" i="3"/>
  <c r="S2621" i="3"/>
  <c r="S2644" i="3"/>
  <c r="S451" i="3"/>
  <c r="S5016" i="3"/>
  <c r="S361" i="3"/>
  <c r="S4751" i="3"/>
  <c r="S4716" i="3"/>
  <c r="S2494" i="3"/>
  <c r="S1467" i="3"/>
  <c r="S4630" i="3"/>
  <c r="S4889" i="3"/>
  <c r="S2468" i="3"/>
  <c r="S857" i="3"/>
  <c r="S4182" i="3"/>
  <c r="S2925" i="3"/>
  <c r="S3722" i="3"/>
  <c r="S1455" i="3"/>
  <c r="S1006" i="3"/>
  <c r="S4822" i="3"/>
  <c r="S3325" i="3"/>
  <c r="S2985" i="3"/>
  <c r="S4051" i="3"/>
  <c r="S1029" i="3"/>
  <c r="S1573" i="3"/>
  <c r="S1751" i="3"/>
  <c r="S1598" i="3"/>
  <c r="S3588" i="3"/>
  <c r="S655" i="3"/>
  <c r="S4319" i="3"/>
  <c r="S1087" i="3"/>
  <c r="S2336" i="3"/>
  <c r="S1910" i="3"/>
  <c r="S1874" i="3"/>
  <c r="S3995" i="3"/>
  <c r="S970" i="3"/>
  <c r="S2942" i="3"/>
  <c r="S777" i="3"/>
  <c r="S2522" i="3"/>
  <c r="S3695" i="3"/>
  <c r="S5155" i="3"/>
  <c r="S2665" i="3"/>
  <c r="S1489" i="3"/>
  <c r="S4356" i="3"/>
  <c r="S4194" i="3"/>
  <c r="S2195" i="3"/>
  <c r="S1490" i="3"/>
  <c r="S1480" i="3"/>
  <c r="S2140" i="3"/>
  <c r="S818" i="3"/>
  <c r="S4205" i="3"/>
  <c r="S4808" i="3"/>
  <c r="S768" i="3"/>
  <c r="S1465" i="3"/>
  <c r="S1822" i="3"/>
  <c r="S4717" i="3"/>
  <c r="S4837" i="3"/>
  <c r="S418" i="3"/>
  <c r="S4746" i="3"/>
  <c r="S2094" i="3"/>
  <c r="S1258" i="3"/>
  <c r="S3332" i="3"/>
  <c r="S4961" i="3"/>
  <c r="S2827" i="3"/>
  <c r="S2413" i="3"/>
  <c r="S689" i="3"/>
  <c r="S3863" i="3"/>
  <c r="S146" i="3"/>
  <c r="S2403" i="3"/>
  <c r="S2341" i="3"/>
  <c r="S5003" i="3"/>
  <c r="S2220" i="3"/>
  <c r="S3218" i="3"/>
  <c r="S1227" i="3"/>
  <c r="S2897" i="3"/>
  <c r="S1955" i="3"/>
  <c r="S4708" i="3"/>
  <c r="S4597" i="3"/>
  <c r="S1048" i="3"/>
  <c r="S3123" i="3"/>
  <c r="S2974" i="3"/>
  <c r="S4267" i="3"/>
  <c r="S3038" i="3"/>
  <c r="S1577" i="3"/>
  <c r="S636" i="3"/>
  <c r="S3565" i="3"/>
  <c r="S4608" i="3"/>
  <c r="S2276" i="3"/>
  <c r="S3840" i="3"/>
  <c r="S3138" i="3"/>
  <c r="S4535" i="3"/>
  <c r="S3611" i="3"/>
  <c r="S4259" i="3"/>
  <c r="S3677" i="3"/>
  <c r="S3425" i="3"/>
  <c r="S5139" i="3"/>
  <c r="S3800" i="3"/>
  <c r="S5172" i="3"/>
  <c r="S408" i="3"/>
  <c r="S1649" i="3"/>
  <c r="S4605" i="3"/>
  <c r="S3826" i="3"/>
  <c r="S2574" i="3"/>
  <c r="S168" i="3"/>
  <c r="S2421" i="3"/>
  <c r="S4576" i="3"/>
  <c r="S3867" i="3"/>
  <c r="S1089" i="3"/>
  <c r="S132" i="3"/>
  <c r="S3568" i="3"/>
  <c r="S4312" i="3"/>
  <c r="S3927" i="3"/>
  <c r="S5127" i="3"/>
  <c r="S641" i="3"/>
  <c r="S3653" i="3"/>
  <c r="S3049" i="3"/>
  <c r="S4434" i="3"/>
  <c r="S3929" i="3"/>
  <c r="S3188" i="3"/>
  <c r="S322" i="3"/>
  <c r="S4149" i="3"/>
  <c r="S1782" i="3"/>
  <c r="S1107" i="3"/>
  <c r="S2984" i="3"/>
  <c r="S2868" i="3"/>
  <c r="S4248" i="3"/>
  <c r="S3701" i="3"/>
  <c r="S479" i="3"/>
  <c r="S2271" i="3"/>
  <c r="S624" i="3"/>
  <c r="S4482" i="3"/>
  <c r="S4823" i="3"/>
  <c r="S1481" i="3"/>
  <c r="S4805" i="3"/>
  <c r="S3672" i="3"/>
  <c r="S1884" i="3"/>
  <c r="S344" i="3"/>
  <c r="S1052" i="3"/>
  <c r="S3205" i="3"/>
  <c r="S4224" i="3"/>
  <c r="S3782" i="3"/>
  <c r="S3671" i="3"/>
  <c r="S403" i="3"/>
  <c r="S2095" i="3"/>
  <c r="S1403" i="3"/>
  <c r="S365" i="3"/>
  <c r="S2869" i="3"/>
  <c r="S3616" i="3"/>
  <c r="S2851" i="3"/>
  <c r="S4860" i="3"/>
  <c r="S4160" i="3"/>
  <c r="S2867" i="3"/>
  <c r="S1440" i="3"/>
  <c r="S471" i="3"/>
  <c r="S1719" i="3"/>
  <c r="S1251" i="3"/>
  <c r="S519" i="3"/>
  <c r="S946" i="3"/>
  <c r="S258" i="3"/>
  <c r="S2353" i="3"/>
  <c r="S1756" i="3"/>
  <c r="S3018" i="3"/>
  <c r="S1411" i="3"/>
  <c r="S4465" i="3"/>
  <c r="S543" i="3"/>
  <c r="S866" i="3"/>
  <c r="S608" i="3"/>
  <c r="S353" i="3"/>
  <c r="S2207" i="3"/>
  <c r="S2285" i="3"/>
  <c r="S4942" i="3"/>
  <c r="S3534" i="3"/>
  <c r="S3809" i="3"/>
  <c r="S4326" i="3"/>
  <c r="S1529" i="3"/>
  <c r="S3347" i="3"/>
  <c r="S1410" i="3"/>
  <c r="S468" i="3"/>
  <c r="S5043" i="3"/>
  <c r="S4047" i="3"/>
  <c r="S1170" i="3"/>
  <c r="S4534" i="3"/>
  <c r="S5181" i="3"/>
  <c r="S2174" i="3"/>
  <c r="S649" i="3"/>
  <c r="S4219" i="3"/>
  <c r="S2902" i="3"/>
  <c r="S4425" i="3"/>
  <c r="S2025" i="3"/>
  <c r="S386" i="3"/>
  <c r="S4450" i="3"/>
  <c r="S5140" i="3"/>
  <c r="S1479" i="3"/>
  <c r="S2274" i="3"/>
  <c r="S4993" i="3"/>
  <c r="S4883" i="3"/>
  <c r="S4527" i="3"/>
  <c r="S1030" i="3"/>
  <c r="S527" i="3"/>
  <c r="S1210" i="3"/>
  <c r="S2039" i="3"/>
  <c r="S4729" i="3"/>
  <c r="S931" i="3"/>
  <c r="S2291" i="3"/>
  <c r="S1672" i="3"/>
  <c r="S1380" i="3"/>
  <c r="S908" i="3"/>
  <c r="S2037" i="3"/>
  <c r="S4919" i="3"/>
  <c r="S2466" i="3"/>
  <c r="S1274" i="3"/>
  <c r="S4548" i="3"/>
  <c r="S4550" i="3"/>
  <c r="S4034" i="3"/>
  <c r="S1174" i="3"/>
  <c r="S377" i="3"/>
  <c r="S2787" i="3"/>
  <c r="S4036" i="3"/>
  <c r="S4966" i="3"/>
  <c r="S251" i="3"/>
  <c r="S1748" i="3"/>
  <c r="S3831" i="3"/>
  <c r="S1959" i="3"/>
  <c r="S1091" i="3"/>
  <c r="S4792" i="3"/>
  <c r="S3557" i="3"/>
  <c r="S3139" i="3"/>
  <c r="S2330" i="3"/>
  <c r="S3883" i="3"/>
  <c r="S2000" i="3"/>
  <c r="S170" i="3"/>
  <c r="S183" i="3"/>
  <c r="S508" i="3"/>
  <c r="S2389" i="3"/>
  <c r="S3200" i="3"/>
  <c r="S1905" i="3"/>
  <c r="S4570" i="3"/>
  <c r="S3737" i="3"/>
  <c r="S4941" i="3"/>
  <c r="S2994" i="3"/>
  <c r="S4087" i="3"/>
  <c r="S2596" i="3"/>
  <c r="S1230" i="3"/>
  <c r="S4396" i="3"/>
  <c r="S1528" i="3"/>
  <c r="S1449" i="3"/>
  <c r="S917" i="3"/>
  <c r="S362" i="3"/>
  <c r="S659" i="3"/>
  <c r="S766" i="3"/>
  <c r="S4973" i="3"/>
  <c r="S606" i="3"/>
  <c r="S1952" i="3"/>
  <c r="S4573" i="3"/>
  <c r="S307" i="3"/>
  <c r="S1854" i="3"/>
  <c r="S1293" i="3"/>
  <c r="S260" i="3"/>
  <c r="S1606" i="3"/>
  <c r="S2954" i="3"/>
  <c r="S2841" i="3"/>
  <c r="S1152" i="3"/>
  <c r="S1890" i="3"/>
  <c r="S846" i="3"/>
  <c r="S548" i="3"/>
  <c r="S995" i="3"/>
  <c r="S3128" i="3"/>
  <c r="S3006" i="3"/>
  <c r="S4037" i="3"/>
  <c r="S4107" i="3"/>
  <c r="S975" i="3"/>
  <c r="S3310" i="3"/>
  <c r="S523" i="3"/>
  <c r="S3520" i="3"/>
  <c r="S1829" i="3"/>
  <c r="S3147" i="3"/>
  <c r="S1223" i="3"/>
  <c r="S2186" i="3"/>
  <c r="S5013" i="3"/>
  <c r="S841" i="3"/>
  <c r="S3110" i="3"/>
  <c r="S1566" i="3"/>
  <c r="S3026" i="3"/>
  <c r="S575" i="3"/>
  <c r="S1729" i="3"/>
  <c r="S702" i="3"/>
  <c r="S2805" i="3"/>
  <c r="S947" i="3"/>
  <c r="S2914" i="3"/>
  <c r="S1820" i="3"/>
  <c r="S2960" i="3"/>
  <c r="S3504" i="3"/>
  <c r="S910" i="3"/>
  <c r="S2534" i="3"/>
  <c r="S142" i="3"/>
  <c r="S4824" i="3"/>
  <c r="S671" i="3"/>
  <c r="S1727" i="3"/>
  <c r="S2793" i="3"/>
  <c r="S1456" i="3"/>
  <c r="S2515" i="3"/>
  <c r="S147" i="3"/>
  <c r="S647" i="3"/>
  <c r="S3825" i="3"/>
  <c r="S3659" i="3"/>
  <c r="S3858" i="3"/>
  <c r="S3007" i="3"/>
  <c r="S2572" i="3"/>
  <c r="S4358" i="3"/>
  <c r="S1585" i="3"/>
  <c r="S154" i="3"/>
  <c r="S3567" i="3"/>
  <c r="S196" i="3"/>
  <c r="S4089" i="3"/>
  <c r="S5133" i="3"/>
  <c r="S4668" i="3"/>
  <c r="S4472" i="3"/>
  <c r="S4643" i="3"/>
  <c r="S1094" i="3"/>
  <c r="S5160" i="3"/>
  <c r="S1707" i="3"/>
  <c r="S3060" i="3"/>
  <c r="S2767" i="3"/>
  <c r="S5088" i="3"/>
  <c r="S2218" i="3"/>
  <c r="S1260" i="3"/>
  <c r="S4431" i="3"/>
  <c r="S2753" i="3"/>
  <c r="S1731" i="3"/>
  <c r="S2177" i="3"/>
  <c r="S308" i="3"/>
  <c r="S179" i="3"/>
  <c r="S5075" i="3"/>
  <c r="S888" i="3"/>
  <c r="S4380" i="3"/>
  <c r="S450" i="3"/>
  <c r="S1789" i="3"/>
  <c r="S4059" i="3"/>
  <c r="S2853" i="3"/>
  <c r="S1036" i="3"/>
  <c r="S1752" i="3"/>
  <c r="S2286" i="3"/>
  <c r="S2732" i="3"/>
  <c r="S1609" i="3"/>
  <c r="S2340" i="3"/>
  <c r="S4660" i="3"/>
  <c r="S5146" i="3"/>
  <c r="S3284" i="3"/>
  <c r="S1743" i="3"/>
  <c r="S4230" i="3"/>
  <c r="S3866" i="3"/>
  <c r="S4157" i="3"/>
  <c r="S1304" i="3"/>
  <c r="S968" i="3"/>
  <c r="S3610" i="3"/>
  <c r="S579" i="3"/>
  <c r="S1157" i="3"/>
  <c r="S4627" i="3"/>
  <c r="S247" i="3"/>
  <c r="S3314" i="3"/>
  <c r="S5091" i="3"/>
  <c r="S5173" i="3"/>
  <c r="S4249" i="3"/>
  <c r="S5141" i="3"/>
  <c r="S721" i="3"/>
  <c r="S273" i="3"/>
  <c r="S2887" i="3"/>
  <c r="S3714" i="3"/>
  <c r="S2475" i="3"/>
  <c r="S922" i="3"/>
  <c r="S278" i="3"/>
  <c r="S936" i="3"/>
  <c r="S112" i="3"/>
  <c r="S4063" i="3"/>
  <c r="S1671" i="3"/>
  <c r="S1942" i="3"/>
  <c r="S1070" i="3"/>
  <c r="S789" i="3"/>
  <c r="S3806" i="3"/>
  <c r="S3890" i="3"/>
  <c r="S3558" i="3"/>
  <c r="S556" i="3"/>
  <c r="S1815" i="3"/>
  <c r="S3719" i="3"/>
  <c r="S5069" i="3"/>
  <c r="S3361" i="3"/>
  <c r="S4288" i="3"/>
  <c r="S541" i="3"/>
  <c r="S1172" i="3"/>
  <c r="S4999" i="3"/>
  <c r="S4296" i="3"/>
  <c r="S2303" i="3"/>
  <c r="S4206" i="3"/>
  <c r="S5063" i="3"/>
  <c r="S5006" i="3"/>
  <c r="S336" i="3"/>
  <c r="S139" i="3"/>
  <c r="S4310" i="3"/>
  <c r="S880" i="3"/>
  <c r="S167" i="3"/>
  <c r="S1259" i="3"/>
  <c r="S1944" i="3"/>
  <c r="S939" i="3"/>
  <c r="S4755" i="3"/>
  <c r="S4399" i="3"/>
  <c r="S4710" i="3"/>
  <c r="S2538" i="3"/>
  <c r="S2844" i="3"/>
  <c r="S1431" i="3"/>
  <c r="S5121" i="3"/>
  <c r="S3625" i="3"/>
  <c r="S3472" i="3"/>
  <c r="S1956" i="3"/>
  <c r="S2465" i="3"/>
  <c r="S4547" i="3"/>
  <c r="S2483" i="3"/>
  <c r="S3396" i="3"/>
  <c r="S3309" i="3"/>
  <c r="S985" i="3"/>
  <c r="S3922" i="3"/>
  <c r="S341" i="3"/>
  <c r="S1809" i="3"/>
  <c r="S2230" i="3"/>
  <c r="S726" i="3"/>
  <c r="S4325" i="3"/>
  <c r="S3075" i="3"/>
  <c r="S3727" i="3"/>
  <c r="S5044" i="3"/>
  <c r="S795" i="3"/>
  <c r="S3682" i="3"/>
  <c r="S3443" i="3"/>
  <c r="S750" i="3"/>
  <c r="S4829" i="3"/>
  <c r="S1533" i="3"/>
  <c r="S4492" i="3"/>
  <c r="S1519" i="3"/>
  <c r="S197" i="3"/>
  <c r="S1158" i="3"/>
  <c r="S1177" i="3"/>
  <c r="S3638" i="3"/>
  <c r="S3337" i="3"/>
  <c r="S1076" i="3"/>
  <c r="S2758" i="3"/>
  <c r="S3506" i="3"/>
  <c r="S2176" i="3"/>
  <c r="S1358" i="3"/>
  <c r="S853" i="3"/>
  <c r="S1181" i="3"/>
  <c r="S2625" i="3"/>
  <c r="S540" i="3"/>
  <c r="S2993" i="3"/>
  <c r="S3916" i="3"/>
  <c r="S3312" i="3"/>
  <c r="S4485" i="3"/>
  <c r="S1150" i="3"/>
  <c r="S335" i="3"/>
  <c r="S1302" i="3"/>
  <c r="S901" i="3"/>
  <c r="S668" i="3"/>
  <c r="S374" i="3"/>
  <c r="S2072" i="3"/>
  <c r="S2338" i="3"/>
  <c r="S2811" i="3"/>
  <c r="S3316" i="3"/>
  <c r="S2197" i="3"/>
  <c r="S4507" i="3"/>
  <c r="S2922" i="3"/>
  <c r="S738" i="3"/>
  <c r="S1767" i="3"/>
  <c r="S4756" i="3"/>
  <c r="S4002" i="3"/>
  <c r="S4998" i="3"/>
  <c r="S595" i="3"/>
  <c r="S3107" i="3"/>
  <c r="S4348" i="3"/>
  <c r="S937" i="3"/>
  <c r="S3488" i="3"/>
  <c r="S3104" i="3"/>
  <c r="S2145" i="3"/>
  <c r="S4588" i="3"/>
  <c r="S2282" i="3"/>
  <c r="S2898" i="3"/>
  <c r="S4799" i="3"/>
  <c r="S2225" i="3"/>
  <c r="S424" i="3"/>
  <c r="S462" i="3"/>
  <c r="S4577" i="3"/>
  <c r="S3035" i="3"/>
  <c r="S4324" i="3"/>
  <c r="S3136" i="3"/>
  <c r="S4085" i="3"/>
  <c r="S2232" i="3"/>
  <c r="S574" i="3"/>
  <c r="S3411" i="3"/>
  <c r="S1814" i="3"/>
  <c r="S4610" i="3"/>
  <c r="S532" i="3"/>
  <c r="S2689" i="3"/>
  <c r="S645" i="3"/>
  <c r="S2275" i="3"/>
  <c r="S1016" i="3"/>
  <c r="S2733" i="3"/>
  <c r="S2294" i="3"/>
  <c r="S350" i="3"/>
  <c r="S683" i="3"/>
  <c r="S5077" i="3"/>
  <c r="S1374" i="3"/>
  <c r="S2327" i="3"/>
  <c r="S2636" i="3"/>
  <c r="S4985" i="3"/>
  <c r="S2696" i="3"/>
  <c r="S3159" i="3"/>
  <c r="S3940" i="3"/>
  <c r="S733" i="3"/>
  <c r="S264" i="3"/>
  <c r="S4041" i="3"/>
  <c r="S3715" i="3"/>
  <c r="S3027" i="3"/>
  <c r="S440" i="3"/>
  <c r="S1534" i="3"/>
  <c r="S313" i="3"/>
  <c r="S2501" i="3"/>
  <c r="S4865" i="3"/>
  <c r="S2808" i="3"/>
  <c r="S5076" i="3"/>
  <c r="S3235" i="3"/>
  <c r="S4395" i="3"/>
  <c r="S401" i="3"/>
  <c r="S4252" i="3"/>
  <c r="S4949" i="3"/>
  <c r="S4304" i="3"/>
  <c r="S1312" i="3"/>
  <c r="S3462" i="3"/>
  <c r="S2107" i="3"/>
  <c r="S3633" i="3"/>
  <c r="S759" i="3"/>
  <c r="S3535" i="3"/>
  <c r="S411" i="3"/>
  <c r="S1568" i="3"/>
  <c r="S2161" i="3"/>
  <c r="S3042" i="3"/>
  <c r="S2710" i="3"/>
  <c r="S1790" i="3"/>
  <c r="S559" i="3"/>
  <c r="S2265" i="3"/>
  <c r="S399" i="3"/>
  <c r="S4197" i="3"/>
  <c r="S2448" i="3"/>
  <c r="S3949" i="3"/>
  <c r="S4231" i="3"/>
  <c r="S141" i="3"/>
  <c r="S1551" i="3"/>
  <c r="S1242" i="3"/>
  <c r="S3360" i="3"/>
  <c r="S831" i="3"/>
  <c r="S631" i="3"/>
  <c r="S4692" i="3"/>
  <c r="S5188" i="3"/>
  <c r="S1233" i="3"/>
  <c r="S1530" i="3"/>
  <c r="S4915" i="3"/>
  <c r="S2122" i="3"/>
  <c r="S4737" i="3"/>
  <c r="S731" i="3"/>
  <c r="S4604" i="3"/>
  <c r="S3959" i="3"/>
  <c r="S1770" i="3"/>
  <c r="S603" i="3"/>
  <c r="S1064" i="3"/>
  <c r="S1796" i="3"/>
  <c r="S4924" i="3"/>
  <c r="S3393" i="3"/>
  <c r="S2848" i="3"/>
  <c r="S2169" i="3"/>
  <c r="S4065" i="3"/>
  <c r="S351" i="3"/>
  <c r="S4095" i="3"/>
  <c r="S2512" i="3"/>
  <c r="S3647" i="3"/>
  <c r="S3171" i="3"/>
  <c r="S3765" i="3"/>
  <c r="S3174" i="3"/>
  <c r="S3268" i="3"/>
  <c r="S539" i="3"/>
  <c r="S4794" i="3"/>
  <c r="S3862" i="3"/>
  <c r="S246" i="3"/>
  <c r="S2349" i="3"/>
  <c r="S407" i="3"/>
  <c r="S676" i="3"/>
  <c r="S542" i="3"/>
  <c r="S3992" i="3"/>
  <c r="S2846" i="3"/>
  <c r="S3846" i="3"/>
  <c r="S4132" i="3"/>
  <c r="S3484" i="3"/>
  <c r="S4833" i="3"/>
  <c r="S2065" i="3"/>
  <c r="S2674" i="3"/>
  <c r="S5081" i="3"/>
  <c r="S1187" i="3"/>
  <c r="S4645" i="3"/>
  <c r="S279" i="3"/>
  <c r="S1837" i="3"/>
  <c r="S4470" i="3"/>
  <c r="S4636" i="3"/>
  <c r="S921" i="3"/>
  <c r="S5108" i="3"/>
  <c r="S4318" i="3"/>
  <c r="S3255" i="3"/>
  <c r="S1892" i="3"/>
  <c r="S4758" i="3"/>
  <c r="S2558" i="3"/>
  <c r="S3238" i="3"/>
  <c r="S2047" i="3"/>
  <c r="S1726" i="3"/>
  <c r="S3510" i="3"/>
  <c r="S2326" i="3"/>
  <c r="S5054" i="3"/>
  <c r="S2917" i="3"/>
  <c r="S1363" i="3"/>
  <c r="S4317" i="3"/>
  <c r="S2706" i="3"/>
  <c r="S2720" i="3"/>
  <c r="S919" i="3"/>
  <c r="S343" i="3"/>
  <c r="S368" i="3"/>
  <c r="S3973" i="3"/>
  <c r="S2921" i="3"/>
  <c r="S3091" i="3"/>
  <c r="S1390" i="3"/>
  <c r="S1478" i="3"/>
  <c r="S3498" i="3"/>
  <c r="S3279" i="3"/>
  <c r="S2048" i="3"/>
  <c r="S3988" i="3"/>
  <c r="S302" i="3"/>
  <c r="S203" i="3"/>
  <c r="S2554" i="3"/>
  <c r="S3823" i="3"/>
  <c r="S3533" i="3"/>
  <c r="S869" i="3"/>
  <c r="S696" i="3"/>
  <c r="S1201" i="3"/>
  <c r="S3398" i="3"/>
  <c r="S3069" i="3"/>
  <c r="S1967" i="3"/>
  <c r="S1115" i="3"/>
  <c r="S4891" i="3"/>
  <c r="S1042" i="3"/>
  <c r="S1844" i="3"/>
  <c r="S2766" i="3"/>
  <c r="S4438" i="3"/>
  <c r="S4261" i="3"/>
  <c r="S4305" i="3"/>
  <c r="S1622" i="3"/>
  <c r="S1936" i="3"/>
  <c r="S455" i="3"/>
  <c r="S4099" i="3"/>
  <c r="S1734" i="3"/>
  <c r="S3430" i="3"/>
  <c r="S2019" i="3"/>
  <c r="S5057" i="3"/>
  <c r="S2012" i="3"/>
  <c r="S3817" i="3"/>
  <c r="S1742" i="3"/>
  <c r="S3495" i="3"/>
  <c r="S1471" i="3"/>
  <c r="S4430" i="3"/>
  <c r="S3731" i="3"/>
  <c r="S3409" i="3"/>
  <c r="S397" i="3"/>
  <c r="S414" i="3"/>
  <c r="S4814" i="3"/>
  <c r="S4053" i="3"/>
  <c r="S905" i="3"/>
  <c r="S4845" i="3"/>
  <c r="S4078" i="3"/>
  <c r="S555" i="3"/>
  <c r="S4066" i="3"/>
  <c r="S4911" i="3"/>
  <c r="S4921" i="3"/>
  <c r="S1336" i="3"/>
  <c r="S887" i="3"/>
  <c r="S205" i="3"/>
  <c r="S762" i="3"/>
  <c r="S4552" i="3"/>
  <c r="S5189" i="3"/>
  <c r="S4260" i="3"/>
  <c r="S312" i="3"/>
  <c r="S182" i="3"/>
  <c r="S558" i="3"/>
  <c r="S4458" i="3"/>
  <c r="S4653" i="3"/>
  <c r="S4240" i="3"/>
  <c r="S2969" i="3"/>
  <c r="S3979" i="3"/>
  <c r="S1911" i="3"/>
  <c r="S3165" i="3"/>
  <c r="S2623" i="3"/>
  <c r="S5062" i="3"/>
  <c r="S3764" i="3"/>
  <c r="S4378" i="3"/>
  <c r="S790" i="3"/>
  <c r="S2213" i="3"/>
  <c r="S1228" i="3"/>
  <c r="S3039" i="3"/>
  <c r="S3077" i="3"/>
  <c r="S1202" i="3"/>
  <c r="S1020" i="3"/>
  <c r="S1135" i="3"/>
  <c r="S1454" i="3"/>
  <c r="S2815" i="3"/>
  <c r="S1352" i="3"/>
  <c r="S267" i="3"/>
  <c r="S2562" i="3"/>
  <c r="S4372" i="3"/>
  <c r="S3914" i="3"/>
  <c r="S1931" i="3"/>
  <c r="S4775" i="3"/>
  <c r="S2460" i="3"/>
  <c r="S4299" i="3"/>
  <c r="S1826" i="3"/>
  <c r="S845" i="3"/>
  <c r="S3399" i="3"/>
  <c r="S1065" i="3"/>
  <c r="S3830" i="3"/>
  <c r="S982" i="3"/>
  <c r="S3333" i="3"/>
  <c r="S1574" i="3"/>
  <c r="S2573" i="3"/>
  <c r="S4771" i="3"/>
  <c r="S1387" i="3"/>
  <c r="S1236" i="3"/>
  <c r="S1921" i="3"/>
  <c r="S1855" i="3"/>
  <c r="S1166" i="3"/>
  <c r="S337" i="3"/>
  <c r="S3438" i="3"/>
  <c r="S5105" i="3"/>
  <c r="S1576" i="3"/>
  <c r="S4293" i="3"/>
  <c r="S1775" i="3"/>
  <c r="S2866" i="3"/>
  <c r="S4905" i="3"/>
  <c r="S1125" i="3"/>
  <c r="S248" i="3"/>
  <c r="S590" i="3"/>
  <c r="S3368" i="3"/>
  <c r="S1879" i="3"/>
  <c r="S3888" i="3"/>
  <c r="S4810" i="3"/>
  <c r="S1732" i="3"/>
  <c r="S2061" i="3"/>
  <c r="S3402" i="3"/>
  <c r="S214" i="3"/>
  <c r="S4466" i="3"/>
  <c r="S3023" i="3"/>
  <c r="S4763" i="3"/>
  <c r="S1046" i="3"/>
  <c r="S244" i="3"/>
  <c r="S3680" i="3"/>
  <c r="S223" i="3"/>
  <c r="S1347" i="3"/>
  <c r="S1331" i="3"/>
  <c r="S1774" i="3"/>
  <c r="S948" i="3"/>
  <c r="S4922" i="3"/>
  <c r="S1985" i="3"/>
  <c r="S1632" i="3"/>
  <c r="S1361" i="3"/>
  <c r="S3753" i="3"/>
  <c r="S3772" i="3"/>
  <c r="S417" i="3"/>
  <c r="S1477" i="3"/>
  <c r="S987" i="3"/>
  <c r="S3233" i="3"/>
  <c r="S1702" i="3"/>
  <c r="S5011" i="3"/>
  <c r="S4793" i="3"/>
  <c r="S4910" i="3"/>
  <c r="S1539" i="3"/>
  <c r="S5109" i="3"/>
  <c r="S863" i="3"/>
  <c r="S2374" i="3"/>
  <c r="S1557" i="3"/>
  <c r="S3410" i="3"/>
  <c r="S4139" i="3"/>
  <c r="S4723" i="3"/>
  <c r="S3808" i="3"/>
  <c r="S1311" i="3"/>
  <c r="S2038" i="3"/>
  <c r="S4209" i="3"/>
  <c r="S429" i="3"/>
  <c r="S1183" i="3"/>
  <c r="S20" i="3"/>
  <c r="S63" i="3"/>
  <c r="S11" i="3"/>
  <c r="S34" i="3"/>
  <c r="S19" i="3"/>
  <c r="S80" i="3"/>
  <c r="S44" i="3"/>
  <c r="S4" i="3"/>
  <c r="S54" i="3"/>
  <c r="S8" i="3"/>
  <c r="S48" i="3"/>
  <c r="S15" i="3"/>
  <c r="S35" i="3"/>
  <c r="S14" i="3"/>
  <c r="S47" i="3"/>
  <c r="S21" i="3"/>
  <c r="S58" i="3"/>
  <c r="S3" i="3"/>
  <c r="S22" i="3"/>
  <c r="S94" i="3"/>
  <c r="S57" i="3"/>
  <c r="S33" i="3"/>
  <c r="S81" i="3"/>
  <c r="S71" i="3"/>
  <c r="S43" i="3"/>
  <c r="S25" i="3"/>
  <c r="S27" i="3"/>
  <c r="S26" i="3"/>
  <c r="S6" i="3"/>
  <c r="S42" i="3"/>
  <c r="S41" i="3"/>
  <c r="S76" i="3"/>
  <c r="S83" i="3"/>
  <c r="S89" i="3"/>
  <c r="S36" i="3"/>
  <c r="S85" i="3"/>
  <c r="S5" i="3"/>
  <c r="S46" i="3"/>
  <c r="S55" i="3"/>
  <c r="S38" i="3"/>
  <c r="S74" i="3"/>
  <c r="S50" i="3"/>
  <c r="S61" i="3"/>
  <c r="S31" i="3"/>
  <c r="S98" i="3"/>
  <c r="S7" i="3"/>
  <c r="S62" i="3"/>
  <c r="S84" i="3"/>
  <c r="S88" i="3"/>
  <c r="S79" i="3"/>
  <c r="S37" i="3"/>
  <c r="S24" i="3"/>
  <c r="S45" i="3"/>
  <c r="S16" i="3"/>
  <c r="S39" i="3"/>
  <c r="S29" i="3"/>
  <c r="S32" i="3"/>
  <c r="S97" i="3"/>
  <c r="S12" i="3"/>
  <c r="S53" i="3"/>
  <c r="S66" i="3"/>
  <c r="S28" i="3"/>
  <c r="S64" i="3"/>
  <c r="S59" i="3"/>
  <c r="S9" i="3"/>
  <c r="S60" i="3"/>
  <c r="S68" i="3"/>
  <c r="S70" i="3"/>
  <c r="S30" i="3"/>
  <c r="S73" i="3"/>
  <c r="S82" i="3"/>
  <c r="S18" i="3"/>
  <c r="S17" i="3"/>
  <c r="S91" i="3"/>
  <c r="S40" i="3"/>
  <c r="S90" i="3"/>
  <c r="S75" i="3"/>
  <c r="S10" i="3"/>
  <c r="S52" i="3"/>
  <c r="S69" i="3"/>
  <c r="S13" i="3"/>
  <c r="S67" i="3"/>
  <c r="S56" i="3"/>
  <c r="S23" i="3"/>
  <c r="S92" i="3"/>
  <c r="S49" i="3"/>
  <c r="S95" i="3"/>
  <c r="S77" i="3"/>
  <c r="S78" i="3"/>
  <c r="S86" i="3"/>
  <c r="S99" i="3"/>
  <c r="S65" i="3"/>
  <c r="S72" i="3"/>
  <c r="S87" i="3"/>
  <c r="S2" i="3"/>
  <c r="S51" i="3"/>
  <c r="S93" i="3"/>
  <c r="S100" i="3"/>
  <c r="S101" i="3"/>
  <c r="S102" i="3"/>
  <c r="S2655" i="3"/>
  <c r="S1151" i="3"/>
  <c r="S165" i="3"/>
  <c r="S1383" i="3"/>
  <c r="S367" i="3"/>
  <c r="S202" i="3"/>
  <c r="S538" i="3"/>
  <c r="S3896" i="3"/>
  <c r="S2663" i="3"/>
  <c r="S571" i="3"/>
  <c r="S1908" i="3"/>
  <c r="S3604" i="3"/>
  <c r="S2709" i="3"/>
  <c r="S2342" i="3"/>
  <c r="S4932" i="3"/>
  <c r="S3492" i="3"/>
  <c r="S585" i="3"/>
  <c r="S2360" i="3"/>
  <c r="S3627" i="3"/>
  <c r="S2779" i="3"/>
  <c r="S3842" i="3"/>
  <c r="S3865" i="3"/>
  <c r="S3703" i="3"/>
  <c r="S646" i="3"/>
  <c r="S1033" i="3"/>
  <c r="S3272" i="3"/>
  <c r="S3637" i="3"/>
  <c r="S1149" i="3"/>
  <c r="S3390" i="3"/>
  <c r="S2618" i="3"/>
  <c r="S5053" i="3"/>
  <c r="S2214" i="3"/>
  <c r="S3591" i="3"/>
  <c r="S4698" i="3"/>
  <c r="S379" i="3"/>
  <c r="S720" i="3"/>
  <c r="S4952" i="3"/>
  <c r="S2073" i="3"/>
  <c r="S3920" i="3"/>
  <c r="S2157" i="3"/>
  <c r="S4682" i="3"/>
  <c r="S4955" i="3"/>
  <c r="S2482" i="3"/>
  <c r="S3744" i="3"/>
  <c r="S3219" i="3"/>
  <c r="S4953" i="3"/>
  <c r="S4187" i="3"/>
  <c r="S4568" i="3"/>
  <c r="S2064" i="3"/>
  <c r="S2698" i="3"/>
  <c r="S4638" i="3"/>
  <c r="S2847" i="3"/>
  <c r="S118" i="3"/>
  <c r="S382" i="3"/>
  <c r="S4460" i="3"/>
  <c r="S5100" i="3"/>
  <c r="S4908" i="3"/>
  <c r="S5052" i="3"/>
  <c r="S4102" i="3"/>
  <c r="S2409" i="3"/>
  <c r="S3694" i="3"/>
  <c r="S1071" i="3"/>
  <c r="S3551" i="3"/>
  <c r="S3805" i="3"/>
  <c r="S4251" i="3"/>
  <c r="S4306" i="3"/>
  <c r="S4886" i="3"/>
  <c r="S2394" i="3"/>
  <c r="S3754" i="3"/>
  <c r="S5112" i="3"/>
  <c r="S627" i="3"/>
  <c r="S518" i="3"/>
  <c r="S498" i="3"/>
  <c r="S2235" i="3"/>
  <c r="S2654" i="3"/>
  <c r="S1900" i="3"/>
  <c r="S1605" i="3"/>
  <c r="S4468" i="3"/>
  <c r="S3740" i="3"/>
  <c r="S116" i="3"/>
  <c r="S567" i="3"/>
  <c r="S4413" i="3"/>
  <c r="S4642" i="3"/>
  <c r="S4201" i="3"/>
  <c r="S2895" i="3"/>
  <c r="S3088" i="3"/>
  <c r="S2504" i="3"/>
  <c r="S2051" i="3"/>
  <c r="S133" i="3"/>
  <c r="S4011" i="3"/>
  <c r="S955" i="3"/>
  <c r="S3669" i="3"/>
  <c r="S4625" i="3"/>
  <c r="S181" i="3"/>
  <c r="S697" i="3"/>
  <c r="S2149" i="3"/>
  <c r="S1276" i="3"/>
  <c r="S1939" i="3"/>
  <c r="S1877" i="3"/>
  <c r="S140" i="3"/>
  <c r="S1262" i="3"/>
  <c r="S833" i="3"/>
  <c r="S3214" i="3"/>
  <c r="S1266" i="3"/>
  <c r="S506" i="3"/>
  <c r="S3177" i="3"/>
  <c r="S4853" i="3"/>
  <c r="S3059" i="3"/>
  <c r="S1444" i="3"/>
  <c r="S4595" i="3"/>
  <c r="S292" i="3"/>
  <c r="S4856" i="3"/>
  <c r="S3209" i="3"/>
  <c r="S1275" i="3"/>
  <c r="S1758" i="3"/>
  <c r="S4518" i="3"/>
  <c r="S3029" i="3"/>
  <c r="S1736" i="3"/>
  <c r="S654" i="3"/>
  <c r="S3124" i="3"/>
  <c r="S2424" i="3"/>
  <c r="S3011" i="3"/>
  <c r="S218" i="3"/>
  <c r="S2913" i="3"/>
  <c r="S504" i="3"/>
  <c r="S836" i="3"/>
  <c r="S1867" i="3"/>
  <c r="S250" i="3"/>
  <c r="S4923" i="3"/>
  <c r="S1843" i="3"/>
  <c r="S3899" i="3"/>
  <c r="S5174" i="3"/>
  <c r="S4971" i="3"/>
  <c r="S1527" i="3"/>
  <c r="S475" i="3"/>
  <c r="S611" i="3"/>
  <c r="S4539" i="3"/>
  <c r="S3921" i="3"/>
  <c r="S2041" i="3"/>
  <c r="S4291" i="3"/>
  <c r="S420" i="3"/>
  <c r="S346" i="3"/>
  <c r="S5038" i="3"/>
  <c r="S4505" i="3"/>
  <c r="S3217" i="3"/>
  <c r="S226" i="3"/>
  <c r="S4834" i="3"/>
  <c r="S400" i="3"/>
  <c r="S4496" i="3"/>
  <c r="S843" i="3"/>
  <c r="S370" i="3"/>
  <c r="S129" i="3"/>
  <c r="S3712" i="3"/>
  <c r="S1641" i="3"/>
  <c r="S2528" i="3"/>
  <c r="S4110" i="3"/>
  <c r="S4023" i="3"/>
  <c r="S2023" i="3"/>
  <c r="S3120" i="3"/>
  <c r="S4977" i="3"/>
  <c r="S4671" i="3"/>
  <c r="S3232" i="3"/>
  <c r="S3543" i="3"/>
  <c r="S115" i="3"/>
  <c r="S4404" i="3"/>
  <c r="S3073" i="3"/>
  <c r="S5178" i="3"/>
  <c r="S3203" i="3"/>
  <c r="S4934" i="3"/>
  <c r="S2272" i="3"/>
  <c r="S2022" i="3"/>
  <c r="S2550" i="3"/>
  <c r="S4770" i="3"/>
  <c r="S4983" i="3"/>
  <c r="S327" i="3"/>
  <c r="S1041" i="3"/>
  <c r="S1264" i="3"/>
  <c r="S3457" i="3"/>
  <c r="S2009" i="3"/>
  <c r="S628" i="3"/>
  <c r="S3170" i="3"/>
  <c r="S3843" i="3"/>
  <c r="S2731" i="3"/>
  <c r="S5059" i="3"/>
  <c r="S986" i="3"/>
  <c r="S1832" i="3"/>
  <c r="S490" i="3"/>
  <c r="S2255" i="3"/>
  <c r="S3456" i="3"/>
  <c r="S4195" i="3"/>
  <c r="S1864" i="3"/>
  <c r="S1367" i="3"/>
  <c r="S3167" i="3"/>
  <c r="S2744" i="3"/>
  <c r="S3641" i="3"/>
  <c r="S642" i="3"/>
  <c r="S4658" i="3"/>
  <c r="S4598" i="3"/>
  <c r="S2516" i="3"/>
  <c r="S4970" i="3"/>
  <c r="S4170" i="3"/>
  <c r="S384" i="3"/>
  <c r="S2203" i="3"/>
  <c r="S3552" i="3"/>
  <c r="S2850" i="3"/>
  <c r="S1182" i="3"/>
  <c r="S2055" i="3"/>
  <c r="S3141" i="3"/>
  <c r="S347" i="3"/>
  <c r="S3819" i="3"/>
  <c r="S2821" i="3"/>
  <c r="S2300" i="3"/>
  <c r="S2315" i="3"/>
  <c r="S893" i="3"/>
  <c r="S356" i="3"/>
  <c r="S3427" i="3"/>
  <c r="S1543" i="3"/>
  <c r="S4591" i="3"/>
  <c r="S192" i="3"/>
  <c r="S932" i="3"/>
  <c r="S3175" i="3"/>
  <c r="S5014" i="3"/>
  <c r="S4258" i="3"/>
  <c r="S4938" i="3"/>
  <c r="S254" i="3"/>
  <c r="S1518" i="3"/>
  <c r="S916" i="3"/>
  <c r="S5021" i="3"/>
  <c r="S2849" i="3"/>
  <c r="S4038" i="3"/>
  <c r="S4538" i="3"/>
  <c r="S3844" i="3"/>
  <c r="S2396" i="3"/>
  <c r="S5169" i="3"/>
  <c r="S4198" i="3"/>
  <c r="S2120" i="3"/>
  <c r="S600" i="3"/>
  <c r="S2386" i="3"/>
  <c r="S2097" i="3"/>
  <c r="S4375" i="3"/>
  <c r="S2982" i="3"/>
  <c r="S5093" i="3"/>
  <c r="S2648" i="3"/>
  <c r="S526" i="3"/>
  <c r="S4141" i="3"/>
  <c r="S763" i="3"/>
  <c r="S3532" i="3"/>
  <c r="S2976" i="3"/>
  <c r="S4136" i="3"/>
  <c r="S4530" i="3"/>
  <c r="S2194" i="3"/>
  <c r="S2513" i="3"/>
  <c r="S2332" i="3"/>
  <c r="S3363" i="3"/>
  <c r="S4894" i="3"/>
  <c r="S5104" i="3"/>
  <c r="S1583" i="3"/>
  <c r="S3323" i="3"/>
  <c r="S4615" i="3"/>
  <c r="S4786" i="3"/>
  <c r="S2686" i="3"/>
  <c r="S2525" i="3"/>
  <c r="S1954" i="3"/>
  <c r="S338" i="3"/>
  <c r="S137" i="3"/>
  <c r="S2605" i="3"/>
  <c r="S4032" i="3"/>
  <c r="S210" i="3"/>
  <c r="S4158" i="3"/>
  <c r="S4830" i="3"/>
  <c r="S1243" i="3"/>
  <c r="S2923" i="3"/>
  <c r="S4398" i="3"/>
  <c r="S4611" i="3"/>
  <c r="S3572" i="3"/>
  <c r="S2899" i="3"/>
  <c r="S1017" i="3"/>
  <c r="S4683" i="3"/>
  <c r="S2437" i="3"/>
  <c r="S4526" i="3"/>
  <c r="S5036" i="3"/>
  <c r="S3584" i="3"/>
  <c r="S4124" i="3"/>
  <c r="S4659" i="3"/>
  <c r="S1912" i="3"/>
  <c r="S1847" i="3"/>
  <c r="S5131" i="3"/>
  <c r="S1112" i="3"/>
  <c r="S2789" i="3"/>
  <c r="S2577" i="3"/>
  <c r="S2298" i="3"/>
  <c r="S169" i="3"/>
  <c r="S2433" i="3"/>
  <c r="S1964" i="3"/>
  <c r="S1846" i="3"/>
  <c r="S3354" i="3"/>
  <c r="S4809" i="3"/>
  <c r="S3293" i="3"/>
  <c r="S4264" i="3"/>
  <c r="S445" i="3"/>
  <c r="S1544" i="3"/>
  <c r="S1722" i="3"/>
  <c r="S829" i="3"/>
  <c r="S521" i="3"/>
  <c r="S3346" i="3"/>
  <c r="S1963" i="3"/>
  <c r="S911" i="3"/>
  <c r="S4745" i="3"/>
  <c r="S4896" i="3"/>
  <c r="S1662" i="3"/>
  <c r="S2606" i="3"/>
  <c r="S859" i="3"/>
  <c r="S3166" i="3"/>
  <c r="S2916" i="3"/>
  <c r="S4669" i="3"/>
  <c r="S2210" i="3"/>
  <c r="S2112" i="3"/>
  <c r="S1586" i="3"/>
  <c r="S2711" i="3"/>
  <c r="S4958" i="3"/>
  <c r="S1818" i="3"/>
  <c r="S3240" i="3"/>
  <c r="S3720" i="3"/>
  <c r="S3447" i="3"/>
  <c r="S5018" i="3"/>
  <c r="S232" i="3"/>
  <c r="S166" i="3"/>
  <c r="S708" i="3"/>
  <c r="S3449" i="3"/>
  <c r="S3880" i="3"/>
  <c r="S295" i="3"/>
  <c r="S2141" i="3"/>
  <c r="S4269" i="3"/>
  <c r="S1026" i="3"/>
  <c r="S4965" i="3"/>
  <c r="S4686" i="3"/>
  <c r="S4374" i="3"/>
  <c r="S3168" i="3"/>
  <c r="S2392" i="3"/>
  <c r="S687" i="3"/>
  <c r="S333" i="3"/>
  <c r="S1024" i="3"/>
  <c r="S4816" i="3"/>
  <c r="S1176" i="3"/>
  <c r="S3517" i="3"/>
  <c r="S2121" i="3"/>
  <c r="S1827" i="3"/>
  <c r="S4524" i="3"/>
  <c r="S2764" i="3"/>
  <c r="S1659" i="3"/>
  <c r="S245" i="3"/>
  <c r="S2363" i="3"/>
  <c r="S136" i="3"/>
  <c r="S3704" i="3"/>
  <c r="S3054" i="3"/>
  <c r="S3414" i="3"/>
  <c r="S153" i="3"/>
  <c r="S1250" i="3"/>
  <c r="S310" i="3"/>
  <c r="S591" i="3"/>
  <c r="S2005" i="3"/>
  <c r="S1728" i="3"/>
  <c r="S2721" i="3"/>
  <c r="S1199" i="3"/>
  <c r="S332" i="3"/>
  <c r="S5149" i="3"/>
  <c r="S3907" i="3"/>
  <c r="S2217" i="3"/>
  <c r="S4321" i="3"/>
  <c r="S3428" i="3"/>
  <c r="S1191" i="3"/>
  <c r="S1396" i="3"/>
  <c r="S776" i="3"/>
  <c r="S4478" i="3"/>
  <c r="S4712" i="3"/>
  <c r="S2695" i="3"/>
  <c r="S4342" i="3"/>
  <c r="S617" i="3"/>
  <c r="S127" i="3"/>
  <c r="S239" i="3"/>
  <c r="S2519" i="3"/>
  <c r="S4760" i="3"/>
  <c r="S1895" i="3"/>
  <c r="S3689" i="3"/>
  <c r="S1651" i="3"/>
  <c r="S2313" i="3"/>
  <c r="S1816" i="3"/>
  <c r="S1078" i="3"/>
  <c r="S3090" i="3"/>
  <c r="S3191" i="3"/>
  <c r="S1679" i="3"/>
  <c r="S4880" i="3"/>
  <c r="S357" i="3"/>
  <c r="S1918" i="3"/>
  <c r="S2053" i="3"/>
  <c r="S2527" i="3"/>
  <c r="S2280" i="3"/>
  <c r="S5175" i="3"/>
  <c r="S4309" i="3"/>
  <c r="S121" i="3"/>
  <c r="S3275" i="3"/>
  <c r="S371" i="3"/>
  <c r="S3869" i="3"/>
  <c r="S3887" i="3"/>
  <c r="S855" i="3"/>
  <c r="S4522" i="3"/>
  <c r="S176" i="3"/>
  <c r="S4301" i="3"/>
  <c r="S844" i="3"/>
  <c r="S4654" i="3"/>
  <c r="S1550" i="3"/>
  <c r="S3792" i="3"/>
  <c r="S375" i="3"/>
  <c r="S4164" i="3"/>
  <c r="S3598" i="3"/>
  <c r="S162" i="3"/>
  <c r="S2248" i="3"/>
  <c r="S3002" i="3"/>
  <c r="S4282" i="3"/>
  <c r="S201" i="3"/>
  <c r="S1711" i="3"/>
  <c r="S1205" i="3"/>
  <c r="S4992" i="3"/>
  <c r="S5167" i="3"/>
  <c r="S2571" i="3"/>
  <c r="S1193" i="3"/>
  <c r="S3879" i="3"/>
  <c r="S3796" i="3"/>
  <c r="S3261" i="3"/>
  <c r="S4333" i="3"/>
  <c r="S3989" i="3"/>
  <c r="S3496" i="3"/>
  <c r="S256" i="3"/>
  <c r="S4279" i="3"/>
  <c r="S4104" i="3"/>
  <c r="S2944" i="3"/>
  <c r="S1238" i="3"/>
  <c r="S1111" i="3"/>
  <c r="S3102" i="3"/>
  <c r="S2890" i="3"/>
  <c r="S730" i="3"/>
  <c r="S2786" i="3"/>
  <c r="S1421" i="3"/>
  <c r="S2441" i="3"/>
  <c r="S4145" i="3"/>
  <c r="S422" i="3"/>
  <c r="S1882" i="3"/>
  <c r="S2591" i="3"/>
  <c r="S815" i="3"/>
  <c r="S5168" i="3"/>
  <c r="S463" i="3"/>
  <c r="S2791" i="3"/>
  <c r="S3872" i="3"/>
  <c r="S274" i="3"/>
  <c r="S3832" i="3"/>
  <c r="S3190" i="3"/>
  <c r="S4292" i="3"/>
  <c r="S3654" i="3"/>
  <c r="S2881" i="3"/>
  <c r="S2717" i="3"/>
  <c r="S4042" i="3"/>
  <c r="S515" i="3"/>
  <c r="S4890" i="3"/>
  <c r="S464" i="3"/>
  <c r="S316" i="3"/>
  <c r="S3575" i="3"/>
  <c r="S2414" i="3"/>
  <c r="S1458" i="3"/>
  <c r="S616" i="3"/>
  <c r="S493" i="3"/>
  <c r="S330" i="3"/>
  <c r="S108" i="3"/>
  <c r="S688" i="3"/>
  <c r="S4813" i="3"/>
  <c r="S1652" i="3"/>
  <c r="S1224" i="3"/>
  <c r="S1246" i="3"/>
  <c r="S3298" i="3"/>
  <c r="S2858" i="3"/>
  <c r="S1781" i="3"/>
  <c r="S187" i="3"/>
  <c r="S2924" i="3"/>
  <c r="S801" i="3"/>
  <c r="S3554" i="3"/>
  <c r="S359" i="3"/>
  <c r="S3422" i="3"/>
  <c r="S1861" i="3"/>
  <c r="S4332" i="3"/>
  <c r="S546" i="3"/>
  <c r="S3838" i="3"/>
  <c r="S3964" i="3"/>
  <c r="S2398" i="3"/>
  <c r="S4393" i="3"/>
  <c r="S5024" i="3"/>
  <c r="S3371" i="3"/>
  <c r="S3263" i="3"/>
  <c r="S4176" i="3"/>
  <c r="S2090" i="3"/>
  <c r="S104" i="3"/>
  <c r="S4414" i="3"/>
  <c r="S393" i="3"/>
  <c r="S224" i="3"/>
  <c r="S3710" i="3"/>
  <c r="S823" i="3"/>
  <c r="S639" i="3"/>
  <c r="S3142" i="3"/>
  <c r="S980" i="3"/>
  <c r="S1132" i="3"/>
  <c r="S825" i="3"/>
  <c r="S2249" i="3"/>
  <c r="S4403" i="3"/>
  <c r="S2724" i="3"/>
  <c r="S3958" i="3"/>
  <c r="S4336" i="3"/>
  <c r="S2279" i="3"/>
  <c r="S4131" i="3"/>
  <c r="S4225" i="3"/>
  <c r="S3330" i="3"/>
  <c r="S1621" i="3"/>
  <c r="S2490" i="3"/>
  <c r="S1938" i="3"/>
  <c r="S787" i="3"/>
  <c r="S4473" i="3"/>
  <c r="S5116" i="3"/>
  <c r="S4025" i="3"/>
  <c r="S1661" i="3"/>
  <c r="S3334" i="3"/>
  <c r="S3875" i="3"/>
  <c r="S2738" i="3"/>
  <c r="S2700" i="3"/>
  <c r="S2634" i="3"/>
  <c r="S1839" i="3"/>
  <c r="S2728" i="3"/>
  <c r="S4962" i="3"/>
  <c r="S924" i="3"/>
  <c r="S4244" i="3"/>
  <c r="S1498" i="3"/>
  <c r="S3946" i="3"/>
  <c r="S2987" i="3"/>
  <c r="S3320" i="3"/>
  <c r="S125" i="3"/>
  <c r="S300" i="3"/>
  <c r="S4234" i="3"/>
  <c r="S4274" i="3"/>
  <c r="S2199" i="3"/>
  <c r="S4127" i="3"/>
  <c r="S1591" i="3"/>
  <c r="S2570" i="3"/>
  <c r="S4504" i="3"/>
  <c r="S3807" i="3"/>
  <c r="S4003" i="3"/>
  <c r="S4826" i="3"/>
  <c r="S4151" i="3"/>
  <c r="S4881" i="3"/>
  <c r="S838" i="3"/>
  <c r="S2492" i="3"/>
  <c r="S4213" i="3"/>
  <c r="S612" i="3"/>
  <c r="S1850" i="3"/>
  <c r="S1993" i="3"/>
  <c r="S4421" i="3"/>
  <c r="S286" i="3"/>
  <c r="S4121" i="3"/>
  <c r="S3058" i="3"/>
  <c r="S4008" i="3"/>
  <c r="S2781" i="3"/>
  <c r="S757" i="3"/>
  <c r="S619" i="3"/>
  <c r="S2129" i="3"/>
  <c r="S3231" i="3"/>
  <c r="S138" i="3"/>
  <c r="S1229" i="3"/>
  <c r="S514" i="3"/>
  <c r="S4307" i="3"/>
  <c r="S3470" i="3"/>
  <c r="S950" i="3"/>
  <c r="S1269" i="3"/>
  <c r="S283" i="3"/>
  <c r="S3277" i="3"/>
  <c r="S2172" i="3"/>
  <c r="S3635" i="3"/>
  <c r="S4055" i="3"/>
  <c r="S164" i="3"/>
  <c r="S3418" i="3"/>
  <c r="S806" i="3"/>
  <c r="S4903" i="3"/>
  <c r="S3212" i="3"/>
  <c r="S4750" i="3"/>
  <c r="S2729" i="3"/>
  <c r="S2945" i="3"/>
  <c r="S3815" i="3"/>
  <c r="S3013" i="3"/>
  <c r="S5154" i="3"/>
  <c r="S3609" i="3"/>
  <c r="S4782" i="3"/>
  <c r="S111" i="3"/>
  <c r="S3963" i="3"/>
  <c r="S4266" i="3"/>
  <c r="S1463" i="3"/>
  <c r="S266" i="3"/>
  <c r="S1127" i="3"/>
  <c r="S5166" i="3"/>
  <c r="S261" i="3"/>
  <c r="S186" i="3"/>
  <c r="S4531" i="3"/>
  <c r="S1364" i="3"/>
  <c r="S769" i="3"/>
  <c r="S4481" i="3"/>
  <c r="S5012" i="3"/>
  <c r="S2626" i="3"/>
  <c r="S2328" i="3"/>
  <c r="S1688" i="3"/>
  <c r="S2778" i="3"/>
  <c r="S3245" i="3"/>
  <c r="S3366" i="3"/>
  <c r="S3798" i="3"/>
  <c r="S4043" i="3"/>
  <c r="S596" i="3"/>
  <c r="S2981" i="3"/>
  <c r="S2891" i="3"/>
  <c r="S2951" i="3"/>
  <c r="S145" i="3"/>
  <c r="S3056" i="3"/>
  <c r="S243" i="3"/>
  <c r="S3172" i="3"/>
  <c r="S2726" i="3"/>
  <c r="S4767" i="3"/>
  <c r="S977" i="3"/>
  <c r="S3741" i="3"/>
  <c r="S870" i="3"/>
  <c r="S753" i="3"/>
  <c r="S4417" i="3"/>
  <c r="S2932" i="3"/>
  <c r="S2877" i="3"/>
  <c r="S3243" i="3"/>
  <c r="S534" i="3"/>
  <c r="S3578" i="3"/>
  <c r="S2818" i="3"/>
  <c r="S3618" i="3"/>
  <c r="S1365" i="3"/>
  <c r="S957" i="3"/>
  <c r="S4978" i="3"/>
  <c r="S4227" i="3"/>
  <c r="S529" i="3"/>
  <c r="S4619" i="3"/>
  <c r="S744" i="3"/>
  <c r="S447" i="3"/>
  <c r="S4233" i="3"/>
  <c r="S1634" i="3"/>
  <c r="S4044" i="3"/>
  <c r="S3674" i="3"/>
  <c r="S358" i="3"/>
  <c r="S485" i="3"/>
  <c r="S2321" i="3"/>
  <c r="S3480" i="3"/>
  <c r="S638" i="3"/>
  <c r="S1840" i="3"/>
  <c r="S2407" i="3"/>
  <c r="S848" i="3"/>
  <c r="S4265" i="3"/>
  <c r="S2676" i="3"/>
  <c r="S2422" i="3"/>
  <c r="S185" i="3"/>
  <c r="S1764" i="3"/>
  <c r="S587" i="3"/>
  <c r="S3014" i="3"/>
  <c r="S4242" i="3"/>
  <c r="S3885" i="3"/>
  <c r="S5045" i="3"/>
  <c r="S3508" i="3"/>
  <c r="S2035" i="3"/>
  <c r="S3403" i="3"/>
  <c r="S3660" i="3"/>
  <c r="S732" i="3"/>
  <c r="S3397" i="3"/>
  <c r="S792" i="3"/>
  <c r="S1231" i="3"/>
  <c r="S3620" i="3"/>
  <c r="S2508" i="3"/>
  <c r="S972" i="3"/>
  <c r="S5150" i="3"/>
  <c r="S1309" i="3"/>
  <c r="S4196" i="3"/>
  <c r="S4103" i="3"/>
  <c r="S305" i="3"/>
  <c r="S3055" i="3"/>
  <c r="S4571" i="3"/>
  <c r="S4842" i="3"/>
  <c r="S3615" i="3"/>
  <c r="S4728" i="3"/>
  <c r="S2105" i="3"/>
  <c r="S2852" i="3"/>
  <c r="S2260" i="3"/>
  <c r="S580" i="3"/>
  <c r="S195" i="3"/>
  <c r="S1211" i="3"/>
  <c r="S1215" i="3"/>
  <c r="S469" i="3"/>
  <c r="S3109" i="3"/>
  <c r="S4455" i="3"/>
  <c r="S190" i="3"/>
  <c r="S4100" i="3"/>
  <c r="S155" i="3"/>
  <c r="S1388" i="3"/>
  <c r="S507" i="3"/>
  <c r="S666" i="3"/>
  <c r="S3224" i="3"/>
  <c r="S3749" i="3"/>
  <c r="S4688" i="3"/>
  <c r="S3130" i="3"/>
  <c r="S4255" i="3"/>
  <c r="S4480" i="3"/>
  <c r="S3065" i="3"/>
  <c r="S3389" i="3"/>
  <c r="S4030" i="3"/>
  <c r="S3048" i="3"/>
  <c r="S4650" i="3"/>
  <c r="S4079" i="3"/>
  <c r="S4744" i="3"/>
  <c r="S3993" i="3"/>
  <c r="S3836" i="3"/>
  <c r="S2345" i="3"/>
  <c r="S4294" i="3"/>
  <c r="S2788" i="3"/>
  <c r="S3273" i="3"/>
  <c r="S4624" i="3"/>
  <c r="S4203" i="3"/>
  <c r="S3012" i="3"/>
  <c r="S2682" i="3"/>
  <c r="S984" i="3"/>
  <c r="S2800" i="3"/>
  <c r="S172" i="3"/>
  <c r="S2240" i="3"/>
  <c r="S237" i="3"/>
  <c r="S3189" i="3"/>
  <c r="S2154" i="3"/>
  <c r="S3629" i="3"/>
  <c r="S4126" i="3"/>
  <c r="S2202" i="3"/>
  <c r="S4870" i="3"/>
  <c r="S2269" i="3"/>
  <c r="S1398" i="3"/>
  <c r="S4567" i="3"/>
  <c r="S994" i="3"/>
  <c r="S510" i="3"/>
  <c r="S633" i="3"/>
  <c r="S3131" i="3"/>
  <c r="S3144" i="3"/>
  <c r="S5192" i="3"/>
  <c r="S171" i="3"/>
  <c r="S5005" i="3"/>
  <c r="S2013" i="3"/>
  <c r="S3095" i="3"/>
  <c r="S569" i="3"/>
  <c r="S263" i="3"/>
  <c r="S3377" i="3"/>
  <c r="S1976" i="3"/>
  <c r="S929" i="3"/>
  <c r="S3970" i="3"/>
  <c r="S3717" i="3"/>
  <c r="S3108" i="3"/>
  <c r="S2949" i="3"/>
  <c r="S4216" i="3"/>
  <c r="S1947" i="3"/>
  <c r="S317" i="3"/>
  <c r="S3193" i="3"/>
  <c r="S1746" i="3"/>
  <c r="S3468" i="3"/>
  <c r="S444" i="3"/>
  <c r="S2581" i="3"/>
  <c r="S3501" i="3"/>
  <c r="S622" i="3"/>
  <c r="S3037" i="3"/>
  <c r="S156" i="3"/>
  <c r="S2939" i="3"/>
  <c r="S1712" i="3"/>
  <c r="S509" i="3"/>
  <c r="S4154" i="3"/>
  <c r="S4585" i="3"/>
  <c r="S537" i="3"/>
  <c r="S3600" i="3"/>
  <c r="S4699" i="3"/>
  <c r="S4335" i="3"/>
  <c r="S2412" i="3"/>
  <c r="S1560" i="3"/>
  <c r="S2219" i="3"/>
  <c r="S2087" i="3"/>
  <c r="S3156" i="3"/>
  <c r="S3163" i="3"/>
  <c r="S4302" i="3"/>
  <c r="S2021" i="3"/>
  <c r="S5190" i="3"/>
  <c r="S2266" i="3"/>
  <c r="S873" i="3"/>
  <c r="S437" i="3"/>
  <c r="S2569" i="3"/>
  <c r="S174" i="3"/>
  <c r="S443" i="3"/>
  <c r="S3291" i="3"/>
  <c r="S2857" i="3"/>
  <c r="S4033" i="3"/>
  <c r="S4984" i="3"/>
  <c r="S3078" i="3"/>
  <c r="S1923" i="3"/>
  <c r="S3511" i="3"/>
  <c r="S473" i="3"/>
  <c r="S2909" i="3"/>
  <c r="S340" i="3"/>
  <c r="S992" i="3"/>
  <c r="S4320" i="3"/>
  <c r="S722" i="3"/>
  <c r="S4956" i="3"/>
  <c r="S1063" i="3"/>
  <c r="S1940" i="3"/>
  <c r="S4725" i="3"/>
  <c r="S2905" i="3"/>
  <c r="S1499" i="3"/>
  <c r="S653" i="3"/>
  <c r="S902" i="3"/>
  <c r="S925" i="3"/>
  <c r="S872" i="3"/>
  <c r="S2892" i="3"/>
  <c r="S4969" i="3"/>
  <c r="S3267" i="3"/>
  <c r="S2998" i="3"/>
  <c r="S1286" i="3"/>
  <c r="S323" i="3"/>
  <c r="S321" i="3"/>
  <c r="S281" i="3"/>
  <c r="S2435" i="3"/>
  <c r="S4948" i="3"/>
  <c r="S3198" i="3"/>
  <c r="S3646" i="3"/>
  <c r="S3503" i="3"/>
  <c r="S566" i="3"/>
  <c r="S690" i="3"/>
  <c r="S3230" i="3"/>
  <c r="S2383" i="3"/>
  <c r="S1023" i="3"/>
  <c r="S2311" i="3"/>
  <c r="S301" i="3"/>
  <c r="S669" i="3"/>
  <c r="S4937" i="3"/>
  <c r="S257" i="3"/>
  <c r="S342" i="3"/>
  <c r="S3044" i="3"/>
  <c r="S634" i="3"/>
  <c r="S3990" i="3"/>
  <c r="S1720" i="3"/>
  <c r="S4897" i="3"/>
  <c r="S4021" i="3"/>
  <c r="S2719" i="3"/>
  <c r="S709" i="3"/>
  <c r="S4076" i="3"/>
  <c r="S4040" i="3"/>
  <c r="S4181" i="3"/>
  <c r="S404" i="3"/>
  <c r="S315" i="3"/>
  <c r="S175" i="3"/>
  <c r="S820" i="3"/>
  <c r="S2906" i="3"/>
  <c r="S2972" i="3"/>
  <c r="S2947" i="3"/>
  <c r="S2989" i="3"/>
  <c r="S1636" i="3"/>
  <c r="S4951" i="3"/>
  <c r="S369" i="3"/>
  <c r="S3628" i="3"/>
  <c r="S4963" i="3"/>
  <c r="S3017" i="3"/>
  <c r="S1346" i="3"/>
  <c r="S3208" i="3"/>
  <c r="S2824" i="3"/>
  <c r="S135" i="3"/>
  <c r="S3702" i="3"/>
  <c r="S4523" i="3"/>
  <c r="S5086" i="3"/>
  <c r="S4386" i="3"/>
  <c r="S2339" i="3"/>
  <c r="S4888" i="3"/>
  <c r="S160" i="3"/>
  <c r="S965" i="3"/>
  <c r="S387" i="3"/>
  <c r="S294" i="3"/>
  <c r="S599" i="3"/>
  <c r="S1451" i="3"/>
  <c r="S4990" i="3"/>
  <c r="S2211" i="3"/>
  <c r="S894" i="3"/>
  <c r="S2601" i="3"/>
  <c r="S2014" i="3"/>
  <c r="S1554" i="3"/>
  <c r="S2532" i="3"/>
  <c r="S1257" i="3"/>
  <c r="S105" i="3"/>
  <c r="S1733" i="3"/>
  <c r="S1221" i="3"/>
  <c r="S106" i="3"/>
  <c r="S610" i="3"/>
  <c r="S583" i="3"/>
  <c r="S651" i="3"/>
  <c r="S1028" i="3"/>
  <c r="S2247" i="3"/>
  <c r="S1300" i="3"/>
  <c r="S4863" i="3"/>
  <c r="S4689" i="3"/>
  <c r="S4045" i="3"/>
  <c r="S3431" i="3"/>
  <c r="S1423" i="3"/>
  <c r="S954" i="3"/>
  <c r="S1164" i="3"/>
  <c r="S3229" i="3"/>
  <c r="S3155" i="3"/>
  <c r="S4218" i="3"/>
  <c r="S1325" i="3"/>
  <c r="S329" i="3"/>
  <c r="S1629" i="3"/>
  <c r="S4950" i="3"/>
  <c r="S2229" i="3"/>
  <c r="S3991" i="3"/>
  <c r="S3569" i="3"/>
  <c r="S432" i="3"/>
  <c r="S1144" i="3"/>
  <c r="S2594" i="3"/>
  <c r="S1932" i="3"/>
  <c r="S3636" i="3"/>
  <c r="S1329" i="3"/>
  <c r="S2647" i="3"/>
  <c r="S486" i="3"/>
  <c r="S3835" i="3"/>
  <c r="S4909" i="3"/>
  <c r="S299" i="3"/>
  <c r="S110" i="3"/>
  <c r="S3317" i="3"/>
  <c r="S4477" i="3"/>
  <c r="S4572" i="3"/>
  <c r="S209" i="3"/>
  <c r="S2310" i="3"/>
  <c r="S3319" i="3"/>
  <c r="S2449" i="3"/>
  <c r="S2430" i="3"/>
  <c r="S3342" i="3"/>
  <c r="S944" i="3"/>
  <c r="S2489" i="3"/>
  <c r="S2754" i="3"/>
  <c r="S2371" i="3"/>
  <c r="S2774" i="3"/>
  <c r="S4701" i="3"/>
  <c r="S1305" i="3"/>
  <c r="S2350" i="3"/>
  <c r="S255" i="3"/>
  <c r="S200" i="3"/>
  <c r="S434" i="3"/>
  <c r="S656" i="3"/>
  <c r="S2557" i="3"/>
  <c r="S3406" i="3"/>
  <c r="S3440" i="3"/>
  <c r="S813" i="3"/>
  <c r="S1836" i="3"/>
  <c r="S2170" i="3"/>
  <c r="S419" i="3"/>
  <c r="S3487" i="3"/>
  <c r="S304" i="3"/>
  <c r="S673" i="3"/>
  <c r="S2595" i="3"/>
  <c r="S890" i="3"/>
  <c r="S1283" i="3"/>
  <c r="S5176" i="3"/>
  <c r="S881" i="3"/>
  <c r="S1279" i="3"/>
  <c r="S3106" i="3"/>
  <c r="S148" i="3"/>
  <c r="S3639" i="3"/>
  <c r="S3965" i="3"/>
  <c r="S5026" i="3"/>
  <c r="S189" i="3"/>
  <c r="S4424" i="3"/>
  <c r="S743" i="3"/>
  <c r="S615" i="3"/>
  <c r="S1678" i="3"/>
  <c r="S2514" i="3"/>
  <c r="S2016" i="3"/>
  <c r="S3379" i="3"/>
  <c r="S3906" i="3"/>
  <c r="S4989" i="3"/>
  <c r="S3256" i="3"/>
  <c r="S5124" i="3"/>
  <c r="S5177" i="3"/>
  <c r="S3514" i="3"/>
  <c r="S1153" i="3"/>
  <c r="S1239" i="3"/>
  <c r="S4308" i="3"/>
  <c r="S5130" i="3"/>
  <c r="S960" i="3"/>
  <c r="S3452" i="3"/>
  <c r="S309" i="3"/>
  <c r="S143" i="3"/>
  <c r="S2785" i="3"/>
  <c r="S1972" i="3"/>
  <c r="S241" i="3"/>
  <c r="S3968" i="3"/>
  <c r="S3336" i="3"/>
  <c r="S630" i="3"/>
  <c r="S3448" i="3"/>
  <c r="S3221" i="3"/>
  <c r="S5085" i="3"/>
  <c r="S489" i="3"/>
  <c r="S2100" i="3"/>
  <c r="S4644" i="3"/>
  <c r="S997" i="3"/>
  <c r="S4727" i="3"/>
  <c r="S5027" i="3"/>
  <c r="S4327" i="3"/>
  <c r="S460" i="3"/>
  <c r="S4428" i="3"/>
  <c r="S423" i="3"/>
  <c r="S2832" i="3"/>
  <c r="S822" i="3"/>
  <c r="S809" i="3"/>
  <c r="S284" i="3"/>
  <c r="S2002" i="3"/>
  <c r="S1872" i="3"/>
  <c r="S3134" i="3"/>
  <c r="S536" i="3"/>
  <c r="S1904" i="3"/>
  <c r="S2615" i="3"/>
  <c r="S2612" i="3"/>
  <c r="S3513" i="3"/>
  <c r="S1881" i="3"/>
  <c r="S4555" i="3"/>
  <c r="S2904" i="3"/>
  <c r="S3303" i="3"/>
  <c r="S2840" i="3"/>
  <c r="S2509" i="3"/>
  <c r="S349" i="3"/>
  <c r="S3986" i="3"/>
  <c r="S861" i="3"/>
  <c r="S999" i="3"/>
  <c r="S4452" i="3"/>
  <c r="S2894" i="3"/>
  <c r="S4566" i="3"/>
  <c r="S1356" i="3"/>
  <c r="S3357" i="3"/>
  <c r="S217" i="3"/>
  <c r="S1692" i="3"/>
  <c r="S3043" i="3"/>
  <c r="S3207" i="3"/>
  <c r="S215" i="3"/>
  <c r="S850" i="3"/>
  <c r="S4493" i="3"/>
  <c r="S3882" i="3"/>
  <c r="S2958" i="3"/>
  <c r="S1060" i="3"/>
  <c r="S2747" i="3"/>
  <c r="S3917" i="3"/>
  <c r="S4545" i="3"/>
  <c r="S3051" i="3"/>
  <c r="S3022" i="3"/>
  <c r="S4491" i="3"/>
  <c r="S2743" i="3"/>
  <c r="S3173" i="3"/>
  <c r="S3417" i="3"/>
  <c r="S4802" i="3"/>
  <c r="S3928" i="3"/>
  <c r="S2163" i="3"/>
  <c r="S4738" i="3"/>
  <c r="S177" i="3"/>
  <c r="S1969" i="3"/>
  <c r="S3220" i="3"/>
  <c r="S3306" i="3"/>
  <c r="S1439" i="3"/>
  <c r="S1280" i="3"/>
  <c r="S1713" i="3"/>
  <c r="S2973" i="3"/>
  <c r="S289" i="3"/>
  <c r="S454" i="3"/>
  <c r="S2208" i="3"/>
  <c r="S1254" i="3"/>
  <c r="S923" i="3"/>
  <c r="S4847" i="3"/>
  <c r="S657" i="3"/>
  <c r="S2620" i="3"/>
  <c r="S495" i="3"/>
  <c r="S298" i="3"/>
  <c r="S4277" i="3"/>
  <c r="S5028" i="3"/>
  <c r="S779" i="3"/>
  <c r="S525" i="3"/>
  <c r="S602" i="3"/>
  <c r="S199" i="3"/>
  <c r="S573" i="3"/>
  <c r="S5058" i="3"/>
  <c r="S551" i="3"/>
  <c r="S4516" i="3"/>
  <c r="S4748" i="3"/>
  <c r="S1184" i="3"/>
  <c r="S3531" i="3"/>
  <c r="S2637" i="3"/>
  <c r="S4360" i="3"/>
  <c r="S3580" i="3"/>
  <c r="S1745" i="3"/>
  <c r="S1241" i="3"/>
  <c r="S410" i="3"/>
  <c r="S1126" i="3"/>
  <c r="S3146" i="3"/>
  <c r="S3300" i="3"/>
  <c r="S2397" i="3"/>
  <c r="S2147" i="3"/>
  <c r="S4882" i="3"/>
  <c r="S3619" i="3"/>
  <c r="S4018" i="3"/>
  <c r="S4147" i="3"/>
  <c r="S271" i="3"/>
  <c r="S2325" i="3"/>
  <c r="S2020" i="3"/>
  <c r="S2610" i="3"/>
  <c r="S1298" i="3"/>
  <c r="S3644" i="3"/>
  <c r="S2862" i="3"/>
  <c r="S605" i="3"/>
  <c r="S3050" i="3"/>
  <c r="S4006" i="3"/>
  <c r="S109" i="3"/>
  <c r="S178" i="3"/>
  <c r="S2076" i="3"/>
  <c r="S2816" i="3"/>
  <c r="S4445" i="3"/>
  <c r="S128" i="3"/>
  <c r="S4123" i="3"/>
  <c r="S2936" i="3"/>
  <c r="S4273" i="3"/>
  <c r="S4159" i="3"/>
  <c r="S5040" i="3"/>
  <c r="S4289" i="3"/>
  <c r="S3852" i="3"/>
  <c r="S4004" i="3"/>
  <c r="S2301" i="3"/>
  <c r="S3473" i="3"/>
  <c r="S2420" i="3"/>
  <c r="S2952" i="3"/>
  <c r="S4415" i="3"/>
  <c r="S1924" i="3"/>
  <c r="S3752" i="3"/>
  <c r="S2365" i="3"/>
  <c r="S840" i="3"/>
  <c r="S700" i="3"/>
  <c r="S1984" i="3"/>
  <c r="S2446" i="3"/>
  <c r="S1710" i="3"/>
  <c r="S204" i="3"/>
  <c r="S914" i="3"/>
  <c r="S2417" i="3"/>
  <c r="S2228" i="3"/>
  <c r="S4054" i="3"/>
  <c r="S794" i="3"/>
  <c r="S4901" i="3"/>
  <c r="S695" i="3"/>
  <c r="S436" i="3"/>
  <c r="S560" i="3"/>
  <c r="S435" i="3"/>
  <c r="S973" i="3"/>
  <c r="S303" i="3"/>
  <c r="S1507" i="3"/>
  <c r="S478" i="3"/>
  <c r="S1337" i="3"/>
  <c r="S3008" i="3"/>
  <c r="S4168" i="3"/>
  <c r="S2614" i="3"/>
  <c r="S3751" i="3"/>
  <c r="S2790" i="3"/>
  <c r="S3494" i="3"/>
  <c r="S1130" i="3"/>
  <c r="S2553" i="3"/>
  <c r="S4069" i="3"/>
  <c r="S2381" i="3"/>
  <c r="S3241" i="3"/>
  <c r="S2642" i="3"/>
  <c r="S4005" i="3"/>
  <c r="S3857" i="3"/>
  <c r="S2776" i="3"/>
  <c r="S3359" i="3"/>
  <c r="S1420" i="3"/>
  <c r="S5113" i="3"/>
  <c r="S4410" i="3"/>
  <c r="S4639" i="3"/>
  <c r="S5144" i="3"/>
  <c r="S5073" i="3"/>
  <c r="S3900" i="3"/>
  <c r="S625" i="3"/>
  <c r="S4634" i="3"/>
  <c r="S259" i="3"/>
  <c r="S782" i="3"/>
  <c r="S4695" i="3"/>
  <c r="S4582" i="3"/>
  <c r="S1531" i="3"/>
  <c r="S2760" i="3"/>
  <c r="S826" i="3"/>
  <c r="S483" i="3"/>
  <c r="S4972" i="3"/>
  <c r="S334" i="3"/>
  <c r="S4704" i="3"/>
  <c r="S3614" i="3"/>
  <c r="S1056" i="3"/>
  <c r="S221" i="3"/>
  <c r="S3878" i="3"/>
  <c r="S4295" i="3"/>
  <c r="S235" i="3"/>
  <c r="S2306" i="3"/>
  <c r="S4995" i="3"/>
  <c r="S2524" i="3"/>
  <c r="S4646" i="3"/>
  <c r="S4678" i="3"/>
  <c r="S760" i="3"/>
  <c r="S4968" i="3"/>
  <c r="S3911" i="3"/>
  <c r="S898" i="3"/>
  <c r="S291" i="3"/>
  <c r="S4975" i="3"/>
  <c r="S3693" i="3"/>
  <c r="S835" i="3"/>
  <c r="S1131" i="3"/>
  <c r="S4752" i="3"/>
  <c r="S4475" i="3"/>
  <c r="S4831" i="3"/>
  <c r="S2054" i="3"/>
  <c r="S913" i="3"/>
  <c r="S157" i="3"/>
  <c r="S658" i="3"/>
  <c r="S1083" i="3"/>
  <c r="S1159" i="3"/>
  <c r="S2410" i="3"/>
  <c r="S496" i="3"/>
  <c r="S4084" i="3"/>
  <c r="S5072" i="3"/>
  <c r="S2809" i="3"/>
  <c r="S4437" i="3"/>
  <c r="S227" i="3"/>
  <c r="S4451" i="3"/>
  <c r="S1857" i="3"/>
  <c r="S1825" i="3"/>
  <c r="S1287" i="3"/>
  <c r="S1763" i="3"/>
  <c r="S5042" i="3"/>
  <c r="S1981" i="3"/>
  <c r="S4857" i="3"/>
  <c r="S3416" i="3"/>
  <c r="S3827" i="3"/>
  <c r="S691" i="3"/>
  <c r="S1067" i="3"/>
  <c r="S3937" i="3"/>
  <c r="S2429" i="3"/>
  <c r="S2565" i="3"/>
  <c r="S553" i="3"/>
  <c r="S4740" i="3"/>
  <c r="S4785" i="3"/>
  <c r="S207" i="3"/>
  <c r="S448" i="3"/>
  <c r="S660" i="3"/>
  <c r="S4873" i="3"/>
  <c r="S3215" i="3"/>
  <c r="S704" i="3"/>
  <c r="S4351" i="3"/>
  <c r="S3605" i="3"/>
  <c r="S2685" i="3"/>
  <c r="S875" i="3"/>
  <c r="S3948" i="3"/>
  <c r="S4409" i="3"/>
  <c r="S3331" i="3"/>
  <c r="S3213" i="3"/>
  <c r="S4957" i="3"/>
  <c r="S4162" i="3"/>
  <c r="S711" i="3"/>
  <c r="S4221" i="3"/>
  <c r="S216" i="3"/>
  <c r="S745" i="3"/>
  <c r="S594" i="3"/>
  <c r="S2807" i="3"/>
  <c r="S1555" i="3"/>
  <c r="S727" i="3"/>
  <c r="S618" i="3"/>
  <c r="S1856" i="3"/>
  <c r="S865" i="3"/>
  <c r="S161" i="3"/>
  <c r="S969" i="3"/>
  <c r="S2977" i="3"/>
  <c r="S1791" i="3"/>
  <c r="S3837" i="3"/>
  <c r="S1355" i="3"/>
  <c r="S2029" i="3"/>
  <c r="S981" i="3"/>
  <c r="S4143" i="3"/>
  <c r="S2333" i="3"/>
  <c r="S3401" i="3"/>
  <c r="S667" i="3"/>
  <c r="S786" i="3"/>
  <c r="S2478" i="3"/>
  <c r="S345" i="3"/>
  <c r="S4161" i="3"/>
  <c r="S724" i="3"/>
  <c r="S3681" i="3"/>
  <c r="S572" i="3"/>
  <c r="S4553" i="3"/>
  <c r="S122" i="3"/>
  <c r="S2098" i="3"/>
  <c r="S2545" i="3"/>
  <c r="S3405" i="3"/>
  <c r="S2765" i="3"/>
  <c r="S2668" i="3"/>
  <c r="S5046" i="3"/>
  <c r="S3028" i="3"/>
  <c r="S4696" i="3"/>
  <c r="S1538" i="3"/>
  <c r="S1948" i="3"/>
  <c r="S1447" i="3"/>
  <c r="S2992" i="3"/>
  <c r="S705" i="3"/>
  <c r="S236" i="3"/>
  <c r="S892" i="3"/>
  <c r="S5125" i="3"/>
  <c r="S2027" i="3"/>
  <c r="S3383" i="3"/>
  <c r="S1419" i="3"/>
  <c r="S4020" i="3"/>
  <c r="S2632" i="3"/>
  <c r="S3223" i="3"/>
  <c r="S360" i="3"/>
  <c r="S712" i="3"/>
  <c r="S1750" i="3"/>
  <c r="S4027" i="3"/>
  <c r="S405" i="3"/>
  <c r="S206" i="3"/>
  <c r="S1730" i="3"/>
  <c r="S415" i="3"/>
  <c r="S3350" i="3"/>
  <c r="S4133" i="3"/>
  <c r="S3933" i="3"/>
  <c r="S4584" i="3"/>
  <c r="S1906" i="3"/>
  <c r="S1354" i="3"/>
  <c r="S1776" i="3"/>
  <c r="S194" i="3"/>
  <c r="S4520" i="3"/>
  <c r="S4007" i="3"/>
  <c r="S430" i="3"/>
  <c r="S1462" i="3"/>
  <c r="S2042" i="3"/>
  <c r="S2704" i="3"/>
  <c r="S188" i="3"/>
  <c r="S3972" i="3"/>
  <c r="S1556" i="3"/>
  <c r="S725" i="3"/>
  <c r="S229" i="3"/>
  <c r="S3848" i="3"/>
  <c r="S1350" i="3"/>
  <c r="S3736" i="3"/>
  <c r="S1247" i="3"/>
  <c r="S1122" i="3"/>
  <c r="S756" i="3"/>
  <c r="S1765" i="3"/>
  <c r="S1970" i="3"/>
  <c r="S1754" i="3"/>
  <c r="S938" i="3"/>
  <c r="S4980" i="3"/>
  <c r="S3380" i="3"/>
  <c r="S1249" i="3"/>
  <c r="S685" i="3"/>
  <c r="S2370" i="3"/>
  <c r="S1697" i="3"/>
  <c r="S130" i="3"/>
  <c r="S2305" i="3"/>
  <c r="S3477" i="3"/>
  <c r="S3158" i="3"/>
  <c r="S3074" i="3"/>
  <c r="S808" i="3"/>
  <c r="S505" i="3"/>
  <c r="S3234" i="3"/>
  <c r="S3248" i="3"/>
  <c r="S1687" i="3"/>
  <c r="S4173" i="3"/>
  <c r="S4456" i="3"/>
  <c r="S296" i="3"/>
  <c r="S2828" i="3"/>
  <c r="S3780" i="3"/>
  <c r="S228" i="3"/>
  <c r="S4272" i="3"/>
  <c r="S3192" i="3"/>
  <c r="S487" i="3"/>
  <c r="S4210" i="3"/>
  <c r="S884" i="3"/>
  <c r="S4593" i="3"/>
  <c r="S2843" i="3"/>
  <c r="S1136" i="3"/>
  <c r="S956" i="3"/>
  <c r="S578" i="3"/>
  <c r="S4108" i="3"/>
  <c r="S4702" i="3"/>
  <c r="S544" i="3"/>
  <c r="S392" i="3"/>
  <c r="S4058" i="3"/>
  <c r="S512" i="3"/>
  <c r="S751" i="3"/>
  <c r="S752" i="3"/>
  <c r="S4334" i="3"/>
  <c r="S3537" i="3"/>
  <c r="S306" i="3"/>
  <c r="S4028" i="3"/>
  <c r="S2503" i="3"/>
  <c r="S240" i="3"/>
  <c r="S1871" i="3"/>
  <c r="S4075" i="3"/>
  <c r="S234" i="3"/>
  <c r="S1362" i="3"/>
  <c r="S620" i="3"/>
  <c r="S640" i="3"/>
  <c r="S4489" i="3"/>
  <c r="S2803" i="3"/>
  <c r="S4670" i="3"/>
  <c r="S2361" i="3"/>
  <c r="S1461" i="3"/>
  <c r="S2576" i="3"/>
  <c r="S4416" i="3"/>
  <c r="S3423" i="3"/>
  <c r="S4589" i="3"/>
  <c r="S3307" i="3"/>
  <c r="S2505" i="3"/>
  <c r="S3348" i="3"/>
  <c r="S3071" i="3"/>
  <c r="S3791" i="3"/>
  <c r="S2593" i="3"/>
  <c r="S103" i="3"/>
  <c r="S4546" i="3"/>
  <c r="S1681" i="3"/>
  <c r="S3987" i="3"/>
  <c r="S976" i="3"/>
  <c r="S5106" i="3"/>
  <c r="S5147" i="3"/>
  <c r="S1105" i="3"/>
  <c r="S767" i="3"/>
  <c r="S4447" i="3"/>
  <c r="S1795" i="3"/>
  <c r="S1572" i="3"/>
  <c r="S2030" i="3"/>
  <c r="S785" i="3"/>
  <c r="S3626" i="3"/>
  <c r="S2456" i="3"/>
  <c r="S4048" i="3"/>
  <c r="S320" i="3"/>
  <c r="S2411" i="3"/>
  <c r="S123" i="3"/>
  <c r="S262" i="3"/>
  <c r="S1780" i="3"/>
  <c r="S614" i="3"/>
  <c r="S4832" i="3"/>
  <c r="S839" i="3"/>
  <c r="S2903" i="3"/>
  <c r="S3419" i="3"/>
  <c r="S231" i="3"/>
  <c r="S1988" i="3"/>
  <c r="S433" i="3"/>
  <c r="S2287" i="3"/>
  <c r="S4592" i="3"/>
  <c r="S942" i="3"/>
  <c r="S2119" i="3"/>
  <c r="S3021" i="3"/>
  <c r="S3594" i="3"/>
  <c r="S3467" i="3"/>
  <c r="S562" i="3"/>
  <c r="S5050" i="3"/>
  <c r="S2006" i="3"/>
  <c r="S637" i="3"/>
  <c r="S1508" i="3"/>
  <c r="S3877" i="3"/>
  <c r="S3679" i="3"/>
  <c r="S4172" i="3"/>
  <c r="S3984" i="3"/>
  <c r="S1673" i="3"/>
  <c r="S3564" i="3"/>
  <c r="S3541" i="3"/>
  <c r="S4657" i="3"/>
  <c r="S4353" i="3"/>
  <c r="S4679" i="3"/>
  <c r="S3446" i="3"/>
  <c r="S2359" i="3"/>
  <c r="S533" i="3"/>
  <c r="S2536" i="3"/>
  <c r="S2888" i="3"/>
  <c r="S1055" i="3"/>
  <c r="S3760" i="3"/>
  <c r="S2567" i="3"/>
  <c r="S458" i="3"/>
  <c r="S530" i="3"/>
  <c r="S3845" i="3"/>
  <c r="S222" i="3"/>
  <c r="S5084" i="3"/>
  <c r="S1799" i="3"/>
  <c r="S1379" i="3"/>
  <c r="S3801" i="3"/>
  <c r="S1256" i="3"/>
  <c r="S4313" i="3"/>
  <c r="S5078" i="3"/>
  <c r="S4536" i="3"/>
  <c r="S854" i="3"/>
  <c r="S398" i="3"/>
  <c r="S1986" i="3"/>
  <c r="S4442" i="3"/>
  <c r="S2188" i="3"/>
  <c r="S871" i="3"/>
  <c r="S1378" i="3"/>
  <c r="S2933" i="3"/>
  <c r="S2081" i="3"/>
  <c r="S114" i="3"/>
  <c r="S441" i="3"/>
  <c r="S4711" i="3"/>
  <c r="S5029" i="3"/>
  <c r="S2093" i="3"/>
  <c r="S3164" i="3"/>
  <c r="S2155" i="3"/>
  <c r="S780" i="3"/>
  <c r="S3381" i="3"/>
  <c r="S3545" i="3"/>
  <c r="S3778" i="3"/>
  <c r="S1580" i="3"/>
  <c r="S5115" i="3"/>
  <c r="S2159" i="3"/>
  <c r="S3145" i="3"/>
  <c r="S3202" i="3"/>
  <c r="S3924" i="3"/>
  <c r="S4843" i="3"/>
  <c r="S1757" i="3"/>
  <c r="S4202" i="3"/>
  <c r="S3802" i="3"/>
  <c r="S1552" i="3"/>
  <c r="S652" i="3"/>
  <c r="S211" i="3"/>
  <c r="S928" i="3"/>
  <c r="S2880" i="3"/>
  <c r="S4902" i="3"/>
  <c r="S1338" i="3"/>
  <c r="S1686" i="3"/>
  <c r="S674" i="3"/>
  <c r="S714" i="3"/>
  <c r="S191" i="3"/>
  <c r="S522" i="3"/>
  <c r="S4092" i="3"/>
  <c r="S1773" i="3"/>
  <c r="S1366" i="3"/>
  <c r="S2416" i="3"/>
  <c r="S4996" i="3"/>
  <c r="S4072" i="3"/>
  <c r="S2234" i="3"/>
  <c r="S2484" i="3"/>
  <c r="S3932" i="3"/>
  <c r="S926" i="3"/>
  <c r="S1567" i="3"/>
  <c r="S4500" i="3"/>
  <c r="S959" i="3"/>
  <c r="S276" i="3"/>
  <c r="S1389" i="3"/>
  <c r="S3688" i="3"/>
  <c r="S2049" i="3"/>
  <c r="S3613" i="3"/>
  <c r="S3460" i="3"/>
  <c r="S3257" i="3"/>
  <c r="S4016" i="3"/>
  <c r="S3450" i="3"/>
  <c r="S4964" i="3"/>
  <c r="S3794" i="3"/>
  <c r="S4895" i="3"/>
  <c r="S2115" i="3"/>
  <c r="S457" i="3"/>
  <c r="S3923" i="3"/>
  <c r="S2839" i="3"/>
  <c r="S1008" i="3"/>
  <c r="S4879" i="3"/>
  <c r="S3151" i="3"/>
  <c r="S2205" i="3"/>
  <c r="S290" i="3"/>
  <c r="S4532" i="3"/>
  <c r="S2590" i="3"/>
  <c r="S456" i="3"/>
  <c r="S1124" i="3"/>
  <c r="S1701" i="3"/>
  <c r="B94" i="5"/>
  <c r="B95" i="5" s="1"/>
  <c r="B96" i="5" s="1"/>
  <c r="B97" i="5" s="1"/>
  <c r="B98" i="5" s="1"/>
  <c r="B99" i="5" s="1"/>
  <c r="B100" i="5" l="1"/>
  <c r="B101" i="5" s="1"/>
  <c r="M4865" i="3" l="1"/>
  <c r="B102" i="5"/>
  <c r="B103" i="5" s="1"/>
  <c r="M4866" i="3" l="1"/>
  <c r="M4867" i="3" s="1"/>
  <c r="Q3293" i="3" s="1"/>
  <c r="Q3644" i="3"/>
  <c r="Q1390" i="3"/>
  <c r="Q979" i="3"/>
  <c r="Q589" i="3"/>
  <c r="Q3291" i="3"/>
  <c r="Q1015" i="3"/>
  <c r="Q1812" i="3"/>
  <c r="Q3081" i="3"/>
  <c r="Q4137" i="3"/>
  <c r="Q1210" i="3"/>
  <c r="Q2949" i="3"/>
  <c r="Q4010" i="3"/>
  <c r="Q2979" i="3"/>
  <c r="Q1601" i="3"/>
  <c r="Q2212" i="3"/>
  <c r="Q1981" i="3"/>
  <c r="Q4085" i="3"/>
  <c r="Q1853" i="3"/>
  <c r="Q1768" i="3"/>
  <c r="Q397" i="3"/>
  <c r="Q4251" i="3"/>
  <c r="Q2652" i="3"/>
  <c r="Q683" i="3"/>
  <c r="Q1859" i="3"/>
  <c r="Q929" i="3"/>
  <c r="Q2347" i="3"/>
  <c r="Q4469" i="3"/>
  <c r="Q4105" i="3"/>
  <c r="Q1682" i="3"/>
  <c r="Q4021" i="3"/>
  <c r="Q671" i="3"/>
  <c r="Q3829" i="3"/>
  <c r="Q1152" i="3"/>
  <c r="Q5112" i="3"/>
  <c r="Q1081" i="3"/>
  <c r="Q298" i="3"/>
  <c r="Q1467" i="3"/>
  <c r="Q4824" i="3"/>
  <c r="Q3444" i="3"/>
  <c r="Q3858" i="3"/>
  <c r="Q537" i="3"/>
  <c r="Q2944" i="3"/>
  <c r="Q3537" i="3"/>
  <c r="Q1275" i="3"/>
  <c r="Q2968" i="3"/>
  <c r="Q150" i="3"/>
  <c r="Q178" i="3"/>
  <c r="Q3525" i="3"/>
  <c r="Q5144" i="3"/>
  <c r="Q2146" i="3"/>
  <c r="Q5127" i="3"/>
  <c r="Q677" i="3"/>
  <c r="Q463" i="3"/>
  <c r="Q1674" i="3"/>
  <c r="Q1350" i="3"/>
  <c r="Q1340" i="3"/>
  <c r="Q5152" i="3"/>
  <c r="Q1165" i="3"/>
  <c r="Q5071" i="3"/>
  <c r="Q828" i="3"/>
  <c r="Q2821" i="3"/>
  <c r="Q4292" i="3"/>
  <c r="Q3798" i="3"/>
  <c r="Q3918" i="3"/>
  <c r="Q2770" i="3"/>
  <c r="Q3763" i="3"/>
  <c r="Q2566" i="3"/>
  <c r="Q2521" i="3"/>
  <c r="Q1017" i="3"/>
  <c r="Q1879" i="3"/>
  <c r="Q3504" i="3"/>
  <c r="Q4091" i="3"/>
  <c r="Q1603" i="3"/>
  <c r="Q2407" i="3"/>
  <c r="Q1029" i="3"/>
  <c r="Q418" i="3"/>
  <c r="Q2692" i="3"/>
  <c r="Q3932" i="3"/>
  <c r="Q3383" i="3"/>
  <c r="Q4234" i="3"/>
  <c r="Q3351" i="3"/>
  <c r="Q2426" i="3"/>
  <c r="Q1727" i="3"/>
  <c r="Q222" i="3"/>
  <c r="Q274" i="3"/>
  <c r="Q2192" i="3"/>
  <c r="Q981" i="3"/>
  <c r="Q4289" i="3"/>
  <c r="Q4764" i="3"/>
  <c r="Q4846" i="3"/>
  <c r="Q2704" i="3"/>
  <c r="Q3331" i="3"/>
  <c r="Q3948" i="3"/>
  <c r="Q4856" i="3"/>
  <c r="Q4486" i="3"/>
  <c r="Q1690" i="3"/>
  <c r="Q1206" i="3"/>
  <c r="Q3450" i="3"/>
  <c r="Q4110" i="3"/>
  <c r="Q4895" i="3"/>
  <c r="Q1409" i="3"/>
  <c r="Q542" i="3"/>
  <c r="Q1584" i="3"/>
  <c r="Q1528" i="3"/>
  <c r="Q5006" i="3"/>
  <c r="Q2508" i="3"/>
  <c r="Q3061" i="3"/>
  <c r="Q5145" i="3"/>
  <c r="Q5164" i="3"/>
  <c r="Q813" i="3"/>
  <c r="Q2394" i="3"/>
  <c r="Q2431" i="3"/>
  <c r="Q4225" i="3"/>
  <c r="Q4189" i="3"/>
  <c r="Q527" i="3"/>
  <c r="Q4557" i="3"/>
  <c r="Q3396" i="3"/>
  <c r="Q4334" i="3"/>
  <c r="Q2894" i="3"/>
  <c r="Q4604" i="3"/>
  <c r="Q3279" i="3"/>
  <c r="Q4881" i="3"/>
  <c r="Q1531" i="3"/>
  <c r="Q5007" i="3"/>
  <c r="Q1575" i="3"/>
  <c r="Q4205" i="3"/>
  <c r="Q2861" i="3"/>
  <c r="Q3517" i="3"/>
  <c r="Q4534" i="3"/>
  <c r="Q4747" i="3"/>
  <c r="Q3899" i="3"/>
  <c r="Q982" i="3"/>
  <c r="Q2926" i="3"/>
  <c r="Q553" i="3"/>
  <c r="Q3136" i="3"/>
  <c r="Q719" i="3"/>
  <c r="Q4405" i="3"/>
  <c r="Q740" i="3"/>
  <c r="Q4788" i="3"/>
  <c r="Q558" i="3"/>
  <c r="Q1078" i="3"/>
  <c r="Q4791" i="3"/>
  <c r="Q2000" i="3"/>
  <c r="Q110" i="3"/>
  <c r="Q3678" i="3"/>
  <c r="Q3631" i="3"/>
  <c r="Q3975" i="3"/>
  <c r="Q2043" i="3"/>
  <c r="Q4089" i="3"/>
  <c r="Q4386" i="3"/>
  <c r="Q3158" i="3"/>
  <c r="Q1773" i="3"/>
  <c r="Q457" i="3"/>
  <c r="Q3563" i="3"/>
  <c r="Q433" i="3"/>
  <c r="Q2131" i="3"/>
  <c r="Q2067" i="3"/>
  <c r="Q4993" i="3"/>
  <c r="Q822" i="3"/>
  <c r="Q1689" i="3"/>
  <c r="Q1466" i="3"/>
  <c r="Q2205" i="3"/>
  <c r="Q1505" i="3"/>
  <c r="Q4104" i="3"/>
  <c r="Q3385" i="3"/>
  <c r="Q248" i="3"/>
  <c r="Q884" i="3"/>
  <c r="Q2835" i="3"/>
  <c r="Q3690" i="3"/>
  <c r="Q2188" i="3"/>
  <c r="Q1802" i="3"/>
  <c r="Q724" i="3"/>
  <c r="Q4274" i="3"/>
  <c r="Q4080" i="3"/>
  <c r="Q641" i="3"/>
  <c r="Q1489" i="3"/>
  <c r="Q5181" i="3"/>
  <c r="Q3674" i="3"/>
  <c r="Q2424" i="3"/>
  <c r="Q3977" i="3"/>
  <c r="Q1993" i="3"/>
  <c r="Q5008" i="3"/>
  <c r="Q3847" i="3"/>
  <c r="Q2368" i="3"/>
  <c r="Q1786" i="3"/>
  <c r="Q4179" i="3"/>
  <c r="Q2637" i="3"/>
  <c r="Q1552" i="3"/>
  <c r="Q4173" i="3"/>
  <c r="Q4165" i="3"/>
  <c r="Q2780" i="3"/>
  <c r="Q3571" i="3"/>
  <c r="Q4051" i="3"/>
  <c r="Q2266" i="3"/>
  <c r="Q2144" i="3"/>
  <c r="Q1641" i="3"/>
  <c r="Q4120" i="3"/>
  <c r="Q341" i="3"/>
  <c r="Q4956" i="3"/>
  <c r="Q1013" i="3"/>
  <c r="Q4473" i="3"/>
  <c r="Q4927" i="3"/>
  <c r="Q4712" i="3"/>
  <c r="Q3629" i="3"/>
  <c r="Q3116" i="3"/>
  <c r="Q3308" i="3"/>
  <c r="Q899" i="3"/>
  <c r="Q609" i="3"/>
  <c r="Q361" i="3"/>
  <c r="Q4199" i="3"/>
  <c r="Q125" i="3"/>
  <c r="Q2168" i="3"/>
  <c r="Q4282" i="3"/>
  <c r="Q5083" i="3"/>
  <c r="Q4516" i="3"/>
  <c r="Q4331" i="3"/>
  <c r="Q107" i="3"/>
  <c r="Q4680" i="3"/>
  <c r="Q5060" i="3"/>
  <c r="Q2427" i="3"/>
  <c r="Q799" i="3"/>
  <c r="Q4263" i="3"/>
  <c r="Q844" i="3"/>
  <c r="Q1129" i="3"/>
  <c r="Q4578" i="3"/>
  <c r="Q4403" i="3"/>
  <c r="Q4988" i="3"/>
  <c r="Q1908" i="3"/>
  <c r="Q2142" i="3"/>
  <c r="Q1208" i="3"/>
  <c r="Q3751" i="3"/>
  <c r="Q3329" i="3"/>
  <c r="Q4677" i="3"/>
  <c r="Q4246" i="3"/>
  <c r="Q905" i="3"/>
  <c r="Q2808" i="3"/>
  <c r="Q1860" i="3"/>
  <c r="Q4230" i="3"/>
  <c r="Q3761" i="3"/>
  <c r="Q4284" i="3"/>
  <c r="Q4222" i="3"/>
  <c r="Q3218" i="3"/>
  <c r="Q613" i="3"/>
  <c r="Q1428" i="3"/>
  <c r="Q2334" i="3"/>
  <c r="Q1566" i="3"/>
  <c r="Q3557" i="3"/>
  <c r="Q2104" i="3"/>
  <c r="Q736" i="3"/>
  <c r="Q4084" i="3"/>
  <c r="Q2102" i="3"/>
  <c r="Q4042" i="3"/>
  <c r="Q1675" i="3"/>
  <c r="Q3946" i="3"/>
  <c r="Q1613" i="3"/>
  <c r="Q471" i="3"/>
  <c r="Q2825" i="3"/>
  <c r="Q610" i="3"/>
  <c r="Q3505" i="3"/>
  <c r="Q1646" i="3"/>
  <c r="Q4656" i="3"/>
  <c r="Q4156" i="3"/>
  <c r="Q3303" i="3"/>
  <c r="Q1320" i="3"/>
  <c r="Q3539" i="3"/>
  <c r="Q4771" i="3"/>
  <c r="Q2297" i="3"/>
  <c r="Q5188" i="3"/>
  <c r="Q5035" i="3"/>
  <c r="Q2719" i="3"/>
  <c r="Q401" i="3"/>
  <c r="Q3969" i="3"/>
  <c r="Q1870" i="3"/>
  <c r="Q1104" i="3"/>
  <c r="Q3780" i="3"/>
  <c r="Q1863" i="3"/>
  <c r="Q4211" i="3"/>
  <c r="Q1049" i="3"/>
  <c r="Q4891" i="3"/>
  <c r="Q4353" i="3"/>
  <c r="Q793" i="3"/>
  <c r="Q383" i="3"/>
  <c r="Q3215" i="3"/>
  <c r="Q1365" i="3"/>
  <c r="Q5094" i="3"/>
  <c r="Q4215" i="3"/>
  <c r="Q4905" i="3"/>
  <c r="Q1215" i="3"/>
  <c r="Q1991" i="3"/>
  <c r="Q3970" i="3"/>
  <c r="Q3222" i="3"/>
  <c r="Q2398" i="3"/>
  <c r="Q4706" i="3"/>
  <c r="Q1035" i="3"/>
  <c r="Q327" i="3"/>
  <c r="Q2361" i="3"/>
  <c r="Q1024" i="3"/>
  <c r="Q3058" i="3"/>
  <c r="Q271" i="3"/>
  <c r="Q1243" i="3"/>
  <c r="Q862" i="3"/>
  <c r="Q3274" i="3"/>
  <c r="Q4046" i="3"/>
  <c r="Q3636" i="3"/>
  <c r="Q4577" i="3"/>
  <c r="Q1324" i="3"/>
  <c r="Q4613" i="3"/>
  <c r="Q4865" i="3"/>
  <c r="Q1932" i="3"/>
  <c r="Q5086" i="3"/>
  <c r="Q5165" i="3"/>
  <c r="Q4406" i="3"/>
  <c r="Q653" i="3"/>
  <c r="Q4806" i="3"/>
  <c r="Q3231" i="3"/>
  <c r="Q2537" i="3"/>
  <c r="Q3055" i="3"/>
  <c r="Q2597" i="3"/>
  <c r="Q2963" i="3"/>
  <c r="Q2991" i="3"/>
  <c r="Q1726" i="3"/>
  <c r="Q1538" i="3"/>
  <c r="Q4382" i="3"/>
  <c r="Q682" i="3"/>
  <c r="Q4454" i="3"/>
  <c r="Q1663" i="3"/>
  <c r="Q375" i="3"/>
  <c r="Q2562" i="3"/>
  <c r="Q720" i="3"/>
  <c r="Q2630" i="3"/>
  <c r="Q1592" i="3"/>
  <c r="Q1039" i="3"/>
  <c r="Q1464" i="3"/>
  <c r="Q635" i="3"/>
  <c r="Q4816" i="3"/>
  <c r="Q4096" i="3"/>
  <c r="Q1650" i="3"/>
  <c r="Q792" i="3"/>
  <c r="Q4340" i="3"/>
  <c r="Q4418" i="3"/>
  <c r="Q2792" i="3"/>
  <c r="Q735" i="3"/>
  <c r="Q2191" i="3"/>
  <c r="Q569" i="3"/>
  <c r="Q1411" i="3"/>
  <c r="Q3408" i="3"/>
  <c r="Q5191" i="3"/>
  <c r="Q2862" i="3"/>
  <c r="Q3566" i="3"/>
  <c r="Q1187" i="3"/>
  <c r="Q429" i="3"/>
  <c r="Q4878" i="3"/>
  <c r="Q2396" i="3"/>
  <c r="Q1016" i="3"/>
  <c r="Q2951" i="3"/>
  <c r="Q3681" i="3"/>
  <c r="Q674" i="3"/>
  <c r="Q4377" i="3"/>
  <c r="Q3747" i="3"/>
  <c r="Q2611" i="3"/>
  <c r="Q1494" i="3"/>
  <c r="Q3147" i="3"/>
  <c r="Q2148" i="3"/>
  <c r="Q1994" i="3"/>
  <c r="Q1529" i="3"/>
  <c r="Q3000" i="3"/>
  <c r="Q541" i="3"/>
  <c r="Q1388" i="3"/>
  <c r="Q4412" i="3"/>
  <c r="Q536" i="3"/>
  <c r="Q480" i="3"/>
  <c r="Q4074" i="3"/>
  <c r="Q4586" i="3"/>
  <c r="Q253" i="3"/>
  <c r="Q1221" i="3"/>
  <c r="Q2408" i="3"/>
  <c r="Q152" i="3"/>
  <c r="Q662" i="3"/>
  <c r="Q5074" i="3"/>
  <c r="Q108" i="3"/>
  <c r="Q2523" i="3"/>
  <c r="Q3825" i="3"/>
  <c r="Q3864" i="3"/>
  <c r="Q122" i="3"/>
  <c r="Q5118" i="3"/>
  <c r="Q2713" i="3"/>
  <c r="Q2610" i="3"/>
  <c r="Q4544" i="3"/>
  <c r="Q215" i="3"/>
  <c r="Q1734" i="3"/>
  <c r="Q2286" i="3"/>
  <c r="Q781" i="3"/>
  <c r="Q1833" i="3"/>
  <c r="Q2178" i="3"/>
  <c r="Q144" i="3"/>
  <c r="Q4784" i="3"/>
  <c r="Q2598" i="3"/>
  <c r="Q3848" i="3"/>
  <c r="Q3213" i="3"/>
  <c r="Q4658" i="3"/>
  <c r="Q3484" i="3"/>
  <c r="Q225" i="3"/>
  <c r="Q850" i="3"/>
  <c r="Q1158" i="3"/>
  <c r="Q2683" i="3"/>
  <c r="Q2138" i="3"/>
  <c r="Q352" i="3"/>
  <c r="Q3659" i="3"/>
  <c r="Q917" i="3"/>
  <c r="Q2530" i="3"/>
  <c r="Q534" i="3"/>
  <c r="Q2057" i="3"/>
  <c r="Q255" i="3"/>
  <c r="Q313" i="3"/>
  <c r="Q3940" i="3"/>
  <c r="Q2911" i="3"/>
  <c r="Q1801" i="3"/>
  <c r="Q2730" i="3"/>
  <c r="Q3357" i="3"/>
  <c r="Q2101" i="3"/>
  <c r="Q1219" i="3"/>
  <c r="Q1661" i="3"/>
  <c r="Q1693" i="3"/>
  <c r="Q3088" i="3"/>
  <c r="Q1702" i="3"/>
  <c r="Q3234" i="3"/>
  <c r="Q2560" i="3"/>
  <c r="Q2080" i="3"/>
  <c r="Q1006" i="3"/>
  <c r="Q246" i="3"/>
  <c r="Q3397" i="3"/>
  <c r="Q4268" i="3"/>
  <c r="Q3915" i="3"/>
  <c r="Q5027" i="3"/>
  <c r="Q689" i="3"/>
  <c r="Q3463" i="3"/>
  <c r="Q3714" i="3"/>
  <c r="Q707" i="3"/>
  <c r="Q1558" i="3"/>
  <c r="Q2466" i="3"/>
  <c r="Q4359" i="3"/>
  <c r="Q5175" i="3"/>
  <c r="Q922" i="3"/>
  <c r="Q1970" i="3"/>
  <c r="Q2235" i="3"/>
  <c r="Q791" i="3"/>
  <c r="Q2248" i="3"/>
  <c r="Q3524" i="3"/>
  <c r="Q3520" i="3"/>
  <c r="Q4983" i="3"/>
  <c r="Q830" i="3"/>
  <c r="Q1025" i="3"/>
  <c r="Q4786" i="3"/>
  <c r="Q4777" i="3"/>
  <c r="Q843" i="3"/>
  <c r="Q2688" i="3"/>
  <c r="Q4631" i="3"/>
  <c r="Q1114" i="3"/>
  <c r="Q3618" i="3"/>
  <c r="Q2380" i="3"/>
  <c r="Q3538" i="3"/>
  <c r="Q1098" i="3"/>
  <c r="Q4568" i="3"/>
  <c r="Q3823" i="3"/>
  <c r="Q3447" i="3"/>
  <c r="Q3625" i="3"/>
  <c r="Q1520" i="3"/>
  <c r="Q2349" i="3"/>
  <c r="Q2580" i="3"/>
  <c r="Q2283" i="3"/>
  <c r="Q2083" i="3"/>
  <c r="Q2385" i="3"/>
  <c r="Q1869" i="3"/>
  <c r="Q3012" i="3"/>
  <c r="Q2257" i="3"/>
  <c r="Q4499" i="3"/>
  <c r="Q2331" i="3"/>
  <c r="Q3684" i="3"/>
  <c r="Q151" i="3"/>
  <c r="Q1330" i="3"/>
  <c r="Q4877" i="3"/>
  <c r="Q3833" i="3"/>
  <c r="Q4780" i="3"/>
  <c r="Q4178" i="3"/>
  <c r="Q2165" i="3"/>
  <c r="Q473" i="3"/>
  <c r="Q2761" i="3"/>
  <c r="Q3882" i="3"/>
  <c r="Q853" i="3"/>
  <c r="Q4876" i="3"/>
  <c r="Q1822" i="3"/>
  <c r="Q4119" i="3"/>
  <c r="Q2720" i="3"/>
  <c r="Q5119" i="3"/>
  <c r="Q2871" i="3"/>
  <c r="Q1242" i="3"/>
  <c r="Q2546" i="3"/>
  <c r="Q958" i="3"/>
  <c r="Q665" i="3"/>
  <c r="Q2852" i="3"/>
  <c r="Q4548" i="3"/>
  <c r="Q4691" i="3"/>
  <c r="Q4979" i="3"/>
  <c r="Q656" i="3"/>
  <c r="Q3733" i="3"/>
  <c r="Q4899" i="3"/>
  <c r="Q4093" i="3"/>
  <c r="Q2336" i="3"/>
  <c r="Q4116" i="3"/>
  <c r="Q443" i="3"/>
  <c r="Q4252" i="3"/>
  <c r="Q5049" i="3"/>
  <c r="Q498" i="3"/>
  <c r="Q4436" i="3"/>
  <c r="Q499" i="3"/>
  <c r="Q5018" i="3"/>
  <c r="Q205" i="3"/>
  <c r="Q3282" i="3"/>
  <c r="Q322" i="3"/>
  <c r="Q2977" i="3"/>
  <c r="Q2708" i="3"/>
  <c r="Q2236" i="3"/>
  <c r="Q121" i="3"/>
  <c r="Q4579" i="3"/>
  <c r="Q4705" i="3"/>
  <c r="Q5136" i="3"/>
  <c r="Q814" i="3"/>
  <c r="Q2678" i="3"/>
  <c r="Q495" i="3"/>
  <c r="Q3589" i="3"/>
  <c r="Q2462" i="3"/>
  <c r="Q3641" i="3"/>
  <c r="Q583" i="3"/>
  <c r="Q2060" i="3"/>
  <c r="Q1492" i="3"/>
  <c r="Q4863" i="3"/>
  <c r="Q2496" i="3"/>
  <c r="Q760" i="3"/>
  <c r="Q316" i="3"/>
  <c r="Q5020" i="3"/>
  <c r="Q2304" i="3"/>
  <c r="Q2170" i="3"/>
  <c r="Q670" i="3"/>
  <c r="Q687" i="3"/>
  <c r="Q2881" i="3"/>
  <c r="Q4417" i="3"/>
  <c r="Q882" i="3"/>
  <c r="Q4855" i="3"/>
  <c r="Q1917" i="3"/>
  <c r="Q4827" i="3"/>
  <c r="Q4236" i="3"/>
  <c r="Q2550" i="3"/>
  <c r="Q1925" i="3"/>
  <c r="Q3144" i="3"/>
  <c r="Q2180" i="3"/>
  <c r="Q2335" i="3"/>
  <c r="Q4859" i="3"/>
  <c r="Q4424" i="3"/>
  <c r="Q3228" i="3"/>
  <c r="Q1121" i="3"/>
  <c r="Q2097" i="3"/>
  <c r="Q506" i="3"/>
  <c r="Q3296" i="3"/>
  <c r="Q3865" i="3"/>
  <c r="Q1532" i="3"/>
  <c r="Q3371" i="3"/>
  <c r="Q3768" i="3"/>
  <c r="Q4342" i="3"/>
  <c r="Q2330" i="3"/>
  <c r="Q1589" i="3"/>
  <c r="Q2582" i="3"/>
  <c r="Q1779" i="3"/>
  <c r="Q1174" i="3"/>
  <c r="Q783" i="3"/>
  <c r="Q2416" i="3"/>
  <c r="Q2840" i="3"/>
  <c r="Q1271" i="3"/>
  <c r="Q1967" i="3"/>
  <c r="Q3029" i="3"/>
  <c r="Q595" i="3"/>
  <c r="Q551" i="3"/>
  <c r="Q2585" i="3"/>
  <c r="Q1807" i="3"/>
  <c r="Q3724" i="3"/>
  <c r="Q1556" i="3"/>
  <c r="Q4443" i="3"/>
  <c r="Q2314" i="3"/>
  <c r="Q243" i="3"/>
  <c r="Q1289" i="3"/>
  <c r="Q2592" i="3"/>
  <c r="Q1209" i="3"/>
  <c r="Q4748" i="3"/>
  <c r="Q3870" i="3"/>
  <c r="Q2657" i="3"/>
  <c r="Q1672" i="3"/>
  <c r="Q4892" i="3"/>
  <c r="Q395" i="3"/>
  <c r="Q3176" i="3"/>
  <c r="Q4888" i="3"/>
  <c r="Q4536" i="3"/>
  <c r="Q3037" i="3"/>
  <c r="Q612" i="3"/>
  <c r="Q4790" i="3"/>
  <c r="Q4909" i="3"/>
  <c r="Q2988" i="3"/>
  <c r="Q4152" i="3"/>
  <c r="Q4379" i="3"/>
  <c r="Q1091" i="3"/>
  <c r="Q4800" i="3"/>
  <c r="Q3837" i="3"/>
  <c r="Q2590" i="3"/>
  <c r="Q2505" i="3"/>
  <c r="Q4307" i="3"/>
  <c r="Q2800" i="3"/>
  <c r="Q3468" i="3"/>
  <c r="Q3961" i="3"/>
  <c r="Q311" i="3"/>
  <c r="Q4725" i="3"/>
  <c r="Q2594" i="3"/>
  <c r="Q4637" i="3"/>
  <c r="Q5109" i="3"/>
  <c r="Q4047" i="3"/>
  <c r="Q287" i="3"/>
  <c r="Q688" i="3"/>
  <c r="Q3419" i="3"/>
  <c r="Q1748" i="3"/>
  <c r="Q2307" i="3"/>
  <c r="Q4663" i="3"/>
  <c r="Q131" i="3"/>
  <c r="Q2755" i="3"/>
  <c r="Q4928" i="3"/>
  <c r="Q4470" i="3"/>
  <c r="Q988" i="3"/>
  <c r="Q1924" i="3"/>
  <c r="Q956" i="3"/>
  <c r="Q1399" i="3"/>
  <c r="Q5047" i="3"/>
  <c r="Q1762" i="3"/>
  <c r="Q654" i="3"/>
  <c r="Q1792" i="3"/>
  <c r="Q4022" i="3"/>
  <c r="Q3382" i="3"/>
  <c r="Q1292" i="3"/>
  <c r="Q3340" i="3"/>
  <c r="Q891" i="3"/>
  <c r="Q4545" i="3"/>
  <c r="Q4495" i="3"/>
  <c r="Q441" i="3"/>
  <c r="Q3605" i="3"/>
  <c r="Q4990" i="3"/>
  <c r="Q2498" i="3"/>
  <c r="Q1439" i="3"/>
  <c r="Q4998" i="3"/>
  <c r="Q4351" i="3"/>
  <c r="Q2969" i="3"/>
  <c r="Q1465" i="3"/>
  <c r="Q1122" i="3"/>
  <c r="Q1691" i="3"/>
  <c r="Q4069" i="3"/>
  <c r="Q2392" i="3"/>
  <c r="Q2769" i="3"/>
  <c r="Q4070" i="3"/>
  <c r="Q4293" i="3"/>
  <c r="Q4554" i="3"/>
  <c r="Q2700" i="3"/>
  <c r="Q3721" i="3"/>
  <c r="Q4507" i="3"/>
  <c r="Q5034" i="3"/>
  <c r="Q1198" i="3"/>
  <c r="Q898" i="3"/>
  <c r="Q2765" i="3"/>
  <c r="Q1080" i="3"/>
  <c r="Q2572" i="3"/>
  <c r="Q2568" i="3"/>
  <c r="Q2803" i="3"/>
  <c r="Q4036" i="3"/>
  <c r="Q4739" i="3"/>
  <c r="Q4250" i="3"/>
  <c r="Q1977" i="3"/>
  <c r="Q3248" i="3"/>
  <c r="Q1355" i="3"/>
  <c r="Q603" i="3"/>
  <c r="Q522" i="3"/>
  <c r="Q4288" i="3"/>
  <c r="Q2504" i="3"/>
  <c r="Q2120" i="3"/>
  <c r="Q1685" i="3"/>
  <c r="Q3731" i="3"/>
  <c r="Q1171" i="3"/>
  <c r="Q5065" i="3"/>
  <c r="Q345" i="3"/>
  <c r="Q3808" i="3"/>
  <c r="Q5000" i="3"/>
  <c r="Q2936" i="3"/>
  <c r="Q364" i="3"/>
  <c r="Q3025" i="3"/>
  <c r="Q173" i="3"/>
  <c r="Q2501" i="3"/>
  <c r="Q3671" i="3"/>
  <c r="Q3275" i="3"/>
  <c r="Q209" i="3"/>
  <c r="Q4975" i="3"/>
  <c r="Q2230" i="3"/>
  <c r="Q4939" i="3"/>
  <c r="Q809" i="3"/>
  <c r="Q4957" i="3"/>
  <c r="Q2059" i="3"/>
  <c r="Q2183" i="3"/>
  <c r="Q4475" i="3"/>
  <c r="Q4974" i="3"/>
  <c r="Q1418" i="3"/>
  <c r="Q833" i="3"/>
  <c r="Q5159" i="3"/>
  <c r="Q2662" i="3"/>
  <c r="Q407" i="3"/>
  <c r="Q3435" i="3"/>
  <c r="Q3910" i="3"/>
  <c r="Q3667" i="3"/>
  <c r="Q3488" i="3"/>
  <c r="Q2712" i="3"/>
  <c r="Q508" i="3"/>
  <c r="Q3127" i="3"/>
  <c r="Q2732" i="3"/>
  <c r="Q2173" i="3"/>
  <c r="Q4814" i="3"/>
  <c r="Q2660" i="3"/>
  <c r="Q1453" i="3"/>
  <c r="Q2225" i="3"/>
  <c r="Q3423" i="3"/>
  <c r="Q4690" i="3"/>
  <c r="Q1974" i="3"/>
  <c r="Q2529" i="3"/>
  <c r="Q2947" i="3"/>
  <c r="Q3026" i="3"/>
  <c r="Q795" i="3"/>
  <c r="Q3657" i="3"/>
  <c r="Q1384" i="3"/>
  <c r="Q585" i="3"/>
  <c r="Q4319" i="3"/>
  <c r="Q1533" i="3"/>
  <c r="Q928" i="3"/>
  <c r="Q259" i="3"/>
  <c r="Q4456" i="3"/>
  <c r="Q191" i="3"/>
  <c r="Q3259" i="3"/>
  <c r="Q3788" i="3"/>
  <c r="Q3429" i="3"/>
  <c r="Q1706" i="3"/>
  <c r="Q2992" i="3"/>
  <c r="Q4494" i="3"/>
  <c r="Q3999" i="3"/>
  <c r="Q5057" i="3"/>
  <c r="Q3195" i="3"/>
  <c r="Q2910" i="3"/>
  <c r="Q3179" i="3"/>
  <c r="Q2027" i="3"/>
  <c r="Q837" i="3"/>
  <c r="Q3880" i="3"/>
  <c r="Q3603" i="3"/>
  <c r="Q2574" i="3"/>
  <c r="Q2452" i="3"/>
  <c r="Q5186" i="3"/>
  <c r="Q2327" i="3"/>
  <c r="Q4301" i="3"/>
  <c r="Q1147" i="3"/>
  <c r="Q2081" i="3"/>
  <c r="Q4573" i="3"/>
  <c r="Q2384" i="3"/>
  <c r="Q1377" i="3"/>
  <c r="Q890" i="3"/>
  <c r="Q1763" i="3"/>
  <c r="Q385" i="3"/>
  <c r="Q2892" i="3"/>
  <c r="Q729" i="3"/>
  <c r="Q403" i="3"/>
  <c r="Q789" i="3"/>
  <c r="Q365" i="3"/>
  <c r="Q706" i="3"/>
  <c r="Q4923" i="3"/>
  <c r="Q4000" i="3"/>
  <c r="Q4005" i="3"/>
  <c r="Q4832" i="3"/>
  <c r="Q4961" i="3"/>
  <c r="Q169" i="3"/>
  <c r="Q747" i="3"/>
  <c r="Q4430" i="3"/>
  <c r="Q3988" i="3"/>
  <c r="Q2315" i="3"/>
  <c r="Q2376" i="3"/>
  <c r="Q3245" i="3"/>
  <c r="Q741" i="3"/>
  <c r="Q514" i="3"/>
  <c r="Q531" i="3"/>
  <c r="Q2810" i="3"/>
  <c r="Q625" i="3"/>
  <c r="Q159" i="3"/>
  <c r="Q230" i="3"/>
  <c r="Q3304" i="3"/>
  <c r="Q346" i="3"/>
  <c r="Q2258" i="3"/>
  <c r="Q1203" i="3"/>
  <c r="Q2639" i="3"/>
  <c r="Q739" i="3"/>
  <c r="Q4318" i="3"/>
  <c r="Q941" i="3"/>
  <c r="Q4563" i="3"/>
  <c r="Q2024" i="3"/>
  <c r="Q4508" i="3"/>
  <c r="Q3210" i="3"/>
  <c r="Q990" i="3"/>
  <c r="Q2139" i="3"/>
  <c r="Q5163" i="3"/>
  <c r="Q4615" i="3"/>
  <c r="Q669" i="3"/>
  <c r="Q3198" i="3"/>
  <c r="Q4451" i="3"/>
  <c r="Q868" i="3"/>
  <c r="Q2455" i="3"/>
  <c r="Q1783" i="3"/>
  <c r="Q4654" i="3"/>
  <c r="Q4111" i="3"/>
  <c r="Q4733" i="3"/>
  <c r="Q5096" i="3"/>
  <c r="Q4687" i="3"/>
  <c r="Q5075" i="3"/>
  <c r="Q611" i="3"/>
  <c r="Q3908" i="3"/>
  <c r="Q2293" i="3"/>
  <c r="Q785" i="3"/>
  <c r="Q3422" i="3"/>
  <c r="Q1458" i="3"/>
  <c r="Q3211" i="3"/>
  <c r="Q103" i="3"/>
  <c r="Q3202" i="3"/>
  <c r="Q1823" i="3"/>
  <c r="Q1457" i="3"/>
  <c r="Q5139" i="3"/>
  <c r="Q4619" i="3"/>
  <c r="Q3095" i="3"/>
  <c r="Q3855" i="3"/>
  <c r="Q3630" i="3"/>
  <c r="Q4754" i="3"/>
  <c r="Q5107" i="3"/>
  <c r="Q3160" i="3"/>
  <c r="Q439" i="3"/>
  <c r="Q3774" i="3"/>
  <c r="Q3343" i="3"/>
  <c r="Q4389" i="3"/>
  <c r="Q977" i="3"/>
  <c r="Q1949" i="3"/>
  <c r="Q2453" i="3"/>
  <c r="Q505" i="3"/>
  <c r="Q4453" i="3"/>
  <c r="Q1045" i="3"/>
  <c r="Q3812" i="3"/>
  <c r="Q5146" i="3"/>
  <c r="Q4202" i="3"/>
  <c r="Q5011" i="3"/>
  <c r="Q945" i="3"/>
  <c r="Q1286" i="3"/>
  <c r="Q1255" i="3"/>
  <c r="Q3551" i="3"/>
  <c r="Q3660" i="3"/>
  <c r="Q3962" i="3"/>
  <c r="Q2832" i="3"/>
  <c r="Q1037" i="3"/>
  <c r="Q4027" i="3"/>
  <c r="Q2634" i="3"/>
  <c r="Q3922" i="3"/>
  <c r="Q3735" i="3"/>
  <c r="Q3041" i="3"/>
  <c r="Q2200" i="3"/>
  <c r="Q2026" i="3"/>
  <c r="Q4695" i="3"/>
  <c r="Q3503" i="3"/>
  <c r="Q5150" i="3"/>
  <c r="Q591" i="3"/>
  <c r="Q4560" i="3"/>
  <c r="Q1419" i="3"/>
  <c r="Q1475" i="3"/>
  <c r="Q2063" i="3"/>
  <c r="Q307" i="3"/>
  <c r="Q3960" i="3"/>
  <c r="Q3534" i="3"/>
  <c r="Q3990" i="3"/>
  <c r="Q3892" i="3"/>
  <c r="Q4209" i="3"/>
  <c r="Q2323" i="3"/>
  <c r="Q1140" i="3"/>
  <c r="Q2647" i="3"/>
  <c r="Q5056" i="3"/>
  <c r="Q4367" i="3"/>
  <c r="Q3480" i="3"/>
  <c r="Q4704" i="3"/>
  <c r="Q4773" i="3"/>
  <c r="Q766" i="3"/>
  <c r="Q282" i="3"/>
  <c r="Q810" i="3"/>
  <c r="Q530" i="3"/>
  <c r="Q3024" i="3"/>
  <c r="Q1739" i="3"/>
  <c r="Q2162" i="3"/>
  <c r="Q731" i="3"/>
  <c r="Q3578" i="3"/>
  <c r="Q4328" i="3"/>
  <c r="Q1765" i="3"/>
  <c r="Q4394" i="3"/>
  <c r="Q1667" i="3"/>
  <c r="Q5098" i="3"/>
  <c r="Q3574" i="3"/>
  <c r="Q2038" i="3"/>
  <c r="Q503" i="3"/>
  <c r="Q2423" i="3"/>
  <c r="Q3876" i="3"/>
  <c r="Q4707" i="3"/>
  <c r="Q4838" i="3"/>
  <c r="Q3477" i="3"/>
  <c r="Q4122" i="3"/>
  <c r="Q3939" i="3"/>
  <c r="Q3427" i="3"/>
  <c r="Q2734" i="3"/>
  <c r="Q1329" i="3"/>
  <c r="Q475" i="3"/>
  <c r="Q4460" i="3"/>
  <c r="Q3267" i="3"/>
  <c r="Q5180" i="3"/>
  <c r="Q2202" i="3"/>
  <c r="Q3016" i="3"/>
  <c r="Q2290" i="3"/>
  <c r="Q4688" i="3"/>
  <c r="Q3992" i="3"/>
  <c r="Q3227" i="3"/>
  <c r="Q3056" i="3"/>
  <c r="Q4525" i="3"/>
  <c r="Q711" i="3"/>
  <c r="Q2958" i="3"/>
  <c r="Q2085" i="3"/>
  <c r="Q1509" i="3"/>
  <c r="Q2075" i="3"/>
  <c r="Q4214" i="3"/>
  <c r="Q302" i="3"/>
  <c r="Q3377" i="3"/>
  <c r="Q2030" i="3"/>
  <c r="Q797" i="3"/>
  <c r="Q1904" i="3"/>
  <c r="Q3337" i="3"/>
  <c r="Q1604" i="3"/>
  <c r="Q4287" i="3"/>
  <c r="Q2216" i="3"/>
  <c r="Q4647" i="3"/>
  <c r="Q2362" i="3"/>
  <c r="Q1731" i="3"/>
  <c r="Q2117" i="3"/>
  <c r="Q4611" i="3"/>
  <c r="Q1440" i="3"/>
  <c r="Q4652" i="3"/>
  <c r="Q3599" i="3"/>
  <c r="Q4851" i="3"/>
  <c r="Q617" i="3"/>
  <c r="Q969" i="3"/>
  <c r="Q3108" i="3"/>
  <c r="Q4271" i="3"/>
  <c r="Q2916" i="3"/>
  <c r="Q3105" i="3"/>
  <c r="Q1193" i="3"/>
  <c r="Q1400" i="3"/>
  <c r="Q3601" i="3"/>
  <c r="Q1003" i="3"/>
  <c r="Q3696" i="3"/>
  <c r="Q1186" i="3"/>
  <c r="Q4155" i="3"/>
  <c r="Q4667" i="3"/>
  <c r="Q4900" i="3"/>
  <c r="Q3229" i="3"/>
  <c r="Q4457" i="3"/>
  <c r="Q3093" i="3"/>
  <c r="Q1201" i="3"/>
  <c r="Q4782" i="3"/>
  <c r="Q4759" i="3"/>
  <c r="Q1283" i="3"/>
  <c r="Q2921" i="3"/>
  <c r="Q1426" i="3"/>
  <c r="Q2019" i="3"/>
  <c r="Q3844" i="3"/>
  <c r="Q2224" i="3"/>
  <c r="Q3901" i="3"/>
  <c r="Q4229" i="3"/>
  <c r="Q3189" i="3"/>
  <c r="Q4273" i="3"/>
  <c r="Q388" i="3"/>
  <c r="Q4176" i="3"/>
  <c r="Q3706" i="3"/>
  <c r="Q3804" i="3"/>
  <c r="Q4527" i="3"/>
  <c r="Q3019" i="3"/>
  <c r="Q4902" i="3"/>
  <c r="Q1782" i="3"/>
  <c r="Q262" i="3"/>
  <c r="Q4884" i="3"/>
  <c r="Q4280" i="3"/>
  <c r="Q4004" i="3"/>
  <c r="Q4031" i="3"/>
  <c r="Q623" i="3"/>
  <c r="Q1303" i="3"/>
  <c r="Q3797" i="3"/>
  <c r="Q5055" i="3"/>
  <c r="Q4013" i="3"/>
  <c r="Q1036" i="3"/>
  <c r="Q2640" i="3"/>
  <c r="Q2954" i="3"/>
  <c r="Q4623" i="3"/>
  <c r="Q132" i="3"/>
  <c r="Q2302" i="3"/>
  <c r="Q3454" i="3"/>
  <c r="Q2020" i="3"/>
  <c r="Q4702" i="3"/>
  <c r="Q3708" i="3"/>
  <c r="Q5166" i="3"/>
  <c r="Q3776" i="3"/>
  <c r="Q846" i="3"/>
  <c r="Q1178" i="3"/>
  <c r="Q4949" i="3"/>
  <c r="Q4908" i="3"/>
  <c r="Q1008" i="3"/>
  <c r="Q3214" i="3"/>
  <c r="Q4662" i="3"/>
  <c r="Q2220" i="3"/>
  <c r="Q3040" i="3"/>
  <c r="Q935" i="3"/>
  <c r="Q2807" i="3"/>
  <c r="Q4837" i="3"/>
  <c r="Q2518" i="3"/>
  <c r="Q3842" i="3"/>
  <c r="Q2367" i="3"/>
  <c r="Q3233" i="3"/>
  <c r="Q3479" i="3"/>
  <c r="Q778" i="3"/>
  <c r="Q1775" i="3"/>
  <c r="Q4355" i="3"/>
  <c r="Q604" i="3"/>
  <c r="Q157" i="3"/>
  <c r="Q855" i="3"/>
  <c r="Q3828" i="3"/>
  <c r="Q1444" i="3"/>
  <c r="Q2554" i="3"/>
  <c r="Q3997" i="3"/>
  <c r="Q2621" i="3"/>
  <c r="Q1311" i="3"/>
  <c r="Q1874" i="3"/>
  <c r="Q455" i="3"/>
  <c r="Q2786" i="3"/>
  <c r="Q5067" i="3"/>
  <c r="Q4112" i="3"/>
  <c r="Q2467" i="3"/>
  <c r="Q2147" i="3"/>
  <c r="Q2570" i="3"/>
  <c r="Q3834" i="3"/>
  <c r="Q746" i="3"/>
  <c r="Q1202" i="3"/>
  <c r="Q3796" i="3"/>
  <c r="Q3008" i="3"/>
  <c r="Q1288" i="3"/>
  <c r="Q544" i="3"/>
  <c r="Q5138" i="3"/>
  <c r="Q3857" i="3"/>
  <c r="Q1907" i="3"/>
  <c r="Q548" i="3"/>
  <c r="Q920" i="3"/>
  <c r="Q5021" i="3"/>
  <c r="Q2420" i="3"/>
  <c r="Q2400" i="3"/>
  <c r="Q387" i="3"/>
  <c r="Q5061" i="3"/>
  <c r="Q3131" i="3"/>
  <c r="Q4641" i="3"/>
  <c r="Q4371" i="3"/>
  <c r="Q3541" i="3"/>
  <c r="Q3507" i="3"/>
  <c r="Q5039" i="3"/>
  <c r="Q3824" i="3"/>
  <c r="Q1715" i="3"/>
  <c r="Q3713" i="3"/>
  <c r="Q1155" i="3"/>
  <c r="Q743" i="3"/>
  <c r="Q1746" i="3"/>
  <c r="Q3596" i="3"/>
  <c r="Q1301" i="3"/>
  <c r="Q1076" i="3"/>
  <c r="Q3995" i="3"/>
  <c r="Q204" i="3"/>
  <c r="Q4440" i="3"/>
  <c r="Q911" i="3"/>
  <c r="Q3786" i="3"/>
  <c r="Q4060" i="3"/>
  <c r="Q1787" i="3"/>
  <c r="Q1598" i="3"/>
  <c r="Q3149" i="3"/>
  <c r="Q4971" i="3"/>
  <c r="Q4803" i="3"/>
  <c r="Q4781" i="3"/>
  <c r="Q5190" i="3"/>
  <c r="Q4575" i="3"/>
  <c r="Q3666" i="3"/>
  <c r="Q1099" i="3"/>
  <c r="Q4700" i="3"/>
  <c r="Q500" i="3"/>
  <c r="Q1476" i="3"/>
  <c r="Q3658" i="3"/>
  <c r="Q4793" i="3"/>
  <c r="Q236" i="3"/>
  <c r="Q3130" i="3"/>
  <c r="Q538" i="3"/>
  <c r="Q5026" i="3"/>
  <c r="Q4471" i="3"/>
  <c r="Q1679" i="3"/>
  <c r="Q1394" i="3"/>
  <c r="Q4181" i="3"/>
  <c r="Q1133" i="3"/>
  <c r="Q5076" i="3"/>
  <c r="Q668" i="3"/>
  <c r="Q168" i="3"/>
  <c r="Q4100" i="3"/>
  <c r="Q1333" i="3"/>
  <c r="Q1950" i="3"/>
  <c r="Q3861" i="3"/>
  <c r="Q3246" i="3"/>
  <c r="Q4309" i="3"/>
  <c r="Q2171" i="3"/>
  <c r="Q3896" i="3"/>
  <c r="Q4118" i="3"/>
  <c r="Q1028" i="3"/>
  <c r="Q607" i="3"/>
  <c r="Q4797" i="3"/>
  <c r="Q5092" i="3"/>
  <c r="Q290" i="3"/>
  <c r="Q4989" i="3"/>
  <c r="Q4387" i="3"/>
  <c r="Q3585" i="3"/>
  <c r="Q5036" i="3"/>
  <c r="Q4585" i="3"/>
  <c r="Q3976" i="3"/>
  <c r="Q2703" i="3"/>
  <c r="Q804" i="3"/>
  <c r="Q3064" i="3"/>
  <c r="Q4192" i="3"/>
  <c r="Q1451" i="3"/>
  <c r="Q1517" i="3"/>
  <c r="Q918" i="3"/>
  <c r="Q1678" i="3"/>
  <c r="Q2018" i="3"/>
  <c r="Q1745" i="3"/>
  <c r="Q3554" i="3"/>
  <c r="Q886" i="3"/>
  <c r="Q3512" i="3"/>
  <c r="Q978" i="3"/>
  <c r="Q4239" i="3"/>
  <c r="Q277" i="3"/>
  <c r="Q681" i="3"/>
  <c r="Q4298" i="3"/>
  <c r="Q2109" i="3"/>
  <c r="Q5193" i="3"/>
  <c r="Q1737" i="3"/>
  <c r="Q3492" i="3"/>
  <c r="Q4796" i="3"/>
  <c r="Q1223" i="3"/>
  <c r="Q2458" i="3"/>
  <c r="Q1342" i="3"/>
  <c r="Q4078" i="3"/>
  <c r="Q1339" i="3"/>
  <c r="Q2112" i="3"/>
  <c r="Q2222" i="3"/>
  <c r="Q2994" i="3"/>
  <c r="Q581" i="3"/>
  <c r="Q336" i="3"/>
  <c r="Q1704" i="3"/>
  <c r="Q4302" i="3"/>
  <c r="Q1788" i="3"/>
  <c r="Q1447" i="3"/>
  <c r="Q3957" i="3"/>
  <c r="Q188" i="3"/>
  <c r="Q4760" i="3"/>
  <c r="Q264" i="3"/>
  <c r="Q562" i="3"/>
  <c r="Q2516" i="3"/>
  <c r="Q2276" i="3"/>
  <c r="Q3607" i="3"/>
  <c r="Q876" i="3"/>
  <c r="Q234" i="3"/>
  <c r="Q3452" i="3"/>
  <c r="Q4724" i="3"/>
  <c r="Q4937" i="3"/>
  <c r="Q2329" i="3"/>
  <c r="Q5003" i="3"/>
  <c r="Q867" i="3"/>
  <c r="Q1132" i="3"/>
  <c r="Q3042" i="3"/>
  <c r="Q2837" i="3"/>
  <c r="Q1881" i="3"/>
  <c r="Q3582" i="3"/>
  <c r="Q4768" i="3"/>
  <c r="Q109" i="3"/>
  <c r="Q4523" i="3"/>
  <c r="Q666" i="3"/>
  <c r="Q1169" i="3"/>
  <c r="Q1167" i="3"/>
  <c r="Q3013" i="3"/>
  <c r="Q3290" i="3"/>
  <c r="Q3661" i="3"/>
  <c r="Q3810" i="3"/>
  <c r="Q4580" i="3"/>
  <c r="Q2547" i="3"/>
  <c r="Q4616" i="3"/>
  <c r="Q2514" i="3"/>
  <c r="Q3077" i="3"/>
  <c r="Q1228" i="3"/>
  <c r="Q3458" i="3"/>
  <c r="Q1298" i="3"/>
  <c r="Q4632" i="3"/>
  <c r="Q3482" i="3"/>
  <c r="Q2397" i="3"/>
  <c r="Q1092" i="3"/>
  <c r="Q4614" i="3"/>
  <c r="Q709" i="3"/>
  <c r="Q2073" i="3"/>
  <c r="Q4312" i="3"/>
  <c r="Q413" i="3"/>
  <c r="Q1173" i="3"/>
  <c r="Q3235" i="3"/>
  <c r="Q2626" i="3"/>
  <c r="Q2540" i="3"/>
  <c r="Q4421" i="3"/>
  <c r="Q3288" i="3"/>
  <c r="Q4099" i="3"/>
  <c r="Q1116" i="3"/>
  <c r="Q2739" i="3"/>
  <c r="Q3219" i="3"/>
  <c r="Q4272" i="3"/>
  <c r="Q3391" i="3"/>
  <c r="Q3700" i="3"/>
  <c r="Q3464" i="3"/>
  <c r="Q5148" i="3"/>
  <c r="Q2876" i="3"/>
  <c r="Q2528" i="3"/>
  <c r="Q752" i="3"/>
  <c r="Q488" i="3"/>
  <c r="Q1168" i="3"/>
  <c r="Q3983" i="3"/>
  <c r="Q573" i="3"/>
  <c r="Q5048" i="3"/>
  <c r="Q3872" i="3"/>
  <c r="Q2439" i="3"/>
  <c r="Q2105" i="3"/>
  <c r="Q4067" i="3"/>
  <c r="Q5111" i="3"/>
  <c r="Q2762" i="3"/>
  <c r="Q4242" i="3"/>
  <c r="Q1900" i="3"/>
  <c r="Q3456" i="3"/>
  <c r="Q2890" i="3"/>
  <c r="Q3753" i="3"/>
  <c r="Q470" i="3"/>
  <c r="Q1562" i="3"/>
  <c r="Q2684" i="3"/>
  <c r="Q4562" i="3"/>
  <c r="Q3324" i="3"/>
  <c r="Q4397" i="3"/>
  <c r="Q4506" i="3"/>
  <c r="Q4052" i="3"/>
  <c r="Q4738" i="3"/>
  <c r="Q2145" i="3"/>
  <c r="Q306" i="3"/>
  <c r="Q4243" i="3"/>
  <c r="Q4362" i="3"/>
  <c r="Q2760" i="3"/>
  <c r="Q5170" i="3"/>
  <c r="Q172" i="3"/>
  <c r="Q4743" i="3"/>
  <c r="Q2374" i="3"/>
  <c r="Q4921" i="3"/>
  <c r="Q2247" i="3"/>
  <c r="Q2526" i="3"/>
  <c r="Q4959" i="3"/>
  <c r="Q1376" i="3"/>
  <c r="Q3748" i="3"/>
  <c r="Q1567" i="3"/>
  <c r="Q3651" i="3"/>
  <c r="Q3273" i="3"/>
  <c r="Q1252" i="3"/>
  <c r="Q4539" i="3"/>
  <c r="Q3709" i="3"/>
  <c r="Q2014" i="3"/>
  <c r="Q3350" i="3"/>
  <c r="Q281" i="3"/>
  <c r="Q2250" i="3"/>
  <c r="Q4948" i="3"/>
  <c r="Q1522" i="3"/>
  <c r="Q4075" i="3"/>
  <c r="Q1443" i="3"/>
  <c r="Q644" i="3"/>
  <c r="Q2001" i="3"/>
  <c r="Q2507" i="3"/>
  <c r="Q4358" i="3"/>
  <c r="Q4734" i="3"/>
  <c r="Q4986" i="3"/>
  <c r="Q4592" i="3"/>
  <c r="Q2782" i="3"/>
  <c r="Q1846" i="3"/>
  <c r="Q359" i="3"/>
  <c r="Q2728" i="3"/>
  <c r="Q2960" i="3"/>
  <c r="Q3814" i="3"/>
  <c r="Q2417" i="3"/>
  <c r="Q4994" i="3"/>
  <c r="Q427" i="3"/>
  <c r="Q4467" i="3"/>
  <c r="Q4266" i="3"/>
  <c r="Q3166" i="3"/>
  <c r="Q2935" i="3"/>
  <c r="Q3057" i="3"/>
  <c r="Q1413" i="3"/>
  <c r="Q1563" i="3"/>
  <c r="Q2196" i="3"/>
  <c r="Q1314" i="3"/>
  <c r="Q4197" i="3"/>
  <c r="Q2749" i="3"/>
  <c r="Q139" i="3"/>
  <c r="Q4352" i="3"/>
  <c r="Q3321" i="3"/>
  <c r="Q2089" i="3"/>
  <c r="Q1898" i="3"/>
  <c r="Q2772" i="3"/>
  <c r="Q3089" i="3"/>
  <c r="Q4437" i="3"/>
  <c r="Q1885" i="3"/>
  <c r="Q1371" i="3"/>
  <c r="Q3206" i="3"/>
  <c r="Q2231" i="3"/>
  <c r="Q4650" i="3"/>
  <c r="Q3894" i="3"/>
  <c r="Q5014" i="3"/>
  <c r="Q3152" i="3"/>
  <c r="Q3717" i="3"/>
  <c r="Q2100" i="3"/>
  <c r="Q3945" i="3"/>
  <c r="Q3963" i="3"/>
  <c r="Q4050" i="3"/>
  <c r="Q5120" i="3"/>
  <c r="Q250" i="3"/>
  <c r="Q2039" i="3"/>
  <c r="Q477" i="3"/>
  <c r="Q4081" i="3"/>
  <c r="Q4450" i="3"/>
  <c r="Q2697" i="3"/>
  <c r="Q3425" i="3"/>
  <c r="Q2797" i="3"/>
  <c r="Q2831" i="3"/>
  <c r="Q3694" i="3"/>
  <c r="Q3043" i="3"/>
  <c r="Q3604" i="3"/>
  <c r="Q5108" i="3"/>
  <c r="Q4025" i="3"/>
  <c r="Q2978" i="3"/>
  <c r="Q3979" i="3"/>
  <c r="Q4175" i="3"/>
  <c r="Q4785" i="3"/>
  <c r="Q1313" i="3"/>
  <c r="Q1204" i="3"/>
  <c r="Q1258" i="3"/>
  <c r="Q1184" i="3"/>
  <c r="Q4681" i="3"/>
  <c r="Q3363" i="3"/>
  <c r="Q2965" i="3"/>
  <c r="Q1134" i="3"/>
  <c r="Q4980" i="3"/>
  <c r="Q4823" i="3"/>
  <c r="Q1961" i="3"/>
  <c r="Q4035" i="3"/>
  <c r="Q4346" i="3"/>
  <c r="Q1523" i="3"/>
  <c r="Q3907" i="3"/>
  <c r="Q4904" i="3"/>
  <c r="Q4344" i="3"/>
  <c r="Q3289" i="3"/>
  <c r="Q4255" i="3"/>
  <c r="Q2272" i="3"/>
  <c r="Q2740" i="3"/>
  <c r="Q3923" i="3"/>
  <c r="Q3124" i="3"/>
  <c r="Q4233" i="3"/>
  <c r="Q3306" i="3"/>
  <c r="Q4261" i="3"/>
  <c r="Q1194" i="3"/>
  <c r="Q4161" i="3"/>
  <c r="Q2229" i="3"/>
  <c r="Q2489" i="3"/>
  <c r="Q4528" i="3"/>
  <c r="Q2320" i="3"/>
  <c r="Q4772" i="3"/>
  <c r="Q5179" i="3"/>
  <c r="Q4636" i="3"/>
  <c r="Q2161" i="3"/>
  <c r="Q3994" i="3"/>
  <c r="Q4639" i="3"/>
  <c r="Q2264" i="3"/>
  <c r="Q1234" i="3"/>
  <c r="Q2754" i="3"/>
  <c r="Q4249" i="3"/>
  <c r="Q3860" i="3"/>
  <c r="Q2933" i="3"/>
  <c r="Q1374" i="3"/>
  <c r="Q3535" i="3"/>
  <c r="Q4108" i="3"/>
  <c r="Q4144" i="3"/>
  <c r="Q4922" i="3"/>
  <c r="Q3128" i="3"/>
  <c r="Q676" i="3"/>
  <c r="Q4493" i="3"/>
  <c r="Q2612" i="3"/>
  <c r="Q1607" i="3"/>
  <c r="Q3944" i="3"/>
  <c r="Q1334" i="3"/>
  <c r="Q4864" i="3"/>
  <c r="Q4749" i="3"/>
  <c r="Q3952" i="3"/>
  <c r="Q2644" i="3"/>
  <c r="Q2197" i="3"/>
  <c r="Q1596" i="3"/>
  <c r="Q4521" i="3"/>
  <c r="Q2953" i="3"/>
  <c r="Q1213" i="3"/>
  <c r="Q3062" i="3"/>
  <c r="Q3728" i="3"/>
  <c r="Q1239" i="3"/>
  <c r="Q2651" i="3"/>
  <c r="Q4977" i="3"/>
  <c r="Q348" i="3"/>
  <c r="Q4218" i="3"/>
  <c r="Q4630" i="3"/>
  <c r="Q547" i="3"/>
  <c r="Q3703" i="3"/>
  <c r="Q3336" i="3"/>
  <c r="Q1277" i="3"/>
  <c r="Q340" i="3"/>
  <c r="Q1347" i="3"/>
  <c r="Q284" i="3"/>
  <c r="Q154" i="3"/>
  <c r="Q3732" i="3"/>
  <c r="Q2022" i="3"/>
  <c r="Q4509" i="3"/>
  <c r="Q3353" i="3"/>
  <c r="Q3668" i="3"/>
  <c r="Q5132" i="3"/>
  <c r="Q3356" i="3"/>
  <c r="Q4848" i="3"/>
  <c r="Q4131" i="3"/>
  <c r="Q5137" i="3"/>
  <c r="Q4564" i="3"/>
  <c r="Q2679" i="3"/>
  <c r="Q3167" i="3"/>
  <c r="Q4258" i="3"/>
  <c r="Q4381" i="3"/>
  <c r="Q5130" i="3"/>
  <c r="Q3779" i="3"/>
  <c r="Q1895" i="3"/>
  <c r="Q266" i="3"/>
  <c r="Q4514" i="3"/>
  <c r="Q189" i="3"/>
  <c r="Q2814" i="3"/>
  <c r="Q3355" i="3"/>
  <c r="Q163" i="3"/>
  <c r="Q957" i="3"/>
  <c r="Q521" i="3"/>
  <c r="Q4423" i="3"/>
  <c r="Q3519" i="3"/>
  <c r="Q4124" i="3"/>
  <c r="Q2151" i="3"/>
  <c r="Q4316" i="3"/>
  <c r="Q972" i="3"/>
  <c r="Q3493" i="3"/>
  <c r="Q1357" i="3"/>
  <c r="Q1295" i="3"/>
  <c r="Q370" i="3"/>
  <c r="Q865" i="3"/>
  <c r="Q1268" i="3"/>
  <c r="Q2929" i="3"/>
  <c r="Q1004" i="3"/>
  <c r="Q5085" i="3"/>
  <c r="Q2443" i="3"/>
  <c r="Q2444" i="3"/>
  <c r="Q3888" i="3"/>
  <c r="Q961" i="3"/>
  <c r="Q1983" i="3"/>
  <c r="Q3766" i="3"/>
  <c r="Q3139" i="3"/>
  <c r="Q2049" i="3"/>
  <c r="Q1063" i="3"/>
  <c r="Q5174" i="3"/>
  <c r="Q2818" i="3"/>
  <c r="Q675" i="3"/>
  <c r="Q658" i="3"/>
  <c r="Q3031" i="3"/>
  <c r="Q3051" i="3"/>
  <c r="Q2480" i="3"/>
  <c r="Q2411" i="3"/>
  <c r="Q1111" i="3"/>
  <c r="Q1019" i="3"/>
  <c r="Q1142" i="3"/>
  <c r="Q1351" i="3"/>
  <c r="Q2088" i="3"/>
  <c r="Q1141" i="3"/>
  <c r="Q1248" i="3"/>
  <c r="Q4038" i="3"/>
  <c r="Q4497" i="3"/>
  <c r="Q4664" i="3"/>
  <c r="Q3610" i="3"/>
  <c r="Q1708" i="3"/>
  <c r="Q3830" i="3"/>
  <c r="Q197" i="3"/>
  <c r="Q1579" i="3"/>
  <c r="Q1911" i="3"/>
  <c r="Q944" i="3"/>
  <c r="Q2340" i="3"/>
  <c r="Q117" i="3"/>
  <c r="Q1305" i="3"/>
  <c r="Q5084" i="3"/>
  <c r="Q2296" i="3"/>
  <c r="Q3294" i="3"/>
  <c r="Q3469" i="3"/>
  <c r="Q4665" i="3"/>
  <c r="Q2401" i="3"/>
  <c r="Q1578" i="3"/>
  <c r="Q1272" i="3"/>
  <c r="Q1244" i="3"/>
  <c r="Q2134" i="3"/>
  <c r="Q5177" i="3"/>
  <c r="Q3755" i="3"/>
  <c r="Q2702" i="3"/>
  <c r="Q3742" i="3"/>
  <c r="Q1656" i="3"/>
  <c r="Q2942" i="3"/>
  <c r="Q1778" i="3"/>
  <c r="Q2084" i="3"/>
  <c r="Q1758" i="3"/>
  <c r="Q5185" i="3"/>
  <c r="Q821" i="3"/>
  <c r="Q2535" i="3"/>
  <c r="Q1130" i="3"/>
  <c r="Q619" i="3"/>
  <c r="Q2511" i="3"/>
  <c r="Q1923" i="3"/>
  <c r="Q3079" i="3"/>
  <c r="Q652" i="3"/>
  <c r="Q3919" i="3"/>
  <c r="Q4897" i="3"/>
  <c r="Q4062" i="3"/>
  <c r="Q2273" i="3"/>
  <c r="Q528" i="3"/>
  <c r="Q4942" i="3"/>
  <c r="Q4720" i="3"/>
  <c r="Q3821" i="3"/>
  <c r="Q2573" i="3"/>
  <c r="Q1180" i="3"/>
  <c r="Q4672" i="3"/>
  <c r="Q1611" i="3"/>
  <c r="Q2619" i="3"/>
  <c r="Q2931" i="3"/>
  <c r="Q885" i="3"/>
  <c r="Q3312" i="3"/>
  <c r="Q4267" i="3"/>
  <c r="Q2888" i="3"/>
  <c r="Q1192" i="3"/>
  <c r="Q888" i="3"/>
  <c r="Q2948" i="3"/>
  <c r="Q1456" i="3"/>
  <c r="Q4196" i="3"/>
  <c r="Q525" i="3"/>
  <c r="Q4366" i="3"/>
  <c r="Q759" i="3"/>
  <c r="Q1728" i="3"/>
  <c r="Q3462" i="3"/>
  <c r="Q3393" i="3"/>
  <c r="Q263" i="3"/>
  <c r="Q1946" i="3"/>
  <c r="Q2606" i="3"/>
  <c r="Q2289" i="3"/>
  <c r="Q994" i="3"/>
  <c r="Q193" i="3"/>
  <c r="Q4605" i="3"/>
  <c r="Q182" i="3"/>
  <c r="Q2506" i="3"/>
  <c r="Q1156" i="3"/>
  <c r="Q4066" i="3"/>
  <c r="Q2998" i="3"/>
  <c r="Q1901" i="3"/>
  <c r="Q1761" i="3"/>
  <c r="Q970" i="3"/>
  <c r="Q425" i="3"/>
  <c r="Q3490" i="3"/>
  <c r="Q1353" i="3"/>
  <c r="Q1095" i="3"/>
  <c r="Q136" i="3"/>
  <c r="Q3459" i="3"/>
  <c r="Q3951" i="3"/>
  <c r="Q2872" i="3"/>
  <c r="Q1461" i="3"/>
  <c r="Q155" i="3"/>
  <c r="Q2746" i="3"/>
  <c r="Q5093" i="3"/>
  <c r="Q4689" i="3"/>
  <c r="Q1358" i="3"/>
  <c r="Q590" i="3"/>
  <c r="Q908" i="3"/>
  <c r="Q4829" i="3"/>
  <c r="Q354" i="3"/>
  <c r="Q4727" i="3"/>
  <c r="Q2288" i="3"/>
  <c r="Q4907" i="3"/>
  <c r="Q1495" i="3"/>
  <c r="Q4671" i="3"/>
  <c r="Q3515" i="3"/>
  <c r="Q459" i="3"/>
  <c r="Q1437" i="3"/>
  <c r="Q1864" i="3"/>
  <c r="Q5062" i="3"/>
  <c r="Q3223" i="3"/>
  <c r="Q3712" i="3"/>
  <c r="Q4428" i="3"/>
  <c r="Q4442" i="3"/>
  <c r="Q999" i="3"/>
  <c r="Q2390" i="3"/>
  <c r="Q4044" i="3"/>
  <c r="Q4701" i="3"/>
  <c r="Q2372" i="3"/>
  <c r="Q452" i="3"/>
  <c r="Q4240" i="3"/>
  <c r="Q4458" i="3"/>
  <c r="Q4033" i="3"/>
  <c r="Q3107" i="3"/>
  <c r="Q2377" i="3"/>
  <c r="Q633" i="3"/>
  <c r="Q2820" i="3"/>
  <c r="Q4930" i="3"/>
  <c r="Q2975" i="3"/>
  <c r="Q4498" i="3"/>
  <c r="Q1072" i="3"/>
  <c r="Q3996" i="3"/>
  <c r="Q1939" i="3"/>
  <c r="Q1218" i="3"/>
  <c r="Q3782" i="3"/>
  <c r="Q1473" i="3"/>
  <c r="Q1544" i="3"/>
  <c r="Q1612" i="3"/>
  <c r="Q1835" i="3"/>
  <c r="Q2343" i="3"/>
  <c r="Q4661" i="3"/>
  <c r="Q1086" i="3"/>
  <c r="Q832" i="3"/>
  <c r="Q894" i="3"/>
  <c r="Q3421" i="3"/>
  <c r="Q4834" i="3"/>
  <c r="Q3835" i="3"/>
  <c r="Q1660" i="3"/>
  <c r="Q3758" i="3"/>
  <c r="Q2695" i="3"/>
  <c r="Q3411" i="3"/>
  <c r="Q2199" i="3"/>
  <c r="Q3220" i="3"/>
  <c r="Q2764" i="3"/>
  <c r="Q1829" i="3"/>
  <c r="Q659" i="3"/>
  <c r="Q2569" i="3"/>
  <c r="Q2346" i="3"/>
  <c r="Q4231" i="3"/>
  <c r="Q2175" i="3"/>
  <c r="Q3913" i="3"/>
  <c r="Q4392" i="3"/>
  <c r="Q5029" i="3"/>
  <c r="Q2721" i="3"/>
  <c r="Q5087" i="3"/>
  <c r="Q1844" i="3"/>
  <c r="Q5013" i="3"/>
  <c r="Q1309" i="3"/>
  <c r="Q1480" i="3"/>
  <c r="Q835" i="3"/>
  <c r="Q1805" i="3"/>
  <c r="Q4040" i="3"/>
  <c r="Q1504" i="3"/>
  <c r="Q2725" i="3"/>
  <c r="Q396" i="3"/>
  <c r="Q2402" i="3"/>
  <c r="Q5142" i="3"/>
  <c r="Q1889" i="3"/>
  <c r="Q3241" i="3"/>
  <c r="Q4090" i="3"/>
  <c r="Q3614" i="3"/>
  <c r="Q507" i="3"/>
  <c r="Q2055" i="3"/>
  <c r="Q2715" i="3"/>
  <c r="Q1463" i="3"/>
  <c r="Q1561" i="3"/>
  <c r="Q460" i="3"/>
  <c r="Q1964" i="3"/>
  <c r="Q4348" i="3"/>
  <c r="Q2983" i="3"/>
  <c r="Q324" i="3"/>
  <c r="Q4693" i="3"/>
  <c r="Q2767" i="3"/>
  <c r="Q2365" i="3"/>
  <c r="Q145" i="3"/>
  <c r="Q730" i="3"/>
  <c r="Q698" i="3"/>
  <c r="Q3212" i="3"/>
  <c r="Q2375" i="3"/>
  <c r="Q1684" i="3"/>
  <c r="Q3471" i="3"/>
  <c r="Q3190" i="3"/>
  <c r="Q3506" i="3"/>
  <c r="Q771" i="3"/>
  <c r="Q3921" i="3"/>
  <c r="Q4391" i="3"/>
  <c r="Q3153" i="3"/>
  <c r="Q4714" i="3"/>
  <c r="Q2126" i="3"/>
  <c r="Q4843" i="3"/>
  <c r="Q5154" i="3"/>
  <c r="Q293" i="3"/>
  <c r="Q4653" i="3"/>
  <c r="Q2844" i="3"/>
  <c r="Q4194" i="3"/>
  <c r="Q4600" i="3"/>
  <c r="Q1079" i="3"/>
  <c r="Q3253" i="3"/>
  <c r="Q3360" i="3"/>
  <c r="Q456" i="3"/>
  <c r="Q1871" i="3"/>
  <c r="Q3410" i="3"/>
  <c r="Q2680" i="3"/>
  <c r="Q1665" i="3"/>
  <c r="Q3368" i="3"/>
  <c r="Q4195" i="3"/>
  <c r="Q1680" i="3"/>
  <c r="Q1651" i="3"/>
  <c r="Q4168" i="3"/>
  <c r="Q5077" i="3"/>
  <c r="Q1023" i="3"/>
  <c r="Q4163" i="3"/>
  <c r="Q4410" i="3"/>
  <c r="Q285" i="3"/>
  <c r="Q1059" i="3"/>
  <c r="Q3947" i="3"/>
  <c r="Q4668" i="3"/>
  <c r="Q3937" i="3"/>
  <c r="Q3387" i="3"/>
  <c r="Q1151" i="3"/>
  <c r="Q4297" i="3"/>
  <c r="Q4434" i="3"/>
  <c r="Q1001" i="3"/>
  <c r="Q3879" i="3"/>
  <c r="Q4408" i="3"/>
  <c r="Q3277" i="3"/>
  <c r="Q5143" i="3"/>
  <c r="Q5072" i="3"/>
  <c r="Q296" i="3"/>
  <c r="Q3839" i="3"/>
  <c r="Q2278" i="3"/>
  <c r="Q2163" i="3"/>
  <c r="Q4472" i="3"/>
  <c r="Q3941" i="3"/>
  <c r="Q3171" i="3"/>
  <c r="Q4646" i="3"/>
  <c r="Q124" i="3"/>
  <c r="Q1653" i="3"/>
  <c r="Q1557" i="3"/>
  <c r="Q3205" i="3"/>
  <c r="Q3936" i="3"/>
  <c r="Q3196" i="3"/>
  <c r="Q1082" i="3"/>
  <c r="Q3257" i="3"/>
  <c r="Q594" i="3"/>
  <c r="Q5002" i="3"/>
  <c r="Q1247" i="3"/>
  <c r="Q2338" i="3"/>
  <c r="Q1988" i="3"/>
  <c r="Q768" i="3"/>
  <c r="Q3292" i="3"/>
  <c r="Q260" i="3"/>
  <c r="Q3474" i="3"/>
  <c r="Q4490" i="3"/>
  <c r="Q4149" i="3"/>
  <c r="Q1586" i="3"/>
  <c r="Q4015" i="3"/>
  <c r="Q278" i="3"/>
  <c r="Q2007" i="3"/>
  <c r="Q4329" i="3"/>
  <c r="Q280" i="3"/>
  <c r="Q880" i="3"/>
  <c r="Q4217" i="3"/>
  <c r="Q3893" i="3"/>
  <c r="Q4542" i="3"/>
  <c r="Q2436" i="3"/>
  <c r="Q1821" i="3"/>
  <c r="Q733" i="3"/>
  <c r="Q5105" i="3"/>
  <c r="Q2990" i="3"/>
  <c r="Q2777" i="3"/>
  <c r="Q615" i="3"/>
  <c r="Q1804" i="3"/>
  <c r="Q2465" i="3"/>
  <c r="Q1824" i="3"/>
  <c r="Q3549" i="3"/>
  <c r="Q4372" i="3"/>
  <c r="Q1022" i="3"/>
  <c r="Q379" i="3"/>
  <c r="Q4213" i="3"/>
  <c r="Q2607" i="3"/>
  <c r="Q4324" i="3"/>
  <c r="Q2966" i="3"/>
  <c r="Q2961" i="3"/>
  <c r="Q4710" i="3"/>
  <c r="Q4102" i="3"/>
  <c r="Q2484" i="3"/>
  <c r="Q3562" i="3"/>
  <c r="Q902" i="3"/>
  <c r="Q1356" i="3"/>
  <c r="Q3402" i="3"/>
  <c r="Q3648" i="3"/>
  <c r="Q3440" i="3"/>
  <c r="Q4094" i="3"/>
  <c r="Q446" i="3"/>
  <c r="Q5103" i="3"/>
  <c r="Q2614" i="3"/>
  <c r="Q1811" i="3"/>
  <c r="Q4145" i="3"/>
  <c r="Q2358" i="3"/>
  <c r="Q847" i="3"/>
  <c r="Q242" i="3"/>
  <c r="Q1884" i="3"/>
  <c r="Q4468" i="3"/>
  <c r="Q4123" i="3"/>
  <c r="Q2627" i="3"/>
  <c r="Q3046" i="3"/>
  <c r="Q4972" i="3"/>
  <c r="Q2488" i="3"/>
  <c r="Q5090" i="3"/>
  <c r="Q2834" i="3"/>
  <c r="Q5192" i="3"/>
  <c r="Q2428" i="3"/>
  <c r="Q4275" i="3"/>
  <c r="Q896" i="3"/>
  <c r="Q4462" i="3"/>
  <c r="Q3978" i="3"/>
  <c r="Q858" i="3"/>
  <c r="Q3743" i="3"/>
  <c r="Q1730" i="3"/>
  <c r="Q4337" i="3"/>
  <c r="Q3553" i="3"/>
  <c r="Q3168" i="3"/>
  <c r="Q3676" i="3"/>
  <c r="Q713" i="3"/>
  <c r="Q3082" i="3"/>
  <c r="Q4602" i="3"/>
  <c r="Q3319" i="3"/>
  <c r="Q3236" i="3"/>
  <c r="Q391" i="3"/>
  <c r="Q2277" i="3"/>
  <c r="Q1809" i="3"/>
  <c r="Q4226" i="3"/>
  <c r="Q1719" i="3"/>
  <c r="Q2204" i="3"/>
  <c r="Q1038" i="3"/>
  <c r="Q4135" i="3"/>
  <c r="Q252" i="3"/>
  <c r="Q3691" i="3"/>
  <c r="Q1107" i="3"/>
  <c r="Q1717" i="3"/>
  <c r="Q3576" i="3"/>
  <c r="Q2333" i="3"/>
  <c r="Q3366" i="3"/>
  <c r="Q3059" i="3"/>
  <c r="Q3238" i="3"/>
  <c r="Q4945" i="3"/>
  <c r="Q2802" i="3"/>
  <c r="Q4737" i="3"/>
  <c r="Q4840" i="3"/>
  <c r="Q3949" i="3"/>
  <c r="Q3305" i="3"/>
  <c r="Q4299" i="3"/>
  <c r="Q4778" i="3"/>
  <c r="Q1423" i="3"/>
  <c r="Q4016" i="3"/>
  <c r="Q4278" i="3"/>
  <c r="Q4721" i="3"/>
  <c r="Q4158" i="3"/>
  <c r="Q1112" i="3"/>
  <c r="Q2866" i="3"/>
  <c r="Q2552" i="3"/>
  <c r="Q2393" i="3"/>
  <c r="Q2602" i="3"/>
  <c r="Q2641" i="3"/>
  <c r="Q3049" i="3"/>
  <c r="Q4014" i="3"/>
  <c r="Q1062" i="3"/>
  <c r="Q1668" i="3"/>
  <c r="Q2781" i="3"/>
  <c r="Q1060" i="3"/>
  <c r="Q1506" i="3"/>
  <c r="Q3430" i="3"/>
  <c r="Q1510" i="3"/>
  <c r="Q1725" i="3"/>
  <c r="Q1866" i="3"/>
  <c r="Q3649" i="3"/>
  <c r="Q106" i="3"/>
  <c r="Q2946" i="3"/>
  <c r="Q3762" i="3"/>
  <c r="Q3841" i="3"/>
  <c r="Q1963" i="3"/>
  <c r="Q567" i="3"/>
  <c r="Q516" i="3"/>
  <c r="Q2174" i="3"/>
  <c r="Q5043" i="3"/>
  <c r="Q1183" i="3"/>
  <c r="Q570" i="3"/>
  <c r="Q4339" i="3"/>
  <c r="Q3568" i="3"/>
  <c r="Q4556" i="3"/>
  <c r="Q2875" i="3"/>
  <c r="Q4599" i="3"/>
  <c r="Q954" i="3"/>
  <c r="Q825" i="3"/>
  <c r="Q1300" i="3"/>
  <c r="Q1503" i="3"/>
  <c r="Q164" i="3"/>
  <c r="Q3390" i="3"/>
  <c r="Q1581" i="3"/>
  <c r="Q2717" i="3"/>
  <c r="Q2351" i="3"/>
  <c r="Q1299" i="3"/>
  <c r="Q2823" i="3"/>
  <c r="Q270" i="3"/>
  <c r="Q344" i="3"/>
  <c r="Q1751" i="3"/>
  <c r="Q5046" i="3"/>
  <c r="Q3588" i="3"/>
  <c r="Q2300" i="3"/>
  <c r="Q1048" i="3"/>
  <c r="Q2726" i="3"/>
  <c r="Q221" i="3"/>
  <c r="Q112" i="3"/>
  <c r="Q4874" i="3"/>
  <c r="Q4635" i="3"/>
  <c r="Q404" i="3"/>
  <c r="Q584" i="3"/>
  <c r="Q2625" i="3"/>
  <c r="Q4594" i="3"/>
  <c r="Q4130" i="3"/>
  <c r="Q3004" i="3"/>
  <c r="Q318" i="3"/>
  <c r="Q4628" i="3"/>
  <c r="Q4117" i="3"/>
  <c r="Q1940" i="3"/>
  <c r="Q3378" i="3"/>
  <c r="Q4970" i="3"/>
  <c r="Q2261" i="3"/>
  <c r="Q2419" i="3"/>
  <c r="Q1276" i="3"/>
  <c r="Q1512" i="3"/>
  <c r="Q3998" i="3"/>
  <c r="Q4034" i="3"/>
  <c r="Q3966" i="3"/>
  <c r="Q3530" i="3"/>
  <c r="Q4683" i="3"/>
  <c r="Q3433" i="3"/>
  <c r="Q2287" i="3"/>
  <c r="Q3495" i="3"/>
  <c r="Q3092" i="3"/>
  <c r="Q1638" i="3"/>
  <c r="Q1012" i="3"/>
  <c r="Q2839" i="3"/>
  <c r="Q841" i="3"/>
  <c r="Q1179" i="3"/>
  <c r="Q4064" i="3"/>
  <c r="Q3790" i="3"/>
  <c r="Q239" i="3"/>
  <c r="Q5040" i="3"/>
  <c r="Q2487" i="3"/>
  <c r="Q1498" i="3"/>
  <c r="Q881" i="3"/>
  <c r="Q3704" i="3"/>
  <c r="Q3891" i="3"/>
  <c r="Q3169" i="3"/>
  <c r="Q102" i="3"/>
  <c r="Q3101" i="3"/>
  <c r="Q796" i="3"/>
  <c r="Q774" i="3"/>
  <c r="Q3699" i="3"/>
  <c r="Q1240" i="3"/>
  <c r="Q1393" i="3"/>
  <c r="Q1417" i="3"/>
  <c r="Q4732" i="3"/>
  <c r="Q4728" i="3"/>
  <c r="Q1117" i="3"/>
  <c r="Q4126" i="3"/>
  <c r="Q202" i="3"/>
  <c r="Q4609" i="3"/>
  <c r="Q1359" i="3"/>
  <c r="Q2166" i="3"/>
  <c r="Q294" i="3"/>
  <c r="Q3793" i="3"/>
  <c r="Q4869" i="3"/>
  <c r="Q4943" i="3"/>
  <c r="Q1851" i="3"/>
  <c r="Q3394" i="3"/>
  <c r="Q4944" i="3"/>
  <c r="Q206" i="3"/>
  <c r="Q4347" i="3"/>
  <c r="Q493" i="3"/>
  <c r="Q512" i="3"/>
  <c r="Q4919" i="3"/>
  <c r="Q3590" i="3"/>
  <c r="Q3118" i="3"/>
  <c r="Q474" i="3"/>
  <c r="Q3950" i="3"/>
  <c r="Q2378" i="3"/>
  <c r="Q632" i="3"/>
  <c r="Q4043" i="3"/>
  <c r="Q2509" i="3"/>
  <c r="Q2167" i="3"/>
  <c r="Q2940" i="3"/>
  <c r="Q2928" i="3"/>
  <c r="Q3405" i="3"/>
  <c r="Q753" i="3"/>
  <c r="Q2491" i="3"/>
  <c r="Q5037" i="3"/>
  <c r="Q4532" i="3"/>
  <c r="Q3851" i="3"/>
  <c r="Q2856" i="3"/>
  <c r="Q3063" i="3"/>
  <c r="Q363" i="3"/>
  <c r="Q4598" i="3"/>
  <c r="Q630" i="3"/>
  <c r="Q2636" i="3"/>
  <c r="Q903" i="3"/>
  <c r="Q3615" i="3"/>
  <c r="Q892" i="3"/>
  <c r="Q1688" i="3"/>
  <c r="Q3175" i="3"/>
  <c r="Q938" i="3"/>
  <c r="Q1490" i="3"/>
  <c r="Q329" i="3"/>
  <c r="Q4086" i="3"/>
  <c r="Q4731" i="3"/>
  <c r="Q1391" i="3"/>
  <c r="Q4531" i="3"/>
  <c r="Q4736" i="3"/>
  <c r="Q409" i="3"/>
  <c r="Q4320" i="3"/>
  <c r="Q4279" i="3"/>
  <c r="Q2086" i="3"/>
  <c r="Q3442" i="3"/>
  <c r="Q4726" i="3"/>
  <c r="Q310" i="3"/>
  <c r="Q1319" i="3"/>
  <c r="Q3673" i="3"/>
  <c r="Q790" i="3"/>
  <c r="Q4438" i="3"/>
  <c r="Q3542" i="3"/>
  <c r="Q4426" i="3"/>
  <c r="Q461" i="3"/>
  <c r="Q1616" i="3"/>
  <c r="Q2172" i="3"/>
  <c r="Q2316" i="3"/>
  <c r="Q4675" i="3"/>
  <c r="Q1185" i="3"/>
  <c r="Q2317" i="3"/>
  <c r="Q4879" i="3"/>
  <c r="Q4142" i="3"/>
  <c r="Q2923" i="3"/>
  <c r="Q4519" i="3"/>
  <c r="Q4555" i="3"/>
  <c r="Q4420" i="3"/>
  <c r="Q4335" i="3"/>
  <c r="Q1622" i="3"/>
  <c r="Q4805" i="3"/>
  <c r="Q2294" i="3"/>
  <c r="Q4125" i="3"/>
  <c r="Q1397" i="3"/>
  <c r="Q1372" i="3"/>
  <c r="Q3398" i="3"/>
  <c r="Q2775" i="3"/>
  <c r="Q893" i="3"/>
  <c r="Q1926" i="3"/>
  <c r="Q3955" i="3"/>
  <c r="Q3146" i="3"/>
  <c r="Q4356" i="3"/>
  <c r="Q233" i="3"/>
  <c r="Q423" i="3"/>
  <c r="Q2246" i="3"/>
  <c r="Q831" i="3"/>
  <c r="Q5134" i="3"/>
  <c r="Q1742" i="3"/>
  <c r="Q2527" i="3"/>
  <c r="Q4019" i="3"/>
  <c r="Q1264" i="3"/>
  <c r="Q1030" i="3"/>
  <c r="Q1703" i="3"/>
  <c r="Q4129" i="3"/>
  <c r="Q4795" i="3"/>
  <c r="Q3795" i="3"/>
  <c r="Q4627" i="3"/>
  <c r="Q773" i="3"/>
  <c r="Q602" i="3"/>
  <c r="Q2519" i="3"/>
  <c r="Q4422" i="3"/>
  <c r="Q942" i="3"/>
  <c r="Q786" i="3"/>
  <c r="Q207" i="3"/>
  <c r="Q3078" i="3"/>
  <c r="Q3276" i="3"/>
  <c r="Q2771" i="3"/>
  <c r="Q2565" i="3"/>
  <c r="Q3483" i="3"/>
  <c r="Q4305" i="3"/>
  <c r="Q1212" i="3"/>
  <c r="Q3550" i="3"/>
  <c r="Q4799" i="3"/>
  <c r="Q4694" i="3"/>
  <c r="Q3500" i="3"/>
  <c r="Q4789" i="3"/>
  <c r="Q1654" i="3"/>
  <c r="Q2366" i="3"/>
  <c r="Q1888" i="3"/>
  <c r="Q1791" i="3"/>
  <c r="Q228" i="3"/>
  <c r="Q4281" i="3"/>
  <c r="Q578" i="3"/>
  <c r="Q3931" i="3"/>
  <c r="Q1705" i="3"/>
  <c r="Q4071" i="3"/>
  <c r="Q3843" i="3"/>
  <c r="Q4815" i="3"/>
  <c r="Q4831" i="3"/>
  <c r="Q4692" i="3"/>
  <c r="Q3759" i="3"/>
  <c r="Q3018" i="3"/>
  <c r="Q2421" i="3"/>
  <c r="Q694" i="3"/>
  <c r="Q2938" i="3"/>
  <c r="Q5078" i="3"/>
  <c r="Q3695" i="3"/>
  <c r="Q2253" i="3"/>
  <c r="Q2883" i="3"/>
  <c r="Q422" i="3"/>
  <c r="Q4332" i="3"/>
  <c r="Q5106" i="3"/>
  <c r="Q520" i="3"/>
  <c r="Q4128" i="3"/>
  <c r="Q4649" i="3"/>
  <c r="Q3874" i="3"/>
  <c r="Q2463" i="3"/>
  <c r="Q749" i="3"/>
  <c r="Q3373" i="3"/>
  <c r="Q861" i="3"/>
  <c r="Q2124" i="3"/>
  <c r="Q2878" i="3"/>
  <c r="Q3345" i="3"/>
  <c r="Q1577" i="3"/>
  <c r="Q114" i="3"/>
  <c r="Q476" i="3"/>
  <c r="Q4512" i="3"/>
  <c r="Q5126" i="3"/>
  <c r="Q4505" i="3"/>
  <c r="Q3536" i="3"/>
  <c r="Q1867" i="3"/>
  <c r="Q5124" i="3"/>
  <c r="Q2403" i="3"/>
  <c r="Q3449" i="3"/>
  <c r="Q479" i="3"/>
  <c r="Q1318" i="3"/>
  <c r="Q4132" i="3"/>
  <c r="Q1100" i="3"/>
  <c r="Q878" i="3"/>
  <c r="Q454" i="3"/>
  <c r="Q3680" i="3"/>
  <c r="Q1406" i="3"/>
  <c r="Q1915" i="3"/>
  <c r="Q3023" i="3"/>
  <c r="Q4466" i="3"/>
  <c r="Q3606" i="3"/>
  <c r="Q4369" i="3"/>
  <c r="Q4502" i="3"/>
  <c r="Q2784" i="3"/>
  <c r="Q4896" i="3"/>
  <c r="Q4698" i="3"/>
  <c r="Q1609" i="3"/>
  <c r="Q1948" i="3"/>
  <c r="Q989" i="3"/>
  <c r="Q3181" i="3"/>
  <c r="Q353" i="3"/>
  <c r="Q4590" i="3"/>
  <c r="Q2850" i="3"/>
  <c r="Q3561" i="3"/>
  <c r="Q3342" i="3"/>
  <c r="Q4306" i="3"/>
  <c r="Q2838" i="3"/>
  <c r="Q4757" i="3"/>
  <c r="Q2435" i="3"/>
  <c r="Q1803" i="3"/>
  <c r="Q4608" i="3"/>
  <c r="Q4915" i="3"/>
  <c r="Q1729" i="3"/>
  <c r="Q4007" i="3"/>
  <c r="Q3097" i="3"/>
  <c r="Q4618" i="3"/>
  <c r="Q3527" i="3"/>
  <c r="Q3722" i="3"/>
  <c r="Q2064" i="3"/>
  <c r="Q5068" i="3"/>
  <c r="Q1046" i="3"/>
  <c r="Q2996" i="3"/>
  <c r="Q3389" i="3"/>
  <c r="Q1971" i="3"/>
  <c r="Q2118" i="3"/>
  <c r="Q3162" i="3"/>
  <c r="Q3384" i="3"/>
  <c r="Q655" i="3"/>
  <c r="Q1718" i="3"/>
  <c r="Q1338" i="3"/>
  <c r="Q175" i="3"/>
  <c r="Q4492" i="3"/>
  <c r="Q1172" i="3"/>
  <c r="Q1260" i="3"/>
  <c r="Q1441" i="3"/>
  <c r="Q2915" i="3"/>
  <c r="Q4787" i="3"/>
  <c r="Q4448" i="3"/>
  <c r="Q4141" i="3"/>
  <c r="Q3001" i="3"/>
  <c r="Q5031" i="3"/>
  <c r="Q3404" i="3"/>
  <c r="Q5183" i="3"/>
  <c r="Q2588" i="3"/>
  <c r="Q3445" i="3"/>
  <c r="Q4491" i="3"/>
  <c r="Q4166" i="3"/>
  <c r="Q3820" i="3"/>
  <c r="Q416" i="3"/>
  <c r="Q276" i="3"/>
  <c r="Q4553" i="3"/>
  <c r="Q2241" i="3"/>
  <c r="Q2155" i="3"/>
  <c r="Q3954" i="3"/>
  <c r="Q2851" i="3"/>
  <c r="Q2221" i="3"/>
  <c r="Q1862" i="3"/>
  <c r="Q3723" i="3"/>
  <c r="Q679" i="3"/>
  <c r="Q5168" i="3"/>
  <c r="Q2324" i="3"/>
  <c r="Q3119" i="3"/>
  <c r="Q750" i="3"/>
  <c r="Q1716" i="3"/>
  <c r="Q4147" i="3"/>
  <c r="Q1354" i="3"/>
  <c r="Q1170" i="3"/>
  <c r="Q3655" i="3"/>
  <c r="Q3665" i="3"/>
  <c r="Q176" i="3"/>
  <c r="Q995" i="3"/>
  <c r="Q4574" i="3"/>
  <c r="Q673" i="3"/>
  <c r="Q3316" i="3"/>
  <c r="Q2203" i="3"/>
  <c r="Q3682" i="3"/>
  <c r="Q2056" i="3"/>
  <c r="Q5172" i="3"/>
  <c r="Q2342" i="3"/>
  <c r="Q2579" i="3"/>
  <c r="Q4171" i="3"/>
  <c r="Q646" i="3"/>
  <c r="Q5019" i="3"/>
  <c r="Q1700" i="3"/>
  <c r="Q4378" i="3"/>
  <c r="Q3301" i="3"/>
  <c r="Q1697" i="3"/>
  <c r="Q4177" i="3"/>
  <c r="Q3616" i="3"/>
  <c r="Q3806" i="3"/>
  <c r="Q5189" i="3"/>
  <c r="Q4409" i="3"/>
  <c r="Q4776" i="3"/>
  <c r="Q2750" i="3"/>
  <c r="Q5091" i="3"/>
  <c r="Q4045" i="3"/>
  <c r="Q4551" i="3"/>
  <c r="Q2048" i="3"/>
  <c r="Q561" i="3"/>
  <c r="Q2184" i="3"/>
  <c r="Q1799" i="3"/>
  <c r="Q1424" i="3"/>
  <c r="Q2051" i="3"/>
  <c r="Q5125" i="3"/>
  <c r="Q4427" i="3"/>
  <c r="Q1766" i="3"/>
  <c r="Q3367" i="3"/>
  <c r="Q1432" i="3"/>
  <c r="Q3148" i="3"/>
  <c r="Q4809" i="3"/>
  <c r="Q4388" i="3"/>
  <c r="Q4198" i="3"/>
  <c r="Q4037" i="3"/>
  <c r="Q4002" i="3"/>
  <c r="Q3141" i="3"/>
  <c r="Q4480" i="3"/>
  <c r="Q3315" i="3"/>
  <c r="Q4916" i="3"/>
  <c r="Q2785" i="3"/>
  <c r="Q1551" i="3"/>
  <c r="Q2410" i="3"/>
  <c r="Q5135" i="3"/>
  <c r="Q3985" i="3"/>
  <c r="Q1958" i="3"/>
  <c r="Q2437" i="3"/>
  <c r="Q1222" i="3"/>
  <c r="Q3317" i="3"/>
  <c r="Q4643" i="3"/>
  <c r="Q181" i="3"/>
  <c r="Q5030" i="3"/>
  <c r="Q1335" i="3"/>
  <c r="Q4483" i="3"/>
  <c r="Q4659" i="3"/>
  <c r="Q4587" i="3"/>
  <c r="Q3938" i="3"/>
  <c r="Q2497" i="3"/>
  <c r="Q1754" i="3"/>
  <c r="Q1007" i="3"/>
  <c r="Q3121" i="3"/>
  <c r="Q4717" i="3"/>
  <c r="Q4640" i="3"/>
  <c r="Q2479" i="3"/>
  <c r="Q3531" i="3"/>
  <c r="Q827" i="3"/>
  <c r="Q337" i="3"/>
  <c r="Q1096" i="3"/>
  <c r="Q3310" i="3"/>
  <c r="Q1088" i="3"/>
  <c r="Q3054" i="3"/>
  <c r="Q496" i="3"/>
  <c r="Q907" i="3"/>
  <c r="Q1195" i="3"/>
  <c r="Q3650" i="3"/>
  <c r="Q4028" i="3"/>
  <c r="Q975" i="3"/>
  <c r="Q2195" i="3"/>
  <c r="Q1074" i="3"/>
  <c r="Q3912" i="3"/>
  <c r="Q4887" i="3"/>
  <c r="Q301" i="3"/>
  <c r="Q1500" i="3"/>
  <c r="Q3802" i="3"/>
  <c r="Q4651" i="3"/>
  <c r="Q1856" i="3"/>
  <c r="Q3085" i="3"/>
  <c r="Q1626" i="3"/>
  <c r="Q1395" i="3"/>
  <c r="Q580" i="3"/>
  <c r="Q517" i="3"/>
  <c r="Q4244" i="3"/>
  <c r="Q1628" i="3"/>
  <c r="Q5155" i="3"/>
  <c r="Q2072" i="3"/>
  <c r="Q3511" i="3"/>
  <c r="Q4753" i="3"/>
  <c r="Q393" i="3"/>
  <c r="Q2542" i="3"/>
  <c r="Q2778" i="3"/>
  <c r="Q2776" i="3"/>
  <c r="Q1973" i="3"/>
  <c r="Q1291" i="3"/>
  <c r="Q4873" i="3"/>
  <c r="Q3573" i="3"/>
  <c r="Q2899" i="3"/>
  <c r="Q2190" i="3"/>
  <c r="Q4913" i="3"/>
  <c r="Q559" i="3"/>
  <c r="Q5167" i="3"/>
  <c r="Q1337" i="3"/>
  <c r="Q1687" i="3"/>
  <c r="Q4383" i="3"/>
  <c r="Q268" i="3"/>
  <c r="Q3799" i="3"/>
  <c r="Q4285" i="3"/>
  <c r="Q2066" i="3"/>
  <c r="Q4591" i="3"/>
  <c r="Q2140" i="3"/>
  <c r="Q3669" i="3"/>
  <c r="Q1389" i="3"/>
  <c r="Q3068" i="3"/>
  <c r="Q4629" i="3"/>
  <c r="Q1740" i="3"/>
  <c r="Q762" i="3"/>
  <c r="Q4819" i="3"/>
  <c r="Q3897" i="3"/>
  <c r="Q3022" i="3"/>
  <c r="Q1403" i="3"/>
  <c r="Q1120" i="3"/>
  <c r="Q2242" i="3"/>
  <c r="Q1069" i="3"/>
  <c r="Q1047" i="3"/>
  <c r="Q3344" i="3"/>
  <c r="Q875" i="3"/>
  <c r="Q2525" i="3"/>
  <c r="Q3586" i="3"/>
  <c r="Q3581" i="3"/>
  <c r="Q1233" i="3"/>
  <c r="Q4311" i="3"/>
  <c r="Q3609" i="3"/>
  <c r="Q3339" i="3"/>
  <c r="Q802" i="3"/>
  <c r="Q3675" i="3"/>
  <c r="Q3730" i="3"/>
  <c r="Q2741" i="3"/>
  <c r="Q3886" i="3"/>
  <c r="Q165" i="3"/>
  <c r="Q1836" i="3"/>
  <c r="Q2218" i="3"/>
  <c r="Q1176" i="3"/>
  <c r="Q2763" i="3"/>
  <c r="Q3826" i="3"/>
  <c r="Q2897" i="3"/>
  <c r="Q973" i="3"/>
  <c r="Q3395" i="3"/>
  <c r="Q3745" i="3"/>
  <c r="Q1274" i="3"/>
  <c r="Q1959" i="3"/>
  <c r="Q3726" i="3"/>
  <c r="Q1848" i="3"/>
  <c r="Q1020" i="3"/>
  <c r="Q3980" i="3"/>
  <c r="Q3634" i="3"/>
  <c r="Q376" i="3"/>
  <c r="Q2806" i="3"/>
  <c r="Q959" i="3"/>
  <c r="Q4269" i="3"/>
  <c r="Q1832" i="3"/>
  <c r="Q2737" i="3"/>
  <c r="Q2847" i="3"/>
  <c r="Q2556" i="3"/>
  <c r="Q3349" i="3"/>
  <c r="Q3738" i="3"/>
  <c r="Q2655" i="3"/>
  <c r="Q4011" i="3"/>
  <c r="Q325" i="3"/>
  <c r="Q2472" i="3"/>
  <c r="Q1545" i="3"/>
  <c r="Q3817" i="3"/>
  <c r="Q1396" i="3"/>
  <c r="Q3330" i="3"/>
  <c r="Q5059" i="3"/>
  <c r="Q3890" i="3"/>
  <c r="Q1269" i="3"/>
  <c r="Q1161" i="3"/>
  <c r="Q4745" i="3"/>
  <c r="Q1207" i="3"/>
  <c r="Q4844" i="3"/>
  <c r="Q4396" i="3"/>
  <c r="Q3106" i="3"/>
  <c r="Q3217" i="3"/>
  <c r="Q1842" i="3"/>
  <c r="Q3151" i="3"/>
  <c r="Q1976" i="3"/>
  <c r="Q3898" i="3"/>
  <c r="Q927" i="3"/>
  <c r="Q2745" i="3"/>
  <c r="Q811" i="3"/>
  <c r="Q386" i="3"/>
  <c r="Q596" i="3"/>
  <c r="Q4612" i="3"/>
  <c r="Q1031" i="3"/>
  <c r="Q2404" i="3"/>
  <c r="Q273" i="3"/>
  <c r="Q1929" i="3"/>
  <c r="Q3595" i="3"/>
  <c r="Q2449" i="3"/>
  <c r="Q3313" i="3"/>
  <c r="Q501" i="3"/>
  <c r="Q3853" i="3"/>
  <c r="Q481" i="3"/>
  <c r="Q4783" i="3"/>
  <c r="Q1868" i="3"/>
  <c r="Q1619" i="3"/>
  <c r="Q4813" i="3"/>
  <c r="Q614" i="3"/>
  <c r="Q3772" i="3"/>
  <c r="Q586" i="3"/>
  <c r="Q2153" i="3"/>
  <c r="Q4576" i="3"/>
  <c r="Q3778" i="3"/>
  <c r="Q3431" i="3"/>
  <c r="Q362" i="3"/>
  <c r="Q3781" i="3"/>
  <c r="Q2595" i="3"/>
  <c r="Q4940" i="3"/>
  <c r="Q2032" i="3"/>
  <c r="Q2395" i="3"/>
  <c r="Q4393" i="3"/>
  <c r="Q3924" i="3"/>
  <c r="Q3683" i="3"/>
  <c r="Q3801" i="3"/>
  <c r="Q2500" i="3"/>
  <c r="Q2620" i="3"/>
  <c r="Q4159" i="3"/>
  <c r="Q1537" i="3"/>
  <c r="Q2201" i="3"/>
  <c r="Q1692" i="3"/>
  <c r="Q4830" i="3"/>
  <c r="Q389" i="3"/>
  <c r="Q2747" i="3"/>
  <c r="Q869" i="3"/>
  <c r="Q417" i="3"/>
  <c r="Q502" i="3"/>
  <c r="Q976" i="3"/>
  <c r="Q4087" i="3"/>
  <c r="Q1902" i="3"/>
  <c r="Q4729" i="3"/>
  <c r="Q2405" i="3"/>
  <c r="Q111" i="3"/>
  <c r="Q592" i="3"/>
  <c r="Q1542" i="3"/>
  <c r="Q3805" i="3"/>
  <c r="Q435" i="3"/>
  <c r="Q3021" i="3"/>
  <c r="Q640" i="3"/>
  <c r="Q775" i="3"/>
  <c r="Q4260" i="3"/>
  <c r="Q2768" i="3"/>
  <c r="Q2136" i="3"/>
  <c r="Q3380" i="3"/>
  <c r="Q2282" i="3"/>
  <c r="Q1686" i="3"/>
  <c r="Q1837" i="3"/>
  <c r="Q4792" i="3"/>
  <c r="Q1891" i="3"/>
  <c r="Q1591" i="3"/>
  <c r="Q863" i="3"/>
  <c r="Q4999" i="3"/>
  <c r="Q3165" i="3"/>
  <c r="Q2593" i="3"/>
  <c r="Q4079" i="3"/>
  <c r="Q3457" i="3"/>
  <c r="Q2157" i="3"/>
  <c r="Q815" i="3"/>
  <c r="Q1794" i="3"/>
  <c r="Q1055" i="3"/>
  <c r="Q3372" i="3"/>
  <c r="Q2841" i="3"/>
  <c r="Q2919" i="3"/>
  <c r="Q4985" i="3"/>
  <c r="Q432" i="3"/>
  <c r="Q3984" i="3"/>
  <c r="Q3309" i="3"/>
  <c r="Q4709" i="3"/>
  <c r="Q1669" i="3"/>
  <c r="Q4765" i="3"/>
  <c r="Q2198" i="3"/>
  <c r="Q3567" i="3"/>
  <c r="Q3982" i="3"/>
  <c r="Q3930" i="3"/>
  <c r="Q2790" i="3"/>
  <c r="Q1954" i="3"/>
  <c r="Q4143" i="3"/>
  <c r="Q4061" i="3"/>
  <c r="Q3192" i="3"/>
  <c r="Q2478" i="3"/>
  <c r="Q4581" i="3"/>
  <c r="Q4432" i="3"/>
  <c r="Q2891" i="3"/>
  <c r="Q2742" i="3"/>
  <c r="Q5022" i="3"/>
  <c r="Q1491" i="3"/>
  <c r="Q3436" i="3"/>
  <c r="Q382" i="3"/>
  <c r="Q4857" i="3"/>
  <c r="Q2240" i="3"/>
  <c r="Q839" i="3"/>
  <c r="Q2694" i="3"/>
  <c r="Q4216" i="3"/>
  <c r="Q334" i="3"/>
  <c r="Q1815" i="3"/>
  <c r="Q996" i="3"/>
  <c r="Q1645" i="3"/>
  <c r="Q2345" i="3"/>
  <c r="Q5016" i="3"/>
  <c r="Q4455" i="3"/>
  <c r="Q1087" i="3"/>
  <c r="Q2028" i="3"/>
  <c r="Q2575" i="3"/>
  <c r="Q4484" i="3"/>
  <c r="Q3559" i="3"/>
  <c r="Q4304" i="3"/>
  <c r="Q3020" i="3"/>
  <c r="Q725" i="3"/>
  <c r="Q3868" i="3"/>
  <c r="Q1205" i="3"/>
  <c r="Q3047" i="3"/>
  <c r="Q2822" i="3"/>
  <c r="Q943" i="3"/>
  <c r="Q2696" i="3"/>
  <c r="Q627" i="3"/>
  <c r="Q489" i="3"/>
  <c r="Q4685" i="3"/>
  <c r="Q4322" i="3"/>
  <c r="Q769" i="3"/>
  <c r="Q5176" i="3"/>
  <c r="Q1723" i="3"/>
  <c r="Q2513" i="3"/>
  <c r="Q3974" i="3"/>
  <c r="Q1634" i="3"/>
  <c r="Q2475" i="3"/>
  <c r="Q2681" i="3"/>
  <c r="Q3752" i="3"/>
  <c r="Q1227" i="3"/>
  <c r="Q3884" i="3"/>
  <c r="Q3388" i="3"/>
  <c r="Q4063" i="3"/>
  <c r="Q4049" i="3"/>
  <c r="Q2576" i="3"/>
  <c r="Q3929" i="3"/>
  <c r="Q3640" i="3"/>
  <c r="Q2208" i="3"/>
  <c r="Q3856" i="3"/>
  <c r="Q3386" i="3"/>
  <c r="Q1933" i="3"/>
  <c r="Q1429" i="3"/>
  <c r="Q1149" i="3"/>
  <c r="Q631" i="3"/>
  <c r="Q1103" i="3"/>
  <c r="Q4708" i="3"/>
  <c r="Q3232" i="3"/>
  <c r="Q4314" i="3"/>
  <c r="Q3767" i="3"/>
  <c r="Q1621" i="3"/>
  <c r="Q3719" i="3"/>
  <c r="Q4503" i="3"/>
  <c r="Q1709" i="3"/>
  <c r="Q4476" i="3"/>
  <c r="Q866" i="3"/>
  <c r="Q4151" i="3"/>
  <c r="Q1515" i="3"/>
  <c r="Q3186" i="3"/>
  <c r="Q4588" i="3"/>
  <c r="Q4384" i="3"/>
  <c r="Q2544" i="3"/>
  <c r="Q808" i="3"/>
  <c r="Q3244" i="3"/>
  <c r="Q398" i="3"/>
  <c r="Q186" i="3"/>
  <c r="Q1175" i="3"/>
  <c r="Q3287" i="3"/>
  <c r="Q2210" i="3"/>
  <c r="Q3014" i="3"/>
  <c r="Q4933" i="3"/>
  <c r="Q482" i="3"/>
  <c r="Q449" i="3"/>
  <c r="Q1555" i="3"/>
  <c r="Q904" i="3"/>
  <c r="Q3502" i="3"/>
  <c r="Q390" i="3"/>
  <c r="Q1657" i="3"/>
  <c r="Q2495" i="3"/>
  <c r="Q1956" i="3"/>
  <c r="Q695" i="3"/>
  <c r="Q3045" i="3"/>
  <c r="Q5044" i="3"/>
  <c r="Q4952" i="3"/>
  <c r="Q2207" i="3"/>
  <c r="Q2079" i="3"/>
  <c r="Q2857" i="3"/>
  <c r="Q4228" i="3"/>
  <c r="Q4363" i="3"/>
  <c r="Q1181" i="3"/>
  <c r="Q2886" i="3"/>
  <c r="Q2624" i="3"/>
  <c r="Q1144" i="3"/>
  <c r="Q2041" i="3"/>
  <c r="Q1927" i="3"/>
  <c r="Q3239" i="3"/>
  <c r="Q870" i="3"/>
  <c r="Q949" i="3"/>
  <c r="Q1903" i="3"/>
  <c r="Q1560" i="3"/>
  <c r="Q227" i="3"/>
  <c r="Q2819" i="3"/>
  <c r="Q1000" i="3"/>
  <c r="Q3729" i="3"/>
  <c r="Q4030" i="3"/>
  <c r="Q3827" i="3"/>
  <c r="Q129" i="3"/>
  <c r="Q2599" i="3"/>
  <c r="Q3221" i="3"/>
  <c r="Q1118" i="3"/>
  <c r="Q3775" i="3"/>
  <c r="Q2238" i="3"/>
  <c r="Q219" i="3"/>
  <c r="Q1497" i="3"/>
  <c r="Q3873" i="3"/>
  <c r="Q1279" i="3"/>
  <c r="Q3115" i="3"/>
  <c r="Q332" i="3"/>
  <c r="Q4103" i="3"/>
  <c r="Q4572" i="3"/>
  <c r="Q2252" i="3"/>
  <c r="Q2476" i="3"/>
  <c r="Q557" i="3"/>
  <c r="Q974" i="3"/>
  <c r="Q1364" i="3"/>
  <c r="Q3048" i="3"/>
  <c r="Q4187" i="3"/>
  <c r="Q2869" i="3"/>
  <c r="Q4941" i="3"/>
  <c r="Q5131" i="3"/>
  <c r="Q1595" i="3"/>
  <c r="Q3359" i="3"/>
  <c r="Q1620" i="3"/>
  <c r="Q4238" i="3"/>
  <c r="Q3622" i="3"/>
  <c r="Q549" i="3"/>
  <c r="Q3122" i="3"/>
  <c r="Q3069" i="3"/>
  <c r="Q3374" i="3"/>
  <c r="Q3418" i="3"/>
  <c r="Q2559" i="3"/>
  <c r="Q2967" i="3"/>
  <c r="Q3494" i="3"/>
  <c r="Q4992" i="3"/>
  <c r="Q3701" i="3"/>
  <c r="Q823" i="3"/>
  <c r="Q1771" i="3"/>
  <c r="Q4610" i="3"/>
  <c r="Q1539" i="3"/>
  <c r="Q1648" i="3"/>
  <c r="Q2813" i="3"/>
  <c r="Q798" i="3"/>
  <c r="Q465" i="3"/>
  <c r="Q1157" i="3"/>
  <c r="Q4416" i="3"/>
  <c r="Q3664" i="3"/>
  <c r="Q3965" i="3"/>
  <c r="Q4303" i="3"/>
  <c r="Q2460" i="3"/>
  <c r="Q218" i="3"/>
  <c r="Q2629" i="3"/>
  <c r="Q1226" i="3"/>
  <c r="Q1427" i="3"/>
  <c r="Q1040" i="3"/>
  <c r="Q4254" i="3"/>
  <c r="Q4276" i="3"/>
  <c r="Q2353" i="3"/>
  <c r="Q3314" i="3"/>
  <c r="Q1698" i="3"/>
  <c r="Q2873" i="3"/>
  <c r="Q148" i="3"/>
  <c r="Q3155" i="3"/>
  <c r="Q1085" i="3"/>
  <c r="Q3756" i="3"/>
  <c r="Q1649" i="3"/>
  <c r="Q2077" i="3"/>
  <c r="Q373" i="3"/>
  <c r="Q4775" i="3"/>
  <c r="Q4330" i="3"/>
  <c r="Q3448" i="3"/>
  <c r="Q4938" i="3"/>
  <c r="Q4850" i="3"/>
  <c r="Q2052" i="3"/>
  <c r="Q4504" i="3"/>
  <c r="Q3570" i="3"/>
  <c r="Q1323" i="3"/>
  <c r="Q3140" i="3"/>
  <c r="Q2987" i="3"/>
  <c r="Q1188" i="3"/>
  <c r="Q1119" i="3"/>
  <c r="Q3280" i="3"/>
  <c r="Q4730" i="3"/>
  <c r="Q2964" i="3"/>
  <c r="Q3281" i="3"/>
  <c r="Q1101" i="3"/>
  <c r="Q923" i="3"/>
  <c r="Q1496" i="3"/>
  <c r="Q4818" i="3"/>
  <c r="Q1559" i="3"/>
  <c r="Q3887" i="3"/>
  <c r="Q5182" i="3"/>
  <c r="Q3346" i="3"/>
  <c r="Q4048" i="3"/>
  <c r="Q3871" i="3"/>
  <c r="Q3297" i="3"/>
  <c r="Q3754" i="3"/>
  <c r="Q2490" i="3"/>
  <c r="Q4184" i="3"/>
  <c r="Q3991" i="3"/>
  <c r="Q4718" i="3"/>
  <c r="Q3032" i="3"/>
  <c r="Q4926" i="3"/>
  <c r="Q2909" i="3"/>
  <c r="Q2663" i="3"/>
  <c r="Q4758" i="3"/>
  <c r="Q4097" i="3"/>
  <c r="Q2035" i="3"/>
  <c r="Q4541" i="3"/>
  <c r="Q4515" i="3"/>
  <c r="Q257" i="3"/>
  <c r="Q1876" i="3"/>
  <c r="Q993" i="3"/>
  <c r="Q2332" i="3"/>
  <c r="Q509" i="3"/>
  <c r="Q4935" i="3"/>
  <c r="Q2389" i="3"/>
  <c r="Q3180" i="3"/>
  <c r="Q4415" i="3"/>
  <c r="Q4286" i="3"/>
  <c r="Q381" i="3"/>
  <c r="Q3240" i="3"/>
  <c r="Q4920" i="3"/>
  <c r="Q4018" i="3"/>
  <c r="Q2874" i="3"/>
  <c r="Q3617" i="3"/>
  <c r="Q2448" i="3"/>
  <c r="Q2539" i="3"/>
  <c r="Q4510" i="3"/>
  <c r="Q1986" i="3"/>
  <c r="Q484" i="3"/>
  <c r="Q5169" i="3"/>
  <c r="Q5082" i="3"/>
  <c r="Q4655" i="3"/>
  <c r="Q240" i="3"/>
  <c r="Q4589" i="3"/>
  <c r="Q2356" i="3"/>
  <c r="Q2766" i="3"/>
  <c r="Q3298" i="3"/>
  <c r="Q661" i="3"/>
  <c r="Q629" i="3"/>
  <c r="Q2853" i="3"/>
  <c r="Q4779" i="3"/>
  <c r="Q710" i="3"/>
  <c r="Q1880" i="3"/>
  <c r="Q3173" i="3"/>
  <c r="Q4947" i="3"/>
  <c r="Q1220" i="3"/>
  <c r="Q408" i="3"/>
  <c r="Q4847" i="3"/>
  <c r="Q3967" i="3"/>
  <c r="Q1892" i="3"/>
  <c r="Q2354" i="3"/>
  <c r="Q2263" i="3"/>
  <c r="Q2251" i="3"/>
  <c r="Q4868" i="3"/>
  <c r="Q4533" i="3"/>
  <c r="Q4953" i="3"/>
  <c r="Q672" i="3"/>
  <c r="Q2884" i="3"/>
  <c r="Q3993" i="3"/>
  <c r="Q1137" i="3"/>
  <c r="Q450" i="3"/>
  <c r="Q3813" i="3"/>
  <c r="Q4201" i="3"/>
  <c r="Q812" i="3"/>
  <c r="Q1381" i="3"/>
  <c r="Q2670" i="3"/>
  <c r="Q2718" i="3"/>
  <c r="Q1189" i="3"/>
  <c r="Q1331" i="3"/>
  <c r="Q349" i="3"/>
  <c r="Q200" i="3"/>
  <c r="Q2925" i="3"/>
  <c r="Q3156" i="3"/>
  <c r="Q4798" i="3"/>
  <c r="Q4057" i="3"/>
  <c r="Q3476" i="3"/>
  <c r="Q415" i="3"/>
  <c r="Q4946" i="3"/>
  <c r="Q2924" i="3"/>
  <c r="Q146" i="3"/>
  <c r="Q4180" i="3"/>
  <c r="Q1379" i="3"/>
  <c r="Q2672" i="3"/>
  <c r="Q4735" i="3"/>
  <c r="Q3414" i="3"/>
  <c r="Q4620" i="3"/>
  <c r="Q1553" i="3"/>
  <c r="Q2986" i="3"/>
  <c r="Q4552" i="3"/>
  <c r="Q3311" i="3"/>
  <c r="Q3254" i="3"/>
  <c r="Q1254" i="3"/>
  <c r="Q1159" i="3"/>
  <c r="Q292" i="3"/>
  <c r="Q1695" i="3"/>
  <c r="Q464" i="3"/>
  <c r="Q2017" i="3"/>
  <c r="Q374" i="3"/>
  <c r="Q3927" i="3"/>
  <c r="Q3715" i="3"/>
  <c r="Q3369" i="3"/>
  <c r="Q1070" i="3"/>
  <c r="Q1899" i="3"/>
  <c r="Q3613" i="3"/>
  <c r="Q1519" i="3"/>
  <c r="Q2114" i="3"/>
  <c r="Q782" i="3"/>
  <c r="Q3087" i="3"/>
  <c r="Q3478" i="3"/>
  <c r="Q4606" i="3"/>
  <c r="Q3242" i="3"/>
  <c r="Q160" i="3"/>
  <c r="Q732" i="3"/>
  <c r="Q4413" i="3"/>
  <c r="Q1135" i="3"/>
  <c r="Q2095" i="3"/>
  <c r="Q4341" i="3"/>
  <c r="Q3845" i="3"/>
  <c r="Q4774" i="3"/>
  <c r="Q696" i="3"/>
  <c r="Q3558" i="3"/>
  <c r="Q2623" i="3"/>
  <c r="Q338" i="3"/>
  <c r="Q4083" i="3"/>
  <c r="Q2132" i="3"/>
  <c r="Q5038" i="3"/>
  <c r="Q2169" i="3"/>
  <c r="Q3174" i="3"/>
  <c r="Q2815" i="3"/>
  <c r="Q3592" i="3"/>
  <c r="Q1547" i="3"/>
  <c r="Q2503" i="3"/>
  <c r="Q1009" i="3"/>
  <c r="Q2379" i="3"/>
  <c r="Q1488" i="3"/>
  <c r="Q4461" i="3"/>
  <c r="Q1826" i="3"/>
  <c r="Q721" i="3"/>
  <c r="Q788" i="3"/>
  <c r="Q3973" i="3"/>
  <c r="Q1214" i="3"/>
  <c r="Q2256" i="3"/>
  <c r="Q4571" i="3"/>
  <c r="Q1953" i="3"/>
  <c r="Q4950" i="3"/>
  <c r="Q3598" i="3"/>
  <c r="Q3472" i="3"/>
  <c r="Q2804" i="3"/>
  <c r="Q2984" i="3"/>
  <c r="Q3533" i="3"/>
  <c r="Q2863" i="3"/>
  <c r="Q2895" i="3"/>
  <c r="Q1410" i="3"/>
  <c r="Q2068" i="3"/>
  <c r="Q3518" i="3"/>
  <c r="Q726" i="3"/>
  <c r="Q289" i="3"/>
  <c r="Q1952" i="3"/>
  <c r="Q3027" i="3"/>
  <c r="Q2982" i="3"/>
  <c r="Q161" i="3"/>
  <c r="Q3481" i="3"/>
  <c r="Q3705" i="3"/>
  <c r="Q3822" i="3"/>
  <c r="Q1594" i="3"/>
  <c r="Q4981" i="3"/>
  <c r="Q3552" i="3"/>
  <c r="Q2310" i="3"/>
  <c r="Q4429" i="3"/>
  <c r="Q4518" i="3"/>
  <c r="Q249" i="3"/>
  <c r="Q2125" i="3"/>
  <c r="Q4032" i="3"/>
  <c r="Q3086" i="3"/>
  <c r="Q3744" i="3"/>
  <c r="Q1190" i="3"/>
  <c r="Q1632" i="3"/>
  <c r="Q4684" i="3"/>
  <c r="Q2181" i="3"/>
  <c r="Q1297" i="3"/>
  <c r="Q4669" i="3"/>
  <c r="Q2071" i="3"/>
  <c r="Q3501" i="3"/>
  <c r="Q859" i="3"/>
  <c r="Q1416" i="3"/>
  <c r="Q1482" i="3"/>
  <c r="Q3172" i="3"/>
  <c r="Q2009" i="3"/>
  <c r="Q1548" i="3"/>
  <c r="Q3645" i="3"/>
  <c r="Q1627" i="3"/>
  <c r="Q1839" i="3"/>
  <c r="Q4370" i="3"/>
  <c r="Q2244" i="3"/>
  <c r="Q1800" i="3"/>
  <c r="Q451" i="3"/>
  <c r="Q2981" i="3"/>
  <c r="Q3111" i="3"/>
  <c r="Q2675" i="3"/>
  <c r="Q174" i="3"/>
  <c r="Q2090" i="3"/>
  <c r="Q2829" i="3"/>
  <c r="Q2845" i="3"/>
  <c r="Q3053" i="3"/>
  <c r="Q3409" i="3"/>
  <c r="Q2645" i="3"/>
  <c r="Q3157" i="3"/>
  <c r="Q3133" i="3"/>
  <c r="Q4828" i="3"/>
  <c r="Q1790" i="3"/>
  <c r="B104" i="5"/>
  <c r="B105" i="5" s="1"/>
  <c r="Q4547" i="3" l="1"/>
  <c r="Q1854" i="3"/>
  <c r="Q3727" i="3"/>
  <c r="Q4235" i="3"/>
  <c r="Q2211" i="3"/>
  <c r="Q304" i="3"/>
  <c r="Q983" i="3"/>
  <c r="Q910" i="3"/>
  <c r="Q967" i="3"/>
  <c r="Q2779" i="3"/>
  <c r="Q4769" i="3"/>
  <c r="Q5017" i="3"/>
  <c r="Q428" i="3"/>
  <c r="Q5050" i="3"/>
  <c r="Q4414" i="3"/>
  <c r="Q4742" i="3"/>
  <c r="Q4219" i="3"/>
  <c r="Q4323" i="3"/>
  <c r="Q2267" i="3"/>
  <c r="Q1995" i="3"/>
  <c r="Q3249" i="3"/>
  <c r="Q2" i="3"/>
  <c r="Q96" i="3"/>
  <c r="Q563" i="3"/>
  <c r="Q3052" i="3"/>
  <c r="Q3437" i="3"/>
  <c r="Q1018" i="3"/>
  <c r="Q2900" i="3"/>
  <c r="Q5117" i="3"/>
  <c r="Q1819" i="3"/>
  <c r="Q2567" i="3"/>
  <c r="Q1743" i="3"/>
  <c r="Q2265" i="3"/>
  <c r="Q4208" i="3"/>
  <c r="Q467" i="3"/>
  <c r="Q3318" i="3"/>
  <c r="Q4041" i="3"/>
  <c r="Q494" i="3"/>
  <c r="Q4463" i="3"/>
  <c r="Q1322" i="3"/>
  <c r="Q3060" i="3"/>
  <c r="Q3485" i="3"/>
  <c r="Q4419" i="3"/>
  <c r="Q247" i="3"/>
  <c r="Q3187" i="3"/>
  <c r="Q3417" i="3"/>
  <c r="Q2359" i="3"/>
  <c r="Q939" i="3"/>
  <c r="Q4474" i="3"/>
  <c r="Q3224" i="3"/>
  <c r="Q4914" i="3"/>
  <c r="Q4134" i="3"/>
  <c r="Q1373" i="3"/>
  <c r="Q1005" i="3"/>
  <c r="Q4485" i="3"/>
  <c r="Q3006" i="3"/>
  <c r="Q4398" i="3"/>
  <c r="Q291" i="3"/>
  <c r="Q3117" i="3"/>
  <c r="Q3832" i="3"/>
  <c r="Q2859" i="3"/>
  <c r="Q2843" i="3"/>
  <c r="Q1026" i="3"/>
  <c r="Q3543" i="3"/>
  <c r="Q2189" i="3"/>
  <c r="Q4006" i="3"/>
  <c r="Q1530" i="3"/>
  <c r="Q1460" i="3"/>
  <c r="Q2234" i="3"/>
  <c r="Q2473" i="3"/>
  <c r="Q4595" i="3"/>
  <c r="Q1327" i="3"/>
  <c r="Q288" i="3"/>
  <c r="Q4559" i="3"/>
  <c r="Q4886" i="3"/>
  <c r="Q438" i="3"/>
  <c r="Q4224" i="3"/>
  <c r="Q469" i="3"/>
  <c r="Q101" i="3"/>
  <c r="Q59" i="3"/>
  <c r="Q99" i="3"/>
  <c r="Q82" i="3"/>
  <c r="Q16" i="3"/>
  <c r="Q24" i="3"/>
  <c r="Q81" i="3"/>
  <c r="Q94" i="3"/>
  <c r="Q18" i="3"/>
  <c r="Q71" i="3"/>
  <c r="Q27" i="3"/>
  <c r="Q35" i="3"/>
  <c r="Q53" i="3"/>
  <c r="Q33" i="3"/>
  <c r="Q14" i="3"/>
  <c r="Q87" i="3"/>
  <c r="Q61" i="3"/>
  <c r="Q29" i="3"/>
  <c r="Q45" i="3"/>
  <c r="Q85" i="3"/>
  <c r="Q58" i="3"/>
  <c r="Q39" i="3"/>
  <c r="Q80" i="3"/>
  <c r="Q21" i="3"/>
  <c r="Q66" i="3"/>
  <c r="Q68" i="3"/>
  <c r="Q32" i="3"/>
  <c r="Q54" i="3"/>
  <c r="Q57" i="3"/>
  <c r="Q91" i="3"/>
  <c r="Q47" i="3"/>
  <c r="Q93" i="3"/>
  <c r="Q6" i="3"/>
  <c r="Q5" i="3"/>
  <c r="Q23" i="3"/>
  <c r="Q31" i="3"/>
  <c r="Q49" i="3"/>
  <c r="Q15" i="3"/>
  <c r="Q11" i="3"/>
  <c r="Q48" i="3"/>
  <c r="Q41" i="3"/>
  <c r="Q65" i="3"/>
  <c r="Q51" i="3"/>
  <c r="Q13" i="3"/>
  <c r="Q20" i="3"/>
  <c r="Q34" i="3"/>
  <c r="Q28" i="3"/>
  <c r="Q8" i="3"/>
  <c r="Q19" i="3"/>
  <c r="Q67" i="3"/>
  <c r="Q43" i="3"/>
  <c r="Q70" i="3"/>
  <c r="Q78" i="3"/>
  <c r="Q90" i="3"/>
  <c r="Q38" i="3"/>
  <c r="Q60" i="3"/>
  <c r="Q83" i="3"/>
  <c r="Q72" i="3"/>
  <c r="Q62" i="3"/>
  <c r="Q76" i="3"/>
  <c r="Q17" i="3"/>
  <c r="Q92" i="3"/>
  <c r="Q10" i="3"/>
  <c r="Q52" i="3"/>
  <c r="Q63" i="3"/>
  <c r="Q40" i="3"/>
  <c r="Q79" i="3"/>
  <c r="Q77" i="3"/>
  <c r="Q26" i="3"/>
  <c r="Q55" i="3"/>
  <c r="Q50" i="3"/>
  <c r="Q37" i="3"/>
  <c r="Q95" i="3"/>
  <c r="Q88" i="3"/>
  <c r="Q64" i="3"/>
  <c r="Q12" i="3"/>
  <c r="Q89" i="3"/>
  <c r="Q3" i="3"/>
  <c r="Q73" i="3"/>
  <c r="Q9" i="3"/>
  <c r="Q36" i="3"/>
  <c r="Q56" i="3"/>
  <c r="Q98" i="3"/>
  <c r="Q84" i="3"/>
  <c r="Q42" i="3"/>
  <c r="Q75" i="3"/>
  <c r="Q22" i="3"/>
  <c r="Q86" i="3"/>
  <c r="Q30" i="3"/>
  <c r="Q44" i="3"/>
  <c r="Q25" i="3"/>
  <c r="Q46" i="3"/>
  <c r="Q69" i="3"/>
  <c r="Q74" i="3"/>
  <c r="Q97" i="3"/>
  <c r="Q7" i="3"/>
  <c r="Q4" i="3"/>
  <c r="Q100" i="3"/>
  <c r="Q4290" i="3"/>
  <c r="Q2339" i="3"/>
  <c r="Q4172" i="3"/>
  <c r="Q4962" i="3"/>
  <c r="Q4174" i="3"/>
  <c r="Q3770" i="3"/>
  <c r="Q2485" i="3"/>
  <c r="Q1145" i="3"/>
  <c r="Q4315" i="3"/>
  <c r="Q4482" i="3"/>
  <c r="Q1546" i="3"/>
  <c r="Q4596" i="3"/>
  <c r="Q3461" i="3"/>
  <c r="Q4903" i="3"/>
  <c r="Q2430" i="3"/>
  <c r="Q3467" i="3"/>
  <c r="Q1508" i="3"/>
  <c r="Q3647" i="3"/>
  <c r="Q4029" i="3"/>
  <c r="Q4001" i="3"/>
  <c r="Q2788" i="3"/>
  <c r="Q4987" i="3"/>
  <c r="Q4241" i="3"/>
  <c r="Q2705" i="3"/>
  <c r="Q2093" i="3"/>
  <c r="Q434" i="3"/>
  <c r="Q4676" i="3"/>
  <c r="Q2563" i="3"/>
  <c r="Q2628" i="3"/>
  <c r="Q3009" i="3"/>
  <c r="Q2985" i="3"/>
  <c r="Q3986" i="3"/>
  <c r="Q1433" i="3"/>
  <c r="Q183" i="3"/>
  <c r="Q1430" i="3"/>
  <c r="Q1897" i="3"/>
  <c r="Q4354" i="3"/>
  <c r="Q3299" i="3"/>
  <c r="Q1002" i="3"/>
  <c r="Q1643" i="3"/>
  <c r="Q1568" i="3"/>
  <c r="Q1245" i="3"/>
  <c r="Q3971" i="3"/>
  <c r="Q4546" i="3"/>
  <c r="Q579" i="3"/>
  <c r="Q2318" i="3"/>
  <c r="Q1281" i="3"/>
  <c r="Q2442" i="3"/>
  <c r="Q2752" i="3"/>
  <c r="Q1569" i="3"/>
  <c r="Q3656" i="3"/>
  <c r="Q2757" i="3"/>
  <c r="Q2245" i="3"/>
  <c r="Q691" i="3"/>
  <c r="Q2213" i="3"/>
  <c r="Q511" i="3"/>
  <c r="Q4248" i="3"/>
  <c r="Q4121" i="3"/>
  <c r="Q217" i="3"/>
  <c r="Q5128" i="3"/>
  <c r="Q1229" i="3"/>
  <c r="Q2440" i="3"/>
  <c r="Q1527" i="3"/>
  <c r="Q5024" i="3"/>
  <c r="Q4870" i="3"/>
  <c r="Q2551" i="3"/>
  <c r="Q2759" i="3"/>
  <c r="Q2363" i="3"/>
  <c r="Q4154" i="3"/>
  <c r="Q2849" i="3"/>
  <c r="Q4722" i="3"/>
  <c r="Q492" i="3"/>
  <c r="Q3426" i="3"/>
  <c r="Q663" i="3"/>
  <c r="Q203" i="3"/>
  <c r="Q1238" i="3"/>
  <c r="Q1549" i="3"/>
  <c r="Q565" i="3"/>
  <c r="Q3338" i="3"/>
  <c r="Q1978" i="3"/>
  <c r="Q2461" i="3"/>
  <c r="Q229" i="3"/>
  <c r="Q2548" i="3"/>
  <c r="Q3137" i="3"/>
  <c r="Q4836" i="3"/>
  <c r="Q4912" i="3"/>
  <c r="Q2156" i="3"/>
  <c r="Q295" i="3"/>
  <c r="Q4088" i="3"/>
  <c r="Q2756" i="3"/>
  <c r="Q2149" i="3"/>
  <c r="Q394" i="3"/>
  <c r="Q326" i="3"/>
  <c r="Q1617" i="3"/>
  <c r="Q2042" i="3"/>
  <c r="Q3466" i="3"/>
  <c r="Q963" i="3"/>
  <c r="Q5157" i="3"/>
  <c r="Q2867" i="3"/>
  <c r="Q1459" i="3"/>
  <c r="Q5054" i="3"/>
  <c r="Q2774" i="3"/>
  <c r="Q4934" i="3"/>
  <c r="Q4686" i="3"/>
  <c r="Q2608" i="3"/>
  <c r="Q377" i="3"/>
  <c r="Q4139" i="3"/>
  <c r="Q3260" i="3"/>
  <c r="Q4565" i="3"/>
  <c r="Q3831" i="3"/>
  <c r="Q1960" i="3"/>
  <c r="Q2154" i="3"/>
  <c r="Q3906" i="3"/>
  <c r="Q4537" i="3"/>
  <c r="Q5099" i="3"/>
  <c r="Q3687" i="3"/>
  <c r="Q4802" i="3"/>
  <c r="Q400" i="3"/>
  <c r="Q4349" i="3"/>
  <c r="Q1089" i="3"/>
  <c r="Q765" i="3"/>
  <c r="Q4146" i="3"/>
  <c r="Q4020" i="3"/>
  <c r="Q2260" i="3"/>
  <c r="Q2348" i="3"/>
  <c r="Q4882" i="3"/>
  <c r="Q686" i="3"/>
  <c r="Q4644" i="3"/>
  <c r="Q4374" i="3"/>
  <c r="Q3123" i="3"/>
  <c r="Q1699" i="3"/>
  <c r="Q980" i="3"/>
  <c r="Q4965" i="3"/>
  <c r="Q3264" i="3"/>
  <c r="Q4333" i="3"/>
  <c r="Q767" i="3"/>
  <c r="Q5123" i="3"/>
  <c r="Q321" i="3"/>
  <c r="Q962" i="3"/>
  <c r="Q5114" i="3"/>
  <c r="Q1236" i="3"/>
  <c r="Q2280" i="3"/>
  <c r="Q283" i="3"/>
  <c r="Q754" i="3"/>
  <c r="Q3600" i="3"/>
  <c r="Q3608" i="3"/>
  <c r="Q4854" i="3"/>
  <c r="Q895" i="3"/>
  <c r="Q238" i="3"/>
  <c r="Q213" i="3"/>
  <c r="Q1102" i="3"/>
  <c r="Q1237" i="3"/>
  <c r="Q968" i="3"/>
  <c r="Q1732" i="3"/>
  <c r="Q4642" i="3"/>
  <c r="Q5101" i="3"/>
  <c r="Q3392" i="3"/>
  <c r="Q1106" i="3"/>
  <c r="Q3619" i="3"/>
  <c r="Q4960" i="3"/>
  <c r="Q3702" i="3"/>
  <c r="Q4883" i="3"/>
  <c r="Q437" i="3"/>
  <c r="Q2577" i="3"/>
  <c r="Q2880" i="3"/>
  <c r="Q3322" i="3"/>
  <c r="Q1044" i="3"/>
  <c r="Q3819" i="3"/>
  <c r="Q4801" i="3"/>
  <c r="Q3522" i="3"/>
  <c r="Q333" i="3"/>
  <c r="Q3867" i="3"/>
  <c r="Q208" i="3"/>
  <c r="Q4703" i="3"/>
  <c r="Q660" i="3"/>
  <c r="Q5151" i="3"/>
  <c r="Q901" i="3"/>
  <c r="Q2005" i="3"/>
  <c r="Q3446" i="3"/>
  <c r="Q1250" i="3"/>
  <c r="Q1681" i="3"/>
  <c r="Q667" i="3"/>
  <c r="Q342" i="3"/>
  <c r="Q651" i="3"/>
  <c r="Q2659" i="3"/>
  <c r="Q4583" i="3"/>
  <c r="Q1872" i="3"/>
  <c r="Q575" i="3"/>
  <c r="Q3959" i="3"/>
  <c r="Q3473" i="3"/>
  <c r="Q1630" i="3"/>
  <c r="Q1516" i="3"/>
  <c r="Q2464" i="3"/>
  <c r="Q224" i="3"/>
  <c r="Q4752" i="3"/>
  <c r="Q1033" i="3"/>
  <c r="Q3302" i="3"/>
  <c r="Q2481" i="3"/>
  <c r="Q3746" i="3"/>
  <c r="Q3815" i="3"/>
  <c r="Q4697" i="3"/>
  <c r="Q2441" i="3"/>
  <c r="Q5052" i="3"/>
  <c r="Q700" i="3"/>
  <c r="Q2997" i="3"/>
  <c r="Q392" i="3"/>
  <c r="Q3455" i="3"/>
  <c r="Q4634" i="3"/>
  <c r="Q286" i="3"/>
  <c r="Q4858" i="3"/>
  <c r="Q2522" i="3"/>
  <c r="Q2798" i="3"/>
  <c r="Q1304" i="3"/>
  <c r="Q2107" i="3"/>
  <c r="Q3269" i="3"/>
  <c r="Q1534" i="3"/>
  <c r="Q2232" i="3"/>
  <c r="Q854" i="3"/>
  <c r="Q4861" i="3"/>
  <c r="Q4375" i="3"/>
  <c r="Q3182" i="3"/>
  <c r="Q4678" i="3"/>
  <c r="Q1861" i="3"/>
  <c r="Q1780" i="3"/>
  <c r="Q1816" i="3"/>
  <c r="Q950" i="3"/>
  <c r="Q3358" i="3"/>
  <c r="Q3509" i="3"/>
  <c r="Q1906" i="3"/>
  <c r="Q1405" i="3"/>
  <c r="Q2341" i="3"/>
  <c r="Q1332" i="3"/>
  <c r="Q4984" i="3"/>
  <c r="Q2699" i="3"/>
  <c r="Q889" i="3"/>
  <c r="Q639" i="3"/>
  <c r="Q2956" i="3"/>
  <c r="Q4808" i="3"/>
  <c r="Q1810" i="3"/>
  <c r="Q4232" i="3"/>
  <c r="Q2388" i="3"/>
  <c r="Q2284" i="3"/>
  <c r="Q2108" i="3"/>
  <c r="Q1894" i="3"/>
  <c r="Q3333" i="3"/>
  <c r="Q3200" i="3"/>
  <c r="Q3050" i="3"/>
  <c r="Q2002" i="3"/>
  <c r="Q1284" i="3"/>
  <c r="Q1749" i="3"/>
  <c r="Q3434" i="3"/>
  <c r="Q2121" i="3"/>
  <c r="Q4973" i="3"/>
  <c r="Q3361" i="3"/>
  <c r="Q1722" i="3"/>
  <c r="Q873" i="3"/>
  <c r="Q794" i="3"/>
  <c r="Q1614" i="3"/>
  <c r="Q1066" i="3"/>
  <c r="Q1937" i="3"/>
  <c r="Q1767" i="3"/>
  <c r="Q1585" i="3"/>
  <c r="Q1164" i="3"/>
  <c r="Q803" i="3"/>
  <c r="Q2532" i="3"/>
  <c r="Q115" i="3"/>
  <c r="Q997" i="3"/>
  <c r="Q5058" i="3"/>
  <c r="Q4445" i="3"/>
  <c r="Q3784" i="3"/>
  <c r="Q5080" i="3"/>
  <c r="Q237" i="3"/>
  <c r="Q1367" i="3"/>
  <c r="Q1659" i="3"/>
  <c r="Q5187" i="3"/>
  <c r="Q2701" i="3"/>
  <c r="Q4054" i="3"/>
  <c r="Q5122" i="3"/>
  <c r="Q2618" i="3"/>
  <c r="Q384" i="3"/>
  <c r="Q1241" i="3"/>
  <c r="Q1143" i="3"/>
  <c r="Q2889" i="3"/>
  <c r="Q4885" i="3"/>
  <c r="Q2103" i="3"/>
  <c r="Q1294" i="3"/>
  <c r="Q142" i="3"/>
  <c r="Q4901" i="3"/>
  <c r="Q1755" i="3"/>
  <c r="Q3438" i="3"/>
  <c r="Q5028" i="3"/>
  <c r="Q1270" i="3"/>
  <c r="Q3163" i="3"/>
  <c r="Q2382" i="3"/>
  <c r="Q308" i="3"/>
  <c r="Q4716" i="3"/>
  <c r="Q2854" i="3"/>
  <c r="Q2182" i="3"/>
  <c r="Q992" i="3"/>
  <c r="Q616" i="3"/>
  <c r="Q2364" i="3"/>
  <c r="Q1445" i="3"/>
  <c r="Q1010" i="3"/>
  <c r="Q5032" i="3"/>
  <c r="Q355" i="3"/>
  <c r="Q4376" i="3"/>
  <c r="Q643" i="3"/>
  <c r="Q468" i="3"/>
  <c r="Q4810" i="3"/>
  <c r="Q1182" i="3"/>
  <c r="Q162" i="3"/>
  <c r="Q3184" i="3"/>
  <c r="Q3033" i="3"/>
  <c r="Q4136" i="3"/>
  <c r="Q986" i="3"/>
  <c r="Q1052" i="3"/>
  <c r="Q764" i="3"/>
  <c r="Q4761" i="3"/>
  <c r="Q1931" i="3"/>
  <c r="Q419" i="3"/>
  <c r="Q1200" i="3"/>
  <c r="Q3707" i="3"/>
  <c r="Q1326" i="3"/>
  <c r="Q177" i="3"/>
  <c r="Q3197" i="3"/>
  <c r="Q4183" i="3"/>
  <c r="Q2254" i="3"/>
  <c r="Q2906" i="3"/>
  <c r="Q3038" i="3"/>
  <c r="Q2638" i="3"/>
  <c r="Q1808" i="3"/>
  <c r="Q1610" i="3"/>
  <c r="Q4567" i="3"/>
  <c r="Q4558" i="3"/>
  <c r="Q2255" i="3"/>
  <c r="Q648" i="3"/>
  <c r="Q2096" i="3"/>
  <c r="Q3693" i="3"/>
  <c r="Q4257" i="3"/>
  <c r="Q3247" i="3"/>
  <c r="Q1875" i="3"/>
  <c r="Q241" i="3"/>
  <c r="Q3005" i="3"/>
  <c r="Q1942" i="3"/>
  <c r="Q3286" i="3"/>
  <c r="Q4963" i="3"/>
  <c r="Q618" i="3"/>
  <c r="Q1412" i="3"/>
  <c r="Q3883" i="3"/>
  <c r="Q3528" i="3"/>
  <c r="Q1362" i="3"/>
  <c r="Q543" i="3"/>
  <c r="Q3017" i="3"/>
  <c r="Q4679" i="3"/>
  <c r="Q2999" i="3"/>
  <c r="Q1573" i="3"/>
  <c r="Q3230" i="3"/>
  <c r="Q3809" i="3"/>
  <c r="Q1479" i="3"/>
  <c r="Q4489" i="3"/>
  <c r="Q2391" i="3"/>
  <c r="Q1640" i="3"/>
  <c r="Q703" i="3"/>
  <c r="Q235" i="3"/>
  <c r="Q3201" i="3"/>
  <c r="Q4190" i="3"/>
  <c r="Q1502" i="3"/>
  <c r="Q3073" i="3"/>
  <c r="Q4582" i="3"/>
  <c r="Q2078" i="3"/>
  <c r="Q1278" i="3"/>
  <c r="Q1507" i="3"/>
  <c r="Q4626" i="3"/>
  <c r="Q4584" i="3"/>
  <c r="Q3807" i="3"/>
  <c r="Q1053" i="3"/>
  <c r="Q1128" i="3"/>
  <c r="Q3002" i="3"/>
  <c r="Q4185" i="3"/>
  <c r="Q849" i="3"/>
  <c r="Q3920" i="3"/>
  <c r="Q138" i="3"/>
  <c r="Q4444" i="3"/>
  <c r="Q4407" i="3"/>
  <c r="Q3170" i="3"/>
  <c r="Q3611" i="3"/>
  <c r="Q1306" i="3"/>
  <c r="Q2893" i="3"/>
  <c r="Q3039" i="3"/>
  <c r="Q378" i="3"/>
  <c r="Q1392" i="3"/>
  <c r="Q2970" i="3"/>
  <c r="Q4607" i="3"/>
  <c r="Q3270" i="3"/>
  <c r="Q3544" i="3"/>
  <c r="Q3300" i="3"/>
  <c r="Q2617" i="3"/>
  <c r="Q1050" i="3"/>
  <c r="Q187" i="3"/>
  <c r="Q3094" i="3"/>
  <c r="Q3347" i="3"/>
  <c r="Q3594" i="3"/>
  <c r="Q198" i="3"/>
  <c r="Q1352" i="3"/>
  <c r="Q3453" i="3"/>
  <c r="Q4082" i="3"/>
  <c r="Q4478" i="3"/>
  <c r="Q947" i="3"/>
  <c r="Q5116" i="3"/>
  <c r="Q1639" i="3"/>
  <c r="Q127" i="3"/>
  <c r="Q3364" i="3"/>
  <c r="Q2811" i="3"/>
  <c r="Q194" i="3"/>
  <c r="Q320" i="3"/>
  <c r="Q2654" i="3"/>
  <c r="Q1398" i="3"/>
  <c r="Q3400" i="3"/>
  <c r="Q2584" i="3"/>
  <c r="Q574" i="3"/>
  <c r="Q3307" i="3"/>
  <c r="Q1658" i="3"/>
  <c r="Q2989" i="3"/>
  <c r="Q4954" i="3"/>
  <c r="Q4807" i="3"/>
  <c r="Q3100" i="3"/>
  <c r="Q1843" i="3"/>
  <c r="Q952" i="3"/>
  <c r="Q3439" i="3"/>
  <c r="Q2589" i="3"/>
  <c r="Q256" i="3"/>
  <c r="Q4674" i="3"/>
  <c r="Q2415" i="3"/>
  <c r="Q2226" i="3"/>
  <c r="Q3096" i="3"/>
  <c r="Q4160" i="3"/>
  <c r="Q1455" i="3"/>
  <c r="Q3010" i="3"/>
  <c r="Q4917" i="3"/>
  <c r="Q3526" i="3"/>
  <c r="Q3406" i="3"/>
  <c r="Q685" i="3"/>
  <c r="Q776" i="3"/>
  <c r="Q5162" i="3"/>
  <c r="Q1197" i="3"/>
  <c r="Q1550" i="3"/>
  <c r="Q1605" i="3"/>
  <c r="Q3863" i="3"/>
  <c r="Q2418" i="3"/>
  <c r="Q1664" i="3"/>
  <c r="Q1401" i="3"/>
  <c r="Q1421" i="3"/>
  <c r="Q1694" i="3"/>
  <c r="Q3381" i="3"/>
  <c r="Q2658" i="3"/>
  <c r="Q2791" i="3"/>
  <c r="Q4889" i="3"/>
  <c r="Q1624" i="3"/>
  <c r="Q916" i="3"/>
  <c r="Q448" i="3"/>
  <c r="Q5001" i="3"/>
  <c r="Q3114" i="3"/>
  <c r="Q1644" i="3"/>
  <c r="Q2631" i="3"/>
  <c r="Q3120" i="3"/>
  <c r="Q3933" i="3"/>
  <c r="Q645" i="3"/>
  <c r="Q1999" i="3"/>
  <c r="Q801" i="3"/>
  <c r="Q1752" i="3"/>
  <c r="Q4756" i="3"/>
  <c r="Q3685" i="3"/>
  <c r="Q4713" i="3"/>
  <c r="Q303" i="3"/>
  <c r="Q2312" i="3"/>
  <c r="Q2209" i="3"/>
  <c r="Q2308" i="3"/>
  <c r="Q913" i="3"/>
  <c r="Q1710" i="3"/>
  <c r="Q4911" i="3"/>
  <c r="Q761" i="3"/>
  <c r="Q1474" i="3"/>
  <c r="Q4817" i="3"/>
  <c r="Q600" i="3"/>
  <c r="Q1282" i="3"/>
  <c r="Q2533" i="3"/>
  <c r="Q3083" i="3"/>
  <c r="Q2671" i="3"/>
  <c r="Q2406" i="3"/>
  <c r="Q3164" i="3"/>
  <c r="Q4951" i="3"/>
  <c r="Q4996" i="3"/>
  <c r="Q4763" i="3"/>
  <c r="Q1817" i="3"/>
  <c r="Q485" i="3"/>
  <c r="Q315" i="3"/>
  <c r="Q588" i="3"/>
  <c r="Q4826" i="3"/>
  <c r="Q4517" i="3"/>
  <c r="Q357" i="3"/>
  <c r="Q4746" i="3"/>
  <c r="Q2917" i="3"/>
  <c r="Q577" i="3"/>
  <c r="Q1587" i="3"/>
  <c r="Q4929" i="3"/>
  <c r="Q2321" i="3"/>
  <c r="Q4835" i="3"/>
  <c r="Q2974" i="3"/>
  <c r="Q3283" i="3"/>
  <c r="Q535" i="3"/>
  <c r="Q4059" i="3"/>
  <c r="Q1093" i="3"/>
  <c r="Q571" i="3"/>
  <c r="Q2796" i="3"/>
  <c r="Q4804" i="3"/>
  <c r="Q3904" i="3"/>
  <c r="Q3070" i="3"/>
  <c r="Q4400" i="3"/>
  <c r="Q2824" i="3"/>
  <c r="Q4968" i="3"/>
  <c r="Q4308" i="3"/>
  <c r="Q4715" i="3"/>
  <c r="Q4812" i="3"/>
  <c r="Q3926" i="3"/>
  <c r="Q3491" i="3"/>
  <c r="Q572" i="3"/>
  <c r="Q4169" i="3"/>
  <c r="Q4441" i="3"/>
  <c r="Q2934" i="3"/>
  <c r="Q3769" i="3"/>
  <c r="Q3900" i="3"/>
  <c r="Q4969" i="3"/>
  <c r="Q1830" i="3"/>
  <c r="Q2633" i="3"/>
  <c r="Q211" i="3"/>
  <c r="Q440" i="3"/>
  <c r="Q1027" i="3"/>
  <c r="Q2383" i="3"/>
  <c r="Q1820" i="3"/>
  <c r="Q2116" i="3"/>
  <c r="Q137" i="3"/>
  <c r="Q840" i="3"/>
  <c r="Q1065" i="3"/>
  <c r="Q2648" i="3"/>
  <c r="Q4543" i="3"/>
  <c r="Q153" i="3"/>
  <c r="Q5149" i="3"/>
  <c r="Q2185" i="3"/>
  <c r="Q734" i="3"/>
  <c r="Q2543" i="3"/>
  <c r="Q4431" i="3"/>
  <c r="Q3692" i="3"/>
  <c r="Q2557" i="3"/>
  <c r="Q2912" i="3"/>
  <c r="Q2922" i="3"/>
  <c r="Q4210" i="3"/>
  <c r="Q1712" i="3"/>
  <c r="Q3587" i="3"/>
  <c r="Q369" i="3"/>
  <c r="Q458" i="3"/>
  <c r="Q149" i="3"/>
  <c r="Q1982" i="3"/>
  <c r="Q4520" i="3"/>
  <c r="Q5063" i="3"/>
  <c r="Q919" i="3"/>
  <c r="Q130" i="3"/>
  <c r="Q2070" i="3"/>
  <c r="Q936" i="3"/>
  <c r="Q2833" i="3"/>
  <c r="Q568" i="3"/>
  <c r="Q2262" i="3"/>
  <c r="Q3591" i="3"/>
  <c r="Q4380" i="3"/>
  <c r="Q4538" i="3"/>
  <c r="Q1602" i="3"/>
  <c r="Q2731" i="3"/>
  <c r="Q1043" i="3"/>
  <c r="Q4825" i="3"/>
  <c r="Q4982" i="3"/>
  <c r="Q356" i="3"/>
  <c r="Q684" i="3"/>
  <c r="Q328" i="3"/>
  <c r="Q2957" i="3"/>
  <c r="Q2864" i="3"/>
  <c r="Q1402" i="3"/>
  <c r="Q4500" i="3"/>
  <c r="Q104" i="3"/>
  <c r="Q156" i="3"/>
  <c r="Q1741" i="3"/>
  <c r="Q2259" i="3"/>
  <c r="Q4925" i="3"/>
  <c r="Q1446" i="3"/>
  <c r="Q3838" i="3"/>
  <c r="Q5045" i="3"/>
  <c r="Q3113" i="3"/>
  <c r="Q1720" i="3"/>
  <c r="Q3621" i="3"/>
  <c r="Q2879" i="3"/>
  <c r="Q2135" i="3"/>
  <c r="Q1077" i="3"/>
  <c r="Q4479" i="3"/>
  <c r="Q772" i="3"/>
  <c r="Q4017" i="3"/>
  <c r="Q1280" i="3"/>
  <c r="Q2686" i="3"/>
  <c r="Q1769" i="3"/>
  <c r="Q3943" i="3"/>
  <c r="Q2194" i="3"/>
  <c r="Q2091" i="3"/>
  <c r="Q3953" i="3"/>
  <c r="Q680" i="3"/>
  <c r="Q1068" i="3"/>
  <c r="Q1051" i="3"/>
  <c r="Q1852" i="3"/>
  <c r="Q1253" i="3"/>
  <c r="Q3178" i="3"/>
  <c r="Q466" i="3"/>
  <c r="Q245" i="3"/>
  <c r="Q2601" i="3"/>
  <c r="Q738" i="3"/>
  <c r="Q3911" i="3"/>
  <c r="Q2698" i="3"/>
  <c r="Q3750" i="3"/>
  <c r="Q1938" i="3"/>
  <c r="Q3208" i="3"/>
  <c r="Q2603" i="3"/>
  <c r="Q3639" i="3"/>
  <c r="Q3075" i="3"/>
  <c r="Q518" i="3"/>
  <c r="Q2710" i="3"/>
  <c r="Q824" i="3"/>
  <c r="Q1166" i="3"/>
  <c r="Q3523" i="3"/>
  <c r="Q3415" i="3"/>
  <c r="Q2111" i="3"/>
  <c r="Q930" i="3"/>
  <c r="Q2795" i="3"/>
  <c r="Q4719" i="3"/>
  <c r="Q3725" i="3"/>
  <c r="Q1148" i="3"/>
  <c r="Q1450" i="3"/>
  <c r="Q3129" i="3"/>
  <c r="Q3510" i="3"/>
  <c r="Q4170" i="3"/>
  <c r="Q3627" i="3"/>
  <c r="Q2219" i="3"/>
  <c r="Q1177" i="3"/>
  <c r="Q4360" i="3"/>
  <c r="Q755" i="3"/>
  <c r="Q314" i="3"/>
  <c r="Q715" i="3"/>
  <c r="Q2036" i="3"/>
  <c r="Q5070" i="3"/>
  <c r="Q128" i="3"/>
  <c r="Q5023" i="3"/>
  <c r="Q717" i="3"/>
  <c r="Q4822" i="3"/>
  <c r="Q5110" i="3"/>
  <c r="Q1375" i="3"/>
  <c r="Q3295" i="3"/>
  <c r="Q2123" i="3"/>
  <c r="Q3084" i="3"/>
  <c r="Q223" i="3"/>
  <c r="Q4570" i="3"/>
  <c r="Q3628" i="3"/>
  <c r="Q872" i="3"/>
  <c r="Q2689" i="3"/>
  <c r="Q1321" i="3"/>
  <c r="Q4670" i="3"/>
  <c r="Q2865" i="3"/>
  <c r="Q924" i="3"/>
  <c r="Q1955" i="3"/>
  <c r="Q626" i="3"/>
  <c r="Q2228" i="3"/>
  <c r="Q1126" i="3"/>
  <c r="Q744" i="3"/>
  <c r="Q1308" i="3"/>
  <c r="Q5156" i="3"/>
  <c r="Q4867" i="3"/>
  <c r="Q1711" i="3"/>
  <c r="Q1615" i="3"/>
  <c r="Q3112" i="3"/>
  <c r="Q3416" i="3"/>
  <c r="Q2239" i="3"/>
  <c r="Q4058" i="3"/>
  <c r="Q4449" i="3"/>
  <c r="Q2309" i="3"/>
  <c r="Q1231" i="3"/>
  <c r="Q4223" i="3"/>
  <c r="Q3546" i="3"/>
  <c r="Q4893" i="3"/>
  <c r="Q2130" i="3"/>
  <c r="Q1382" i="3"/>
  <c r="Q1662" i="3"/>
  <c r="Q3159" i="3"/>
  <c r="Q2013" i="3"/>
  <c r="Q634" i="3"/>
  <c r="Q3956" i="3"/>
  <c r="Q2538" i="3"/>
  <c r="Q2783" i="3"/>
  <c r="Q2438" i="3"/>
  <c r="Q140" i="3"/>
  <c r="Q305" i="3"/>
  <c r="Q2903" i="3"/>
  <c r="Q3633" i="3"/>
  <c r="Q2962" i="3"/>
  <c r="Q2691" i="3"/>
  <c r="Q2150" i="3"/>
  <c r="Q1920" i="3"/>
  <c r="Q1738" i="3"/>
  <c r="Q258" i="3"/>
  <c r="Q2285" i="3"/>
  <c r="Q4750" i="3"/>
  <c r="Q2973" i="3"/>
  <c r="Q1972" i="3"/>
  <c r="Q1979" i="3"/>
  <c r="Q909" i="3"/>
  <c r="Q4327" i="3"/>
  <c r="Q4511" i="3"/>
  <c r="Q120" i="3"/>
  <c r="Q4114" i="3"/>
  <c r="Q3203" i="3"/>
  <c r="Q3654" i="3"/>
  <c r="Q2128" i="3"/>
  <c r="Q1123" i="3"/>
  <c r="Q1878" i="3"/>
  <c r="Q915" i="3"/>
  <c r="Q113" i="3"/>
  <c r="Q848" i="3"/>
  <c r="Q2471" i="3"/>
  <c r="Q4077" i="3"/>
  <c r="Q487" i="3"/>
  <c r="Q2065" i="3"/>
  <c r="Q372" i="3"/>
  <c r="Q1349" i="3"/>
  <c r="Q3749" i="3"/>
  <c r="Q2805" i="3"/>
  <c r="Q937" i="3"/>
  <c r="Q486" i="3"/>
  <c r="Q2817" i="3"/>
  <c r="Q1315" i="3"/>
  <c r="Q3334" i="3"/>
  <c r="Q2827" i="3"/>
  <c r="Q402" i="3"/>
  <c r="Q2062" i="3"/>
  <c r="Q4638" i="3"/>
  <c r="Q3379" i="3"/>
  <c r="Q2995" i="3"/>
  <c r="Q4055" i="3"/>
  <c r="Q3451" i="3"/>
  <c r="Q167" i="3"/>
  <c r="Q4794" i="3"/>
  <c r="Q934" i="3"/>
  <c r="Q2119" i="3"/>
  <c r="Q3540" i="3"/>
  <c r="Q1735" i="3"/>
  <c r="Q2483" i="3"/>
  <c r="Q462" i="3"/>
  <c r="Q1847" i="3"/>
  <c r="Q3496" i="3"/>
  <c r="Q742" i="3"/>
  <c r="Q2233" i="3"/>
  <c r="Q2664" i="3"/>
  <c r="Q657" i="3"/>
  <c r="Q2337" i="3"/>
  <c r="Q566" i="3"/>
  <c r="Q2848" i="3"/>
  <c r="Q2920" i="3"/>
  <c r="Q529" i="3"/>
  <c r="Q1936" i="3"/>
  <c r="Q2369" i="3"/>
  <c r="Q2907" i="3"/>
  <c r="Q751" i="3"/>
  <c r="Q4336" i="3"/>
  <c r="Q1928" i="3"/>
  <c r="Q2549" i="3"/>
  <c r="Q3376" i="3"/>
  <c r="Q1449" i="3"/>
  <c r="Q5051" i="3"/>
  <c r="Q826" i="3"/>
  <c r="Q1965" i="3"/>
  <c r="Q5160" i="3"/>
  <c r="Q4188" i="3"/>
  <c r="Q1849" i="3"/>
  <c r="Q1014" i="3"/>
  <c r="Q3794" i="3"/>
  <c r="Q3555" i="3"/>
  <c r="Q2492" i="3"/>
  <c r="Q4740" i="3"/>
  <c r="Q1363" i="3"/>
  <c r="Q3412" i="3"/>
  <c r="Q2714" i="3"/>
  <c r="Q279" i="3"/>
  <c r="Q1163" i="3"/>
  <c r="Q1744" i="3"/>
  <c r="Q3036" i="3"/>
  <c r="Q4526" i="3"/>
  <c r="Q1827" i="3"/>
  <c r="Q4862" i="3"/>
  <c r="Q1996" i="3"/>
  <c r="Q546" i="3"/>
  <c r="Q4898" i="3"/>
  <c r="Q4153" i="3"/>
  <c r="Q3852" i="3"/>
  <c r="Q2877" i="3"/>
  <c r="Q4593" i="3"/>
  <c r="Q2609" i="3"/>
  <c r="Q649" i="3"/>
  <c r="Q576" i="3"/>
  <c r="Q763" i="3"/>
  <c r="Q3672" i="3"/>
  <c r="Q1623" i="3"/>
  <c r="Q4645" i="3"/>
  <c r="Q1032" i="3"/>
  <c r="Q1483" i="3"/>
  <c r="Q368" i="3"/>
  <c r="Q1796" i="3"/>
  <c r="Q5064" i="3"/>
  <c r="Q1478" i="3"/>
  <c r="Q2914" i="3"/>
  <c r="Q693" i="3"/>
  <c r="Q1914" i="3"/>
  <c r="Q3265" i="3"/>
  <c r="Q2217" i="3"/>
  <c r="Q2045" i="3"/>
  <c r="Q2716" i="3"/>
  <c r="Q4488" i="3"/>
  <c r="Q3620" i="3"/>
  <c r="Q3091" i="3"/>
  <c r="Q1593" i="3"/>
  <c r="Q953" i="3"/>
  <c r="Q190" i="3"/>
  <c r="Q3698" i="3"/>
  <c r="Q2510" i="3"/>
  <c r="Q4601" i="3"/>
  <c r="Q1124" i="3"/>
  <c r="Q678" i="3"/>
  <c r="Q3741" i="3"/>
  <c r="Q3869" i="3"/>
  <c r="Q1673" i="3"/>
  <c r="Q2249" i="3"/>
  <c r="Q1487" i="3"/>
  <c r="Q421" i="3"/>
  <c r="Q412" i="3"/>
  <c r="Q2673" i="3"/>
  <c r="Q4464" i="3"/>
  <c r="Q2298" i="3"/>
  <c r="Q4193" i="3"/>
  <c r="Q1543" i="3"/>
  <c r="Q2855" i="3"/>
  <c r="Q3251" i="3"/>
  <c r="Q1980" i="3"/>
  <c r="Q2955" i="3"/>
  <c r="Q2753" i="3"/>
  <c r="Q3090" i="3"/>
  <c r="Q701" i="3"/>
  <c r="Q3011" i="3"/>
  <c r="Q1536" i="3"/>
  <c r="Q1944" i="3"/>
  <c r="Q932" i="3"/>
  <c r="Q779" i="3"/>
  <c r="Q5042" i="3"/>
  <c r="Q690" i="3"/>
  <c r="Q3875" i="3"/>
  <c r="Q4265" i="3"/>
  <c r="Q3188" i="3"/>
  <c r="Q1073" i="3"/>
  <c r="Q636" i="3"/>
  <c r="Q1750" i="3"/>
  <c r="Q621" i="3"/>
  <c r="Q1468" i="3"/>
  <c r="Q4550" i="3"/>
  <c r="Q1513" i="3"/>
  <c r="Q1125" i="3"/>
  <c r="Q1540" i="3"/>
  <c r="Q4540" i="3"/>
  <c r="Q926" i="3"/>
  <c r="Q3580" i="3"/>
  <c r="Q727" i="3"/>
  <c r="Q3370" i="3"/>
  <c r="Q2305" i="3"/>
  <c r="Q201" i="3"/>
  <c r="Q2311" i="3"/>
  <c r="Q350" i="3"/>
  <c r="Q5015" i="3"/>
  <c r="Q4932" i="3"/>
  <c r="Q3981" i="3"/>
  <c r="Q312" i="3"/>
  <c r="Q622" i="3"/>
  <c r="Q4966" i="3"/>
  <c r="Q650" i="3"/>
  <c r="Q478" i="3"/>
  <c r="Q3663" i="3"/>
  <c r="Q4839" i="3"/>
  <c r="Q5073" i="3"/>
  <c r="Q2904" i="3"/>
  <c r="Q2414" i="3"/>
  <c r="Q3413" i="3"/>
  <c r="Q4237" i="3"/>
  <c r="Q343" i="3"/>
  <c r="Q2106" i="3"/>
  <c r="Q220" i="3"/>
  <c r="Q4535" i="3"/>
  <c r="Q2344" i="3"/>
  <c r="Q2227" i="3"/>
  <c r="Q1325" i="3"/>
  <c r="Q4723" i="3"/>
  <c r="Q3407" i="3"/>
  <c r="Q2275" i="3"/>
  <c r="Q3328" i="3"/>
  <c r="Q1162" i="3"/>
  <c r="Q784" i="3"/>
  <c r="Q704" i="3"/>
  <c r="Q3878" i="3"/>
  <c r="Q1344" i="3"/>
  <c r="Q2930" i="3"/>
  <c r="Q4247" i="3"/>
  <c r="Q2386" i="3"/>
  <c r="Q2291" i="3"/>
  <c r="Q4978" i="3"/>
  <c r="Q265" i="3"/>
  <c r="Q4182" i="3"/>
  <c r="Q309" i="3"/>
  <c r="Q2012" i="3"/>
  <c r="Q3854" i="3"/>
  <c r="Q1414" i="3"/>
  <c r="Q4918" i="3"/>
  <c r="Q2158" i="3"/>
  <c r="Q1191" i="3"/>
  <c r="Q4072" i="3"/>
  <c r="Q1434" i="3"/>
  <c r="Q1431" i="3"/>
  <c r="Q1442" i="3"/>
  <c r="Q946" i="3"/>
  <c r="Q3486" i="3"/>
  <c r="Q171" i="3"/>
  <c r="Q2541" i="3"/>
  <c r="Q4296" i="3"/>
  <c r="Q4092" i="3"/>
  <c r="Q2061" i="3"/>
  <c r="Q3142" i="3"/>
  <c r="Q3811" i="3"/>
  <c r="Q697" i="3"/>
  <c r="Q2643" i="3"/>
  <c r="Q1574" i="3"/>
  <c r="Q966" i="3"/>
  <c r="Q1216" i="3"/>
  <c r="Q1083" i="3"/>
  <c r="Q4487" i="3"/>
  <c r="Q1525" i="3"/>
  <c r="Q5005" i="3"/>
  <c r="Q1499" i="3"/>
  <c r="Q842" i="3"/>
  <c r="Q4633" i="3"/>
  <c r="Q3632" i="3"/>
  <c r="Q3098" i="3"/>
  <c r="Q2237" i="3"/>
  <c r="Q1580" i="3"/>
  <c r="Q1054" i="3"/>
  <c r="Q820" i="3"/>
  <c r="Q2787" i="3"/>
  <c r="Q1369" i="3"/>
  <c r="Q1886" i="3"/>
  <c r="Q925" i="3"/>
  <c r="Q3194" i="3"/>
  <c r="Q4115" i="3"/>
  <c r="Q1806" i="3"/>
  <c r="Q3193" i="3"/>
  <c r="Q3209" i="3"/>
  <c r="Q1814" i="3"/>
  <c r="Q3362" i="3"/>
  <c r="Q1625" i="3"/>
  <c r="Q2034" i="3"/>
  <c r="Q1160" i="3"/>
  <c r="Q1797" i="3"/>
  <c r="Q2098" i="3"/>
  <c r="Q3263" i="3"/>
  <c r="Q2794" i="3"/>
  <c r="Q838" i="3"/>
  <c r="Q4995" i="3"/>
  <c r="Q1521" i="3"/>
  <c r="Q134" i="3"/>
  <c r="Q1599" i="3"/>
  <c r="Q3548" i="3"/>
  <c r="Q3375" i="3"/>
  <c r="Q3348" i="3"/>
  <c r="Q4657" i="3"/>
  <c r="Q330" i="3"/>
  <c r="Q5133" i="3"/>
  <c r="Q1985" i="3"/>
  <c r="Q2571" i="3"/>
  <c r="Q491" i="3"/>
  <c r="Q1887" i="3"/>
  <c r="Q1230" i="3"/>
  <c r="Q180" i="3"/>
  <c r="Q1380" i="3"/>
  <c r="Q1452" i="3"/>
  <c r="Q2110" i="3"/>
  <c r="Q1415" i="3"/>
  <c r="Q3903" i="3"/>
  <c r="Q331" i="3"/>
  <c r="Q4936" i="3"/>
  <c r="Q2901" i="3"/>
  <c r="Q2352" i="3"/>
  <c r="Q1828" i="3"/>
  <c r="Q3252" i="3"/>
  <c r="Q2268" i="3"/>
  <c r="Q2709" i="3"/>
  <c r="Q143" i="3"/>
  <c r="Q723" i="3"/>
  <c r="Q4140" i="3"/>
  <c r="Q4399" i="3"/>
  <c r="Q3734" i="3"/>
  <c r="Q1883" i="3"/>
  <c r="Q1564" i="3"/>
  <c r="Q405" i="3"/>
  <c r="Q2635" i="3"/>
  <c r="Q2214" i="3"/>
  <c r="Q5173" i="3"/>
  <c r="Q4095" i="3"/>
  <c r="Q4200" i="3"/>
  <c r="Q2870" i="3"/>
  <c r="Q2733" i="3"/>
  <c r="Q3624" i="3"/>
  <c r="Q599" i="3"/>
  <c r="Q1317" i="3"/>
  <c r="Q2328" i="3"/>
  <c r="Q4321" i="3"/>
  <c r="Q1855" i="3"/>
  <c r="Q3441" i="3"/>
  <c r="Q1263" i="3"/>
  <c r="Q2299" i="3"/>
  <c r="Q1514" i="3"/>
  <c r="Q1671" i="3"/>
  <c r="Q1984" i="3"/>
  <c r="Q2868" i="3"/>
  <c r="Q1110" i="3"/>
  <c r="Q2729" i="3"/>
  <c r="Q806" i="3"/>
  <c r="Q3718" i="3"/>
  <c r="Q2748" i="3"/>
  <c r="Q3792" i="3"/>
  <c r="Q4841" i="3"/>
  <c r="Q3909" i="3"/>
  <c r="Q526" i="3"/>
  <c r="Q757" i="3"/>
  <c r="Q1987" i="3"/>
  <c r="Q4245" i="3"/>
  <c r="Q1838" i="3"/>
  <c r="Q5100" i="3"/>
  <c r="Q2937" i="3"/>
  <c r="Q818" i="3"/>
  <c r="Q3135" i="3"/>
  <c r="Q692" i="3"/>
  <c r="Q3771" i="3"/>
  <c r="Q2143" i="3"/>
  <c r="Q2303" i="3"/>
  <c r="Q2735" i="3"/>
  <c r="Q605" i="3"/>
  <c r="Q3352" i="3"/>
  <c r="Q358" i="3"/>
  <c r="Q4270" i="3"/>
  <c r="Q123" i="3"/>
  <c r="Q2279" i="3"/>
  <c r="Q3934" i="3"/>
  <c r="Q2600" i="3"/>
  <c r="Q2033" i="3"/>
  <c r="Q1962" i="3"/>
  <c r="Q2799" i="3"/>
  <c r="Q4325" i="3"/>
  <c r="Q3099" i="3"/>
  <c r="Q2591" i="3"/>
  <c r="Q299" i="3"/>
  <c r="Q1813" i="3"/>
  <c r="Q4106" i="3"/>
  <c r="Q3579" i="3"/>
  <c r="Q556" i="3"/>
  <c r="Q3547" i="3"/>
  <c r="Q1235" i="3"/>
  <c r="Q4256" i="3"/>
  <c r="Q351" i="3"/>
  <c r="Q2054" i="3"/>
  <c r="Q2387" i="3"/>
  <c r="Q1518" i="3"/>
  <c r="Q3572" i="3"/>
  <c r="Q1733" i="3"/>
  <c r="Q3800" i="3"/>
  <c r="Q3677" i="3"/>
  <c r="Q3942" i="3"/>
  <c r="Q4842" i="3"/>
  <c r="Q3917" i="3"/>
  <c r="Q624" i="3"/>
  <c r="Q5012" i="3"/>
  <c r="Q360" i="3"/>
  <c r="Q4875" i="3"/>
  <c r="Q2885" i="3"/>
  <c r="Q4227" i="3"/>
  <c r="Q2399" i="3"/>
  <c r="Q857" i="3"/>
  <c r="Q3065" i="3"/>
  <c r="Q2887" i="3"/>
  <c r="Q4496" i="3"/>
  <c r="Q4203" i="3"/>
  <c r="Q1273" i="3"/>
  <c r="Q3204" i="3"/>
  <c r="Q3255" i="3"/>
  <c r="Q3072" i="3"/>
  <c r="Q3637" i="3"/>
  <c r="Q1606" i="3"/>
  <c r="Q1636" i="3"/>
  <c r="Q2281" i="3"/>
  <c r="Q2313" i="3"/>
  <c r="Q3443" i="3"/>
  <c r="Q1918" i="3"/>
  <c r="Q800" i="3"/>
  <c r="Q4313" i="3"/>
  <c r="Q1935" i="3"/>
  <c r="Q4465" i="3"/>
  <c r="Q3003" i="3"/>
  <c r="Q5102" i="3"/>
  <c r="Q1747" i="3"/>
  <c r="Q1090" i="3"/>
  <c r="Q2179" i="3"/>
  <c r="Q3399" i="3"/>
  <c r="Q2517" i="3"/>
  <c r="Q3035" i="3"/>
  <c r="Q179" i="3"/>
  <c r="Q770" i="3"/>
  <c r="Q552" i="3"/>
  <c r="Q436" i="3"/>
  <c r="Q3126" i="3"/>
  <c r="Q1757" i="3"/>
  <c r="Q1097" i="3"/>
  <c r="Q4906" i="3"/>
  <c r="Q1910" i="3"/>
  <c r="Q4617" i="3"/>
  <c r="Q2587" i="3"/>
  <c r="Q4295" i="3"/>
  <c r="Q2555" i="3"/>
  <c r="Q2432" i="3"/>
  <c r="Q339" i="3"/>
  <c r="Q3989" i="3"/>
  <c r="Q3067" i="3"/>
  <c r="Q1346" i="3"/>
  <c r="Q1056" i="3"/>
  <c r="Q2186" i="3"/>
  <c r="Q5121" i="3"/>
  <c r="Q3849" i="3"/>
  <c r="Q3028" i="3"/>
  <c r="Q4343" i="3"/>
  <c r="Q807" i="3"/>
  <c r="Q1246" i="3"/>
  <c r="Q2858" i="3"/>
  <c r="Q4162" i="3"/>
  <c r="Q1582" i="3"/>
  <c r="Q1642" i="3"/>
  <c r="Q2004" i="3"/>
  <c r="Q4390" i="3"/>
  <c r="Q4350" i="3"/>
  <c r="Q275" i="3"/>
  <c r="Q3272" i="3"/>
  <c r="Q4433" i="3"/>
  <c r="Q1287" i="3"/>
  <c r="Q856" i="3"/>
  <c r="Q1108" i="3"/>
  <c r="Q5041" i="3"/>
  <c r="Q4009" i="3"/>
  <c r="Q1386" i="3"/>
  <c r="Q2469" i="3"/>
  <c r="Q3103" i="3"/>
  <c r="Q4221" i="3"/>
  <c r="Q4696" i="3"/>
  <c r="Q2360" i="3"/>
  <c r="Q2074" i="3"/>
  <c r="Q2545" i="3"/>
  <c r="Q5025" i="3"/>
  <c r="Q2069" i="3"/>
  <c r="Q126" i="3"/>
  <c r="Q3836" i="3"/>
  <c r="Q2457" i="3"/>
  <c r="Q1921" i="3"/>
  <c r="Q1784" i="3"/>
  <c r="Q816" i="3"/>
  <c r="Q1840" i="3"/>
  <c r="Q3964" i="3"/>
  <c r="Q2015" i="3"/>
  <c r="Q1154" i="3"/>
  <c r="Q1873" i="3"/>
  <c r="Q3689" i="3"/>
  <c r="Q3602" i="3"/>
  <c r="Q845" i="3"/>
  <c r="Q1265" i="3"/>
  <c r="Q226" i="3"/>
  <c r="Q4666" i="3"/>
  <c r="Q3840" i="3"/>
  <c r="Q2122" i="3"/>
  <c r="Q214" i="3"/>
  <c r="Q2160" i="3"/>
  <c r="Q1196" i="3"/>
  <c r="Q1913" i="3"/>
  <c r="Q1328" i="3"/>
  <c r="Q550" i="3"/>
  <c r="Q4345" i="3"/>
  <c r="Q2271" i="3"/>
  <c r="Q1199" i="3"/>
  <c r="Q4964" i="3"/>
  <c r="Q1943" i="3"/>
  <c r="Q4477" i="3"/>
  <c r="Q5053" i="3"/>
  <c r="Q2082" i="3"/>
  <c r="Q2512" i="3"/>
  <c r="Q877" i="3"/>
  <c r="Q4821" i="3"/>
  <c r="Q2661" i="3"/>
  <c r="Q4411" i="3"/>
  <c r="Q2520" i="3"/>
  <c r="Q948" i="3"/>
  <c r="Q1968" i="3"/>
  <c r="Q4317" i="3"/>
  <c r="Q834" i="3"/>
  <c r="Q2976" i="3"/>
  <c r="Q1485" i="3"/>
  <c r="Q5009" i="3"/>
  <c r="Q472" i="3"/>
  <c r="Q3499" i="3"/>
  <c r="Q367" i="3"/>
  <c r="Q817" i="3"/>
  <c r="Q3134" i="3"/>
  <c r="Q141" i="3"/>
  <c r="Q2531" i="3"/>
  <c r="Q716" i="3"/>
  <c r="Q777" i="3"/>
  <c r="Q1683" i="3"/>
  <c r="Q1217" i="3"/>
  <c r="Q1905" i="3"/>
  <c r="Q748" i="3"/>
  <c r="Q4682" i="3"/>
  <c r="Q3034" i="3"/>
  <c r="Q5161" i="3"/>
  <c r="Q712" i="3"/>
  <c r="Q4880" i="3"/>
  <c r="Q251" i="3"/>
  <c r="Q2744" i="3"/>
  <c r="Q1576" i="3"/>
  <c r="Q2669" i="3"/>
  <c r="Q1677" i="3"/>
  <c r="Q1257" i="3"/>
  <c r="Q3261" i="3"/>
  <c r="Q1597" i="3"/>
  <c r="Q1777" i="3"/>
  <c r="Q445" i="3"/>
  <c r="Q3565" i="3"/>
  <c r="Q4958" i="3"/>
  <c r="Q1841" i="3"/>
  <c r="Q254" i="3"/>
  <c r="Q4621" i="3"/>
  <c r="Q4204" i="3"/>
  <c r="Q267" i="3"/>
  <c r="Q3403" i="3"/>
  <c r="Q1422" i="3"/>
  <c r="Q3529" i="3"/>
  <c r="Q3697" i="3"/>
  <c r="Q426" i="3"/>
  <c r="Q933" i="3"/>
  <c r="Q380" i="3"/>
  <c r="Q1670" i="3"/>
  <c r="Q3560" i="3"/>
  <c r="Q1472" i="3"/>
  <c r="Q4820" i="3"/>
  <c r="Q1713" i="3"/>
  <c r="Q1146" i="3"/>
  <c r="Q4755" i="3"/>
  <c r="Q1343" i="3"/>
  <c r="Q2092" i="3"/>
  <c r="Q3643" i="3"/>
  <c r="Q2913" i="3"/>
  <c r="Q560" i="3"/>
  <c r="Q2357" i="3"/>
  <c r="Q2425" i="3"/>
  <c r="Q1370" i="3"/>
  <c r="Q4561" i="3"/>
  <c r="Q4852" i="3"/>
  <c r="Q3803" i="3"/>
  <c r="Q2724" i="3"/>
  <c r="Q3583" i="3"/>
  <c r="Q3268" i="3"/>
  <c r="Q3354" i="3"/>
  <c r="Q1785" i="3"/>
  <c r="Q3612" i="3"/>
  <c r="Q1989" i="3"/>
  <c r="Q5140" i="3"/>
  <c r="Q3327" i="3"/>
  <c r="Q1127" i="3"/>
  <c r="Q3250" i="3"/>
  <c r="Q4871" i="3"/>
  <c r="Q1484" i="3"/>
  <c r="Q4148" i="3"/>
  <c r="Q3475" i="3"/>
  <c r="Q2494" i="3"/>
  <c r="Q1261" i="3"/>
  <c r="Q4133" i="3"/>
  <c r="Q1893" i="3"/>
  <c r="Q3968" i="3"/>
  <c r="Q3862" i="3"/>
  <c r="Q447" i="3"/>
  <c r="Q1571" i="3"/>
  <c r="Q3424" i="3"/>
  <c r="Q4167" i="3"/>
  <c r="Q4283" i="3"/>
  <c r="Q4530" i="3"/>
  <c r="Q2115" i="3"/>
  <c r="Q4910" i="3"/>
  <c r="Q737" i="3"/>
  <c r="Q2604" i="3"/>
  <c r="Q4767" i="3"/>
  <c r="Q3791" i="3"/>
  <c r="Q2159" i="3"/>
  <c r="Q1454" i="3"/>
  <c r="Q2789" i="3"/>
  <c r="Q3332" i="3"/>
  <c r="Q1781" i="3"/>
  <c r="Q1408" i="3"/>
  <c r="Q3556" i="3"/>
  <c r="Q951" i="3"/>
  <c r="Q3335" i="3"/>
  <c r="Q1975" i="3"/>
  <c r="Q1136" i="3"/>
  <c r="Q2127" i="3"/>
  <c r="Q3191" i="3"/>
  <c r="Q4866" i="3"/>
  <c r="Q3739" i="3"/>
  <c r="Q1947" i="3"/>
  <c r="Q1471" i="3"/>
  <c r="Q3470" i="3"/>
  <c r="Q3226" i="3"/>
  <c r="Q931" i="3"/>
  <c r="Q3859" i="3"/>
  <c r="Q2801" i="3"/>
  <c r="Q4459" i="3"/>
  <c r="Q1251" i="3"/>
  <c r="Q2454" i="3"/>
  <c r="Q2381" i="3"/>
  <c r="Q4741" i="3"/>
  <c r="Q4924" i="3"/>
  <c r="Q1378" i="3"/>
  <c r="Q2586" i="3"/>
  <c r="Q3285" i="3"/>
  <c r="Q1312" i="3"/>
  <c r="Q3577" i="3"/>
  <c r="Q2605" i="3"/>
  <c r="Q3266" i="3"/>
  <c r="Q4113" i="3"/>
  <c r="Q4845" i="3"/>
  <c r="Q4262" i="3"/>
  <c r="Q4068" i="3"/>
  <c r="Q1896" i="3"/>
  <c r="Q2941" i="3"/>
  <c r="Q1633" i="3"/>
  <c r="Q2445" i="3"/>
  <c r="Q3928" i="3"/>
  <c r="Q2037" i="3"/>
  <c r="Q4890" i="3"/>
  <c r="Q860" i="3"/>
  <c r="Q1825" i="3"/>
  <c r="Q1795" i="3"/>
  <c r="Q2499" i="3"/>
  <c r="Q444" i="3"/>
  <c r="Q2971" i="3"/>
  <c r="Q133" i="3"/>
  <c r="Q1385" i="3"/>
  <c r="Q2113" i="3"/>
  <c r="Q2534" i="3"/>
  <c r="Q335" i="3"/>
  <c r="Q5115" i="3"/>
  <c r="Q4368" i="3"/>
  <c r="Q2596" i="3"/>
  <c r="Q3777" i="3"/>
  <c r="Q2270" i="3"/>
  <c r="Q1756" i="3"/>
  <c r="Q540" i="3"/>
  <c r="Q4138" i="3"/>
  <c r="Q199" i="3"/>
  <c r="Q2830" i="3"/>
  <c r="Q1998" i="3"/>
  <c r="Q3341" i="3"/>
  <c r="Q216" i="3"/>
  <c r="Q3104" i="3"/>
  <c r="Q196" i="3"/>
  <c r="Q5113" i="3"/>
  <c r="Q1067" i="3"/>
  <c r="Q1387" i="3"/>
  <c r="Q2581" i="3"/>
  <c r="Q745" i="3"/>
  <c r="Q3508" i="3"/>
  <c r="Q4365" i="3"/>
  <c r="Q971" i="3"/>
  <c r="Q1583" i="3"/>
  <c r="Q3432" i="3"/>
  <c r="Q3653" i="3"/>
  <c r="Q2176" i="3"/>
  <c r="Q1696" i="3"/>
  <c r="Q1462" i="3"/>
  <c r="Q3109" i="3"/>
  <c r="Q2622" i="3"/>
  <c r="Q5079" i="3"/>
  <c r="Q987" i="3"/>
  <c r="Q2434" i="3"/>
  <c r="Q4894" i="3"/>
  <c r="Q3626" i="3"/>
  <c r="Q431" i="3"/>
  <c r="Q4008" i="3"/>
  <c r="Q4991" i="3"/>
  <c r="Q1818" i="3"/>
  <c r="Q533" i="3"/>
  <c r="Q606" i="3"/>
  <c r="Q4849" i="3"/>
  <c r="Q620" i="3"/>
  <c r="Q3740" i="3"/>
  <c r="Q3760" i="3"/>
  <c r="Q608" i="3"/>
  <c r="Q2945" i="3"/>
  <c r="Q2693" i="3"/>
  <c r="Q4447" i="3"/>
  <c r="Q4012" i="3"/>
  <c r="Q2932" i="3"/>
  <c r="Q3071" i="3"/>
  <c r="Q1701" i="3"/>
  <c r="Q1992" i="3"/>
  <c r="Q1448" i="3"/>
  <c r="Q1590" i="3"/>
  <c r="Q985" i="3"/>
  <c r="Q3711" i="3"/>
  <c r="Q1139" i="3"/>
  <c r="Q3783" i="3"/>
  <c r="Q3593" i="3"/>
  <c r="Q3138" i="3"/>
  <c r="Q410" i="3"/>
  <c r="Q3816" i="3"/>
  <c r="Q4566" i="3"/>
  <c r="Q5095" i="3"/>
  <c r="Q3143" i="3"/>
  <c r="Q2031" i="3"/>
  <c r="Q4766" i="3"/>
  <c r="Q1109" i="3"/>
  <c r="Q1061" i="3"/>
  <c r="Q523" i="3"/>
  <c r="Q371" i="3"/>
  <c r="Q4212" i="3"/>
  <c r="Q1831" i="3"/>
  <c r="Q1360" i="3"/>
  <c r="Q3401" i="3"/>
  <c r="Q4762" i="3"/>
  <c r="Q1138" i="3"/>
  <c r="Q1535" i="3"/>
  <c r="Q3066" i="3"/>
  <c r="Q2711" i="3"/>
  <c r="Q2269" i="3"/>
  <c r="Q2902" i="3"/>
  <c r="Q598" i="3"/>
  <c r="Q420" i="3"/>
  <c r="Q1951" i="3"/>
  <c r="Q3736" i="3"/>
  <c r="Q4931" i="3"/>
  <c r="Q3132" i="3"/>
  <c r="Q2040" i="3"/>
  <c r="Q1647" i="3"/>
  <c r="Q3635" i="3"/>
  <c r="Q3764" i="3"/>
  <c r="Q1470" i="3"/>
  <c r="Q1021" i="3"/>
  <c r="Q2433" i="3"/>
  <c r="Q1890" i="3"/>
  <c r="Q5147" i="3"/>
  <c r="Q430" i="3"/>
  <c r="Q4833" i="3"/>
  <c r="Q960" i="3"/>
  <c r="Q1541" i="3"/>
  <c r="Q4107" i="3"/>
  <c r="Q4023" i="3"/>
  <c r="Q545" i="3"/>
  <c r="Q1990" i="3"/>
  <c r="Q3716" i="3"/>
  <c r="Q1865" i="3"/>
  <c r="Q851" i="3"/>
  <c r="Q3905" i="3"/>
  <c r="Q2723" i="3"/>
  <c r="Q2044" i="3"/>
  <c r="Q3326" i="3"/>
  <c r="Q1666" i="3"/>
  <c r="Q510" i="3"/>
  <c r="Q1997" i="3"/>
  <c r="Q1425" i="3"/>
  <c r="Q399" i="3"/>
  <c r="Q2952" i="3"/>
  <c r="Q1524" i="3"/>
  <c r="Q453" i="3"/>
  <c r="Q210" i="3"/>
  <c r="Q2006" i="3"/>
  <c r="Q628" i="3"/>
  <c r="Q2322" i="3"/>
  <c r="Q3150" i="3"/>
  <c r="Q4597" i="3"/>
  <c r="Q1368" i="3"/>
  <c r="Q513" i="3"/>
  <c r="Q3679" i="3"/>
  <c r="Q4073" i="3"/>
  <c r="Q4056" i="3"/>
  <c r="Q5097" i="3"/>
  <c r="Q2058" i="3"/>
  <c r="Q1345" i="3"/>
  <c r="Q3765" i="3"/>
  <c r="Q2223" i="3"/>
  <c r="Q4711" i="3"/>
  <c r="Q1793" i="3"/>
  <c r="Q3895" i="3"/>
  <c r="Q1011" i="3"/>
  <c r="Q2615" i="3"/>
  <c r="Q1909" i="3"/>
  <c r="Q442" i="3"/>
  <c r="Q2646" i="3"/>
  <c r="Q2632" i="3"/>
  <c r="Q664" i="3"/>
  <c r="Q4860" i="3"/>
  <c r="Q1058" i="3"/>
  <c r="Q4395" i="3"/>
  <c r="Q2129" i="3"/>
  <c r="Q582" i="3"/>
  <c r="Q2011" i="3"/>
  <c r="Q2215" i="3"/>
  <c r="Q2025" i="3"/>
  <c r="Q1714" i="3"/>
  <c r="Q3177" i="3"/>
  <c r="Q4872" i="3"/>
  <c r="Q5158" i="3"/>
  <c r="Q192" i="3"/>
  <c r="Q3185" i="3"/>
  <c r="Q1721" i="3"/>
  <c r="Q3597" i="3"/>
  <c r="Q4622" i="3"/>
  <c r="Q4435" i="3"/>
  <c r="Q2413" i="3"/>
  <c r="Q2350" i="3"/>
  <c r="Q2003" i="3"/>
  <c r="Q3972" i="3"/>
  <c r="Q5171" i="3"/>
  <c r="Q3110" i="3"/>
  <c r="Q2613" i="3"/>
  <c r="Q1945" i="3"/>
  <c r="Q912" i="3"/>
  <c r="Q4402" i="3"/>
  <c r="Q3564" i="3"/>
  <c r="Q4549" i="3"/>
  <c r="Q2860" i="3"/>
  <c r="Q647" i="3"/>
  <c r="Q1922" i="3"/>
  <c r="Q2325" i="3"/>
  <c r="Q1760" i="3"/>
  <c r="Q1075" i="3"/>
  <c r="Q5088" i="3"/>
  <c r="Q118" i="3"/>
  <c r="Q3428" i="3"/>
  <c r="Q2564" i="3"/>
  <c r="Q2355" i="3"/>
  <c r="Q1404" i="3"/>
  <c r="Q4127" i="3"/>
  <c r="Q3545" i="3"/>
  <c r="Q1225" i="3"/>
  <c r="Q5033" i="3"/>
  <c r="Q787" i="3"/>
  <c r="Q3365" i="3"/>
  <c r="Q244" i="3"/>
  <c r="Q2536" i="3"/>
  <c r="Q3935" i="3"/>
  <c r="Q1153" i="3"/>
  <c r="Q2736" i="3"/>
  <c r="Q3199" i="3"/>
  <c r="Q2486" i="3"/>
  <c r="Q3787" i="3"/>
  <c r="Q3652" i="3"/>
  <c r="Q4101" i="3"/>
  <c r="Q4811" i="3"/>
  <c r="Q4186" i="3"/>
  <c r="Q272" i="3"/>
  <c r="Q702" i="3"/>
  <c r="Q2319" i="3"/>
  <c r="Q1042" i="3"/>
  <c r="Q2306" i="3"/>
  <c r="Q2524" i="3"/>
  <c r="Q490" i="3"/>
  <c r="Q4157" i="3"/>
  <c r="Q4501" i="3"/>
  <c r="Q871" i="3"/>
  <c r="Q836" i="3"/>
  <c r="Q2558" i="3"/>
  <c r="Q1919" i="3"/>
  <c r="Q2846" i="3"/>
  <c r="Q119" i="3"/>
  <c r="Q4439" i="3"/>
  <c r="Q1034" i="3"/>
  <c r="Q1383" i="3"/>
  <c r="Q2561" i="3"/>
  <c r="Q269" i="3"/>
  <c r="Q874" i="3"/>
  <c r="Q587" i="3"/>
  <c r="Q2882" i="3"/>
  <c r="Q3850" i="3"/>
  <c r="Q900" i="3"/>
  <c r="Q897" i="3"/>
  <c r="Q1232" i="3"/>
  <c r="Q366" i="3"/>
  <c r="Q2666" i="3"/>
  <c r="Q3015" i="3"/>
  <c r="Q1554" i="3"/>
  <c r="Q2243" i="3"/>
  <c r="Q519" i="3"/>
  <c r="Q4076" i="3"/>
  <c r="Q1481" i="3"/>
  <c r="Q3773" i="3"/>
  <c r="Q3846" i="3"/>
  <c r="Q2477" i="3"/>
  <c r="Q1912" i="3"/>
  <c r="Q2918" i="3"/>
  <c r="Q3256" i="3"/>
  <c r="Q1064" i="3"/>
  <c r="Q2676" i="3"/>
  <c r="Q4569" i="3"/>
  <c r="Q2665" i="3"/>
  <c r="Q105" i="3"/>
  <c r="Q1845" i="3"/>
  <c r="Q829" i="3"/>
  <c r="Q4039" i="3"/>
  <c r="Q2094" i="3"/>
  <c r="Q4603" i="3"/>
  <c r="Q864" i="3"/>
  <c r="Q3638" i="3"/>
  <c r="Q3125" i="3"/>
  <c r="Q1511" i="3"/>
  <c r="Q2021" i="3"/>
  <c r="Q3323" i="3"/>
  <c r="Q3916" i="3"/>
  <c r="Q805" i="3"/>
  <c r="Q5004" i="3"/>
  <c r="Q5141" i="3"/>
  <c r="Q3498" i="3"/>
  <c r="Q2446" i="3"/>
  <c r="Q1477" i="3"/>
  <c r="Q998" i="3"/>
  <c r="Q2682" i="3"/>
  <c r="Q1588" i="3"/>
  <c r="Q1631" i="3"/>
  <c r="Q1618" i="3"/>
  <c r="Q1652" i="3"/>
  <c r="Q4481" i="3"/>
  <c r="Q2553" i="3"/>
  <c r="Q984" i="3"/>
  <c r="Q2047" i="3"/>
  <c r="Q1267" i="3"/>
  <c r="Q4997" i="3"/>
  <c r="Q2667" i="3"/>
  <c r="Q3284" i="3"/>
  <c r="Q1041" i="3"/>
  <c r="Q728" i="3"/>
  <c r="Q4385" i="3"/>
  <c r="Q4326" i="3"/>
  <c r="Q3662" i="3"/>
  <c r="Q2474" i="3"/>
  <c r="Q515" i="3"/>
  <c r="Q2164" i="3"/>
  <c r="Q2133" i="3"/>
  <c r="Q5010" i="3"/>
  <c r="Q1316" i="3"/>
  <c r="Q2836" i="3"/>
  <c r="Q2905" i="3"/>
  <c r="Q1565" i="3"/>
  <c r="Q906" i="3"/>
  <c r="Q1572" i="3"/>
  <c r="Q3007" i="3"/>
  <c r="Q4648" i="3"/>
  <c r="Q1526" i="3"/>
  <c r="Q4065" i="3"/>
  <c r="Q1724" i="3"/>
  <c r="Q597" i="3"/>
  <c r="Q1307" i="3"/>
  <c r="Q1113" i="3"/>
  <c r="Q3074" i="3"/>
  <c r="Q3145" i="3"/>
  <c r="Q756" i="3"/>
  <c r="Q2152" i="3"/>
  <c r="Q699" i="3"/>
  <c r="Q1420" i="3"/>
  <c r="Q532" i="3"/>
  <c r="Q637" i="3"/>
  <c r="Q2076" i="3"/>
  <c r="Q2515" i="3"/>
  <c r="Q4699" i="3"/>
  <c r="Q2642" i="3"/>
  <c r="Q4109" i="3"/>
  <c r="Q4446" i="3"/>
  <c r="Q5081" i="3"/>
  <c r="Q2050" i="3"/>
  <c r="Q414" i="3"/>
  <c r="Q2616" i="3"/>
  <c r="Q1877" i="3"/>
  <c r="Q2908" i="3"/>
  <c r="Q3513" i="3"/>
  <c r="Q708" i="3"/>
  <c r="Q3688" i="3"/>
  <c r="Q2793" i="3"/>
  <c r="Q4291" i="3"/>
  <c r="Q4751" i="3"/>
  <c r="Q1493" i="3"/>
  <c r="Q2677" i="3"/>
  <c r="Q2141" i="3"/>
  <c r="Q4026" i="3"/>
  <c r="Q4164" i="3"/>
  <c r="Q714" i="3"/>
  <c r="Q1850" i="3"/>
  <c r="Q2993" i="3"/>
  <c r="Q3243" i="3"/>
  <c r="Q3216" i="3"/>
  <c r="Q2743" i="3"/>
  <c r="Q2409" i="3"/>
  <c r="Q2812" i="3"/>
  <c r="Q1084" i="3"/>
  <c r="Q3569" i="3"/>
  <c r="Q1469" i="3"/>
  <c r="Q3320" i="3"/>
  <c r="Q1759" i="3"/>
  <c r="Q2456" i="3"/>
  <c r="Q1600" i="3"/>
  <c r="Q5104" i="3"/>
  <c r="Q5178" i="3"/>
  <c r="Q1341" i="3"/>
  <c r="Q1882" i="3"/>
  <c r="Q2301" i="3"/>
  <c r="Q4976" i="3"/>
  <c r="Q2053" i="3"/>
  <c r="Q3785" i="3"/>
  <c r="Q3183" i="3"/>
  <c r="Q2451" i="3"/>
  <c r="Q718" i="3"/>
  <c r="Q5129" i="3"/>
  <c r="Q3420" i="3"/>
  <c r="Q2008" i="3"/>
  <c r="Q3207" i="3"/>
  <c r="Q1266" i="3"/>
  <c r="Q3225" i="3"/>
  <c r="Q3958" i="3"/>
  <c r="Q642" i="3"/>
  <c r="Q166" i="3"/>
  <c r="Q1772" i="3"/>
  <c r="Q1105" i="3"/>
  <c r="Q1930" i="3"/>
  <c r="Q4625" i="3"/>
  <c r="Q4624" i="3"/>
  <c r="Q3271" i="3"/>
  <c r="Q1486" i="3"/>
  <c r="Q5184" i="3"/>
  <c r="Q3516" i="3"/>
  <c r="Q1224" i="3"/>
  <c r="Q319" i="3"/>
  <c r="Q2943" i="3"/>
  <c r="Q4264" i="3"/>
  <c r="Q2326" i="3"/>
  <c r="Q940" i="3"/>
  <c r="Q4401" i="3"/>
  <c r="Q2685" i="3"/>
  <c r="Q5089" i="3"/>
  <c r="Q3262" i="3"/>
  <c r="Q1285" i="3"/>
  <c r="Q497" i="3"/>
  <c r="Q483" i="3"/>
  <c r="Q2193" i="3"/>
  <c r="Q991" i="3"/>
  <c r="Q1150" i="3"/>
  <c r="Q2816" i="3"/>
  <c r="Q780" i="3"/>
  <c r="Q300" i="3"/>
  <c r="Q1256" i="3"/>
  <c r="Q3902" i="3"/>
  <c r="Q3623" i="3"/>
  <c r="Q4003" i="3"/>
  <c r="Q2482" i="3"/>
  <c r="Q4259" i="3"/>
  <c r="Q2187" i="3"/>
  <c r="Q4524" i="3"/>
  <c r="Q3789" i="3"/>
  <c r="Q593" i="3"/>
  <c r="Q3154" i="3"/>
  <c r="Q3710" i="3"/>
  <c r="Q4529" i="3"/>
  <c r="Q1789" i="3"/>
  <c r="Q4053" i="3"/>
  <c r="Q3885" i="3"/>
  <c r="Q2927" i="3"/>
  <c r="Q3278" i="3"/>
  <c r="Q2447" i="3"/>
  <c r="Q1707" i="3"/>
  <c r="Q1366" i="3"/>
  <c r="Q914" i="3"/>
  <c r="Q1310" i="3"/>
  <c r="Q1436" i="3"/>
  <c r="Q1057" i="3"/>
  <c r="Q1637" i="3"/>
  <c r="Q504" i="3"/>
  <c r="Q1131" i="3"/>
  <c r="Q1736" i="3"/>
  <c r="Q1608" i="3"/>
  <c r="Q879" i="3"/>
  <c r="Q1501" i="3"/>
  <c r="Q3514" i="3"/>
  <c r="Q1770" i="3"/>
  <c r="Q2950" i="3"/>
  <c r="Q554" i="3"/>
  <c r="Q3460" i="3"/>
  <c r="Q705" i="3"/>
  <c r="Q2087" i="3"/>
  <c r="Q2373" i="3"/>
  <c r="Q4361" i="3"/>
  <c r="Q3757" i="3"/>
  <c r="Q2274" i="3"/>
  <c r="Q4373" i="3"/>
  <c r="Q2502" i="3"/>
  <c r="Q1438" i="3"/>
  <c r="Q3521" i="3"/>
  <c r="Q2650" i="3"/>
  <c r="Q2468" i="3"/>
  <c r="Q3720" i="3"/>
  <c r="Q852" i="3"/>
  <c r="Q1361" i="3"/>
  <c r="Q1296" i="3"/>
  <c r="Q2706" i="3"/>
  <c r="Q4098" i="3"/>
  <c r="Q2758" i="3"/>
  <c r="Q1259" i="3"/>
  <c r="Q2450" i="3"/>
  <c r="Q2295" i="3"/>
  <c r="Q3877" i="3"/>
  <c r="Q2690" i="3"/>
  <c r="Q170" i="3"/>
  <c r="Q2896" i="3"/>
  <c r="Q1407" i="3"/>
  <c r="Q4277" i="3"/>
  <c r="Q4220" i="3"/>
  <c r="Q1834" i="3"/>
  <c r="Q3237" i="3"/>
  <c r="Q722" i="3"/>
  <c r="Q4452" i="3"/>
  <c r="Q2809" i="3"/>
  <c r="Q2370" i="3"/>
  <c r="Q261" i="3"/>
  <c r="Q3818" i="3"/>
  <c r="Q1071" i="3"/>
  <c r="Q1857" i="3"/>
  <c r="Q601" i="3"/>
  <c r="Q1764" i="3"/>
  <c r="Q3889" i="3"/>
  <c r="Q158" i="3"/>
  <c r="Q3987" i="3"/>
  <c r="Q887" i="3"/>
  <c r="Q1293" i="3"/>
  <c r="Q955" i="3"/>
  <c r="Q3575" i="3"/>
  <c r="Q4513" i="3"/>
  <c r="Q1957" i="3"/>
  <c r="Q2656" i="3"/>
  <c r="Q2046" i="3"/>
  <c r="Q2773" i="3"/>
  <c r="Q1858" i="3"/>
  <c r="Q2429" i="3"/>
  <c r="Q2972" i="3"/>
  <c r="Q1798" i="3"/>
  <c r="Q232" i="3"/>
  <c r="Q297" i="3"/>
  <c r="Q4357" i="3"/>
  <c r="Q2099" i="3"/>
  <c r="Q3532" i="3"/>
  <c r="Q2674" i="3"/>
  <c r="Q2010" i="3"/>
  <c r="Q2649" i="3"/>
  <c r="Q406" i="3"/>
  <c r="Q185" i="3"/>
  <c r="Q2959" i="3"/>
  <c r="Q1753" i="3"/>
  <c r="Q883" i="3"/>
  <c r="Q539" i="3"/>
  <c r="Q3080" i="3"/>
  <c r="Q347" i="3"/>
  <c r="Q2653" i="3"/>
  <c r="Q965" i="3"/>
  <c r="Q1629" i="3"/>
  <c r="Q758" i="3"/>
  <c r="Q2292" i="3"/>
  <c r="Q4967" i="3"/>
  <c r="Q1635" i="3"/>
  <c r="Q1570" i="3"/>
  <c r="Q4673" i="3"/>
  <c r="Q638" i="3"/>
  <c r="Q2583" i="3"/>
  <c r="Q2470" i="3"/>
  <c r="Q1655" i="3"/>
  <c r="Q1094" i="3"/>
  <c r="Q323" i="3"/>
  <c r="Q3044" i="3"/>
  <c r="Q195" i="3"/>
  <c r="Q2578" i="3"/>
  <c r="Q3258" i="3"/>
  <c r="Q1934" i="3"/>
  <c r="Q424" i="3"/>
  <c r="Q1115" i="3"/>
  <c r="Q5153" i="3"/>
  <c r="Q3030" i="3"/>
  <c r="Q2668" i="3"/>
  <c r="Q5069" i="3"/>
  <c r="Q4253" i="3"/>
  <c r="Q964" i="3"/>
  <c r="Q2459" i="3"/>
  <c r="Q3914" i="3"/>
  <c r="Q3102" i="3"/>
  <c r="Q4404" i="3"/>
  <c r="Q4294" i="3"/>
  <c r="Q2828" i="3"/>
  <c r="Q2751" i="3"/>
  <c r="Q2023" i="3"/>
  <c r="Q3325" i="3"/>
  <c r="Q3670" i="3"/>
  <c r="Q1969" i="3"/>
  <c r="Q1249" i="3"/>
  <c r="Q4207" i="3"/>
  <c r="Q147" i="3"/>
  <c r="Q1966" i="3"/>
  <c r="Q2826" i="3"/>
  <c r="Q4206" i="3"/>
  <c r="Q1302" i="3"/>
  <c r="Q555" i="3"/>
  <c r="Q3584" i="3"/>
  <c r="Q2727" i="3"/>
  <c r="Q2016" i="3"/>
  <c r="Q4522" i="3"/>
  <c r="Q184" i="3"/>
  <c r="Q3737" i="3"/>
  <c r="Q564" i="3"/>
  <c r="Q1676" i="3"/>
  <c r="Q1916" i="3"/>
  <c r="Q1776" i="3"/>
  <c r="Q2029" i="3"/>
  <c r="Q2898" i="3"/>
  <c r="Q3646" i="3"/>
  <c r="Q4744" i="3"/>
  <c r="Q4853" i="3"/>
  <c r="Q3465" i="3"/>
  <c r="Q212" i="3"/>
  <c r="Q3686" i="3"/>
  <c r="Q116" i="3"/>
  <c r="Q1336" i="3"/>
  <c r="Q2738" i="3"/>
  <c r="Q4955" i="3"/>
  <c r="Q2177" i="3"/>
  <c r="Q3076" i="3"/>
  <c r="Q3487" i="3"/>
  <c r="Q4191" i="3"/>
  <c r="Q2137" i="3"/>
  <c r="Q4338" i="3"/>
  <c r="Q2687" i="3"/>
  <c r="Q231" i="3"/>
  <c r="Q921" i="3"/>
  <c r="Q3881" i="3"/>
  <c r="Q1941" i="3"/>
  <c r="Q2939" i="3"/>
  <c r="Q2980" i="3"/>
  <c r="Q1348" i="3"/>
  <c r="Q1262" i="3"/>
  <c r="Q3866" i="3"/>
  <c r="Q2707" i="3"/>
  <c r="Q1774" i="3"/>
  <c r="Q819" i="3"/>
  <c r="Q2412" i="3"/>
  <c r="Q2493" i="3"/>
  <c r="Q4364" i="3"/>
  <c r="Q2722" i="3"/>
  <c r="Q2206" i="3"/>
  <c r="Q3925" i="3"/>
  <c r="Q3161" i="3"/>
  <c r="Q3489" i="3"/>
  <c r="Q3642" i="3"/>
  <c r="Q2842" i="3"/>
  <c r="Q4024" i="3"/>
  <c r="Q1435" i="3"/>
  <c r="Q317" i="3"/>
  <c r="Q4425" i="3"/>
  <c r="Q135" i="3"/>
  <c r="Q5066" i="3"/>
  <c r="Q4300" i="3"/>
  <c r="Q411" i="3"/>
  <c r="Q524" i="3"/>
  <c r="Q2371" i="3"/>
  <c r="Q4770" i="3"/>
  <c r="Q2422" i="3"/>
  <c r="Q4660" i="3"/>
  <c r="Q1211" i="3"/>
  <c r="Q4150" i="3"/>
  <c r="Q4310" i="3"/>
  <c r="Q1290" i="3"/>
  <c r="Q3497" i="3"/>
  <c r="B106" i="5"/>
  <c r="B107" i="5" s="1"/>
  <c r="B108" i="5" l="1"/>
  <c r="B109" i="5" s="1"/>
  <c r="B110" i="5" s="1"/>
  <c r="B111" i="5" s="1"/>
  <c r="B112" i="5" l="1"/>
  <c r="B113" i="5" s="1"/>
  <c r="B114" i="5" s="1"/>
  <c r="B115" i="5" l="1"/>
  <c r="B116" i="5" s="1"/>
  <c r="B117" i="5" s="1"/>
  <c r="B118" i="5" s="1"/>
  <c r="B119" i="5" s="1"/>
  <c r="B120" i="5" s="1"/>
  <c r="B121" i="5" s="1"/>
  <c r="B122" i="5" s="1"/>
  <c r="B123" i="5" l="1"/>
  <c r="B124" i="5" s="1"/>
  <c r="B125" i="5" s="1"/>
  <c r="B126" i="5" s="1"/>
  <c r="B127" i="5" s="1"/>
  <c r="B128" i="5" s="1"/>
  <c r="B129" i="5" l="1"/>
  <c r="B130" i="5" s="1"/>
  <c r="B131" i="5" l="1"/>
  <c r="B132" i="5" s="1"/>
  <c r="B133" i="5" l="1"/>
  <c r="B134" i="5" s="1"/>
  <c r="B135" i="5" l="1"/>
  <c r="B136" i="5" s="1"/>
  <c r="B137" i="5" l="1"/>
  <c r="B138" i="5" s="1"/>
  <c r="B139" i="5" s="1"/>
  <c r="B140" i="5" s="1"/>
  <c r="B141" i="5" s="1"/>
  <c r="B142" i="5" s="1"/>
  <c r="B143" i="5" s="1"/>
  <c r="B144" i="5" s="1"/>
  <c r="B145" i="5" s="1"/>
  <c r="B146" i="5" s="1"/>
  <c r="B147" i="5" s="1"/>
  <c r="B148" i="5" s="1"/>
  <c r="B149" i="5" s="1"/>
  <c r="B150" i="5" s="1"/>
  <c r="B151" i="5" s="1"/>
  <c r="B152" i="5" l="1"/>
  <c r="B153" i="5" s="1"/>
  <c r="B154" i="5" l="1"/>
  <c r="B155" i="5" l="1"/>
  <c r="B156" i="5" s="1"/>
  <c r="B157" i="5" l="1"/>
  <c r="B158" i="5" s="1"/>
  <c r="B159" i="5" s="1"/>
  <c r="B160" i="5" s="1"/>
  <c r="B161" i="5" s="1"/>
  <c r="B162" i="5" s="1"/>
  <c r="B163" i="5" s="1"/>
  <c r="B164" i="5" l="1"/>
  <c r="B165" i="5" s="1"/>
  <c r="B166" i="5" l="1"/>
  <c r="B167" i="5" s="1"/>
  <c r="B168" i="5" l="1"/>
  <c r="B169" i="5" s="1"/>
  <c r="B170" i="5" s="1"/>
  <c r="B171" i="5" s="1"/>
  <c r="B172" i="5" s="1"/>
  <c r="B173" i="5" s="1"/>
  <c r="B174" i="5" s="1"/>
  <c r="B175" i="5" s="1"/>
  <c r="B176" i="5" s="1"/>
  <c r="B177" i="5" s="1"/>
  <c r="B178" i="5" s="1"/>
  <c r="B179" i="5" s="1"/>
  <c r="B180" i="5" l="1"/>
  <c r="B181" i="5" s="1"/>
  <c r="B182" i="5" s="1"/>
  <c r="B183" i="5" l="1"/>
  <c r="B184" i="5" s="1"/>
  <c r="B185" i="5" l="1"/>
  <c r="B186" i="5" s="1"/>
  <c r="B187" i="5" s="1"/>
  <c r="B188" i="5" l="1"/>
  <c r="B189" i="5" s="1"/>
  <c r="B190" i="5" l="1"/>
  <c r="B191" i="5" s="1"/>
  <c r="B192" i="5" l="1"/>
  <c r="B193" i="5" s="1"/>
  <c r="B194" i="5" s="1"/>
  <c r="B195" i="5" s="1"/>
  <c r="B196" i="5" s="1"/>
  <c r="B197" i="5" s="1"/>
  <c r="B198" i="5" s="1"/>
  <c r="B199" i="5" s="1"/>
  <c r="B200" i="5" s="1"/>
  <c r="B201" i="5" s="1"/>
  <c r="B202" i="5" s="1"/>
  <c r="B203" i="5" s="1"/>
  <c r="B204" i="5" l="1"/>
  <c r="B205" i="5" s="1"/>
  <c r="B206" i="5" l="1"/>
  <c r="B207" i="5" s="1"/>
  <c r="B208" i="5" s="1"/>
  <c r="B209" i="5" l="1"/>
  <c r="B210" i="5" s="1"/>
  <c r="B211" i="5" s="1"/>
  <c r="B212" i="5" s="1"/>
  <c r="B213" i="5" s="1"/>
  <c r="B214" i="5" l="1"/>
  <c r="B215" i="5" s="1"/>
  <c r="B216" i="5" l="1"/>
  <c r="B217" i="5" s="1"/>
  <c r="B218" i="5" l="1"/>
  <c r="B219" i="5" s="1"/>
  <c r="B220" i="5" s="1"/>
  <c r="B221" i="5" s="1"/>
  <c r="B222" i="5" s="1"/>
  <c r="B223" i="5" s="1"/>
  <c r="B224" i="5" s="1"/>
  <c r="B225" i="5" l="1"/>
  <c r="B226" i="5" s="1"/>
  <c r="B227" i="5" s="1"/>
  <c r="B228" i="5" l="1"/>
  <c r="B229" i="5" s="1"/>
  <c r="B230" i="5" l="1"/>
  <c r="B231" i="5" s="1"/>
  <c r="B232" i="5" s="1"/>
  <c r="B233" i="5" s="1"/>
  <c r="B234" i="5" s="1"/>
  <c r="B235" i="5" s="1"/>
  <c r="B236" i="5" s="1"/>
  <c r="B237" i="5" s="1"/>
  <c r="B238" i="5" l="1"/>
  <c r="B239" i="5" s="1"/>
  <c r="B240" i="5" s="1"/>
  <c r="C8" i="5" s="1"/>
  <c r="C9" i="5" l="1"/>
  <c r="C10" i="5"/>
  <c r="C13" i="5"/>
  <c r="C11" i="5"/>
  <c r="C16" i="5"/>
  <c r="C12" i="5"/>
  <c r="C14" i="5"/>
  <c r="C15" i="5"/>
  <c r="C19" i="5"/>
  <c r="C17" i="5"/>
  <c r="C18" i="5"/>
  <c r="C21" i="5"/>
  <c r="C20" i="5"/>
  <c r="C30" i="5"/>
  <c r="C22" i="5"/>
  <c r="C23" i="5"/>
  <c r="C32" i="5"/>
  <c r="C27" i="5"/>
  <c r="C24" i="5"/>
  <c r="C29" i="5"/>
  <c r="C33" i="5"/>
  <c r="C31" i="5"/>
  <c r="C25" i="5"/>
  <c r="C35" i="5"/>
  <c r="C34" i="5"/>
  <c r="C28" i="5"/>
  <c r="C26" i="5"/>
  <c r="C38" i="5"/>
  <c r="C36" i="5"/>
  <c r="C37" i="5"/>
  <c r="C40" i="5"/>
  <c r="C39" i="5"/>
  <c r="C41" i="5"/>
  <c r="C149" i="5"/>
  <c r="C77" i="5"/>
  <c r="C119" i="5"/>
  <c r="C200" i="5"/>
  <c r="C106" i="5"/>
  <c r="C76" i="5"/>
  <c r="C126" i="5"/>
  <c r="C103" i="5"/>
  <c r="C180" i="5"/>
  <c r="C129" i="5"/>
  <c r="C226" i="5"/>
  <c r="C188" i="5"/>
  <c r="C43" i="5"/>
  <c r="C184" i="5"/>
  <c r="C219" i="5"/>
  <c r="C66" i="5"/>
  <c r="C203" i="5"/>
  <c r="C44" i="5"/>
  <c r="C178" i="5"/>
  <c r="C136" i="5"/>
  <c r="C215" i="5"/>
  <c r="C139" i="5"/>
  <c r="C57" i="5"/>
  <c r="C204" i="5"/>
  <c r="C206" i="5"/>
  <c r="C163" i="5"/>
  <c r="C94" i="5"/>
  <c r="C88" i="5"/>
  <c r="C187" i="5"/>
  <c r="C64" i="5"/>
  <c r="C63" i="5"/>
  <c r="C193" i="5"/>
  <c r="C189" i="5"/>
  <c r="C85" i="5"/>
  <c r="C97" i="5"/>
  <c r="C123" i="5"/>
  <c r="C61" i="5"/>
  <c r="C115" i="5"/>
  <c r="C238" i="5"/>
  <c r="C151" i="5"/>
  <c r="C101" i="5"/>
  <c r="C221" i="5"/>
  <c r="C150" i="5"/>
  <c r="C105" i="5"/>
  <c r="C134" i="5"/>
  <c r="C231" i="5"/>
  <c r="C152" i="5"/>
  <c r="C87" i="5"/>
  <c r="C174" i="5"/>
  <c r="C82" i="5"/>
  <c r="C110" i="5"/>
  <c r="C145" i="5"/>
  <c r="C73" i="5"/>
  <c r="C84" i="5"/>
  <c r="C205" i="5"/>
  <c r="C170" i="5"/>
  <c r="C176" i="5"/>
  <c r="C48" i="5"/>
  <c r="C130" i="5"/>
  <c r="C42" i="5"/>
  <c r="C127" i="5"/>
  <c r="C83" i="5"/>
  <c r="C211" i="5"/>
  <c r="C216" i="5"/>
  <c r="C210" i="5"/>
  <c r="C140" i="5"/>
  <c r="C100" i="5"/>
  <c r="C185" i="5"/>
  <c r="C72" i="5"/>
  <c r="C153" i="5"/>
  <c r="C198" i="5"/>
  <c r="C234" i="5"/>
  <c r="C52" i="5"/>
  <c r="C99" i="5"/>
  <c r="C212" i="5"/>
  <c r="C95" i="5"/>
  <c r="C157" i="5"/>
  <c r="C71" i="5"/>
  <c r="C80" i="5"/>
  <c r="C86" i="5"/>
  <c r="C228" i="5"/>
  <c r="C197" i="5"/>
  <c r="C156" i="5"/>
  <c r="C183" i="5"/>
  <c r="C144" i="5"/>
  <c r="C168" i="5"/>
  <c r="C102" i="5"/>
  <c r="C222" i="5"/>
  <c r="C233" i="5"/>
  <c r="C240" i="5"/>
  <c r="C225" i="5"/>
  <c r="C50" i="5"/>
  <c r="C217" i="5"/>
  <c r="C158" i="5"/>
  <c r="C190" i="5"/>
  <c r="C179" i="5"/>
  <c r="C175" i="5"/>
  <c r="C78" i="5"/>
  <c r="C165" i="5"/>
  <c r="C167" i="5"/>
  <c r="C213" i="5"/>
  <c r="C164" i="5"/>
  <c r="C70" i="5"/>
  <c r="C214" i="5"/>
  <c r="C196" i="5"/>
  <c r="C171" i="5"/>
  <c r="C90" i="5"/>
  <c r="C142" i="5"/>
  <c r="C199" i="5"/>
  <c r="C46" i="5"/>
  <c r="C182" i="5"/>
  <c r="C155" i="5"/>
  <c r="C67" i="5"/>
  <c r="C137" i="5"/>
  <c r="C79" i="5"/>
  <c r="C186" i="5"/>
  <c r="C68" i="5"/>
  <c r="C47" i="5"/>
  <c r="C220" i="5"/>
  <c r="C93" i="5"/>
  <c r="C109" i="5"/>
  <c r="C161" i="5"/>
  <c r="C209" i="5"/>
  <c r="C56" i="5"/>
  <c r="C208" i="5"/>
  <c r="C53" i="5"/>
  <c r="C224" i="5"/>
  <c r="C107" i="5"/>
  <c r="C133" i="5"/>
  <c r="C120" i="5"/>
  <c r="C62" i="5"/>
  <c r="C148" i="5"/>
  <c r="C229" i="5"/>
  <c r="C111" i="5"/>
  <c r="C235" i="5"/>
  <c r="C58" i="5"/>
  <c r="C172" i="5"/>
  <c r="C92" i="5"/>
  <c r="C239" i="5"/>
  <c r="C75" i="5"/>
  <c r="C51" i="5"/>
  <c r="C121" i="5"/>
  <c r="C55" i="5"/>
  <c r="C230" i="5"/>
  <c r="C194" i="5"/>
  <c r="C108" i="5"/>
  <c r="C146" i="5"/>
  <c r="C45" i="5"/>
  <c r="C218" i="5"/>
  <c r="C191" i="5"/>
  <c r="C162" i="5"/>
  <c r="C122" i="5"/>
  <c r="C125" i="5"/>
  <c r="C181" i="5"/>
  <c r="C124" i="5"/>
  <c r="C166" i="5"/>
  <c r="C232" i="5"/>
  <c r="C207" i="5"/>
  <c r="C112" i="5"/>
  <c r="C98" i="5"/>
  <c r="C160" i="5"/>
  <c r="C69" i="5"/>
  <c r="C169" i="5"/>
  <c r="C54" i="5"/>
  <c r="C159" i="5"/>
  <c r="C147" i="5"/>
  <c r="C74" i="5"/>
  <c r="C118" i="5"/>
  <c r="C128" i="5"/>
  <c r="C131" i="5"/>
  <c r="C223" i="5"/>
  <c r="C65" i="5"/>
  <c r="C96" i="5"/>
  <c r="C49" i="5"/>
  <c r="C81" i="5"/>
  <c r="C227" i="5"/>
  <c r="C135" i="5"/>
  <c r="C195" i="5"/>
  <c r="C59" i="5"/>
  <c r="C132" i="5"/>
  <c r="C138" i="5"/>
  <c r="C114" i="5"/>
  <c r="C113" i="5"/>
  <c r="C177" i="5"/>
  <c r="C192" i="5"/>
  <c r="C236" i="5"/>
  <c r="C117" i="5"/>
  <c r="C237" i="5"/>
  <c r="C202" i="5"/>
  <c r="C60" i="5"/>
  <c r="C154" i="5"/>
  <c r="C143" i="5"/>
  <c r="C89" i="5"/>
  <c r="C173" i="5"/>
  <c r="C104" i="5"/>
  <c r="C141" i="5"/>
  <c r="C116" i="5"/>
  <c r="C201" i="5"/>
  <c r="C9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KRAEHENBUEHL Gabriel</author>
  </authors>
  <commentList>
    <comment ref="C1" authorId="0" shapeId="0" xr:uid="{284D3EBB-84C4-4FF4-A129-6819B8BA4DAB}">
      <text>
        <r>
          <rPr>
            <sz val="9"/>
            <color indexed="81"/>
            <rFont val="Tahoma"/>
            <family val="2"/>
          </rPr>
          <t>AR : aller - retour
S   : simple</t>
        </r>
      </text>
    </comment>
  </commentList>
</comments>
</file>

<file path=xl/sharedStrings.xml><?xml version="1.0" encoding="utf-8"?>
<sst xmlns="http://schemas.openxmlformats.org/spreadsheetml/2006/main" count="66158" uniqueCount="22643">
  <si>
    <t>Class weight</t>
  </si>
  <si>
    <r>
      <rPr>
        <sz val="10"/>
        <rFont val="Calibri"/>
        <family val="2"/>
      </rPr>
      <t>Aircraft type</t>
    </r>
  </si>
  <si>
    <r>
      <rPr>
        <sz val="10"/>
        <rFont val="Calibri"/>
        <family val="2"/>
      </rPr>
      <t>Average seat number (</t>
    </r>
    <r>
      <rPr>
        <i/>
        <sz val="10"/>
        <rFont val="Calibri"/>
        <family val="2"/>
      </rPr>
      <t>S</t>
    </r>
    <r>
      <rPr>
        <sz val="10"/>
        <rFont val="Calibri"/>
        <family val="2"/>
      </rPr>
      <t>)</t>
    </r>
  </si>
  <si>
    <r>
      <rPr>
        <sz val="10"/>
        <rFont val="Calibri"/>
        <family val="2"/>
      </rPr>
      <t>Pass- enger load factor (</t>
    </r>
    <r>
      <rPr>
        <i/>
        <sz val="10"/>
        <rFont val="Calibri"/>
        <family val="2"/>
      </rPr>
      <t>PLF</t>
    </r>
    <r>
      <rPr>
        <sz val="10"/>
        <rFont val="Calibri"/>
        <family val="2"/>
      </rPr>
      <t>)</t>
    </r>
  </si>
  <si>
    <r>
      <rPr>
        <sz val="10"/>
        <rFont val="Calibri"/>
        <family val="2"/>
      </rPr>
      <t>Detour constant (</t>
    </r>
    <r>
      <rPr>
        <i/>
        <sz val="10"/>
        <rFont val="Calibri"/>
        <family val="2"/>
      </rPr>
      <t>DC</t>
    </r>
    <r>
      <rPr>
        <sz val="10"/>
        <rFont val="Calibri"/>
        <family val="2"/>
      </rPr>
      <t>)</t>
    </r>
  </si>
  <si>
    <r>
      <rPr>
        <sz val="10"/>
        <rFont val="Calibri"/>
        <family val="2"/>
      </rPr>
      <t xml:space="preserve">1- Cargo factor
</t>
    </r>
    <r>
      <rPr>
        <sz val="10"/>
        <rFont val="Calibri"/>
        <family val="2"/>
      </rPr>
      <t>(1-CF)</t>
    </r>
  </si>
  <si>
    <t>Economy</t>
  </si>
  <si>
    <t>Business</t>
  </si>
  <si>
    <t>First</t>
  </si>
  <si>
    <r>
      <rPr>
        <sz val="10"/>
        <rFont val="Calibri"/>
        <family val="2"/>
      </rPr>
      <t>Emission factor (EF)</t>
    </r>
  </si>
  <si>
    <r>
      <rPr>
        <sz val="10"/>
        <rFont val="Calibri"/>
        <family val="2"/>
      </rPr>
      <t>Pre- pro- duction (P)</t>
    </r>
  </si>
  <si>
    <r>
      <rPr>
        <sz val="10"/>
        <rFont val="Calibri"/>
        <family val="2"/>
      </rPr>
      <t>Multi- plier (M)</t>
    </r>
  </si>
  <si>
    <t>Aircraftfactor (AF)</t>
  </si>
  <si>
    <t>Airport Infrastructure (A)</t>
  </si>
  <si>
    <t>a</t>
  </si>
  <si>
    <t>b</t>
  </si>
  <si>
    <t>c</t>
  </si>
  <si>
    <r>
      <rPr>
        <sz val="10"/>
        <rFont val="Calibri"/>
        <family val="2"/>
      </rPr>
      <t>Hybrid short-haul</t>
    </r>
  </si>
  <si>
    <r>
      <rPr>
        <sz val="10"/>
        <rFont val="Calibri"/>
        <family val="2"/>
      </rPr>
      <t>Hybrid long-haul</t>
    </r>
  </si>
  <si>
    <t>Nbre pers.</t>
  </si>
  <si>
    <t>Classe</t>
  </si>
  <si>
    <t>Type
(AR ou S)</t>
  </si>
  <si>
    <t>Pays</t>
  </si>
  <si>
    <t>Ville</t>
  </si>
  <si>
    <t>IATA</t>
  </si>
  <si>
    <t>Dist. un trajet (km)</t>
  </si>
  <si>
    <t>ofid</t>
  </si>
  <si>
    <t>name</t>
  </si>
  <si>
    <t>city</t>
  </si>
  <si>
    <t>country</t>
  </si>
  <si>
    <t>pays</t>
  </si>
  <si>
    <t>iata</t>
  </si>
  <si>
    <t>icao</t>
  </si>
  <si>
    <t>latitude</t>
  </si>
  <si>
    <t>longitude</t>
  </si>
  <si>
    <t>altitude</t>
  </si>
  <si>
    <t>timezone</t>
  </si>
  <si>
    <t>Bamiyan Airport</t>
  </si>
  <si>
    <t>Bamyan</t>
  </si>
  <si>
    <t>Afghanistan</t>
  </si>
  <si>
    <t>BIN</t>
  </si>
  <si>
    <t>OABN</t>
  </si>
  <si>
    <t>Chakcharan Airport</t>
  </si>
  <si>
    <t>Chaghcharan</t>
  </si>
  <si>
    <t>CCN</t>
  </si>
  <si>
    <t>OACC</t>
  </si>
  <si>
    <t>Fayzabad Airport</t>
  </si>
  <si>
    <t>Faizabad</t>
  </si>
  <si>
    <t>FBD</t>
  </si>
  <si>
    <t>OAFZ</t>
  </si>
  <si>
    <t>Farah Airport</t>
  </si>
  <si>
    <t>Farah</t>
  </si>
  <si>
    <t>FAH</t>
  </si>
  <si>
    <t>OAFR</t>
  </si>
  <si>
    <t>Herat Airport</t>
  </si>
  <si>
    <t>Herat</t>
  </si>
  <si>
    <t>HEA</t>
  </si>
  <si>
    <t>OAHR</t>
  </si>
  <si>
    <t>Jalalabad Airport</t>
  </si>
  <si>
    <t>Jalalabad</t>
  </si>
  <si>
    <t>JAA</t>
  </si>
  <si>
    <t>OAJL</t>
  </si>
  <si>
    <t>Kabul International Airport</t>
  </si>
  <si>
    <t>Kabul</t>
  </si>
  <si>
    <t>KBL</t>
  </si>
  <si>
    <t>OAKB</t>
  </si>
  <si>
    <t>Kandahar Airport</t>
  </si>
  <si>
    <t>Kandahar</t>
  </si>
  <si>
    <t>KDH</t>
  </si>
  <si>
    <t>OAKN</t>
  </si>
  <si>
    <t>Khost Airport</t>
  </si>
  <si>
    <t>Khost</t>
  </si>
  <si>
    <t>KHT</t>
  </si>
  <si>
    <t>OAKS</t>
  </si>
  <si>
    <t>Konduz Airport</t>
  </si>
  <si>
    <t>Kunduz</t>
  </si>
  <si>
    <t>UND</t>
  </si>
  <si>
    <t>OAUZ</t>
  </si>
  <si>
    <t>Bost Airport</t>
  </si>
  <si>
    <t>Lashkar Gah</t>
  </si>
  <si>
    <t>BST</t>
  </si>
  <si>
    <t>OABT</t>
  </si>
  <si>
    <t>Maimana Airport</t>
  </si>
  <si>
    <t>Maimama</t>
  </si>
  <si>
    <t>MMZ</t>
  </si>
  <si>
    <t>OAMN</t>
  </si>
  <si>
    <t>Mazar I Sharif Airport</t>
  </si>
  <si>
    <t>Mazar-i-sharif</t>
  </si>
  <si>
    <t>MZR</t>
  </si>
  <si>
    <t>OAMS</t>
  </si>
  <si>
    <t>Sharana Airstrip</t>
  </si>
  <si>
    <t>Sharona</t>
  </si>
  <si>
    <t>AZ3</t>
  </si>
  <si>
    <t>OASA</t>
  </si>
  <si>
    <t>Tarin Kowt Airport</t>
  </si>
  <si>
    <t>Tarin Kowt</t>
  </si>
  <si>
    <t>TII</t>
  </si>
  <si>
    <t>OATN</t>
  </si>
  <si>
    <t>Zaranj Airport</t>
  </si>
  <si>
    <t>Zaranj</t>
  </si>
  <si>
    <t>ZAJ</t>
  </si>
  <si>
    <t>OAZJ</t>
  </si>
  <si>
    <t>Tirana International Airport Mother Teresa</t>
  </si>
  <si>
    <t>Tirana</t>
  </si>
  <si>
    <t>Albania</t>
  </si>
  <si>
    <t>TIA</t>
  </si>
  <si>
    <t>LATI</t>
  </si>
  <si>
    <t>Touat Cheikh Sidi Mohamed Belkebir Airport</t>
  </si>
  <si>
    <t>Adrar</t>
  </si>
  <si>
    <t>Algeria</t>
  </si>
  <si>
    <t>AZR</t>
  </si>
  <si>
    <t>DAUA</t>
  </si>
  <si>
    <t>Houari Boumediene Airport</t>
  </si>
  <si>
    <t>Algier</t>
  </si>
  <si>
    <t>ALG</t>
  </si>
  <si>
    <t>DAAG</t>
  </si>
  <si>
    <t>Annaba Airport</t>
  </si>
  <si>
    <t>Annaba</t>
  </si>
  <si>
    <t>Aae</t>
  </si>
  <si>
    <t>DABB</t>
  </si>
  <si>
    <t>Batna Airport</t>
  </si>
  <si>
    <t>Batna</t>
  </si>
  <si>
    <t>BLJ</t>
  </si>
  <si>
    <t>DABT</t>
  </si>
  <si>
    <t>Bechar Boudghene Ben Ali Lotfi Airport</t>
  </si>
  <si>
    <t>Bechar</t>
  </si>
  <si>
    <t>CBH</t>
  </si>
  <si>
    <t>DAOR</t>
  </si>
  <si>
    <t>Soummam Airport</t>
  </si>
  <si>
    <t>Bejaja</t>
  </si>
  <si>
    <t>BJA</t>
  </si>
  <si>
    <t>DAae</t>
  </si>
  <si>
    <t>Biskra Airport</t>
  </si>
  <si>
    <t>Biskra</t>
  </si>
  <si>
    <t>BSK</t>
  </si>
  <si>
    <t>DAUB</t>
  </si>
  <si>
    <t>Bordj Badji Mokhtar Airport</t>
  </si>
  <si>
    <t>Bordj Badji Mokhtar</t>
  </si>
  <si>
    <t>BMW</t>
  </si>
  <si>
    <t>DATM</t>
  </si>
  <si>
    <t>Boufarik Airport</t>
  </si>
  <si>
    <t>Boufarik</t>
  </si>
  <si>
    <t>QFD</t>
  </si>
  <si>
    <t>DAAK</t>
  </si>
  <si>
    <t>Mohamed Boudiaf International Airport</t>
  </si>
  <si>
    <t>Constantine</t>
  </si>
  <si>
    <t>CZL</t>
  </si>
  <si>
    <t>DABC</t>
  </si>
  <si>
    <t>Djanet Inedbirene Airport</t>
  </si>
  <si>
    <t>Djanet</t>
  </si>
  <si>
    <t>DJG</t>
  </si>
  <si>
    <t>DAAJ</t>
  </si>
  <si>
    <t>Tsletsi Airport</t>
  </si>
  <si>
    <t>Djelfa</t>
  </si>
  <si>
    <t>QDJ</t>
  </si>
  <si>
    <t>DAFI</t>
  </si>
  <si>
    <t>Ech Cheliff Airport</t>
  </si>
  <si>
    <t>Ech-cheliff</t>
  </si>
  <si>
    <t>QAS</t>
  </si>
  <si>
    <t>DAOI</t>
  </si>
  <si>
    <t>El Golea Airport</t>
  </si>
  <si>
    <t>El Golea</t>
  </si>
  <si>
    <t>ELG</t>
  </si>
  <si>
    <t>DAUE</t>
  </si>
  <si>
    <t>Noumerat - Moufdi Zakaria Airport</t>
  </si>
  <si>
    <t>Ghardaia</t>
  </si>
  <si>
    <t>GHA</t>
  </si>
  <si>
    <t>DAUG</t>
  </si>
  <si>
    <t>Ghriss Airport</t>
  </si>
  <si>
    <t>Ghriss</t>
  </si>
  <si>
    <t>MUW</t>
  </si>
  <si>
    <t>DAOV</t>
  </si>
  <si>
    <t>Guemar Airport</t>
  </si>
  <si>
    <t>Guemar</t>
  </si>
  <si>
    <t>ELU</t>
  </si>
  <si>
    <t>DAUO</t>
  </si>
  <si>
    <t>Oued Irara Airport</t>
  </si>
  <si>
    <t>Hassi Messaoud</t>
  </si>
  <si>
    <t>HME</t>
  </si>
  <si>
    <t>DAUH</t>
  </si>
  <si>
    <t>Illizi Takhamalt Airport</t>
  </si>
  <si>
    <t>Illizi</t>
  </si>
  <si>
    <t>VVZ</t>
  </si>
  <si>
    <t>DAAP</t>
  </si>
  <si>
    <t>In Salah Airport</t>
  </si>
  <si>
    <t>In Salah</t>
  </si>
  <si>
    <t>INZ</t>
  </si>
  <si>
    <t>DAUI</t>
  </si>
  <si>
    <t>Jijel Ferhat Abbas Airport</t>
  </si>
  <si>
    <t>Jijel</t>
  </si>
  <si>
    <t>GJL</t>
  </si>
  <si>
    <t>DAAV</t>
  </si>
  <si>
    <t>Laghouat Airport</t>
  </si>
  <si>
    <t>Laghouat</t>
  </si>
  <si>
    <t>LOO</t>
  </si>
  <si>
    <t>DAUL</t>
  </si>
  <si>
    <t>Es Senia Airport</t>
  </si>
  <si>
    <t>Oran</t>
  </si>
  <si>
    <t>ORN</t>
  </si>
  <si>
    <t>DAOO</t>
  </si>
  <si>
    <t>Tafaraoui Airport</t>
  </si>
  <si>
    <t>TAF</t>
  </si>
  <si>
    <t>DAOL</t>
  </si>
  <si>
    <t>Ain el Beida Airport</t>
  </si>
  <si>
    <t>Ouargla</t>
  </si>
  <si>
    <t>OGX</t>
  </si>
  <si>
    <t>DAUU</t>
  </si>
  <si>
    <t>Ain Arnat Airport</t>
  </si>
  <si>
    <t>Setif</t>
  </si>
  <si>
    <t>QSF</t>
  </si>
  <si>
    <t>DAAS</t>
  </si>
  <si>
    <t>Aguenar-Hadj Bey Akhamok Airport</t>
  </si>
  <si>
    <t>Tamanrasset</t>
  </si>
  <si>
    <t>TMR</t>
  </si>
  <si>
    <t>DAAT</t>
  </si>
  <si>
    <t>Cheikh Larbi Tebessi Airport</t>
  </si>
  <si>
    <t>Tebessa</t>
  </si>
  <si>
    <t>TEE</t>
  </si>
  <si>
    <t>DABS</t>
  </si>
  <si>
    <t>Bou Chekif Airport</t>
  </si>
  <si>
    <t>Tiaret</t>
  </si>
  <si>
    <t>TID</t>
  </si>
  <si>
    <t>DAOB</t>
  </si>
  <si>
    <t>Hassi R'Mel Airport</t>
  </si>
  <si>
    <t>Tilrempt</t>
  </si>
  <si>
    <t>HRM</t>
  </si>
  <si>
    <t>DAFH</t>
  </si>
  <si>
    <t>Timimoun Airport</t>
  </si>
  <si>
    <t>Timimoun</t>
  </si>
  <si>
    <t>TMX</t>
  </si>
  <si>
    <t>DAUT</t>
  </si>
  <si>
    <t>Tindouf Airport</t>
  </si>
  <si>
    <t>Tindouf</t>
  </si>
  <si>
    <t>TIN</t>
  </si>
  <si>
    <t>DAOF</t>
  </si>
  <si>
    <t>Zenata – Messali El Hadj Airport</t>
  </si>
  <si>
    <t>Tlemcen</t>
  </si>
  <si>
    <t>TLM</t>
  </si>
  <si>
    <t>DAON</t>
  </si>
  <si>
    <t>Touggourt Sidi Madhi Airport</t>
  </si>
  <si>
    <t>Touggourt</t>
  </si>
  <si>
    <t>TGR</t>
  </si>
  <si>
    <t>DAUK</t>
  </si>
  <si>
    <t>In Amenas Airport</t>
  </si>
  <si>
    <t>Zarzaitine</t>
  </si>
  <si>
    <t>IAM</t>
  </si>
  <si>
    <t>DAUZ</t>
  </si>
  <si>
    <t>Fitiuta Airport</t>
  </si>
  <si>
    <t>American Samoa</t>
  </si>
  <si>
    <t>FTI</t>
  </si>
  <si>
    <t>NSFQ</t>
  </si>
  <si>
    <t>Pago Pago International Airport</t>
  </si>
  <si>
    <t>Pago Pago</t>
  </si>
  <si>
    <t>PPG</t>
  </si>
  <si>
    <t>NSTU</t>
  </si>
  <si>
    <t>Benguela Airport</t>
  </si>
  <si>
    <t>Benguela</t>
  </si>
  <si>
    <t>Angola</t>
  </si>
  <si>
    <t>BUG</t>
  </si>
  <si>
    <t>FNBG</t>
  </si>
  <si>
    <t>Cabinda Airport</t>
  </si>
  <si>
    <t>Cabinda</t>
  </si>
  <si>
    <t>CAB</t>
  </si>
  <si>
    <t>FNCA</t>
  </si>
  <si>
    <t>Catumbela Airport</t>
  </si>
  <si>
    <t>Catumbela</t>
  </si>
  <si>
    <t>CBT</t>
  </si>
  <si>
    <t>FNCT</t>
  </si>
  <si>
    <t>Dundo Airport</t>
  </si>
  <si>
    <t>Dundo</t>
  </si>
  <si>
    <t>DUE</t>
  </si>
  <si>
    <t>FNDU</t>
  </si>
  <si>
    <t>Nova Lisboa Airport</t>
  </si>
  <si>
    <t>Huambo</t>
  </si>
  <si>
    <t>NOV</t>
  </si>
  <si>
    <t>FNHU</t>
  </si>
  <si>
    <t>Kuito Airport</t>
  </si>
  <si>
    <t>Kuito</t>
  </si>
  <si>
    <t>SVP</t>
  </si>
  <si>
    <t>FNKU</t>
  </si>
  <si>
    <t>Quatro de Fevereiro Airport</t>
  </si>
  <si>
    <t>Luanda</t>
  </si>
  <si>
    <t>LAD</t>
  </si>
  <si>
    <t>FNLU</t>
  </si>
  <si>
    <t>Lubango Airport</t>
  </si>
  <si>
    <t>Lubango</t>
  </si>
  <si>
    <t>SDD</t>
  </si>
  <si>
    <t>FNUB</t>
  </si>
  <si>
    <t>Lucapa Airport</t>
  </si>
  <si>
    <t>Lucapa</t>
  </si>
  <si>
    <t>LBZ</t>
  </si>
  <si>
    <t>FNLK</t>
  </si>
  <si>
    <t>Luena Airport</t>
  </si>
  <si>
    <t>Luena</t>
  </si>
  <si>
    <t>LUO</t>
  </si>
  <si>
    <t>FNUE</t>
  </si>
  <si>
    <t>Malanje Airport</t>
  </si>
  <si>
    <t>Malanje</t>
  </si>
  <si>
    <t>MEG</t>
  </si>
  <si>
    <t>FNMA</t>
  </si>
  <si>
    <t>Mbanza Congo Airport</t>
  </si>
  <si>
    <t>M'banza-congo</t>
  </si>
  <si>
    <t>SSY</t>
  </si>
  <si>
    <t>FNBC</t>
  </si>
  <si>
    <t>Menongue Airport</t>
  </si>
  <si>
    <t>Menongue</t>
  </si>
  <si>
    <t>SPP</t>
  </si>
  <si>
    <t>FNME</t>
  </si>
  <si>
    <t>Namibe Airport</t>
  </si>
  <si>
    <t>Mocamedes</t>
  </si>
  <si>
    <t>MSZ</t>
  </si>
  <si>
    <t>FNMO</t>
  </si>
  <si>
    <t>Negage Airport</t>
  </si>
  <si>
    <t>Negage</t>
  </si>
  <si>
    <t>GXG</t>
  </si>
  <si>
    <t>FNNG</t>
  </si>
  <si>
    <t>Nzagi Airport</t>
  </si>
  <si>
    <t>Nzagi</t>
  </si>
  <si>
    <t>NZA</t>
  </si>
  <si>
    <t>FNZG</t>
  </si>
  <si>
    <t>Ngjiva Pereira Airport</t>
  </si>
  <si>
    <t>Ondjiva</t>
  </si>
  <si>
    <t>VPE</t>
  </si>
  <si>
    <t>FNGI</t>
  </si>
  <si>
    <t>Porto Amboim Airport</t>
  </si>
  <si>
    <t>Porto Amboim</t>
  </si>
  <si>
    <t>PBN</t>
  </si>
  <si>
    <t>FNPA</t>
  </si>
  <si>
    <t>Saurimo Airport</t>
  </si>
  <si>
    <t>Saurimo</t>
  </si>
  <si>
    <t>VHC</t>
  </si>
  <si>
    <t>FNSA</t>
  </si>
  <si>
    <t>Soyo Airport</t>
  </si>
  <si>
    <t>Soyo</t>
  </si>
  <si>
    <t>SZA</t>
  </si>
  <si>
    <t>FNSO</t>
  </si>
  <si>
    <t>Sumbe Airport</t>
  </si>
  <si>
    <t>Sumbe</t>
  </si>
  <si>
    <t>NDD</t>
  </si>
  <si>
    <t>FNSU</t>
  </si>
  <si>
    <t>\N</t>
  </si>
  <si>
    <t>Uige Airport</t>
  </si>
  <si>
    <t>Uige</t>
  </si>
  <si>
    <t>UGO</t>
  </si>
  <si>
    <t>FNUG</t>
  </si>
  <si>
    <t>Xangongo Airport</t>
  </si>
  <si>
    <t>Xangongo</t>
  </si>
  <si>
    <t>XGN</t>
  </si>
  <si>
    <t>FNXA</t>
  </si>
  <si>
    <t>Wallblake Airport</t>
  </si>
  <si>
    <t>The Valley</t>
  </si>
  <si>
    <t>Anguilla</t>
  </si>
  <si>
    <t>AXA</t>
  </si>
  <si>
    <t>TQPF</t>
  </si>
  <si>
    <t>V.C. Bird International Airport</t>
  </si>
  <si>
    <t>Antigua</t>
  </si>
  <si>
    <t>Antigua and Barbuda</t>
  </si>
  <si>
    <t>ANU</t>
  </si>
  <si>
    <t>TAPA</t>
  </si>
  <si>
    <t>Codrington Airport</t>
  </si>
  <si>
    <t>Codrington</t>
  </si>
  <si>
    <t>BBQ</t>
  </si>
  <si>
    <t>TAPH</t>
  </si>
  <si>
    <t>D. Casimiro Szlapelis Airport</t>
  </si>
  <si>
    <t>Alto Rio Senguer</t>
  </si>
  <si>
    <t>Argentina</t>
  </si>
  <si>
    <t>ARR</t>
  </si>
  <si>
    <t>SAVR</t>
  </si>
  <si>
    <t>Comandante Espora Airport</t>
  </si>
  <si>
    <t>Bahia Blanca</t>
  </si>
  <si>
    <t>BHI</t>
  </si>
  <si>
    <t>SAZB</t>
  </si>
  <si>
    <t>Jorge Newbery Airpark</t>
  </si>
  <si>
    <t>Buenos Aires</t>
  </si>
  <si>
    <t>SABE</t>
  </si>
  <si>
    <t>Ministro Pistarini International Airport</t>
  </si>
  <si>
    <t>EZE</t>
  </si>
  <si>
    <t>SaeZ</t>
  </si>
  <si>
    <t>Catamarca Airport</t>
  </si>
  <si>
    <t>Catamarca</t>
  </si>
  <si>
    <t>CTC</t>
  </si>
  <si>
    <t>SANC</t>
  </si>
  <si>
    <t>General E. Mosconi Airport</t>
  </si>
  <si>
    <t>Comodoro Rivadavia</t>
  </si>
  <si>
    <t>CRD</t>
  </si>
  <si>
    <t>SAVC</t>
  </si>
  <si>
    <t>Comodoro Pierrestegui Airport</t>
  </si>
  <si>
    <t>Concordia</t>
  </si>
  <si>
    <t>COC</t>
  </si>
  <si>
    <t>SAAC</t>
  </si>
  <si>
    <t>Ingeniero Ambrosio Taravella Airport</t>
  </si>
  <si>
    <t>Cordoba</t>
  </si>
  <si>
    <t>COR</t>
  </si>
  <si>
    <t>SACO</t>
  </si>
  <si>
    <t>Corrientes Airport</t>
  </si>
  <si>
    <t>Corrientes</t>
  </si>
  <si>
    <t>CNQ</t>
  </si>
  <si>
    <t>SARC</t>
  </si>
  <si>
    <t>El Bolson Airport</t>
  </si>
  <si>
    <t>El Bolson</t>
  </si>
  <si>
    <t>EHL</t>
  </si>
  <si>
    <t>SAVB</t>
  </si>
  <si>
    <t>El Calafate Airport</t>
  </si>
  <si>
    <t>El Calafate</t>
  </si>
  <si>
    <t>FTE</t>
  </si>
  <si>
    <t>SAWC</t>
  </si>
  <si>
    <t>Lago Argentino Airport</t>
  </si>
  <si>
    <t>ING</t>
  </si>
  <si>
    <t>SAWA</t>
  </si>
  <si>
    <t>Brigadier Antonio Parodi Airport</t>
  </si>
  <si>
    <t>Esquel</t>
  </si>
  <si>
    <t>EQS</t>
  </si>
  <si>
    <t>SAVE</t>
  </si>
  <si>
    <t>Formosa Airport</t>
  </si>
  <si>
    <t>Formosa</t>
  </si>
  <si>
    <t>FMA</t>
  </si>
  <si>
    <t>SARF</t>
  </si>
  <si>
    <t>Gobernador Gregores Airport</t>
  </si>
  <si>
    <t>Gobernador Gregores</t>
  </si>
  <si>
    <t>GGS</t>
  </si>
  <si>
    <t>SAWR</t>
  </si>
  <si>
    <t>Gualeguaychu Airport</t>
  </si>
  <si>
    <t>Gualeguaychu</t>
  </si>
  <si>
    <t>GHU</t>
  </si>
  <si>
    <t>SAAG</t>
  </si>
  <si>
    <t>Cataratas Del Iguazu International Airport</t>
  </si>
  <si>
    <t>Iguazu Falls</t>
  </si>
  <si>
    <t>IGR</t>
  </si>
  <si>
    <t>SARI</t>
  </si>
  <si>
    <t>Cabo F.A.A. H. R. Bordon Airport</t>
  </si>
  <si>
    <t>Ingeniero Jacobacci</t>
  </si>
  <si>
    <t>IGB</t>
  </si>
  <si>
    <t>SAVJ</t>
  </si>
  <si>
    <t>Jose De San Martin Airport</t>
  </si>
  <si>
    <t>Jose de San Martin</t>
  </si>
  <si>
    <t>JSM</t>
  </si>
  <si>
    <t>SAWS</t>
  </si>
  <si>
    <t>Gobernador Horacio Guzman International Airport</t>
  </si>
  <si>
    <t>Jujuy</t>
  </si>
  <si>
    <t>JUJ</t>
  </si>
  <si>
    <t>SASJ</t>
  </si>
  <si>
    <t>La Plata Airport</t>
  </si>
  <si>
    <t>La Plata</t>
  </si>
  <si>
    <t>LPG</t>
  </si>
  <si>
    <t>SADL</t>
  </si>
  <si>
    <t>Capitan V A Almonacid Airport</t>
  </si>
  <si>
    <t>La Rioja</t>
  </si>
  <si>
    <t>IRJ</t>
  </si>
  <si>
    <t>SANL</t>
  </si>
  <si>
    <t>Las Heras Airport</t>
  </si>
  <si>
    <t>Las Heras</t>
  </si>
  <si>
    <t>LHS</t>
  </si>
  <si>
    <t>SAVH</t>
  </si>
  <si>
    <t>Comodoro D.R. Salomon Airport</t>
  </si>
  <si>
    <t>Malargue</t>
  </si>
  <si>
    <t>LGS</t>
  </si>
  <si>
    <t>SAMM</t>
  </si>
  <si>
    <t>astor Piazzola International Airport</t>
  </si>
  <si>
    <t>Mar Del Plata</t>
  </si>
  <si>
    <t>MDQ</t>
  </si>
  <si>
    <t>SAZM</t>
  </si>
  <si>
    <t>El Plumerillo Airport</t>
  </si>
  <si>
    <t>Mendoza</t>
  </si>
  <si>
    <t>MDZ</t>
  </si>
  <si>
    <t>SAME</t>
  </si>
  <si>
    <t>Necochea Airport</t>
  </si>
  <si>
    <t>Necochea</t>
  </si>
  <si>
    <t>NEC</t>
  </si>
  <si>
    <t>SAZO</t>
  </si>
  <si>
    <t>Presidente Peron Airport</t>
  </si>
  <si>
    <t>Neuquen</t>
  </si>
  <si>
    <t>NQN</t>
  </si>
  <si>
    <t>SAZN</t>
  </si>
  <si>
    <t>Oran Airport</t>
  </si>
  <si>
    <t>ORA</t>
  </si>
  <si>
    <t>SASO</t>
  </si>
  <si>
    <t>General Urquiza Airport</t>
  </si>
  <si>
    <t>Parana</t>
  </si>
  <si>
    <t>PRA</t>
  </si>
  <si>
    <t>SAAP</t>
  </si>
  <si>
    <t>Paso De Los Libres Airport</t>
  </si>
  <si>
    <t>Paso De Los Libres</t>
  </si>
  <si>
    <t>AOL</t>
  </si>
  <si>
    <t>SARL</t>
  </si>
  <si>
    <t>Perito Moreno Airport</t>
  </si>
  <si>
    <t>Perito Moreno</t>
  </si>
  <si>
    <t>PMQ</t>
  </si>
  <si>
    <t>SAWP</t>
  </si>
  <si>
    <t>Libertador Gral D Jose De San Martin Airport</t>
  </si>
  <si>
    <t>Posadas</t>
  </si>
  <si>
    <t>PSS</t>
  </si>
  <si>
    <t>SARP</t>
  </si>
  <si>
    <t>Puerto Deseado Airport</t>
  </si>
  <si>
    <t>Puerto Deseado</t>
  </si>
  <si>
    <t>PUD</t>
  </si>
  <si>
    <t>SAWD</t>
  </si>
  <si>
    <t>El Tehuelche Airport</t>
  </si>
  <si>
    <t>Puerto Madryn</t>
  </si>
  <si>
    <t>PMY</t>
  </si>
  <si>
    <t>SAVY</t>
  </si>
  <si>
    <t>Resistencia International Airport</t>
  </si>
  <si>
    <t>Resistencia</t>
  </si>
  <si>
    <t>RES</t>
  </si>
  <si>
    <t>SARE</t>
  </si>
  <si>
    <t>Rincon De Los Sauces Airport</t>
  </si>
  <si>
    <t>Rincon de los Sauces</t>
  </si>
  <si>
    <t>RDS</t>
  </si>
  <si>
    <t>SAHS</t>
  </si>
  <si>
    <t>Area De Material Airport</t>
  </si>
  <si>
    <t>Rio Cuarto</t>
  </si>
  <si>
    <t>RCU</t>
  </si>
  <si>
    <t>SAOC</t>
  </si>
  <si>
    <t>Piloto Civil N. Fernandez Airport</t>
  </si>
  <si>
    <t>Rio Gallegos</t>
  </si>
  <si>
    <t>RGL</t>
  </si>
  <si>
    <t>SAWG</t>
  </si>
  <si>
    <t>Hermes Quijada International Airport</t>
  </si>
  <si>
    <t>Rio Grande</t>
  </si>
  <si>
    <t>RGA</t>
  </si>
  <si>
    <t>SAWE</t>
  </si>
  <si>
    <t>Termas de Rio Hondo international Airport</t>
  </si>
  <si>
    <t>Rio Hondo</t>
  </si>
  <si>
    <t>RHD</t>
  </si>
  <si>
    <t>SANR</t>
  </si>
  <si>
    <t>Islas Malvinas Airport</t>
  </si>
  <si>
    <t>Rosario</t>
  </si>
  <si>
    <t>ROS</t>
  </si>
  <si>
    <t>SAAR</t>
  </si>
  <si>
    <t>Martin Miguel De Guemes International Airport</t>
  </si>
  <si>
    <t>Salta</t>
  </si>
  <si>
    <t>SLA</t>
  </si>
  <si>
    <t>SASA</t>
  </si>
  <si>
    <t>Antoine De St Exupery Airport</t>
  </si>
  <si>
    <t>San Antonio Oeste</t>
  </si>
  <si>
    <t>OES</t>
  </si>
  <si>
    <t>SAVN</t>
  </si>
  <si>
    <t>San Carlos De Bariloche Airport</t>
  </si>
  <si>
    <t>San Carlos De Bariloche</t>
  </si>
  <si>
    <t>BRC</t>
  </si>
  <si>
    <t>SAZS</t>
  </si>
  <si>
    <t>Domingo Faustino Sarmiento Airport</t>
  </si>
  <si>
    <t>San Julian</t>
  </si>
  <si>
    <t>UAQ</t>
  </si>
  <si>
    <t>SANU</t>
  </si>
  <si>
    <t>Capitan D Daniel Vazquez Airport</t>
  </si>
  <si>
    <t>ULA</t>
  </si>
  <si>
    <t>SAWJ</t>
  </si>
  <si>
    <t>Brigadier Mayor D Cesar Raul Ojeda Airport</t>
  </si>
  <si>
    <t>San Luis</t>
  </si>
  <si>
    <t>LUQ</t>
  </si>
  <si>
    <t>SAOU</t>
  </si>
  <si>
    <t>Aviador C. Campos Airport</t>
  </si>
  <si>
    <t>San Martin Des Andes</t>
  </si>
  <si>
    <t>CPC</t>
  </si>
  <si>
    <t>SAZY</t>
  </si>
  <si>
    <t>Suboficial Ay Santiago Germano Airport</t>
  </si>
  <si>
    <t>San Rafael</t>
  </si>
  <si>
    <t>AFA</t>
  </si>
  <si>
    <t>SAMR</t>
  </si>
  <si>
    <t>Santa Cruz Airport</t>
  </si>
  <si>
    <t>Santa Cruz</t>
  </si>
  <si>
    <t>RZA</t>
  </si>
  <si>
    <t>SAWU</t>
  </si>
  <si>
    <t>Sauce Viejo Airport</t>
  </si>
  <si>
    <t>Santa Fe</t>
  </si>
  <si>
    <t>SFN</t>
  </si>
  <si>
    <t>SAAV</t>
  </si>
  <si>
    <t>Santa Rosa Airport</t>
  </si>
  <si>
    <t>Santa Rosa</t>
  </si>
  <si>
    <t>RSA</t>
  </si>
  <si>
    <t>SAZR</t>
  </si>
  <si>
    <t>Santa Teresita Airport</t>
  </si>
  <si>
    <t>Santa Teresita</t>
  </si>
  <si>
    <t>SST</t>
  </si>
  <si>
    <t>SAZL</t>
  </si>
  <si>
    <t>Vicecomodoro Angel D. La Paz Aragones Airport</t>
  </si>
  <si>
    <t>Santiago Del Estero</t>
  </si>
  <si>
    <t>SDE</t>
  </si>
  <si>
    <t>SANE</t>
  </si>
  <si>
    <t>Sierra Grande Airport</t>
  </si>
  <si>
    <t>Sierra Grande</t>
  </si>
  <si>
    <t>SGV</t>
  </si>
  <si>
    <t>SAVS</t>
  </si>
  <si>
    <t>Heroes De Malvinas Airport</t>
  </si>
  <si>
    <t>Tandil</t>
  </si>
  <si>
    <t>TDL</t>
  </si>
  <si>
    <t>SAZT</t>
  </si>
  <si>
    <t>General Enrique Mosconi Airport</t>
  </si>
  <si>
    <t>Tartagal</t>
  </si>
  <si>
    <t>TTG</t>
  </si>
  <si>
    <t>SAST</t>
  </si>
  <si>
    <t>Almirante Marco Andres Zar Airport</t>
  </si>
  <si>
    <t>Trelew</t>
  </si>
  <si>
    <t>REL</t>
  </si>
  <si>
    <t>SAVT</t>
  </si>
  <si>
    <t>Teniente Benjamin Matienzo Airport</t>
  </si>
  <si>
    <t>Tucuman</t>
  </si>
  <si>
    <t>TUC</t>
  </si>
  <si>
    <t>SANT</t>
  </si>
  <si>
    <t>Malvinas Argentinas Airport</t>
  </si>
  <si>
    <t>Ushuaia</t>
  </si>
  <si>
    <t>USH</t>
  </si>
  <si>
    <t>SAWH</t>
  </si>
  <si>
    <t>Gobernador Castello Airport</t>
  </si>
  <si>
    <t>Viedma</t>
  </si>
  <si>
    <t>VDM</t>
  </si>
  <si>
    <t>SAVV</t>
  </si>
  <si>
    <t>Villa Dolores Airport</t>
  </si>
  <si>
    <t>Villa Dolores</t>
  </si>
  <si>
    <t>VDR</t>
  </si>
  <si>
    <t>SAOD</t>
  </si>
  <si>
    <t>Villa Gesell Airport</t>
  </si>
  <si>
    <t>Villa Gesell</t>
  </si>
  <si>
    <t>VLG</t>
  </si>
  <si>
    <t>SAZV</t>
  </si>
  <si>
    <t>Presidente Nestor Kirchner Regionsl Airport</t>
  </si>
  <si>
    <t>Villa Maria</t>
  </si>
  <si>
    <t>VMR</t>
  </si>
  <si>
    <t>SAOV</t>
  </si>
  <si>
    <t>Zapala Airport</t>
  </si>
  <si>
    <t>ZAPALA</t>
  </si>
  <si>
    <t>APZ</t>
  </si>
  <si>
    <t>SAHZ</t>
  </si>
  <si>
    <t>Gyumri Shirak Airport</t>
  </si>
  <si>
    <t>Gyumri</t>
  </si>
  <si>
    <t>Armenia</t>
  </si>
  <si>
    <t>LWN</t>
  </si>
  <si>
    <t>UDSG</t>
  </si>
  <si>
    <t>Zvartnots International Airport</t>
  </si>
  <si>
    <t>Yerevan</t>
  </si>
  <si>
    <t>EVN</t>
  </si>
  <si>
    <t>UDYZ</t>
  </si>
  <si>
    <t>Queen Beatrix International Airport</t>
  </si>
  <si>
    <t>Oranjestad</t>
  </si>
  <si>
    <t>Aruba</t>
  </si>
  <si>
    <t>AUA</t>
  </si>
  <si>
    <t>TNCA</t>
  </si>
  <si>
    <t>Adelaide International Airport</t>
  </si>
  <si>
    <t>Adelaide</t>
  </si>
  <si>
    <t>Australia</t>
  </si>
  <si>
    <t>ADL</t>
  </si>
  <si>
    <t>YPAD</t>
  </si>
  <si>
    <t>Whitsunday Island Airport</t>
  </si>
  <si>
    <t>Airlie Beach</t>
  </si>
  <si>
    <t>WSY</t>
  </si>
  <si>
    <t>YWHI</t>
  </si>
  <si>
    <t>Albany Airport</t>
  </si>
  <si>
    <t>Albany</t>
  </si>
  <si>
    <t>ALH</t>
  </si>
  <si>
    <t>YABA</t>
  </si>
  <si>
    <t>Albury Airport</t>
  </si>
  <si>
    <t>Albury</t>
  </si>
  <si>
    <t>ABX</t>
  </si>
  <si>
    <t>YMAY</t>
  </si>
  <si>
    <t>Alice Springs Airport</t>
  </si>
  <si>
    <t>Alice Springs</t>
  </si>
  <si>
    <t>ASP</t>
  </si>
  <si>
    <t>YBAS</t>
  </si>
  <si>
    <t>Alpha Airport</t>
  </si>
  <si>
    <t>Alpha</t>
  </si>
  <si>
    <t>ABH</t>
  </si>
  <si>
    <t>YAPH</t>
  </si>
  <si>
    <t>Northern Peninsula Airport</t>
  </si>
  <si>
    <t>Amberley</t>
  </si>
  <si>
    <t>ABM</t>
  </si>
  <si>
    <t>YBAM</t>
  </si>
  <si>
    <t>Argyle Airport</t>
  </si>
  <si>
    <t>Argyle</t>
  </si>
  <si>
    <t>GYL</t>
  </si>
  <si>
    <t>YARG</t>
  </si>
  <si>
    <t>Port Augusta Airport</t>
  </si>
  <si>
    <t>PUG</t>
  </si>
  <si>
    <t>YPAG</t>
  </si>
  <si>
    <t>Armidale Airport</t>
  </si>
  <si>
    <t>Armidale</t>
  </si>
  <si>
    <t>ARM</t>
  </si>
  <si>
    <t>YARM</t>
  </si>
  <si>
    <t>Aurukun Airport</t>
  </si>
  <si>
    <t>Aurukun</t>
  </si>
  <si>
    <t>AUU</t>
  </si>
  <si>
    <t>YAUR</t>
  </si>
  <si>
    <t>Avalon Airport</t>
  </si>
  <si>
    <t>Avalon</t>
  </si>
  <si>
    <t>AVV</t>
  </si>
  <si>
    <t>YMAV</t>
  </si>
  <si>
    <t>Badu Island Airport</t>
  </si>
  <si>
    <t>Badu Island</t>
  </si>
  <si>
    <t>BDD</t>
  </si>
  <si>
    <t>YBAU</t>
  </si>
  <si>
    <t>Bairnsdale Airport</t>
  </si>
  <si>
    <t>Bairnsdale</t>
  </si>
  <si>
    <t>BSJ</t>
  </si>
  <si>
    <t>YBNS</t>
  </si>
  <si>
    <t>Ballina Byron Gateway Airport</t>
  </si>
  <si>
    <t>Ballina Byron Bay</t>
  </si>
  <si>
    <t>BNK</t>
  </si>
  <si>
    <t>YBNA</t>
  </si>
  <si>
    <t>Barcaldine Airport</t>
  </si>
  <si>
    <t>Barcaldine</t>
  </si>
  <si>
    <t>BCI</t>
  </si>
  <si>
    <t>YBAR</t>
  </si>
  <si>
    <t>Barrow Island Airport</t>
  </si>
  <si>
    <t>Barrow Island</t>
  </si>
  <si>
    <t>BWB</t>
  </si>
  <si>
    <t>YBWX</t>
  </si>
  <si>
    <t>Bathurst Airport</t>
  </si>
  <si>
    <t>Bathurst</t>
  </si>
  <si>
    <t>BHS</t>
  </si>
  <si>
    <t>YBTH</t>
  </si>
  <si>
    <t>Bathurst Island Airport</t>
  </si>
  <si>
    <t>Bathurst Island</t>
  </si>
  <si>
    <t>BRT</t>
  </si>
  <si>
    <t>YBTI</t>
  </si>
  <si>
    <t>Bedourie Airport</t>
  </si>
  <si>
    <t>Bedourie</t>
  </si>
  <si>
    <t>BEU</t>
  </si>
  <si>
    <t>YBIE</t>
  </si>
  <si>
    <t>Thangool Airport</t>
  </si>
  <si>
    <t>Biloela</t>
  </si>
  <si>
    <t>THG</t>
  </si>
  <si>
    <t>YTNG</t>
  </si>
  <si>
    <t>Birdsville Airport</t>
  </si>
  <si>
    <t>Birdsville</t>
  </si>
  <si>
    <t>BVI</t>
  </si>
  <si>
    <t>YBDV</t>
  </si>
  <si>
    <t>Blackall Airport</t>
  </si>
  <si>
    <t>Blackall</t>
  </si>
  <si>
    <t>BKQ</t>
  </si>
  <si>
    <t>YBCK</t>
  </si>
  <si>
    <t>Blackwater Airport</t>
  </si>
  <si>
    <t>Blackwater</t>
  </si>
  <si>
    <t>BLT</t>
  </si>
  <si>
    <t>YBTR</t>
  </si>
  <si>
    <t>Boigu Airport</t>
  </si>
  <si>
    <t>Boigu</t>
  </si>
  <si>
    <t>GIC</t>
  </si>
  <si>
    <t>YBOI</t>
  </si>
  <si>
    <t>Borroloola Airport</t>
  </si>
  <si>
    <t>Borroloola</t>
  </si>
  <si>
    <t>BOX</t>
  </si>
  <si>
    <t>YBRL</t>
  </si>
  <si>
    <t>Boulia Airport</t>
  </si>
  <si>
    <t>Boulia</t>
  </si>
  <si>
    <t>BQL</t>
  </si>
  <si>
    <t>YBOU</t>
  </si>
  <si>
    <t>Bourke Airport</t>
  </si>
  <si>
    <t>Bourke</t>
  </si>
  <si>
    <t>BRK</t>
  </si>
  <si>
    <t>YBKE</t>
  </si>
  <si>
    <t>Brampton Island Airport</t>
  </si>
  <si>
    <t>Brampton Island</t>
  </si>
  <si>
    <t>BMP</t>
  </si>
  <si>
    <t>YBPI</t>
  </si>
  <si>
    <t>Brisbane International Airport</t>
  </si>
  <si>
    <t>Brisbane</t>
  </si>
  <si>
    <t>BNE</t>
  </si>
  <si>
    <t>YBBN</t>
  </si>
  <si>
    <t>Broken Hill Airport</t>
  </si>
  <si>
    <t>Broken Hill</t>
  </si>
  <si>
    <t>BHQ</t>
  </si>
  <si>
    <t>YBHI</t>
  </si>
  <si>
    <t>Broome International Airport</t>
  </si>
  <si>
    <t>Broome</t>
  </si>
  <si>
    <t>BME</t>
  </si>
  <si>
    <t>YBRM</t>
  </si>
  <si>
    <t>Busselton Regional Airport</t>
  </si>
  <si>
    <t>Brusselton</t>
  </si>
  <si>
    <t>BQB</t>
  </si>
  <si>
    <t>YBLN</t>
  </si>
  <si>
    <t>Bunbury Airport</t>
  </si>
  <si>
    <t>Bunbury</t>
  </si>
  <si>
    <t>BUY</t>
  </si>
  <si>
    <t>YBUN</t>
  </si>
  <si>
    <t>Bundaberg Airport</t>
  </si>
  <si>
    <t>Bundaberg</t>
  </si>
  <si>
    <t>BDB</t>
  </si>
  <si>
    <t>YBUD</t>
  </si>
  <si>
    <t>Burketown Airport</t>
  </si>
  <si>
    <t>Burketown</t>
  </si>
  <si>
    <t>BUC</t>
  </si>
  <si>
    <t>YBKT</t>
  </si>
  <si>
    <t>Wynyard Airport</t>
  </si>
  <si>
    <t>Burnie</t>
  </si>
  <si>
    <t>BWT</t>
  </si>
  <si>
    <t>YWYY</t>
  </si>
  <si>
    <t>Cairns International Airport</t>
  </si>
  <si>
    <t>Cairns</t>
  </si>
  <si>
    <t>CNS</t>
  </si>
  <si>
    <t>YBCS</t>
  </si>
  <si>
    <t>Camden Airport</t>
  </si>
  <si>
    <t>Camden</t>
  </si>
  <si>
    <t>CDU</t>
  </si>
  <si>
    <t>YSCN</t>
  </si>
  <si>
    <t>Canberra International Airport</t>
  </si>
  <si>
    <t>Canberra</t>
  </si>
  <si>
    <t>CBR</t>
  </si>
  <si>
    <t>YSCB</t>
  </si>
  <si>
    <t>Carnarvon Airport</t>
  </si>
  <si>
    <t>Carnarvon</t>
  </si>
  <si>
    <t>CVQ</t>
  </si>
  <si>
    <t>YCAR</t>
  </si>
  <si>
    <t>Ceduna Airport</t>
  </si>
  <si>
    <t>Ceduna</t>
  </si>
  <si>
    <t>CED</t>
  </si>
  <si>
    <t>YCDU</t>
  </si>
  <si>
    <t>Cessnock Airport</t>
  </si>
  <si>
    <t>Cessnock</t>
  </si>
  <si>
    <t>CES</t>
  </si>
  <si>
    <t>YCNK</t>
  </si>
  <si>
    <t>Charleville Airport</t>
  </si>
  <si>
    <t>Charlieville</t>
  </si>
  <si>
    <t>CTL</t>
  </si>
  <si>
    <t>YBCV</t>
  </si>
  <si>
    <t>Chinchilla Airport</t>
  </si>
  <si>
    <t>Chinchilla</t>
  </si>
  <si>
    <t>CCL</t>
  </si>
  <si>
    <t>YCCA</t>
  </si>
  <si>
    <t>Clermont Airport</t>
  </si>
  <si>
    <t>Clermont</t>
  </si>
  <si>
    <t>CMQ</t>
  </si>
  <si>
    <t>YCMT</t>
  </si>
  <si>
    <t>Cloncurry Airport</t>
  </si>
  <si>
    <t>Cloncurry</t>
  </si>
  <si>
    <t>CNJ</t>
  </si>
  <si>
    <t>YCCY</t>
  </si>
  <si>
    <t>Fortescue - Dave Forrest aerodrome</t>
  </si>
  <si>
    <t>Cloudbreak</t>
  </si>
  <si>
    <t>KFE</t>
  </si>
  <si>
    <t>YFDF</t>
  </si>
  <si>
    <t>Cobar Airport</t>
  </si>
  <si>
    <t>Cobar</t>
  </si>
  <si>
    <t>CAZ</t>
  </si>
  <si>
    <t>YCBA</t>
  </si>
  <si>
    <t>Coconut Island Airport</t>
  </si>
  <si>
    <t>Coconut Island</t>
  </si>
  <si>
    <t>CNC</t>
  </si>
  <si>
    <t>YCCT</t>
  </si>
  <si>
    <t>Coen Airport</t>
  </si>
  <si>
    <t>Coen</t>
  </si>
  <si>
    <t>CUQ</t>
  </si>
  <si>
    <t>YCOE</t>
  </si>
  <si>
    <t>Coffs Harbour Airport</t>
  </si>
  <si>
    <t>Coff's Harbour</t>
  </si>
  <si>
    <t>CFS</t>
  </si>
  <si>
    <t>YSCH</t>
  </si>
  <si>
    <t>Coober Pedy Airport</t>
  </si>
  <si>
    <t>Coober Pedy</t>
  </si>
  <si>
    <t>CPD</t>
  </si>
  <si>
    <t>YCBP</t>
  </si>
  <si>
    <t>Cooinda Airport</t>
  </si>
  <si>
    <t>Cooinda</t>
  </si>
  <si>
    <t>CDA</t>
  </si>
  <si>
    <t>YCOO</t>
  </si>
  <si>
    <t>Cooktown Airport</t>
  </si>
  <si>
    <t>Cooktown</t>
  </si>
  <si>
    <t>CTN</t>
  </si>
  <si>
    <t>YCKN</t>
  </si>
  <si>
    <t>Gold Coast Airport</t>
  </si>
  <si>
    <t>Coolangatta</t>
  </si>
  <si>
    <t>OOL</t>
  </si>
  <si>
    <t>YBCG</t>
  </si>
  <si>
    <t>Cooma Snowy Mountains Airport</t>
  </si>
  <si>
    <t>Cooma</t>
  </si>
  <si>
    <t>OOM</t>
  </si>
  <si>
    <t>YCOM</t>
  </si>
  <si>
    <t>Coonabarabran Airport</t>
  </si>
  <si>
    <t>Coonabarabran</t>
  </si>
  <si>
    <t>COJ</t>
  </si>
  <si>
    <t>YCBB</t>
  </si>
  <si>
    <t>Coonamble Airport</t>
  </si>
  <si>
    <t>Coonamble</t>
  </si>
  <si>
    <t>CNB</t>
  </si>
  <si>
    <t>YCNM</t>
  </si>
  <si>
    <t>Coondewanna Airport</t>
  </si>
  <si>
    <t>Coondewanna</t>
  </si>
  <si>
    <t>CJF</t>
  </si>
  <si>
    <t>YCWA</t>
  </si>
  <si>
    <t>Cunnamulla Airport</t>
  </si>
  <si>
    <t>Cunnamulla</t>
  </si>
  <si>
    <t>CMA</t>
  </si>
  <si>
    <t>YCMU</t>
  </si>
  <si>
    <t>Darnley Island Airport</t>
  </si>
  <si>
    <t>Darnley Island</t>
  </si>
  <si>
    <t>NLF</t>
  </si>
  <si>
    <t>YDNI</t>
  </si>
  <si>
    <t>Darwin International Airport</t>
  </si>
  <si>
    <t>Darwin</t>
  </si>
  <si>
    <t>DRW</t>
  </si>
  <si>
    <t>YPDN</t>
  </si>
  <si>
    <t>Deniliquin Airport</t>
  </si>
  <si>
    <t>Deniliquin</t>
  </si>
  <si>
    <t>DNQ</t>
  </si>
  <si>
    <t>YDLQ</t>
  </si>
  <si>
    <t>RAAF Base Curtin</t>
  </si>
  <si>
    <t>Derby</t>
  </si>
  <si>
    <t>DCN</t>
  </si>
  <si>
    <t>YCIN</t>
  </si>
  <si>
    <t>Derby Airport</t>
  </si>
  <si>
    <t>DRB</t>
  </si>
  <si>
    <t>YDBY</t>
  </si>
  <si>
    <t>Devonport Airport</t>
  </si>
  <si>
    <t>Devonport</t>
  </si>
  <si>
    <t>DPO</t>
  </si>
  <si>
    <t>YDPO</t>
  </si>
  <si>
    <t>Doomadgee Airport</t>
  </si>
  <si>
    <t>Doomadgee</t>
  </si>
  <si>
    <t>DMD</t>
  </si>
  <si>
    <t>YDMG</t>
  </si>
  <si>
    <t>Dubbo City Regional Airport</t>
  </si>
  <si>
    <t>Dubbo</t>
  </si>
  <si>
    <t>DBO</t>
  </si>
  <si>
    <t>YSDU</t>
  </si>
  <si>
    <t>Dulkaninna Airport</t>
  </si>
  <si>
    <t>Dulkaninna</t>
  </si>
  <si>
    <t>DLK</t>
  </si>
  <si>
    <t>YDLK</t>
  </si>
  <si>
    <t>Dunk Island Airport</t>
  </si>
  <si>
    <t>Dunk Island</t>
  </si>
  <si>
    <t>DKI</t>
  </si>
  <si>
    <t>YDKI</t>
  </si>
  <si>
    <t>Elcho Island Airport</t>
  </si>
  <si>
    <t>Elcho Island</t>
  </si>
  <si>
    <t>ELC</t>
  </si>
  <si>
    <t>YELD</t>
  </si>
  <si>
    <t>Emerald Airport</t>
  </si>
  <si>
    <t>Emerald</t>
  </si>
  <si>
    <t>EMD</t>
  </si>
  <si>
    <t>YEML</t>
  </si>
  <si>
    <t>Esperance Airport</t>
  </si>
  <si>
    <t>Esperance</t>
  </si>
  <si>
    <t>EPR</t>
  </si>
  <si>
    <t>YESP</t>
  </si>
  <si>
    <t>Fitzroy Crossing Airport</t>
  </si>
  <si>
    <t>Fitzroy Crossing</t>
  </si>
  <si>
    <t>FIZ</t>
  </si>
  <si>
    <t>YFTZ</t>
  </si>
  <si>
    <t>Flinders Island Airport</t>
  </si>
  <si>
    <t>Flinders Island</t>
  </si>
  <si>
    <t>FLS</t>
  </si>
  <si>
    <t>YFLI</t>
  </si>
  <si>
    <t>Forbes Airport</t>
  </si>
  <si>
    <t>Forbes</t>
  </si>
  <si>
    <t>FRB</t>
  </si>
  <si>
    <t>YFBS</t>
  </si>
  <si>
    <t>Oceanside Municipal Airport</t>
  </si>
  <si>
    <t>Fraser Island</t>
  </si>
  <si>
    <t>OKB</t>
  </si>
  <si>
    <t>KOKB</t>
  </si>
  <si>
    <t>Gayndah Airport</t>
  </si>
  <si>
    <t>Gayndah</t>
  </si>
  <si>
    <t>GAH</t>
  </si>
  <si>
    <t>YGAY</t>
  </si>
  <si>
    <t>Geelong Airport</t>
  </si>
  <si>
    <t>Geelong</t>
  </si>
  <si>
    <t>GEX</t>
  </si>
  <si>
    <t>YGLG</t>
  </si>
  <si>
    <t>Geraldton Airport</t>
  </si>
  <si>
    <t>Geraldton</t>
  </si>
  <si>
    <t>GET</t>
  </si>
  <si>
    <t>YGEL</t>
  </si>
  <si>
    <t>Gladstone Airport</t>
  </si>
  <si>
    <t>Gladstone</t>
  </si>
  <si>
    <t>GLT</t>
  </si>
  <si>
    <t>YGLA</t>
  </si>
  <si>
    <t>Glen Innes Airport</t>
  </si>
  <si>
    <t>Glen Innes</t>
  </si>
  <si>
    <t>GLI</t>
  </si>
  <si>
    <t>YGLI</t>
  </si>
  <si>
    <t>Goulburn Airport</t>
  </si>
  <si>
    <t>Goulburn</t>
  </si>
  <si>
    <t>GUL</t>
  </si>
  <si>
    <t>YGLB</t>
  </si>
  <si>
    <t>Gove Airport</t>
  </si>
  <si>
    <t>Gove</t>
  </si>
  <si>
    <t>GOV</t>
  </si>
  <si>
    <t>YPGV</t>
  </si>
  <si>
    <t>Grafton Airport</t>
  </si>
  <si>
    <t>Grafton</t>
  </si>
  <si>
    <t>GFN</t>
  </si>
  <si>
    <t>YGFN</t>
  </si>
  <si>
    <t>Great Keppel Is Airport</t>
  </si>
  <si>
    <t>Great Keppel Island</t>
  </si>
  <si>
    <t>GKL</t>
  </si>
  <si>
    <t>YGKL</t>
  </si>
  <si>
    <t>Griffith Airport</t>
  </si>
  <si>
    <t>Griffith</t>
  </si>
  <si>
    <t>GFF</t>
  </si>
  <si>
    <t>YGTH</t>
  </si>
  <si>
    <t>Groote Eylandt Airport</t>
  </si>
  <si>
    <t>Groote Eylandt</t>
  </si>
  <si>
    <t>GTE</t>
  </si>
  <si>
    <t>YGTE</t>
  </si>
  <si>
    <t>Halls Creek Airport</t>
  </si>
  <si>
    <t>Halls Creek</t>
  </si>
  <si>
    <t>HCQ</t>
  </si>
  <si>
    <t>YHLC</t>
  </si>
  <si>
    <t>Hamilton Airport</t>
  </si>
  <si>
    <t>Hamilton</t>
  </si>
  <si>
    <t>HLT</t>
  </si>
  <si>
    <t>YHML</t>
  </si>
  <si>
    <t>Hamilton Island Airport</t>
  </si>
  <si>
    <t>Hamilton Island</t>
  </si>
  <si>
    <t>HTI</t>
  </si>
  <si>
    <t>YBHM</t>
  </si>
  <si>
    <t>Hayman Island Heliport</t>
  </si>
  <si>
    <t>Hayman Island</t>
  </si>
  <si>
    <t>HIS</t>
  </si>
  <si>
    <t>YHYN</t>
  </si>
  <si>
    <t>Hervey Bay Airport</t>
  </si>
  <si>
    <t>Hervey Bay</t>
  </si>
  <si>
    <t>HVB</t>
  </si>
  <si>
    <t>YHBA</t>
  </si>
  <si>
    <t>Hobart International Airport</t>
  </si>
  <si>
    <t>Hobart</t>
  </si>
  <si>
    <t>HBA</t>
  </si>
  <si>
    <t>YMHB</t>
  </si>
  <si>
    <t>Hooker Creek Airport</t>
  </si>
  <si>
    <t>Hooker Creek</t>
  </si>
  <si>
    <t>HOK</t>
  </si>
  <si>
    <t>YHOO</t>
  </si>
  <si>
    <t>Horn Island Airport</t>
  </si>
  <si>
    <t>Horn Island</t>
  </si>
  <si>
    <t>HID</t>
  </si>
  <si>
    <t>YHID</t>
  </si>
  <si>
    <t>Horsham Airport</t>
  </si>
  <si>
    <t>Horsham</t>
  </si>
  <si>
    <t>HSM</t>
  </si>
  <si>
    <t>YHSM</t>
  </si>
  <si>
    <t>Hughenden Airport</t>
  </si>
  <si>
    <t>Hughenden</t>
  </si>
  <si>
    <t>HGD</t>
  </si>
  <si>
    <t>YHUG</t>
  </si>
  <si>
    <t>Innisfail Airport</t>
  </si>
  <si>
    <t>Innisfail</t>
  </si>
  <si>
    <t>IFL</t>
  </si>
  <si>
    <t>YIFL</t>
  </si>
  <si>
    <t>Inverell Airport</t>
  </si>
  <si>
    <t>Inverell</t>
  </si>
  <si>
    <t>IVR</t>
  </si>
  <si>
    <t>YIVL</t>
  </si>
  <si>
    <t>Jabiru Airport</t>
  </si>
  <si>
    <t>Jabiru</t>
  </si>
  <si>
    <t>JAB</t>
  </si>
  <si>
    <t>YJAB</t>
  </si>
  <si>
    <t>Julia Creek Airport</t>
  </si>
  <si>
    <t>Julia Creek</t>
  </si>
  <si>
    <t>JCK</t>
  </si>
  <si>
    <t>YJLC</t>
  </si>
  <si>
    <t>Kalbarri Airport</t>
  </si>
  <si>
    <t>Kalbarri</t>
  </si>
  <si>
    <t>KAX</t>
  </si>
  <si>
    <t>YKBR</t>
  </si>
  <si>
    <t>Kalgoorlie Boulder Airport</t>
  </si>
  <si>
    <t>Kalgoorlie</t>
  </si>
  <si>
    <t>KGI</t>
  </si>
  <si>
    <t>YPKG</t>
  </si>
  <si>
    <t>Kalkgurung Airport</t>
  </si>
  <si>
    <t>Kalkgurung</t>
  </si>
  <si>
    <t>KFG</t>
  </si>
  <si>
    <t>YKKG</t>
  </si>
  <si>
    <t>Karratha Airport</t>
  </si>
  <si>
    <t>Karratha</t>
  </si>
  <si>
    <t>KTA</t>
  </si>
  <si>
    <t>YPKA</t>
  </si>
  <si>
    <t>Karumba Airport</t>
  </si>
  <si>
    <t>Karumba</t>
  </si>
  <si>
    <t>KRB</t>
  </si>
  <si>
    <t>YKMB</t>
  </si>
  <si>
    <t>Tindal Airport</t>
  </si>
  <si>
    <t>Katherine</t>
  </si>
  <si>
    <t>KTR</t>
  </si>
  <si>
    <t>YPTN</t>
  </si>
  <si>
    <t>King Island Airport</t>
  </si>
  <si>
    <t>King Island</t>
  </si>
  <si>
    <t>KNS</t>
  </si>
  <si>
    <t>YKII</t>
  </si>
  <si>
    <t>Kingscote Airport</t>
  </si>
  <si>
    <t>Kingscote</t>
  </si>
  <si>
    <t>KGC</t>
  </si>
  <si>
    <t>YKSC</t>
  </si>
  <si>
    <t>Kowanyama Airport</t>
  </si>
  <si>
    <t>Kowanyama</t>
  </si>
  <si>
    <t>KWM</t>
  </si>
  <si>
    <t>YKOW</t>
  </si>
  <si>
    <t>Kubin Airport</t>
  </si>
  <si>
    <t>Kubin</t>
  </si>
  <si>
    <t>KUG</t>
  </si>
  <si>
    <t>YKUB</t>
  </si>
  <si>
    <t>Kununurra Airport</t>
  </si>
  <si>
    <t>Kununurra</t>
  </si>
  <si>
    <t>KNX</t>
  </si>
  <si>
    <t>YPKU</t>
  </si>
  <si>
    <t>Lake Evella Airport</t>
  </si>
  <si>
    <t>Lake Evella</t>
  </si>
  <si>
    <t>LEL</t>
  </si>
  <si>
    <t>YLEV</t>
  </si>
  <si>
    <t>Lake Macquarie Airport</t>
  </si>
  <si>
    <t>Lake Macquarie</t>
  </si>
  <si>
    <t>BEO</t>
  </si>
  <si>
    <t>YPEC</t>
  </si>
  <si>
    <t>Launceston Airport</t>
  </si>
  <si>
    <t>Launceston</t>
  </si>
  <si>
    <t>LST</t>
  </si>
  <si>
    <t>YMLT</t>
  </si>
  <si>
    <t>Laverton Airport</t>
  </si>
  <si>
    <t>Laverton</t>
  </si>
  <si>
    <t>LVO</t>
  </si>
  <si>
    <t>YLTN</t>
  </si>
  <si>
    <t>Learmonth Airport</t>
  </si>
  <si>
    <t>Learmonth</t>
  </si>
  <si>
    <t>LEA</t>
  </si>
  <si>
    <t>YPLM</t>
  </si>
  <si>
    <t>Leigh Creek Airport</t>
  </si>
  <si>
    <t>Leigh Creek</t>
  </si>
  <si>
    <t>LGH</t>
  </si>
  <si>
    <t>YLEC</t>
  </si>
  <si>
    <t>Leinster Airport</t>
  </si>
  <si>
    <t>Leinster</t>
  </si>
  <si>
    <t>LER</t>
  </si>
  <si>
    <t>YLST</t>
  </si>
  <si>
    <t>Leonora Airport</t>
  </si>
  <si>
    <t>Leonora</t>
  </si>
  <si>
    <t>LNO</t>
  </si>
  <si>
    <t>YLEO</t>
  </si>
  <si>
    <t>Lightning Ridge Airport</t>
  </si>
  <si>
    <t>Lightning Ridge</t>
  </si>
  <si>
    <t>LHG</t>
  </si>
  <si>
    <t>YLRD</t>
  </si>
  <si>
    <t>Lismore Airport</t>
  </si>
  <si>
    <t>Lismore</t>
  </si>
  <si>
    <t>LSY</t>
  </si>
  <si>
    <t>YLIS</t>
  </si>
  <si>
    <t>Lizard Island Airport</t>
  </si>
  <si>
    <t>Lizard Island</t>
  </si>
  <si>
    <t>LZR</t>
  </si>
  <si>
    <t>YLZI</t>
  </si>
  <si>
    <t>Lockhart River Airport</t>
  </si>
  <si>
    <t>Lockhart River</t>
  </si>
  <si>
    <t>IRG</t>
  </si>
  <si>
    <t>YLHR</t>
  </si>
  <si>
    <t>Longreach Airport</t>
  </si>
  <si>
    <t>Longreach</t>
  </si>
  <si>
    <t>LRE</t>
  </si>
  <si>
    <t>YLRE</t>
  </si>
  <si>
    <t>Lord Howe Island Airport</t>
  </si>
  <si>
    <t>Lord Howe Island</t>
  </si>
  <si>
    <t>LDH</t>
  </si>
  <si>
    <t>YLHI</t>
  </si>
  <si>
    <t>Mabuiag Island Airport</t>
  </si>
  <si>
    <t>Mabuiag Island</t>
  </si>
  <si>
    <t>UBB</t>
  </si>
  <si>
    <t>YMAA</t>
  </si>
  <si>
    <t>Mackay Airport</t>
  </si>
  <si>
    <t>Mackay</t>
  </si>
  <si>
    <t>MKY</t>
  </si>
  <si>
    <t>YBMK</t>
  </si>
  <si>
    <t>Maitland Airport</t>
  </si>
  <si>
    <t>Maitland</t>
  </si>
  <si>
    <t>MTL</t>
  </si>
  <si>
    <t>YMND</t>
  </si>
  <si>
    <t>Mallacoota Airport</t>
  </si>
  <si>
    <t>Mallacoota</t>
  </si>
  <si>
    <t>XMC</t>
  </si>
  <si>
    <t>YMCO</t>
  </si>
  <si>
    <t>Maningrida Airport</t>
  </si>
  <si>
    <t>Maningrida</t>
  </si>
  <si>
    <t>MNG</t>
  </si>
  <si>
    <t>YMGD</t>
  </si>
  <si>
    <t>Sunshine Coast Airport</t>
  </si>
  <si>
    <t>Maroochydore</t>
  </si>
  <si>
    <t>MCY</t>
  </si>
  <si>
    <t>YBMC</t>
  </si>
  <si>
    <t>Maryborough Airport</t>
  </si>
  <si>
    <t>Maryborough</t>
  </si>
  <si>
    <t>MBH</t>
  </si>
  <si>
    <t>YMYB</t>
  </si>
  <si>
    <t>McArthur River Mine Airport</t>
  </si>
  <si>
    <t>McArthur River Mine</t>
  </si>
  <si>
    <t>MCV</t>
  </si>
  <si>
    <t>YMHU</t>
  </si>
  <si>
    <t>Meekatharra Airport</t>
  </si>
  <si>
    <t>Meekatharra</t>
  </si>
  <si>
    <t>MKR</t>
  </si>
  <si>
    <t>YMEK</t>
  </si>
  <si>
    <t>Melbourne Moorabbin Airport</t>
  </si>
  <si>
    <t>Melbourne</t>
  </si>
  <si>
    <t>MBW</t>
  </si>
  <si>
    <t>YMMB</t>
  </si>
  <si>
    <t>Melbourne Essendon Airport</t>
  </si>
  <si>
    <t>MEB</t>
  </si>
  <si>
    <t>YMEN</t>
  </si>
  <si>
    <t>Melbourne International Airport</t>
  </si>
  <si>
    <t>MEL</t>
  </si>
  <si>
    <t>YMML</t>
  </si>
  <si>
    <t>Merimbula Airport</t>
  </si>
  <si>
    <t>Merimbula</t>
  </si>
  <si>
    <t>MIM</t>
  </si>
  <si>
    <t>YMER</t>
  </si>
  <si>
    <t>Mildura Airport</t>
  </si>
  <si>
    <t>Mildura</t>
  </si>
  <si>
    <t>MQL</t>
  </si>
  <si>
    <t>YMIA</t>
  </si>
  <si>
    <t>Milingimbi Airport</t>
  </si>
  <si>
    <t>Milingimbi</t>
  </si>
  <si>
    <t>MGT</t>
  </si>
  <si>
    <t>YMGB</t>
  </si>
  <si>
    <t>Moomba Airport</t>
  </si>
  <si>
    <t>Moomba</t>
  </si>
  <si>
    <t>MOO</t>
  </si>
  <si>
    <t>YOOM</t>
  </si>
  <si>
    <t>Moranbah Airport</t>
  </si>
  <si>
    <t>Moranbah</t>
  </si>
  <si>
    <t>MOV</t>
  </si>
  <si>
    <t>YMRB</t>
  </si>
  <si>
    <t>Moree Airport</t>
  </si>
  <si>
    <t>Moree</t>
  </si>
  <si>
    <t>MRZ</t>
  </si>
  <si>
    <t>YMOR</t>
  </si>
  <si>
    <t>Mornington Island Airport</t>
  </si>
  <si>
    <t>Mornington Island</t>
  </si>
  <si>
    <t>ONG</t>
  </si>
  <si>
    <t>YMTI</t>
  </si>
  <si>
    <t>Moruya Airport</t>
  </si>
  <si>
    <t>Moruya</t>
  </si>
  <si>
    <t>MYA</t>
  </si>
  <si>
    <t>YMRY</t>
  </si>
  <si>
    <t>Latrobe Valley Airport</t>
  </si>
  <si>
    <t>Morwell</t>
  </si>
  <si>
    <t>TGN</t>
  </si>
  <si>
    <t>YLTV</t>
  </si>
  <si>
    <t>Mount Gambier Airport</t>
  </si>
  <si>
    <t>Mount Gambier</t>
  </si>
  <si>
    <t>MGB</t>
  </si>
  <si>
    <t>YMTG</t>
  </si>
  <si>
    <t>Mount Hotham Airport</t>
  </si>
  <si>
    <t>Mount Hotham</t>
  </si>
  <si>
    <t>MHU</t>
  </si>
  <si>
    <t>YHOT</t>
  </si>
  <si>
    <t>Mount Isa Airport</t>
  </si>
  <si>
    <t>Mount Isa</t>
  </si>
  <si>
    <t>ISA</t>
  </si>
  <si>
    <t>YBMA</t>
  </si>
  <si>
    <t>Mount Keith Airport</t>
  </si>
  <si>
    <t>Mount Keith</t>
  </si>
  <si>
    <t>WME</t>
  </si>
  <si>
    <t>YMNE</t>
  </si>
  <si>
    <t>Mount Magnet Airport</t>
  </si>
  <si>
    <t>Mount Magnet</t>
  </si>
  <si>
    <t>MMG</t>
  </si>
  <si>
    <t>YMOG</t>
  </si>
  <si>
    <t>Mudgee Airport</t>
  </si>
  <si>
    <t>Mudgee</t>
  </si>
  <si>
    <t>DGE</t>
  </si>
  <si>
    <t>YMDG</t>
  </si>
  <si>
    <t>Murray Island Airport</t>
  </si>
  <si>
    <t>Murray Island</t>
  </si>
  <si>
    <t>MYI</t>
  </si>
  <si>
    <t>YMUI</t>
  </si>
  <si>
    <t>Narrabri Airport</t>
  </si>
  <si>
    <t>Narrabri</t>
  </si>
  <si>
    <t>NAA</t>
  </si>
  <si>
    <t>YNBR</t>
  </si>
  <si>
    <t>Narrandera Airport</t>
  </si>
  <si>
    <t>Narrandera</t>
  </si>
  <si>
    <t>NRA</t>
  </si>
  <si>
    <t>YNAR</t>
  </si>
  <si>
    <t>Newcastle Airport</t>
  </si>
  <si>
    <t>Newcastle</t>
  </si>
  <si>
    <t>NTL</t>
  </si>
  <si>
    <t>YWLM</t>
  </si>
  <si>
    <t>Newman Airport</t>
  </si>
  <si>
    <t>Newman</t>
  </si>
  <si>
    <t>ZNE</t>
  </si>
  <si>
    <t>YNWN</t>
  </si>
  <si>
    <t>Normanton Airport</t>
  </si>
  <si>
    <t>Normanton</t>
  </si>
  <si>
    <t>NTN</t>
  </si>
  <si>
    <t>YNTN</t>
  </si>
  <si>
    <t>Nowra Airport</t>
  </si>
  <si>
    <t>Nowra</t>
  </si>
  <si>
    <t>NOA</t>
  </si>
  <si>
    <t>YSNW</t>
  </si>
  <si>
    <t>Oakey Airport</t>
  </si>
  <si>
    <t>Oakey</t>
  </si>
  <si>
    <t>OKY</t>
  </si>
  <si>
    <t>YBOK</t>
  </si>
  <si>
    <t>Olympic Dam Airport</t>
  </si>
  <si>
    <t>Olympic Dam</t>
  </si>
  <si>
    <t>OLP</t>
  </si>
  <si>
    <t>YOLD</t>
  </si>
  <si>
    <t>Onslow Airport</t>
  </si>
  <si>
    <t>Onslow</t>
  </si>
  <si>
    <t>ONS</t>
  </si>
  <si>
    <t>YOLW</t>
  </si>
  <si>
    <t>Orange Airport</t>
  </si>
  <si>
    <t>Orange</t>
  </si>
  <si>
    <t>OAG</t>
  </si>
  <si>
    <t>YORG</t>
  </si>
  <si>
    <t>Palm Island Airport</t>
  </si>
  <si>
    <t>Palm Island</t>
  </si>
  <si>
    <t>PMK</t>
  </si>
  <si>
    <t>YPAM</t>
  </si>
  <si>
    <t>Paraburdoo Airport</t>
  </si>
  <si>
    <t>Paraburdoo</t>
  </si>
  <si>
    <t>PBO</t>
  </si>
  <si>
    <t>YPBO</t>
  </si>
  <si>
    <t>Parkes Airport</t>
  </si>
  <si>
    <t>Parkes</t>
  </si>
  <si>
    <t>PKE</t>
  </si>
  <si>
    <t>YPKS</t>
  </si>
  <si>
    <t>Penneshaw Airport</t>
  </si>
  <si>
    <t>Penneshaw</t>
  </si>
  <si>
    <t>PEA</t>
  </si>
  <si>
    <t>YPSH</t>
  </si>
  <si>
    <t>Perth Jandakot Airport</t>
  </si>
  <si>
    <t>Perth</t>
  </si>
  <si>
    <t>JAD</t>
  </si>
  <si>
    <t>YPJT</t>
  </si>
  <si>
    <t>Perth International Airport</t>
  </si>
  <si>
    <t>PER</t>
  </si>
  <si>
    <t>YPPH</t>
  </si>
  <si>
    <t>Garden Point Airport</t>
  </si>
  <si>
    <t>Pirlangimpi</t>
  </si>
  <si>
    <t>GPN</t>
  </si>
  <si>
    <t>YGPT</t>
  </si>
  <si>
    <t>Pormpuraaw Airport</t>
  </si>
  <si>
    <t>Pormpuraaw</t>
  </si>
  <si>
    <t>EDR</t>
  </si>
  <si>
    <t>YPMP</t>
  </si>
  <si>
    <t>Port Hedland International Airport</t>
  </si>
  <si>
    <t>Port Hedland</t>
  </si>
  <si>
    <t>PHE</t>
  </si>
  <si>
    <t>YPPD</t>
  </si>
  <si>
    <t>Port Lincoln Airport</t>
  </si>
  <si>
    <t>Port Lincoln</t>
  </si>
  <si>
    <t>PLO</t>
  </si>
  <si>
    <t>YPLC</t>
  </si>
  <si>
    <t>Port Macquarie Airport</t>
  </si>
  <si>
    <t>Port Macquarie</t>
  </si>
  <si>
    <t>PQQ</t>
  </si>
  <si>
    <t>YPMQ</t>
  </si>
  <si>
    <t>Portland Airport</t>
  </si>
  <si>
    <t>Portland</t>
  </si>
  <si>
    <t>PTJ</t>
  </si>
  <si>
    <t>YPOD</t>
  </si>
  <si>
    <t>Prominent Hill Airport</t>
  </si>
  <si>
    <t>Prominent Hill</t>
  </si>
  <si>
    <t>PXH</t>
  </si>
  <si>
    <t>YPMH</t>
  </si>
  <si>
    <t>Proserpine Whitsunday Coast Airport</t>
  </si>
  <si>
    <t>Prosserpine</t>
  </si>
  <si>
    <t>PPP</t>
  </si>
  <si>
    <t>YBPN</t>
  </si>
  <si>
    <t>Quilpie Airport</t>
  </si>
  <si>
    <t>Quilpie</t>
  </si>
  <si>
    <t>ULP</t>
  </si>
  <si>
    <t>YQLP</t>
  </si>
  <si>
    <t>Ramingining Airport</t>
  </si>
  <si>
    <t>Ramingining</t>
  </si>
  <si>
    <t>RAM</t>
  </si>
  <si>
    <t>YRNG</t>
  </si>
  <si>
    <t>Ravensthorpe Airport</t>
  </si>
  <si>
    <t>Ravensthorpe</t>
  </si>
  <si>
    <t>RVT</t>
  </si>
  <si>
    <t>YNRV</t>
  </si>
  <si>
    <t>Renmark Airport</t>
  </si>
  <si>
    <t>Renmark</t>
  </si>
  <si>
    <t>RMK</t>
  </si>
  <si>
    <t>YREN</t>
  </si>
  <si>
    <t>Richmond Airport</t>
  </si>
  <si>
    <t>Richmond</t>
  </si>
  <si>
    <t>RCM</t>
  </si>
  <si>
    <t>YRMD</t>
  </si>
  <si>
    <t>Rockhampton Airport</t>
  </si>
  <si>
    <t>Rockhampton</t>
  </si>
  <si>
    <t>ROK</t>
  </si>
  <si>
    <t>YBRK</t>
  </si>
  <si>
    <t>Roma Airport</t>
  </si>
  <si>
    <t>Roma</t>
  </si>
  <si>
    <t>RMA</t>
  </si>
  <si>
    <t>YROM</t>
  </si>
  <si>
    <t>Roper Bar Airport</t>
  </si>
  <si>
    <t>Roper Bar</t>
  </si>
  <si>
    <t>RPB</t>
  </si>
  <si>
    <t>YRRB</t>
  </si>
  <si>
    <t>Rottnest Island Airport</t>
  </si>
  <si>
    <t>Rottnest Island</t>
  </si>
  <si>
    <t>RTS</t>
  </si>
  <si>
    <t>YRTI</t>
  </si>
  <si>
    <t>Saibai Island Airport</t>
  </si>
  <si>
    <t>Saibai Island</t>
  </si>
  <si>
    <t>SBR</t>
  </si>
  <si>
    <t>YSII</t>
  </si>
  <si>
    <t>West Sale Airport</t>
  </si>
  <si>
    <t>Sale</t>
  </si>
  <si>
    <t>SXE</t>
  </si>
  <si>
    <t>YWSL</t>
  </si>
  <si>
    <t>Scone Airport</t>
  </si>
  <si>
    <t>Scone</t>
  </si>
  <si>
    <t>NSO</t>
  </si>
  <si>
    <t>YSCO</t>
  </si>
  <si>
    <t>Shark Bay Airport</t>
  </si>
  <si>
    <t>Shark Bay</t>
  </si>
  <si>
    <t>MJK</t>
  </si>
  <si>
    <t>YSHK</t>
  </si>
  <si>
    <t>Shepparton Airport</t>
  </si>
  <si>
    <t>Shepparton</t>
  </si>
  <si>
    <t>SHT</t>
  </si>
  <si>
    <t>YSHT</t>
  </si>
  <si>
    <t>Shute Harbour Airport</t>
  </si>
  <si>
    <t>Shute Harbour</t>
  </si>
  <si>
    <t>JHQ</t>
  </si>
  <si>
    <t>YSHR</t>
  </si>
  <si>
    <t>St George Airport</t>
  </si>
  <si>
    <t>St George</t>
  </si>
  <si>
    <t>SGO</t>
  </si>
  <si>
    <t>YSGE</t>
  </si>
  <si>
    <t>Strahan Airport</t>
  </si>
  <si>
    <t>Strahan</t>
  </si>
  <si>
    <t>SRN</t>
  </si>
  <si>
    <t>YSRN</t>
  </si>
  <si>
    <t>Warraber Island Airport</t>
  </si>
  <si>
    <t>Sue Islet</t>
  </si>
  <si>
    <t>SYU</t>
  </si>
  <si>
    <t>YWBS</t>
  </si>
  <si>
    <t>Swan Hill Airport</t>
  </si>
  <si>
    <t>Swan Hill</t>
  </si>
  <si>
    <t>SWH</t>
  </si>
  <si>
    <t>YSWH</t>
  </si>
  <si>
    <t>Sydney Bankstown Airport</t>
  </si>
  <si>
    <t>Sydney</t>
  </si>
  <si>
    <t>BWU</t>
  </si>
  <si>
    <t>YSBK</t>
  </si>
  <si>
    <t>Sydney Kingsford Smith International Airport</t>
  </si>
  <si>
    <t>SYD</t>
  </si>
  <si>
    <t>YSSY</t>
  </si>
  <si>
    <t>Tamworth Airport</t>
  </si>
  <si>
    <t>Tamworth</t>
  </si>
  <si>
    <t>TMW</t>
  </si>
  <si>
    <t>YSTW</t>
  </si>
  <si>
    <t>Taree Airport</t>
  </si>
  <si>
    <t>Taree</t>
  </si>
  <si>
    <t>TRO</t>
  </si>
  <si>
    <t>YTRE</t>
  </si>
  <si>
    <t>Taroom Airport</t>
  </si>
  <si>
    <t>Taroom</t>
  </si>
  <si>
    <t>XTO</t>
  </si>
  <si>
    <t>YTAM</t>
  </si>
  <si>
    <t>Telfer Airport</t>
  </si>
  <si>
    <t>Telfer</t>
  </si>
  <si>
    <t>TEF</t>
  </si>
  <si>
    <t>YTEF</t>
  </si>
  <si>
    <t>Temora Airport</t>
  </si>
  <si>
    <t>Temora</t>
  </si>
  <si>
    <t>TEM</t>
  </si>
  <si>
    <t>YTEM</t>
  </si>
  <si>
    <t>Tennant Creek Airport</t>
  </si>
  <si>
    <t>Tennant Creek</t>
  </si>
  <si>
    <t>TCA</t>
  </si>
  <si>
    <t>YTNK</t>
  </si>
  <si>
    <t>Thargomindah Airport</t>
  </si>
  <si>
    <t>Thargomindah</t>
  </si>
  <si>
    <t>XTG</t>
  </si>
  <si>
    <t>YTGM</t>
  </si>
  <si>
    <t>Theodore Airport</t>
  </si>
  <si>
    <t>Theodore</t>
  </si>
  <si>
    <t>TDR</t>
  </si>
  <si>
    <t>YTDR</t>
  </si>
  <si>
    <t>Toowoomba Airport</t>
  </si>
  <si>
    <t>Toowoomba</t>
  </si>
  <si>
    <t>TWB</t>
  </si>
  <si>
    <t>YTWB</t>
  </si>
  <si>
    <t>Brisbane West Wellcamp Airport</t>
  </si>
  <si>
    <t>WTB</t>
  </si>
  <si>
    <t>YBWW</t>
  </si>
  <si>
    <t>Townsville Airport</t>
  </si>
  <si>
    <t>Townsville</t>
  </si>
  <si>
    <t>TSV</t>
  </si>
  <si>
    <t>YBTL</t>
  </si>
  <si>
    <t>Ayers Rock Connellan Airport</t>
  </si>
  <si>
    <t>Uluru</t>
  </si>
  <si>
    <t>AYQ</t>
  </si>
  <si>
    <t>YAYE</t>
  </si>
  <si>
    <t>Victoria River Downs Airport</t>
  </si>
  <si>
    <t>Victoria River Downs</t>
  </si>
  <si>
    <t>VCD</t>
  </si>
  <si>
    <t>YVRD</t>
  </si>
  <si>
    <t>Port Keats Airport</t>
  </si>
  <si>
    <t>Wadeye</t>
  </si>
  <si>
    <t>PKT</t>
  </si>
  <si>
    <t>YPKT</t>
  </si>
  <si>
    <t>Wagga Wagga City Airport</t>
  </si>
  <si>
    <t>Wagga Wagga</t>
  </si>
  <si>
    <t>WGA</t>
  </si>
  <si>
    <t>YSWG</t>
  </si>
  <si>
    <t>Walgett Airport</t>
  </si>
  <si>
    <t>Walgett</t>
  </si>
  <si>
    <t>WGE</t>
  </si>
  <si>
    <t>YWLG</t>
  </si>
  <si>
    <t>Warrnambool Airport</t>
  </si>
  <si>
    <t>Warrnambool</t>
  </si>
  <si>
    <t>WMB</t>
  </si>
  <si>
    <t>YWBL</t>
  </si>
  <si>
    <t>Weipa Airport</t>
  </si>
  <si>
    <t>Weipa</t>
  </si>
  <si>
    <t>WEI</t>
  </si>
  <si>
    <t>YBWP</t>
  </si>
  <si>
    <t>West Wyalong Airport</t>
  </si>
  <si>
    <t>West Wyalong</t>
  </si>
  <si>
    <t>WWY</t>
  </si>
  <si>
    <t>YWWL</t>
  </si>
  <si>
    <t>Whyalla Airport</t>
  </si>
  <si>
    <t>Whyalla</t>
  </si>
  <si>
    <t>WYA</t>
  </si>
  <si>
    <t>YWHA</t>
  </si>
  <si>
    <t>Wilcannia Airport</t>
  </si>
  <si>
    <t>Wilcannia</t>
  </si>
  <si>
    <t>WIO</t>
  </si>
  <si>
    <t>YWCA</t>
  </si>
  <si>
    <t>Wiluna Airport</t>
  </si>
  <si>
    <t>Wiluna</t>
  </si>
  <si>
    <t>WUN</t>
  </si>
  <si>
    <t>YWLU</t>
  </si>
  <si>
    <t>Windorah Airport</t>
  </si>
  <si>
    <t>Windorah</t>
  </si>
  <si>
    <t>WNR</t>
  </si>
  <si>
    <t>YWDH</t>
  </si>
  <si>
    <t>Winton Airport</t>
  </si>
  <si>
    <t>Winton</t>
  </si>
  <si>
    <t>WIN</t>
  </si>
  <si>
    <t>YWTN</t>
  </si>
  <si>
    <t>Wollongong Airport</t>
  </si>
  <si>
    <t>Wollongong</t>
  </si>
  <si>
    <t>WOL</t>
  </si>
  <si>
    <t>YWOL</t>
  </si>
  <si>
    <t>Woomera Airfield</t>
  </si>
  <si>
    <t>Woomera</t>
  </si>
  <si>
    <t>UMR</t>
  </si>
  <si>
    <t>YPWR</t>
  </si>
  <si>
    <t>Yam Island Airport</t>
  </si>
  <si>
    <t>Yam Island</t>
  </si>
  <si>
    <t>XMY</t>
  </si>
  <si>
    <t>YYMI</t>
  </si>
  <si>
    <t>Yorke Island Airport</t>
  </si>
  <si>
    <t>Yorke Island</t>
  </si>
  <si>
    <t>OKR</t>
  </si>
  <si>
    <t>YYKI</t>
  </si>
  <si>
    <t>Yuendumu Airport</t>
  </si>
  <si>
    <t xml:space="preserve">Yuendumu </t>
  </si>
  <si>
    <t>YUE</t>
  </si>
  <si>
    <t>YYND</t>
  </si>
  <si>
    <t>Ararat Airport</t>
  </si>
  <si>
    <t>ARY</t>
  </si>
  <si>
    <t>YARA</t>
  </si>
  <si>
    <t>Benalla Airport</t>
  </si>
  <si>
    <t>BLN</t>
  </si>
  <si>
    <t>YBLA</t>
  </si>
  <si>
    <t>Brewarrina Airport</t>
  </si>
  <si>
    <t>BWQ</t>
  </si>
  <si>
    <t>YBRW</t>
  </si>
  <si>
    <t>Balranald Airport</t>
  </si>
  <si>
    <t>BZD</t>
  </si>
  <si>
    <t>YBRN</t>
  </si>
  <si>
    <t>Cootamundra Airport</t>
  </si>
  <si>
    <t>CMD</t>
  </si>
  <si>
    <t>YCTM</t>
  </si>
  <si>
    <t>Cleve Airport</t>
  </si>
  <si>
    <t>CVC</t>
  </si>
  <si>
    <t>YCEE</t>
  </si>
  <si>
    <t>Corowa Airport</t>
  </si>
  <si>
    <t>CWW</t>
  </si>
  <si>
    <t>YCOR</t>
  </si>
  <si>
    <t>Corryong Airport</t>
  </si>
  <si>
    <t>CYG</t>
  </si>
  <si>
    <t>YCRG</t>
  </si>
  <si>
    <t>Dirranbandi Airport</t>
  </si>
  <si>
    <t>DRN</t>
  </si>
  <si>
    <t>YDBI</t>
  </si>
  <si>
    <t>Dysart Airport</t>
  </si>
  <si>
    <t>DYA</t>
  </si>
  <si>
    <t>YDYS</t>
  </si>
  <si>
    <t>Echuca Airport</t>
  </si>
  <si>
    <t>ECH</t>
  </si>
  <si>
    <t>YECH</t>
  </si>
  <si>
    <t>Gunnedah Airport</t>
  </si>
  <si>
    <t>GUH</t>
  </si>
  <si>
    <t>YGDH</t>
  </si>
  <si>
    <t>Hopetoun Airport</t>
  </si>
  <si>
    <t>HTU</t>
  </si>
  <si>
    <t>YHPN</t>
  </si>
  <si>
    <t>Hay Airport</t>
  </si>
  <si>
    <t>HXX</t>
  </si>
  <si>
    <t>YHAY</t>
  </si>
  <si>
    <t>Kingaroy Airport</t>
  </si>
  <si>
    <t>KGY</t>
  </si>
  <si>
    <t>YKRY</t>
  </si>
  <si>
    <t>Kempsey Airport</t>
  </si>
  <si>
    <t>KPS</t>
  </si>
  <si>
    <t>YKMP</t>
  </si>
  <si>
    <t>Kerang Airport</t>
  </si>
  <si>
    <t>KRA</t>
  </si>
  <si>
    <t>YKER</t>
  </si>
  <si>
    <t>Mareeba Airport</t>
  </si>
  <si>
    <t>MRG</t>
  </si>
  <si>
    <t>YMBA</t>
  </si>
  <si>
    <t>Young Airport</t>
  </si>
  <si>
    <t>NGA</t>
  </si>
  <si>
    <t>YYNG</t>
  </si>
  <si>
    <t>Port Pirie Airport</t>
  </si>
  <si>
    <t>PPI</t>
  </si>
  <si>
    <t>YPIR</t>
  </si>
  <si>
    <t>Narromine Airport</t>
  </si>
  <si>
    <t>QRM</t>
  </si>
  <si>
    <t>YNRM</t>
  </si>
  <si>
    <t>Warren Airport</t>
  </si>
  <si>
    <t>QRR</t>
  </si>
  <si>
    <t>YWRN</t>
  </si>
  <si>
    <t>Ngukurr Airport</t>
  </si>
  <si>
    <t>RPM</t>
  </si>
  <si>
    <t>YNGU</t>
  </si>
  <si>
    <t>Smithton Airport</t>
  </si>
  <si>
    <t>SIO</t>
  </si>
  <si>
    <t>YSMI</t>
  </si>
  <si>
    <t>Snake Bay Airport</t>
  </si>
  <si>
    <t>SNB</t>
  </si>
  <si>
    <t>YSNB</t>
  </si>
  <si>
    <t>Stawell Airport</t>
  </si>
  <si>
    <t>SWC</t>
  </si>
  <si>
    <t>YSWL</t>
  </si>
  <si>
    <t>Tumut Airport</t>
  </si>
  <si>
    <t>TUM</t>
  </si>
  <si>
    <t>YTMU</t>
  </si>
  <si>
    <t>Tibooburra Airport</t>
  </si>
  <si>
    <t>TYB</t>
  </si>
  <si>
    <t>YTIB</t>
  </si>
  <si>
    <t>Wangaratta Airport</t>
  </si>
  <si>
    <t>WGT</t>
  </si>
  <si>
    <t>YWGT</t>
  </si>
  <si>
    <t>Warracknabeal Airport</t>
  </si>
  <si>
    <t>WKB</t>
  </si>
  <si>
    <t>YWKB</t>
  </si>
  <si>
    <t>Graz Airport</t>
  </si>
  <si>
    <t>Graz</t>
  </si>
  <si>
    <t>Austria</t>
  </si>
  <si>
    <t>GRZ</t>
  </si>
  <si>
    <t>LOWG</t>
  </si>
  <si>
    <t>Hohenems-Dornbirn Airport</t>
  </si>
  <si>
    <t>Hohenems</t>
  </si>
  <si>
    <t>HOJ</t>
  </si>
  <si>
    <t>LOIH</t>
  </si>
  <si>
    <t>Innsbruck Airport</t>
  </si>
  <si>
    <t>Innsbruck</t>
  </si>
  <si>
    <t>INN</t>
  </si>
  <si>
    <t>LOWI</t>
  </si>
  <si>
    <t>Klagenfurt Airport</t>
  </si>
  <si>
    <t>Klagenfurt</t>
  </si>
  <si>
    <t>KLU</t>
  </si>
  <si>
    <t>LOWK</t>
  </si>
  <si>
    <t>Linz Horsching Airport</t>
  </si>
  <si>
    <t>Linz</t>
  </si>
  <si>
    <t>LNZ</t>
  </si>
  <si>
    <t>LOWL</t>
  </si>
  <si>
    <t>Salzburg Airport</t>
  </si>
  <si>
    <t>Salzburg</t>
  </si>
  <si>
    <t>SZG</t>
  </si>
  <si>
    <t>LOWS</t>
  </si>
  <si>
    <t>Vienna International Airport</t>
  </si>
  <si>
    <t>Vienna</t>
  </si>
  <si>
    <t>VIE</t>
  </si>
  <si>
    <t>LOWW</t>
  </si>
  <si>
    <t>Heydar Aliyev International Airport</t>
  </si>
  <si>
    <t>Baku</t>
  </si>
  <si>
    <t>Azerbaijan</t>
  </si>
  <si>
    <t>GYD</t>
  </si>
  <si>
    <t>UBBB</t>
  </si>
  <si>
    <t>Ganja Airport</t>
  </si>
  <si>
    <t>Ganja</t>
  </si>
  <si>
    <t>KVD</t>
  </si>
  <si>
    <t>UBBG</t>
  </si>
  <si>
    <t>Lankaran International Airport</t>
  </si>
  <si>
    <t>Lankaran</t>
  </si>
  <si>
    <t>LLK</t>
  </si>
  <si>
    <t>UBBL</t>
  </si>
  <si>
    <t>Nakhchivan Airport</t>
  </si>
  <si>
    <t>Nakhchivan</t>
  </si>
  <si>
    <t>NAJ</t>
  </si>
  <si>
    <t>UBBN</t>
  </si>
  <si>
    <t>Gabala International Airport</t>
  </si>
  <si>
    <t>Qabala</t>
  </si>
  <si>
    <t>GBB</t>
  </si>
  <si>
    <t>UBBQ</t>
  </si>
  <si>
    <t>Zaqatala International Airport</t>
  </si>
  <si>
    <t>Zaqatala</t>
  </si>
  <si>
    <t>ZTU</t>
  </si>
  <si>
    <t>UBBY</t>
  </si>
  <si>
    <t>South Bimini Airport</t>
  </si>
  <si>
    <t>Alice Town</t>
  </si>
  <si>
    <t>Bahamas</t>
  </si>
  <si>
    <t>BIM</t>
  </si>
  <si>
    <t>MYBS</t>
  </si>
  <si>
    <t>Congo Town Airport</t>
  </si>
  <si>
    <t>Andros</t>
  </si>
  <si>
    <t>COX</t>
  </si>
  <si>
    <t>MYAK</t>
  </si>
  <si>
    <t>Andros Town Airport</t>
  </si>
  <si>
    <t>Andros Town</t>
  </si>
  <si>
    <t>ASD</t>
  </si>
  <si>
    <t>MYAF</t>
  </si>
  <si>
    <t>Arthur's Town Airport</t>
  </si>
  <si>
    <t>Arthur's Town</t>
  </si>
  <si>
    <t>ATC</t>
  </si>
  <si>
    <t>MYCA</t>
  </si>
  <si>
    <t>New Bight Airport</t>
  </si>
  <si>
    <t>Cat Island</t>
  </si>
  <si>
    <t>CAT</t>
  </si>
  <si>
    <t>MYCB</t>
  </si>
  <si>
    <t>Chub Cay Airport</t>
  </si>
  <si>
    <t>Chub Cay</t>
  </si>
  <si>
    <t>CCZ</t>
  </si>
  <si>
    <t>MYBC</t>
  </si>
  <si>
    <t>San Salvador Airport</t>
  </si>
  <si>
    <t>Cockburn Town</t>
  </si>
  <si>
    <t>ZSA</t>
  </si>
  <si>
    <t>MYSM</t>
  </si>
  <si>
    <t>Colonel Hill Airport</t>
  </si>
  <si>
    <t>Colonel Hill</t>
  </si>
  <si>
    <t>CRI</t>
  </si>
  <si>
    <t>MYCI</t>
  </si>
  <si>
    <t>Deadman's Cay Airport</t>
  </si>
  <si>
    <t>Dead Man's Cay</t>
  </si>
  <si>
    <t>LGI</t>
  </si>
  <si>
    <t>MYLD</t>
  </si>
  <si>
    <t>Grand Bahama International Airport</t>
  </si>
  <si>
    <t>Freeport</t>
  </si>
  <si>
    <t>FPO</t>
  </si>
  <si>
    <t>MYGF</t>
  </si>
  <si>
    <t>Governor's Harbour Airport</t>
  </si>
  <si>
    <t>Governor's Harbor</t>
  </si>
  <si>
    <t>GHB</t>
  </si>
  <si>
    <t>MYEM</t>
  </si>
  <si>
    <t>Exuma International Airport</t>
  </si>
  <si>
    <t>Great Exuma</t>
  </si>
  <si>
    <t>GGT</t>
  </si>
  <si>
    <t>MYEF</t>
  </si>
  <si>
    <t>Marsh Harbour International Airport</t>
  </si>
  <si>
    <t>Marsh Harbor</t>
  </si>
  <si>
    <t>MHH</t>
  </si>
  <si>
    <t>MYAM</t>
  </si>
  <si>
    <t>Inagua Airport</t>
  </si>
  <si>
    <t>Matthew Town</t>
  </si>
  <si>
    <t>IGA</t>
  </si>
  <si>
    <t>MYIG</t>
  </si>
  <si>
    <t>Mayaguana Airport</t>
  </si>
  <si>
    <t>Mayaguana</t>
  </si>
  <si>
    <t>MYG</t>
  </si>
  <si>
    <t>MYMM</t>
  </si>
  <si>
    <t>Lynden Pindling International Airport</t>
  </si>
  <si>
    <t>Nassau</t>
  </si>
  <si>
    <t>NAS</t>
  </si>
  <si>
    <t>MYNN</t>
  </si>
  <si>
    <t>Nassau Paradise Island Airport</t>
  </si>
  <si>
    <t>PID</t>
  </si>
  <si>
    <t>MYPI</t>
  </si>
  <si>
    <t>North Eleuthera Airport</t>
  </si>
  <si>
    <t>North Eleuthera</t>
  </si>
  <si>
    <t>ELH</t>
  </si>
  <si>
    <t>MYEH</t>
  </si>
  <si>
    <t>Rock Sound Airport</t>
  </si>
  <si>
    <t>Rock Sound</t>
  </si>
  <si>
    <t>RSD</t>
  </si>
  <si>
    <t>MYER</t>
  </si>
  <si>
    <t>San Andros Airport</t>
  </si>
  <si>
    <t>San Andros</t>
  </si>
  <si>
    <t>SAQ</t>
  </si>
  <si>
    <t>MYAN</t>
  </si>
  <si>
    <t>Spring Point Airport</t>
  </si>
  <si>
    <t>Spring Point</t>
  </si>
  <si>
    <t>AXP</t>
  </si>
  <si>
    <t>MYAP</t>
  </si>
  <si>
    <t>Stella Maris Airport</t>
  </si>
  <si>
    <t>Stella Maris</t>
  </si>
  <si>
    <t>SML</t>
  </si>
  <si>
    <t>MYLS</t>
  </si>
  <si>
    <t>Treasure Cay Airport</t>
  </si>
  <si>
    <t>Treasure Cay</t>
  </si>
  <si>
    <t>TCB</t>
  </si>
  <si>
    <t>MYAT</t>
  </si>
  <si>
    <t>Abaco I Walker C Airport</t>
  </si>
  <si>
    <t>Walker's Cay</t>
  </si>
  <si>
    <t>WKR</t>
  </si>
  <si>
    <t>MYAW</t>
  </si>
  <si>
    <t>Bahrain International Airport</t>
  </si>
  <si>
    <t>Bahrain</t>
  </si>
  <si>
    <t>BAH</t>
  </si>
  <si>
    <t>OBBI</t>
  </si>
  <si>
    <t>Barisal Airport</t>
  </si>
  <si>
    <t>Barisal</t>
  </si>
  <si>
    <t>Bangladesh</t>
  </si>
  <si>
    <t>BZL</t>
  </si>
  <si>
    <t>VGBR</t>
  </si>
  <si>
    <t>Shah Amanat International Airport</t>
  </si>
  <si>
    <t>Chittagong</t>
  </si>
  <si>
    <t>CGP</t>
  </si>
  <si>
    <t>VGEG</t>
  </si>
  <si>
    <t>Cox's Bazar Airport</t>
  </si>
  <si>
    <t>Cox's Bazar</t>
  </si>
  <si>
    <t>CXB</t>
  </si>
  <si>
    <t>VGCB</t>
  </si>
  <si>
    <t>Dhaka / Hazrat Shahjalal International Airport</t>
  </si>
  <si>
    <t>Dhaka</t>
  </si>
  <si>
    <t>DAC</t>
  </si>
  <si>
    <t>VGZR</t>
  </si>
  <si>
    <t>Ishurdi Airport</t>
  </si>
  <si>
    <t>Ishurdi</t>
  </si>
  <si>
    <t>IRD</t>
  </si>
  <si>
    <t>VGIS</t>
  </si>
  <si>
    <t>Jessore Airport</t>
  </si>
  <si>
    <t>Jessore</t>
  </si>
  <si>
    <t>JSR</t>
  </si>
  <si>
    <t>VGJR</t>
  </si>
  <si>
    <t>Shah Mokhdum Airport</t>
  </si>
  <si>
    <t>Rajshahi</t>
  </si>
  <si>
    <t>RJH</t>
  </si>
  <si>
    <t>VGRJ</t>
  </si>
  <si>
    <t>Saidpur Airport</t>
  </si>
  <si>
    <t>Saidpur</t>
  </si>
  <si>
    <t>SPD</t>
  </si>
  <si>
    <t>VGSD</t>
  </si>
  <si>
    <t>Osmany International Airport</t>
  </si>
  <si>
    <t>Sylhet Osmani</t>
  </si>
  <si>
    <t>ZYL</t>
  </si>
  <si>
    <t>VGSY</t>
  </si>
  <si>
    <t>Sir Grantley Adams International Airport</t>
  </si>
  <si>
    <t>Bridgetown</t>
  </si>
  <si>
    <t>Barbados</t>
  </si>
  <si>
    <t>BGI</t>
  </si>
  <si>
    <t>TBPB</t>
  </si>
  <si>
    <t>Brest Airport</t>
  </si>
  <si>
    <t>Brest</t>
  </si>
  <si>
    <t>Belarus</t>
  </si>
  <si>
    <t>BQT</t>
  </si>
  <si>
    <t>UMBB</t>
  </si>
  <si>
    <t>Gomel Airport</t>
  </si>
  <si>
    <t>Gomel</t>
  </si>
  <si>
    <t>GME</t>
  </si>
  <si>
    <t>UMGG</t>
  </si>
  <si>
    <t>Hrodna Airport</t>
  </si>
  <si>
    <t>Hrodna</t>
  </si>
  <si>
    <t>GNA</t>
  </si>
  <si>
    <t>UMMG</t>
  </si>
  <si>
    <t>Minsk 1 Airport</t>
  </si>
  <si>
    <t>Minsk</t>
  </si>
  <si>
    <t>MHP</t>
  </si>
  <si>
    <t>UMMM</t>
  </si>
  <si>
    <t>Minsk National Airport</t>
  </si>
  <si>
    <t>Minsk 2</t>
  </si>
  <si>
    <t>MSQ</t>
  </si>
  <si>
    <t>UMMS</t>
  </si>
  <si>
    <t>Mogilev Airport</t>
  </si>
  <si>
    <t>Mogilev</t>
  </si>
  <si>
    <t>MVQ</t>
  </si>
  <si>
    <t>UMOO</t>
  </si>
  <si>
    <t>Vitebsk Vostochny Airport</t>
  </si>
  <si>
    <t>Vitebsk</t>
  </si>
  <si>
    <t>VTB</t>
  </si>
  <si>
    <t>UMII</t>
  </si>
  <si>
    <t>Antwerp International Airport (Deurne)</t>
  </si>
  <si>
    <t>Antwerp</t>
  </si>
  <si>
    <t>Belgium</t>
  </si>
  <si>
    <t>ANR</t>
  </si>
  <si>
    <t>EBAW</t>
  </si>
  <si>
    <t>Brussels Airport</t>
  </si>
  <si>
    <t>Brussels</t>
  </si>
  <si>
    <t>BRU</t>
  </si>
  <si>
    <t>EBBR</t>
  </si>
  <si>
    <t>Brussels South Charleroi Airport</t>
  </si>
  <si>
    <t>Charleroi</t>
  </si>
  <si>
    <t>CRL</t>
  </si>
  <si>
    <t>EBCI</t>
  </si>
  <si>
    <t>Wevelgem Airport</t>
  </si>
  <si>
    <t>Kortrijk-vevelgem</t>
  </si>
  <si>
    <t>QKT</t>
  </si>
  <si>
    <t>EBKT</t>
  </si>
  <si>
    <t>Liege Airport</t>
  </si>
  <si>
    <t>Liege</t>
  </si>
  <si>
    <t>LGG</t>
  </si>
  <si>
    <t>EBLG</t>
  </si>
  <si>
    <t>Ostend-Bruges International Airport</t>
  </si>
  <si>
    <t>Ostend</t>
  </si>
  <si>
    <t>OST</t>
  </si>
  <si>
    <t>EBOS</t>
  </si>
  <si>
    <t>Philip S. W. Goldson International Airport</t>
  </si>
  <si>
    <t>Belize City</t>
  </si>
  <si>
    <t>Belize</t>
  </si>
  <si>
    <t>BZE</t>
  </si>
  <si>
    <t>MZBZ</t>
  </si>
  <si>
    <t>Birchwood Airport</t>
  </si>
  <si>
    <t>Belmopan</t>
  </si>
  <si>
    <t>BCV</t>
  </si>
  <si>
    <t>PABV</t>
  </si>
  <si>
    <t>Cadjehoun Airport</t>
  </si>
  <si>
    <t>Cotonou</t>
  </si>
  <si>
    <t>Benin</t>
  </si>
  <si>
    <t>COO</t>
  </si>
  <si>
    <t>DBBB</t>
  </si>
  <si>
    <t>L.F. Wade International International Airport</t>
  </si>
  <si>
    <t>Bermuda</t>
  </si>
  <si>
    <t>BDA</t>
  </si>
  <si>
    <t>TXKF</t>
  </si>
  <si>
    <t>Gelephu Airport</t>
  </si>
  <si>
    <t>Gelephu</t>
  </si>
  <si>
    <t>Bhutan</t>
  </si>
  <si>
    <t>GLU</t>
  </si>
  <si>
    <t>VQGP</t>
  </si>
  <si>
    <t>Bathpalathang Airport</t>
  </si>
  <si>
    <t>Jakar</t>
  </si>
  <si>
    <t>BUT</t>
  </si>
  <si>
    <t>VQBT</t>
  </si>
  <si>
    <t>Paro Airport</t>
  </si>
  <si>
    <t>Thimphu</t>
  </si>
  <si>
    <t>PBH</t>
  </si>
  <si>
    <t>VQPR</t>
  </si>
  <si>
    <t>Bermejo Airport</t>
  </si>
  <si>
    <t>Bermejo</t>
  </si>
  <si>
    <t>Bolivia</t>
  </si>
  <si>
    <t>BJO</t>
  </si>
  <si>
    <t>SLBJ</t>
  </si>
  <si>
    <t>Capitan Anibal Arab Airport</t>
  </si>
  <si>
    <t>Cobija</t>
  </si>
  <si>
    <t>CIJ</t>
  </si>
  <si>
    <t>SLCO</t>
  </si>
  <si>
    <t>Jorge Wilsterman International Airport</t>
  </si>
  <si>
    <t>Cochabamba</t>
  </si>
  <si>
    <t>CBB</t>
  </si>
  <si>
    <t>SLCB</t>
  </si>
  <si>
    <t>Capitan de Av. Emilio Beltran Airport</t>
  </si>
  <si>
    <t>Guayaramerin</t>
  </si>
  <si>
    <t>GYA</t>
  </si>
  <si>
    <t>SLGY</t>
  </si>
  <si>
    <t>El Alto International Airport</t>
  </si>
  <si>
    <t>La Paz</t>
  </si>
  <si>
    <t>LPB</t>
  </si>
  <si>
    <t>SLLP</t>
  </si>
  <si>
    <t>Capitan Nicolas Rojas Airport</t>
  </si>
  <si>
    <t>Potosi</t>
  </si>
  <si>
    <t>POI</t>
  </si>
  <si>
    <t>SLPO</t>
  </si>
  <si>
    <t>Puerto Rico Airport</t>
  </si>
  <si>
    <t>Puerto Rico/Manuripi</t>
  </si>
  <si>
    <t>PUR</t>
  </si>
  <si>
    <t>SLPR</t>
  </si>
  <si>
    <t>Capitan Av. Salvador Ogaya G. airport</t>
  </si>
  <si>
    <t>Puerto Suarez</t>
  </si>
  <si>
    <t>PSZ</t>
  </si>
  <si>
    <t>SLPS</t>
  </si>
  <si>
    <t>Reyes Airport</t>
  </si>
  <si>
    <t>Reyes</t>
  </si>
  <si>
    <t>REY</t>
  </si>
  <si>
    <t>SLRY</t>
  </si>
  <si>
    <t>Capitan Av. Selin Zeitun Lopez Airport</t>
  </si>
  <si>
    <t>Riberalta</t>
  </si>
  <si>
    <t>RIB</t>
  </si>
  <si>
    <t>SLRI</t>
  </si>
  <si>
    <t>Capitan Av. German Quiroga G. Airport</t>
  </si>
  <si>
    <t>San Borja</t>
  </si>
  <si>
    <t>SRJ</t>
  </si>
  <si>
    <t>SLSB</t>
  </si>
  <si>
    <t>El Trompillo Airport</t>
  </si>
  <si>
    <t>SRZ</t>
  </si>
  <si>
    <t>SLET</t>
  </si>
  <si>
    <t>Viru Viru International Airport</t>
  </si>
  <si>
    <t>VVI</t>
  </si>
  <si>
    <t>SLVR</t>
  </si>
  <si>
    <t>Juana Azurduy De Padilla Airport</t>
  </si>
  <si>
    <t>Sucre</t>
  </si>
  <si>
    <t>SRE</t>
  </si>
  <si>
    <t>SLSU</t>
  </si>
  <si>
    <t>Capitan Oriel Lea Plaza Airport</t>
  </si>
  <si>
    <t>Tarija</t>
  </si>
  <si>
    <t>TJA</t>
  </si>
  <si>
    <t>SLTJ</t>
  </si>
  <si>
    <t>Teniente Av. Jorge Henrich Arauz Airport</t>
  </si>
  <si>
    <t>Trinidad</t>
  </si>
  <si>
    <t>TDD</t>
  </si>
  <si>
    <t>SLTR</t>
  </si>
  <si>
    <t>Uyuni Airport</t>
  </si>
  <si>
    <t>Uyuni</t>
  </si>
  <si>
    <t>UYU</t>
  </si>
  <si>
    <t>SLUY</t>
  </si>
  <si>
    <t>Yacuiba Airport</t>
  </si>
  <si>
    <t>Yacuiba</t>
  </si>
  <si>
    <t>BYC</t>
  </si>
  <si>
    <t>SLYA</t>
  </si>
  <si>
    <t>Banja Luka International Airport</t>
  </si>
  <si>
    <t>Banja Luka</t>
  </si>
  <si>
    <t>Bosnia and Herzegovina</t>
  </si>
  <si>
    <t>BNX</t>
  </si>
  <si>
    <t>LQBK</t>
  </si>
  <si>
    <t>Mostar International Airport</t>
  </si>
  <si>
    <t>Mostar</t>
  </si>
  <si>
    <t>OMO</t>
  </si>
  <si>
    <t>LQMO</t>
  </si>
  <si>
    <t>Sarajevo International Airport</t>
  </si>
  <si>
    <t>Sarajevo</t>
  </si>
  <si>
    <t>SJJ</t>
  </si>
  <si>
    <t>LQSA</t>
  </si>
  <si>
    <t>Francistown Airport</t>
  </si>
  <si>
    <t>Francistown</t>
  </si>
  <si>
    <t>Botswana</t>
  </si>
  <si>
    <t>FRW</t>
  </si>
  <si>
    <t>FBFT</t>
  </si>
  <si>
    <t>Sir Seretse Khama International Airport</t>
  </si>
  <si>
    <t>Gaberone</t>
  </si>
  <si>
    <t>GBE</t>
  </si>
  <si>
    <t>FBSK</t>
  </si>
  <si>
    <t>Ghanzi Airport</t>
  </si>
  <si>
    <t>Ghanzi</t>
  </si>
  <si>
    <t>GNZ</t>
  </si>
  <si>
    <t>FBGZ</t>
  </si>
  <si>
    <t>Jwaneng Airport</t>
  </si>
  <si>
    <t>Jwaneng</t>
  </si>
  <si>
    <t>JWA</t>
  </si>
  <si>
    <t>FBJW</t>
  </si>
  <si>
    <t>Kasane Airport</t>
  </si>
  <si>
    <t>Kasane</t>
  </si>
  <si>
    <t>BBK</t>
  </si>
  <si>
    <t>FBKE</t>
  </si>
  <si>
    <t>Khwai River Lodge Airport</t>
  </si>
  <si>
    <t>Khwai River</t>
  </si>
  <si>
    <t>KHW</t>
  </si>
  <si>
    <t>FBKR</t>
  </si>
  <si>
    <t>Maun Airport</t>
  </si>
  <si>
    <t>Maun</t>
  </si>
  <si>
    <t>MUB</t>
  </si>
  <si>
    <t>FBMN</t>
  </si>
  <si>
    <t>Orapa Airport</t>
  </si>
  <si>
    <t>Orapa</t>
  </si>
  <si>
    <t>ORP</t>
  </si>
  <si>
    <t>FBOR</t>
  </si>
  <si>
    <t>Selebi Phikwe Airport</t>
  </si>
  <si>
    <t>Selebi-phikwe</t>
  </si>
  <si>
    <t>PKW</t>
  </si>
  <si>
    <t>FBSP</t>
  </si>
  <si>
    <t>Shakawe Airport</t>
  </si>
  <si>
    <t>Shakawe</t>
  </si>
  <si>
    <t>SWX</t>
  </si>
  <si>
    <t>FBSW</t>
  </si>
  <si>
    <t>Sua Pan Airport</t>
  </si>
  <si>
    <t>Sowa</t>
  </si>
  <si>
    <t>SXN</t>
  </si>
  <si>
    <t>FBSN</t>
  </si>
  <si>
    <t>Limpopo Valley Airport</t>
  </si>
  <si>
    <t>Tuli Lodge</t>
  </si>
  <si>
    <t>TLD</t>
  </si>
  <si>
    <t>FBTL</t>
  </si>
  <si>
    <t>Piloto Osvaldo Marques Dias Airport</t>
  </si>
  <si>
    <t>Alta Floresta</t>
  </si>
  <si>
    <t>Brazil</t>
  </si>
  <si>
    <t>AFL</t>
  </si>
  <si>
    <t>SBAT</t>
  </si>
  <si>
    <t>Altamira Airport</t>
  </si>
  <si>
    <t>Altamira</t>
  </si>
  <si>
    <t>ATM</t>
  </si>
  <si>
    <t>SBHT</t>
  </si>
  <si>
    <t>Santa Maria Airport</t>
  </si>
  <si>
    <t>Aracaju</t>
  </si>
  <si>
    <t>AJU</t>
  </si>
  <si>
    <t>SBAR</t>
  </si>
  <si>
    <t>Aracatuba Airport</t>
  </si>
  <si>
    <t>Aracatuba</t>
  </si>
  <si>
    <t>ARU</t>
  </si>
  <si>
    <t>SBAU</t>
  </si>
  <si>
    <t>Araguaina Airport</t>
  </si>
  <si>
    <t>Araguaina</t>
  </si>
  <si>
    <t>AUX</t>
  </si>
  <si>
    <t>SWGN</t>
  </si>
  <si>
    <t>Arapiraca Airport</t>
  </si>
  <si>
    <t>Arapiraca</t>
  </si>
  <si>
    <t>APQ</t>
  </si>
  <si>
    <t>SNAL</t>
  </si>
  <si>
    <t>Araraquara Airport</t>
  </si>
  <si>
    <t>Araracuara</t>
  </si>
  <si>
    <t>AQA</t>
  </si>
  <si>
    <t>SBAQ</t>
  </si>
  <si>
    <t>Romeu Zema Airport</t>
  </si>
  <si>
    <t>Araxa</t>
  </si>
  <si>
    <t>AAX</t>
  </si>
  <si>
    <t>SBAX</t>
  </si>
  <si>
    <t>Aripuana Airport</t>
  </si>
  <si>
    <t>Aripuana</t>
  </si>
  <si>
    <t>AIR</t>
  </si>
  <si>
    <t>SWRP</t>
  </si>
  <si>
    <t>Comandante Gustavo Kraemer Airport</t>
  </si>
  <si>
    <t>Bage</t>
  </si>
  <si>
    <t>BGX</t>
  </si>
  <si>
    <t>SBBG</t>
  </si>
  <si>
    <t>Barcelos Airport</t>
  </si>
  <si>
    <t>Barcelos</t>
  </si>
  <si>
    <t>BAZ</t>
  </si>
  <si>
    <t>SWBC</t>
  </si>
  <si>
    <t>Barreiras Airport</t>
  </si>
  <si>
    <t>Barreiras</t>
  </si>
  <si>
    <t>BRA</t>
  </si>
  <si>
    <t>SNBR</t>
  </si>
  <si>
    <t>Chafei Amsei Airport</t>
  </si>
  <si>
    <t>Barretos</t>
  </si>
  <si>
    <t>BAT</t>
  </si>
  <si>
    <t>SBBT</t>
  </si>
  <si>
    <t>Bauru Airport</t>
  </si>
  <si>
    <t>Bauru</t>
  </si>
  <si>
    <t>BAU</t>
  </si>
  <si>
    <t>SBBU</t>
  </si>
  <si>
    <t>Bauru - Arealva Airport</t>
  </si>
  <si>
    <t>JTC</t>
  </si>
  <si>
    <t>SJTC</t>
  </si>
  <si>
    <t>Val de Cans/Julio Cezar Ribeiro International Airport</t>
  </si>
  <si>
    <t>Belem</t>
  </si>
  <si>
    <t>BEL</t>
  </si>
  <si>
    <t>SBBE</t>
  </si>
  <si>
    <t>Tancredo Neves International Airport</t>
  </si>
  <si>
    <t>Belo Horizonte</t>
  </si>
  <si>
    <t>CNF</t>
  </si>
  <si>
    <t>SBCF</t>
  </si>
  <si>
    <t>Pampulha - Carlos Drummond de Andrade Airport</t>
  </si>
  <si>
    <t>PLU</t>
  </si>
  <si>
    <t>SBBH</t>
  </si>
  <si>
    <t>Blumenau Airport</t>
  </si>
  <si>
    <t>BLUMENAU</t>
  </si>
  <si>
    <t>BNU</t>
  </si>
  <si>
    <t>SSBL</t>
  </si>
  <si>
    <t>Atlas Brasil Cantanhede Airport</t>
  </si>
  <si>
    <t>Boa Vista</t>
  </si>
  <si>
    <t>BVB</t>
  </si>
  <si>
    <t>SBBV</t>
  </si>
  <si>
    <t>Bonito Airport</t>
  </si>
  <si>
    <t>Bointo</t>
  </si>
  <si>
    <t>BYO</t>
  </si>
  <si>
    <t>SJDB</t>
  </si>
  <si>
    <t>Bom Jesus da Lapa Airport</t>
  </si>
  <si>
    <t>Bom Jesus Da Lapa</t>
  </si>
  <si>
    <t>LAZ</t>
  </si>
  <si>
    <t>SBLP</t>
  </si>
  <si>
    <t>Borba Airport</t>
  </si>
  <si>
    <t>Borba</t>
  </si>
  <si>
    <t>RBB</t>
  </si>
  <si>
    <t>SWBR</t>
  </si>
  <si>
    <t>Botucatu - Tancredo de Almeida Neves Airport</t>
  </si>
  <si>
    <t>Botucatu</t>
  </si>
  <si>
    <t>QCJ</t>
  </si>
  <si>
    <t>SDBK</t>
  </si>
  <si>
    <t>Estadual Arthur Siqueira Airport</t>
  </si>
  <si>
    <t>Braganca Paulista</t>
  </si>
  <si>
    <t>BJP</t>
  </si>
  <si>
    <t>SBBP</t>
  </si>
  <si>
    <t>Presidente Juscelino Kubistschek International Airport</t>
  </si>
  <si>
    <t>Brasilia</t>
  </si>
  <si>
    <t>BSB</t>
  </si>
  <si>
    <t>SBBR</t>
  </si>
  <si>
    <t>Breves Airport</t>
  </si>
  <si>
    <t>Breves</t>
  </si>
  <si>
    <t>BVS</t>
  </si>
  <si>
    <t>SNVS</t>
  </si>
  <si>
    <t>Umberto Modiano Airport</t>
  </si>
  <si>
    <t>Buzios</t>
  </si>
  <si>
    <t>BZC</t>
  </si>
  <si>
    <t>SBBZ</t>
  </si>
  <si>
    <t>Cabo Frio Airport</t>
  </si>
  <si>
    <t>Cabo Frio</t>
  </si>
  <si>
    <t>CFB</t>
  </si>
  <si>
    <t>SBCB</t>
  </si>
  <si>
    <t>Cacador Airport</t>
  </si>
  <si>
    <t>Cacador</t>
  </si>
  <si>
    <t>CFC</t>
  </si>
  <si>
    <t>SBCD</t>
  </si>
  <si>
    <t>Caceres Airport</t>
  </si>
  <si>
    <t>Caceres</t>
  </si>
  <si>
    <t>CCX</t>
  </si>
  <si>
    <t>SWKC</t>
  </si>
  <si>
    <t>Cacoal Airport</t>
  </si>
  <si>
    <t>Cacoal</t>
  </si>
  <si>
    <t>OAL</t>
  </si>
  <si>
    <t>SSKW</t>
  </si>
  <si>
    <t>Nelson Ribeiro Guimaraes Airport</t>
  </si>
  <si>
    <t>Caldas Novas</t>
  </si>
  <si>
    <t>CLV</t>
  </si>
  <si>
    <t>SBCN</t>
  </si>
  <si>
    <t>Presidente Joao Suassuna Airport</t>
  </si>
  <si>
    <t>Campina Grande</t>
  </si>
  <si>
    <t>CPV</t>
  </si>
  <si>
    <t>SBKG</t>
  </si>
  <si>
    <t>Amarais Airport</t>
  </si>
  <si>
    <t>Campinas</t>
  </si>
  <si>
    <t>CPQ</t>
  </si>
  <si>
    <t>SDAM</t>
  </si>
  <si>
    <t>Viracopos International Airport</t>
  </si>
  <si>
    <t>VCP</t>
  </si>
  <si>
    <t>SBKP</t>
  </si>
  <si>
    <t>Campo Grande Airport</t>
  </si>
  <si>
    <t>Campo Grande</t>
  </si>
  <si>
    <t>CGR</t>
  </si>
  <si>
    <t>SBCG</t>
  </si>
  <si>
    <t>Bartolomeu Lisandro Airport</t>
  </si>
  <si>
    <t>Campos</t>
  </si>
  <si>
    <t>CAW</t>
  </si>
  <si>
    <t>SBCP</t>
  </si>
  <si>
    <t>Carauari Airport</t>
  </si>
  <si>
    <t>Carauari</t>
  </si>
  <si>
    <t>CAF</t>
  </si>
  <si>
    <t>SWCA</t>
  </si>
  <si>
    <t>Caravelas Airport</t>
  </si>
  <si>
    <t>Caravelas</t>
  </si>
  <si>
    <t>CRQ</t>
  </si>
  <si>
    <t>SBCV</t>
  </si>
  <si>
    <t>Brig. Lysias Augusto Rodrigues Airport</t>
  </si>
  <si>
    <t>Carolina</t>
  </si>
  <si>
    <t>CLN</t>
  </si>
  <si>
    <t>SBCI</t>
  </si>
  <si>
    <t>Caruaru Airport</t>
  </si>
  <si>
    <t>Caruaru</t>
  </si>
  <si>
    <t>CAU</t>
  </si>
  <si>
    <t>SNRU</t>
  </si>
  <si>
    <t>Cascavel Airport</t>
  </si>
  <si>
    <t>Cascavel</t>
  </si>
  <si>
    <t>CAC</t>
  </si>
  <si>
    <t>SBCA</t>
  </si>
  <si>
    <t>Hugo Cantergiani Regional Airport</t>
  </si>
  <si>
    <t>Caxias Do Sul</t>
  </si>
  <si>
    <t>CXJ</t>
  </si>
  <si>
    <t>SBCX</t>
  </si>
  <si>
    <t>Serafin Enoss Bertaso Airport</t>
  </si>
  <si>
    <t>Chapeco</t>
  </si>
  <si>
    <t>XAP</t>
  </si>
  <si>
    <t>SBCH</t>
  </si>
  <si>
    <t>Coari Airport</t>
  </si>
  <si>
    <t>Coari</t>
  </si>
  <si>
    <t>CIZ</t>
  </si>
  <si>
    <t>SWKO</t>
  </si>
  <si>
    <t>Conceicao do Araguaia Airport</t>
  </si>
  <si>
    <t>Conceicao Do Araguaia</t>
  </si>
  <si>
    <t>CDJ</t>
  </si>
  <si>
    <t>SBAA</t>
  </si>
  <si>
    <t>Concordia Airport</t>
  </si>
  <si>
    <t>CCI</t>
  </si>
  <si>
    <t>SSCK</t>
  </si>
  <si>
    <t>Confresa Airport</t>
  </si>
  <si>
    <t>Confresa</t>
  </si>
  <si>
    <t>CFO</t>
  </si>
  <si>
    <t>SJHG</t>
  </si>
  <si>
    <t>Corumba International Airport</t>
  </si>
  <si>
    <t>Corumba</t>
  </si>
  <si>
    <t>CMG</t>
  </si>
  <si>
    <t>SBCR</t>
  </si>
  <si>
    <t>Diomicio Freitas Airport</t>
  </si>
  <si>
    <t>Criciuma</t>
  </si>
  <si>
    <t>CCM</t>
  </si>
  <si>
    <t>SBCM</t>
  </si>
  <si>
    <t>Cruzeiro do Sul Airport</t>
  </si>
  <si>
    <t>Cruzeiro do Sul</t>
  </si>
  <si>
    <t>CZS</t>
  </si>
  <si>
    <t>SBCZ</t>
  </si>
  <si>
    <t>Marechal Rondon Airport</t>
  </si>
  <si>
    <t>Cuiaba</t>
  </si>
  <si>
    <t>CGB</t>
  </si>
  <si>
    <t>SBCY</t>
  </si>
  <si>
    <t>Bacacheri Airport</t>
  </si>
  <si>
    <t>Curitiba</t>
  </si>
  <si>
    <t>BFH</t>
  </si>
  <si>
    <t>SBBI</t>
  </si>
  <si>
    <t>Afonso Pena Airport</t>
  </si>
  <si>
    <t>CWB</t>
  </si>
  <si>
    <t>SBCT</t>
  </si>
  <si>
    <t>Diamantina Airport</t>
  </si>
  <si>
    <t>Diamantina</t>
  </si>
  <si>
    <t>DTI</t>
  </si>
  <si>
    <t>SNDT</t>
  </si>
  <si>
    <t>Diamantino Airport</t>
  </si>
  <si>
    <t>Diamantino</t>
  </si>
  <si>
    <t>DMT</t>
  </si>
  <si>
    <t>SWDM</t>
  </si>
  <si>
    <t>Brigadeiro Cabral Airport</t>
  </si>
  <si>
    <t>Divinopolis</t>
  </si>
  <si>
    <t>DIQ</t>
  </si>
  <si>
    <t>SNDV</t>
  </si>
  <si>
    <t>Dourados Airport</t>
  </si>
  <si>
    <t>Dourados</t>
  </si>
  <si>
    <t>DOU</t>
  </si>
  <si>
    <t>SSDO</t>
  </si>
  <si>
    <t>Eirunepe Airport</t>
  </si>
  <si>
    <t>Eirunepe</t>
  </si>
  <si>
    <t>ERN</t>
  </si>
  <si>
    <t>SWEI</t>
  </si>
  <si>
    <t>Erechim Airport</t>
  </si>
  <si>
    <t>Erechim</t>
  </si>
  <si>
    <t>ERM</t>
  </si>
  <si>
    <t>SSER</t>
  </si>
  <si>
    <t>Fernando de Noronha Airport</t>
  </si>
  <si>
    <t>Fernando Do Noronha</t>
  </si>
  <si>
    <t>FEN</t>
  </si>
  <si>
    <t>SBFN</t>
  </si>
  <si>
    <t>Cangapara Airport</t>
  </si>
  <si>
    <t>Floriano</t>
  </si>
  <si>
    <t>FLB</t>
  </si>
  <si>
    <t>SNQG</t>
  </si>
  <si>
    <t>Hercilio Luz International Airport</t>
  </si>
  <si>
    <t>Florianopolis</t>
  </si>
  <si>
    <t>FLN</t>
  </si>
  <si>
    <t>SBFL</t>
  </si>
  <si>
    <t>Fonte Boa Airport</t>
  </si>
  <si>
    <t>Fonte Boa</t>
  </si>
  <si>
    <t>FBA</t>
  </si>
  <si>
    <t>SWOB</t>
  </si>
  <si>
    <t>Pinto Martins International Airport</t>
  </si>
  <si>
    <t>Fortaleza</t>
  </si>
  <si>
    <t>FOR</t>
  </si>
  <si>
    <t>SBFZ</t>
  </si>
  <si>
    <t>Cataratas International Airport</t>
  </si>
  <si>
    <t>Foz Do Iguacu</t>
  </si>
  <si>
    <t>IGU</t>
  </si>
  <si>
    <t>SBFI</t>
  </si>
  <si>
    <t>Franca Airport</t>
  </si>
  <si>
    <t>Franca</t>
  </si>
  <si>
    <t>FRC</t>
  </si>
  <si>
    <t>SIMK</t>
  </si>
  <si>
    <t>Francisco Beltrao Airport</t>
  </si>
  <si>
    <t>Francisco Beltrao</t>
  </si>
  <si>
    <t>FBE</t>
  </si>
  <si>
    <t>SSFB</t>
  </si>
  <si>
    <t>Santa Genoveva Airport</t>
  </si>
  <si>
    <t>Goiania</t>
  </si>
  <si>
    <t>GYN</t>
  </si>
  <si>
    <t>SBGO</t>
  </si>
  <si>
    <t>Coronel Altino Machado de Oliveira Airport</t>
  </si>
  <si>
    <t>Governador Valadares</t>
  </si>
  <si>
    <t>GVR</t>
  </si>
  <si>
    <t>SBGV</t>
  </si>
  <si>
    <t>Guanambi Airport</t>
  </si>
  <si>
    <t>Guanambi</t>
  </si>
  <si>
    <t>GNM</t>
  </si>
  <si>
    <t>SNGI</t>
  </si>
  <si>
    <t>Guarapari Airport</t>
  </si>
  <si>
    <t>Guarapari</t>
  </si>
  <si>
    <t>GUZ</t>
  </si>
  <si>
    <t>SNGA</t>
  </si>
  <si>
    <t>Tancredo Thomas de Faria Airport</t>
  </si>
  <si>
    <t>Guarapuava</t>
  </si>
  <si>
    <t>GPB</t>
  </si>
  <si>
    <t>SBGU</t>
  </si>
  <si>
    <t>Gurupi Airport</t>
  </si>
  <si>
    <t>Gurupi</t>
  </si>
  <si>
    <t>GRP</t>
  </si>
  <si>
    <t>SWGI</t>
  </si>
  <si>
    <t>Humaita Airport</t>
  </si>
  <si>
    <t>Humaita</t>
  </si>
  <si>
    <t>HUW</t>
  </si>
  <si>
    <t>SWHT</t>
  </si>
  <si>
    <t>Bahia - Jorge Amado Airport</t>
  </si>
  <si>
    <t>Ilheus</t>
  </si>
  <si>
    <t>IOS</t>
  </si>
  <si>
    <t>SBIL</t>
  </si>
  <si>
    <t>Prefeito Renato Moreira Airport</t>
  </si>
  <si>
    <t>Imperatriz</t>
  </si>
  <si>
    <t>IMP</t>
  </si>
  <si>
    <t>SBIZ</t>
  </si>
  <si>
    <t>Usiminas Airport</t>
  </si>
  <si>
    <t>Ipatinga</t>
  </si>
  <si>
    <t>IPN</t>
  </si>
  <si>
    <t>SBIP</t>
  </si>
  <si>
    <t>Itaituba Airport</t>
  </si>
  <si>
    <t>Itaituba</t>
  </si>
  <si>
    <t>ITB</t>
  </si>
  <si>
    <t>SBIH</t>
  </si>
  <si>
    <t>Itaperuna Airport</t>
  </si>
  <si>
    <t>Itaperuna</t>
  </si>
  <si>
    <t>ITP</t>
  </si>
  <si>
    <t>SDUN</t>
  </si>
  <si>
    <t>Ji-Parana Airport</t>
  </si>
  <si>
    <t>Ji-Parana</t>
  </si>
  <si>
    <t>JPR</t>
  </si>
  <si>
    <t>SWJI</t>
  </si>
  <si>
    <t>Santa Terezinha Airport</t>
  </si>
  <si>
    <t>Joacaba</t>
  </si>
  <si>
    <t>JCB</t>
  </si>
  <si>
    <t>SSJA</t>
  </si>
  <si>
    <t>Presidente Castro Pinto International Airport</t>
  </si>
  <si>
    <t>Joao Pessoa</t>
  </si>
  <si>
    <t>JPA</t>
  </si>
  <si>
    <t>SBJP</t>
  </si>
  <si>
    <t>Lauro Carneiro de Loyola Airport</t>
  </si>
  <si>
    <t>Joinville</t>
  </si>
  <si>
    <t>JOI</t>
  </si>
  <si>
    <t>SBJV</t>
  </si>
  <si>
    <t>Inacio Luis do Nascimento Airport</t>
  </si>
  <si>
    <t>Juara</t>
  </si>
  <si>
    <t>JUA</t>
  </si>
  <si>
    <t>SIZX</t>
  </si>
  <si>
    <t>Orlando Bezerra de Menezes Airport</t>
  </si>
  <si>
    <t>Juazeiro Do Norte</t>
  </si>
  <si>
    <t>JDO</t>
  </si>
  <si>
    <t>SBJU</t>
  </si>
  <si>
    <t>Juina Airport</t>
  </si>
  <si>
    <t>Juina</t>
  </si>
  <si>
    <t>JIA</t>
  </si>
  <si>
    <t>SWJN</t>
  </si>
  <si>
    <t>Zona da Mata Regional Airport</t>
  </si>
  <si>
    <t>Juiz de Fora</t>
  </si>
  <si>
    <t>IZA</t>
  </si>
  <si>
    <t>SDZY</t>
  </si>
  <si>
    <t>Francisco de Assis Airport</t>
  </si>
  <si>
    <t>Juiz De Fora</t>
  </si>
  <si>
    <t>JDF</t>
  </si>
  <si>
    <t>SBJF</t>
  </si>
  <si>
    <t>Juruena Airport</t>
  </si>
  <si>
    <t>Juruena</t>
  </si>
  <si>
    <t>JRN</t>
  </si>
  <si>
    <t>SWJU</t>
  </si>
  <si>
    <t>Labrea Airport</t>
  </si>
  <si>
    <t>Labrea</t>
  </si>
  <si>
    <t>LBR</t>
  </si>
  <si>
    <t>SWLB</t>
  </si>
  <si>
    <t>Coronel Horacio de Mattos Airport</t>
  </si>
  <si>
    <t>Lencois</t>
  </si>
  <si>
    <t>LEC</t>
  </si>
  <si>
    <t>SBLE</t>
  </si>
  <si>
    <t>Lins Airport</t>
  </si>
  <si>
    <t>Lins</t>
  </si>
  <si>
    <t>LIP</t>
  </si>
  <si>
    <t>SBLN</t>
  </si>
  <si>
    <t>Governador Jose Richa Airport</t>
  </si>
  <si>
    <t>Londrina</t>
  </si>
  <si>
    <t>LDB</t>
  </si>
  <si>
    <t>SBLO</t>
  </si>
  <si>
    <t>Fazenda Colen Airport</t>
  </si>
  <si>
    <t>Lucas do Rio Verde</t>
  </si>
  <si>
    <t>LVR</t>
  </si>
  <si>
    <t>SWFE</t>
  </si>
  <si>
    <t>Macae Airport</t>
  </si>
  <si>
    <t>Macae</t>
  </si>
  <si>
    <t>MEA</t>
  </si>
  <si>
    <t>SBME</t>
  </si>
  <si>
    <t>Alberto Alcolumbre Airport</t>
  </si>
  <si>
    <t>Macapa</t>
  </si>
  <si>
    <t>MCP</t>
  </si>
  <si>
    <t>SBMQ</t>
  </si>
  <si>
    <t>Zumbi dos Palmares Airport</t>
  </si>
  <si>
    <t>Maceio</t>
  </si>
  <si>
    <t>MCZ</t>
  </si>
  <si>
    <t>SBMO</t>
  </si>
  <si>
    <t>Eduardo Gomes International Airport</t>
  </si>
  <si>
    <t>Manaus</t>
  </si>
  <si>
    <t>MAO</t>
  </si>
  <si>
    <t>SBEG</t>
  </si>
  <si>
    <t>Ponta Pelada Airport</t>
  </si>
  <si>
    <t>PLL</t>
  </si>
  <si>
    <t>SBMN</t>
  </si>
  <si>
    <t>Manicore Airport</t>
  </si>
  <si>
    <t>Manicore</t>
  </si>
  <si>
    <t>MNX</t>
  </si>
  <si>
    <t>SBMY</t>
  </si>
  <si>
    <t>Joao Correa da Rocha Airport</t>
  </si>
  <si>
    <t>Maraba</t>
  </si>
  <si>
    <t>MAB</t>
  </si>
  <si>
    <t>SBMA</t>
  </si>
  <si>
    <t>Frank Miloye Milenkowichi–Marilia State Airport</t>
  </si>
  <si>
    <t>Marilia</t>
  </si>
  <si>
    <t>MII</t>
  </si>
  <si>
    <t>SBML</t>
  </si>
  <si>
    <t>Regional de Maringa - Silvio Nane Junior Airport</t>
  </si>
  <si>
    <t>Maringa</t>
  </si>
  <si>
    <t>MGF</t>
  </si>
  <si>
    <t>SBMG</t>
  </si>
  <si>
    <t>Maues Airport</t>
  </si>
  <si>
    <t>Maues</t>
  </si>
  <si>
    <t>MBZ</t>
  </si>
  <si>
    <t>SWMW</t>
  </si>
  <si>
    <t>Minacu Airport</t>
  </si>
  <si>
    <t>Minacu</t>
  </si>
  <si>
    <t>MQH</t>
  </si>
  <si>
    <t>SBMC</t>
  </si>
  <si>
    <t>Dix-Sept Rosado Airport</t>
  </si>
  <si>
    <t>Mocord</t>
  </si>
  <si>
    <t>MVF</t>
  </si>
  <si>
    <t>SBMS</t>
  </si>
  <si>
    <t>Mario Ribeiro Airport</t>
  </si>
  <si>
    <t>Montes Claros</t>
  </si>
  <si>
    <t>MOC</t>
  </si>
  <si>
    <t>SBMK</t>
  </si>
  <si>
    <t>Mucuri Airport</t>
  </si>
  <si>
    <t>Mucuri</t>
  </si>
  <si>
    <t>MVS</t>
  </si>
  <si>
    <t>SNMU</t>
  </si>
  <si>
    <t>Governador Aluizio Alves International Airport</t>
  </si>
  <si>
    <t>Natal</t>
  </si>
  <si>
    <t>NAT</t>
  </si>
  <si>
    <t>SBSG</t>
  </si>
  <si>
    <t>Ministro Victor Konder International Airport</t>
  </si>
  <si>
    <t>Navegantes</t>
  </si>
  <si>
    <t>NVT</t>
  </si>
  <si>
    <t>SBNF</t>
  </si>
  <si>
    <t>aeroclube Airport</t>
  </si>
  <si>
    <t>Nova Iguacu</t>
  </si>
  <si>
    <t>QNV</t>
  </si>
  <si>
    <t>SDNY</t>
  </si>
  <si>
    <t>Novo Aripuana Airport</t>
  </si>
  <si>
    <t>Novo Aripuana</t>
  </si>
  <si>
    <t>NVP</t>
  </si>
  <si>
    <t>SWNA</t>
  </si>
  <si>
    <t>Oriximina Airport</t>
  </si>
  <si>
    <t>Oriximina</t>
  </si>
  <si>
    <t>ORX</t>
  </si>
  <si>
    <t>SNOX</t>
  </si>
  <si>
    <t>Trombetas Airport</t>
  </si>
  <si>
    <t>TMT</t>
  </si>
  <si>
    <t>SBTB</t>
  </si>
  <si>
    <t>Ourilandia do Norte Airport</t>
  </si>
  <si>
    <t>Ourilandia do Norte</t>
  </si>
  <si>
    <t>OIA</t>
  </si>
  <si>
    <t>SDOW</t>
  </si>
  <si>
    <t>Brigadeiro Lysias Rodrigues Airport</t>
  </si>
  <si>
    <t>Palmas</t>
  </si>
  <si>
    <t>PMW</t>
  </si>
  <si>
    <t>SBPJ</t>
  </si>
  <si>
    <t>Carajas Airport</t>
  </si>
  <si>
    <t>Parauapebas</t>
  </si>
  <si>
    <t>CKS</t>
  </si>
  <si>
    <t>SBCJ</t>
  </si>
  <si>
    <t>Parintins Airport</t>
  </si>
  <si>
    <t>Parintins</t>
  </si>
  <si>
    <t>PIN</t>
  </si>
  <si>
    <t>SWPI</t>
  </si>
  <si>
    <t>Lauro Kurtz Airport</t>
  </si>
  <si>
    <t>Passo Fundo</t>
  </si>
  <si>
    <t>PFB</t>
  </si>
  <si>
    <t>SBPF</t>
  </si>
  <si>
    <t>Patos de Minas Airport</t>
  </si>
  <si>
    <t>Patos de Minas</t>
  </si>
  <si>
    <t>POJ</t>
  </si>
  <si>
    <t>SNPD</t>
  </si>
  <si>
    <t>Paulo Afonso Airport</t>
  </si>
  <si>
    <t>Paulo Alfonso</t>
  </si>
  <si>
    <t>PAV</t>
  </si>
  <si>
    <t>SBUF</t>
  </si>
  <si>
    <t>Joao Simoes Lopes Neto International Airport</t>
  </si>
  <si>
    <t>Pelotas</t>
  </si>
  <si>
    <t>PET</t>
  </si>
  <si>
    <t>SBPK</t>
  </si>
  <si>
    <t>Senador Nilo Coelho Airport</t>
  </si>
  <si>
    <t>Petrolina</t>
  </si>
  <si>
    <t>PNZ</t>
  </si>
  <si>
    <t>SBPL</t>
  </si>
  <si>
    <t>Picos Airport</t>
  </si>
  <si>
    <t>Picos</t>
  </si>
  <si>
    <t>PCS</t>
  </si>
  <si>
    <t>SNPC</t>
  </si>
  <si>
    <t>Campo Fontenelle Airport</t>
  </si>
  <si>
    <t>Piracununga</t>
  </si>
  <si>
    <t>QPS</t>
  </si>
  <si>
    <t>SBYS</t>
  </si>
  <si>
    <t>Pocos de Caldas - Embaixador Walther Moreira Salles Airport</t>
  </si>
  <si>
    <t>Pocos De Caldas</t>
  </si>
  <si>
    <t>POO</t>
  </si>
  <si>
    <t>SBPC</t>
  </si>
  <si>
    <t>Ponta Pora Airport</t>
  </si>
  <si>
    <t>Ponta Pora</t>
  </si>
  <si>
    <t>PMG</t>
  </si>
  <si>
    <t>SBPP</t>
  </si>
  <si>
    <t>Salgado Filho Airport</t>
  </si>
  <si>
    <t>Porto Alegre</t>
  </si>
  <si>
    <t>POA</t>
  </si>
  <si>
    <t>SBPA</t>
  </si>
  <si>
    <t>Porto Nacional Airport</t>
  </si>
  <si>
    <t>Porto Nacional</t>
  </si>
  <si>
    <t>PNB</t>
  </si>
  <si>
    <t>SBPN</t>
  </si>
  <si>
    <t>Porto Seguro Airport</t>
  </si>
  <si>
    <t>Porto Seguro</t>
  </si>
  <si>
    <t>BPS</t>
  </si>
  <si>
    <t>SBPS</t>
  </si>
  <si>
    <t>Governador Jorge Teixeira de Oliveira Airport</t>
  </si>
  <si>
    <t>Porto Velho</t>
  </si>
  <si>
    <t>PVH</t>
  </si>
  <si>
    <t>SBPV</t>
  </si>
  <si>
    <t>Pouso Alegre Airport</t>
  </si>
  <si>
    <t>Pouso Alegre</t>
  </si>
  <si>
    <t>PPY</t>
  </si>
  <si>
    <t>SNZA</t>
  </si>
  <si>
    <t>Presidente Prudente Airport</t>
  </si>
  <si>
    <t>President Prudente</t>
  </si>
  <si>
    <t>PPB</t>
  </si>
  <si>
    <t>SBDN</t>
  </si>
  <si>
    <t>Guararapes - Gilberto Freyre International Airport</t>
  </si>
  <si>
    <t>Recife</t>
  </si>
  <si>
    <t>REC</t>
  </si>
  <si>
    <t>SBRF</t>
  </si>
  <si>
    <t>Redencao Airport</t>
  </si>
  <si>
    <t>Redencao</t>
  </si>
  <si>
    <t>RDC</t>
  </si>
  <si>
    <t>SNDC</t>
  </si>
  <si>
    <t>Leite Lopes Airport</t>
  </si>
  <si>
    <t>Ribeirao Preto</t>
  </si>
  <si>
    <t>RAO</t>
  </si>
  <si>
    <t>SBRP</t>
  </si>
  <si>
    <t>Placido de Castro Airport</t>
  </si>
  <si>
    <t>Rio Branco</t>
  </si>
  <si>
    <t>RBR</t>
  </si>
  <si>
    <t>SBRB</t>
  </si>
  <si>
    <t>Rio Galeao-Tom Jobim International Airport</t>
  </si>
  <si>
    <t>Rio De Janeiro</t>
  </si>
  <si>
    <t>GIG</t>
  </si>
  <si>
    <t>SBGL</t>
  </si>
  <si>
    <t>Santos Dumont Airport</t>
  </si>
  <si>
    <t>SDU</t>
  </si>
  <si>
    <t>SBRJ</t>
  </si>
  <si>
    <t>STU</t>
  </si>
  <si>
    <t>SBSC</t>
  </si>
  <si>
    <t>General Leite de Castro Airport</t>
  </si>
  <si>
    <t>Rio Verde</t>
  </si>
  <si>
    <t>RVD</t>
  </si>
  <si>
    <t>SWLC</t>
  </si>
  <si>
    <t>Maestro Marinho Franco Airport</t>
  </si>
  <si>
    <t>Rondonopolis</t>
  </si>
  <si>
    <t>ROO</t>
  </si>
  <si>
    <t>SWRD</t>
  </si>
  <si>
    <t>Deputado Luiz Eduardo Magalhaes International Airport</t>
  </si>
  <si>
    <t>Salvador</t>
  </si>
  <si>
    <t>SSA</t>
  </si>
  <si>
    <t>SBSV</t>
  </si>
  <si>
    <t>Tapuruquara Airport</t>
  </si>
  <si>
    <t>Santa Isabel do Rio Negro</t>
  </si>
  <si>
    <t>IRZ</t>
  </si>
  <si>
    <t>SWTP</t>
  </si>
  <si>
    <t>Santa Maria</t>
  </si>
  <si>
    <t>RIA</t>
  </si>
  <si>
    <t>SBSM</t>
  </si>
  <si>
    <t>SRA</t>
  </si>
  <si>
    <t>SSZR</t>
  </si>
  <si>
    <t>Santa Terezinha</t>
  </si>
  <si>
    <t>STZ</t>
  </si>
  <si>
    <t>SWST</t>
  </si>
  <si>
    <t>Santana do Araguaia Airport</t>
  </si>
  <si>
    <t>Santana do Araguaia</t>
  </si>
  <si>
    <t>CMP</t>
  </si>
  <si>
    <t>SNKE</t>
  </si>
  <si>
    <t>Maestro Wilson Fonseca Airport</t>
  </si>
  <si>
    <t>Santarem</t>
  </si>
  <si>
    <t>STM</t>
  </si>
  <si>
    <t>SBSN</t>
  </si>
  <si>
    <t>Santo angelo Airport</t>
  </si>
  <si>
    <t>Santo Angelo</t>
  </si>
  <si>
    <t>GEL</t>
  </si>
  <si>
    <t>SBNM</t>
  </si>
  <si>
    <t>Base aerea de Santos Airport</t>
  </si>
  <si>
    <t>Santos</t>
  </si>
  <si>
    <t>SSZ</t>
  </si>
  <si>
    <t>SBST</t>
  </si>
  <si>
    <t>Sao Carlos Airport</t>
  </si>
  <si>
    <t>Sao Carlos</t>
  </si>
  <si>
    <t>QSC</t>
  </si>
  <si>
    <t>SDSC</t>
  </si>
  <si>
    <t>Sao Felix do Araguaia Airport</t>
  </si>
  <si>
    <t>Sao Felix do Araguaia</t>
  </si>
  <si>
    <t>SXO</t>
  </si>
  <si>
    <t>SWFX</t>
  </si>
  <si>
    <t>Sao Felix do Xingu Airport</t>
  </si>
  <si>
    <t>Sao Felix do Xingu</t>
  </si>
  <si>
    <t>SXX</t>
  </si>
  <si>
    <t>SNFX</t>
  </si>
  <si>
    <t>Sao Gabriel da Cachoeira Airport</t>
  </si>
  <si>
    <t>Sao Gabriel</t>
  </si>
  <si>
    <t>SJL</t>
  </si>
  <si>
    <t>SBUA</t>
  </si>
  <si>
    <t>Prof. Eribelto Manoel Reino State Airport</t>
  </si>
  <si>
    <t>Sao Jose Do Rio Preto</t>
  </si>
  <si>
    <t>SJP</t>
  </si>
  <si>
    <t>SBSR</t>
  </si>
  <si>
    <t>Professor Urbano Ernesto Stumpf Airport</t>
  </si>
  <si>
    <t>Sao Jose Dos Campos</t>
  </si>
  <si>
    <t>SJK</t>
  </si>
  <si>
    <t>SBSJ</t>
  </si>
  <si>
    <t>Marechal Cunha Machado International Airport</t>
  </si>
  <si>
    <t>Sao Luis</t>
  </si>
  <si>
    <t>SLZ</t>
  </si>
  <si>
    <t>SBSL</t>
  </si>
  <si>
    <t>Sao Miguel do Oeste Airport</t>
  </si>
  <si>
    <t>Sao Miguel do Oeste</t>
  </si>
  <si>
    <t>SQX</t>
  </si>
  <si>
    <t>SSOE</t>
  </si>
  <si>
    <t>Congonhas Airport</t>
  </si>
  <si>
    <t>Sao Paulo</t>
  </si>
  <si>
    <t>CGH</t>
  </si>
  <si>
    <t>SBSP</t>
  </si>
  <si>
    <t>Guarulhos - Governador Andre Franco Montoro International Airport</t>
  </si>
  <si>
    <t>GRU</t>
  </si>
  <si>
    <t>SBGR</t>
  </si>
  <si>
    <t>Senadora Eunice Micheles Airport</t>
  </si>
  <si>
    <t>Sao Paulo de Olivenca</t>
  </si>
  <si>
    <t>OLC</t>
  </si>
  <si>
    <t>SDCG</t>
  </si>
  <si>
    <t>Presidente Joao Batista Figueiredo Airport</t>
  </si>
  <si>
    <t>Sinop</t>
  </si>
  <si>
    <t>OPS</t>
  </si>
  <si>
    <t>SWSI</t>
  </si>
  <si>
    <t>Sobral Airport</t>
  </si>
  <si>
    <t>Sobral</t>
  </si>
  <si>
    <t>QBX</t>
  </si>
  <si>
    <t>SNOB</t>
  </si>
  <si>
    <t>Sorocaba Airport</t>
  </si>
  <si>
    <t>Sorocaba</t>
  </si>
  <si>
    <t>SOD</t>
  </si>
  <si>
    <t>SDCO</t>
  </si>
  <si>
    <t>Soure Airport</t>
  </si>
  <si>
    <t>Soure</t>
  </si>
  <si>
    <t>SFK</t>
  </si>
  <si>
    <t>SNSW</t>
  </si>
  <si>
    <t>Tabatinga Airport</t>
  </si>
  <si>
    <t>Tabatinga</t>
  </si>
  <si>
    <t>TBT</t>
  </si>
  <si>
    <t>SBTT</t>
  </si>
  <si>
    <t>Base de Aviacao de Taubate Airport</t>
  </si>
  <si>
    <t>Taubate</t>
  </si>
  <si>
    <t>QHP</t>
  </si>
  <si>
    <t>SBTA</t>
  </si>
  <si>
    <t>Tefe Airport</t>
  </si>
  <si>
    <t>Tefe</t>
  </si>
  <si>
    <t>TFF</t>
  </si>
  <si>
    <t>SBTF</t>
  </si>
  <si>
    <t>Juscelino Kubitscheck Airport</t>
  </si>
  <si>
    <t>Teofilo Otoni</t>
  </si>
  <si>
    <t>TFL</t>
  </si>
  <si>
    <t>SNTO</t>
  </si>
  <si>
    <t>Senador Petronio Portela Airport</t>
  </si>
  <si>
    <t>Teresina</t>
  </si>
  <si>
    <t>THE</t>
  </si>
  <si>
    <t>SBTE</t>
  </si>
  <si>
    <t>Toledo Airport</t>
  </si>
  <si>
    <t>Toledo</t>
  </si>
  <si>
    <t>TOW</t>
  </si>
  <si>
    <t>SBTD</t>
  </si>
  <si>
    <t>Plinio Alarcom Airport</t>
  </si>
  <si>
    <t>Tres Lagoas</t>
  </si>
  <si>
    <t>TJL</t>
  </si>
  <si>
    <t>SSTL</t>
  </si>
  <si>
    <t>Tucurui Airport</t>
  </si>
  <si>
    <t>Tucurui</t>
  </si>
  <si>
    <t>TUR</t>
  </si>
  <si>
    <t>SBTU</t>
  </si>
  <si>
    <t>Ubatuba Airport</t>
  </si>
  <si>
    <t>Ubatuba</t>
  </si>
  <si>
    <t>UBT</t>
  </si>
  <si>
    <t>SDUB</t>
  </si>
  <si>
    <t>Mario de Almeida Franco Airport</t>
  </si>
  <si>
    <t>Uberaba</t>
  </si>
  <si>
    <t>UBA</t>
  </si>
  <si>
    <t>SBUR</t>
  </si>
  <si>
    <t>Ten. Cel. Aviador Cesar Bombonato Airport</t>
  </si>
  <si>
    <t>Uberlandia</t>
  </si>
  <si>
    <t>UDI</t>
  </si>
  <si>
    <t>SBUL</t>
  </si>
  <si>
    <t>Umuarama Airport</t>
  </si>
  <si>
    <t>Umuarama</t>
  </si>
  <si>
    <t>UMU</t>
  </si>
  <si>
    <t>SSUM</t>
  </si>
  <si>
    <t>Hotel Transamerica Airport</t>
  </si>
  <si>
    <t>Una</t>
  </si>
  <si>
    <t>UNA</t>
  </si>
  <si>
    <t>SBTC</t>
  </si>
  <si>
    <t>Rubem Berta Airport</t>
  </si>
  <si>
    <t>Uruguaiana</t>
  </si>
  <si>
    <t>URG</t>
  </si>
  <si>
    <t>SBUG</t>
  </si>
  <si>
    <t>Valenca Airport</t>
  </si>
  <si>
    <t>Valenca</t>
  </si>
  <si>
    <t>VAL</t>
  </si>
  <si>
    <t>SNVB</t>
  </si>
  <si>
    <t>Major Brigadeiro Trompowsky Airport</t>
  </si>
  <si>
    <t>Varginha</t>
  </si>
  <si>
    <t>VAG</t>
  </si>
  <si>
    <t>SBVG</t>
  </si>
  <si>
    <t>Vila Rica Airport</t>
  </si>
  <si>
    <t>Vila Rica</t>
  </si>
  <si>
    <t>VLP</t>
  </si>
  <si>
    <t>SWVC</t>
  </si>
  <si>
    <t>Brigadeiro Camarao Airport</t>
  </si>
  <si>
    <t>Vilhena</t>
  </si>
  <si>
    <t>BVH</t>
  </si>
  <si>
    <t>SBVH</t>
  </si>
  <si>
    <t>Eurico de Aguiar Salles Airport</t>
  </si>
  <si>
    <t>Vitoria</t>
  </si>
  <si>
    <t>VIX</t>
  </si>
  <si>
    <t>SBVT</t>
  </si>
  <si>
    <t>Vitoria da Conquista Airport</t>
  </si>
  <si>
    <t>Vitoria Da Conquista</t>
  </si>
  <si>
    <t>VDC</t>
  </si>
  <si>
    <t>SBQV</t>
  </si>
  <si>
    <t>Captain Auguste George Airport</t>
  </si>
  <si>
    <t>Anegada</t>
  </si>
  <si>
    <t>British Virgin Islands</t>
  </si>
  <si>
    <t>NGD</t>
  </si>
  <si>
    <t>TUPA</t>
  </si>
  <si>
    <t>Virgin Gorda Airport</t>
  </si>
  <si>
    <t>Spanish Town</t>
  </si>
  <si>
    <t>VIJ</t>
  </si>
  <si>
    <t>TUPW</t>
  </si>
  <si>
    <t>Terrance B. Lettsome International Airport</t>
  </si>
  <si>
    <t>Tortola</t>
  </si>
  <si>
    <t>EIS</t>
  </si>
  <si>
    <t>TUPJ</t>
  </si>
  <si>
    <t>Brunei International Airport</t>
  </si>
  <si>
    <t>Bandar Seri Begawan</t>
  </si>
  <si>
    <t>Brunei</t>
  </si>
  <si>
    <t>BWN</t>
  </si>
  <si>
    <t>WBSB</t>
  </si>
  <si>
    <t>Burgas Airport</t>
  </si>
  <si>
    <t>Bourgas</t>
  </si>
  <si>
    <t>Bulgaria</t>
  </si>
  <si>
    <t>BOJ</t>
  </si>
  <si>
    <t>LBBG</t>
  </si>
  <si>
    <t>Gorna Oryahovitsa Airport</t>
  </si>
  <si>
    <t>Gorna Orechovica</t>
  </si>
  <si>
    <t>GOZ</t>
  </si>
  <si>
    <t>LBGO</t>
  </si>
  <si>
    <t>Plovdiv International Airport</t>
  </si>
  <si>
    <t>Plovdiv</t>
  </si>
  <si>
    <t>PDV</t>
  </si>
  <si>
    <t>LBPD</t>
  </si>
  <si>
    <t>Sofia Airport</t>
  </si>
  <si>
    <t>Sofia</t>
  </si>
  <si>
    <t>SOF</t>
  </si>
  <si>
    <t>LBSF</t>
  </si>
  <si>
    <t>Varna Airport</t>
  </si>
  <si>
    <t>Varna</t>
  </si>
  <si>
    <t>VAR</t>
  </si>
  <si>
    <t>LBWN</t>
  </si>
  <si>
    <t>Bobo Dioulasso Airport</t>
  </si>
  <si>
    <t>Bobo-dioulasso</t>
  </si>
  <si>
    <t>Burkina Faso</t>
  </si>
  <si>
    <t>BOY</t>
  </si>
  <si>
    <t>DFOO</t>
  </si>
  <si>
    <t>Ouagadougou Airport</t>
  </si>
  <si>
    <t>Ouagadougou</t>
  </si>
  <si>
    <t>OUA</t>
  </si>
  <si>
    <t>DFFD</t>
  </si>
  <si>
    <t>Qinhuangdao Beidaihe Airport</t>
  </si>
  <si>
    <t>Bagan</t>
  </si>
  <si>
    <t>Burma</t>
  </si>
  <si>
    <t>BPE</t>
  </si>
  <si>
    <t>ZBDH</t>
  </si>
  <si>
    <t>Bagan Airport</t>
  </si>
  <si>
    <t>NYU</t>
  </si>
  <si>
    <t>VYBG</t>
  </si>
  <si>
    <t>Banmaw Airport</t>
  </si>
  <si>
    <t>Banmaw</t>
  </si>
  <si>
    <t>BMO</t>
  </si>
  <si>
    <t>VYBM</t>
  </si>
  <si>
    <t>Dawei Airport</t>
  </si>
  <si>
    <t>Dawei</t>
  </si>
  <si>
    <t>TVY</t>
  </si>
  <si>
    <t>VYDW</t>
  </si>
  <si>
    <t>Heho Airport</t>
  </si>
  <si>
    <t>Heho</t>
  </si>
  <si>
    <t>HEH</t>
  </si>
  <si>
    <t>VYHH</t>
  </si>
  <si>
    <t>Kawthoung Airport</t>
  </si>
  <si>
    <t>Kawthoung</t>
  </si>
  <si>
    <t>KAW</t>
  </si>
  <si>
    <t>VYKT</t>
  </si>
  <si>
    <t>Kengtung Airport</t>
  </si>
  <si>
    <t>Kengtung</t>
  </si>
  <si>
    <t>KET</t>
  </si>
  <si>
    <t>VYKG</t>
  </si>
  <si>
    <t>Kanti Airport</t>
  </si>
  <si>
    <t>Khamti</t>
  </si>
  <si>
    <t>KHM</t>
  </si>
  <si>
    <t>VYKI</t>
  </si>
  <si>
    <t>Kyaukpyu Airport</t>
  </si>
  <si>
    <t>Kyaukpyu</t>
  </si>
  <si>
    <t>KYP</t>
  </si>
  <si>
    <t>VYKP</t>
  </si>
  <si>
    <t>Lashio Airport</t>
  </si>
  <si>
    <t>Lashio</t>
  </si>
  <si>
    <t>LSH</t>
  </si>
  <si>
    <t>VYLS</t>
  </si>
  <si>
    <t>Loikaw Airport</t>
  </si>
  <si>
    <t>Loikaw</t>
  </si>
  <si>
    <t>LIW</t>
  </si>
  <si>
    <t>VYLK</t>
  </si>
  <si>
    <t>Magway Airport</t>
  </si>
  <si>
    <t>Magwe</t>
  </si>
  <si>
    <t>MWQ</t>
  </si>
  <si>
    <t>VYMW</t>
  </si>
  <si>
    <t>Mandalay International Airport</t>
  </si>
  <si>
    <t>Mandalay</t>
  </si>
  <si>
    <t>MDL</t>
  </si>
  <si>
    <t>VYMD</t>
  </si>
  <si>
    <t>Mawlamyine Airport</t>
  </si>
  <si>
    <t>Mawlamyine</t>
  </si>
  <si>
    <t>MNU</t>
  </si>
  <si>
    <t>VYMM</t>
  </si>
  <si>
    <t>Mong Hsat Airport</t>
  </si>
  <si>
    <t>Mong Hsat</t>
  </si>
  <si>
    <t>MOG</t>
  </si>
  <si>
    <t>VYMS</t>
  </si>
  <si>
    <t>Myeik Airport</t>
  </si>
  <si>
    <t>Myeik</t>
  </si>
  <si>
    <t>MGZ</t>
  </si>
  <si>
    <t>VYME</t>
  </si>
  <si>
    <t>Myitkyina Airport</t>
  </si>
  <si>
    <t>Myitkyina</t>
  </si>
  <si>
    <t>MYT</t>
  </si>
  <si>
    <t>VYMK</t>
  </si>
  <si>
    <t>Naypyidaw Airport</t>
  </si>
  <si>
    <t>Naypyidaw</t>
  </si>
  <si>
    <t>NYT</t>
  </si>
  <si>
    <t>VYEL</t>
  </si>
  <si>
    <t>Pakhokku Airport</t>
  </si>
  <si>
    <t>Pakhokku</t>
  </si>
  <si>
    <t>PKK</t>
  </si>
  <si>
    <t>VYPU</t>
  </si>
  <si>
    <t>Pathein Airport</t>
  </si>
  <si>
    <t>Pathein</t>
  </si>
  <si>
    <t>BSX</t>
  </si>
  <si>
    <t>VYPN</t>
  </si>
  <si>
    <t>Putao Airport</t>
  </si>
  <si>
    <t>Putao</t>
  </si>
  <si>
    <t>PBU</t>
  </si>
  <si>
    <t>VYPT</t>
  </si>
  <si>
    <t>Sittwe Airport</t>
  </si>
  <si>
    <t>Sittwe</t>
  </si>
  <si>
    <t>AKY</t>
  </si>
  <si>
    <t>VYSW</t>
  </si>
  <si>
    <t>Tachileik Airport</t>
  </si>
  <si>
    <t>Tachilek</t>
  </si>
  <si>
    <t>THL</t>
  </si>
  <si>
    <t>VYTL</t>
  </si>
  <si>
    <t>Thandwe Airport</t>
  </si>
  <si>
    <t>Thandwe</t>
  </si>
  <si>
    <t>SNW</t>
  </si>
  <si>
    <t>VYTD</t>
  </si>
  <si>
    <t>Yangon International Airport</t>
  </si>
  <si>
    <t>Yangon</t>
  </si>
  <si>
    <t>RGN</t>
  </si>
  <si>
    <t>VYYY</t>
  </si>
  <si>
    <t>Ye Airport</t>
  </si>
  <si>
    <t>Ye</t>
  </si>
  <si>
    <t>XYE</t>
  </si>
  <si>
    <t>VYYE</t>
  </si>
  <si>
    <t>Bujumbura International Airport</t>
  </si>
  <si>
    <t>Bujumbura</t>
  </si>
  <si>
    <t>Burundi</t>
  </si>
  <si>
    <t>BJM</t>
  </si>
  <si>
    <t>HBBA</t>
  </si>
  <si>
    <t>Battambang Airport</t>
  </si>
  <si>
    <t>Battambang</t>
  </si>
  <si>
    <t>Cambodia</t>
  </si>
  <si>
    <t>BBM</t>
  </si>
  <si>
    <t>VDBG</t>
  </si>
  <si>
    <t>Kratie Airport</t>
  </si>
  <si>
    <t>Kratie</t>
  </si>
  <si>
    <t>KTI</t>
  </si>
  <si>
    <t>VDKT</t>
  </si>
  <si>
    <t>Phnom Penh International Airport</t>
  </si>
  <si>
    <t>Phnom-penh</t>
  </si>
  <si>
    <t>PNH</t>
  </si>
  <si>
    <t>VDPP</t>
  </si>
  <si>
    <t>Ratanakiri Airport</t>
  </si>
  <si>
    <t>Ratanakiri</t>
  </si>
  <si>
    <t>RBE</t>
  </si>
  <si>
    <t>VDRK</t>
  </si>
  <si>
    <t>Siem Reap International Airport</t>
  </si>
  <si>
    <t>Siem-reap</t>
  </si>
  <si>
    <t>REP</t>
  </si>
  <si>
    <t>VDSR</t>
  </si>
  <si>
    <t>Sihanoukville International Airport</t>
  </si>
  <si>
    <t>Sihanoukville</t>
  </si>
  <si>
    <t>KOS</t>
  </si>
  <si>
    <t>VDSV</t>
  </si>
  <si>
    <t>Stung Treng Airport</t>
  </si>
  <si>
    <t>Stung Treng</t>
  </si>
  <si>
    <t>TNX</t>
  </si>
  <si>
    <t>VDST</t>
  </si>
  <si>
    <t>Bafoussam Airport</t>
  </si>
  <si>
    <t>Bafoussam</t>
  </si>
  <si>
    <t>Cameroon</t>
  </si>
  <si>
    <t>BFX</t>
  </si>
  <si>
    <t>FKKU</t>
  </si>
  <si>
    <t>Bamenda Airport</t>
  </si>
  <si>
    <t>Bamenda</t>
  </si>
  <si>
    <t>BPC</t>
  </si>
  <si>
    <t>FKKV</t>
  </si>
  <si>
    <t>Douala International Airport</t>
  </si>
  <si>
    <t>Douala</t>
  </si>
  <si>
    <t>DLA</t>
  </si>
  <si>
    <t>FKKD</t>
  </si>
  <si>
    <t>Foumban Nkounja Airport</t>
  </si>
  <si>
    <t>Foumban</t>
  </si>
  <si>
    <t>FOM</t>
  </si>
  <si>
    <t>FKKM</t>
  </si>
  <si>
    <t>Garoua International Airport</t>
  </si>
  <si>
    <t>Garoua</t>
  </si>
  <si>
    <t>GOU</t>
  </si>
  <si>
    <t>FKKR</t>
  </si>
  <si>
    <t>Salak Airport</t>
  </si>
  <si>
    <t>Maroua</t>
  </si>
  <si>
    <t>MVR</t>
  </si>
  <si>
    <t>FKKL</t>
  </si>
  <si>
    <t>N'Gaoundere Airport</t>
  </si>
  <si>
    <t>N'gaoundere</t>
  </si>
  <si>
    <t>NGE</t>
  </si>
  <si>
    <t>FKKN</t>
  </si>
  <si>
    <t>Tiko Airport</t>
  </si>
  <si>
    <t>Tiko</t>
  </si>
  <si>
    <t>TKC</t>
  </si>
  <si>
    <t>FKKC</t>
  </si>
  <si>
    <t>Yaounde Nsimalen International Airport</t>
  </si>
  <si>
    <t>Yaounde</t>
  </si>
  <si>
    <t>NSI</t>
  </si>
  <si>
    <t>FKYS</t>
  </si>
  <si>
    <t>Yaounde Airport</t>
  </si>
  <si>
    <t>YAO</t>
  </si>
  <si>
    <t>FKKY</t>
  </si>
  <si>
    <t>South Cariboo Region / 108 Mile Airport</t>
  </si>
  <si>
    <t>108 Mile Ranch</t>
  </si>
  <si>
    <t>Canada</t>
  </si>
  <si>
    <t>ZML</t>
  </si>
  <si>
    <t>CZML</t>
  </si>
  <si>
    <t>Abbotsford Airport</t>
  </si>
  <si>
    <t>Abbotsford</t>
  </si>
  <si>
    <t>YXX</t>
  </si>
  <si>
    <t>CYXX</t>
  </si>
  <si>
    <t>Aklavik/Freddie Carmichael Airport</t>
  </si>
  <si>
    <t>Aklavik</t>
  </si>
  <si>
    <t>LAK</t>
  </si>
  <si>
    <t>CYKD</t>
  </si>
  <si>
    <t>Akulivik Airport</t>
  </si>
  <si>
    <t>Akulivik</t>
  </si>
  <si>
    <t>AKV</t>
  </si>
  <si>
    <t>CYKO</t>
  </si>
  <si>
    <t>Alert Airport</t>
  </si>
  <si>
    <t>Alert</t>
  </si>
  <si>
    <t>YLT</t>
  </si>
  <si>
    <t>CYLT</t>
  </si>
  <si>
    <t>Alert Bay Airport</t>
  </si>
  <si>
    <t>Alert Bay</t>
  </si>
  <si>
    <t>YAL</t>
  </si>
  <si>
    <t>CYAL</t>
  </si>
  <si>
    <t>Alma Airport</t>
  </si>
  <si>
    <t>Alma</t>
  </si>
  <si>
    <t>YTF</t>
  </si>
  <si>
    <t>CYTF</t>
  </si>
  <si>
    <t>Amos Magny Airport</t>
  </si>
  <si>
    <t>Amos</t>
  </si>
  <si>
    <t>YEY</t>
  </si>
  <si>
    <t>CYEY</t>
  </si>
  <si>
    <t>Anahim Lake Airport</t>
  </si>
  <si>
    <t>Anahim Lake</t>
  </si>
  <si>
    <t>YAA</t>
  </si>
  <si>
    <t>CAJ4</t>
  </si>
  <si>
    <t>Wapekeka Airport</t>
  </si>
  <si>
    <t>Angling Lake</t>
  </si>
  <si>
    <t>YAX</t>
  </si>
  <si>
    <t>CKB6</t>
  </si>
  <si>
    <t>Old Arctic Bay Airport</t>
  </si>
  <si>
    <t>Arctic Bay</t>
  </si>
  <si>
    <t>YAB</t>
  </si>
  <si>
    <t>CJX7</t>
  </si>
  <si>
    <t>Armstrong Airport</t>
  </si>
  <si>
    <t>Armstrong</t>
  </si>
  <si>
    <t>YYW</t>
  </si>
  <si>
    <t>CYYW</t>
  </si>
  <si>
    <t>Atikokan Municipal Airport</t>
  </si>
  <si>
    <t>Atikokan</t>
  </si>
  <si>
    <t>YIB</t>
  </si>
  <si>
    <t>CYIB</t>
  </si>
  <si>
    <t>Attawapiskat Airport</t>
  </si>
  <si>
    <t>Attawapiskat</t>
  </si>
  <si>
    <t>YAT</t>
  </si>
  <si>
    <t>CYAT</t>
  </si>
  <si>
    <t>Aupaluk Airport</t>
  </si>
  <si>
    <t>Aupaluk</t>
  </si>
  <si>
    <t>YPJ</t>
  </si>
  <si>
    <t>CYLA</t>
  </si>
  <si>
    <t>CFB Bagotville</t>
  </si>
  <si>
    <t>Bagotville</t>
  </si>
  <si>
    <t>YBG</t>
  </si>
  <si>
    <t>CYBG</t>
  </si>
  <si>
    <t>Baie Comeau Airport</t>
  </si>
  <si>
    <t>Baie Comeau</t>
  </si>
  <si>
    <t>YBC</t>
  </si>
  <si>
    <t>CYBC</t>
  </si>
  <si>
    <t>Baker Lake Airport</t>
  </si>
  <si>
    <t>Baker Lake</t>
  </si>
  <si>
    <t>YBK</t>
  </si>
  <si>
    <t>CYBK</t>
  </si>
  <si>
    <t>Banff Airport</t>
  </si>
  <si>
    <t>Banff</t>
  </si>
  <si>
    <t>YBA</t>
  </si>
  <si>
    <t>CYBA</t>
  </si>
  <si>
    <t>Barrie-Orillia (Lake Simcoe Regional Airport)</t>
  </si>
  <si>
    <t>Barrie-Orillia</t>
  </si>
  <si>
    <t>YLK</t>
  </si>
  <si>
    <t>CYLS</t>
  </si>
  <si>
    <t>ZBF</t>
  </si>
  <si>
    <t>CZBF</t>
  </si>
  <si>
    <t>Bearskin Lake Airport</t>
  </si>
  <si>
    <t>Bearskin Lake</t>
  </si>
  <si>
    <t>XBE</t>
  </si>
  <si>
    <t>CNE3</t>
  </si>
  <si>
    <t>Beaver Creek Airport</t>
  </si>
  <si>
    <t>Beaver Creek</t>
  </si>
  <si>
    <t>YXQ</t>
  </si>
  <si>
    <t>CYXQ</t>
  </si>
  <si>
    <t>Bedwell Harbour Seaplane Base</t>
  </si>
  <si>
    <t>Bedwell Harbour</t>
  </si>
  <si>
    <t>YBW</t>
  </si>
  <si>
    <t>CAB3</t>
  </si>
  <si>
    <t>Denny Island Airport</t>
  </si>
  <si>
    <t>Bella Bella</t>
  </si>
  <si>
    <t>ZEL</t>
  </si>
  <si>
    <t>CYJQ</t>
  </si>
  <si>
    <t>Bella Coola Airport</t>
  </si>
  <si>
    <t>Bella Coola</t>
  </si>
  <si>
    <t>QBC</t>
  </si>
  <si>
    <t>CYBD</t>
  </si>
  <si>
    <t>Berens River Airport</t>
  </si>
  <si>
    <t>Berens River</t>
  </si>
  <si>
    <t>YBV</t>
  </si>
  <si>
    <t>CYBV</t>
  </si>
  <si>
    <t>Big Trout Lake Airport</t>
  </si>
  <si>
    <t>Big Trout Lake</t>
  </si>
  <si>
    <t>YTL</t>
  </si>
  <si>
    <t>CYTL</t>
  </si>
  <si>
    <t>Black Tickle Airport</t>
  </si>
  <si>
    <t>Black Tickle</t>
  </si>
  <si>
    <t>YBI</t>
  </si>
  <si>
    <t>CCE4</t>
  </si>
  <si>
    <t>Blue River Airport</t>
  </si>
  <si>
    <t>Blue River</t>
  </si>
  <si>
    <t>YCP</t>
  </si>
  <si>
    <t>CYCP</t>
  </si>
  <si>
    <t>Bob Quinn Lake Airport</t>
  </si>
  <si>
    <t>Bob Quinn Lake</t>
  </si>
  <si>
    <t>YBO</t>
  </si>
  <si>
    <t>CBW4</t>
  </si>
  <si>
    <t>Bonaventure Airport</t>
  </si>
  <si>
    <t>Bonaventure</t>
  </si>
  <si>
    <t>YVB</t>
  </si>
  <si>
    <t>CYVB</t>
  </si>
  <si>
    <t>Bonnyville Airport</t>
  </si>
  <si>
    <t>Bonnyville</t>
  </si>
  <si>
    <t>YBY</t>
  </si>
  <si>
    <t>CYBF</t>
  </si>
  <si>
    <t>Boundary Bay Airport</t>
  </si>
  <si>
    <t>Boundary Bay</t>
  </si>
  <si>
    <t>YDT</t>
  </si>
  <si>
    <t>CZBB</t>
  </si>
  <si>
    <t>Brandon Municipal Airport</t>
  </si>
  <si>
    <t>Brandon</t>
  </si>
  <si>
    <t>YBR</t>
  </si>
  <si>
    <t>CYBR</t>
  </si>
  <si>
    <t>Brantford Municipal Airport</t>
  </si>
  <si>
    <t>Brantford</t>
  </si>
  <si>
    <t>YFD</t>
  </si>
  <si>
    <t>CYFD</t>
  </si>
  <si>
    <t>Brochet Airport</t>
  </si>
  <si>
    <t>Brochet</t>
  </si>
  <si>
    <t>YBT</t>
  </si>
  <si>
    <t>CYBT</t>
  </si>
  <si>
    <t>Bromont (Roland Desourdy) Airport</t>
  </si>
  <si>
    <t>Bromont</t>
  </si>
  <si>
    <t>ZBM</t>
  </si>
  <si>
    <t>CZBM</t>
  </si>
  <si>
    <t>Qikiqtarjuaq Airport</t>
  </si>
  <si>
    <t>Broughton Island</t>
  </si>
  <si>
    <t>YVM</t>
  </si>
  <si>
    <t>CYVM</t>
  </si>
  <si>
    <t>Buffalo Narrows Airport</t>
  </si>
  <si>
    <t>Buffalo Narrows</t>
  </si>
  <si>
    <t>YVT</t>
  </si>
  <si>
    <t>CYVT</t>
  </si>
  <si>
    <t>Burwash Airport</t>
  </si>
  <si>
    <t>Burwash</t>
  </si>
  <si>
    <t>YDB</t>
  </si>
  <si>
    <t>CYDB</t>
  </si>
  <si>
    <t>Calgary International Airport</t>
  </si>
  <si>
    <t>Calgary</t>
  </si>
  <si>
    <t>YYC</t>
  </si>
  <si>
    <t>CYYC</t>
  </si>
  <si>
    <t>Cambridge Bay Airport</t>
  </si>
  <si>
    <t>Cambridge Bay</t>
  </si>
  <si>
    <t>YCB</t>
  </si>
  <si>
    <t>CYCB</t>
  </si>
  <si>
    <t>Campbell River Airport</t>
  </si>
  <si>
    <t>Campbell River</t>
  </si>
  <si>
    <t>YBL</t>
  </si>
  <si>
    <t>CYBL</t>
  </si>
  <si>
    <t>Cape Dorset Airport</t>
  </si>
  <si>
    <t>Cape Dorset</t>
  </si>
  <si>
    <t>YTE</t>
  </si>
  <si>
    <t>CYTE</t>
  </si>
  <si>
    <t>Cartwright Airport</t>
  </si>
  <si>
    <t>Cartwright</t>
  </si>
  <si>
    <t>YRF</t>
  </si>
  <si>
    <t>CYCA</t>
  </si>
  <si>
    <t>Castlegar/West Kootenay Regional Airport</t>
  </si>
  <si>
    <t>Castlegar</t>
  </si>
  <si>
    <t>YCG</t>
  </si>
  <si>
    <t>CYCG</t>
  </si>
  <si>
    <t>Cat Lake Airport</t>
  </si>
  <si>
    <t>Cat Lake</t>
  </si>
  <si>
    <t>YAC</t>
  </si>
  <si>
    <t>CYAC</t>
  </si>
  <si>
    <t>James T. Field Memorial aerodrome</t>
  </si>
  <si>
    <t>Centralia</t>
  </si>
  <si>
    <t>YCE</t>
  </si>
  <si>
    <t>CYCE</t>
  </si>
  <si>
    <t>Chapleau Airport</t>
  </si>
  <si>
    <t>Chapleau</t>
  </si>
  <si>
    <t>YLD</t>
  </si>
  <si>
    <t>CYLD</t>
  </si>
  <si>
    <t>Charlevoix Airport</t>
  </si>
  <si>
    <t>Charlevoix</t>
  </si>
  <si>
    <t>YML</t>
  </si>
  <si>
    <t>CYML</t>
  </si>
  <si>
    <t>Charlo Airport</t>
  </si>
  <si>
    <t>Charlo</t>
  </si>
  <si>
    <t>YCL</t>
  </si>
  <si>
    <t>CYCL</t>
  </si>
  <si>
    <t>Charlottetown Airport</t>
  </si>
  <si>
    <t>Charlottetown</t>
  </si>
  <si>
    <t>YYG</t>
  </si>
  <si>
    <t>CYYG</t>
  </si>
  <si>
    <t>Miramichi Airport</t>
  </si>
  <si>
    <t>Chatham</t>
  </si>
  <si>
    <t>YCH</t>
  </si>
  <si>
    <t>CYCH</t>
  </si>
  <si>
    <t>Chesterfield Inlet Airport</t>
  </si>
  <si>
    <t>Chesterfield Inlet</t>
  </si>
  <si>
    <t>YCS</t>
  </si>
  <si>
    <t>CYCS</t>
  </si>
  <si>
    <t>Chetwynd Airport</t>
  </si>
  <si>
    <t>Chetwynd</t>
  </si>
  <si>
    <t>YCQ</t>
  </si>
  <si>
    <t>CYCQ</t>
  </si>
  <si>
    <t>Chevery Airport</t>
  </si>
  <si>
    <t>Chevery</t>
  </si>
  <si>
    <t>YHR</t>
  </si>
  <si>
    <t>CYHR</t>
  </si>
  <si>
    <t>Chapais Airport</t>
  </si>
  <si>
    <t>Chibougamau</t>
  </si>
  <si>
    <t>YMT</t>
  </si>
  <si>
    <t>CYMT</t>
  </si>
  <si>
    <t>Chilliwack Airport</t>
  </si>
  <si>
    <t>Chilliwack</t>
  </si>
  <si>
    <t>YCW</t>
  </si>
  <si>
    <t>CYCW</t>
  </si>
  <si>
    <t>Chisasibi Airport</t>
  </si>
  <si>
    <t>Chisasibi</t>
  </si>
  <si>
    <t>YKU</t>
  </si>
  <si>
    <t>CSU2</t>
  </si>
  <si>
    <t>Churchill Airport</t>
  </si>
  <si>
    <t>Churchill</t>
  </si>
  <si>
    <t>YYQ</t>
  </si>
  <si>
    <t>CYYQ</t>
  </si>
  <si>
    <t>Churchill Falls Airport</t>
  </si>
  <si>
    <t>Churchill Falls</t>
  </si>
  <si>
    <t>ZUM</t>
  </si>
  <si>
    <t>CZUM</t>
  </si>
  <si>
    <t>Clyde River Airport</t>
  </si>
  <si>
    <t>Clyde River</t>
  </si>
  <si>
    <t>YCY</t>
  </si>
  <si>
    <t>CYCY</t>
  </si>
  <si>
    <t>Cochrane Airport</t>
  </si>
  <si>
    <t>Cochrane</t>
  </si>
  <si>
    <t>YCN</t>
  </si>
  <si>
    <t>CYCN</t>
  </si>
  <si>
    <t>CFB Cold Lake</t>
  </si>
  <si>
    <t>Cold Lake</t>
  </si>
  <si>
    <t>YOD</t>
  </si>
  <si>
    <t>CYOD</t>
  </si>
  <si>
    <t>Colville Lake Airport</t>
  </si>
  <si>
    <t>Colville Lake</t>
  </si>
  <si>
    <t>YCK</t>
  </si>
  <si>
    <t>CEB3</t>
  </si>
  <si>
    <t>Comox Airport</t>
  </si>
  <si>
    <t>Comox</t>
  </si>
  <si>
    <t>YQQ</t>
  </si>
  <si>
    <t>CYQQ</t>
  </si>
  <si>
    <t>Kugluktuk Airport</t>
  </si>
  <si>
    <t>Coppermine</t>
  </si>
  <si>
    <t>YCO</t>
  </si>
  <si>
    <t>CYCO</t>
  </si>
  <si>
    <t>Coral Harbour Airport</t>
  </si>
  <si>
    <t>Coral Harbour</t>
  </si>
  <si>
    <t>YZS</t>
  </si>
  <si>
    <t>CYZS</t>
  </si>
  <si>
    <t>Cornwall Regional Airport</t>
  </si>
  <si>
    <t>Cornwall</t>
  </si>
  <si>
    <t>YCC</t>
  </si>
  <si>
    <t>CYCC</t>
  </si>
  <si>
    <t>Coronation Airport</t>
  </si>
  <si>
    <t>Coronation</t>
  </si>
  <si>
    <t>YCT</t>
  </si>
  <si>
    <t>CYCT</t>
  </si>
  <si>
    <t>Cranbrook/Canadian Rockies International Airport</t>
  </si>
  <si>
    <t>Cranbrook</t>
  </si>
  <si>
    <t>YXC</t>
  </si>
  <si>
    <t>CYXC</t>
  </si>
  <si>
    <t>Cross Lake (Charlie Sinclair Memorial) Airport</t>
  </si>
  <si>
    <t>Cross Lake</t>
  </si>
  <si>
    <t>YCR</t>
  </si>
  <si>
    <t>CYCR</t>
  </si>
  <si>
    <t>Dauphin Barker Airport</t>
  </si>
  <si>
    <t>Dauphin</t>
  </si>
  <si>
    <t>YDN</t>
  </si>
  <si>
    <t>CYDN</t>
  </si>
  <si>
    <t>Dawson City Airport</t>
  </si>
  <si>
    <t>Dawson</t>
  </si>
  <si>
    <t>YDA</t>
  </si>
  <si>
    <t>CYDA</t>
  </si>
  <si>
    <t>Dawson Creek Airport</t>
  </si>
  <si>
    <t>Dawson Creek</t>
  </si>
  <si>
    <t>YDQ</t>
  </si>
  <si>
    <t>CYDQ</t>
  </si>
  <si>
    <t>Dease Lake Airport</t>
  </si>
  <si>
    <t>Dease Lake</t>
  </si>
  <si>
    <t>YDL</t>
  </si>
  <si>
    <t>CYDL</t>
  </si>
  <si>
    <t>Deer Lake Airport</t>
  </si>
  <si>
    <t>Deer Lake</t>
  </si>
  <si>
    <t>YDF</t>
  </si>
  <si>
    <t>CYDF</t>
  </si>
  <si>
    <t>YVZ</t>
  </si>
  <si>
    <t>CYVZ</t>
  </si>
  <si>
    <t>Deline Airport</t>
  </si>
  <si>
    <t>Deline</t>
  </si>
  <si>
    <t>YWJ</t>
  </si>
  <si>
    <t>CYWJ</t>
  </si>
  <si>
    <t>Digby / Annapolis Regional Airport</t>
  </si>
  <si>
    <t>Digby</t>
  </si>
  <si>
    <t>YDG</t>
  </si>
  <si>
    <t>CYID</t>
  </si>
  <si>
    <t>Dolbeau St Felicien Airport</t>
  </si>
  <si>
    <t>Dolbeau-St-Felicien</t>
  </si>
  <si>
    <t>YDO</t>
  </si>
  <si>
    <t>CYDO</t>
  </si>
  <si>
    <t>Dryden Regional Airport</t>
  </si>
  <si>
    <t>Dryden</t>
  </si>
  <si>
    <t>YHD</t>
  </si>
  <si>
    <t>CYHD</t>
  </si>
  <si>
    <t>Dunnville Airport</t>
  </si>
  <si>
    <t>Dunnville</t>
  </si>
  <si>
    <t>DU9</t>
  </si>
  <si>
    <t>CDU9</t>
  </si>
  <si>
    <t>Earlton (Timiskaming Regional) Airport</t>
  </si>
  <si>
    <t>Earlton</t>
  </si>
  <si>
    <t>YXR</t>
  </si>
  <si>
    <t>CYXR</t>
  </si>
  <si>
    <t>Eastmain River Airport</t>
  </si>
  <si>
    <t>Eastmain River</t>
  </si>
  <si>
    <t>ZEM</t>
  </si>
  <si>
    <t>CZEM</t>
  </si>
  <si>
    <t>Edmonton International Airport</t>
  </si>
  <si>
    <t>Edmonton</t>
  </si>
  <si>
    <t>YEG</t>
  </si>
  <si>
    <t>CYEG</t>
  </si>
  <si>
    <t>Edmonton City Centre (Blatchford Field) Airport</t>
  </si>
  <si>
    <t>YXD</t>
  </si>
  <si>
    <t>CYXD</t>
  </si>
  <si>
    <t>Edson Airport</t>
  </si>
  <si>
    <t>Edson</t>
  </si>
  <si>
    <t>YET</t>
  </si>
  <si>
    <t>CYET</t>
  </si>
  <si>
    <t>Ekati Airport</t>
  </si>
  <si>
    <t>Ekati</t>
  </si>
  <si>
    <t>YOA</t>
  </si>
  <si>
    <t>CYOA</t>
  </si>
  <si>
    <t>Elliot Lake Municipal Airport</t>
  </si>
  <si>
    <t>ELLIOT LAKE</t>
  </si>
  <si>
    <t>YEL</t>
  </si>
  <si>
    <t>CYEL</t>
  </si>
  <si>
    <t>Arviat Airport</t>
  </si>
  <si>
    <t>Eskimo Point</t>
  </si>
  <si>
    <t>YEK</t>
  </si>
  <si>
    <t>CYEK</t>
  </si>
  <si>
    <t>Estevan Airport</t>
  </si>
  <si>
    <t>Estevan</t>
  </si>
  <si>
    <t>YEN</t>
  </si>
  <si>
    <t>CYEN</t>
  </si>
  <si>
    <t>Eureka Airport</t>
  </si>
  <si>
    <t>Eureka</t>
  </si>
  <si>
    <t>YEU</t>
  </si>
  <si>
    <t>CYEU</t>
  </si>
  <si>
    <t>Faro Airport</t>
  </si>
  <si>
    <t>Faro</t>
  </si>
  <si>
    <t>ZFA</t>
  </si>
  <si>
    <t>CZFA</t>
  </si>
  <si>
    <t>Flin Flon Airport</t>
  </si>
  <si>
    <t>Flin Flon</t>
  </si>
  <si>
    <t>YFO</t>
  </si>
  <si>
    <t>CYFO</t>
  </si>
  <si>
    <t>Fond-Du-Lac Airport</t>
  </si>
  <si>
    <t>Fond-Du-Lac</t>
  </si>
  <si>
    <t>ZFD</t>
  </si>
  <si>
    <t>CZFD</t>
  </si>
  <si>
    <t>Fort Albany Airport</t>
  </si>
  <si>
    <t>Fort Albany</t>
  </si>
  <si>
    <t>YFA</t>
  </si>
  <si>
    <t>CYFA</t>
  </si>
  <si>
    <t>Fort Chipewyan Airport</t>
  </si>
  <si>
    <t>Fort Chipewyan</t>
  </si>
  <si>
    <t>YPY</t>
  </si>
  <si>
    <t>CYPY</t>
  </si>
  <si>
    <t>Fort Frances Municipal Airport</t>
  </si>
  <si>
    <t>Fort Frances</t>
  </si>
  <si>
    <t>YAG</t>
  </si>
  <si>
    <t>CYAG</t>
  </si>
  <si>
    <t>Fort Good Hope Airport</t>
  </si>
  <si>
    <t>Fort Good Hope</t>
  </si>
  <si>
    <t>YGH</t>
  </si>
  <si>
    <t>CYGH</t>
  </si>
  <si>
    <t>Fort Hope Airport</t>
  </si>
  <si>
    <t>Fort Hope</t>
  </si>
  <si>
    <t>YFH</t>
  </si>
  <si>
    <t>CYFH</t>
  </si>
  <si>
    <t>Fort Liard Airport</t>
  </si>
  <si>
    <t>Fort Liard</t>
  </si>
  <si>
    <t>YJF</t>
  </si>
  <si>
    <t>CYJF</t>
  </si>
  <si>
    <t>Fort McMurray Airport</t>
  </si>
  <si>
    <t>Fort Mcmurray</t>
  </si>
  <si>
    <t>YMM</t>
  </si>
  <si>
    <t>CYMM</t>
  </si>
  <si>
    <t>Fort Mcpherson Airport</t>
  </si>
  <si>
    <t>Fort Mcpherson</t>
  </si>
  <si>
    <t>ZFM</t>
  </si>
  <si>
    <t>CZFM</t>
  </si>
  <si>
    <t>Fort Nelson Airport</t>
  </si>
  <si>
    <t>Fort Nelson</t>
  </si>
  <si>
    <t>YYE</t>
  </si>
  <si>
    <t>CYYE</t>
  </si>
  <si>
    <t>Fort Resolution Airport</t>
  </si>
  <si>
    <t>Fort Resolution</t>
  </si>
  <si>
    <t>YFR</t>
  </si>
  <si>
    <t>CYFR</t>
  </si>
  <si>
    <t>Fort St John Airport</t>
  </si>
  <si>
    <t>Fort Saint John</t>
  </si>
  <si>
    <t>YXJ</t>
  </si>
  <si>
    <t>CYXJ</t>
  </si>
  <si>
    <t>Fort Severn Airport</t>
  </si>
  <si>
    <t>Fort Severn</t>
  </si>
  <si>
    <t>YER</t>
  </si>
  <si>
    <t>CYER</t>
  </si>
  <si>
    <t>Fort Simpson Airport</t>
  </si>
  <si>
    <t>Fort Simpson</t>
  </si>
  <si>
    <t>YFS</t>
  </si>
  <si>
    <t>CYFS</t>
  </si>
  <si>
    <t>Fort Smith Airport</t>
  </si>
  <si>
    <t>Fort Smith</t>
  </si>
  <si>
    <t>YSM</t>
  </si>
  <si>
    <t>CYSM</t>
  </si>
  <si>
    <t>Fort St James Airport</t>
  </si>
  <si>
    <t>Fort St. James</t>
  </si>
  <si>
    <t>YJM</t>
  </si>
  <si>
    <t>CYJM</t>
  </si>
  <si>
    <t>Fredericton Airport</t>
  </si>
  <si>
    <t>Fredericton</t>
  </si>
  <si>
    <t>YFC</t>
  </si>
  <si>
    <t>CYFC</t>
  </si>
  <si>
    <t>Rae Lakes Airport</t>
  </si>
  <si>
    <t>Gameti</t>
  </si>
  <si>
    <t>YRA</t>
  </si>
  <si>
    <t>CYRA</t>
  </si>
  <si>
    <t>Gander International Airport</t>
  </si>
  <si>
    <t>Gander</t>
  </si>
  <si>
    <t>YQX</t>
  </si>
  <si>
    <t>CYQX</t>
  </si>
  <si>
    <t>Ganges Seaplane Base</t>
  </si>
  <si>
    <t>Ganges</t>
  </si>
  <si>
    <t>YGG</t>
  </si>
  <si>
    <t>CAX6</t>
  </si>
  <si>
    <t>Gaspe (Michel-Pouliot) Airport</t>
  </si>
  <si>
    <t>Gaspe</t>
  </si>
  <si>
    <t>YGP</t>
  </si>
  <si>
    <t>CYGP</t>
  </si>
  <si>
    <t>Ottawa / Gatineau Airport</t>
  </si>
  <si>
    <t>Gatineau</t>
  </si>
  <si>
    <t>YND</t>
  </si>
  <si>
    <t>CYND</t>
  </si>
  <si>
    <t>Geraldton Greenstone Regional Airport</t>
  </si>
  <si>
    <t>YGQ</t>
  </si>
  <si>
    <t>CYGQ</t>
  </si>
  <si>
    <t>Gillam Airport</t>
  </si>
  <si>
    <t>Gillam</t>
  </si>
  <si>
    <t>YGX</t>
  </si>
  <si>
    <t>CYGX</t>
  </si>
  <si>
    <t>Gimli Industrial Park Airport</t>
  </si>
  <si>
    <t>Gimli</t>
  </si>
  <si>
    <t>YGM</t>
  </si>
  <si>
    <t>CYGM</t>
  </si>
  <si>
    <t>Gjoa Haven Airport</t>
  </si>
  <si>
    <t>Gjoa Haven</t>
  </si>
  <si>
    <t>YHK</t>
  </si>
  <si>
    <t>CYHK</t>
  </si>
  <si>
    <t>Goderich Airport</t>
  </si>
  <si>
    <t>Goderich</t>
  </si>
  <si>
    <t>YGD</t>
  </si>
  <si>
    <t>CYGD</t>
  </si>
  <si>
    <t>Gods Lake Narrows Airport</t>
  </si>
  <si>
    <t>Gods Lake Narrows</t>
  </si>
  <si>
    <t>YGO</t>
  </si>
  <si>
    <t>CYGO</t>
  </si>
  <si>
    <t>Gods River Airport</t>
  </si>
  <si>
    <t>Gods River</t>
  </si>
  <si>
    <t>ZGI</t>
  </si>
  <si>
    <t>CZGI</t>
  </si>
  <si>
    <t>Golden Airport</t>
  </si>
  <si>
    <t>Golden</t>
  </si>
  <si>
    <t>YGE</t>
  </si>
  <si>
    <t>CYGE</t>
  </si>
  <si>
    <t>Goose Bay Airport</t>
  </si>
  <si>
    <t>Goose Bay</t>
  </si>
  <si>
    <t>YYR</t>
  </si>
  <si>
    <t>CYYR</t>
  </si>
  <si>
    <t>Gore Bay Manitoulin Airport</t>
  </si>
  <si>
    <t>Gore Bay</t>
  </si>
  <si>
    <t>YZE</t>
  </si>
  <si>
    <t>CYZE</t>
  </si>
  <si>
    <t>Grand Forks Airport</t>
  </si>
  <si>
    <t>Grand Forks</t>
  </si>
  <si>
    <t>ZGF</t>
  </si>
  <si>
    <t>CZGF</t>
  </si>
  <si>
    <t>Grande Prairie Airport</t>
  </si>
  <si>
    <t>Grande Prairie</t>
  </si>
  <si>
    <t>YQU</t>
  </si>
  <si>
    <t>CYQU</t>
  </si>
  <si>
    <t>CFB Greenwood</t>
  </si>
  <si>
    <t>Greenwood</t>
  </si>
  <si>
    <t>YZX</t>
  </si>
  <si>
    <t>CYZX</t>
  </si>
  <si>
    <t>Grise Fiord Airport</t>
  </si>
  <si>
    <t>Grise Fiord</t>
  </si>
  <si>
    <t>YGZ</t>
  </si>
  <si>
    <t>CYGZ</t>
  </si>
  <si>
    <t>Haines Junction Airport</t>
  </si>
  <si>
    <t>Haines Junction</t>
  </si>
  <si>
    <t>YHT</t>
  </si>
  <si>
    <t>CYHT</t>
  </si>
  <si>
    <t>Stanhope Municipal Airport</t>
  </si>
  <si>
    <t>Haliburton</t>
  </si>
  <si>
    <t>ND4</t>
  </si>
  <si>
    <t>CND4</t>
  </si>
  <si>
    <t>Halifax / CFB Shearwater Heliport</t>
  </si>
  <si>
    <t>Halifax</t>
  </si>
  <si>
    <t>YAW</t>
  </si>
  <si>
    <t>CYAW</t>
  </si>
  <si>
    <t>Halifax / Stanfield International Airport</t>
  </si>
  <si>
    <t>YHZ</t>
  </si>
  <si>
    <t>CYHZ</t>
  </si>
  <si>
    <t>Hall Beach Airport</t>
  </si>
  <si>
    <t>Hall Beach</t>
  </si>
  <si>
    <t>YUX</t>
  </si>
  <si>
    <t>CYUX</t>
  </si>
  <si>
    <t>John C. Munro Hamilton International Airport</t>
  </si>
  <si>
    <t>YHM</t>
  </si>
  <si>
    <t>CYHM</t>
  </si>
  <si>
    <t>Havre St Pierre Airport</t>
  </si>
  <si>
    <t>Havre-Saint-Pierre</t>
  </si>
  <si>
    <t>YGV</t>
  </si>
  <si>
    <t>CYGV</t>
  </si>
  <si>
    <t>Hay River / Merlyn Carter Airport</t>
  </si>
  <si>
    <t>Hay River</t>
  </si>
  <si>
    <t>YHY</t>
  </si>
  <si>
    <t>CYHY</t>
  </si>
  <si>
    <t>Hearst Rene Fontaine Municipal Airport</t>
  </si>
  <si>
    <t>Hearst</t>
  </si>
  <si>
    <t>YHF</t>
  </si>
  <si>
    <t>CYHF</t>
  </si>
  <si>
    <t>High Level Airport</t>
  </si>
  <si>
    <t>High Level</t>
  </si>
  <si>
    <t>YOJ</t>
  </si>
  <si>
    <t>CYOJ</t>
  </si>
  <si>
    <t>Ulukhaktok Holman Airport</t>
  </si>
  <si>
    <t>Holman Island</t>
  </si>
  <si>
    <t>YHI</t>
  </si>
  <si>
    <t>CYHI</t>
  </si>
  <si>
    <t>Hope Airport</t>
  </si>
  <si>
    <t>Hope</t>
  </si>
  <si>
    <t>YHE</t>
  </si>
  <si>
    <t>CYHE</t>
  </si>
  <si>
    <t>Hopedale Airport</t>
  </si>
  <si>
    <t>Hopedale</t>
  </si>
  <si>
    <t>YHO</t>
  </si>
  <si>
    <t>CYHO</t>
  </si>
  <si>
    <t>Hornepayne Municipal Airport</t>
  </si>
  <si>
    <t>Hornepayne</t>
  </si>
  <si>
    <t>YHN</t>
  </si>
  <si>
    <t>CYHN</t>
  </si>
  <si>
    <t>Hudson Bay Airport</t>
  </si>
  <si>
    <t>Hudson Bay</t>
  </si>
  <si>
    <t>YHB</t>
  </si>
  <si>
    <t>CYHB</t>
  </si>
  <si>
    <t>Igloolik Airport</t>
  </si>
  <si>
    <t>Igloolik</t>
  </si>
  <si>
    <t>YGT</t>
  </si>
  <si>
    <t>CYGT</t>
  </si>
  <si>
    <t>Ignace Municipal Airport</t>
  </si>
  <si>
    <t>Ignace</t>
  </si>
  <si>
    <t>ZUC</t>
  </si>
  <si>
    <t>CZUC</t>
  </si>
  <si>
    <t>iles-de-la-Madeleine Airport</t>
  </si>
  <si>
    <t>Iles De La Madeleine</t>
  </si>
  <si>
    <t>YGR</t>
  </si>
  <si>
    <t>CYGR</t>
  </si>
  <si>
    <t>Ilford Airport</t>
  </si>
  <si>
    <t>Ilford</t>
  </si>
  <si>
    <t>ILF</t>
  </si>
  <si>
    <t>CZBD</t>
  </si>
  <si>
    <t>Inukjuak Airport</t>
  </si>
  <si>
    <t>Inukjuak</t>
  </si>
  <si>
    <t>YPH</t>
  </si>
  <si>
    <t>CYPH</t>
  </si>
  <si>
    <t>Inuvik Mike Zubko Airport</t>
  </si>
  <si>
    <t>Inuvik</t>
  </si>
  <si>
    <t>YEV</t>
  </si>
  <si>
    <t>CYEV</t>
  </si>
  <si>
    <t>Iqaluit Airport</t>
  </si>
  <si>
    <t>Iqaluit</t>
  </si>
  <si>
    <t>YFB</t>
  </si>
  <si>
    <t>CYFB</t>
  </si>
  <si>
    <t>Island Lake Airport</t>
  </si>
  <si>
    <t>Island Lake</t>
  </si>
  <si>
    <t>YIV</t>
  </si>
  <si>
    <t>CYIV</t>
  </si>
  <si>
    <t>Ivujivik Airport</t>
  </si>
  <si>
    <t>Ivujivik</t>
  </si>
  <si>
    <t>YIK</t>
  </si>
  <si>
    <t>CYIK</t>
  </si>
  <si>
    <t>Jenpeg Airport</t>
  </si>
  <si>
    <t>Jenpeg</t>
  </si>
  <si>
    <t>ZJG</t>
  </si>
  <si>
    <t>CZJG</t>
  </si>
  <si>
    <t>Kamloops Airport</t>
  </si>
  <si>
    <t>Kamloops</t>
  </si>
  <si>
    <t>YKA</t>
  </si>
  <si>
    <t>CYKA</t>
  </si>
  <si>
    <t>Kangiqsualujjuaq (Georges River) Airport</t>
  </si>
  <si>
    <t>Kangiqsualujjuaq</t>
  </si>
  <si>
    <t>XGR</t>
  </si>
  <si>
    <t>CYLU</t>
  </si>
  <si>
    <t>Kangiqsujuaq (Wakeham Bay) Airport</t>
  </si>
  <si>
    <t>Kangiqsujuaq</t>
  </si>
  <si>
    <t>YWB</t>
  </si>
  <si>
    <t>CYKG</t>
  </si>
  <si>
    <t>Kangirsuk Airport</t>
  </si>
  <si>
    <t>Kangirsuk</t>
  </si>
  <si>
    <t>YKG</t>
  </si>
  <si>
    <t>CYAS</t>
  </si>
  <si>
    <t>Kapuskasing Airport</t>
  </si>
  <si>
    <t>Kapuskasing</t>
  </si>
  <si>
    <t>YYU</t>
  </si>
  <si>
    <t>CYYU</t>
  </si>
  <si>
    <t>Kasabonika Airport</t>
  </si>
  <si>
    <t>Kasabonika</t>
  </si>
  <si>
    <t>XKS</t>
  </si>
  <si>
    <t>CYAQ</t>
  </si>
  <si>
    <t>Kashechewan Airport</t>
  </si>
  <si>
    <t>Kashechewan</t>
  </si>
  <si>
    <t>ZKE</t>
  </si>
  <si>
    <t>CZKE</t>
  </si>
  <si>
    <t>Keewaywin Airport</t>
  </si>
  <si>
    <t>Keewaywin</t>
  </si>
  <si>
    <t>KEW</t>
  </si>
  <si>
    <t>CPV8</t>
  </si>
  <si>
    <t>Kegaska Airport</t>
  </si>
  <si>
    <t>Kegaska</t>
  </si>
  <si>
    <t>ZKG</t>
  </si>
  <si>
    <t>CTK6</t>
  </si>
  <si>
    <t>Kelowna International Airport</t>
  </si>
  <si>
    <t>Kelowna</t>
  </si>
  <si>
    <t>YLW</t>
  </si>
  <si>
    <t>CYLW</t>
  </si>
  <si>
    <t>Kelsey Airport</t>
  </si>
  <si>
    <t>Kelsey</t>
  </si>
  <si>
    <t>KES</t>
  </si>
  <si>
    <t>CZEE</t>
  </si>
  <si>
    <t>Kenora Airport</t>
  </si>
  <si>
    <t>Kenora</t>
  </si>
  <si>
    <t>YQK</t>
  </si>
  <si>
    <t>CYQK</t>
  </si>
  <si>
    <t>Key Lake Airport</t>
  </si>
  <si>
    <t>Key Lake</t>
  </si>
  <si>
    <t>YKJ</t>
  </si>
  <si>
    <t>CYKJ</t>
  </si>
  <si>
    <t>Kimmirut Airport</t>
  </si>
  <si>
    <t>Kimmirut</t>
  </si>
  <si>
    <t>YLC</t>
  </si>
  <si>
    <t>CYLC</t>
  </si>
  <si>
    <t>Kindersley Airport</t>
  </si>
  <si>
    <t>Kindersley</t>
  </si>
  <si>
    <t>YKY</t>
  </si>
  <si>
    <t>CYKY</t>
  </si>
  <si>
    <t>Kingfisher Lake Airport</t>
  </si>
  <si>
    <t>Kingfisher Lake</t>
  </si>
  <si>
    <t>KIF</t>
  </si>
  <si>
    <t>CNM5</t>
  </si>
  <si>
    <t>Kingston Norman Rogers Airport</t>
  </si>
  <si>
    <t>Kingston</t>
  </si>
  <si>
    <t>YGK</t>
  </si>
  <si>
    <t>CYGK</t>
  </si>
  <si>
    <t>Kirkland Lake Airport</t>
  </si>
  <si>
    <t>Kirkland Lake</t>
  </si>
  <si>
    <t>YKX</t>
  </si>
  <si>
    <t>CYKX</t>
  </si>
  <si>
    <t>Kuujjuarapik Airport</t>
  </si>
  <si>
    <t>Kuujjuarapik</t>
  </si>
  <si>
    <t>YGW</t>
  </si>
  <si>
    <t>CYGW</t>
  </si>
  <si>
    <t>La Grande Riviere Airport</t>
  </si>
  <si>
    <t>La Grande Riviere</t>
  </si>
  <si>
    <t>YGL</t>
  </si>
  <si>
    <t>CYGL</t>
  </si>
  <si>
    <t>La Grande-4 Airport</t>
  </si>
  <si>
    <t>La Grande-4</t>
  </si>
  <si>
    <t>YAH</t>
  </si>
  <si>
    <t>CYAH</t>
  </si>
  <si>
    <t>La Ronge Airport</t>
  </si>
  <si>
    <t>La Ronge</t>
  </si>
  <si>
    <t>YVC</t>
  </si>
  <si>
    <t>CYVC</t>
  </si>
  <si>
    <t>La Tabatiere Airport</t>
  </si>
  <si>
    <t>La Tabatiere</t>
  </si>
  <si>
    <t>ZLT</t>
  </si>
  <si>
    <t>CTU5</t>
  </si>
  <si>
    <t>Lac Brochet Airport</t>
  </si>
  <si>
    <t>Lac Brochet</t>
  </si>
  <si>
    <t>XLB</t>
  </si>
  <si>
    <t>CZWH</t>
  </si>
  <si>
    <t>Lansdowne House Airport</t>
  </si>
  <si>
    <t>Lansdowne House</t>
  </si>
  <si>
    <t>YLH</t>
  </si>
  <si>
    <t>CYLH</t>
  </si>
  <si>
    <t>Leaf Rapids Airport</t>
  </si>
  <si>
    <t>Leaf Rapids</t>
  </si>
  <si>
    <t>YLR</t>
  </si>
  <si>
    <t>CYLR</t>
  </si>
  <si>
    <t>Lethbridge County Airport</t>
  </si>
  <si>
    <t>Lethbridge</t>
  </si>
  <si>
    <t>YQL</t>
  </si>
  <si>
    <t>CYQL</t>
  </si>
  <si>
    <t>Lindsay Airport</t>
  </si>
  <si>
    <t>Lindsay</t>
  </si>
  <si>
    <t>NF4</t>
  </si>
  <si>
    <t>CNF4</t>
  </si>
  <si>
    <t>Little Grand Rapids Airport</t>
  </si>
  <si>
    <t>Little Grand Rapids</t>
  </si>
  <si>
    <t>ZGR</t>
  </si>
  <si>
    <t>CZGR</t>
  </si>
  <si>
    <t>Lloydminster Airport</t>
  </si>
  <si>
    <t>Lloydminster</t>
  </si>
  <si>
    <t>YLL</t>
  </si>
  <si>
    <t>CYLL</t>
  </si>
  <si>
    <t>London Airport</t>
  </si>
  <si>
    <t>London</t>
  </si>
  <si>
    <t>YXU</t>
  </si>
  <si>
    <t>CYXU</t>
  </si>
  <si>
    <t>Lourdes de Blanc Sablon Airport</t>
  </si>
  <si>
    <t>Lourdes-De-Blanc-Sablon</t>
  </si>
  <si>
    <t>YBX</t>
  </si>
  <si>
    <t>CYBX</t>
  </si>
  <si>
    <t>St Georges Airport</t>
  </si>
  <si>
    <t>Lutselk'e</t>
  </si>
  <si>
    <t>YSG</t>
  </si>
  <si>
    <t>CYSG</t>
  </si>
  <si>
    <t>Lynn Lake Airport</t>
  </si>
  <si>
    <t>Lynn Lake</t>
  </si>
  <si>
    <t>YYL</t>
  </si>
  <si>
    <t>CYYL</t>
  </si>
  <si>
    <t>Mackenzie Airport</t>
  </si>
  <si>
    <t>Mackenzie British Columbia</t>
  </si>
  <si>
    <t>YZY</t>
  </si>
  <si>
    <t>CYZY</t>
  </si>
  <si>
    <t>Makkovik Airport</t>
  </si>
  <si>
    <t>Makkovik</t>
  </si>
  <si>
    <t>YMN</t>
  </si>
  <si>
    <t>CYFT</t>
  </si>
  <si>
    <t>Manitouwadge Airport</t>
  </si>
  <si>
    <t>Manitouwadge</t>
  </si>
  <si>
    <t>YMG</t>
  </si>
  <si>
    <t>CYMG</t>
  </si>
  <si>
    <t>Manitoulin East Municipal Airport</t>
  </si>
  <si>
    <t>Manitowaning</t>
  </si>
  <si>
    <t>YEM</t>
  </si>
  <si>
    <t>CYEM</t>
  </si>
  <si>
    <t>Maniwaki Airport</t>
  </si>
  <si>
    <t>Maniwaki</t>
  </si>
  <si>
    <t>YMW</t>
  </si>
  <si>
    <t>CYMW</t>
  </si>
  <si>
    <t>Marathon Airport</t>
  </si>
  <si>
    <t>Marathon</t>
  </si>
  <si>
    <t>YSP</t>
  </si>
  <si>
    <t>CYSP</t>
  </si>
  <si>
    <t>Markham Airport</t>
  </si>
  <si>
    <t>Markham</t>
  </si>
  <si>
    <t>NU8</t>
  </si>
  <si>
    <t>CNU8</t>
  </si>
  <si>
    <t>Mary's Harbour Airport</t>
  </si>
  <si>
    <t>Mary's Harbour</t>
  </si>
  <si>
    <t>YMH</t>
  </si>
  <si>
    <t>CYMH</t>
  </si>
  <si>
    <t>Masset Airport</t>
  </si>
  <si>
    <t>Masset</t>
  </si>
  <si>
    <t>ZMT</t>
  </si>
  <si>
    <t>CZMT</t>
  </si>
  <si>
    <t>Matagami Airport</t>
  </si>
  <si>
    <t>Matagami</t>
  </si>
  <si>
    <t>YNM</t>
  </si>
  <si>
    <t>CYNM</t>
  </si>
  <si>
    <t>Matane Airport</t>
  </si>
  <si>
    <t>Matane</t>
  </si>
  <si>
    <t>YME</t>
  </si>
  <si>
    <t>CYME</t>
  </si>
  <si>
    <t>Mayo Airport</t>
  </si>
  <si>
    <t>Mayo</t>
  </si>
  <si>
    <t>YMA</t>
  </si>
  <si>
    <t>CYMA</t>
  </si>
  <si>
    <t>Meadow Lake Airport</t>
  </si>
  <si>
    <t>Meadow Lake</t>
  </si>
  <si>
    <t>YLJ</t>
  </si>
  <si>
    <t>CYLJ</t>
  </si>
  <si>
    <t>Medicine Hat Airport</t>
  </si>
  <si>
    <t>Medicine Hat</t>
  </si>
  <si>
    <t>YXH</t>
  </si>
  <si>
    <t>CYXH</t>
  </si>
  <si>
    <t>Huronia Airport</t>
  </si>
  <si>
    <t>Midland</t>
  </si>
  <si>
    <t>YEE</t>
  </si>
  <si>
    <t>CYEE</t>
  </si>
  <si>
    <t>Greater Moncton International Airport</t>
  </si>
  <si>
    <t>Moncton</t>
  </si>
  <si>
    <t>YQM</t>
  </si>
  <si>
    <t>CYQM</t>
  </si>
  <si>
    <t>Mont Joli Airport</t>
  </si>
  <si>
    <t>Mont Joli</t>
  </si>
  <si>
    <t>YYY</t>
  </si>
  <si>
    <t>CYYY</t>
  </si>
  <si>
    <t>Montreal / Saint-Hubert Airport</t>
  </si>
  <si>
    <t>Montreal</t>
  </si>
  <si>
    <t>YHU</t>
  </si>
  <si>
    <t>CYHU</t>
  </si>
  <si>
    <t>Montreal International (Mirabel) Airport</t>
  </si>
  <si>
    <t>YMX</t>
  </si>
  <si>
    <t>CYMX</t>
  </si>
  <si>
    <t>Montreal / Pierre Elliott Trudeau International Airport</t>
  </si>
  <si>
    <t>YUL</t>
  </si>
  <si>
    <t>CYUL</t>
  </si>
  <si>
    <t>La Macaza / Mont-Tremblant International Inc Airport</t>
  </si>
  <si>
    <t>Mont-Tremblant</t>
  </si>
  <si>
    <t>YTM</t>
  </si>
  <si>
    <t>CYFJ</t>
  </si>
  <si>
    <t>Moose Jaw Air Vice Marshal C. M. McEwen Airport</t>
  </si>
  <si>
    <t>Moose Jaw</t>
  </si>
  <si>
    <t>YMJ</t>
  </si>
  <si>
    <t>CYMJ</t>
  </si>
  <si>
    <t>Moosonee Airport</t>
  </si>
  <si>
    <t>Moosonee</t>
  </si>
  <si>
    <t>YMO</t>
  </si>
  <si>
    <t>CYMO</t>
  </si>
  <si>
    <t>Muskoka Airport</t>
  </si>
  <si>
    <t>Muskoka</t>
  </si>
  <si>
    <t>YQA</t>
  </si>
  <si>
    <t>CYQA</t>
  </si>
  <si>
    <t>Muskrat Dam Airport</t>
  </si>
  <si>
    <t>Muskrat Dam</t>
  </si>
  <si>
    <t>MSA</t>
  </si>
  <si>
    <t>CZMD</t>
  </si>
  <si>
    <t>Opapimiskan Lake Airport</t>
  </si>
  <si>
    <t>Musselwhite Mine</t>
  </si>
  <si>
    <t>KM8</t>
  </si>
  <si>
    <t>CKM8</t>
  </si>
  <si>
    <t>Nain Airport</t>
  </si>
  <si>
    <t>Nain</t>
  </si>
  <si>
    <t>YDP</t>
  </si>
  <si>
    <t>CYDP</t>
  </si>
  <si>
    <t>Nakina Airport</t>
  </si>
  <si>
    <t>Nakina</t>
  </si>
  <si>
    <t>YQN</t>
  </si>
  <si>
    <t>CYQN</t>
  </si>
  <si>
    <t>Nanaimo Airport</t>
  </si>
  <si>
    <t>Nanaimo</t>
  </si>
  <si>
    <t>YCD</t>
  </si>
  <si>
    <t>CYCD</t>
  </si>
  <si>
    <t>Nanaimo Harbour Water Airport</t>
  </si>
  <si>
    <t>ZNA</t>
  </si>
  <si>
    <t>CAC8</t>
  </si>
  <si>
    <t>Nanisivik Airport</t>
  </si>
  <si>
    <t>Nanisivik</t>
  </si>
  <si>
    <t>YSR</t>
  </si>
  <si>
    <t>CYSR</t>
  </si>
  <si>
    <t>Natashquan Airport</t>
  </si>
  <si>
    <t>Natashquan</t>
  </si>
  <si>
    <t>YNA</t>
  </si>
  <si>
    <t>CYNA</t>
  </si>
  <si>
    <t>Nemiscau Airport</t>
  </si>
  <si>
    <t>Nemiscau</t>
  </si>
  <si>
    <t>YNS</t>
  </si>
  <si>
    <t>CYHH</t>
  </si>
  <si>
    <t>Nipawin Airport</t>
  </si>
  <si>
    <t>Nipawin</t>
  </si>
  <si>
    <t>YBU</t>
  </si>
  <si>
    <t>CYBU</t>
  </si>
  <si>
    <t>Norman Wells Airport</t>
  </si>
  <si>
    <t>Norman Wells</t>
  </si>
  <si>
    <t>YVQ</t>
  </si>
  <si>
    <t>CYVQ</t>
  </si>
  <si>
    <t>North Battleford Airport</t>
  </si>
  <si>
    <t>North Battleford</t>
  </si>
  <si>
    <t>YQW</t>
  </si>
  <si>
    <t>CYQW</t>
  </si>
  <si>
    <t>North Bay Airport</t>
  </si>
  <si>
    <t>North Bay</t>
  </si>
  <si>
    <t>YYB</t>
  </si>
  <si>
    <t>CYYB</t>
  </si>
  <si>
    <t>North Spirit Lake Airport</t>
  </si>
  <si>
    <t>North Spirit Lake</t>
  </si>
  <si>
    <t>YNO</t>
  </si>
  <si>
    <t>CKQ3</t>
  </si>
  <si>
    <t>Norway House Airport</t>
  </si>
  <si>
    <t>Norway House</t>
  </si>
  <si>
    <t>YNE</t>
  </si>
  <si>
    <t>CYNE</t>
  </si>
  <si>
    <t>Ogoki Post Airport</t>
  </si>
  <si>
    <t>Ogoki Post</t>
  </si>
  <si>
    <t>YOG</t>
  </si>
  <si>
    <t>CNT3</t>
  </si>
  <si>
    <t>Old Crow Airport</t>
  </si>
  <si>
    <t>Old Crow</t>
  </si>
  <si>
    <t>YOC</t>
  </si>
  <si>
    <t>CYOC</t>
  </si>
  <si>
    <t>Oshawa Airport</t>
  </si>
  <si>
    <t>Oshawa</t>
  </si>
  <si>
    <t>YOO</t>
  </si>
  <si>
    <t>CYOO</t>
  </si>
  <si>
    <t>Ottawa Macdonald-Cartier International Airport</t>
  </si>
  <si>
    <t>Ottawa</t>
  </si>
  <si>
    <t>YOW</t>
  </si>
  <si>
    <t>CYOW</t>
  </si>
  <si>
    <t>Ottawa / Rockcliffe Airport</t>
  </si>
  <si>
    <t>YRO</t>
  </si>
  <si>
    <t>CYRO</t>
  </si>
  <si>
    <t>Ottawa / Carp Airport</t>
  </si>
  <si>
    <t>YRP</t>
  </si>
  <si>
    <t>CYRP</t>
  </si>
  <si>
    <t>Owen Sound / Billy Bishop Regional Airport</t>
  </si>
  <si>
    <t>Owen Sound</t>
  </si>
  <si>
    <t>YOS</t>
  </si>
  <si>
    <t>CYOS</t>
  </si>
  <si>
    <t>Oxford House Airport</t>
  </si>
  <si>
    <t>Oxford House</t>
  </si>
  <si>
    <t>YOH</t>
  </si>
  <si>
    <t>CYOH</t>
  </si>
  <si>
    <t>Pangnirtung Airport</t>
  </si>
  <si>
    <t>Pangnirtung</t>
  </si>
  <si>
    <t>YXP</t>
  </si>
  <si>
    <t>CYXP</t>
  </si>
  <si>
    <t>Parry Sound Area Municipal Airport</t>
  </si>
  <si>
    <t>Parry Sound</t>
  </si>
  <si>
    <t>YPD</t>
  </si>
  <si>
    <t>CNK4</t>
  </si>
  <si>
    <t>Paulatuk (Nora Aliqatchialuk Ruben) Airport</t>
  </si>
  <si>
    <t>Paulatuk</t>
  </si>
  <si>
    <t>YPC</t>
  </si>
  <si>
    <t>CYPC</t>
  </si>
  <si>
    <t>Peace River Airport</t>
  </si>
  <si>
    <t>Peace River</t>
  </si>
  <si>
    <t>YPE</t>
  </si>
  <si>
    <t>CYPE</t>
  </si>
  <si>
    <t>Peawanuck Airport</t>
  </si>
  <si>
    <t>Peawanuck</t>
  </si>
  <si>
    <t>YPO</t>
  </si>
  <si>
    <t>CYPO</t>
  </si>
  <si>
    <t>Kugaaruk Airport</t>
  </si>
  <si>
    <t>Pelly Bay</t>
  </si>
  <si>
    <t>YBB</t>
  </si>
  <si>
    <t>CYBB</t>
  </si>
  <si>
    <t>Pembroke Airport</t>
  </si>
  <si>
    <t>Pembroke</t>
  </si>
  <si>
    <t>YTA</t>
  </si>
  <si>
    <t>CYTA</t>
  </si>
  <si>
    <t>Penticton Airport</t>
  </si>
  <si>
    <t>Penticton</t>
  </si>
  <si>
    <t>YYF</t>
  </si>
  <si>
    <t>CYYF</t>
  </si>
  <si>
    <t>Petawawa Airport</t>
  </si>
  <si>
    <t>Petawawa</t>
  </si>
  <si>
    <t>YWA</t>
  </si>
  <si>
    <t>CYWA</t>
  </si>
  <si>
    <t>Peterborough Airport</t>
  </si>
  <si>
    <t>Peterborough</t>
  </si>
  <si>
    <t>YPQ</t>
  </si>
  <si>
    <t>CYPQ</t>
  </si>
  <si>
    <t>Pickle Lake Airport</t>
  </si>
  <si>
    <t>Pickle Lake</t>
  </si>
  <si>
    <t>YPL</t>
  </si>
  <si>
    <t>CYPL</t>
  </si>
  <si>
    <t>Pikangikum Airport</t>
  </si>
  <si>
    <t>Pikangikum</t>
  </si>
  <si>
    <t>YPM</t>
  </si>
  <si>
    <t>CYPM</t>
  </si>
  <si>
    <t>Pikwitonei Airport</t>
  </si>
  <si>
    <t>Pikwitonei</t>
  </si>
  <si>
    <t>PIW</t>
  </si>
  <si>
    <t>CZMN</t>
  </si>
  <si>
    <t>Pincher Creek Airport</t>
  </si>
  <si>
    <t>Pincher Creek</t>
  </si>
  <si>
    <t>WPC</t>
  </si>
  <si>
    <t>CZPC</t>
  </si>
  <si>
    <t>Points North Landing Airport</t>
  </si>
  <si>
    <t>Points North Landing</t>
  </si>
  <si>
    <t>YNL</t>
  </si>
  <si>
    <t>CYNL</t>
  </si>
  <si>
    <t>Pond Inlet Airport</t>
  </si>
  <si>
    <t>Pond Inlet</t>
  </si>
  <si>
    <t>YIO</t>
  </si>
  <si>
    <t>CYIO</t>
  </si>
  <si>
    <t>Poplar Hill Airport</t>
  </si>
  <si>
    <t>Poplar Hill</t>
  </si>
  <si>
    <t>YHP</t>
  </si>
  <si>
    <t>CPV7</t>
  </si>
  <si>
    <t>Poplar River Airport</t>
  </si>
  <si>
    <t>Poplar River</t>
  </si>
  <si>
    <t>XPP</t>
  </si>
  <si>
    <t>CZNG</t>
  </si>
  <si>
    <t>Port Hardy Airport</t>
  </si>
  <si>
    <t>Port Hardy</t>
  </si>
  <si>
    <t>YZT</t>
  </si>
  <si>
    <t>CYZT</t>
  </si>
  <si>
    <t>Port Hawkesbury Airport</t>
  </si>
  <si>
    <t>Port Hawkesbury</t>
  </si>
  <si>
    <t>YPS</t>
  </si>
  <si>
    <t>CYPD</t>
  </si>
  <si>
    <t>Port Hope Simpson Airport</t>
  </si>
  <si>
    <t>Port Hope Simpson</t>
  </si>
  <si>
    <t>YHA</t>
  </si>
  <si>
    <t>CCP4</t>
  </si>
  <si>
    <t>Port Menier Airport</t>
  </si>
  <si>
    <t>Port Menier</t>
  </si>
  <si>
    <t>YPN</t>
  </si>
  <si>
    <t>CYPN</t>
  </si>
  <si>
    <t>Southport Airport</t>
  </si>
  <si>
    <t>Portage-la-prairie</t>
  </si>
  <si>
    <t>YPG</t>
  </si>
  <si>
    <t>CYPG</t>
  </si>
  <si>
    <t>Postville Airport</t>
  </si>
  <si>
    <t>Postville</t>
  </si>
  <si>
    <t>YSO</t>
  </si>
  <si>
    <t>CCD4</t>
  </si>
  <si>
    <t>Powell River Airport</t>
  </si>
  <si>
    <t>Powell River</t>
  </si>
  <si>
    <t>YPW</t>
  </si>
  <si>
    <t>CYPW</t>
  </si>
  <si>
    <t>Prince Albert Glass Field</t>
  </si>
  <si>
    <t>Prince Albert</t>
  </si>
  <si>
    <t>YPA</t>
  </si>
  <si>
    <t>CYPA</t>
  </si>
  <si>
    <t>Prince George Airport</t>
  </si>
  <si>
    <t>Prince George</t>
  </si>
  <si>
    <t>YXS</t>
  </si>
  <si>
    <t>CYXS</t>
  </si>
  <si>
    <t>Prince Rupert Airport</t>
  </si>
  <si>
    <t>Prince Pupert</t>
  </si>
  <si>
    <t>YPR</t>
  </si>
  <si>
    <t>CYPR</t>
  </si>
  <si>
    <t>Prince Rupert/Seal Cove Seaplane Base</t>
  </si>
  <si>
    <t>Prince Rupert</t>
  </si>
  <si>
    <t>ZSW</t>
  </si>
  <si>
    <t>CZSW</t>
  </si>
  <si>
    <t>Princeton Airport</t>
  </si>
  <si>
    <t>Princeton</t>
  </si>
  <si>
    <t>YDC</t>
  </si>
  <si>
    <t>CYDC</t>
  </si>
  <si>
    <t>Pukatawagan Airport</t>
  </si>
  <si>
    <t>Pukatawagan</t>
  </si>
  <si>
    <t>XPK</t>
  </si>
  <si>
    <t>CZFG</t>
  </si>
  <si>
    <t>Puvirnituq Airport</t>
  </si>
  <si>
    <t>Puvirnituq</t>
  </si>
  <si>
    <t>YPX</t>
  </si>
  <si>
    <t>CYPX</t>
  </si>
  <si>
    <t>Quaqtaq Airport</t>
  </si>
  <si>
    <t>Quaqtaq</t>
  </si>
  <si>
    <t>YQC</t>
  </si>
  <si>
    <t>CYHA</t>
  </si>
  <si>
    <t>Quebec Jean Lesage International Airport</t>
  </si>
  <si>
    <t>Quebec</t>
  </si>
  <si>
    <t>YQB</t>
  </si>
  <si>
    <t>CYQB</t>
  </si>
  <si>
    <t>Quesnel Airport</t>
  </si>
  <si>
    <t>Quesnel</t>
  </si>
  <si>
    <t>YQZ</t>
  </si>
  <si>
    <t>CYQZ</t>
  </si>
  <si>
    <t>Kuujjuaq Airport</t>
  </si>
  <si>
    <t>Quujjuaq</t>
  </si>
  <si>
    <t>YVP</t>
  </si>
  <si>
    <t>CYVP</t>
  </si>
  <si>
    <t>Rainbow Lake Airport</t>
  </si>
  <si>
    <t>Rainbow Lake</t>
  </si>
  <si>
    <t>YOP</t>
  </si>
  <si>
    <t>CYOP</t>
  </si>
  <si>
    <t>Rankin Inlet Airport</t>
  </si>
  <si>
    <t>Rankin Inlet</t>
  </si>
  <si>
    <t>YRT</t>
  </si>
  <si>
    <t>CYRT</t>
  </si>
  <si>
    <t>Red Deer Regional Airport</t>
  </si>
  <si>
    <t>Red Deer Industrial</t>
  </si>
  <si>
    <t>YQF</t>
  </si>
  <si>
    <t>CYQF</t>
  </si>
  <si>
    <t>Red Lake Airport</t>
  </si>
  <si>
    <t>Red Lake</t>
  </si>
  <si>
    <t>YRL</t>
  </si>
  <si>
    <t>CYRL</t>
  </si>
  <si>
    <t>Red Sucker Lake Airport</t>
  </si>
  <si>
    <t>Red Sucker Lake</t>
  </si>
  <si>
    <t>YRS</t>
  </si>
  <si>
    <t>CYRS</t>
  </si>
  <si>
    <t>Regina International Airport</t>
  </si>
  <si>
    <t>Regina</t>
  </si>
  <si>
    <t>YQR</t>
  </si>
  <si>
    <t>CYQR</t>
  </si>
  <si>
    <t>Repulse Bay Airport</t>
  </si>
  <si>
    <t>Repulse Bay</t>
  </si>
  <si>
    <t>YUT</t>
  </si>
  <si>
    <t>CYUT</t>
  </si>
  <si>
    <t>Resolute Bay Airport</t>
  </si>
  <si>
    <t>Resolute</t>
  </si>
  <si>
    <t>YRB</t>
  </si>
  <si>
    <t>CYRB</t>
  </si>
  <si>
    <t>Revelstoke Airport</t>
  </si>
  <si>
    <t>Revelstoke</t>
  </si>
  <si>
    <t>YRV</t>
  </si>
  <si>
    <t>CYRV</t>
  </si>
  <si>
    <t>Rigolet Airport</t>
  </si>
  <si>
    <t>Rigolet</t>
  </si>
  <si>
    <t>YRG</t>
  </si>
  <si>
    <t>CCZ2</t>
  </si>
  <si>
    <t>Rimouski Airport</t>
  </si>
  <si>
    <t>Rimouski</t>
  </si>
  <si>
    <t>YXK</t>
  </si>
  <si>
    <t>CYXK</t>
  </si>
  <si>
    <t>Riviere-du-Loup Airport</t>
  </si>
  <si>
    <t>Riviere Du Loup</t>
  </si>
  <si>
    <t>YRI</t>
  </si>
  <si>
    <t>CYRI</t>
  </si>
  <si>
    <t>Roberval Airport</t>
  </si>
  <si>
    <t>Roberval</t>
  </si>
  <si>
    <t>YRJ</t>
  </si>
  <si>
    <t>CYRJ</t>
  </si>
  <si>
    <t>Rocky Mountain House Airport</t>
  </si>
  <si>
    <t>Rocky Mountain House</t>
  </si>
  <si>
    <t>YRM</t>
  </si>
  <si>
    <t>CYRM</t>
  </si>
  <si>
    <t>Ross River Airport</t>
  </si>
  <si>
    <t>Ross River</t>
  </si>
  <si>
    <t>XRR</t>
  </si>
  <si>
    <t>CYDM</t>
  </si>
  <si>
    <t>Round Lake (Weagamow Lake) Airport</t>
  </si>
  <si>
    <t>Round Lake</t>
  </si>
  <si>
    <t>ZRJ</t>
  </si>
  <si>
    <t>CZRJ</t>
  </si>
  <si>
    <t>Rouyn Noranda Airport</t>
  </si>
  <si>
    <t>Rouyn</t>
  </si>
  <si>
    <t>YUY</t>
  </si>
  <si>
    <t>CYUY</t>
  </si>
  <si>
    <t>Sachigo Lake Airport</t>
  </si>
  <si>
    <t>Sachigo Lake</t>
  </si>
  <si>
    <t>ZPB</t>
  </si>
  <si>
    <t>CZPB</t>
  </si>
  <si>
    <t>Sachs Harbour (David Nasogaluak Jr. Saaryuaq) Airport</t>
  </si>
  <si>
    <t>Sachs Harbour</t>
  </si>
  <si>
    <t>YSY</t>
  </si>
  <si>
    <t>CYSY</t>
  </si>
  <si>
    <t>Niagara District Airport</t>
  </si>
  <si>
    <t>Saint Catherines</t>
  </si>
  <si>
    <t>YCM</t>
  </si>
  <si>
    <t>CYSN</t>
  </si>
  <si>
    <t>Salluit Airport</t>
  </si>
  <si>
    <t>Salluit</t>
  </si>
  <si>
    <t>YZG</t>
  </si>
  <si>
    <t>CYZG</t>
  </si>
  <si>
    <t>Salmon Arm Airport</t>
  </si>
  <si>
    <t>Salmon Arm</t>
  </si>
  <si>
    <t>YSN</t>
  </si>
  <si>
    <t>CZAM</t>
  </si>
  <si>
    <t>Sandspit Airport</t>
  </si>
  <si>
    <t>Sandspit</t>
  </si>
  <si>
    <t>YZP</t>
  </si>
  <si>
    <t>CYZP</t>
  </si>
  <si>
    <t>Sandy Lake Airport</t>
  </si>
  <si>
    <t>Sandy Lake</t>
  </si>
  <si>
    <t>ZSJ</t>
  </si>
  <si>
    <t>CZSJ</t>
  </si>
  <si>
    <t>Sanikiluaq Airport</t>
  </si>
  <si>
    <t>Sanikiluaq</t>
  </si>
  <si>
    <t>YSK</t>
  </si>
  <si>
    <t>CYSK</t>
  </si>
  <si>
    <t>Chris Hadfield Airport</t>
  </si>
  <si>
    <t>Sarnia</t>
  </si>
  <si>
    <t>YZR</t>
  </si>
  <si>
    <t>CYZR</t>
  </si>
  <si>
    <t>Saskatoon John G. Diefenbaker International Airport</t>
  </si>
  <si>
    <t>Saskatoon</t>
  </si>
  <si>
    <t>YXE</t>
  </si>
  <si>
    <t>CYXE</t>
  </si>
  <si>
    <t>Sault Ste Marie Airport</t>
  </si>
  <si>
    <t>Sault Sainte Marie</t>
  </si>
  <si>
    <t>YAM</t>
  </si>
  <si>
    <t>CYAM</t>
  </si>
  <si>
    <t>Schefferville Airport</t>
  </si>
  <si>
    <t>Schefferville</t>
  </si>
  <si>
    <t>YKL</t>
  </si>
  <si>
    <t>CYKL</t>
  </si>
  <si>
    <t>Sept-iles Airport</t>
  </si>
  <si>
    <t>Sept-iles</t>
  </si>
  <si>
    <t>YZV</t>
  </si>
  <si>
    <t>CYZV</t>
  </si>
  <si>
    <t>Shamattawa Airport</t>
  </si>
  <si>
    <t>Shamattawa</t>
  </si>
  <si>
    <t>ZTM</t>
  </si>
  <si>
    <t>CZTM</t>
  </si>
  <si>
    <t>Sherbrooke Airport</t>
  </si>
  <si>
    <t>Sherbrooke</t>
  </si>
  <si>
    <t>YSC</t>
  </si>
  <si>
    <t>CYSC</t>
  </si>
  <si>
    <t>Sioux Lookout Airport</t>
  </si>
  <si>
    <t>Sioux Lookout</t>
  </si>
  <si>
    <t>YXL</t>
  </si>
  <si>
    <t>CYXL</t>
  </si>
  <si>
    <t>Slave Lake Airport</t>
  </si>
  <si>
    <t>Slave Lake</t>
  </si>
  <si>
    <t>YZH</t>
  </si>
  <si>
    <t>CYZH</t>
  </si>
  <si>
    <t>Smithers Airport</t>
  </si>
  <si>
    <t>Smithers</t>
  </si>
  <si>
    <t>YYD</t>
  </si>
  <si>
    <t>CYYD</t>
  </si>
  <si>
    <t>Smiths Falls-Montague (Russ Beach) Airport</t>
  </si>
  <si>
    <t>Smiths Falls</t>
  </si>
  <si>
    <t>YSH</t>
  </si>
  <si>
    <t>CYSH</t>
  </si>
  <si>
    <t>South Indian Lake Airport</t>
  </si>
  <si>
    <t>South Indian Lake</t>
  </si>
  <si>
    <t>XSI</t>
  </si>
  <si>
    <t>CZSN</t>
  </si>
  <si>
    <t>Taloyoak Airport</t>
  </si>
  <si>
    <t>Spence Bay</t>
  </si>
  <si>
    <t>YYH</t>
  </si>
  <si>
    <t>CYYH</t>
  </si>
  <si>
    <t>Squamish Airport</t>
  </si>
  <si>
    <t>Squamish</t>
  </si>
  <si>
    <t>YSE</t>
  </si>
  <si>
    <t>CYSE</t>
  </si>
  <si>
    <t>St Leonard Airport</t>
  </si>
  <si>
    <t>St Leonard</t>
  </si>
  <si>
    <t>YSL</t>
  </si>
  <si>
    <t>CYSL</t>
  </si>
  <si>
    <t>St Thomas Municipal Airport</t>
  </si>
  <si>
    <t>St Thomas</t>
  </si>
  <si>
    <t>YQS</t>
  </si>
  <si>
    <t>CYQS</t>
  </si>
  <si>
    <t>St. Anthony Airport</t>
  </si>
  <si>
    <t>St. Anthony</t>
  </si>
  <si>
    <t>YAY</t>
  </si>
  <si>
    <t>CYAY</t>
  </si>
  <si>
    <t>St Jean Airport</t>
  </si>
  <si>
    <t>St. Jean</t>
  </si>
  <si>
    <t>YJN</t>
  </si>
  <si>
    <t>CYJN</t>
  </si>
  <si>
    <t>Saint John Airport</t>
  </si>
  <si>
    <t>St. John</t>
  </si>
  <si>
    <t>YSJ</t>
  </si>
  <si>
    <t>CYSJ</t>
  </si>
  <si>
    <t>St. John's International Airport</t>
  </si>
  <si>
    <t>St. John's</t>
  </si>
  <si>
    <t>YYT</t>
  </si>
  <si>
    <t>CYYT</t>
  </si>
  <si>
    <t>St. Lewis (Fox Harbour) Airport</t>
  </si>
  <si>
    <t>St. Lewis</t>
  </si>
  <si>
    <t>YFX</t>
  </si>
  <si>
    <t>CCK4</t>
  </si>
  <si>
    <t>St. Theresa Point Airport</t>
  </si>
  <si>
    <t>St. Theresa Point</t>
  </si>
  <si>
    <t>YST</t>
  </si>
  <si>
    <t>CYST</t>
  </si>
  <si>
    <t>St Augustin Airport</t>
  </si>
  <si>
    <t>St-Augustin</t>
  </si>
  <si>
    <t>YIF</t>
  </si>
  <si>
    <t>CYIF</t>
  </si>
  <si>
    <t>Stephenville Airport</t>
  </si>
  <si>
    <t>Stephenville</t>
  </si>
  <si>
    <t>YJT</t>
  </si>
  <si>
    <t>CYJT</t>
  </si>
  <si>
    <t>Stewart Airport</t>
  </si>
  <si>
    <t>Stewart</t>
  </si>
  <si>
    <t>ZST</t>
  </si>
  <si>
    <t>CZST</t>
  </si>
  <si>
    <t>Stony Rapids Airport</t>
  </si>
  <si>
    <t>Stony Rapids</t>
  </si>
  <si>
    <t>YSF</t>
  </si>
  <si>
    <t>CYSF</t>
  </si>
  <si>
    <t>Sudbury Airport</t>
  </si>
  <si>
    <t>Sudbury</t>
  </si>
  <si>
    <t>YSB</t>
  </si>
  <si>
    <t>CYSB</t>
  </si>
  <si>
    <t>Suffield Heliport</t>
  </si>
  <si>
    <t>Suffield</t>
  </si>
  <si>
    <t>YSD</t>
  </si>
  <si>
    <t>CYSD</t>
  </si>
  <si>
    <t>Summer Beaver Airport</t>
  </si>
  <si>
    <t>Summer Beaver</t>
  </si>
  <si>
    <t>SUR</t>
  </si>
  <si>
    <t>CJV7</t>
  </si>
  <si>
    <t>Summerside Airport</t>
  </si>
  <si>
    <t>Summerside</t>
  </si>
  <si>
    <t>YSU</t>
  </si>
  <si>
    <t>CYSU</t>
  </si>
  <si>
    <t>Swan River Airport</t>
  </si>
  <si>
    <t>Swan River</t>
  </si>
  <si>
    <t>ZJN</t>
  </si>
  <si>
    <t>CZJN</t>
  </si>
  <si>
    <t>Swift Current Airport</t>
  </si>
  <si>
    <t>Swift Current</t>
  </si>
  <si>
    <t>YYN</t>
  </si>
  <si>
    <t>CYYN</t>
  </si>
  <si>
    <t>Sydney / J.A. Douglas McCurdy Airport</t>
  </si>
  <si>
    <t>YQY</t>
  </si>
  <si>
    <t>CYQY</t>
  </si>
  <si>
    <t>Tadoule Lake Airport</t>
  </si>
  <si>
    <t>Tadoule Lake</t>
  </si>
  <si>
    <t>XTL</t>
  </si>
  <si>
    <t>CYBQ</t>
  </si>
  <si>
    <t>Tasiujaq Airport</t>
  </si>
  <si>
    <t>Tasiujaq</t>
  </si>
  <si>
    <t>YTQ</t>
  </si>
  <si>
    <t>CYTQ</t>
  </si>
  <si>
    <t>Northwest Regional Airport Terrace-Kitimat</t>
  </si>
  <si>
    <t>Terrace</t>
  </si>
  <si>
    <t>YXT</t>
  </si>
  <si>
    <t>CYXT</t>
  </si>
  <si>
    <t>Teslin Airport</t>
  </si>
  <si>
    <t>Teslin</t>
  </si>
  <si>
    <t>YZW</t>
  </si>
  <si>
    <t>CYZW</t>
  </si>
  <si>
    <t>Tete-a-la-Baleine Airport</t>
  </si>
  <si>
    <t>Tete-a-la-Baleine</t>
  </si>
  <si>
    <t>ZTB</t>
  </si>
  <si>
    <t>CTB6</t>
  </si>
  <si>
    <t>Texada Gillies Bay Airport</t>
  </si>
  <si>
    <t>Texada</t>
  </si>
  <si>
    <t>YGB</t>
  </si>
  <si>
    <t>CYGB</t>
  </si>
  <si>
    <t>The Pas Airport</t>
  </si>
  <si>
    <t>The Pas</t>
  </si>
  <si>
    <t>YQD</t>
  </si>
  <si>
    <t>CYQD</t>
  </si>
  <si>
    <t>Thicket Portage Airport</t>
  </si>
  <si>
    <t>Thicket Portage</t>
  </si>
  <si>
    <t>YTD</t>
  </si>
  <si>
    <t>CZLQ</t>
  </si>
  <si>
    <t>Thompson Airport</t>
  </si>
  <si>
    <t>Thompson</t>
  </si>
  <si>
    <t>YTH</t>
  </si>
  <si>
    <t>CYTH</t>
  </si>
  <si>
    <t>Thunder Bay Airport</t>
  </si>
  <si>
    <t>Thunder Bay</t>
  </si>
  <si>
    <t>YQT</t>
  </si>
  <si>
    <t>CYQT</t>
  </si>
  <si>
    <t>Timmins/Victor M. Power</t>
  </si>
  <si>
    <t>Timmins</t>
  </si>
  <si>
    <t>YTS</t>
  </si>
  <si>
    <t>CYTS</t>
  </si>
  <si>
    <t>Tofino / Long Beach Airport</t>
  </si>
  <si>
    <t>Tofino</t>
  </si>
  <si>
    <t>YAZ</t>
  </si>
  <si>
    <t>CYAZ</t>
  </si>
  <si>
    <t>Buttonville Municipal Airport</t>
  </si>
  <si>
    <t>Toronto</t>
  </si>
  <si>
    <t>YKZ</t>
  </si>
  <si>
    <t>CYKZ</t>
  </si>
  <si>
    <t>Billy Bishop Toronto City Centre Airport</t>
  </si>
  <si>
    <t>YTZ</t>
  </si>
  <si>
    <t>CYTZ</t>
  </si>
  <si>
    <t>Lester B. Pearson International Airport</t>
  </si>
  <si>
    <t>YYZ</t>
  </si>
  <si>
    <t>CYYZ</t>
  </si>
  <si>
    <t>Downsview Airport</t>
  </si>
  <si>
    <t>YZD</t>
  </si>
  <si>
    <t>CYZD</t>
  </si>
  <si>
    <t>Trail Airport</t>
  </si>
  <si>
    <t>Trail</t>
  </si>
  <si>
    <t>YZZ</t>
  </si>
  <si>
    <t>CAD4</t>
  </si>
  <si>
    <t>CFB Trenton</t>
  </si>
  <si>
    <t>Trenton</t>
  </si>
  <si>
    <t>YTR</t>
  </si>
  <si>
    <t>CYTR</t>
  </si>
  <si>
    <t>Trois-Rivieres Airport</t>
  </si>
  <si>
    <t>Trois Rivieres</t>
  </si>
  <si>
    <t>YRQ</t>
  </si>
  <si>
    <t>CYRQ</t>
  </si>
  <si>
    <t>Tuktoyaktuk Airport</t>
  </si>
  <si>
    <t>Tuktoyaktuk</t>
  </si>
  <si>
    <t>YUB</t>
  </si>
  <si>
    <t>CYUB</t>
  </si>
  <si>
    <t>Tulita Airport</t>
  </si>
  <si>
    <t>Tulita</t>
  </si>
  <si>
    <t>ZFN</t>
  </si>
  <si>
    <t>CZFN</t>
  </si>
  <si>
    <t>Umiujaq Airport</t>
  </si>
  <si>
    <t>Umiujaq</t>
  </si>
  <si>
    <t>YUD</t>
  </si>
  <si>
    <t>CYMU</t>
  </si>
  <si>
    <t>Uranium City Airport</t>
  </si>
  <si>
    <t>Uranium City</t>
  </si>
  <si>
    <t>YBE</t>
  </si>
  <si>
    <t>CYBE</t>
  </si>
  <si>
    <t>Val-d'Or Airport</t>
  </si>
  <si>
    <t>Val D'or</t>
  </si>
  <si>
    <t>YVO</t>
  </si>
  <si>
    <t>CYVO</t>
  </si>
  <si>
    <t>Vancouver Harbour Water aerodrome</t>
  </si>
  <si>
    <t>Vancouver</t>
  </si>
  <si>
    <t>CXH</t>
  </si>
  <si>
    <t>CYHC</t>
  </si>
  <si>
    <t>Vancouver International Airport</t>
  </si>
  <si>
    <t>YVR</t>
  </si>
  <si>
    <t>CYVR</t>
  </si>
  <si>
    <t>Vermilion Airport</t>
  </si>
  <si>
    <t>Vermillion</t>
  </si>
  <si>
    <t>YVG</t>
  </si>
  <si>
    <t>CYVG</t>
  </si>
  <si>
    <t>Vernon Airport</t>
  </si>
  <si>
    <t>Vernon</t>
  </si>
  <si>
    <t>YVE</t>
  </si>
  <si>
    <t>CYVK</t>
  </si>
  <si>
    <t>Victoria Harbour Seaplane Base</t>
  </si>
  <si>
    <t>Victoria</t>
  </si>
  <si>
    <t>YWH</t>
  </si>
  <si>
    <t>CYWH</t>
  </si>
  <si>
    <t>Victoria International Airport</t>
  </si>
  <si>
    <t>YYJ</t>
  </si>
  <si>
    <t>CYYJ</t>
  </si>
  <si>
    <t>Virden/R.J. (Bob) Andrew Field Regional aerodrome</t>
  </si>
  <si>
    <t>Virden</t>
  </si>
  <si>
    <t>YVD</t>
  </si>
  <si>
    <t>CYVD</t>
  </si>
  <si>
    <t>Wabush Airport</t>
  </si>
  <si>
    <t>Wabush</t>
  </si>
  <si>
    <t>YWK</t>
  </si>
  <si>
    <t>CYWK</t>
  </si>
  <si>
    <t>Waskaganish Airport</t>
  </si>
  <si>
    <t>Waskaganish</t>
  </si>
  <si>
    <t>YKQ</t>
  </si>
  <si>
    <t>CYKQ</t>
  </si>
  <si>
    <t>Waterloo Airport</t>
  </si>
  <si>
    <t>Waterloo</t>
  </si>
  <si>
    <t>YKF</t>
  </si>
  <si>
    <t>CYKF</t>
  </si>
  <si>
    <t>Watson Lake Airport</t>
  </si>
  <si>
    <t>Watson Lake</t>
  </si>
  <si>
    <t>YQH</t>
  </si>
  <si>
    <t>CYQH</t>
  </si>
  <si>
    <t>Wawa Airport</t>
  </si>
  <si>
    <t>Wawa</t>
  </si>
  <si>
    <t>YXZ</t>
  </si>
  <si>
    <t>CYXZ</t>
  </si>
  <si>
    <t>Webequie Airport</t>
  </si>
  <si>
    <t>Webequie</t>
  </si>
  <si>
    <t>YWP</t>
  </si>
  <si>
    <t>CYWP</t>
  </si>
  <si>
    <t>Wekweeti Airport</t>
  </si>
  <si>
    <t>Wekweeti</t>
  </si>
  <si>
    <t>YFJ</t>
  </si>
  <si>
    <t>CFJ2</t>
  </si>
  <si>
    <t>Wemindji Airport</t>
  </si>
  <si>
    <t>Wemindji</t>
  </si>
  <si>
    <t>YNC</t>
  </si>
  <si>
    <t>CYNC</t>
  </si>
  <si>
    <t>Whale Cove Airport</t>
  </si>
  <si>
    <t>Whale Cove</t>
  </si>
  <si>
    <t>YXN</t>
  </si>
  <si>
    <t>CYXN</t>
  </si>
  <si>
    <t>Whati Airport</t>
  </si>
  <si>
    <t>Whati</t>
  </si>
  <si>
    <t>YLE</t>
  </si>
  <si>
    <t>CEM3</t>
  </si>
  <si>
    <t>Whistler/Green Lake Water aerodrome</t>
  </si>
  <si>
    <t>Whistler</t>
  </si>
  <si>
    <t>YWS</t>
  </si>
  <si>
    <t>Cae5</t>
  </si>
  <si>
    <t>Whitecourt Airport</t>
  </si>
  <si>
    <t>Whitecourt</t>
  </si>
  <si>
    <t>YZU</t>
  </si>
  <si>
    <t>CYZU</t>
  </si>
  <si>
    <t>Whitehorse / Erik Nielsen International Airport</t>
  </si>
  <si>
    <t>Whitehorse</t>
  </si>
  <si>
    <t>YXY</t>
  </si>
  <si>
    <t>CYXY</t>
  </si>
  <si>
    <t>Wiarton Airport</t>
  </si>
  <si>
    <t>Wiarton</t>
  </si>
  <si>
    <t>YVV</t>
  </si>
  <si>
    <t>CYVV</t>
  </si>
  <si>
    <t>Williams Harbour Airport</t>
  </si>
  <si>
    <t>Williams Harbour</t>
  </si>
  <si>
    <t>YWM</t>
  </si>
  <si>
    <t>CCA6</t>
  </si>
  <si>
    <t>Williams Lake Airport</t>
  </si>
  <si>
    <t>Williams Lake</t>
  </si>
  <si>
    <t>YWL</t>
  </si>
  <si>
    <t>CYWL</t>
  </si>
  <si>
    <t>Windsor Airport</t>
  </si>
  <si>
    <t>Windsor</t>
  </si>
  <si>
    <t>YQG</t>
  </si>
  <si>
    <t>CYQG</t>
  </si>
  <si>
    <t>Winnipeg / St. Andrews Airport</t>
  </si>
  <si>
    <t>Winnipeg</t>
  </si>
  <si>
    <t>YAV</t>
  </si>
  <si>
    <t>CYAV</t>
  </si>
  <si>
    <t>Winnipeg / James Armstrong Richardson International Airport</t>
  </si>
  <si>
    <t>YWG</t>
  </si>
  <si>
    <t>CYWG</t>
  </si>
  <si>
    <t>Wollaston Lake Airport</t>
  </si>
  <si>
    <t>Wollaston Lake</t>
  </si>
  <si>
    <t>ZWL</t>
  </si>
  <si>
    <t>CZWL</t>
  </si>
  <si>
    <t>Fort Mackay / Horizon Airport</t>
  </si>
  <si>
    <t>Wood Buffalo</t>
  </si>
  <si>
    <t>HZP</t>
  </si>
  <si>
    <t>CYNR</t>
  </si>
  <si>
    <t>Wrigley Airport</t>
  </si>
  <si>
    <t>Wrigley</t>
  </si>
  <si>
    <t>YWY</t>
  </si>
  <si>
    <t>CYWY</t>
  </si>
  <si>
    <t>Wunnumin Lake Airport</t>
  </si>
  <si>
    <t>Wunnumin Lake</t>
  </si>
  <si>
    <t>WNN</t>
  </si>
  <si>
    <t>CKL3</t>
  </si>
  <si>
    <t>Yarmouth Airport</t>
  </si>
  <si>
    <t>Yarmouth</t>
  </si>
  <si>
    <t>YQI</t>
  </si>
  <si>
    <t>CYQI</t>
  </si>
  <si>
    <t>Yellowknife Airport</t>
  </si>
  <si>
    <t>Yellowknife</t>
  </si>
  <si>
    <t>YZF</t>
  </si>
  <si>
    <t>CYZF</t>
  </si>
  <si>
    <t>York Landing Airport</t>
  </si>
  <si>
    <t>York Landing</t>
  </si>
  <si>
    <t>ZAC</t>
  </si>
  <si>
    <t>CZAC</t>
  </si>
  <si>
    <t>Yorkton Municipal Airport</t>
  </si>
  <si>
    <t>Yorkton</t>
  </si>
  <si>
    <t>YQV</t>
  </si>
  <si>
    <t>CYQV</t>
  </si>
  <si>
    <t>Amilcar Cabral International Airport</t>
  </si>
  <si>
    <t>Amilcar Cabral</t>
  </si>
  <si>
    <t>Cape Verde</t>
  </si>
  <si>
    <t>SID</t>
  </si>
  <si>
    <t>GVAC</t>
  </si>
  <si>
    <t>Rabil Airport</t>
  </si>
  <si>
    <t>BVC</t>
  </si>
  <si>
    <t>GVBA</t>
  </si>
  <si>
    <t>Maio Airport</t>
  </si>
  <si>
    <t>Maio</t>
  </si>
  <si>
    <t>MMO</t>
  </si>
  <si>
    <t>GVMA</t>
  </si>
  <si>
    <t>Praia International Airport</t>
  </si>
  <si>
    <t>Praia, Santiago Island</t>
  </si>
  <si>
    <t>RAI</t>
  </si>
  <si>
    <t>GVNP</t>
  </si>
  <si>
    <t>Sao Filipe Airport</t>
  </si>
  <si>
    <t>Sao Filipe, Fogo Island</t>
  </si>
  <si>
    <t>SFL</t>
  </si>
  <si>
    <t>GVSF</t>
  </si>
  <si>
    <t>Preguica Airport</t>
  </si>
  <si>
    <t>Sao Nocolau Island</t>
  </si>
  <si>
    <t>SNE</t>
  </si>
  <si>
    <t>GVSN</t>
  </si>
  <si>
    <t>Sao Pedro Airport</t>
  </si>
  <si>
    <t>Sao Vicente Island</t>
  </si>
  <si>
    <t>VXE</t>
  </si>
  <si>
    <t>GVSV</t>
  </si>
  <si>
    <t>Gerrard Smith International Airport</t>
  </si>
  <si>
    <t>Cayman Brac</t>
  </si>
  <si>
    <t>Cayman Islands</t>
  </si>
  <si>
    <t>CYB</t>
  </si>
  <si>
    <t>MWCB</t>
  </si>
  <si>
    <t>Owen Roberts International Airport</t>
  </si>
  <si>
    <t>Georgetown</t>
  </si>
  <si>
    <t>GCM</t>
  </si>
  <si>
    <t>MWCR</t>
  </si>
  <si>
    <t>Edward Bodden Airfield</t>
  </si>
  <si>
    <t>Little Cayman</t>
  </si>
  <si>
    <t>LYB</t>
  </si>
  <si>
    <t>MWCL</t>
  </si>
  <si>
    <t>Bangui M'Poko International Airport</t>
  </si>
  <si>
    <t>Bangui</t>
  </si>
  <si>
    <t>Central African Republic</t>
  </si>
  <si>
    <t>BGF</t>
  </si>
  <si>
    <t>FEFF</t>
  </si>
  <si>
    <t>Berberati Airport</t>
  </si>
  <si>
    <t>Berberati</t>
  </si>
  <si>
    <t>BBT</t>
  </si>
  <si>
    <t>FEFT</t>
  </si>
  <si>
    <t>Abeche Airport</t>
  </si>
  <si>
    <t>Abeche</t>
  </si>
  <si>
    <t>Chad</t>
  </si>
  <si>
    <t>aeH</t>
  </si>
  <si>
    <t>FTTC</t>
  </si>
  <si>
    <t>Am Timan Airport</t>
  </si>
  <si>
    <t>Am Timan</t>
  </si>
  <si>
    <t>AMC</t>
  </si>
  <si>
    <t>FTTN</t>
  </si>
  <si>
    <t>Faya Largeau Airport</t>
  </si>
  <si>
    <t>Faya-largeau</t>
  </si>
  <si>
    <t>FYT</t>
  </si>
  <si>
    <t>FTTY</t>
  </si>
  <si>
    <t>Moundou Airport</t>
  </si>
  <si>
    <t>Moundou</t>
  </si>
  <si>
    <t>MQQ</t>
  </si>
  <si>
    <t>FTTD</t>
  </si>
  <si>
    <t>N'Djamena International Airport</t>
  </si>
  <si>
    <t>N'djamena</t>
  </si>
  <si>
    <t>NDJ</t>
  </si>
  <si>
    <t>FTTJ</t>
  </si>
  <si>
    <t>Sarh Airport</t>
  </si>
  <si>
    <t>Sarh</t>
  </si>
  <si>
    <t>SRH</t>
  </si>
  <si>
    <t>FTTA</t>
  </si>
  <si>
    <t>Cerro Moreno Airport</t>
  </si>
  <si>
    <t>Antofagasta</t>
  </si>
  <si>
    <t>Chile</t>
  </si>
  <si>
    <t>ANF</t>
  </si>
  <si>
    <t>SCFA</t>
  </si>
  <si>
    <t>Chacalluta Airport</t>
  </si>
  <si>
    <t>Arica</t>
  </si>
  <si>
    <t>ARI</t>
  </si>
  <si>
    <t>SCAR</t>
  </si>
  <si>
    <t>Balmaceda Airport</t>
  </si>
  <si>
    <t>Balmaceda</t>
  </si>
  <si>
    <t>BBA</t>
  </si>
  <si>
    <t>SCBA</t>
  </si>
  <si>
    <t>El Loa Airport</t>
  </si>
  <si>
    <t>Calama</t>
  </si>
  <si>
    <t>CJC</t>
  </si>
  <si>
    <t>SCCF</t>
  </si>
  <si>
    <t>Mocopulli Airport</t>
  </si>
  <si>
    <t>Castro</t>
  </si>
  <si>
    <t>MHC</t>
  </si>
  <si>
    <t>SCPQ</t>
  </si>
  <si>
    <t>Chaiten Airport</t>
  </si>
  <si>
    <t>Chaiten</t>
  </si>
  <si>
    <t>WCH</t>
  </si>
  <si>
    <t>SCTN</t>
  </si>
  <si>
    <t>Chanaral Airport</t>
  </si>
  <si>
    <t>Chanaral</t>
  </si>
  <si>
    <t>CNR</t>
  </si>
  <si>
    <t>SCRA</t>
  </si>
  <si>
    <t>Chile Chico Airport</t>
  </si>
  <si>
    <t>Chile Chico</t>
  </si>
  <si>
    <t>CCH</t>
  </si>
  <si>
    <t>SCCC</t>
  </si>
  <si>
    <t>LGR</t>
  </si>
  <si>
    <t>SCHR</t>
  </si>
  <si>
    <t>Carriel Sur Airport</t>
  </si>
  <si>
    <t>Concepcion</t>
  </si>
  <si>
    <t>CCP</t>
  </si>
  <si>
    <t>SCIE</t>
  </si>
  <si>
    <t>Chamonate Airport</t>
  </si>
  <si>
    <t>Copiapo</t>
  </si>
  <si>
    <t>CPO</t>
  </si>
  <si>
    <t>SCHA</t>
  </si>
  <si>
    <t>Teniente Vidal Airport</t>
  </si>
  <si>
    <t>Coyhaique</t>
  </si>
  <si>
    <t>GXQ</t>
  </si>
  <si>
    <t>SCCY</t>
  </si>
  <si>
    <t>Mataveri Airport</t>
  </si>
  <si>
    <t>Easter Island</t>
  </si>
  <si>
    <t>IPC</t>
  </si>
  <si>
    <t>SCIP</t>
  </si>
  <si>
    <t>Ricardo Garcia Posada Airport</t>
  </si>
  <si>
    <t>El Salvador</t>
  </si>
  <si>
    <t>ESR</t>
  </si>
  <si>
    <t>SCES</t>
  </si>
  <si>
    <t>Diego Aracena Airport</t>
  </si>
  <si>
    <t>Iquique</t>
  </si>
  <si>
    <t>IQQ</t>
  </si>
  <si>
    <t>SCDA</t>
  </si>
  <si>
    <t>La Florida Airport</t>
  </si>
  <si>
    <t>La Serena</t>
  </si>
  <si>
    <t>LSC</t>
  </si>
  <si>
    <t>SCSE</t>
  </si>
  <si>
    <t>Maria Dolores Airport</t>
  </si>
  <si>
    <t>Los Angeles</t>
  </si>
  <si>
    <t>LSQ</t>
  </si>
  <si>
    <t>SCGE</t>
  </si>
  <si>
    <t>Canal Bajo Carlos - Hott Siebert Airport</t>
  </si>
  <si>
    <t>Osorno</t>
  </si>
  <si>
    <t>ZOS</t>
  </si>
  <si>
    <t>SCJO</t>
  </si>
  <si>
    <t>Capitan Fuentes Martinez Airport Airport</t>
  </si>
  <si>
    <t>Porvenir</t>
  </si>
  <si>
    <t>WPR</t>
  </si>
  <si>
    <t>SCFM</t>
  </si>
  <si>
    <t>Pucon Airport</t>
  </si>
  <si>
    <t>Pucon</t>
  </si>
  <si>
    <t>ZPC</t>
  </si>
  <si>
    <t>SCPC</t>
  </si>
  <si>
    <t>El Tepual Airport</t>
  </si>
  <si>
    <t>Puerto Montt</t>
  </si>
  <si>
    <t>PMC</t>
  </si>
  <si>
    <t>SCTE</t>
  </si>
  <si>
    <t>Tte. Julio Gallardo Airport</t>
  </si>
  <si>
    <t>Puerto Natales</t>
  </si>
  <si>
    <t>PNT</t>
  </si>
  <si>
    <t>SCNT</t>
  </si>
  <si>
    <t>Guardiamarina Zanartu Airport</t>
  </si>
  <si>
    <t>Puerto Williams</t>
  </si>
  <si>
    <t>WPU</t>
  </si>
  <si>
    <t>SCGZ</t>
  </si>
  <si>
    <t>Pdte. carlos Ibanez del Campo Airport</t>
  </si>
  <si>
    <t>Punta Arenas</t>
  </si>
  <si>
    <t>PUQ</t>
  </si>
  <si>
    <t>SCCI</t>
  </si>
  <si>
    <t>Comodoro Arturo Merino Benitez International Airport</t>
  </si>
  <si>
    <t>Santiago</t>
  </si>
  <si>
    <t>SCL</t>
  </si>
  <si>
    <t>SCEL</t>
  </si>
  <si>
    <t>Panguilemo Airport</t>
  </si>
  <si>
    <t>Talca</t>
  </si>
  <si>
    <t>TLX</t>
  </si>
  <si>
    <t>SCTL</t>
  </si>
  <si>
    <t>Las Breas Airport</t>
  </si>
  <si>
    <t>Taltal</t>
  </si>
  <si>
    <t>TTC</t>
  </si>
  <si>
    <t>SCTT</t>
  </si>
  <si>
    <t>Maquehue Airport</t>
  </si>
  <si>
    <t>Temuco</t>
  </si>
  <si>
    <t>ZCO</t>
  </si>
  <si>
    <t>SCTC</t>
  </si>
  <si>
    <t>Barriles Airport</t>
  </si>
  <si>
    <t>Tocopilla</t>
  </si>
  <si>
    <t>TOQ</t>
  </si>
  <si>
    <t>SCBE</t>
  </si>
  <si>
    <t>Pichoy Airport</t>
  </si>
  <si>
    <t>Valdivia</t>
  </si>
  <si>
    <t>ZAL</t>
  </si>
  <si>
    <t>SCVD</t>
  </si>
  <si>
    <t>Victoria Airport</t>
  </si>
  <si>
    <t>ZIC</t>
  </si>
  <si>
    <t>SCTO</t>
  </si>
  <si>
    <t>Aksu Airport</t>
  </si>
  <si>
    <t>Aksu</t>
  </si>
  <si>
    <t>China</t>
  </si>
  <si>
    <t>AKU</t>
  </si>
  <si>
    <t>ZWAK</t>
  </si>
  <si>
    <t>Ankang Wulipu Airport</t>
  </si>
  <si>
    <t>Ankang</t>
  </si>
  <si>
    <t>AKA</t>
  </si>
  <si>
    <t>ZLAK</t>
  </si>
  <si>
    <t>Anqing Tianzhushan Airport</t>
  </si>
  <si>
    <t>Anqing</t>
  </si>
  <si>
    <t>AQG</t>
  </si>
  <si>
    <t>ZSAQ</t>
  </si>
  <si>
    <t>Anshan Air Base</t>
  </si>
  <si>
    <t>Anshan</t>
  </si>
  <si>
    <t>AOG</t>
  </si>
  <si>
    <t>ZYAS</t>
  </si>
  <si>
    <t>Anshun Huangguoshu Airport</t>
  </si>
  <si>
    <t>Anshun</t>
  </si>
  <si>
    <t>AVA</t>
  </si>
  <si>
    <t>ZUAS</t>
  </si>
  <si>
    <t>Arxan Yi'ershi Airport</t>
  </si>
  <si>
    <t>Arxan</t>
  </si>
  <si>
    <t>YIE</t>
  </si>
  <si>
    <t>ZBES</t>
  </si>
  <si>
    <t>Qamdo Bangda Airport</t>
  </si>
  <si>
    <t>Bangda</t>
  </si>
  <si>
    <t>BPX</t>
  </si>
  <si>
    <t>ZUBD</t>
  </si>
  <si>
    <t>Baotou Airport</t>
  </si>
  <si>
    <t>Baotou</t>
  </si>
  <si>
    <t>BAV</t>
  </si>
  <si>
    <t>ZBOW</t>
  </si>
  <si>
    <t>Bayannur Tianjitai Airport</t>
  </si>
  <si>
    <t>Bayannur</t>
  </si>
  <si>
    <t>RLK</t>
  </si>
  <si>
    <t>ZBYZ</t>
  </si>
  <si>
    <t>Beihai Airport</t>
  </si>
  <si>
    <t>Beihai</t>
  </si>
  <si>
    <t>BHY</t>
  </si>
  <si>
    <t>ZGBH</t>
  </si>
  <si>
    <t>Beijing Nanyuan Airport</t>
  </si>
  <si>
    <t>Beijing</t>
  </si>
  <si>
    <t>NAY</t>
  </si>
  <si>
    <t>ZBNY</t>
  </si>
  <si>
    <t>Beijing Capital International Airport</t>
  </si>
  <si>
    <t>PEK</t>
  </si>
  <si>
    <t>ZBAA</t>
  </si>
  <si>
    <t>Bengbu Airport</t>
  </si>
  <si>
    <t>Bengbu</t>
  </si>
  <si>
    <t>BFU</t>
  </si>
  <si>
    <t>ZSBB</t>
  </si>
  <si>
    <t>Bijie Feixiong Airport</t>
  </si>
  <si>
    <t>Bijie</t>
  </si>
  <si>
    <t>BFJ</t>
  </si>
  <si>
    <t>ZUBJ</t>
  </si>
  <si>
    <t>Alashankou Bole (Bortala) airport</t>
  </si>
  <si>
    <t>Bole</t>
  </si>
  <si>
    <t>BPL</t>
  </si>
  <si>
    <t>ZWAX</t>
  </si>
  <si>
    <t>Kanas Airport</t>
  </si>
  <si>
    <t>Burqin</t>
  </si>
  <si>
    <t>KJI</t>
  </si>
  <si>
    <t>ZWKN</t>
  </si>
  <si>
    <t>Changsha Huanghua International Airport</t>
  </si>
  <si>
    <t>Changcha</t>
  </si>
  <si>
    <t>CSX</t>
  </si>
  <si>
    <t>ZGHA</t>
  </si>
  <si>
    <t>Longjia Airport</t>
  </si>
  <si>
    <t>Changchun</t>
  </si>
  <si>
    <t>CGQ</t>
  </si>
  <si>
    <t>ZYCC</t>
  </si>
  <si>
    <t>Changde Airport</t>
  </si>
  <si>
    <t>Changde</t>
  </si>
  <si>
    <t>CGD</t>
  </si>
  <si>
    <t>ZGCD</t>
  </si>
  <si>
    <t>Changhai Airport</t>
  </si>
  <si>
    <t>Changhai</t>
  </si>
  <si>
    <t>CNI</t>
  </si>
  <si>
    <t>ZYCH</t>
  </si>
  <si>
    <t>Changzhi Airport</t>
  </si>
  <si>
    <t>Changzhi</t>
  </si>
  <si>
    <t>CIH</t>
  </si>
  <si>
    <t>ZBCZ</t>
  </si>
  <si>
    <t>Changzhou Benniu Airport</t>
  </si>
  <si>
    <t>Changzhou</t>
  </si>
  <si>
    <t>CZX</t>
  </si>
  <si>
    <t>ZSCG</t>
  </si>
  <si>
    <t>Chaoyang Airport</t>
  </si>
  <si>
    <t>Chaoyang</t>
  </si>
  <si>
    <t>CHG</t>
  </si>
  <si>
    <t>ZYCY</t>
  </si>
  <si>
    <t>Chengdu Shuangliu International Airport</t>
  </si>
  <si>
    <t>Chengdu</t>
  </si>
  <si>
    <t>CTU</t>
  </si>
  <si>
    <t>ZUUU</t>
  </si>
  <si>
    <t>Chifeng Airport</t>
  </si>
  <si>
    <t>Chifeng</t>
  </si>
  <si>
    <t>CIF</t>
  </si>
  <si>
    <t>ZBCF</t>
  </si>
  <si>
    <t>Chongqing Jiangbei International Airport</t>
  </si>
  <si>
    <t>Chongqing</t>
  </si>
  <si>
    <t>CKG</t>
  </si>
  <si>
    <t>ZUCK</t>
  </si>
  <si>
    <t>Dali Airport</t>
  </si>
  <si>
    <t>Dali</t>
  </si>
  <si>
    <t>DLU</t>
  </si>
  <si>
    <t>ZPDL</t>
  </si>
  <si>
    <t>Zhoushuizi Airport</t>
  </si>
  <si>
    <t>Dalian</t>
  </si>
  <si>
    <t>DLC</t>
  </si>
  <si>
    <t>ZYTL</t>
  </si>
  <si>
    <t>Datong Airport</t>
  </si>
  <si>
    <t>Datong</t>
  </si>
  <si>
    <t>DAT</t>
  </si>
  <si>
    <t>ZBDT</t>
  </si>
  <si>
    <t>Dayong Airport</t>
  </si>
  <si>
    <t>Dayong</t>
  </si>
  <si>
    <t>DYG</t>
  </si>
  <si>
    <t>ZGDY</t>
  </si>
  <si>
    <t>Dachuan Airport</t>
  </si>
  <si>
    <t>Dazhou</t>
  </si>
  <si>
    <t>DAX</t>
  </si>
  <si>
    <t>ZUDX</t>
  </si>
  <si>
    <t>Ordos Ejin Horo Airport</t>
  </si>
  <si>
    <t>Dongsheng</t>
  </si>
  <si>
    <t>DSN</t>
  </si>
  <si>
    <t>ZBDS</t>
  </si>
  <si>
    <t>Dunhuang Airport</t>
  </si>
  <si>
    <t>Dunhuang</t>
  </si>
  <si>
    <t>DNH</t>
  </si>
  <si>
    <t>ZLDH</t>
  </si>
  <si>
    <t>Enshi Airport</t>
  </si>
  <si>
    <t>Enshi</t>
  </si>
  <si>
    <t>ENH</t>
  </si>
  <si>
    <t>ZHES</t>
  </si>
  <si>
    <t>Erenhot Saiwusu International Airport</t>
  </si>
  <si>
    <t>Erenhot</t>
  </si>
  <si>
    <t>ERL</t>
  </si>
  <si>
    <t>ZBER</t>
  </si>
  <si>
    <t>Fuyang Xiguan Airport</t>
  </si>
  <si>
    <t>Fuyang</t>
  </si>
  <si>
    <t>FUG</t>
  </si>
  <si>
    <t>ZSFY</t>
  </si>
  <si>
    <t>Dongji Aiport</t>
  </si>
  <si>
    <t>Fuyuan</t>
  </si>
  <si>
    <t>FYJ</t>
  </si>
  <si>
    <t>ZYFY</t>
  </si>
  <si>
    <t>Fuzhou Changle International Airport</t>
  </si>
  <si>
    <t>Fuzhou</t>
  </si>
  <si>
    <t>FOC</t>
  </si>
  <si>
    <t>ZSFZ</t>
  </si>
  <si>
    <t>Ganzhou Airport</t>
  </si>
  <si>
    <t>Ganzhou</t>
  </si>
  <si>
    <t>KOW</t>
  </si>
  <si>
    <t>ZSGZ</t>
  </si>
  <si>
    <t>Golmud Airport</t>
  </si>
  <si>
    <t>Golmud</t>
  </si>
  <si>
    <t>GOQ</t>
  </si>
  <si>
    <t>ZLGM</t>
  </si>
  <si>
    <t>Guangzhou MR Air Base</t>
  </si>
  <si>
    <t>Guanghua</t>
  </si>
  <si>
    <t>LHK</t>
  </si>
  <si>
    <t>ZHGH</t>
  </si>
  <si>
    <t>Guangyuan Airport</t>
  </si>
  <si>
    <t>Guangyuan</t>
  </si>
  <si>
    <t>GYS</t>
  </si>
  <si>
    <t>ZUGU</t>
  </si>
  <si>
    <t>Guangzhou Baiyun International Airport</t>
  </si>
  <si>
    <t>Guangzhou</t>
  </si>
  <si>
    <t>CAN</t>
  </si>
  <si>
    <t>ZGGG</t>
  </si>
  <si>
    <t>Guilin Liangjiang International Airport</t>
  </si>
  <si>
    <t>Guilin</t>
  </si>
  <si>
    <t>KWL</t>
  </si>
  <si>
    <t>ZGKL</t>
  </si>
  <si>
    <t>Longdongbao Airport</t>
  </si>
  <si>
    <t>Guiyang</t>
  </si>
  <si>
    <t>KWE</t>
  </si>
  <si>
    <t>ZUGY</t>
  </si>
  <si>
    <t>Guyuan Liupanshan Airport</t>
  </si>
  <si>
    <t>Guyuan</t>
  </si>
  <si>
    <t>GYU</t>
  </si>
  <si>
    <t>ZLGY</t>
  </si>
  <si>
    <t>Haikou Meilan International Airport</t>
  </si>
  <si>
    <t>Haikou</t>
  </si>
  <si>
    <t>HAK</t>
  </si>
  <si>
    <t>ZJHK</t>
  </si>
  <si>
    <t>Dongshan Airport</t>
  </si>
  <si>
    <t>Hailar</t>
  </si>
  <si>
    <t>HLD</t>
  </si>
  <si>
    <t>ZBLA</t>
  </si>
  <si>
    <t>Hami Airport</t>
  </si>
  <si>
    <t>Hami</t>
  </si>
  <si>
    <t>HMI</t>
  </si>
  <si>
    <t>ZWHM</t>
  </si>
  <si>
    <t>Handan Airport</t>
  </si>
  <si>
    <t>Handan</t>
  </si>
  <si>
    <t>HDG</t>
  </si>
  <si>
    <t>ZBHD</t>
  </si>
  <si>
    <t>Hangzhou Xiaoshan International Airport</t>
  </si>
  <si>
    <t>Hangzhou</t>
  </si>
  <si>
    <t>HGH</t>
  </si>
  <si>
    <t>ZSHC</t>
  </si>
  <si>
    <t>Hanzhong Chenggu Airport</t>
  </si>
  <si>
    <t>Hanzhong</t>
  </si>
  <si>
    <t>HZG</t>
  </si>
  <si>
    <t>ZLHZ</t>
  </si>
  <si>
    <t>Taiping Airport</t>
  </si>
  <si>
    <t>Harbin</t>
  </si>
  <si>
    <t>HRB</t>
  </si>
  <si>
    <t>ZYHB</t>
  </si>
  <si>
    <t>Hechi Jinchengjiang Airport</t>
  </si>
  <si>
    <t>Hechi</t>
  </si>
  <si>
    <t>HCJ</t>
  </si>
  <si>
    <t>ZGHC</t>
  </si>
  <si>
    <t>Hefei Luogang International Airport</t>
  </si>
  <si>
    <t>Hefei</t>
  </si>
  <si>
    <t>HFE</t>
  </si>
  <si>
    <t>ZSOF</t>
  </si>
  <si>
    <t>Heihe Airport</t>
  </si>
  <si>
    <t>Heihe</t>
  </si>
  <si>
    <t>HEK</t>
  </si>
  <si>
    <t>ZYHE</t>
  </si>
  <si>
    <t>Hengyang Nanyue Airport</t>
  </si>
  <si>
    <t>Hengyang</t>
  </si>
  <si>
    <t>HNY</t>
  </si>
  <si>
    <t>ZGHY</t>
  </si>
  <si>
    <t>Baita International Airport</t>
  </si>
  <si>
    <t>Hohhot</t>
  </si>
  <si>
    <t>HET</t>
  </si>
  <si>
    <t>ZBHH</t>
  </si>
  <si>
    <t>Hotan Airport</t>
  </si>
  <si>
    <t>Hotan</t>
  </si>
  <si>
    <t>HTN</t>
  </si>
  <si>
    <t>ZWTN</t>
  </si>
  <si>
    <t>Tunxi International Airport</t>
  </si>
  <si>
    <t>Huangshan</t>
  </si>
  <si>
    <t>TXN</t>
  </si>
  <si>
    <t>ZSTX</t>
  </si>
  <si>
    <t>Huangyan Luqiao Airport</t>
  </si>
  <si>
    <t>Huangyan</t>
  </si>
  <si>
    <t>HYN</t>
  </si>
  <si>
    <t>ZSLQ</t>
  </si>
  <si>
    <t>Jiamusi Airport</t>
  </si>
  <si>
    <t>Jiamusi</t>
  </si>
  <si>
    <t>JMU</t>
  </si>
  <si>
    <t>ZYJM</t>
  </si>
  <si>
    <t>Jiayuguan Airport</t>
  </si>
  <si>
    <t>Jiayuguan</t>
  </si>
  <si>
    <t>JGN</t>
  </si>
  <si>
    <t>ZLJQ</t>
  </si>
  <si>
    <t>Yaoqiang Airport</t>
  </si>
  <si>
    <t>Jinan</t>
  </si>
  <si>
    <t>TNA</t>
  </si>
  <si>
    <t>ZSJN</t>
  </si>
  <si>
    <t>Jingdezhen Airport</t>
  </si>
  <si>
    <t>Jingdezhen</t>
  </si>
  <si>
    <t>JDZ</t>
  </si>
  <si>
    <t>ZSJD</t>
  </si>
  <si>
    <t>Xishuangbanna Gasa Airport</t>
  </si>
  <si>
    <t>Jinghonggasa</t>
  </si>
  <si>
    <t>JHG</t>
  </si>
  <si>
    <t>ZPJH</t>
  </si>
  <si>
    <t>Jining Qufu Airport</t>
  </si>
  <si>
    <t>Jining</t>
  </si>
  <si>
    <t>JNG</t>
  </si>
  <si>
    <t>ZLJN</t>
  </si>
  <si>
    <t>Jinzhou Airport</t>
  </si>
  <si>
    <t>Jinzhou</t>
  </si>
  <si>
    <t>JNZ</t>
  </si>
  <si>
    <t>ZYJZ</t>
  </si>
  <si>
    <t>Jiujiang Lushan Airport</t>
  </si>
  <si>
    <t>Jiujiang</t>
  </si>
  <si>
    <t>JIU</t>
  </si>
  <si>
    <t>ZSJJ</t>
  </si>
  <si>
    <t>Jiuzhai Huanglong Airport</t>
  </si>
  <si>
    <t>Jiuzhaigou</t>
  </si>
  <si>
    <t>JZH</t>
  </si>
  <si>
    <t>ZUJZ</t>
  </si>
  <si>
    <t>Jixi Xingkaihu Airport</t>
  </si>
  <si>
    <t>Jixi</t>
  </si>
  <si>
    <t>JXA</t>
  </si>
  <si>
    <t>ZYJX</t>
  </si>
  <si>
    <t>Kaili Airport</t>
  </si>
  <si>
    <t>Kaili</t>
  </si>
  <si>
    <t>KJH</t>
  </si>
  <si>
    <t>ZUKJ</t>
  </si>
  <si>
    <t>Karamay Airport</t>
  </si>
  <si>
    <t>Karamay</t>
  </si>
  <si>
    <t>KRY</t>
  </si>
  <si>
    <t>ZWKM</t>
  </si>
  <si>
    <t>Kashgar Airport</t>
  </si>
  <si>
    <t>Kashi</t>
  </si>
  <si>
    <t>KHG</t>
  </si>
  <si>
    <t>ZWSH</t>
  </si>
  <si>
    <t>Korla Airport</t>
  </si>
  <si>
    <t>Korla</t>
  </si>
  <si>
    <t>KRL</t>
  </si>
  <si>
    <t>ZWKL</t>
  </si>
  <si>
    <t>Kunming Changshui International Airport</t>
  </si>
  <si>
    <t>Kunming</t>
  </si>
  <si>
    <t>KMG</t>
  </si>
  <si>
    <t>ZPPP</t>
  </si>
  <si>
    <t>Kuqa Airport</t>
  </si>
  <si>
    <t>Kuqa</t>
  </si>
  <si>
    <t>KCA</t>
  </si>
  <si>
    <t>ZWKC</t>
  </si>
  <si>
    <t>Lanzhou Zhongchuan Airport</t>
  </si>
  <si>
    <t>Lanzhou</t>
  </si>
  <si>
    <t>LHW</t>
  </si>
  <si>
    <t>ZLLL</t>
  </si>
  <si>
    <t>Lhasa Gonggar Airport</t>
  </si>
  <si>
    <t>Lhasa</t>
  </si>
  <si>
    <t>LXA</t>
  </si>
  <si>
    <t>ZULS</t>
  </si>
  <si>
    <t>Lianyungang Airport</t>
  </si>
  <si>
    <t>Lianyungang</t>
  </si>
  <si>
    <t>LYG</t>
  </si>
  <si>
    <t>ZSLG</t>
  </si>
  <si>
    <t>Lijiang Airport</t>
  </si>
  <si>
    <t>Lijiang</t>
  </si>
  <si>
    <t>LJG</t>
  </si>
  <si>
    <t>ZPLJ</t>
  </si>
  <si>
    <t>Shubuling Airport</t>
  </si>
  <si>
    <t>Linyi</t>
  </si>
  <si>
    <t>LYI</t>
  </si>
  <si>
    <t>ZSLY</t>
  </si>
  <si>
    <t>Liping Airport</t>
  </si>
  <si>
    <t>Liping</t>
  </si>
  <si>
    <t>HZH</t>
  </si>
  <si>
    <t>ZUNP</t>
  </si>
  <si>
    <t>Liuzhou Bailian Airport</t>
  </si>
  <si>
    <t>Liuzhou</t>
  </si>
  <si>
    <t>LZH</t>
  </si>
  <si>
    <t>ZGZH</t>
  </si>
  <si>
    <t>Longyan Guanzhishan Airport</t>
  </si>
  <si>
    <t>Longyan</t>
  </si>
  <si>
    <t>LCX</t>
  </si>
  <si>
    <t>ZSLD</t>
  </si>
  <si>
    <t>Luoyang Airport</t>
  </si>
  <si>
    <t>Luoyang</t>
  </si>
  <si>
    <t>LYA</t>
  </si>
  <si>
    <t>ZHLY</t>
  </si>
  <si>
    <t>Mangshi Airport</t>
  </si>
  <si>
    <t>Luxi</t>
  </si>
  <si>
    <t>LUM</t>
  </si>
  <si>
    <t>ZPLX</t>
  </si>
  <si>
    <t>Luzhou Airport</t>
  </si>
  <si>
    <t>Luzhou</t>
  </si>
  <si>
    <t>LZO</t>
  </si>
  <si>
    <t>ZULZ</t>
  </si>
  <si>
    <t>Meixian Airport</t>
  </si>
  <si>
    <t>Meixian</t>
  </si>
  <si>
    <t>MXZ</t>
  </si>
  <si>
    <t>ZGMX</t>
  </si>
  <si>
    <t>Huatugou Airport</t>
  </si>
  <si>
    <t>Mengnai</t>
  </si>
  <si>
    <t>HTT</t>
  </si>
  <si>
    <t>ZLHX</t>
  </si>
  <si>
    <t>Mianyang Airport</t>
  </si>
  <si>
    <t>Mianyang</t>
  </si>
  <si>
    <t>MIG</t>
  </si>
  <si>
    <t>ZUMY</t>
  </si>
  <si>
    <t>Gu-Lian Airport</t>
  </si>
  <si>
    <t>Mohe County</t>
  </si>
  <si>
    <t>OHE</t>
  </si>
  <si>
    <t>ZYMH</t>
  </si>
  <si>
    <t>Mudanjiang Hailang International Airport</t>
  </si>
  <si>
    <t>Mudanjiang</t>
  </si>
  <si>
    <t>MDG</t>
  </si>
  <si>
    <t>ZYMD</t>
  </si>
  <si>
    <t>Nanchang Changbei International Airport</t>
  </si>
  <si>
    <t>Nanchang</t>
  </si>
  <si>
    <t>KHN</t>
  </si>
  <si>
    <t>ZSCN</t>
  </si>
  <si>
    <t>Nanchong Airport</t>
  </si>
  <si>
    <t>Nanchong</t>
  </si>
  <si>
    <t>NAO</t>
  </si>
  <si>
    <t>ZUNC</t>
  </si>
  <si>
    <t>Nanjing Lukou Airport</t>
  </si>
  <si>
    <t>Nanjing</t>
  </si>
  <si>
    <t>NKG</t>
  </si>
  <si>
    <t>ZSNJ</t>
  </si>
  <si>
    <t>Nanning Wuxu Airport</t>
  </si>
  <si>
    <t>Nanning</t>
  </si>
  <si>
    <t>NNG</t>
  </si>
  <si>
    <t>ZGNN</t>
  </si>
  <si>
    <t>Nanyang Jiangying Airport</t>
  </si>
  <si>
    <t>Nanyang</t>
  </si>
  <si>
    <t>NNY</t>
  </si>
  <si>
    <t>ZHNY</t>
  </si>
  <si>
    <t>Ningbo Lishe International Airport</t>
  </si>
  <si>
    <t>Ninbo</t>
  </si>
  <si>
    <t>NGB</t>
  </si>
  <si>
    <t>ZSNB</t>
  </si>
  <si>
    <t>Nyingchi Airport</t>
  </si>
  <si>
    <t>Nyingchi</t>
  </si>
  <si>
    <t>LZY</t>
  </si>
  <si>
    <t>ZUNZ</t>
  </si>
  <si>
    <t>Qiemo Airport</t>
  </si>
  <si>
    <t>Qiemo</t>
  </si>
  <si>
    <t>IQM</t>
  </si>
  <si>
    <t>ZWCM</t>
  </si>
  <si>
    <t>Liuting Airport</t>
  </si>
  <si>
    <t>Qingdao</t>
  </si>
  <si>
    <t>TAO</t>
  </si>
  <si>
    <t>ZSQD</t>
  </si>
  <si>
    <t>Qingyang Airport</t>
  </si>
  <si>
    <t>Qingyang</t>
  </si>
  <si>
    <t>IQN</t>
  </si>
  <si>
    <t>ZLQY</t>
  </si>
  <si>
    <t>Shanhaiguan Airport</t>
  </si>
  <si>
    <t>Qinhuangdao</t>
  </si>
  <si>
    <t>SHP</t>
  </si>
  <si>
    <t>ZBSH</t>
  </si>
  <si>
    <t>Qiqihar Sanjiazi Airport</t>
  </si>
  <si>
    <t>Qiqihar</t>
  </si>
  <si>
    <t>NDG</t>
  </si>
  <si>
    <t>ZYQQ</t>
  </si>
  <si>
    <t>Quanzhou Jinjiang International Airport</t>
  </si>
  <si>
    <t>Quanzhou</t>
  </si>
  <si>
    <t>JJN</t>
  </si>
  <si>
    <t>ZSQZ</t>
  </si>
  <si>
    <t>Quzhou Airport</t>
  </si>
  <si>
    <t>Quzhou</t>
  </si>
  <si>
    <t>JUZ</t>
  </si>
  <si>
    <t>ZSJU</t>
  </si>
  <si>
    <t>Rugao Air Base</t>
  </si>
  <si>
    <t>Rugao</t>
  </si>
  <si>
    <t>RUG</t>
  </si>
  <si>
    <t>ZSRG</t>
  </si>
  <si>
    <t>Sanya Phoenix International Airport</t>
  </si>
  <si>
    <t>Sanya</t>
  </si>
  <si>
    <t>SYX</t>
  </si>
  <si>
    <t>ZJSY</t>
  </si>
  <si>
    <t>Shanghai Pudong International Airport</t>
  </si>
  <si>
    <t>Shanghai</t>
  </si>
  <si>
    <t>PVG</t>
  </si>
  <si>
    <t>ZSPD</t>
  </si>
  <si>
    <t>Shanghai Hongqiao International Airport</t>
  </si>
  <si>
    <t>SHA</t>
  </si>
  <si>
    <t>ZSSS</t>
  </si>
  <si>
    <t>Diqing Airport</t>
  </si>
  <si>
    <t>Shangri-La</t>
  </si>
  <si>
    <t>DIG</t>
  </si>
  <si>
    <t>ZPDQ</t>
  </si>
  <si>
    <t>Shanshan Airport</t>
  </si>
  <si>
    <t>Shanshan</t>
  </si>
  <si>
    <t>SXJ</t>
  </si>
  <si>
    <t>ZWSS</t>
  </si>
  <si>
    <t>Jieyang Chaoshan International Airport</t>
  </si>
  <si>
    <t>Shantou</t>
  </si>
  <si>
    <t>SWA</t>
  </si>
  <si>
    <t>ZGOW</t>
  </si>
  <si>
    <t>Shennongjia Hongping Airport</t>
  </si>
  <si>
    <t>Shennongjia</t>
  </si>
  <si>
    <t>HPG</t>
  </si>
  <si>
    <t>ZHSN</t>
  </si>
  <si>
    <t>Taoxian Airport</t>
  </si>
  <si>
    <t>Shenyang</t>
  </si>
  <si>
    <t>SHE</t>
  </si>
  <si>
    <t>ZYTX</t>
  </si>
  <si>
    <t>Shenzhen Bao'an International Airport</t>
  </si>
  <si>
    <t>Shenzhen</t>
  </si>
  <si>
    <t>SZX</t>
  </si>
  <si>
    <t>ZGSZ</t>
  </si>
  <si>
    <t>Shijiazhuang Daguocun International Airport</t>
  </si>
  <si>
    <t>Shijiazhuang</t>
  </si>
  <si>
    <t>SJW</t>
  </si>
  <si>
    <t>ZBSJ</t>
  </si>
  <si>
    <t>Ngari Gunsa Airport</t>
  </si>
  <si>
    <t>Shiquanhe</t>
  </si>
  <si>
    <t>NGQ</t>
  </si>
  <si>
    <t>ZUAL</t>
  </si>
  <si>
    <t>Shiyan Wudangshan Airport</t>
  </si>
  <si>
    <t>Shiyan</t>
  </si>
  <si>
    <t>WDS</t>
  </si>
  <si>
    <t>ZHSY</t>
  </si>
  <si>
    <t>Pu'er Simao Airport</t>
  </si>
  <si>
    <t>Simao</t>
  </si>
  <si>
    <t>SYM</t>
  </si>
  <si>
    <t>ZPSM</t>
  </si>
  <si>
    <t>Suzhou Guangfu Airport</t>
  </si>
  <si>
    <t>Suzhou</t>
  </si>
  <si>
    <t>SZV</t>
  </si>
  <si>
    <t>ZSSZ</t>
  </si>
  <si>
    <t>Tacheng Airport</t>
  </si>
  <si>
    <t>Tacheng</t>
  </si>
  <si>
    <t>TCG</t>
  </si>
  <si>
    <t>ZWTC</t>
  </si>
  <si>
    <t>Taiyuan Wusu Airport</t>
  </si>
  <si>
    <t>Taiyuan</t>
  </si>
  <si>
    <t>TYN</t>
  </si>
  <si>
    <t>ZBYN</t>
  </si>
  <si>
    <t>Tengchong Tuofeng Airport</t>
  </si>
  <si>
    <t>Tengchong</t>
  </si>
  <si>
    <t>TCZ</t>
  </si>
  <si>
    <t>ZUTC</t>
  </si>
  <si>
    <t>Tianjin Binhai International Airport</t>
  </si>
  <si>
    <t>Tianjin</t>
  </si>
  <si>
    <t>TSN</t>
  </si>
  <si>
    <t>ZBTJ</t>
  </si>
  <si>
    <t>Tonghua Sanyuanpu Airport</t>
  </si>
  <si>
    <t>Tonghua</t>
  </si>
  <si>
    <t>TNH</t>
  </si>
  <si>
    <t>ZYTN</t>
  </si>
  <si>
    <t>Tongliao Airport</t>
  </si>
  <si>
    <t>Tongliao</t>
  </si>
  <si>
    <t>TGO</t>
  </si>
  <si>
    <t>ZBTL</t>
  </si>
  <si>
    <t>Tongren Fenghuang Airport</t>
  </si>
  <si>
    <t>Tongren</t>
  </si>
  <si>
    <t>TEN</t>
  </si>
  <si>
    <t>ZUTR</t>
  </si>
  <si>
    <t>Turpan Jiaohe Airport</t>
  </si>
  <si>
    <t>Turpan</t>
  </si>
  <si>
    <t>TLQ</t>
  </si>
  <si>
    <t>ZWTP</t>
  </si>
  <si>
    <t>Ulanhot Airport</t>
  </si>
  <si>
    <t>Ulanhot</t>
  </si>
  <si>
    <t>HLH</t>
  </si>
  <si>
    <t>ZBUL</t>
  </si>
  <si>
    <t>urumqi Diwopu International Airport</t>
  </si>
  <si>
    <t>Urumqi</t>
  </si>
  <si>
    <t>URC</t>
  </si>
  <si>
    <t>ZWWW</t>
  </si>
  <si>
    <t>Wanxian Airport</t>
  </si>
  <si>
    <t>Wanxian</t>
  </si>
  <si>
    <t>WXN</t>
  </si>
  <si>
    <t>ZUWX</t>
  </si>
  <si>
    <t>Weifang Airport</t>
  </si>
  <si>
    <t>Weifang</t>
  </si>
  <si>
    <t>WEF</t>
  </si>
  <si>
    <t>ZSWF</t>
  </si>
  <si>
    <t>Weihai Airport</t>
  </si>
  <si>
    <t>Weihai</t>
  </si>
  <si>
    <t>WEH</t>
  </si>
  <si>
    <t>ZSWH</t>
  </si>
  <si>
    <t>Wenzhou Yongqiang Airport</t>
  </si>
  <si>
    <t>Wenzhou</t>
  </si>
  <si>
    <t>WNZ</t>
  </si>
  <si>
    <t>ZSWZ</t>
  </si>
  <si>
    <t>Wuhai Airport</t>
  </si>
  <si>
    <t>Wuhai</t>
  </si>
  <si>
    <t>WUA</t>
  </si>
  <si>
    <t>ZBUH</t>
  </si>
  <si>
    <t>Wuhan Tianhe International Airport</t>
  </si>
  <si>
    <t>Wuhan</t>
  </si>
  <si>
    <t>WUH</t>
  </si>
  <si>
    <t>ZHHH</t>
  </si>
  <si>
    <t>Wuhu Air Base</t>
  </si>
  <si>
    <t>Wuhu</t>
  </si>
  <si>
    <t>WHU</t>
  </si>
  <si>
    <t>ZSWU</t>
  </si>
  <si>
    <t>Sunan Shuofang International Airport</t>
  </si>
  <si>
    <t>Wuxi</t>
  </si>
  <si>
    <t>WUX</t>
  </si>
  <si>
    <t>ZSWX</t>
  </si>
  <si>
    <t>Nanping Wuyishan Airport</t>
  </si>
  <si>
    <t>Wuyishan</t>
  </si>
  <si>
    <t>WUS</t>
  </si>
  <si>
    <t>ZSWY</t>
  </si>
  <si>
    <t>Wuzhou Changzhoudao Airport</t>
  </si>
  <si>
    <t>Wuzhou</t>
  </si>
  <si>
    <t>WUZ</t>
  </si>
  <si>
    <t>ZGWZ</t>
  </si>
  <si>
    <t>Xi'an Xiguan Airport</t>
  </si>
  <si>
    <t>Xi\\'AN</t>
  </si>
  <si>
    <t>SIA</t>
  </si>
  <si>
    <t>ZLSN</t>
  </si>
  <si>
    <t>Gannan Xiahe Airport</t>
  </si>
  <si>
    <t>Xiahe city</t>
  </si>
  <si>
    <t>GXH</t>
  </si>
  <si>
    <t>ZLXH</t>
  </si>
  <si>
    <t>Xiamen Gaoqi International Airport</t>
  </si>
  <si>
    <t>Xiamen</t>
  </si>
  <si>
    <t>XMN</t>
  </si>
  <si>
    <t>ZSAM</t>
  </si>
  <si>
    <t>Xi'an Xianyang International Airport</t>
  </si>
  <si>
    <t>Xi'an</t>
  </si>
  <si>
    <t>XIY</t>
  </si>
  <si>
    <t>ZLXY</t>
  </si>
  <si>
    <t>Xiangyang Liuji Airport</t>
  </si>
  <si>
    <t>Xiangfan</t>
  </si>
  <si>
    <t>XFN</t>
  </si>
  <si>
    <t>ZHXF</t>
  </si>
  <si>
    <t>Xichang Qingshan Airport</t>
  </si>
  <si>
    <t>Xichang</t>
  </si>
  <si>
    <t>XIC</t>
  </si>
  <si>
    <t>ZUXC</t>
  </si>
  <si>
    <t>Xilinhot Airport</t>
  </si>
  <si>
    <t>Xilinhot</t>
  </si>
  <si>
    <t>XIL</t>
  </si>
  <si>
    <t>ZBXH</t>
  </si>
  <si>
    <t>Xingyi Airport</t>
  </si>
  <si>
    <t>Xingyi</t>
  </si>
  <si>
    <t>ACX</t>
  </si>
  <si>
    <t>ZUYI</t>
  </si>
  <si>
    <t>Xining Caojiabu Airport</t>
  </si>
  <si>
    <t>Xining</t>
  </si>
  <si>
    <t>XNN</t>
  </si>
  <si>
    <t>ZLXN</t>
  </si>
  <si>
    <t>Xinyuan Nalati Airport</t>
  </si>
  <si>
    <t>Xinyuan</t>
  </si>
  <si>
    <t>NLT</t>
  </si>
  <si>
    <t>ZWNL</t>
  </si>
  <si>
    <t>Xuzhou Guanyin Airport</t>
  </si>
  <si>
    <t>Xuzhou</t>
  </si>
  <si>
    <t>XUZ</t>
  </si>
  <si>
    <t>ZSXZ</t>
  </si>
  <si>
    <t>Yan'an Ershilipu Airport</t>
  </si>
  <si>
    <t>Yan'an</t>
  </si>
  <si>
    <t>ENY</t>
  </si>
  <si>
    <t>ZLYA</t>
  </si>
  <si>
    <t>Yancheng Airport</t>
  </si>
  <si>
    <t>Yancheng</t>
  </si>
  <si>
    <t>YNZ</t>
  </si>
  <si>
    <t>ZSYN</t>
  </si>
  <si>
    <t>Yangzhou Taizhou Airport</t>
  </si>
  <si>
    <t>Yangzhou</t>
  </si>
  <si>
    <t>YTY</t>
  </si>
  <si>
    <t>ZSYA</t>
  </si>
  <si>
    <t>Yanji Chaoyangchuan Airport</t>
  </si>
  <si>
    <t>Yanji</t>
  </si>
  <si>
    <t>YNJ</t>
  </si>
  <si>
    <t>ZYYJ</t>
  </si>
  <si>
    <t>Yantai Laishan Airport</t>
  </si>
  <si>
    <t>Yantai</t>
  </si>
  <si>
    <t>YNT</t>
  </si>
  <si>
    <t>ZSYT</t>
  </si>
  <si>
    <t>Yibin Caiba Airport</t>
  </si>
  <si>
    <t>Yibin</t>
  </si>
  <si>
    <t>YBP</t>
  </si>
  <si>
    <t>ZUYB</t>
  </si>
  <si>
    <t>Yichang Sanxia Airport</t>
  </si>
  <si>
    <t>Yichang</t>
  </si>
  <si>
    <t>YIH</t>
  </si>
  <si>
    <t>ZHYC</t>
  </si>
  <si>
    <t>Yichun Mingyueshan Airport</t>
  </si>
  <si>
    <t>Yichun</t>
  </si>
  <si>
    <t>YIC</t>
  </si>
  <si>
    <t>ZSYC</t>
  </si>
  <si>
    <t>Yinchuan Airport</t>
  </si>
  <si>
    <t>Yinchuan</t>
  </si>
  <si>
    <t>INC</t>
  </si>
  <si>
    <t>ZLIC</t>
  </si>
  <si>
    <t>Lindu Airport</t>
  </si>
  <si>
    <t>Yinchun</t>
  </si>
  <si>
    <t>LDS</t>
  </si>
  <si>
    <t>ZYLD</t>
  </si>
  <si>
    <t>Yingkou Lanqi Airport</t>
  </si>
  <si>
    <t>Yingkou</t>
  </si>
  <si>
    <t>YKH</t>
  </si>
  <si>
    <t>ZYYK</t>
  </si>
  <si>
    <t>Yining Airport</t>
  </si>
  <si>
    <t>Yining</t>
  </si>
  <si>
    <t>YIN</t>
  </si>
  <si>
    <t>ZWYN</t>
  </si>
  <si>
    <t>Yiwu Airport</t>
  </si>
  <si>
    <t>Yiwu</t>
  </si>
  <si>
    <t>YIW</t>
  </si>
  <si>
    <t>ZSYW</t>
  </si>
  <si>
    <t>Lingling Airport</t>
  </si>
  <si>
    <t>Yongzhou</t>
  </si>
  <si>
    <t>LLF</t>
  </si>
  <si>
    <t>ZGLG</t>
  </si>
  <si>
    <t>Yulin Yuyang Airport</t>
  </si>
  <si>
    <t>Yulin</t>
  </si>
  <si>
    <t>UYN</t>
  </si>
  <si>
    <t>ZLYL</t>
  </si>
  <si>
    <t>Yuncheng Guangong Airport</t>
  </si>
  <si>
    <t>Yuncheng</t>
  </si>
  <si>
    <t>YCU</t>
  </si>
  <si>
    <t>ZBYC</t>
  </si>
  <si>
    <t>Yushu Batang Airport</t>
  </si>
  <si>
    <t>Yushu</t>
  </si>
  <si>
    <t>YUS</t>
  </si>
  <si>
    <t>ZYLS</t>
  </si>
  <si>
    <t>Zhanjiang Airport</t>
  </si>
  <si>
    <t>Zhanjiang</t>
  </si>
  <si>
    <t>ZHA</t>
  </si>
  <si>
    <t>ZGZJ</t>
  </si>
  <si>
    <t>Zhaotong Airport</t>
  </si>
  <si>
    <t>Zhaotong</t>
  </si>
  <si>
    <t>ZAT</t>
  </si>
  <si>
    <t>ZPZT</t>
  </si>
  <si>
    <t>Zhengzhou Xinzheng International Airport</t>
  </si>
  <si>
    <t>Zhengzhou</t>
  </si>
  <si>
    <t>CGO</t>
  </si>
  <si>
    <t>ZHCC</t>
  </si>
  <si>
    <t>Zhijiang Airport</t>
  </si>
  <si>
    <t>Zhijiang</t>
  </si>
  <si>
    <t>HJJ</t>
  </si>
  <si>
    <t>ZGCJ</t>
  </si>
  <si>
    <t>Zhongwei Shapotou Airport</t>
  </si>
  <si>
    <t>Zhongwei</t>
  </si>
  <si>
    <t>ZHY</t>
  </si>
  <si>
    <t>ZLZW</t>
  </si>
  <si>
    <t>Zhoushan Airport</t>
  </si>
  <si>
    <t>Zhoushan</t>
  </si>
  <si>
    <t>HSN</t>
  </si>
  <si>
    <t>ZSZS</t>
  </si>
  <si>
    <t>Zhuhai Jinwan Airport</t>
  </si>
  <si>
    <t>Zhuhai</t>
  </si>
  <si>
    <t>ZUH</t>
  </si>
  <si>
    <t>ZGSD</t>
  </si>
  <si>
    <t>Zunyi Xinzhou Airport</t>
  </si>
  <si>
    <t>Zunyi</t>
  </si>
  <si>
    <t>ZYI</t>
  </si>
  <si>
    <t>ZUZY</t>
  </si>
  <si>
    <t>Christmas Island Airport</t>
  </si>
  <si>
    <t>Christmas Island</t>
  </si>
  <si>
    <t>XCH</t>
  </si>
  <si>
    <t>YPXM</t>
  </si>
  <si>
    <t>Cocos (Keeling) Islands Airport</t>
  </si>
  <si>
    <t>Cocos Keeling Island</t>
  </si>
  <si>
    <t>Cocos (Keeling) Islands</t>
  </si>
  <si>
    <t>CCK</t>
  </si>
  <si>
    <t>YPCC</t>
  </si>
  <si>
    <t>Alcides Fernandez Airport</t>
  </si>
  <si>
    <t>Acandi</t>
  </si>
  <si>
    <t>Colombia</t>
  </si>
  <si>
    <t>ACD</t>
  </si>
  <si>
    <t>SKAD</t>
  </si>
  <si>
    <t>Gomez Nino Apiay Air Base</t>
  </si>
  <si>
    <t>Apiay</t>
  </si>
  <si>
    <t>API</t>
  </si>
  <si>
    <t>SKAP</t>
  </si>
  <si>
    <t>Araracuara Airport</t>
  </si>
  <si>
    <t>ACR</t>
  </si>
  <si>
    <t>SKAC</t>
  </si>
  <si>
    <t>Santiago Perez Airport</t>
  </si>
  <si>
    <t>Arauca</t>
  </si>
  <si>
    <t>AUC</t>
  </si>
  <si>
    <t>SKUC</t>
  </si>
  <si>
    <t>El Eden Airport</t>
  </si>
  <si>
    <t>AXM</t>
  </si>
  <si>
    <t>SKAR</t>
  </si>
  <si>
    <t>Jose Celestino Mutis Airport</t>
  </si>
  <si>
    <t>Bahia Solano</t>
  </si>
  <si>
    <t>BSC</t>
  </si>
  <si>
    <t>SKBS</t>
  </si>
  <si>
    <t>Yariguies Airport</t>
  </si>
  <si>
    <t>Barrancabermeja</t>
  </si>
  <si>
    <t>EJA</t>
  </si>
  <si>
    <t>SKEJ</t>
  </si>
  <si>
    <t>Ernesto Cortissoz International Airport</t>
  </si>
  <si>
    <t>Barranquilla</t>
  </si>
  <si>
    <t>BAQ</t>
  </si>
  <si>
    <t>SKBQ</t>
  </si>
  <si>
    <t>El Dorado International Airport</t>
  </si>
  <si>
    <t>Bogota</t>
  </si>
  <si>
    <t>BOG</t>
  </si>
  <si>
    <t>SKBO</t>
  </si>
  <si>
    <t>Palonegro Airport</t>
  </si>
  <si>
    <t>Bucaramanga</t>
  </si>
  <si>
    <t>BGA</t>
  </si>
  <si>
    <t>SKBG</t>
  </si>
  <si>
    <t>Gerardo Tobar Lopez Airport</t>
  </si>
  <si>
    <t>Buenaventura</t>
  </si>
  <si>
    <t>BUN</t>
  </si>
  <si>
    <t>SKBU</t>
  </si>
  <si>
    <t>Alfonso Bonilla Aragon International Airport</t>
  </si>
  <si>
    <t>Cali</t>
  </si>
  <si>
    <t>CLO</t>
  </si>
  <si>
    <t>SKCL</t>
  </si>
  <si>
    <t>Capurgana Airport</t>
  </si>
  <si>
    <t>Capurgana</t>
  </si>
  <si>
    <t>CPB</t>
  </si>
  <si>
    <t>SKCA</t>
  </si>
  <si>
    <t>Antonio Roldan Betancourt Airport</t>
  </si>
  <si>
    <t>Carepa</t>
  </si>
  <si>
    <t>APO</t>
  </si>
  <si>
    <t>SKLC</t>
  </si>
  <si>
    <t>Rafael Nunez International Airport</t>
  </si>
  <si>
    <t>Cartagena</t>
  </si>
  <si>
    <t>CTG</t>
  </si>
  <si>
    <t>SKCG</t>
  </si>
  <si>
    <t>Santa Ana Airport</t>
  </si>
  <si>
    <t>Cartago</t>
  </si>
  <si>
    <t>CRC</t>
  </si>
  <si>
    <t>SKGO</t>
  </si>
  <si>
    <t>Juan H White Airport</t>
  </si>
  <si>
    <t>Caucasia</t>
  </si>
  <si>
    <t>CAQ</t>
  </si>
  <si>
    <t>SKCU</t>
  </si>
  <si>
    <t>Mandinga Airport</t>
  </si>
  <si>
    <t>Condoto</t>
  </si>
  <si>
    <t>COG</t>
  </si>
  <si>
    <t>SKCD</t>
  </si>
  <si>
    <t>Las Brujas Airport</t>
  </si>
  <si>
    <t>Corozal</t>
  </si>
  <si>
    <t>CZU</t>
  </si>
  <si>
    <t>SKCZ</t>
  </si>
  <si>
    <t>Covenas Airport</t>
  </si>
  <si>
    <t>Covenas</t>
  </si>
  <si>
    <t>CVE</t>
  </si>
  <si>
    <t>SKCV</t>
  </si>
  <si>
    <t>Camilo Daza International Airport</t>
  </si>
  <si>
    <t>Cucuta</t>
  </si>
  <si>
    <t>CUC</t>
  </si>
  <si>
    <t>SKCC</t>
  </si>
  <si>
    <t>El Bagre Airport</t>
  </si>
  <si>
    <t>El Bagre</t>
  </si>
  <si>
    <t>EBG</t>
  </si>
  <si>
    <t>SKEB</t>
  </si>
  <si>
    <t>Gustavo Artunduaga Paredes Airport</t>
  </si>
  <si>
    <t>Florencia</t>
  </si>
  <si>
    <t>FLA</t>
  </si>
  <si>
    <t>SKFL</t>
  </si>
  <si>
    <t>La Jagua Airport</t>
  </si>
  <si>
    <t>Garzon</t>
  </si>
  <si>
    <t>GLJ</t>
  </si>
  <si>
    <t>SKGZ</t>
  </si>
  <si>
    <t>Juan Casiano Airport</t>
  </si>
  <si>
    <t>Guapi</t>
  </si>
  <si>
    <t>GPI</t>
  </si>
  <si>
    <t>SKGP</t>
  </si>
  <si>
    <t>Perales Airport</t>
  </si>
  <si>
    <t>Ibague</t>
  </si>
  <si>
    <t>IBE</t>
  </si>
  <si>
    <t>SKIB</t>
  </si>
  <si>
    <t>San Luis Airport</t>
  </si>
  <si>
    <t>Ipiales</t>
  </si>
  <si>
    <t>IPI</t>
  </si>
  <si>
    <t>SKIP</t>
  </si>
  <si>
    <t>German Olano Air Base</t>
  </si>
  <si>
    <t>La Dorada</t>
  </si>
  <si>
    <t>PAL</t>
  </si>
  <si>
    <t>SKPQ</t>
  </si>
  <si>
    <t>La Pedrera Airport</t>
  </si>
  <si>
    <t>La Pedrera</t>
  </si>
  <si>
    <t>LPD</t>
  </si>
  <si>
    <t>SKLP</t>
  </si>
  <si>
    <t>Alfredo Vasquez Cobo International Airport</t>
  </si>
  <si>
    <t>Leticia</t>
  </si>
  <si>
    <t>LET</t>
  </si>
  <si>
    <t>SKLT</t>
  </si>
  <si>
    <t>Baracoa Airport</t>
  </si>
  <si>
    <t>Magangue</t>
  </si>
  <si>
    <t>MGN</t>
  </si>
  <si>
    <t>SKMG</t>
  </si>
  <si>
    <t>La Nubia Airport</t>
  </si>
  <si>
    <t>Manizales</t>
  </si>
  <si>
    <t>MZL</t>
  </si>
  <si>
    <t>SKMZ</t>
  </si>
  <si>
    <t>Marandua Air Base</t>
  </si>
  <si>
    <t>Marandua</t>
  </si>
  <si>
    <t>MQZ</t>
  </si>
  <si>
    <t>SKUA</t>
  </si>
  <si>
    <t>Enrique Olaya Herrera Airport</t>
  </si>
  <si>
    <t>Medellin</t>
  </si>
  <si>
    <t>EOH</t>
  </si>
  <si>
    <t>SKMD</t>
  </si>
  <si>
    <t>Fabio Alberto Leon Bentley Airport</t>
  </si>
  <si>
    <t>Mitu</t>
  </si>
  <si>
    <t>MVP</t>
  </si>
  <si>
    <t>SKMU</t>
  </si>
  <si>
    <t>Los Garzones Airport</t>
  </si>
  <si>
    <t>Monteria</t>
  </si>
  <si>
    <t>MTR</t>
  </si>
  <si>
    <t>SKMR</t>
  </si>
  <si>
    <t>Benito Salas Airport</t>
  </si>
  <si>
    <t>Neiva</t>
  </si>
  <si>
    <t>NVA</t>
  </si>
  <si>
    <t>SKNV</t>
  </si>
  <si>
    <t>Reyes Murillo Airport</t>
  </si>
  <si>
    <t>Nuqui</t>
  </si>
  <si>
    <t>NQU</t>
  </si>
  <si>
    <t>SKNQ</t>
  </si>
  <si>
    <t>Aguas Claras Airport</t>
  </si>
  <si>
    <t>Ocana</t>
  </si>
  <si>
    <t>OCV</t>
  </si>
  <si>
    <t>SKOC</t>
  </si>
  <si>
    <t>Otu Airport</t>
  </si>
  <si>
    <t>Otu</t>
  </si>
  <si>
    <t>OTU</t>
  </si>
  <si>
    <t>SKOT</t>
  </si>
  <si>
    <t>Antonio Narino Airport</t>
  </si>
  <si>
    <t>Pasto</t>
  </si>
  <si>
    <t>PSO</t>
  </si>
  <si>
    <t>SKPS</t>
  </si>
  <si>
    <t>Paz De Ariporo Airport</t>
  </si>
  <si>
    <t>Paz De Ariporo</t>
  </si>
  <si>
    <t>PZA</t>
  </si>
  <si>
    <t>SKPZ</t>
  </si>
  <si>
    <t>Matecana International Airport</t>
  </si>
  <si>
    <t>Pereira</t>
  </si>
  <si>
    <t>PEI</t>
  </si>
  <si>
    <t>SKPE</t>
  </si>
  <si>
    <t>Guillermo Leon Valencia Airport</t>
  </si>
  <si>
    <t>Popayan</t>
  </si>
  <si>
    <t>PPN</t>
  </si>
  <si>
    <t>SKPP</t>
  </si>
  <si>
    <t>El Embrujo Airport</t>
  </si>
  <si>
    <t>Providencia</t>
  </si>
  <si>
    <t>PVA</t>
  </si>
  <si>
    <t>SKPV</t>
  </si>
  <si>
    <t>Tres De Mayo Airport</t>
  </si>
  <si>
    <t>Puerto Asis</t>
  </si>
  <si>
    <t>PUU</t>
  </si>
  <si>
    <t>SKAS</t>
  </si>
  <si>
    <t>German Olano Airport</t>
  </si>
  <si>
    <t>Puerto Carreno</t>
  </si>
  <si>
    <t>PCR</t>
  </si>
  <si>
    <t>SKPC</t>
  </si>
  <si>
    <t>Obando Airport</t>
  </si>
  <si>
    <t>Puerto Inirida</t>
  </si>
  <si>
    <t>PDA</t>
  </si>
  <si>
    <t>SKPD</t>
  </si>
  <si>
    <t>Caucaya Airport</t>
  </si>
  <si>
    <t>Puerto Leguizamo</t>
  </si>
  <si>
    <t>LQM</t>
  </si>
  <si>
    <t>SKLG</t>
  </si>
  <si>
    <t>El Carano Airport</t>
  </si>
  <si>
    <t>Quibdo</t>
  </si>
  <si>
    <t>UIB</t>
  </si>
  <si>
    <t>SKUI</t>
  </si>
  <si>
    <t>Almirante Padilla Airport</t>
  </si>
  <si>
    <t>Rio Hacha</t>
  </si>
  <si>
    <t>RCH</t>
  </si>
  <si>
    <t>SKRH</t>
  </si>
  <si>
    <t>Jose Maria Cordova International Airport</t>
  </si>
  <si>
    <t>Rio Negro</t>
  </si>
  <si>
    <t>MDE</t>
  </si>
  <si>
    <t>SKRG</t>
  </si>
  <si>
    <t>Gustavo Rojas Pinilla International Airport</t>
  </si>
  <si>
    <t>San Andres Island</t>
  </si>
  <si>
    <t>ADZ</t>
  </si>
  <si>
    <t>SKSP</t>
  </si>
  <si>
    <t>Jorge E. Gonzalez Torres Airport</t>
  </si>
  <si>
    <t>San Jose Del Guaviare</t>
  </si>
  <si>
    <t>SJE</t>
  </si>
  <si>
    <t>SKSJ</t>
  </si>
  <si>
    <t>Eduardo Falla Solano Airport</t>
  </si>
  <si>
    <t>San Vincente De Caguan</t>
  </si>
  <si>
    <t>SVI</t>
  </si>
  <si>
    <t>SKSV</t>
  </si>
  <si>
    <t>Simon Bolivar International Airport</t>
  </si>
  <si>
    <t>Santa Marta</t>
  </si>
  <si>
    <t>SMR</t>
  </si>
  <si>
    <t>SKSM</t>
  </si>
  <si>
    <t>Los Colonizadores Airport</t>
  </si>
  <si>
    <t>Saravena</t>
  </si>
  <si>
    <t>RVE</t>
  </si>
  <si>
    <t>SKSA</t>
  </si>
  <si>
    <t>Gustavo Vargas Airport</t>
  </si>
  <si>
    <t>Tame</t>
  </si>
  <si>
    <t>TME</t>
  </si>
  <si>
    <t>SKTM</t>
  </si>
  <si>
    <t>Golfo de Morrosquillo Airport</t>
  </si>
  <si>
    <t>Tolu</t>
  </si>
  <si>
    <t>TLU</t>
  </si>
  <si>
    <t>SKTL</t>
  </si>
  <si>
    <t>Tres Esquinas Air Base</t>
  </si>
  <si>
    <t>Tres Esquinas</t>
  </si>
  <si>
    <t>TQS</t>
  </si>
  <si>
    <t>SKTQ</t>
  </si>
  <si>
    <t>Heriberto Gil Martinez Airport</t>
  </si>
  <si>
    <t>Tulua</t>
  </si>
  <si>
    <t>ULQ</t>
  </si>
  <si>
    <t>SKUL</t>
  </si>
  <si>
    <t>Tumaco</t>
  </si>
  <si>
    <t>TCO</t>
  </si>
  <si>
    <t>SKCO</t>
  </si>
  <si>
    <t>Alfonso Lopez Pumarejo Airport</t>
  </si>
  <si>
    <t>Valledupar</t>
  </si>
  <si>
    <t>VUP</t>
  </si>
  <si>
    <t>SKVP</t>
  </si>
  <si>
    <t>Villa Garzon Airport</t>
  </si>
  <si>
    <t>Villa Garzon</t>
  </si>
  <si>
    <t>VGZ</t>
  </si>
  <si>
    <t>SKVG</t>
  </si>
  <si>
    <t>Vanguardia Airport</t>
  </si>
  <si>
    <t>Villavicencio</t>
  </si>
  <si>
    <t>VVC</t>
  </si>
  <si>
    <t>SKVV</t>
  </si>
  <si>
    <t>El Yopal Airport</t>
  </si>
  <si>
    <t>Yopal</t>
  </si>
  <si>
    <t>EYP</t>
  </si>
  <si>
    <t>SKYP</t>
  </si>
  <si>
    <t>Ouani Airport</t>
  </si>
  <si>
    <t>Anjouan</t>
  </si>
  <si>
    <t>Comoros</t>
  </si>
  <si>
    <t>AJN</t>
  </si>
  <si>
    <t>FMCV</t>
  </si>
  <si>
    <t>Moheli Bandar Es Eslam Airport</t>
  </si>
  <si>
    <t>Moheli</t>
  </si>
  <si>
    <t>NWA</t>
  </si>
  <si>
    <t>FMCI</t>
  </si>
  <si>
    <t>Prince Said Ibrahim International Airport</t>
  </si>
  <si>
    <t>Moroni</t>
  </si>
  <si>
    <t>HAH</t>
  </si>
  <si>
    <t>FMCH</t>
  </si>
  <si>
    <t>Iconi Airport</t>
  </si>
  <si>
    <t>YVA</t>
  </si>
  <si>
    <t>FMCN</t>
  </si>
  <si>
    <t>Maya-Maya Airport</t>
  </si>
  <si>
    <t>Brazzaville</t>
  </si>
  <si>
    <t>Congo (Brazzaville)</t>
  </si>
  <si>
    <t>BZV</t>
  </si>
  <si>
    <t>FCBB</t>
  </si>
  <si>
    <t>Ngot Nzoungou Airport</t>
  </si>
  <si>
    <t>Loubomo</t>
  </si>
  <si>
    <t>DIS</t>
  </si>
  <si>
    <t>FCPL</t>
  </si>
  <si>
    <t>Pointe Noire Airport</t>
  </si>
  <si>
    <t>Pointe-noire</t>
  </si>
  <si>
    <t>PNR</t>
  </si>
  <si>
    <t>FCPP</t>
  </si>
  <si>
    <t>Bandundu Airport</t>
  </si>
  <si>
    <t>Bandoundu</t>
  </si>
  <si>
    <t>Congo (Kinshasa)</t>
  </si>
  <si>
    <t>FDU</t>
  </si>
  <si>
    <t>FZBO</t>
  </si>
  <si>
    <t>Basankusu Airport</t>
  </si>
  <si>
    <t>Basankusu</t>
  </si>
  <si>
    <t>BSU</t>
  </si>
  <si>
    <t>FZEN</t>
  </si>
  <si>
    <t>Beni Airport</t>
  </si>
  <si>
    <t>Beni</t>
  </si>
  <si>
    <t>BNC</t>
  </si>
  <si>
    <t>FZNP</t>
  </si>
  <si>
    <t>Boende Airport</t>
  </si>
  <si>
    <t>Boende</t>
  </si>
  <si>
    <t>BNB</t>
  </si>
  <si>
    <t>FZGN</t>
  </si>
  <si>
    <t>Boma Airport</t>
  </si>
  <si>
    <t>Boma</t>
  </si>
  <si>
    <t>BOA</t>
  </si>
  <si>
    <t>FZAJ</t>
  </si>
  <si>
    <t>Bukavu Kavumu Airport</t>
  </si>
  <si>
    <t>Bukavu/kavumu</t>
  </si>
  <si>
    <t>BKY</t>
  </si>
  <si>
    <t>FZMA</t>
  </si>
  <si>
    <t>Bumbar Airport</t>
  </si>
  <si>
    <t>Bumba</t>
  </si>
  <si>
    <t>BMB</t>
  </si>
  <si>
    <t>FZFU</t>
  </si>
  <si>
    <t>Bunia Airport</t>
  </si>
  <si>
    <t>Bunia</t>
  </si>
  <si>
    <t>BUX</t>
  </si>
  <si>
    <t>FZKA</t>
  </si>
  <si>
    <t>Gbadolite Airport</t>
  </si>
  <si>
    <t>Gbadolite</t>
  </si>
  <si>
    <t>BDT</t>
  </si>
  <si>
    <t>FZFD</t>
  </si>
  <si>
    <t>Gemena Airport</t>
  </si>
  <si>
    <t>Gemena</t>
  </si>
  <si>
    <t>GMA</t>
  </si>
  <si>
    <t>FZFK</t>
  </si>
  <si>
    <t>Goma International Airport</t>
  </si>
  <si>
    <t>Goma</t>
  </si>
  <si>
    <t>GOM</t>
  </si>
  <si>
    <t>FZNA</t>
  </si>
  <si>
    <t>Ikela Airport</t>
  </si>
  <si>
    <t>Ikela</t>
  </si>
  <si>
    <t>IKL</t>
  </si>
  <si>
    <t>FZGV</t>
  </si>
  <si>
    <t>Ilebo Airport</t>
  </si>
  <si>
    <t>Ilebo</t>
  </si>
  <si>
    <t>PFR</t>
  </si>
  <si>
    <t>FZVS</t>
  </si>
  <si>
    <t>Inongo Airport</t>
  </si>
  <si>
    <t>Inongo</t>
  </si>
  <si>
    <t>INO</t>
  </si>
  <si>
    <t>FZBA</t>
  </si>
  <si>
    <t>Matari Airport</t>
  </si>
  <si>
    <t>Isiro</t>
  </si>
  <si>
    <t>IRP</t>
  </si>
  <si>
    <t>FZJH</t>
  </si>
  <si>
    <t>Tunta Airport</t>
  </si>
  <si>
    <t>Kabinda</t>
  </si>
  <si>
    <t>KBN</t>
  </si>
  <si>
    <t>FZWT</t>
  </si>
  <si>
    <t>Kalemie Airport</t>
  </si>
  <si>
    <t>Kalemie</t>
  </si>
  <si>
    <t>FMI</t>
  </si>
  <si>
    <t>FZRF</t>
  </si>
  <si>
    <t>Kamina Base Airport</t>
  </si>
  <si>
    <t>Kamina Base</t>
  </si>
  <si>
    <t>KMN</t>
  </si>
  <si>
    <t>FZSA</t>
  </si>
  <si>
    <t>Kananga Airport</t>
  </si>
  <si>
    <t>Kananga</t>
  </si>
  <si>
    <t>KGA</t>
  </si>
  <si>
    <t>FZUA</t>
  </si>
  <si>
    <t>Kasongo Airport</t>
  </si>
  <si>
    <t>Kasongo</t>
  </si>
  <si>
    <t>KGN</t>
  </si>
  <si>
    <t>FZOK</t>
  </si>
  <si>
    <t>Kikwit Airport</t>
  </si>
  <si>
    <t>Kikwit</t>
  </si>
  <si>
    <t>KKW</t>
  </si>
  <si>
    <t>FZCA</t>
  </si>
  <si>
    <t>Kindu Airport</t>
  </si>
  <si>
    <t>Kindu</t>
  </si>
  <si>
    <t>KND</t>
  </si>
  <si>
    <t>FZOA</t>
  </si>
  <si>
    <t>Ndjili International Airport</t>
  </si>
  <si>
    <t>Kinshasa</t>
  </si>
  <si>
    <t>FIH</t>
  </si>
  <si>
    <t>FZAA</t>
  </si>
  <si>
    <t>Ndolo Airport</t>
  </si>
  <si>
    <t>NLO</t>
  </si>
  <si>
    <t>FZAB</t>
  </si>
  <si>
    <t>Basango Mboliasa Airport</t>
  </si>
  <si>
    <t>Kiri</t>
  </si>
  <si>
    <t>KRZ</t>
  </si>
  <si>
    <t>FZBT</t>
  </si>
  <si>
    <t>Bangoka International Airport</t>
  </si>
  <si>
    <t>Kisangani</t>
  </si>
  <si>
    <t>FKI</t>
  </si>
  <si>
    <t>FZIC</t>
  </si>
  <si>
    <t>Kolwezi Airport</t>
  </si>
  <si>
    <t>Kolwezi</t>
  </si>
  <si>
    <t>KWZ</t>
  </si>
  <si>
    <t>FZQM</t>
  </si>
  <si>
    <t>Kongolo Airport</t>
  </si>
  <si>
    <t>Kongolo</t>
  </si>
  <si>
    <t>KOO</t>
  </si>
  <si>
    <t>FZRQ</t>
  </si>
  <si>
    <t>Lisala Airport</t>
  </si>
  <si>
    <t>Lisala</t>
  </si>
  <si>
    <t>LIQ</t>
  </si>
  <si>
    <t>FZGA</t>
  </si>
  <si>
    <t>Lodja Airport</t>
  </si>
  <si>
    <t>Lodja</t>
  </si>
  <si>
    <t>LJA</t>
  </si>
  <si>
    <t>FZVA</t>
  </si>
  <si>
    <t>Lubumbashi International Airport</t>
  </si>
  <si>
    <t>Lubumashi</t>
  </si>
  <si>
    <t>FBM</t>
  </si>
  <si>
    <t>FZQA</t>
  </si>
  <si>
    <t>Tshimpi Airport</t>
  </si>
  <si>
    <t>Matadi</t>
  </si>
  <si>
    <t>MAT</t>
  </si>
  <si>
    <t>FZAM</t>
  </si>
  <si>
    <t>Mbandaka Airport</t>
  </si>
  <si>
    <t>Mbandaka</t>
  </si>
  <si>
    <t>MDK</t>
  </si>
  <si>
    <t>FZEA</t>
  </si>
  <si>
    <t>Mbuji Mayi Airport</t>
  </si>
  <si>
    <t>Mbuji-mayi</t>
  </si>
  <si>
    <t>MJM</t>
  </si>
  <si>
    <t>FZWA</t>
  </si>
  <si>
    <t>Muanda Airport</t>
  </si>
  <si>
    <t>Muanda</t>
  </si>
  <si>
    <t>MNB</t>
  </si>
  <si>
    <t>FZAG</t>
  </si>
  <si>
    <t>Nioki Airport</t>
  </si>
  <si>
    <t>Nioki</t>
  </si>
  <si>
    <t>NIO</t>
  </si>
  <si>
    <t>FZBI</t>
  </si>
  <si>
    <t>Ouesso Airport</t>
  </si>
  <si>
    <t>Ouesso</t>
  </si>
  <si>
    <t>OUE</t>
  </si>
  <si>
    <t>FCOU</t>
  </si>
  <si>
    <t>Owando Airport</t>
  </si>
  <si>
    <t>Owando</t>
  </si>
  <si>
    <t>FTX</t>
  </si>
  <si>
    <t>FCOO</t>
  </si>
  <si>
    <t>Tshikapa Airport</t>
  </si>
  <si>
    <t>Tshikapa</t>
  </si>
  <si>
    <t>TSH</t>
  </si>
  <si>
    <t>FZUK</t>
  </si>
  <si>
    <t>Aitutaki Airport</t>
  </si>
  <si>
    <t>Aitutaki</t>
  </si>
  <si>
    <t>Cook Islands</t>
  </si>
  <si>
    <t>AIT</t>
  </si>
  <si>
    <t>NCAI</t>
  </si>
  <si>
    <t>Enua Airport</t>
  </si>
  <si>
    <t>Atiu Island</t>
  </si>
  <si>
    <t>AIU</t>
  </si>
  <si>
    <t>NCAT</t>
  </si>
  <si>
    <t>Rarotonga International Airport</t>
  </si>
  <si>
    <t>Avarua</t>
  </si>
  <si>
    <t>RAR</t>
  </si>
  <si>
    <t>NCRG</t>
  </si>
  <si>
    <t>Mangaia Island Airport</t>
  </si>
  <si>
    <t>Mangaia Island</t>
  </si>
  <si>
    <t>MGS</t>
  </si>
  <si>
    <t>NCMG</t>
  </si>
  <si>
    <t>Manihiki Island Airport</t>
  </si>
  <si>
    <t>Manihiki Island</t>
  </si>
  <si>
    <t>MHX</t>
  </si>
  <si>
    <t>NCMH</t>
  </si>
  <si>
    <t>Mauke Airport</t>
  </si>
  <si>
    <t>Mauke Island</t>
  </si>
  <si>
    <t>MUK</t>
  </si>
  <si>
    <t>NCMK</t>
  </si>
  <si>
    <t>Mitiaro Island Airport</t>
  </si>
  <si>
    <t>Mitiaro Island</t>
  </si>
  <si>
    <t>MOI</t>
  </si>
  <si>
    <t>NCMR</t>
  </si>
  <si>
    <t>Tongareva Airport</t>
  </si>
  <si>
    <t>Penrhyn Island</t>
  </si>
  <si>
    <t>PYE</t>
  </si>
  <si>
    <t>NCPY</t>
  </si>
  <si>
    <t>Playa Samara/Carrillo Airport</t>
  </si>
  <si>
    <t>Carrillo</t>
  </si>
  <si>
    <t>Costa Rica</t>
  </si>
  <si>
    <t>PLD</t>
  </si>
  <si>
    <t>MRCR</t>
  </si>
  <si>
    <t>Coto 47 Airport</t>
  </si>
  <si>
    <t>Coto 47</t>
  </si>
  <si>
    <t>OTR</t>
  </si>
  <si>
    <t>MRCC</t>
  </si>
  <si>
    <t>Golfito Airport</t>
  </si>
  <si>
    <t>Golfito</t>
  </si>
  <si>
    <t>GLF</t>
  </si>
  <si>
    <t>MRGF</t>
  </si>
  <si>
    <t>Codela Airport</t>
  </si>
  <si>
    <t>Guapiles</t>
  </si>
  <si>
    <t>CSC</t>
  </si>
  <si>
    <t>MRCA</t>
  </si>
  <si>
    <t>Arenal Airport</t>
  </si>
  <si>
    <t>La Fortuna/San Carlos</t>
  </si>
  <si>
    <t>FON</t>
  </si>
  <si>
    <t>MRAN</t>
  </si>
  <si>
    <t>Daniel Oduber Quiros International Airport</t>
  </si>
  <si>
    <t>Liberia</t>
  </si>
  <si>
    <t>LIR</t>
  </si>
  <si>
    <t>MRLB</t>
  </si>
  <si>
    <t>Limon International Airport</t>
  </si>
  <si>
    <t>Limon</t>
  </si>
  <si>
    <t>LIO</t>
  </si>
  <si>
    <t>MRLM</t>
  </si>
  <si>
    <t>Islita Airport</t>
  </si>
  <si>
    <t>Nandayure</t>
  </si>
  <si>
    <t>PBP</t>
  </si>
  <si>
    <t>MRIA</t>
  </si>
  <si>
    <t>Tambor Airport</t>
  </si>
  <si>
    <t>Nicoya</t>
  </si>
  <si>
    <t>TMU</t>
  </si>
  <si>
    <t>MRTR</t>
  </si>
  <si>
    <t>Cabo Velas Airport</t>
  </si>
  <si>
    <t>TNO</t>
  </si>
  <si>
    <t>MRCV</t>
  </si>
  <si>
    <t>Nosara Airport</t>
  </si>
  <si>
    <t>Nosara Beach</t>
  </si>
  <si>
    <t>NOB</t>
  </si>
  <si>
    <t>MRNS</t>
  </si>
  <si>
    <t>Palmar Sur Airport</t>
  </si>
  <si>
    <t>Palmar Sur</t>
  </si>
  <si>
    <t>PMZ</t>
  </si>
  <si>
    <t>MRPM</t>
  </si>
  <si>
    <t>Barra del Colorado Airport</t>
  </si>
  <si>
    <t>Pococi</t>
  </si>
  <si>
    <t>BCL</t>
  </si>
  <si>
    <t>MRBC</t>
  </si>
  <si>
    <t>Puerto Jimenez Airport</t>
  </si>
  <si>
    <t>Puerto Jimenez</t>
  </si>
  <si>
    <t>PJM</t>
  </si>
  <si>
    <t>MRPJ</t>
  </si>
  <si>
    <t>Drake Bay Airport</t>
  </si>
  <si>
    <t>Puntarenas</t>
  </si>
  <si>
    <t>DRK</t>
  </si>
  <si>
    <t>MRDK</t>
  </si>
  <si>
    <t>Quepos Managua Airport</t>
  </si>
  <si>
    <t>Quepos</t>
  </si>
  <si>
    <t>XQP</t>
  </si>
  <si>
    <t>MRQP</t>
  </si>
  <si>
    <t>aerotortuguero Airport</t>
  </si>
  <si>
    <t>Roxana</t>
  </si>
  <si>
    <t>TTQ</t>
  </si>
  <si>
    <t>MRAO</t>
  </si>
  <si>
    <t>Juan Santamaria International Airport</t>
  </si>
  <si>
    <t>San Jose</t>
  </si>
  <si>
    <t>SJO</t>
  </si>
  <si>
    <t>MROC</t>
  </si>
  <si>
    <t>Tobias Bolanos International Airport</t>
  </si>
  <si>
    <t>SYQ</t>
  </si>
  <si>
    <t>MRPV</t>
  </si>
  <si>
    <t>Upala Airport</t>
  </si>
  <si>
    <t>Upala</t>
  </si>
  <si>
    <t>UPL</t>
  </si>
  <si>
    <t>MRUP</t>
  </si>
  <si>
    <t>Port Bouet Airport</t>
  </si>
  <si>
    <t>Abidjan</t>
  </si>
  <si>
    <t>Cote d'Ivoire</t>
  </si>
  <si>
    <t>ABJ</t>
  </si>
  <si>
    <t>DIAP</t>
  </si>
  <si>
    <t>Bouake Airport</t>
  </si>
  <si>
    <t>Bouake</t>
  </si>
  <si>
    <t>BYK</t>
  </si>
  <si>
    <t>DIBK</t>
  </si>
  <si>
    <t>Daloa Airport</t>
  </si>
  <si>
    <t>Daloa</t>
  </si>
  <si>
    <t>DJO</t>
  </si>
  <si>
    <t>DIDL</t>
  </si>
  <si>
    <t>Korhogo Airport</t>
  </si>
  <si>
    <t>Korhogo</t>
  </si>
  <si>
    <t>HGO</t>
  </si>
  <si>
    <t>DIKO</t>
  </si>
  <si>
    <t>Man Airport</t>
  </si>
  <si>
    <t>Man</t>
  </si>
  <si>
    <t>MJC</t>
  </si>
  <si>
    <t>DIMN</t>
  </si>
  <si>
    <t>San Pedro Airport</t>
  </si>
  <si>
    <t>San Pedro</t>
  </si>
  <si>
    <t>SPY</t>
  </si>
  <si>
    <t>DISP</t>
  </si>
  <si>
    <t>Yamoussoukro Airport</t>
  </si>
  <si>
    <t>Yamoussoukro</t>
  </si>
  <si>
    <t>ASK</t>
  </si>
  <si>
    <t>DIYO</t>
  </si>
  <si>
    <t>Bol Airport</t>
  </si>
  <si>
    <t>Brac</t>
  </si>
  <si>
    <t>Croatia</t>
  </si>
  <si>
    <t>BWK</t>
  </si>
  <si>
    <t>LDSB</t>
  </si>
  <si>
    <t>Dubrovnik Airport</t>
  </si>
  <si>
    <t>Dubrovnik</t>
  </si>
  <si>
    <t>DBV</t>
  </si>
  <si>
    <t>LDDU</t>
  </si>
  <si>
    <t>Losinj Island Airport</t>
  </si>
  <si>
    <t>Mali Losinj</t>
  </si>
  <si>
    <t>LSZ</t>
  </si>
  <si>
    <t>LDLO</t>
  </si>
  <si>
    <t>Osijek Airport</t>
  </si>
  <si>
    <t>Osijek</t>
  </si>
  <si>
    <t>OSI</t>
  </si>
  <si>
    <t>LDOS</t>
  </si>
  <si>
    <t>Pula Airport</t>
  </si>
  <si>
    <t>Pula</t>
  </si>
  <si>
    <t>PUY</t>
  </si>
  <si>
    <t>LDPL</t>
  </si>
  <si>
    <t>Rijeka Airport</t>
  </si>
  <si>
    <t>Rijeka</t>
  </si>
  <si>
    <t>RJK</t>
  </si>
  <si>
    <t>LDRI</t>
  </si>
  <si>
    <t>Split Airport</t>
  </si>
  <si>
    <t>Split</t>
  </si>
  <si>
    <t>SPU</t>
  </si>
  <si>
    <t>LDSP</t>
  </si>
  <si>
    <t>Zemunik Airport</t>
  </si>
  <si>
    <t>Zadar</t>
  </si>
  <si>
    <t>ZAD</t>
  </si>
  <si>
    <t>LDZD</t>
  </si>
  <si>
    <t>Zagreb Airport</t>
  </si>
  <si>
    <t>Zagreb</t>
  </si>
  <si>
    <t>ZAG</t>
  </si>
  <si>
    <t>LDZA</t>
  </si>
  <si>
    <t>Gustavo Rizo Airport</t>
  </si>
  <si>
    <t>Baracoa Playa</t>
  </si>
  <si>
    <t>Cuba</t>
  </si>
  <si>
    <t>BCA</t>
  </si>
  <si>
    <t>MUBA</t>
  </si>
  <si>
    <t>Playa Baracoa Airport</t>
  </si>
  <si>
    <t>UPB</t>
  </si>
  <si>
    <t>MUPB</t>
  </si>
  <si>
    <t>Carlos Manuel de Cespedes Airport</t>
  </si>
  <si>
    <t>Bayamo</t>
  </si>
  <si>
    <t>BYM</t>
  </si>
  <si>
    <t>MUBY</t>
  </si>
  <si>
    <t>Ignacio Agramonte International Airport</t>
  </si>
  <si>
    <t>Camaguey</t>
  </si>
  <si>
    <t>CMW</t>
  </si>
  <si>
    <t>MUCM</t>
  </si>
  <si>
    <t>Vilo Acuna International Airport</t>
  </si>
  <si>
    <t>Cayo Largo del Sur</t>
  </si>
  <si>
    <t>CYO</t>
  </si>
  <si>
    <t>MUCL</t>
  </si>
  <si>
    <t>Cayo Santa Maria</t>
  </si>
  <si>
    <t>BWW</t>
  </si>
  <si>
    <t>MUBR</t>
  </si>
  <si>
    <t>Maximo Gomez Airport</t>
  </si>
  <si>
    <t>Ciego De Avila</t>
  </si>
  <si>
    <t>AVI</t>
  </si>
  <si>
    <t>MUCA</t>
  </si>
  <si>
    <t>Jaime Gonzalez Airport</t>
  </si>
  <si>
    <t>Cienfuegos</t>
  </si>
  <si>
    <t>CFG</t>
  </si>
  <si>
    <t>MUCF</t>
  </si>
  <si>
    <t>Jardines Del Rey Airport</t>
  </si>
  <si>
    <t>Cunagua</t>
  </si>
  <si>
    <t>CCC</t>
  </si>
  <si>
    <t>MUCC</t>
  </si>
  <si>
    <t>Mariana Grajales Airport</t>
  </si>
  <si>
    <t>Guantanamo</t>
  </si>
  <si>
    <t>GAO</t>
  </si>
  <si>
    <t>MUGT</t>
  </si>
  <si>
    <t>Jose Marti International Airport</t>
  </si>
  <si>
    <t>Havana</t>
  </si>
  <si>
    <t>HAV</t>
  </si>
  <si>
    <t>MUHA</t>
  </si>
  <si>
    <t>Frank Pais International Airport</t>
  </si>
  <si>
    <t>Holguin</t>
  </si>
  <si>
    <t>HOG</t>
  </si>
  <si>
    <t>MUHG</t>
  </si>
  <si>
    <t>La Coloma Airport</t>
  </si>
  <si>
    <t>La Coloma</t>
  </si>
  <si>
    <t>LCL</t>
  </si>
  <si>
    <t>MULM</t>
  </si>
  <si>
    <t>Hermanos Ameijeiras Airport</t>
  </si>
  <si>
    <t>Las Tunas</t>
  </si>
  <si>
    <t>VTU</t>
  </si>
  <si>
    <t>MUVT</t>
  </si>
  <si>
    <t>Sierra Maestra Airport</t>
  </si>
  <si>
    <t>Manzanillo</t>
  </si>
  <si>
    <t>MZO</t>
  </si>
  <si>
    <t>MUMZ</t>
  </si>
  <si>
    <t>Orestes Acosta Airport</t>
  </si>
  <si>
    <t>Moa</t>
  </si>
  <si>
    <t>MOA</t>
  </si>
  <si>
    <t>MUMO</t>
  </si>
  <si>
    <t>Rafael Cabrera Airport</t>
  </si>
  <si>
    <t>Nueva Gerona</t>
  </si>
  <si>
    <t>GER</t>
  </si>
  <si>
    <t>MUNG</t>
  </si>
  <si>
    <t>San Julian Air Base</t>
  </si>
  <si>
    <t>Pinar Del Rio</t>
  </si>
  <si>
    <t>SNJ</t>
  </si>
  <si>
    <t>MUSJ</t>
  </si>
  <si>
    <t>San Nicolas De Bari Airport</t>
  </si>
  <si>
    <t>San Nicolas</t>
  </si>
  <si>
    <t>QSN</t>
  </si>
  <si>
    <t>MUNB</t>
  </si>
  <si>
    <t>Abel Santamaria Airport</t>
  </si>
  <si>
    <t>Santa Clara</t>
  </si>
  <si>
    <t>SNU</t>
  </si>
  <si>
    <t>MUSC</t>
  </si>
  <si>
    <t>Antonio Maceo International Airport</t>
  </si>
  <si>
    <t>Santiago De Cuba</t>
  </si>
  <si>
    <t>SCU</t>
  </si>
  <si>
    <t>MUCU</t>
  </si>
  <si>
    <t>Alberto Delgado Airport</t>
  </si>
  <si>
    <t>TND</t>
  </si>
  <si>
    <t>MUTD</t>
  </si>
  <si>
    <t>Juan Gualberto Gomez International Airport</t>
  </si>
  <si>
    <t>Varadero</t>
  </si>
  <si>
    <t>VRA</t>
  </si>
  <si>
    <t>MUVR</t>
  </si>
  <si>
    <t>RAF Akrotiri</t>
  </si>
  <si>
    <t>Akrotiri</t>
  </si>
  <si>
    <t>Cyprus</t>
  </si>
  <si>
    <t>AKT</t>
  </si>
  <si>
    <t>LCRA</t>
  </si>
  <si>
    <t>Larnaca International Airport</t>
  </si>
  <si>
    <t>Larnaca</t>
  </si>
  <si>
    <t>LCA</t>
  </si>
  <si>
    <t>LCLK</t>
  </si>
  <si>
    <t>Ercan International Airport</t>
  </si>
  <si>
    <t>Nicosia</t>
  </si>
  <si>
    <t>ECN</t>
  </si>
  <si>
    <t>LCEN</t>
  </si>
  <si>
    <t>Paphos International Airport</t>
  </si>
  <si>
    <t>Paphos</t>
  </si>
  <si>
    <t>PFO</t>
  </si>
  <si>
    <t>LCPH</t>
  </si>
  <si>
    <t>Brno-Turany Airport</t>
  </si>
  <si>
    <t>Brno</t>
  </si>
  <si>
    <t>Czech Republic</t>
  </si>
  <si>
    <t>BRQ</t>
  </si>
  <si>
    <t>LKTB</t>
  </si>
  <si>
    <t>Karlovy Vary International Airport</t>
  </si>
  <si>
    <t>Karlovy Vary</t>
  </si>
  <si>
    <t>KLV</t>
  </si>
  <si>
    <t>LKKV</t>
  </si>
  <si>
    <t>Ostrava Leos Janacek Airport</t>
  </si>
  <si>
    <t>Ostrava</t>
  </si>
  <si>
    <t>OSR</t>
  </si>
  <si>
    <t>LKMT</t>
  </si>
  <si>
    <t>Pardubice Airport</t>
  </si>
  <si>
    <t>Pardubice</t>
  </si>
  <si>
    <t>PED</t>
  </si>
  <si>
    <t>LKPD</t>
  </si>
  <si>
    <t>Vaclav Havel Airport Prague</t>
  </si>
  <si>
    <t>Prague</t>
  </si>
  <si>
    <t>PRG</t>
  </si>
  <si>
    <t>LKPR</t>
  </si>
  <si>
    <t>Prerov Air Base</t>
  </si>
  <si>
    <t>Prerov</t>
  </si>
  <si>
    <t>PRV</t>
  </si>
  <si>
    <t>LKPO</t>
  </si>
  <si>
    <t>Sazena Airport</t>
  </si>
  <si>
    <t>Sazena</t>
  </si>
  <si>
    <t>LKS</t>
  </si>
  <si>
    <t>LKSZ</t>
  </si>
  <si>
    <t>Aalborg Airport</t>
  </si>
  <si>
    <t>Aalborg</t>
  </si>
  <si>
    <t>Denmark</t>
  </si>
  <si>
    <t>AAL</t>
  </si>
  <si>
    <t>EKYT</t>
  </si>
  <si>
    <t>Aarhus Airport</t>
  </si>
  <si>
    <t>Aarhus</t>
  </si>
  <si>
    <t>AAR</t>
  </si>
  <si>
    <t>EKAH</t>
  </si>
  <si>
    <t>Billund Airport</t>
  </si>
  <si>
    <t>Billund</t>
  </si>
  <si>
    <t>BLL</t>
  </si>
  <si>
    <t>EKBI</t>
  </si>
  <si>
    <t>Copenhagen Kastrup Airport</t>
  </si>
  <si>
    <t>Copenhagen</t>
  </si>
  <si>
    <t>CPH</t>
  </si>
  <si>
    <t>EKCH</t>
  </si>
  <si>
    <t>Copenhagen Roskilde Airport</t>
  </si>
  <si>
    <t>RKE</t>
  </si>
  <si>
    <t>EKRK</t>
  </si>
  <si>
    <t>Esbjerg Airport</t>
  </si>
  <si>
    <t>Esbjerg</t>
  </si>
  <si>
    <t>EBJ</t>
  </si>
  <si>
    <t>EKEB</t>
  </si>
  <si>
    <t>Karup Airport</t>
  </si>
  <si>
    <t>Karup</t>
  </si>
  <si>
    <t>KRP</t>
  </si>
  <si>
    <t>EKKA</t>
  </si>
  <si>
    <t>Odense Airport</t>
  </si>
  <si>
    <t>Odense</t>
  </si>
  <si>
    <t>ODE</t>
  </si>
  <si>
    <t>EKOD</t>
  </si>
  <si>
    <t>Bornholm Airport</t>
  </si>
  <si>
    <t>Ronne</t>
  </si>
  <si>
    <t>RNN</t>
  </si>
  <si>
    <t>EKRN</t>
  </si>
  <si>
    <t>Sindal Airport</t>
  </si>
  <si>
    <t>Sindal</t>
  </si>
  <si>
    <t>CNL</t>
  </si>
  <si>
    <t>EKSN</t>
  </si>
  <si>
    <t>Skrydstrup Air Base</t>
  </si>
  <si>
    <t>Skrydstrup</t>
  </si>
  <si>
    <t>SKS</t>
  </si>
  <si>
    <t>EKSP</t>
  </si>
  <si>
    <t>Sonderborg Airport</t>
  </si>
  <si>
    <t>Soenderborg</t>
  </si>
  <si>
    <t>SGD</t>
  </si>
  <si>
    <t>EKSB</t>
  </si>
  <si>
    <t>Stauning Airport</t>
  </si>
  <si>
    <t>Stauning</t>
  </si>
  <si>
    <t>STA</t>
  </si>
  <si>
    <t>EKVJ</t>
  </si>
  <si>
    <t>Thisted Airport</t>
  </si>
  <si>
    <t>Thisted</t>
  </si>
  <si>
    <t>TED</t>
  </si>
  <si>
    <t>EKTS</t>
  </si>
  <si>
    <t>Djibouti-Ambouli Airport</t>
  </si>
  <si>
    <t>Djibouti</t>
  </si>
  <si>
    <t>JIB</t>
  </si>
  <si>
    <t>HDAM</t>
  </si>
  <si>
    <t>Obock Airport</t>
  </si>
  <si>
    <t>Obock</t>
  </si>
  <si>
    <t>OBC</t>
  </si>
  <si>
    <t>HDOB</t>
  </si>
  <si>
    <t>Tadjoura Airport</t>
  </si>
  <si>
    <t>Tadjoura</t>
  </si>
  <si>
    <t>TDJ</t>
  </si>
  <si>
    <t>HDTJ</t>
  </si>
  <si>
    <t>Canefield Airport</t>
  </si>
  <si>
    <t>Canefield</t>
  </si>
  <si>
    <t>Dominica</t>
  </si>
  <si>
    <t>DCF</t>
  </si>
  <si>
    <t>TDCF</t>
  </si>
  <si>
    <t>Melville Hall Airport</t>
  </si>
  <si>
    <t>DOM</t>
  </si>
  <si>
    <t>TDPD</t>
  </si>
  <si>
    <t>Maria Montez International Airport</t>
  </si>
  <si>
    <t>Barahona</t>
  </si>
  <si>
    <t>Dominican Republic</t>
  </si>
  <si>
    <t>BRX</t>
  </si>
  <si>
    <t>MDBH</t>
  </si>
  <si>
    <t>Constanza - Expedicion 14 de Junio National Airport</t>
  </si>
  <si>
    <t>Constanza</t>
  </si>
  <si>
    <t>COZ</t>
  </si>
  <si>
    <t>MDCZ</t>
  </si>
  <si>
    <t>La Isabela International Airport</t>
  </si>
  <si>
    <t>La Isabela</t>
  </si>
  <si>
    <t>JBQ</t>
  </si>
  <si>
    <t>MDJB</t>
  </si>
  <si>
    <t>Casa De Campo International Airport</t>
  </si>
  <si>
    <t>La Romana</t>
  </si>
  <si>
    <t>LRM</t>
  </si>
  <si>
    <t>MDLR</t>
  </si>
  <si>
    <t>Gregorio Luperon International Airport</t>
  </si>
  <si>
    <t>Puerto Plata</t>
  </si>
  <si>
    <t>POP</t>
  </si>
  <si>
    <t>MDPP</t>
  </si>
  <si>
    <t>Punta Cana International Airport</t>
  </si>
  <si>
    <t>Punta Cana</t>
  </si>
  <si>
    <t>PUJ</t>
  </si>
  <si>
    <t>MDPC</t>
  </si>
  <si>
    <t>Samana El Catey International Airport</t>
  </si>
  <si>
    <t>Samana</t>
  </si>
  <si>
    <t>AZS</t>
  </si>
  <si>
    <t>MDCY</t>
  </si>
  <si>
    <t>Arroyo Barril Airport</t>
  </si>
  <si>
    <t>EPS</t>
  </si>
  <si>
    <t>MDAB</t>
  </si>
  <si>
    <t>Cibao International Airport</t>
  </si>
  <si>
    <t>STI</t>
  </si>
  <si>
    <t>MDST</t>
  </si>
  <si>
    <t>Herrera Airport</t>
  </si>
  <si>
    <t>Santo Domingo</t>
  </si>
  <si>
    <t>HEX</t>
  </si>
  <si>
    <t>MDHE</t>
  </si>
  <si>
    <t>Las Americas International Airport</t>
  </si>
  <si>
    <t>SDQ</t>
  </si>
  <si>
    <t>MDSD</t>
  </si>
  <si>
    <t>Presidente Nicolau Lobato International Airport</t>
  </si>
  <si>
    <t>Dili</t>
  </si>
  <si>
    <t>East Timor</t>
  </si>
  <si>
    <t>DIL</t>
  </si>
  <si>
    <t>WPDL</t>
  </si>
  <si>
    <t>Chachoan Airport</t>
  </si>
  <si>
    <t>Ambato</t>
  </si>
  <si>
    <t>Ecuador</t>
  </si>
  <si>
    <t>ATF</t>
  </si>
  <si>
    <t>SEAM</t>
  </si>
  <si>
    <t>Francisco De Orellana Airport</t>
  </si>
  <si>
    <t>Coca</t>
  </si>
  <si>
    <t>OCC</t>
  </si>
  <si>
    <t>SECO</t>
  </si>
  <si>
    <t>Mariscal Lamar Airport</t>
  </si>
  <si>
    <t>Cuenca</t>
  </si>
  <si>
    <t>CUE</t>
  </si>
  <si>
    <t>SECU</t>
  </si>
  <si>
    <t>General Rivadeneira Airport</t>
  </si>
  <si>
    <t>Esmeraldas</t>
  </si>
  <si>
    <t>ESM</t>
  </si>
  <si>
    <t>SETN</t>
  </si>
  <si>
    <t>Seymour Airport</t>
  </si>
  <si>
    <t>Galapagos</t>
  </si>
  <si>
    <t>GPS</t>
  </si>
  <si>
    <t>SEGS</t>
  </si>
  <si>
    <t>Jose Joaquin de Olmedo International Airport</t>
  </si>
  <si>
    <t>Guayaquil</t>
  </si>
  <si>
    <t>GYE</t>
  </si>
  <si>
    <t>SEGU</t>
  </si>
  <si>
    <t>Camilo Ponce Enriquez Airport</t>
  </si>
  <si>
    <t>La Toma (Catamayo)</t>
  </si>
  <si>
    <t>LOH</t>
  </si>
  <si>
    <t>SETM</t>
  </si>
  <si>
    <t>Cotopaxi International Airport</t>
  </si>
  <si>
    <t>Latacunga</t>
  </si>
  <si>
    <t>LTX</t>
  </si>
  <si>
    <t>SELT</t>
  </si>
  <si>
    <t>Coronel E Carvajal Airport</t>
  </si>
  <si>
    <t>Macas</t>
  </si>
  <si>
    <t>XMS</t>
  </si>
  <si>
    <t>SEMC</t>
  </si>
  <si>
    <t>General Manuel Serrano Airport</t>
  </si>
  <si>
    <t>Machala</t>
  </si>
  <si>
    <t>MCH</t>
  </si>
  <si>
    <t>SEMH</t>
  </si>
  <si>
    <t>Eloy Alfaro International Airport</t>
  </si>
  <si>
    <t>Manta</t>
  </si>
  <si>
    <t>MEC</t>
  </si>
  <si>
    <t>SEMT</t>
  </si>
  <si>
    <t>Rio Amazonas Airport</t>
  </si>
  <si>
    <t>Pastaza</t>
  </si>
  <si>
    <t>PTZ</t>
  </si>
  <si>
    <t>SESM</t>
  </si>
  <si>
    <t>Reales Tamarindos Airport</t>
  </si>
  <si>
    <t>Portoviejo</t>
  </si>
  <si>
    <t>PVO</t>
  </si>
  <si>
    <t>SEPV</t>
  </si>
  <si>
    <t>Mariscal Sucre International Airport</t>
  </si>
  <si>
    <t>Quito</t>
  </si>
  <si>
    <t>UIO</t>
  </si>
  <si>
    <t>SEQM</t>
  </si>
  <si>
    <t>General Ulpiano Paez Airport</t>
  </si>
  <si>
    <t>Salinas</t>
  </si>
  <si>
    <t>SNC</t>
  </si>
  <si>
    <t>SESA</t>
  </si>
  <si>
    <t>San Cristobal Airport</t>
  </si>
  <si>
    <t>San Cristobal</t>
  </si>
  <si>
    <t>SCY</t>
  </si>
  <si>
    <t>SEST</t>
  </si>
  <si>
    <t>Santa Rosa International Airport</t>
  </si>
  <si>
    <t>ETR</t>
  </si>
  <si>
    <t>SERO</t>
  </si>
  <si>
    <t>Tarapoa Airport</t>
  </si>
  <si>
    <t>Tarapoa</t>
  </si>
  <si>
    <t>TPC</t>
  </si>
  <si>
    <t>SETR</t>
  </si>
  <si>
    <t>Tiputini Airport</t>
  </si>
  <si>
    <t>Tiputini</t>
  </si>
  <si>
    <t>TPN</t>
  </si>
  <si>
    <t>SETI</t>
  </si>
  <si>
    <t>Teniente Coronel Luis a Mantilla Airport</t>
  </si>
  <si>
    <t>Tulcan</t>
  </si>
  <si>
    <t>TUA</t>
  </si>
  <si>
    <t>SETU</t>
  </si>
  <si>
    <t>Abu Simbel Airport</t>
  </si>
  <si>
    <t>Abu Simbel</t>
  </si>
  <si>
    <t>Egypt</t>
  </si>
  <si>
    <t>ABS</t>
  </si>
  <si>
    <t>HEBL</t>
  </si>
  <si>
    <t>El Nouzha Airport</t>
  </si>
  <si>
    <t>Alexandria</t>
  </si>
  <si>
    <t>ALY</t>
  </si>
  <si>
    <t>HEAX</t>
  </si>
  <si>
    <t>Borg El Arab International Airport</t>
  </si>
  <si>
    <t>HBE</t>
  </si>
  <si>
    <t>HEBA</t>
  </si>
  <si>
    <t>Aswan International Airport</t>
  </si>
  <si>
    <t>Aswan</t>
  </si>
  <si>
    <t>ASW</t>
  </si>
  <si>
    <t>HESN</t>
  </si>
  <si>
    <t>Assiut International Airport</t>
  </si>
  <si>
    <t>Asyut</t>
  </si>
  <si>
    <t>ATZ</t>
  </si>
  <si>
    <t>HEAT</t>
  </si>
  <si>
    <t>Cairo International Airport</t>
  </si>
  <si>
    <t>Cairo</t>
  </si>
  <si>
    <t>CAI</t>
  </si>
  <si>
    <t>HECA</t>
  </si>
  <si>
    <t>El Alamein International Airport</t>
  </si>
  <si>
    <t>Dabaa City</t>
  </si>
  <si>
    <t>DBB</t>
  </si>
  <si>
    <t>HEAL</t>
  </si>
  <si>
    <t>El Arish International Airport</t>
  </si>
  <si>
    <t>El Arish</t>
  </si>
  <si>
    <t>AAC</t>
  </si>
  <si>
    <t>HEAR</t>
  </si>
  <si>
    <t>El Gora Airport</t>
  </si>
  <si>
    <t>El Gorah</t>
  </si>
  <si>
    <t>EGR</t>
  </si>
  <si>
    <t>HEGR</t>
  </si>
  <si>
    <t>El Tor Airport</t>
  </si>
  <si>
    <t>El-tor</t>
  </si>
  <si>
    <t>ELT</t>
  </si>
  <si>
    <t>HETR</t>
  </si>
  <si>
    <t>Hurghada International Airport</t>
  </si>
  <si>
    <t>Hurghada</t>
  </si>
  <si>
    <t>HRG</t>
  </si>
  <si>
    <t>HEGN</t>
  </si>
  <si>
    <t>Luxor International Airport</t>
  </si>
  <si>
    <t>Luxor</t>
  </si>
  <si>
    <t>LXR</t>
  </si>
  <si>
    <t>HELX</t>
  </si>
  <si>
    <t>Marsa Alam International Airport</t>
  </si>
  <si>
    <t>Marsa Alam</t>
  </si>
  <si>
    <t>RMF</t>
  </si>
  <si>
    <t>HEMA</t>
  </si>
  <si>
    <t>Mersa Matruh Airport</t>
  </si>
  <si>
    <t>Mersa-matruh</t>
  </si>
  <si>
    <t>MUH</t>
  </si>
  <si>
    <t>HEMM</t>
  </si>
  <si>
    <t>Port Said Airport</t>
  </si>
  <si>
    <t>Port Said</t>
  </si>
  <si>
    <t>PSD</t>
  </si>
  <si>
    <t>HEPS</t>
  </si>
  <si>
    <t>Sharm El Sheikh International Airport</t>
  </si>
  <si>
    <t>Sharm El Sheikh</t>
  </si>
  <si>
    <t>SSH</t>
  </si>
  <si>
    <t>HESH</t>
  </si>
  <si>
    <t>Shark El Oweinat International Airport</t>
  </si>
  <si>
    <t>Sharq Al-Owainat</t>
  </si>
  <si>
    <t>GSQ</t>
  </si>
  <si>
    <t>HEOW</t>
  </si>
  <si>
    <t>Sohag International Airport</t>
  </si>
  <si>
    <t>Sohag</t>
  </si>
  <si>
    <t>HMB</t>
  </si>
  <si>
    <t>HEMK</t>
  </si>
  <si>
    <t>St Catherine International Airport</t>
  </si>
  <si>
    <t>St. Catherine</t>
  </si>
  <si>
    <t>SKV</t>
  </si>
  <si>
    <t>HESC</t>
  </si>
  <si>
    <t>Taba International Airport</t>
  </si>
  <si>
    <t>Taba</t>
  </si>
  <si>
    <t>TCP</t>
  </si>
  <si>
    <t>HETB</t>
  </si>
  <si>
    <t>El Salvador International Airport</t>
  </si>
  <si>
    <t>San Salvador</t>
  </si>
  <si>
    <t>SAL</t>
  </si>
  <si>
    <t>MSLP</t>
  </si>
  <si>
    <t>Bata Airport</t>
  </si>
  <si>
    <t>Bata</t>
  </si>
  <si>
    <t>Equatorial Guinea</t>
  </si>
  <si>
    <t>BSG</t>
  </si>
  <si>
    <t>FGBT</t>
  </si>
  <si>
    <t>Malabo Airport</t>
  </si>
  <si>
    <t>Malabo</t>
  </si>
  <si>
    <t>SSG</t>
  </si>
  <si>
    <t>FGSL</t>
  </si>
  <si>
    <t>Asmara International Airport</t>
  </si>
  <si>
    <t>Asmara</t>
  </si>
  <si>
    <t>Eritrea</t>
  </si>
  <si>
    <t>ASM</t>
  </si>
  <si>
    <t>HHAS</t>
  </si>
  <si>
    <t>Assab International Airport</t>
  </si>
  <si>
    <t>Assab</t>
  </si>
  <si>
    <t>ASA</t>
  </si>
  <si>
    <t>HHSB</t>
  </si>
  <si>
    <t>Massawa International Airport</t>
  </si>
  <si>
    <t>Massawa</t>
  </si>
  <si>
    <t>MSW</t>
  </si>
  <si>
    <t>HHMS</t>
  </si>
  <si>
    <t>Kardla Airport</t>
  </si>
  <si>
    <t>Kardla</t>
  </si>
  <si>
    <t>Estonia</t>
  </si>
  <si>
    <t>KDL</t>
  </si>
  <si>
    <t>EEKA</t>
  </si>
  <si>
    <t>Kuressaare Airport</t>
  </si>
  <si>
    <t>Kuressaare</t>
  </si>
  <si>
    <t>URE</t>
  </si>
  <si>
    <t>EEKE</t>
  </si>
  <si>
    <t>Parnu Airport</t>
  </si>
  <si>
    <t>Parnu</t>
  </si>
  <si>
    <t>EPU</t>
  </si>
  <si>
    <t>EEPU</t>
  </si>
  <si>
    <t>Lennart Meri Tallinn Airport</t>
  </si>
  <si>
    <t>Tallinn-ulemiste International</t>
  </si>
  <si>
    <t>TLL</t>
  </si>
  <si>
    <t>EETN</t>
  </si>
  <si>
    <t>Tartu Airport</t>
  </si>
  <si>
    <t>Tartu</t>
  </si>
  <si>
    <t>TAY</t>
  </si>
  <si>
    <t>EETU</t>
  </si>
  <si>
    <t>Addis Ababa Bole International Airport</t>
  </si>
  <si>
    <t>Addis Ababa</t>
  </si>
  <si>
    <t>Ethiopia</t>
  </si>
  <si>
    <t>ADD</t>
  </si>
  <si>
    <t>HAAB</t>
  </si>
  <si>
    <t>Arba Minch Airport</t>
  </si>
  <si>
    <t>Arba Minch</t>
  </si>
  <si>
    <t>AMH</t>
  </si>
  <si>
    <t>HAAM</t>
  </si>
  <si>
    <t>Asosa Airport</t>
  </si>
  <si>
    <t>Asosa</t>
  </si>
  <si>
    <t>ASO</t>
  </si>
  <si>
    <t>HASO</t>
  </si>
  <si>
    <t>Awassa Airport</t>
  </si>
  <si>
    <t>Awasa</t>
  </si>
  <si>
    <t>AWA</t>
  </si>
  <si>
    <t>HALA</t>
  </si>
  <si>
    <t>Axum Airport</t>
  </si>
  <si>
    <t>Axum</t>
  </si>
  <si>
    <t>AXU</t>
  </si>
  <si>
    <t>HAAX</t>
  </si>
  <si>
    <t>Baco Airport</t>
  </si>
  <si>
    <t>Baco</t>
  </si>
  <si>
    <t>BCO</t>
  </si>
  <si>
    <t>HABC</t>
  </si>
  <si>
    <t>Bahir Dar Airport</t>
  </si>
  <si>
    <t>Bahar Dar</t>
  </si>
  <si>
    <t>BJR</t>
  </si>
  <si>
    <t>HABD</t>
  </si>
  <si>
    <t>Beica Airport</t>
  </si>
  <si>
    <t>Beica</t>
  </si>
  <si>
    <t>BEI</t>
  </si>
  <si>
    <t>HABE</t>
  </si>
  <si>
    <t>Debra Marcos Airport</t>
  </si>
  <si>
    <t>Debre Marqos</t>
  </si>
  <si>
    <t>DBM</t>
  </si>
  <si>
    <t>HADM</t>
  </si>
  <si>
    <t>Debre Tabor Airport</t>
  </si>
  <si>
    <t>Debre Tabor</t>
  </si>
  <si>
    <t>DBT</t>
  </si>
  <si>
    <t>HADT</t>
  </si>
  <si>
    <t>Harar Meda Airport</t>
  </si>
  <si>
    <t>Debre Zeyit</t>
  </si>
  <si>
    <t>QHR</t>
  </si>
  <si>
    <t>HAHM</t>
  </si>
  <si>
    <t>Dembidollo Airport</t>
  </si>
  <si>
    <t>Dembidollo</t>
  </si>
  <si>
    <t>DEM</t>
  </si>
  <si>
    <t>HADD</t>
  </si>
  <si>
    <t>Combolcha Airport</t>
  </si>
  <si>
    <t>Dessie</t>
  </si>
  <si>
    <t>DSE</t>
  </si>
  <si>
    <t>HADC</t>
  </si>
  <si>
    <t>Aba Tenna Dejazmach Yilma International Airport</t>
  </si>
  <si>
    <t>Dire Dawa</t>
  </si>
  <si>
    <t>DIR</t>
  </si>
  <si>
    <t>HADR</t>
  </si>
  <si>
    <t>Gambella Airport</t>
  </si>
  <si>
    <t>Gambella</t>
  </si>
  <si>
    <t>GMB</t>
  </si>
  <si>
    <t>HAGM</t>
  </si>
  <si>
    <t>Robe Airport</t>
  </si>
  <si>
    <t>Goba</t>
  </si>
  <si>
    <t>GOB</t>
  </si>
  <si>
    <t>HAGB</t>
  </si>
  <si>
    <t>Gode Airport</t>
  </si>
  <si>
    <t>Gode</t>
  </si>
  <si>
    <t>GDE</t>
  </si>
  <si>
    <t>HAGO</t>
  </si>
  <si>
    <t>Gonder Airport</t>
  </si>
  <si>
    <t>Gondar</t>
  </si>
  <si>
    <t>GDQ</t>
  </si>
  <si>
    <t>HAGN</t>
  </si>
  <si>
    <t>Gore Airport</t>
  </si>
  <si>
    <t>Gore</t>
  </si>
  <si>
    <t>GOR</t>
  </si>
  <si>
    <t>HAGR</t>
  </si>
  <si>
    <t>Humera Airport</t>
  </si>
  <si>
    <t>Humera</t>
  </si>
  <si>
    <t>HUE</t>
  </si>
  <si>
    <t>HAHU</t>
  </si>
  <si>
    <t>Wilwal International Airport</t>
  </si>
  <si>
    <t>Jijiga</t>
  </si>
  <si>
    <t>JIJ</t>
  </si>
  <si>
    <t>HAJJ</t>
  </si>
  <si>
    <t>Jimma Airport</t>
  </si>
  <si>
    <t>Jimma</t>
  </si>
  <si>
    <t>JIM</t>
  </si>
  <si>
    <t>HAJM</t>
  </si>
  <si>
    <t>Kabri Dehar Airport</t>
  </si>
  <si>
    <t>Kabri Dehar</t>
  </si>
  <si>
    <t>ABK</t>
  </si>
  <si>
    <t>HAKD</t>
  </si>
  <si>
    <t>Lalibella Airport</t>
  </si>
  <si>
    <t>Lalibella</t>
  </si>
  <si>
    <t>LLI</t>
  </si>
  <si>
    <t>HALL</t>
  </si>
  <si>
    <t>Mekele Airport</t>
  </si>
  <si>
    <t>Makale</t>
  </si>
  <si>
    <t>MQX</t>
  </si>
  <si>
    <t>HAMK</t>
  </si>
  <si>
    <t>Mekane Selam Airport</t>
  </si>
  <si>
    <t>Mekane Selam</t>
  </si>
  <si>
    <t>MKS</t>
  </si>
  <si>
    <t>HAMA</t>
  </si>
  <si>
    <t>Mizan Teferi Airport</t>
  </si>
  <si>
    <t>Mizan Teferi</t>
  </si>
  <si>
    <t>MTF</t>
  </si>
  <si>
    <t>HAMT</t>
  </si>
  <si>
    <t>Tippi Airport</t>
  </si>
  <si>
    <t>Tippi</t>
  </si>
  <si>
    <t>TIE</t>
  </si>
  <si>
    <t>HATP</t>
  </si>
  <si>
    <t>Mount Pleasant Airport</t>
  </si>
  <si>
    <t>Mount Pleasant</t>
  </si>
  <si>
    <t>Falkland Islands</t>
  </si>
  <si>
    <t>MPN</t>
  </si>
  <si>
    <t>EGYP</t>
  </si>
  <si>
    <t>Port Stanley Airport</t>
  </si>
  <si>
    <t>Stanley</t>
  </si>
  <si>
    <t>PSY</t>
  </si>
  <si>
    <t>SFAL</t>
  </si>
  <si>
    <t>Vagar Airport</t>
  </si>
  <si>
    <t>Vagar</t>
  </si>
  <si>
    <t>Faroe Islands</t>
  </si>
  <si>
    <t>Fae</t>
  </si>
  <si>
    <t>EKVG</t>
  </si>
  <si>
    <t>Cicia Airport</t>
  </si>
  <si>
    <t>Cicia</t>
  </si>
  <si>
    <t>Fiji</t>
  </si>
  <si>
    <t>ICI</t>
  </si>
  <si>
    <t>NFCI</t>
  </si>
  <si>
    <t>Koro Island Airport</t>
  </si>
  <si>
    <t>Koro Island</t>
  </si>
  <si>
    <t>KXF</t>
  </si>
  <si>
    <t>NFNO</t>
  </si>
  <si>
    <t>Lakeba Island Airport</t>
  </si>
  <si>
    <t>Lakeba Island</t>
  </si>
  <si>
    <t>LKB</t>
  </si>
  <si>
    <t>NFNK</t>
  </si>
  <si>
    <t>Labasa Airport</t>
  </si>
  <si>
    <t>Lambasa</t>
  </si>
  <si>
    <t>LBS</t>
  </si>
  <si>
    <t>NFNL</t>
  </si>
  <si>
    <t>Levuka Airfield</t>
  </si>
  <si>
    <t>Levuka</t>
  </si>
  <si>
    <t>LEV</t>
  </si>
  <si>
    <t>NFNB</t>
  </si>
  <si>
    <t>Malolo Lailai Island Airport</t>
  </si>
  <si>
    <t>Malolo Lailai Island</t>
  </si>
  <si>
    <t>PTF</t>
  </si>
  <si>
    <t>NFFO</t>
  </si>
  <si>
    <t>Mana Island Airport</t>
  </si>
  <si>
    <t>Mana Island</t>
  </si>
  <si>
    <t>MNF</t>
  </si>
  <si>
    <t>NFMA</t>
  </si>
  <si>
    <t>Matei Airport</t>
  </si>
  <si>
    <t>Matei</t>
  </si>
  <si>
    <t>TVU</t>
  </si>
  <si>
    <t>NFNM</t>
  </si>
  <si>
    <t>Moala Airport</t>
  </si>
  <si>
    <t>Moala</t>
  </si>
  <si>
    <t>MFJ</t>
  </si>
  <si>
    <t>NFMO</t>
  </si>
  <si>
    <t>Nadi International Airport</t>
  </si>
  <si>
    <t>Nandi</t>
  </si>
  <si>
    <t>NAN</t>
  </si>
  <si>
    <t>NFFN</t>
  </si>
  <si>
    <t>Nausori International Airport</t>
  </si>
  <si>
    <t>Nausori</t>
  </si>
  <si>
    <t>SUV</t>
  </si>
  <si>
    <t>NFNA</t>
  </si>
  <si>
    <t>Ngau Airport</t>
  </si>
  <si>
    <t>Ngau</t>
  </si>
  <si>
    <t>NGI</t>
  </si>
  <si>
    <t>NFNG</t>
  </si>
  <si>
    <t>Rotuma Airport</t>
  </si>
  <si>
    <t>Rotuma</t>
  </si>
  <si>
    <t>RTA</t>
  </si>
  <si>
    <t>NFNR</t>
  </si>
  <si>
    <t>Savusavu Airport</t>
  </si>
  <si>
    <t>Savusavu</t>
  </si>
  <si>
    <t>SVU</t>
  </si>
  <si>
    <t>NFNS</t>
  </si>
  <si>
    <t>Turtle Island Seaplane Base</t>
  </si>
  <si>
    <t>Turtle Island</t>
  </si>
  <si>
    <t>TTL</t>
  </si>
  <si>
    <t>NFUL</t>
  </si>
  <si>
    <t>Vanua Balavu Airport</t>
  </si>
  <si>
    <t>Vanua Balavu</t>
  </si>
  <si>
    <t>VBV</t>
  </si>
  <si>
    <t>NFVB</t>
  </si>
  <si>
    <t>Vunisea Airport</t>
  </si>
  <si>
    <t>Vunisea</t>
  </si>
  <si>
    <t>KDV</t>
  </si>
  <si>
    <t>NFKD</t>
  </si>
  <si>
    <t>Enontekio Airport</t>
  </si>
  <si>
    <t>Enontekio</t>
  </si>
  <si>
    <t>Finland</t>
  </si>
  <si>
    <t>ENF</t>
  </si>
  <si>
    <t>EFET</t>
  </si>
  <si>
    <t>Halli Airport</t>
  </si>
  <si>
    <t>Halli</t>
  </si>
  <si>
    <t>KEV</t>
  </si>
  <si>
    <t>EFHA</t>
  </si>
  <si>
    <t>Helsinki Vantaa Airport</t>
  </si>
  <si>
    <t>Helsinki</t>
  </si>
  <si>
    <t>HEL</t>
  </si>
  <si>
    <t>EFHK</t>
  </si>
  <si>
    <t>Helsinki Malmi Airport</t>
  </si>
  <si>
    <t>HEM</t>
  </si>
  <si>
    <t>EFHF</t>
  </si>
  <si>
    <t>Hernesaari Heliport</t>
  </si>
  <si>
    <t>HEN</t>
  </si>
  <si>
    <t>EFHE</t>
  </si>
  <si>
    <t>Hyvinkaa Airfield</t>
  </si>
  <si>
    <t>Hyvinkaa</t>
  </si>
  <si>
    <t>HYV</t>
  </si>
  <si>
    <t>EFHV</t>
  </si>
  <si>
    <t>Ivalo Airport</t>
  </si>
  <si>
    <t>Ivalo</t>
  </si>
  <si>
    <t>IVL</t>
  </si>
  <si>
    <t>EFIV</t>
  </si>
  <si>
    <t>Joensuu Airport</t>
  </si>
  <si>
    <t>Joensuu</t>
  </si>
  <si>
    <t>JOE</t>
  </si>
  <si>
    <t>EFJO</t>
  </si>
  <si>
    <t>Jyvaskyla Airport</t>
  </si>
  <si>
    <t>Jyvaskyla</t>
  </si>
  <si>
    <t>JYV</t>
  </si>
  <si>
    <t>EFJY</t>
  </si>
  <si>
    <t>Kajaani Airport</t>
  </si>
  <si>
    <t>Kajaani</t>
  </si>
  <si>
    <t>KAJ</t>
  </si>
  <si>
    <t>EFKI</t>
  </si>
  <si>
    <t>Kauhava Airport</t>
  </si>
  <si>
    <t>Kauhava</t>
  </si>
  <si>
    <t>KAU</t>
  </si>
  <si>
    <t>EFKA</t>
  </si>
  <si>
    <t>Kemi-Tornio Airport</t>
  </si>
  <si>
    <t>Kemi</t>
  </si>
  <si>
    <t>KEM</t>
  </si>
  <si>
    <t>EFKE</t>
  </si>
  <si>
    <t>Kittila Airport</t>
  </si>
  <si>
    <t>Kittila</t>
  </si>
  <si>
    <t>KTT</t>
  </si>
  <si>
    <t>EFKT</t>
  </si>
  <si>
    <t>Kokkola-Pietarsaari Airport</t>
  </si>
  <si>
    <t>Kruunupyy</t>
  </si>
  <si>
    <t>KOK</t>
  </si>
  <si>
    <t>EFKK</t>
  </si>
  <si>
    <t>Kuopio Airport</t>
  </si>
  <si>
    <t>Kuopio</t>
  </si>
  <si>
    <t>KUO</t>
  </si>
  <si>
    <t>EFKU</t>
  </si>
  <si>
    <t>Kuusamo Airport</t>
  </si>
  <si>
    <t>Kuusamo</t>
  </si>
  <si>
    <t>KAO</t>
  </si>
  <si>
    <t>EFKS</t>
  </si>
  <si>
    <t>Lappeenranta Airport</t>
  </si>
  <si>
    <t>Lappeenranta</t>
  </si>
  <si>
    <t>LPP</t>
  </si>
  <si>
    <t>EFLP</t>
  </si>
  <si>
    <t>Mariehamn Airport</t>
  </si>
  <si>
    <t>Mariehamn</t>
  </si>
  <si>
    <t>MHQ</t>
  </si>
  <si>
    <t>EFMA</t>
  </si>
  <si>
    <t>Mikkeli Airport</t>
  </si>
  <si>
    <t>Mikkeli</t>
  </si>
  <si>
    <t>MIK</t>
  </si>
  <si>
    <t>EFMI</t>
  </si>
  <si>
    <t>Oulu Airport</t>
  </si>
  <si>
    <t>Oulu</t>
  </si>
  <si>
    <t>OUL</t>
  </si>
  <si>
    <t>EFOU</t>
  </si>
  <si>
    <t>Pori Airport</t>
  </si>
  <si>
    <t>Pori</t>
  </si>
  <si>
    <t>POR</t>
  </si>
  <si>
    <t>EFPO</t>
  </si>
  <si>
    <t>Rovaniemi Airport</t>
  </si>
  <si>
    <t>Rovaniemi</t>
  </si>
  <si>
    <t>RVN</t>
  </si>
  <si>
    <t>EFRO</t>
  </si>
  <si>
    <t>Savonlinna Airport</t>
  </si>
  <si>
    <t>Savonlinna</t>
  </si>
  <si>
    <t>SVL</t>
  </si>
  <si>
    <t>EFSA</t>
  </si>
  <si>
    <t>Seinajoki Airport</t>
  </si>
  <si>
    <t>Seinajoki / Ilmajoki</t>
  </si>
  <si>
    <t>SJY</t>
  </si>
  <si>
    <t>EFSI</t>
  </si>
  <si>
    <t>Sodankyla Airport</t>
  </si>
  <si>
    <t>Sodankyla</t>
  </si>
  <si>
    <t>SOT</t>
  </si>
  <si>
    <t>EFSO</t>
  </si>
  <si>
    <t>Tampere-Pirkkala Airport</t>
  </si>
  <si>
    <t>Tampere</t>
  </si>
  <si>
    <t>TMP</t>
  </si>
  <si>
    <t>EFTP</t>
  </si>
  <si>
    <t>Turku Airport</t>
  </si>
  <si>
    <t>Turku</t>
  </si>
  <si>
    <t>TKU</t>
  </si>
  <si>
    <t>EFTU</t>
  </si>
  <si>
    <t>Utti Air Base</t>
  </si>
  <si>
    <t>Utti</t>
  </si>
  <si>
    <t>QVY</t>
  </si>
  <si>
    <t>EFUT</t>
  </si>
  <si>
    <t>Vaasa Airport</t>
  </si>
  <si>
    <t>Vaasa</t>
  </si>
  <si>
    <t>VAA</t>
  </si>
  <si>
    <t>EFVA</t>
  </si>
  <si>
    <t>Varkaus Airport</t>
  </si>
  <si>
    <t>Varkaus</t>
  </si>
  <si>
    <t>VRK</t>
  </si>
  <si>
    <t>EFVR</t>
  </si>
  <si>
    <t>Agen-La Garenne Airport</t>
  </si>
  <si>
    <t>Agen</t>
  </si>
  <si>
    <t>France</t>
  </si>
  <si>
    <t>AGF</t>
  </si>
  <si>
    <t>LFBA</t>
  </si>
  <si>
    <t>Aix-en-Provence (BA 114) Airport</t>
  </si>
  <si>
    <t>Aix-les-milles</t>
  </si>
  <si>
    <t>QXB</t>
  </si>
  <si>
    <t>LFMA</t>
  </si>
  <si>
    <t>Ajaccio-Napoleon Bonaparte Airport</t>
  </si>
  <si>
    <t>Ajaccio</t>
  </si>
  <si>
    <t>AJA</t>
  </si>
  <si>
    <t>LFKJ</t>
  </si>
  <si>
    <t>Meribel Altiport</t>
  </si>
  <si>
    <t>MFX</t>
  </si>
  <si>
    <t>LFKX</t>
  </si>
  <si>
    <t>Albi-Le Sequestre Airport</t>
  </si>
  <si>
    <t>Albi</t>
  </si>
  <si>
    <t>LBI</t>
  </si>
  <si>
    <t>LFCI</t>
  </si>
  <si>
    <t>Angers-Loire Airport</t>
  </si>
  <si>
    <t>Angers/Marce</t>
  </si>
  <si>
    <t>ANE</t>
  </si>
  <si>
    <t>LFJR</t>
  </si>
  <si>
    <t>Angouleme-Brie-Champniers Airport</t>
  </si>
  <si>
    <t>Angouleme</t>
  </si>
  <si>
    <t>ANG</t>
  </si>
  <si>
    <t>LFBU</t>
  </si>
  <si>
    <t>Annecy-Haute-Savoie-Mont Blanc Airport</t>
  </si>
  <si>
    <t>Annecy</t>
  </si>
  <si>
    <t>NCY</t>
  </si>
  <si>
    <t>LFLP</t>
  </si>
  <si>
    <t>Annemasse Airport</t>
  </si>
  <si>
    <t>Annemasse</t>
  </si>
  <si>
    <t>QNJ</t>
  </si>
  <si>
    <t>LFLI</t>
  </si>
  <si>
    <t>Arcachon-La Teste-de-Buch Airport</t>
  </si>
  <si>
    <t>Arcachon</t>
  </si>
  <si>
    <t>XAC</t>
  </si>
  <si>
    <t>LFCH</t>
  </si>
  <si>
    <t>Aubenas-Ardeche Meridional Airport</t>
  </si>
  <si>
    <t>Aubenas-vals-lanas</t>
  </si>
  <si>
    <t>OBS</t>
  </si>
  <si>
    <t>LFHO</t>
  </si>
  <si>
    <t>Aurillac Airport</t>
  </si>
  <si>
    <t>Aurillac</t>
  </si>
  <si>
    <t>AUR</t>
  </si>
  <si>
    <t>LFLW</t>
  </si>
  <si>
    <t>Auxerre-Branches Airport</t>
  </si>
  <si>
    <t>Auxerre</t>
  </si>
  <si>
    <t>AUF</t>
  </si>
  <si>
    <t>LFLA</t>
  </si>
  <si>
    <t>Avignon-Caumont Airport</t>
  </si>
  <si>
    <t>Avignon</t>
  </si>
  <si>
    <t>AVN</t>
  </si>
  <si>
    <t>LFMV</t>
  </si>
  <si>
    <t>Bastia-Poretta Airport</t>
  </si>
  <si>
    <t>Bastia</t>
  </si>
  <si>
    <t>BIA</t>
  </si>
  <si>
    <t>LFKB</t>
  </si>
  <si>
    <t>Paris Beauvais Tille Airport</t>
  </si>
  <si>
    <t>Beauvais</t>
  </si>
  <si>
    <t>BVA</t>
  </si>
  <si>
    <t>LFOB</t>
  </si>
  <si>
    <t>Fontaine Airport</t>
  </si>
  <si>
    <t>Belfort</t>
  </si>
  <si>
    <t>BOR</t>
  </si>
  <si>
    <t>LFSQ</t>
  </si>
  <si>
    <t>Bergerac-Roumaniere Airport</t>
  </si>
  <si>
    <t>Bergerac</t>
  </si>
  <si>
    <t>EGC</t>
  </si>
  <si>
    <t>LFBE</t>
  </si>
  <si>
    <t>Beziers-Vias Airport</t>
  </si>
  <si>
    <t>Beziers</t>
  </si>
  <si>
    <t>BZR</t>
  </si>
  <si>
    <t>LFMU</t>
  </si>
  <si>
    <t>Biarritz-Anglet-Bayonne Airport</t>
  </si>
  <si>
    <t>Biarritz-bayonne</t>
  </si>
  <si>
    <t>BIQ</t>
  </si>
  <si>
    <t>LFBZ</t>
  </si>
  <si>
    <t>Bordeaux-Merignac Airport</t>
  </si>
  <si>
    <t>Bordeaux</t>
  </si>
  <si>
    <t>BOD</t>
  </si>
  <si>
    <t>LFBD</t>
  </si>
  <si>
    <t>Bourg-Ceyzeriat Airport</t>
  </si>
  <si>
    <t>Bourg</t>
  </si>
  <si>
    <t>XBK</t>
  </si>
  <si>
    <t>LFHS</t>
  </si>
  <si>
    <t>Bourges Airport</t>
  </si>
  <si>
    <t>Bourges</t>
  </si>
  <si>
    <t>BOU</t>
  </si>
  <si>
    <t>LFLD</t>
  </si>
  <si>
    <t>Brest Bretagne Airport</t>
  </si>
  <si>
    <t>BES</t>
  </si>
  <si>
    <t>LFRB</t>
  </si>
  <si>
    <t>Toul Rosieres Air Base</t>
  </si>
  <si>
    <t>Brive</t>
  </si>
  <si>
    <t>BVE</t>
  </si>
  <si>
    <t>LFSL</t>
  </si>
  <si>
    <t>Caen-Carpiquet Airport</t>
  </si>
  <si>
    <t>Caen</t>
  </si>
  <si>
    <t>CFR</t>
  </si>
  <si>
    <t>LFRK</t>
  </si>
  <si>
    <t>Calais-Dunkerque Airport</t>
  </si>
  <si>
    <t>Calais</t>
  </si>
  <si>
    <t>CQF</t>
  </si>
  <si>
    <t>LFAC</t>
  </si>
  <si>
    <t>Calvi-Sainte-Catherine Airport</t>
  </si>
  <si>
    <t>Calvi</t>
  </si>
  <si>
    <t>CLY</t>
  </si>
  <si>
    <t>LFKC</t>
  </si>
  <si>
    <t>Cannes-Mandelieu Airport</t>
  </si>
  <si>
    <t>Cannes</t>
  </si>
  <si>
    <t>CEQ</t>
  </si>
  <si>
    <t>LFMD</t>
  </si>
  <si>
    <t>Carcassonne Airport</t>
  </si>
  <si>
    <t>Carcassonne</t>
  </si>
  <si>
    <t>CCF</t>
  </si>
  <si>
    <t>LFMK</t>
  </si>
  <si>
    <t>Castres-Mazamet Airport</t>
  </si>
  <si>
    <t>Castres</t>
  </si>
  <si>
    <t>DCM</t>
  </si>
  <si>
    <t>LFCK</t>
  </si>
  <si>
    <t>Chalon-Champforgeuil Airport</t>
  </si>
  <si>
    <t>Chalon</t>
  </si>
  <si>
    <t>XCD</t>
  </si>
  <si>
    <t>LFLH</t>
  </si>
  <si>
    <t>Chalons-Vatry Air Base</t>
  </si>
  <si>
    <t>Chalons</t>
  </si>
  <si>
    <t>XCR</t>
  </si>
  <si>
    <t>LFOK</t>
  </si>
  <si>
    <t>Chambery-Savoie Airport</t>
  </si>
  <si>
    <t>Chambery</t>
  </si>
  <si>
    <t>CMF</t>
  </si>
  <si>
    <t>LFLB</t>
  </si>
  <si>
    <t xml:space="preserve"> Airport</t>
  </si>
  <si>
    <t>Chateauroux</t>
  </si>
  <si>
    <t>CHR</t>
  </si>
  <si>
    <t>LFLX</t>
  </si>
  <si>
    <t>Cherbourg-Maupertus Airport</t>
  </si>
  <si>
    <t>Cherbourg</t>
  </si>
  <si>
    <t>CER</t>
  </si>
  <si>
    <t>LFRC</t>
  </si>
  <si>
    <t>Cholet Le Pontreau Airport</t>
  </si>
  <si>
    <t>Cholet</t>
  </si>
  <si>
    <t>CET</t>
  </si>
  <si>
    <t>LFOU</t>
  </si>
  <si>
    <t>Clermont-Ferrand Auvergne Airport</t>
  </si>
  <si>
    <t>Clermont-Ferrand</t>
  </si>
  <si>
    <t>CFE</t>
  </si>
  <si>
    <t>LFLC</t>
  </si>
  <si>
    <t>Cognac-Chateaubernard (BA 709) Air Base</t>
  </si>
  <si>
    <t>Cognac</t>
  </si>
  <si>
    <t>CNG</t>
  </si>
  <si>
    <t>LFBG</t>
  </si>
  <si>
    <t>Colmar-Houssen Airport</t>
  </si>
  <si>
    <t>Colmar</t>
  </si>
  <si>
    <t>CMR</t>
  </si>
  <si>
    <t>LFGA</t>
  </si>
  <si>
    <t>Courchevel Airport</t>
  </si>
  <si>
    <t>Courcheval</t>
  </si>
  <si>
    <t>CVF</t>
  </si>
  <si>
    <t>LFLJ</t>
  </si>
  <si>
    <t>Creil Air Base</t>
  </si>
  <si>
    <t>Creil</t>
  </si>
  <si>
    <t>CSF</t>
  </si>
  <si>
    <t>LFPC</t>
  </si>
  <si>
    <t>Deauville-Saint-Gatien Airport</t>
  </si>
  <si>
    <t>Deauville</t>
  </si>
  <si>
    <t>DOL</t>
  </si>
  <si>
    <t>LFRG</t>
  </si>
  <si>
    <t>Dijon-Bourgogne Airport</t>
  </si>
  <si>
    <t>Dijon</t>
  </si>
  <si>
    <t>DIJ</t>
  </si>
  <si>
    <t>LFSD</t>
  </si>
  <si>
    <t>Dinard-Pleurtuit-Saint-Malo Airport</t>
  </si>
  <si>
    <t>Dinard</t>
  </si>
  <si>
    <t>DNR</t>
  </si>
  <si>
    <t>LFRD</t>
  </si>
  <si>
    <t>Dole-Tavaux Airport</t>
  </si>
  <si>
    <t>Dole</t>
  </si>
  <si>
    <t>DLE</t>
  </si>
  <si>
    <t>LFGJ</t>
  </si>
  <si>
    <t>epinal-Mirecourt Airport</t>
  </si>
  <si>
    <t>Epinal</t>
  </si>
  <si>
    <t>EPL</t>
  </si>
  <si>
    <t>LFSG</t>
  </si>
  <si>
    <t>Figari Sud-Corse Airport</t>
  </si>
  <si>
    <t>Figari</t>
  </si>
  <si>
    <t>FSC</t>
  </si>
  <si>
    <t>LFKF</t>
  </si>
  <si>
    <t>Frejus Airport</t>
  </si>
  <si>
    <t>Frejus</t>
  </si>
  <si>
    <t>FRJ</t>
  </si>
  <si>
    <t>LFTU</t>
  </si>
  <si>
    <t>Granville Airport</t>
  </si>
  <si>
    <t>Granville</t>
  </si>
  <si>
    <t>GFR</t>
  </si>
  <si>
    <t>LFRF</t>
  </si>
  <si>
    <t>Grenoble-Isere Airport</t>
  </si>
  <si>
    <t>Grenoble</t>
  </si>
  <si>
    <t>GNB</t>
  </si>
  <si>
    <t>LFLS</t>
  </si>
  <si>
    <t>Gustaf III Airport</t>
  </si>
  <si>
    <t>Gustavia</t>
  </si>
  <si>
    <t>SBH</t>
  </si>
  <si>
    <t>TFFJ</t>
  </si>
  <si>
    <t>Toulon-Hyeres Airport</t>
  </si>
  <si>
    <t>Hyeres</t>
  </si>
  <si>
    <t>TLN</t>
  </si>
  <si>
    <t>LFTH</t>
  </si>
  <si>
    <t>ile d'Yeu Airport</t>
  </si>
  <si>
    <t>ile d'Yeu</t>
  </si>
  <si>
    <t>IDY</t>
  </si>
  <si>
    <t>LFEY</t>
  </si>
  <si>
    <t>La Mole Airport</t>
  </si>
  <si>
    <t>La Mole</t>
  </si>
  <si>
    <t>LTT</t>
  </si>
  <si>
    <t>LFTZ</t>
  </si>
  <si>
    <t>La Rochelle-ile de Re Airport</t>
  </si>
  <si>
    <t>La Rochelle</t>
  </si>
  <si>
    <t>LRH</t>
  </si>
  <si>
    <t>LFBH</t>
  </si>
  <si>
    <t>La Roche-sur-Yon Airport</t>
  </si>
  <si>
    <t>La Roche-sur-yon</t>
  </si>
  <si>
    <t>EDM</t>
  </si>
  <si>
    <t>LFRI</t>
  </si>
  <si>
    <t>Lannion-Cote de Granit Airport</t>
  </si>
  <si>
    <t>Lannion</t>
  </si>
  <si>
    <t>LAI</t>
  </si>
  <si>
    <t>LFRO</t>
  </si>
  <si>
    <t>Laval-Entrammes Airport</t>
  </si>
  <si>
    <t>Laval</t>
  </si>
  <si>
    <t>LVA</t>
  </si>
  <si>
    <t>LFOV</t>
  </si>
  <si>
    <t>Le Castellet Airport</t>
  </si>
  <si>
    <t>Le Castellet</t>
  </si>
  <si>
    <t>CTT</t>
  </si>
  <si>
    <t>LFMQ</t>
  </si>
  <si>
    <t>Le Havre Octeville Airport</t>
  </si>
  <si>
    <t>Le Havre</t>
  </si>
  <si>
    <t>LEH</t>
  </si>
  <si>
    <t>LFOH</t>
  </si>
  <si>
    <t>Le Mans-Arnage Airport</t>
  </si>
  <si>
    <t>Le Mans</t>
  </si>
  <si>
    <t>LME</t>
  </si>
  <si>
    <t>LFRM</t>
  </si>
  <si>
    <t>Le Puy-Loudes Airport</t>
  </si>
  <si>
    <t>Le Puy</t>
  </si>
  <si>
    <t>LPY</t>
  </si>
  <si>
    <t>LFHP</t>
  </si>
  <si>
    <t>Le Touquet-Cote d'Opale Airport</t>
  </si>
  <si>
    <t>Le Tourquet</t>
  </si>
  <si>
    <t>LTQ</t>
  </si>
  <si>
    <t>LFAT</t>
  </si>
  <si>
    <t>Lille-Lesquin Airport</t>
  </si>
  <si>
    <t>Lille</t>
  </si>
  <si>
    <t>LIL</t>
  </si>
  <si>
    <t>LFQQ</t>
  </si>
  <si>
    <t>Limoges Airport</t>
  </si>
  <si>
    <t>Limoges</t>
  </si>
  <si>
    <t>LIG</t>
  </si>
  <si>
    <t>LFBL</t>
  </si>
  <si>
    <t>Lorient South Brittany (Bretagne Sud) Airport</t>
  </si>
  <si>
    <t>Lorient</t>
  </si>
  <si>
    <t>LRT</t>
  </si>
  <si>
    <t>LFRH</t>
  </si>
  <si>
    <t>Lyon-Bron Airport</t>
  </si>
  <si>
    <t>Lyon</t>
  </si>
  <si>
    <t>LYN</t>
  </si>
  <si>
    <t>LFLY</t>
  </si>
  <si>
    <t>Lyon Saint-Exupery Airport</t>
  </si>
  <si>
    <t>LYS</t>
  </si>
  <si>
    <t>LFLL</t>
  </si>
  <si>
    <t>Macon-Charnay Airport</t>
  </si>
  <si>
    <t>Macon</t>
  </si>
  <si>
    <t>QNX</t>
  </si>
  <si>
    <t>LFLM</t>
  </si>
  <si>
    <t>Marseille Provence Airport</t>
  </si>
  <si>
    <t>Marseille</t>
  </si>
  <si>
    <t>MRS</t>
  </si>
  <si>
    <t>LFML</t>
  </si>
  <si>
    <t>Mende-Brenoux Airport</t>
  </si>
  <si>
    <t>Mende</t>
  </si>
  <si>
    <t>MEN</t>
  </si>
  <si>
    <t>LFNB</t>
  </si>
  <si>
    <t>Metz-Nancy-Lorraine Airport</t>
  </si>
  <si>
    <t>Metz</t>
  </si>
  <si>
    <t>ETZ</t>
  </si>
  <si>
    <t>LFJL</t>
  </si>
  <si>
    <t>Metz-Frescaty (BA 128) Air Base</t>
  </si>
  <si>
    <t>MZM</t>
  </si>
  <si>
    <t>LFSF</t>
  </si>
  <si>
    <t>Montlucon-Gueret Airport</t>
  </si>
  <si>
    <t>Montlucon-gueret</t>
  </si>
  <si>
    <t>MCU</t>
  </si>
  <si>
    <t>LFBK</t>
  </si>
  <si>
    <t>Montpellier-Mediterranee Airport</t>
  </si>
  <si>
    <t>Montpellier</t>
  </si>
  <si>
    <t>MPL</t>
  </si>
  <si>
    <t>LFMT</t>
  </si>
  <si>
    <t>Morlaix-Ploujean Airport</t>
  </si>
  <si>
    <t>Morlaix</t>
  </si>
  <si>
    <t>MXN</t>
  </si>
  <si>
    <t>LFRU</t>
  </si>
  <si>
    <t>Moulins-Montbeugny Airport</t>
  </si>
  <si>
    <t>Moulins</t>
  </si>
  <si>
    <t>XMU</t>
  </si>
  <si>
    <t>LFHY</t>
  </si>
  <si>
    <t>EuroAirport Basel-Mulhouse-Freiburg Airport</t>
  </si>
  <si>
    <t>Mulhouse</t>
  </si>
  <si>
    <t>BSL</t>
  </si>
  <si>
    <t>LFSB</t>
  </si>
  <si>
    <t>Nancy-Essey Airport</t>
  </si>
  <si>
    <t>Nancy</t>
  </si>
  <si>
    <t>ENC</t>
  </si>
  <si>
    <t>LFSN</t>
  </si>
  <si>
    <t>Nantes Atlantique Airport</t>
  </si>
  <si>
    <t>Nantes</t>
  </si>
  <si>
    <t>NTE</t>
  </si>
  <si>
    <t>LFRS</t>
  </si>
  <si>
    <t>Nevers-Fourchambault Airport</t>
  </si>
  <si>
    <t>Nevers</t>
  </si>
  <si>
    <t>NVS</t>
  </si>
  <si>
    <t>LFQG</t>
  </si>
  <si>
    <t>Nice-Cote d'Azur Airport</t>
  </si>
  <si>
    <t>Nice</t>
  </si>
  <si>
    <t>NCE</t>
  </si>
  <si>
    <t>LFMN</t>
  </si>
  <si>
    <t>Nimes-Arles-Camargue Airport</t>
  </si>
  <si>
    <t>Nimes</t>
  </si>
  <si>
    <t>FNI</t>
  </si>
  <si>
    <t>LFTW</t>
  </si>
  <si>
    <t>Niort-Souche Airport</t>
  </si>
  <si>
    <t>Niort</t>
  </si>
  <si>
    <t>NIT</t>
  </si>
  <si>
    <t>LFBN</t>
  </si>
  <si>
    <t>Orleans-Bricy (BA 123) Air Base</t>
  </si>
  <si>
    <t>Orleans</t>
  </si>
  <si>
    <t>ORE</t>
  </si>
  <si>
    <t>LFOJ</t>
  </si>
  <si>
    <t>Charles de Gaulle International Airport</t>
  </si>
  <si>
    <t>Paris</t>
  </si>
  <si>
    <t>CDG</t>
  </si>
  <si>
    <t>LFPG</t>
  </si>
  <si>
    <t>Paris-Le Bourget Airport</t>
  </si>
  <si>
    <t>LBG</t>
  </si>
  <si>
    <t>LFPB</t>
  </si>
  <si>
    <t>Paris-Orly Airport</t>
  </si>
  <si>
    <t>ORY</t>
  </si>
  <si>
    <t>LFPO</t>
  </si>
  <si>
    <t>Pau Pyrenees Airport</t>
  </si>
  <si>
    <t>Pau</t>
  </si>
  <si>
    <t>PUF</t>
  </si>
  <si>
    <t>LFBP</t>
  </si>
  <si>
    <t>Perigueux-Bassillac Airport</t>
  </si>
  <si>
    <t>Perigueux</t>
  </si>
  <si>
    <t>PGX</t>
  </si>
  <si>
    <t>LFBX</t>
  </si>
  <si>
    <t>Perpignan-Rivesaltes (Llabanere) Airport</t>
  </si>
  <si>
    <t>Perpignan</t>
  </si>
  <si>
    <t>PGF</t>
  </si>
  <si>
    <t>LFMP</t>
  </si>
  <si>
    <t>Poitiers-Biard Airport</t>
  </si>
  <si>
    <t>Poitiers</t>
  </si>
  <si>
    <t>PIS</t>
  </si>
  <si>
    <t>LFBI</t>
  </si>
  <si>
    <t>Pontoise - Cormeilles-en-Vexin Airport</t>
  </si>
  <si>
    <t>Pontoise</t>
  </si>
  <si>
    <t>POX</t>
  </si>
  <si>
    <t>LFPT</t>
  </si>
  <si>
    <t>Quimper-Cornouaille Airport</t>
  </si>
  <si>
    <t>Quimper</t>
  </si>
  <si>
    <t>UIP</t>
  </si>
  <si>
    <t>LFRQ</t>
  </si>
  <si>
    <t>Reims-Champagne (BA 112) Air Base</t>
  </si>
  <si>
    <t>Reims</t>
  </si>
  <si>
    <t>RHE</t>
  </si>
  <si>
    <t>LFSR</t>
  </si>
  <si>
    <t>Rennes-Saint-Jacques Airport</t>
  </si>
  <si>
    <t>Rennes</t>
  </si>
  <si>
    <t>RNS</t>
  </si>
  <si>
    <t>LFRN</t>
  </si>
  <si>
    <t>Roanne-Renaison Airport</t>
  </si>
  <si>
    <t>Roanne</t>
  </si>
  <si>
    <t>RNE</t>
  </si>
  <si>
    <t>LFLO</t>
  </si>
  <si>
    <t>Rochefort-Saint-Agnant (BA 721) Airport</t>
  </si>
  <si>
    <t>Rochefort</t>
  </si>
  <si>
    <t>RCO</t>
  </si>
  <si>
    <t>LFDN</t>
  </si>
  <si>
    <t>Rodez-Marcillac Airport</t>
  </si>
  <si>
    <t>Rodez</t>
  </si>
  <si>
    <t>RDZ</t>
  </si>
  <si>
    <t>LFCR</t>
  </si>
  <si>
    <t>Rouen Airport</t>
  </si>
  <si>
    <t>Rouen</t>
  </si>
  <si>
    <t>URO</t>
  </si>
  <si>
    <t>LFOP</t>
  </si>
  <si>
    <t>Royan-Medis Airport</t>
  </si>
  <si>
    <t>Royan</t>
  </si>
  <si>
    <t>RYN</t>
  </si>
  <si>
    <t>LFCY</t>
  </si>
  <si>
    <t>Solenzara (BA 126) Air Base</t>
  </si>
  <si>
    <t>Solenzara</t>
  </si>
  <si>
    <t>SOZ</t>
  </si>
  <si>
    <t>LFKS</t>
  </si>
  <si>
    <t>Saint-Brieuc-Armor Airport</t>
  </si>
  <si>
    <t>St.-brieuc Armor</t>
  </si>
  <si>
    <t>SBK</t>
  </si>
  <si>
    <t>LFRT</t>
  </si>
  <si>
    <t>Saint-Nazaire-Montoir Airport</t>
  </si>
  <si>
    <t>St.-nazaire</t>
  </si>
  <si>
    <t>SNR</t>
  </si>
  <si>
    <t>LFRZ</t>
  </si>
  <si>
    <t>Saint-etienne-Boutheon Airport</t>
  </si>
  <si>
    <t>St-Etienne</t>
  </si>
  <si>
    <t>EBU</t>
  </si>
  <si>
    <t>LFMH</t>
  </si>
  <si>
    <t>Strasbourg Airport</t>
  </si>
  <si>
    <t>Strasbourg</t>
  </si>
  <si>
    <t>SXB</t>
  </si>
  <si>
    <t>LFST</t>
  </si>
  <si>
    <t>Tarbes-Lourdes-Pyrenees Airport</t>
  </si>
  <si>
    <t>Tarbes</t>
  </si>
  <si>
    <t>LDE</t>
  </si>
  <si>
    <t>LFBT</t>
  </si>
  <si>
    <t>Toulouse-Blagnac Airport</t>
  </si>
  <si>
    <t>Toulouse</t>
  </si>
  <si>
    <t>TLS</t>
  </si>
  <si>
    <t>LFBO</t>
  </si>
  <si>
    <t>Tours-Val-de-Loire Airport</t>
  </si>
  <si>
    <t>Tours</t>
  </si>
  <si>
    <t>TUF</t>
  </si>
  <si>
    <t>LFOT</t>
  </si>
  <si>
    <t>Toussus-le-Noble Airport</t>
  </si>
  <si>
    <t>Toussous-le-noble</t>
  </si>
  <si>
    <t>TNF</t>
  </si>
  <si>
    <t>LFPN</t>
  </si>
  <si>
    <t>Troyes-Barberey Airport</t>
  </si>
  <si>
    <t>Troyes</t>
  </si>
  <si>
    <t>QYR</t>
  </si>
  <si>
    <t>LFQB</t>
  </si>
  <si>
    <t>Valence-Chabeuil Airport</t>
  </si>
  <si>
    <t>Valence</t>
  </si>
  <si>
    <t>VAF</t>
  </si>
  <si>
    <t>LFLU</t>
  </si>
  <si>
    <t>Vannes-Meucon Airport</t>
  </si>
  <si>
    <t>Vannes</t>
  </si>
  <si>
    <t>VNE</t>
  </si>
  <si>
    <t>LFRV</t>
  </si>
  <si>
    <t>Megeve Airport</t>
  </si>
  <si>
    <t>Verdun</t>
  </si>
  <si>
    <t>MVV</t>
  </si>
  <si>
    <t>LFHM</t>
  </si>
  <si>
    <t>Vichy-Charmeil Airport</t>
  </si>
  <si>
    <t>Vichy</t>
  </si>
  <si>
    <t>VHY</t>
  </si>
  <si>
    <t>LFLV</t>
  </si>
  <si>
    <t>Villefranche-Tarare Airport</t>
  </si>
  <si>
    <t>Vilefrance</t>
  </si>
  <si>
    <t>XVF</t>
  </si>
  <si>
    <t>LFHV</t>
  </si>
  <si>
    <t>Cayenne-Rochambeau Airport</t>
  </si>
  <si>
    <t>Cayenne</t>
  </si>
  <si>
    <t>French Guiana</t>
  </si>
  <si>
    <t>CAY</t>
  </si>
  <si>
    <t>SOCA</t>
  </si>
  <si>
    <t>Maripasoula Airport</t>
  </si>
  <si>
    <t>Maripasoula</t>
  </si>
  <si>
    <t>MPY</t>
  </si>
  <si>
    <t>SOOA</t>
  </si>
  <si>
    <t>Saint-Laurent-du-Maroni Airport</t>
  </si>
  <si>
    <t>Saint-Laurent-du-Maroni</t>
  </si>
  <si>
    <t>LDX</t>
  </si>
  <si>
    <t>SOOM</t>
  </si>
  <si>
    <t>Saul Airport</t>
  </si>
  <si>
    <t>Saul</t>
  </si>
  <si>
    <t>XAU</t>
  </si>
  <si>
    <t>SOOS</t>
  </si>
  <si>
    <t>Ahe Airport</t>
  </si>
  <si>
    <t>Ahe</t>
  </si>
  <si>
    <t>French Polynesia</t>
  </si>
  <si>
    <t>AHE</t>
  </si>
  <si>
    <t>NTHE</t>
  </si>
  <si>
    <t>Anaa Airport</t>
  </si>
  <si>
    <t>Anaa</t>
  </si>
  <si>
    <t>AAA</t>
  </si>
  <si>
    <t>NTGA</t>
  </si>
  <si>
    <t>Apataki Airport</t>
  </si>
  <si>
    <t>Apataki</t>
  </si>
  <si>
    <t>APK</t>
  </si>
  <si>
    <t>NTGD</t>
  </si>
  <si>
    <t>Arutua Airport</t>
  </si>
  <si>
    <t>Arutua</t>
  </si>
  <si>
    <t>AXR</t>
  </si>
  <si>
    <t>NTGU</t>
  </si>
  <si>
    <t>Bora Bora Airport</t>
  </si>
  <si>
    <t>Bora Bora</t>
  </si>
  <si>
    <t>BOB</t>
  </si>
  <si>
    <t>NTTB</t>
  </si>
  <si>
    <t>Fakarava Airport</t>
  </si>
  <si>
    <t>Fakarava</t>
  </si>
  <si>
    <t>FAV</t>
  </si>
  <si>
    <t>NTGF</t>
  </si>
  <si>
    <t>Hao Airport</t>
  </si>
  <si>
    <t>Hao Island</t>
  </si>
  <si>
    <t>HOI</t>
  </si>
  <si>
    <t>NTTO</t>
  </si>
  <si>
    <t>Hiva Oa-Atuona Airport</t>
  </si>
  <si>
    <t>Hiva-oa</t>
  </si>
  <si>
    <t>AUQ</t>
  </si>
  <si>
    <t>NTMN</t>
  </si>
  <si>
    <t>Huahine-Fare Airport</t>
  </si>
  <si>
    <t>Huahine Island</t>
  </si>
  <si>
    <t>HUH</t>
  </si>
  <si>
    <t>NTTH</t>
  </si>
  <si>
    <t>Kaukura Airport</t>
  </si>
  <si>
    <t>Kaukura Atoll</t>
  </si>
  <si>
    <t>KKR</t>
  </si>
  <si>
    <t>NTGK</t>
  </si>
  <si>
    <t>Makemo Airport</t>
  </si>
  <si>
    <t>Makemo</t>
  </si>
  <si>
    <t>MKP</t>
  </si>
  <si>
    <t>NTGM</t>
  </si>
  <si>
    <t>Manihi Airport</t>
  </si>
  <si>
    <t>Manihi</t>
  </si>
  <si>
    <t>XMH</t>
  </si>
  <si>
    <t>NTGI</t>
  </si>
  <si>
    <t>Mataiva Airport</t>
  </si>
  <si>
    <t>Mataiva</t>
  </si>
  <si>
    <t>MVT</t>
  </si>
  <si>
    <t>NTGV</t>
  </si>
  <si>
    <t>Maupiti Airport</t>
  </si>
  <si>
    <t>Maupiti</t>
  </si>
  <si>
    <t>MAU</t>
  </si>
  <si>
    <t>NTTP</t>
  </si>
  <si>
    <t>Moorea Airport</t>
  </si>
  <si>
    <t>Moorea</t>
  </si>
  <si>
    <t>MOZ</t>
  </si>
  <si>
    <t>NTTM</t>
  </si>
  <si>
    <t>Naiu Airport</t>
  </si>
  <si>
    <t>Niau</t>
  </si>
  <si>
    <t>NIU</t>
  </si>
  <si>
    <t>NTKN</t>
  </si>
  <si>
    <t>Nuku Hiva Airport</t>
  </si>
  <si>
    <t>Nuku Hiva</t>
  </si>
  <si>
    <t>NHV</t>
  </si>
  <si>
    <t>NTMD</t>
  </si>
  <si>
    <t>Faa'a International Airport</t>
  </si>
  <si>
    <t>Papeete</t>
  </si>
  <si>
    <t>PPT</t>
  </si>
  <si>
    <t>NTAA</t>
  </si>
  <si>
    <t>Puka Puka Airport</t>
  </si>
  <si>
    <t>Puka Puka</t>
  </si>
  <si>
    <t>PKP</t>
  </si>
  <si>
    <t>NTGP</t>
  </si>
  <si>
    <t>Pukarua Airport</t>
  </si>
  <si>
    <t>Pukarua</t>
  </si>
  <si>
    <t>PUK</t>
  </si>
  <si>
    <t>NTGQ</t>
  </si>
  <si>
    <t>Raiatea Airport</t>
  </si>
  <si>
    <t>Raiatea Island</t>
  </si>
  <si>
    <t>RFP</t>
  </si>
  <si>
    <t>NTTR</t>
  </si>
  <si>
    <t>Raivavae Airport</t>
  </si>
  <si>
    <t>Raivavae</t>
  </si>
  <si>
    <t>RVV</t>
  </si>
  <si>
    <t>NTAV</t>
  </si>
  <si>
    <t>Rangiroa Airport</t>
  </si>
  <si>
    <t>Rangiroa</t>
  </si>
  <si>
    <t>RGI</t>
  </si>
  <si>
    <t>NTTG</t>
  </si>
  <si>
    <t>Reao Airport</t>
  </si>
  <si>
    <t>Reao</t>
  </si>
  <si>
    <t>REA</t>
  </si>
  <si>
    <t>NTGE</t>
  </si>
  <si>
    <t>Rimatara Airport</t>
  </si>
  <si>
    <t>Rimatara</t>
  </si>
  <si>
    <t>RMT</t>
  </si>
  <si>
    <t>NTAM</t>
  </si>
  <si>
    <t>Rurutu Airport</t>
  </si>
  <si>
    <t>Rurutu</t>
  </si>
  <si>
    <t>RUR</t>
  </si>
  <si>
    <t>NTAR</t>
  </si>
  <si>
    <t>Takapoto Airport</t>
  </si>
  <si>
    <t>Takapoto</t>
  </si>
  <si>
    <t>TKP</t>
  </si>
  <si>
    <t>NTGT</t>
  </si>
  <si>
    <t>Takaroa Airport</t>
  </si>
  <si>
    <t>Takaroa</t>
  </si>
  <si>
    <t>TKX</t>
  </si>
  <si>
    <t>NTKR</t>
  </si>
  <si>
    <t>Tetiaroa Airport</t>
  </si>
  <si>
    <t>Tetiaroa</t>
  </si>
  <si>
    <t>TTI</t>
  </si>
  <si>
    <t>NTTE</t>
  </si>
  <si>
    <t>Tikehau Airport</t>
  </si>
  <si>
    <t>Tikehau</t>
  </si>
  <si>
    <t>TIH</t>
  </si>
  <si>
    <t>NTGC</t>
  </si>
  <si>
    <t>Totegegie Airport</t>
  </si>
  <si>
    <t>Totegegie</t>
  </si>
  <si>
    <t>GMR</t>
  </si>
  <si>
    <t>NTGJ</t>
  </si>
  <si>
    <t>Tubuai Airport</t>
  </si>
  <si>
    <t>Tubuai</t>
  </si>
  <si>
    <t>TUB</t>
  </si>
  <si>
    <t>NTAT</t>
  </si>
  <si>
    <t>Tureia Airport</t>
  </si>
  <si>
    <t>Tureia</t>
  </si>
  <si>
    <t>ZTA</t>
  </si>
  <si>
    <t>NTGY</t>
  </si>
  <si>
    <t>Ua Huka Airport</t>
  </si>
  <si>
    <t>Ua Huka</t>
  </si>
  <si>
    <t>UAH</t>
  </si>
  <si>
    <t>NTMU</t>
  </si>
  <si>
    <t>Ua Pou Airport</t>
  </si>
  <si>
    <t>Ua Pou</t>
  </si>
  <si>
    <t>UAP</t>
  </si>
  <si>
    <t>NTMP</t>
  </si>
  <si>
    <t>Bitam Airport</t>
  </si>
  <si>
    <t>Bitam</t>
  </si>
  <si>
    <t>Gabon</t>
  </si>
  <si>
    <t>BMM</t>
  </si>
  <si>
    <t>FOOB</t>
  </si>
  <si>
    <t>M'Vengue El Hadj Omar Bongo Ondimba International Airport</t>
  </si>
  <si>
    <t>Franceville</t>
  </si>
  <si>
    <t>MVB</t>
  </si>
  <si>
    <t>FOON</t>
  </si>
  <si>
    <t>Koulamoutou Mabimbi Airport</t>
  </si>
  <si>
    <t>Koulamoutou</t>
  </si>
  <si>
    <t>KOU</t>
  </si>
  <si>
    <t>FOGK</t>
  </si>
  <si>
    <t>Lambarene Airport</t>
  </si>
  <si>
    <t>Lambarene</t>
  </si>
  <si>
    <t>LBQ</t>
  </si>
  <si>
    <t>FOGR</t>
  </si>
  <si>
    <t>Libreville Leon M'ba International Airport</t>
  </si>
  <si>
    <t>Libreville</t>
  </si>
  <si>
    <t>LBV</t>
  </si>
  <si>
    <t>FOOL</t>
  </si>
  <si>
    <t>Makokou Airport</t>
  </si>
  <si>
    <t>Makokou</t>
  </si>
  <si>
    <t>MKU</t>
  </si>
  <si>
    <t>FOOK</t>
  </si>
  <si>
    <t>Mayumba Airport</t>
  </si>
  <si>
    <t>Mayumba</t>
  </si>
  <si>
    <t>MYB</t>
  </si>
  <si>
    <t>FOOY</t>
  </si>
  <si>
    <t>Mouilla Ville Airport</t>
  </si>
  <si>
    <t>Mouila</t>
  </si>
  <si>
    <t>MJL</t>
  </si>
  <si>
    <t>FOGM</t>
  </si>
  <si>
    <t>Okondja Airport</t>
  </si>
  <si>
    <t>Okondja</t>
  </si>
  <si>
    <t>OKN</t>
  </si>
  <si>
    <t>FOGQ</t>
  </si>
  <si>
    <t>Omboue Hopital Airport</t>
  </si>
  <si>
    <t>Omboue Hospial</t>
  </si>
  <si>
    <t>OMB</t>
  </si>
  <si>
    <t>FOOH</t>
  </si>
  <si>
    <t>Oyem Airport</t>
  </si>
  <si>
    <t>Oyem</t>
  </si>
  <si>
    <t>OYE</t>
  </si>
  <si>
    <t>FOGO</t>
  </si>
  <si>
    <t>Port Gentil Airport</t>
  </si>
  <si>
    <t>Port Gentil</t>
  </si>
  <si>
    <t>POG</t>
  </si>
  <si>
    <t>FOOG</t>
  </si>
  <si>
    <t>Tchibanga Airport</t>
  </si>
  <si>
    <t>Tchibanga</t>
  </si>
  <si>
    <t>TCH</t>
  </si>
  <si>
    <t>FOOT</t>
  </si>
  <si>
    <t>Banjul International Airport</t>
  </si>
  <si>
    <t>Banjul</t>
  </si>
  <si>
    <t>Gambia</t>
  </si>
  <si>
    <t>BJL</t>
  </si>
  <si>
    <t>GBYD</t>
  </si>
  <si>
    <t>Batumi International Airport</t>
  </si>
  <si>
    <t>Batumi</t>
  </si>
  <si>
    <t>Georgia</t>
  </si>
  <si>
    <t>BUS</t>
  </si>
  <si>
    <t>UGSB</t>
  </si>
  <si>
    <t>Kopitnari Airport</t>
  </si>
  <si>
    <t>Kutaisi</t>
  </si>
  <si>
    <t>KUT</t>
  </si>
  <si>
    <t>UGKO</t>
  </si>
  <si>
    <t>Sukhumi Dranda Airport</t>
  </si>
  <si>
    <t>Sukhumi</t>
  </si>
  <si>
    <t>SUI</t>
  </si>
  <si>
    <t>UGSS</t>
  </si>
  <si>
    <t>Tbilisi International Airport</t>
  </si>
  <si>
    <t>Tbilisi</t>
  </si>
  <si>
    <t>TBS</t>
  </si>
  <si>
    <t>UGTB</t>
  </si>
  <si>
    <t>Aachen-Merzbruck Airport</t>
  </si>
  <si>
    <t>Aachen</t>
  </si>
  <si>
    <t>Germany</t>
  </si>
  <si>
    <t>AAH</t>
  </si>
  <si>
    <t>EDKA</t>
  </si>
  <si>
    <t>Altenburg-Nobitz Airport</t>
  </si>
  <si>
    <t>Altenburg</t>
  </si>
  <si>
    <t>AOC</t>
  </si>
  <si>
    <t>EDAC</t>
  </si>
  <si>
    <t>Arnsberg-Menden Airport</t>
  </si>
  <si>
    <t>Arnsberg</t>
  </si>
  <si>
    <t>ZCA</t>
  </si>
  <si>
    <t>EDLA</t>
  </si>
  <si>
    <t>Augsburg Airport</t>
  </si>
  <si>
    <t>Augsburg</t>
  </si>
  <si>
    <t>AGB</t>
  </si>
  <si>
    <t>EDMA</t>
  </si>
  <si>
    <t>Barth Airport</t>
  </si>
  <si>
    <t>Barth</t>
  </si>
  <si>
    <t>BBH</t>
  </si>
  <si>
    <t>EDBH</t>
  </si>
  <si>
    <t>Bayreuth Airport</t>
  </si>
  <si>
    <t>Bayreuth</t>
  </si>
  <si>
    <t>BYU</t>
  </si>
  <si>
    <t>EDQD</t>
  </si>
  <si>
    <t>Berlin</t>
  </si>
  <si>
    <t>EDDB</t>
  </si>
  <si>
    <t>Bitburg Airport</t>
  </si>
  <si>
    <t>Birburg</t>
  </si>
  <si>
    <t>BBJ</t>
  </si>
  <si>
    <t>EDRB</t>
  </si>
  <si>
    <t>Borkum Airport</t>
  </si>
  <si>
    <t>Borkum</t>
  </si>
  <si>
    <t>BMK</t>
  </si>
  <si>
    <t>EDWR</t>
  </si>
  <si>
    <t>Braunschweig Wolfsburg Airport</t>
  </si>
  <si>
    <t>Braunschweig</t>
  </si>
  <si>
    <t>BWE</t>
  </si>
  <si>
    <t>EDVE</t>
  </si>
  <si>
    <t>Bremen Airport</t>
  </si>
  <si>
    <t>Bremen</t>
  </si>
  <si>
    <t>BRE</t>
  </si>
  <si>
    <t>EDDW</t>
  </si>
  <si>
    <t>Bremerhaven Airport</t>
  </si>
  <si>
    <t>Bremerhaven</t>
  </si>
  <si>
    <t>BRV</t>
  </si>
  <si>
    <t>EDWB</t>
  </si>
  <si>
    <t>Heide-Busum Airport</t>
  </si>
  <si>
    <t>Busum</t>
  </si>
  <si>
    <t>HEI</t>
  </si>
  <si>
    <t>EDXB</t>
  </si>
  <si>
    <t>Celle Airport</t>
  </si>
  <si>
    <t>Celle</t>
  </si>
  <si>
    <t>ZCN</t>
  </si>
  <si>
    <t>ETHC</t>
  </si>
  <si>
    <t>Cochstedt Airport</t>
  </si>
  <si>
    <t>Cochstedt</t>
  </si>
  <si>
    <t>CSO</t>
  </si>
  <si>
    <t>EDBC</t>
  </si>
  <si>
    <t>Cologne Bonn Airport</t>
  </si>
  <si>
    <t>Cologne</t>
  </si>
  <si>
    <t>CGN</t>
  </si>
  <si>
    <t>EDDK</t>
  </si>
  <si>
    <t>Whiting Field Naval Air Station South Airport</t>
  </si>
  <si>
    <t>Cuxhaven</t>
  </si>
  <si>
    <t>NDZ</t>
  </si>
  <si>
    <t>KNDZ</t>
  </si>
  <si>
    <t>Donaueschingen-Villingen Airport</t>
  </si>
  <si>
    <t>Donaueschingen</t>
  </si>
  <si>
    <t>ZQL</t>
  </si>
  <si>
    <t>EDTD</t>
  </si>
  <si>
    <t>Dortmund Airport</t>
  </si>
  <si>
    <t>Dortmund</t>
  </si>
  <si>
    <t>DTM</t>
  </si>
  <si>
    <t>EDLW</t>
  </si>
  <si>
    <t>Dresden Airport</t>
  </si>
  <si>
    <t>Dresden</t>
  </si>
  <si>
    <t>DRS</t>
  </si>
  <si>
    <t>EDDC</t>
  </si>
  <si>
    <t>Dusseldorf International Airport</t>
  </si>
  <si>
    <t>Duesseldorf</t>
  </si>
  <si>
    <t>DUS</t>
  </si>
  <si>
    <t>EDDL</t>
  </si>
  <si>
    <t>Engels heliport</t>
  </si>
  <si>
    <t>Ebenhofen</t>
  </si>
  <si>
    <t>EBE</t>
  </si>
  <si>
    <t>EBEN</t>
  </si>
  <si>
    <t>Frankfurt-Egelsbach Airport</t>
  </si>
  <si>
    <t>Egelsbach</t>
  </si>
  <si>
    <t>QEF</t>
  </si>
  <si>
    <t>EDFE</t>
  </si>
  <si>
    <t>Emden Airport</t>
  </si>
  <si>
    <t>Emden</t>
  </si>
  <si>
    <t>EME</t>
  </si>
  <si>
    <t>EDWE</t>
  </si>
  <si>
    <t>Erfurt Airport</t>
  </si>
  <si>
    <t>Erfurt</t>
  </si>
  <si>
    <t>ERF</t>
  </si>
  <si>
    <t>EDDE</t>
  </si>
  <si>
    <t>Essen Mulheim Airport</t>
  </si>
  <si>
    <t>Essen</t>
  </si>
  <si>
    <t>ESS</t>
  </si>
  <si>
    <t>EDLE</t>
  </si>
  <si>
    <t>Ska-Edeby Airport</t>
  </si>
  <si>
    <t>ESX</t>
  </si>
  <si>
    <t>ESSE</t>
  </si>
  <si>
    <t>Flensburg-Schaferhaus Airport</t>
  </si>
  <si>
    <t>Flensburg</t>
  </si>
  <si>
    <t>FLF</t>
  </si>
  <si>
    <t>EDXF</t>
  </si>
  <si>
    <t>Frankfurt am Main International Airport</t>
  </si>
  <si>
    <t>Frankfurt</t>
  </si>
  <si>
    <t>FRA</t>
  </si>
  <si>
    <t>EDDF</t>
  </si>
  <si>
    <t>Friedrichshafen Airport</t>
  </si>
  <si>
    <t>Friedrichshafen</t>
  </si>
  <si>
    <t>FDH</t>
  </si>
  <si>
    <t>EDNY</t>
  </si>
  <si>
    <t>Furstenfeldbruck Airport</t>
  </si>
  <si>
    <t>Fuerstenfeldbruck</t>
  </si>
  <si>
    <t>FEL</t>
  </si>
  <si>
    <t>ETSF</t>
  </si>
  <si>
    <t>Geilenkirchen Air Base</t>
  </si>
  <si>
    <t>Geilenkirchen</t>
  </si>
  <si>
    <t>GKE</t>
  </si>
  <si>
    <t>ETNG</t>
  </si>
  <si>
    <t>[Duplicate] Giebelstadt Army Air Field</t>
  </si>
  <si>
    <t>Giebelstadt</t>
  </si>
  <si>
    <t>GHF</t>
  </si>
  <si>
    <t>ETEU</t>
  </si>
  <si>
    <t>Gutersloh Air Base</t>
  </si>
  <si>
    <t>Guetersloh</t>
  </si>
  <si>
    <t>GUT</t>
  </si>
  <si>
    <t>ETUO</t>
  </si>
  <si>
    <t>Frankfurt-Hahn Airport</t>
  </si>
  <si>
    <t>Hahn</t>
  </si>
  <si>
    <t>HHN</t>
  </si>
  <si>
    <t>EDFH</t>
  </si>
  <si>
    <t>Hamburg Airport</t>
  </si>
  <si>
    <t>Hamburg</t>
  </si>
  <si>
    <t>HAM</t>
  </si>
  <si>
    <t>EDDH</t>
  </si>
  <si>
    <t>Hamburg-Finkenwerder Airport</t>
  </si>
  <si>
    <t>XFW</t>
  </si>
  <si>
    <t>EDHI</t>
  </si>
  <si>
    <t>Hanau Army Air Field</t>
  </si>
  <si>
    <t>Hanau</t>
  </si>
  <si>
    <t>ZNF</t>
  </si>
  <si>
    <t>ETID</t>
  </si>
  <si>
    <t>Hannover Airport</t>
  </si>
  <si>
    <t>Hannover</t>
  </si>
  <si>
    <t>HAJ</t>
  </si>
  <si>
    <t>EDDV</t>
  </si>
  <si>
    <t>Helgoland-Dune Airport</t>
  </si>
  <si>
    <t>Helgoland</t>
  </si>
  <si>
    <t>HGL</t>
  </si>
  <si>
    <t>EDXH</t>
  </si>
  <si>
    <t>Heringsdorf Airport</t>
  </si>
  <si>
    <t>Heringsdorf</t>
  </si>
  <si>
    <t>HDF</t>
  </si>
  <si>
    <t>EDAH</t>
  </si>
  <si>
    <t>Hof-Plauen Airport</t>
  </si>
  <si>
    <t>Hof</t>
  </si>
  <si>
    <t>HOQ</t>
  </si>
  <si>
    <t>EDQM</t>
  </si>
  <si>
    <t>Ingolstadt Manching Airport</t>
  </si>
  <si>
    <t>Ingolstadt</t>
  </si>
  <si>
    <t>IGS</t>
  </si>
  <si>
    <t>ETSI</t>
  </si>
  <si>
    <t>Juist Airport</t>
  </si>
  <si>
    <t>Juist</t>
  </si>
  <si>
    <t>JUI</t>
  </si>
  <si>
    <t>EDWJ</t>
  </si>
  <si>
    <t>Karlsruhe Baden-Baden Airport</t>
  </si>
  <si>
    <t>Karlsruhe/Baden-Baden</t>
  </si>
  <si>
    <t>FKB</t>
  </si>
  <si>
    <t>EDSB</t>
  </si>
  <si>
    <t>Kassel-Calden Airport</t>
  </si>
  <si>
    <t>Kassel</t>
  </si>
  <si>
    <t>KSF</t>
  </si>
  <si>
    <t>EDVK</t>
  </si>
  <si>
    <t>Emporia Municipal Airport</t>
  </si>
  <si>
    <t>Kempten</t>
  </si>
  <si>
    <t>EMP</t>
  </si>
  <si>
    <t>KEMP</t>
  </si>
  <si>
    <t>Kiel-Holtenau Airport</t>
  </si>
  <si>
    <t>Kiel</t>
  </si>
  <si>
    <t>KEL</t>
  </si>
  <si>
    <t>EDHK</t>
  </si>
  <si>
    <t>Koblenz-Winningen Airport</t>
  </si>
  <si>
    <t>Koblenz</t>
  </si>
  <si>
    <t>ZNV</t>
  </si>
  <si>
    <t>EDRK</t>
  </si>
  <si>
    <t>Rostock-Laage Airport</t>
  </si>
  <si>
    <t>Laage</t>
  </si>
  <si>
    <t>RLG</t>
  </si>
  <si>
    <t>ETNL</t>
  </si>
  <si>
    <t>Lahr Airport</t>
  </si>
  <si>
    <t>Lahr</t>
  </si>
  <si>
    <t>LHA</t>
  </si>
  <si>
    <t>EDTL</t>
  </si>
  <si>
    <t>Langeoog Airport</t>
  </si>
  <si>
    <t>Langeoog</t>
  </si>
  <si>
    <t>LGO</t>
  </si>
  <si>
    <t>EDWL</t>
  </si>
  <si>
    <t>Leipzig Halle Airport</t>
  </si>
  <si>
    <t>Leipzig</t>
  </si>
  <si>
    <t>LEJ</t>
  </si>
  <si>
    <t>EDDP</t>
  </si>
  <si>
    <t>Hunt Field</t>
  </si>
  <si>
    <t>Lindau</t>
  </si>
  <si>
    <t>LND</t>
  </si>
  <si>
    <t>KLND</t>
  </si>
  <si>
    <t>Lubeck Blankensee Airport</t>
  </si>
  <si>
    <t>Luebeck</t>
  </si>
  <si>
    <t>LBC</t>
  </si>
  <si>
    <t>EDHL</t>
  </si>
  <si>
    <t>Mannheim-City Airport</t>
  </si>
  <si>
    <t>Mannheim</t>
  </si>
  <si>
    <t>MHG</t>
  </si>
  <si>
    <t>EDFM</t>
  </si>
  <si>
    <t>Memmingen Allgau Airport</t>
  </si>
  <si>
    <t>Memmingen</t>
  </si>
  <si>
    <t>FMM</t>
  </si>
  <si>
    <t>EDJA</t>
  </si>
  <si>
    <t>Monchengladbach Airport</t>
  </si>
  <si>
    <t>Moenchengladbach</t>
  </si>
  <si>
    <t>MGL</t>
  </si>
  <si>
    <t>EDLN</t>
  </si>
  <si>
    <t>Munich International Airport</t>
  </si>
  <si>
    <t>Munich</t>
  </si>
  <si>
    <t>MUC</t>
  </si>
  <si>
    <t>EDDM</t>
  </si>
  <si>
    <t>Munster Osnabruck Airport</t>
  </si>
  <si>
    <t>Munster</t>
  </si>
  <si>
    <t>FMO</t>
  </si>
  <si>
    <t>EDDG</t>
  </si>
  <si>
    <t>Neubrandenburg Airport</t>
  </si>
  <si>
    <t>Neubrandenburg</t>
  </si>
  <si>
    <t>FNB</t>
  </si>
  <si>
    <t>EDBN</t>
  </si>
  <si>
    <t>Neumunster Airport</t>
  </si>
  <si>
    <t>Neumuenster</t>
  </si>
  <si>
    <t>EUM</t>
  </si>
  <si>
    <t>EDHN</t>
  </si>
  <si>
    <t>Norden-Norddeich Airport</t>
  </si>
  <si>
    <t>Norden</t>
  </si>
  <si>
    <t>NOE</t>
  </si>
  <si>
    <t>EDWS</t>
  </si>
  <si>
    <t>Norderney Airport</t>
  </si>
  <si>
    <t>Norderney</t>
  </si>
  <si>
    <t>NRD</t>
  </si>
  <si>
    <t>EDWY</t>
  </si>
  <si>
    <t>Nuremberg Airport</t>
  </si>
  <si>
    <t>Nuernberg</t>
  </si>
  <si>
    <t>NUE</t>
  </si>
  <si>
    <t>EDDN</t>
  </si>
  <si>
    <t>Oberpfaffenhofen Airport</t>
  </si>
  <si>
    <t>Oberpfaffenhofen</t>
  </si>
  <si>
    <t>OBF</t>
  </si>
  <si>
    <t>EDMO</t>
  </si>
  <si>
    <t>Paderborn Lippstadt Airport</t>
  </si>
  <si>
    <t>Paderborn</t>
  </si>
  <si>
    <t>PAD</t>
  </si>
  <si>
    <t>EDLP</t>
  </si>
  <si>
    <t>Schwerin Parchim Airport</t>
  </si>
  <si>
    <t>Parchim</t>
  </si>
  <si>
    <t>SZW</t>
  </si>
  <si>
    <t>EDOP</t>
  </si>
  <si>
    <t>Peenemunde Airport</t>
  </si>
  <si>
    <t>Peenemunde</t>
  </si>
  <si>
    <t>PEF</t>
  </si>
  <si>
    <t>EDCP</t>
  </si>
  <si>
    <t>Ramstein Air Base</t>
  </si>
  <si>
    <t>Ramstein</t>
  </si>
  <si>
    <t>RMS</t>
  </si>
  <si>
    <t>ETAR</t>
  </si>
  <si>
    <t>Rugen Airport</t>
  </si>
  <si>
    <t>Ruegen</t>
  </si>
  <si>
    <t>GTI</t>
  </si>
  <si>
    <t>EDCG</t>
  </si>
  <si>
    <t>Saarbrucken Airport</t>
  </si>
  <si>
    <t>Saarbruecken</t>
  </si>
  <si>
    <t>SCN</t>
  </si>
  <si>
    <t>EDDR</t>
  </si>
  <si>
    <t>St. Peter-Ording Airport</t>
  </si>
  <si>
    <t>Sankt Peter-Ording</t>
  </si>
  <si>
    <t>PSH</t>
  </si>
  <si>
    <t>EDXO</t>
  </si>
  <si>
    <t>Spangdahlem Air Base</t>
  </si>
  <si>
    <t>Spangdahlem</t>
  </si>
  <si>
    <t>SPM</t>
  </si>
  <si>
    <t>ETAD</t>
  </si>
  <si>
    <t>Speyer Airport</t>
  </si>
  <si>
    <t>Speyer</t>
  </si>
  <si>
    <t>ZQC</t>
  </si>
  <si>
    <t>EDRY</t>
  </si>
  <si>
    <t>Stendal-Borstel Airport</t>
  </si>
  <si>
    <t>Stendal</t>
  </si>
  <si>
    <t>ZSN</t>
  </si>
  <si>
    <t>EDOV</t>
  </si>
  <si>
    <t>Straubing Airport</t>
  </si>
  <si>
    <t>Straubing</t>
  </si>
  <si>
    <t>RBM</t>
  </si>
  <si>
    <t>EDMS</t>
  </si>
  <si>
    <t>Stuttgart Airport</t>
  </si>
  <si>
    <t>Stuttgart</t>
  </si>
  <si>
    <t>STR</t>
  </si>
  <si>
    <t>EDDS</t>
  </si>
  <si>
    <t>Trier-Fohren Airport</t>
  </si>
  <si>
    <t>Trier</t>
  </si>
  <si>
    <t>ZQF</t>
  </si>
  <si>
    <t>EDRT</t>
  </si>
  <si>
    <t>Wangerooge Airport</t>
  </si>
  <si>
    <t>Wangerooge</t>
  </si>
  <si>
    <t>AGE</t>
  </si>
  <si>
    <t>EDWG</t>
  </si>
  <si>
    <t>Weeze Airport</t>
  </si>
  <si>
    <t>Weeze</t>
  </si>
  <si>
    <t>NRN</t>
  </si>
  <si>
    <t>EDLV</t>
  </si>
  <si>
    <t>Westerland Sylt Airport</t>
  </si>
  <si>
    <t>Westerland</t>
  </si>
  <si>
    <t>GWT</t>
  </si>
  <si>
    <t>EDXW</t>
  </si>
  <si>
    <t>Wilhelmshaven-Mariensiel Airport</t>
  </si>
  <si>
    <t>Wilhelmshaven</t>
  </si>
  <si>
    <t>WVN</t>
  </si>
  <si>
    <t>EDWI</t>
  </si>
  <si>
    <t>Zweibrucken Airport</t>
  </si>
  <si>
    <t>Zweibruecken</t>
  </si>
  <si>
    <t>ZQW</t>
  </si>
  <si>
    <t>EDRZ</t>
  </si>
  <si>
    <t>Kotoka International Airport</t>
  </si>
  <si>
    <t>Accra</t>
  </si>
  <si>
    <t>Ghana</t>
  </si>
  <si>
    <t>ACC</t>
  </si>
  <si>
    <t>DGAA</t>
  </si>
  <si>
    <t>Kumasi Airport</t>
  </si>
  <si>
    <t>Kumasi</t>
  </si>
  <si>
    <t>KMS</t>
  </si>
  <si>
    <t>DGSI</t>
  </si>
  <si>
    <t>Sunyani Airport</t>
  </si>
  <si>
    <t>Sunyani</t>
  </si>
  <si>
    <t>NYI</t>
  </si>
  <si>
    <t>DGSN</t>
  </si>
  <si>
    <t>Takoradi Airport</t>
  </si>
  <si>
    <t>Takoradi</t>
  </si>
  <si>
    <t>TKD</t>
  </si>
  <si>
    <t>DGTK</t>
  </si>
  <si>
    <t>Tamale Airport</t>
  </si>
  <si>
    <t>Tamale</t>
  </si>
  <si>
    <t>TML</t>
  </si>
  <si>
    <t>DGLE</t>
  </si>
  <si>
    <t>Gibraltar Airport</t>
  </si>
  <si>
    <t>Gibraltar</t>
  </si>
  <si>
    <t>GIB</t>
  </si>
  <si>
    <t>LXGB</t>
  </si>
  <si>
    <t>Agrinion Air Base</t>
  </si>
  <si>
    <t>Agrinion</t>
  </si>
  <si>
    <t>Greece</t>
  </si>
  <si>
    <t>AGQ</t>
  </si>
  <si>
    <t>LGAG</t>
  </si>
  <si>
    <t>Dimokritos Airport</t>
  </si>
  <si>
    <t>Alexandroupolis</t>
  </si>
  <si>
    <t>AXD</t>
  </si>
  <si>
    <t>LGAL</t>
  </si>
  <si>
    <t>Andravida Air Base</t>
  </si>
  <si>
    <t>Andravida</t>
  </si>
  <si>
    <t>PYR</t>
  </si>
  <si>
    <t>LGAD</t>
  </si>
  <si>
    <t>Astypalaia Airport</t>
  </si>
  <si>
    <t>Astypalaia</t>
  </si>
  <si>
    <t>JTY</t>
  </si>
  <si>
    <t>LGPL</t>
  </si>
  <si>
    <t>Eleftherios Venizelos International Airport</t>
  </si>
  <si>
    <t>Athens</t>
  </si>
  <si>
    <t>ATH</t>
  </si>
  <si>
    <t>LGAV</t>
  </si>
  <si>
    <t>Athen Helenikon Airport</t>
  </si>
  <si>
    <t>HEW</t>
  </si>
  <si>
    <t>LGAT</t>
  </si>
  <si>
    <t>Chania International Airport</t>
  </si>
  <si>
    <t>Chania</t>
  </si>
  <si>
    <t>CHQ</t>
  </si>
  <si>
    <t>LGSA</t>
  </si>
  <si>
    <t>Chios Island National Airport</t>
  </si>
  <si>
    <t>Chios</t>
  </si>
  <si>
    <t>JKH</t>
  </si>
  <si>
    <t>LGHI</t>
  </si>
  <si>
    <t>Naxos Airport</t>
  </si>
  <si>
    <t>Cyclades Islands</t>
  </si>
  <si>
    <t>JNX</t>
  </si>
  <si>
    <t>LGNX</t>
  </si>
  <si>
    <t>Heraklion International Nikos Kazantzakis Airport</t>
  </si>
  <si>
    <t>Heraklion</t>
  </si>
  <si>
    <t>HER</t>
  </si>
  <si>
    <t>LGIR</t>
  </si>
  <si>
    <t>Ikaria Airport</t>
  </si>
  <si>
    <t>Ikaria</t>
  </si>
  <si>
    <t>JIK</t>
  </si>
  <si>
    <t>LGIK</t>
  </si>
  <si>
    <t>Ioannina Airport</t>
  </si>
  <si>
    <t>Ioannina</t>
  </si>
  <si>
    <t>IOA</t>
  </si>
  <si>
    <t>LGIO</t>
  </si>
  <si>
    <t>Kalamata Airport</t>
  </si>
  <si>
    <t>Kalamata</t>
  </si>
  <si>
    <t>KLX</t>
  </si>
  <si>
    <t>LGKL</t>
  </si>
  <si>
    <t>Kalymnos Airport</t>
  </si>
  <si>
    <t>Kalymnos</t>
  </si>
  <si>
    <t>JKL</t>
  </si>
  <si>
    <t>LGKY</t>
  </si>
  <si>
    <t>Karpathos Airport</t>
  </si>
  <si>
    <t>Karpathos</t>
  </si>
  <si>
    <t>AOK</t>
  </si>
  <si>
    <t>LGKP</t>
  </si>
  <si>
    <t>Kasos Airport</t>
  </si>
  <si>
    <t>Kasos</t>
  </si>
  <si>
    <t>KSJ</t>
  </si>
  <si>
    <t>LGKS</t>
  </si>
  <si>
    <t>Kastelorizo Airport</t>
  </si>
  <si>
    <t>Kastelorizo</t>
  </si>
  <si>
    <t>KZS</t>
  </si>
  <si>
    <t>LGKJ</t>
  </si>
  <si>
    <t>Kastoria National Airport</t>
  </si>
  <si>
    <t>Kastoria</t>
  </si>
  <si>
    <t>KSO</t>
  </si>
  <si>
    <t>LGKA</t>
  </si>
  <si>
    <t>Alexander the Great International Airport</t>
  </si>
  <si>
    <t>Kavala</t>
  </si>
  <si>
    <t>KVA</t>
  </si>
  <si>
    <t>LGKV</t>
  </si>
  <si>
    <t>Kefallinia Airport</t>
  </si>
  <si>
    <t>Keffallinia</t>
  </si>
  <si>
    <t>EFL</t>
  </si>
  <si>
    <t>LGKF</t>
  </si>
  <si>
    <t>Ioannis Kapodistrias International Airport</t>
  </si>
  <si>
    <t>Kerkyra/corfu</t>
  </si>
  <si>
    <t>CFU</t>
  </si>
  <si>
    <t>LGKR</t>
  </si>
  <si>
    <t>Kithira Airport</t>
  </si>
  <si>
    <t>Kithira</t>
  </si>
  <si>
    <t>KIT</t>
  </si>
  <si>
    <t>LGKC</t>
  </si>
  <si>
    <t>Kos Airport</t>
  </si>
  <si>
    <t>Kos</t>
  </si>
  <si>
    <t>KGS</t>
  </si>
  <si>
    <t>LGKO</t>
  </si>
  <si>
    <t>Filippos Airport</t>
  </si>
  <si>
    <t>Kozani</t>
  </si>
  <si>
    <t>KZI</t>
  </si>
  <si>
    <t>LGKZ</t>
  </si>
  <si>
    <t>Larisa Airport</t>
  </si>
  <si>
    <t>Larissa</t>
  </si>
  <si>
    <t>LRA</t>
  </si>
  <si>
    <t>LGLR</t>
  </si>
  <si>
    <t>Leros Airport</t>
  </si>
  <si>
    <t>Leros</t>
  </si>
  <si>
    <t>LRS</t>
  </si>
  <si>
    <t>LGLE</t>
  </si>
  <si>
    <t>Limnos Airport</t>
  </si>
  <si>
    <t>Limnos</t>
  </si>
  <si>
    <t>LXS</t>
  </si>
  <si>
    <t>LGLM</t>
  </si>
  <si>
    <t>Milos Airport</t>
  </si>
  <si>
    <t>Milos</t>
  </si>
  <si>
    <t>MLO</t>
  </si>
  <si>
    <t>LGML</t>
  </si>
  <si>
    <t>Mikonos Airport</t>
  </si>
  <si>
    <t>Mykonos</t>
  </si>
  <si>
    <t>JMK</t>
  </si>
  <si>
    <t>LGMK</t>
  </si>
  <si>
    <t>Mytilene International Airport</t>
  </si>
  <si>
    <t>Mytilini</t>
  </si>
  <si>
    <t>MJT</t>
  </si>
  <si>
    <t>LGMT</t>
  </si>
  <si>
    <t>Nea Anchialos Airport</t>
  </si>
  <si>
    <t>Nea Anghialos</t>
  </si>
  <si>
    <t>VOL</t>
  </si>
  <si>
    <t>LGBL</t>
  </si>
  <si>
    <t>Paros Airport</t>
  </si>
  <si>
    <t>Paros</t>
  </si>
  <si>
    <t>PAS</t>
  </si>
  <si>
    <t>LGPA</t>
  </si>
  <si>
    <t>Araxos Airport</t>
  </si>
  <si>
    <t>Patras</t>
  </si>
  <si>
    <t>GPA</t>
  </si>
  <si>
    <t>LGRX</t>
  </si>
  <si>
    <t>Porto Cheli Airport</t>
  </si>
  <si>
    <t>Porto Heli</t>
  </si>
  <si>
    <t>PKH</t>
  </si>
  <si>
    <t>LGHL</t>
  </si>
  <si>
    <t>Aktion National Airport</t>
  </si>
  <si>
    <t>Preveza</t>
  </si>
  <si>
    <t>PVK</t>
  </si>
  <si>
    <t>LGPZ</t>
  </si>
  <si>
    <t>Diagoras Airport</t>
  </si>
  <si>
    <t>Rhodos</t>
  </si>
  <si>
    <t>RHO</t>
  </si>
  <si>
    <t>LGRP</t>
  </si>
  <si>
    <t>Samos Airport</t>
  </si>
  <si>
    <t>Samos</t>
  </si>
  <si>
    <t>SMI</t>
  </si>
  <si>
    <t>LGSM</t>
  </si>
  <si>
    <t>Sitia Airport</t>
  </si>
  <si>
    <t>Sitia</t>
  </si>
  <si>
    <t>JSH</t>
  </si>
  <si>
    <t>LGST</t>
  </si>
  <si>
    <t>Skiathos Island National Airport</t>
  </si>
  <si>
    <t>Skiathos</t>
  </si>
  <si>
    <t>JSI</t>
  </si>
  <si>
    <t>LGSK</t>
  </si>
  <si>
    <t>Skiros Airport</t>
  </si>
  <si>
    <t>Skiros</t>
  </si>
  <si>
    <t>SKU</t>
  </si>
  <si>
    <t>LGSY</t>
  </si>
  <si>
    <t>Syros Airport</t>
  </si>
  <si>
    <t>Syros Island</t>
  </si>
  <si>
    <t>JSY</t>
  </si>
  <si>
    <t>LGSO</t>
  </si>
  <si>
    <t>Thessaloniki Macedonia International Airport</t>
  </si>
  <si>
    <t>Thessaloniki</t>
  </si>
  <si>
    <t>SKG</t>
  </si>
  <si>
    <t>LGTS</t>
  </si>
  <si>
    <t>Santorini Airport</t>
  </si>
  <si>
    <t>Thira</t>
  </si>
  <si>
    <t>JTR</t>
  </si>
  <si>
    <t>LGSR</t>
  </si>
  <si>
    <t>Dionysios Solomos Airport</t>
  </si>
  <si>
    <t>Zakynthos</t>
  </si>
  <si>
    <t>ZTH</t>
  </si>
  <si>
    <t>LGZA</t>
  </si>
  <si>
    <t>Aasiaat Airport</t>
  </si>
  <si>
    <t>Aasiaat</t>
  </si>
  <si>
    <t>Greenland</t>
  </si>
  <si>
    <t>JEG</t>
  </si>
  <si>
    <t>BGAA</t>
  </si>
  <si>
    <t>Alluitsup Paa Heliport</t>
  </si>
  <si>
    <t>Alluitsup Paa</t>
  </si>
  <si>
    <t>LLU</t>
  </si>
  <si>
    <t>BGAP</t>
  </si>
  <si>
    <t>Tasiilaq Heliport</t>
  </si>
  <si>
    <t>Angmagssalik</t>
  </si>
  <si>
    <t>AGM</t>
  </si>
  <si>
    <t>BGAM</t>
  </si>
  <si>
    <t>Godthaab / Nuuk Airport</t>
  </si>
  <si>
    <t>Godthaab</t>
  </si>
  <si>
    <t>GOH</t>
  </si>
  <si>
    <t>BGGH</t>
  </si>
  <si>
    <t>Ilulissat Airport</t>
  </si>
  <si>
    <t>Ilulissat</t>
  </si>
  <si>
    <t>JAV</t>
  </si>
  <si>
    <t>BGJN</t>
  </si>
  <si>
    <t>Ittoqqortoormiit Heliport</t>
  </si>
  <si>
    <t>Ittoqqortoormiit</t>
  </si>
  <si>
    <t>OBY</t>
  </si>
  <si>
    <t>BGSC</t>
  </si>
  <si>
    <t>Maniitsoq Airport</t>
  </si>
  <si>
    <t>Maniitsoq</t>
  </si>
  <si>
    <t>JSU</t>
  </si>
  <si>
    <t>BGMQ</t>
  </si>
  <si>
    <t>Nanortalik Heliport</t>
  </si>
  <si>
    <t>Nanortalik</t>
  </si>
  <si>
    <t>JNN</t>
  </si>
  <si>
    <t>BGNN</t>
  </si>
  <si>
    <t>Narsaq Heliport</t>
  </si>
  <si>
    <t>Narsaq</t>
  </si>
  <si>
    <t>JNS</t>
  </si>
  <si>
    <t>BGNS</t>
  </si>
  <si>
    <t>Narsarsuaq Airport</t>
  </si>
  <si>
    <t>Narssarssuaq</t>
  </si>
  <si>
    <t>UAK</t>
  </si>
  <si>
    <t>BGBW</t>
  </si>
  <si>
    <t>Neerlerit Inaat Airport</t>
  </si>
  <si>
    <t>Neerlerit Inaat</t>
  </si>
  <si>
    <t>CNP</t>
  </si>
  <si>
    <t>BGCO</t>
  </si>
  <si>
    <t>Paamiut Heliport</t>
  </si>
  <si>
    <t>Paamiut</t>
  </si>
  <si>
    <t>JFR</t>
  </si>
  <si>
    <t>BGFH</t>
  </si>
  <si>
    <t>Qaanaaq Airport</t>
  </si>
  <si>
    <t>Qaanaaq</t>
  </si>
  <si>
    <t>NAQ</t>
  </si>
  <si>
    <t>BGQQ</t>
  </si>
  <si>
    <t>Qaqortoq Heliport</t>
  </si>
  <si>
    <t>Qaqortoq</t>
  </si>
  <si>
    <t>JJU</t>
  </si>
  <si>
    <t>BGJH</t>
  </si>
  <si>
    <t>Qasigiannguit Heliport</t>
  </si>
  <si>
    <t>Qasigiannguit</t>
  </si>
  <si>
    <t>JCH</t>
  </si>
  <si>
    <t>BGCH</t>
  </si>
  <si>
    <t>Qeqertarsuaq Heliport</t>
  </si>
  <si>
    <t>Qeqertarsuaq Airport</t>
  </si>
  <si>
    <t>JGO</t>
  </si>
  <si>
    <t>BGGN</t>
  </si>
  <si>
    <t>Sisimiut Airport</t>
  </si>
  <si>
    <t>Sisimiut</t>
  </si>
  <si>
    <t>JHS</t>
  </si>
  <si>
    <t>BGSS</t>
  </si>
  <si>
    <t>Kangerlussuaq Airport</t>
  </si>
  <si>
    <t>Sondrestrom</t>
  </si>
  <si>
    <t>SFJ</t>
  </si>
  <si>
    <t>BGSF</t>
  </si>
  <si>
    <t>Thule Air Base</t>
  </si>
  <si>
    <t>Thule</t>
  </si>
  <si>
    <t>THU</t>
  </si>
  <si>
    <t>BGTL</t>
  </si>
  <si>
    <t>Upernavik Airport</t>
  </si>
  <si>
    <t>Upernavik</t>
  </si>
  <si>
    <t>JUV</t>
  </si>
  <si>
    <t>BGUK</t>
  </si>
  <si>
    <t>Qaarsut Airport</t>
  </si>
  <si>
    <t>Uummannaq</t>
  </si>
  <si>
    <t>JQA</t>
  </si>
  <si>
    <t>BGUQ</t>
  </si>
  <si>
    <t>Uummannaq Heliport</t>
  </si>
  <si>
    <t>UMD</t>
  </si>
  <si>
    <t>BGUM</t>
  </si>
  <si>
    <t>Point Salines International Airport</t>
  </si>
  <si>
    <t>Point Salines</t>
  </si>
  <si>
    <t>Grenada</t>
  </si>
  <si>
    <t>GND</t>
  </si>
  <si>
    <t>TGPY</t>
  </si>
  <si>
    <t>Baillif Airport</t>
  </si>
  <si>
    <t>Basse Terre</t>
  </si>
  <si>
    <t>Guadeloupe</t>
  </si>
  <si>
    <t>BBR</t>
  </si>
  <si>
    <t>TFFB</t>
  </si>
  <si>
    <t>Les Bases Airport</t>
  </si>
  <si>
    <t>Grand Bourg</t>
  </si>
  <si>
    <t>GBJ</t>
  </si>
  <si>
    <t>TFFM</t>
  </si>
  <si>
    <t>La Desirade Airport</t>
  </si>
  <si>
    <t>Grande Anse</t>
  </si>
  <si>
    <t>DSD</t>
  </si>
  <si>
    <t>TFFA</t>
  </si>
  <si>
    <t>Terre-de-Haut Airport</t>
  </si>
  <si>
    <t>Les Saintes</t>
  </si>
  <si>
    <t>LSS</t>
  </si>
  <si>
    <t>TFFS</t>
  </si>
  <si>
    <t>Pointe-a-Pitre Le Raizet</t>
  </si>
  <si>
    <t>Pointe-a-pitre</t>
  </si>
  <si>
    <t>PTP</t>
  </si>
  <si>
    <t>TFFR</t>
  </si>
  <si>
    <t>L'Esperance Airport</t>
  </si>
  <si>
    <t>St. Martin</t>
  </si>
  <si>
    <t>SFG</t>
  </si>
  <si>
    <t>TFFG</t>
  </si>
  <si>
    <t>St-Francois Airport</t>
  </si>
  <si>
    <t>St-Francois</t>
  </si>
  <si>
    <t>SFC</t>
  </si>
  <si>
    <t>TFFC</t>
  </si>
  <si>
    <t>Antonio B. Won Pat International Airport</t>
  </si>
  <si>
    <t>Agana</t>
  </si>
  <si>
    <t>Guam</t>
  </si>
  <si>
    <t>GUM</t>
  </si>
  <si>
    <t>PGUM</t>
  </si>
  <si>
    <t>Andersen Air Force Base</t>
  </si>
  <si>
    <t>Andersen</t>
  </si>
  <si>
    <t>UAM</t>
  </si>
  <si>
    <t>PGUA</t>
  </si>
  <si>
    <t>Coban Airport</t>
  </si>
  <si>
    <t>Coban</t>
  </si>
  <si>
    <t>Guatemala</t>
  </si>
  <si>
    <t>CBV</t>
  </si>
  <si>
    <t>MGCB</t>
  </si>
  <si>
    <t>Mundo Maya International Airport</t>
  </si>
  <si>
    <t>Flores</t>
  </si>
  <si>
    <t>FRS</t>
  </si>
  <si>
    <t>MGTK</t>
  </si>
  <si>
    <t>La Aurora Airport</t>
  </si>
  <si>
    <t>Guatemala City</t>
  </si>
  <si>
    <t>GUA</t>
  </si>
  <si>
    <t>MGGT</t>
  </si>
  <si>
    <t>Puerto Barrios Airport</t>
  </si>
  <si>
    <t>Puerto Barrios</t>
  </si>
  <si>
    <t>PBR</t>
  </si>
  <si>
    <t>MGPB</t>
  </si>
  <si>
    <t>Quezaltenango Airport</t>
  </si>
  <si>
    <t>Quezaltenango</t>
  </si>
  <si>
    <t>AAZ</t>
  </si>
  <si>
    <t>MGQZ</t>
  </si>
  <si>
    <t>Rubelsanto Airport</t>
  </si>
  <si>
    <t>Rubelsanto</t>
  </si>
  <si>
    <t>RUV</t>
  </si>
  <si>
    <t>MGRB</t>
  </si>
  <si>
    <t>Santa Cruz del Quiche Airport</t>
  </si>
  <si>
    <t>Santa Cruz des Quiche</t>
  </si>
  <si>
    <t>AQB</t>
  </si>
  <si>
    <t>MGQC</t>
  </si>
  <si>
    <t>Alderney Airport</t>
  </si>
  <si>
    <t>Alderney</t>
  </si>
  <si>
    <t>Guernsey</t>
  </si>
  <si>
    <t>ACI</t>
  </si>
  <si>
    <t>EGJA</t>
  </si>
  <si>
    <t>Guernsey Airport</t>
  </si>
  <si>
    <t>GCI</t>
  </si>
  <si>
    <t>EGJB</t>
  </si>
  <si>
    <t>Conakry International Airport</t>
  </si>
  <si>
    <t>Conakry</t>
  </si>
  <si>
    <t>Guinea</t>
  </si>
  <si>
    <t>CKY</t>
  </si>
  <si>
    <t>GUCY</t>
  </si>
  <si>
    <t>Faranah Airport</t>
  </si>
  <si>
    <t>Faranah</t>
  </si>
  <si>
    <t>FAA</t>
  </si>
  <si>
    <t>GUFH</t>
  </si>
  <si>
    <t>Fria Airport</t>
  </si>
  <si>
    <t>Fira</t>
  </si>
  <si>
    <t>FIG</t>
  </si>
  <si>
    <t>GUFA</t>
  </si>
  <si>
    <t>Kissidougou Airport</t>
  </si>
  <si>
    <t>Kissidougou</t>
  </si>
  <si>
    <t>KSI</t>
  </si>
  <si>
    <t>GUKU</t>
  </si>
  <si>
    <t>Tata Airport</t>
  </si>
  <si>
    <t>Labe</t>
  </si>
  <si>
    <t>LEK</t>
  </si>
  <si>
    <t>GULB</t>
  </si>
  <si>
    <t>Osvaldo Vieira International Airport</t>
  </si>
  <si>
    <t>Bissau</t>
  </si>
  <si>
    <t>Guinea-Bissau</t>
  </si>
  <si>
    <t>OXB</t>
  </si>
  <si>
    <t>GGOV</t>
  </si>
  <si>
    <t>Bubaque Airport</t>
  </si>
  <si>
    <t>Bubaque</t>
  </si>
  <si>
    <t>BQE</t>
  </si>
  <si>
    <t>GGBU</t>
  </si>
  <si>
    <t>Annai Airport</t>
  </si>
  <si>
    <t>Annai</t>
  </si>
  <si>
    <t>Guyana</t>
  </si>
  <si>
    <t>NAI</t>
  </si>
  <si>
    <t>SYAN</t>
  </si>
  <si>
    <t>Bartica A Airport</t>
  </si>
  <si>
    <t>Bartica</t>
  </si>
  <si>
    <t>GFO</t>
  </si>
  <si>
    <t>SYBT</t>
  </si>
  <si>
    <t>Cheddi Jagan International Airport</t>
  </si>
  <si>
    <t>GEO</t>
  </si>
  <si>
    <t>SYCJ</t>
  </si>
  <si>
    <t>Ogle Airport</t>
  </si>
  <si>
    <t>OGL</t>
  </si>
  <si>
    <t>SYGO</t>
  </si>
  <si>
    <t>Imbaimadai Airport</t>
  </si>
  <si>
    <t>Imbaimadai</t>
  </si>
  <si>
    <t>IMB</t>
  </si>
  <si>
    <t>SYIB</t>
  </si>
  <si>
    <t>Kaieteur International Airport</t>
  </si>
  <si>
    <t>Kaieteur</t>
  </si>
  <si>
    <t>KAI</t>
  </si>
  <si>
    <t>PKSA</t>
  </si>
  <si>
    <t>Kamarang Airport</t>
  </si>
  <si>
    <t>Kamarang</t>
  </si>
  <si>
    <t>KAR</t>
  </si>
  <si>
    <t>SYKM</t>
  </si>
  <si>
    <t>Lethem Airport</t>
  </si>
  <si>
    <t>Lethem</t>
  </si>
  <si>
    <t>LTM</t>
  </si>
  <si>
    <t>SYLT</t>
  </si>
  <si>
    <t>Mabaruma Airport</t>
  </si>
  <si>
    <t>Mabaruma</t>
  </si>
  <si>
    <t>USI</t>
  </si>
  <si>
    <t>SYMB</t>
  </si>
  <si>
    <t>Mahdia Airport</t>
  </si>
  <si>
    <t>Mahdia</t>
  </si>
  <si>
    <t>MHA</t>
  </si>
  <si>
    <t>SYMD</t>
  </si>
  <si>
    <t>Orinduik Airport</t>
  </si>
  <si>
    <t>Orinduik</t>
  </si>
  <si>
    <t>ORJ</t>
  </si>
  <si>
    <t>SYOR</t>
  </si>
  <si>
    <t>Cap Haitien International Airport</t>
  </si>
  <si>
    <t>Cap Haitien</t>
  </si>
  <si>
    <t>Haiti</t>
  </si>
  <si>
    <t>CAP</t>
  </si>
  <si>
    <t>MTCH</t>
  </si>
  <si>
    <t>Jeremie Airport</t>
  </si>
  <si>
    <t>Jeremie</t>
  </si>
  <si>
    <t>JEE</t>
  </si>
  <si>
    <t>MTJE</t>
  </si>
  <si>
    <t>Toussaint Louverture International Airport</t>
  </si>
  <si>
    <t>Port-au-prince</t>
  </si>
  <si>
    <t>PAP</t>
  </si>
  <si>
    <t>MTPP</t>
  </si>
  <si>
    <t>Port-de-Paix Airport</t>
  </si>
  <si>
    <t>Port-de-Paix</t>
  </si>
  <si>
    <t>PAX</t>
  </si>
  <si>
    <t>MTPX</t>
  </si>
  <si>
    <t>Ahuas Airport</t>
  </si>
  <si>
    <t>Ahuas</t>
  </si>
  <si>
    <t>Honduras</t>
  </si>
  <si>
    <t>AHS</t>
  </si>
  <si>
    <t>MHAH</t>
  </si>
  <si>
    <t>Brus Laguna Airport</t>
  </si>
  <si>
    <t>Brus Laguna</t>
  </si>
  <si>
    <t>BHG</t>
  </si>
  <si>
    <t>MHBL</t>
  </si>
  <si>
    <t>Coronel Enrique Soto Cano Air Base</t>
  </si>
  <si>
    <t>Comayagua</t>
  </si>
  <si>
    <t>XPL</t>
  </si>
  <si>
    <t>MHSC</t>
  </si>
  <si>
    <t>La Laguna Airport</t>
  </si>
  <si>
    <t>Guanaja</t>
  </si>
  <si>
    <t>GJA</t>
  </si>
  <si>
    <t>MHNJ</t>
  </si>
  <si>
    <t>Goloson International Airport</t>
  </si>
  <si>
    <t>La Ceiba</t>
  </si>
  <si>
    <t>LCE</t>
  </si>
  <si>
    <t>MHLC</t>
  </si>
  <si>
    <t>Puerto Lempira Airport</t>
  </si>
  <si>
    <t>Puerto Lempira</t>
  </si>
  <si>
    <t>PEU</t>
  </si>
  <si>
    <t>MHPL</t>
  </si>
  <si>
    <t>Juan Manuel Galvez International Airport</t>
  </si>
  <si>
    <t>Roatan</t>
  </si>
  <si>
    <t>RTB</t>
  </si>
  <si>
    <t>MHRO</t>
  </si>
  <si>
    <t>Ramon Villeda Morales International Airport</t>
  </si>
  <si>
    <t>San Pedro Sula</t>
  </si>
  <si>
    <t>SAP</t>
  </si>
  <si>
    <t>MHLM</t>
  </si>
  <si>
    <t>Toncontin International Airport</t>
  </si>
  <si>
    <t>Tegucigalpa</t>
  </si>
  <si>
    <t>TGU</t>
  </si>
  <si>
    <t>MHTG</t>
  </si>
  <si>
    <t>Tela Airport</t>
  </si>
  <si>
    <t>Tela</t>
  </si>
  <si>
    <t>TEA</t>
  </si>
  <si>
    <t>MHTE</t>
  </si>
  <si>
    <t>Utila Airport</t>
  </si>
  <si>
    <t>Utila</t>
  </si>
  <si>
    <t>UII</t>
  </si>
  <si>
    <t>MHUT</t>
  </si>
  <si>
    <t>Chek Lap Kok International Airport</t>
  </si>
  <si>
    <t>Hong Kong</t>
  </si>
  <si>
    <t>HKG</t>
  </si>
  <si>
    <t>VHHH</t>
  </si>
  <si>
    <t>Budapest Ferenc Liszt International Airport</t>
  </si>
  <si>
    <t>Budapest</t>
  </si>
  <si>
    <t>Hungary</t>
  </si>
  <si>
    <t>BUD</t>
  </si>
  <si>
    <t>LHBP</t>
  </si>
  <si>
    <t>Debrecen International Airport</t>
  </si>
  <si>
    <t>Debrecen</t>
  </si>
  <si>
    <t>DEB</t>
  </si>
  <si>
    <t>LHDC</t>
  </si>
  <si>
    <t>Gyor-Per International Airport</t>
  </si>
  <si>
    <t>Gyor</t>
  </si>
  <si>
    <t>QGY</t>
  </si>
  <si>
    <t>LHPR</t>
  </si>
  <si>
    <t>Pecs-Pogany Airport</t>
  </si>
  <si>
    <t>Pecs-Pogany</t>
  </si>
  <si>
    <t>PEV</t>
  </si>
  <si>
    <t>LHPP</t>
  </si>
  <si>
    <t>Sarmellek International Airport</t>
  </si>
  <si>
    <t>Sarmellek</t>
  </si>
  <si>
    <t>SOB</t>
  </si>
  <si>
    <t>LHSM</t>
  </si>
  <si>
    <t>Akureyri Airport</t>
  </si>
  <si>
    <t>Akureyri</t>
  </si>
  <si>
    <t>Iceland</t>
  </si>
  <si>
    <t>aeY</t>
  </si>
  <si>
    <t>BIAR</t>
  </si>
  <si>
    <t>Bildudalur Airport</t>
  </si>
  <si>
    <t>Bildudalur</t>
  </si>
  <si>
    <t>BIU</t>
  </si>
  <si>
    <t>BIBD</t>
  </si>
  <si>
    <t>Egilsstaoir Airport</t>
  </si>
  <si>
    <t>Egilsstadir</t>
  </si>
  <si>
    <t>EGS</t>
  </si>
  <si>
    <t>BIEG</t>
  </si>
  <si>
    <t>Gjogur Airport</t>
  </si>
  <si>
    <t>Gjogur</t>
  </si>
  <si>
    <t>GJR</t>
  </si>
  <si>
    <t>BIGJ</t>
  </si>
  <si>
    <t>Grimsey Airport</t>
  </si>
  <si>
    <t>Grimsey</t>
  </si>
  <si>
    <t>GRY</t>
  </si>
  <si>
    <t>BIGR</t>
  </si>
  <si>
    <t>Hornafjorour Airport</t>
  </si>
  <si>
    <t>Hofn</t>
  </si>
  <si>
    <t>HFN</t>
  </si>
  <si>
    <t>BIHN</t>
  </si>
  <si>
    <t>Husavik Airport</t>
  </si>
  <si>
    <t>Husavik</t>
  </si>
  <si>
    <t>HZK</t>
  </si>
  <si>
    <t>BIHU</t>
  </si>
  <si>
    <t>isafjorour Airport</t>
  </si>
  <si>
    <t>Isafjordur</t>
  </si>
  <si>
    <t>IFJ</t>
  </si>
  <si>
    <t>BIIS</t>
  </si>
  <si>
    <t>Keflavik International Airport</t>
  </si>
  <si>
    <t>Keflavik</t>
  </si>
  <si>
    <t>KEF</t>
  </si>
  <si>
    <t>BIKF</t>
  </si>
  <si>
    <t>Reykjahlio Airport</t>
  </si>
  <si>
    <t>Myvatn</t>
  </si>
  <si>
    <t>MVA</t>
  </si>
  <si>
    <t>BIRL</t>
  </si>
  <si>
    <t>Norofjorour Airport</t>
  </si>
  <si>
    <t>Nordfjordur</t>
  </si>
  <si>
    <t>NOR</t>
  </si>
  <si>
    <t>BINF</t>
  </si>
  <si>
    <t>Patreksfjorour Airport</t>
  </si>
  <si>
    <t>Patreksfjordur</t>
  </si>
  <si>
    <t>PFJ</t>
  </si>
  <si>
    <t>BIPA</t>
  </si>
  <si>
    <t>Reykjavik Airport</t>
  </si>
  <si>
    <t>Reykjavik</t>
  </si>
  <si>
    <t>RKV</t>
  </si>
  <si>
    <t>BIRK</t>
  </si>
  <si>
    <t>Sauoarkrokur Airport</t>
  </si>
  <si>
    <t>Saudarkrokur</t>
  </si>
  <si>
    <t>SAK</t>
  </si>
  <si>
    <t>BIKR</t>
  </si>
  <si>
    <t>Siglufjorour Airport</t>
  </si>
  <si>
    <t>Siglufjordur</t>
  </si>
  <si>
    <t>SIJ</t>
  </si>
  <si>
    <t>BISI</t>
  </si>
  <si>
    <t>Thorshofn Airport</t>
  </si>
  <si>
    <t>Thorshofn</t>
  </si>
  <si>
    <t>THO</t>
  </si>
  <si>
    <t>BITN</t>
  </si>
  <si>
    <t>Vestmannaeyjar Airport</t>
  </si>
  <si>
    <t>Vestmannaeyjar</t>
  </si>
  <si>
    <t>VEY</t>
  </si>
  <si>
    <t>BIVM</t>
  </si>
  <si>
    <t>Vopnafjorour Airport</t>
  </si>
  <si>
    <t>Vopnafjorour</t>
  </si>
  <si>
    <t>VPN</t>
  </si>
  <si>
    <t>BIVO</t>
  </si>
  <si>
    <t>Agartala Airport</t>
  </si>
  <si>
    <t>Agartala</t>
  </si>
  <si>
    <t>India</t>
  </si>
  <si>
    <t>IXA</t>
  </si>
  <si>
    <t>VEAT</t>
  </si>
  <si>
    <t>Agatti Airport</t>
  </si>
  <si>
    <t>Agatti Island</t>
  </si>
  <si>
    <t>AGX</t>
  </si>
  <si>
    <t>VOAT</t>
  </si>
  <si>
    <t>Agra Airport</t>
  </si>
  <si>
    <t>Agra</t>
  </si>
  <si>
    <t>AGR</t>
  </si>
  <si>
    <t>VIAG</t>
  </si>
  <si>
    <t>Sardar Vallabhbhai Patel International Airport</t>
  </si>
  <si>
    <t>Ahmedabad</t>
  </si>
  <si>
    <t>AMD</t>
  </si>
  <si>
    <t>VAAH</t>
  </si>
  <si>
    <t>Lengpui Airport</t>
  </si>
  <si>
    <t>Aizwal</t>
  </si>
  <si>
    <t>AJL</t>
  </si>
  <si>
    <t>VELP</t>
  </si>
  <si>
    <t>Akola Airport</t>
  </si>
  <si>
    <t>Akola</t>
  </si>
  <si>
    <t>AKD</t>
  </si>
  <si>
    <t>VAAK</t>
  </si>
  <si>
    <t>Allahabad Airport</t>
  </si>
  <si>
    <t>Allahabad</t>
  </si>
  <si>
    <t>IXD</t>
  </si>
  <si>
    <t>VIAL</t>
  </si>
  <si>
    <t>Sri Guru Ram Dass Jee International Airport</t>
  </si>
  <si>
    <t>Amritsar</t>
  </si>
  <si>
    <t>ATQ</t>
  </si>
  <si>
    <t>VIAR</t>
  </si>
  <si>
    <t>Aurangabad Airport</t>
  </si>
  <si>
    <t>Aurangabad</t>
  </si>
  <si>
    <t>IXU</t>
  </si>
  <si>
    <t>VAAU</t>
  </si>
  <si>
    <t>Bagdogra Airport</t>
  </si>
  <si>
    <t>Baghdogra</t>
  </si>
  <si>
    <t>IXB</t>
  </si>
  <si>
    <t>VEBD</t>
  </si>
  <si>
    <t>Kempegowda International Airport</t>
  </si>
  <si>
    <t>Bangalore</t>
  </si>
  <si>
    <t>BLR</t>
  </si>
  <si>
    <t>VOBL</t>
  </si>
  <si>
    <t>Vadodara Airport</t>
  </si>
  <si>
    <t>Baroda</t>
  </si>
  <si>
    <t>BDQ</t>
  </si>
  <si>
    <t>VABO</t>
  </si>
  <si>
    <t>Belgaum Airport</t>
  </si>
  <si>
    <t>Belgaum</t>
  </si>
  <si>
    <t>IXG</t>
  </si>
  <si>
    <t>VABM</t>
  </si>
  <si>
    <t>Bellary Airport</t>
  </si>
  <si>
    <t>Bellary</t>
  </si>
  <si>
    <t>BEP</t>
  </si>
  <si>
    <t>VOBI</t>
  </si>
  <si>
    <t>Bhavnagar Airport</t>
  </si>
  <si>
    <t>Bhaunagar</t>
  </si>
  <si>
    <t>BHU</t>
  </si>
  <si>
    <t>VABV</t>
  </si>
  <si>
    <t>Raja Bhoj International Airport</t>
  </si>
  <si>
    <t>Bhopal</t>
  </si>
  <si>
    <t>BHO</t>
  </si>
  <si>
    <t>VABP</t>
  </si>
  <si>
    <t>Biju Patnaik Airport</t>
  </si>
  <si>
    <t>Bhubaneswar</t>
  </si>
  <si>
    <t>BBI</t>
  </si>
  <si>
    <t>VEBS</t>
  </si>
  <si>
    <t>Bhuj Airport</t>
  </si>
  <si>
    <t>Bhuj</t>
  </si>
  <si>
    <t>BHJ</t>
  </si>
  <si>
    <t>VABJ</t>
  </si>
  <si>
    <t>Bilaspur Airport</t>
  </si>
  <si>
    <t>Bilaspur</t>
  </si>
  <si>
    <t>PAB</t>
  </si>
  <si>
    <t>VABI</t>
  </si>
  <si>
    <t>Calicut International Airport</t>
  </si>
  <si>
    <t>Calicut</t>
  </si>
  <si>
    <t>CCJ</t>
  </si>
  <si>
    <t>VOCL</t>
  </si>
  <si>
    <t>Chandigarh Airport</t>
  </si>
  <si>
    <t>Chandigarh</t>
  </si>
  <si>
    <t>IXC</t>
  </si>
  <si>
    <t>VICG</t>
  </si>
  <si>
    <t>Coimbatore International Airport</t>
  </si>
  <si>
    <t>Coimbatore</t>
  </si>
  <si>
    <t>CJB</t>
  </si>
  <si>
    <t>VOCB</t>
  </si>
  <si>
    <t>Cooch Behar Airport</t>
  </si>
  <si>
    <t>Cooch-behar</t>
  </si>
  <si>
    <t>COH</t>
  </si>
  <si>
    <t>VECO</t>
  </si>
  <si>
    <t>Cuddapah Airport</t>
  </si>
  <si>
    <t>Cuddapah</t>
  </si>
  <si>
    <t>CDP</t>
  </si>
  <si>
    <t>VOCP</t>
  </si>
  <si>
    <t>Daman Airport</t>
  </si>
  <si>
    <t>Daman</t>
  </si>
  <si>
    <t>NMB</t>
  </si>
  <si>
    <t>VADN</t>
  </si>
  <si>
    <t>Dehradun Airport</t>
  </si>
  <si>
    <t>Dehra Dun</t>
  </si>
  <si>
    <t>DED</t>
  </si>
  <si>
    <t>VIDN</t>
  </si>
  <si>
    <t>Indira Gandhi International Airport</t>
  </si>
  <si>
    <t>Delhi</t>
  </si>
  <si>
    <t>DEL</t>
  </si>
  <si>
    <t>VIDP</t>
  </si>
  <si>
    <t>Dhanbad Airport</t>
  </si>
  <si>
    <t>Dhanbad</t>
  </si>
  <si>
    <t>DBD</t>
  </si>
  <si>
    <t>VEDB</t>
  </si>
  <si>
    <t>Dimapur Airport</t>
  </si>
  <si>
    <t>Dimapur</t>
  </si>
  <si>
    <t>DMU</t>
  </si>
  <si>
    <t>VEMR</t>
  </si>
  <si>
    <t>Diu Airport</t>
  </si>
  <si>
    <t>Diu</t>
  </si>
  <si>
    <t>DIU</t>
  </si>
  <si>
    <t>VA1P</t>
  </si>
  <si>
    <t>Kazi Nazrul Islam Airport</t>
  </si>
  <si>
    <t>Durgapur</t>
  </si>
  <si>
    <t>RDP</t>
  </si>
  <si>
    <t>VEDG</t>
  </si>
  <si>
    <t>Gaya Airport</t>
  </si>
  <si>
    <t>Gaya</t>
  </si>
  <si>
    <t>GAY</t>
  </si>
  <si>
    <t>VEGY</t>
  </si>
  <si>
    <t>Dabolim Airport</t>
  </si>
  <si>
    <t>Goa</t>
  </si>
  <si>
    <t>GOI</t>
  </si>
  <si>
    <t>VAGO</t>
  </si>
  <si>
    <t>Gorakhpur Airport</t>
  </si>
  <si>
    <t>Gorakhpur</t>
  </si>
  <si>
    <t>GOP</t>
  </si>
  <si>
    <t>VEGK</t>
  </si>
  <si>
    <t>Lokpriya Gopinath Bordoloi International Airport</t>
  </si>
  <si>
    <t>Guwahati</t>
  </si>
  <si>
    <t>GAU</t>
  </si>
  <si>
    <t>VEGT</t>
  </si>
  <si>
    <t>Gwalior Airport</t>
  </si>
  <si>
    <t>Gwalior</t>
  </si>
  <si>
    <t>GWL</t>
  </si>
  <si>
    <t>VIGR</t>
  </si>
  <si>
    <t>Hubli Airport</t>
  </si>
  <si>
    <t>Hubli</t>
  </si>
  <si>
    <t>HBX</t>
  </si>
  <si>
    <t>VAHB</t>
  </si>
  <si>
    <t>Begumpet Airport</t>
  </si>
  <si>
    <t>Hyderabad</t>
  </si>
  <si>
    <t>BPM</t>
  </si>
  <si>
    <t>VOHY</t>
  </si>
  <si>
    <t>Imphal Airport</t>
  </si>
  <si>
    <t>Imphal</t>
  </si>
  <si>
    <t>IMF</t>
  </si>
  <si>
    <t>VEIM</t>
  </si>
  <si>
    <t>Devi Ahilyabai Holkar Airport</t>
  </si>
  <si>
    <t>Indore</t>
  </si>
  <si>
    <t>IDR</t>
  </si>
  <si>
    <t>VAID</t>
  </si>
  <si>
    <t>Jabalpur Airport</t>
  </si>
  <si>
    <t>Jabalpur</t>
  </si>
  <si>
    <t>JLR</t>
  </si>
  <si>
    <t>VAJB</t>
  </si>
  <si>
    <t>Jaipur International Airport</t>
  </si>
  <si>
    <t>Jaipur</t>
  </si>
  <si>
    <t>JAI</t>
  </si>
  <si>
    <t>VIJP</t>
  </si>
  <si>
    <t>Jaisalmer Airport</t>
  </si>
  <si>
    <t>Jaisalmer</t>
  </si>
  <si>
    <t>JSA</t>
  </si>
  <si>
    <t>VIJR</t>
  </si>
  <si>
    <t>Jammu Airport</t>
  </si>
  <si>
    <t>Jammu</t>
  </si>
  <si>
    <t>IXJ</t>
  </si>
  <si>
    <t>VIJU</t>
  </si>
  <si>
    <t>Jamnagar Airport</t>
  </si>
  <si>
    <t>Jamnagar</t>
  </si>
  <si>
    <t>JGA</t>
  </si>
  <si>
    <t>VAJM</t>
  </si>
  <si>
    <t>Jamshedpur Airport</t>
  </si>
  <si>
    <t>Jamshedpur</t>
  </si>
  <si>
    <t>IXW</t>
  </si>
  <si>
    <t>VEJS</t>
  </si>
  <si>
    <t>Jodhpur Airport</t>
  </si>
  <si>
    <t>Jodhpur</t>
  </si>
  <si>
    <t>JDH</t>
  </si>
  <si>
    <t>VIJO</t>
  </si>
  <si>
    <t>Jorhat Airport</t>
  </si>
  <si>
    <t>Jorhat</t>
  </si>
  <si>
    <t>JRH</t>
  </si>
  <si>
    <t>VEJT</t>
  </si>
  <si>
    <t>Kailashahar Airport</t>
  </si>
  <si>
    <t>Kailashahar</t>
  </si>
  <si>
    <t>IXH</t>
  </si>
  <si>
    <t>VEKR</t>
  </si>
  <si>
    <t>Kandla Airport</t>
  </si>
  <si>
    <t>Kandla</t>
  </si>
  <si>
    <t>IXY</t>
  </si>
  <si>
    <t>VAKE</t>
  </si>
  <si>
    <t>Kangra Airport</t>
  </si>
  <si>
    <t>Kangra</t>
  </si>
  <si>
    <t>DHM</t>
  </si>
  <si>
    <t>VIGG</t>
  </si>
  <si>
    <t>Kanpur Airport</t>
  </si>
  <si>
    <t>Kanpur</t>
  </si>
  <si>
    <t>KNU</t>
  </si>
  <si>
    <t>VIKA</t>
  </si>
  <si>
    <t>Keshod Airport</t>
  </si>
  <si>
    <t>Keshod</t>
  </si>
  <si>
    <t>IXK</t>
  </si>
  <si>
    <t>VAKS</t>
  </si>
  <si>
    <t>Khajuraho Airport</t>
  </si>
  <si>
    <t>Khajuraho</t>
  </si>
  <si>
    <t>HJR</t>
  </si>
  <si>
    <t>VAKJ</t>
  </si>
  <si>
    <t>Cochin International Airport</t>
  </si>
  <si>
    <t>Kochi</t>
  </si>
  <si>
    <t>COK</t>
  </si>
  <si>
    <t>VOCI</t>
  </si>
  <si>
    <t>Kolhapur Airport</t>
  </si>
  <si>
    <t>Kolhapur</t>
  </si>
  <si>
    <t>KLH</t>
  </si>
  <si>
    <t>VAKP</t>
  </si>
  <si>
    <t>Netaji Subhash Chandra Bose International Airport</t>
  </si>
  <si>
    <t>Kolkata</t>
  </si>
  <si>
    <t>CCU</t>
  </si>
  <si>
    <t>VECC</t>
  </si>
  <si>
    <t>Kota Airport</t>
  </si>
  <si>
    <t>Kota</t>
  </si>
  <si>
    <t>KTU</t>
  </si>
  <si>
    <t>VIKO</t>
  </si>
  <si>
    <t>Kullu Manali Airport</t>
  </si>
  <si>
    <t>Kulu</t>
  </si>
  <si>
    <t>KUU</t>
  </si>
  <si>
    <t>VIBR</t>
  </si>
  <si>
    <t>Leh Kushok Bakula Rimpochee Airport</t>
  </si>
  <si>
    <t>Leh</t>
  </si>
  <si>
    <t>IXL</t>
  </si>
  <si>
    <t>VILH</t>
  </si>
  <si>
    <t>North Lakhimpur Airport</t>
  </si>
  <si>
    <t>Lilabari</t>
  </si>
  <si>
    <t>IXI</t>
  </si>
  <si>
    <t>VELR</t>
  </si>
  <si>
    <t>Chaudhary Charan Singh International Airport</t>
  </si>
  <si>
    <t>Lucknow</t>
  </si>
  <si>
    <t>LKO</t>
  </si>
  <si>
    <t>VILK</t>
  </si>
  <si>
    <t>Ludhiana Airport</t>
  </si>
  <si>
    <t>Ludhiaha</t>
  </si>
  <si>
    <t>LUH</t>
  </si>
  <si>
    <t>VILD</t>
  </si>
  <si>
    <t>Chennai International Airport</t>
  </si>
  <si>
    <t>Madras</t>
  </si>
  <si>
    <t>MAA</t>
  </si>
  <si>
    <t>VOMM</t>
  </si>
  <si>
    <t>Madurai Airport</t>
  </si>
  <si>
    <t>Madurai</t>
  </si>
  <si>
    <t>IXM</t>
  </si>
  <si>
    <t>VOMD</t>
  </si>
  <si>
    <t>Mangalore International Airport</t>
  </si>
  <si>
    <t>Mangalore</t>
  </si>
  <si>
    <t>IXE</t>
  </si>
  <si>
    <t>VOML</t>
  </si>
  <si>
    <t>Dibrugarh Airport</t>
  </si>
  <si>
    <t>Mohanbari</t>
  </si>
  <si>
    <t>DIB</t>
  </si>
  <si>
    <t>VEMN</t>
  </si>
  <si>
    <t>Chhatrapati Shivaji International Airport</t>
  </si>
  <si>
    <t>Mumbai</t>
  </si>
  <si>
    <t>BOM</t>
  </si>
  <si>
    <t>VABB</t>
  </si>
  <si>
    <t>Mysore Airport</t>
  </si>
  <si>
    <t>Mysore</t>
  </si>
  <si>
    <t>MYQ</t>
  </si>
  <si>
    <t>VOMY</t>
  </si>
  <si>
    <t>Dr. Babasaheb Ambedkar International Airport</t>
  </si>
  <si>
    <t>Nagpur</t>
  </si>
  <si>
    <t>NAG</t>
  </si>
  <si>
    <t>VANP</t>
  </si>
  <si>
    <t>Pantnagar Airport</t>
  </si>
  <si>
    <t>Nainital</t>
  </si>
  <si>
    <t>PGH</t>
  </si>
  <si>
    <t>VIPT</t>
  </si>
  <si>
    <t>Nanded Airport</t>
  </si>
  <si>
    <t>Nanded</t>
  </si>
  <si>
    <t>NDC</t>
  </si>
  <si>
    <t>VAND</t>
  </si>
  <si>
    <t>Gandhinagar Airport</t>
  </si>
  <si>
    <t>Nasik Road</t>
  </si>
  <si>
    <t>ISK</t>
  </si>
  <si>
    <t>VANR</t>
  </si>
  <si>
    <t>Pasighat Airport</t>
  </si>
  <si>
    <t>Pasighat</t>
  </si>
  <si>
    <t>IXT</t>
  </si>
  <si>
    <t>VEPG</t>
  </si>
  <si>
    <t>Lok Nayak Jayaprakash Airport</t>
  </si>
  <si>
    <t>Patina</t>
  </si>
  <si>
    <t>PAT</t>
  </si>
  <si>
    <t>VEPT</t>
  </si>
  <si>
    <t>Pondicherry Airport</t>
  </si>
  <si>
    <t>Pendicherry</t>
  </si>
  <si>
    <t>PNY</t>
  </si>
  <si>
    <t>VOPC</t>
  </si>
  <si>
    <t>Porbandar Airport</t>
  </si>
  <si>
    <t>Porbandar</t>
  </si>
  <si>
    <t>PBD</t>
  </si>
  <si>
    <t>VAPR</t>
  </si>
  <si>
    <t>Vir Savarkar International Airport</t>
  </si>
  <si>
    <t>Port Blair</t>
  </si>
  <si>
    <t>IXZ</t>
  </si>
  <si>
    <t>VOPB</t>
  </si>
  <si>
    <t>Pune Airport</t>
  </si>
  <si>
    <t>Pune</t>
  </si>
  <si>
    <t>PNQ</t>
  </si>
  <si>
    <t>VAPO</t>
  </si>
  <si>
    <t>Sri Sathya Sai Airport</t>
  </si>
  <si>
    <t>Puttaparthi</t>
  </si>
  <si>
    <t>PUT</t>
  </si>
  <si>
    <t>VOPN</t>
  </si>
  <si>
    <t>Raipur Airport</t>
  </si>
  <si>
    <t>Raipur</t>
  </si>
  <si>
    <t>RPR</t>
  </si>
  <si>
    <t>VARP</t>
  </si>
  <si>
    <t>Rajahmundry Airport</t>
  </si>
  <si>
    <t>Rajahmundry</t>
  </si>
  <si>
    <t>RJA</t>
  </si>
  <si>
    <t>VORY</t>
  </si>
  <si>
    <t>Rajkot Airport</t>
  </si>
  <si>
    <t>Rajkot</t>
  </si>
  <si>
    <t>RAJ</t>
  </si>
  <si>
    <t>VARK</t>
  </si>
  <si>
    <t>Birsa Munda Airport</t>
  </si>
  <si>
    <t>Ranchi</t>
  </si>
  <si>
    <t>IXR</t>
  </si>
  <si>
    <t>VERC</t>
  </si>
  <si>
    <t>Rourkela Airport</t>
  </si>
  <si>
    <t>Rourkela</t>
  </si>
  <si>
    <t>RRK</t>
  </si>
  <si>
    <t>VERK</t>
  </si>
  <si>
    <t>Satna Airport</t>
  </si>
  <si>
    <t>Satna</t>
  </si>
  <si>
    <t>TNI</t>
  </si>
  <si>
    <t>VIST</t>
  </si>
  <si>
    <t>Shillong Airport</t>
  </si>
  <si>
    <t>Shillong</t>
  </si>
  <si>
    <t>SHL</t>
  </si>
  <si>
    <t>VEBI</t>
  </si>
  <si>
    <t>Shimla Airport</t>
  </si>
  <si>
    <t>Shimla</t>
  </si>
  <si>
    <t>SLV</t>
  </si>
  <si>
    <t>VISM</t>
  </si>
  <si>
    <t>Solapur Airport</t>
  </si>
  <si>
    <t>Sholapur</t>
  </si>
  <si>
    <t>SSE</t>
  </si>
  <si>
    <t>VASL</t>
  </si>
  <si>
    <t>Silchar Airport</t>
  </si>
  <si>
    <t>Silchar</t>
  </si>
  <si>
    <t>IXS</t>
  </si>
  <si>
    <t>VEKU</t>
  </si>
  <si>
    <t>Sheikh ul Alam Airport</t>
  </si>
  <si>
    <t>Srinagar</t>
  </si>
  <si>
    <t>SXR</t>
  </si>
  <si>
    <t>VISR</t>
  </si>
  <si>
    <t>Surat Airport</t>
  </si>
  <si>
    <t>Surat</t>
  </si>
  <si>
    <t>STV</t>
  </si>
  <si>
    <t>VASU</t>
  </si>
  <si>
    <t>Tezpur Airport</t>
  </si>
  <si>
    <t>Tezpur</t>
  </si>
  <si>
    <t>TEZ</t>
  </si>
  <si>
    <t>VETZ</t>
  </si>
  <si>
    <t>Tiruchirapally Civil Airport Airport</t>
  </si>
  <si>
    <t>Tiruchirappalli</t>
  </si>
  <si>
    <t>TRZ</t>
  </si>
  <si>
    <t>VOTR</t>
  </si>
  <si>
    <t>Tirupati Airport</t>
  </si>
  <si>
    <t>Tirupeti</t>
  </si>
  <si>
    <t>TIR</t>
  </si>
  <si>
    <t>VOTP</t>
  </si>
  <si>
    <t>Trivandrum International Airport</t>
  </si>
  <si>
    <t>Trivandrum</t>
  </si>
  <si>
    <t>TRV</t>
  </si>
  <si>
    <t>VOTV</t>
  </si>
  <si>
    <t>Maharana Pratap Airport</t>
  </si>
  <si>
    <t>Udaipur</t>
  </si>
  <si>
    <t>UDR</t>
  </si>
  <si>
    <t>VAUD</t>
  </si>
  <si>
    <t>Lal Bahadur Shastri Airport</t>
  </si>
  <si>
    <t>Varanasi</t>
  </si>
  <si>
    <t>VNS</t>
  </si>
  <si>
    <t>VIBN</t>
  </si>
  <si>
    <t>Vijayawada Airport</t>
  </si>
  <si>
    <t>Vijayawada</t>
  </si>
  <si>
    <t>VGA</t>
  </si>
  <si>
    <t>VOBZ</t>
  </si>
  <si>
    <t>Vishakhapatnam Airport</t>
  </si>
  <si>
    <t>Vishakhapatnam</t>
  </si>
  <si>
    <t>VTZ</t>
  </si>
  <si>
    <t>VEVZ</t>
  </si>
  <si>
    <t>Ratnagiri Airport</t>
  </si>
  <si>
    <t>RTC</t>
  </si>
  <si>
    <t>VARG</t>
  </si>
  <si>
    <t>Mali Airport</t>
  </si>
  <si>
    <t>Alor Island</t>
  </si>
  <si>
    <t>Indonesia</t>
  </si>
  <si>
    <t>ARD</t>
  </si>
  <si>
    <t>WATM</t>
  </si>
  <si>
    <t>Pattimura Airport, Ambon</t>
  </si>
  <si>
    <t>Ambon</t>
  </si>
  <si>
    <t>AMQ</t>
  </si>
  <si>
    <t>WAPP</t>
  </si>
  <si>
    <t>Tarempa Airport</t>
  </si>
  <si>
    <t>Anambas Islands</t>
  </si>
  <si>
    <t>MWK</t>
  </si>
  <si>
    <t>WIOM</t>
  </si>
  <si>
    <t>Babo Airport</t>
  </si>
  <si>
    <t>Babo</t>
  </si>
  <si>
    <t>BXB</t>
  </si>
  <si>
    <t>WASO</t>
  </si>
  <si>
    <t>Sultan Aji Muhamad Sulaiman Airport</t>
  </si>
  <si>
    <t>Balikpapan</t>
  </si>
  <si>
    <t>BPN</t>
  </si>
  <si>
    <t>WALL</t>
  </si>
  <si>
    <t>Sultan Iskandar Muda International Airport</t>
  </si>
  <si>
    <t>Banda Aceh</t>
  </si>
  <si>
    <t>BTJ</t>
  </si>
  <si>
    <t>WITT</t>
  </si>
  <si>
    <t>Radin Inten II (Branti) Airport</t>
  </si>
  <si>
    <t>Bandar Lampung-Sumatra Island</t>
  </si>
  <si>
    <t>TKG</t>
  </si>
  <si>
    <t>WIAT</t>
  </si>
  <si>
    <t>Husein Sastranegara International Airport</t>
  </si>
  <si>
    <t>Bandung</t>
  </si>
  <si>
    <t>BDO</t>
  </si>
  <si>
    <t>WICC</t>
  </si>
  <si>
    <t>Syamsudin Noor Airport</t>
  </si>
  <si>
    <t>Banjarmasin</t>
  </si>
  <si>
    <t>BDJ</t>
  </si>
  <si>
    <t>WAOO</t>
  </si>
  <si>
    <t>Hang Nadim International Airport</t>
  </si>
  <si>
    <t>Batam</t>
  </si>
  <si>
    <t>BTH</t>
  </si>
  <si>
    <t>WIDD</t>
  </si>
  <si>
    <t>Betoambari Airport</t>
  </si>
  <si>
    <t>Bau-Bau</t>
  </si>
  <si>
    <t>BUW</t>
  </si>
  <si>
    <t>WAWB</t>
  </si>
  <si>
    <t>Fatmawati Soekarno Airport</t>
  </si>
  <si>
    <t>Bengkulu</t>
  </si>
  <si>
    <t>BKS</t>
  </si>
  <si>
    <t>WIPL</t>
  </si>
  <si>
    <t>Frans Kaisiepo Airport</t>
  </si>
  <si>
    <t>Biak</t>
  </si>
  <si>
    <t>BIK</t>
  </si>
  <si>
    <t>WABB</t>
  </si>
  <si>
    <t>Muhammad Salahuddin Airport</t>
  </si>
  <si>
    <t>Bima</t>
  </si>
  <si>
    <t>BMU</t>
  </si>
  <si>
    <t>WADB</t>
  </si>
  <si>
    <t>Stenkol Airport</t>
  </si>
  <si>
    <t>Bintuni</t>
  </si>
  <si>
    <t>NTI</t>
  </si>
  <si>
    <t>WASB</t>
  </si>
  <si>
    <t>Bokondini Airport</t>
  </si>
  <si>
    <t>Bokondini-Papua Island</t>
  </si>
  <si>
    <t>BUI</t>
  </si>
  <si>
    <t>WAJB</t>
  </si>
  <si>
    <t>Tunggul Wulung Airport</t>
  </si>
  <si>
    <t>Cilacap</t>
  </si>
  <si>
    <t>CXP</t>
  </si>
  <si>
    <t>WIHL</t>
  </si>
  <si>
    <t>Penggung Airport</t>
  </si>
  <si>
    <t>Cirebon</t>
  </si>
  <si>
    <t>CBN</t>
  </si>
  <si>
    <t>WICD</t>
  </si>
  <si>
    <t>Datadawai Airport</t>
  </si>
  <si>
    <t>Datadawai-Borneo Island</t>
  </si>
  <si>
    <t>DTD</t>
  </si>
  <si>
    <t>WALJ</t>
  </si>
  <si>
    <t>Ngurah Rai (Bali) International Airport</t>
  </si>
  <si>
    <t>Denpasar</t>
  </si>
  <si>
    <t>DPS</t>
  </si>
  <si>
    <t>WADD</t>
  </si>
  <si>
    <t>Pinang Kampai Airport</t>
  </si>
  <si>
    <t>Dumai</t>
  </si>
  <si>
    <t>DUM</t>
  </si>
  <si>
    <t>WIBD</t>
  </si>
  <si>
    <t>Ende (H Hasan Aroeboesman) Airport</t>
  </si>
  <si>
    <t>Ende</t>
  </si>
  <si>
    <t>ENE</t>
  </si>
  <si>
    <t>WATE</t>
  </si>
  <si>
    <t>Fakfak Airport</t>
  </si>
  <si>
    <t>Fak Fak</t>
  </si>
  <si>
    <t>FKQ</t>
  </si>
  <si>
    <t>WASF</t>
  </si>
  <si>
    <t>Jalaluddin Airport</t>
  </si>
  <si>
    <t>Gorontalo</t>
  </si>
  <si>
    <t>GTO</t>
  </si>
  <si>
    <t>WAMG</t>
  </si>
  <si>
    <t>Binaka Airport</t>
  </si>
  <si>
    <t>Gunung Sitoli</t>
  </si>
  <si>
    <t>GNS</t>
  </si>
  <si>
    <t>WIMB</t>
  </si>
  <si>
    <t>Soekarno-Hatta International Airport</t>
  </si>
  <si>
    <t>Jakarta</t>
  </si>
  <si>
    <t>CGK</t>
  </si>
  <si>
    <t>WIII</t>
  </si>
  <si>
    <t>Halim Perdanakusuma International Airport</t>
  </si>
  <si>
    <t>HLP</t>
  </si>
  <si>
    <t>WIHH</t>
  </si>
  <si>
    <t>Pondok Cabe Air Base</t>
  </si>
  <si>
    <t>PCB</t>
  </si>
  <si>
    <t>WIHP</t>
  </si>
  <si>
    <t>Sultan Thaha Airport</t>
  </si>
  <si>
    <t>Jambi</t>
  </si>
  <si>
    <t>DJB</t>
  </si>
  <si>
    <t>WIPA</t>
  </si>
  <si>
    <t>Sentani Airport</t>
  </si>
  <si>
    <t>Jayapura</t>
  </si>
  <si>
    <t>DJJ</t>
  </si>
  <si>
    <t>WAJJ</t>
  </si>
  <si>
    <t>Kaimana Airport</t>
  </si>
  <si>
    <t>Kaimana</t>
  </si>
  <si>
    <t>KNG</t>
  </si>
  <si>
    <t>WASK</t>
  </si>
  <si>
    <t>Kao Airport</t>
  </si>
  <si>
    <t>Kao</t>
  </si>
  <si>
    <t>KAZ</t>
  </si>
  <si>
    <t>WAMK</t>
  </si>
  <si>
    <t>Dewadaru - Kemujan Island</t>
  </si>
  <si>
    <t>Karimunjawa</t>
  </si>
  <si>
    <t>KWB</t>
  </si>
  <si>
    <t>WARU</t>
  </si>
  <si>
    <t>Wolter Monginsidi Airport</t>
  </si>
  <si>
    <t>Kendari</t>
  </si>
  <si>
    <t>KDI</t>
  </si>
  <si>
    <t>WAWW</t>
  </si>
  <si>
    <t>Ketapang(Rahadi Usman) Airport</t>
  </si>
  <si>
    <t>Ketapang</t>
  </si>
  <si>
    <t>KTG</t>
  </si>
  <si>
    <t>WIOK</t>
  </si>
  <si>
    <t>Kokonau Airport</t>
  </si>
  <si>
    <t>Kokonau</t>
  </si>
  <si>
    <t>KOX</t>
  </si>
  <si>
    <t>WABN</t>
  </si>
  <si>
    <t>El Tari Airport</t>
  </si>
  <si>
    <t>Kupang</t>
  </si>
  <si>
    <t>KOE</t>
  </si>
  <si>
    <t>WATT</t>
  </si>
  <si>
    <t>Komodo (Mutiara II) Airport</t>
  </si>
  <si>
    <t>Labuhan Bajo</t>
  </si>
  <si>
    <t>LBJ</t>
  </si>
  <si>
    <t>WATO</t>
  </si>
  <si>
    <t>Dumatumbun Airport</t>
  </si>
  <si>
    <t>Langgur-Kei Islands</t>
  </si>
  <si>
    <t>LUV</t>
  </si>
  <si>
    <t>WAPL</t>
  </si>
  <si>
    <t>Malikus Saleh Airport</t>
  </si>
  <si>
    <t>Lhok Seumawe-Sumatra Island</t>
  </si>
  <si>
    <t>LSW</t>
  </si>
  <si>
    <t>WITM</t>
  </si>
  <si>
    <t>Long Apung Airport</t>
  </si>
  <si>
    <t>Long Apung-Borneo Island</t>
  </si>
  <si>
    <t>LPU</t>
  </si>
  <si>
    <t>WRLP</t>
  </si>
  <si>
    <t>Long Bawan Airport</t>
  </si>
  <si>
    <t>Long Bawan-Borneo Island</t>
  </si>
  <si>
    <t>LBW</t>
  </si>
  <si>
    <t>WRLB</t>
  </si>
  <si>
    <t>Bubung Airport</t>
  </si>
  <si>
    <t>Luwuk</t>
  </si>
  <si>
    <t>LUW</t>
  </si>
  <si>
    <t>WAMW</t>
  </si>
  <si>
    <t>Pongtiku Airport</t>
  </si>
  <si>
    <t>TTR</t>
  </si>
  <si>
    <t>WAWT</t>
  </si>
  <si>
    <t>Abdul Rachman Saleh Airport</t>
  </si>
  <si>
    <t>Malang</t>
  </si>
  <si>
    <t>MLG</t>
  </si>
  <si>
    <t>WARA</t>
  </si>
  <si>
    <t>Sam Ratulangi Airport</t>
  </si>
  <si>
    <t>Manado</t>
  </si>
  <si>
    <t>MDC</t>
  </si>
  <si>
    <t>WAMM</t>
  </si>
  <si>
    <t>Rendani Airport</t>
  </si>
  <si>
    <t>Manokwari</t>
  </si>
  <si>
    <t>MKW</t>
  </si>
  <si>
    <t>WASR</t>
  </si>
  <si>
    <t>Selaparang Airport</t>
  </si>
  <si>
    <t>Mataram</t>
  </si>
  <si>
    <t>AMI</t>
  </si>
  <si>
    <t>WADA</t>
  </si>
  <si>
    <t>Maumere(Wai Oti) Airport</t>
  </si>
  <si>
    <t>Maumere</t>
  </si>
  <si>
    <t>MOF</t>
  </si>
  <si>
    <t>WATC</t>
  </si>
  <si>
    <t>Kualanamu International Airport</t>
  </si>
  <si>
    <t>Medan</t>
  </si>
  <si>
    <t>KNO</t>
  </si>
  <si>
    <t>WIMM</t>
  </si>
  <si>
    <t>Soewondo Air Force Base</t>
  </si>
  <si>
    <t>MES</t>
  </si>
  <si>
    <t>WIMK</t>
  </si>
  <si>
    <t>Melangguane Airport</t>
  </si>
  <si>
    <t>Melonguane</t>
  </si>
  <si>
    <t>MNA</t>
  </si>
  <si>
    <t>WAMN</t>
  </si>
  <si>
    <t>Mopah Airport</t>
  </si>
  <si>
    <t>Merauke</t>
  </si>
  <si>
    <t>MKQ</t>
  </si>
  <si>
    <t>WAKK</t>
  </si>
  <si>
    <t>Pitu Airport</t>
  </si>
  <si>
    <t>Morotai Island</t>
  </si>
  <si>
    <t>OTI</t>
  </si>
  <si>
    <t>WAMR</t>
  </si>
  <si>
    <t>Mulia Airport</t>
  </si>
  <si>
    <t>Mulia</t>
  </si>
  <si>
    <t>LII</t>
  </si>
  <si>
    <t>WAJM</t>
  </si>
  <si>
    <t>Nabire Airport</t>
  </si>
  <si>
    <t>Nabire</t>
  </si>
  <si>
    <t>NBX</t>
  </si>
  <si>
    <t>WABI</t>
  </si>
  <si>
    <t>Seunagan Airport</t>
  </si>
  <si>
    <t>Nagan Raya</t>
  </si>
  <si>
    <t>MEQ</t>
  </si>
  <si>
    <t>WITC</t>
  </si>
  <si>
    <t>Naha Airport</t>
  </si>
  <si>
    <t>Naha</t>
  </si>
  <si>
    <t>NAH</t>
  </si>
  <si>
    <t>WAMH</t>
  </si>
  <si>
    <t>Nunukan Airport</t>
  </si>
  <si>
    <t>Nunukan-Nunukan Island</t>
  </si>
  <si>
    <t>NNX</t>
  </si>
  <si>
    <t>WRLF</t>
  </si>
  <si>
    <t>Oksibil Airport</t>
  </si>
  <si>
    <t>Oksibil</t>
  </si>
  <si>
    <t>OKL</t>
  </si>
  <si>
    <t>WAJO</t>
  </si>
  <si>
    <t>Tabing Airport</t>
  </si>
  <si>
    <t>Padang</t>
  </si>
  <si>
    <t>PDG</t>
  </si>
  <si>
    <t>WIMG</t>
  </si>
  <si>
    <t>Tjilik Riwut Airport</t>
  </si>
  <si>
    <t>Palangkaraya</t>
  </si>
  <si>
    <t>PKY</t>
  </si>
  <si>
    <t>WAOP</t>
  </si>
  <si>
    <t>Sultan Mahmud Badaruddin II Airport</t>
  </si>
  <si>
    <t>Palembang</t>
  </si>
  <si>
    <t>PLM</t>
  </si>
  <si>
    <t>WIPP</t>
  </si>
  <si>
    <t>Mutiara Airport</t>
  </si>
  <si>
    <t>Palu</t>
  </si>
  <si>
    <t>PLW</t>
  </si>
  <si>
    <t>WAML</t>
  </si>
  <si>
    <t>Pangkal Pinang (Depati Amir) Airport</t>
  </si>
  <si>
    <t>Pangkal Pinang</t>
  </si>
  <si>
    <t>PGK</t>
  </si>
  <si>
    <t>WIPK</t>
  </si>
  <si>
    <t>Iskandar Airport</t>
  </si>
  <si>
    <t>Pangkalan Bun</t>
  </si>
  <si>
    <t>PKN</t>
  </si>
  <si>
    <t>WAOI</t>
  </si>
  <si>
    <t>Sultan Syarif Kasim Ii (Simpang Tiga) Airport</t>
  </si>
  <si>
    <t>Pekanbaru</t>
  </si>
  <si>
    <t>PKU</t>
  </si>
  <si>
    <t>WIBB</t>
  </si>
  <si>
    <t>Supadio Airport</t>
  </si>
  <si>
    <t>Pontianak</t>
  </si>
  <si>
    <t>PNK</t>
  </si>
  <si>
    <t>WIOO</t>
  </si>
  <si>
    <t>Kasiguncu Airport</t>
  </si>
  <si>
    <t>Poso</t>
  </si>
  <si>
    <t>PSJ</t>
  </si>
  <si>
    <t>WAMP</t>
  </si>
  <si>
    <t>Lombok International Airport</t>
  </si>
  <si>
    <t>Praya</t>
  </si>
  <si>
    <t>LOP</t>
  </si>
  <si>
    <t>WADL</t>
  </si>
  <si>
    <t>Pangsuma Airport</t>
  </si>
  <si>
    <t>Putussibau-Borneo Island</t>
  </si>
  <si>
    <t>PSU</t>
  </si>
  <si>
    <t>WIOP</t>
  </si>
  <si>
    <t>Ranai Airport</t>
  </si>
  <si>
    <t>Ranai-Natuna Besar Island</t>
  </si>
  <si>
    <t>NTX</t>
  </si>
  <si>
    <t>WION</t>
  </si>
  <si>
    <t>Japura Airport</t>
  </si>
  <si>
    <t>Rengat</t>
  </si>
  <si>
    <t>RGT</t>
  </si>
  <si>
    <t>WIPR</t>
  </si>
  <si>
    <t>Frans Sales Lega Airport</t>
  </si>
  <si>
    <t>Ruteng</t>
  </si>
  <si>
    <t>RTG</t>
  </si>
  <si>
    <t>WATG</t>
  </si>
  <si>
    <t>Maimun Saleh Airport</t>
  </si>
  <si>
    <t>Sabang</t>
  </si>
  <si>
    <t>SBG</t>
  </si>
  <si>
    <t>WITB</t>
  </si>
  <si>
    <t>Temindung Airport</t>
  </si>
  <si>
    <t>Samarinda</t>
  </si>
  <si>
    <t>SRI</t>
  </si>
  <si>
    <t>WALS</t>
  </si>
  <si>
    <t>Sampit(Hasan) Airport</t>
  </si>
  <si>
    <t>Sampit-Borneo Island</t>
  </si>
  <si>
    <t>SMQ</t>
  </si>
  <si>
    <t>WAOS</t>
  </si>
  <si>
    <t>Sanggata/Sangkimah Airport</t>
  </si>
  <si>
    <t>Sanggata</t>
  </si>
  <si>
    <t>SGQ</t>
  </si>
  <si>
    <t>WRLA</t>
  </si>
  <si>
    <t>Saumlaki/Olilit Airport</t>
  </si>
  <si>
    <t>Saumlaki</t>
  </si>
  <si>
    <t>SXK</t>
  </si>
  <si>
    <t>WAPI</t>
  </si>
  <si>
    <t>Achmad Yani Airport</t>
  </si>
  <si>
    <t>Semarang</t>
  </si>
  <si>
    <t>SRG</t>
  </si>
  <si>
    <t>WARS</t>
  </si>
  <si>
    <t>Senggeh Airport</t>
  </si>
  <si>
    <t>Senggeh-Papua Island</t>
  </si>
  <si>
    <t>SEH</t>
  </si>
  <si>
    <t>WAJS</t>
  </si>
  <si>
    <t>Silangit Airport</t>
  </si>
  <si>
    <t>Siborong-Borong</t>
  </si>
  <si>
    <t>DTB</t>
  </si>
  <si>
    <t>WIMN</t>
  </si>
  <si>
    <t>Lasikin Airport</t>
  </si>
  <si>
    <t>Sinabang</t>
  </si>
  <si>
    <t>SSV</t>
  </si>
  <si>
    <t>WITG</t>
  </si>
  <si>
    <t>Dabo Airport</t>
  </si>
  <si>
    <t>Singkep</t>
  </si>
  <si>
    <t>SIQ</t>
  </si>
  <si>
    <t>WIDS</t>
  </si>
  <si>
    <t>Sintang(Susilo) Airport</t>
  </si>
  <si>
    <t>Sintang-Borneo Island</t>
  </si>
  <si>
    <t>SQG</t>
  </si>
  <si>
    <t>WIOS</t>
  </si>
  <si>
    <t>Adi Sumarmo Wiryokusumo Airport</t>
  </si>
  <si>
    <t>Solo City</t>
  </si>
  <si>
    <t>SOC</t>
  </si>
  <si>
    <t>WARQ</t>
  </si>
  <si>
    <t>Dominique Edward Osok Airport</t>
  </si>
  <si>
    <t>Sorong</t>
  </si>
  <si>
    <t>SOQ</t>
  </si>
  <si>
    <t>WAXX</t>
  </si>
  <si>
    <t>Sumbawa Besar Airport</t>
  </si>
  <si>
    <t>Sumbawa Island</t>
  </si>
  <si>
    <t>SWQ</t>
  </si>
  <si>
    <t>WADS</t>
  </si>
  <si>
    <t>Juanda International Airport</t>
  </si>
  <si>
    <t>Surabaya</t>
  </si>
  <si>
    <t>SUB</t>
  </si>
  <si>
    <t>WARR</t>
  </si>
  <si>
    <t>Pendopo Airport</t>
  </si>
  <si>
    <t>Talang Gudang-Sumatra Island</t>
  </si>
  <si>
    <t>PDO</t>
  </si>
  <si>
    <t>WIPQ</t>
  </si>
  <si>
    <t>Buluh Tumbang (H A S Hanandjoeddin) Airport</t>
  </si>
  <si>
    <t>Tanjung Pandan</t>
  </si>
  <si>
    <t>TJQ</t>
  </si>
  <si>
    <t>WIOD</t>
  </si>
  <si>
    <t>Raja Haji Fisabilillah International Airport</t>
  </si>
  <si>
    <t>Tanjung Pinang</t>
  </si>
  <si>
    <t>TNJ</t>
  </si>
  <si>
    <t>WIDN</t>
  </si>
  <si>
    <t>Barau(Kalimaru) Airport</t>
  </si>
  <si>
    <t>Tanjung Redep-Borneo Island</t>
  </si>
  <si>
    <t>BEJ</t>
  </si>
  <si>
    <t>WALK</t>
  </si>
  <si>
    <t>Tanjung Harapan Airport</t>
  </si>
  <si>
    <t>Tanjung Selor-Borneo Island</t>
  </si>
  <si>
    <t>TJS</t>
  </si>
  <si>
    <t>WALG</t>
  </si>
  <si>
    <t>Warukin Airport</t>
  </si>
  <si>
    <t>Tanjung-Borneo Island</t>
  </si>
  <si>
    <t>TJG</t>
  </si>
  <si>
    <t>WAON</t>
  </si>
  <si>
    <t>Juwata Airport</t>
  </si>
  <si>
    <t>Taraken</t>
  </si>
  <si>
    <t>TRK</t>
  </si>
  <si>
    <t>WALR</t>
  </si>
  <si>
    <t>Sultan Khairun Babullah Airport</t>
  </si>
  <si>
    <t>Ternate</t>
  </si>
  <si>
    <t>TTE</t>
  </si>
  <si>
    <t>WAMT</t>
  </si>
  <si>
    <t>Moses Kilangin Airport</t>
  </si>
  <si>
    <t>Timika</t>
  </si>
  <si>
    <t>TIM</t>
  </si>
  <si>
    <t>WABP</t>
  </si>
  <si>
    <t>Sultan Bantilan Airport</t>
  </si>
  <si>
    <t>Toli-Toli</t>
  </si>
  <si>
    <t>TLI</t>
  </si>
  <si>
    <t>WAMI</t>
  </si>
  <si>
    <t>Hasanuddin International Airport</t>
  </si>
  <si>
    <t>Ujung Pandang</t>
  </si>
  <si>
    <t>UPG</t>
  </si>
  <si>
    <t>WAAA</t>
  </si>
  <si>
    <t>Tambolaka Airport</t>
  </si>
  <si>
    <t>Waikabubak-Sumba Island</t>
  </si>
  <si>
    <t>TMC</t>
  </si>
  <si>
    <t>WADT</t>
  </si>
  <si>
    <t>Waingapu Airport</t>
  </si>
  <si>
    <t>Waingapu</t>
  </si>
  <si>
    <t>WGP</t>
  </si>
  <si>
    <t>WADW</t>
  </si>
  <si>
    <t>Wamena Airport</t>
  </si>
  <si>
    <t>Wamena</t>
  </si>
  <si>
    <t>WMX</t>
  </si>
  <si>
    <t>WAJW</t>
  </si>
  <si>
    <t>Waris Airport</t>
  </si>
  <si>
    <t>Waris-Papua Island</t>
  </si>
  <si>
    <t>WAR</t>
  </si>
  <si>
    <t>WAJR</t>
  </si>
  <si>
    <t>Wasior Airport</t>
  </si>
  <si>
    <t>Wasior</t>
  </si>
  <si>
    <t>WSR</t>
  </si>
  <si>
    <t>WASW</t>
  </si>
  <si>
    <t>Adi Sutjipto International Airport</t>
  </si>
  <si>
    <t>Yogyakarta</t>
  </si>
  <si>
    <t>JOG</t>
  </si>
  <si>
    <t>WARJ</t>
  </si>
  <si>
    <t>Abadan Airport</t>
  </si>
  <si>
    <t>Abadan</t>
  </si>
  <si>
    <t>Iran</t>
  </si>
  <si>
    <t>ABD</t>
  </si>
  <si>
    <t>OIAA</t>
  </si>
  <si>
    <t>Ahwaz Airport</t>
  </si>
  <si>
    <t>Ahwaz</t>
  </si>
  <si>
    <t>AWZ</t>
  </si>
  <si>
    <t>OIAW</t>
  </si>
  <si>
    <t>Ardabil Airport</t>
  </si>
  <si>
    <t>Ardabil</t>
  </si>
  <si>
    <t>ADU</t>
  </si>
  <si>
    <t>OITL</t>
  </si>
  <si>
    <t>Shahid Ashrafi Esfahani Airport</t>
  </si>
  <si>
    <t>Bakhtaran</t>
  </si>
  <si>
    <t>KSH</t>
  </si>
  <si>
    <t>OICC</t>
  </si>
  <si>
    <t>Bam Airport</t>
  </si>
  <si>
    <t>Bam</t>
  </si>
  <si>
    <t>BXR</t>
  </si>
  <si>
    <t>OIKM</t>
  </si>
  <si>
    <t>Bandar Abbas International Airport</t>
  </si>
  <si>
    <t>Bandar Abbas</t>
  </si>
  <si>
    <t>BND</t>
  </si>
  <si>
    <t>OIKB</t>
  </si>
  <si>
    <t>Bandar Lengeh Airport</t>
  </si>
  <si>
    <t>Bandar Lengeh</t>
  </si>
  <si>
    <t>BDH</t>
  </si>
  <si>
    <t>OIBL</t>
  </si>
  <si>
    <t>Mahshahr Airport</t>
  </si>
  <si>
    <t>Bandar Mahshahr</t>
  </si>
  <si>
    <t>MRX</t>
  </si>
  <si>
    <t>OIAM</t>
  </si>
  <si>
    <t>Birjand Airport</t>
  </si>
  <si>
    <t>Birjand</t>
  </si>
  <si>
    <t>XBJ</t>
  </si>
  <si>
    <t>OIMB</t>
  </si>
  <si>
    <t>Bojnord Airport</t>
  </si>
  <si>
    <t>Bojnourd</t>
  </si>
  <si>
    <t>BJB</t>
  </si>
  <si>
    <t>OIMN</t>
  </si>
  <si>
    <t>Bushehr Airport</t>
  </si>
  <si>
    <t>Bushehr</t>
  </si>
  <si>
    <t>BUZ</t>
  </si>
  <si>
    <t>OIBB</t>
  </si>
  <si>
    <t>Konarak Airport</t>
  </si>
  <si>
    <t>Chah Bahar</t>
  </si>
  <si>
    <t>ZBR</t>
  </si>
  <si>
    <t>OIZC</t>
  </si>
  <si>
    <t>Dasht-e Naz Airport</t>
  </si>
  <si>
    <t>Dasht-e-naz</t>
  </si>
  <si>
    <t>SRY</t>
  </si>
  <si>
    <t>OINZ</t>
  </si>
  <si>
    <t>Esfahan Shahid Beheshti International Airport</t>
  </si>
  <si>
    <t>Esfahan</t>
  </si>
  <si>
    <t>IFN</t>
  </si>
  <si>
    <t>OIFM</t>
  </si>
  <si>
    <t>Gorgan Airport</t>
  </si>
  <si>
    <t>Gorgan</t>
  </si>
  <si>
    <t>GBT</t>
  </si>
  <si>
    <t>OING</t>
  </si>
  <si>
    <t>Hamadan Airport</t>
  </si>
  <si>
    <t>Hamadan</t>
  </si>
  <si>
    <t>HDM</t>
  </si>
  <si>
    <t>OIHH</t>
  </si>
  <si>
    <t>Ilam Airport</t>
  </si>
  <si>
    <t>Ilam</t>
  </si>
  <si>
    <t>IIL</t>
  </si>
  <si>
    <t>OICI</t>
  </si>
  <si>
    <t>Jam Airport</t>
  </si>
  <si>
    <t>Kangan</t>
  </si>
  <si>
    <t>KNR</t>
  </si>
  <si>
    <t>OIBJ</t>
  </si>
  <si>
    <t>Payam International Airport</t>
  </si>
  <si>
    <t>Karaj</t>
  </si>
  <si>
    <t>PYK</t>
  </si>
  <si>
    <t>OIIP</t>
  </si>
  <si>
    <t>Kerman Airport</t>
  </si>
  <si>
    <t>Kerman</t>
  </si>
  <si>
    <t>KER</t>
  </si>
  <si>
    <t>OIKK</t>
  </si>
  <si>
    <t>Persian Gulf International Airport</t>
  </si>
  <si>
    <t>Khalije Fars</t>
  </si>
  <si>
    <t>PGU</t>
  </si>
  <si>
    <t>OIBP</t>
  </si>
  <si>
    <t>Khoram Abad Airport</t>
  </si>
  <si>
    <t>Khorram Abad</t>
  </si>
  <si>
    <t>KHD</t>
  </si>
  <si>
    <t>OICK</t>
  </si>
  <si>
    <t>Kish International Airport</t>
  </si>
  <si>
    <t>Kish Island</t>
  </si>
  <si>
    <t>KIH</t>
  </si>
  <si>
    <t>OIBK</t>
  </si>
  <si>
    <t>Lar Airport</t>
  </si>
  <si>
    <t>Lar</t>
  </si>
  <si>
    <t>LRR</t>
  </si>
  <si>
    <t>OISL</t>
  </si>
  <si>
    <t>Sahand Airport</t>
  </si>
  <si>
    <t>Maragheh</t>
  </si>
  <si>
    <t>ACP</t>
  </si>
  <si>
    <t>OITM</t>
  </si>
  <si>
    <t>Mashhad International Airport</t>
  </si>
  <si>
    <t>Mashhad</t>
  </si>
  <si>
    <t>MHD</t>
  </si>
  <si>
    <t>OIMM</t>
  </si>
  <si>
    <t>Shahid Asyaee Airport</t>
  </si>
  <si>
    <t>Masjed Soleiman</t>
  </si>
  <si>
    <t>QMJ</t>
  </si>
  <si>
    <t>OIAI</t>
  </si>
  <si>
    <t>Noshahr Airport</t>
  </si>
  <si>
    <t>Noshahr</t>
  </si>
  <si>
    <t>NSH</t>
  </si>
  <si>
    <t>OINN</t>
  </si>
  <si>
    <t>Parsabade Moghan Airport</t>
  </si>
  <si>
    <t>Parsabad</t>
  </si>
  <si>
    <t>PFQ</t>
  </si>
  <si>
    <t>OITP</t>
  </si>
  <si>
    <t>Rafsanjan Airport</t>
  </si>
  <si>
    <t>Rafsanjan</t>
  </si>
  <si>
    <t>RJN</t>
  </si>
  <si>
    <t>OIKR</t>
  </si>
  <si>
    <t>Ramsar Airport</t>
  </si>
  <si>
    <t>Ramsar</t>
  </si>
  <si>
    <t>RZR</t>
  </si>
  <si>
    <t>OINR</t>
  </si>
  <si>
    <t>Sardar-e-Jangal Airport</t>
  </si>
  <si>
    <t>Rasht</t>
  </si>
  <si>
    <t>RAS</t>
  </si>
  <si>
    <t>OIGG</t>
  </si>
  <si>
    <t>Sabzevar National Airport</t>
  </si>
  <si>
    <t>Sabzevar</t>
  </si>
  <si>
    <t>AFZ</t>
  </si>
  <si>
    <t>OIMS</t>
  </si>
  <si>
    <t>Sanandaj Airport</t>
  </si>
  <si>
    <t>Sanandaj</t>
  </si>
  <si>
    <t>SDG</t>
  </si>
  <si>
    <t>OICS</t>
  </si>
  <si>
    <t>Shahrekord Airport</t>
  </si>
  <si>
    <t>Shahre Kord</t>
  </si>
  <si>
    <t>CQD</t>
  </si>
  <si>
    <t>OIFS</t>
  </si>
  <si>
    <t>Shiraz Shahid Dastghaib International Airport</t>
  </si>
  <si>
    <t>Shiraz</t>
  </si>
  <si>
    <t>SYZ</t>
  </si>
  <si>
    <t>OISS</t>
  </si>
  <si>
    <t>Tabriz International Airport</t>
  </si>
  <si>
    <t>Tabriz</t>
  </si>
  <si>
    <t>TBZ</t>
  </si>
  <si>
    <t>OITT</t>
  </si>
  <si>
    <t>Mehrabad International Airport</t>
  </si>
  <si>
    <t>Teheran</t>
  </si>
  <si>
    <t>THR</t>
  </si>
  <si>
    <t>OIII</t>
  </si>
  <si>
    <t>Imam Khomeini International Airport</t>
  </si>
  <si>
    <t>Tehran</t>
  </si>
  <si>
    <t>IKA</t>
  </si>
  <si>
    <t>OIIE</t>
  </si>
  <si>
    <t>Urmia Airport</t>
  </si>
  <si>
    <t>Uromiyeh</t>
  </si>
  <si>
    <t>OMH</t>
  </si>
  <si>
    <t>OITR</t>
  </si>
  <si>
    <t>Yasouj Airport</t>
  </si>
  <si>
    <t>Yasuj</t>
  </si>
  <si>
    <t>YES</t>
  </si>
  <si>
    <t>OISY</t>
  </si>
  <si>
    <t>Shahid Sadooghi Airport</t>
  </si>
  <si>
    <t>Yazd</t>
  </si>
  <si>
    <t>AZD</t>
  </si>
  <si>
    <t>OIYY</t>
  </si>
  <si>
    <t>Zabol Airport</t>
  </si>
  <si>
    <t>Zabol</t>
  </si>
  <si>
    <t>ACZ</t>
  </si>
  <si>
    <t>OIZB</t>
  </si>
  <si>
    <t>Zahedan International Airport</t>
  </si>
  <si>
    <t>Zahedan</t>
  </si>
  <si>
    <t>ZAH</t>
  </si>
  <si>
    <t>OIZH</t>
  </si>
  <si>
    <t>Baghdad International Airport</t>
  </si>
  <si>
    <t>Baghdad</t>
  </si>
  <si>
    <t>Iraq</t>
  </si>
  <si>
    <t>BGW</t>
  </si>
  <si>
    <t>ORBI</t>
  </si>
  <si>
    <t>Basrah International Airport</t>
  </si>
  <si>
    <t>Basrah</t>
  </si>
  <si>
    <t>BSR</t>
  </si>
  <si>
    <t>ORMM</t>
  </si>
  <si>
    <t>Erbil International Airport</t>
  </si>
  <si>
    <t>Erbil</t>
  </si>
  <si>
    <t>EBL</t>
  </si>
  <si>
    <t>ORER</t>
  </si>
  <si>
    <t>Kirkuk Air Base</t>
  </si>
  <si>
    <t>Kirkuk</t>
  </si>
  <si>
    <t>KIK</t>
  </si>
  <si>
    <t>ORKK</t>
  </si>
  <si>
    <t>Mosul International Airport</t>
  </si>
  <si>
    <t>Mosul</t>
  </si>
  <si>
    <t>OSB</t>
  </si>
  <si>
    <t>ORBM</t>
  </si>
  <si>
    <t>Al Najaf International Airport</t>
  </si>
  <si>
    <t>Najaf</t>
  </si>
  <si>
    <t>NJF</t>
  </si>
  <si>
    <t>ORNI</t>
  </si>
  <si>
    <t>Qayyarah West Airport</t>
  </si>
  <si>
    <t>Qayyarah</t>
  </si>
  <si>
    <t>RQW</t>
  </si>
  <si>
    <t>ORQW</t>
  </si>
  <si>
    <t>Sulaymaniyah International Airport</t>
  </si>
  <si>
    <t>Sulaymaniyah</t>
  </si>
  <si>
    <t>ISU</t>
  </si>
  <si>
    <t>ORSU</t>
  </si>
  <si>
    <t>Bantry aerodrome</t>
  </si>
  <si>
    <t>Bantry</t>
  </si>
  <si>
    <t>Ireland</t>
  </si>
  <si>
    <t>BYT</t>
  </si>
  <si>
    <t>EIBN</t>
  </si>
  <si>
    <t>Ireland West Knock Airport</t>
  </si>
  <si>
    <t>Connaught</t>
  </si>
  <si>
    <t>NOC</t>
  </si>
  <si>
    <t>EIKN</t>
  </si>
  <si>
    <t>Cork Airport</t>
  </si>
  <si>
    <t>Cork</t>
  </si>
  <si>
    <t>ORK</t>
  </si>
  <si>
    <t>EICK</t>
  </si>
  <si>
    <t>Donegal Airport</t>
  </si>
  <si>
    <t>Dongloe</t>
  </si>
  <si>
    <t>CFN</t>
  </si>
  <si>
    <t>EIDL</t>
  </si>
  <si>
    <t>Dublin Airport</t>
  </si>
  <si>
    <t>Dublin</t>
  </si>
  <si>
    <t>DUB</t>
  </si>
  <si>
    <t>EIDW</t>
  </si>
  <si>
    <t>Galway Airport</t>
  </si>
  <si>
    <t>Galway</t>
  </si>
  <si>
    <t>GWY</t>
  </si>
  <si>
    <t>EICM</t>
  </si>
  <si>
    <t>Connemara Regional Airport</t>
  </si>
  <si>
    <t>Indreabhan</t>
  </si>
  <si>
    <t>NNR</t>
  </si>
  <si>
    <t>EICA</t>
  </si>
  <si>
    <t>Inishmore aerodrome</t>
  </si>
  <si>
    <t>Inis Mor</t>
  </si>
  <si>
    <t>IOR</t>
  </si>
  <si>
    <t>EIIM</t>
  </si>
  <si>
    <t>Inisheer aerodrome</t>
  </si>
  <si>
    <t>Inisheer</t>
  </si>
  <si>
    <t>INQ</t>
  </si>
  <si>
    <t>EIIR</t>
  </si>
  <si>
    <t>Inishmaan aerodrome</t>
  </si>
  <si>
    <t>Inishmaan</t>
  </si>
  <si>
    <t>IIA</t>
  </si>
  <si>
    <t>EIMN</t>
  </si>
  <si>
    <t>Kerry Airport</t>
  </si>
  <si>
    <t>Kerry</t>
  </si>
  <si>
    <t>KIR</t>
  </si>
  <si>
    <t>EIKY</t>
  </si>
  <si>
    <t>Shannon Airport</t>
  </si>
  <si>
    <t>Shannon</t>
  </si>
  <si>
    <t>SNN</t>
  </si>
  <si>
    <t>EINN</t>
  </si>
  <si>
    <t>Sligo Airport</t>
  </si>
  <si>
    <t>Sligo</t>
  </si>
  <si>
    <t>SXL</t>
  </si>
  <si>
    <t>EISG</t>
  </si>
  <si>
    <t>Waterford Airport</t>
  </si>
  <si>
    <t>Waterford</t>
  </si>
  <si>
    <t>WAT</t>
  </si>
  <si>
    <t>EIWF</t>
  </si>
  <si>
    <t>Isle of Man Airport</t>
  </si>
  <si>
    <t>Isle Of Man</t>
  </si>
  <si>
    <t>Isle of Man</t>
  </si>
  <si>
    <t>IOM</t>
  </si>
  <si>
    <t>EGNS</t>
  </si>
  <si>
    <t>Beersheba (Teyman) Airport</t>
  </si>
  <si>
    <t>Beer-sheba</t>
  </si>
  <si>
    <t>Israel</t>
  </si>
  <si>
    <t>BEV</t>
  </si>
  <si>
    <t>LLBS</t>
  </si>
  <si>
    <t>Eilat Airport</t>
  </si>
  <si>
    <t>Elat</t>
  </si>
  <si>
    <t>ETH</t>
  </si>
  <si>
    <t>LLET</t>
  </si>
  <si>
    <t>Haifa International Airport</t>
  </si>
  <si>
    <t>Haifa</t>
  </si>
  <si>
    <t>HFA</t>
  </si>
  <si>
    <t>LLHA</t>
  </si>
  <si>
    <t>Ovda International Airport</t>
  </si>
  <si>
    <t>Ovda</t>
  </si>
  <si>
    <t>VDA</t>
  </si>
  <si>
    <t>LLOV</t>
  </si>
  <si>
    <t>Ben Ya'akov Airport</t>
  </si>
  <si>
    <t>Rosh Pina</t>
  </si>
  <si>
    <t>RPN</t>
  </si>
  <si>
    <t>LLIB</t>
  </si>
  <si>
    <t>Sde Dov Airport</t>
  </si>
  <si>
    <t>Tel-aviv</t>
  </si>
  <si>
    <t>SDV</t>
  </si>
  <si>
    <t>LLSD</t>
  </si>
  <si>
    <t>Ben Gurion International Airport</t>
  </si>
  <si>
    <t>TLV</t>
  </si>
  <si>
    <t>LLBG</t>
  </si>
  <si>
    <t>Villanova D'Albenga International Airport</t>
  </si>
  <si>
    <t>Albenga</t>
  </si>
  <si>
    <t>Italy</t>
  </si>
  <si>
    <t>ALL</t>
  </si>
  <si>
    <t>LIMG</t>
  </si>
  <si>
    <t>Alghero-Fertilia Airport</t>
  </si>
  <si>
    <t>Alghero</t>
  </si>
  <si>
    <t>AHO</t>
  </si>
  <si>
    <t>LIEA</t>
  </si>
  <si>
    <t>Ancona Falconara Airport</t>
  </si>
  <si>
    <t>Ancona</t>
  </si>
  <si>
    <t>AOI</t>
  </si>
  <si>
    <t>LIPY</t>
  </si>
  <si>
    <t>Aosta Airport</t>
  </si>
  <si>
    <t>Aosta</t>
  </si>
  <si>
    <t>AOT</t>
  </si>
  <si>
    <t>LIMW</t>
  </si>
  <si>
    <t>Aviano Air Base</t>
  </si>
  <si>
    <t>Aviano</t>
  </si>
  <si>
    <t>AVB</t>
  </si>
  <si>
    <t>LIPA</t>
  </si>
  <si>
    <t>Bari Karol Wojtyla Airport</t>
  </si>
  <si>
    <t>Bari</t>
  </si>
  <si>
    <t>BRI</t>
  </si>
  <si>
    <t>LIBD</t>
  </si>
  <si>
    <t>Il Caravaggio International Airport</t>
  </si>
  <si>
    <t>Bergamo</t>
  </si>
  <si>
    <t>BGY</t>
  </si>
  <si>
    <t>LIME</t>
  </si>
  <si>
    <t>Bologna Guglielmo Marconi Airport</t>
  </si>
  <si>
    <t>Bologna</t>
  </si>
  <si>
    <t>BLQ</t>
  </si>
  <si>
    <t>LIPE</t>
  </si>
  <si>
    <t>Bolzano Airport</t>
  </si>
  <si>
    <t>Bolzano</t>
  </si>
  <si>
    <t>BZO</t>
  </si>
  <si>
    <t>LIPB</t>
  </si>
  <si>
    <t>Brescia Airport</t>
  </si>
  <si>
    <t>Brescia</t>
  </si>
  <si>
    <t>VBS</t>
  </si>
  <si>
    <t>LIPO</t>
  </si>
  <si>
    <t>Brindisi-Salento Airport</t>
  </si>
  <si>
    <t>Brindisi</t>
  </si>
  <si>
    <t>BDS</t>
  </si>
  <si>
    <t>LIBR</t>
  </si>
  <si>
    <t>Cagliari Elmas Airport</t>
  </si>
  <si>
    <t>Cagliari</t>
  </si>
  <si>
    <t>CAG</t>
  </si>
  <si>
    <t>LIEE</t>
  </si>
  <si>
    <t>Catania-Fontanarossa Airport</t>
  </si>
  <si>
    <t>Catania</t>
  </si>
  <si>
    <t>CTA</t>
  </si>
  <si>
    <t>LICC</t>
  </si>
  <si>
    <t>Comiso Airport</t>
  </si>
  <si>
    <t>Comiso</t>
  </si>
  <si>
    <t>CIY</t>
  </si>
  <si>
    <t>LICB</t>
  </si>
  <si>
    <t>Crotone Airport</t>
  </si>
  <si>
    <t>Crotone</t>
  </si>
  <si>
    <t>CRV</t>
  </si>
  <si>
    <t>LIBC</t>
  </si>
  <si>
    <t>Cuneo International Airport</t>
  </si>
  <si>
    <t>Cuneo</t>
  </si>
  <si>
    <t>CUF</t>
  </si>
  <si>
    <t>LIMZ</t>
  </si>
  <si>
    <t>Decimomannu Air Base</t>
  </si>
  <si>
    <t>Decimomannu</t>
  </si>
  <si>
    <t>DCI</t>
  </si>
  <si>
    <t>LIED</t>
  </si>
  <si>
    <t>Peretola Airport</t>
  </si>
  <si>
    <t>Florence</t>
  </si>
  <si>
    <t>FLR</t>
  </si>
  <si>
    <t>LIRQ</t>
  </si>
  <si>
    <t>Foggia</t>
  </si>
  <si>
    <t>FOG</t>
  </si>
  <si>
    <t>LIBF</t>
  </si>
  <si>
    <t>Forli Airport</t>
  </si>
  <si>
    <t>Forli</t>
  </si>
  <si>
    <t>FRL</t>
  </si>
  <si>
    <t>LIPK</t>
  </si>
  <si>
    <t>Genoa Cristoforo Colombo Airport</t>
  </si>
  <si>
    <t>Genoa</t>
  </si>
  <si>
    <t>GOA</t>
  </si>
  <si>
    <t>LIMJ</t>
  </si>
  <si>
    <t>Grosseto Air Base</t>
  </si>
  <si>
    <t>Grosseto</t>
  </si>
  <si>
    <t>GRS</t>
  </si>
  <si>
    <t>LIRS</t>
  </si>
  <si>
    <t>Grottaglie</t>
  </si>
  <si>
    <t>TAR</t>
  </si>
  <si>
    <t>LIBG</t>
  </si>
  <si>
    <t>Lamezia Terme Airport</t>
  </si>
  <si>
    <t>Lamezia</t>
  </si>
  <si>
    <t>SUF</t>
  </si>
  <si>
    <t>LICA</t>
  </si>
  <si>
    <t>Lampedusa Airport</t>
  </si>
  <si>
    <t>Lampedusa</t>
  </si>
  <si>
    <t>LMP</t>
  </si>
  <si>
    <t>LICD</t>
  </si>
  <si>
    <t>Latina Air Base</t>
  </si>
  <si>
    <t>Latina</t>
  </si>
  <si>
    <t>QLT</t>
  </si>
  <si>
    <t>LIRL</t>
  </si>
  <si>
    <t>Lecce Galatina Air Base</t>
  </si>
  <si>
    <t>Lecce</t>
  </si>
  <si>
    <t>LCC</t>
  </si>
  <si>
    <t>LIBN</t>
  </si>
  <si>
    <t>Marina Di Campo Airport</t>
  </si>
  <si>
    <t>Marina Di Campo</t>
  </si>
  <si>
    <t>EBA</t>
  </si>
  <si>
    <t>LIRJ</t>
  </si>
  <si>
    <t>Milano Linate Airport</t>
  </si>
  <si>
    <t>Milan</t>
  </si>
  <si>
    <t>LIN</t>
  </si>
  <si>
    <t>LIML</t>
  </si>
  <si>
    <t>Malpensa International Airport</t>
  </si>
  <si>
    <t>Milano</t>
  </si>
  <si>
    <t>MXP</t>
  </si>
  <si>
    <t>LIMC</t>
  </si>
  <si>
    <t>Naples International Airport</t>
  </si>
  <si>
    <t>Naples</t>
  </si>
  <si>
    <t>NAP</t>
  </si>
  <si>
    <t>LIRN</t>
  </si>
  <si>
    <t>Olbia Costa Smeralda Airport</t>
  </si>
  <si>
    <t>Olbia</t>
  </si>
  <si>
    <t>OLB</t>
  </si>
  <si>
    <t>LIEO</t>
  </si>
  <si>
    <t>Oristano-Fenosu Airport</t>
  </si>
  <si>
    <t>Oristano</t>
  </si>
  <si>
    <t>FNU</t>
  </si>
  <si>
    <t>LIER</t>
  </si>
  <si>
    <t>Padova Airport</t>
  </si>
  <si>
    <t>Padova</t>
  </si>
  <si>
    <t>QPA</t>
  </si>
  <si>
    <t>LIPU</t>
  </si>
  <si>
    <t>Falcone-Borsellino Airport</t>
  </si>
  <si>
    <t>Palermo</t>
  </si>
  <si>
    <t>PMO</t>
  </si>
  <si>
    <t>LICJ</t>
  </si>
  <si>
    <t>Pantelleria Airport</t>
  </si>
  <si>
    <t>Pantelleria</t>
  </si>
  <si>
    <t>PNL</t>
  </si>
  <si>
    <t>LICG</t>
  </si>
  <si>
    <t>Parma Airport</t>
  </si>
  <si>
    <t>Parma</t>
  </si>
  <si>
    <t>PMF</t>
  </si>
  <si>
    <t>LIMP</t>
  </si>
  <si>
    <t>Perugia San Francesco d'Assisi – Umbria International Airport</t>
  </si>
  <si>
    <t>Perugia</t>
  </si>
  <si>
    <t>PEG</t>
  </si>
  <si>
    <t>LIRZ</t>
  </si>
  <si>
    <t>Pescara International Airport</t>
  </si>
  <si>
    <t>Pescara</t>
  </si>
  <si>
    <t>PSR</t>
  </si>
  <si>
    <t>LIBP</t>
  </si>
  <si>
    <t>Piacenza San Damiano Air Base</t>
  </si>
  <si>
    <t>Piacenza</t>
  </si>
  <si>
    <t>QPZ</t>
  </si>
  <si>
    <t>LIMS</t>
  </si>
  <si>
    <t>Pisa International Airport</t>
  </si>
  <si>
    <t>Pisa</t>
  </si>
  <si>
    <t>PSA</t>
  </si>
  <si>
    <t>LIRP</t>
  </si>
  <si>
    <t>Reggio Calabria Airport</t>
  </si>
  <si>
    <t>Reggio Calabria</t>
  </si>
  <si>
    <t>REG</t>
  </si>
  <si>
    <t>LICR</t>
  </si>
  <si>
    <t>Federico Fellini International Airport</t>
  </si>
  <si>
    <t>Rimini</t>
  </si>
  <si>
    <t>RMI</t>
  </si>
  <si>
    <t>LIPR</t>
  </si>
  <si>
    <t>Ciampino-G. B. Pastine International Airport</t>
  </si>
  <si>
    <t>Rome</t>
  </si>
  <si>
    <t>CIA</t>
  </si>
  <si>
    <t>LIRA</t>
  </si>
  <si>
    <t>Leonardo da Vinci-Fiumicino Airport</t>
  </si>
  <si>
    <t>FCO</t>
  </si>
  <si>
    <t>LIRF</t>
  </si>
  <si>
    <t>Trieste–Friuli Venezia Giulia Airport</t>
  </si>
  <si>
    <t>Ronchi De Legionari</t>
  </si>
  <si>
    <t>TRS</t>
  </si>
  <si>
    <t>LIPQ</t>
  </si>
  <si>
    <t>Salerno Costa d'Amalfi Airport</t>
  </si>
  <si>
    <t>Salerno</t>
  </si>
  <si>
    <t>QSR</t>
  </si>
  <si>
    <t>LIRI</t>
  </si>
  <si>
    <t>Sarzana-Luni Air Base</t>
  </si>
  <si>
    <t>Sarzana (SP)</t>
  </si>
  <si>
    <t>QLP</t>
  </si>
  <si>
    <t>LIQW</t>
  </si>
  <si>
    <t>Siena-Ampugnano Airport</t>
  </si>
  <si>
    <t>Siena</t>
  </si>
  <si>
    <t>SAY</t>
  </si>
  <si>
    <t>LIQS</t>
  </si>
  <si>
    <t>Sigonella Navy Air Base</t>
  </si>
  <si>
    <t>Sigonella</t>
  </si>
  <si>
    <t>NSY</t>
  </si>
  <si>
    <t>LICZ</t>
  </si>
  <si>
    <t>Turin Airport</t>
  </si>
  <si>
    <t>Torino</t>
  </si>
  <si>
    <t>TRN</t>
  </si>
  <si>
    <t>LIMF</t>
  </si>
  <si>
    <t>Tortoli Airport</t>
  </si>
  <si>
    <t>Tortoli</t>
  </si>
  <si>
    <t>TTB</t>
  </si>
  <si>
    <t>LIET</t>
  </si>
  <si>
    <t>Vincenzo Florio Airport Trapani-Birgi</t>
  </si>
  <si>
    <t>Trapani</t>
  </si>
  <si>
    <t>TPS</t>
  </si>
  <si>
    <t>LICT</t>
  </si>
  <si>
    <t>Trento-Mattarello Airport</t>
  </si>
  <si>
    <t>Trento (TN)</t>
  </si>
  <si>
    <t>TN0</t>
  </si>
  <si>
    <t>LIDT</t>
  </si>
  <si>
    <t>Treviso-Sant'Angelo Airport</t>
  </si>
  <si>
    <t>Treviso</t>
  </si>
  <si>
    <t>TSF</t>
  </si>
  <si>
    <t>LIPH</t>
  </si>
  <si>
    <t>Venice Marco Polo Airport</t>
  </si>
  <si>
    <t>Venice</t>
  </si>
  <si>
    <t>VCE</t>
  </si>
  <si>
    <t>LIPZ</t>
  </si>
  <si>
    <t>Vicenza Airport</t>
  </si>
  <si>
    <t>Vicenza</t>
  </si>
  <si>
    <t>VIC</t>
  </si>
  <si>
    <t>LIPT</t>
  </si>
  <si>
    <t>Verona Villafranca Airport</t>
  </si>
  <si>
    <t>Villafranca</t>
  </si>
  <si>
    <t>VRN</t>
  </si>
  <si>
    <t>LIPX</t>
  </si>
  <si>
    <t>Norman Manley International Airport</t>
  </si>
  <si>
    <t>Jamaica</t>
  </si>
  <si>
    <t>KIN</t>
  </si>
  <si>
    <t>MKJP</t>
  </si>
  <si>
    <t>Tinson Pen Airport</t>
  </si>
  <si>
    <t>KTP</t>
  </si>
  <si>
    <t>MKTP</t>
  </si>
  <si>
    <t>Sangster International Airport</t>
  </si>
  <si>
    <t>Montego Bay</t>
  </si>
  <si>
    <t>MBJ</t>
  </si>
  <si>
    <t>MKJS</t>
  </si>
  <si>
    <t>Negril Airport</t>
  </si>
  <si>
    <t>Negril</t>
  </si>
  <si>
    <t>NEG</t>
  </si>
  <si>
    <t>MKNG</t>
  </si>
  <si>
    <t>Boscobel aerodrome</t>
  </si>
  <si>
    <t>Ocho Rios</t>
  </si>
  <si>
    <t>OCJ</t>
  </si>
  <si>
    <t>MKBS</t>
  </si>
  <si>
    <t>Ken Jones Airport</t>
  </si>
  <si>
    <t>Port Antonio</t>
  </si>
  <si>
    <t>POT</t>
  </si>
  <si>
    <t>MKKJ</t>
  </si>
  <si>
    <t>Aguni Airport</t>
  </si>
  <si>
    <t>Aguni</t>
  </si>
  <si>
    <t>Japan</t>
  </si>
  <si>
    <t>AGJ</t>
  </si>
  <si>
    <t>RORA</t>
  </si>
  <si>
    <t>Akita Airport</t>
  </si>
  <si>
    <t>Akita</t>
  </si>
  <si>
    <t>AXT</t>
  </si>
  <si>
    <t>RJSK</t>
  </si>
  <si>
    <t>Amakusa Airport</t>
  </si>
  <si>
    <t>Amakusa</t>
  </si>
  <si>
    <t>AXJ</t>
  </si>
  <si>
    <t>RJDA</t>
  </si>
  <si>
    <t>Amami Airport</t>
  </si>
  <si>
    <t>Amami</t>
  </si>
  <si>
    <t>ASJ</t>
  </si>
  <si>
    <t>RJKA</t>
  </si>
  <si>
    <t>Aomori Airport</t>
  </si>
  <si>
    <t>Aomori</t>
  </si>
  <si>
    <t>AOJ</t>
  </si>
  <si>
    <t>RJSA</t>
  </si>
  <si>
    <t>Asahikawa Airport</t>
  </si>
  <si>
    <t>Asahikawa</t>
  </si>
  <si>
    <t>AKJ</t>
  </si>
  <si>
    <t>RJEC</t>
  </si>
  <si>
    <t>Chitose Air Base</t>
  </si>
  <si>
    <t>Chitose</t>
  </si>
  <si>
    <t>SPK</t>
  </si>
  <si>
    <t>RJCJ</t>
  </si>
  <si>
    <t>Fukue Airport</t>
  </si>
  <si>
    <t>Fukue</t>
  </si>
  <si>
    <t>FUJ</t>
  </si>
  <si>
    <t>RJFE</t>
  </si>
  <si>
    <t>Fukuoka Airport</t>
  </si>
  <si>
    <t>Fukuoka</t>
  </si>
  <si>
    <t>FUK</t>
  </si>
  <si>
    <t>RJFF</t>
  </si>
  <si>
    <t>Fukushima Airport</t>
  </si>
  <si>
    <t>Fukushima</t>
  </si>
  <si>
    <t>FKS</t>
  </si>
  <si>
    <t>RJSF</t>
  </si>
  <si>
    <t>Hachijojima Airport</t>
  </si>
  <si>
    <t>Hachijojima</t>
  </si>
  <si>
    <t>HAC</t>
  </si>
  <si>
    <t>RJTH</t>
  </si>
  <si>
    <t>Hakodate Airport</t>
  </si>
  <si>
    <t>Hakodate</t>
  </si>
  <si>
    <t>HKD</t>
  </si>
  <si>
    <t>RJCH</t>
  </si>
  <si>
    <t>Hanamaki Airport</t>
  </si>
  <si>
    <t>Hanamaki</t>
  </si>
  <si>
    <t>HNA</t>
  </si>
  <si>
    <t>RJSI</t>
  </si>
  <si>
    <t>Hiroshima Airport</t>
  </si>
  <si>
    <t>Hiroshima</t>
  </si>
  <si>
    <t>HIJ</t>
  </si>
  <si>
    <t>RJOA</t>
  </si>
  <si>
    <t>Hiroshimanishi Airport</t>
  </si>
  <si>
    <t>HIW</t>
  </si>
  <si>
    <t>RJBH</t>
  </si>
  <si>
    <t>Hyakuri Airport</t>
  </si>
  <si>
    <t>Ibaraki</t>
  </si>
  <si>
    <t>IBR</t>
  </si>
  <si>
    <t>RJAH</t>
  </si>
  <si>
    <t>Ie Jima Airport</t>
  </si>
  <si>
    <t>Ie</t>
  </si>
  <si>
    <t>IEJ</t>
  </si>
  <si>
    <t>RORE</t>
  </si>
  <si>
    <t>Iki Airport</t>
  </si>
  <si>
    <t>Iki</t>
  </si>
  <si>
    <t>IKI</t>
  </si>
  <si>
    <t>RJDB</t>
  </si>
  <si>
    <t>Ishigaki Airport</t>
  </si>
  <si>
    <t>Ishigaki</t>
  </si>
  <si>
    <t>ISG</t>
  </si>
  <si>
    <t>ROIG</t>
  </si>
  <si>
    <t>Iwami Airport</t>
  </si>
  <si>
    <t>Iwami</t>
  </si>
  <si>
    <t>IWJ</t>
  </si>
  <si>
    <t>RJOW</t>
  </si>
  <si>
    <t>Iwo Jima Airport</t>
  </si>
  <si>
    <t>Iwojima</t>
  </si>
  <si>
    <t>IWO</t>
  </si>
  <si>
    <t>RJAW</t>
  </si>
  <si>
    <t>Izumo Airport</t>
  </si>
  <si>
    <t>Izumo</t>
  </si>
  <si>
    <t>IZO</t>
  </si>
  <si>
    <t>RJOC</t>
  </si>
  <si>
    <t>Kadena Air Base</t>
  </si>
  <si>
    <t>Kadena</t>
  </si>
  <si>
    <t>DNA</t>
  </si>
  <si>
    <t>RODN</t>
  </si>
  <si>
    <t>Kagoshima Airport</t>
  </si>
  <si>
    <t>Kagoshima</t>
  </si>
  <si>
    <t>KOJ</t>
  </si>
  <si>
    <t>RJFK</t>
  </si>
  <si>
    <t>Komatsu Airport</t>
  </si>
  <si>
    <t>Kanazawa</t>
  </si>
  <si>
    <t>KMQ</t>
  </si>
  <si>
    <t>RJNK</t>
  </si>
  <si>
    <t>Kerama Airport</t>
  </si>
  <si>
    <t>Kerama</t>
  </si>
  <si>
    <t>KJP</t>
  </si>
  <si>
    <t>ROKR</t>
  </si>
  <si>
    <t>Kikai Airport</t>
  </si>
  <si>
    <t>Kikai</t>
  </si>
  <si>
    <t>KKX</t>
  </si>
  <si>
    <t>RJKI</t>
  </si>
  <si>
    <t>Kitadaito Airport</t>
  </si>
  <si>
    <t>Kitadaito</t>
  </si>
  <si>
    <t>KTD</t>
  </si>
  <si>
    <t>RORK</t>
  </si>
  <si>
    <t>Kitakyushu Airport</t>
  </si>
  <si>
    <t>Kitakyushu</t>
  </si>
  <si>
    <t>KKJ</t>
  </si>
  <si>
    <t>RJFR</t>
  </si>
  <si>
    <t>Kobe Airport</t>
  </si>
  <si>
    <t>Kobe</t>
  </si>
  <si>
    <t>UKB</t>
  </si>
  <si>
    <t>RJBE</t>
  </si>
  <si>
    <t>Kochi Ryoma Airport</t>
  </si>
  <si>
    <t>KCZ</t>
  </si>
  <si>
    <t>RJOK</t>
  </si>
  <si>
    <t>Kumamoto Airport</t>
  </si>
  <si>
    <t>Kumamoto</t>
  </si>
  <si>
    <t>KMJ</t>
  </si>
  <si>
    <t>RJFT</t>
  </si>
  <si>
    <t>Kumejima Airport</t>
  </si>
  <si>
    <t>Kumejima</t>
  </si>
  <si>
    <t>UEO</t>
  </si>
  <si>
    <t>ROKJ</t>
  </si>
  <si>
    <t>Kushiro Airport</t>
  </si>
  <si>
    <t>Kushiro</t>
  </si>
  <si>
    <t>KUH</t>
  </si>
  <si>
    <t>RJCK</t>
  </si>
  <si>
    <t>Matsumoto Airport</t>
  </si>
  <si>
    <t>Matsumoto</t>
  </si>
  <si>
    <t>MMJ</t>
  </si>
  <si>
    <t>RJAF</t>
  </si>
  <si>
    <t>Matsuyama Airport</t>
  </si>
  <si>
    <t>Matsuyama</t>
  </si>
  <si>
    <t>MYJ</t>
  </si>
  <si>
    <t>RJOM</t>
  </si>
  <si>
    <t>Memanbetsu Airport</t>
  </si>
  <si>
    <t>Memanbetsu</t>
  </si>
  <si>
    <t>MMB</t>
  </si>
  <si>
    <t>RJCM</t>
  </si>
  <si>
    <t>Miho Yonago Airport</t>
  </si>
  <si>
    <t>Miho</t>
  </si>
  <si>
    <t>YGJ</t>
  </si>
  <si>
    <t>RJOH</t>
  </si>
  <si>
    <t>Minami-Daito Airport</t>
  </si>
  <si>
    <t>Minami Daito</t>
  </si>
  <si>
    <t>MMD</t>
  </si>
  <si>
    <t>ROMD</t>
  </si>
  <si>
    <t>Misawa Air Base</t>
  </si>
  <si>
    <t>Misawa</t>
  </si>
  <si>
    <t>MSJ</t>
  </si>
  <si>
    <t>RJSM</t>
  </si>
  <si>
    <t>Miyakejima Airport</t>
  </si>
  <si>
    <t>Miyakejima</t>
  </si>
  <si>
    <t>MYE</t>
  </si>
  <si>
    <t>RJTQ</t>
  </si>
  <si>
    <t>Miyako Airport</t>
  </si>
  <si>
    <t>Miyako</t>
  </si>
  <si>
    <t>MMY</t>
  </si>
  <si>
    <t>ROMY</t>
  </si>
  <si>
    <t>Miyazaki Airport</t>
  </si>
  <si>
    <t>Miyazaki</t>
  </si>
  <si>
    <t>KMI</t>
  </si>
  <si>
    <t>RJFM</t>
  </si>
  <si>
    <t>Monbetsu Airport</t>
  </si>
  <si>
    <t>Monbetsu</t>
  </si>
  <si>
    <t>MBE</t>
  </si>
  <si>
    <t>RJEB</t>
  </si>
  <si>
    <t>Nagasaki Airport</t>
  </si>
  <si>
    <t>Nagasaki</t>
  </si>
  <si>
    <t>NGS</t>
  </si>
  <si>
    <t>RJFU</t>
  </si>
  <si>
    <t>Chubu Centrair International Airport</t>
  </si>
  <si>
    <t>Nagoya</t>
  </si>
  <si>
    <t>NGO</t>
  </si>
  <si>
    <t>RJGG</t>
  </si>
  <si>
    <t>Nagoya Airport</t>
  </si>
  <si>
    <t>NKM</t>
  </si>
  <si>
    <t>RJNA</t>
  </si>
  <si>
    <t>Nakashibetsu Airport</t>
  </si>
  <si>
    <t>Nakashibetsu</t>
  </si>
  <si>
    <t>SHB</t>
  </si>
  <si>
    <t>RJCN</t>
  </si>
  <si>
    <t>Nanki Shirahama Airport</t>
  </si>
  <si>
    <t>Nanki-shirahama</t>
  </si>
  <si>
    <t>SHM</t>
  </si>
  <si>
    <t>RJBD</t>
  </si>
  <si>
    <t>Niigata Airport</t>
  </si>
  <si>
    <t>Niigata</t>
  </si>
  <si>
    <t>KIJ</t>
  </si>
  <si>
    <t>RJSN</t>
  </si>
  <si>
    <t>Tokachi-Obihiro Airport</t>
  </si>
  <si>
    <t>Obihiro</t>
  </si>
  <si>
    <t>OBO</t>
  </si>
  <si>
    <t>RJCB</t>
  </si>
  <si>
    <t>Odate Noshiro Airport</t>
  </si>
  <si>
    <t>Odate Noshiro</t>
  </si>
  <si>
    <t>ONJ</t>
  </si>
  <si>
    <t>RJSR</t>
  </si>
  <si>
    <t>Oita Airport</t>
  </si>
  <si>
    <t>Oita</t>
  </si>
  <si>
    <t>OIT</t>
  </si>
  <si>
    <t>RJFO</t>
  </si>
  <si>
    <t>Okayama Airport</t>
  </si>
  <si>
    <t>Okayama</t>
  </si>
  <si>
    <t>OKJ</t>
  </si>
  <si>
    <t>RJOB</t>
  </si>
  <si>
    <t>Oki Airport</t>
  </si>
  <si>
    <t>Oki Island</t>
  </si>
  <si>
    <t>OKI</t>
  </si>
  <si>
    <t>RJNO</t>
  </si>
  <si>
    <t>Okinawa</t>
  </si>
  <si>
    <t>OKA</t>
  </si>
  <si>
    <t>ROAH</t>
  </si>
  <si>
    <t>Okushiri Airport</t>
  </si>
  <si>
    <t>Okushiri</t>
  </si>
  <si>
    <t>OIR</t>
  </si>
  <si>
    <t>RJEO</t>
  </si>
  <si>
    <t>Osaka International Airport</t>
  </si>
  <si>
    <t>Osaka</t>
  </si>
  <si>
    <t>ITM</t>
  </si>
  <si>
    <t>RJOO</t>
  </si>
  <si>
    <t>Kansai International Airport</t>
  </si>
  <si>
    <t>KIX</t>
  </si>
  <si>
    <t>RJBB</t>
  </si>
  <si>
    <t>Oshima Airport</t>
  </si>
  <si>
    <t>Oshima</t>
  </si>
  <si>
    <t>OIM</t>
  </si>
  <si>
    <t>RJTO</t>
  </si>
  <si>
    <t>Rishiri Airport</t>
  </si>
  <si>
    <t>Rishiri Island</t>
  </si>
  <si>
    <t>RIS</t>
  </si>
  <si>
    <t>RJER</t>
  </si>
  <si>
    <t>Sado Airport</t>
  </si>
  <si>
    <t>Sado</t>
  </si>
  <si>
    <t>SDS</t>
  </si>
  <si>
    <t>RJSD</t>
  </si>
  <si>
    <t>Saga Airport</t>
  </si>
  <si>
    <t>Saga</t>
  </si>
  <si>
    <t>HSG</t>
  </si>
  <si>
    <t>RJFS</t>
  </si>
  <si>
    <t>New Chitose Airport</t>
  </si>
  <si>
    <t>Sapporo</t>
  </si>
  <si>
    <t>CTS</t>
  </si>
  <si>
    <t>RJCC</t>
  </si>
  <si>
    <t>Okadama Airport</t>
  </si>
  <si>
    <t>OKD</t>
  </si>
  <si>
    <t>RJCO</t>
  </si>
  <si>
    <t>Sendai Airport</t>
  </si>
  <si>
    <t>Sendai</t>
  </si>
  <si>
    <t>SDJ</t>
  </si>
  <si>
    <t>RJSS</t>
  </si>
  <si>
    <t>Shimojishima Airport</t>
  </si>
  <si>
    <t>Shimojishima</t>
  </si>
  <si>
    <t>SHI</t>
  </si>
  <si>
    <t>RORS</t>
  </si>
  <si>
    <t>Shonai Airport</t>
  </si>
  <si>
    <t>Shonai</t>
  </si>
  <si>
    <t>SYO</t>
  </si>
  <si>
    <t>RJSY</t>
  </si>
  <si>
    <t>Takamatsu Airport</t>
  </si>
  <si>
    <t>Takamatsu</t>
  </si>
  <si>
    <t>TAK</t>
  </si>
  <si>
    <t>RJOT</t>
  </si>
  <si>
    <t>Hateruma Airport</t>
  </si>
  <si>
    <t>Taketomi</t>
  </si>
  <si>
    <t>HTR</t>
  </si>
  <si>
    <t>RORH</t>
  </si>
  <si>
    <t>New Tanegashima Airport</t>
  </si>
  <si>
    <t>Tanegashima</t>
  </si>
  <si>
    <t>TNE</t>
  </si>
  <si>
    <t>RJFG</t>
  </si>
  <si>
    <t>Tokunoshima Airport</t>
  </si>
  <si>
    <t>Tokunoshima</t>
  </si>
  <si>
    <t>TKN</t>
  </si>
  <si>
    <t>RJKN</t>
  </si>
  <si>
    <t>Tokushima Airport</t>
  </si>
  <si>
    <t>Tokushima</t>
  </si>
  <si>
    <t>TKS</t>
  </si>
  <si>
    <t>RJOS</t>
  </si>
  <si>
    <t>Tokyo Haneda International Airport</t>
  </si>
  <si>
    <t>Tokyo</t>
  </si>
  <si>
    <t>HND</t>
  </si>
  <si>
    <t>RJTT</t>
  </si>
  <si>
    <t>Narita International Airport</t>
  </si>
  <si>
    <t>NRT</t>
  </si>
  <si>
    <t>RJAA</t>
  </si>
  <si>
    <t>Tottori Airport</t>
  </si>
  <si>
    <t>Tottori</t>
  </si>
  <si>
    <t>TTJ</t>
  </si>
  <si>
    <t>RJOR</t>
  </si>
  <si>
    <t>Toyama Airport</t>
  </si>
  <si>
    <t>Toyama</t>
  </si>
  <si>
    <t>TOY</t>
  </si>
  <si>
    <t>RJNT</t>
  </si>
  <si>
    <t>Tajima Airport</t>
  </si>
  <si>
    <t>Toyooka</t>
  </si>
  <si>
    <t>TJH</t>
  </si>
  <si>
    <t>RJBT</t>
  </si>
  <si>
    <t>Tsushima Airport</t>
  </si>
  <si>
    <t>Tsushima</t>
  </si>
  <si>
    <t>TSJ</t>
  </si>
  <si>
    <t>RJDT</t>
  </si>
  <si>
    <t>Noto Airport</t>
  </si>
  <si>
    <t>Wajima</t>
  </si>
  <si>
    <t>NTQ</t>
  </si>
  <si>
    <t>RJNW</t>
  </si>
  <si>
    <t>Wakkanai Airport</t>
  </si>
  <si>
    <t>Wakkanai</t>
  </si>
  <si>
    <t>WKJ</t>
  </si>
  <si>
    <t>RJCW</t>
  </si>
  <si>
    <t>Yakushima Airport</t>
  </si>
  <si>
    <t>Yakushima</t>
  </si>
  <si>
    <t>KUM</t>
  </si>
  <si>
    <t>RJFC</t>
  </si>
  <si>
    <t>Yamagata Airport</t>
  </si>
  <si>
    <t>Yamagata</t>
  </si>
  <si>
    <t>GAJ</t>
  </si>
  <si>
    <t>RJSC</t>
  </si>
  <si>
    <t>Yamaguchi Ube Airport</t>
  </si>
  <si>
    <t>Yamaguchi</t>
  </si>
  <si>
    <t>UBJ</t>
  </si>
  <si>
    <t>RJDC</t>
  </si>
  <si>
    <t>Yokota Air Base</t>
  </si>
  <si>
    <t>Yokota</t>
  </si>
  <si>
    <t>OKO</t>
  </si>
  <si>
    <t>RJTY</t>
  </si>
  <si>
    <t>Yonaguni Airport</t>
  </si>
  <si>
    <t>Yonaguni Jima</t>
  </si>
  <si>
    <t>OGN</t>
  </si>
  <si>
    <t>ROYN</t>
  </si>
  <si>
    <t>Yoron Airport</t>
  </si>
  <si>
    <t>Yoron</t>
  </si>
  <si>
    <t>RNJ</t>
  </si>
  <si>
    <t>RORY</t>
  </si>
  <si>
    <t>Utsunomiya Airport</t>
  </si>
  <si>
    <t>QUT</t>
  </si>
  <si>
    <t>RJTU</t>
  </si>
  <si>
    <t>Jersey Airport</t>
  </si>
  <si>
    <t>Jersey</t>
  </si>
  <si>
    <t>JER</t>
  </si>
  <si>
    <t>EGJJ</t>
  </si>
  <si>
    <t>Johnston Atoll Airport</t>
  </si>
  <si>
    <t>Johnston Island</t>
  </si>
  <si>
    <t>Johnston Atoll</t>
  </si>
  <si>
    <t>JON</t>
  </si>
  <si>
    <t>PJON</t>
  </si>
  <si>
    <t>Amman-Marka International Airport</t>
  </si>
  <si>
    <t>Amman</t>
  </si>
  <si>
    <t>Jordan</t>
  </si>
  <si>
    <t>ADJ</t>
  </si>
  <si>
    <t>OJAM</t>
  </si>
  <si>
    <t>Queen Alia International Airport</t>
  </si>
  <si>
    <t>AMM</t>
  </si>
  <si>
    <t>OJAI</t>
  </si>
  <si>
    <t>Aqaba King Hussein International Airport</t>
  </si>
  <si>
    <t>Aqaba</t>
  </si>
  <si>
    <t>AQJ</t>
  </si>
  <si>
    <t>OJAQ</t>
  </si>
  <si>
    <t>King Hussein Air College</t>
  </si>
  <si>
    <t>Mafraq</t>
  </si>
  <si>
    <t>OMF</t>
  </si>
  <si>
    <t>OJMF</t>
  </si>
  <si>
    <t>Aktau Airport</t>
  </si>
  <si>
    <t>Aktau</t>
  </si>
  <si>
    <t>Kazakhstan</t>
  </si>
  <si>
    <t>SCO</t>
  </si>
  <si>
    <t>UATE</t>
  </si>
  <si>
    <t>Aktobe Airport</t>
  </si>
  <si>
    <t>Aktyubinsk</t>
  </si>
  <si>
    <t>AKX</t>
  </si>
  <si>
    <t>UATT</t>
  </si>
  <si>
    <t>Almaty Airport</t>
  </si>
  <si>
    <t>Alma-ata</t>
  </si>
  <si>
    <t>ALA</t>
  </si>
  <si>
    <t>UAAA</t>
  </si>
  <si>
    <t>Arkalyk North Airport</t>
  </si>
  <si>
    <t>Arkalyk</t>
  </si>
  <si>
    <t>AYK</t>
  </si>
  <si>
    <t>UAUR</t>
  </si>
  <si>
    <t>Atyrau Airport</t>
  </si>
  <si>
    <t>Atyrau</t>
  </si>
  <si>
    <t>GUW</t>
  </si>
  <si>
    <t>UATG</t>
  </si>
  <si>
    <t>Balkhash Airport</t>
  </si>
  <si>
    <t>Balkhash</t>
  </si>
  <si>
    <t>BXH</t>
  </si>
  <si>
    <t>UAAH</t>
  </si>
  <si>
    <t>Shymkent Airport</t>
  </si>
  <si>
    <t>Chimkent</t>
  </si>
  <si>
    <t>CIT</t>
  </si>
  <si>
    <t>UAII</t>
  </si>
  <si>
    <t>Taraz Airport</t>
  </si>
  <si>
    <t>Dzhambul</t>
  </si>
  <si>
    <t>DMB</t>
  </si>
  <si>
    <t>UADD</t>
  </si>
  <si>
    <t>Sary-Arka Airport</t>
  </si>
  <si>
    <t>Karaganda</t>
  </si>
  <si>
    <t>KGF</t>
  </si>
  <si>
    <t>UAKK</t>
  </si>
  <si>
    <t>Kokshetau Airport</t>
  </si>
  <si>
    <t>Kokshetau</t>
  </si>
  <si>
    <t>KOV</t>
  </si>
  <si>
    <t>UACK</t>
  </si>
  <si>
    <t>Kostanay West Airport</t>
  </si>
  <si>
    <t>Kostanay</t>
  </si>
  <si>
    <t>KSN</t>
  </si>
  <si>
    <t>UAUU</t>
  </si>
  <si>
    <t>Kzyl-Orda Southwest Airport</t>
  </si>
  <si>
    <t>Kzyl-Orda</t>
  </si>
  <si>
    <t>KZO</t>
  </si>
  <si>
    <t>UAOO</t>
  </si>
  <si>
    <t>Pavlodar Airport</t>
  </si>
  <si>
    <t>Pavlodar</t>
  </si>
  <si>
    <t>PWQ</t>
  </si>
  <si>
    <t>UASP</t>
  </si>
  <si>
    <t>Petropavlosk South Airport</t>
  </si>
  <si>
    <t>Petropavlosk</t>
  </si>
  <si>
    <t>PPK</t>
  </si>
  <si>
    <t>UACP</t>
  </si>
  <si>
    <t>Semipalatinsk Airport</t>
  </si>
  <si>
    <t>Semiplatinsk</t>
  </si>
  <si>
    <t>PLX</t>
  </si>
  <si>
    <t>UASS</t>
  </si>
  <si>
    <t>Ak Bashat Airport</t>
  </si>
  <si>
    <t>Taldykorgan</t>
  </si>
  <si>
    <t>TDK</t>
  </si>
  <si>
    <t>UAAT</t>
  </si>
  <si>
    <t>Astana International Airport</t>
  </si>
  <si>
    <t>Tselinograd</t>
  </si>
  <si>
    <t>TSE</t>
  </si>
  <si>
    <t>UACC</t>
  </si>
  <si>
    <t>Uralsk Airport</t>
  </si>
  <si>
    <t>Uralsk</t>
  </si>
  <si>
    <t>URA</t>
  </si>
  <si>
    <t>UARR</t>
  </si>
  <si>
    <t>Ust-Kamennogorsk Airport</t>
  </si>
  <si>
    <t>Ust Kamenogorsk</t>
  </si>
  <si>
    <t>UKK</t>
  </si>
  <si>
    <t>UASK</t>
  </si>
  <si>
    <t>Zhezkazgan Airport</t>
  </si>
  <si>
    <t>Zhezkazgan</t>
  </si>
  <si>
    <t>DZN</t>
  </si>
  <si>
    <t>UAKD</t>
  </si>
  <si>
    <t>Amboseli Airport</t>
  </si>
  <si>
    <t>Amboseli National Park</t>
  </si>
  <si>
    <t>Kenya</t>
  </si>
  <si>
    <t>ASV</t>
  </si>
  <si>
    <t>HKAM</t>
  </si>
  <si>
    <t>Burnet Municipal Kate Craddock Field</t>
  </si>
  <si>
    <t>Bamburi</t>
  </si>
  <si>
    <t>BMQ</t>
  </si>
  <si>
    <t>KBMQ</t>
  </si>
  <si>
    <t>Eldoret International Airport</t>
  </si>
  <si>
    <t>Eldoret</t>
  </si>
  <si>
    <t>EDL</t>
  </si>
  <si>
    <t>HKEL</t>
  </si>
  <si>
    <t>Garissa Airport</t>
  </si>
  <si>
    <t>Garissa</t>
  </si>
  <si>
    <t>GAS</t>
  </si>
  <si>
    <t>HKGA</t>
  </si>
  <si>
    <t>Hola Airport</t>
  </si>
  <si>
    <t>Hola</t>
  </si>
  <si>
    <t>HOA</t>
  </si>
  <si>
    <t>HKHO</t>
  </si>
  <si>
    <t>Kericho Airport</t>
  </si>
  <si>
    <t>Kericho</t>
  </si>
  <si>
    <t>KEY</t>
  </si>
  <si>
    <t>HKKR</t>
  </si>
  <si>
    <t>Kilaguni Airport</t>
  </si>
  <si>
    <t>Kilaguni</t>
  </si>
  <si>
    <t>ILU</t>
  </si>
  <si>
    <t>HKKL</t>
  </si>
  <si>
    <t>Kisumu Airport</t>
  </si>
  <si>
    <t>Kisumu</t>
  </si>
  <si>
    <t>KIS</t>
  </si>
  <si>
    <t>HKKI</t>
  </si>
  <si>
    <t>Kitale Airport</t>
  </si>
  <si>
    <t>Kitale</t>
  </si>
  <si>
    <t>KTL</t>
  </si>
  <si>
    <t>HKKT</t>
  </si>
  <si>
    <t>Manda Airstrip</t>
  </si>
  <si>
    <t>Lamu</t>
  </si>
  <si>
    <t>LAU</t>
  </si>
  <si>
    <t>HKLU</t>
  </si>
  <si>
    <t>Lodwar Airport</t>
  </si>
  <si>
    <t>Lodwar</t>
  </si>
  <si>
    <t>LOK</t>
  </si>
  <si>
    <t>HKLO</t>
  </si>
  <si>
    <t>Lokichoggio Airport</t>
  </si>
  <si>
    <t>Lokichoggio</t>
  </si>
  <si>
    <t>LKG</t>
  </si>
  <si>
    <t>HKLK</t>
  </si>
  <si>
    <t>Malindi Airport</t>
  </si>
  <si>
    <t>Malindi</t>
  </si>
  <si>
    <t>MYD</t>
  </si>
  <si>
    <t>HKML</t>
  </si>
  <si>
    <t>Mara Serena Lodge Airstrip</t>
  </si>
  <si>
    <t>Masai Mara</t>
  </si>
  <si>
    <t>MRE</t>
  </si>
  <si>
    <t>HKMS</t>
  </si>
  <si>
    <t>Mombasa Moi International Airport</t>
  </si>
  <si>
    <t>Mombasa</t>
  </si>
  <si>
    <t>MBA</t>
  </si>
  <si>
    <t>HKMO</t>
  </si>
  <si>
    <t>Moyale Airport</t>
  </si>
  <si>
    <t>Moyale</t>
  </si>
  <si>
    <t>OYL</t>
  </si>
  <si>
    <t>HKMY</t>
  </si>
  <si>
    <t>Jomo Kenyatta International Airport</t>
  </si>
  <si>
    <t>Nairobi</t>
  </si>
  <si>
    <t>NBO</t>
  </si>
  <si>
    <t>HKJK</t>
  </si>
  <si>
    <t>Nairobi Wilson Airport</t>
  </si>
  <si>
    <t>WIL</t>
  </si>
  <si>
    <t>HKNW</t>
  </si>
  <si>
    <t>Nanyuki Airport</t>
  </si>
  <si>
    <t>Nanyuki</t>
  </si>
  <si>
    <t>NYK</t>
  </si>
  <si>
    <t>HKNY</t>
  </si>
  <si>
    <t>Nyeri Airport</t>
  </si>
  <si>
    <t>NYERI</t>
  </si>
  <si>
    <t>NYE</t>
  </si>
  <si>
    <t>HKNI</t>
  </si>
  <si>
    <t>Samburu South Airport</t>
  </si>
  <si>
    <t>Samburu South</t>
  </si>
  <si>
    <t>UAS</t>
  </si>
  <si>
    <t>HKSB</t>
  </si>
  <si>
    <t>Ukunda Airstrip</t>
  </si>
  <si>
    <t>Ukunda</t>
  </si>
  <si>
    <t>UKA</t>
  </si>
  <si>
    <t>HKUK</t>
  </si>
  <si>
    <t>Wajir Airport</t>
  </si>
  <si>
    <t>Wajir</t>
  </si>
  <si>
    <t>WJR</t>
  </si>
  <si>
    <t>HKWJ</t>
  </si>
  <si>
    <t>Abaiang Airport</t>
  </si>
  <si>
    <t>Abaiang Atoll</t>
  </si>
  <si>
    <t>Kiribati</t>
  </si>
  <si>
    <t>ABF</t>
  </si>
  <si>
    <t>NGAB</t>
  </si>
  <si>
    <t>Abemama Atoll Airport</t>
  </si>
  <si>
    <t>Abemama</t>
  </si>
  <si>
    <t>aeA</t>
  </si>
  <si>
    <t>NGTB</t>
  </si>
  <si>
    <t>Arorae Island Airport</t>
  </si>
  <si>
    <t>Arorae</t>
  </si>
  <si>
    <t>AIS</t>
  </si>
  <si>
    <t>NGTR</t>
  </si>
  <si>
    <t>Beru Airport</t>
  </si>
  <si>
    <t>Beru Island</t>
  </si>
  <si>
    <t>BEZ</t>
  </si>
  <si>
    <t>NGBR</t>
  </si>
  <si>
    <t>Buariki Airport</t>
  </si>
  <si>
    <t>Buariki</t>
  </si>
  <si>
    <t>AAK</t>
  </si>
  <si>
    <t>NGUK</t>
  </si>
  <si>
    <t>Butaritari Atoll Airport</t>
  </si>
  <si>
    <t>Butaritari</t>
  </si>
  <si>
    <t>BBG</t>
  </si>
  <si>
    <t>NGTU</t>
  </si>
  <si>
    <t>Canton Island Airport</t>
  </si>
  <si>
    <t>Canton Island</t>
  </si>
  <si>
    <t>CIS</t>
  </si>
  <si>
    <t>PCIS</t>
  </si>
  <si>
    <t>Cassidy International Airport</t>
  </si>
  <si>
    <t>Kiritimati</t>
  </si>
  <si>
    <t>CXI</t>
  </si>
  <si>
    <t>PLCH</t>
  </si>
  <si>
    <t>Kuria Airport</t>
  </si>
  <si>
    <t>Kuria</t>
  </si>
  <si>
    <t>KUC</t>
  </si>
  <si>
    <t>NGKT</t>
  </si>
  <si>
    <t>Maiana Airport</t>
  </si>
  <si>
    <t>Maiana</t>
  </si>
  <si>
    <t>MNK</t>
  </si>
  <si>
    <t>NGMA</t>
  </si>
  <si>
    <t>Makin Island Airport</t>
  </si>
  <si>
    <t>Makin</t>
  </si>
  <si>
    <t>MTK</t>
  </si>
  <si>
    <t>NGMN</t>
  </si>
  <si>
    <t>Marakei Airport</t>
  </si>
  <si>
    <t>Marakei</t>
  </si>
  <si>
    <t>MZK</t>
  </si>
  <si>
    <t>NGMK</t>
  </si>
  <si>
    <t>Nikunau Airport</t>
  </si>
  <si>
    <t>Nikunau</t>
  </si>
  <si>
    <t>NIG</t>
  </si>
  <si>
    <t>NGNU</t>
  </si>
  <si>
    <t>Nonouti Airport</t>
  </si>
  <si>
    <t>Nonouti</t>
  </si>
  <si>
    <t>NON</t>
  </si>
  <si>
    <t>NGTO</t>
  </si>
  <si>
    <t>Tabiteuea South Airport</t>
  </si>
  <si>
    <t>Tabiteuea</t>
  </si>
  <si>
    <t>TSU</t>
  </si>
  <si>
    <t>NGTS</t>
  </si>
  <si>
    <t>Tabiteuea North Airport</t>
  </si>
  <si>
    <t>Tabiteuea North</t>
  </si>
  <si>
    <t>TBF</t>
  </si>
  <si>
    <t>NGTE</t>
  </si>
  <si>
    <t>Tamana Island Airport</t>
  </si>
  <si>
    <t>Tamana</t>
  </si>
  <si>
    <t>TMN</t>
  </si>
  <si>
    <t>NGTM</t>
  </si>
  <si>
    <t>Bonriki International Airport</t>
  </si>
  <si>
    <t>Tarawa</t>
  </si>
  <si>
    <t>TRW</t>
  </si>
  <si>
    <t>NGTA</t>
  </si>
  <si>
    <t>Ahmed Al Jaber Air Base</t>
  </si>
  <si>
    <t>Ahmed Al Jaber AB</t>
  </si>
  <si>
    <t>Kuwait</t>
  </si>
  <si>
    <t>XIJ</t>
  </si>
  <si>
    <t>OKAJ</t>
  </si>
  <si>
    <t>Kuwait International Airport</t>
  </si>
  <si>
    <t>KWI</t>
  </si>
  <si>
    <t>OKBK</t>
  </si>
  <si>
    <t>Manas International Airport</t>
  </si>
  <si>
    <t>Bishkek</t>
  </si>
  <si>
    <t>Kyrgyzstan</t>
  </si>
  <si>
    <t>FRU</t>
  </si>
  <si>
    <t>UAFM</t>
  </si>
  <si>
    <t>Osh Airport</t>
  </si>
  <si>
    <t>Osh</t>
  </si>
  <si>
    <t>OSS</t>
  </si>
  <si>
    <t>UAFO</t>
  </si>
  <si>
    <t>Issyk-Kul International Airport</t>
  </si>
  <si>
    <t>Tamchy</t>
  </si>
  <si>
    <t>IKU</t>
  </si>
  <si>
    <t>UAFL</t>
  </si>
  <si>
    <t>Attopeu Airport</t>
  </si>
  <si>
    <t>Attopeu</t>
  </si>
  <si>
    <t>Laos</t>
  </si>
  <si>
    <t>AOU</t>
  </si>
  <si>
    <t>VLAP</t>
  </si>
  <si>
    <t>Ban Huoeisay Airport</t>
  </si>
  <si>
    <t>Huay Xai</t>
  </si>
  <si>
    <t>OUI</t>
  </si>
  <si>
    <t>VLHS</t>
  </si>
  <si>
    <t>Luang Namtha Airport</t>
  </si>
  <si>
    <t>Luang Namtha</t>
  </si>
  <si>
    <t>LXG</t>
  </si>
  <si>
    <t>VLLN</t>
  </si>
  <si>
    <t>Luang Phabang International Airport</t>
  </si>
  <si>
    <t>Luang Prabang</t>
  </si>
  <si>
    <t>LPQ</t>
  </si>
  <si>
    <t>VLLB</t>
  </si>
  <si>
    <t>Oudomsay Airport</t>
  </si>
  <si>
    <t>Muang Xay</t>
  </si>
  <si>
    <t>ODY</t>
  </si>
  <si>
    <t>VLOS</t>
  </si>
  <si>
    <t>Pakse International Airport</t>
  </si>
  <si>
    <t>Pakse</t>
  </si>
  <si>
    <t>PKZ</t>
  </si>
  <si>
    <t>VLPS</t>
  </si>
  <si>
    <t>Xieng Khouang Airport</t>
  </si>
  <si>
    <t>Phon Savan</t>
  </si>
  <si>
    <t>XKH</t>
  </si>
  <si>
    <t>VLXK</t>
  </si>
  <si>
    <t>Saravane Airport</t>
  </si>
  <si>
    <t>Saravane</t>
  </si>
  <si>
    <t>VNA</t>
  </si>
  <si>
    <t>VLSV</t>
  </si>
  <si>
    <t>Savannakhet Airport</t>
  </si>
  <si>
    <t>Savannakhet</t>
  </si>
  <si>
    <t>ZVK</t>
  </si>
  <si>
    <t>VLSK</t>
  </si>
  <si>
    <t>Wattay International Airport</t>
  </si>
  <si>
    <t>Vientiane</t>
  </si>
  <si>
    <t>VTE</t>
  </si>
  <si>
    <t>VLVT</t>
  </si>
  <si>
    <t>Daugavpils Intrenational Airport</t>
  </si>
  <si>
    <t>Daugavpils</t>
  </si>
  <si>
    <t>Latvia</t>
  </si>
  <si>
    <t>DGP</t>
  </si>
  <si>
    <t>EVDA</t>
  </si>
  <si>
    <t>Liepaja International Airport</t>
  </si>
  <si>
    <t>Liepaja</t>
  </si>
  <si>
    <t>LPX</t>
  </si>
  <si>
    <t>EVLA</t>
  </si>
  <si>
    <t>Riga International Airport</t>
  </si>
  <si>
    <t>Riga</t>
  </si>
  <si>
    <t>RIX</t>
  </si>
  <si>
    <t>EVRA</t>
  </si>
  <si>
    <t>Ventspils International Airport</t>
  </si>
  <si>
    <t>Ventspils</t>
  </si>
  <si>
    <t>VTS</t>
  </si>
  <si>
    <t>EVVA</t>
  </si>
  <si>
    <t>Beirut Rafic Hariri International Airport</t>
  </si>
  <si>
    <t>Beirut</t>
  </si>
  <si>
    <t>Lebanon</t>
  </si>
  <si>
    <t>BEY</t>
  </si>
  <si>
    <t>OLBA</t>
  </si>
  <si>
    <t>Moshoeshoe I International Airport</t>
  </si>
  <si>
    <t>Maseru</t>
  </si>
  <si>
    <t>Lesotho</t>
  </si>
  <si>
    <t>MSU</t>
  </si>
  <si>
    <t>FXMM</t>
  </si>
  <si>
    <t>Cape Palmas Airport</t>
  </si>
  <si>
    <t>Greenville</t>
  </si>
  <si>
    <t>CPA</t>
  </si>
  <si>
    <t>GLCP</t>
  </si>
  <si>
    <t>Spriggs Payne Airport</t>
  </si>
  <si>
    <t>Monrovia</t>
  </si>
  <si>
    <t>MLW</t>
  </si>
  <si>
    <t>GLMR</t>
  </si>
  <si>
    <t>Roberts International Airport</t>
  </si>
  <si>
    <t>ROB</t>
  </si>
  <si>
    <t>GLRB</t>
  </si>
  <si>
    <t>La Abraq Airport</t>
  </si>
  <si>
    <t>Al Bayda'</t>
  </si>
  <si>
    <t>Libya</t>
  </si>
  <si>
    <t>LAQ</t>
  </si>
  <si>
    <t>HLLQ</t>
  </si>
  <si>
    <t>Benina International Airport</t>
  </si>
  <si>
    <t>Benghazi</t>
  </si>
  <si>
    <t>BEN</t>
  </si>
  <si>
    <t>HLLB</t>
  </si>
  <si>
    <t>Ghadames East Airport</t>
  </si>
  <si>
    <t>Ghadames</t>
  </si>
  <si>
    <t>LTD</t>
  </si>
  <si>
    <t>HLTD</t>
  </si>
  <si>
    <t>Ghat Airport</t>
  </si>
  <si>
    <t>Ghat</t>
  </si>
  <si>
    <t>GHT</t>
  </si>
  <si>
    <t>HLGT</t>
  </si>
  <si>
    <t>Kufra Airport</t>
  </si>
  <si>
    <t>Kufra</t>
  </si>
  <si>
    <t>AKF</t>
  </si>
  <si>
    <t>HLKF</t>
  </si>
  <si>
    <t>Sabha Airport</t>
  </si>
  <si>
    <t>Sebha</t>
  </si>
  <si>
    <t>SEB</t>
  </si>
  <si>
    <t>HLLS</t>
  </si>
  <si>
    <t>Gardabya Airport</t>
  </si>
  <si>
    <t>Sirt</t>
  </si>
  <si>
    <t>SRX</t>
  </si>
  <si>
    <t>HLGD</t>
  </si>
  <si>
    <t>Gamal Abdel Nasser Airport</t>
  </si>
  <si>
    <t>Tobruk</t>
  </si>
  <si>
    <t>TOB</t>
  </si>
  <si>
    <t>HLGN</t>
  </si>
  <si>
    <t>Mitiga Airport</t>
  </si>
  <si>
    <t>Tripoli</t>
  </si>
  <si>
    <t>MJI</t>
  </si>
  <si>
    <t>HLLM</t>
  </si>
  <si>
    <t>Tripoli International Airport</t>
  </si>
  <si>
    <t>TIP</t>
  </si>
  <si>
    <t>HLLT</t>
  </si>
  <si>
    <t>Barysiai Airport</t>
  </si>
  <si>
    <t>Barysiai</t>
  </si>
  <si>
    <t>Lithuania</t>
  </si>
  <si>
    <t>HLJ</t>
  </si>
  <si>
    <t>EYSB</t>
  </si>
  <si>
    <t>Kaunas International Airport</t>
  </si>
  <si>
    <t>Kaunas</t>
  </si>
  <si>
    <t>KUN</t>
  </si>
  <si>
    <t>EYKA</t>
  </si>
  <si>
    <t>Palanga International Airport</t>
  </si>
  <si>
    <t>Palanga</t>
  </si>
  <si>
    <t>PLQ</t>
  </si>
  <si>
    <t>EYPA</t>
  </si>
  <si>
    <t>Panevezys Air Base</t>
  </si>
  <si>
    <t>Panevezys</t>
  </si>
  <si>
    <t>PNV</t>
  </si>
  <si>
    <t>EYPP</t>
  </si>
  <si>
    <t>siauliai International Airport</t>
  </si>
  <si>
    <t>Siauliai</t>
  </si>
  <si>
    <t>SQQ</t>
  </si>
  <si>
    <t>EYSA</t>
  </si>
  <si>
    <t>Vilnius International Airport</t>
  </si>
  <si>
    <t>Vilnius</t>
  </si>
  <si>
    <t>VNO</t>
  </si>
  <si>
    <t>EYVI</t>
  </si>
  <si>
    <t>Luxembourg-Findel International Airport</t>
  </si>
  <si>
    <t>Luxemburg</t>
  </si>
  <si>
    <t>Luxembourg</t>
  </si>
  <si>
    <t>LUX</t>
  </si>
  <si>
    <t>ELLX</t>
  </si>
  <si>
    <t>Macau International Airport</t>
  </si>
  <si>
    <t>Macau</t>
  </si>
  <si>
    <t>MFM</t>
  </si>
  <si>
    <t>VMMC</t>
  </si>
  <si>
    <t>Ohrid St. Paul the Apostle Airport</t>
  </si>
  <si>
    <t>Ohrid</t>
  </si>
  <si>
    <t>Macedonia</t>
  </si>
  <si>
    <t>OHD</t>
  </si>
  <si>
    <t>LWOH</t>
  </si>
  <si>
    <t>Skopje Alexander the Great Airport</t>
  </si>
  <si>
    <t>Skopje</t>
  </si>
  <si>
    <t>SKP</t>
  </si>
  <si>
    <t>LWSK</t>
  </si>
  <si>
    <t>Ambatondrazaka Airport</t>
  </si>
  <si>
    <t>Ambatondrazaka</t>
  </si>
  <si>
    <t>Madagascar</t>
  </si>
  <si>
    <t>WAM</t>
  </si>
  <si>
    <t>FMMZ</t>
  </si>
  <si>
    <t>Ambilobe Airport</t>
  </si>
  <si>
    <t>Ambilobe</t>
  </si>
  <si>
    <t>AMB</t>
  </si>
  <si>
    <t>FMNE</t>
  </si>
  <si>
    <t>Ampampamena Airport</t>
  </si>
  <si>
    <t>Ampampamena</t>
  </si>
  <si>
    <t>IVA</t>
  </si>
  <si>
    <t>FMNZ</t>
  </si>
  <si>
    <t>Analalava Airport</t>
  </si>
  <si>
    <t>Analalava</t>
  </si>
  <si>
    <t>HVA</t>
  </si>
  <si>
    <t>FMNL</t>
  </si>
  <si>
    <t>Andapa Airport</t>
  </si>
  <si>
    <t>Andapa</t>
  </si>
  <si>
    <t>ZWA</t>
  </si>
  <si>
    <t>FMND</t>
  </si>
  <si>
    <t>Ankavandra Airport</t>
  </si>
  <si>
    <t>Ankavandra</t>
  </si>
  <si>
    <t>JVA</t>
  </si>
  <si>
    <t>FMMK</t>
  </si>
  <si>
    <t>Antsirabato Airport</t>
  </si>
  <si>
    <t>Antalaha</t>
  </si>
  <si>
    <t>ANM</t>
  </si>
  <si>
    <t>FMNH</t>
  </si>
  <si>
    <t>Ivato Airport</t>
  </si>
  <si>
    <t>Antananarivo</t>
  </si>
  <si>
    <t>TNR</t>
  </si>
  <si>
    <t>FMMI</t>
  </si>
  <si>
    <t>Antsalova Airport</t>
  </si>
  <si>
    <t>Antsalova</t>
  </si>
  <si>
    <t>WAQ</t>
  </si>
  <si>
    <t>FMMG</t>
  </si>
  <si>
    <t>Antsirabe Airport</t>
  </si>
  <si>
    <t>Antsirabe</t>
  </si>
  <si>
    <t>ATJ</t>
  </si>
  <si>
    <t>FMME</t>
  </si>
  <si>
    <t>Arrachart Airport</t>
  </si>
  <si>
    <t>Antsiranana</t>
  </si>
  <si>
    <t>DIE</t>
  </si>
  <si>
    <t>FMNA</t>
  </si>
  <si>
    <t>Ambalabe Airport</t>
  </si>
  <si>
    <t>Antsohihy</t>
  </si>
  <si>
    <t>WAI</t>
  </si>
  <si>
    <t>FMNW</t>
  </si>
  <si>
    <t>Bekily Airport</t>
  </si>
  <si>
    <t>Bekily</t>
  </si>
  <si>
    <t>OVA</t>
  </si>
  <si>
    <t>FMSL</t>
  </si>
  <si>
    <t>Belo sur Tsiribihina Airport</t>
  </si>
  <si>
    <t>Belo sur Tsiribihina</t>
  </si>
  <si>
    <t>BMD</t>
  </si>
  <si>
    <t>FMML</t>
  </si>
  <si>
    <t>Besalampy Airport</t>
  </si>
  <si>
    <t>Besalampy</t>
  </si>
  <si>
    <t>BPY</t>
  </si>
  <si>
    <t>FMNQ</t>
  </si>
  <si>
    <t>Farafangana Airport</t>
  </si>
  <si>
    <t>Farafangana</t>
  </si>
  <si>
    <t>RVA</t>
  </si>
  <si>
    <t>FMSG</t>
  </si>
  <si>
    <t>Fianarantsoa Airport</t>
  </si>
  <si>
    <t>Fianarantsoa</t>
  </si>
  <si>
    <t>WFI</t>
  </si>
  <si>
    <t>FMSF</t>
  </si>
  <si>
    <t>Amborovy Airport</t>
  </si>
  <si>
    <t>Mahajanga</t>
  </si>
  <si>
    <t>MJN</t>
  </si>
  <si>
    <t>FMNM</t>
  </si>
  <si>
    <t>Maintirano Airport</t>
  </si>
  <si>
    <t>Maintirano</t>
  </si>
  <si>
    <t>MXT</t>
  </si>
  <si>
    <t>FMMO</t>
  </si>
  <si>
    <t>Mampikony Airport</t>
  </si>
  <si>
    <t>Mampikony</t>
  </si>
  <si>
    <t>WMP</t>
  </si>
  <si>
    <t>FMNP</t>
  </si>
  <si>
    <t>Manakara Airport</t>
  </si>
  <si>
    <t>Manakara</t>
  </si>
  <si>
    <t>WVK</t>
  </si>
  <si>
    <t>FMSK</t>
  </si>
  <si>
    <t>Mananara Nord Airport</t>
  </si>
  <si>
    <t>Mananara</t>
  </si>
  <si>
    <t>WMR</t>
  </si>
  <si>
    <t>FMNC</t>
  </si>
  <si>
    <t>Mananjary Airport</t>
  </si>
  <si>
    <t>Mananjary</t>
  </si>
  <si>
    <t>MNJ</t>
  </si>
  <si>
    <t>FMSM</t>
  </si>
  <si>
    <t>Mandritsara Airport</t>
  </si>
  <si>
    <t>Mandritsara</t>
  </si>
  <si>
    <t>WMA</t>
  </si>
  <si>
    <t>FMNX</t>
  </si>
  <si>
    <t>Manja Airport</t>
  </si>
  <si>
    <t>Manja</t>
  </si>
  <si>
    <t>MJA</t>
  </si>
  <si>
    <t>FMSJ</t>
  </si>
  <si>
    <t>Maroantsetra Airport</t>
  </si>
  <si>
    <t>Maroantsetra</t>
  </si>
  <si>
    <t>WMN</t>
  </si>
  <si>
    <t>FMNR</t>
  </si>
  <si>
    <t>Miandrivazo Airport</t>
  </si>
  <si>
    <t>Miandrivazo</t>
  </si>
  <si>
    <t>ZVA</t>
  </si>
  <si>
    <t>FMMN</t>
  </si>
  <si>
    <t>Morafenobe Airport</t>
  </si>
  <si>
    <t>Morafenobe</t>
  </si>
  <si>
    <t>TVA</t>
  </si>
  <si>
    <t>FMMR</t>
  </si>
  <si>
    <t>Morombe Airport</t>
  </si>
  <si>
    <t>Morombe</t>
  </si>
  <si>
    <t>MXM</t>
  </si>
  <si>
    <t>FMSR</t>
  </si>
  <si>
    <t>Morondava Airport</t>
  </si>
  <si>
    <t>Morondava</t>
  </si>
  <si>
    <t>MOQ</t>
  </si>
  <si>
    <t>FMMV</t>
  </si>
  <si>
    <t>Fascene Airport</t>
  </si>
  <si>
    <t>Nosy-be</t>
  </si>
  <si>
    <t>NOS</t>
  </si>
  <si>
    <t>FMNN</t>
  </si>
  <si>
    <t>Port Berge Airport</t>
  </si>
  <si>
    <t>Port Berge</t>
  </si>
  <si>
    <t>WPB</t>
  </si>
  <si>
    <t>FMNG</t>
  </si>
  <si>
    <t>Sainte Marie Airport</t>
  </si>
  <si>
    <t>Sainte Marie</t>
  </si>
  <si>
    <t>SMS</t>
  </si>
  <si>
    <t>FMMS</t>
  </si>
  <si>
    <t>Sambava Airport</t>
  </si>
  <si>
    <t>Sambava</t>
  </si>
  <si>
    <t>SVB</t>
  </si>
  <si>
    <t>FMNS</t>
  </si>
  <si>
    <t>Soalala Airport</t>
  </si>
  <si>
    <t>Soalala</t>
  </si>
  <si>
    <t>DWB</t>
  </si>
  <si>
    <t>FMNO</t>
  </si>
  <si>
    <t>Tambohorano Airport</t>
  </si>
  <si>
    <t>Tambohorano</t>
  </si>
  <si>
    <t>WTA</t>
  </si>
  <si>
    <t>FMMU</t>
  </si>
  <si>
    <t>Toamasina Airport</t>
  </si>
  <si>
    <t>Toamasina</t>
  </si>
  <si>
    <t>TMM</t>
  </si>
  <si>
    <t>FMMT</t>
  </si>
  <si>
    <t>Tolanaro Airport</t>
  </si>
  <si>
    <t>Tolagnaro</t>
  </si>
  <si>
    <t>FTU</t>
  </si>
  <si>
    <t>FMSD</t>
  </si>
  <si>
    <t>Toliara Airport</t>
  </si>
  <si>
    <t>Toliara</t>
  </si>
  <si>
    <t>TLE</t>
  </si>
  <si>
    <t>FMST</t>
  </si>
  <si>
    <t>Nasa Shuttle Landing Facility Airport</t>
  </si>
  <si>
    <t>Tsaratanana</t>
  </si>
  <si>
    <t>TTS</t>
  </si>
  <si>
    <t>KTTS</t>
  </si>
  <si>
    <t>Tsiroanomandidy Airport</t>
  </si>
  <si>
    <t>Tsiroanomandidy</t>
  </si>
  <si>
    <t>WTS</t>
  </si>
  <si>
    <t>FMMX</t>
  </si>
  <si>
    <t>Vohimarina Airport</t>
  </si>
  <si>
    <t>Vohemar</t>
  </si>
  <si>
    <t>VOH</t>
  </si>
  <si>
    <t>FMNV</t>
  </si>
  <si>
    <t>Chileka International Airport</t>
  </si>
  <si>
    <t>Blantyre</t>
  </si>
  <si>
    <t>Malawi</t>
  </si>
  <si>
    <t>BLZ</t>
  </si>
  <si>
    <t>FWCL</t>
  </si>
  <si>
    <t>Club Makokola Airport</t>
  </si>
  <si>
    <t>Club Makokola</t>
  </si>
  <si>
    <t>CMK</t>
  </si>
  <si>
    <t>FWCM</t>
  </si>
  <si>
    <t>Karonga Airport</t>
  </si>
  <si>
    <t>Karonga</t>
  </si>
  <si>
    <t>KGJ</t>
  </si>
  <si>
    <t>FWKA</t>
  </si>
  <si>
    <t>Likoma Island Airport</t>
  </si>
  <si>
    <t>Likoma Island</t>
  </si>
  <si>
    <t>LIX</t>
  </si>
  <si>
    <t>FWLK</t>
  </si>
  <si>
    <t>Lilongwe International Airport</t>
  </si>
  <si>
    <t>Lilongwe</t>
  </si>
  <si>
    <t>LLW</t>
  </si>
  <si>
    <t>FWKI</t>
  </si>
  <si>
    <t>Mangochi Airport</t>
  </si>
  <si>
    <t>Mangochi</t>
  </si>
  <si>
    <t>MAI</t>
  </si>
  <si>
    <t>FWMG</t>
  </si>
  <si>
    <t>Mzuzu Airport</t>
  </si>
  <si>
    <t>Mzuzu</t>
  </si>
  <si>
    <t>ZZU</t>
  </si>
  <si>
    <t>FWUU</t>
  </si>
  <si>
    <t>Sultan Abdul Halim Airport</t>
  </si>
  <si>
    <t>Alor Setar</t>
  </si>
  <si>
    <t>Malaysia</t>
  </si>
  <si>
    <t>AOR</t>
  </si>
  <si>
    <t>WMKA</t>
  </si>
  <si>
    <t>Bakalalan Airport</t>
  </si>
  <si>
    <t>Bakalalan</t>
  </si>
  <si>
    <t>BKM</t>
  </si>
  <si>
    <t>WBGQ</t>
  </si>
  <si>
    <t>Bario Airport</t>
  </si>
  <si>
    <t>Bario</t>
  </si>
  <si>
    <t>BBN</t>
  </si>
  <si>
    <t>WBGZ</t>
  </si>
  <si>
    <t>Belaga Airport</t>
  </si>
  <si>
    <t>Belaga</t>
  </si>
  <si>
    <t>BLG</t>
  </si>
  <si>
    <t>WBGC</t>
  </si>
  <si>
    <t>Bintulu Airport</t>
  </si>
  <si>
    <t>Bintulu</t>
  </si>
  <si>
    <t>BTU</t>
  </si>
  <si>
    <t>WBGB</t>
  </si>
  <si>
    <t>Sultan Azlan Shah Airport</t>
  </si>
  <si>
    <t>Ipoh</t>
  </si>
  <si>
    <t>IPH</t>
  </si>
  <si>
    <t>WMKI</t>
  </si>
  <si>
    <t>Senai International Airport</t>
  </si>
  <si>
    <t>Johor Bahru</t>
  </si>
  <si>
    <t>JHB</t>
  </si>
  <si>
    <t>WMKJ</t>
  </si>
  <si>
    <t>Kerteh Airport</t>
  </si>
  <si>
    <t>Kerteh</t>
  </si>
  <si>
    <t>KTE</t>
  </si>
  <si>
    <t>WMKE</t>
  </si>
  <si>
    <t>Sultan Ismail Petra Airport</t>
  </si>
  <si>
    <t>Kota Bahru</t>
  </si>
  <si>
    <t>KBR</t>
  </si>
  <si>
    <t>WMKC</t>
  </si>
  <si>
    <t>Kota Kinabalu International Airport</t>
  </si>
  <si>
    <t>Kota Kinabalu</t>
  </si>
  <si>
    <t>BKI</t>
  </si>
  <si>
    <t>WBKK</t>
  </si>
  <si>
    <t>Kuala Lumpur International Airport</t>
  </si>
  <si>
    <t>Kuala Lumpur</t>
  </si>
  <si>
    <t>KUL</t>
  </si>
  <si>
    <t>WMKK</t>
  </si>
  <si>
    <t>Sultan Abdul Aziz Shah International Airport</t>
  </si>
  <si>
    <t>SZB</t>
  </si>
  <si>
    <t>WMSA</t>
  </si>
  <si>
    <t>Sultan Mahmud Airport</t>
  </si>
  <si>
    <t>Kuala Terengganu</t>
  </si>
  <si>
    <t>TGG</t>
  </si>
  <si>
    <t>WMKN</t>
  </si>
  <si>
    <t>Kuantan Airport</t>
  </si>
  <si>
    <t>Kuantan</t>
  </si>
  <si>
    <t>KUA</t>
  </si>
  <si>
    <t>WMKD</t>
  </si>
  <si>
    <t>Kuching International Airport</t>
  </si>
  <si>
    <t>Kuching</t>
  </si>
  <si>
    <t>KCH</t>
  </si>
  <si>
    <t>WBGG</t>
  </si>
  <si>
    <t>Kudat Airport</t>
  </si>
  <si>
    <t>Kudat</t>
  </si>
  <si>
    <t>KUD</t>
  </si>
  <si>
    <t>WBKT</t>
  </si>
  <si>
    <t>Labuan Airport</t>
  </si>
  <si>
    <t>Labuan</t>
  </si>
  <si>
    <t>LBU</t>
  </si>
  <si>
    <t>WBKL</t>
  </si>
  <si>
    <t>Lahad Datu Airport</t>
  </si>
  <si>
    <t>Lahad Datu</t>
  </si>
  <si>
    <t>LDU</t>
  </si>
  <si>
    <t>WBKD</t>
  </si>
  <si>
    <t>Langkawi International Airport</t>
  </si>
  <si>
    <t>Langkawi</t>
  </si>
  <si>
    <t>LGK</t>
  </si>
  <si>
    <t>WMKL</t>
  </si>
  <si>
    <t>Lawas Airport</t>
  </si>
  <si>
    <t>Lawas</t>
  </si>
  <si>
    <t>LWY</t>
  </si>
  <si>
    <t>WBGW</t>
  </si>
  <si>
    <t>Limbang Airport</t>
  </si>
  <si>
    <t>Limbang</t>
  </si>
  <si>
    <t>LMN</t>
  </si>
  <si>
    <t>WBGJ</t>
  </si>
  <si>
    <t>Long Akah Airport</t>
  </si>
  <si>
    <t>Long Akah</t>
  </si>
  <si>
    <t>LKH</t>
  </si>
  <si>
    <t>WBGL</t>
  </si>
  <si>
    <t>Long Lellang Airport</t>
  </si>
  <si>
    <t>Long Datih</t>
  </si>
  <si>
    <t>LGL</t>
  </si>
  <si>
    <t>WBGF</t>
  </si>
  <si>
    <t>Long Seridan Airport</t>
  </si>
  <si>
    <t>Long Seridan</t>
  </si>
  <si>
    <t>ODN</t>
  </si>
  <si>
    <t>WBGI</t>
  </si>
  <si>
    <t>Malacca Airport</t>
  </si>
  <si>
    <t>Malacca</t>
  </si>
  <si>
    <t>MKZ</t>
  </si>
  <si>
    <t>WMKM</t>
  </si>
  <si>
    <t>Marudi Airport</t>
  </si>
  <si>
    <t>Marudi</t>
  </si>
  <si>
    <t>MUR</t>
  </si>
  <si>
    <t>WBGM</t>
  </si>
  <si>
    <t>Miri Airport</t>
  </si>
  <si>
    <t>Miri</t>
  </si>
  <si>
    <t>MYY</t>
  </si>
  <si>
    <t>WBGR</t>
  </si>
  <si>
    <t>Mukah Airport</t>
  </si>
  <si>
    <t>Mukah</t>
  </si>
  <si>
    <t>MKM</t>
  </si>
  <si>
    <t>WBGK</t>
  </si>
  <si>
    <t>Mulu Airport</t>
  </si>
  <si>
    <t>Mulu</t>
  </si>
  <si>
    <t>MZV</t>
  </si>
  <si>
    <t>WBMU</t>
  </si>
  <si>
    <t>Pulau Pangkor Airport</t>
  </si>
  <si>
    <t>Pangkor Island</t>
  </si>
  <si>
    <t>PKG</t>
  </si>
  <si>
    <t>WMPA</t>
  </si>
  <si>
    <t>Penang International Airport</t>
  </si>
  <si>
    <t>Penang</t>
  </si>
  <si>
    <t>PEN</t>
  </si>
  <si>
    <t>WMKP</t>
  </si>
  <si>
    <t>LTS Pulau Redang Airport</t>
  </si>
  <si>
    <t>Redang</t>
  </si>
  <si>
    <t>RDN</t>
  </si>
  <si>
    <t>WMPR</t>
  </si>
  <si>
    <t>Sandakan Airport</t>
  </si>
  <si>
    <t>Sandakan</t>
  </si>
  <si>
    <t>SDK</t>
  </si>
  <si>
    <t>WBKS</t>
  </si>
  <si>
    <t>Sibu Airport</t>
  </si>
  <si>
    <t>Sibu</t>
  </si>
  <si>
    <t>SBW</t>
  </si>
  <si>
    <t>WBGS</t>
  </si>
  <si>
    <t>Tawau Airport</t>
  </si>
  <si>
    <t>Tawau</t>
  </si>
  <si>
    <t>TWU</t>
  </si>
  <si>
    <t>WBKW</t>
  </si>
  <si>
    <t>Pulau Tioman Airport</t>
  </si>
  <si>
    <t>Tioman</t>
  </si>
  <si>
    <t>TOD</t>
  </si>
  <si>
    <t>WMBT</t>
  </si>
  <si>
    <t>Tomanggong Airport</t>
  </si>
  <si>
    <t>Tomanggong</t>
  </si>
  <si>
    <t>TMG</t>
  </si>
  <si>
    <t>WBKM</t>
  </si>
  <si>
    <t>Dharavandhoo Airport</t>
  </si>
  <si>
    <t>DHARAVANDHOO</t>
  </si>
  <si>
    <t>Maldives</t>
  </si>
  <si>
    <t>DRV</t>
  </si>
  <si>
    <t>VRMD</t>
  </si>
  <si>
    <t>Gan International Airport</t>
  </si>
  <si>
    <t>Gan Island</t>
  </si>
  <si>
    <t>GAN</t>
  </si>
  <si>
    <t>VRMG</t>
  </si>
  <si>
    <t>Hanimaadhoo Airport</t>
  </si>
  <si>
    <t>Haa Dhaalu Atoll</t>
  </si>
  <si>
    <t>HAQ</t>
  </si>
  <si>
    <t>VRMH</t>
  </si>
  <si>
    <t>Ifuru Airport</t>
  </si>
  <si>
    <t>Ifuru</t>
  </si>
  <si>
    <t>IFU</t>
  </si>
  <si>
    <t>VREI</t>
  </si>
  <si>
    <t>Kaadedhdhoo Airport</t>
  </si>
  <si>
    <t>Kaadedhdhoo</t>
  </si>
  <si>
    <t>KDM</t>
  </si>
  <si>
    <t>VRMT</t>
  </si>
  <si>
    <t>Kooddoo Airport</t>
  </si>
  <si>
    <t>Kooddoo</t>
  </si>
  <si>
    <t>GKK</t>
  </si>
  <si>
    <t>VRMO</t>
  </si>
  <si>
    <t>Kadhdhoo Airport</t>
  </si>
  <si>
    <t>Laamu Atoll</t>
  </si>
  <si>
    <t>KDO</t>
  </si>
  <si>
    <t>VRMK</t>
  </si>
  <si>
    <t>Villa Airport</t>
  </si>
  <si>
    <t>Maamigili</t>
  </si>
  <si>
    <t>VAM</t>
  </si>
  <si>
    <t>VRMV</t>
  </si>
  <si>
    <t>Male International Airport</t>
  </si>
  <si>
    <t>Male</t>
  </si>
  <si>
    <t>MLE</t>
  </si>
  <si>
    <t>VRMM</t>
  </si>
  <si>
    <t>Fazenda Palmital Airport</t>
  </si>
  <si>
    <t>South Aari Atoll</t>
  </si>
  <si>
    <t>MSI</t>
  </si>
  <si>
    <t>SIAM</t>
  </si>
  <si>
    <t>Thimarafushi Airport</t>
  </si>
  <si>
    <t>Thimarafushi</t>
  </si>
  <si>
    <t>TMF</t>
  </si>
  <si>
    <t>VRNT</t>
  </si>
  <si>
    <t>Senou Airport</t>
  </si>
  <si>
    <t>Bamako</t>
  </si>
  <si>
    <t>Mali</t>
  </si>
  <si>
    <t>BKO</t>
  </si>
  <si>
    <t>GABS</t>
  </si>
  <si>
    <t>Gao Airport</t>
  </si>
  <si>
    <t>Gao</t>
  </si>
  <si>
    <t>GAQ</t>
  </si>
  <si>
    <t>GAGO</t>
  </si>
  <si>
    <t>Kayes Dag Dag Airport</t>
  </si>
  <si>
    <t>Kayes</t>
  </si>
  <si>
    <t>KYS</t>
  </si>
  <si>
    <t>GAKY</t>
  </si>
  <si>
    <t>Mopti Airport</t>
  </si>
  <si>
    <t>Mopti</t>
  </si>
  <si>
    <t>MZI</t>
  </si>
  <si>
    <t>GAMB</t>
  </si>
  <si>
    <t>Sikasso Airport</t>
  </si>
  <si>
    <t>Sikasso</t>
  </si>
  <si>
    <t>KSS</t>
  </si>
  <si>
    <t>GASK</t>
  </si>
  <si>
    <t>Timbuktu Airport</t>
  </si>
  <si>
    <t>Tombouctou</t>
  </si>
  <si>
    <t>TOM</t>
  </si>
  <si>
    <t>GATB</t>
  </si>
  <si>
    <t>Xewkija Heliport</t>
  </si>
  <si>
    <t>Gozo</t>
  </si>
  <si>
    <t>Malta</t>
  </si>
  <si>
    <t>GZM</t>
  </si>
  <si>
    <t>LMMG</t>
  </si>
  <si>
    <t>Malta International Airport</t>
  </si>
  <si>
    <t>MLA</t>
  </si>
  <si>
    <t>LMML</t>
  </si>
  <si>
    <t>Eniwetok Airport</t>
  </si>
  <si>
    <t>Eniwetok Atoll</t>
  </si>
  <si>
    <t>Marshall Islands</t>
  </si>
  <si>
    <t>ENT</t>
  </si>
  <si>
    <t>PKMA</t>
  </si>
  <si>
    <t>Kili Airport</t>
  </si>
  <si>
    <t>Kili Island</t>
  </si>
  <si>
    <t>KIO</t>
  </si>
  <si>
    <t>Q51</t>
  </si>
  <si>
    <t>Bucholz Army Air Field</t>
  </si>
  <si>
    <t>Kwajalein</t>
  </si>
  <si>
    <t>KWA</t>
  </si>
  <si>
    <t>PKWA</t>
  </si>
  <si>
    <t>Marshall Islands International Airport</t>
  </si>
  <si>
    <t>Majuro</t>
  </si>
  <si>
    <t>MAJ</t>
  </si>
  <si>
    <t>PKMJ</t>
  </si>
  <si>
    <t>Mili Island Airport</t>
  </si>
  <si>
    <t>Mili Island</t>
  </si>
  <si>
    <t>MIJ</t>
  </si>
  <si>
    <t>MLIP</t>
  </si>
  <si>
    <t>Ujae Atoll Airport</t>
  </si>
  <si>
    <t>Ujae Atoll</t>
  </si>
  <si>
    <t>UJE</t>
  </si>
  <si>
    <t>UJAP</t>
  </si>
  <si>
    <t>Utirik Airport</t>
  </si>
  <si>
    <t>Utirik Island</t>
  </si>
  <si>
    <t>UTK</t>
  </si>
  <si>
    <t>03N</t>
  </si>
  <si>
    <t>Martinique Aime Cesaire International Airport</t>
  </si>
  <si>
    <t>Fort-de-france</t>
  </si>
  <si>
    <t>Martinique</t>
  </si>
  <si>
    <t>FDF</t>
  </si>
  <si>
    <t>TFFF</t>
  </si>
  <si>
    <t>Aioun el Atrouss Airport</t>
  </si>
  <si>
    <t>Aioun El Atrouss</t>
  </si>
  <si>
    <t>Mauritania</t>
  </si>
  <si>
    <t>IEO</t>
  </si>
  <si>
    <t>GQNA</t>
  </si>
  <si>
    <t>Atar International Airport</t>
  </si>
  <si>
    <t>Atar</t>
  </si>
  <si>
    <t>ATR</t>
  </si>
  <si>
    <t>GQPA</t>
  </si>
  <si>
    <t>Kaedi Airport</t>
  </si>
  <si>
    <t>Kaedi</t>
  </si>
  <si>
    <t>KED</t>
  </si>
  <si>
    <t>GQNK</t>
  </si>
  <si>
    <t>Kiffa Airport</t>
  </si>
  <si>
    <t>Kiffa</t>
  </si>
  <si>
    <t>KFA</t>
  </si>
  <si>
    <t>GQNF</t>
  </si>
  <si>
    <t>Nema Airport</t>
  </si>
  <si>
    <t>Nema</t>
  </si>
  <si>
    <t>EMN</t>
  </si>
  <si>
    <t>GQNI</t>
  </si>
  <si>
    <t>Nouadhibou International Airport</t>
  </si>
  <si>
    <t>Nouadhibou</t>
  </si>
  <si>
    <t>NDB</t>
  </si>
  <si>
    <t>GQPP</t>
  </si>
  <si>
    <t>Nouakchott International Airport</t>
  </si>
  <si>
    <t>Nouakschott</t>
  </si>
  <si>
    <t>NKC</t>
  </si>
  <si>
    <t>GQNN</t>
  </si>
  <si>
    <t>Selibaby Airport</t>
  </si>
  <si>
    <t>Selibabi</t>
  </si>
  <si>
    <t>SEY</t>
  </si>
  <si>
    <t>GQNS</t>
  </si>
  <si>
    <t>Tidjikja Airport</t>
  </si>
  <si>
    <t>Tidjikja</t>
  </si>
  <si>
    <t>TIY</t>
  </si>
  <si>
    <t>GQND</t>
  </si>
  <si>
    <t>Tazadit Airport</t>
  </si>
  <si>
    <t>Zouerat</t>
  </si>
  <si>
    <t>OUZ</t>
  </si>
  <si>
    <t>GQPZ</t>
  </si>
  <si>
    <t>Sir Seewoosagur Ramgoolam International Airport</t>
  </si>
  <si>
    <t>Plaisance</t>
  </si>
  <si>
    <t>Mauritius</t>
  </si>
  <si>
    <t>MRU</t>
  </si>
  <si>
    <t>FIMP</t>
  </si>
  <si>
    <t>Sir Charles Gaetan Duval Airport</t>
  </si>
  <si>
    <t>Rodriguez Island</t>
  </si>
  <si>
    <t>RRG</t>
  </si>
  <si>
    <t>FIMR</t>
  </si>
  <si>
    <t>Dzaoudzi Pamandzi International Airport</t>
  </si>
  <si>
    <t>Dzaoudzi</t>
  </si>
  <si>
    <t>Mayotte</t>
  </si>
  <si>
    <t>DZA</t>
  </si>
  <si>
    <t>FMCZ</t>
  </si>
  <si>
    <t>General Juan N Alvarez International Airport</t>
  </si>
  <si>
    <t>Acapulco</t>
  </si>
  <si>
    <t>Mexico</t>
  </si>
  <si>
    <t>ACA</t>
  </si>
  <si>
    <t>MMAA</t>
  </si>
  <si>
    <t>Jesus Teran Paredo International Airport</t>
  </si>
  <si>
    <t>Aguascalientes</t>
  </si>
  <si>
    <t>AGU</t>
  </si>
  <si>
    <t>MMAS</t>
  </si>
  <si>
    <t>Ingeniero Alberto Acuna Ongay International Airport</t>
  </si>
  <si>
    <t>Campeche</t>
  </si>
  <si>
    <t>CPE</t>
  </si>
  <si>
    <t>MMCP</t>
  </si>
  <si>
    <t>Cancun International Airport</t>
  </si>
  <si>
    <t>Cancun</t>
  </si>
  <si>
    <t>CUN</t>
  </si>
  <si>
    <t>MMUN</t>
  </si>
  <si>
    <t>Captain Rogelio Castillo National Airport</t>
  </si>
  <si>
    <t>Celaya</t>
  </si>
  <si>
    <t>CYW</t>
  </si>
  <si>
    <t>MMCY</t>
  </si>
  <si>
    <t>Chetumal International Airport</t>
  </si>
  <si>
    <t>Chetumal</t>
  </si>
  <si>
    <t>CTM</t>
  </si>
  <si>
    <t>MMCM</t>
  </si>
  <si>
    <t>Chichen Itza International Airport</t>
  </si>
  <si>
    <t>Chichen Itza</t>
  </si>
  <si>
    <t>CZA</t>
  </si>
  <si>
    <t>MMCT</t>
  </si>
  <si>
    <t>General Roberto Fierro Villalobos International Airport</t>
  </si>
  <si>
    <t>Chihuahua</t>
  </si>
  <si>
    <t>CUU</t>
  </si>
  <si>
    <t>MMCU</t>
  </si>
  <si>
    <t>Ciudad Constitucion Airport</t>
  </si>
  <si>
    <t>Ciudad Constitucion</t>
  </si>
  <si>
    <t>CUA</t>
  </si>
  <si>
    <t>MMDA</t>
  </si>
  <si>
    <t>Ciudad del Carmen International Airport</t>
  </si>
  <si>
    <t>Ciudad Del Carmen</t>
  </si>
  <si>
    <t>CME</t>
  </si>
  <si>
    <t>MMCE</t>
  </si>
  <si>
    <t>Abraham Gonzalez International Airport</t>
  </si>
  <si>
    <t>Ciudad Juarez</t>
  </si>
  <si>
    <t>CJS</t>
  </si>
  <si>
    <t>MMCS</t>
  </si>
  <si>
    <t>Ciudad Obregon International Airport</t>
  </si>
  <si>
    <t>Ciudad Obregon</t>
  </si>
  <si>
    <t>CEN</t>
  </si>
  <si>
    <t>MMCN</t>
  </si>
  <si>
    <t>General Pedro Jose Mendez International Airport</t>
  </si>
  <si>
    <t>Ciudad Victoria</t>
  </si>
  <si>
    <t>CVM</t>
  </si>
  <si>
    <t>MMCV</t>
  </si>
  <si>
    <t>Licenciado Miguel de la Madrid Airport</t>
  </si>
  <si>
    <t>Colima</t>
  </si>
  <si>
    <t>CLQ</t>
  </si>
  <si>
    <t>MMIA</t>
  </si>
  <si>
    <t>Cozumel International Airport</t>
  </si>
  <si>
    <t>Cozumel</t>
  </si>
  <si>
    <t>CZM</t>
  </si>
  <si>
    <t>MMCZ</t>
  </si>
  <si>
    <t>General Mariano Matamoros Airport</t>
  </si>
  <si>
    <t>Cuernavaca</t>
  </si>
  <si>
    <t>CVJ</t>
  </si>
  <si>
    <t>MMCB</t>
  </si>
  <si>
    <t>Bachigualato Federal International Airport</t>
  </si>
  <si>
    <t>Culiacan</t>
  </si>
  <si>
    <t>CUL</t>
  </si>
  <si>
    <t>MMCL</t>
  </si>
  <si>
    <t>Del Bajio International Airport</t>
  </si>
  <si>
    <t>Del Bajio</t>
  </si>
  <si>
    <t>BJX</t>
  </si>
  <si>
    <t>MMLO</t>
  </si>
  <si>
    <t>General Guadalupe Victoria International Airport</t>
  </si>
  <si>
    <t>Durango</t>
  </si>
  <si>
    <t>DGO</t>
  </si>
  <si>
    <t>MMDO</t>
  </si>
  <si>
    <t>Ensenada Airport</t>
  </si>
  <si>
    <t>Ensenada</t>
  </si>
  <si>
    <t>ESE</t>
  </si>
  <si>
    <t>MMES</t>
  </si>
  <si>
    <t>Don Miguel Hidalgo Y Costilla International Airport</t>
  </si>
  <si>
    <t>Guadalajara</t>
  </si>
  <si>
    <t>GDL</t>
  </si>
  <si>
    <t>MMGL</t>
  </si>
  <si>
    <t>General Jose Maria Yanez International Airport</t>
  </si>
  <si>
    <t>Guaymas</t>
  </si>
  <si>
    <t>GYM</t>
  </si>
  <si>
    <t>MMGM</t>
  </si>
  <si>
    <t>Guerrero Negro Airport</t>
  </si>
  <si>
    <t>Guerrero Negro</t>
  </si>
  <si>
    <t>GUB</t>
  </si>
  <si>
    <t>MMGR</t>
  </si>
  <si>
    <t>General Ignacio P. Garcia International Airport</t>
  </si>
  <si>
    <t>Hermosillo</t>
  </si>
  <si>
    <t>HMO</t>
  </si>
  <si>
    <t>MMHO</t>
  </si>
  <si>
    <t>Bahias de Huatulco International Airport</t>
  </si>
  <si>
    <t>Huatulco</t>
  </si>
  <si>
    <t>HUX</t>
  </si>
  <si>
    <t>MMBT</t>
  </si>
  <si>
    <t>Isla Mujeres Airport</t>
  </si>
  <si>
    <t>Isla Mujeres</t>
  </si>
  <si>
    <t>ISJ</t>
  </si>
  <si>
    <t>MMIM</t>
  </si>
  <si>
    <t>El Lencero Airport</t>
  </si>
  <si>
    <t>Jalapa</t>
  </si>
  <si>
    <t>JAL</t>
  </si>
  <si>
    <t>MMJA</t>
  </si>
  <si>
    <t>Manuel Marquez de Leon International Airport</t>
  </si>
  <si>
    <t>LAP</t>
  </si>
  <si>
    <t>MMLP</t>
  </si>
  <si>
    <t>Lazaro Cardenas Airport</t>
  </si>
  <si>
    <t>Lazard Cardenas</t>
  </si>
  <si>
    <t>LZC</t>
  </si>
  <si>
    <t>MMLC</t>
  </si>
  <si>
    <t>Loreto International Airport</t>
  </si>
  <si>
    <t>Loreto</t>
  </si>
  <si>
    <t>LTO</t>
  </si>
  <si>
    <t>MMLT</t>
  </si>
  <si>
    <t>Valle del Fuerte International Airport</t>
  </si>
  <si>
    <t>Los Mochis</t>
  </si>
  <si>
    <t>LMM</t>
  </si>
  <si>
    <t>MMLM</t>
  </si>
  <si>
    <t>Playa De Oro International Airport</t>
  </si>
  <si>
    <t>ZLO</t>
  </si>
  <si>
    <t>MMZO</t>
  </si>
  <si>
    <t>General Servando Canales International Airport</t>
  </si>
  <si>
    <t>Matamoros</t>
  </si>
  <si>
    <t>MAM</t>
  </si>
  <si>
    <t>MMMA</t>
  </si>
  <si>
    <t>General Rafael Buelna International Airport</t>
  </si>
  <si>
    <t>Mazatlan</t>
  </si>
  <si>
    <t>MZT</t>
  </si>
  <si>
    <t>MMMZ</t>
  </si>
  <si>
    <t>Licenciado Manuel Crescencio Rejon Int Airport</t>
  </si>
  <si>
    <t>Merida</t>
  </si>
  <si>
    <t>MID</t>
  </si>
  <si>
    <t>MMMD</t>
  </si>
  <si>
    <t>General Rodolfo Sanchez Taboada International Airport</t>
  </si>
  <si>
    <t>Mexicali</t>
  </si>
  <si>
    <t>MXL</t>
  </si>
  <si>
    <t>MMML</t>
  </si>
  <si>
    <t>Licenciado Benito Juarez International Airport</t>
  </si>
  <si>
    <t>Mexico City</t>
  </si>
  <si>
    <t>MEX</t>
  </si>
  <si>
    <t>MMMX</t>
  </si>
  <si>
    <t>Minatitlan/Coatzacoalcos National Airport</t>
  </si>
  <si>
    <t>Minatitlan</t>
  </si>
  <si>
    <t>MTT</t>
  </si>
  <si>
    <t>MMMT</t>
  </si>
  <si>
    <t>Monclova International Airport</t>
  </si>
  <si>
    <t>Monclova</t>
  </si>
  <si>
    <t>LOV</t>
  </si>
  <si>
    <t>MMMV</t>
  </si>
  <si>
    <t>General Mariano Escobedo International Airport</t>
  </si>
  <si>
    <t>Monterrey</t>
  </si>
  <si>
    <t>MTY</t>
  </si>
  <si>
    <t>MMMY</t>
  </si>
  <si>
    <t>Del Norte International Airport</t>
  </si>
  <si>
    <t>NTR</t>
  </si>
  <si>
    <t>MMAN</t>
  </si>
  <si>
    <t>General Francisco J. Mujica International Airport</t>
  </si>
  <si>
    <t>Morelia</t>
  </si>
  <si>
    <t>MLM</t>
  </si>
  <si>
    <t>MMMM</t>
  </si>
  <si>
    <t>Nogales International Airport</t>
  </si>
  <si>
    <t>Nogales</t>
  </si>
  <si>
    <t>NOG</t>
  </si>
  <si>
    <t>MMNG</t>
  </si>
  <si>
    <t>Quetzalcoatl International Airport</t>
  </si>
  <si>
    <t>Nuevo Laredo</t>
  </si>
  <si>
    <t>NLD</t>
  </si>
  <si>
    <t>MMNL</t>
  </si>
  <si>
    <t>Xoxocotlan International Airport</t>
  </si>
  <si>
    <t>Oaxaca</t>
  </si>
  <si>
    <t>OAX</t>
  </si>
  <si>
    <t>MMOX</t>
  </si>
  <si>
    <t>Ingeniero Juan Guillermo Villasana Airport</t>
  </si>
  <si>
    <t>Pachuca</t>
  </si>
  <si>
    <t>PCA</t>
  </si>
  <si>
    <t>MMPC</t>
  </si>
  <si>
    <t>Piedras Negras International Airport</t>
  </si>
  <si>
    <t>Piedras Negras</t>
  </si>
  <si>
    <t>PDS</t>
  </si>
  <si>
    <t>MMPG</t>
  </si>
  <si>
    <t>El Tajin National Airport</t>
  </si>
  <si>
    <t>Poza Rico</t>
  </si>
  <si>
    <t>PAZ</t>
  </si>
  <si>
    <t>MMPA</t>
  </si>
  <si>
    <t>Hermanos Serdan International Airport</t>
  </si>
  <si>
    <t>Puebla</t>
  </si>
  <si>
    <t>PBC</t>
  </si>
  <si>
    <t>MMPB</t>
  </si>
  <si>
    <t>Puerto Escondido International Airport</t>
  </si>
  <si>
    <t>Puerto Escondido</t>
  </si>
  <si>
    <t>PXM</t>
  </si>
  <si>
    <t>MMPS</t>
  </si>
  <si>
    <t>Licenciado Gustavo Diaz Ordaz International Airport</t>
  </si>
  <si>
    <t>Puerto Vallarta</t>
  </si>
  <si>
    <t>PVR</t>
  </si>
  <si>
    <t>MMPR</t>
  </si>
  <si>
    <t>Puerto Penasco International Airport</t>
  </si>
  <si>
    <t>Punta Penasco</t>
  </si>
  <si>
    <t>PPE</t>
  </si>
  <si>
    <t>MMPE</t>
  </si>
  <si>
    <t>Queretaro Intercontinental Airport</t>
  </si>
  <si>
    <t>Queretaro</t>
  </si>
  <si>
    <t>QRO</t>
  </si>
  <si>
    <t>MMQT</t>
  </si>
  <si>
    <t>General Lucio Blanco International Airport</t>
  </si>
  <si>
    <t>Reynosa</t>
  </si>
  <si>
    <t>REX</t>
  </si>
  <si>
    <t>MMRX</t>
  </si>
  <si>
    <t>Plan De Guadalupe International Airport</t>
  </si>
  <si>
    <t>Saltillo</t>
  </si>
  <si>
    <t>SLW</t>
  </si>
  <si>
    <t>MMIO</t>
  </si>
  <si>
    <t>San Cristobal de las Casas Airport</t>
  </si>
  <si>
    <t>San Cristobal de las Casas</t>
  </si>
  <si>
    <t>SZT</t>
  </si>
  <si>
    <t>MMSC</t>
  </si>
  <si>
    <t>San Felipe International Airport</t>
  </si>
  <si>
    <t>San Filipe</t>
  </si>
  <si>
    <t>SFH</t>
  </si>
  <si>
    <t>MMSF</t>
  </si>
  <si>
    <t>Los Cabos International Airport</t>
  </si>
  <si>
    <t>San Jose Del Cabo</t>
  </si>
  <si>
    <t>SJD</t>
  </si>
  <si>
    <t>MMSD</t>
  </si>
  <si>
    <t>Ponciano Arriaga International Airport</t>
  </si>
  <si>
    <t>San Luis Potosi</t>
  </si>
  <si>
    <t>SLP</t>
  </si>
  <si>
    <t>MMSP</t>
  </si>
  <si>
    <t>General Francisco Javier Mina International Airport</t>
  </si>
  <si>
    <t>Tampico</t>
  </si>
  <si>
    <t>TAM</t>
  </si>
  <si>
    <t>MMTM</t>
  </si>
  <si>
    <t>Tamuin Airport</t>
  </si>
  <si>
    <t>Tamuin</t>
  </si>
  <si>
    <t>TSL</t>
  </si>
  <si>
    <t>MMTN</t>
  </si>
  <si>
    <t>Tapachula International Airport</t>
  </si>
  <si>
    <t>Tapachula</t>
  </si>
  <si>
    <t>TAP</t>
  </si>
  <si>
    <t>MMTP</t>
  </si>
  <si>
    <t>Tehuacan Airport</t>
  </si>
  <si>
    <t>Tehuacan</t>
  </si>
  <si>
    <t>TCN</t>
  </si>
  <si>
    <t>MMHC</t>
  </si>
  <si>
    <t>Amado Nervo National Airport</t>
  </si>
  <si>
    <t>Tepic</t>
  </si>
  <si>
    <t>TPQ</t>
  </si>
  <si>
    <t>MMEP</t>
  </si>
  <si>
    <t>General Abelardo L. Rodriguez International Airport</t>
  </si>
  <si>
    <t>Tijuana</t>
  </si>
  <si>
    <t>TIJ</t>
  </si>
  <si>
    <t>MMTJ</t>
  </si>
  <si>
    <t>Tlaxcala Airport</t>
  </si>
  <si>
    <t>Tlaxcala</t>
  </si>
  <si>
    <t>TXA</t>
  </si>
  <si>
    <t>MMTA</t>
  </si>
  <si>
    <t>Licenciado Adolfo Lopez Mateos International Airport</t>
  </si>
  <si>
    <t>Toluca</t>
  </si>
  <si>
    <t>TLC</t>
  </si>
  <si>
    <t>MMTO</t>
  </si>
  <si>
    <t>Francisco Sarabia International Airport</t>
  </si>
  <si>
    <t>Torreon</t>
  </si>
  <si>
    <t>TRC</t>
  </si>
  <si>
    <t>MMTC</t>
  </si>
  <si>
    <t>Angel Albino Corzo International Airport</t>
  </si>
  <si>
    <t>Tuxtla Gutierrez</t>
  </si>
  <si>
    <t>TGZ</t>
  </si>
  <si>
    <t>MMTG</t>
  </si>
  <si>
    <t>Licenciado y General Ignacio Lopez Rayon Airport</t>
  </si>
  <si>
    <t>Uruapan</t>
  </si>
  <si>
    <t>UPN</t>
  </si>
  <si>
    <t>MMPN</t>
  </si>
  <si>
    <t>General Heriberto Jara International Airport</t>
  </si>
  <si>
    <t>Vera Cruz</t>
  </si>
  <si>
    <t>VER</t>
  </si>
  <si>
    <t>MMVR</t>
  </si>
  <si>
    <t>Carlos Rovirosa Perez International Airport</t>
  </si>
  <si>
    <t>Villahermosa</t>
  </si>
  <si>
    <t>VSA</t>
  </si>
  <si>
    <t>MMVA</t>
  </si>
  <si>
    <t>General Leobardo C. Ruiz International Airport</t>
  </si>
  <si>
    <t>Zacatecas</t>
  </si>
  <si>
    <t>ZCL</t>
  </si>
  <si>
    <t>MMZC</t>
  </si>
  <si>
    <t>Zamora Airport</t>
  </si>
  <si>
    <t>Zamora</t>
  </si>
  <si>
    <t>ZMM</t>
  </si>
  <si>
    <t>MMZM</t>
  </si>
  <si>
    <t>Ixtapa Zihuatanejo International Airport</t>
  </si>
  <si>
    <t>Zihuatanejo</t>
  </si>
  <si>
    <t>ZIH</t>
  </si>
  <si>
    <t>MMZH</t>
  </si>
  <si>
    <t>Chuuk International Airport</t>
  </si>
  <si>
    <t>Chuuk</t>
  </si>
  <si>
    <t>Micronesia</t>
  </si>
  <si>
    <t>TKK</t>
  </si>
  <si>
    <t>PTKK</t>
  </si>
  <si>
    <t>Kosrae International Airport</t>
  </si>
  <si>
    <t>Kosrae</t>
  </si>
  <si>
    <t>KSA</t>
  </si>
  <si>
    <t>PTSA</t>
  </si>
  <si>
    <t>Pohnpei International Airport</t>
  </si>
  <si>
    <t>Pohnpei</t>
  </si>
  <si>
    <t>PNI</t>
  </si>
  <si>
    <t>PTPN</t>
  </si>
  <si>
    <t>Yap International Airport</t>
  </si>
  <si>
    <t>Yap</t>
  </si>
  <si>
    <t>YAP</t>
  </si>
  <si>
    <t>PTYA</t>
  </si>
  <si>
    <t>Henderson Field</t>
  </si>
  <si>
    <t>Midway</t>
  </si>
  <si>
    <t>Midway Islands</t>
  </si>
  <si>
    <t>MDY</t>
  </si>
  <si>
    <t>PMDY</t>
  </si>
  <si>
    <t>Chisinau International Airport</t>
  </si>
  <si>
    <t>Chisinau</t>
  </si>
  <si>
    <t>Moldova</t>
  </si>
  <si>
    <t>KIV</t>
  </si>
  <si>
    <t>LUKK</t>
  </si>
  <si>
    <t>Balti International Airport</t>
  </si>
  <si>
    <t>Saltsy</t>
  </si>
  <si>
    <t>BZY</t>
  </si>
  <si>
    <t>LUBL</t>
  </si>
  <si>
    <t>Altai Airport</t>
  </si>
  <si>
    <t>Altai</t>
  </si>
  <si>
    <t>Mongolia</t>
  </si>
  <si>
    <t>LTI</t>
  </si>
  <si>
    <t>ZMAT</t>
  </si>
  <si>
    <t>Arvaikheer Airport</t>
  </si>
  <si>
    <t>Arvaikheer</t>
  </si>
  <si>
    <t>AVK</t>
  </si>
  <si>
    <t>ZMAH</t>
  </si>
  <si>
    <t>Bayankhongor Airport</t>
  </si>
  <si>
    <t>Bayankhongor</t>
  </si>
  <si>
    <t>BYN</t>
  </si>
  <si>
    <t>ZMBH</t>
  </si>
  <si>
    <t>Bulgan Airport</t>
  </si>
  <si>
    <t>Bulgan</t>
  </si>
  <si>
    <t>UGA</t>
  </si>
  <si>
    <t>ZMBN</t>
  </si>
  <si>
    <t>Choibalsan Airport</t>
  </si>
  <si>
    <t>Choibalsan</t>
  </si>
  <si>
    <t>COQ</t>
  </si>
  <si>
    <t>ZMCD</t>
  </si>
  <si>
    <t>Dalanzadgad Airport</t>
  </si>
  <si>
    <t>Dalanzadgad</t>
  </si>
  <si>
    <t>DLZ</t>
  </si>
  <si>
    <t>ZMDZ</t>
  </si>
  <si>
    <t>Khovd Airport</t>
  </si>
  <si>
    <t>Khovd</t>
  </si>
  <si>
    <t>HVD</t>
  </si>
  <si>
    <t>ZMKD</t>
  </si>
  <si>
    <t>Moron Airport</t>
  </si>
  <si>
    <t>Muren</t>
  </si>
  <si>
    <t>MXV</t>
  </si>
  <si>
    <t>ZMMN</t>
  </si>
  <si>
    <t>Ulgii Mongolei Airport</t>
  </si>
  <si>
    <t>Olgii</t>
  </si>
  <si>
    <t>ULG</t>
  </si>
  <si>
    <t>ZMUL</t>
  </si>
  <si>
    <t>Ulaangom Airport</t>
  </si>
  <si>
    <t>Ulaangom</t>
  </si>
  <si>
    <t>ULO</t>
  </si>
  <si>
    <t>ZMUG</t>
  </si>
  <si>
    <t>Chinggis Khaan International Airport</t>
  </si>
  <si>
    <t>Ulan Bator</t>
  </si>
  <si>
    <t>ULN</t>
  </si>
  <si>
    <t>ZMUB</t>
  </si>
  <si>
    <t>Baruun Urt Airport</t>
  </si>
  <si>
    <t>UUN</t>
  </si>
  <si>
    <t>ZMBU</t>
  </si>
  <si>
    <t>Podgorica Airport</t>
  </si>
  <si>
    <t>Podgorica</t>
  </si>
  <si>
    <t>Montenegro</t>
  </si>
  <si>
    <t>TGD</t>
  </si>
  <si>
    <t>LYPG</t>
  </si>
  <si>
    <t>Tivat Airport</t>
  </si>
  <si>
    <t>Tivat</t>
  </si>
  <si>
    <t>TIV</t>
  </si>
  <si>
    <t>LYTV</t>
  </si>
  <si>
    <t>John A. Osborne Airport</t>
  </si>
  <si>
    <t>Geralds</t>
  </si>
  <si>
    <t>Montserrat</t>
  </si>
  <si>
    <t>MNI</t>
  </si>
  <si>
    <t>TRPG</t>
  </si>
  <si>
    <t>Al Massira Airport</t>
  </si>
  <si>
    <t>Agadir</t>
  </si>
  <si>
    <t>Morocco</t>
  </si>
  <si>
    <t>AGA</t>
  </si>
  <si>
    <t>GMAD</t>
  </si>
  <si>
    <t>Cherif Al Idrissi Airport</t>
  </si>
  <si>
    <t>Al Hociema</t>
  </si>
  <si>
    <t>AHU</t>
  </si>
  <si>
    <t>GMTA</t>
  </si>
  <si>
    <t>Beni Mellal Airport</t>
  </si>
  <si>
    <t>Beni Mellal</t>
  </si>
  <si>
    <t>BEM</t>
  </si>
  <si>
    <t>GMMD</t>
  </si>
  <si>
    <t>Mohammed V International Airport</t>
  </si>
  <si>
    <t>Casablanca</t>
  </si>
  <si>
    <t>CMN</t>
  </si>
  <si>
    <t>GMMN</t>
  </si>
  <si>
    <t>Nador International Airport</t>
  </si>
  <si>
    <t>El Aroui</t>
  </si>
  <si>
    <t>NDR</t>
  </si>
  <si>
    <t>GMMW</t>
  </si>
  <si>
    <t>Moulay Ali Cherif Airport</t>
  </si>
  <si>
    <t>Er-rachidia</t>
  </si>
  <si>
    <t>ERH</t>
  </si>
  <si>
    <t>GMFK</t>
  </si>
  <si>
    <t>Mogador Airport</t>
  </si>
  <si>
    <t>Essadouira</t>
  </si>
  <si>
    <t>ESU</t>
  </si>
  <si>
    <t>GMMI</t>
  </si>
  <si>
    <t>Saïss Airport</t>
  </si>
  <si>
    <t>Fes</t>
  </si>
  <si>
    <t>FEZ</t>
  </si>
  <si>
    <t>GMFF</t>
  </si>
  <si>
    <t>Kenitra Airport</t>
  </si>
  <si>
    <t>Kentira</t>
  </si>
  <si>
    <t>NNA</t>
  </si>
  <si>
    <t>GMMY</t>
  </si>
  <si>
    <t>Menara Airport</t>
  </si>
  <si>
    <t>Marrakech</t>
  </si>
  <si>
    <t>RAK</t>
  </si>
  <si>
    <t>GMMX</t>
  </si>
  <si>
    <t>Bassatine Airport</t>
  </si>
  <si>
    <t>Meknes</t>
  </si>
  <si>
    <t>MEK</t>
  </si>
  <si>
    <t>GMFM</t>
  </si>
  <si>
    <t>Ouarzazate Airport</t>
  </si>
  <si>
    <t>Ouarzazate</t>
  </si>
  <si>
    <t>OZZ</t>
  </si>
  <si>
    <t>GMMZ</t>
  </si>
  <si>
    <t>Angads Airport</t>
  </si>
  <si>
    <t>Oujda</t>
  </si>
  <si>
    <t>OUD</t>
  </si>
  <si>
    <t>GMFO</t>
  </si>
  <si>
    <t>Rabat-Sale Airport</t>
  </si>
  <si>
    <t>Rabat</t>
  </si>
  <si>
    <t>RBA</t>
  </si>
  <si>
    <t>GMME</t>
  </si>
  <si>
    <t>Tan Tan Airport</t>
  </si>
  <si>
    <t>Tan Tan</t>
  </si>
  <si>
    <t>TTA</t>
  </si>
  <si>
    <t>GMAT</t>
  </si>
  <si>
    <t>Ibn Batouta Airport</t>
  </si>
  <si>
    <t>Tanger</t>
  </si>
  <si>
    <t>TNG</t>
  </si>
  <si>
    <t>GMTT</t>
  </si>
  <si>
    <t>Saniat R'mel Airport</t>
  </si>
  <si>
    <t>Tetouan</t>
  </si>
  <si>
    <t>TTU</t>
  </si>
  <si>
    <t>GMTN</t>
  </si>
  <si>
    <t>Beira Airport</t>
  </si>
  <si>
    <t>Beira</t>
  </si>
  <si>
    <t>Mozambique</t>
  </si>
  <si>
    <t>BEW</t>
  </si>
  <si>
    <t>FQBR</t>
  </si>
  <si>
    <t>Chimoio Airport</t>
  </si>
  <si>
    <t>Chimoio</t>
  </si>
  <si>
    <t>VPY</t>
  </si>
  <si>
    <t>FQCH</t>
  </si>
  <si>
    <t>Cuamba Airport</t>
  </si>
  <si>
    <t>Cuamba</t>
  </si>
  <si>
    <t>FXO</t>
  </si>
  <si>
    <t>FQCB</t>
  </si>
  <si>
    <t>Inhambane Airport</t>
  </si>
  <si>
    <t>Inhambane</t>
  </si>
  <si>
    <t>INH</t>
  </si>
  <si>
    <t>FQIN</t>
  </si>
  <si>
    <t>Lichinga Airport</t>
  </si>
  <si>
    <t>Lichinga</t>
  </si>
  <si>
    <t>VXC</t>
  </si>
  <si>
    <t>FQLC</t>
  </si>
  <si>
    <t>Maputo Airport</t>
  </si>
  <si>
    <t>Maputo</t>
  </si>
  <si>
    <t>MPM</t>
  </si>
  <si>
    <t>FQMA</t>
  </si>
  <si>
    <t>Mocimboa da Praia Airport</t>
  </si>
  <si>
    <t>Mocimboa Da Praia</t>
  </si>
  <si>
    <t>MZB</t>
  </si>
  <si>
    <t>FQMP</t>
  </si>
  <si>
    <t>Nacala Airport</t>
  </si>
  <si>
    <t>Nacala</t>
  </si>
  <si>
    <t>MNC</t>
  </si>
  <si>
    <t>FQNC</t>
  </si>
  <si>
    <t>Nampula Airport</t>
  </si>
  <si>
    <t>Nampula</t>
  </si>
  <si>
    <t>APL</t>
  </si>
  <si>
    <t>FQNP</t>
  </si>
  <si>
    <t>Pemba Airport</t>
  </si>
  <si>
    <t>Pemba</t>
  </si>
  <si>
    <t>POL</t>
  </si>
  <si>
    <t>FQPB</t>
  </si>
  <si>
    <t>Quelimane Airport</t>
  </si>
  <si>
    <t>Quelimane</t>
  </si>
  <si>
    <t>UEL</t>
  </si>
  <si>
    <t>FQQL</t>
  </si>
  <si>
    <t>Chingozi Airport</t>
  </si>
  <si>
    <t>Tete</t>
  </si>
  <si>
    <t>TET</t>
  </si>
  <si>
    <t>FQTT</t>
  </si>
  <si>
    <t>Vilankulo Airport</t>
  </si>
  <si>
    <t>Vilankulu</t>
  </si>
  <si>
    <t>VNX</t>
  </si>
  <si>
    <t>FQVL</t>
  </si>
  <si>
    <t>Kalay Airport</t>
  </si>
  <si>
    <t>Kalemyo</t>
  </si>
  <si>
    <t>Myanmar</t>
  </si>
  <si>
    <t>KMV</t>
  </si>
  <si>
    <t>VYKL</t>
  </si>
  <si>
    <t>Arandis Airport</t>
  </si>
  <si>
    <t>Arandis</t>
  </si>
  <si>
    <t>Namibia</t>
  </si>
  <si>
    <t>ADI</t>
  </si>
  <si>
    <t>FYAR</t>
  </si>
  <si>
    <t>Grootfontein Airport</t>
  </si>
  <si>
    <t>Grootfontein</t>
  </si>
  <si>
    <t>GFY</t>
  </si>
  <si>
    <t>FYGF</t>
  </si>
  <si>
    <t>Keetmanshoop Airport</t>
  </si>
  <si>
    <t>Keetmanshoop</t>
  </si>
  <si>
    <t>KMP</t>
  </si>
  <si>
    <t>FYKT</t>
  </si>
  <si>
    <t>Luderitz Airport</t>
  </si>
  <si>
    <t>Luderitz</t>
  </si>
  <si>
    <t>LUD</t>
  </si>
  <si>
    <t>FYLZ</t>
  </si>
  <si>
    <t>Mokuti Lodge Airport</t>
  </si>
  <si>
    <t>Mokuti Lodge</t>
  </si>
  <si>
    <t>OKU</t>
  </si>
  <si>
    <t>FYMO</t>
  </si>
  <si>
    <t>Katima Mulilo Airport</t>
  </si>
  <si>
    <t>Mpacha</t>
  </si>
  <si>
    <t>MPA</t>
  </si>
  <si>
    <t>FYKM</t>
  </si>
  <si>
    <t>Okaukuejo Airport</t>
  </si>
  <si>
    <t>Okaukuejo</t>
  </si>
  <si>
    <t>OKF</t>
  </si>
  <si>
    <t>FYOO</t>
  </si>
  <si>
    <t>Ondangwa Airport</t>
  </si>
  <si>
    <t>Ondangwa</t>
  </si>
  <si>
    <t>OND</t>
  </si>
  <si>
    <t>FYOA</t>
  </si>
  <si>
    <t>Oranjemund Airport</t>
  </si>
  <si>
    <t>Oranjemund</t>
  </si>
  <si>
    <t>OMD</t>
  </si>
  <si>
    <t>FYOG</t>
  </si>
  <si>
    <t>Rundu Airport</t>
  </si>
  <si>
    <t>Rundu</t>
  </si>
  <si>
    <t>NDU</t>
  </si>
  <si>
    <t>FYRU</t>
  </si>
  <si>
    <t>Swakopmund Airport</t>
  </si>
  <si>
    <t>Swakopmund</t>
  </si>
  <si>
    <t>SWP</t>
  </si>
  <si>
    <t>FYSM</t>
  </si>
  <si>
    <t>Tsumeb Airport</t>
  </si>
  <si>
    <t>Tsumeb</t>
  </si>
  <si>
    <t>TSB</t>
  </si>
  <si>
    <t>FYTM</t>
  </si>
  <si>
    <t>Walvis Bay Airport</t>
  </si>
  <si>
    <t>Walvis Bay</t>
  </si>
  <si>
    <t>WVB</t>
  </si>
  <si>
    <t>FYWB</t>
  </si>
  <si>
    <t>Eros Airport</t>
  </si>
  <si>
    <t>Windhoek</t>
  </si>
  <si>
    <t>ERS</t>
  </si>
  <si>
    <t>FYWE</t>
  </si>
  <si>
    <t>Hosea Kutako International Airport</t>
  </si>
  <si>
    <t>WDH</t>
  </si>
  <si>
    <t>FYWH</t>
  </si>
  <si>
    <t>Nauru International Airport</t>
  </si>
  <si>
    <t>Nauru</t>
  </si>
  <si>
    <t>INU</t>
  </si>
  <si>
    <t>ANYN</t>
  </si>
  <si>
    <t>Bajhang Airport</t>
  </si>
  <si>
    <t>Bajhang</t>
  </si>
  <si>
    <t>Nepal</t>
  </si>
  <si>
    <t>BJH</t>
  </si>
  <si>
    <t>VNBG</t>
  </si>
  <si>
    <t>Bajura Airport</t>
  </si>
  <si>
    <t>Bajura</t>
  </si>
  <si>
    <t>BJU</t>
  </si>
  <si>
    <t>VNBR</t>
  </si>
  <si>
    <t>Gautam Buddha Airport</t>
  </si>
  <si>
    <t>Bhairawa</t>
  </si>
  <si>
    <t>BWA</t>
  </si>
  <si>
    <t>VNBW</t>
  </si>
  <si>
    <t>Bharatpur Airport</t>
  </si>
  <si>
    <t>Bharatpur</t>
  </si>
  <si>
    <t>BHR</t>
  </si>
  <si>
    <t>VNBP</t>
  </si>
  <si>
    <t>Bhojpur Airport</t>
  </si>
  <si>
    <t>Bhojpur</t>
  </si>
  <si>
    <t>BHP</t>
  </si>
  <si>
    <t>VNBJ</t>
  </si>
  <si>
    <t>Biratnagar Airport</t>
  </si>
  <si>
    <t>Biratnagar</t>
  </si>
  <si>
    <t>BIR</t>
  </si>
  <si>
    <t>VNVT</t>
  </si>
  <si>
    <t>Bhadrapur Airport</t>
  </si>
  <si>
    <t>Chandragarhi</t>
  </si>
  <si>
    <t>BDP</t>
  </si>
  <si>
    <t>VNCG</t>
  </si>
  <si>
    <t>Tulsipur Airport</t>
  </si>
  <si>
    <t>Dang</t>
  </si>
  <si>
    <t>DNP</t>
  </si>
  <si>
    <t>VNDG</t>
  </si>
  <si>
    <t>Dhangarhi Airport</t>
  </si>
  <si>
    <t>Dhangarhi</t>
  </si>
  <si>
    <t>DHI</t>
  </si>
  <si>
    <t>VNDH</t>
  </si>
  <si>
    <t>Dolpa Airport</t>
  </si>
  <si>
    <t>Dolpa</t>
  </si>
  <si>
    <t>DOP</t>
  </si>
  <si>
    <t>VNDP</t>
  </si>
  <si>
    <t>Jomsom Airport</t>
  </si>
  <si>
    <t>Jomsom</t>
  </si>
  <si>
    <t>JMO</t>
  </si>
  <si>
    <t>VNJS</t>
  </si>
  <si>
    <t>Jumla Airport</t>
  </si>
  <si>
    <t>Jumla</t>
  </si>
  <si>
    <t>JUM</t>
  </si>
  <si>
    <t>VNJL</t>
  </si>
  <si>
    <t>Tribhuvan International Airport</t>
  </si>
  <si>
    <t>Kathmandu</t>
  </si>
  <si>
    <t>KTM</t>
  </si>
  <si>
    <t>VNKT</t>
  </si>
  <si>
    <t>Lamidanda Airport</t>
  </si>
  <si>
    <t>Lamidanda</t>
  </si>
  <si>
    <t>LDN</t>
  </si>
  <si>
    <t>VNLD</t>
  </si>
  <si>
    <t>Lukla Airport</t>
  </si>
  <si>
    <t>Lukla</t>
  </si>
  <si>
    <t>LUA</t>
  </si>
  <si>
    <t>VNLK</t>
  </si>
  <si>
    <t>Manang Airport</t>
  </si>
  <si>
    <t>Manang</t>
  </si>
  <si>
    <t>NGX</t>
  </si>
  <si>
    <t>VNMA</t>
  </si>
  <si>
    <t>Meghauli Airport</t>
  </si>
  <si>
    <t>Meghauli</t>
  </si>
  <si>
    <t>MEY</t>
  </si>
  <si>
    <t>VNMG</t>
  </si>
  <si>
    <t>Nepalgunj Airport</t>
  </si>
  <si>
    <t>Nepalgunj</t>
  </si>
  <si>
    <t>KEP</t>
  </si>
  <si>
    <t>VNNG</t>
  </si>
  <si>
    <t>Phaplu Airport</t>
  </si>
  <si>
    <t>Phaplu</t>
  </si>
  <si>
    <t>PPL</t>
  </si>
  <si>
    <t>VNPL</t>
  </si>
  <si>
    <t>Pokhara Airport</t>
  </si>
  <si>
    <t>Pokhara</t>
  </si>
  <si>
    <t>PKR</t>
  </si>
  <si>
    <t>VNPK</t>
  </si>
  <si>
    <t>Ramechhap Airport</t>
  </si>
  <si>
    <t>Ramechhap</t>
  </si>
  <si>
    <t>RHP</t>
  </si>
  <si>
    <t>VNRC</t>
  </si>
  <si>
    <t>Rukumkot Airport</t>
  </si>
  <si>
    <t>Rukumkot</t>
  </si>
  <si>
    <t>RUK</t>
  </si>
  <si>
    <t>VNRK</t>
  </si>
  <si>
    <t>Rumjatar Airport</t>
  </si>
  <si>
    <t>Rumjatar</t>
  </si>
  <si>
    <t>RUM</t>
  </si>
  <si>
    <t>VNRT</t>
  </si>
  <si>
    <t>Simara Airport</t>
  </si>
  <si>
    <t>Simara</t>
  </si>
  <si>
    <t>SIF</t>
  </si>
  <si>
    <t>VNSI</t>
  </si>
  <si>
    <t>Simikot Airport</t>
  </si>
  <si>
    <t>Simikot</t>
  </si>
  <si>
    <t>IMK</t>
  </si>
  <si>
    <t>VNST</t>
  </si>
  <si>
    <t>Surkhet Airport</t>
  </si>
  <si>
    <t>Surkhet</t>
  </si>
  <si>
    <t>SKH</t>
  </si>
  <si>
    <t>VNSK</t>
  </si>
  <si>
    <t>Syangboche Airport</t>
  </si>
  <si>
    <t>Syangboche</t>
  </si>
  <si>
    <t>SYH</t>
  </si>
  <si>
    <t>VNSB</t>
  </si>
  <si>
    <t>Taplejung Airport</t>
  </si>
  <si>
    <t>Taplejung</t>
  </si>
  <si>
    <t>TPJ</t>
  </si>
  <si>
    <t>VNTJ</t>
  </si>
  <si>
    <t>Tumling Tar Airport</t>
  </si>
  <si>
    <t>Tumling Tar</t>
  </si>
  <si>
    <t>TMI</t>
  </si>
  <si>
    <t>VNTR</t>
  </si>
  <si>
    <t>Amsterdam Airport Schiphol</t>
  </si>
  <si>
    <t>Amsterdam</t>
  </si>
  <si>
    <t>Netherlands</t>
  </si>
  <si>
    <t>AMS</t>
  </si>
  <si>
    <t>EHAM</t>
  </si>
  <si>
    <t>De Kooy Airport</t>
  </si>
  <si>
    <t>De Kooy</t>
  </si>
  <si>
    <t>DHR</t>
  </si>
  <si>
    <t>EHKD</t>
  </si>
  <si>
    <t>Eindhoven Airport</t>
  </si>
  <si>
    <t>Eindhoven</t>
  </si>
  <si>
    <t>EIN</t>
  </si>
  <si>
    <t>EHEH</t>
  </si>
  <si>
    <t>Twente Airfield</t>
  </si>
  <si>
    <t>Enschede</t>
  </si>
  <si>
    <t>ENS</t>
  </si>
  <si>
    <t>EHTW</t>
  </si>
  <si>
    <t>Eelde Airport</t>
  </si>
  <si>
    <t>Groningen</t>
  </si>
  <si>
    <t>GRQ</t>
  </si>
  <si>
    <t>EHGG</t>
  </si>
  <si>
    <t>Leeuwarden Air Base</t>
  </si>
  <si>
    <t>Leeuwarden</t>
  </si>
  <si>
    <t>LWR</t>
  </si>
  <si>
    <t>EHLW</t>
  </si>
  <si>
    <t>Lelystad Airport</t>
  </si>
  <si>
    <t>Lelystad</t>
  </si>
  <si>
    <t>LEY</t>
  </si>
  <si>
    <t>EHLE</t>
  </si>
  <si>
    <t>Maastricht Aachen Airport</t>
  </si>
  <si>
    <t>Maastricht</t>
  </si>
  <si>
    <t>MST</t>
  </si>
  <si>
    <t>EHBK</t>
  </si>
  <si>
    <t>Rotterdam The Hague Airport</t>
  </si>
  <si>
    <t>Rotterdam</t>
  </si>
  <si>
    <t>RTM</t>
  </si>
  <si>
    <t>EHRD</t>
  </si>
  <si>
    <t>Soesterberg Air Base</t>
  </si>
  <si>
    <t>Soesterberg</t>
  </si>
  <si>
    <t>UTC</t>
  </si>
  <si>
    <t>EHSB</t>
  </si>
  <si>
    <t>Valkenburg Naval Air Base</t>
  </si>
  <si>
    <t>Valkenburg</t>
  </si>
  <si>
    <t>LID</t>
  </si>
  <si>
    <t>EHVB</t>
  </si>
  <si>
    <t>Woensdrecht Air Base</t>
  </si>
  <si>
    <t>Woensdrecht</t>
  </si>
  <si>
    <t>WOE</t>
  </si>
  <si>
    <t>EHWO</t>
  </si>
  <si>
    <t>Flamingo International Airport</t>
  </si>
  <si>
    <t>Kralendijk</t>
  </si>
  <si>
    <t>Netherlands Antilles</t>
  </si>
  <si>
    <t>BON</t>
  </si>
  <si>
    <t>TNCB</t>
  </si>
  <si>
    <t>F. D. Roosevelt Airport</t>
  </si>
  <si>
    <t>EUX</t>
  </si>
  <si>
    <t>TNCE</t>
  </si>
  <si>
    <t>Princess Juliana International Airport</t>
  </si>
  <si>
    <t>Philipsburg</t>
  </si>
  <si>
    <t>SXM</t>
  </si>
  <si>
    <t>TNCM</t>
  </si>
  <si>
    <t>Juancho E. Yrausquin Airport</t>
  </si>
  <si>
    <t>Saba</t>
  </si>
  <si>
    <t>SAB</t>
  </si>
  <si>
    <t>TNCS</t>
  </si>
  <si>
    <t>Hato International Airport</t>
  </si>
  <si>
    <t>Willemstad</t>
  </si>
  <si>
    <t>CUR</t>
  </si>
  <si>
    <t>TNCC</t>
  </si>
  <si>
    <t>ile des Pins Airport</t>
  </si>
  <si>
    <t>ile des Pins</t>
  </si>
  <si>
    <t>New Caledonia</t>
  </si>
  <si>
    <t>ILP</t>
  </si>
  <si>
    <t>NWWE</t>
  </si>
  <si>
    <t>Kone Airport</t>
  </si>
  <si>
    <t>Kone</t>
  </si>
  <si>
    <t>KNQ</t>
  </si>
  <si>
    <t>NWWD</t>
  </si>
  <si>
    <t>Koumac Airport</t>
  </si>
  <si>
    <t>Koumac</t>
  </si>
  <si>
    <t>KOC</t>
  </si>
  <si>
    <t>NWWK</t>
  </si>
  <si>
    <t>Lifou Airport</t>
  </si>
  <si>
    <t>Lifou</t>
  </si>
  <si>
    <t>LIF</t>
  </si>
  <si>
    <t>NWWL</t>
  </si>
  <si>
    <t>Mare Airport</t>
  </si>
  <si>
    <t>Mare</t>
  </si>
  <si>
    <t>MEE</t>
  </si>
  <si>
    <t>NWWR</t>
  </si>
  <si>
    <t>Noumea Magenta Airport</t>
  </si>
  <si>
    <t>Noumea</t>
  </si>
  <si>
    <t>GEA</t>
  </si>
  <si>
    <t>NWWM</t>
  </si>
  <si>
    <t>La Tontouta International Airport</t>
  </si>
  <si>
    <t>NOU</t>
  </si>
  <si>
    <t>NWWW</t>
  </si>
  <si>
    <t>Ouvea Airport</t>
  </si>
  <si>
    <t>Ouvea</t>
  </si>
  <si>
    <t>UVE</t>
  </si>
  <si>
    <t>NWWV</t>
  </si>
  <si>
    <t>Tiga Airport</t>
  </si>
  <si>
    <t>Tiga</t>
  </si>
  <si>
    <t>TGJ</t>
  </si>
  <si>
    <t>NWWA</t>
  </si>
  <si>
    <t>Touho Airport</t>
  </si>
  <si>
    <t>Touho</t>
  </si>
  <si>
    <t>TOU</t>
  </si>
  <si>
    <t>NWWU</t>
  </si>
  <si>
    <t>ile Art - Waala Airport</t>
  </si>
  <si>
    <t>Waala</t>
  </si>
  <si>
    <t>BMY</t>
  </si>
  <si>
    <t>NWWC</t>
  </si>
  <si>
    <t>Alexandra Airport</t>
  </si>
  <si>
    <t>Alexandra</t>
  </si>
  <si>
    <t>New Zealand</t>
  </si>
  <si>
    <t>ALR</t>
  </si>
  <si>
    <t>NZLX</t>
  </si>
  <si>
    <t>Ardmore Airport</t>
  </si>
  <si>
    <t>Ardmore</t>
  </si>
  <si>
    <t>AMZ</t>
  </si>
  <si>
    <t>NZAR</t>
  </si>
  <si>
    <t>Auckland International Airport</t>
  </si>
  <si>
    <t>Auckland</t>
  </si>
  <si>
    <t>AKL</t>
  </si>
  <si>
    <t>NZAA</t>
  </si>
  <si>
    <t>Chatham Islands-Tuuta Airport</t>
  </si>
  <si>
    <t>Chatham Island</t>
  </si>
  <si>
    <t>CHT</t>
  </si>
  <si>
    <t>NZCI</t>
  </si>
  <si>
    <t>Christchurch International Airport</t>
  </si>
  <si>
    <t>Christchurch</t>
  </si>
  <si>
    <t>CHC</t>
  </si>
  <si>
    <t>NZCH</t>
  </si>
  <si>
    <t>Great Barrier aerodrome</t>
  </si>
  <si>
    <t>Claris</t>
  </si>
  <si>
    <t>GBZ</t>
  </si>
  <si>
    <t>NZGB</t>
  </si>
  <si>
    <t>Dunedin Airport</t>
  </si>
  <si>
    <t>Dunedin</t>
  </si>
  <si>
    <t>DUD</t>
  </si>
  <si>
    <t>NZDN</t>
  </si>
  <si>
    <t>Gisborne Airport</t>
  </si>
  <si>
    <t>Gisborne</t>
  </si>
  <si>
    <t>GIS</t>
  </si>
  <si>
    <t>NZGS</t>
  </si>
  <si>
    <t>Hamilton International Airport</t>
  </si>
  <si>
    <t>HLZ</t>
  </si>
  <si>
    <t>NZHN</t>
  </si>
  <si>
    <t>Hokitika Airfield</t>
  </si>
  <si>
    <t>Hokitika</t>
  </si>
  <si>
    <t>HKK</t>
  </si>
  <si>
    <t>NZHK</t>
  </si>
  <si>
    <t>Invercargill Airport</t>
  </si>
  <si>
    <t>Invercargill</t>
  </si>
  <si>
    <t>IVC</t>
  </si>
  <si>
    <t>NZNV</t>
  </si>
  <si>
    <t>Kaikoura Airport</t>
  </si>
  <si>
    <t>Kaikoura</t>
  </si>
  <si>
    <t>KBZ</t>
  </si>
  <si>
    <t>NZKI</t>
  </si>
  <si>
    <t>Kaitaia Airport</t>
  </si>
  <si>
    <t>Kaitaia</t>
  </si>
  <si>
    <t>KAT</t>
  </si>
  <si>
    <t>NZKT</t>
  </si>
  <si>
    <t>Kerikeri Airport</t>
  </si>
  <si>
    <t>Kerikeri</t>
  </si>
  <si>
    <t>KKE</t>
  </si>
  <si>
    <t>NZKK</t>
  </si>
  <si>
    <t>Manapouri Airport</t>
  </si>
  <si>
    <t>Manapouri</t>
  </si>
  <si>
    <t>TEU</t>
  </si>
  <si>
    <t>NZMO</t>
  </si>
  <si>
    <t>Hood Airport</t>
  </si>
  <si>
    <t>Masterton</t>
  </si>
  <si>
    <t>MRO</t>
  </si>
  <si>
    <t>NZMS</t>
  </si>
  <si>
    <t>Milford Sound Airport</t>
  </si>
  <si>
    <t>Milford Sound</t>
  </si>
  <si>
    <t>MFN</t>
  </si>
  <si>
    <t>NZMF</t>
  </si>
  <si>
    <t>Motueka Airport</t>
  </si>
  <si>
    <t>Motueka</t>
  </si>
  <si>
    <t>MZP</t>
  </si>
  <si>
    <t>NZMK</t>
  </si>
  <si>
    <t>Mount Cook Airport</t>
  </si>
  <si>
    <t>Mount Cook</t>
  </si>
  <si>
    <t>MON</t>
  </si>
  <si>
    <t>NZMC</t>
  </si>
  <si>
    <t>Hawke's Bay Airport</t>
  </si>
  <si>
    <t>NAPIER</t>
  </si>
  <si>
    <t>NPE</t>
  </si>
  <si>
    <t>NZNR</t>
  </si>
  <si>
    <t>Nelson Airport</t>
  </si>
  <si>
    <t>Nelson</t>
  </si>
  <si>
    <t>NSN</t>
  </si>
  <si>
    <t>NZNS</t>
  </si>
  <si>
    <t>New Plymouth Airport</t>
  </si>
  <si>
    <t>New Plymouth</t>
  </si>
  <si>
    <t>NPL</t>
  </si>
  <si>
    <t>NZNP</t>
  </si>
  <si>
    <t>Oamaru Airport</t>
  </si>
  <si>
    <t>Oamaru</t>
  </si>
  <si>
    <t>OAM</t>
  </si>
  <si>
    <t>NZOU</t>
  </si>
  <si>
    <t>Palmerston North Airport</t>
  </si>
  <si>
    <t>Palmerston North</t>
  </si>
  <si>
    <t>PMR</t>
  </si>
  <si>
    <t>NZPM</t>
  </si>
  <si>
    <t>Paraparaumu Airport</t>
  </si>
  <si>
    <t>Paraparaumu</t>
  </si>
  <si>
    <t>PPQ</t>
  </si>
  <si>
    <t>NZPP</t>
  </si>
  <si>
    <t>Picton aerodrome</t>
  </si>
  <si>
    <t>Picton</t>
  </si>
  <si>
    <t>PCN</t>
  </si>
  <si>
    <t>NZPN</t>
  </si>
  <si>
    <t>Queenstown International Airport</t>
  </si>
  <si>
    <t>Queenstown International</t>
  </si>
  <si>
    <t>ZQN</t>
  </si>
  <si>
    <t>NZQN</t>
  </si>
  <si>
    <t>Rotorua Regional Airport</t>
  </si>
  <si>
    <t>Rotorua</t>
  </si>
  <si>
    <t>ROT</t>
  </si>
  <si>
    <t>NZRO</t>
  </si>
  <si>
    <t>Ryans Creek aerodrome</t>
  </si>
  <si>
    <t>Stewart Island</t>
  </si>
  <si>
    <t>SZS</t>
  </si>
  <si>
    <t>NZRC</t>
  </si>
  <si>
    <t>Takaka Airport</t>
  </si>
  <si>
    <t>Takaka</t>
  </si>
  <si>
    <t>KTF</t>
  </si>
  <si>
    <t>NZTK</t>
  </si>
  <si>
    <t>Taupo Airport</t>
  </si>
  <si>
    <t>Taupo</t>
  </si>
  <si>
    <t>TUO</t>
  </si>
  <si>
    <t>NZAP</t>
  </si>
  <si>
    <t>Tauranga Airport</t>
  </si>
  <si>
    <t>Tauranga</t>
  </si>
  <si>
    <t>TRG</t>
  </si>
  <si>
    <t>NZTG</t>
  </si>
  <si>
    <t>Timaru Airport</t>
  </si>
  <si>
    <t>Timaru</t>
  </si>
  <si>
    <t>TIU</t>
  </si>
  <si>
    <t>NZTU</t>
  </si>
  <si>
    <t>Wanaka Airport</t>
  </si>
  <si>
    <t>Wanaka</t>
  </si>
  <si>
    <t>WKA</t>
  </si>
  <si>
    <t>NZWF</t>
  </si>
  <si>
    <t>Wanganui Airport</t>
  </si>
  <si>
    <t>Wanganui</t>
  </si>
  <si>
    <t>WAG</t>
  </si>
  <si>
    <t>NZWU</t>
  </si>
  <si>
    <t>Wellington International Airport</t>
  </si>
  <si>
    <t>Wellington</t>
  </si>
  <si>
    <t>WLG</t>
  </si>
  <si>
    <t>NZWN</t>
  </si>
  <si>
    <t>Westport Airport</t>
  </si>
  <si>
    <t>Westport</t>
  </si>
  <si>
    <t>WSZ</t>
  </si>
  <si>
    <t>NZWS</t>
  </si>
  <si>
    <t>Whakatane Airport</t>
  </si>
  <si>
    <t>Whakatane</t>
  </si>
  <si>
    <t>WHK</t>
  </si>
  <si>
    <t>NZWK</t>
  </si>
  <si>
    <t>Whangarei Airport</t>
  </si>
  <si>
    <t>Whangarei</t>
  </si>
  <si>
    <t>WRE</t>
  </si>
  <si>
    <t>NZWR</t>
  </si>
  <si>
    <t>Whitianga Airport</t>
  </si>
  <si>
    <t>Whitianga</t>
  </si>
  <si>
    <t>WTZ</t>
  </si>
  <si>
    <t>NZWT</t>
  </si>
  <si>
    <t>Woodbourne Airport</t>
  </si>
  <si>
    <t>Woodbourne</t>
  </si>
  <si>
    <t>BHE</t>
  </si>
  <si>
    <t>NZWB</t>
  </si>
  <si>
    <t>Bluefields Airport</t>
  </si>
  <si>
    <t>Bluefields</t>
  </si>
  <si>
    <t>Nicaragua</t>
  </si>
  <si>
    <t>BEF</t>
  </si>
  <si>
    <t>MNBL</t>
  </si>
  <si>
    <t>Bonanza</t>
  </si>
  <si>
    <t>BZA</t>
  </si>
  <si>
    <t>MNBZ</t>
  </si>
  <si>
    <t>Corn Island</t>
  </si>
  <si>
    <t>RNI</t>
  </si>
  <si>
    <t>MNCI</t>
  </si>
  <si>
    <t>Augusto C. Sandino (Managua) International Airport</t>
  </si>
  <si>
    <t>Managua</t>
  </si>
  <si>
    <t>MGA</t>
  </si>
  <si>
    <t>MNMG</t>
  </si>
  <si>
    <t>Puerto Cabezas Airport</t>
  </si>
  <si>
    <t>Puerto Cabezas</t>
  </si>
  <si>
    <t>PUZ</t>
  </si>
  <si>
    <t>MNPC</t>
  </si>
  <si>
    <t>Rosita Airport</t>
  </si>
  <si>
    <t>Rosita</t>
  </si>
  <si>
    <t>RFS</t>
  </si>
  <si>
    <t>MNRT</t>
  </si>
  <si>
    <t>Siuna</t>
  </si>
  <si>
    <t>SIU</t>
  </si>
  <si>
    <t>MNSI</t>
  </si>
  <si>
    <t>Waspam Airport</t>
  </si>
  <si>
    <t>Waspam</t>
  </si>
  <si>
    <t>WSP</t>
  </si>
  <si>
    <t>MNWP</t>
  </si>
  <si>
    <t>Mano Dayak International Airport</t>
  </si>
  <si>
    <t>Agadez</t>
  </si>
  <si>
    <t>Niger</t>
  </si>
  <si>
    <t>AJY</t>
  </si>
  <si>
    <t>DRZA</t>
  </si>
  <si>
    <t>Maradi Airport</t>
  </si>
  <si>
    <t>Maradi</t>
  </si>
  <si>
    <t>MFQ</t>
  </si>
  <si>
    <t>DRRM</t>
  </si>
  <si>
    <t>Diori Hamani International Airport</t>
  </si>
  <si>
    <t>Niamey</t>
  </si>
  <si>
    <t>NIM</t>
  </si>
  <si>
    <t>DRRN</t>
  </si>
  <si>
    <t>Tahoua Airport</t>
  </si>
  <si>
    <t>Tahoua</t>
  </si>
  <si>
    <t>THZ</t>
  </si>
  <si>
    <t>DRRT</t>
  </si>
  <si>
    <t>Zinder Airport</t>
  </si>
  <si>
    <t>Zinder</t>
  </si>
  <si>
    <t>ZND</t>
  </si>
  <si>
    <t>DRZR</t>
  </si>
  <si>
    <t>Nnamdi Azikiwe International Airport</t>
  </si>
  <si>
    <t>Abuja</t>
  </si>
  <si>
    <t>Nigeria</t>
  </si>
  <si>
    <t>ABV</t>
  </si>
  <si>
    <t>DNAA</t>
  </si>
  <si>
    <t>Akure Airport</t>
  </si>
  <si>
    <t>Akure</t>
  </si>
  <si>
    <t>AKR</t>
  </si>
  <si>
    <t>DNAK</t>
  </si>
  <si>
    <t>Benin Airport</t>
  </si>
  <si>
    <t>BNI</t>
  </si>
  <si>
    <t>DNBE</t>
  </si>
  <si>
    <t>Margaret Ekpo International Airport</t>
  </si>
  <si>
    <t>Calabar</t>
  </si>
  <si>
    <t>CBQ</t>
  </si>
  <si>
    <t>DNCA</t>
  </si>
  <si>
    <t>Akanu Ibiam International Airport</t>
  </si>
  <si>
    <t>Enugu</t>
  </si>
  <si>
    <t>ENU</t>
  </si>
  <si>
    <t>DNEN</t>
  </si>
  <si>
    <t>Gusau Airport</t>
  </si>
  <si>
    <t>Gusau</t>
  </si>
  <si>
    <t>QUS</t>
  </si>
  <si>
    <t>DNGU</t>
  </si>
  <si>
    <t>Ibadan Airport</t>
  </si>
  <si>
    <t>Ibadan</t>
  </si>
  <si>
    <t>IBA</t>
  </si>
  <si>
    <t>DNIB</t>
  </si>
  <si>
    <t>Ilorin International Airport</t>
  </si>
  <si>
    <t>Ilorin</t>
  </si>
  <si>
    <t>ILR</t>
  </si>
  <si>
    <t>DNIL</t>
  </si>
  <si>
    <t>Sam Mbakwe International Airport</t>
  </si>
  <si>
    <t>Imo</t>
  </si>
  <si>
    <t>QOW</t>
  </si>
  <si>
    <t>DNIM</t>
  </si>
  <si>
    <t>Yakubu Gowon Airport</t>
  </si>
  <si>
    <t>Jos</t>
  </si>
  <si>
    <t>JOS</t>
  </si>
  <si>
    <t>DNJO</t>
  </si>
  <si>
    <t>Kaduna Airport</t>
  </si>
  <si>
    <t>Kaduna</t>
  </si>
  <si>
    <t>KAD</t>
  </si>
  <si>
    <t>DNKA</t>
  </si>
  <si>
    <t>Mallam Aminu International Airport</t>
  </si>
  <si>
    <t>Kano</t>
  </si>
  <si>
    <t>KAN</t>
  </si>
  <si>
    <t>DNKN</t>
  </si>
  <si>
    <t>Murtala Muhammed International Airport</t>
  </si>
  <si>
    <t>Lagos</t>
  </si>
  <si>
    <t>LOS</t>
  </si>
  <si>
    <t>DNMM</t>
  </si>
  <si>
    <t>Maiduguri International Airport</t>
  </si>
  <si>
    <t>Maiduguri</t>
  </si>
  <si>
    <t>MIU</t>
  </si>
  <si>
    <t>DNMA</t>
  </si>
  <si>
    <t>Makurdi Airport</t>
  </si>
  <si>
    <t>Makurdi</t>
  </si>
  <si>
    <t>MDI</t>
  </si>
  <si>
    <t>DNMK</t>
  </si>
  <si>
    <t>Minna Airport</t>
  </si>
  <si>
    <t>Minna</t>
  </si>
  <si>
    <t>MXJ</t>
  </si>
  <si>
    <t>DNMN</t>
  </si>
  <si>
    <t>Port Harcourt International Airport</t>
  </si>
  <si>
    <t>Port Hartcourt</t>
  </si>
  <si>
    <t>PHC</t>
  </si>
  <si>
    <t>DNPO</t>
  </si>
  <si>
    <t>Sadiq Abubakar III International Airport</t>
  </si>
  <si>
    <t>Sokoto</t>
  </si>
  <si>
    <t>SKO</t>
  </si>
  <si>
    <t>DNSO</t>
  </si>
  <si>
    <t>Akwa Ibom International Airport</t>
  </si>
  <si>
    <t>Uyo</t>
  </si>
  <si>
    <t>QUO</t>
  </si>
  <si>
    <t>DNAI</t>
  </si>
  <si>
    <t>Yola Airport</t>
  </si>
  <si>
    <t>Yola</t>
  </si>
  <si>
    <t>YOL</t>
  </si>
  <si>
    <t>DNYO</t>
  </si>
  <si>
    <t>Zaria Airport</t>
  </si>
  <si>
    <t>Zaria</t>
  </si>
  <si>
    <t>ZAR</t>
  </si>
  <si>
    <t>DNZA</t>
  </si>
  <si>
    <t>Niue International Airport</t>
  </si>
  <si>
    <t>Alofi</t>
  </si>
  <si>
    <t>Niue</t>
  </si>
  <si>
    <t>IUE</t>
  </si>
  <si>
    <t>NIUE</t>
  </si>
  <si>
    <t>Norfolk Island International Airport</t>
  </si>
  <si>
    <t>Norfolk Island</t>
  </si>
  <si>
    <t>NLK</t>
  </si>
  <si>
    <t>YSNF</t>
  </si>
  <si>
    <t>Sondok Airport</t>
  </si>
  <si>
    <t>Hamhung</t>
  </si>
  <si>
    <t>North Korea</t>
  </si>
  <si>
    <t>DSO</t>
  </si>
  <si>
    <t>ZKSD</t>
  </si>
  <si>
    <t>Pyongyang Sunan International Airport</t>
  </si>
  <si>
    <t>Pyongyang</t>
  </si>
  <si>
    <t>FNJ</t>
  </si>
  <si>
    <t>ZKPY</t>
  </si>
  <si>
    <t>Wonsan Kalma International Airport</t>
  </si>
  <si>
    <t>Wonsan</t>
  </si>
  <si>
    <t>WOS</t>
  </si>
  <si>
    <t>ZKWS</t>
  </si>
  <si>
    <t>Rota International Airport</t>
  </si>
  <si>
    <t>Rota</t>
  </si>
  <si>
    <t>Northern Mariana Islands</t>
  </si>
  <si>
    <t>ROP</t>
  </si>
  <si>
    <t>PGRO</t>
  </si>
  <si>
    <t>Saipan International Airport</t>
  </si>
  <si>
    <t>Saipan</t>
  </si>
  <si>
    <t>SPN</t>
  </si>
  <si>
    <t>PGSN</t>
  </si>
  <si>
    <t>Tinian International Airport</t>
  </si>
  <si>
    <t>West Tinian</t>
  </si>
  <si>
    <t>TIQ</t>
  </si>
  <si>
    <t>PGWT</t>
  </si>
  <si>
    <t>alesund Airport</t>
  </si>
  <si>
    <t>Alesund</t>
  </si>
  <si>
    <t>Norway</t>
  </si>
  <si>
    <t>aeS</t>
  </si>
  <si>
    <t>ENAL</t>
  </si>
  <si>
    <t>Alta Airport</t>
  </si>
  <si>
    <t>Alta</t>
  </si>
  <si>
    <t>ALF</t>
  </si>
  <si>
    <t>ENAT</t>
  </si>
  <si>
    <t>Andoya Airport</t>
  </si>
  <si>
    <t>Andoya</t>
  </si>
  <si>
    <t>ANX</t>
  </si>
  <si>
    <t>ENAN</t>
  </si>
  <si>
    <t>Bardufoss Airport</t>
  </si>
  <si>
    <t>Bardufoss</t>
  </si>
  <si>
    <t>BDU</t>
  </si>
  <si>
    <t>ENDU</t>
  </si>
  <si>
    <t>Batsfjord Airport</t>
  </si>
  <si>
    <t>Batsfjord</t>
  </si>
  <si>
    <t>BJF</t>
  </si>
  <si>
    <t>ENBS</t>
  </si>
  <si>
    <t>Bergen Airport Flesland</t>
  </si>
  <si>
    <t>Bergen</t>
  </si>
  <si>
    <t>BGO</t>
  </si>
  <si>
    <t>ENBR</t>
  </si>
  <si>
    <t>Berlevag Airport</t>
  </si>
  <si>
    <t>Berlevag</t>
  </si>
  <si>
    <t>BVG</t>
  </si>
  <si>
    <t>ENBV</t>
  </si>
  <si>
    <t>Bodo Airport</t>
  </si>
  <si>
    <t>Bodo</t>
  </si>
  <si>
    <t>BOO</t>
  </si>
  <si>
    <t>ENBO</t>
  </si>
  <si>
    <t>Bronnoysund Airport</t>
  </si>
  <si>
    <t>Bronnoysund</t>
  </si>
  <si>
    <t>BNN</t>
  </si>
  <si>
    <t>ENBN</t>
  </si>
  <si>
    <t>Leirin Airport</t>
  </si>
  <si>
    <t>Fagernes</t>
  </si>
  <si>
    <t>VDB</t>
  </si>
  <si>
    <t>ENFG</t>
  </si>
  <si>
    <t>Lista Airport</t>
  </si>
  <si>
    <t>Farsund</t>
  </si>
  <si>
    <t>FAN</t>
  </si>
  <si>
    <t>ENLI</t>
  </si>
  <si>
    <t>Floro Airport</t>
  </si>
  <si>
    <t>Floro</t>
  </si>
  <si>
    <t>FRO</t>
  </si>
  <si>
    <t>ENFL</t>
  </si>
  <si>
    <t>Stafsberg Airport</t>
  </si>
  <si>
    <t>Hamar</t>
  </si>
  <si>
    <t>HMR</t>
  </si>
  <si>
    <t>ENHA</t>
  </si>
  <si>
    <t>Hammerfest Airport</t>
  </si>
  <si>
    <t>Hammerfest</t>
  </si>
  <si>
    <t>HFT</t>
  </si>
  <si>
    <t>ENHF</t>
  </si>
  <si>
    <t>Harstad/Narvik Airport, Evenes</t>
  </si>
  <si>
    <t>Harstad/Narvik</t>
  </si>
  <si>
    <t>EVE</t>
  </si>
  <si>
    <t>ENEV</t>
  </si>
  <si>
    <t>Hasvik Airport</t>
  </si>
  <si>
    <t>Hasvik</t>
  </si>
  <si>
    <t>HAA</t>
  </si>
  <si>
    <t>ENHK</t>
  </si>
  <si>
    <t>Haugesund Airport</t>
  </si>
  <si>
    <t>Haugesund</t>
  </si>
  <si>
    <t>HAU</t>
  </si>
  <si>
    <t>ENHD</t>
  </si>
  <si>
    <t>Valan Airport</t>
  </si>
  <si>
    <t>Honningsvag</t>
  </si>
  <si>
    <t>HVG</t>
  </si>
  <si>
    <t>ENHV</t>
  </si>
  <si>
    <t>Jan Mayensfield</t>
  </si>
  <si>
    <t>Jan Mayen</t>
  </si>
  <si>
    <t>ZXB</t>
  </si>
  <si>
    <t>ENJA</t>
  </si>
  <si>
    <t>Kirkenes Airport (Hoybuktmoen)</t>
  </si>
  <si>
    <t>Kirkenes</t>
  </si>
  <si>
    <t>KKN</t>
  </si>
  <si>
    <t>ENKR</t>
  </si>
  <si>
    <t>Kristiansand Airport</t>
  </si>
  <si>
    <t>Kristiansand</t>
  </si>
  <si>
    <t>KRS</t>
  </si>
  <si>
    <t>ENCN</t>
  </si>
  <si>
    <t>Kristiansund Airport (Kvernberget)</t>
  </si>
  <si>
    <t>Kristiansund</t>
  </si>
  <si>
    <t>KSU</t>
  </si>
  <si>
    <t>ENKB</t>
  </si>
  <si>
    <t>Banak Airport</t>
  </si>
  <si>
    <t>Lakselv</t>
  </si>
  <si>
    <t>LKL</t>
  </si>
  <si>
    <t>ENNA</t>
  </si>
  <si>
    <t>Leknes Airport</t>
  </si>
  <si>
    <t>Leknes</t>
  </si>
  <si>
    <t>LKN</t>
  </si>
  <si>
    <t>ENLK</t>
  </si>
  <si>
    <t>Mehamn Airport</t>
  </si>
  <si>
    <t>Mehamn</t>
  </si>
  <si>
    <t>MEH</t>
  </si>
  <si>
    <t>ENMH</t>
  </si>
  <si>
    <t>Mo i Rana Airport, Rossvoll</t>
  </si>
  <si>
    <t>Mo i Rana</t>
  </si>
  <si>
    <t>MQN</t>
  </si>
  <si>
    <t>ENRA</t>
  </si>
  <si>
    <t>Molde Airport</t>
  </si>
  <si>
    <t>Molde</t>
  </si>
  <si>
    <t>MOL</t>
  </si>
  <si>
    <t>ENML</t>
  </si>
  <si>
    <t>Mosjoen Airport (Kjaerstad)</t>
  </si>
  <si>
    <t>Mosjoen</t>
  </si>
  <si>
    <t>MJF</t>
  </si>
  <si>
    <t>ENMS</t>
  </si>
  <si>
    <t>Namsos Hoknesora Airport</t>
  </si>
  <si>
    <t>Namsos</t>
  </si>
  <si>
    <t>OSY</t>
  </si>
  <si>
    <t>ENNM</t>
  </si>
  <si>
    <t>Narvik Framnes Airport</t>
  </si>
  <si>
    <t>Narvik</t>
  </si>
  <si>
    <t>NVK</t>
  </si>
  <si>
    <t>ENNK</t>
  </si>
  <si>
    <t>Notodden Airport</t>
  </si>
  <si>
    <t>Notodden</t>
  </si>
  <si>
    <t>NTB</t>
  </si>
  <si>
    <t>ENNO</t>
  </si>
  <si>
    <t>orland Airport</t>
  </si>
  <si>
    <t>Orland</t>
  </si>
  <si>
    <t>OLA</t>
  </si>
  <si>
    <t>ENOL</t>
  </si>
  <si>
    <t>orsta-Volda Airport, Hovden</t>
  </si>
  <si>
    <t>Orsta-Volda</t>
  </si>
  <si>
    <t>HOV</t>
  </si>
  <si>
    <t>ENOV</t>
  </si>
  <si>
    <t>Oslo, Fornebu Airport</t>
  </si>
  <si>
    <t>Oslo</t>
  </si>
  <si>
    <t>FBU</t>
  </si>
  <si>
    <t>ENFB</t>
  </si>
  <si>
    <t>Oslo Gardermoen Airport</t>
  </si>
  <si>
    <t>OSL</t>
  </si>
  <si>
    <t>ENGM</t>
  </si>
  <si>
    <t>Roros Airport</t>
  </si>
  <si>
    <t>Roros</t>
  </si>
  <si>
    <t>RRS</t>
  </si>
  <si>
    <t>ENRO</t>
  </si>
  <si>
    <t>Rorvik Airport, Ryum</t>
  </si>
  <si>
    <t>Rorvik</t>
  </si>
  <si>
    <t>RVK</t>
  </si>
  <si>
    <t>ENRM</t>
  </si>
  <si>
    <t>Rost Airport</t>
  </si>
  <si>
    <t>Rost</t>
  </si>
  <si>
    <t>RET</t>
  </si>
  <si>
    <t>ENRS</t>
  </si>
  <si>
    <t>Moss-Rygge Airport</t>
  </si>
  <si>
    <t>Rygge</t>
  </si>
  <si>
    <t>RYG</t>
  </si>
  <si>
    <t>ENRY</t>
  </si>
  <si>
    <t>Sandane Airport (Anda)</t>
  </si>
  <si>
    <t>Sandane</t>
  </si>
  <si>
    <t>SDN</t>
  </si>
  <si>
    <t>ENSD</t>
  </si>
  <si>
    <t>Sandefjord Airport, Torp</t>
  </si>
  <si>
    <t>Sandefjord</t>
  </si>
  <si>
    <t>TRF</t>
  </si>
  <si>
    <t>ENTO</t>
  </si>
  <si>
    <t>Sandnessjoen Airport (Stokka)</t>
  </si>
  <si>
    <t>Sandnessjoen</t>
  </si>
  <si>
    <t>SSJ</t>
  </si>
  <si>
    <t>ENST</t>
  </si>
  <si>
    <t>Skien Airport</t>
  </si>
  <si>
    <t>Skien</t>
  </si>
  <si>
    <t>SKE</t>
  </si>
  <si>
    <t>ENSN</t>
  </si>
  <si>
    <t>Sogndal Airport</t>
  </si>
  <si>
    <t>Sogndal</t>
  </si>
  <si>
    <t>SOG</t>
  </si>
  <si>
    <t>ENSG</t>
  </si>
  <si>
    <t>Sorkjosen Airport</t>
  </si>
  <si>
    <t>Sorkjosen</t>
  </si>
  <si>
    <t>SOJ</t>
  </si>
  <si>
    <t>ENSR</t>
  </si>
  <si>
    <t>Stavanger Airport Sola</t>
  </si>
  <si>
    <t>Stavanger</t>
  </si>
  <si>
    <t>SVG</t>
  </si>
  <si>
    <t>ENZV</t>
  </si>
  <si>
    <t>Stokmarknes Skagen Airport</t>
  </si>
  <si>
    <t>Stokmarknes</t>
  </si>
  <si>
    <t>SKN</t>
  </si>
  <si>
    <t>ENSK</t>
  </si>
  <si>
    <t>Stord Airport</t>
  </si>
  <si>
    <t>Stord</t>
  </si>
  <si>
    <t>SRP</t>
  </si>
  <si>
    <t>ENSO</t>
  </si>
  <si>
    <t>Svalbard Airport, Longyear</t>
  </si>
  <si>
    <t>Svalbard</t>
  </si>
  <si>
    <t>LYR</t>
  </si>
  <si>
    <t>ENSB</t>
  </si>
  <si>
    <t>Svolvaer Helle Airport</t>
  </si>
  <si>
    <t>Svolvaer</t>
  </si>
  <si>
    <t>SVJ</t>
  </si>
  <si>
    <t>ENSH</t>
  </si>
  <si>
    <t>Tromso Airport</t>
  </si>
  <si>
    <t>Tromso</t>
  </si>
  <si>
    <t>TOS</t>
  </si>
  <si>
    <t>ENTC</t>
  </si>
  <si>
    <t>Trondheim Airport Vaernes</t>
  </si>
  <si>
    <t>Trondheim</t>
  </si>
  <si>
    <t>TRD</t>
  </si>
  <si>
    <t>ENVA</t>
  </si>
  <si>
    <t>Vadso Airport</t>
  </si>
  <si>
    <t>Vadso</t>
  </si>
  <si>
    <t>VDS</t>
  </si>
  <si>
    <t>ENVD</t>
  </si>
  <si>
    <t>Vaeroy Heliport</t>
  </si>
  <si>
    <t>Vaeroy</t>
  </si>
  <si>
    <t>VRY</t>
  </si>
  <si>
    <t>ENVR</t>
  </si>
  <si>
    <t>Vardo Airport, Svartnes</t>
  </si>
  <si>
    <t>Vardo</t>
  </si>
  <si>
    <t>VAW</t>
  </si>
  <si>
    <t>ENSS</t>
  </si>
  <si>
    <t>Khasab Air Base</t>
  </si>
  <si>
    <t>Khasab</t>
  </si>
  <si>
    <t>Oman</t>
  </si>
  <si>
    <t>KHS</t>
  </si>
  <si>
    <t>OOKB</t>
  </si>
  <si>
    <t>Masirah Air Base</t>
  </si>
  <si>
    <t>Masirah</t>
  </si>
  <si>
    <t>MSH</t>
  </si>
  <si>
    <t>OOMA</t>
  </si>
  <si>
    <t>Muscat International Airport</t>
  </si>
  <si>
    <t>Muscat</t>
  </si>
  <si>
    <t>MCT</t>
  </si>
  <si>
    <t>OOMS</t>
  </si>
  <si>
    <t>Salalah Airport</t>
  </si>
  <si>
    <t>Salalah</t>
  </si>
  <si>
    <t>SLL</t>
  </si>
  <si>
    <t>OOSA</t>
  </si>
  <si>
    <t>Sohar Airport</t>
  </si>
  <si>
    <t>Sohar</t>
  </si>
  <si>
    <t>OHS</t>
  </si>
  <si>
    <t>OOSH</t>
  </si>
  <si>
    <t>Thumrait Air Base</t>
  </si>
  <si>
    <t>Thumrait</t>
  </si>
  <si>
    <t>TTH</t>
  </si>
  <si>
    <t>OOTH</t>
  </si>
  <si>
    <t>Bahawalpur Airport</t>
  </si>
  <si>
    <t>Bahawalpur</t>
  </si>
  <si>
    <t>Pakistan</t>
  </si>
  <si>
    <t>BHV</t>
  </si>
  <si>
    <t>OPBW</t>
  </si>
  <si>
    <t>Bannu Airport</t>
  </si>
  <si>
    <t>Bannu</t>
  </si>
  <si>
    <t>BNP</t>
  </si>
  <si>
    <t>OPBN</t>
  </si>
  <si>
    <t>Chitral Airport</t>
  </si>
  <si>
    <t>Chitral</t>
  </si>
  <si>
    <t>CJL</t>
  </si>
  <si>
    <t>OPCH</t>
  </si>
  <si>
    <t>Dalbandin Airport</t>
  </si>
  <si>
    <t>Dalbandin</t>
  </si>
  <si>
    <t>DBA</t>
  </si>
  <si>
    <t>OPDB</t>
  </si>
  <si>
    <t>Dera Ghazi Khan Airport</t>
  </si>
  <si>
    <t>Dera Ghazi Khan</t>
  </si>
  <si>
    <t>DEA</t>
  </si>
  <si>
    <t>OPDG</t>
  </si>
  <si>
    <t>Dera Ismael Khan Airport</t>
  </si>
  <si>
    <t>Dera Ismael Khan</t>
  </si>
  <si>
    <t>DSK</t>
  </si>
  <si>
    <t>OPDI</t>
  </si>
  <si>
    <t>Faisalabad International Airport</t>
  </si>
  <si>
    <t>Faisalabad</t>
  </si>
  <si>
    <t>LYP</t>
  </si>
  <si>
    <t>OPFA</t>
  </si>
  <si>
    <t>Gilgit Airport</t>
  </si>
  <si>
    <t>Gilgit</t>
  </si>
  <si>
    <t>GIL</t>
  </si>
  <si>
    <t>OPGT</t>
  </si>
  <si>
    <t>Gwadar International Airport</t>
  </si>
  <si>
    <t>Gwadar</t>
  </si>
  <si>
    <t>GWD</t>
  </si>
  <si>
    <t>OPGD</t>
  </si>
  <si>
    <t>Hyderabad Airport</t>
  </si>
  <si>
    <t>HDD</t>
  </si>
  <si>
    <t>OPKD</t>
  </si>
  <si>
    <t>Benazir Bhutto International Airport</t>
  </si>
  <si>
    <t>Islamabad</t>
  </si>
  <si>
    <t>ISB</t>
  </si>
  <si>
    <t>OPRN</t>
  </si>
  <si>
    <t>Jiwani Airport</t>
  </si>
  <si>
    <t>Jiwani</t>
  </si>
  <si>
    <t>JIW</t>
  </si>
  <si>
    <t>OPJI</t>
  </si>
  <si>
    <t>Minhas Air Base</t>
  </si>
  <si>
    <t>Kamra</t>
  </si>
  <si>
    <t>ATG</t>
  </si>
  <si>
    <t>OPMS</t>
  </si>
  <si>
    <t>Jinnah International Airport</t>
  </si>
  <si>
    <t>Karachi</t>
  </si>
  <si>
    <t>KHI</t>
  </si>
  <si>
    <t>OPKC</t>
  </si>
  <si>
    <t>Khuzdar Airport</t>
  </si>
  <si>
    <t>Khuzdar</t>
  </si>
  <si>
    <t>KDD</t>
  </si>
  <si>
    <t>OPKH</t>
  </si>
  <si>
    <t>Alama Iqbal International Airport</t>
  </si>
  <si>
    <t>Lahore</t>
  </si>
  <si>
    <t>LHE</t>
  </si>
  <si>
    <t>OPLA</t>
  </si>
  <si>
    <t>Mirpur Khas Air Base</t>
  </si>
  <si>
    <t>Mirpur Khas</t>
  </si>
  <si>
    <t>MPD</t>
  </si>
  <si>
    <t>OPMK</t>
  </si>
  <si>
    <t>Moenjodaro Airport</t>
  </si>
  <si>
    <t>Moenjodaro</t>
  </si>
  <si>
    <t>MJD</t>
  </si>
  <si>
    <t>OPMJ</t>
  </si>
  <si>
    <t>Multan International Airport</t>
  </si>
  <si>
    <t>Multan</t>
  </si>
  <si>
    <t>MUX</t>
  </si>
  <si>
    <t>OPMT</t>
  </si>
  <si>
    <t>Muzaffarabad Airport</t>
  </si>
  <si>
    <t>Muzaffarabad</t>
  </si>
  <si>
    <t>MFG</t>
  </si>
  <si>
    <t>OPMF</t>
  </si>
  <si>
    <t>Shaheed Benazirabad Airport</t>
  </si>
  <si>
    <t>Nawabshah</t>
  </si>
  <si>
    <t>WNS</t>
  </si>
  <si>
    <t>OPNH</t>
  </si>
  <si>
    <t>Ormara Airport</t>
  </si>
  <si>
    <t>Ormara Raik</t>
  </si>
  <si>
    <t>ORW</t>
  </si>
  <si>
    <t>OPOR</t>
  </si>
  <si>
    <t>Panjgur Airport</t>
  </si>
  <si>
    <t>Panjgur</t>
  </si>
  <si>
    <t>PJG</t>
  </si>
  <si>
    <t>OPPG</t>
  </si>
  <si>
    <t>Parachinar Airport</t>
  </si>
  <si>
    <t>Parachinar</t>
  </si>
  <si>
    <t>PAJ</t>
  </si>
  <si>
    <t>OPPC</t>
  </si>
  <si>
    <t>Pasni Airport</t>
  </si>
  <si>
    <t>Pasni</t>
  </si>
  <si>
    <t>PSI</t>
  </si>
  <si>
    <t>OPPI</t>
  </si>
  <si>
    <t>Peshawar International Airport</t>
  </si>
  <si>
    <t>Peshawar</t>
  </si>
  <si>
    <t>PEW</t>
  </si>
  <si>
    <t>OPPS</t>
  </si>
  <si>
    <t>Quetta International Airport</t>
  </si>
  <si>
    <t>Quetta</t>
  </si>
  <si>
    <t>UET</t>
  </si>
  <si>
    <t>OPQT</t>
  </si>
  <si>
    <t>Shaikh Zaid Airport</t>
  </si>
  <si>
    <t>Rahim Yar Khan</t>
  </si>
  <si>
    <t>RYK</t>
  </si>
  <si>
    <t>OPRK</t>
  </si>
  <si>
    <t>Rawalakot Airport</t>
  </si>
  <si>
    <t>Rawala Kot</t>
  </si>
  <si>
    <t>RAZ</t>
  </si>
  <si>
    <t>OPRT</t>
  </si>
  <si>
    <t>Saidu Sharif Airport</t>
  </si>
  <si>
    <t>Saidu Sharif</t>
  </si>
  <si>
    <t>SDT</t>
  </si>
  <si>
    <t>OPSS</t>
  </si>
  <si>
    <t>Mushaf Air Base</t>
  </si>
  <si>
    <t>Sargodha</t>
  </si>
  <si>
    <t>SGI</t>
  </si>
  <si>
    <t>OPSR</t>
  </si>
  <si>
    <t>Sehwan Sharif Airport</t>
  </si>
  <si>
    <t>Sehwan Sharif</t>
  </si>
  <si>
    <t>SYW</t>
  </si>
  <si>
    <t>OPSN</t>
  </si>
  <si>
    <t>Sialkot Airport</t>
  </si>
  <si>
    <t>Sialkot</t>
  </si>
  <si>
    <t>SKT</t>
  </si>
  <si>
    <t>OPST</t>
  </si>
  <si>
    <t>Sahiwal Airport</t>
  </si>
  <si>
    <t>Sindh</t>
  </si>
  <si>
    <t>RZS</t>
  </si>
  <si>
    <t>OPSW</t>
  </si>
  <si>
    <t>Skardu Airport</t>
  </si>
  <si>
    <t>Skardu</t>
  </si>
  <si>
    <t>KDU</t>
  </si>
  <si>
    <t>OPSD</t>
  </si>
  <si>
    <t>Sui Airport</t>
  </si>
  <si>
    <t>Sui</t>
  </si>
  <si>
    <t>SUL</t>
  </si>
  <si>
    <t>OPSU</t>
  </si>
  <si>
    <t>Sukkur Airport</t>
  </si>
  <si>
    <t>Sukkur</t>
  </si>
  <si>
    <t>SKZ</t>
  </si>
  <si>
    <t>OPSK</t>
  </si>
  <si>
    <t>Talhar Airport</t>
  </si>
  <si>
    <t>Talhar</t>
  </si>
  <si>
    <t>BDN</t>
  </si>
  <si>
    <t>OPTH</t>
  </si>
  <si>
    <t>Turbat International Airport</t>
  </si>
  <si>
    <t>Turbat</t>
  </si>
  <si>
    <t>TUK</t>
  </si>
  <si>
    <t>OPTU</t>
  </si>
  <si>
    <t>Zhob Airport</t>
  </si>
  <si>
    <t>Zhob</t>
  </si>
  <si>
    <t>PZH</t>
  </si>
  <si>
    <t>OPZB</t>
  </si>
  <si>
    <t>Babelthuap Airport</t>
  </si>
  <si>
    <t>Babelthuap</t>
  </si>
  <si>
    <t>Palau</t>
  </si>
  <si>
    <t>ROR</t>
  </si>
  <si>
    <t>PTRO</t>
  </si>
  <si>
    <t>Yasser Arafat International Airport</t>
  </si>
  <si>
    <t>Gaza</t>
  </si>
  <si>
    <t>Palestine</t>
  </si>
  <si>
    <t>GZA</t>
  </si>
  <si>
    <t>LVGZ</t>
  </si>
  <si>
    <t>Bocas Del Toro International Airport</t>
  </si>
  <si>
    <t>Bocas Del Toro</t>
  </si>
  <si>
    <t>Panama</t>
  </si>
  <si>
    <t>BOC</t>
  </si>
  <si>
    <t>MPBO</t>
  </si>
  <si>
    <t>Cap Manuel Nino International Airport</t>
  </si>
  <si>
    <t>Changuinola</t>
  </si>
  <si>
    <t>CHX</t>
  </si>
  <si>
    <t>MPCH</t>
  </si>
  <si>
    <t>Alonso Valderrama Airport</t>
  </si>
  <si>
    <t>Chitre</t>
  </si>
  <si>
    <t>CTD</t>
  </si>
  <si>
    <t>MPCE</t>
  </si>
  <si>
    <t>Enrique Adolfo Jimenez Airport</t>
  </si>
  <si>
    <t>Colon</t>
  </si>
  <si>
    <t>ONX</t>
  </si>
  <si>
    <t>MPEJ</t>
  </si>
  <si>
    <t>Enrique Malek International Airport</t>
  </si>
  <si>
    <t>David</t>
  </si>
  <si>
    <t>DAV</t>
  </si>
  <si>
    <t>MPDA</t>
  </si>
  <si>
    <t>Panama Pacific International Airport</t>
  </si>
  <si>
    <t>Howard</t>
  </si>
  <si>
    <t>BLB</t>
  </si>
  <si>
    <t>MPHO</t>
  </si>
  <si>
    <t>Jaque Airport</t>
  </si>
  <si>
    <t>Jaque</t>
  </si>
  <si>
    <t>JQE</t>
  </si>
  <si>
    <t>MPJE</t>
  </si>
  <si>
    <t>Captain Ramon Xatruch Airport</t>
  </si>
  <si>
    <t>La Palma</t>
  </si>
  <si>
    <t>PLP</t>
  </si>
  <si>
    <t>MPLP</t>
  </si>
  <si>
    <t>Marcos A. Gelabert International Airport</t>
  </si>
  <si>
    <t>PAC</t>
  </si>
  <si>
    <t>MPMG</t>
  </si>
  <si>
    <t>Tocumen International Airport</t>
  </si>
  <si>
    <t>Panama City</t>
  </si>
  <si>
    <t>PTY</t>
  </si>
  <si>
    <t>MPTO</t>
  </si>
  <si>
    <t>Puerto Obaldia Airport</t>
  </si>
  <si>
    <t>Puerto Obaldia</t>
  </si>
  <si>
    <t>PUE</t>
  </si>
  <si>
    <t>MPOA</t>
  </si>
  <si>
    <t>Buka Airport</t>
  </si>
  <si>
    <t>Buka Island</t>
  </si>
  <si>
    <t>Papua New Guinea</t>
  </si>
  <si>
    <t>BUA</t>
  </si>
  <si>
    <t>AYBK</t>
  </si>
  <si>
    <t>Daru Airport</t>
  </si>
  <si>
    <t>Daru</t>
  </si>
  <si>
    <t>DAU</t>
  </si>
  <si>
    <t>AYDU</t>
  </si>
  <si>
    <t>Girua Airport</t>
  </si>
  <si>
    <t>Girua</t>
  </si>
  <si>
    <t>PNP</t>
  </si>
  <si>
    <t>AYGR</t>
  </si>
  <si>
    <t>Goroka Airport</t>
  </si>
  <si>
    <t>Goroka</t>
  </si>
  <si>
    <t>GKA</t>
  </si>
  <si>
    <t>AYGA</t>
  </si>
  <si>
    <t>Gurney Airport</t>
  </si>
  <si>
    <t>Gurney</t>
  </si>
  <si>
    <t>GUR</t>
  </si>
  <si>
    <t>AYGN</t>
  </si>
  <si>
    <t>Kimbe Airport</t>
  </si>
  <si>
    <t>Hoskins</t>
  </si>
  <si>
    <t>HKN</t>
  </si>
  <si>
    <t>AYHK</t>
  </si>
  <si>
    <t>Kavieng Airport</t>
  </si>
  <si>
    <t>Kavieng</t>
  </si>
  <si>
    <t>KVG</t>
  </si>
  <si>
    <t>AYKV</t>
  </si>
  <si>
    <t>Kerema Airport</t>
  </si>
  <si>
    <t>Kerema</t>
  </si>
  <si>
    <t>KMA</t>
  </si>
  <si>
    <t>AYKM</t>
  </si>
  <si>
    <t>Kieta Airport</t>
  </si>
  <si>
    <t>Kieta</t>
  </si>
  <si>
    <t>KIE</t>
  </si>
  <si>
    <t>AYKT</t>
  </si>
  <si>
    <t>Kikori Airport</t>
  </si>
  <si>
    <t>Kikori</t>
  </si>
  <si>
    <t>KRI</t>
  </si>
  <si>
    <t>AYKK</t>
  </si>
  <si>
    <t>Kiunga Airport</t>
  </si>
  <si>
    <t>Kiunga</t>
  </si>
  <si>
    <t>UNG</t>
  </si>
  <si>
    <t>AYKI</t>
  </si>
  <si>
    <t>Chimbu Airport</t>
  </si>
  <si>
    <t>Kundiawa</t>
  </si>
  <si>
    <t>CMU</t>
  </si>
  <si>
    <t>AYCH</t>
  </si>
  <si>
    <t>Madang Airport</t>
  </si>
  <si>
    <t>Madang</t>
  </si>
  <si>
    <t>MAG</t>
  </si>
  <si>
    <t>AYMD</t>
  </si>
  <si>
    <t>Mendi Airport</t>
  </si>
  <si>
    <t>Mendi</t>
  </si>
  <si>
    <t>MDU</t>
  </si>
  <si>
    <t>AYMN</t>
  </si>
  <si>
    <t>Misima Island Airport</t>
  </si>
  <si>
    <t>Misima Island</t>
  </si>
  <si>
    <t>MIS</t>
  </si>
  <si>
    <t>AYMS</t>
  </si>
  <si>
    <t>Momote Airport</t>
  </si>
  <si>
    <t>Momote</t>
  </si>
  <si>
    <t>MAS</t>
  </si>
  <si>
    <t>AYMO</t>
  </si>
  <si>
    <t>Moro Airport</t>
  </si>
  <si>
    <t>Moro</t>
  </si>
  <si>
    <t>MXH</t>
  </si>
  <si>
    <t>AYMR</t>
  </si>
  <si>
    <t>Mount Hagen Kagamuga Airport</t>
  </si>
  <si>
    <t>Mount Hagen</t>
  </si>
  <si>
    <t>HGU</t>
  </si>
  <si>
    <t>AYMH</t>
  </si>
  <si>
    <t>Nadzab Airport</t>
  </si>
  <si>
    <t>Nadzab</t>
  </si>
  <si>
    <t>Lae</t>
  </si>
  <si>
    <t>AYNZ</t>
  </si>
  <si>
    <t>Port Moresby Jacksons International Airport</t>
  </si>
  <si>
    <t>Port Moresby</t>
  </si>
  <si>
    <t>POM</t>
  </si>
  <si>
    <t>AYPY</t>
  </si>
  <si>
    <t>Tabubil Airport</t>
  </si>
  <si>
    <t>Tabubil</t>
  </si>
  <si>
    <t>TBG</t>
  </si>
  <si>
    <t>AYTB</t>
  </si>
  <si>
    <t>Tari Airport</t>
  </si>
  <si>
    <t>Tari</t>
  </si>
  <si>
    <t>TIZ</t>
  </si>
  <si>
    <t>AYTA</t>
  </si>
  <si>
    <t>Tokua Airport</t>
  </si>
  <si>
    <t>Tokua</t>
  </si>
  <si>
    <t>RAB</t>
  </si>
  <si>
    <t>AYTK</t>
  </si>
  <si>
    <t>Vanimo Airport</t>
  </si>
  <si>
    <t>Vanimo</t>
  </si>
  <si>
    <t>VAI</t>
  </si>
  <si>
    <t>AYVN</t>
  </si>
  <si>
    <t>Wapenamanda Airport</t>
  </si>
  <si>
    <t>Wapenamanda</t>
  </si>
  <si>
    <t>WBM</t>
  </si>
  <si>
    <t>AYWD</t>
  </si>
  <si>
    <t>Wewak International Airport</t>
  </si>
  <si>
    <t>Wewak</t>
  </si>
  <si>
    <t>WWK</t>
  </si>
  <si>
    <t>AYWK</t>
  </si>
  <si>
    <t>Silvio Pettirossi International Airport</t>
  </si>
  <si>
    <t>Asuncion</t>
  </si>
  <si>
    <t>Paraguay</t>
  </si>
  <si>
    <t>ASU</t>
  </si>
  <si>
    <t>SGAS</t>
  </si>
  <si>
    <t>Guarani International Airport</t>
  </si>
  <si>
    <t>Ciudad del Este</t>
  </si>
  <si>
    <t>AGT</t>
  </si>
  <si>
    <t>SGES</t>
  </si>
  <si>
    <t>Teniente Col Carmelo Peralta Airport</t>
  </si>
  <si>
    <t>Conception</t>
  </si>
  <si>
    <t>CIO</t>
  </si>
  <si>
    <t>SGCO</t>
  </si>
  <si>
    <t>Dr Augusto Roberto Fuster International Airport</t>
  </si>
  <si>
    <t>Pedro Juan Caballero</t>
  </si>
  <si>
    <t>PJC</t>
  </si>
  <si>
    <t>SGPJ</t>
  </si>
  <si>
    <t>Andahuaylas Airport</t>
  </si>
  <si>
    <t>Andahuaylas</t>
  </si>
  <si>
    <t>Peru</t>
  </si>
  <si>
    <t>ANS</t>
  </si>
  <si>
    <t>SPHY</t>
  </si>
  <si>
    <t>Comandante FAP German Arias Graziani Airport</t>
  </si>
  <si>
    <t>Anta</t>
  </si>
  <si>
    <t>ATA</t>
  </si>
  <si>
    <t>SPHZ</t>
  </si>
  <si>
    <t>Rodriguez Ballon International Airport</t>
  </si>
  <si>
    <t>Arequipa</t>
  </si>
  <si>
    <t>AQP</t>
  </si>
  <si>
    <t>SPQU</t>
  </si>
  <si>
    <t>Coronel FAP Alfredo Mendivil Duarte Airport</t>
  </si>
  <si>
    <t>Ayacucho</t>
  </si>
  <si>
    <t>AYP</t>
  </si>
  <si>
    <t>SPHO</t>
  </si>
  <si>
    <t>Caballococha Airport</t>
  </si>
  <si>
    <t>Caballococha</t>
  </si>
  <si>
    <t>LHC</t>
  </si>
  <si>
    <t>SPBC</t>
  </si>
  <si>
    <t>Mayor General FAP Armando Revoredo Iglesias Airport</t>
  </si>
  <si>
    <t>Cajamarca</t>
  </si>
  <si>
    <t>CJA</t>
  </si>
  <si>
    <t>SPJR</t>
  </si>
  <si>
    <t>Chachapoyas Airport</t>
  </si>
  <si>
    <t>Chachapoyas</t>
  </si>
  <si>
    <t>CHH</t>
  </si>
  <si>
    <t>SPPY</t>
  </si>
  <si>
    <t>Capitan FAP Jose A Quinones Gonzales International Airport</t>
  </si>
  <si>
    <t>Chiclayo</t>
  </si>
  <si>
    <t>CIX</t>
  </si>
  <si>
    <t>SPHI</t>
  </si>
  <si>
    <t>Teniente FAP Jaime A De Montreuil Morales Airport</t>
  </si>
  <si>
    <t>Chimbote</t>
  </si>
  <si>
    <t>CHM</t>
  </si>
  <si>
    <t>SPEO</t>
  </si>
  <si>
    <t>Alejandro Velasco Astete International Airport</t>
  </si>
  <si>
    <t>Cuzco</t>
  </si>
  <si>
    <t>CUZ</t>
  </si>
  <si>
    <t>SPZO</t>
  </si>
  <si>
    <t>Alferez Fap David Figueroa Fernandini Airport</t>
  </si>
  <si>
    <t>Huanuco</t>
  </si>
  <si>
    <t>HUU</t>
  </si>
  <si>
    <t>SPNC</t>
  </si>
  <si>
    <t>Coronel FAP Francisco Secada Vignetta International Airport</t>
  </si>
  <si>
    <t>Iquitos</t>
  </si>
  <si>
    <t>IQT</t>
  </si>
  <si>
    <t>SPQT</t>
  </si>
  <si>
    <t>Shumba Airport</t>
  </si>
  <si>
    <t>Jaen</t>
  </si>
  <si>
    <t>Jae</t>
  </si>
  <si>
    <t>SPJE</t>
  </si>
  <si>
    <t>Juanjui Airport</t>
  </si>
  <si>
    <t>Juanjui</t>
  </si>
  <si>
    <t>JJI</t>
  </si>
  <si>
    <t>SPJI</t>
  </si>
  <si>
    <t>Inca Manco Capac International Airport</t>
  </si>
  <si>
    <t>Juliaca</t>
  </si>
  <si>
    <t>JUL</t>
  </si>
  <si>
    <t>SPJL</t>
  </si>
  <si>
    <t>Jorge Chavez International Airport</t>
  </si>
  <si>
    <t>Lima</t>
  </si>
  <si>
    <t>LIM</t>
  </si>
  <si>
    <t>SPIM</t>
  </si>
  <si>
    <t>Maria Reiche Neuman Airport</t>
  </si>
  <si>
    <t>Nazca</t>
  </si>
  <si>
    <t>NZC</t>
  </si>
  <si>
    <t>SPZA</t>
  </si>
  <si>
    <t>Capitan FAP Renan Elias Olivera International Airport</t>
  </si>
  <si>
    <t>Pisco</t>
  </si>
  <si>
    <t>PIO</t>
  </si>
  <si>
    <t>SPSO</t>
  </si>
  <si>
    <t>Capitan FAP Guillermo Concha Iberico International Airport</t>
  </si>
  <si>
    <t>Piura</t>
  </si>
  <si>
    <t>PIU</t>
  </si>
  <si>
    <t>SPUR</t>
  </si>
  <si>
    <t>Cap FAP David Abenzur Rengifo International Airport</t>
  </si>
  <si>
    <t>Pucallpa</t>
  </si>
  <si>
    <t>PCL</t>
  </si>
  <si>
    <t>SPCL</t>
  </si>
  <si>
    <t>Padre Aldamiz International Airport</t>
  </si>
  <si>
    <t>Puerto Maldonado</t>
  </si>
  <si>
    <t>PEM</t>
  </si>
  <si>
    <t>SPTU</t>
  </si>
  <si>
    <t>Juan Simons Vela Airport</t>
  </si>
  <si>
    <t>Rioja</t>
  </si>
  <si>
    <t>RIJ</t>
  </si>
  <si>
    <t>SPJA</t>
  </si>
  <si>
    <t>Coronel FAP Carlos Ciriani Santa Rosa International Airport</t>
  </si>
  <si>
    <t>Tacna</t>
  </si>
  <si>
    <t>TCQ</t>
  </si>
  <si>
    <t>SPTN</t>
  </si>
  <si>
    <t>Capitan Montes Airport</t>
  </si>
  <si>
    <t>Talara</t>
  </si>
  <si>
    <t>TYL</t>
  </si>
  <si>
    <t>SPYL</t>
  </si>
  <si>
    <t>Cadete FAP Guillermo Del Castillo Paredes Airport</t>
  </si>
  <si>
    <t>Tarapoto</t>
  </si>
  <si>
    <t>TPP</t>
  </si>
  <si>
    <t>SPST</t>
  </si>
  <si>
    <t>Tingo Maria Airport</t>
  </si>
  <si>
    <t>Tingo Maria</t>
  </si>
  <si>
    <t>TGI</t>
  </si>
  <si>
    <t>SPGM</t>
  </si>
  <si>
    <t>Capitan FAP Carlos Martinez De Pinillos International Airport</t>
  </si>
  <si>
    <t>Trujillo</t>
  </si>
  <si>
    <t>TRU</t>
  </si>
  <si>
    <t>SPRU</t>
  </si>
  <si>
    <t>Capitan FAP Pedro Canga Rodriguez Airport</t>
  </si>
  <si>
    <t>Tumbes</t>
  </si>
  <si>
    <t>TBP</t>
  </si>
  <si>
    <t>SPME</t>
  </si>
  <si>
    <t>Moises Benzaquen Rengifo Airport</t>
  </si>
  <si>
    <t>Yurimaguas</t>
  </si>
  <si>
    <t>YMS</t>
  </si>
  <si>
    <t>SPMS</t>
  </si>
  <si>
    <t>Clark International Airport</t>
  </si>
  <si>
    <t>Angeles City</t>
  </si>
  <si>
    <t>Philippines</t>
  </si>
  <si>
    <t>CRK</t>
  </si>
  <si>
    <t>RPLC</t>
  </si>
  <si>
    <t>Bacolod-Silay City International Airport</t>
  </si>
  <si>
    <t>Bacolod</t>
  </si>
  <si>
    <t>BCD</t>
  </si>
  <si>
    <t>RPVB</t>
  </si>
  <si>
    <t>Loakan Airport</t>
  </si>
  <si>
    <t>Baguio</t>
  </si>
  <si>
    <t>BAG</t>
  </si>
  <si>
    <t>RPUB</t>
  </si>
  <si>
    <t>Basco Airport</t>
  </si>
  <si>
    <t>Basco</t>
  </si>
  <si>
    <t>BSO</t>
  </si>
  <si>
    <t>RPUO</t>
  </si>
  <si>
    <t>Borongan Airport</t>
  </si>
  <si>
    <t>Borongan</t>
  </si>
  <si>
    <t>BPR</t>
  </si>
  <si>
    <t>RPVW</t>
  </si>
  <si>
    <t>Francisco B. Reyes Airport</t>
  </si>
  <si>
    <t>Busuanga</t>
  </si>
  <si>
    <t>USU</t>
  </si>
  <si>
    <t>RPVV</t>
  </si>
  <si>
    <t>Bancasi Airport</t>
  </si>
  <si>
    <t>Butuan</t>
  </si>
  <si>
    <t>BXU</t>
  </si>
  <si>
    <t>RPME</t>
  </si>
  <si>
    <t>Calbayog Airport</t>
  </si>
  <si>
    <t>Calbayog City</t>
  </si>
  <si>
    <t>CYP</t>
  </si>
  <si>
    <t>RPVC</t>
  </si>
  <si>
    <t>Camiguin Airport</t>
  </si>
  <si>
    <t>Camiguin</t>
  </si>
  <si>
    <t>CGM</t>
  </si>
  <si>
    <t>RPMH</t>
  </si>
  <si>
    <t>Catarman National Airport</t>
  </si>
  <si>
    <t>Catarman</t>
  </si>
  <si>
    <t>CRM</t>
  </si>
  <si>
    <t>RPVF</t>
  </si>
  <si>
    <t>Godofredo P. Ramos Airport</t>
  </si>
  <si>
    <t>Caticlan</t>
  </si>
  <si>
    <t>MPH</t>
  </si>
  <si>
    <t>RPVE</t>
  </si>
  <si>
    <t>Cauayan Airport</t>
  </si>
  <si>
    <t>Cauayan</t>
  </si>
  <si>
    <t>CYZ</t>
  </si>
  <si>
    <t>RPUY</t>
  </si>
  <si>
    <t>Mactan Cebu International Airport</t>
  </si>
  <si>
    <t>Cebu</t>
  </si>
  <si>
    <t>CEB</t>
  </si>
  <si>
    <t>RPVM</t>
  </si>
  <si>
    <t>Awang Airport</t>
  </si>
  <si>
    <t>Cotabato</t>
  </si>
  <si>
    <t>CBO</t>
  </si>
  <si>
    <t>RPMC</t>
  </si>
  <si>
    <t>Cuyo Airport</t>
  </si>
  <si>
    <t>Cuyo</t>
  </si>
  <si>
    <t>CYU</t>
  </si>
  <si>
    <t>RPLO</t>
  </si>
  <si>
    <t>Francisco Bangoy International Airport</t>
  </si>
  <si>
    <t>Davao</t>
  </si>
  <si>
    <t>DVO</t>
  </si>
  <si>
    <t>RPMD</t>
  </si>
  <si>
    <t>Dipolog Airport</t>
  </si>
  <si>
    <t>Dipolog</t>
  </si>
  <si>
    <t>DPL</t>
  </si>
  <si>
    <t>RPMG</t>
  </si>
  <si>
    <t>Sibulan Airport</t>
  </si>
  <si>
    <t>Dumaguete</t>
  </si>
  <si>
    <t>DGT</t>
  </si>
  <si>
    <t>RPVD</t>
  </si>
  <si>
    <t>Marinduque Airport</t>
  </si>
  <si>
    <t>Gasan</t>
  </si>
  <si>
    <t>MRQ</t>
  </si>
  <si>
    <t>RPUW</t>
  </si>
  <si>
    <t>Iloilo International Airport</t>
  </si>
  <si>
    <t>Iloilo</t>
  </si>
  <si>
    <t>ILO</t>
  </si>
  <si>
    <t>RPVI</t>
  </si>
  <si>
    <t>Jolo Airport</t>
  </si>
  <si>
    <t>Jolo</t>
  </si>
  <si>
    <t>JOL</t>
  </si>
  <si>
    <t>RPMJ</t>
  </si>
  <si>
    <t>Kalibo International Airport</t>
  </si>
  <si>
    <t>Kalibo</t>
  </si>
  <si>
    <t>KLO</t>
  </si>
  <si>
    <t>RPVK</t>
  </si>
  <si>
    <t>Cagayan De Oro Airport</t>
  </si>
  <si>
    <t>Ladag</t>
  </si>
  <si>
    <t>CGY</t>
  </si>
  <si>
    <t>RPML</t>
  </si>
  <si>
    <t>Laoag International Airport</t>
  </si>
  <si>
    <t>Laoag</t>
  </si>
  <si>
    <t>LAO</t>
  </si>
  <si>
    <t>RPLI</t>
  </si>
  <si>
    <t>Legazpi City International Airport</t>
  </si>
  <si>
    <t>Legazpi</t>
  </si>
  <si>
    <t>LGP</t>
  </si>
  <si>
    <t>RPLP</t>
  </si>
  <si>
    <t>Lubang Airport</t>
  </si>
  <si>
    <t>Lubang</t>
  </si>
  <si>
    <t>LBX</t>
  </si>
  <si>
    <t>RPLU</t>
  </si>
  <si>
    <t>Ninoy Aquino International Airport</t>
  </si>
  <si>
    <t>Manila</t>
  </si>
  <si>
    <t>MNL</t>
  </si>
  <si>
    <t>RPLL</t>
  </si>
  <si>
    <t>Moises R. Espinosa Airport</t>
  </si>
  <si>
    <t>Masbate</t>
  </si>
  <si>
    <t>MBT</t>
  </si>
  <si>
    <t>RPVJ</t>
  </si>
  <si>
    <t>Naga Airport</t>
  </si>
  <si>
    <t>Naga</t>
  </si>
  <si>
    <t>WNP</t>
  </si>
  <si>
    <t>RPUN</t>
  </si>
  <si>
    <t>Subic Bay International Airport</t>
  </si>
  <si>
    <t>Olongapo City</t>
  </si>
  <si>
    <t>SFS</t>
  </si>
  <si>
    <t>RPLB</t>
  </si>
  <si>
    <t>Ormoc Airport</t>
  </si>
  <si>
    <t>Ormoc City</t>
  </si>
  <si>
    <t>OMC</t>
  </si>
  <si>
    <t>RPVO</t>
  </si>
  <si>
    <t>Labo Airport</t>
  </si>
  <si>
    <t>Ozamis</t>
  </si>
  <si>
    <t>OZC</t>
  </si>
  <si>
    <t>RPMO</t>
  </si>
  <si>
    <t>Pagadian Airport</t>
  </si>
  <si>
    <t>Pagadian</t>
  </si>
  <si>
    <t>PAG</t>
  </si>
  <si>
    <t>RPMP</t>
  </si>
  <si>
    <t>Puerto Princesa Airport</t>
  </si>
  <si>
    <t>Puerto Princesa</t>
  </si>
  <si>
    <t>PPS</t>
  </si>
  <si>
    <t>RPVP</t>
  </si>
  <si>
    <t>General Santos International Airport</t>
  </si>
  <si>
    <t>Romblon</t>
  </si>
  <si>
    <t>GES</t>
  </si>
  <si>
    <t>RPMR</t>
  </si>
  <si>
    <t>Tugdan Airport</t>
  </si>
  <si>
    <t>TBH</t>
  </si>
  <si>
    <t>RPVU</t>
  </si>
  <si>
    <t>Roxas Airport</t>
  </si>
  <si>
    <t>Roxas City</t>
  </si>
  <si>
    <t>RXS</t>
  </si>
  <si>
    <t>RPVR</t>
  </si>
  <si>
    <t>San Fernando Airport</t>
  </si>
  <si>
    <t>San Fernando</t>
  </si>
  <si>
    <t>SFE</t>
  </si>
  <si>
    <t>RPUS</t>
  </si>
  <si>
    <t>San Jose Airport</t>
  </si>
  <si>
    <t>SJI</t>
  </si>
  <si>
    <t>RPUH</t>
  </si>
  <si>
    <t>Sanga Sanga Airport</t>
  </si>
  <si>
    <t>Sanga Sanga</t>
  </si>
  <si>
    <t>SGS</t>
  </si>
  <si>
    <t>RPMN</t>
  </si>
  <si>
    <t>Surigao Airport</t>
  </si>
  <si>
    <t>Sangley Point</t>
  </si>
  <si>
    <t>SUG</t>
  </si>
  <si>
    <t>RPMS</t>
  </si>
  <si>
    <t>Siargao Airport</t>
  </si>
  <si>
    <t>Siargao</t>
  </si>
  <si>
    <t>IAO</t>
  </si>
  <si>
    <t>RPNS</t>
  </si>
  <si>
    <t>Allah Valley Airport</t>
  </si>
  <si>
    <t>Surallah</t>
  </si>
  <si>
    <t>AAV</t>
  </si>
  <si>
    <t>RPMA</t>
  </si>
  <si>
    <t>Daniel Z. Romualdez Airport</t>
  </si>
  <si>
    <t>Tacloban</t>
  </si>
  <si>
    <t>TAC</t>
  </si>
  <si>
    <t>RPVA</t>
  </si>
  <si>
    <t>Tagbilaran Airport</t>
  </si>
  <si>
    <t>Tagbilaran</t>
  </si>
  <si>
    <t>TAG</t>
  </si>
  <si>
    <t>RPVT</t>
  </si>
  <si>
    <t>Tandag Airport</t>
  </si>
  <si>
    <t>Tandag</t>
  </si>
  <si>
    <t>TDG</t>
  </si>
  <si>
    <t>RPMW</t>
  </si>
  <si>
    <t>Cesar Lim Rodriguez Airport</t>
  </si>
  <si>
    <t>Taytay</t>
  </si>
  <si>
    <t>RZP</t>
  </si>
  <si>
    <t>RPSD</t>
  </si>
  <si>
    <t>Tuguegarao Airport</t>
  </si>
  <si>
    <t>Tuguegarao</t>
  </si>
  <si>
    <t>TUG</t>
  </si>
  <si>
    <t>RPUT</t>
  </si>
  <si>
    <t>Virac Airport</t>
  </si>
  <si>
    <t>Virac</t>
  </si>
  <si>
    <t>VRC</t>
  </si>
  <si>
    <t>RPUV</t>
  </si>
  <si>
    <t>Zamboanga International Airport</t>
  </si>
  <si>
    <t>Zamboanga</t>
  </si>
  <si>
    <t>ZAM</t>
  </si>
  <si>
    <t>RPMZ</t>
  </si>
  <si>
    <t>Bislig Airport</t>
  </si>
  <si>
    <t>BPH</t>
  </si>
  <si>
    <t>RPMF</t>
  </si>
  <si>
    <t>Mati National Airport</t>
  </si>
  <si>
    <t>MXI</t>
  </si>
  <si>
    <t>RPMQ</t>
  </si>
  <si>
    <t>Biala Podlaska Airfield</t>
  </si>
  <si>
    <t>Biala Podlaska</t>
  </si>
  <si>
    <t>Poland</t>
  </si>
  <si>
    <t>BXP</t>
  </si>
  <si>
    <t>EPBP</t>
  </si>
  <si>
    <t>Bydgoszcz Ignacy Jan Paderewski Airport</t>
  </si>
  <si>
    <t>Bydgoszcz</t>
  </si>
  <si>
    <t>BZG</t>
  </si>
  <si>
    <t>EPBY</t>
  </si>
  <si>
    <t>Gdansk Lech Walesa Airport</t>
  </si>
  <si>
    <t>Gdansk</t>
  </si>
  <si>
    <t>GDN</t>
  </si>
  <si>
    <t>EPGD</t>
  </si>
  <si>
    <t>Oksywie Military Air Base</t>
  </si>
  <si>
    <t>Gdynia</t>
  </si>
  <si>
    <t>QYD</t>
  </si>
  <si>
    <t>EPOK</t>
  </si>
  <si>
    <t>Katowice International Airport</t>
  </si>
  <si>
    <t>Katowice</t>
  </si>
  <si>
    <t>KTW</t>
  </si>
  <si>
    <t>EPKT</t>
  </si>
  <si>
    <t>Koszalin Zegrze Pomorskie Air Base</t>
  </si>
  <si>
    <t>Koszalin</t>
  </si>
  <si>
    <t>OSZ</t>
  </si>
  <si>
    <t>EPKO</t>
  </si>
  <si>
    <t>John Paul II International Airport Krakow-Balice Airport</t>
  </si>
  <si>
    <t>Krakow</t>
  </si>
  <si>
    <t>KRK</t>
  </si>
  <si>
    <t>EPKK</t>
  </si>
  <si>
    <t>Lodz Wladyslaw Reymont Airport</t>
  </si>
  <si>
    <t>Lodz</t>
  </si>
  <si>
    <t>LCJ</t>
  </si>
  <si>
    <t>EPLL</t>
  </si>
  <si>
    <t>Poznan-Lawica Airport</t>
  </si>
  <si>
    <t>Poznan</t>
  </si>
  <si>
    <t>POZ</t>
  </si>
  <si>
    <t>EPPO</t>
  </si>
  <si>
    <t>Radom Airport</t>
  </si>
  <si>
    <t>RADOM</t>
  </si>
  <si>
    <t>QXR</t>
  </si>
  <si>
    <t>EPRA</t>
  </si>
  <si>
    <t>Rzeszow-Jasionka Airport</t>
  </si>
  <si>
    <t>Rzeszow</t>
  </si>
  <si>
    <t>RZE</t>
  </si>
  <si>
    <t>EPRZ</t>
  </si>
  <si>
    <t>Redzikowo Air Base</t>
  </si>
  <si>
    <t>Slupsk</t>
  </si>
  <si>
    <t>OSP</t>
  </si>
  <si>
    <t>EPSK</t>
  </si>
  <si>
    <t>Szczecin</t>
  </si>
  <si>
    <t>SZZ</t>
  </si>
  <si>
    <t>EPSC</t>
  </si>
  <si>
    <t>Szczytno-Szymany International Airport</t>
  </si>
  <si>
    <t>Szczytno-Szymany</t>
  </si>
  <si>
    <t>SZY</t>
  </si>
  <si>
    <t>EPSY</t>
  </si>
  <si>
    <t>Warsaw Chopin Airport</t>
  </si>
  <si>
    <t>Warsaw</t>
  </si>
  <si>
    <t>WAW</t>
  </si>
  <si>
    <t>EPWA</t>
  </si>
  <si>
    <t>Modlin Airport</t>
  </si>
  <si>
    <t>WMI</t>
  </si>
  <si>
    <t>EPMO</t>
  </si>
  <si>
    <t>Copernicus Wroclaw Airport</t>
  </si>
  <si>
    <t>Wroclaw</t>
  </si>
  <si>
    <t>WRO</t>
  </si>
  <si>
    <t>EPWR</t>
  </si>
  <si>
    <t>Zielona Gora-Babimost Airport</t>
  </si>
  <si>
    <t>Zielona Gora</t>
  </si>
  <si>
    <t>IEG</t>
  </si>
  <si>
    <t>EPZG</t>
  </si>
  <si>
    <t>Braganca Airport</t>
  </si>
  <si>
    <t>Braganca</t>
  </si>
  <si>
    <t>Portugal</t>
  </si>
  <si>
    <t>BGC</t>
  </si>
  <si>
    <t>LPBG</t>
  </si>
  <si>
    <t>Corvo Airport</t>
  </si>
  <si>
    <t>Corvo</t>
  </si>
  <si>
    <t>CVU</t>
  </si>
  <si>
    <t>LPCR</t>
  </si>
  <si>
    <t>FAO</t>
  </si>
  <si>
    <t>LPFR</t>
  </si>
  <si>
    <t>Flores Airport</t>
  </si>
  <si>
    <t>FLW</t>
  </si>
  <si>
    <t>LPFL</t>
  </si>
  <si>
    <t>Madeira Airport</t>
  </si>
  <si>
    <t>Funchal</t>
  </si>
  <si>
    <t>FNC</t>
  </si>
  <si>
    <t>LPMA</t>
  </si>
  <si>
    <t>Graciosa Airport</t>
  </si>
  <si>
    <t>Graciosa Island</t>
  </si>
  <si>
    <t>GRW</t>
  </si>
  <si>
    <t>LPGR</t>
  </si>
  <si>
    <t>Horta Airport</t>
  </si>
  <si>
    <t>Horta</t>
  </si>
  <si>
    <t>HOR</t>
  </si>
  <si>
    <t>LPHR</t>
  </si>
  <si>
    <t>Lajes Field</t>
  </si>
  <si>
    <t>Lajes (terceira Island)</t>
  </si>
  <si>
    <t>TER</t>
  </si>
  <si>
    <t>LPLA</t>
  </si>
  <si>
    <t>Lisbon Portela Airport</t>
  </si>
  <si>
    <t>Lisbon</t>
  </si>
  <si>
    <t>LIS</t>
  </si>
  <si>
    <t>LPPT</t>
  </si>
  <si>
    <t>Pico Airport</t>
  </si>
  <si>
    <t>Pico</t>
  </si>
  <si>
    <t>PIX</t>
  </si>
  <si>
    <t>LPPI</t>
  </si>
  <si>
    <t>Joao Paulo II Airport</t>
  </si>
  <si>
    <t>Ponta Delgada</t>
  </si>
  <si>
    <t>PDL</t>
  </si>
  <si>
    <t>LPPD</t>
  </si>
  <si>
    <t>Francisco de Sa Carneiro Airport</t>
  </si>
  <si>
    <t>Porto</t>
  </si>
  <si>
    <t>OPO</t>
  </si>
  <si>
    <t>LPPR</t>
  </si>
  <si>
    <t>Porto Santo Airport</t>
  </si>
  <si>
    <t>Porto Santo</t>
  </si>
  <si>
    <t>PXO</t>
  </si>
  <si>
    <t>LPPS</t>
  </si>
  <si>
    <t>Santa Maria (island)</t>
  </si>
  <si>
    <t>SMA</t>
  </si>
  <si>
    <t>LPAZ</t>
  </si>
  <si>
    <t>Sao Jorge Airport</t>
  </si>
  <si>
    <t>Sao Jorge Island</t>
  </si>
  <si>
    <t>SJZ</t>
  </si>
  <si>
    <t>LPSJ</t>
  </si>
  <si>
    <t>Vila Real Airport</t>
  </si>
  <si>
    <t>Vila Real</t>
  </si>
  <si>
    <t>VRL</t>
  </si>
  <si>
    <t>LPVR</t>
  </si>
  <si>
    <t>Rafael Hernandez Airport</t>
  </si>
  <si>
    <t>Aguadilla</t>
  </si>
  <si>
    <t>Puerto Rico</t>
  </si>
  <si>
    <t>BQN</t>
  </si>
  <si>
    <t>TJBQ</t>
  </si>
  <si>
    <t>Antonio Nery Juarbe Pol Airport</t>
  </si>
  <si>
    <t>Arecibo</t>
  </si>
  <si>
    <t>ARE</t>
  </si>
  <si>
    <t>TJAB</t>
  </si>
  <si>
    <t>Jose Aponte de la Torre Airport</t>
  </si>
  <si>
    <t>Ceiba</t>
  </si>
  <si>
    <t>RVR</t>
  </si>
  <si>
    <t>TJRV</t>
  </si>
  <si>
    <t>Benjamin Rivera Noriega Airport</t>
  </si>
  <si>
    <t>Culebra Island</t>
  </si>
  <si>
    <t>CPX</t>
  </si>
  <si>
    <t>TJCP</t>
  </si>
  <si>
    <t>Diego Jimenez Torres Airport</t>
  </si>
  <si>
    <t>Fajardo</t>
  </si>
  <si>
    <t>FAJ</t>
  </si>
  <si>
    <t>TJFA</t>
  </si>
  <si>
    <t>Eugenio Maria De Hostos Airport</t>
  </si>
  <si>
    <t>Mayaguez</t>
  </si>
  <si>
    <t>MAZ</t>
  </si>
  <si>
    <t>TJMZ</t>
  </si>
  <si>
    <t>Mercedita Airport</t>
  </si>
  <si>
    <t>Ponce</t>
  </si>
  <si>
    <t>PSE</t>
  </si>
  <si>
    <t>TJPS</t>
  </si>
  <si>
    <t>Fernando Luis Ribas Dominicci Airport</t>
  </si>
  <si>
    <t>San Juan</t>
  </si>
  <si>
    <t>SIG</t>
  </si>
  <si>
    <t>TJIG</t>
  </si>
  <si>
    <t>Luis Munoz Marin International Airport</t>
  </si>
  <si>
    <t>SJU</t>
  </si>
  <si>
    <t>TJSJ</t>
  </si>
  <si>
    <t>Vieques Airport</t>
  </si>
  <si>
    <t>Vieques Island</t>
  </si>
  <si>
    <t>VQS</t>
  </si>
  <si>
    <t>TJCG</t>
  </si>
  <si>
    <t>Al Udeid Air Base</t>
  </si>
  <si>
    <t>Doha</t>
  </si>
  <si>
    <t>Qatar</t>
  </si>
  <si>
    <t>IUD</t>
  </si>
  <si>
    <t>OTBH</t>
  </si>
  <si>
    <t>Roland Garros Airport</t>
  </si>
  <si>
    <t>St.-denis</t>
  </si>
  <si>
    <t>Reunion</t>
  </si>
  <si>
    <t>RUN</t>
  </si>
  <si>
    <t>FMEE</t>
  </si>
  <si>
    <t>Pierrefonds Airport</t>
  </si>
  <si>
    <t>St.-pierre</t>
  </si>
  <si>
    <t>ZSE</t>
  </si>
  <si>
    <t>FMEP</t>
  </si>
  <si>
    <t>Arad International Airport</t>
  </si>
  <si>
    <t>Arad</t>
  </si>
  <si>
    <t>Romania</t>
  </si>
  <si>
    <t>ARW</t>
  </si>
  <si>
    <t>LRAR</t>
  </si>
  <si>
    <t>Bacau Airport</t>
  </si>
  <si>
    <t>Bacau</t>
  </si>
  <si>
    <t>BCM</t>
  </si>
  <si>
    <t>LRBC</t>
  </si>
  <si>
    <t>Tautii Magheraus Airport</t>
  </si>
  <si>
    <t>Baia Mare</t>
  </si>
  <si>
    <t>BAY</t>
  </si>
  <si>
    <t>LRBM</t>
  </si>
  <si>
    <t>Baneasa International Airport</t>
  </si>
  <si>
    <t>Bucharest</t>
  </si>
  <si>
    <t>BBU</t>
  </si>
  <si>
    <t>LRBS</t>
  </si>
  <si>
    <t>Henri Coanda International Airport</t>
  </si>
  <si>
    <t>OTP</t>
  </si>
  <si>
    <t>LROP</t>
  </si>
  <si>
    <t>Caransebes Airport</t>
  </si>
  <si>
    <t>Caransebes</t>
  </si>
  <si>
    <t>CSB</t>
  </si>
  <si>
    <t>LRCS</t>
  </si>
  <si>
    <t>Cluj-Napoca International Airport</t>
  </si>
  <si>
    <t>Cluj-napoca</t>
  </si>
  <si>
    <t>CLJ</t>
  </si>
  <si>
    <t>LRCL</t>
  </si>
  <si>
    <t>Mihail Kogalniceanu International Airport</t>
  </si>
  <si>
    <t>Constanta</t>
  </si>
  <si>
    <t>CND</t>
  </si>
  <si>
    <t>LRCK</t>
  </si>
  <si>
    <t>Craiova Airport</t>
  </si>
  <si>
    <t>Craiova</t>
  </si>
  <si>
    <t>CRA</t>
  </si>
  <si>
    <t>LRCV</t>
  </si>
  <si>
    <t>Iasi Airport</t>
  </si>
  <si>
    <t>Iasi</t>
  </si>
  <si>
    <t>IAS</t>
  </si>
  <si>
    <t>LRIA</t>
  </si>
  <si>
    <t>Oradea International Airport</t>
  </si>
  <si>
    <t>Oradea</t>
  </si>
  <si>
    <t>OMR</t>
  </si>
  <si>
    <t>LROD</t>
  </si>
  <si>
    <t>Satu Mare Airport</t>
  </si>
  <si>
    <t>Satu Mare</t>
  </si>
  <si>
    <t>SUJ</t>
  </si>
  <si>
    <t>LRSM</t>
  </si>
  <si>
    <t>Sibiu International Airport</t>
  </si>
  <si>
    <t>Sibiu</t>
  </si>
  <si>
    <t>SBZ</t>
  </si>
  <si>
    <t>LRSB</t>
  </si>
  <si>
    <t>Suceava Stefan cel Mare Airport</t>
  </si>
  <si>
    <t>Suceava</t>
  </si>
  <si>
    <t>SCV</t>
  </si>
  <si>
    <t>LRSV</t>
  </si>
  <si>
    <t>Timisoara Traian Vuia Airport</t>
  </si>
  <si>
    <t>Timisoara</t>
  </si>
  <si>
    <t>TSR</t>
  </si>
  <si>
    <t>LRTR</t>
  </si>
  <si>
    <t>Transilvania Targu Mures International Airport</t>
  </si>
  <si>
    <t>Tirgu Mures</t>
  </si>
  <si>
    <t>TGM</t>
  </si>
  <si>
    <t>LRTM</t>
  </si>
  <si>
    <t>Tulcea Airport</t>
  </si>
  <si>
    <t>Tulcea</t>
  </si>
  <si>
    <t>TCE</t>
  </si>
  <si>
    <t>LRTC</t>
  </si>
  <si>
    <t>Abakan Airport</t>
  </si>
  <si>
    <t>Abakan</t>
  </si>
  <si>
    <t>Russia</t>
  </si>
  <si>
    <t>ABA</t>
  </si>
  <si>
    <t>UNAA</t>
  </si>
  <si>
    <t>Achinsk Airport</t>
  </si>
  <si>
    <t>Achinsk</t>
  </si>
  <si>
    <t>ACS</t>
  </si>
  <si>
    <t>UNKS</t>
  </si>
  <si>
    <t>Aldan Airport</t>
  </si>
  <si>
    <t>Aldan</t>
  </si>
  <si>
    <t>ADH</t>
  </si>
  <si>
    <t>UEEA</t>
  </si>
  <si>
    <t>Amderma Airport</t>
  </si>
  <si>
    <t>Amderma</t>
  </si>
  <si>
    <t>AMV</t>
  </si>
  <si>
    <t>ULDD</t>
  </si>
  <si>
    <t>Ugolny Airport</t>
  </si>
  <si>
    <t>Anadyr</t>
  </si>
  <si>
    <t>DYR</t>
  </si>
  <si>
    <t>UHMA</t>
  </si>
  <si>
    <t>Anapa Vityazevo Airport</t>
  </si>
  <si>
    <t>Anapa</t>
  </si>
  <si>
    <t>AAQ</t>
  </si>
  <si>
    <t>URKA</t>
  </si>
  <si>
    <t>Kirovsk-Apatity Airport</t>
  </si>
  <si>
    <t>Apatity</t>
  </si>
  <si>
    <t>KVK</t>
  </si>
  <si>
    <t>ULMK</t>
  </si>
  <si>
    <t>Talagi Airport</t>
  </si>
  <si>
    <t>Arkhangelsk</t>
  </si>
  <si>
    <t>ARH</t>
  </si>
  <si>
    <t>ULAA</t>
  </si>
  <si>
    <t>Leshukonskoye Airport</t>
  </si>
  <si>
    <t>LDG</t>
  </si>
  <si>
    <t>ULAL</t>
  </si>
  <si>
    <t>Astrakhan Airport</t>
  </si>
  <si>
    <t>Astrakhan</t>
  </si>
  <si>
    <t>ASF</t>
  </si>
  <si>
    <t>URWA</t>
  </si>
  <si>
    <t>Balakovo Airport</t>
  </si>
  <si>
    <t>Balakovo</t>
  </si>
  <si>
    <t>BWO</t>
  </si>
  <si>
    <t>UWSB</t>
  </si>
  <si>
    <t>Barnaul Airport</t>
  </si>
  <si>
    <t>Barnaul</t>
  </si>
  <si>
    <t>BAX</t>
  </si>
  <si>
    <t>UNBB</t>
  </si>
  <si>
    <t>Belgorod International Airport</t>
  </si>
  <si>
    <t>Belgorod</t>
  </si>
  <si>
    <t>EGO</t>
  </si>
  <si>
    <t>UUOB</t>
  </si>
  <si>
    <t>Beloyarskiy Airport</t>
  </si>
  <si>
    <t>Beloyarsky</t>
  </si>
  <si>
    <t>EYK</t>
  </si>
  <si>
    <t>USHY</t>
  </si>
  <si>
    <t>Berezovo Airport</t>
  </si>
  <si>
    <t>Berezovo</t>
  </si>
  <si>
    <t>NBB</t>
  </si>
  <si>
    <t>USHB</t>
  </si>
  <si>
    <t>Beslan Airport</t>
  </si>
  <si>
    <t>Beslan</t>
  </si>
  <si>
    <t>OGZ</t>
  </si>
  <si>
    <t>URMO</t>
  </si>
  <si>
    <t>Ignatyevo Airport</t>
  </si>
  <si>
    <t>Blagoveschensk</t>
  </si>
  <si>
    <t>BQS</t>
  </si>
  <si>
    <t>UHBB</t>
  </si>
  <si>
    <t>Bodaybo Airport</t>
  </si>
  <si>
    <t>Bodaibo</t>
  </si>
  <si>
    <t>ODO</t>
  </si>
  <si>
    <t>UIKB</t>
  </si>
  <si>
    <t>Bratsk Airport</t>
  </si>
  <si>
    <t>Bratsk</t>
  </si>
  <si>
    <t>BTK</t>
  </si>
  <si>
    <t>UIBB</t>
  </si>
  <si>
    <t>Bryansk Airport</t>
  </si>
  <si>
    <t>Bryansk</t>
  </si>
  <si>
    <t>BZK</t>
  </si>
  <si>
    <t>UUBP</t>
  </si>
  <si>
    <t>Bugulma Airport</t>
  </si>
  <si>
    <t>Bugulma</t>
  </si>
  <si>
    <t>UUA</t>
  </si>
  <si>
    <t>UWKB</t>
  </si>
  <si>
    <t>Cheboksary Airport</t>
  </si>
  <si>
    <t>Cheboksary</t>
  </si>
  <si>
    <t>CSY</t>
  </si>
  <si>
    <t>UWKS</t>
  </si>
  <si>
    <t>Chelyabinsk Balandino Airport</t>
  </si>
  <si>
    <t>Chelyabinsk</t>
  </si>
  <si>
    <t>CEK</t>
  </si>
  <si>
    <t>USCC</t>
  </si>
  <si>
    <t>Cherepovets Airport</t>
  </si>
  <si>
    <t>Cherepovets</t>
  </si>
  <si>
    <t>CEE</t>
  </si>
  <si>
    <t>ULBC</t>
  </si>
  <si>
    <t>Cherskiy Airport</t>
  </si>
  <si>
    <t>Cherskiy</t>
  </si>
  <si>
    <t>CYX</t>
  </si>
  <si>
    <t>UESS</t>
  </si>
  <si>
    <t>Chita-Kadala Airport</t>
  </si>
  <si>
    <t>Chita</t>
  </si>
  <si>
    <t>HTA</t>
  </si>
  <si>
    <t>UIAA</t>
  </si>
  <si>
    <t>Chokurdakh Airport</t>
  </si>
  <si>
    <t>Chokurdah</t>
  </si>
  <si>
    <t>CKH</t>
  </si>
  <si>
    <t>UESO</t>
  </si>
  <si>
    <t>Dikson Airport</t>
  </si>
  <si>
    <t>Dikson</t>
  </si>
  <si>
    <t>DKS</t>
  </si>
  <si>
    <t>UODD</t>
  </si>
  <si>
    <t>Elista Airport</t>
  </si>
  <si>
    <t>Elista</t>
  </si>
  <si>
    <t>ESL</t>
  </si>
  <si>
    <t>URWI</t>
  </si>
  <si>
    <t>Gelendzhik Airport</t>
  </si>
  <si>
    <t>Gelendzhik</t>
  </si>
  <si>
    <t>GDZ</t>
  </si>
  <si>
    <t>URKG</t>
  </si>
  <si>
    <t>Gorno-Altaysk Airport</t>
  </si>
  <si>
    <t>Gorno-Altaysk</t>
  </si>
  <si>
    <t>RGK</t>
  </si>
  <si>
    <t>UNBG</t>
  </si>
  <si>
    <t>Khankala Air Base</t>
  </si>
  <si>
    <t>Grozny</t>
  </si>
  <si>
    <t>GRV</t>
  </si>
  <si>
    <t>URMG</t>
  </si>
  <si>
    <t>Igarka Airport</t>
  </si>
  <si>
    <t>Igarka</t>
  </si>
  <si>
    <t>IAA</t>
  </si>
  <si>
    <t>UOII</t>
  </si>
  <si>
    <t>Inta Airport</t>
  </si>
  <si>
    <t>Inta</t>
  </si>
  <si>
    <t>INA</t>
  </si>
  <si>
    <t>UUYI</t>
  </si>
  <si>
    <t>Irkutsk Airport</t>
  </si>
  <si>
    <t>Irkutsk</t>
  </si>
  <si>
    <t>IKT</t>
  </si>
  <si>
    <t>UIII</t>
  </si>
  <si>
    <t>Ivanovo South Airport</t>
  </si>
  <si>
    <t>Ivanovo</t>
  </si>
  <si>
    <t>IWA</t>
  </si>
  <si>
    <t>UUBI</t>
  </si>
  <si>
    <t>Izhevsk Airport</t>
  </si>
  <si>
    <t>Izhevsk</t>
  </si>
  <si>
    <t>IJK</t>
  </si>
  <si>
    <t>USII</t>
  </si>
  <si>
    <t>Khrabrovo Airport</t>
  </si>
  <si>
    <t>Kaliningrad</t>
  </si>
  <si>
    <t>KGD</t>
  </si>
  <si>
    <t>UMKK</t>
  </si>
  <si>
    <t>Grabtsevo Airport</t>
  </si>
  <si>
    <t>Kaluga</t>
  </si>
  <si>
    <t>KLF</t>
  </si>
  <si>
    <t>UUBC</t>
  </si>
  <si>
    <t>Kazan International Airport</t>
  </si>
  <si>
    <t>Kazan</t>
  </si>
  <si>
    <t>KZN</t>
  </si>
  <si>
    <t>UWKD</t>
  </si>
  <si>
    <t>Kemerovo Airport</t>
  </si>
  <si>
    <t>Kemorovo</t>
  </si>
  <si>
    <t>KEJ</t>
  </si>
  <si>
    <t>UNEE</t>
  </si>
  <si>
    <t>Khabarovsk-Novy Airport</t>
  </si>
  <si>
    <t>Khabarovsk</t>
  </si>
  <si>
    <t>KHV</t>
  </si>
  <si>
    <t>UHHH</t>
  </si>
  <si>
    <t>Khanty Mansiysk Airport</t>
  </si>
  <si>
    <t>Khanty-Mansiysk</t>
  </si>
  <si>
    <t>HMA</t>
  </si>
  <si>
    <t>USHH</t>
  </si>
  <si>
    <t>Khatanga Airport</t>
  </si>
  <si>
    <t>Khatanga</t>
  </si>
  <si>
    <t>HTG</t>
  </si>
  <si>
    <t>UOHH</t>
  </si>
  <si>
    <t>Pobedilovo Airport</t>
  </si>
  <si>
    <t>Kirov</t>
  </si>
  <si>
    <t>KVX</t>
  </si>
  <si>
    <t>USKK</t>
  </si>
  <si>
    <t>Kogalym International Airport</t>
  </si>
  <si>
    <t>Kogalym</t>
  </si>
  <si>
    <t>KGP</t>
  </si>
  <si>
    <t>USRK</t>
  </si>
  <si>
    <t>Komsomolsk-on-Amur Airport</t>
  </si>
  <si>
    <t>Komsomolsk-on-Amur</t>
  </si>
  <si>
    <t>KXK</t>
  </si>
  <si>
    <t>UHKK</t>
  </si>
  <si>
    <t>Kostroma Sokerkino Airport</t>
  </si>
  <si>
    <t>Kostroma</t>
  </si>
  <si>
    <t>KMW</t>
  </si>
  <si>
    <t>UUBA</t>
  </si>
  <si>
    <t>Kotlas Airport</t>
  </si>
  <si>
    <t>Kotlas</t>
  </si>
  <si>
    <t>KSZ</t>
  </si>
  <si>
    <t>ULKK</t>
  </si>
  <si>
    <t>Krasnodar Pashkovsky International Airport</t>
  </si>
  <si>
    <t>Krasnodar</t>
  </si>
  <si>
    <t>KRR</t>
  </si>
  <si>
    <t>URKK</t>
  </si>
  <si>
    <t>Yemelyanovo Airport</t>
  </si>
  <si>
    <t>Krasnoyarsk</t>
  </si>
  <si>
    <t>KJA</t>
  </si>
  <si>
    <t>UNKL</t>
  </si>
  <si>
    <t>Kurgan Airport</t>
  </si>
  <si>
    <t>Kurgan</t>
  </si>
  <si>
    <t>KRO</t>
  </si>
  <si>
    <t>USUU</t>
  </si>
  <si>
    <t>Kursk East Airport</t>
  </si>
  <si>
    <t>Kursk</t>
  </si>
  <si>
    <t>URS</t>
  </si>
  <si>
    <t>UUOK</t>
  </si>
  <si>
    <t>Kyzyl Airport</t>
  </si>
  <si>
    <t>Kyzyl</t>
  </si>
  <si>
    <t>KYZ</t>
  </si>
  <si>
    <t>UNKY</t>
  </si>
  <si>
    <t>Lensk Airport</t>
  </si>
  <si>
    <t>Lensk</t>
  </si>
  <si>
    <t>ULK</t>
  </si>
  <si>
    <t>UERL</t>
  </si>
  <si>
    <t>Lipetsk Airport</t>
  </si>
  <si>
    <t>Lipetsk</t>
  </si>
  <si>
    <t>LPK</t>
  </si>
  <si>
    <t>UUOL</t>
  </si>
  <si>
    <t>Sokol Airport</t>
  </si>
  <si>
    <t>Magadan</t>
  </si>
  <si>
    <t>GDX</t>
  </si>
  <si>
    <t>UHMM</t>
  </si>
  <si>
    <t>Magas Airport</t>
  </si>
  <si>
    <t>Magas</t>
  </si>
  <si>
    <t>IGT</t>
  </si>
  <si>
    <t>URMS</t>
  </si>
  <si>
    <t>Magnitogorsk International Airport</t>
  </si>
  <si>
    <t>Magnetiogorsk</t>
  </si>
  <si>
    <t>MQF</t>
  </si>
  <si>
    <t>USCM</t>
  </si>
  <si>
    <t>Uytash Airport</t>
  </si>
  <si>
    <t>Makhachkala</t>
  </si>
  <si>
    <t>MCX</t>
  </si>
  <si>
    <t>URML</t>
  </si>
  <si>
    <t>Markovo Airport</t>
  </si>
  <si>
    <t>Markovo</t>
  </si>
  <si>
    <t>KVM</t>
  </si>
  <si>
    <t>UHMO</t>
  </si>
  <si>
    <t>Mineralnyye Vody Airport</t>
  </si>
  <si>
    <t>Mineralnye Vody</t>
  </si>
  <si>
    <t>MRV</t>
  </si>
  <si>
    <t>URMM</t>
  </si>
  <si>
    <t>Mirny Airport</t>
  </si>
  <si>
    <t>Mirnyj</t>
  </si>
  <si>
    <t>MJZ</t>
  </si>
  <si>
    <t>UERR</t>
  </si>
  <si>
    <t>Bykovo Airport</t>
  </si>
  <si>
    <t>Moscow</t>
  </si>
  <si>
    <t>BKA</t>
  </si>
  <si>
    <t>UUBB</t>
  </si>
  <si>
    <t>Domodedovo International Airport</t>
  </si>
  <si>
    <t>DME</t>
  </si>
  <si>
    <t>UUDD</t>
  </si>
  <si>
    <t>Sheremetyevo International Airport</t>
  </si>
  <si>
    <t>SVO</t>
  </si>
  <si>
    <t>UUEE</t>
  </si>
  <si>
    <t>Vnukovo International Airport</t>
  </si>
  <si>
    <t>VKO</t>
  </si>
  <si>
    <t>UUWW</t>
  </si>
  <si>
    <t>Murmansk Airport</t>
  </si>
  <si>
    <t>Murmansk</t>
  </si>
  <si>
    <t>MMK</t>
  </si>
  <si>
    <t>ULMM</t>
  </si>
  <si>
    <t>Nadym Airport</t>
  </si>
  <si>
    <t>Nadym</t>
  </si>
  <si>
    <t>NYM</t>
  </si>
  <si>
    <t>USMM</t>
  </si>
  <si>
    <t>Nalchik Airport</t>
  </si>
  <si>
    <t>Nalchik</t>
  </si>
  <si>
    <t>NAL</t>
  </si>
  <si>
    <t>URMN</t>
  </si>
  <si>
    <t>Naryan Mar Airport</t>
  </si>
  <si>
    <t>Naryan-Mar</t>
  </si>
  <si>
    <t>NNM</t>
  </si>
  <si>
    <t>ULAM</t>
  </si>
  <si>
    <t>Nefteyugansk Airport</t>
  </si>
  <si>
    <t>Nefteyugansk</t>
  </si>
  <si>
    <t>NFG</t>
  </si>
  <si>
    <t>USRN</t>
  </si>
  <si>
    <t>Chulman Airport</t>
  </si>
  <si>
    <t>Neryungri</t>
  </si>
  <si>
    <t>CNN</t>
  </si>
  <si>
    <t>UELL</t>
  </si>
  <si>
    <t>Nikolayevsk-na-Amure Airport</t>
  </si>
  <si>
    <t>NLI</t>
  </si>
  <si>
    <t>UHNN</t>
  </si>
  <si>
    <t>Begishevo Airport</t>
  </si>
  <si>
    <t>Nizhnekamsk</t>
  </si>
  <si>
    <t>NBC</t>
  </si>
  <si>
    <t>UWKE</t>
  </si>
  <si>
    <t>Nizhnevartovsk Airport</t>
  </si>
  <si>
    <t>Nizhnevartovsk</t>
  </si>
  <si>
    <t>NJC</t>
  </si>
  <si>
    <t>USNN</t>
  </si>
  <si>
    <t>Nizhny Novgorod Strigino International Airport</t>
  </si>
  <si>
    <t>Nizhniy Novgorod</t>
  </si>
  <si>
    <t>GOJ</t>
  </si>
  <si>
    <t>UWGG</t>
  </si>
  <si>
    <t>Norilsk-Alykel Airport</t>
  </si>
  <si>
    <t>Norilsk</t>
  </si>
  <si>
    <t>NSK</t>
  </si>
  <si>
    <t>UOOO</t>
  </si>
  <si>
    <t>Spichenkovo Airport</t>
  </si>
  <si>
    <t>Novokuznetsk</t>
  </si>
  <si>
    <t>NOZ</t>
  </si>
  <si>
    <t>UNWW</t>
  </si>
  <si>
    <t>Tolmachevo Airport</t>
  </si>
  <si>
    <t>Novosibirsk</t>
  </si>
  <si>
    <t>OVB</t>
  </si>
  <si>
    <t>UNNT</t>
  </si>
  <si>
    <t>Novy Urengoy Airport</t>
  </si>
  <si>
    <t>Novy Urengoy</t>
  </si>
  <si>
    <t>NUX</t>
  </si>
  <si>
    <t>USMU</t>
  </si>
  <si>
    <t>Noyabrsk Airport</t>
  </si>
  <si>
    <t>Noyabrsk</t>
  </si>
  <si>
    <t>NOJ</t>
  </si>
  <si>
    <t>USRO</t>
  </si>
  <si>
    <t>Nyagan Airport</t>
  </si>
  <si>
    <t>Nyagan</t>
  </si>
  <si>
    <t>NYA</t>
  </si>
  <si>
    <t>USHN</t>
  </si>
  <si>
    <t>Okhotsk Airport</t>
  </si>
  <si>
    <t>Okhotsk</t>
  </si>
  <si>
    <t>OHO</t>
  </si>
  <si>
    <t>UHOO</t>
  </si>
  <si>
    <t>Omsk Central Airport</t>
  </si>
  <si>
    <t>Omsk</t>
  </si>
  <si>
    <t>OMS</t>
  </si>
  <si>
    <t>UNOO</t>
  </si>
  <si>
    <t>Orenburg Central Airport</t>
  </si>
  <si>
    <t>Orenburg</t>
  </si>
  <si>
    <t>REN</t>
  </si>
  <si>
    <t>UWOO</t>
  </si>
  <si>
    <t>Orsk Airport</t>
  </si>
  <si>
    <t>Orsk</t>
  </si>
  <si>
    <t>OSW</t>
  </si>
  <si>
    <t>UWOR</t>
  </si>
  <si>
    <t>Pechora Airport</t>
  </si>
  <si>
    <t>Pechora</t>
  </si>
  <si>
    <t>PEX</t>
  </si>
  <si>
    <t>UUYP</t>
  </si>
  <si>
    <t>Penza Airport</t>
  </si>
  <si>
    <t>Penza</t>
  </si>
  <si>
    <t>PEZ</t>
  </si>
  <si>
    <t>UWPP</t>
  </si>
  <si>
    <t>Bolshoye Savino Airport</t>
  </si>
  <si>
    <t>Perm</t>
  </si>
  <si>
    <t>PEE</t>
  </si>
  <si>
    <t>USPP</t>
  </si>
  <si>
    <t>Yelizovo Airport</t>
  </si>
  <si>
    <t>Petropavlovsk</t>
  </si>
  <si>
    <t>PKC</t>
  </si>
  <si>
    <t>UHPP</t>
  </si>
  <si>
    <t>Petrozavodsk Airport</t>
  </si>
  <si>
    <t>Petrozavodsk</t>
  </si>
  <si>
    <t>PES</t>
  </si>
  <si>
    <t>ULPB</t>
  </si>
  <si>
    <t>Pevek Airport</t>
  </si>
  <si>
    <t>Pevek</t>
  </si>
  <si>
    <t>PWE</t>
  </si>
  <si>
    <t>UHMP</t>
  </si>
  <si>
    <t>Provideniya Bay Airport</t>
  </si>
  <si>
    <t>Provideniya Bay</t>
  </si>
  <si>
    <t>PVS</t>
  </si>
  <si>
    <t>UHMD</t>
  </si>
  <si>
    <t>Pskov Airport</t>
  </si>
  <si>
    <t>Pskov</t>
  </si>
  <si>
    <t>PKV</t>
  </si>
  <si>
    <t>ULOO</t>
  </si>
  <si>
    <t>Raduzhny Airport</t>
  </si>
  <si>
    <t>Raduzhnyi</t>
  </si>
  <si>
    <t>RAT</t>
  </si>
  <si>
    <t>USNR</t>
  </si>
  <si>
    <t>Rostov-on-Don Airport</t>
  </si>
  <si>
    <t>Rostov</t>
  </si>
  <si>
    <t>ROV</t>
  </si>
  <si>
    <t>URRR</t>
  </si>
  <si>
    <t>Staroselye Airport</t>
  </si>
  <si>
    <t>Rybinsk</t>
  </si>
  <si>
    <t>RYB</t>
  </si>
  <si>
    <t>UUBK</t>
  </si>
  <si>
    <t>Salekhard Airport</t>
  </si>
  <si>
    <t>Salekhard</t>
  </si>
  <si>
    <t>SLY</t>
  </si>
  <si>
    <t>USDD</t>
  </si>
  <si>
    <t>Kurumoch International Airport</t>
  </si>
  <si>
    <t>Samara</t>
  </si>
  <si>
    <t>KUF</t>
  </si>
  <si>
    <t>UWWW</t>
  </si>
  <si>
    <t>Saransk Airport</t>
  </si>
  <si>
    <t>Saransk</t>
  </si>
  <si>
    <t>SKX</t>
  </si>
  <si>
    <t>UWPS</t>
  </si>
  <si>
    <t>Saratov Central Airport</t>
  </si>
  <si>
    <t>Saratov</t>
  </si>
  <si>
    <t>RTW</t>
  </si>
  <si>
    <t>UWSS</t>
  </si>
  <si>
    <t>Chkalovskiy Airport</t>
  </si>
  <si>
    <t>Shchyolkovo</t>
  </si>
  <si>
    <t>CKL</t>
  </si>
  <si>
    <t>UUMU</t>
  </si>
  <si>
    <t>Sochi International Airport</t>
  </si>
  <si>
    <t>Sochi</t>
  </si>
  <si>
    <t>aeR</t>
  </si>
  <si>
    <t>URSS</t>
  </si>
  <si>
    <t>Solovki Airport</t>
  </si>
  <si>
    <t>Solovetsky Islands</t>
  </si>
  <si>
    <t>CSH</t>
  </si>
  <si>
    <t>ULAS</t>
  </si>
  <si>
    <t>Maygatka Airport.</t>
  </si>
  <si>
    <t>Sovetskaya Gavan</t>
  </si>
  <si>
    <t>GVN</t>
  </si>
  <si>
    <t>UHKM</t>
  </si>
  <si>
    <t>Sovetskiy Airport</t>
  </si>
  <si>
    <t>Sovetskiy</t>
  </si>
  <si>
    <t>OVS</t>
  </si>
  <si>
    <t>USHS</t>
  </si>
  <si>
    <t>Srednekolymsk Airport</t>
  </si>
  <si>
    <t>Srednekolymsk</t>
  </si>
  <si>
    <t>SEK</t>
  </si>
  <si>
    <t>UESK</t>
  </si>
  <si>
    <t>Pulkovo Airport</t>
  </si>
  <si>
    <t>St. Petersburg</t>
  </si>
  <si>
    <t>LED</t>
  </si>
  <si>
    <t>ULLI</t>
  </si>
  <si>
    <t>Stavropol Shpakovskoye Airport</t>
  </si>
  <si>
    <t>Stavropol</t>
  </si>
  <si>
    <t>STW</t>
  </si>
  <si>
    <t>URMT</t>
  </si>
  <si>
    <t>Strezhevoy Airport</t>
  </si>
  <si>
    <t>Strezhevoy</t>
  </si>
  <si>
    <t>SWT</t>
  </si>
  <si>
    <t>UNSS</t>
  </si>
  <si>
    <t>Suntar Airport</t>
  </si>
  <si>
    <t>Suntar</t>
  </si>
  <si>
    <t>SUY</t>
  </si>
  <si>
    <t>UENS</t>
  </si>
  <si>
    <t>Surgut Airport</t>
  </si>
  <si>
    <t>Surgut</t>
  </si>
  <si>
    <t>SGC</t>
  </si>
  <si>
    <t>USRR</t>
  </si>
  <si>
    <t>Syktyvkar Airport</t>
  </si>
  <si>
    <t>Syktyvkar</t>
  </si>
  <si>
    <t>SCW</t>
  </si>
  <si>
    <t>UUYY</t>
  </si>
  <si>
    <t>Donskoye Airport</t>
  </si>
  <si>
    <t>Tambow</t>
  </si>
  <si>
    <t>TBW</t>
  </si>
  <si>
    <t>UUOT</t>
  </si>
  <si>
    <t>Tarko-Sale Airport</t>
  </si>
  <si>
    <t>Tarko-Sale</t>
  </si>
  <si>
    <t>TQL</t>
  </si>
  <si>
    <t>USDS</t>
  </si>
  <si>
    <t>Tiksi Airport</t>
  </si>
  <si>
    <t>Tiksi</t>
  </si>
  <si>
    <t>IKS</t>
  </si>
  <si>
    <t>UEST</t>
  </si>
  <si>
    <t>Bogashevo Airport</t>
  </si>
  <si>
    <t>Tomsk</t>
  </si>
  <si>
    <t>TOF</t>
  </si>
  <si>
    <t>UNTT</t>
  </si>
  <si>
    <t>Migalovo Air Base</t>
  </si>
  <si>
    <t>Tver</t>
  </si>
  <si>
    <t>KLD</t>
  </si>
  <si>
    <t>UUEM</t>
  </si>
  <si>
    <t>Roshchino International Airport</t>
  </si>
  <si>
    <t>Tyumen</t>
  </si>
  <si>
    <t>TJM</t>
  </si>
  <si>
    <t>USTR</t>
  </si>
  <si>
    <t>Ufa International Airport</t>
  </si>
  <si>
    <t>Ufa</t>
  </si>
  <si>
    <t>UFA</t>
  </si>
  <si>
    <t>UWUU</t>
  </si>
  <si>
    <t>Ukhta Airport</t>
  </si>
  <si>
    <t>Ukhta</t>
  </si>
  <si>
    <t>UCT</t>
  </si>
  <si>
    <t>UUYH</t>
  </si>
  <si>
    <t>Ulan-Ude Airport (Mukhino)</t>
  </si>
  <si>
    <t>Ulan-ude</t>
  </si>
  <si>
    <t>UUD</t>
  </si>
  <si>
    <t>UIUU</t>
  </si>
  <si>
    <t>Ulyanovsk Baratayevka Airport</t>
  </si>
  <si>
    <t>Ulyanovsk</t>
  </si>
  <si>
    <t>ULV</t>
  </si>
  <si>
    <t>UWLL</t>
  </si>
  <si>
    <t>Ulyanovsk East Airport</t>
  </si>
  <si>
    <t>ULY</t>
  </si>
  <si>
    <t>UWLW</t>
  </si>
  <si>
    <t>Uray Airport</t>
  </si>
  <si>
    <t>Uraj</t>
  </si>
  <si>
    <t>URJ</t>
  </si>
  <si>
    <t>USHU</t>
  </si>
  <si>
    <t>Usinsk Airport</t>
  </si>
  <si>
    <t>Usinsk</t>
  </si>
  <si>
    <t>USK</t>
  </si>
  <si>
    <t>UUYS</t>
  </si>
  <si>
    <t>Ust-Ilimsk Airport</t>
  </si>
  <si>
    <t>Ust Ilimsk</t>
  </si>
  <si>
    <t>UIK</t>
  </si>
  <si>
    <t>UIBS</t>
  </si>
  <si>
    <t>Ust-Kut Airport</t>
  </si>
  <si>
    <t>Ust-Kut</t>
  </si>
  <si>
    <t>UKX</t>
  </si>
  <si>
    <t>UITT</t>
  </si>
  <si>
    <t>Ust-Maya Airport</t>
  </si>
  <si>
    <t>Ust-Maya</t>
  </si>
  <si>
    <t>UMS</t>
  </si>
  <si>
    <t>UEMU</t>
  </si>
  <si>
    <t>Velikiye Luki Airport</t>
  </si>
  <si>
    <t>Velikiye Luki</t>
  </si>
  <si>
    <t>VLU</t>
  </si>
  <si>
    <t>ULOL</t>
  </si>
  <si>
    <t>Vilyuisk Airport</t>
  </si>
  <si>
    <t>Vilyuisk</t>
  </si>
  <si>
    <t>VYI</t>
  </si>
  <si>
    <t>UENW</t>
  </si>
  <si>
    <t>Vladivostok International Airport</t>
  </si>
  <si>
    <t>Vladivostok</t>
  </si>
  <si>
    <t>VVO</t>
  </si>
  <si>
    <t>UHWW</t>
  </si>
  <si>
    <t>Volgograd International Airport</t>
  </si>
  <si>
    <t>Volgograd</t>
  </si>
  <si>
    <t>VOG</t>
  </si>
  <si>
    <t>URWW</t>
  </si>
  <si>
    <t>Vologda Airport</t>
  </si>
  <si>
    <t>Vologda</t>
  </si>
  <si>
    <t>VGD</t>
  </si>
  <si>
    <t>ULWW</t>
  </si>
  <si>
    <t>Vorkuta Airport</t>
  </si>
  <si>
    <t>Vorkuta</t>
  </si>
  <si>
    <t>VKT</t>
  </si>
  <si>
    <t>UUYW</t>
  </si>
  <si>
    <t>Voronezh International Airport</t>
  </si>
  <si>
    <t>Voronezh</t>
  </si>
  <si>
    <t>VOZ</t>
  </si>
  <si>
    <t>UUOO</t>
  </si>
  <si>
    <t>Polyarny Airport</t>
  </si>
  <si>
    <t>Yakutia</t>
  </si>
  <si>
    <t>PYJ</t>
  </si>
  <si>
    <t>UERP</t>
  </si>
  <si>
    <t>Yakutsk Airport</t>
  </si>
  <si>
    <t>Yakutsk</t>
  </si>
  <si>
    <t>YKS</t>
  </si>
  <si>
    <t>UEEE</t>
  </si>
  <si>
    <t>Tunoshna Airport</t>
  </si>
  <si>
    <t>Yaroslavl</t>
  </si>
  <si>
    <t>IAR</t>
  </si>
  <si>
    <t>UUDL</t>
  </si>
  <si>
    <t>Koltsovo Airport</t>
  </si>
  <si>
    <t>Yekaterinburg</t>
  </si>
  <si>
    <t>SVX</t>
  </si>
  <si>
    <t>USSS</t>
  </si>
  <si>
    <t>Yeniseysk Airport</t>
  </si>
  <si>
    <t>Yeniseysk</t>
  </si>
  <si>
    <t>EIE</t>
  </si>
  <si>
    <t>UNII</t>
  </si>
  <si>
    <t>Yerbogachen Airport</t>
  </si>
  <si>
    <t>Yerbogachen</t>
  </si>
  <si>
    <t>ERG</t>
  </si>
  <si>
    <t>UIKE</t>
  </si>
  <si>
    <t>Yoshkar-Ola Airport</t>
  </si>
  <si>
    <t>Yoshkar-Ola</t>
  </si>
  <si>
    <t>JOK</t>
  </si>
  <si>
    <t>UWKJ</t>
  </si>
  <si>
    <t>Cooma Hospital Helipad</t>
  </si>
  <si>
    <t>Yuzhno-Kurilsk</t>
  </si>
  <si>
    <t>DEE</t>
  </si>
  <si>
    <t>YXCM</t>
  </si>
  <si>
    <t>Yuzhno-Sakhalinsk Airport</t>
  </si>
  <si>
    <t>Yuzhno-sakhalinsk</t>
  </si>
  <si>
    <t>UUS</t>
  </si>
  <si>
    <t>UHSS</t>
  </si>
  <si>
    <t>Zhigansk Airport</t>
  </si>
  <si>
    <t>Zhigansk</t>
  </si>
  <si>
    <t>ZIX</t>
  </si>
  <si>
    <t>UWKV</t>
  </si>
  <si>
    <t>Zyryanka Airport</t>
  </si>
  <si>
    <t>Zyryanka</t>
  </si>
  <si>
    <t>ZKP</t>
  </si>
  <si>
    <t>UESU</t>
  </si>
  <si>
    <t>Volgodonsk Airport</t>
  </si>
  <si>
    <t>VLK</t>
  </si>
  <si>
    <t>URRY</t>
  </si>
  <si>
    <t>Gisenyi Airport</t>
  </si>
  <si>
    <t>Gisenyi</t>
  </si>
  <si>
    <t>Rwanda</t>
  </si>
  <si>
    <t>GYI</t>
  </si>
  <si>
    <t>HRYG</t>
  </si>
  <si>
    <t>Kamembe Airport</t>
  </si>
  <si>
    <t>Kamembe</t>
  </si>
  <si>
    <t>KME</t>
  </si>
  <si>
    <t>HRZA</t>
  </si>
  <si>
    <t>Kigali International Airport</t>
  </si>
  <si>
    <t>Kigali</t>
  </si>
  <si>
    <t>KGL</t>
  </si>
  <si>
    <t>HRYR</t>
  </si>
  <si>
    <t>RAF Ascension Island</t>
  </si>
  <si>
    <t>Wide Awake</t>
  </si>
  <si>
    <t>Saint Helena</t>
  </si>
  <si>
    <t>ASI</t>
  </si>
  <si>
    <t>FHAW</t>
  </si>
  <si>
    <t>Robert L. Bradshaw International Airport</t>
  </si>
  <si>
    <t>Saint Kitts and Nevis</t>
  </si>
  <si>
    <t>SKB</t>
  </si>
  <si>
    <t>TKPK</t>
  </si>
  <si>
    <t>Vance W. Amory International Airport</t>
  </si>
  <si>
    <t>Charlestown</t>
  </si>
  <si>
    <t>NEV</t>
  </si>
  <si>
    <t>TKPN</t>
  </si>
  <si>
    <t>George F. L. Charles Airport</t>
  </si>
  <si>
    <t>Castries</t>
  </si>
  <si>
    <t>Saint Lucia</t>
  </si>
  <si>
    <t>SLU</t>
  </si>
  <si>
    <t>TLPC</t>
  </si>
  <si>
    <t>Hewanorra International Airport</t>
  </si>
  <si>
    <t>Hewandorra</t>
  </si>
  <si>
    <t>UVF</t>
  </si>
  <si>
    <t>TLPL</t>
  </si>
  <si>
    <t>Miquelon Airport</t>
  </si>
  <si>
    <t>Miquelon</t>
  </si>
  <si>
    <t>Saint Pierre and Miquelon</t>
  </si>
  <si>
    <t>MQC</t>
  </si>
  <si>
    <t>LFVM</t>
  </si>
  <si>
    <t>St Pierre Airport</t>
  </si>
  <si>
    <t>FSP</t>
  </si>
  <si>
    <t>LFVP</t>
  </si>
  <si>
    <t>J F Mitchell Airport</t>
  </si>
  <si>
    <t>Bequia</t>
  </si>
  <si>
    <t>Saint Vincent and the Grenadines</t>
  </si>
  <si>
    <t>BQU</t>
  </si>
  <si>
    <t>TVSB</t>
  </si>
  <si>
    <t>Canouan Airport</t>
  </si>
  <si>
    <t>Canouan Island</t>
  </si>
  <si>
    <t>CIW</t>
  </si>
  <si>
    <t>TVSC</t>
  </si>
  <si>
    <t>E. T. Joshua Airport</t>
  </si>
  <si>
    <t>Kingstown</t>
  </si>
  <si>
    <t>SVD</t>
  </si>
  <si>
    <t>TVSV</t>
  </si>
  <si>
    <t>Mustique Airport</t>
  </si>
  <si>
    <t>Mustique</t>
  </si>
  <si>
    <t>MQS</t>
  </si>
  <si>
    <t>TVSM</t>
  </si>
  <si>
    <t>Union Island International Airport</t>
  </si>
  <si>
    <t>Union Island</t>
  </si>
  <si>
    <t>UNI</t>
  </si>
  <si>
    <t>TVSU</t>
  </si>
  <si>
    <t>Fagali'i Airport</t>
  </si>
  <si>
    <t>Apia</t>
  </si>
  <si>
    <t>Samoa</t>
  </si>
  <si>
    <t>FGI</t>
  </si>
  <si>
    <t>NSFI</t>
  </si>
  <si>
    <t>Faleolo International Airport</t>
  </si>
  <si>
    <t>Faleolo</t>
  </si>
  <si>
    <t>APW</t>
  </si>
  <si>
    <t>NSFA</t>
  </si>
  <si>
    <t>Maota Airport</t>
  </si>
  <si>
    <t>Savaii Island</t>
  </si>
  <si>
    <t>MXS</t>
  </si>
  <si>
    <t>NSMA</t>
  </si>
  <si>
    <t>Principe Airport</t>
  </si>
  <si>
    <t>Principe</t>
  </si>
  <si>
    <t>Sao Tome and Principe</t>
  </si>
  <si>
    <t>PCP</t>
  </si>
  <si>
    <t>FPPR</t>
  </si>
  <si>
    <t>Sao Tome International Airport</t>
  </si>
  <si>
    <t>Sao Tome</t>
  </si>
  <si>
    <t>TMS</t>
  </si>
  <si>
    <t>FPST</t>
  </si>
  <si>
    <t>Abha Regional Airport</t>
  </si>
  <si>
    <t>Abha</t>
  </si>
  <si>
    <t>Saudi Arabia</t>
  </si>
  <si>
    <t>AHB</t>
  </si>
  <si>
    <t>OEAB</t>
  </si>
  <si>
    <t>Al Ahsa Airport</t>
  </si>
  <si>
    <t>Al-ahsa</t>
  </si>
  <si>
    <t>HOF</t>
  </si>
  <si>
    <t>OEAH</t>
  </si>
  <si>
    <t>Al-Jawf Domestic Airport</t>
  </si>
  <si>
    <t>Al-Jawf</t>
  </si>
  <si>
    <t>AJF</t>
  </si>
  <si>
    <t>OESK</t>
  </si>
  <si>
    <t>Arar Domestic Airport</t>
  </si>
  <si>
    <t>Arar</t>
  </si>
  <si>
    <t>Rae</t>
  </si>
  <si>
    <t>OERR</t>
  </si>
  <si>
    <t>Bisha Airport</t>
  </si>
  <si>
    <t>Bisha</t>
  </si>
  <si>
    <t>BHH</t>
  </si>
  <si>
    <t>OEBH</t>
  </si>
  <si>
    <t>King Fahd International Airport</t>
  </si>
  <si>
    <t>Dammam</t>
  </si>
  <si>
    <t>DMM</t>
  </si>
  <si>
    <t>OEDF</t>
  </si>
  <si>
    <t>Dawadmi Domestic Airport</t>
  </si>
  <si>
    <t>Dawadmi</t>
  </si>
  <si>
    <t>DWD</t>
  </si>
  <si>
    <t>OEDW</t>
  </si>
  <si>
    <t>King Abdulaziz Air Base</t>
  </si>
  <si>
    <t>Dhahran</t>
  </si>
  <si>
    <t>DHA</t>
  </si>
  <si>
    <t>OEDR</t>
  </si>
  <si>
    <t>Al Baha Airport</t>
  </si>
  <si>
    <t>El-baha</t>
  </si>
  <si>
    <t>ABT</t>
  </si>
  <si>
    <t>OEBA</t>
  </si>
  <si>
    <t>Gassim Airport</t>
  </si>
  <si>
    <t>Gassim</t>
  </si>
  <si>
    <t>ELQ</t>
  </si>
  <si>
    <t>OEGS</t>
  </si>
  <si>
    <t>Jizan Regional Airport</t>
  </si>
  <si>
    <t>Gizan</t>
  </si>
  <si>
    <t>GIZ</t>
  </si>
  <si>
    <t>OEGN</t>
  </si>
  <si>
    <t>Gurayat Domestic Airport</t>
  </si>
  <si>
    <t>Guriat</t>
  </si>
  <si>
    <t>URY</t>
  </si>
  <si>
    <t>OEGT</t>
  </si>
  <si>
    <t>Al Qaisumah/Hafr Al Batin Airport</t>
  </si>
  <si>
    <t>Hafr Al-batin</t>
  </si>
  <si>
    <t>AQI</t>
  </si>
  <si>
    <t>OEPA</t>
  </si>
  <si>
    <t>Ha'il Airport</t>
  </si>
  <si>
    <t>Hail</t>
  </si>
  <si>
    <t>HAS</t>
  </si>
  <si>
    <t>OEHL</t>
  </si>
  <si>
    <t>King Abdulaziz International Airport</t>
  </si>
  <si>
    <t>Jeddah</t>
  </si>
  <si>
    <t>JED</t>
  </si>
  <si>
    <t>OEJN</t>
  </si>
  <si>
    <t>King Khaled Military City Airport</t>
  </si>
  <si>
    <t>King Khalid Mil.city</t>
  </si>
  <si>
    <t>HBT</t>
  </si>
  <si>
    <t>OEKK</t>
  </si>
  <si>
    <t>Prince Mohammad Bin Abdulaziz Airport</t>
  </si>
  <si>
    <t>Madinah</t>
  </si>
  <si>
    <t>MED</t>
  </si>
  <si>
    <t>OEMA</t>
  </si>
  <si>
    <t>Nejran Airport</t>
  </si>
  <si>
    <t>Nejran</t>
  </si>
  <si>
    <t>EAM</t>
  </si>
  <si>
    <t>OENG</t>
  </si>
  <si>
    <t>Rafha Domestic Airport</t>
  </si>
  <si>
    <t>Rafha</t>
  </si>
  <si>
    <t>RAH</t>
  </si>
  <si>
    <t>OERF</t>
  </si>
  <si>
    <t>King Khaled International Airport</t>
  </si>
  <si>
    <t>Riyadh</t>
  </si>
  <si>
    <t>RUH</t>
  </si>
  <si>
    <t>OERK</t>
  </si>
  <si>
    <t>Riyadh Air Base</t>
  </si>
  <si>
    <t>XXN</t>
  </si>
  <si>
    <t>OERY</t>
  </si>
  <si>
    <t>Sharurah Airport</t>
  </si>
  <si>
    <t>Sharurah</t>
  </si>
  <si>
    <t>SHW</t>
  </si>
  <si>
    <t>OESH</t>
  </si>
  <si>
    <t>Sulayel Airport</t>
  </si>
  <si>
    <t>Sulayel</t>
  </si>
  <si>
    <t>SLF</t>
  </si>
  <si>
    <t>OESL</t>
  </si>
  <si>
    <t>Tabuk Airport</t>
  </si>
  <si>
    <t>Tabuk</t>
  </si>
  <si>
    <t>TUU</t>
  </si>
  <si>
    <t>OETB</t>
  </si>
  <si>
    <t>Ta’if Regional Airport</t>
  </si>
  <si>
    <t>Taif</t>
  </si>
  <si>
    <t>TIF</t>
  </si>
  <si>
    <t>OETF</t>
  </si>
  <si>
    <t>Turaif Domestic Airport</t>
  </si>
  <si>
    <t>Turaif</t>
  </si>
  <si>
    <t>TUI</t>
  </si>
  <si>
    <t>OETR</t>
  </si>
  <si>
    <t>Wadi Al Dawasir Airport</t>
  </si>
  <si>
    <t>Wadi-al-dawasir</t>
  </si>
  <si>
    <t>EWD</t>
  </si>
  <si>
    <t>OEWD</t>
  </si>
  <si>
    <t>Al Wajh Domestic Airport</t>
  </si>
  <si>
    <t>Wejh</t>
  </si>
  <si>
    <t>EJH</t>
  </si>
  <si>
    <t>OEWJ</t>
  </si>
  <si>
    <t>Prince Abdulmohsin Bin Abdulaziz Airport</t>
  </si>
  <si>
    <t>Yenbo</t>
  </si>
  <si>
    <t>YNB</t>
  </si>
  <si>
    <t>OEYN</t>
  </si>
  <si>
    <t>King Khaled Air Base</t>
  </si>
  <si>
    <t>KMX</t>
  </si>
  <si>
    <t>OEKM</t>
  </si>
  <si>
    <t>Bakel Airport</t>
  </si>
  <si>
    <t>Bakel</t>
  </si>
  <si>
    <t>Senegal</t>
  </si>
  <si>
    <t>BXE</t>
  </si>
  <si>
    <t>GOTB</t>
  </si>
  <si>
    <t>Cap Skirring Airport</t>
  </si>
  <si>
    <t>Cap Skiring</t>
  </si>
  <si>
    <t>CSK</t>
  </si>
  <si>
    <t>GOGS</t>
  </si>
  <si>
    <t>Leopold Sedar Senghor International Airport</t>
  </si>
  <si>
    <t>Dakar</t>
  </si>
  <si>
    <t>DKR</t>
  </si>
  <si>
    <t>GOOY</t>
  </si>
  <si>
    <t>Kaolack Airport</t>
  </si>
  <si>
    <t>Kaolack</t>
  </si>
  <si>
    <t>KLC</t>
  </si>
  <si>
    <t>GOOK</t>
  </si>
  <si>
    <t>Kedougou Airport</t>
  </si>
  <si>
    <t>Kedougou</t>
  </si>
  <si>
    <t>KGG</t>
  </si>
  <si>
    <t>GOTK</t>
  </si>
  <si>
    <t>Ouro Sogui Airport</t>
  </si>
  <si>
    <t>Matam</t>
  </si>
  <si>
    <t>MAX</t>
  </si>
  <si>
    <t>GOSM</t>
  </si>
  <si>
    <t>Saint Louis Airport</t>
  </si>
  <si>
    <t>St. Louis</t>
  </si>
  <si>
    <t>XLS</t>
  </si>
  <si>
    <t>GOSS</t>
  </si>
  <si>
    <t>Tambacounda Airport</t>
  </si>
  <si>
    <t>Tambacounda</t>
  </si>
  <si>
    <t>TUD</t>
  </si>
  <si>
    <t>GOTT</t>
  </si>
  <si>
    <t>Ziguinchor Airport</t>
  </si>
  <si>
    <t>Ziguinchor</t>
  </si>
  <si>
    <t>ZIG</t>
  </si>
  <si>
    <t>GOGG</t>
  </si>
  <si>
    <t>Batajnica Air Base</t>
  </si>
  <si>
    <t>Batajnica</t>
  </si>
  <si>
    <t>Serbia</t>
  </si>
  <si>
    <t>BJY</t>
  </si>
  <si>
    <t>LYBT</t>
  </si>
  <si>
    <t>Belgrade Nikola Tesla Airport</t>
  </si>
  <si>
    <t>Belgrade</t>
  </si>
  <si>
    <t>BEG</t>
  </si>
  <si>
    <t>LYBE</t>
  </si>
  <si>
    <t>Nis Airport</t>
  </si>
  <si>
    <t>Nis</t>
  </si>
  <si>
    <t>INI</t>
  </si>
  <si>
    <t>LYNI</t>
  </si>
  <si>
    <t>Pristina International Airport</t>
  </si>
  <si>
    <t>Pristina</t>
  </si>
  <si>
    <t>PRN</t>
  </si>
  <si>
    <t>BKPR</t>
  </si>
  <si>
    <t>Bird Island Airport</t>
  </si>
  <si>
    <t>Bird Island</t>
  </si>
  <si>
    <t>Seychelles</t>
  </si>
  <si>
    <t>BDI</t>
  </si>
  <si>
    <t>FSSB</t>
  </si>
  <si>
    <t>Desroches Airport</t>
  </si>
  <si>
    <t>Desroches</t>
  </si>
  <si>
    <t>DES</t>
  </si>
  <si>
    <t>FSDR</t>
  </si>
  <si>
    <t>Seychelles International Airport</t>
  </si>
  <si>
    <t>Mahe</t>
  </si>
  <si>
    <t>SEZ</t>
  </si>
  <si>
    <t>FSIA</t>
  </si>
  <si>
    <t>Praslin Airport</t>
  </si>
  <si>
    <t>Praslin</t>
  </si>
  <si>
    <t>PRI</t>
  </si>
  <si>
    <t>FSPP</t>
  </si>
  <si>
    <t>Bo Airport</t>
  </si>
  <si>
    <t>Bo</t>
  </si>
  <si>
    <t>Sierra Leone</t>
  </si>
  <si>
    <t>KBS</t>
  </si>
  <si>
    <t>GFBO</t>
  </si>
  <si>
    <t>Sherbro International Airport</t>
  </si>
  <si>
    <t>Bonthe</t>
  </si>
  <si>
    <t>BTE</t>
  </si>
  <si>
    <t>GFBN</t>
  </si>
  <si>
    <t>Lungi International Airport</t>
  </si>
  <si>
    <t>Freetown</t>
  </si>
  <si>
    <t>FNA</t>
  </si>
  <si>
    <t>GFLL</t>
  </si>
  <si>
    <t>Hastings Airport</t>
  </si>
  <si>
    <t>HGS</t>
  </si>
  <si>
    <t>GFHA</t>
  </si>
  <si>
    <t>Gbangbatok Airport</t>
  </si>
  <si>
    <t>Gbangbatok</t>
  </si>
  <si>
    <t>GBK</t>
  </si>
  <si>
    <t>GFGK</t>
  </si>
  <si>
    <t>Kenema Airport</t>
  </si>
  <si>
    <t>Kenema</t>
  </si>
  <si>
    <t>KEN</t>
  </si>
  <si>
    <t>GFKE</t>
  </si>
  <si>
    <t>Yengema Airport</t>
  </si>
  <si>
    <t>Yengema</t>
  </si>
  <si>
    <t>WYE</t>
  </si>
  <si>
    <t>GFYE</t>
  </si>
  <si>
    <t>Paya Lebar Air Base</t>
  </si>
  <si>
    <t>Paya Lebar</t>
  </si>
  <si>
    <t>Singapore</t>
  </si>
  <si>
    <t>QPG</t>
  </si>
  <si>
    <t>WSAP</t>
  </si>
  <si>
    <t>Singapore Changi Airport</t>
  </si>
  <si>
    <t>SIN</t>
  </si>
  <si>
    <t>WSSS</t>
  </si>
  <si>
    <t>Seletar Airport</t>
  </si>
  <si>
    <t>XSP</t>
  </si>
  <si>
    <t>WSSL</t>
  </si>
  <si>
    <t>M. R. stefanik Airport</t>
  </si>
  <si>
    <t>Bratislava</t>
  </si>
  <si>
    <t>Slovakia</t>
  </si>
  <si>
    <t>BTS</t>
  </si>
  <si>
    <t>LZIB</t>
  </si>
  <si>
    <t>Kosice Airport</t>
  </si>
  <si>
    <t>Kosice</t>
  </si>
  <si>
    <t>KSC</t>
  </si>
  <si>
    <t>LZKZ</t>
  </si>
  <si>
    <t>Piestany Airport</t>
  </si>
  <si>
    <t>Piestany</t>
  </si>
  <si>
    <t>PZY</t>
  </si>
  <si>
    <t>LZPP</t>
  </si>
  <si>
    <t>Poprad-Tatry Airport</t>
  </si>
  <si>
    <t>Poprad</t>
  </si>
  <si>
    <t>TAT</t>
  </si>
  <si>
    <t>LZTT</t>
  </si>
  <si>
    <t>Sliac Airport</t>
  </si>
  <si>
    <t>Sliac</t>
  </si>
  <si>
    <t>SLD</t>
  </si>
  <si>
    <t>LZSL</t>
  </si>
  <si>
    <t>zilina Airport</t>
  </si>
  <si>
    <t>zilina</t>
  </si>
  <si>
    <t>ILZ</t>
  </si>
  <si>
    <t>LZZI</t>
  </si>
  <si>
    <t>Ljubljana Joze Pucnik Airport</t>
  </si>
  <si>
    <t>Ljubljana</t>
  </si>
  <si>
    <t>Slovenia</t>
  </si>
  <si>
    <t>LJU</t>
  </si>
  <si>
    <t>LJLJ</t>
  </si>
  <si>
    <t>Maribor Airport</t>
  </si>
  <si>
    <t>Maribor</t>
  </si>
  <si>
    <t>MBX</t>
  </si>
  <si>
    <t>LJMB</t>
  </si>
  <si>
    <t>Portoroz Airport</t>
  </si>
  <si>
    <t>Portoroz</t>
  </si>
  <si>
    <t>POW</t>
  </si>
  <si>
    <t>LJPZ</t>
  </si>
  <si>
    <t>Afutara aerodrome</t>
  </si>
  <si>
    <t>Afutara</t>
  </si>
  <si>
    <t>Solomon Islands</t>
  </si>
  <si>
    <t>AFT</t>
  </si>
  <si>
    <t>AGAF</t>
  </si>
  <si>
    <t>Uru Harbour Airport</t>
  </si>
  <si>
    <t>Atoifi</t>
  </si>
  <si>
    <t>ATD</t>
  </si>
  <si>
    <t>AGAT</t>
  </si>
  <si>
    <t>Auki Airport</t>
  </si>
  <si>
    <t>Auki</t>
  </si>
  <si>
    <t>AKS</t>
  </si>
  <si>
    <t>AGGA</t>
  </si>
  <si>
    <t>Ballalae Airport</t>
  </si>
  <si>
    <t>Ballalae</t>
  </si>
  <si>
    <t>BAS</t>
  </si>
  <si>
    <t>AGGE</t>
  </si>
  <si>
    <t>Choiseul Bay Airport</t>
  </si>
  <si>
    <t>Choiseul Bay</t>
  </si>
  <si>
    <t>CHY</t>
  </si>
  <si>
    <t>AGGC</t>
  </si>
  <si>
    <t>Fera/Maringe Airport</t>
  </si>
  <si>
    <t>Fera Island</t>
  </si>
  <si>
    <t>FRE</t>
  </si>
  <si>
    <t>AGGF</t>
  </si>
  <si>
    <t>Nusatupe Airport</t>
  </si>
  <si>
    <t>Gizo</t>
  </si>
  <si>
    <t>GZO</t>
  </si>
  <si>
    <t>AGGN</t>
  </si>
  <si>
    <t>Honiara International Airport</t>
  </si>
  <si>
    <t>Honiara</t>
  </si>
  <si>
    <t>HIR</t>
  </si>
  <si>
    <t>AGGH</t>
  </si>
  <si>
    <t>Kaghau Airport</t>
  </si>
  <si>
    <t>Kagau Island</t>
  </si>
  <si>
    <t>KGE</t>
  </si>
  <si>
    <t>AGKG</t>
  </si>
  <si>
    <t>Ngorangora Airport</t>
  </si>
  <si>
    <t>Kirakira</t>
  </si>
  <si>
    <t>IRA</t>
  </si>
  <si>
    <t>AGGK</t>
  </si>
  <si>
    <t>Marau Airport</t>
  </si>
  <si>
    <t>Marau</t>
  </si>
  <si>
    <t>RUS</t>
  </si>
  <si>
    <t>AGGU</t>
  </si>
  <si>
    <t>Babanakira Airport</t>
  </si>
  <si>
    <t>Mbambanakira</t>
  </si>
  <si>
    <t>MBU</t>
  </si>
  <si>
    <t>AGGI</t>
  </si>
  <si>
    <t>Munda Airport</t>
  </si>
  <si>
    <t>Munda</t>
  </si>
  <si>
    <t>MUA</t>
  </si>
  <si>
    <t>AGGM</t>
  </si>
  <si>
    <t>Ramata Airport</t>
  </si>
  <si>
    <t>Ramata</t>
  </si>
  <si>
    <t>RBV</t>
  </si>
  <si>
    <t>AGRM</t>
  </si>
  <si>
    <t>Rennell/Tingoa Airport</t>
  </si>
  <si>
    <t>Rennell Island</t>
  </si>
  <si>
    <t>RNL</t>
  </si>
  <si>
    <t>AGGR</t>
  </si>
  <si>
    <t>Ringi Cove Airport</t>
  </si>
  <si>
    <t>Ringi Cove</t>
  </si>
  <si>
    <t>RIN</t>
  </si>
  <si>
    <t>AGRC</t>
  </si>
  <si>
    <t>Santa Ana</t>
  </si>
  <si>
    <t>NNB</t>
  </si>
  <si>
    <t>AGGT</t>
  </si>
  <si>
    <t>Santa Cruz/Graciosa Bay/Luova Airport</t>
  </si>
  <si>
    <t>Santa Cruz/Graciosa Bay/Luova</t>
  </si>
  <si>
    <t>SCZ</t>
  </si>
  <si>
    <t>AGGL</t>
  </si>
  <si>
    <t>Sege Airport</t>
  </si>
  <si>
    <t>Sege</t>
  </si>
  <si>
    <t>EGM</t>
  </si>
  <si>
    <t>AGGS</t>
  </si>
  <si>
    <t>Mono Airport</t>
  </si>
  <si>
    <t>Stirling Island</t>
  </si>
  <si>
    <t>MNY</t>
  </si>
  <si>
    <t>AGGO</t>
  </si>
  <si>
    <t>Suavanao Airport</t>
  </si>
  <si>
    <t>Suavanao</t>
  </si>
  <si>
    <t>VAO</t>
  </si>
  <si>
    <t>AGGV</t>
  </si>
  <si>
    <t>Ulawa Airport</t>
  </si>
  <si>
    <t>Ulawa</t>
  </si>
  <si>
    <t>RNA</t>
  </si>
  <si>
    <t>AGAR</t>
  </si>
  <si>
    <t>Yandina Airport</t>
  </si>
  <si>
    <t>Yandina</t>
  </si>
  <si>
    <t>XYA</t>
  </si>
  <si>
    <t>AGGY</t>
  </si>
  <si>
    <t>Alula Airport</t>
  </si>
  <si>
    <t>Alula</t>
  </si>
  <si>
    <t>Somalia</t>
  </si>
  <si>
    <t>ALU</t>
  </si>
  <si>
    <t>HCMA</t>
  </si>
  <si>
    <t>Berbera Airport</t>
  </si>
  <si>
    <t>Berbera</t>
  </si>
  <si>
    <t>BBO</t>
  </si>
  <si>
    <t>HCMI</t>
  </si>
  <si>
    <t>Bosaso Airport</t>
  </si>
  <si>
    <t>Bosaso</t>
  </si>
  <si>
    <t>BSA</t>
  </si>
  <si>
    <t>HCMF</t>
  </si>
  <si>
    <t>Burao Airport</t>
  </si>
  <si>
    <t>Burao</t>
  </si>
  <si>
    <t>BUO</t>
  </si>
  <si>
    <t>HCMV</t>
  </si>
  <si>
    <t>Galcaio Airport</t>
  </si>
  <si>
    <t>Galcaio</t>
  </si>
  <si>
    <t>GLK</t>
  </si>
  <si>
    <t>HCMR</t>
  </si>
  <si>
    <t>Egal International Airport</t>
  </si>
  <si>
    <t>Hargeisa</t>
  </si>
  <si>
    <t>HGA</t>
  </si>
  <si>
    <t>HCMH</t>
  </si>
  <si>
    <t>Kisimayu Airport</t>
  </si>
  <si>
    <t>Kismayu</t>
  </si>
  <si>
    <t>KMU</t>
  </si>
  <si>
    <t>HCMK</t>
  </si>
  <si>
    <t>Aden Adde International Airport</t>
  </si>
  <si>
    <t>Mogadishu</t>
  </si>
  <si>
    <t>MGQ</t>
  </si>
  <si>
    <t>HCMM</t>
  </si>
  <si>
    <t>Aggeneys Airport</t>
  </si>
  <si>
    <t>Aggeneys</t>
  </si>
  <si>
    <t>South Africa</t>
  </si>
  <si>
    <t>AGZ</t>
  </si>
  <si>
    <t>FAAG</t>
  </si>
  <si>
    <t>Alexander Bay Airport</t>
  </si>
  <si>
    <t>Alexander Bay</t>
  </si>
  <si>
    <t>ALJ</t>
  </si>
  <si>
    <t>FAAB</t>
  </si>
  <si>
    <t>Alldays Airport</t>
  </si>
  <si>
    <t>Alldays</t>
  </si>
  <si>
    <t>ADY</t>
  </si>
  <si>
    <t>FAAL</t>
  </si>
  <si>
    <t>Bisho Airport</t>
  </si>
  <si>
    <t>Bisho</t>
  </si>
  <si>
    <t>BIY</t>
  </si>
  <si>
    <t>FABE</t>
  </si>
  <si>
    <t>Bram Fischer International Airport</t>
  </si>
  <si>
    <t>Bloemfontein</t>
  </si>
  <si>
    <t>BFN</t>
  </si>
  <si>
    <t>FABL</t>
  </si>
  <si>
    <t>Cape Town International Airport</t>
  </si>
  <si>
    <t>Cape Town</t>
  </si>
  <si>
    <t>CPT</t>
  </si>
  <si>
    <t>FACT</t>
  </si>
  <si>
    <t>King Shaka International Airport</t>
  </si>
  <si>
    <t>Durban</t>
  </si>
  <si>
    <t>DUR</t>
  </si>
  <si>
    <t>FALE</t>
  </si>
  <si>
    <t>Virginia Airport</t>
  </si>
  <si>
    <t>VIR</t>
  </si>
  <si>
    <t>FAVG</t>
  </si>
  <si>
    <t>Ben Schoeman Airport</t>
  </si>
  <si>
    <t>East London</t>
  </si>
  <si>
    <t>ELS</t>
  </si>
  <si>
    <t>FaeL</t>
  </si>
  <si>
    <t>George Airport</t>
  </si>
  <si>
    <t>George</t>
  </si>
  <si>
    <t>GRJ</t>
  </si>
  <si>
    <t>FAGG</t>
  </si>
  <si>
    <t>Hoedspruit Air Force Base Airport</t>
  </si>
  <si>
    <t>Hoedspruit</t>
  </si>
  <si>
    <t>HDS</t>
  </si>
  <si>
    <t>FAHS</t>
  </si>
  <si>
    <t>Grand Central Airport</t>
  </si>
  <si>
    <t>Johannesburg</t>
  </si>
  <si>
    <t>GCJ</t>
  </si>
  <si>
    <t>FAGC</t>
  </si>
  <si>
    <t>Lanseria Airport</t>
  </si>
  <si>
    <t>HLA</t>
  </si>
  <si>
    <t>FALA</t>
  </si>
  <si>
    <t>OR Tambo International Airport</t>
  </si>
  <si>
    <t>JNB</t>
  </si>
  <si>
    <t>FAJS</t>
  </si>
  <si>
    <t>Rand Airport</t>
  </si>
  <si>
    <t>QRA</t>
  </si>
  <si>
    <t>FAGM</t>
  </si>
  <si>
    <t>Kimberley Airport</t>
  </si>
  <si>
    <t>Kimberley</t>
  </si>
  <si>
    <t>KIM</t>
  </si>
  <si>
    <t>FAKM</t>
  </si>
  <si>
    <t>Kleinsee Airport</t>
  </si>
  <si>
    <t>Kleinsee</t>
  </si>
  <si>
    <t>KLZ</t>
  </si>
  <si>
    <t>FAKZ</t>
  </si>
  <si>
    <t>Johan Pienaar Airport</t>
  </si>
  <si>
    <t>Kuruman</t>
  </si>
  <si>
    <t>KMH</t>
  </si>
  <si>
    <t>FAKU</t>
  </si>
  <si>
    <t>Ladysmith Airport</t>
  </si>
  <si>
    <t>Ladysmith</t>
  </si>
  <si>
    <t>LAY</t>
  </si>
  <si>
    <t>FALY</t>
  </si>
  <si>
    <t>Lime Acres Finsch Mine Airport</t>
  </si>
  <si>
    <t>Lime Acres</t>
  </si>
  <si>
    <t>LMR</t>
  </si>
  <si>
    <t>FALC</t>
  </si>
  <si>
    <t>Mmabatho International Airport</t>
  </si>
  <si>
    <t>Mafeking</t>
  </si>
  <si>
    <t>MBD</t>
  </si>
  <si>
    <t>FAMM</t>
  </si>
  <si>
    <t>Malamala Airport</t>
  </si>
  <si>
    <t>Malamala</t>
  </si>
  <si>
    <t>AAM</t>
  </si>
  <si>
    <t>FAMD</t>
  </si>
  <si>
    <t>Margate Airport</t>
  </si>
  <si>
    <t>Margate</t>
  </si>
  <si>
    <t>MGH</t>
  </si>
  <si>
    <t>FAMG</t>
  </si>
  <si>
    <t>Kruger Mpumalanga International Airport</t>
  </si>
  <si>
    <t>Mpumalanga</t>
  </si>
  <si>
    <t>MQP</t>
  </si>
  <si>
    <t>FAKN</t>
  </si>
  <si>
    <t>Morningside Farm Airport</t>
  </si>
  <si>
    <t>Musina</t>
  </si>
  <si>
    <t>MEZ</t>
  </si>
  <si>
    <t>FAMS</t>
  </si>
  <si>
    <t>Nelspruit Airport</t>
  </si>
  <si>
    <t>Nelspruit</t>
  </si>
  <si>
    <t>NLP</t>
  </si>
  <si>
    <t>FANS</t>
  </si>
  <si>
    <t>NCS</t>
  </si>
  <si>
    <t>FANC</t>
  </si>
  <si>
    <t>Oudtshoorn Airport</t>
  </si>
  <si>
    <t>Oudtshoorn</t>
  </si>
  <si>
    <t>DUH</t>
  </si>
  <si>
    <t>FAOH</t>
  </si>
  <si>
    <t>Hendrik Van Eck Airport</t>
  </si>
  <si>
    <t>Phalaborwa</t>
  </si>
  <si>
    <t>PHW</t>
  </si>
  <si>
    <t>FAPH</t>
  </si>
  <si>
    <t>Zulu Inyala Airport</t>
  </si>
  <si>
    <t>Phinda</t>
  </si>
  <si>
    <t>PZL</t>
  </si>
  <si>
    <t>FADQ</t>
  </si>
  <si>
    <t>Pietermaritzburg Airport</t>
  </si>
  <si>
    <t>Pietermaritzburg</t>
  </si>
  <si>
    <t>PZB</t>
  </si>
  <si>
    <t>FAPM</t>
  </si>
  <si>
    <t>Pilanesberg International Airport</t>
  </si>
  <si>
    <t>Pilanesberg</t>
  </si>
  <si>
    <t>NTY</t>
  </si>
  <si>
    <t>FAPN</t>
  </si>
  <si>
    <t>Port Elizabeth Airport</t>
  </si>
  <si>
    <t>Port Elizabeth</t>
  </si>
  <si>
    <t>PLZ</t>
  </si>
  <si>
    <t>FAPE</t>
  </si>
  <si>
    <t>Polokwane International Airport</t>
  </si>
  <si>
    <t>Potgietersrus</t>
  </si>
  <si>
    <t>PTG</t>
  </si>
  <si>
    <t>FAPP</t>
  </si>
  <si>
    <t>Wonderboom Airport</t>
  </si>
  <si>
    <t>Pretoria</t>
  </si>
  <si>
    <t>PRY</t>
  </si>
  <si>
    <t>FAWB</t>
  </si>
  <si>
    <t>Queenstown Airport</t>
  </si>
  <si>
    <t>Queenstown</t>
  </si>
  <si>
    <t>UTW</t>
  </si>
  <si>
    <t>FAQT</t>
  </si>
  <si>
    <t>Richards Bay Airport</t>
  </si>
  <si>
    <t>Richard's Bay</t>
  </si>
  <si>
    <t>RCB</t>
  </si>
  <si>
    <t>FARB</t>
  </si>
  <si>
    <t>Robertson Airport</t>
  </si>
  <si>
    <t>Robertson</t>
  </si>
  <si>
    <t>ROD</t>
  </si>
  <si>
    <t>FARS</t>
  </si>
  <si>
    <t>Sishen Airport</t>
  </si>
  <si>
    <t>Sishen</t>
  </si>
  <si>
    <t>SIS</t>
  </si>
  <si>
    <t>FASS</t>
  </si>
  <si>
    <t>Skukuza Airport</t>
  </si>
  <si>
    <t>Skukuza</t>
  </si>
  <si>
    <t>SZK</t>
  </si>
  <si>
    <t>FASZ</t>
  </si>
  <si>
    <t>Springbok Airport</t>
  </si>
  <si>
    <t>Springbok</t>
  </si>
  <si>
    <t>SBU</t>
  </si>
  <si>
    <t>FASB</t>
  </si>
  <si>
    <t>Tzaneen Airport</t>
  </si>
  <si>
    <t>Tzaneen</t>
  </si>
  <si>
    <t>LTA</t>
  </si>
  <si>
    <t>FATZ</t>
  </si>
  <si>
    <t>Prince Mangosuthu Buthelezi Airport</t>
  </si>
  <si>
    <t>Ulundi</t>
  </si>
  <si>
    <t>ULD</t>
  </si>
  <si>
    <t>FAUL</t>
  </si>
  <si>
    <t>K. D. Matanzima Airport</t>
  </si>
  <si>
    <t>Umtata</t>
  </si>
  <si>
    <t>UTT</t>
  </si>
  <si>
    <t>FAUT</t>
  </si>
  <si>
    <t>Pierre Van Ryneveld Airport</t>
  </si>
  <si>
    <t>Upington</t>
  </si>
  <si>
    <t>UTN</t>
  </si>
  <si>
    <t>FAUP</t>
  </si>
  <si>
    <t>Vryburg Airport</t>
  </si>
  <si>
    <t>Vryburg</t>
  </si>
  <si>
    <t>VRU</t>
  </si>
  <si>
    <t>FAVB</t>
  </si>
  <si>
    <t>Welkom Airport</t>
  </si>
  <si>
    <t>Welkom</t>
  </si>
  <si>
    <t>WEL</t>
  </si>
  <si>
    <t>FAWM</t>
  </si>
  <si>
    <t>Gimhae International Airport</t>
  </si>
  <si>
    <t>Busan</t>
  </si>
  <si>
    <t>South Korea</t>
  </si>
  <si>
    <t>PUS</t>
  </si>
  <si>
    <t>RKPK</t>
  </si>
  <si>
    <t>Jeju International Airport</t>
  </si>
  <si>
    <t>Cheju</t>
  </si>
  <si>
    <t>CJU</t>
  </si>
  <si>
    <t>RKPC</t>
  </si>
  <si>
    <t>Cheongju International Airport</t>
  </si>
  <si>
    <t>Chongju</t>
  </si>
  <si>
    <t>CJJ</t>
  </si>
  <si>
    <t>RKTU</t>
  </si>
  <si>
    <t>Jeon Ju Airport</t>
  </si>
  <si>
    <t>Jhunju</t>
  </si>
  <si>
    <t>CHN</t>
  </si>
  <si>
    <t>RKJU</t>
  </si>
  <si>
    <t>Gangneung Airport</t>
  </si>
  <si>
    <t>Kangnung</t>
  </si>
  <si>
    <t>KAG</t>
  </si>
  <si>
    <t>RKNN</t>
  </si>
  <si>
    <t>Kunsan Air Base</t>
  </si>
  <si>
    <t>Kunsan</t>
  </si>
  <si>
    <t>KUV</t>
  </si>
  <si>
    <t>RKJK</t>
  </si>
  <si>
    <t>Gwangju Airport</t>
  </si>
  <si>
    <t>Kwangju</t>
  </si>
  <si>
    <t>KWJ</t>
  </si>
  <si>
    <t>RKJJ</t>
  </si>
  <si>
    <t>Mokpo Heliport</t>
  </si>
  <si>
    <t>Mokpo</t>
  </si>
  <si>
    <t>MPK</t>
  </si>
  <si>
    <t>RKJM</t>
  </si>
  <si>
    <t>Muan International Airport</t>
  </si>
  <si>
    <t>Muan</t>
  </si>
  <si>
    <t>MWX</t>
  </si>
  <si>
    <t>RKJB</t>
  </si>
  <si>
    <t>Osan Air Base</t>
  </si>
  <si>
    <t>Osan</t>
  </si>
  <si>
    <t>OSN</t>
  </si>
  <si>
    <t>RKSO</t>
  </si>
  <si>
    <t>Pohang Airport</t>
  </si>
  <si>
    <t>Pohang</t>
  </si>
  <si>
    <t>KPO</t>
  </si>
  <si>
    <t>RKTH</t>
  </si>
  <si>
    <t>Sacheon Air Base</t>
  </si>
  <si>
    <t>Sacheon</t>
  </si>
  <si>
    <t>HIN</t>
  </si>
  <si>
    <t>RKPS</t>
  </si>
  <si>
    <t>Gimpo International Airport</t>
  </si>
  <si>
    <t>Seoul</t>
  </si>
  <si>
    <t>GMP</t>
  </si>
  <si>
    <t>RKSS</t>
  </si>
  <si>
    <t>Incheon International Airport</t>
  </si>
  <si>
    <t>ICN</t>
  </si>
  <si>
    <t>RKSI</t>
  </si>
  <si>
    <t>Seoul Air Base</t>
  </si>
  <si>
    <t>Seoul East</t>
  </si>
  <si>
    <t>SSN</t>
  </si>
  <si>
    <t>RKSM</t>
  </si>
  <si>
    <t>Sokcho Airport</t>
  </si>
  <si>
    <t>Sokch'o</t>
  </si>
  <si>
    <t>SHO</t>
  </si>
  <si>
    <t>RKND</t>
  </si>
  <si>
    <t>Yangyang International Airport</t>
  </si>
  <si>
    <t>Sokcho / Gangneung</t>
  </si>
  <si>
    <t>YNY</t>
  </si>
  <si>
    <t>RKNY</t>
  </si>
  <si>
    <t>Suwon Airport</t>
  </si>
  <si>
    <t>Suwon</t>
  </si>
  <si>
    <t>SWU</t>
  </si>
  <si>
    <t>RKSW</t>
  </si>
  <si>
    <t>Daegu Airport</t>
  </si>
  <si>
    <t>Taegu</t>
  </si>
  <si>
    <t>Tae</t>
  </si>
  <si>
    <t>RKTN</t>
  </si>
  <si>
    <t>Ulsan Airport</t>
  </si>
  <si>
    <t>Ulsan</t>
  </si>
  <si>
    <t>USN</t>
  </si>
  <si>
    <t>RKPU</t>
  </si>
  <si>
    <t>Wonju Airport</t>
  </si>
  <si>
    <t>Wonju</t>
  </si>
  <si>
    <t>WJU</t>
  </si>
  <si>
    <t>RKNW</t>
  </si>
  <si>
    <t>Yecheon Airport</t>
  </si>
  <si>
    <t>Yechon</t>
  </si>
  <si>
    <t>YEC</t>
  </si>
  <si>
    <t>RKTY</t>
  </si>
  <si>
    <t>Yeosu Airport</t>
  </si>
  <si>
    <t>Yeosu</t>
  </si>
  <si>
    <t>RSU</t>
  </si>
  <si>
    <t>RKJY</t>
  </si>
  <si>
    <t>Juba International Airport</t>
  </si>
  <si>
    <t>Juba</t>
  </si>
  <si>
    <t>South Sudan</t>
  </si>
  <si>
    <t>JUB</t>
  </si>
  <si>
    <t>HSSJ</t>
  </si>
  <si>
    <t>Alicante International Airport</t>
  </si>
  <si>
    <t>Alicante</t>
  </si>
  <si>
    <t>Spain</t>
  </si>
  <si>
    <t>ALC</t>
  </si>
  <si>
    <t>LEAL</t>
  </si>
  <si>
    <t>Almeria International Airport</t>
  </si>
  <si>
    <t>Almeria</t>
  </si>
  <si>
    <t>LEI</t>
  </si>
  <si>
    <t>LEAM</t>
  </si>
  <si>
    <t>Lanzarote Airport</t>
  </si>
  <si>
    <t>Arrecife</t>
  </si>
  <si>
    <t>ACE</t>
  </si>
  <si>
    <t>GCRR</t>
  </si>
  <si>
    <t>Asturias Airport</t>
  </si>
  <si>
    <t>Aviles</t>
  </si>
  <si>
    <t>OVD</t>
  </si>
  <si>
    <t>LEAS</t>
  </si>
  <si>
    <t>Badajoz Airport</t>
  </si>
  <si>
    <t>Badajoz</t>
  </si>
  <si>
    <t>BJZ</t>
  </si>
  <si>
    <t>LEBZ</t>
  </si>
  <si>
    <t>Barcelona International Airport</t>
  </si>
  <si>
    <t>Barcelona</t>
  </si>
  <si>
    <t>BCN</t>
  </si>
  <si>
    <t>LEBL</t>
  </si>
  <si>
    <t>Bilbao Airport</t>
  </si>
  <si>
    <t>Bilbao</t>
  </si>
  <si>
    <t>BIO</t>
  </si>
  <si>
    <t>LEBB</t>
  </si>
  <si>
    <t>Burgos Airport</t>
  </si>
  <si>
    <t>Burgos</t>
  </si>
  <si>
    <t>RGS</t>
  </si>
  <si>
    <t>LEBG</t>
  </si>
  <si>
    <t>Castellon-Costa Azahar Airport</t>
  </si>
  <si>
    <t>Castellon de la Plana</t>
  </si>
  <si>
    <t>CDT</t>
  </si>
  <si>
    <t>LEDS</t>
  </si>
  <si>
    <t>Ciudad Real Central Airport</t>
  </si>
  <si>
    <t>Ciudad Real</t>
  </si>
  <si>
    <t>CQM</t>
  </si>
  <si>
    <t>LERL</t>
  </si>
  <si>
    <t>Cordoba Airport</t>
  </si>
  <si>
    <t>ODB</t>
  </si>
  <si>
    <t>LEBA</t>
  </si>
  <si>
    <t>Fuerteventura Airport</t>
  </si>
  <si>
    <t>Fuerteventura</t>
  </si>
  <si>
    <t>FUE</t>
  </si>
  <si>
    <t>GCFV</t>
  </si>
  <si>
    <t>Girona Airport</t>
  </si>
  <si>
    <t>Gerona</t>
  </si>
  <si>
    <t>GRO</t>
  </si>
  <si>
    <t>LEGE</t>
  </si>
  <si>
    <t>Gran Canaria Airport</t>
  </si>
  <si>
    <t>Gran Canaria</t>
  </si>
  <si>
    <t>LPA</t>
  </si>
  <si>
    <t>GCLP</t>
  </si>
  <si>
    <t>Federico Garcia Lorca Airport</t>
  </si>
  <si>
    <t>Granada</t>
  </si>
  <si>
    <t>GRX</t>
  </si>
  <si>
    <t>LEGR</t>
  </si>
  <si>
    <t>Hierro Airport</t>
  </si>
  <si>
    <t>Hierro</t>
  </si>
  <si>
    <t>VDE</t>
  </si>
  <si>
    <t>GCHI</t>
  </si>
  <si>
    <t>Huesca/Pirineos Airport</t>
  </si>
  <si>
    <t>Huesca</t>
  </si>
  <si>
    <t>HSK</t>
  </si>
  <si>
    <t>LEHC</t>
  </si>
  <si>
    <t>Ibiza Airport</t>
  </si>
  <si>
    <t>Ibiza</t>
  </si>
  <si>
    <t>IBZ</t>
  </si>
  <si>
    <t>LEIB</t>
  </si>
  <si>
    <t>Jerez Airport</t>
  </si>
  <si>
    <t>Jerez</t>
  </si>
  <si>
    <t>XRY</t>
  </si>
  <si>
    <t>LEJR</t>
  </si>
  <si>
    <t>A Coruna Airport</t>
  </si>
  <si>
    <t>La Coruna</t>
  </si>
  <si>
    <t>LCG</t>
  </si>
  <si>
    <t>LECO</t>
  </si>
  <si>
    <t>La Gomera Airport</t>
  </si>
  <si>
    <t>La Gomera</t>
  </si>
  <si>
    <t>GMZ</t>
  </si>
  <si>
    <t>GCGM</t>
  </si>
  <si>
    <t>Leon Airport</t>
  </si>
  <si>
    <t>Leon</t>
  </si>
  <si>
    <t>LEN</t>
  </si>
  <si>
    <t>LELN</t>
  </si>
  <si>
    <t>Lleida-Alguaire Airport</t>
  </si>
  <si>
    <t>Lleida</t>
  </si>
  <si>
    <t>ILD</t>
  </si>
  <si>
    <t>LEDA</t>
  </si>
  <si>
    <t>Logrono-Agoncillo Airport</t>
  </si>
  <si>
    <t>Logrono-Agoncillo</t>
  </si>
  <si>
    <t>RJL</t>
  </si>
  <si>
    <t>LELO</t>
  </si>
  <si>
    <t>Cuatro Vientos Airport</t>
  </si>
  <si>
    <t>Madrid</t>
  </si>
  <si>
    <t>ECV</t>
  </si>
  <si>
    <t>LECU</t>
  </si>
  <si>
    <t>Adolfo Suarez Madrid–Barajas Airport</t>
  </si>
  <si>
    <t>MAD</t>
  </si>
  <si>
    <t>LEMD</t>
  </si>
  <si>
    <t>Torrejon Airport</t>
  </si>
  <si>
    <t>TOJ</t>
  </si>
  <si>
    <t>LETO</t>
  </si>
  <si>
    <t>Malaga Airport</t>
  </si>
  <si>
    <t>Malaga</t>
  </si>
  <si>
    <t>AGP</t>
  </si>
  <si>
    <t>LEMG</t>
  </si>
  <si>
    <t>Melilla Airport</t>
  </si>
  <si>
    <t>Melilla</t>
  </si>
  <si>
    <t>MLN</t>
  </si>
  <si>
    <t>GEML</t>
  </si>
  <si>
    <t>Menorca Airport</t>
  </si>
  <si>
    <t>Menorca</t>
  </si>
  <si>
    <t>MAH</t>
  </si>
  <si>
    <t>LEMH</t>
  </si>
  <si>
    <t>San Javier Airport</t>
  </si>
  <si>
    <t>Murcia</t>
  </si>
  <si>
    <t>MJV</t>
  </si>
  <si>
    <t>LELC</t>
  </si>
  <si>
    <t>Palma De Mallorca Airport</t>
  </si>
  <si>
    <t>Palma de Mallorca</t>
  </si>
  <si>
    <t>PMI</t>
  </si>
  <si>
    <t>LEPA</t>
  </si>
  <si>
    <t>Pamplona Airport</t>
  </si>
  <si>
    <t>Pamplona</t>
  </si>
  <si>
    <t>PNA</t>
  </si>
  <si>
    <t>LEPP</t>
  </si>
  <si>
    <t>Reus Air Base</t>
  </si>
  <si>
    <t>Reus</t>
  </si>
  <si>
    <t>REU</t>
  </si>
  <si>
    <t>LERS</t>
  </si>
  <si>
    <t>Sabadell Airport</t>
  </si>
  <si>
    <t>Sabadell</t>
  </si>
  <si>
    <t>QSA</t>
  </si>
  <si>
    <t>LELL</t>
  </si>
  <si>
    <t>Salamanca Airport</t>
  </si>
  <si>
    <t>Salamanca</t>
  </si>
  <si>
    <t>SLM</t>
  </si>
  <si>
    <t>LESA</t>
  </si>
  <si>
    <t>San Sebastian Airport</t>
  </si>
  <si>
    <t>San Sebastian</t>
  </si>
  <si>
    <t>EAS</t>
  </si>
  <si>
    <t>LESO</t>
  </si>
  <si>
    <t>La Palma Airport</t>
  </si>
  <si>
    <t>Santa Cruz De La Palma</t>
  </si>
  <si>
    <t>SPC</t>
  </si>
  <si>
    <t>GCLA</t>
  </si>
  <si>
    <t>Santander Airport</t>
  </si>
  <si>
    <t>Santander</t>
  </si>
  <si>
    <t>SDR</t>
  </si>
  <si>
    <t>LEXJ</t>
  </si>
  <si>
    <t>Santiago de Compostela Airport</t>
  </si>
  <si>
    <t>SCQ</t>
  </si>
  <si>
    <t>LEST</t>
  </si>
  <si>
    <t>Pirineus - la Seu d'Urgel Airport</t>
  </si>
  <si>
    <t>Seo De Urgel</t>
  </si>
  <si>
    <t>LEU</t>
  </si>
  <si>
    <t>LESU</t>
  </si>
  <si>
    <t>Moron Air Base</t>
  </si>
  <si>
    <t>Sevilla</t>
  </si>
  <si>
    <t>OZP</t>
  </si>
  <si>
    <t>LEMO</t>
  </si>
  <si>
    <t>Sevilla Airport</t>
  </si>
  <si>
    <t>SVQ</t>
  </si>
  <si>
    <t>LEZL</t>
  </si>
  <si>
    <t>Tenerife Norte Airport</t>
  </si>
  <si>
    <t>Tenerife</t>
  </si>
  <si>
    <t>TFN</t>
  </si>
  <si>
    <t>GCXO</t>
  </si>
  <si>
    <t>Tenerife South Airport</t>
  </si>
  <si>
    <t>TFS</t>
  </si>
  <si>
    <t>GCTS</t>
  </si>
  <si>
    <t>Teruel Airport</t>
  </si>
  <si>
    <t>Teruel</t>
  </si>
  <si>
    <t>TEV</t>
  </si>
  <si>
    <t>LETL</t>
  </si>
  <si>
    <t>Valencia Airport</t>
  </si>
  <si>
    <t>Valencia</t>
  </si>
  <si>
    <t>VLC</t>
  </si>
  <si>
    <t>LEVC</t>
  </si>
  <si>
    <t>Valladolid Airport</t>
  </si>
  <si>
    <t>Valladolid</t>
  </si>
  <si>
    <t>VLL</t>
  </si>
  <si>
    <t>LEVD</t>
  </si>
  <si>
    <t>Vigo Airport</t>
  </si>
  <si>
    <t>Vigo</t>
  </si>
  <si>
    <t>VGO</t>
  </si>
  <si>
    <t>LEVX</t>
  </si>
  <si>
    <t>Vitoria/Foronda Airport</t>
  </si>
  <si>
    <t>VIT</t>
  </si>
  <si>
    <t>LEVT</t>
  </si>
  <si>
    <t>Zaragoza Air Base</t>
  </si>
  <si>
    <t>Zaragoza</t>
  </si>
  <si>
    <t>ZAZ</t>
  </si>
  <si>
    <t>LEZG</t>
  </si>
  <si>
    <t>Anuradhapura Air Force Base</t>
  </si>
  <si>
    <t>Anuradhapura</t>
  </si>
  <si>
    <t>Sri Lanka</t>
  </si>
  <si>
    <t>ACJ</t>
  </si>
  <si>
    <t>VCCA</t>
  </si>
  <si>
    <t>Bandaranaike International Colombo Airport</t>
  </si>
  <si>
    <t>Colombo</t>
  </si>
  <si>
    <t>CMB</t>
  </si>
  <si>
    <t>VCBI</t>
  </si>
  <si>
    <t>Colombo Ratmalana Airport</t>
  </si>
  <si>
    <t>RML</t>
  </si>
  <si>
    <t>VCCC</t>
  </si>
  <si>
    <t>Ampara Airport</t>
  </si>
  <si>
    <t>Galoya</t>
  </si>
  <si>
    <t>GOY</t>
  </si>
  <si>
    <t>VCCG</t>
  </si>
  <si>
    <t>Kankesanturai Airport</t>
  </si>
  <si>
    <t>Jaffna</t>
  </si>
  <si>
    <t>JAF</t>
  </si>
  <si>
    <t>VCCJ</t>
  </si>
  <si>
    <t>Koggala Airport</t>
  </si>
  <si>
    <t>Koggala</t>
  </si>
  <si>
    <t>KCT</t>
  </si>
  <si>
    <t>VCCK</t>
  </si>
  <si>
    <t>Mattala Rajapaksa International Airport</t>
  </si>
  <si>
    <t>Mattala</t>
  </si>
  <si>
    <t>HRI</t>
  </si>
  <si>
    <t>VCRI</t>
  </si>
  <si>
    <t>Hingurakgoda Air Force Base</t>
  </si>
  <si>
    <t>Polonnaruwa Town</t>
  </si>
  <si>
    <t>HIM</t>
  </si>
  <si>
    <t>VCCH</t>
  </si>
  <si>
    <t>Sigiriya Air Force Base</t>
  </si>
  <si>
    <t>Sigiriya</t>
  </si>
  <si>
    <t>GIU</t>
  </si>
  <si>
    <t>VCCS</t>
  </si>
  <si>
    <t>China Bay Airport</t>
  </si>
  <si>
    <t>Trinciomalee</t>
  </si>
  <si>
    <t>TRR</t>
  </si>
  <si>
    <t>VCCT</t>
  </si>
  <si>
    <t>Weerawila Airport</t>
  </si>
  <si>
    <t>Wirawila</t>
  </si>
  <si>
    <t>WRZ</t>
  </si>
  <si>
    <t>VCCW</t>
  </si>
  <si>
    <t>Atbara Airport</t>
  </si>
  <si>
    <t>Atbara</t>
  </si>
  <si>
    <t>Sudan</t>
  </si>
  <si>
    <t>ATB</t>
  </si>
  <si>
    <t>HSAT</t>
  </si>
  <si>
    <t>Dongola Airport</t>
  </si>
  <si>
    <t>Dongola</t>
  </si>
  <si>
    <t>DOG</t>
  </si>
  <si>
    <t>HSDN</t>
  </si>
  <si>
    <t>El Fasher Airport</t>
  </si>
  <si>
    <t>El Fasher</t>
  </si>
  <si>
    <t>ELF</t>
  </si>
  <si>
    <t>HSFS</t>
  </si>
  <si>
    <t>El Obeid Airport</t>
  </si>
  <si>
    <t>El Obeid</t>
  </si>
  <si>
    <t>EBD</t>
  </si>
  <si>
    <t>HSOB</t>
  </si>
  <si>
    <t>Geneina Airport</t>
  </si>
  <si>
    <t>Geneina</t>
  </si>
  <si>
    <t>EGN</t>
  </si>
  <si>
    <t>HSGN</t>
  </si>
  <si>
    <t>Kassala Airport</t>
  </si>
  <si>
    <t>Kassala</t>
  </si>
  <si>
    <t>KSL</t>
  </si>
  <si>
    <t>HSKA</t>
  </si>
  <si>
    <t>Khartoum International Airport</t>
  </si>
  <si>
    <t>Khartoum</t>
  </si>
  <si>
    <t>KRT</t>
  </si>
  <si>
    <t>HSSS</t>
  </si>
  <si>
    <t>Malakal Airport</t>
  </si>
  <si>
    <t>Malakal</t>
  </si>
  <si>
    <t>MAK</t>
  </si>
  <si>
    <t>HSSM</t>
  </si>
  <si>
    <t>Merowe New Airport</t>
  </si>
  <si>
    <t>Merowe</t>
  </si>
  <si>
    <t>MWE</t>
  </si>
  <si>
    <t>HSMN</t>
  </si>
  <si>
    <t>Nyala Airport</t>
  </si>
  <si>
    <t>Nyala</t>
  </si>
  <si>
    <t>UYL</t>
  </si>
  <si>
    <t>HSNN</t>
  </si>
  <si>
    <t>Port Sudan New International Airport</t>
  </si>
  <si>
    <t>Port Sudan</t>
  </si>
  <si>
    <t>PZU</t>
  </si>
  <si>
    <t>HSPN</t>
  </si>
  <si>
    <t>Rumbek Airport</t>
  </si>
  <si>
    <t>Rumbek</t>
  </si>
  <si>
    <t>RBX</t>
  </si>
  <si>
    <t>HSMK</t>
  </si>
  <si>
    <t>Wadi Halfa Airport</t>
  </si>
  <si>
    <t>Wadi Halfa</t>
  </si>
  <si>
    <t>WHF</t>
  </si>
  <si>
    <t>HSSW</t>
  </si>
  <si>
    <t>Wau Airport</t>
  </si>
  <si>
    <t>Wau</t>
  </si>
  <si>
    <t>WUU</t>
  </si>
  <si>
    <t>HSWW</t>
  </si>
  <si>
    <t>Albina Airport</t>
  </si>
  <si>
    <t>Albina</t>
  </si>
  <si>
    <t>Suriname</t>
  </si>
  <si>
    <t>ABN</t>
  </si>
  <si>
    <t>SMBN</t>
  </si>
  <si>
    <t>Drietabbetje Airport</t>
  </si>
  <si>
    <t>Drietabbetje</t>
  </si>
  <si>
    <t>DRJ</t>
  </si>
  <si>
    <t>SMDA</t>
  </si>
  <si>
    <t>Nieuw Nickerie Airport</t>
  </si>
  <si>
    <t>Nieuw Nickerie</t>
  </si>
  <si>
    <t>ICK</t>
  </si>
  <si>
    <t>SMNI</t>
  </si>
  <si>
    <t>Vincent Fayks Airport</t>
  </si>
  <si>
    <t>Paloemeu</t>
  </si>
  <si>
    <t>OEM</t>
  </si>
  <si>
    <t>SMPA</t>
  </si>
  <si>
    <t>Zorg en Hoop Airport</t>
  </si>
  <si>
    <t>Paramaribo</t>
  </si>
  <si>
    <t>ORG</t>
  </si>
  <si>
    <t>SMZO</t>
  </si>
  <si>
    <t>Stoelmanseiland Airport</t>
  </si>
  <si>
    <t>Stoelmans Eiland</t>
  </si>
  <si>
    <t>SMZ</t>
  </si>
  <si>
    <t>SMST</t>
  </si>
  <si>
    <t>Totness Airport</t>
  </si>
  <si>
    <t>Totness</t>
  </si>
  <si>
    <t>TOT</t>
  </si>
  <si>
    <t>SMCO</t>
  </si>
  <si>
    <t>Wageningen Airstrip</t>
  </si>
  <si>
    <t>Wageningen</t>
  </si>
  <si>
    <t>AGI</t>
  </si>
  <si>
    <t>SMWA</t>
  </si>
  <si>
    <t>Johan Adolf Pengel International Airport</t>
  </si>
  <si>
    <t>Zandery</t>
  </si>
  <si>
    <t>PBM</t>
  </si>
  <si>
    <t>SMJP</t>
  </si>
  <si>
    <t>Matsapha Airport</t>
  </si>
  <si>
    <t>Manzini</t>
  </si>
  <si>
    <t>Swaziland</t>
  </si>
  <si>
    <t>MTS</t>
  </si>
  <si>
    <t>FDMS</t>
  </si>
  <si>
    <t>angelholm-Helsingborg Airport</t>
  </si>
  <si>
    <t>angelholm</t>
  </si>
  <si>
    <t>Sweden</t>
  </si>
  <si>
    <t>AGH</t>
  </si>
  <si>
    <t>ESTA</t>
  </si>
  <si>
    <t>Arvidsjaur Airport</t>
  </si>
  <si>
    <t>Arvidsjaur</t>
  </si>
  <si>
    <t>AJR</t>
  </si>
  <si>
    <t>ESNX</t>
  </si>
  <si>
    <t>Borlange Airport</t>
  </si>
  <si>
    <t>Borlange</t>
  </si>
  <si>
    <t>BLE</t>
  </si>
  <si>
    <t>ESSD</t>
  </si>
  <si>
    <t>Gallivare Airport</t>
  </si>
  <si>
    <t>Gallivare</t>
  </si>
  <si>
    <t>GEV</t>
  </si>
  <si>
    <t>ESNG</t>
  </si>
  <si>
    <t>Gavle Sandviken Airport</t>
  </si>
  <si>
    <t>Gavle</t>
  </si>
  <si>
    <t>GVX</t>
  </si>
  <si>
    <t>ESSK</t>
  </si>
  <si>
    <t>Gothenburg-Landvetter Airport</t>
  </si>
  <si>
    <t>Gothenborg</t>
  </si>
  <si>
    <t>GOT</t>
  </si>
  <si>
    <t>ESGG</t>
  </si>
  <si>
    <t>Gothenburg City Airport</t>
  </si>
  <si>
    <t>GSE</t>
  </si>
  <si>
    <t>ESGP</t>
  </si>
  <si>
    <t>Hagfors Airport</t>
  </si>
  <si>
    <t>Hagfors</t>
  </si>
  <si>
    <t>HFS</t>
  </si>
  <si>
    <t>ESOH</t>
  </si>
  <si>
    <t>Halmstad Airport</t>
  </si>
  <si>
    <t>Halmstad</t>
  </si>
  <si>
    <t>HAD</t>
  </si>
  <si>
    <t>ESMT</t>
  </si>
  <si>
    <t>Hemavan Airport</t>
  </si>
  <si>
    <t>Hemavan</t>
  </si>
  <si>
    <t>HMV</t>
  </si>
  <si>
    <t>ESUT</t>
  </si>
  <si>
    <t>Hudiksvall Airport</t>
  </si>
  <si>
    <t>Hudiksvall</t>
  </si>
  <si>
    <t>HUV</t>
  </si>
  <si>
    <t>ESNH</t>
  </si>
  <si>
    <t>Hultsfred Airport</t>
  </si>
  <si>
    <t>Hultsfred</t>
  </si>
  <si>
    <t>HLF</t>
  </si>
  <si>
    <t>ESSF</t>
  </si>
  <si>
    <t>Jonkoping Airport</t>
  </si>
  <si>
    <t>Joenkoeping</t>
  </si>
  <si>
    <t>JKG</t>
  </si>
  <si>
    <t>ESGJ</t>
  </si>
  <si>
    <t>Kalmar Airport</t>
  </si>
  <si>
    <t>Kalkmar</t>
  </si>
  <si>
    <t>KLR</t>
  </si>
  <si>
    <t>ESMQ</t>
  </si>
  <si>
    <t>Karlskoga Airport</t>
  </si>
  <si>
    <t>Karlskoga</t>
  </si>
  <si>
    <t>KSK</t>
  </si>
  <si>
    <t>ESKK</t>
  </si>
  <si>
    <t>Karlstad Airport</t>
  </si>
  <si>
    <t>Karlstad</t>
  </si>
  <si>
    <t>KSD</t>
  </si>
  <si>
    <t>ESOK</t>
  </si>
  <si>
    <t>Kiruna Airport</t>
  </si>
  <si>
    <t>Kiruna</t>
  </si>
  <si>
    <t>KRN</t>
  </si>
  <si>
    <t>ESNQ</t>
  </si>
  <si>
    <t>Kramfors Solleftea Airport</t>
  </si>
  <si>
    <t>Kramfors</t>
  </si>
  <si>
    <t>KRF</t>
  </si>
  <si>
    <t>ESNK</t>
  </si>
  <si>
    <t>Kristianstad Airport</t>
  </si>
  <si>
    <t>Kristianstad</t>
  </si>
  <si>
    <t>KID</t>
  </si>
  <si>
    <t>ESMK</t>
  </si>
  <si>
    <t>Landskrona Airport</t>
  </si>
  <si>
    <t>Landskrona</t>
  </si>
  <si>
    <t>JLD</t>
  </si>
  <si>
    <t>ESML</t>
  </si>
  <si>
    <t>Lidkoping-Hovby Airport</t>
  </si>
  <si>
    <t>Lidkoping</t>
  </si>
  <si>
    <t>LDK</t>
  </si>
  <si>
    <t>ESGL</t>
  </si>
  <si>
    <t>Linkoping City Airport</t>
  </si>
  <si>
    <t>Linkoeping</t>
  </si>
  <si>
    <t>LPI</t>
  </si>
  <si>
    <t>ESSL</t>
  </si>
  <si>
    <t>Lulea Airport</t>
  </si>
  <si>
    <t>Lulea</t>
  </si>
  <si>
    <t>LLA</t>
  </si>
  <si>
    <t>ESPA</t>
  </si>
  <si>
    <t>Lycksele Airport</t>
  </si>
  <si>
    <t>Lycksele</t>
  </si>
  <si>
    <t>LYC</t>
  </si>
  <si>
    <t>ESNL</t>
  </si>
  <si>
    <t>Malmo Sturup Airport</t>
  </si>
  <si>
    <t>Malmoe</t>
  </si>
  <si>
    <t>MMX</t>
  </si>
  <si>
    <t>ESMS</t>
  </si>
  <si>
    <t>Storuman Airport</t>
  </si>
  <si>
    <t>Mohed</t>
  </si>
  <si>
    <t>SQO</t>
  </si>
  <si>
    <t>ESUD</t>
  </si>
  <si>
    <t>Mora Airport</t>
  </si>
  <si>
    <t>Mora</t>
  </si>
  <si>
    <t>MXX</t>
  </si>
  <si>
    <t>ESKM</t>
  </si>
  <si>
    <t>Norrkoping Airport</t>
  </si>
  <si>
    <t>Norrkoeping</t>
  </si>
  <si>
    <t>NRK</t>
  </si>
  <si>
    <t>ESSP</t>
  </si>
  <si>
    <t>orebro Airport</t>
  </si>
  <si>
    <t>Orebro</t>
  </si>
  <si>
    <t>ORB</t>
  </si>
  <si>
    <t>ESOE</t>
  </si>
  <si>
    <t>ornskoldsvik Airport</t>
  </si>
  <si>
    <t>Ornskoldsvik</t>
  </si>
  <si>
    <t>OER</t>
  </si>
  <si>
    <t>ESNO</t>
  </si>
  <si>
    <t>Oskarshamn Airport</t>
  </si>
  <si>
    <t>Oskarshamn</t>
  </si>
  <si>
    <t>OSK</t>
  </si>
  <si>
    <t>ESMO</t>
  </si>
  <si>
    <t>are ostersund Airport</t>
  </si>
  <si>
    <t>ostersund</t>
  </si>
  <si>
    <t>OSD</t>
  </si>
  <si>
    <t>ESNZ</t>
  </si>
  <si>
    <t>Pajala Airport</t>
  </si>
  <si>
    <t>Pajala</t>
  </si>
  <si>
    <t>PJA</t>
  </si>
  <si>
    <t>ESUP</t>
  </si>
  <si>
    <t>Ronneby Airport</t>
  </si>
  <si>
    <t>Ronneby</t>
  </si>
  <si>
    <t>RNB</t>
  </si>
  <si>
    <t>ESDF</t>
  </si>
  <si>
    <t>Skelleftea Airport</t>
  </si>
  <si>
    <t>Skelleftea</t>
  </si>
  <si>
    <t>SFT</t>
  </si>
  <si>
    <t>ESNS</t>
  </si>
  <si>
    <t>Skovde Airport</t>
  </si>
  <si>
    <t>Skovde</t>
  </si>
  <si>
    <t>KVB</t>
  </si>
  <si>
    <t>ESGR</t>
  </si>
  <si>
    <t>Soderhamn Airport</t>
  </si>
  <si>
    <t>Soderhamn</t>
  </si>
  <si>
    <t>SOO</t>
  </si>
  <si>
    <t>ESNY</t>
  </si>
  <si>
    <t>Stockholm-Arlanda Airport</t>
  </si>
  <si>
    <t>Stockholm</t>
  </si>
  <si>
    <t>ARN</t>
  </si>
  <si>
    <t>ESSA</t>
  </si>
  <si>
    <t>Stockholm-Bromma Airport</t>
  </si>
  <si>
    <t>BMA</t>
  </si>
  <si>
    <t>ESSB</t>
  </si>
  <si>
    <t>Stockholm Skavsta Airport</t>
  </si>
  <si>
    <t>NYO</t>
  </si>
  <si>
    <t>ESKN</t>
  </si>
  <si>
    <t>Sundsvall-Harnosand Airport</t>
  </si>
  <si>
    <t>Sundsvall</t>
  </si>
  <si>
    <t>SDL</t>
  </si>
  <si>
    <t>ESNN</t>
  </si>
  <si>
    <t>Sveg Airport</t>
  </si>
  <si>
    <t>Sveg</t>
  </si>
  <si>
    <t>EVG</t>
  </si>
  <si>
    <t>ESND</t>
  </si>
  <si>
    <t>Torsby Airport</t>
  </si>
  <si>
    <t>Torsby</t>
  </si>
  <si>
    <t>TYF</t>
  </si>
  <si>
    <t>ESST</t>
  </si>
  <si>
    <t>Trollhattan-Vanersborg Airport</t>
  </si>
  <si>
    <t>Trollhattan</t>
  </si>
  <si>
    <t>THN</t>
  </si>
  <si>
    <t>ESGT</t>
  </si>
  <si>
    <t>Umea Airport</t>
  </si>
  <si>
    <t>Umea</t>
  </si>
  <si>
    <t>UME</t>
  </si>
  <si>
    <t>ESNU</t>
  </si>
  <si>
    <t>Stockholm Vasteras Airport</t>
  </si>
  <si>
    <t>Vasteras</t>
  </si>
  <si>
    <t>VST</t>
  </si>
  <si>
    <t>ESOW</t>
  </si>
  <si>
    <t>Vaxjo Kronoberg Airport</t>
  </si>
  <si>
    <t>Vaxjo</t>
  </si>
  <si>
    <t>VXO</t>
  </si>
  <si>
    <t>ESMX</t>
  </si>
  <si>
    <t>Vilhelmina Airport</t>
  </si>
  <si>
    <t>Vilhelmina</t>
  </si>
  <si>
    <t>VHM</t>
  </si>
  <si>
    <t>ESNV</t>
  </si>
  <si>
    <t>Visby Airport</t>
  </si>
  <si>
    <t>Visby</t>
  </si>
  <si>
    <t>VBY</t>
  </si>
  <si>
    <t>ESSV</t>
  </si>
  <si>
    <t>St Gallen Altenrhein Airport</t>
  </si>
  <si>
    <t>Altenrhein</t>
  </si>
  <si>
    <t>Switzerland</t>
  </si>
  <si>
    <t>ACH</t>
  </si>
  <si>
    <t>LSZR</t>
  </si>
  <si>
    <t>Bern Belp Airport</t>
  </si>
  <si>
    <t>Bern</t>
  </si>
  <si>
    <t>BRN</t>
  </si>
  <si>
    <t>LSZB</t>
  </si>
  <si>
    <t>Buochs Airport</t>
  </si>
  <si>
    <t>Buochs</t>
  </si>
  <si>
    <t>BXO</t>
  </si>
  <si>
    <t>LSZC</t>
  </si>
  <si>
    <t>Emmen Air Base</t>
  </si>
  <si>
    <t>Emmen</t>
  </si>
  <si>
    <t>EML</t>
  </si>
  <si>
    <t>LSME</t>
  </si>
  <si>
    <t>Geneva Cointrin International Airport</t>
  </si>
  <si>
    <t>Geneva</t>
  </si>
  <si>
    <t>GVA</t>
  </si>
  <si>
    <t>LSGG</t>
  </si>
  <si>
    <t>Interlaken Air Base</t>
  </si>
  <si>
    <t>Interlaken</t>
  </si>
  <si>
    <t>ZIN</t>
  </si>
  <si>
    <t>LSMI</t>
  </si>
  <si>
    <t>Lausanne-Blecherette Airport</t>
  </si>
  <si>
    <t>Lausanne</t>
  </si>
  <si>
    <t>QLS</t>
  </si>
  <si>
    <t>LSGL</t>
  </si>
  <si>
    <t>Locarno Airport</t>
  </si>
  <si>
    <t>Locarno</t>
  </si>
  <si>
    <t>ZJI</t>
  </si>
  <si>
    <t>LSZL</t>
  </si>
  <si>
    <t>Lugano Airport</t>
  </si>
  <si>
    <t>Lugano</t>
  </si>
  <si>
    <t>LUG</t>
  </si>
  <si>
    <t>LSZA</t>
  </si>
  <si>
    <t>Neuchatel Airport</t>
  </si>
  <si>
    <t>Neuchatel</t>
  </si>
  <si>
    <t>QNC</t>
  </si>
  <si>
    <t>LSGN</t>
  </si>
  <si>
    <t>Samedan Airport</t>
  </si>
  <si>
    <t>Samedan</t>
  </si>
  <si>
    <t>SMV</t>
  </si>
  <si>
    <t>LSZS</t>
  </si>
  <si>
    <t>Sion Airport</t>
  </si>
  <si>
    <t>Sion</t>
  </si>
  <si>
    <t>SIR</t>
  </si>
  <si>
    <t>LSGS</t>
  </si>
  <si>
    <t>Zurich Airport</t>
  </si>
  <si>
    <t>Zurich</t>
  </si>
  <si>
    <t>ZRH</t>
  </si>
  <si>
    <t>LSZH</t>
  </si>
  <si>
    <t>Aleppo International Airport</t>
  </si>
  <si>
    <t>Aleppo</t>
  </si>
  <si>
    <t>Syria</t>
  </si>
  <si>
    <t>ALP</t>
  </si>
  <si>
    <t>OSAP</t>
  </si>
  <si>
    <t>Damascus International Airport</t>
  </si>
  <si>
    <t>Damascus</t>
  </si>
  <si>
    <t>DAM</t>
  </si>
  <si>
    <t>OSDI</t>
  </si>
  <si>
    <t>Deir ez-Zor Airport</t>
  </si>
  <si>
    <t>Deire Zor</t>
  </si>
  <si>
    <t>DEZ</t>
  </si>
  <si>
    <t>OSDZ</t>
  </si>
  <si>
    <t>Kamishly Airport</t>
  </si>
  <si>
    <t>Kamishly</t>
  </si>
  <si>
    <t>KAC</t>
  </si>
  <si>
    <t>OSKL</t>
  </si>
  <si>
    <t>Bassel Al-Assad International Airport</t>
  </si>
  <si>
    <t>Latakia</t>
  </si>
  <si>
    <t>LTK</t>
  </si>
  <si>
    <t>OSLK</t>
  </si>
  <si>
    <t>Palmyra Airport</t>
  </si>
  <si>
    <t>Palmyra</t>
  </si>
  <si>
    <t>PMS</t>
  </si>
  <si>
    <t>OSPR</t>
  </si>
  <si>
    <t>Chiayi Airport</t>
  </si>
  <si>
    <t>Chiayi</t>
  </si>
  <si>
    <t>Taiwan</t>
  </si>
  <si>
    <t>CYI</t>
  </si>
  <si>
    <t>RCKU</t>
  </si>
  <si>
    <t>Taitung Airport</t>
  </si>
  <si>
    <t>Fengnin</t>
  </si>
  <si>
    <t>TTT</t>
  </si>
  <si>
    <t>RCFN</t>
  </si>
  <si>
    <t>Lyudao Airport</t>
  </si>
  <si>
    <t>Green Island</t>
  </si>
  <si>
    <t>GNI</t>
  </si>
  <si>
    <t>RCGI</t>
  </si>
  <si>
    <t>Hengchun Airport</t>
  </si>
  <si>
    <t>Hengchun</t>
  </si>
  <si>
    <t>HCN</t>
  </si>
  <si>
    <t>RCKW</t>
  </si>
  <si>
    <t>Hualien Airport</t>
  </si>
  <si>
    <t>Hualien</t>
  </si>
  <si>
    <t>HUN</t>
  </si>
  <si>
    <t>RCYU</t>
  </si>
  <si>
    <t>Kaohsiung International Airport</t>
  </si>
  <si>
    <t>Kaohsiung</t>
  </si>
  <si>
    <t>KHH</t>
  </si>
  <si>
    <t>RCKH</t>
  </si>
  <si>
    <t>Kinmen Airport</t>
  </si>
  <si>
    <t>Kinmen</t>
  </si>
  <si>
    <t>KNH</t>
  </si>
  <si>
    <t>RCBS</t>
  </si>
  <si>
    <t>Lanyu Airport</t>
  </si>
  <si>
    <t>Lanyu</t>
  </si>
  <si>
    <t>KYD</t>
  </si>
  <si>
    <t>RCLY</t>
  </si>
  <si>
    <t>Makung Airport</t>
  </si>
  <si>
    <t>Makung</t>
  </si>
  <si>
    <t>MZG</t>
  </si>
  <si>
    <t>RCQC</t>
  </si>
  <si>
    <t>Matsu Nangan Airport</t>
  </si>
  <si>
    <t>Matsu Islands</t>
  </si>
  <si>
    <t>LZN</t>
  </si>
  <si>
    <t>RCFG</t>
  </si>
  <si>
    <t>Matsu Beigan Airport</t>
  </si>
  <si>
    <t>MFK</t>
  </si>
  <si>
    <t>RCMT</t>
  </si>
  <si>
    <t>Pingtung North Airport</t>
  </si>
  <si>
    <t>Pingtung</t>
  </si>
  <si>
    <t>PIF</t>
  </si>
  <si>
    <t>RCSQ</t>
  </si>
  <si>
    <t>Taichung Ching Chuang Kang Airport</t>
  </si>
  <si>
    <t>Taichung</t>
  </si>
  <si>
    <t>RMQ</t>
  </si>
  <si>
    <t>RCMQ</t>
  </si>
  <si>
    <t>Taichung Airport</t>
  </si>
  <si>
    <t>TXG</t>
  </si>
  <si>
    <t>RCLG</t>
  </si>
  <si>
    <t>Tainan Airport</t>
  </si>
  <si>
    <t>Tainan</t>
  </si>
  <si>
    <t>TNN</t>
  </si>
  <si>
    <t>RCNN</t>
  </si>
  <si>
    <t>Taiwan Taoyuan International Airport</t>
  </si>
  <si>
    <t>Taipei</t>
  </si>
  <si>
    <t>TPE</t>
  </si>
  <si>
    <t>RCTP</t>
  </si>
  <si>
    <t>Taipei Songshan Airport</t>
  </si>
  <si>
    <t>TSA</t>
  </si>
  <si>
    <t>RCSS</t>
  </si>
  <si>
    <t>Wang-an Airport</t>
  </si>
  <si>
    <t>Wang An</t>
  </si>
  <si>
    <t>WOT</t>
  </si>
  <si>
    <t>RCWA</t>
  </si>
  <si>
    <t>Dushanbe Airport</t>
  </si>
  <si>
    <t>Dushanbe</t>
  </si>
  <si>
    <t>Tajikistan</t>
  </si>
  <si>
    <t>DYU</t>
  </si>
  <si>
    <t>UTDD</t>
  </si>
  <si>
    <t>Khudzhand Airport</t>
  </si>
  <si>
    <t>Khudzhand</t>
  </si>
  <si>
    <t>LBD</t>
  </si>
  <si>
    <t>UTDL</t>
  </si>
  <si>
    <t>Kulob Airport</t>
  </si>
  <si>
    <t>Kulyab</t>
  </si>
  <si>
    <t>TJU</t>
  </si>
  <si>
    <t>UTDK</t>
  </si>
  <si>
    <t>Arusha Airport</t>
  </si>
  <si>
    <t>Arusha</t>
  </si>
  <si>
    <t>Tanzania</t>
  </si>
  <si>
    <t>ARK</t>
  </si>
  <si>
    <t>HTAR</t>
  </si>
  <si>
    <t>Bukoba Airport</t>
  </si>
  <si>
    <t>Bukoba</t>
  </si>
  <si>
    <t>BKZ</t>
  </si>
  <si>
    <t>HTBU</t>
  </si>
  <si>
    <t>Julius Nyerere International Airport</t>
  </si>
  <si>
    <t>Dar Es Salaam</t>
  </si>
  <si>
    <t>DAR</t>
  </si>
  <si>
    <t>HTDA</t>
  </si>
  <si>
    <t>Dodoma Airport</t>
  </si>
  <si>
    <t>Dodoma</t>
  </si>
  <si>
    <t>DOD</t>
  </si>
  <si>
    <t>HTDO</t>
  </si>
  <si>
    <t>Iringa Airport</t>
  </si>
  <si>
    <t>Iringa</t>
  </si>
  <si>
    <t>IRI</t>
  </si>
  <si>
    <t>HTIR</t>
  </si>
  <si>
    <t>Kigoma Airport</t>
  </si>
  <si>
    <t>Kigoma</t>
  </si>
  <si>
    <t>TKQ</t>
  </si>
  <si>
    <t>HTKA</t>
  </si>
  <si>
    <t>Kilimanjaro International Airport</t>
  </si>
  <si>
    <t>Kilimanjaro</t>
  </si>
  <si>
    <t>JRO</t>
  </si>
  <si>
    <t>HTKJ</t>
  </si>
  <si>
    <t>Lake Manyara Airport</t>
  </si>
  <si>
    <t>Lake Manyara</t>
  </si>
  <si>
    <t>LKY</t>
  </si>
  <si>
    <t>HTLM</t>
  </si>
  <si>
    <t>Kikwetu Airport</t>
  </si>
  <si>
    <t>Lindi</t>
  </si>
  <si>
    <t>LDI</t>
  </si>
  <si>
    <t>HTLI</t>
  </si>
  <si>
    <t>Mafia Island Airport</t>
  </si>
  <si>
    <t>Mafia Island</t>
  </si>
  <si>
    <t>MFA</t>
  </si>
  <si>
    <t>HTMA</t>
  </si>
  <si>
    <t>Mbeya Airport</t>
  </si>
  <si>
    <t>Mbeya</t>
  </si>
  <si>
    <t>MBI</t>
  </si>
  <si>
    <t>HTMB</t>
  </si>
  <si>
    <t>Mtwara Airport</t>
  </si>
  <si>
    <t>Mtwara</t>
  </si>
  <si>
    <t>MYW</t>
  </si>
  <si>
    <t>HTMT</t>
  </si>
  <si>
    <t>Musoma Airport</t>
  </si>
  <si>
    <t>Musoma</t>
  </si>
  <si>
    <t>MUZ</t>
  </si>
  <si>
    <t>HTMU</t>
  </si>
  <si>
    <t>Mwanza Airport</t>
  </si>
  <si>
    <t>Mwanza</t>
  </si>
  <si>
    <t>MWZ</t>
  </si>
  <si>
    <t>HTMW</t>
  </si>
  <si>
    <t>PMA</t>
  </si>
  <si>
    <t>HTPE</t>
  </si>
  <si>
    <t>Seronera Airport</t>
  </si>
  <si>
    <t>Seronera</t>
  </si>
  <si>
    <t>SEU</t>
  </si>
  <si>
    <t>HTSN</t>
  </si>
  <si>
    <t>Shinyanga Airport</t>
  </si>
  <si>
    <t>Shinyanga</t>
  </si>
  <si>
    <t>SHY</t>
  </si>
  <si>
    <t>HTSY</t>
  </si>
  <si>
    <t>Songea Airport</t>
  </si>
  <si>
    <t>Songea</t>
  </si>
  <si>
    <t>SGX</t>
  </si>
  <si>
    <t>HTSO</t>
  </si>
  <si>
    <t>Tabora Airport</t>
  </si>
  <si>
    <t>Tabora</t>
  </si>
  <si>
    <t>TBO</t>
  </si>
  <si>
    <t>HTTB</t>
  </si>
  <si>
    <t>Tanga Airport</t>
  </si>
  <si>
    <t>Tanga</t>
  </si>
  <si>
    <t>TGT</t>
  </si>
  <si>
    <t>HTTG</t>
  </si>
  <si>
    <t>Abeid Amani Karume International Airport</t>
  </si>
  <si>
    <t>Zanzibar</t>
  </si>
  <si>
    <t>ZNZ</t>
  </si>
  <si>
    <t>HTZA</t>
  </si>
  <si>
    <t>Suvarnabhumi Airport</t>
  </si>
  <si>
    <t>Bangkok</t>
  </si>
  <si>
    <t>Thailand</t>
  </si>
  <si>
    <t>BKK</t>
  </si>
  <si>
    <t>VTBS</t>
  </si>
  <si>
    <t>Don Mueang International Airport</t>
  </si>
  <si>
    <t>DMK</t>
  </si>
  <si>
    <t>VTBD</t>
  </si>
  <si>
    <t>Buri Ram Airport</t>
  </si>
  <si>
    <t>Buri Ram</t>
  </si>
  <si>
    <t>BFV</t>
  </si>
  <si>
    <t>VTUO</t>
  </si>
  <si>
    <t>Chiang Mai International Airport</t>
  </si>
  <si>
    <t>Chiang Mai</t>
  </si>
  <si>
    <t>CNX</t>
  </si>
  <si>
    <t>VTCC</t>
  </si>
  <si>
    <t>Chiang Rai International Airport</t>
  </si>
  <si>
    <t>Chiang Rai</t>
  </si>
  <si>
    <t>CEI</t>
  </si>
  <si>
    <t>VTCT</t>
  </si>
  <si>
    <t>Chumphon Airport</t>
  </si>
  <si>
    <t>Chumphon</t>
  </si>
  <si>
    <t>CJM</t>
  </si>
  <si>
    <t>VTSE</t>
  </si>
  <si>
    <t>Hat Yai International Airport</t>
  </si>
  <si>
    <t>Hat Yai</t>
  </si>
  <si>
    <t>HDY</t>
  </si>
  <si>
    <t>VTSS</t>
  </si>
  <si>
    <t>Khon Kaen Airport</t>
  </si>
  <si>
    <t>Khon Kaen</t>
  </si>
  <si>
    <t>KKC</t>
  </si>
  <si>
    <t>VTUK</t>
  </si>
  <si>
    <t>Samui Airport</t>
  </si>
  <si>
    <t>Ko Samui</t>
  </si>
  <si>
    <t>USM</t>
  </si>
  <si>
    <t>VTSM</t>
  </si>
  <si>
    <t>Krabi Airport</t>
  </si>
  <si>
    <t>Krabi</t>
  </si>
  <si>
    <t>KBV</t>
  </si>
  <si>
    <t>VTSG</t>
  </si>
  <si>
    <t>Lampang Airport</t>
  </si>
  <si>
    <t>Lampang</t>
  </si>
  <si>
    <t>LPT</t>
  </si>
  <si>
    <t>VTCL</t>
  </si>
  <si>
    <t>Loei Airport</t>
  </si>
  <si>
    <t>Loei</t>
  </si>
  <si>
    <t>LOE</t>
  </si>
  <si>
    <t>VTUL</t>
  </si>
  <si>
    <t>Mae Hong Son Airport</t>
  </si>
  <si>
    <t>Mae Hong Son</t>
  </si>
  <si>
    <t>HGN</t>
  </si>
  <si>
    <t>VTCH</t>
  </si>
  <si>
    <t>Nakhon Phanom Airport</t>
  </si>
  <si>
    <t>Nakhon Phanom</t>
  </si>
  <si>
    <t>KOP</t>
  </si>
  <si>
    <t>VTUW</t>
  </si>
  <si>
    <t>Nakhon Ratchasima Airport</t>
  </si>
  <si>
    <t>Nakhon Ratchasima</t>
  </si>
  <si>
    <t>NAK</t>
  </si>
  <si>
    <t>VTUQ</t>
  </si>
  <si>
    <t>Nakhon Si Thammarat Airport</t>
  </si>
  <si>
    <t>Nakhon Si Thammarat</t>
  </si>
  <si>
    <t>NST</t>
  </si>
  <si>
    <t>VTSF</t>
  </si>
  <si>
    <t>Nan Airport</t>
  </si>
  <si>
    <t>Nan</t>
  </si>
  <si>
    <t>NNT</t>
  </si>
  <si>
    <t>VTCN</t>
  </si>
  <si>
    <t>Narathiwat Airport</t>
  </si>
  <si>
    <t>Narathiwat</t>
  </si>
  <si>
    <t>NAW</t>
  </si>
  <si>
    <t>VTSC</t>
  </si>
  <si>
    <t>Pai</t>
  </si>
  <si>
    <t>PYY</t>
  </si>
  <si>
    <t>VTCI</t>
  </si>
  <si>
    <t>Pattani Airport</t>
  </si>
  <si>
    <t>Pattani</t>
  </si>
  <si>
    <t>PAN</t>
  </si>
  <si>
    <t>VTSK</t>
  </si>
  <si>
    <t>U-Tapao International Airport</t>
  </si>
  <si>
    <t>Pattaya</t>
  </si>
  <si>
    <t>UTP</t>
  </si>
  <si>
    <t>VTBU</t>
  </si>
  <si>
    <t>Phetchabun Airport</t>
  </si>
  <si>
    <t>Phetchabun</t>
  </si>
  <si>
    <t>PHY</t>
  </si>
  <si>
    <t>VTPB</t>
  </si>
  <si>
    <t>Phitsanulok Airport</t>
  </si>
  <si>
    <t>Phitsanulok</t>
  </si>
  <si>
    <t>PHS</t>
  </si>
  <si>
    <t>VTPP</t>
  </si>
  <si>
    <t>Phrae Airport</t>
  </si>
  <si>
    <t>Phrae</t>
  </si>
  <si>
    <t>PRH</t>
  </si>
  <si>
    <t>VTCP</t>
  </si>
  <si>
    <t>Phuket International Airport</t>
  </si>
  <si>
    <t>Phuket</t>
  </si>
  <si>
    <t>HKT</t>
  </si>
  <si>
    <t>VTSP</t>
  </si>
  <si>
    <t>Hua Hin Airport</t>
  </si>
  <si>
    <t>Prachuap Khiri Khan</t>
  </si>
  <si>
    <t>HHQ</t>
  </si>
  <si>
    <t>VTPH</t>
  </si>
  <si>
    <t>Ranong Airport</t>
  </si>
  <si>
    <t>Ranong</t>
  </si>
  <si>
    <t>UNN</t>
  </si>
  <si>
    <t>VTSR</t>
  </si>
  <si>
    <t>Roi Et Airport</t>
  </si>
  <si>
    <t>Roi Et</t>
  </si>
  <si>
    <t>ROI</t>
  </si>
  <si>
    <t>VTUV</t>
  </si>
  <si>
    <t>Sakon Nakhon Airport</t>
  </si>
  <si>
    <t>Sakon Nakhon</t>
  </si>
  <si>
    <t>SNO</t>
  </si>
  <si>
    <t>VTUI</t>
  </si>
  <si>
    <t>Sukhothai Airport</t>
  </si>
  <si>
    <t>Sukhothai</t>
  </si>
  <si>
    <t>THS</t>
  </si>
  <si>
    <t>VTPO</t>
  </si>
  <si>
    <t>Surat Thani Airport</t>
  </si>
  <si>
    <t>Surat Thani</t>
  </si>
  <si>
    <t>URT</t>
  </si>
  <si>
    <t>VTSB</t>
  </si>
  <si>
    <t>Mae Sot Airport</t>
  </si>
  <si>
    <t>Tak</t>
  </si>
  <si>
    <t>MAQ</t>
  </si>
  <si>
    <t>VTPM</t>
  </si>
  <si>
    <t>Tak Airport</t>
  </si>
  <si>
    <t>TKT</t>
  </si>
  <si>
    <t>VTPT</t>
  </si>
  <si>
    <t>Trang Airport</t>
  </si>
  <si>
    <t>Trang</t>
  </si>
  <si>
    <t>TST</t>
  </si>
  <si>
    <t>VTST</t>
  </si>
  <si>
    <t>Trat Airport</t>
  </si>
  <si>
    <t>Trat</t>
  </si>
  <si>
    <t>TDX</t>
  </si>
  <si>
    <t>VTBO</t>
  </si>
  <si>
    <t>Ubon Ratchathani Airport</t>
  </si>
  <si>
    <t>Ubon Ratchathani</t>
  </si>
  <si>
    <t>UBP</t>
  </si>
  <si>
    <t>VTUU</t>
  </si>
  <si>
    <t>Udon Thani Airport</t>
  </si>
  <si>
    <t>Udon Thani</t>
  </si>
  <si>
    <t>UTH</t>
  </si>
  <si>
    <t>VTUD</t>
  </si>
  <si>
    <t>Lome-Tokoin Airport</t>
  </si>
  <si>
    <t>Lome</t>
  </si>
  <si>
    <t>Togo</t>
  </si>
  <si>
    <t>LFW</t>
  </si>
  <si>
    <t>DXXX</t>
  </si>
  <si>
    <t>Niamtougou International Airport</t>
  </si>
  <si>
    <t>Niatougou</t>
  </si>
  <si>
    <t>LRL</t>
  </si>
  <si>
    <t>DXNG</t>
  </si>
  <si>
    <t>Mata'aho Airport</t>
  </si>
  <si>
    <t>Angaha, Niuafo'ou Island</t>
  </si>
  <si>
    <t>Tonga</t>
  </si>
  <si>
    <t>NFO</t>
  </si>
  <si>
    <t>NFTO</t>
  </si>
  <si>
    <t>Kaufana Airport</t>
  </si>
  <si>
    <t>Eua Island</t>
  </si>
  <si>
    <t>EUA</t>
  </si>
  <si>
    <t>NFTE</t>
  </si>
  <si>
    <t>Lifuka Island Airport</t>
  </si>
  <si>
    <t>Lifuka</t>
  </si>
  <si>
    <t>HPA</t>
  </si>
  <si>
    <t>NFTL</t>
  </si>
  <si>
    <t>Kuini Lavenia Airport</t>
  </si>
  <si>
    <t>Niuatoputapu</t>
  </si>
  <si>
    <t>NTT</t>
  </si>
  <si>
    <t>NFTP</t>
  </si>
  <si>
    <t>Fua'amotu International Airport</t>
  </si>
  <si>
    <t>Tongatapu</t>
  </si>
  <si>
    <t>TBU</t>
  </si>
  <si>
    <t>NFTF</t>
  </si>
  <si>
    <t>Vava'u International Airport</t>
  </si>
  <si>
    <t>Vava'u</t>
  </si>
  <si>
    <t>VAV</t>
  </si>
  <si>
    <t>NFTV</t>
  </si>
  <si>
    <t>Piarco International Airport</t>
  </si>
  <si>
    <t>Port-of-spain</t>
  </si>
  <si>
    <t>Trinidad and Tobago</t>
  </si>
  <si>
    <t>POS</t>
  </si>
  <si>
    <t>TTPP</t>
  </si>
  <si>
    <t>Tobago-Crown Point Airport</t>
  </si>
  <si>
    <t>Scarborough</t>
  </si>
  <si>
    <t>TAB</t>
  </si>
  <si>
    <t>TTCP</t>
  </si>
  <si>
    <t>Djerba Zarzis International Airport</t>
  </si>
  <si>
    <t>Djerba</t>
  </si>
  <si>
    <t>Tunisia</t>
  </si>
  <si>
    <t>DJE</t>
  </si>
  <si>
    <t>DTTJ</t>
  </si>
  <si>
    <t>El Borma Airport</t>
  </si>
  <si>
    <t>El Borma</t>
  </si>
  <si>
    <t>EBM</t>
  </si>
  <si>
    <t>DTTR</t>
  </si>
  <si>
    <t>Gabes Matmata International Airport</t>
  </si>
  <si>
    <t>Gabes</t>
  </si>
  <si>
    <t>Gae</t>
  </si>
  <si>
    <t>DTTG</t>
  </si>
  <si>
    <t>Gafsa Ksar International Airport</t>
  </si>
  <si>
    <t>Gafsa</t>
  </si>
  <si>
    <t>GAF</t>
  </si>
  <si>
    <t>DTTF</t>
  </si>
  <si>
    <t>Monastir Habib Bourguiba International Airport</t>
  </si>
  <si>
    <t>Monastir</t>
  </si>
  <si>
    <t>MIR</t>
  </si>
  <si>
    <t>DTMB</t>
  </si>
  <si>
    <t>Sfax Thyna International Airport</t>
  </si>
  <si>
    <t>Sfax</t>
  </si>
  <si>
    <t>SFA</t>
  </si>
  <si>
    <t>DTTX</t>
  </si>
  <si>
    <t>Tabarka 7 Novembre Airport</t>
  </si>
  <si>
    <t>Tabarka</t>
  </si>
  <si>
    <t>TBJ</t>
  </si>
  <si>
    <t>DTKA</t>
  </si>
  <si>
    <t>Tozeur Nefta International Airport</t>
  </si>
  <si>
    <t>Tozeur</t>
  </si>
  <si>
    <t>TOE</t>
  </si>
  <si>
    <t>DTTZ</t>
  </si>
  <si>
    <t>Tunis Carthage International Airport</t>
  </si>
  <si>
    <t>Tunis</t>
  </si>
  <si>
    <t>TUN</t>
  </si>
  <si>
    <t>DTTA</t>
  </si>
  <si>
    <t>Adana Airport</t>
  </si>
  <si>
    <t>Adana</t>
  </si>
  <si>
    <t>Turkey</t>
  </si>
  <si>
    <t>ADA</t>
  </si>
  <si>
    <t>LTAF</t>
  </si>
  <si>
    <t>Incirlik Air Base</t>
  </si>
  <si>
    <t>UAB</t>
  </si>
  <si>
    <t>LTAG</t>
  </si>
  <si>
    <t>Adiyaman Airport</t>
  </si>
  <si>
    <t>Adiyaman</t>
  </si>
  <si>
    <t>ADF</t>
  </si>
  <si>
    <t>LTCP</t>
  </si>
  <si>
    <t>Afyon Airport</t>
  </si>
  <si>
    <t>Afyon</t>
  </si>
  <si>
    <t>AFY</t>
  </si>
  <si>
    <t>LTAH</t>
  </si>
  <si>
    <t>Agri Airport</t>
  </si>
  <si>
    <t>Agri</t>
  </si>
  <si>
    <t>AJI</t>
  </si>
  <si>
    <t>LTCO</t>
  </si>
  <si>
    <t>Gazipasa Airport</t>
  </si>
  <si>
    <t>Alanya</t>
  </si>
  <si>
    <t>GZP</t>
  </si>
  <si>
    <t>LTGP</t>
  </si>
  <si>
    <t>Etimesgut Air Base</t>
  </si>
  <si>
    <t>Ankara</t>
  </si>
  <si>
    <t>ANK</t>
  </si>
  <si>
    <t>LTAD</t>
  </si>
  <si>
    <t>Esenboga International Airport</t>
  </si>
  <si>
    <t>ESB</t>
  </si>
  <si>
    <t>LTAC</t>
  </si>
  <si>
    <t>Antalya International Airport</t>
  </si>
  <si>
    <t>Antalya</t>
  </si>
  <si>
    <t>AYT</t>
  </si>
  <si>
    <t>LTAI</t>
  </si>
  <si>
    <t>Balikesir Merkez Airport</t>
  </si>
  <si>
    <t>Balikesir</t>
  </si>
  <si>
    <t>BZI</t>
  </si>
  <si>
    <t>LTBF</t>
  </si>
  <si>
    <t>Balikesir Korfez Airport</t>
  </si>
  <si>
    <t>Balikesir Korfez</t>
  </si>
  <si>
    <t>EDO</t>
  </si>
  <si>
    <t>LTFD</t>
  </si>
  <si>
    <t>Bandirma Airport</t>
  </si>
  <si>
    <t>Bandirma</t>
  </si>
  <si>
    <t>BDM</t>
  </si>
  <si>
    <t>LTBG</t>
  </si>
  <si>
    <t>Batman Airport</t>
  </si>
  <si>
    <t>Batman</t>
  </si>
  <si>
    <t>BAL</t>
  </si>
  <si>
    <t>LTCJ</t>
  </si>
  <si>
    <t>Milas Bodrum International Airport</t>
  </si>
  <si>
    <t>Bodrum</t>
  </si>
  <si>
    <t>BJV</t>
  </si>
  <si>
    <t>LTFE</t>
  </si>
  <si>
    <t>Imsik Airport</t>
  </si>
  <si>
    <t>BXN</t>
  </si>
  <si>
    <t>LTBV</t>
  </si>
  <si>
    <t>Bursa Airport</t>
  </si>
  <si>
    <t>Bursa</t>
  </si>
  <si>
    <t>BTZ</t>
  </si>
  <si>
    <t>LTBE</t>
  </si>
  <si>
    <t>canakkale Airport</t>
  </si>
  <si>
    <t>Canakkale</t>
  </si>
  <si>
    <t>CKZ</t>
  </si>
  <si>
    <t>LTBH</t>
  </si>
  <si>
    <t>Sirnak Serafettin Elci Airport</t>
  </si>
  <si>
    <t>Cizre</t>
  </si>
  <si>
    <t>NKT</t>
  </si>
  <si>
    <t>LTCV</t>
  </si>
  <si>
    <t>Tekirdag corlu Airport</t>
  </si>
  <si>
    <t>corlu</t>
  </si>
  <si>
    <t>TEQ</t>
  </si>
  <si>
    <t>LTBU</t>
  </si>
  <si>
    <t>Dalaman International Airport</t>
  </si>
  <si>
    <t>Dalaman</t>
  </si>
  <si>
    <t>DLM</t>
  </si>
  <si>
    <t>LTBS</t>
  </si>
  <si>
    <t>cardak Airport</t>
  </si>
  <si>
    <t>Denizli</t>
  </si>
  <si>
    <t>DNZ</t>
  </si>
  <si>
    <t>LTAY</t>
  </si>
  <si>
    <t>Diyarbakir Airport</t>
  </si>
  <si>
    <t>Diyabakir</t>
  </si>
  <si>
    <t>DIY</t>
  </si>
  <si>
    <t>LTCC</t>
  </si>
  <si>
    <t>Elazig Airport</t>
  </si>
  <si>
    <t>Elazig</t>
  </si>
  <si>
    <t>EZS</t>
  </si>
  <si>
    <t>LTCA</t>
  </si>
  <si>
    <t>Erzincan Airport</t>
  </si>
  <si>
    <t>Erzincan</t>
  </si>
  <si>
    <t>ERC</t>
  </si>
  <si>
    <t>LTCD</t>
  </si>
  <si>
    <t>Erzurum International Airport</t>
  </si>
  <si>
    <t>Erzurum</t>
  </si>
  <si>
    <t>ERZ</t>
  </si>
  <si>
    <t>LTCE</t>
  </si>
  <si>
    <t>Eskisehir Air Base</t>
  </si>
  <si>
    <t>Eskisehir</t>
  </si>
  <si>
    <t>ESK</t>
  </si>
  <si>
    <t>LTBI</t>
  </si>
  <si>
    <t>Anadolu Airport</t>
  </si>
  <si>
    <t>Eskissehir</t>
  </si>
  <si>
    <t>AOE</t>
  </si>
  <si>
    <t>LTBY</t>
  </si>
  <si>
    <t>Gaziantep International Airport</t>
  </si>
  <si>
    <t>Gaziantep</t>
  </si>
  <si>
    <t>GZT</t>
  </si>
  <si>
    <t>LTAJ</t>
  </si>
  <si>
    <t>Hakkari Yuksekova Airport</t>
  </si>
  <si>
    <t>Hakkari</t>
  </si>
  <si>
    <t>YKO</t>
  </si>
  <si>
    <t>LTCW</t>
  </si>
  <si>
    <t>Hatay Airport</t>
  </si>
  <si>
    <t>Hatay</t>
  </si>
  <si>
    <t>HTY</t>
  </si>
  <si>
    <t>LTDA</t>
  </si>
  <si>
    <t>Suleyman Demirel International Airport</t>
  </si>
  <si>
    <t>Isparta</t>
  </si>
  <si>
    <t>ISE</t>
  </si>
  <si>
    <t>LTFC</t>
  </si>
  <si>
    <t>Ataturk International Airport</t>
  </si>
  <si>
    <t>Istanbul</t>
  </si>
  <si>
    <t>IST</t>
  </si>
  <si>
    <t>LTBA</t>
  </si>
  <si>
    <t>Sabiha Gokcen International Airport</t>
  </si>
  <si>
    <t>SAW</t>
  </si>
  <si>
    <t>LTFJ</t>
  </si>
  <si>
    <t>Adnan Menderes International Airport</t>
  </si>
  <si>
    <t>Izmir</t>
  </si>
  <si>
    <t>ADB</t>
  </si>
  <si>
    <t>LTBJ</t>
  </si>
  <si>
    <t>cigli Airport</t>
  </si>
  <si>
    <t>IGL</t>
  </si>
  <si>
    <t>LTBL</t>
  </si>
  <si>
    <t>Kahramanmaras Airport</t>
  </si>
  <si>
    <t>Kahramanmaras</t>
  </si>
  <si>
    <t>KCM</t>
  </si>
  <si>
    <t>LTCN</t>
  </si>
  <si>
    <t>Kars Airport</t>
  </si>
  <si>
    <t>Kars</t>
  </si>
  <si>
    <t>KSY</t>
  </si>
  <si>
    <t>LTCF</t>
  </si>
  <si>
    <t>Kastamonu Airport</t>
  </si>
  <si>
    <t>Kastamonu</t>
  </si>
  <si>
    <t>KFS</t>
  </si>
  <si>
    <t>LTAL</t>
  </si>
  <si>
    <t>Kayseri Erkilet Airport</t>
  </si>
  <si>
    <t>Kayseri</t>
  </si>
  <si>
    <t>ASR</t>
  </si>
  <si>
    <t>LTAU</t>
  </si>
  <si>
    <t>Konya Airport</t>
  </si>
  <si>
    <t>Konya</t>
  </si>
  <si>
    <t>KYA</t>
  </si>
  <si>
    <t>LTAN</t>
  </si>
  <si>
    <t>Zafer Airport</t>
  </si>
  <si>
    <t>Kutahya</t>
  </si>
  <si>
    <t>KZR</t>
  </si>
  <si>
    <t>LTBZ</t>
  </si>
  <si>
    <t>Malatya Tulga Airport</t>
  </si>
  <si>
    <t>Malatya</t>
  </si>
  <si>
    <t>MLX</t>
  </si>
  <si>
    <t>LTAO</t>
  </si>
  <si>
    <t>Mardin Airport</t>
  </si>
  <si>
    <t>Mardin</t>
  </si>
  <si>
    <t>MQM</t>
  </si>
  <si>
    <t>LTCR</t>
  </si>
  <si>
    <t>Amasya Merzifon Airport</t>
  </si>
  <si>
    <t>Merzifon</t>
  </si>
  <si>
    <t>MZH</t>
  </si>
  <si>
    <t>LTAP</t>
  </si>
  <si>
    <t>Mus Airport</t>
  </si>
  <si>
    <t>Mus</t>
  </si>
  <si>
    <t>MSR</t>
  </si>
  <si>
    <t>LTCK</t>
  </si>
  <si>
    <t>Nevsehir Kapadokya Airport</t>
  </si>
  <si>
    <t>Nevsehir</t>
  </si>
  <si>
    <t>NAV</t>
  </si>
  <si>
    <t>LTAZ</t>
  </si>
  <si>
    <t>Samsun carsamba Airport</t>
  </si>
  <si>
    <t>Samsun</t>
  </si>
  <si>
    <t>SZF</t>
  </si>
  <si>
    <t>LTFH</t>
  </si>
  <si>
    <t>Sanliurfa GAP Airport</t>
  </si>
  <si>
    <t>Sanliurfa</t>
  </si>
  <si>
    <t>GNY</t>
  </si>
  <si>
    <t>LTCS</t>
  </si>
  <si>
    <t>Sanliurfa Airport</t>
  </si>
  <si>
    <t>SFQ</t>
  </si>
  <si>
    <t>LTCH</t>
  </si>
  <si>
    <t>Sinop Airport</t>
  </si>
  <si>
    <t>SIC</t>
  </si>
  <si>
    <t>LTCM</t>
  </si>
  <si>
    <t>Sivas Nuri Demirag Airport</t>
  </si>
  <si>
    <t>Sivas</t>
  </si>
  <si>
    <t>VAS</t>
  </si>
  <si>
    <t>LTAR</t>
  </si>
  <si>
    <t>Trabzon International Airport</t>
  </si>
  <si>
    <t>Trabzon</t>
  </si>
  <si>
    <t>TZX</t>
  </si>
  <si>
    <t>LTCG</t>
  </si>
  <si>
    <t>Usak Airport</t>
  </si>
  <si>
    <t>Usak</t>
  </si>
  <si>
    <t>USQ</t>
  </si>
  <si>
    <t>LTBO</t>
  </si>
  <si>
    <t>Van Ferit Melen Airport</t>
  </si>
  <si>
    <t>Van</t>
  </si>
  <si>
    <t>VAN</t>
  </si>
  <si>
    <t>LTCI</t>
  </si>
  <si>
    <t>Bursa Yenisehir Airport</t>
  </si>
  <si>
    <t>Yenisehir</t>
  </si>
  <si>
    <t>YEI</t>
  </si>
  <si>
    <t>LTBR</t>
  </si>
  <si>
    <t>Zonguldak Airport</t>
  </si>
  <si>
    <t>Zonguldak</t>
  </si>
  <si>
    <t>ONQ</t>
  </si>
  <si>
    <t>LTAS</t>
  </si>
  <si>
    <t>Ashgabat Airport</t>
  </si>
  <si>
    <t>Ashkhabad</t>
  </si>
  <si>
    <t>Turkmenistan</t>
  </si>
  <si>
    <t>ASB</t>
  </si>
  <si>
    <t>UTAA</t>
  </si>
  <si>
    <t>Turkmenabat Airport</t>
  </si>
  <si>
    <t>Chardzhou</t>
  </si>
  <si>
    <t>CRZ</t>
  </si>
  <si>
    <t>UTAV</t>
  </si>
  <si>
    <t>Dasoguz Airport</t>
  </si>
  <si>
    <t>Dasoguz</t>
  </si>
  <si>
    <t>TAZ</t>
  </si>
  <si>
    <t>UTAT</t>
  </si>
  <si>
    <t>Turkmenbashi Airport</t>
  </si>
  <si>
    <t>Krasnovodsk</t>
  </si>
  <si>
    <t>KRW</t>
  </si>
  <si>
    <t>UTAK</t>
  </si>
  <si>
    <t>Mary Airport</t>
  </si>
  <si>
    <t>Mary</t>
  </si>
  <si>
    <t>MYP</t>
  </si>
  <si>
    <t>UTAM</t>
  </si>
  <si>
    <t>JAGS McCartney International Airport</t>
  </si>
  <si>
    <t>Turks and Caicos Islands</t>
  </si>
  <si>
    <t>GDT</t>
  </si>
  <si>
    <t>MBGT</t>
  </si>
  <si>
    <t>Middle Caicos Airport</t>
  </si>
  <si>
    <t>Middle Caicos</t>
  </si>
  <si>
    <t>MDS</t>
  </si>
  <si>
    <t>MBMC</t>
  </si>
  <si>
    <t>North Caicos Airport</t>
  </si>
  <si>
    <t>North Caicos</t>
  </si>
  <si>
    <t>NCA</t>
  </si>
  <si>
    <t>MBNC</t>
  </si>
  <si>
    <t>Providenciales Airport</t>
  </si>
  <si>
    <t>Providenciales</t>
  </si>
  <si>
    <t>PLS</t>
  </si>
  <si>
    <t>MBPV</t>
  </si>
  <si>
    <t>Salt Cay Airport</t>
  </si>
  <si>
    <t>Salt Cay</t>
  </si>
  <si>
    <t>SLX</t>
  </si>
  <si>
    <t>MBSY</t>
  </si>
  <si>
    <t>South Caicos Airport</t>
  </si>
  <si>
    <t>South Caicos</t>
  </si>
  <si>
    <t>XSC</t>
  </si>
  <si>
    <t>MBSC</t>
  </si>
  <si>
    <t>Funafuti International Airport</t>
  </si>
  <si>
    <t>Funafuti</t>
  </si>
  <si>
    <t>Tuvalu</t>
  </si>
  <si>
    <t>FUN</t>
  </si>
  <si>
    <t>NGFU</t>
  </si>
  <si>
    <t>Arua Airport</t>
  </si>
  <si>
    <t>Arua</t>
  </si>
  <si>
    <t>Uganda</t>
  </si>
  <si>
    <t>RUA</t>
  </si>
  <si>
    <t>HUAR</t>
  </si>
  <si>
    <t>Entebbe International Airport</t>
  </si>
  <si>
    <t>Entebbe</t>
  </si>
  <si>
    <t>EBB</t>
  </si>
  <si>
    <t>HUEN</t>
  </si>
  <si>
    <t>Gulu Airport</t>
  </si>
  <si>
    <t>Gulu</t>
  </si>
  <si>
    <t>ULU</t>
  </si>
  <si>
    <t>HUGU</t>
  </si>
  <si>
    <t>Bugungu Airport</t>
  </si>
  <si>
    <t>Pakuba</t>
  </si>
  <si>
    <t>PAF</t>
  </si>
  <si>
    <t>HUPA</t>
  </si>
  <si>
    <t>Soroti Airport</t>
  </si>
  <si>
    <t>Soroti</t>
  </si>
  <si>
    <t>SRT</t>
  </si>
  <si>
    <t>HUSO</t>
  </si>
  <si>
    <t>Berdyansk Airport</t>
  </si>
  <si>
    <t>Berdyansk</t>
  </si>
  <si>
    <t>Ukraine</t>
  </si>
  <si>
    <t>ERD</t>
  </si>
  <si>
    <t>UKDB</t>
  </si>
  <si>
    <t>Cherkasy International Airport</t>
  </si>
  <si>
    <t>Cherkassy</t>
  </si>
  <si>
    <t>CKC</t>
  </si>
  <si>
    <t>UKKE</t>
  </si>
  <si>
    <t>Chernihiv Shestovitsa Airport</t>
  </si>
  <si>
    <t>Chernigov</t>
  </si>
  <si>
    <t>CEJ</t>
  </si>
  <si>
    <t>UKRR</t>
  </si>
  <si>
    <t>Chernivtsi International Airport</t>
  </si>
  <si>
    <t>Chernovtsk</t>
  </si>
  <si>
    <t>CWC</t>
  </si>
  <si>
    <t>UKLN</t>
  </si>
  <si>
    <t>Dnipropetrovsk International Airport</t>
  </si>
  <si>
    <t>Dnepropetrovsk</t>
  </si>
  <si>
    <t>DNK</t>
  </si>
  <si>
    <t>UKDD</t>
  </si>
  <si>
    <t>Donetsk International Airport</t>
  </si>
  <si>
    <t>Donetsk</t>
  </si>
  <si>
    <t>DOK</t>
  </si>
  <si>
    <t>UKCC</t>
  </si>
  <si>
    <t>Ivano-Frankivsk International Airport</t>
  </si>
  <si>
    <t>Ivano-Frankivsk</t>
  </si>
  <si>
    <t>IFO</t>
  </si>
  <si>
    <t>UKLI</t>
  </si>
  <si>
    <t>Kerch Airport</t>
  </si>
  <si>
    <t>Kerch</t>
  </si>
  <si>
    <t>KHC</t>
  </si>
  <si>
    <t>UKFK</t>
  </si>
  <si>
    <t>Kharkiv International Airport</t>
  </si>
  <si>
    <t>Kharkov</t>
  </si>
  <si>
    <t>HRK</t>
  </si>
  <si>
    <t>UKHH</t>
  </si>
  <si>
    <t>Chernobayevka Airport</t>
  </si>
  <si>
    <t>Kherson</t>
  </si>
  <si>
    <t>KHE</t>
  </si>
  <si>
    <t>UKOH</t>
  </si>
  <si>
    <t>Khmelnytskyi Airport</t>
  </si>
  <si>
    <t>Khmeinitskiy</t>
  </si>
  <si>
    <t>HMJ</t>
  </si>
  <si>
    <t>UKLH</t>
  </si>
  <si>
    <t>Gostomel Airport</t>
  </si>
  <si>
    <t>Kiev</t>
  </si>
  <si>
    <t>GML</t>
  </si>
  <si>
    <t>UKKM</t>
  </si>
  <si>
    <t>Kiev Zhuliany International Airport</t>
  </si>
  <si>
    <t>IEV</t>
  </si>
  <si>
    <t>UKKK</t>
  </si>
  <si>
    <t>Boryspil International Airport</t>
  </si>
  <si>
    <t>KBP</t>
  </si>
  <si>
    <t>UKBB</t>
  </si>
  <si>
    <t>Kirovograd Airport</t>
  </si>
  <si>
    <t>Kirovograd</t>
  </si>
  <si>
    <t>KGO</t>
  </si>
  <si>
    <t>UKKG</t>
  </si>
  <si>
    <t>Kramatorsk Airport</t>
  </si>
  <si>
    <t>Kramatorsk</t>
  </si>
  <si>
    <t>KRQ</t>
  </si>
  <si>
    <t>UKCK</t>
  </si>
  <si>
    <t>Kryvyi Rih International Airport</t>
  </si>
  <si>
    <t>Krivoy Rog</t>
  </si>
  <si>
    <t>KWG</t>
  </si>
  <si>
    <t>UKDR</t>
  </si>
  <si>
    <t>Luhansk International Airport</t>
  </si>
  <si>
    <t>Lugansk</t>
  </si>
  <si>
    <t>VSG</t>
  </si>
  <si>
    <t>UKCW</t>
  </si>
  <si>
    <t>Lutsk Airport</t>
  </si>
  <si>
    <t>Lutsk</t>
  </si>
  <si>
    <t>UKC</t>
  </si>
  <si>
    <t>UKLC</t>
  </si>
  <si>
    <t>Lviv International Airport</t>
  </si>
  <si>
    <t>Lvov</t>
  </si>
  <si>
    <t>LWO</t>
  </si>
  <si>
    <t>UKLL</t>
  </si>
  <si>
    <t>Mariupol International Airport</t>
  </si>
  <si>
    <t>Mariupol International</t>
  </si>
  <si>
    <t>MPW</t>
  </si>
  <si>
    <t>UKCM</t>
  </si>
  <si>
    <t>Mykolaiv International Airport</t>
  </si>
  <si>
    <t>Nikolayev</t>
  </si>
  <si>
    <t>NLV</t>
  </si>
  <si>
    <t>UKON</t>
  </si>
  <si>
    <t>Odessa International Airport</t>
  </si>
  <si>
    <t>Odessa</t>
  </si>
  <si>
    <t>ODS</t>
  </si>
  <si>
    <t>UKOO</t>
  </si>
  <si>
    <t>Suprunovka Airport</t>
  </si>
  <si>
    <t>Poltava</t>
  </si>
  <si>
    <t>PLV</t>
  </si>
  <si>
    <t>UKHP</t>
  </si>
  <si>
    <t>Rivne International Airport</t>
  </si>
  <si>
    <t>Rivne</t>
  </si>
  <si>
    <t>RWN</t>
  </si>
  <si>
    <t>UKLR</t>
  </si>
  <si>
    <t>Belbek Airport</t>
  </si>
  <si>
    <t>Sevastopol</t>
  </si>
  <si>
    <t>UKS</t>
  </si>
  <si>
    <t>UKFB</t>
  </si>
  <si>
    <t>Simferopol International Airport</t>
  </si>
  <si>
    <t>Simferopol</t>
  </si>
  <si>
    <t>SIP</t>
  </si>
  <si>
    <t>UKFF</t>
  </si>
  <si>
    <t>Ternopil International Airport</t>
  </si>
  <si>
    <t>Ternopol</t>
  </si>
  <si>
    <t>TNL</t>
  </si>
  <si>
    <t>UKLT</t>
  </si>
  <si>
    <t>Uzhhorod International Airport</t>
  </si>
  <si>
    <t>Uzhgorod</t>
  </si>
  <si>
    <t>UDJ</t>
  </si>
  <si>
    <t>UKLU</t>
  </si>
  <si>
    <t>Vinnytsia/Gavyryshivka Airport</t>
  </si>
  <si>
    <t>Vinnitsa</t>
  </si>
  <si>
    <t>VIN</t>
  </si>
  <si>
    <t>UKWW</t>
  </si>
  <si>
    <t>Zaporizhzhia International Airport</t>
  </si>
  <si>
    <t>Zaporozhye</t>
  </si>
  <si>
    <t>OZH</t>
  </si>
  <si>
    <t>UKDE</t>
  </si>
  <si>
    <t>Zhytomyr Airport</t>
  </si>
  <si>
    <t>Zhytomyr</t>
  </si>
  <si>
    <t>ZTR</t>
  </si>
  <si>
    <t>UKKV</t>
  </si>
  <si>
    <t>Abu Dhabi International Airport</t>
  </si>
  <si>
    <t>Abu Dhabi</t>
  </si>
  <si>
    <t>United Arab Emirates</t>
  </si>
  <si>
    <t>AUH</t>
  </si>
  <si>
    <t>OMAA</t>
  </si>
  <si>
    <t>Bateen Airport</t>
  </si>
  <si>
    <t>AZI</t>
  </si>
  <si>
    <t>OMAD</t>
  </si>
  <si>
    <t>Al Ain International Airport</t>
  </si>
  <si>
    <t>Al Ain</t>
  </si>
  <si>
    <t>AAN</t>
  </si>
  <si>
    <t>OMAL</t>
  </si>
  <si>
    <t>Lake Country Regional Airport</t>
  </si>
  <si>
    <t>Clarksville</t>
  </si>
  <si>
    <t>W63</t>
  </si>
  <si>
    <t>KW63</t>
  </si>
  <si>
    <t>Al Maktoum International Airport</t>
  </si>
  <si>
    <t>Dubai</t>
  </si>
  <si>
    <t>DWC</t>
  </si>
  <si>
    <t>OMDW</t>
  </si>
  <si>
    <t>Dubai International Airport</t>
  </si>
  <si>
    <t>DXB</t>
  </si>
  <si>
    <t>OMDB</t>
  </si>
  <si>
    <t>Fujairah International Airport</t>
  </si>
  <si>
    <t>Fujeirah</t>
  </si>
  <si>
    <t>FJR</t>
  </si>
  <si>
    <t>OMFJ</t>
  </si>
  <si>
    <t>Al Minhad Air Base</t>
  </si>
  <si>
    <t>Minhad AB</t>
  </si>
  <si>
    <t>NHD</t>
  </si>
  <si>
    <t>OMDM</t>
  </si>
  <si>
    <t>Ras Al Khaimah International Airport</t>
  </si>
  <si>
    <t>Ras Al Khaimah</t>
  </si>
  <si>
    <t>RKT</t>
  </si>
  <si>
    <t>OMRK</t>
  </si>
  <si>
    <t>Sharjah International Airport</t>
  </si>
  <si>
    <t>Sharjah</t>
  </si>
  <si>
    <t>SHJ</t>
  </si>
  <si>
    <t>OMSJ</t>
  </si>
  <si>
    <t>Sir Bani Yas Airport</t>
  </si>
  <si>
    <t>Sir Bani Yas Island</t>
  </si>
  <si>
    <t>XSB</t>
  </si>
  <si>
    <t>OMBY</t>
  </si>
  <si>
    <t>Aberdeen Dyce Airport</t>
  </si>
  <si>
    <t>Aberdeen</t>
  </si>
  <si>
    <t>United Kingdom</t>
  </si>
  <si>
    <t>ABZ</t>
  </si>
  <si>
    <t>EGPD</t>
  </si>
  <si>
    <t>Anglesey Airport</t>
  </si>
  <si>
    <t>Angelsey</t>
  </si>
  <si>
    <t>VLY</t>
  </si>
  <si>
    <t>EGOV</t>
  </si>
  <si>
    <t>Barra Airport</t>
  </si>
  <si>
    <t>Barra</t>
  </si>
  <si>
    <t>BRR</t>
  </si>
  <si>
    <t>EGPR</t>
  </si>
  <si>
    <t>Barrow Walney Island Airport</t>
  </si>
  <si>
    <t>BWF</t>
  </si>
  <si>
    <t>EGNL</t>
  </si>
  <si>
    <t>Belfast International Airport</t>
  </si>
  <si>
    <t>Belfast</t>
  </si>
  <si>
    <t>BFS</t>
  </si>
  <si>
    <t>EGAA</t>
  </si>
  <si>
    <t>George Best Belfast City Airport</t>
  </si>
  <si>
    <t>BHD</t>
  </si>
  <si>
    <t>EGAC</t>
  </si>
  <si>
    <t>Bembridge Airport</t>
  </si>
  <si>
    <t>Bembridge</t>
  </si>
  <si>
    <t>BBP</t>
  </si>
  <si>
    <t>EGHJ</t>
  </si>
  <si>
    <t>Benbecula Airport</t>
  </si>
  <si>
    <t>Benbecula</t>
  </si>
  <si>
    <t>BEB</t>
  </si>
  <si>
    <t>EGPL</t>
  </si>
  <si>
    <t>London Biggin Hill Airport</t>
  </si>
  <si>
    <t>Biggin Hill</t>
  </si>
  <si>
    <t>BQH</t>
  </si>
  <si>
    <t>EGKB</t>
  </si>
  <si>
    <t>Birmingham International Airport</t>
  </si>
  <si>
    <t>Birmingham</t>
  </si>
  <si>
    <t>BHX</t>
  </si>
  <si>
    <t>EGBB</t>
  </si>
  <si>
    <t>Blackbushe Airport</t>
  </si>
  <si>
    <t>Blackbushe</t>
  </si>
  <si>
    <t>BBS</t>
  </si>
  <si>
    <t>EGLK</t>
  </si>
  <si>
    <t>Blackpool International Airport</t>
  </si>
  <si>
    <t>Blackpool</t>
  </si>
  <si>
    <t>BLK</t>
  </si>
  <si>
    <t>EGNH</t>
  </si>
  <si>
    <t>Bournemouth Airport</t>
  </si>
  <si>
    <t>Bournemouth</t>
  </si>
  <si>
    <t>BOH</t>
  </si>
  <si>
    <t>EGHH</t>
  </si>
  <si>
    <t>Bristol Airport</t>
  </si>
  <si>
    <t>Bristol</t>
  </si>
  <si>
    <t>BRS</t>
  </si>
  <si>
    <t>EGGD</t>
  </si>
  <si>
    <t>Bristol Filton Airport</t>
  </si>
  <si>
    <t>FZO</t>
  </si>
  <si>
    <t>EGTG</t>
  </si>
  <si>
    <t>RAF Brize Norton</t>
  </si>
  <si>
    <t>Brize Norton</t>
  </si>
  <si>
    <t>BZZ</t>
  </si>
  <si>
    <t>EGVN</t>
  </si>
  <si>
    <t>Cambridge Airport</t>
  </si>
  <si>
    <t>Cambridge</t>
  </si>
  <si>
    <t>CBG</t>
  </si>
  <si>
    <t>EGSC</t>
  </si>
  <si>
    <t>Campbeltown Airport</t>
  </si>
  <si>
    <t>Campbeltown</t>
  </si>
  <si>
    <t>CAL</t>
  </si>
  <si>
    <t>EGEC</t>
  </si>
  <si>
    <t>Cardiff International Airport</t>
  </si>
  <si>
    <t>Cardiff</t>
  </si>
  <si>
    <t>CWL</t>
  </si>
  <si>
    <t>EGFF</t>
  </si>
  <si>
    <t>Carlisle Airport</t>
  </si>
  <si>
    <t>Carlisle</t>
  </si>
  <si>
    <t>CAX</t>
  </si>
  <si>
    <t>EGNC</t>
  </si>
  <si>
    <t>Colonsay Airstrip</t>
  </si>
  <si>
    <t>Colonsay</t>
  </si>
  <si>
    <t>CSA</t>
  </si>
  <si>
    <t>EGEY</t>
  </si>
  <si>
    <t>RAF Coningsby</t>
  </si>
  <si>
    <t>Coningsby</t>
  </si>
  <si>
    <t>QCY</t>
  </si>
  <si>
    <t>EGXC</t>
  </si>
  <si>
    <t>Coventry Airport</t>
  </si>
  <si>
    <t>Coventry</t>
  </si>
  <si>
    <t>CVT</t>
  </si>
  <si>
    <t>EGBE</t>
  </si>
  <si>
    <t>Robin Hood Doncaster Sheffield Airport</t>
  </si>
  <si>
    <t>Doncaster, Sheffield</t>
  </si>
  <si>
    <t>DSA</t>
  </si>
  <si>
    <t>EGCN</t>
  </si>
  <si>
    <t>Dundee Airport</t>
  </si>
  <si>
    <t>Dundee</t>
  </si>
  <si>
    <t>DND</t>
  </si>
  <si>
    <t>EGPN</t>
  </si>
  <si>
    <t>Duxford Airport</t>
  </si>
  <si>
    <t>Duxford</t>
  </si>
  <si>
    <t>QFO</t>
  </si>
  <si>
    <t>EGSU</t>
  </si>
  <si>
    <t>East Midlands Airport</t>
  </si>
  <si>
    <t>East Midlands</t>
  </si>
  <si>
    <t>EMA</t>
  </si>
  <si>
    <t>EGNX</t>
  </si>
  <si>
    <t>Eday Airport</t>
  </si>
  <si>
    <t>Eday</t>
  </si>
  <si>
    <t>EOI</t>
  </si>
  <si>
    <t>EGED</t>
  </si>
  <si>
    <t>Edinburgh Airport</t>
  </si>
  <si>
    <t>Edinburgh</t>
  </si>
  <si>
    <t>EDI</t>
  </si>
  <si>
    <t>EGPH</t>
  </si>
  <si>
    <t>St Angelo Airport</t>
  </si>
  <si>
    <t>Enniskillen</t>
  </si>
  <si>
    <t>ENK</t>
  </si>
  <si>
    <t>EGAB</t>
  </si>
  <si>
    <t>Exeter International Airport</t>
  </si>
  <si>
    <t>Exeter</t>
  </si>
  <si>
    <t>EXT</t>
  </si>
  <si>
    <t>EGTE</t>
  </si>
  <si>
    <t>Fair Isle Airport</t>
  </si>
  <si>
    <t>Fair Isle</t>
  </si>
  <si>
    <t>FIE</t>
  </si>
  <si>
    <t>EGEF</t>
  </si>
  <si>
    <t>RAF Fairford</t>
  </si>
  <si>
    <t>Fairford</t>
  </si>
  <si>
    <t>FFD</t>
  </si>
  <si>
    <t>EGVA</t>
  </si>
  <si>
    <t>Farnborough Airport</t>
  </si>
  <si>
    <t>Farnborough</t>
  </si>
  <si>
    <t>FAB</t>
  </si>
  <si>
    <t>EGLF</t>
  </si>
  <si>
    <t>Glasgow International Airport</t>
  </si>
  <si>
    <t>Glasgow</t>
  </si>
  <si>
    <t>GLA</t>
  </si>
  <si>
    <t>EGPF</t>
  </si>
  <si>
    <t>Gloucestershire Airport</t>
  </si>
  <si>
    <t>Golouchestershire</t>
  </si>
  <si>
    <t>GLO</t>
  </si>
  <si>
    <t>EGBJ</t>
  </si>
  <si>
    <t>Hawarden Airport</t>
  </si>
  <si>
    <t>Hawarden</t>
  </si>
  <si>
    <t>CEG</t>
  </si>
  <si>
    <t>EGNR</t>
  </si>
  <si>
    <t>RAF Honington</t>
  </si>
  <si>
    <t>Honington</t>
  </si>
  <si>
    <t>BEQ</t>
  </si>
  <si>
    <t>EGXH</t>
  </si>
  <si>
    <t>Humberside Airport</t>
  </si>
  <si>
    <t>Humberside</t>
  </si>
  <si>
    <t>HUY</t>
  </si>
  <si>
    <t>EGNJ</t>
  </si>
  <si>
    <t>Inverness Airport</t>
  </si>
  <si>
    <t>Inverness</t>
  </si>
  <si>
    <t>INV</t>
  </si>
  <si>
    <t>EGPE</t>
  </si>
  <si>
    <t>Islay Airport</t>
  </si>
  <si>
    <t>Islay</t>
  </si>
  <si>
    <t>ILY</t>
  </si>
  <si>
    <t>EGPI</t>
  </si>
  <si>
    <t>RAF Kinloss</t>
  </si>
  <si>
    <t>Kinloss</t>
  </si>
  <si>
    <t>FSS</t>
  </si>
  <si>
    <t>EGQK</t>
  </si>
  <si>
    <t>Kirkwall Airport</t>
  </si>
  <si>
    <t>Kirkwall</t>
  </si>
  <si>
    <t>KOI</t>
  </si>
  <si>
    <t>EGPA</t>
  </si>
  <si>
    <t>Land's End Airport</t>
  </si>
  <si>
    <t>Land's End</t>
  </si>
  <si>
    <t>LEQ</t>
  </si>
  <si>
    <t>EGHC</t>
  </si>
  <si>
    <t>Lasham Airport</t>
  </si>
  <si>
    <t>Lasham</t>
  </si>
  <si>
    <t>QLA</t>
  </si>
  <si>
    <t>EGHL</t>
  </si>
  <si>
    <t>Leeds Bradford Airport</t>
  </si>
  <si>
    <t>Leeds</t>
  </si>
  <si>
    <t>LBA</t>
  </si>
  <si>
    <t>EGNM</t>
  </si>
  <si>
    <t>Lerwick / Tingwall Airport</t>
  </si>
  <si>
    <t>Lerwick</t>
  </si>
  <si>
    <t>LWK</t>
  </si>
  <si>
    <t>EGET</t>
  </si>
  <si>
    <t>RAF Leuchars</t>
  </si>
  <si>
    <t>Leuchars</t>
  </si>
  <si>
    <t>ADX</t>
  </si>
  <si>
    <t>EGQL</t>
  </si>
  <si>
    <t>RAF Linton-On-Ouse</t>
  </si>
  <si>
    <t>Linton-on-ouse</t>
  </si>
  <si>
    <t>HRT</t>
  </si>
  <si>
    <t>EGXU</t>
  </si>
  <si>
    <t>Liverpool John Lennon Airport</t>
  </si>
  <si>
    <t>Liverpool</t>
  </si>
  <si>
    <t>LPL</t>
  </si>
  <si>
    <t>EGGP</t>
  </si>
  <si>
    <t>London City Airport</t>
  </si>
  <si>
    <t>LCY</t>
  </si>
  <si>
    <t>EGLC</t>
  </si>
  <si>
    <t>London Gatwick Airport</t>
  </si>
  <si>
    <t>LGW</t>
  </si>
  <si>
    <t>EGKK</t>
  </si>
  <si>
    <t>London Heathrow Airport</t>
  </si>
  <si>
    <t>LHR</t>
  </si>
  <si>
    <t>EGLL</t>
  </si>
  <si>
    <t>London Luton Airport</t>
  </si>
  <si>
    <t>LTN</t>
  </si>
  <si>
    <t>EGGW</t>
  </si>
  <si>
    <t>London Stansted Airport</t>
  </si>
  <si>
    <t>STN</t>
  </si>
  <si>
    <t>EGSS</t>
  </si>
  <si>
    <t>City of Derry Airport</t>
  </si>
  <si>
    <t>Londonderry</t>
  </si>
  <si>
    <t>LDY</t>
  </si>
  <si>
    <t>EGae</t>
  </si>
  <si>
    <t>RAF Lossiemouth</t>
  </si>
  <si>
    <t>Lossiemouth</t>
  </si>
  <si>
    <t>LMO</t>
  </si>
  <si>
    <t>EGQS</t>
  </si>
  <si>
    <t>Lydd Airport</t>
  </si>
  <si>
    <t>Lydd</t>
  </si>
  <si>
    <t>LYX</t>
  </si>
  <si>
    <t>EGMD</t>
  </si>
  <si>
    <t>Lympne Airport</t>
  </si>
  <si>
    <t>Lympne</t>
  </si>
  <si>
    <t>LYM</t>
  </si>
  <si>
    <t>EGMK</t>
  </si>
  <si>
    <t>RAF Lyneham</t>
  </si>
  <si>
    <t>Lyneham</t>
  </si>
  <si>
    <t>LYE</t>
  </si>
  <si>
    <t>EGDL</t>
  </si>
  <si>
    <t>Manchester Airport</t>
  </si>
  <si>
    <t>Manchester</t>
  </si>
  <si>
    <t>MAN</t>
  </si>
  <si>
    <t>EGCC</t>
  </si>
  <si>
    <t>Kent International Airport</t>
  </si>
  <si>
    <t>Manston</t>
  </si>
  <si>
    <t>MSE</t>
  </si>
  <si>
    <t>EGMH</t>
  </si>
  <si>
    <t>RAF Marham</t>
  </si>
  <si>
    <t>Marham</t>
  </si>
  <si>
    <t>KNF</t>
  </si>
  <si>
    <t>EGYM</t>
  </si>
  <si>
    <t>RAF Mildenhall</t>
  </si>
  <si>
    <t>Mildenhall</t>
  </si>
  <si>
    <t>MHZ</t>
  </si>
  <si>
    <t>EGUN</t>
  </si>
  <si>
    <t>NCL</t>
  </si>
  <si>
    <t>EGNT</t>
  </si>
  <si>
    <t>Newquay Cornwall Airport</t>
  </si>
  <si>
    <t>Newquai</t>
  </si>
  <si>
    <t>NQY</t>
  </si>
  <si>
    <t>EGHQ</t>
  </si>
  <si>
    <t>Oban Airport</t>
  </si>
  <si>
    <t>North Connel</t>
  </si>
  <si>
    <t>OBN</t>
  </si>
  <si>
    <t>EGEO</t>
  </si>
  <si>
    <t>North Ronaldsay Airport</t>
  </si>
  <si>
    <t>North Ronaldsay</t>
  </si>
  <si>
    <t>NRL</t>
  </si>
  <si>
    <t>EGEN</t>
  </si>
  <si>
    <t>RAF Northolt</t>
  </si>
  <si>
    <t>Northolt</t>
  </si>
  <si>
    <t>NHT</t>
  </si>
  <si>
    <t>EGWU</t>
  </si>
  <si>
    <t>Norwich International Airport</t>
  </si>
  <si>
    <t>Norwich</t>
  </si>
  <si>
    <t>NWI</t>
  </si>
  <si>
    <t>EGSH</t>
  </si>
  <si>
    <t>Nottingham Airport</t>
  </si>
  <si>
    <t>Nottingham</t>
  </si>
  <si>
    <t>NQT</t>
  </si>
  <si>
    <t>EGBN</t>
  </si>
  <si>
    <t>RAF Odiham</t>
  </si>
  <si>
    <t>Odiham</t>
  </si>
  <si>
    <t>ODH</t>
  </si>
  <si>
    <t>EGVO</t>
  </si>
  <si>
    <t>Oxford (Kidlington) Airport</t>
  </si>
  <si>
    <t>Oxford</t>
  </si>
  <si>
    <t>OXF</t>
  </si>
  <si>
    <t>EGTK</t>
  </si>
  <si>
    <t>Papa Westray Airport</t>
  </si>
  <si>
    <t>Papa Westray</t>
  </si>
  <si>
    <t>PPW</t>
  </si>
  <si>
    <t>EGEP</t>
  </si>
  <si>
    <t>Penzance Heliport</t>
  </si>
  <si>
    <t>Penzance</t>
  </si>
  <si>
    <t>PZE</t>
  </si>
  <si>
    <t>EGHK</t>
  </si>
  <si>
    <t>Perth/Scone Airport</t>
  </si>
  <si>
    <t>PSL</t>
  </si>
  <si>
    <t>EGPT</t>
  </si>
  <si>
    <t>Plymouth City Airport</t>
  </si>
  <si>
    <t>Plymouth</t>
  </si>
  <si>
    <t>PLH</t>
  </si>
  <si>
    <t>EGHD</t>
  </si>
  <si>
    <t>Glasgow Prestwick Airport</t>
  </si>
  <si>
    <t>Prestwick</t>
  </si>
  <si>
    <t>PIK</t>
  </si>
  <si>
    <t>EGPK</t>
  </si>
  <si>
    <t>Redhill aerodrome</t>
  </si>
  <si>
    <t>Redhill</t>
  </si>
  <si>
    <t>KRH</t>
  </si>
  <si>
    <t>EGKR</t>
  </si>
  <si>
    <t>Rochester Airport</t>
  </si>
  <si>
    <t>Rochester</t>
  </si>
  <si>
    <t>RCS</t>
  </si>
  <si>
    <t>EGTO</t>
  </si>
  <si>
    <t>Sanday Airport</t>
  </si>
  <si>
    <t>Sanday</t>
  </si>
  <si>
    <t>NDY</t>
  </si>
  <si>
    <t>EGES</t>
  </si>
  <si>
    <t>Scatsta Airport</t>
  </si>
  <si>
    <t>Scatsta</t>
  </si>
  <si>
    <t>SCS</t>
  </si>
  <si>
    <t>EGPM</t>
  </si>
  <si>
    <t>Shoreham Airport</t>
  </si>
  <si>
    <t>Shoreham By Sea</t>
  </si>
  <si>
    <t>ESH</t>
  </si>
  <si>
    <t>EGKA</t>
  </si>
  <si>
    <t>Southampton Airport</t>
  </si>
  <si>
    <t>Southampton</t>
  </si>
  <si>
    <t>SOU</t>
  </si>
  <si>
    <t>EGHI</t>
  </si>
  <si>
    <t>Southend Airport</t>
  </si>
  <si>
    <t>Southend</t>
  </si>
  <si>
    <t>SEN</t>
  </si>
  <si>
    <t>EGMC</t>
  </si>
  <si>
    <t>St. Mary's Airport</t>
  </si>
  <si>
    <t>ST MARY\\'S</t>
  </si>
  <si>
    <t>ISC</t>
  </si>
  <si>
    <t>EGHE</t>
  </si>
  <si>
    <t>Stornoway Airport</t>
  </si>
  <si>
    <t>Stornoway</t>
  </si>
  <si>
    <t>SYY</t>
  </si>
  <si>
    <t>EGPO</t>
  </si>
  <si>
    <t>Stronsay Airport</t>
  </si>
  <si>
    <t>Stronsay</t>
  </si>
  <si>
    <t>SOY</t>
  </si>
  <si>
    <t>EGER</t>
  </si>
  <si>
    <t>Sumburgh Airport</t>
  </si>
  <si>
    <t>Sumburgh</t>
  </si>
  <si>
    <t>LSI</t>
  </si>
  <si>
    <t>EGPB</t>
  </si>
  <si>
    <t>Swansea Airport</t>
  </si>
  <si>
    <t>Swansea</t>
  </si>
  <si>
    <t>SWS</t>
  </si>
  <si>
    <t>EGFH</t>
  </si>
  <si>
    <t>Durham Tees Valley Airport</t>
  </si>
  <si>
    <t>Teesside</t>
  </si>
  <si>
    <t>MME</t>
  </si>
  <si>
    <t>EGNV</t>
  </si>
  <si>
    <t>Tiree Airport</t>
  </si>
  <si>
    <t>Tiree</t>
  </si>
  <si>
    <t>TRE</t>
  </si>
  <si>
    <t>EGPU</t>
  </si>
  <si>
    <t>Tresco Heliport</t>
  </si>
  <si>
    <t>Tresco</t>
  </si>
  <si>
    <t>TSO</t>
  </si>
  <si>
    <t>EGHT</t>
  </si>
  <si>
    <t>Unst Airport</t>
  </si>
  <si>
    <t>Unst</t>
  </si>
  <si>
    <t>UNT</t>
  </si>
  <si>
    <t>EGPW</t>
  </si>
  <si>
    <t>RAF Waddington</t>
  </si>
  <si>
    <t>Waddington</t>
  </si>
  <si>
    <t>WTN</t>
  </si>
  <si>
    <t>EGXW</t>
  </si>
  <si>
    <t>Westray Airport</t>
  </si>
  <si>
    <t>Westray</t>
  </si>
  <si>
    <t>WRY</t>
  </si>
  <si>
    <t>EGEW</t>
  </si>
  <si>
    <t>Wick Airport</t>
  </si>
  <si>
    <t>Wick</t>
  </si>
  <si>
    <t>WIC</t>
  </si>
  <si>
    <t>EGPC</t>
  </si>
  <si>
    <t>RNAS Yeovilton</t>
  </si>
  <si>
    <t>Yeovilton</t>
  </si>
  <si>
    <t>YEO</t>
  </si>
  <si>
    <t>EGDY</t>
  </si>
  <si>
    <t>Aberdeen Regional Airport</t>
  </si>
  <si>
    <t>United States</t>
  </si>
  <si>
    <t>ABR</t>
  </si>
  <si>
    <t>KABR</t>
  </si>
  <si>
    <t>Phillips Army Air Field</t>
  </si>
  <si>
    <t>APG</t>
  </si>
  <si>
    <t>KAPG</t>
  </si>
  <si>
    <t>Abilene Regional Airport</t>
  </si>
  <si>
    <t>Abilene</t>
  </si>
  <si>
    <t>ABI</t>
  </si>
  <si>
    <t>KABI</t>
  </si>
  <si>
    <t>Dyess Air Force Base</t>
  </si>
  <si>
    <t>DYS</t>
  </si>
  <si>
    <t>KDYS</t>
  </si>
  <si>
    <t>Adak Airport</t>
  </si>
  <si>
    <t>Adak Island</t>
  </si>
  <si>
    <t>ADK</t>
  </si>
  <si>
    <t>PADK</t>
  </si>
  <si>
    <t>Addison Airport</t>
  </si>
  <si>
    <t>Addison</t>
  </si>
  <si>
    <t>ADS</t>
  </si>
  <si>
    <t>KADS</t>
  </si>
  <si>
    <t>Aiken Municipal Airport</t>
  </si>
  <si>
    <t>Aiken</t>
  </si>
  <si>
    <t>AIK</t>
  </si>
  <si>
    <t>KAIK</t>
  </si>
  <si>
    <t>Akhiok Airport</t>
  </si>
  <si>
    <t>Akhiok</t>
  </si>
  <si>
    <t>AKK</t>
  </si>
  <si>
    <t>PAKH</t>
  </si>
  <si>
    <t>Akiak Airport</t>
  </si>
  <si>
    <t>Akiak</t>
  </si>
  <si>
    <t>AKI</t>
  </si>
  <si>
    <t>PFAK</t>
  </si>
  <si>
    <t>Akron Fulton International Airport</t>
  </si>
  <si>
    <t>Akron</t>
  </si>
  <si>
    <t>AKC</t>
  </si>
  <si>
    <t>KAKR</t>
  </si>
  <si>
    <t>Colorado Plains Regional Airport</t>
  </si>
  <si>
    <t>AKO</t>
  </si>
  <si>
    <t>KAKO</t>
  </si>
  <si>
    <t>Akron Canton Regional Airport</t>
  </si>
  <si>
    <t>CAK</t>
  </si>
  <si>
    <t>KCAK</t>
  </si>
  <si>
    <t>Akutan Seaplane Base</t>
  </si>
  <si>
    <t>Akutan</t>
  </si>
  <si>
    <t>KQA</t>
  </si>
  <si>
    <t>Shelby County Airport</t>
  </si>
  <si>
    <t>Alabaster</t>
  </si>
  <si>
    <t>EET</t>
  </si>
  <si>
    <t>KEET</t>
  </si>
  <si>
    <t>Alakanuk Airport</t>
  </si>
  <si>
    <t>Alakanuk</t>
  </si>
  <si>
    <t>AUK</t>
  </si>
  <si>
    <t>PAUK</t>
  </si>
  <si>
    <t>Alamogordo White Sands Regional Airport</t>
  </si>
  <si>
    <t>Alamogordo</t>
  </si>
  <si>
    <t>ALM</t>
  </si>
  <si>
    <t>KALM</t>
  </si>
  <si>
    <t>Holloman Air Force Base</t>
  </si>
  <si>
    <t>HMN</t>
  </si>
  <si>
    <t>KHMN</t>
  </si>
  <si>
    <t>San Luis Valley Regional Bergman Field</t>
  </si>
  <si>
    <t>Alamosa</t>
  </si>
  <si>
    <t>ALS</t>
  </si>
  <si>
    <t>KALS</t>
  </si>
  <si>
    <t>Southwest Georgia Regional Airport</t>
  </si>
  <si>
    <t>ABY</t>
  </si>
  <si>
    <t>KABY</t>
  </si>
  <si>
    <t>Albany International Airport</t>
  </si>
  <si>
    <t>ALB</t>
  </si>
  <si>
    <t>KALB</t>
  </si>
  <si>
    <t>Albuquerque International Sunport Airport</t>
  </si>
  <si>
    <t>Albuquerque</t>
  </si>
  <si>
    <t>ABQ</t>
  </si>
  <si>
    <t>KABQ</t>
  </si>
  <si>
    <t>Aleknagik / New Airport</t>
  </si>
  <si>
    <t>Aleknagik</t>
  </si>
  <si>
    <t>WKK</t>
  </si>
  <si>
    <t>5A8</t>
  </si>
  <si>
    <t>Thomas C Russell Field</t>
  </si>
  <si>
    <t>Alexander City</t>
  </si>
  <si>
    <t>ALX</t>
  </si>
  <si>
    <t>KALX</t>
  </si>
  <si>
    <t>Alexandria International Airport</t>
  </si>
  <si>
    <t>aeX</t>
  </si>
  <si>
    <t>KaeX</t>
  </si>
  <si>
    <t>Chandler Field</t>
  </si>
  <si>
    <t>AXN</t>
  </si>
  <si>
    <t>KAXN</t>
  </si>
  <si>
    <t>Esler Regional Airport</t>
  </si>
  <si>
    <t>ESF</t>
  </si>
  <si>
    <t>KESF</t>
  </si>
  <si>
    <t>Alice International Airport</t>
  </si>
  <si>
    <t>Alice</t>
  </si>
  <si>
    <t>ALI</t>
  </si>
  <si>
    <t>KALI</t>
  </si>
  <si>
    <t>Allakaket Airport</t>
  </si>
  <si>
    <t>Allakaket</t>
  </si>
  <si>
    <t>aeT</t>
  </si>
  <si>
    <t>PFAL</t>
  </si>
  <si>
    <t>Lehigh Valley International Airport</t>
  </si>
  <si>
    <t>Allentown</t>
  </si>
  <si>
    <t>ABE</t>
  </si>
  <si>
    <t>KABE</t>
  </si>
  <si>
    <t>Alliance Municipal Airport</t>
  </si>
  <si>
    <t>Alliance</t>
  </si>
  <si>
    <t>AIA</t>
  </si>
  <si>
    <t>KAIA</t>
  </si>
  <si>
    <t>Alpena County Regional Airport</t>
  </si>
  <si>
    <t>Alpena</t>
  </si>
  <si>
    <t>APN</t>
  </si>
  <si>
    <t>KAPN</t>
  </si>
  <si>
    <t>Alpine Casparis Municipal Airport</t>
  </si>
  <si>
    <t>Alpine</t>
  </si>
  <si>
    <t>E38</t>
  </si>
  <si>
    <t>KE38</t>
  </si>
  <si>
    <t>St Louis Regional Airport</t>
  </si>
  <si>
    <t>Alton/St Louis</t>
  </si>
  <si>
    <t>ALN</t>
  </si>
  <si>
    <t>KALN</t>
  </si>
  <si>
    <t>Altoona Blair County Airport</t>
  </si>
  <si>
    <t>Altoona</t>
  </si>
  <si>
    <t>AOO</t>
  </si>
  <si>
    <t>KAOO</t>
  </si>
  <si>
    <t>Altus Air Force Base</t>
  </si>
  <si>
    <t>Altus</t>
  </si>
  <si>
    <t>LTS</t>
  </si>
  <si>
    <t>KLTS</t>
  </si>
  <si>
    <t>Rick Husband Amarillo International Airport</t>
  </si>
  <si>
    <t>Amarillo</t>
  </si>
  <si>
    <t>AMA</t>
  </si>
  <si>
    <t>KAMA</t>
  </si>
  <si>
    <t>Ambler Airport</t>
  </si>
  <si>
    <t>Ambler</t>
  </si>
  <si>
    <t>ABL</t>
  </si>
  <si>
    <t>PAFM</t>
  </si>
  <si>
    <t>Anaktuvuk Pass Airport</t>
  </si>
  <si>
    <t>Anaktuvuk Pass</t>
  </si>
  <si>
    <t>AKP</t>
  </si>
  <si>
    <t>PAKP</t>
  </si>
  <si>
    <t>Ted Stevens Anchorage International Airport</t>
  </si>
  <si>
    <t>Anchorage</t>
  </si>
  <si>
    <t>ANC</t>
  </si>
  <si>
    <t>PANC</t>
  </si>
  <si>
    <t>Elmendorf Air Force Base</t>
  </si>
  <si>
    <t>EDF</t>
  </si>
  <si>
    <t>PaeD</t>
  </si>
  <si>
    <t>Lake Hood Seaplane Base</t>
  </si>
  <si>
    <t>LHD</t>
  </si>
  <si>
    <t>PALH</t>
  </si>
  <si>
    <t>Merrill Field</t>
  </si>
  <si>
    <t>MRI</t>
  </si>
  <si>
    <t>PAMR</t>
  </si>
  <si>
    <t>Anderson Regional Airport</t>
  </si>
  <si>
    <t>AND</t>
  </si>
  <si>
    <t>KAND</t>
  </si>
  <si>
    <t>Tri State Steuben County Airport</t>
  </si>
  <si>
    <t>ANQ</t>
  </si>
  <si>
    <t>KANQ</t>
  </si>
  <si>
    <t>Angoon Seaplane Base</t>
  </si>
  <si>
    <t>Angoon</t>
  </si>
  <si>
    <t>AGN</t>
  </si>
  <si>
    <t>PAGN</t>
  </si>
  <si>
    <t>Aniak Airport</t>
  </si>
  <si>
    <t>Aniak</t>
  </si>
  <si>
    <t>ANI</t>
  </si>
  <si>
    <t>PANI</t>
  </si>
  <si>
    <t>Ankeny Regional Airport</t>
  </si>
  <si>
    <t>Ankeny</t>
  </si>
  <si>
    <t>IKV</t>
  </si>
  <si>
    <t>KIKV</t>
  </si>
  <si>
    <t>Ann Arbor Municipal Airport</t>
  </si>
  <si>
    <t>Ann Arbor</t>
  </si>
  <si>
    <t>ARB</t>
  </si>
  <si>
    <t>KARB</t>
  </si>
  <si>
    <t>Lee Airport</t>
  </si>
  <si>
    <t>Annapolis</t>
  </si>
  <si>
    <t>ANP</t>
  </si>
  <si>
    <t>KANP</t>
  </si>
  <si>
    <t>Annette Island Airport</t>
  </si>
  <si>
    <t>Annette Island</t>
  </si>
  <si>
    <t>ANN</t>
  </si>
  <si>
    <t>PANT</t>
  </si>
  <si>
    <t>Anniston Metropolitan Airport</t>
  </si>
  <si>
    <t>Anniston</t>
  </si>
  <si>
    <t>ANB</t>
  </si>
  <si>
    <t>KANB</t>
  </si>
  <si>
    <t>Anvik Airport</t>
  </si>
  <si>
    <t>Anvik</t>
  </si>
  <si>
    <t>ANV</t>
  </si>
  <si>
    <t>PANV</t>
  </si>
  <si>
    <t>Apalachicola Regional Airport</t>
  </si>
  <si>
    <t>Apalachicola</t>
  </si>
  <si>
    <t>AAF</t>
  </si>
  <si>
    <t>KAAF</t>
  </si>
  <si>
    <t>Appleton International Airport</t>
  </si>
  <si>
    <t>Appleton</t>
  </si>
  <si>
    <t>ATW</t>
  </si>
  <si>
    <t>KATW</t>
  </si>
  <si>
    <t>Arcata Airport</t>
  </si>
  <si>
    <t>Arcata CA</t>
  </si>
  <si>
    <t>ACV</t>
  </si>
  <si>
    <t>KACV</t>
  </si>
  <si>
    <t>Arctic Village Airport</t>
  </si>
  <si>
    <t>Arctic Village</t>
  </si>
  <si>
    <t>ARC</t>
  </si>
  <si>
    <t>PARC</t>
  </si>
  <si>
    <t>Ardmore Municipal Airport</t>
  </si>
  <si>
    <t>ADM</t>
  </si>
  <si>
    <t>KADM</t>
  </si>
  <si>
    <t>Arlington Municipal Airport</t>
  </si>
  <si>
    <t>Arlington</t>
  </si>
  <si>
    <t>AWO</t>
  </si>
  <si>
    <t>KAWO</t>
  </si>
  <si>
    <t>GKY</t>
  </si>
  <si>
    <t>KGKY</t>
  </si>
  <si>
    <t>Asheboro Regional Airport</t>
  </si>
  <si>
    <t>Asheboro</t>
  </si>
  <si>
    <t>HBI</t>
  </si>
  <si>
    <t>KHBI</t>
  </si>
  <si>
    <t>Asheville Regional Airport</t>
  </si>
  <si>
    <t>Asheville</t>
  </si>
  <si>
    <t>AVL</t>
  </si>
  <si>
    <t>KAVL</t>
  </si>
  <si>
    <t>Aspen-Pitkin Co/Sardy Field</t>
  </si>
  <si>
    <t>Aspen</t>
  </si>
  <si>
    <t>ASE</t>
  </si>
  <si>
    <t>KASE</t>
  </si>
  <si>
    <t>Astoria Regional Airport</t>
  </si>
  <si>
    <t>Astoria</t>
  </si>
  <si>
    <t>AST</t>
  </si>
  <si>
    <t>KAST</t>
  </si>
  <si>
    <t>Athens Ben Epps Airport</t>
  </si>
  <si>
    <t>AHN</t>
  </si>
  <si>
    <t>KAHN</t>
  </si>
  <si>
    <t>McMinn County Airport</t>
  </si>
  <si>
    <t>MMI</t>
  </si>
  <si>
    <t>KMMI</t>
  </si>
  <si>
    <t>Atka Airport</t>
  </si>
  <si>
    <t>Atka</t>
  </si>
  <si>
    <t>AKB</t>
  </si>
  <si>
    <t>PAAK</t>
  </si>
  <si>
    <t>Hartsfield Jackson Atlanta International Airport</t>
  </si>
  <si>
    <t>Atlanta</t>
  </si>
  <si>
    <t>ATL</t>
  </si>
  <si>
    <t>KATL</t>
  </si>
  <si>
    <t>Peachtree City Falcon Field</t>
  </si>
  <si>
    <t>FFC</t>
  </si>
  <si>
    <t>KFFC</t>
  </si>
  <si>
    <t>Fulton County Airport Brown Field</t>
  </si>
  <si>
    <t>FTY</t>
  </si>
  <si>
    <t>KFTY</t>
  </si>
  <si>
    <t>DeKalb Peachtree Airport</t>
  </si>
  <si>
    <t>PDK</t>
  </si>
  <si>
    <t>KPDK</t>
  </si>
  <si>
    <t>Cobb County-Mc Collum Field</t>
  </si>
  <si>
    <t>RYY</t>
  </si>
  <si>
    <t>KRYY</t>
  </si>
  <si>
    <t>Atlantic City International Airport</t>
  </si>
  <si>
    <t>Atlantic City</t>
  </si>
  <si>
    <t>ACY</t>
  </si>
  <si>
    <t>KACY</t>
  </si>
  <si>
    <t>Atqasuk Edward Burnell Sr Memorial Airport</t>
  </si>
  <si>
    <t>Atqasuk</t>
  </si>
  <si>
    <t>ATK</t>
  </si>
  <si>
    <t>PATQ</t>
  </si>
  <si>
    <t>Auburn Opelika Robert G. Pitts Airport</t>
  </si>
  <si>
    <t>Auburn</t>
  </si>
  <si>
    <t>AUO</t>
  </si>
  <si>
    <t>KAUO</t>
  </si>
  <si>
    <t>Augusta Municipal Airport</t>
  </si>
  <si>
    <t>Augusta</t>
  </si>
  <si>
    <t>3AU</t>
  </si>
  <si>
    <t>K3AU</t>
  </si>
  <si>
    <t>Augusta State Airport</t>
  </si>
  <si>
    <t>AUG</t>
  </si>
  <si>
    <t>KAUG</t>
  </si>
  <si>
    <t>Daniel Field</t>
  </si>
  <si>
    <t>DNL</t>
  </si>
  <si>
    <t>KDNL</t>
  </si>
  <si>
    <t>Aurora State Airport</t>
  </si>
  <si>
    <t>Aurora</t>
  </si>
  <si>
    <t>UAO</t>
  </si>
  <si>
    <t>KUAO</t>
  </si>
  <si>
    <t>Austin Bergstrom International Airport</t>
  </si>
  <si>
    <t>Austin</t>
  </si>
  <si>
    <t>AUS</t>
  </si>
  <si>
    <t>KAUS</t>
  </si>
  <si>
    <t>Avon Park Executive Airport</t>
  </si>
  <si>
    <t>Avon Park</t>
  </si>
  <si>
    <t>AVO</t>
  </si>
  <si>
    <t>KAVO</t>
  </si>
  <si>
    <t>Decatur County Industrial Air Park</t>
  </si>
  <si>
    <t>Bainbridge</t>
  </si>
  <si>
    <t>BGE</t>
  </si>
  <si>
    <t>KBGE</t>
  </si>
  <si>
    <t>Baker City Municipal Airport</t>
  </si>
  <si>
    <t>Baker City</t>
  </si>
  <si>
    <t>BKE</t>
  </si>
  <si>
    <t>KBKE</t>
  </si>
  <si>
    <t>Meadows Field</t>
  </si>
  <si>
    <t>Bakersfield</t>
  </si>
  <si>
    <t>BFL</t>
  </si>
  <si>
    <t>KBFL</t>
  </si>
  <si>
    <t>Saratoga County Airport</t>
  </si>
  <si>
    <t>Ballston Spa</t>
  </si>
  <si>
    <t>5B2</t>
  </si>
  <si>
    <t>K5B2</t>
  </si>
  <si>
    <t>Baltimore/Washington International Thurgood Marshall Airport</t>
  </si>
  <si>
    <t>Baltimore</t>
  </si>
  <si>
    <t>BWI</t>
  </si>
  <si>
    <t>KBWI</t>
  </si>
  <si>
    <t>Martin State Airport</t>
  </si>
  <si>
    <t>MTN</t>
  </si>
  <si>
    <t>KMTN</t>
  </si>
  <si>
    <t>Bangor International Airport</t>
  </si>
  <si>
    <t>Bangor</t>
  </si>
  <si>
    <t>BGR</t>
  </si>
  <si>
    <t>KBGR</t>
  </si>
  <si>
    <t>Banning Municipal Airport</t>
  </si>
  <si>
    <t>Banning</t>
  </si>
  <si>
    <t>BNG</t>
  </si>
  <si>
    <t>KBNG</t>
  </si>
  <si>
    <t>Hancock County-Bar Harbor Airport</t>
  </si>
  <si>
    <t>Bar Harbor</t>
  </si>
  <si>
    <t>BHB</t>
  </si>
  <si>
    <t>KBHB</t>
  </si>
  <si>
    <t>Baraboo Wisconsin Dells Airport</t>
  </si>
  <si>
    <t>Baraboo</t>
  </si>
  <si>
    <t>DLL</t>
  </si>
  <si>
    <t>KDLL</t>
  </si>
  <si>
    <t>Barking Sands Airport</t>
  </si>
  <si>
    <t>Barking Sands</t>
  </si>
  <si>
    <t>BKH</t>
  </si>
  <si>
    <t>PHBK</t>
  </si>
  <si>
    <t>Barnstable Municipal Boardman Polando Field</t>
  </si>
  <si>
    <t>Barnstable</t>
  </si>
  <si>
    <t>HYA</t>
  </si>
  <si>
    <t>KHYA</t>
  </si>
  <si>
    <t>Wiley Post Will Rogers Memorial Airport</t>
  </si>
  <si>
    <t>Barrow</t>
  </si>
  <si>
    <t>BRW</t>
  </si>
  <si>
    <t>PABR</t>
  </si>
  <si>
    <t>Barter Island LRRS Airport</t>
  </si>
  <si>
    <t>Barter Island</t>
  </si>
  <si>
    <t>BTI</t>
  </si>
  <si>
    <t>PABA</t>
  </si>
  <si>
    <t>Bartow Municipal Airport</t>
  </si>
  <si>
    <t>Bartow</t>
  </si>
  <si>
    <t>BOW</t>
  </si>
  <si>
    <t>KBOW</t>
  </si>
  <si>
    <t>Genesee County Airport</t>
  </si>
  <si>
    <t>Batavia</t>
  </si>
  <si>
    <t>GVQ</t>
  </si>
  <si>
    <t>KGVQ</t>
  </si>
  <si>
    <t>Baton Rouge Metropolitan, Ryan Field</t>
  </si>
  <si>
    <t>Baton Rouge</t>
  </si>
  <si>
    <t>BTR</t>
  </si>
  <si>
    <t>KBTR</t>
  </si>
  <si>
    <t>W K Kellogg Airport</t>
  </si>
  <si>
    <t>Battle Creek</t>
  </si>
  <si>
    <t>BTL</t>
  </si>
  <si>
    <t>KBTL</t>
  </si>
  <si>
    <t>Baudette International Airport</t>
  </si>
  <si>
    <t>Baudette</t>
  </si>
  <si>
    <t>BDE</t>
  </si>
  <si>
    <t>KBDE</t>
  </si>
  <si>
    <t>Bay City Municipal Airport</t>
  </si>
  <si>
    <t>Bay City</t>
  </si>
  <si>
    <t>BYY</t>
  </si>
  <si>
    <t>KBYY</t>
  </si>
  <si>
    <t>Beaufort County Airport</t>
  </si>
  <si>
    <t>Beaufort</t>
  </si>
  <si>
    <t>BFT</t>
  </si>
  <si>
    <t>KARW</t>
  </si>
  <si>
    <t>Beaumont Municipal Airport</t>
  </si>
  <si>
    <t>Beaumont</t>
  </si>
  <si>
    <t>BMT</t>
  </si>
  <si>
    <t>KBMT</t>
  </si>
  <si>
    <t>Southeast Texas Regional Airport</t>
  </si>
  <si>
    <t>BPT</t>
  </si>
  <si>
    <t>KBPT</t>
  </si>
  <si>
    <t>Beaver Airport</t>
  </si>
  <si>
    <t>Beaver</t>
  </si>
  <si>
    <t>WBQ</t>
  </si>
  <si>
    <t>PAWB</t>
  </si>
  <si>
    <t>Beaver County Airport</t>
  </si>
  <si>
    <t>Beaver Falls</t>
  </si>
  <si>
    <t>BFP</t>
  </si>
  <si>
    <t>KBVI</t>
  </si>
  <si>
    <t>Raleigh County Memorial Airport</t>
  </si>
  <si>
    <t>Beckley</t>
  </si>
  <si>
    <t>BKW</t>
  </si>
  <si>
    <t>KBKW</t>
  </si>
  <si>
    <t>Laurence G Hanscom Field</t>
  </si>
  <si>
    <t>Bedford</t>
  </si>
  <si>
    <t>BED</t>
  </si>
  <si>
    <t>KBED</t>
  </si>
  <si>
    <t>Scott AFB/Midamerica Airport</t>
  </si>
  <si>
    <t>Belleville</t>
  </si>
  <si>
    <t>BLV</t>
  </si>
  <si>
    <t>KBLV</t>
  </si>
  <si>
    <t>Bellingham International Airport</t>
  </si>
  <si>
    <t>Bellingham</t>
  </si>
  <si>
    <t>BLI</t>
  </si>
  <si>
    <t>KBLI</t>
  </si>
  <si>
    <t>Bemidji Regional Airport</t>
  </si>
  <si>
    <t>Bemidji</t>
  </si>
  <si>
    <t>BJI</t>
  </si>
  <si>
    <t>KBJI</t>
  </si>
  <si>
    <t>Saline County Regional Airport</t>
  </si>
  <si>
    <t>Benton</t>
  </si>
  <si>
    <t>SUZ</t>
  </si>
  <si>
    <t>KSUZ</t>
  </si>
  <si>
    <t>Northwest Arkansas Regional Airport</t>
  </si>
  <si>
    <t>Bentonville</t>
  </si>
  <si>
    <t>XNA</t>
  </si>
  <si>
    <t>KXNA</t>
  </si>
  <si>
    <t>Bessemer Airport</t>
  </si>
  <si>
    <t>Bessemer</t>
  </si>
  <si>
    <t>EKY</t>
  </si>
  <si>
    <t>KEKY</t>
  </si>
  <si>
    <t>Bethel Airport</t>
  </si>
  <si>
    <t>Bethel</t>
  </si>
  <si>
    <t>BET</t>
  </si>
  <si>
    <t>PABE</t>
  </si>
  <si>
    <t>Bettles Airport</t>
  </si>
  <si>
    <t>Bettles</t>
  </si>
  <si>
    <t>BTT</t>
  </si>
  <si>
    <t>PABT</t>
  </si>
  <si>
    <t>Beverly Municipal Airport</t>
  </si>
  <si>
    <t>Beverly</t>
  </si>
  <si>
    <t>BVY</t>
  </si>
  <si>
    <t>KBVY</t>
  </si>
  <si>
    <t>Big Mountain Airport</t>
  </si>
  <si>
    <t>Big Mountain</t>
  </si>
  <si>
    <t>BMX</t>
  </si>
  <si>
    <t>PABM</t>
  </si>
  <si>
    <t>Miley Memorial Field</t>
  </si>
  <si>
    <t>Big Piney</t>
  </si>
  <si>
    <t>BPI</t>
  </si>
  <si>
    <t>KBPI</t>
  </si>
  <si>
    <t>Big Timber Airport</t>
  </si>
  <si>
    <t>Big Timber</t>
  </si>
  <si>
    <t>6S0</t>
  </si>
  <si>
    <t>K6S0</t>
  </si>
  <si>
    <t>Billings Logan International Airport</t>
  </si>
  <si>
    <t>Billings</t>
  </si>
  <si>
    <t>BIL</t>
  </si>
  <si>
    <t>KBIL</t>
  </si>
  <si>
    <t>Keesler Air Force Base</t>
  </si>
  <si>
    <t>Biloxi</t>
  </si>
  <si>
    <t>BIX</t>
  </si>
  <si>
    <t>KBIX</t>
  </si>
  <si>
    <t>Greater Binghamton/Edwin A Link field</t>
  </si>
  <si>
    <t>Binghamton</t>
  </si>
  <si>
    <t>BGM</t>
  </si>
  <si>
    <t>KBGM</t>
  </si>
  <si>
    <t>Birmingham-Shuttlesworth International Airport</t>
  </si>
  <si>
    <t>BHM</t>
  </si>
  <si>
    <t>KBHM</t>
  </si>
  <si>
    <t>Eastern Sierra Regional Airport</t>
  </si>
  <si>
    <t>Bishop</t>
  </si>
  <si>
    <t>BIH</t>
  </si>
  <si>
    <t>KBIH</t>
  </si>
  <si>
    <t>Bismarck Municipal Airport</t>
  </si>
  <si>
    <t>Bismarck</t>
  </si>
  <si>
    <t>BIS</t>
  </si>
  <si>
    <t>KBIS</t>
  </si>
  <si>
    <t>Block Island State Airport</t>
  </si>
  <si>
    <t>Block Island</t>
  </si>
  <si>
    <t>BID</t>
  </si>
  <si>
    <t>KBID</t>
  </si>
  <si>
    <t>Monroe County Airport</t>
  </si>
  <si>
    <t>Bloomington</t>
  </si>
  <si>
    <t>BMG</t>
  </si>
  <si>
    <t>KBMG</t>
  </si>
  <si>
    <t>Central Illinois Regional Airport at Bloomington-Normal</t>
  </si>
  <si>
    <t>BMI</t>
  </si>
  <si>
    <t>KBMI</t>
  </si>
  <si>
    <t>Mercer County Airport</t>
  </si>
  <si>
    <t>Bluefield</t>
  </si>
  <si>
    <t>BLF</t>
  </si>
  <si>
    <t>KBLF</t>
  </si>
  <si>
    <t>Blythe Airport</t>
  </si>
  <si>
    <t>Blythe</t>
  </si>
  <si>
    <t>BLH</t>
  </si>
  <si>
    <t>KBLH</t>
  </si>
  <si>
    <t>Arkansas International Airport</t>
  </si>
  <si>
    <t>Blytheville</t>
  </si>
  <si>
    <t>BYH</t>
  </si>
  <si>
    <t>KBYH</t>
  </si>
  <si>
    <t>Boca Raton Airport</t>
  </si>
  <si>
    <t>Boca Raton</t>
  </si>
  <si>
    <t>BCT</t>
  </si>
  <si>
    <t>KBCT</t>
  </si>
  <si>
    <t>Boise Air Terminal/Gowen field</t>
  </si>
  <si>
    <t>Boise</t>
  </si>
  <si>
    <t>BOI</t>
  </si>
  <si>
    <t>KBOI</t>
  </si>
  <si>
    <t>General Edward Lawrence Logan International Airport</t>
  </si>
  <si>
    <t>Boston</t>
  </si>
  <si>
    <t>BOS</t>
  </si>
  <si>
    <t>KBOS</t>
  </si>
  <si>
    <t>Boulder Municipal Airport</t>
  </si>
  <si>
    <t>Boulder</t>
  </si>
  <si>
    <t>WBU</t>
  </si>
  <si>
    <t>KBDU</t>
  </si>
  <si>
    <t>Bowling Green Warren County Regional Airport</t>
  </si>
  <si>
    <t>Bowling Green</t>
  </si>
  <si>
    <t>BWG</t>
  </si>
  <si>
    <t>KBWG</t>
  </si>
  <si>
    <t>Gallatin Field</t>
  </si>
  <si>
    <t>Bozeman</t>
  </si>
  <si>
    <t>BZN</t>
  </si>
  <si>
    <t>KBZN</t>
  </si>
  <si>
    <t>Bradford Regional Airport</t>
  </si>
  <si>
    <t>Bradford</t>
  </si>
  <si>
    <t>BFD</t>
  </si>
  <si>
    <t>KBFD</t>
  </si>
  <si>
    <t>Bradshaw Army Airfield</t>
  </si>
  <si>
    <t>Bradshaw Field</t>
  </si>
  <si>
    <t>BSF</t>
  </si>
  <si>
    <t>PHSF</t>
  </si>
  <si>
    <t>Curtis Field</t>
  </si>
  <si>
    <t>Brady</t>
  </si>
  <si>
    <t>BBD</t>
  </si>
  <si>
    <t>KBBD</t>
  </si>
  <si>
    <t>Brainerd Lakes Regional Airport</t>
  </si>
  <si>
    <t>Brainerd</t>
  </si>
  <si>
    <t>BRD</t>
  </si>
  <si>
    <t>KBRD</t>
  </si>
  <si>
    <t>Stephens County Airport</t>
  </si>
  <si>
    <t>Breckenridge</t>
  </si>
  <si>
    <t>BKD</t>
  </si>
  <si>
    <t>KBKD</t>
  </si>
  <si>
    <t>Bremerton National Airport</t>
  </si>
  <si>
    <t>Bremerton</t>
  </si>
  <si>
    <t>PWT</t>
  </si>
  <si>
    <t>KPWT</t>
  </si>
  <si>
    <t>Brevig Mission Airport</t>
  </si>
  <si>
    <t>Brevig Mission</t>
  </si>
  <si>
    <t>KTS</t>
  </si>
  <si>
    <t>PFKT</t>
  </si>
  <si>
    <t>Brigham City Airport</t>
  </si>
  <si>
    <t>Brigham City</t>
  </si>
  <si>
    <t>BMC</t>
  </si>
  <si>
    <t>KBMC</t>
  </si>
  <si>
    <t>Tri Cities Regional Tn Va Airport</t>
  </si>
  <si>
    <t>BRISTOL</t>
  </si>
  <si>
    <t>TRI</t>
  </si>
  <si>
    <t>KTRI</t>
  </si>
  <si>
    <t>Brookneal/Campbell County Airport</t>
  </si>
  <si>
    <t>Brookneal</t>
  </si>
  <si>
    <t>0V4</t>
  </si>
  <si>
    <t>K0V4</t>
  </si>
  <si>
    <t>Rocky Mountain Metropolitan Airport</t>
  </si>
  <si>
    <t>Broomfield-CO</t>
  </si>
  <si>
    <t>BJC</t>
  </si>
  <si>
    <t>KBJC</t>
  </si>
  <si>
    <t>Brownsville South Padre Island International Airport</t>
  </si>
  <si>
    <t>Brownsville</t>
  </si>
  <si>
    <t>BRO</t>
  </si>
  <si>
    <t>KBRO</t>
  </si>
  <si>
    <t>Brunswick Golden Isles Airport</t>
  </si>
  <si>
    <t>Brunswick</t>
  </si>
  <si>
    <t>BQK</t>
  </si>
  <si>
    <t>KBQK</t>
  </si>
  <si>
    <t>Brunswick Executive Airport</t>
  </si>
  <si>
    <t>NHZ</t>
  </si>
  <si>
    <t>KNHZ</t>
  </si>
  <si>
    <t>Malcolm McKinnon Airport</t>
  </si>
  <si>
    <t>SSI</t>
  </si>
  <si>
    <t>KSSI</t>
  </si>
  <si>
    <t>Coulter Field</t>
  </si>
  <si>
    <t>Bryan</t>
  </si>
  <si>
    <t>CFD</t>
  </si>
  <si>
    <t>KCFD</t>
  </si>
  <si>
    <t>Bryce Canyon Airport</t>
  </si>
  <si>
    <t>Bryce Canyon</t>
  </si>
  <si>
    <t>BCE</t>
  </si>
  <si>
    <t>KBCE</t>
  </si>
  <si>
    <t>Buckeye Municipal Airport</t>
  </si>
  <si>
    <t>Buckeye</t>
  </si>
  <si>
    <t>BXK</t>
  </si>
  <si>
    <t>KBXK</t>
  </si>
  <si>
    <t>Buckland Airport</t>
  </si>
  <si>
    <t>Buckland</t>
  </si>
  <si>
    <t>BKC</t>
  </si>
  <si>
    <t>PABL</t>
  </si>
  <si>
    <t>Buckley Air Force Base</t>
  </si>
  <si>
    <t>Buckley</t>
  </si>
  <si>
    <t>BKF</t>
  </si>
  <si>
    <t>KBKF</t>
  </si>
  <si>
    <t>Buffalo Niagara International Airport</t>
  </si>
  <si>
    <t>Buffalo</t>
  </si>
  <si>
    <t>BUF</t>
  </si>
  <si>
    <t>KBUF</t>
  </si>
  <si>
    <t>Bob Hope Airport</t>
  </si>
  <si>
    <t>Burbank</t>
  </si>
  <si>
    <t>BUR</t>
  </si>
  <si>
    <t>KBUR</t>
  </si>
  <si>
    <t>Burley Municipal Airport</t>
  </si>
  <si>
    <t>Burley</t>
  </si>
  <si>
    <t>BYI</t>
  </si>
  <si>
    <t>KBYI</t>
  </si>
  <si>
    <t>Southeast Iowa Regional Airport</t>
  </si>
  <si>
    <t>Burlington</t>
  </si>
  <si>
    <t>BRL</t>
  </si>
  <si>
    <t>KBRL</t>
  </si>
  <si>
    <t>Burlington International Airport</t>
  </si>
  <si>
    <t>BTV</t>
  </si>
  <si>
    <t>KBTV</t>
  </si>
  <si>
    <t>Burlington Municipal Airport</t>
  </si>
  <si>
    <t>BUU</t>
  </si>
  <si>
    <t>KBUU</t>
  </si>
  <si>
    <t>Augusta Regional At Bush Field</t>
  </si>
  <si>
    <t>Bush Field</t>
  </si>
  <si>
    <t>AGS</t>
  </si>
  <si>
    <t>KAGS</t>
  </si>
  <si>
    <t>Bert Mooney Airport</t>
  </si>
  <si>
    <t>Butte</t>
  </si>
  <si>
    <t>BTM</t>
  </si>
  <si>
    <t>KBTM</t>
  </si>
  <si>
    <t>Essex County Airport</t>
  </si>
  <si>
    <t>Caldwell</t>
  </si>
  <si>
    <t>CDW</t>
  </si>
  <si>
    <t>KCDW</t>
  </si>
  <si>
    <t>Calexico International Airport</t>
  </si>
  <si>
    <t>Calexico</t>
  </si>
  <si>
    <t>CXL</t>
  </si>
  <si>
    <t>KCXL</t>
  </si>
  <si>
    <t>Woodward Field</t>
  </si>
  <si>
    <t>CDN</t>
  </si>
  <si>
    <t>KCDN</t>
  </si>
  <si>
    <t>Volk Field</t>
  </si>
  <si>
    <t>Camp Douglas</t>
  </si>
  <si>
    <t>VOK</t>
  </si>
  <si>
    <t>KVOK</t>
  </si>
  <si>
    <t>Andrews Air Force Base</t>
  </si>
  <si>
    <t>Camp Springs</t>
  </si>
  <si>
    <t>ADW</t>
  </si>
  <si>
    <t>KADW</t>
  </si>
  <si>
    <t>Cape Girardeau Regional Airport</t>
  </si>
  <si>
    <t>Cape Girardeau</t>
  </si>
  <si>
    <t>CGI</t>
  </si>
  <si>
    <t>KCGI</t>
  </si>
  <si>
    <t>Cape Lisburne LRRS Airport</t>
  </si>
  <si>
    <t>Cape Lisburne</t>
  </si>
  <si>
    <t>LUR</t>
  </si>
  <si>
    <t>PALU</t>
  </si>
  <si>
    <t>Cape Newenham LRRS Airport</t>
  </si>
  <si>
    <t>Cape Newenham</t>
  </si>
  <si>
    <t>EHM</t>
  </si>
  <si>
    <t>PaeH</t>
  </si>
  <si>
    <t>Cape Romanzof LRRS Airport</t>
  </si>
  <si>
    <t>Cape Romanzof</t>
  </si>
  <si>
    <t>CZF</t>
  </si>
  <si>
    <t>PACZ</t>
  </si>
  <si>
    <t>Southern Illinois Airport</t>
  </si>
  <si>
    <t>Carbondale/Murphysboro</t>
  </si>
  <si>
    <t>MDH</t>
  </si>
  <si>
    <t>KMDH</t>
  </si>
  <si>
    <t>Caribou Municipal Airport</t>
  </si>
  <si>
    <t>Caribou</t>
  </si>
  <si>
    <t>CAR</t>
  </si>
  <si>
    <t>KCAR</t>
  </si>
  <si>
    <t>Mc Clellan-Palomar Airport</t>
  </si>
  <si>
    <t>Carlsbad</t>
  </si>
  <si>
    <t>CLD</t>
  </si>
  <si>
    <t>KCRQ</t>
  </si>
  <si>
    <t>Cavern City Air Terminal</t>
  </si>
  <si>
    <t>CNM</t>
  </si>
  <si>
    <t>KCNM</t>
  </si>
  <si>
    <t>West Georgia Regional O V Gray Field</t>
  </si>
  <si>
    <t>Carrollton</t>
  </si>
  <si>
    <t>CTJ</t>
  </si>
  <si>
    <t>KCTJ</t>
  </si>
  <si>
    <t>Cartersville Airport</t>
  </si>
  <si>
    <t>Cartersville</t>
  </si>
  <si>
    <t>VPC</t>
  </si>
  <si>
    <t>KVPC</t>
  </si>
  <si>
    <t>Casa Grande Municipal Airport</t>
  </si>
  <si>
    <t>Casa Grande</t>
  </si>
  <si>
    <t>CGZ</t>
  </si>
  <si>
    <t>KCGZ</t>
  </si>
  <si>
    <t>Casper-Natrona County International Airport</t>
  </si>
  <si>
    <t>Casper</t>
  </si>
  <si>
    <t>CPR</t>
  </si>
  <si>
    <t>KCPR</t>
  </si>
  <si>
    <t>Catalina Airport</t>
  </si>
  <si>
    <t>Catalina Island</t>
  </si>
  <si>
    <t>AVX</t>
  </si>
  <si>
    <t>KAVX</t>
  </si>
  <si>
    <t>Cedar City Regional Airport</t>
  </si>
  <si>
    <t>Cedar City</t>
  </si>
  <si>
    <t>CDC</t>
  </si>
  <si>
    <t>KCDC</t>
  </si>
  <si>
    <t>The Eastern Iowa Airport</t>
  </si>
  <si>
    <t>Cedar Rapids</t>
  </si>
  <si>
    <t>CID</t>
  </si>
  <si>
    <t>KCID</t>
  </si>
  <si>
    <t>Central Airport</t>
  </si>
  <si>
    <t>Central</t>
  </si>
  <si>
    <t>CEM</t>
  </si>
  <si>
    <t>PACE</t>
  </si>
  <si>
    <t>Centre-Piedmont-Cherokee County Regional Airport</t>
  </si>
  <si>
    <t>Centre</t>
  </si>
  <si>
    <t>PYP</t>
  </si>
  <si>
    <t>KPYP</t>
  </si>
  <si>
    <t>Chadron Municipal Airport</t>
  </si>
  <si>
    <t>Chadron</t>
  </si>
  <si>
    <t>CDR</t>
  </si>
  <si>
    <t>KCDR</t>
  </si>
  <si>
    <t>Chalkyitsik Airport</t>
  </si>
  <si>
    <t>Chalkyitsik</t>
  </si>
  <si>
    <t>CIK</t>
  </si>
  <si>
    <t>PACI</t>
  </si>
  <si>
    <t>University of Illinois Willard Airport</t>
  </si>
  <si>
    <t>Champaign</t>
  </si>
  <si>
    <t>CMI</t>
  </si>
  <si>
    <t>KCMI</t>
  </si>
  <si>
    <t>Chanute Martin Johnson Airport</t>
  </si>
  <si>
    <t>Chanute</t>
  </si>
  <si>
    <t>CNU</t>
  </si>
  <si>
    <t>KCNU</t>
  </si>
  <si>
    <t>Horace Williams Airport</t>
  </si>
  <si>
    <t>Chapel Hill</t>
  </si>
  <si>
    <t>IGX</t>
  </si>
  <si>
    <t>KIGX</t>
  </si>
  <si>
    <t>Charlevoix Municipal Airport</t>
  </si>
  <si>
    <t>Charelvoix</t>
  </si>
  <si>
    <t>CVX</t>
  </si>
  <si>
    <t>KCVX</t>
  </si>
  <si>
    <t>Northeast Iowa Regional Airport</t>
  </si>
  <si>
    <t>Charles City</t>
  </si>
  <si>
    <t>CCY</t>
  </si>
  <si>
    <t>KCCY</t>
  </si>
  <si>
    <t>Charleston Air Force Base-International Airport</t>
  </si>
  <si>
    <t>Charleston</t>
  </si>
  <si>
    <t>CHS</t>
  </si>
  <si>
    <t>KCHS</t>
  </si>
  <si>
    <t>Yeager Airport</t>
  </si>
  <si>
    <t>CRW</t>
  </si>
  <si>
    <t>KCRW</t>
  </si>
  <si>
    <t>Charleston Executive Airport</t>
  </si>
  <si>
    <t>JZI</t>
  </si>
  <si>
    <t>KJZI</t>
  </si>
  <si>
    <t>Charlotte Douglas International Airport</t>
  </si>
  <si>
    <t>Charlotte</t>
  </si>
  <si>
    <t>CLT</t>
  </si>
  <si>
    <t>KCLT</t>
  </si>
  <si>
    <t>Charlottesville Albemarle Airport</t>
  </si>
  <si>
    <t>Charlottesville VA</t>
  </si>
  <si>
    <t>CHO</t>
  </si>
  <si>
    <t>KCHO</t>
  </si>
  <si>
    <t>Cowra Airport</t>
  </si>
  <si>
    <t>Chatsworth</t>
  </si>
  <si>
    <t>CWT</t>
  </si>
  <si>
    <t>YCWR</t>
  </si>
  <si>
    <t>Lovell Field</t>
  </si>
  <si>
    <t>Chattanooga</t>
  </si>
  <si>
    <t>CHA</t>
  </si>
  <si>
    <t>KCHA</t>
  </si>
  <si>
    <t>Chefornak Airport</t>
  </si>
  <si>
    <t>Chefornak</t>
  </si>
  <si>
    <t>CYF</t>
  </si>
  <si>
    <t>PACK</t>
  </si>
  <si>
    <t>Chehalis Centralia Airport</t>
  </si>
  <si>
    <t>Chehalis</t>
  </si>
  <si>
    <t>CLS</t>
  </si>
  <si>
    <t>KCLS</t>
  </si>
  <si>
    <t>Chenega Bay Airport</t>
  </si>
  <si>
    <t>Chenega</t>
  </si>
  <si>
    <t>NCN</t>
  </si>
  <si>
    <t>PFCB</t>
  </si>
  <si>
    <t>Cheraw Municipal Airport/Lynch Bellinger Field</t>
  </si>
  <si>
    <t>Cheraw</t>
  </si>
  <si>
    <t>CQW</t>
  </si>
  <si>
    <t>KCQW</t>
  </si>
  <si>
    <t>Chevak Airport</t>
  </si>
  <si>
    <t>Chevak</t>
  </si>
  <si>
    <t>VAK</t>
  </si>
  <si>
    <t>PAVA</t>
  </si>
  <si>
    <t>Cheyenne Regional Jerry Olson Field</t>
  </si>
  <si>
    <t>Cheyenne</t>
  </si>
  <si>
    <t>CYS</t>
  </si>
  <si>
    <t>KCYS</t>
  </si>
  <si>
    <t>Chicago Meigs Airport</t>
  </si>
  <si>
    <t>Chicago</t>
  </si>
  <si>
    <t>CGX</t>
  </si>
  <si>
    <t>KCGX</t>
  </si>
  <si>
    <t>Chicago Midway International Airport</t>
  </si>
  <si>
    <t>MDW</t>
  </si>
  <si>
    <t>KMDW</t>
  </si>
  <si>
    <t>Chicago O'Hare International Airport</t>
  </si>
  <si>
    <t>ORD</t>
  </si>
  <si>
    <t>KORD</t>
  </si>
  <si>
    <t>Waukegan National Airport</t>
  </si>
  <si>
    <t>UGN</t>
  </si>
  <si>
    <t>KUGN</t>
  </si>
  <si>
    <t>Chicago Executive Airport</t>
  </si>
  <si>
    <t>Chicago-Wheeling</t>
  </si>
  <si>
    <t>PWK</t>
  </si>
  <si>
    <t>KPWK</t>
  </si>
  <si>
    <t>Chico Municipal Airport</t>
  </si>
  <si>
    <t>Chico</t>
  </si>
  <si>
    <t>CIC</t>
  </si>
  <si>
    <t>KCIC</t>
  </si>
  <si>
    <t>Westover ARB/Metropolitan Airport</t>
  </si>
  <si>
    <t>Chicopee Falls</t>
  </si>
  <si>
    <t>CEF</t>
  </si>
  <si>
    <t>KCEF</t>
  </si>
  <si>
    <t>Childress Municipal Airport</t>
  </si>
  <si>
    <t>Childress</t>
  </si>
  <si>
    <t>CDS</t>
  </si>
  <si>
    <t>KCDS</t>
  </si>
  <si>
    <t>China Lake Naws (Armitage Field) Airport</t>
  </si>
  <si>
    <t>China Lake</t>
  </si>
  <si>
    <t>NID</t>
  </si>
  <si>
    <t>KNID</t>
  </si>
  <si>
    <t>Chino Airport</t>
  </si>
  <si>
    <t>Chino</t>
  </si>
  <si>
    <t>CNO</t>
  </si>
  <si>
    <t>KCNO</t>
  </si>
  <si>
    <t>Cincinnati Northern Kentucky International Airport</t>
  </si>
  <si>
    <t>Cincinnati</t>
  </si>
  <si>
    <t>CVG</t>
  </si>
  <si>
    <t>KCVG</t>
  </si>
  <si>
    <t>Cincinnati Municipal Airport Lunken Field</t>
  </si>
  <si>
    <t>LUK</t>
  </si>
  <si>
    <t>KLUK</t>
  </si>
  <si>
    <t>Circle City /New/ Airport</t>
  </si>
  <si>
    <t>Circle</t>
  </si>
  <si>
    <t>IRC</t>
  </si>
  <si>
    <t>PACR</t>
  </si>
  <si>
    <t>North Central West Virginia Airport</t>
  </si>
  <si>
    <t>Clarksburg</t>
  </si>
  <si>
    <t>CKB</t>
  </si>
  <si>
    <t>KCKB</t>
  </si>
  <si>
    <t>Clarksville–Montgomery County Regional Airport</t>
  </si>
  <si>
    <t>CKV</t>
  </si>
  <si>
    <t>KCKV</t>
  </si>
  <si>
    <t>Clear Airport</t>
  </si>
  <si>
    <t>Clear Mews</t>
  </si>
  <si>
    <t>Z84</t>
  </si>
  <si>
    <t>PACL</t>
  </si>
  <si>
    <t>Clearwater Air Park</t>
  </si>
  <si>
    <t>Clearwater</t>
  </si>
  <si>
    <t>CLW</t>
  </si>
  <si>
    <t>KCLW</t>
  </si>
  <si>
    <t>Oconee County Regional Airport</t>
  </si>
  <si>
    <t>Clemson</t>
  </si>
  <si>
    <t>CEU</t>
  </si>
  <si>
    <t>KCEU</t>
  </si>
  <si>
    <t>Burke Lakefront Airport</t>
  </si>
  <si>
    <t>Cleveland</t>
  </si>
  <si>
    <t>BKL</t>
  </si>
  <si>
    <t>KBKL</t>
  </si>
  <si>
    <t>Cleveland Hopkins International Airport</t>
  </si>
  <si>
    <t>CLE</t>
  </si>
  <si>
    <t>KCLE</t>
  </si>
  <si>
    <t>Hardwick Field</t>
  </si>
  <si>
    <t>HDI</t>
  </si>
  <si>
    <t>KHDI</t>
  </si>
  <si>
    <t>Clinton Municipal Airport</t>
  </si>
  <si>
    <t>Clinton</t>
  </si>
  <si>
    <t>CWI</t>
  </si>
  <si>
    <t>KCWI</t>
  </si>
  <si>
    <t>Clovis Municipal Airport</t>
  </si>
  <si>
    <t>Clovis</t>
  </si>
  <si>
    <t>CVN</t>
  </si>
  <si>
    <t>KCVN</t>
  </si>
  <si>
    <t>Cannon Air Force Base</t>
  </si>
  <si>
    <t>CVS</t>
  </si>
  <si>
    <t>KCVS</t>
  </si>
  <si>
    <t>Chester County G O Carlson Airport</t>
  </si>
  <si>
    <t>Coatesville</t>
  </si>
  <si>
    <t>CTH</t>
  </si>
  <si>
    <t>KMQS</t>
  </si>
  <si>
    <t>Patrick Air Force Base</t>
  </si>
  <si>
    <t>Coco Beach</t>
  </si>
  <si>
    <t>COF</t>
  </si>
  <si>
    <t>KCOF</t>
  </si>
  <si>
    <t>Cape Canaveral AFS Skid Strip</t>
  </si>
  <si>
    <t>Cocoa Beach</t>
  </si>
  <si>
    <t>XMR</t>
  </si>
  <si>
    <t>KXMR</t>
  </si>
  <si>
    <t>Yellowstone Regional Airport</t>
  </si>
  <si>
    <t>Cody</t>
  </si>
  <si>
    <t>COD</t>
  </si>
  <si>
    <t>KCOD</t>
  </si>
  <si>
    <t>Coeur D'Alene - Pappy Boyington Field</t>
  </si>
  <si>
    <t>Coeur d'Alene</t>
  </si>
  <si>
    <t>COE</t>
  </si>
  <si>
    <t>KCOE</t>
  </si>
  <si>
    <t>Coffeyville Municipal Airport</t>
  </si>
  <si>
    <t>Coffeyville</t>
  </si>
  <si>
    <t>CFV</t>
  </si>
  <si>
    <t>KCFV</t>
  </si>
  <si>
    <t>Cold Bay Airport</t>
  </si>
  <si>
    <t>Cold Bay</t>
  </si>
  <si>
    <t>CDB</t>
  </si>
  <si>
    <t>PACD</t>
  </si>
  <si>
    <t>Port Moller Airport</t>
  </si>
  <si>
    <t>PML</t>
  </si>
  <si>
    <t>PAAL</t>
  </si>
  <si>
    <t>Branch County Memorial Airport</t>
  </si>
  <si>
    <t>Coldwater</t>
  </si>
  <si>
    <t>OEB</t>
  </si>
  <si>
    <t>KOEB</t>
  </si>
  <si>
    <t>Easterwood Field</t>
  </si>
  <si>
    <t>College Station</t>
  </si>
  <si>
    <t>CLL</t>
  </si>
  <si>
    <t>KCLL</t>
  </si>
  <si>
    <t>Columbus Air Force Base</t>
  </si>
  <si>
    <t>Colombus</t>
  </si>
  <si>
    <t>CBM</t>
  </si>
  <si>
    <t>KCBM</t>
  </si>
  <si>
    <t>City of Colorado Springs Municipal Airport</t>
  </si>
  <si>
    <t>Colorado Springs</t>
  </si>
  <si>
    <t>COS</t>
  </si>
  <si>
    <t>KCOS</t>
  </si>
  <si>
    <t>Columbia Metropolitan Airport</t>
  </si>
  <si>
    <t>Columbia</t>
  </si>
  <si>
    <t>Cae</t>
  </si>
  <si>
    <t>KCae</t>
  </si>
  <si>
    <t>Columbia Regional Airport</t>
  </si>
  <si>
    <t>COU</t>
  </si>
  <si>
    <t>KCOU</t>
  </si>
  <si>
    <t>Jim Hamilton L.B. Owens Airport</t>
  </si>
  <si>
    <t>CUB</t>
  </si>
  <si>
    <t>KCUB</t>
  </si>
  <si>
    <t>Columbus Municipal Airport</t>
  </si>
  <si>
    <t>Columbus</t>
  </si>
  <si>
    <t>CLU</t>
  </si>
  <si>
    <t>KBAK</t>
  </si>
  <si>
    <t>Port Columbus International Airport</t>
  </si>
  <si>
    <t>CMH</t>
  </si>
  <si>
    <t>KCMH</t>
  </si>
  <si>
    <t>Columbus Metropolitan Airport</t>
  </si>
  <si>
    <t>CSG</t>
  </si>
  <si>
    <t>KCSG</t>
  </si>
  <si>
    <t>Rickenbacker International Airport</t>
  </si>
  <si>
    <t>LCK</t>
  </si>
  <si>
    <t>KLCK</t>
  </si>
  <si>
    <t>OLU</t>
  </si>
  <si>
    <t>KOLU</t>
  </si>
  <si>
    <t>Ohio State University Airport</t>
  </si>
  <si>
    <t>OSU</t>
  </si>
  <si>
    <t>KOSU</t>
  </si>
  <si>
    <t>Taszar Air Base</t>
  </si>
  <si>
    <t>TZR</t>
  </si>
  <si>
    <t>LHTA</t>
  </si>
  <si>
    <t>Golden Triangle Regional Airport</t>
  </si>
  <si>
    <t>Columbus Mississippi</t>
  </si>
  <si>
    <t>GTR</t>
  </si>
  <si>
    <t>KGTR</t>
  </si>
  <si>
    <t>Buchanan Field</t>
  </si>
  <si>
    <t>Concord</t>
  </si>
  <si>
    <t>CCR</t>
  </si>
  <si>
    <t>KCCR</t>
  </si>
  <si>
    <t>Concord Municipal Airport</t>
  </si>
  <si>
    <t>Concord NH</t>
  </si>
  <si>
    <t>CON</t>
  </si>
  <si>
    <t>KCON</t>
  </si>
  <si>
    <t>Lone Star Executive Airport</t>
  </si>
  <si>
    <t>Conroe</t>
  </si>
  <si>
    <t>CXO</t>
  </si>
  <si>
    <t>KCXO</t>
  </si>
  <si>
    <t>Conway Horry County Airport</t>
  </si>
  <si>
    <t>Conway</t>
  </si>
  <si>
    <t>HYW</t>
  </si>
  <si>
    <t>KHYW</t>
  </si>
  <si>
    <t>Coolidge Municipal Airport</t>
  </si>
  <si>
    <t>Cooldige</t>
  </si>
  <si>
    <t>P08</t>
  </si>
  <si>
    <t>KP08</t>
  </si>
  <si>
    <t>Crisp County Cordele Airport</t>
  </si>
  <si>
    <t>Cordele</t>
  </si>
  <si>
    <t>CKF</t>
  </si>
  <si>
    <t>KCKF</t>
  </si>
  <si>
    <t>Merle K (Mudhole) Smith Airport</t>
  </si>
  <si>
    <t>Cordova</t>
  </si>
  <si>
    <t>CDV</t>
  </si>
  <si>
    <t>PACV</t>
  </si>
  <si>
    <t>Corpus Christi International Airport</t>
  </si>
  <si>
    <t>Corpus Christi</t>
  </si>
  <si>
    <t>CRP</t>
  </si>
  <si>
    <t>KCRP</t>
  </si>
  <si>
    <t>Corpus Christi Naval Air Station/Truax Field</t>
  </si>
  <si>
    <t>NGP</t>
  </si>
  <si>
    <t>KNGP</t>
  </si>
  <si>
    <t>Cortez Municipal Airport</t>
  </si>
  <si>
    <t>Cortez</t>
  </si>
  <si>
    <t>CEZ</t>
  </si>
  <si>
    <t>KCEZ</t>
  </si>
  <si>
    <t>Corvallis Municipal Airport</t>
  </si>
  <si>
    <t>Corvallis</t>
  </si>
  <si>
    <t>CVO</t>
  </si>
  <si>
    <t>KCVO</t>
  </si>
  <si>
    <t>Cottonwood Airport</t>
  </si>
  <si>
    <t>Cottonwood</t>
  </si>
  <si>
    <t>P52</t>
  </si>
  <si>
    <t>KP52</t>
  </si>
  <si>
    <t>Cotulla-La Salle County Airport</t>
  </si>
  <si>
    <t>Cotulla</t>
  </si>
  <si>
    <t>COT</t>
  </si>
  <si>
    <t>KCOT</t>
  </si>
  <si>
    <t>Council Bluffs Municipal Airport</t>
  </si>
  <si>
    <t>Council Bluffs</t>
  </si>
  <si>
    <t>CBF</t>
  </si>
  <si>
    <t>KCBF</t>
  </si>
  <si>
    <t>Jack Mc Namara Field Airport</t>
  </si>
  <si>
    <t>Crescent City</t>
  </si>
  <si>
    <t>CEC</t>
  </si>
  <si>
    <t>KCEC</t>
  </si>
  <si>
    <t>Bob Sikes Airport</t>
  </si>
  <si>
    <t>Crestview</t>
  </si>
  <si>
    <t>CEW</t>
  </si>
  <si>
    <t>KCEW</t>
  </si>
  <si>
    <t>Duke Field</t>
  </si>
  <si>
    <t>EGI</t>
  </si>
  <si>
    <t>KEGI</t>
  </si>
  <si>
    <t>Cross City Airport</t>
  </si>
  <si>
    <t>Cross City</t>
  </si>
  <si>
    <t>CTY</t>
  </si>
  <si>
    <t>KCTY</t>
  </si>
  <si>
    <t>Crossville Memorial Whitson Field</t>
  </si>
  <si>
    <t>Crossville</t>
  </si>
  <si>
    <t>CSV</t>
  </si>
  <si>
    <t>KCSV</t>
  </si>
  <si>
    <t>Crystal Airport</t>
  </si>
  <si>
    <t>Crystal</t>
  </si>
  <si>
    <t>MIC</t>
  </si>
  <si>
    <t>KMIC</t>
  </si>
  <si>
    <t>Crystal River Airport</t>
  </si>
  <si>
    <t>Crystal River</t>
  </si>
  <si>
    <t>CGC</t>
  </si>
  <si>
    <t>KCGC</t>
  </si>
  <si>
    <t>Greater Cumberland Regional Airport</t>
  </si>
  <si>
    <t>Cumberland</t>
  </si>
  <si>
    <t>CBE</t>
  </si>
  <si>
    <t>KCBE</t>
  </si>
  <si>
    <t>Cut Bank International Airport</t>
  </si>
  <si>
    <t>Cutbank</t>
  </si>
  <si>
    <t>CTB</t>
  </si>
  <si>
    <t>KCTB</t>
  </si>
  <si>
    <t>Barstow Daggett Airport</t>
  </si>
  <si>
    <t>Daggett</t>
  </si>
  <si>
    <t>DAG</t>
  </si>
  <si>
    <t>KDAG</t>
  </si>
  <si>
    <t>Dalhart Municipal Airport</t>
  </si>
  <si>
    <t>Dalhart</t>
  </si>
  <si>
    <t>DHT</t>
  </si>
  <si>
    <t>KDHT</t>
  </si>
  <si>
    <t>Dallas Love Field</t>
  </si>
  <si>
    <t>Dallas</t>
  </si>
  <si>
    <t>DAL</t>
  </si>
  <si>
    <t>KDAL</t>
  </si>
  <si>
    <t>Dallas Executive Airport</t>
  </si>
  <si>
    <t>RBD</t>
  </si>
  <si>
    <t>KRBD</t>
  </si>
  <si>
    <t>Collin County Regional At Mc Kinney Airport</t>
  </si>
  <si>
    <t>DALLAS</t>
  </si>
  <si>
    <t>TKI</t>
  </si>
  <si>
    <t>KTKI</t>
  </si>
  <si>
    <t>Dallas Fort Worth International Airport</t>
  </si>
  <si>
    <t>Dallas-Fort Worth</t>
  </si>
  <si>
    <t>DFW</t>
  </si>
  <si>
    <t>KDFW</t>
  </si>
  <si>
    <t>Dalton Municipal Airport</t>
  </si>
  <si>
    <t>Dalton</t>
  </si>
  <si>
    <t>DNN</t>
  </si>
  <si>
    <t>KDNN</t>
  </si>
  <si>
    <t>Danbury Municipal Airport</t>
  </si>
  <si>
    <t>Danbury</t>
  </si>
  <si>
    <t>DXR</t>
  </si>
  <si>
    <t>KDXR</t>
  </si>
  <si>
    <t>Danville Regional Airport</t>
  </si>
  <si>
    <t>Danville</t>
  </si>
  <si>
    <t>DAN</t>
  </si>
  <si>
    <t>KDAN</t>
  </si>
  <si>
    <t>Vermilion Regional Airport</t>
  </si>
  <si>
    <t>DNV</t>
  </si>
  <si>
    <t>KDNV</t>
  </si>
  <si>
    <t>Darlington County Jetport Airport</t>
  </si>
  <si>
    <t>Darlington</t>
  </si>
  <si>
    <t>UDG</t>
  </si>
  <si>
    <t>KUDG</t>
  </si>
  <si>
    <t>Yolo County Davis Woodland Winters Airport</t>
  </si>
  <si>
    <t>Davis-Woodland-Winters</t>
  </si>
  <si>
    <t>DWA</t>
  </si>
  <si>
    <t>KDWA</t>
  </si>
  <si>
    <t>James M Cox Dayton International Airport</t>
  </si>
  <si>
    <t>Dayton</t>
  </si>
  <si>
    <t>DAY</t>
  </si>
  <si>
    <t>KDAY</t>
  </si>
  <si>
    <t>Wright-Patterson Air Force Base</t>
  </si>
  <si>
    <t>FFO</t>
  </si>
  <si>
    <t>KFFO</t>
  </si>
  <si>
    <t>Dayton-Wright Brothers Airport</t>
  </si>
  <si>
    <t>MGY</t>
  </si>
  <si>
    <t>KMGY</t>
  </si>
  <si>
    <t>Daytona Beach International Airport</t>
  </si>
  <si>
    <t>Daytona Beach</t>
  </si>
  <si>
    <t>DAB</t>
  </si>
  <si>
    <t>KDAB</t>
  </si>
  <si>
    <t>Deadhorse Airport</t>
  </si>
  <si>
    <t>Deadhorse</t>
  </si>
  <si>
    <t>SCC</t>
  </si>
  <si>
    <t>PASC</t>
  </si>
  <si>
    <t>Decatur Airport</t>
  </si>
  <si>
    <t>Decatur</t>
  </si>
  <si>
    <t>DEC</t>
  </si>
  <si>
    <t>KDEC</t>
  </si>
  <si>
    <t>Deering Airport</t>
  </si>
  <si>
    <t>Deering</t>
  </si>
  <si>
    <t>DRG</t>
  </si>
  <si>
    <t>PADE</t>
  </si>
  <si>
    <t>Laughlin Air Force Base</t>
  </si>
  <si>
    <t>Del Rio</t>
  </si>
  <si>
    <t>DLF</t>
  </si>
  <si>
    <t>KDLF</t>
  </si>
  <si>
    <t>Del Rio International Airport</t>
  </si>
  <si>
    <t>DRT</t>
  </si>
  <si>
    <t>KDRT</t>
  </si>
  <si>
    <t>Dell Flight Strip</t>
  </si>
  <si>
    <t>Dell</t>
  </si>
  <si>
    <t>4U9</t>
  </si>
  <si>
    <t>K4U9</t>
  </si>
  <si>
    <t>Delta Municipal Airport</t>
  </si>
  <si>
    <t>Delta</t>
  </si>
  <si>
    <t>DTA</t>
  </si>
  <si>
    <t>KDTA</t>
  </si>
  <si>
    <t>Allen Army Airfield</t>
  </si>
  <si>
    <t>Delta Junction</t>
  </si>
  <si>
    <t>BIG</t>
  </si>
  <si>
    <t>PABI</t>
  </si>
  <si>
    <t>Deming Municipal Airport</t>
  </si>
  <si>
    <t>Deming</t>
  </si>
  <si>
    <t>DMN</t>
  </si>
  <si>
    <t>KDMN</t>
  </si>
  <si>
    <t>Centennial Airport</t>
  </si>
  <si>
    <t>Denver</t>
  </si>
  <si>
    <t>APA</t>
  </si>
  <si>
    <t>KAPA</t>
  </si>
  <si>
    <t>Denver International Airport</t>
  </si>
  <si>
    <t>DEN</t>
  </si>
  <si>
    <t>KDEN</t>
  </si>
  <si>
    <t>Front Range Airport</t>
  </si>
  <si>
    <t>FTG</t>
  </si>
  <si>
    <t>KFTG</t>
  </si>
  <si>
    <t>Beauregard Regional Airport</t>
  </si>
  <si>
    <t>Deridder</t>
  </si>
  <si>
    <t>DRI</t>
  </si>
  <si>
    <t>KDRI</t>
  </si>
  <si>
    <t>Des Moines International Airport</t>
  </si>
  <si>
    <t>Des Moines</t>
  </si>
  <si>
    <t>DSM</t>
  </si>
  <si>
    <t>KDSM</t>
  </si>
  <si>
    <t>Destin Executive Airport</t>
  </si>
  <si>
    <t>Destin</t>
  </si>
  <si>
    <t>DTS</t>
  </si>
  <si>
    <t>KDTS</t>
  </si>
  <si>
    <t>Coleman A. Young Municipal Airport</t>
  </si>
  <si>
    <t>Detroit</t>
  </si>
  <si>
    <t>DET</t>
  </si>
  <si>
    <t>KDET</t>
  </si>
  <si>
    <t>Detroit Metropolitan Wayne County Airport</t>
  </si>
  <si>
    <t>DTW</t>
  </si>
  <si>
    <t>KDTW</t>
  </si>
  <si>
    <t>Willow Run Airport</t>
  </si>
  <si>
    <t>YIP</t>
  </si>
  <si>
    <t>KYIP</t>
  </si>
  <si>
    <t>Devils Lake Regional Airport</t>
  </si>
  <si>
    <t>Devils Lake</t>
  </si>
  <si>
    <t>DVL</t>
  </si>
  <si>
    <t>KDVL</t>
  </si>
  <si>
    <t>Dickinson Theodore Roosevelt Regional Airport</t>
  </si>
  <si>
    <t>Dickinson</t>
  </si>
  <si>
    <t>DIK</t>
  </si>
  <si>
    <t>KDIK</t>
  </si>
  <si>
    <t>Dillingham Airport</t>
  </si>
  <si>
    <t>Dillingham</t>
  </si>
  <si>
    <t>DLG</t>
  </si>
  <si>
    <t>PADL</t>
  </si>
  <si>
    <t>Dillingham Airfield</t>
  </si>
  <si>
    <t>HDH</t>
  </si>
  <si>
    <t>PHDH</t>
  </si>
  <si>
    <t>Dodge City Regional Airport</t>
  </si>
  <si>
    <t>Dodge City</t>
  </si>
  <si>
    <t>DDC</t>
  </si>
  <si>
    <t>KDDC</t>
  </si>
  <si>
    <t>Dothan Regional Airport</t>
  </si>
  <si>
    <t>Dothan</t>
  </si>
  <si>
    <t>DHN</t>
  </si>
  <si>
    <t>KDHN</t>
  </si>
  <si>
    <t>Douglas Municipal Airport</t>
  </si>
  <si>
    <t>Douglas</t>
  </si>
  <si>
    <t>DGL</t>
  </si>
  <si>
    <t>KDGL</t>
  </si>
  <si>
    <t>DQH</t>
  </si>
  <si>
    <t>KDQH</t>
  </si>
  <si>
    <t>Bisbee Douglas International Airport</t>
  </si>
  <si>
    <t>DUG</t>
  </si>
  <si>
    <t>KDUG</t>
  </si>
  <si>
    <t>Dover Air Force Base</t>
  </si>
  <si>
    <t>Dover</t>
  </si>
  <si>
    <t>DOV</t>
  </si>
  <si>
    <t>KDOV</t>
  </si>
  <si>
    <t>Doylestown Airport</t>
  </si>
  <si>
    <t>Doylestown</t>
  </si>
  <si>
    <t>DYL</t>
  </si>
  <si>
    <t>KDYL</t>
  </si>
  <si>
    <t>Drummond Island Airport</t>
  </si>
  <si>
    <t>Drummond Island</t>
  </si>
  <si>
    <t>DRM</t>
  </si>
  <si>
    <t>KDRM</t>
  </si>
  <si>
    <t>DuBois Regional Airport</t>
  </si>
  <si>
    <t>Du Bois</t>
  </si>
  <si>
    <t>DUJ</t>
  </si>
  <si>
    <t>KDUJ</t>
  </si>
  <si>
    <t>W H 'Bud' Barron Airport</t>
  </si>
  <si>
    <t>DBN</t>
  </si>
  <si>
    <t>KDBN</t>
  </si>
  <si>
    <t>Dubuque Regional Airport</t>
  </si>
  <si>
    <t>Dubuque IA</t>
  </si>
  <si>
    <t>DBQ</t>
  </si>
  <si>
    <t>KDBQ</t>
  </si>
  <si>
    <t>Duluth International Airport</t>
  </si>
  <si>
    <t>Duluth</t>
  </si>
  <si>
    <t>DLH</t>
  </si>
  <si>
    <t>KDLH</t>
  </si>
  <si>
    <t>Halliburton Field</t>
  </si>
  <si>
    <t>Duncan</t>
  </si>
  <si>
    <t>DUC</t>
  </si>
  <si>
    <t>KDUC</t>
  </si>
  <si>
    <t>Chautauqua County-Dunkirk Airport</t>
  </si>
  <si>
    <t>Dunkirk</t>
  </si>
  <si>
    <t>DKK</t>
  </si>
  <si>
    <t>KDKK</t>
  </si>
  <si>
    <t>Durango La Plata County Airport</t>
  </si>
  <si>
    <t>DRO</t>
  </si>
  <si>
    <t>KDRO</t>
  </si>
  <si>
    <t>Eagle Airport</t>
  </si>
  <si>
    <t>Eagle</t>
  </si>
  <si>
    <t>EAA</t>
  </si>
  <si>
    <t>PaeG</t>
  </si>
  <si>
    <t>Eagle River Union Airport</t>
  </si>
  <si>
    <t>Eagle River</t>
  </si>
  <si>
    <t>EGV</t>
  </si>
  <si>
    <t>KEGV</t>
  </si>
  <si>
    <t>Iosco County Airport</t>
  </si>
  <si>
    <t>East Tawas</t>
  </si>
  <si>
    <t>ECA</t>
  </si>
  <si>
    <t>K6D9</t>
  </si>
  <si>
    <t>East Troy Municipal Airport</t>
  </si>
  <si>
    <t>East Troy</t>
  </si>
  <si>
    <t>57C</t>
  </si>
  <si>
    <t>K57C</t>
  </si>
  <si>
    <t>Easton Newnam Field</t>
  </si>
  <si>
    <t>Easton</t>
  </si>
  <si>
    <t>ESN</t>
  </si>
  <si>
    <t>KESN</t>
  </si>
  <si>
    <t>Mc Entire Joint National Guard Base</t>
  </si>
  <si>
    <t>Eastover</t>
  </si>
  <si>
    <t>MMT</t>
  </si>
  <si>
    <t>KMMT</t>
  </si>
  <si>
    <t>Eastport Municipal Airport</t>
  </si>
  <si>
    <t>Eastport</t>
  </si>
  <si>
    <t>EPM</t>
  </si>
  <si>
    <t>KEPM</t>
  </si>
  <si>
    <t>Orcas Island Airport</t>
  </si>
  <si>
    <t>Eastsound</t>
  </si>
  <si>
    <t>ESD</t>
  </si>
  <si>
    <t>KORS</t>
  </si>
  <si>
    <t>Chippewa Valley Regional Airport</t>
  </si>
  <si>
    <t>Eau Claire</t>
  </si>
  <si>
    <t>EAU</t>
  </si>
  <si>
    <t>KEAU</t>
  </si>
  <si>
    <t>Flying Cloud Airport</t>
  </si>
  <si>
    <t>Eden Prairie</t>
  </si>
  <si>
    <t>FCM</t>
  </si>
  <si>
    <t>KFCM</t>
  </si>
  <si>
    <t>Edwards Air Force Base</t>
  </si>
  <si>
    <t>Edwards Afb</t>
  </si>
  <si>
    <t>EDW</t>
  </si>
  <si>
    <t>KEDW</t>
  </si>
  <si>
    <t>Eek Airport</t>
  </si>
  <si>
    <t>Eek</t>
  </si>
  <si>
    <t>EEK</t>
  </si>
  <si>
    <t>PaeE</t>
  </si>
  <si>
    <t>Egegik Airport</t>
  </si>
  <si>
    <t>Egegik</t>
  </si>
  <si>
    <t>EGX</t>
  </si>
  <si>
    <t>PAII</t>
  </si>
  <si>
    <t>Gillespie Field</t>
  </si>
  <si>
    <t>El Cajon</t>
  </si>
  <si>
    <t>SEE</t>
  </si>
  <si>
    <t>KSEE</t>
  </si>
  <si>
    <t>El Centro Naf Airport</t>
  </si>
  <si>
    <t>El Centro</t>
  </si>
  <si>
    <t>NJK</t>
  </si>
  <si>
    <t>KNJK</t>
  </si>
  <si>
    <t>South Arkansas Regional At Goodwin Field</t>
  </si>
  <si>
    <t>El Dorado</t>
  </si>
  <si>
    <t>ELD</t>
  </si>
  <si>
    <t>KELD</t>
  </si>
  <si>
    <t>El Dorado Springs Memorial Airport</t>
  </si>
  <si>
    <t>El dorado springs</t>
  </si>
  <si>
    <t>87K</t>
  </si>
  <si>
    <t>K87K</t>
  </si>
  <si>
    <t>El Monte Airport</t>
  </si>
  <si>
    <t>El Monte</t>
  </si>
  <si>
    <t>EMT</t>
  </si>
  <si>
    <t>KEMT</t>
  </si>
  <si>
    <t>Biggs Army Air Field (Fort Bliss)</t>
  </si>
  <si>
    <t>El Paso</t>
  </si>
  <si>
    <t>BIF</t>
  </si>
  <si>
    <t>KBIF</t>
  </si>
  <si>
    <t>El Paso International Airport</t>
  </si>
  <si>
    <t>ELP</t>
  </si>
  <si>
    <t>KELP</t>
  </si>
  <si>
    <t>Elfin Cove Seaplane Base</t>
  </si>
  <si>
    <t>Elfin Cove</t>
  </si>
  <si>
    <t>ELV</t>
  </si>
  <si>
    <t>PaeL</t>
  </si>
  <si>
    <t>Elim Airport</t>
  </si>
  <si>
    <t>Elim</t>
  </si>
  <si>
    <t>ELI</t>
  </si>
  <si>
    <t>PFEL</t>
  </si>
  <si>
    <t>Elkhart Morton County Airport</t>
  </si>
  <si>
    <t>Elkhart</t>
  </si>
  <si>
    <t>EHA</t>
  </si>
  <si>
    <t>KEHA</t>
  </si>
  <si>
    <t>Elkhart Municipal Airport</t>
  </si>
  <si>
    <t>EKI</t>
  </si>
  <si>
    <t>KEKM</t>
  </si>
  <si>
    <t>Elkins-Randolph Co-Jennings Randolph Field</t>
  </si>
  <si>
    <t>Elkins</t>
  </si>
  <si>
    <t>EKN</t>
  </si>
  <si>
    <t>KEKN</t>
  </si>
  <si>
    <t>Elko Regional Airport</t>
  </si>
  <si>
    <t>Elko</t>
  </si>
  <si>
    <t>EKO</t>
  </si>
  <si>
    <t>KEKO</t>
  </si>
  <si>
    <t>Colorado Springs East Airport</t>
  </si>
  <si>
    <t>Ellicott</t>
  </si>
  <si>
    <t>A50</t>
  </si>
  <si>
    <t>KA50</t>
  </si>
  <si>
    <t>Elmira Corning Regional Airport</t>
  </si>
  <si>
    <t>Elmira</t>
  </si>
  <si>
    <t>ELM</t>
  </si>
  <si>
    <t>KELM</t>
  </si>
  <si>
    <t>Ely Airport Yelland Field</t>
  </si>
  <si>
    <t>Ely</t>
  </si>
  <si>
    <t>ELY</t>
  </si>
  <si>
    <t>KELY</t>
  </si>
  <si>
    <t>Ely Municipal Airport</t>
  </si>
  <si>
    <t>LYU</t>
  </si>
  <si>
    <t>KELO</t>
  </si>
  <si>
    <t>Emmonak Airport</t>
  </si>
  <si>
    <t>Emmonak</t>
  </si>
  <si>
    <t>EMK</t>
  </si>
  <si>
    <t>PaeM</t>
  </si>
  <si>
    <t>Emporia Greensville Regional Airport</t>
  </si>
  <si>
    <t>Emporia</t>
  </si>
  <si>
    <t>EMV</t>
  </si>
  <si>
    <t>KEMV</t>
  </si>
  <si>
    <t>Tri Cities Airport</t>
  </si>
  <si>
    <t>Endicott</t>
  </si>
  <si>
    <t>CZG</t>
  </si>
  <si>
    <t>KCZG</t>
  </si>
  <si>
    <t>Hyde County Airport</t>
  </si>
  <si>
    <t>Engelhard</t>
  </si>
  <si>
    <t>7W6</t>
  </si>
  <si>
    <t>K7W6</t>
  </si>
  <si>
    <t>Vance Air Force Base</t>
  </si>
  <si>
    <t>Enid</t>
  </si>
  <si>
    <t>END</t>
  </si>
  <si>
    <t>KEND</t>
  </si>
  <si>
    <t>Enterprise Municipal Airport</t>
  </si>
  <si>
    <t>Enterprise</t>
  </si>
  <si>
    <t>EDN</t>
  </si>
  <si>
    <t>KEDN</t>
  </si>
  <si>
    <t>Erie International Tom Ridge Field</t>
  </si>
  <si>
    <t>Erie</t>
  </si>
  <si>
    <t>ERI</t>
  </si>
  <si>
    <t>KERI</t>
  </si>
  <si>
    <t>Delta County Airport</t>
  </si>
  <si>
    <t>Escanaba</t>
  </si>
  <si>
    <t>ESC</t>
  </si>
  <si>
    <t>KESC</t>
  </si>
  <si>
    <t>Weedon Field</t>
  </si>
  <si>
    <t>Eufala</t>
  </si>
  <si>
    <t>EUF</t>
  </si>
  <si>
    <t>KEUF</t>
  </si>
  <si>
    <t>Mahlon Sweet Field</t>
  </si>
  <si>
    <t>Eugene</t>
  </si>
  <si>
    <t>EUG</t>
  </si>
  <si>
    <t>KEUG</t>
  </si>
  <si>
    <t>Murray Field</t>
  </si>
  <si>
    <t>EKA</t>
  </si>
  <si>
    <t>KEKA</t>
  </si>
  <si>
    <t>Evanston-Uinta County Airport-Burns Field</t>
  </si>
  <si>
    <t>Evanston</t>
  </si>
  <si>
    <t>EVW</t>
  </si>
  <si>
    <t>KEVW</t>
  </si>
  <si>
    <t>Evansville Regional Airport</t>
  </si>
  <si>
    <t>Evansville</t>
  </si>
  <si>
    <t>EVV</t>
  </si>
  <si>
    <t>KEVV</t>
  </si>
  <si>
    <t>Snohomish County (Paine Field) Airport</t>
  </si>
  <si>
    <t>Everett</t>
  </si>
  <si>
    <t>Pae</t>
  </si>
  <si>
    <t>KPae</t>
  </si>
  <si>
    <t>Eielson Air Force Base</t>
  </si>
  <si>
    <t>Fairbanks</t>
  </si>
  <si>
    <t>EIL</t>
  </si>
  <si>
    <t>PaeI</t>
  </si>
  <si>
    <t>Fairbanks International Airport</t>
  </si>
  <si>
    <t>FAI</t>
  </si>
  <si>
    <t>PAFA</t>
  </si>
  <si>
    <t>Travis Air Force Base</t>
  </si>
  <si>
    <t>Fairfield</t>
  </si>
  <si>
    <t>SUU</t>
  </si>
  <si>
    <t>KSUU</t>
  </si>
  <si>
    <t>False Pass Airport</t>
  </si>
  <si>
    <t>False Pass</t>
  </si>
  <si>
    <t>KFP</t>
  </si>
  <si>
    <t>PAKF</t>
  </si>
  <si>
    <t>Hector International Airport</t>
  </si>
  <si>
    <t>Fargo</t>
  </si>
  <si>
    <t>FAR</t>
  </si>
  <si>
    <t>KFAR</t>
  </si>
  <si>
    <t>Four Corners Regional Airport</t>
  </si>
  <si>
    <t>Farmington</t>
  </si>
  <si>
    <t>FMN</t>
  </si>
  <si>
    <t>KFMN</t>
  </si>
  <si>
    <t>Fayetteville Regional Grannis Field</t>
  </si>
  <si>
    <t>Fayetteville</t>
  </si>
  <si>
    <t>FAY</t>
  </si>
  <si>
    <t>KFAY</t>
  </si>
  <si>
    <t>Drake Field</t>
  </si>
  <si>
    <t>FYV</t>
  </si>
  <si>
    <t>KFYV</t>
  </si>
  <si>
    <t>Findlay Airport</t>
  </si>
  <si>
    <t>Findley</t>
  </si>
  <si>
    <t>FDY</t>
  </si>
  <si>
    <t>KFDY</t>
  </si>
  <si>
    <t>Fitchburg Municipal Airport</t>
  </si>
  <si>
    <t>Fitchburg</t>
  </si>
  <si>
    <t>FIT</t>
  </si>
  <si>
    <t>KFIT</t>
  </si>
  <si>
    <t>Fitzgerald Municipal Airport</t>
  </si>
  <si>
    <t>Fitzgerald</t>
  </si>
  <si>
    <t>FZG</t>
  </si>
  <si>
    <t>KFZG</t>
  </si>
  <si>
    <t>Flagler County Airport</t>
  </si>
  <si>
    <t>Flagler</t>
  </si>
  <si>
    <t>XFL</t>
  </si>
  <si>
    <t>KXFL</t>
  </si>
  <si>
    <t>Flagstaff Pulliam Airport</t>
  </si>
  <si>
    <t>Flagstaff</t>
  </si>
  <si>
    <t>FLG</t>
  </si>
  <si>
    <t>KFLG</t>
  </si>
  <si>
    <t>Bishop International Airport</t>
  </si>
  <si>
    <t>Flint</t>
  </si>
  <si>
    <t>FNT</t>
  </si>
  <si>
    <t>KFNT</t>
  </si>
  <si>
    <t>Florence Regional Airport</t>
  </si>
  <si>
    <t>FLO</t>
  </si>
  <si>
    <t>KFLO</t>
  </si>
  <si>
    <t>Fond du Lac County Airport</t>
  </si>
  <si>
    <t>Fond du Lac</t>
  </si>
  <si>
    <t>FLD</t>
  </si>
  <si>
    <t>KFLD</t>
  </si>
  <si>
    <t>Davison Army Air Field</t>
  </si>
  <si>
    <t>Fort Belvoir</t>
  </si>
  <si>
    <t>DAA</t>
  </si>
  <si>
    <t>KDAA</t>
  </si>
  <si>
    <t>Lawson Army Air Field (Fort Benning)</t>
  </si>
  <si>
    <t>Fort Benning</t>
  </si>
  <si>
    <t>LSF</t>
  </si>
  <si>
    <t>KLSF</t>
  </si>
  <si>
    <t>Pope Field</t>
  </si>
  <si>
    <t>Fort Bragg</t>
  </si>
  <si>
    <t>POB</t>
  </si>
  <si>
    <t>KPOB</t>
  </si>
  <si>
    <t>Fort Bridger Airport</t>
  </si>
  <si>
    <t>Fort Bridger</t>
  </si>
  <si>
    <t>FBR</t>
  </si>
  <si>
    <t>KFBR</t>
  </si>
  <si>
    <t>Butts AAF (Fort Carson) Air Field</t>
  </si>
  <si>
    <t>Fort Carson</t>
  </si>
  <si>
    <t>FCS</t>
  </si>
  <si>
    <t>KFCS</t>
  </si>
  <si>
    <t>Fort Collins Loveland Municipal Airport</t>
  </si>
  <si>
    <t>Fort Collins</t>
  </si>
  <si>
    <t>FNL</t>
  </si>
  <si>
    <t>KFNL</t>
  </si>
  <si>
    <t>Fort Dodge Regional Airport</t>
  </si>
  <si>
    <t>Fort Dodge</t>
  </si>
  <si>
    <t>FOD</t>
  </si>
  <si>
    <t>KFOD</t>
  </si>
  <si>
    <t>Wheeler Sack Army Air Field</t>
  </si>
  <si>
    <t>Fort Drum</t>
  </si>
  <si>
    <t>GTB</t>
  </si>
  <si>
    <t>KGTB</t>
  </si>
  <si>
    <t>Felker Army Air Field</t>
  </si>
  <si>
    <t>Fort Eustis</t>
  </si>
  <si>
    <t>FAF</t>
  </si>
  <si>
    <t>KFAF</t>
  </si>
  <si>
    <t>Hood Army Air Field</t>
  </si>
  <si>
    <t>Fort Hood</t>
  </si>
  <si>
    <t>HLR</t>
  </si>
  <si>
    <t>KHLR</t>
  </si>
  <si>
    <t>Sierra Vista Municipal Libby Army Air Field</t>
  </si>
  <si>
    <t>Fort Huachuca</t>
  </si>
  <si>
    <t>FHU</t>
  </si>
  <si>
    <t>KFHU</t>
  </si>
  <si>
    <t>Bicycle Lake Army Air Field</t>
  </si>
  <si>
    <t>Fort Irwin</t>
  </si>
  <si>
    <t>BYS</t>
  </si>
  <si>
    <t>KBYS</t>
  </si>
  <si>
    <t>Godman Army Air Field</t>
  </si>
  <si>
    <t>Fort Knox</t>
  </si>
  <si>
    <t>FTK</t>
  </si>
  <si>
    <t>KFTK</t>
  </si>
  <si>
    <t>Fort Lauderdale Hollywood International Airport</t>
  </si>
  <si>
    <t>Fort Lauderdale</t>
  </si>
  <si>
    <t>FLL</t>
  </si>
  <si>
    <t>KFLL</t>
  </si>
  <si>
    <t>Fort Lauderdale Executive Airport</t>
  </si>
  <si>
    <t>FXE</t>
  </si>
  <si>
    <t>KFXE</t>
  </si>
  <si>
    <t>Sherman Army Air Field</t>
  </si>
  <si>
    <t>Fort Leavenworth</t>
  </si>
  <si>
    <t>FLV</t>
  </si>
  <si>
    <t>KFLV</t>
  </si>
  <si>
    <t>Waynesville-St. Robert Regional Forney field</t>
  </si>
  <si>
    <t>Fort Leonardwood</t>
  </si>
  <si>
    <t>TBN</t>
  </si>
  <si>
    <t>KTBN</t>
  </si>
  <si>
    <t>Gray Army Air Field</t>
  </si>
  <si>
    <t>Fort Lewis</t>
  </si>
  <si>
    <t>GRF</t>
  </si>
  <si>
    <t>KGRF</t>
  </si>
  <si>
    <t>Tipton Airport</t>
  </si>
  <si>
    <t>Fort Meade</t>
  </si>
  <si>
    <t>FME</t>
  </si>
  <si>
    <t>KFME</t>
  </si>
  <si>
    <t>Page Field</t>
  </si>
  <si>
    <t>Fort Myers</t>
  </si>
  <si>
    <t>FMY</t>
  </si>
  <si>
    <t>KFMY</t>
  </si>
  <si>
    <t>Southwest Florida International Airport</t>
  </si>
  <si>
    <t>RSW</t>
  </si>
  <si>
    <t>KRSW</t>
  </si>
  <si>
    <t>Marina Municipal Airport</t>
  </si>
  <si>
    <t>Fort Ord</t>
  </si>
  <si>
    <t>OAR</t>
  </si>
  <si>
    <t>KOAR</t>
  </si>
  <si>
    <t>St Lucie County International Airport</t>
  </si>
  <si>
    <t>Fort Pierce</t>
  </si>
  <si>
    <t>FRP</t>
  </si>
  <si>
    <t>KFPR</t>
  </si>
  <si>
    <t>Polk Army Air Field</t>
  </si>
  <si>
    <t>Fort Polk</t>
  </si>
  <si>
    <t>POE</t>
  </si>
  <si>
    <t>KPOE</t>
  </si>
  <si>
    <t>Bryant Army Heliport</t>
  </si>
  <si>
    <t>Fort Richardson</t>
  </si>
  <si>
    <t>FRN</t>
  </si>
  <si>
    <t>PAFR</t>
  </si>
  <si>
    <t>Marshall Army Air Field</t>
  </si>
  <si>
    <t>Fort Riley</t>
  </si>
  <si>
    <t>FRI</t>
  </si>
  <si>
    <t>KFRI</t>
  </si>
  <si>
    <t>Cairns AAF (Fort Rucker) Air Field</t>
  </si>
  <si>
    <t>Fort Rucker/Ozark</t>
  </si>
  <si>
    <t>OZR</t>
  </si>
  <si>
    <t>KOZR</t>
  </si>
  <si>
    <t>Henry Post Army Air Field (Fort Sill)</t>
  </si>
  <si>
    <t>Fort Sill</t>
  </si>
  <si>
    <t>FSI</t>
  </si>
  <si>
    <t>KFSI</t>
  </si>
  <si>
    <t>Fort Smith Regional Airport</t>
  </si>
  <si>
    <t>FSM</t>
  </si>
  <si>
    <t>KFSM</t>
  </si>
  <si>
    <t>Fort Stockton Pecos County Airport</t>
  </si>
  <si>
    <t>Fort Stockton</t>
  </si>
  <si>
    <t>FST</t>
  </si>
  <si>
    <t>KFST</t>
  </si>
  <si>
    <t>Ladd AAF Airfield</t>
  </si>
  <si>
    <t>Fort Wainwright</t>
  </si>
  <si>
    <t>FBK</t>
  </si>
  <si>
    <t>PAFB</t>
  </si>
  <si>
    <t>Fort Wayne International Airport</t>
  </si>
  <si>
    <t>Fort Wayne</t>
  </si>
  <si>
    <t>FWA</t>
  </si>
  <si>
    <t>KFWA</t>
  </si>
  <si>
    <t>Smith Field</t>
  </si>
  <si>
    <t>Fort Wayne IN</t>
  </si>
  <si>
    <t>SMD</t>
  </si>
  <si>
    <t>KSMD</t>
  </si>
  <si>
    <t>Fort Worth Alliance Airport</t>
  </si>
  <si>
    <t>Fort Worth</t>
  </si>
  <si>
    <t>AFW</t>
  </si>
  <si>
    <t>KAFW</t>
  </si>
  <si>
    <t>Fort Worth Meacham International Airport</t>
  </si>
  <si>
    <t>FTW</t>
  </si>
  <si>
    <t>KFTW</t>
  </si>
  <si>
    <t>Fort Yukon Airport</t>
  </si>
  <si>
    <t>Fort Yukon</t>
  </si>
  <si>
    <t>FYU</t>
  </si>
  <si>
    <t>PFYU</t>
  </si>
  <si>
    <t>Fostoria Metropolitan Airport</t>
  </si>
  <si>
    <t>Fostoria</t>
  </si>
  <si>
    <t>FZI</t>
  </si>
  <si>
    <t>KFZI</t>
  </si>
  <si>
    <t>Capital City Airport</t>
  </si>
  <si>
    <t>Frankfort</t>
  </si>
  <si>
    <t>FFT</t>
  </si>
  <si>
    <t>KFFT</t>
  </si>
  <si>
    <t>Venango Regional Airport</t>
  </si>
  <si>
    <t>Franklin</t>
  </si>
  <si>
    <t>FKL</t>
  </si>
  <si>
    <t>KFKL</t>
  </si>
  <si>
    <t>Simmons Army Air Field</t>
  </si>
  <si>
    <t>Fredericksburg</t>
  </si>
  <si>
    <t>FBG</t>
  </si>
  <si>
    <t>KFBG</t>
  </si>
  <si>
    <t>Fremont Municipal Airport</t>
  </si>
  <si>
    <t>Fremont</t>
  </si>
  <si>
    <t>FET</t>
  </si>
  <si>
    <t>KFET</t>
  </si>
  <si>
    <t>Northern Aroostook Regional Airport</t>
  </si>
  <si>
    <t>Frenchville</t>
  </si>
  <si>
    <t>WFK</t>
  </si>
  <si>
    <t>KFVE</t>
  </si>
  <si>
    <t>Fresno Yosemite International Airport</t>
  </si>
  <si>
    <t>Fresno</t>
  </si>
  <si>
    <t>FAT</t>
  </si>
  <si>
    <t>KFAT</t>
  </si>
  <si>
    <t>Friday Harbor Airport</t>
  </si>
  <si>
    <t>Friday Harbor</t>
  </si>
  <si>
    <t>FRD</t>
  </si>
  <si>
    <t>KFHR</t>
  </si>
  <si>
    <t>Eastern Slopes Regional Airport</t>
  </si>
  <si>
    <t>Fryeburg</t>
  </si>
  <si>
    <t>IZG</t>
  </si>
  <si>
    <t>KIZG</t>
  </si>
  <si>
    <t>Fullerton Municipal Airport</t>
  </si>
  <si>
    <t>Fullerton</t>
  </si>
  <si>
    <t>FUL</t>
  </si>
  <si>
    <t>KFUL</t>
  </si>
  <si>
    <t>Funter Bay Seaplane Base</t>
  </si>
  <si>
    <t>Funter Bay</t>
  </si>
  <si>
    <t>FNR</t>
  </si>
  <si>
    <t>PANR</t>
  </si>
  <si>
    <t>Northeast Alabama Regional Airport</t>
  </si>
  <si>
    <t>Gadsden</t>
  </si>
  <si>
    <t>GAD</t>
  </si>
  <si>
    <t>KGAD</t>
  </si>
  <si>
    <t>Gainesville Regional Airport</t>
  </si>
  <si>
    <t>Gainesville</t>
  </si>
  <si>
    <t>GNV</t>
  </si>
  <si>
    <t>KGNV</t>
  </si>
  <si>
    <t>Lee Gilmer Memorial Airport</t>
  </si>
  <si>
    <t>GVL</t>
  </si>
  <si>
    <t>KGVL</t>
  </si>
  <si>
    <t>Montgomery County Airpark</t>
  </si>
  <si>
    <t>Gaithersburg</t>
  </si>
  <si>
    <t>GAI</t>
  </si>
  <si>
    <t>KGAI</t>
  </si>
  <si>
    <t>Edward G. Pitka Sr Airport</t>
  </si>
  <si>
    <t>Galena</t>
  </si>
  <si>
    <t>GAL</t>
  </si>
  <si>
    <t>PAGA</t>
  </si>
  <si>
    <t>Galesburg Municipal Airport</t>
  </si>
  <si>
    <t>Galesburg</t>
  </si>
  <si>
    <t>GBG</t>
  </si>
  <si>
    <t>KGBG</t>
  </si>
  <si>
    <t>Galion Municipal Airport</t>
  </si>
  <si>
    <t>Galion</t>
  </si>
  <si>
    <t>GQQ</t>
  </si>
  <si>
    <t>KGQQ</t>
  </si>
  <si>
    <t>Gallup Municipal Airport</t>
  </si>
  <si>
    <t>Gallup</t>
  </si>
  <si>
    <t>GUP</t>
  </si>
  <si>
    <t>KGUP</t>
  </si>
  <si>
    <t>Scholes International At Galveston Airport</t>
  </si>
  <si>
    <t>Galveston</t>
  </si>
  <si>
    <t>GLS</t>
  </si>
  <si>
    <t>KGLS</t>
  </si>
  <si>
    <t>Gambell Airport</t>
  </si>
  <si>
    <t>Gambell</t>
  </si>
  <si>
    <t>GAM</t>
  </si>
  <si>
    <t>PAGM</t>
  </si>
  <si>
    <t>Garden City Regional Airport</t>
  </si>
  <si>
    <t>Garden City</t>
  </si>
  <si>
    <t>GCK</t>
  </si>
  <si>
    <t>KGCK</t>
  </si>
  <si>
    <t>Gary Chicago International Airport</t>
  </si>
  <si>
    <t>Gary</t>
  </si>
  <si>
    <t>GYY</t>
  </si>
  <si>
    <t>KGYY</t>
  </si>
  <si>
    <t>Sussex County Airport</t>
  </si>
  <si>
    <t>GED</t>
  </si>
  <si>
    <t>KGED</t>
  </si>
  <si>
    <t>Georgetown County Airport</t>
  </si>
  <si>
    <t>GGE</t>
  </si>
  <si>
    <t>KGGE</t>
  </si>
  <si>
    <t>Georgetown Municipal Airport</t>
  </si>
  <si>
    <t>GTU</t>
  </si>
  <si>
    <t>KGTU</t>
  </si>
  <si>
    <t>Gila Bend Municipal Airport</t>
  </si>
  <si>
    <t>Gila Bend</t>
  </si>
  <si>
    <t>E63</t>
  </si>
  <si>
    <t>KE63</t>
  </si>
  <si>
    <t>Gillette Campbell County Airport</t>
  </si>
  <si>
    <t>Gillette</t>
  </si>
  <si>
    <t>GCC</t>
  </si>
  <si>
    <t>KGCC</t>
  </si>
  <si>
    <t>Gladwin Zettel Memorial Airport</t>
  </si>
  <si>
    <t>Gladwin</t>
  </si>
  <si>
    <t>GDW</t>
  </si>
  <si>
    <t>KGDW</t>
  </si>
  <si>
    <t>Wokal Field Glasgow International Airport</t>
  </si>
  <si>
    <t>GGW</t>
  </si>
  <si>
    <t>KGGW</t>
  </si>
  <si>
    <t>Glendale Municipal Airport</t>
  </si>
  <si>
    <t>Glendale</t>
  </si>
  <si>
    <t>GEU</t>
  </si>
  <si>
    <t>KGEU</t>
  </si>
  <si>
    <t>Dawson Community Airport</t>
  </si>
  <si>
    <t>Glendive</t>
  </si>
  <si>
    <t>GDV</t>
  </si>
  <si>
    <t>KGDV</t>
  </si>
  <si>
    <t>Seymour Johnson Air Force Base</t>
  </si>
  <si>
    <t>Goldsboro</t>
  </si>
  <si>
    <t>GSB</t>
  </si>
  <si>
    <t>KGSB</t>
  </si>
  <si>
    <t>Golovin Airport</t>
  </si>
  <si>
    <t>Golovin</t>
  </si>
  <si>
    <t>GLV</t>
  </si>
  <si>
    <t>PAGL</t>
  </si>
  <si>
    <t>Renner Field-Goodland Municipal Airport</t>
  </si>
  <si>
    <t>Goodland</t>
  </si>
  <si>
    <t>GLD</t>
  </si>
  <si>
    <t>KGLD</t>
  </si>
  <si>
    <t>Grand Canyon National Park Airport</t>
  </si>
  <si>
    <t>Grand Canyon</t>
  </si>
  <si>
    <t>GCN</t>
  </si>
  <si>
    <t>KGCN</t>
  </si>
  <si>
    <t>Grand Forks International Airport</t>
  </si>
  <si>
    <t>GFK</t>
  </si>
  <si>
    <t>KGFK</t>
  </si>
  <si>
    <t>Central Nebraska Regional Airport</t>
  </si>
  <si>
    <t>Grand Island</t>
  </si>
  <si>
    <t>GRI</t>
  </si>
  <si>
    <t>KGRI</t>
  </si>
  <si>
    <t>Grand Junction Regional Airport</t>
  </si>
  <si>
    <t>Grand Junction</t>
  </si>
  <si>
    <t>GJT</t>
  </si>
  <si>
    <t>KGJT</t>
  </si>
  <si>
    <t>Grand Marais Cook County Airport</t>
  </si>
  <si>
    <t>Grand Marais</t>
  </si>
  <si>
    <t>GRM</t>
  </si>
  <si>
    <t>KCKC</t>
  </si>
  <si>
    <t>Gerald R. Ford International Airport</t>
  </si>
  <si>
    <t>Grand Rapids</t>
  </si>
  <si>
    <t>GRR</t>
  </si>
  <si>
    <t>KGRR</t>
  </si>
  <si>
    <t>Grand Rapids Itasca Co-Gordon Newstrom field</t>
  </si>
  <si>
    <t>Grand Rapids MN</t>
  </si>
  <si>
    <t>GPZ</t>
  </si>
  <si>
    <t>KGPZ</t>
  </si>
  <si>
    <t>Grant County International Airport</t>
  </si>
  <si>
    <t>Grant County Airport</t>
  </si>
  <si>
    <t>MWH</t>
  </si>
  <si>
    <t>KMWH</t>
  </si>
  <si>
    <t>Grants-Milan Municipal Airport</t>
  </si>
  <si>
    <t>Grants</t>
  </si>
  <si>
    <t>GNT</t>
  </si>
  <si>
    <t>KGNT</t>
  </si>
  <si>
    <t>Great Bend Municipal Airport</t>
  </si>
  <si>
    <t>Great Bend</t>
  </si>
  <si>
    <t>GBN</t>
  </si>
  <si>
    <t>KGBD</t>
  </si>
  <si>
    <t>Great Falls International Airport</t>
  </si>
  <si>
    <t>Great Falls</t>
  </si>
  <si>
    <t>GTF</t>
  </si>
  <si>
    <t>KGTF</t>
  </si>
  <si>
    <t>Greeley–Weld County Airport</t>
  </si>
  <si>
    <t>Greeley</t>
  </si>
  <si>
    <t>GXY</t>
  </si>
  <si>
    <t>KGXY</t>
  </si>
  <si>
    <t>Austin Straubel International Airport</t>
  </si>
  <si>
    <t>Green Bay</t>
  </si>
  <si>
    <t>GRB</t>
  </si>
  <si>
    <t>KGRB</t>
  </si>
  <si>
    <t>Piedmont Triad International Airport</t>
  </si>
  <si>
    <t>Greensboro</t>
  </si>
  <si>
    <t>GSO</t>
  </si>
  <si>
    <t>KGSO</t>
  </si>
  <si>
    <t>Majors Airport</t>
  </si>
  <si>
    <t>Greenvile</t>
  </si>
  <si>
    <t>GVT</t>
  </si>
  <si>
    <t>KGVT</t>
  </si>
  <si>
    <t>Mid Delta Regional Airport</t>
  </si>
  <si>
    <t>GLH</t>
  </si>
  <si>
    <t>KGLH</t>
  </si>
  <si>
    <t>Greenville Downtown Airport</t>
  </si>
  <si>
    <t>GMU</t>
  </si>
  <si>
    <t>KGMU</t>
  </si>
  <si>
    <t>Greenville Spartanburg International Airport</t>
  </si>
  <si>
    <t>GSP</t>
  </si>
  <si>
    <t>KGSP</t>
  </si>
  <si>
    <t>Donaldson Center Airport</t>
  </si>
  <si>
    <t>GYH</t>
  </si>
  <si>
    <t>KGYH</t>
  </si>
  <si>
    <t>Pitt Greenville Airport</t>
  </si>
  <si>
    <t>PGV</t>
  </si>
  <si>
    <t>KPGV</t>
  </si>
  <si>
    <t>Greenwood–Leflore Airport</t>
  </si>
  <si>
    <t>GWO</t>
  </si>
  <si>
    <t>KGWO</t>
  </si>
  <si>
    <t>Groton New London Airport</t>
  </si>
  <si>
    <t>Groton CT</t>
  </si>
  <si>
    <t>GON</t>
  </si>
  <si>
    <t>KGON</t>
  </si>
  <si>
    <t>Grove Municipal Airport</t>
  </si>
  <si>
    <t>Grove</t>
  </si>
  <si>
    <t>GMJ</t>
  </si>
  <si>
    <t>KGMJ</t>
  </si>
  <si>
    <t>Jack Edwards Airport</t>
  </si>
  <si>
    <t>Gulf Shores</t>
  </si>
  <si>
    <t>JKA</t>
  </si>
  <si>
    <t>KJKA</t>
  </si>
  <si>
    <t>Gulfport Biloxi International Airport</t>
  </si>
  <si>
    <t>Gulfport</t>
  </si>
  <si>
    <t>GPT</t>
  </si>
  <si>
    <t>KGPT</t>
  </si>
  <si>
    <t>Gulkana Airport</t>
  </si>
  <si>
    <t>Gulkana</t>
  </si>
  <si>
    <t>GKN</t>
  </si>
  <si>
    <t>PAGK</t>
  </si>
  <si>
    <t>Gunnison Crested Butte Regional Airport</t>
  </si>
  <si>
    <t>Gunnison</t>
  </si>
  <si>
    <t>GUC</t>
  </si>
  <si>
    <t>KGUC</t>
  </si>
  <si>
    <t>Gustavus Airport</t>
  </si>
  <si>
    <t>Gustavus</t>
  </si>
  <si>
    <t>GST</t>
  </si>
  <si>
    <t>PAGS</t>
  </si>
  <si>
    <t>Guymon Municipal Airport</t>
  </si>
  <si>
    <t>Guymon</t>
  </si>
  <si>
    <t>GUY</t>
  </si>
  <si>
    <t>KGUY</t>
  </si>
  <si>
    <t>Sawyer International Airport</t>
  </si>
  <si>
    <t>Gwinn</t>
  </si>
  <si>
    <t>MQT</t>
  </si>
  <si>
    <t>KSAW</t>
  </si>
  <si>
    <t>Hagerstown Regional Richard A Henson Field</t>
  </si>
  <si>
    <t>Hagerstown</t>
  </si>
  <si>
    <t>HGR</t>
  </si>
  <si>
    <t>KHGR</t>
  </si>
  <si>
    <t>Friedman Memorial Airport</t>
  </si>
  <si>
    <t>Hailey</t>
  </si>
  <si>
    <t>SUN</t>
  </si>
  <si>
    <t>KSUN</t>
  </si>
  <si>
    <t>Haines Airport</t>
  </si>
  <si>
    <t>Haines</t>
  </si>
  <si>
    <t>HNS</t>
  </si>
  <si>
    <t>PAHN</t>
  </si>
  <si>
    <t>Half Moon Bay Airport</t>
  </si>
  <si>
    <t>Half Moon Bay</t>
  </si>
  <si>
    <t>HAF</t>
  </si>
  <si>
    <t>KHAF</t>
  </si>
  <si>
    <t>Atlanta South Regional Airport/Tara Field</t>
  </si>
  <si>
    <t>Hampton</t>
  </si>
  <si>
    <t>4A7</t>
  </si>
  <si>
    <t>K4A7</t>
  </si>
  <si>
    <t>Langley Air Force Base</t>
  </si>
  <si>
    <t>LFI</t>
  </si>
  <si>
    <t>KLFI</t>
  </si>
  <si>
    <t>Hana Airport</t>
  </si>
  <si>
    <t>Hana</t>
  </si>
  <si>
    <t>HNM</t>
  </si>
  <si>
    <t>PHHN</t>
  </si>
  <si>
    <t>Houghton County Memorial Airport</t>
  </si>
  <si>
    <t>Hancock</t>
  </si>
  <si>
    <t>CMX</t>
  </si>
  <si>
    <t>KCMX</t>
  </si>
  <si>
    <t>Valley International Airport</t>
  </si>
  <si>
    <t>Harlingen</t>
  </si>
  <si>
    <t>HRL</t>
  </si>
  <si>
    <t>KHRL</t>
  </si>
  <si>
    <t>Harrisburg</t>
  </si>
  <si>
    <t>CXY</t>
  </si>
  <si>
    <t>KCXY</t>
  </si>
  <si>
    <t>Harrisburg International Airport</t>
  </si>
  <si>
    <t>MDT</t>
  </si>
  <si>
    <t>KMDT</t>
  </si>
  <si>
    <t>Boone County Airport</t>
  </si>
  <si>
    <t>Harrison</t>
  </si>
  <si>
    <t>HRO</t>
  </si>
  <si>
    <t>KHRO</t>
  </si>
  <si>
    <t>Hartford Brainard Airport</t>
  </si>
  <si>
    <t>Hartford</t>
  </si>
  <si>
    <t>HFD</t>
  </si>
  <si>
    <t>KHFD</t>
  </si>
  <si>
    <t>Hartsville Regional Airport</t>
  </si>
  <si>
    <t>Hartsville</t>
  </si>
  <si>
    <t>HVS</t>
  </si>
  <si>
    <t>KHVS</t>
  </si>
  <si>
    <t>Hattiesburg Bobby L Chain Municipal Airport</t>
  </si>
  <si>
    <t>Hattiesburg</t>
  </si>
  <si>
    <t>HBG</t>
  </si>
  <si>
    <t>KHBG</t>
  </si>
  <si>
    <t>Hattiesburg Laurel Regional Airport</t>
  </si>
  <si>
    <t>Hattiesburg/Laurel</t>
  </si>
  <si>
    <t>PIB</t>
  </si>
  <si>
    <t>KPIB</t>
  </si>
  <si>
    <t>Havre City County Airport</t>
  </si>
  <si>
    <t>Havre</t>
  </si>
  <si>
    <t>HVR</t>
  </si>
  <si>
    <t>KHVR</t>
  </si>
  <si>
    <t>Jack Northrop Field Hawthorne Municipal Airport</t>
  </si>
  <si>
    <t>Hawthorne</t>
  </si>
  <si>
    <t>HHR</t>
  </si>
  <si>
    <t>KHHR</t>
  </si>
  <si>
    <t>Yampa Valley Airport</t>
  </si>
  <si>
    <t>Hayden</t>
  </si>
  <si>
    <t>HDN</t>
  </si>
  <si>
    <t>KHDN</t>
  </si>
  <si>
    <t>Hays Regional Airport</t>
  </si>
  <si>
    <t>Hays</t>
  </si>
  <si>
    <t>HYS</t>
  </si>
  <si>
    <t>KHYS</t>
  </si>
  <si>
    <t>Hayward Executive Airport</t>
  </si>
  <si>
    <t>Hayward</t>
  </si>
  <si>
    <t>HWD</t>
  </si>
  <si>
    <t>KHWD</t>
  </si>
  <si>
    <t>Sawyer County Airport</t>
  </si>
  <si>
    <t>HYR</t>
  </si>
  <si>
    <t>KHYR</t>
  </si>
  <si>
    <t>Hazleton Municipal Airport</t>
  </si>
  <si>
    <t>Hazleton</t>
  </si>
  <si>
    <t>HZL</t>
  </si>
  <si>
    <t>KHZL</t>
  </si>
  <si>
    <t>Healy River Airport</t>
  </si>
  <si>
    <t>Healy</t>
  </si>
  <si>
    <t>HKB</t>
  </si>
  <si>
    <t>PAHV</t>
  </si>
  <si>
    <t>Helena Regional Airport</t>
  </si>
  <si>
    <t>Helena</t>
  </si>
  <si>
    <t>HLN</t>
  </si>
  <si>
    <t>KHLN</t>
  </si>
  <si>
    <t>Henderson Executive Airport</t>
  </si>
  <si>
    <t>Henderson</t>
  </si>
  <si>
    <t>HSH</t>
  </si>
  <si>
    <t>KHND</t>
  </si>
  <si>
    <t>Range Regional Airport</t>
  </si>
  <si>
    <t>Hibbing</t>
  </si>
  <si>
    <t>HIB</t>
  </si>
  <si>
    <t>KHIB</t>
  </si>
  <si>
    <t>Hickory Regional Airport</t>
  </si>
  <si>
    <t>Hickory</t>
  </si>
  <si>
    <t>HKY</t>
  </si>
  <si>
    <t>KHKY</t>
  </si>
  <si>
    <t>Portland Hillsboro Airport</t>
  </si>
  <si>
    <t>Hillsboro</t>
  </si>
  <si>
    <t>HIO</t>
  </si>
  <si>
    <t>KHIO</t>
  </si>
  <si>
    <t>Hillsboro Municipal Airport</t>
  </si>
  <si>
    <t>INJ</t>
  </si>
  <si>
    <t>KINJ</t>
  </si>
  <si>
    <t>Hilo International Airport</t>
  </si>
  <si>
    <t>Hilo</t>
  </si>
  <si>
    <t>ITO</t>
  </si>
  <si>
    <t>PHTO</t>
  </si>
  <si>
    <t>Hilton Head Airport</t>
  </si>
  <si>
    <t>Hilton Head Island</t>
  </si>
  <si>
    <t>HHH</t>
  </si>
  <si>
    <t>KHXD</t>
  </si>
  <si>
    <t>Hobart Regional Airport</t>
  </si>
  <si>
    <t>HBR</t>
  </si>
  <si>
    <t>KHBR</t>
  </si>
  <si>
    <t>Lea County Regional Airport</t>
  </si>
  <si>
    <t>Hobbs</t>
  </si>
  <si>
    <t>HOB</t>
  </si>
  <si>
    <t>KHOB</t>
  </si>
  <si>
    <t>Brewster Field</t>
  </si>
  <si>
    <t>Holdredge</t>
  </si>
  <si>
    <t>HDE</t>
  </si>
  <si>
    <t>KHDE</t>
  </si>
  <si>
    <t>Tulip City Airport</t>
  </si>
  <si>
    <t>Holland</t>
  </si>
  <si>
    <t>BIV</t>
  </si>
  <si>
    <t>KBIV</t>
  </si>
  <si>
    <t>North Perry Airport</t>
  </si>
  <si>
    <t>Hollywood</t>
  </si>
  <si>
    <t>HWO</t>
  </si>
  <si>
    <t>KHWO</t>
  </si>
  <si>
    <t>Holy Cross Airport</t>
  </si>
  <si>
    <t>Holy Cross</t>
  </si>
  <si>
    <t>HCR</t>
  </si>
  <si>
    <t>PAHC</t>
  </si>
  <si>
    <t>Homer Airport</t>
  </si>
  <si>
    <t>Homer</t>
  </si>
  <si>
    <t>HOM</t>
  </si>
  <si>
    <t>PAHO</t>
  </si>
  <si>
    <t>Homestead ARB Airport</t>
  </si>
  <si>
    <t>Homestead</t>
  </si>
  <si>
    <t>HST</t>
  </si>
  <si>
    <t>KHST</t>
  </si>
  <si>
    <t>South Texas Regional Airport at Hondo</t>
  </si>
  <si>
    <t>Hondo</t>
  </si>
  <si>
    <t>HDO</t>
  </si>
  <si>
    <t>KHDO</t>
  </si>
  <si>
    <t>Honolulu International Airport</t>
  </si>
  <si>
    <t>Honolulu</t>
  </si>
  <si>
    <t>HNL</t>
  </si>
  <si>
    <t>PHNL</t>
  </si>
  <si>
    <t>Hoonah Airport</t>
  </si>
  <si>
    <t>Hoonah</t>
  </si>
  <si>
    <t>HNH</t>
  </si>
  <si>
    <t>PAOH</t>
  </si>
  <si>
    <t>Hooper Bay Airport</t>
  </si>
  <si>
    <t>Hooper Bay</t>
  </si>
  <si>
    <t>HPB</t>
  </si>
  <si>
    <t>PAHP</t>
  </si>
  <si>
    <t>Campbell AAF (Fort Campbell) Air Field</t>
  </si>
  <si>
    <t>Hopkinsville</t>
  </si>
  <si>
    <t>HOP</t>
  </si>
  <si>
    <t>KHOP</t>
  </si>
  <si>
    <t>Bowerman Airport</t>
  </si>
  <si>
    <t>Hoquiam</t>
  </si>
  <si>
    <t>HQM</t>
  </si>
  <si>
    <t>KHQM</t>
  </si>
  <si>
    <t>Memorial Field</t>
  </si>
  <si>
    <t>Hot Springs</t>
  </si>
  <si>
    <t>HOT</t>
  </si>
  <si>
    <t>KHOT</t>
  </si>
  <si>
    <t>Roscommon County - Blodgett Memorial Airport</t>
  </si>
  <si>
    <t>Houghton Lake</t>
  </si>
  <si>
    <t>HTL</t>
  </si>
  <si>
    <t>KHTL</t>
  </si>
  <si>
    <t>Houlton International Airport</t>
  </si>
  <si>
    <t>Houlton</t>
  </si>
  <si>
    <t>HUL</t>
  </si>
  <si>
    <t>KHUL</t>
  </si>
  <si>
    <t>Andrau Airpark</t>
  </si>
  <si>
    <t>Houston</t>
  </si>
  <si>
    <t>AAP</t>
  </si>
  <si>
    <t>KAAP</t>
  </si>
  <si>
    <t>David Wayne Hooks Memorial Airport</t>
  </si>
  <si>
    <t>DWH</t>
  </si>
  <si>
    <t>KDWH</t>
  </si>
  <si>
    <t>Ellington Airport</t>
  </si>
  <si>
    <t>EFD</t>
  </si>
  <si>
    <t>KEFD</t>
  </si>
  <si>
    <t>William P Hobby Airport</t>
  </si>
  <si>
    <t>HOU</t>
  </si>
  <si>
    <t>KHOU</t>
  </si>
  <si>
    <t>George Bush Intercontinental Houston Airport</t>
  </si>
  <si>
    <t>IAH</t>
  </si>
  <si>
    <t>KIAH</t>
  </si>
  <si>
    <t>West Houston Airport</t>
  </si>
  <si>
    <t>IWS</t>
  </si>
  <si>
    <t>KIWS</t>
  </si>
  <si>
    <t>Hughes Airport</t>
  </si>
  <si>
    <t>Hughes</t>
  </si>
  <si>
    <t>HUS</t>
  </si>
  <si>
    <t>PAHU</t>
  </si>
  <si>
    <t>Hunter Army Air Field</t>
  </si>
  <si>
    <t>Hunter Aaf</t>
  </si>
  <si>
    <t>SVN</t>
  </si>
  <si>
    <t>KSVN</t>
  </si>
  <si>
    <t>Tri-State/Milton J. Ferguson Field</t>
  </si>
  <si>
    <t>Huntington</t>
  </si>
  <si>
    <t>HTS</t>
  </si>
  <si>
    <t>KHTS</t>
  </si>
  <si>
    <t>Huntsville International Carl T Jones Field</t>
  </si>
  <si>
    <t>Huntsville</t>
  </si>
  <si>
    <t>HSV</t>
  </si>
  <si>
    <t>KHSV</t>
  </si>
  <si>
    <t>Huntsville Regional Airport</t>
  </si>
  <si>
    <t>HTV</t>
  </si>
  <si>
    <t>KUTS</t>
  </si>
  <si>
    <t>Huron Regional Airport</t>
  </si>
  <si>
    <t>Huron</t>
  </si>
  <si>
    <t>HON</t>
  </si>
  <si>
    <t>KHON</t>
  </si>
  <si>
    <t>Huslia Airport</t>
  </si>
  <si>
    <t>Huslia</t>
  </si>
  <si>
    <t>HSL</t>
  </si>
  <si>
    <t>PAHL</t>
  </si>
  <si>
    <t>Hutchinson Municipal Airport</t>
  </si>
  <si>
    <t>Hutchinson</t>
  </si>
  <si>
    <t>HUT</t>
  </si>
  <si>
    <t>KHUT</t>
  </si>
  <si>
    <t>Hydaburg Seaplane Base</t>
  </si>
  <si>
    <t>Hydaburg</t>
  </si>
  <si>
    <t>HYG</t>
  </si>
  <si>
    <t>PAHY</t>
  </si>
  <si>
    <t>Idaho Falls Regional Airport</t>
  </si>
  <si>
    <t>Idaho Falls</t>
  </si>
  <si>
    <t>IDA</t>
  </si>
  <si>
    <t>KIDA</t>
  </si>
  <si>
    <t>Igiugig Airport</t>
  </si>
  <si>
    <t>Igiugig</t>
  </si>
  <si>
    <t>IGG</t>
  </si>
  <si>
    <t>PAIG</t>
  </si>
  <si>
    <t>Iliamna Airport</t>
  </si>
  <si>
    <t>Iliamna</t>
  </si>
  <si>
    <t>ILI</t>
  </si>
  <si>
    <t>PAIL</t>
  </si>
  <si>
    <t>Immokalee Regional Airport</t>
  </si>
  <si>
    <t xml:space="preserve">Immokalee </t>
  </si>
  <si>
    <t>IMM</t>
  </si>
  <si>
    <t>KIMM</t>
  </si>
  <si>
    <t>Imperial County Airport</t>
  </si>
  <si>
    <t>Imperial</t>
  </si>
  <si>
    <t>IPL</t>
  </si>
  <si>
    <t>KIPL</t>
  </si>
  <si>
    <t>Independence Municipal Airport</t>
  </si>
  <si>
    <t>Independence</t>
  </si>
  <si>
    <t>IDP</t>
  </si>
  <si>
    <t>KIDP</t>
  </si>
  <si>
    <t>Indian Mountain LRRS Airport</t>
  </si>
  <si>
    <t>Indian Mountains</t>
  </si>
  <si>
    <t>UTO</t>
  </si>
  <si>
    <t>PAIM</t>
  </si>
  <si>
    <t>Creech Air Force Base</t>
  </si>
  <si>
    <t>Indian Springs</t>
  </si>
  <si>
    <t>INS</t>
  </si>
  <si>
    <t>KINS</t>
  </si>
  <si>
    <t>Indianapolis International Airport</t>
  </si>
  <si>
    <t>Indianapolis</t>
  </si>
  <si>
    <t>IND</t>
  </si>
  <si>
    <t>KIND</t>
  </si>
  <si>
    <t>Indianapolis Metropolitan Airport</t>
  </si>
  <si>
    <t>UMP</t>
  </si>
  <si>
    <t>KUMP</t>
  </si>
  <si>
    <t>Falls International Airport</t>
  </si>
  <si>
    <t>International Falls</t>
  </si>
  <si>
    <t>INL</t>
  </si>
  <si>
    <t>KINL</t>
  </si>
  <si>
    <t>Inyokern Airport</t>
  </si>
  <si>
    <t>Inyokern</t>
  </si>
  <si>
    <t>IYK</t>
  </si>
  <si>
    <t>KIYK</t>
  </si>
  <si>
    <t>Iowa City Municipal Airport</t>
  </si>
  <si>
    <t>Iowa City</t>
  </si>
  <si>
    <t>IOW</t>
  </si>
  <si>
    <t>KIOW</t>
  </si>
  <si>
    <t>Ford Airport</t>
  </si>
  <si>
    <t>Iron Mountain</t>
  </si>
  <si>
    <t>IMT</t>
  </si>
  <si>
    <t>KIMT</t>
  </si>
  <si>
    <t>Long Island Mac Arthur Airport</t>
  </si>
  <si>
    <t>Islip</t>
  </si>
  <si>
    <t>ISP</t>
  </si>
  <si>
    <t>KISP</t>
  </si>
  <si>
    <t>Ithaca Tompkins Regional Airport</t>
  </si>
  <si>
    <t>Ithaca</t>
  </si>
  <si>
    <t>ITH</t>
  </si>
  <si>
    <t>KITH</t>
  </si>
  <si>
    <t>Jackson Hole Airport</t>
  </si>
  <si>
    <t>Jacksn Hole</t>
  </si>
  <si>
    <t>JAC</t>
  </si>
  <si>
    <t>KJAC</t>
  </si>
  <si>
    <t>Jackson-Medgar Wiley Evers International Airport</t>
  </si>
  <si>
    <t>Jackson</t>
  </si>
  <si>
    <t>JAN</t>
  </si>
  <si>
    <t>KJAN</t>
  </si>
  <si>
    <t>Jackson County Reynolds Field</t>
  </si>
  <si>
    <t>JXN</t>
  </si>
  <si>
    <t>KJXN</t>
  </si>
  <si>
    <t>Mc Kellar Sipes Regional Airport</t>
  </si>
  <si>
    <t>MKL</t>
  </si>
  <si>
    <t>KMKL</t>
  </si>
  <si>
    <t>Jacksonville Executive at Craig Airport</t>
  </si>
  <si>
    <t>Jacksonville</t>
  </si>
  <si>
    <t>CRG</t>
  </si>
  <si>
    <t>KCRG</t>
  </si>
  <si>
    <t>Jacksonville International Airport</t>
  </si>
  <si>
    <t>JAX</t>
  </si>
  <si>
    <t>KJAX</t>
  </si>
  <si>
    <t>Little Rock Air Force Base</t>
  </si>
  <si>
    <t>LRF</t>
  </si>
  <si>
    <t>KLRF</t>
  </si>
  <si>
    <t>Albert J Ellis Airport</t>
  </si>
  <si>
    <t>Jacksonville NC</t>
  </si>
  <si>
    <t>OAJ</t>
  </si>
  <si>
    <t>KOAJ</t>
  </si>
  <si>
    <t>Chautauqua County-Jamestown Airport</t>
  </si>
  <si>
    <t>Jamestown</t>
  </si>
  <si>
    <t>JHW</t>
  </si>
  <si>
    <t>KJHW</t>
  </si>
  <si>
    <t>Jamestown Regional Airport</t>
  </si>
  <si>
    <t>JMS</t>
  </si>
  <si>
    <t>KJMS</t>
  </si>
  <si>
    <t>Southern Wisconsin Regional Airport</t>
  </si>
  <si>
    <t>Janesville</t>
  </si>
  <si>
    <t>JVL</t>
  </si>
  <si>
    <t>KJVL</t>
  </si>
  <si>
    <t>Jasper County Airport-Bell Field</t>
  </si>
  <si>
    <t>Jasper</t>
  </si>
  <si>
    <t>JAS</t>
  </si>
  <si>
    <t>KJAS</t>
  </si>
  <si>
    <t>Pickens County Airport</t>
  </si>
  <si>
    <t>JZP</t>
  </si>
  <si>
    <t>KJZP</t>
  </si>
  <si>
    <t>Jefferson City Memorial Airport</t>
  </si>
  <si>
    <t>Jefferson City</t>
  </si>
  <si>
    <t>JEF</t>
  </si>
  <si>
    <t>KJEF</t>
  </si>
  <si>
    <t>Jesup Wayne County Airport</t>
  </si>
  <si>
    <t>Jesup</t>
  </si>
  <si>
    <t>JES</t>
  </si>
  <si>
    <t>KJES</t>
  </si>
  <si>
    <t>John Murtha Johnstown Cambria County Airport</t>
  </si>
  <si>
    <t>Johnstown</t>
  </si>
  <si>
    <t>JST</t>
  </si>
  <si>
    <t>KJST</t>
  </si>
  <si>
    <t>Joliet Regional Airport</t>
  </si>
  <si>
    <t>Joliet</t>
  </si>
  <si>
    <t>JOT</t>
  </si>
  <si>
    <t>KJOT</t>
  </si>
  <si>
    <t>Jonesboro Municipal Airport</t>
  </si>
  <si>
    <t>Jonesboro</t>
  </si>
  <si>
    <t>JBR</t>
  </si>
  <si>
    <t>KJBR</t>
  </si>
  <si>
    <t>Joplin Regional Airport</t>
  </si>
  <si>
    <t>Joplin</t>
  </si>
  <si>
    <t>JLN</t>
  </si>
  <si>
    <t>KJLN</t>
  </si>
  <si>
    <t>Kimble County Airport</t>
  </si>
  <si>
    <t>Junction</t>
  </si>
  <si>
    <t>JCT</t>
  </si>
  <si>
    <t>KJCT</t>
  </si>
  <si>
    <t>Juneau International Airport</t>
  </si>
  <si>
    <t>Juneau</t>
  </si>
  <si>
    <t>JNU</t>
  </si>
  <si>
    <t>PAJN</t>
  </si>
  <si>
    <t>Kahului Airport</t>
  </si>
  <si>
    <t>Kahului</t>
  </si>
  <si>
    <t>OGG</t>
  </si>
  <si>
    <t>PHOG</t>
  </si>
  <si>
    <t>Lee C Fine Memorial Airport</t>
  </si>
  <si>
    <t>Kaiser Lake Ozark</t>
  </si>
  <si>
    <t>AIZ</t>
  </si>
  <si>
    <t>KAIZ</t>
  </si>
  <si>
    <t>Kake Airport</t>
  </si>
  <si>
    <t>Kake</t>
  </si>
  <si>
    <t>AFE</t>
  </si>
  <si>
    <t>PAFE</t>
  </si>
  <si>
    <t>Kalamazoo Battle Creek International Airport</t>
  </si>
  <si>
    <t>Kalamazoo</t>
  </si>
  <si>
    <t>AZO</t>
  </si>
  <si>
    <t>KAZO</t>
  </si>
  <si>
    <t>Glacier Park International Airport</t>
  </si>
  <si>
    <t>Kalispell</t>
  </si>
  <si>
    <t>FCA</t>
  </si>
  <si>
    <t>KGPI</t>
  </si>
  <si>
    <t>Kalskag Airport</t>
  </si>
  <si>
    <t>Kalskag</t>
  </si>
  <si>
    <t>KLG</t>
  </si>
  <si>
    <t>PALG</t>
  </si>
  <si>
    <t>Kaltag Airport</t>
  </si>
  <si>
    <t>Kaltag</t>
  </si>
  <si>
    <t>KAL</t>
  </si>
  <si>
    <t>PAKV</t>
  </si>
  <si>
    <t>Waimea Kohala Airport</t>
  </si>
  <si>
    <t>Kamuela</t>
  </si>
  <si>
    <t>MUE</t>
  </si>
  <si>
    <t>PHMU</t>
  </si>
  <si>
    <t>Kaneohe Bay MCAS (Marion E. Carl Field) Airport</t>
  </si>
  <si>
    <t>Kaneohe Bay</t>
  </si>
  <si>
    <t>NGF</t>
  </si>
  <si>
    <t>PHNG</t>
  </si>
  <si>
    <t>Greater Kankakee Airport</t>
  </si>
  <si>
    <t>Kankakee</t>
  </si>
  <si>
    <t>IKK</t>
  </si>
  <si>
    <t>KIKK</t>
  </si>
  <si>
    <t>Kansas City International Airport</t>
  </si>
  <si>
    <t>Kansas City</t>
  </si>
  <si>
    <t>MCI</t>
  </si>
  <si>
    <t>KMCI</t>
  </si>
  <si>
    <t>Charles B. Wheeler Downtown Airport</t>
  </si>
  <si>
    <t>MKC</t>
  </si>
  <si>
    <t>KMKC</t>
  </si>
  <si>
    <t>Karluk Airport</t>
  </si>
  <si>
    <t>Karluk</t>
  </si>
  <si>
    <t>KYK</t>
  </si>
  <si>
    <t>PAKY</t>
  </si>
  <si>
    <t>Kasigluk Airport</t>
  </si>
  <si>
    <t>Kasigluk</t>
  </si>
  <si>
    <t>KUK</t>
  </si>
  <si>
    <t>PFKA</t>
  </si>
  <si>
    <t>Dillant Hopkins Airport</t>
  </si>
  <si>
    <t>Keene</t>
  </si>
  <si>
    <t>EEN</t>
  </si>
  <si>
    <t>KEEN</t>
  </si>
  <si>
    <t>Southwest Washington Regional Airport</t>
  </si>
  <si>
    <t>Kelso</t>
  </si>
  <si>
    <t>KLS</t>
  </si>
  <si>
    <t>KKLS</t>
  </si>
  <si>
    <t>Kenai Municipal Airport</t>
  </si>
  <si>
    <t>Kenai</t>
  </si>
  <si>
    <t>ENA</t>
  </si>
  <si>
    <t>PaeN</t>
  </si>
  <si>
    <t>Kendall-Tamiami Executive Airport</t>
  </si>
  <si>
    <t>Kendall-tamiami</t>
  </si>
  <si>
    <t>TMB</t>
  </si>
  <si>
    <t>KTMB</t>
  </si>
  <si>
    <t>Kenosha Regional Airport</t>
  </si>
  <si>
    <t>Kenosha</t>
  </si>
  <si>
    <t>ENW</t>
  </si>
  <si>
    <t>KENW</t>
  </si>
  <si>
    <t>Keokuk Municipal Airport</t>
  </si>
  <si>
    <t>Keokuk</t>
  </si>
  <si>
    <t>EOK</t>
  </si>
  <si>
    <t>KEOK</t>
  </si>
  <si>
    <t>Kerrville Municipal Louis Schreiner Field</t>
  </si>
  <si>
    <t>Kerrville</t>
  </si>
  <si>
    <t>ERV</t>
  </si>
  <si>
    <t>KERV</t>
  </si>
  <si>
    <t>Ketchikan International Airport</t>
  </si>
  <si>
    <t>Ketchikan</t>
  </si>
  <si>
    <t>KTN</t>
  </si>
  <si>
    <t>PAKT</t>
  </si>
  <si>
    <t>Key West International Airport</t>
  </si>
  <si>
    <t>Key West</t>
  </si>
  <si>
    <t>EYW</t>
  </si>
  <si>
    <t>KEYW</t>
  </si>
  <si>
    <t>Naval Air Station Key West/Boca Chica Field</t>
  </si>
  <si>
    <t>NQX</t>
  </si>
  <si>
    <t>KNQX</t>
  </si>
  <si>
    <t>Bob Baker Memorial Airport</t>
  </si>
  <si>
    <t>Kiana</t>
  </si>
  <si>
    <t>IAN</t>
  </si>
  <si>
    <t>PAIK</t>
  </si>
  <si>
    <t>First Flight Airport</t>
  </si>
  <si>
    <t>Kill Devil Hills</t>
  </si>
  <si>
    <t>FFA</t>
  </si>
  <si>
    <t>KFFA</t>
  </si>
  <si>
    <t>Robert Gray  Army Air Field Airport</t>
  </si>
  <si>
    <t>Killeen</t>
  </si>
  <si>
    <t>GRK</t>
  </si>
  <si>
    <t>KGRK</t>
  </si>
  <si>
    <t>King Cove Airport</t>
  </si>
  <si>
    <t>King Cove</t>
  </si>
  <si>
    <t>KVC</t>
  </si>
  <si>
    <t>PAVC</t>
  </si>
  <si>
    <t>King Salmon Airport</t>
  </si>
  <si>
    <t>King Salmon</t>
  </si>
  <si>
    <t>AKN</t>
  </si>
  <si>
    <t>PAKN</t>
  </si>
  <si>
    <t>Kinston Regional Jetport At Stallings Field</t>
  </si>
  <si>
    <t>Kinston</t>
  </si>
  <si>
    <t>ISO</t>
  </si>
  <si>
    <t>KISO</t>
  </si>
  <si>
    <t>Kipnuk Airport</t>
  </si>
  <si>
    <t>Kipnuk</t>
  </si>
  <si>
    <t>KPN</t>
  </si>
  <si>
    <t>PAKI</t>
  </si>
  <si>
    <t>Kirksville Regional Airport</t>
  </si>
  <si>
    <t>Kirksville</t>
  </si>
  <si>
    <t>IRK</t>
  </si>
  <si>
    <t>KIRK</t>
  </si>
  <si>
    <t>Kissimmee Gateway Airport</t>
  </si>
  <si>
    <t>Kissimmee</t>
  </si>
  <si>
    <t>ISM</t>
  </si>
  <si>
    <t>KISM</t>
  </si>
  <si>
    <t>Kivalina Airport</t>
  </si>
  <si>
    <t>Kivalina</t>
  </si>
  <si>
    <t>KVL</t>
  </si>
  <si>
    <t>PAVL</t>
  </si>
  <si>
    <t>Klamath Falls Airport</t>
  </si>
  <si>
    <t>Klamath Falls</t>
  </si>
  <si>
    <t>LMT</t>
  </si>
  <si>
    <t>KLMT</t>
  </si>
  <si>
    <t>Klawock Seaplane Base</t>
  </si>
  <si>
    <t>Klawock</t>
  </si>
  <si>
    <t>AQC</t>
  </si>
  <si>
    <t>PAQC</t>
  </si>
  <si>
    <t>Klawock Airport</t>
  </si>
  <si>
    <t>KLW</t>
  </si>
  <si>
    <t>PAKW</t>
  </si>
  <si>
    <t>Whiteman Air Force Base</t>
  </si>
  <si>
    <t>Knobnoster</t>
  </si>
  <si>
    <t>SZL</t>
  </si>
  <si>
    <t>KSZL</t>
  </si>
  <si>
    <t>Knoxville Downtown Island Airport</t>
  </si>
  <si>
    <t>Knoxville</t>
  </si>
  <si>
    <t>DKX</t>
  </si>
  <si>
    <t>KDKX</t>
  </si>
  <si>
    <t>McGhee Tyson Airport</t>
  </si>
  <si>
    <t>TYS</t>
  </si>
  <si>
    <t>KTYS</t>
  </si>
  <si>
    <t>Kobuk Airport</t>
  </si>
  <si>
    <t>Kobuk</t>
  </si>
  <si>
    <t>OBU</t>
  </si>
  <si>
    <t>PAOB</t>
  </si>
  <si>
    <t>Kodiak Airport</t>
  </si>
  <si>
    <t>Kodiak</t>
  </si>
  <si>
    <t>ADQ</t>
  </si>
  <si>
    <t>PADQ</t>
  </si>
  <si>
    <t>Kokomo Municipal Airport</t>
  </si>
  <si>
    <t>Kokomo</t>
  </si>
  <si>
    <t>OKK</t>
  </si>
  <si>
    <t>KOKK</t>
  </si>
  <si>
    <t>Koliganek Airport</t>
  </si>
  <si>
    <t>Koliganek</t>
  </si>
  <si>
    <t>KGK</t>
  </si>
  <si>
    <t>PAJZ</t>
  </si>
  <si>
    <t>Kona International At Keahole Airport</t>
  </si>
  <si>
    <t>Kona</t>
  </si>
  <si>
    <t>KOA</t>
  </si>
  <si>
    <t>PHKO</t>
  </si>
  <si>
    <t>Kongiganak Airport</t>
  </si>
  <si>
    <t>Kongiganak</t>
  </si>
  <si>
    <t>KKH</t>
  </si>
  <si>
    <t>PADY</t>
  </si>
  <si>
    <t>Kotlik Airport</t>
  </si>
  <si>
    <t>Kotlik</t>
  </si>
  <si>
    <t>KOT</t>
  </si>
  <si>
    <t>PFKO</t>
  </si>
  <si>
    <t>Ralph Wien Memorial Airport</t>
  </si>
  <si>
    <t>Kotzebue</t>
  </si>
  <si>
    <t>OTZ</t>
  </si>
  <si>
    <t>PAOT</t>
  </si>
  <si>
    <t>Koyuk Alfred Adams Airport</t>
  </si>
  <si>
    <t>Koyuk</t>
  </si>
  <si>
    <t>KKA</t>
  </si>
  <si>
    <t>PAKK</t>
  </si>
  <si>
    <t>Koyukuk Airport</t>
  </si>
  <si>
    <t>Koyukuk</t>
  </si>
  <si>
    <t>KYU</t>
  </si>
  <si>
    <t>PFKU</t>
  </si>
  <si>
    <t>Ugnu-Kuparuk Airport</t>
  </si>
  <si>
    <t>Kuparuk</t>
  </si>
  <si>
    <t>UUK</t>
  </si>
  <si>
    <t>PAKU</t>
  </si>
  <si>
    <t>Kwethluk Airport</t>
  </si>
  <si>
    <t>Kwethluk</t>
  </si>
  <si>
    <t>KWT</t>
  </si>
  <si>
    <t>PFKW</t>
  </si>
  <si>
    <t>Kwigillingok Airport</t>
  </si>
  <si>
    <t>Kwigillingok</t>
  </si>
  <si>
    <t>KWK</t>
  </si>
  <si>
    <t>PAGG</t>
  </si>
  <si>
    <t>La Crosse Municipal Airport</t>
  </si>
  <si>
    <t>La Crosse</t>
  </si>
  <si>
    <t>LSE</t>
  </si>
  <si>
    <t>KLSE</t>
  </si>
  <si>
    <t>La Grande/Union County Airport</t>
  </si>
  <si>
    <t>La Grande</t>
  </si>
  <si>
    <t>LGD</t>
  </si>
  <si>
    <t>KLGD</t>
  </si>
  <si>
    <t>La Junta Municipal Airport</t>
  </si>
  <si>
    <t>La Junta</t>
  </si>
  <si>
    <t>LHX</t>
  </si>
  <si>
    <t>KLHX</t>
  </si>
  <si>
    <t>Brackett Field</t>
  </si>
  <si>
    <t>La Verne</t>
  </si>
  <si>
    <t>POC</t>
  </si>
  <si>
    <t>KPOC</t>
  </si>
  <si>
    <t>Purdue University Airport</t>
  </si>
  <si>
    <t>Lafayette</t>
  </si>
  <si>
    <t>LAF</t>
  </si>
  <si>
    <t>KLAF</t>
  </si>
  <si>
    <t>Lafayette Regional Airport</t>
  </si>
  <si>
    <t>LFT</t>
  </si>
  <si>
    <t>KLFT</t>
  </si>
  <si>
    <t>Lagrange Callaway Airport</t>
  </si>
  <si>
    <t>LaGrange</t>
  </si>
  <si>
    <t>LGC</t>
  </si>
  <si>
    <t>KLGC</t>
  </si>
  <si>
    <t>Kapalua Airport</t>
  </si>
  <si>
    <t>Lahania-kapalua</t>
  </si>
  <si>
    <t>JHM</t>
  </si>
  <si>
    <t>PHJH</t>
  </si>
  <si>
    <t>Lake Charles Regional Airport</t>
  </si>
  <si>
    <t>Lake Charles</t>
  </si>
  <si>
    <t>LCH</t>
  </si>
  <si>
    <t>KLCH</t>
  </si>
  <si>
    <t>Lake City Gateway Airport</t>
  </si>
  <si>
    <t>Lake City</t>
  </si>
  <si>
    <t>LCQ</t>
  </si>
  <si>
    <t>KLCQ</t>
  </si>
  <si>
    <t>Lake Havasu City Airport</t>
  </si>
  <si>
    <t>Lake Havasu City</t>
  </si>
  <si>
    <t>HII</t>
  </si>
  <si>
    <t>KHII</t>
  </si>
  <si>
    <t>Minchumina Airport</t>
  </si>
  <si>
    <t>Lake Minchumina</t>
  </si>
  <si>
    <t>MHM</t>
  </si>
  <si>
    <t>PAMH</t>
  </si>
  <si>
    <t>Lake Placid Airport</t>
  </si>
  <si>
    <t>Lake Placid</t>
  </si>
  <si>
    <t>LKP</t>
  </si>
  <si>
    <t>KLKP</t>
  </si>
  <si>
    <t>Lakehurst Maxfield Field Airport</t>
  </si>
  <si>
    <t>Lakehurst</t>
  </si>
  <si>
    <t>NEL</t>
  </si>
  <si>
    <t>KNEL</t>
  </si>
  <si>
    <t>Lakeland Linder Regional Airport</t>
  </si>
  <si>
    <t>Lakeland</t>
  </si>
  <si>
    <t>LAL</t>
  </si>
  <si>
    <t>KLAL</t>
  </si>
  <si>
    <t>Lamar Municipal Airport</t>
  </si>
  <si>
    <t>Lamar</t>
  </si>
  <si>
    <t>LAA</t>
  </si>
  <si>
    <t>KLAA</t>
  </si>
  <si>
    <t>Lampasas Airport</t>
  </si>
  <si>
    <t>Lampasas</t>
  </si>
  <si>
    <t>LZZ</t>
  </si>
  <si>
    <t>KLZZ</t>
  </si>
  <si>
    <t>Lanai Airport</t>
  </si>
  <si>
    <t>Lanai</t>
  </si>
  <si>
    <t>LNY</t>
  </si>
  <si>
    <t>PHNY</t>
  </si>
  <si>
    <t>Lancaster Airport</t>
  </si>
  <si>
    <t>Lancaster</t>
  </si>
  <si>
    <t>LNS</t>
  </si>
  <si>
    <t>KLNS</t>
  </si>
  <si>
    <t>General WM J Fox Airfield</t>
  </si>
  <si>
    <t>WJF</t>
  </si>
  <si>
    <t>KWJF</t>
  </si>
  <si>
    <t>Lansing Municipal Airport</t>
  </si>
  <si>
    <t>Lansing</t>
  </si>
  <si>
    <t>IGQ</t>
  </si>
  <si>
    <t>KIGQ</t>
  </si>
  <si>
    <t>LAN</t>
  </si>
  <si>
    <t>KLAN</t>
  </si>
  <si>
    <t>Laramie Regional Airport</t>
  </si>
  <si>
    <t>Laramie</t>
  </si>
  <si>
    <t>LAR</t>
  </si>
  <si>
    <t>KLAR</t>
  </si>
  <si>
    <t>Laredo International Airport</t>
  </si>
  <si>
    <t>Laredo</t>
  </si>
  <si>
    <t>LRD</t>
  </si>
  <si>
    <t>KLRD</t>
  </si>
  <si>
    <t>Larned Pawnee County Airport</t>
  </si>
  <si>
    <t>Larned</t>
  </si>
  <si>
    <t>LQR</t>
  </si>
  <si>
    <t>KLQR</t>
  </si>
  <si>
    <t>Larsen Bay Airport</t>
  </si>
  <si>
    <t>Larsen Bay</t>
  </si>
  <si>
    <t>KLN</t>
  </si>
  <si>
    <t>PALB</t>
  </si>
  <si>
    <t>Las Cruces International Airport</t>
  </si>
  <si>
    <t>Las Cruces</t>
  </si>
  <si>
    <t>LRU</t>
  </si>
  <si>
    <t>KLRU</t>
  </si>
  <si>
    <t>McCarran International Airport</t>
  </si>
  <si>
    <t>Las Vegas</t>
  </si>
  <si>
    <t>LAS</t>
  </si>
  <si>
    <t>KLAS</t>
  </si>
  <si>
    <t>Nellis Air Force Base</t>
  </si>
  <si>
    <t>LSV</t>
  </si>
  <si>
    <t>KLSV</t>
  </si>
  <si>
    <t>Las Vegas Municipal Airport</t>
  </si>
  <si>
    <t>LVS</t>
  </si>
  <si>
    <t>KLVS</t>
  </si>
  <si>
    <t>North Las Vegas Airport</t>
  </si>
  <si>
    <t>VGT</t>
  </si>
  <si>
    <t>KVGT</t>
  </si>
  <si>
    <t>Arnold Palmer Regional Airport</t>
  </si>
  <si>
    <t>Latrobe</t>
  </si>
  <si>
    <t>LBE</t>
  </si>
  <si>
    <t>KLBE</t>
  </si>
  <si>
    <t>Lawrence Municipal Airport</t>
  </si>
  <si>
    <t>Lawrence</t>
  </si>
  <si>
    <t>LWC</t>
  </si>
  <si>
    <t>KLWC</t>
  </si>
  <si>
    <t>LWM</t>
  </si>
  <si>
    <t>KLWM</t>
  </si>
  <si>
    <t>Gwinnett County Briscoe Field</t>
  </si>
  <si>
    <t>Lawrenceville</t>
  </si>
  <si>
    <t>LZU</t>
  </si>
  <si>
    <t>KLZU</t>
  </si>
  <si>
    <t>Lawton Fort Sill Regional Airport</t>
  </si>
  <si>
    <t>Lawton</t>
  </si>
  <si>
    <t>LAW</t>
  </si>
  <si>
    <t>KLAW</t>
  </si>
  <si>
    <t>Lebanon Municipal Airport</t>
  </si>
  <si>
    <t>LEB</t>
  </si>
  <si>
    <t>KLEB</t>
  </si>
  <si>
    <t>Leesburg Executive Airport</t>
  </si>
  <si>
    <t>Leesburg</t>
  </si>
  <si>
    <t>JYO</t>
  </si>
  <si>
    <t>KJYO</t>
  </si>
  <si>
    <t>Leesburg International Airport</t>
  </si>
  <si>
    <t>LEE</t>
  </si>
  <si>
    <t>KLEE</t>
  </si>
  <si>
    <t>Lemoore Naval Air Station (Reeves Field) Airport</t>
  </si>
  <si>
    <t>Lemoore</t>
  </si>
  <si>
    <t>NLC</t>
  </si>
  <si>
    <t>KNLC</t>
  </si>
  <si>
    <t>Greenbrier Valley Airport</t>
  </si>
  <si>
    <t>Lewisburg</t>
  </si>
  <si>
    <t>LWB</t>
  </si>
  <si>
    <t>KLWB</t>
  </si>
  <si>
    <t>Auburn Lewiston Municipal Airport</t>
  </si>
  <si>
    <t>Lewiston</t>
  </si>
  <si>
    <t>LEW</t>
  </si>
  <si>
    <t>KLEW</t>
  </si>
  <si>
    <t>Lewiston Nez Perce County Airport</t>
  </si>
  <si>
    <t>LWS</t>
  </si>
  <si>
    <t>KLWS</t>
  </si>
  <si>
    <t>Lewistown Municipal Airport</t>
  </si>
  <si>
    <t>Lewistown</t>
  </si>
  <si>
    <t>LWT</t>
  </si>
  <si>
    <t>KLWT</t>
  </si>
  <si>
    <t>Jim Kelly Field</t>
  </si>
  <si>
    <t>Lexington</t>
  </si>
  <si>
    <t>LXN</t>
  </si>
  <si>
    <t>KLXN</t>
  </si>
  <si>
    <t>Blue Grass Airport</t>
  </si>
  <si>
    <t>Lexington KY</t>
  </si>
  <si>
    <t>LEX</t>
  </si>
  <si>
    <t>KLEX</t>
  </si>
  <si>
    <t>Liberal Mid-America Regional Airport</t>
  </si>
  <si>
    <t>Liberal</t>
  </si>
  <si>
    <t>LBL</t>
  </si>
  <si>
    <t>KLBL</t>
  </si>
  <si>
    <t>Causey Airport</t>
  </si>
  <si>
    <t>Liberty</t>
  </si>
  <si>
    <t>2A5</t>
  </si>
  <si>
    <t>K2A5</t>
  </si>
  <si>
    <t>Lihue Airport</t>
  </si>
  <si>
    <t>Lihue</t>
  </si>
  <si>
    <t>LIH</t>
  </si>
  <si>
    <t>PHLI</t>
  </si>
  <si>
    <t>Lima Allen County Airport</t>
  </si>
  <si>
    <t>AOH</t>
  </si>
  <si>
    <t>KAOH</t>
  </si>
  <si>
    <t>Lincoln Regional Karl Harder Field</t>
  </si>
  <si>
    <t>Lincoln</t>
  </si>
  <si>
    <t>LHM</t>
  </si>
  <si>
    <t>KLHM</t>
  </si>
  <si>
    <t>Lincoln Airport</t>
  </si>
  <si>
    <t>LNK</t>
  </si>
  <si>
    <t>KLNK</t>
  </si>
  <si>
    <t>Linden Airport</t>
  </si>
  <si>
    <t>Linden</t>
  </si>
  <si>
    <t>LDJ</t>
  </si>
  <si>
    <t>KLDJ</t>
  </si>
  <si>
    <t>Bill &amp; Hillary Clinton National Airport/Adams Field</t>
  </si>
  <si>
    <t>Little Rock</t>
  </si>
  <si>
    <t>LIT</t>
  </si>
  <si>
    <t>KLIT</t>
  </si>
  <si>
    <t>Livermore Municipal Airport</t>
  </si>
  <si>
    <t>Livermore</t>
  </si>
  <si>
    <t>LVK</t>
  </si>
  <si>
    <t>KLVK</t>
  </si>
  <si>
    <t>Mission Field</t>
  </si>
  <si>
    <t>Livingston-Montana</t>
  </si>
  <si>
    <t>LVM</t>
  </si>
  <si>
    <t>KLVM</t>
  </si>
  <si>
    <t>William T. Piper Memorial Airport</t>
  </si>
  <si>
    <t>Lock Haven</t>
  </si>
  <si>
    <t>LHV</t>
  </si>
  <si>
    <t>KLHV</t>
  </si>
  <si>
    <t>Lewis University Airport</t>
  </si>
  <si>
    <t>Lockport</t>
  </si>
  <si>
    <t>LOT</t>
  </si>
  <si>
    <t>KLOT</t>
  </si>
  <si>
    <t>Logan-Cache Airport</t>
  </si>
  <si>
    <t>Logan</t>
  </si>
  <si>
    <t>LGU</t>
  </si>
  <si>
    <t>KLGU</t>
  </si>
  <si>
    <t>Lompoc Airport</t>
  </si>
  <si>
    <t>Lompoc</t>
  </si>
  <si>
    <t>LPC</t>
  </si>
  <si>
    <t>KLPC</t>
  </si>
  <si>
    <t>Vandenberg Air Force Base</t>
  </si>
  <si>
    <t>VBG</t>
  </si>
  <si>
    <t>KVBG</t>
  </si>
  <si>
    <t>London-Corbin Airport/Magee Field</t>
  </si>
  <si>
    <t>LOZ</t>
  </si>
  <si>
    <t>KLOZ</t>
  </si>
  <si>
    <t>Madison County Airport</t>
  </si>
  <si>
    <t>UYF</t>
  </si>
  <si>
    <t>KUYF</t>
  </si>
  <si>
    <t>Tri-County Regional Airport</t>
  </si>
  <si>
    <t>Lone Rock</t>
  </si>
  <si>
    <t>LNR</t>
  </si>
  <si>
    <t>KLNR</t>
  </si>
  <si>
    <t>Long Beach /Daugherty Field/ Airport</t>
  </si>
  <si>
    <t>Long Beach</t>
  </si>
  <si>
    <t>LGB</t>
  </si>
  <si>
    <t>KLGB</t>
  </si>
  <si>
    <t>East Texas Regional Airport</t>
  </si>
  <si>
    <t>Longview</t>
  </si>
  <si>
    <t>GGG</t>
  </si>
  <si>
    <t>KGGG</t>
  </si>
  <si>
    <t>Lopez Island Airport</t>
  </si>
  <si>
    <t>Lopez</t>
  </si>
  <si>
    <t>LPS</t>
  </si>
  <si>
    <t>S31</t>
  </si>
  <si>
    <t>Lorain County Regional Airport</t>
  </si>
  <si>
    <t>Lorain-Elyria</t>
  </si>
  <si>
    <t>LPR</t>
  </si>
  <si>
    <t>KLPR</t>
  </si>
  <si>
    <t>Los Alamos Airport</t>
  </si>
  <si>
    <t>Los Alamos</t>
  </si>
  <si>
    <t>LAM</t>
  </si>
  <si>
    <t>KLAM</t>
  </si>
  <si>
    <t>Los Angeles International Airport</t>
  </si>
  <si>
    <t>LAX</t>
  </si>
  <si>
    <t>KLAX</t>
  </si>
  <si>
    <t>Whiteman Airport</t>
  </si>
  <si>
    <t>WHP</t>
  </si>
  <si>
    <t>KWHP</t>
  </si>
  <si>
    <t>Acadiana Regional Airport</t>
  </si>
  <si>
    <t>Louisiana</t>
  </si>
  <si>
    <t>ARA</t>
  </si>
  <si>
    <t>KARA</t>
  </si>
  <si>
    <t>Bowman Field</t>
  </si>
  <si>
    <t>Louisville</t>
  </si>
  <si>
    <t>LOU</t>
  </si>
  <si>
    <t>KLOU</t>
  </si>
  <si>
    <t>Louisville International Standiford Field</t>
  </si>
  <si>
    <t>SDF</t>
  </si>
  <si>
    <t>KSDF</t>
  </si>
  <si>
    <t>Derby Field</t>
  </si>
  <si>
    <t>Lovelock</t>
  </si>
  <si>
    <t>LOL</t>
  </si>
  <si>
    <t>KLOL</t>
  </si>
  <si>
    <t>Lubbock Preston Smith International Airport</t>
  </si>
  <si>
    <t>Lubbock</t>
  </si>
  <si>
    <t>LBB</t>
  </si>
  <si>
    <t>KLBB</t>
  </si>
  <si>
    <t>Mason County Airport</t>
  </si>
  <si>
    <t>Ludington</t>
  </si>
  <si>
    <t>LDM</t>
  </si>
  <si>
    <t>KLDM</t>
  </si>
  <si>
    <t>Angelina County Airport</t>
  </si>
  <si>
    <t>Lufkin</t>
  </si>
  <si>
    <t>LFK</t>
  </si>
  <si>
    <t>KLFK</t>
  </si>
  <si>
    <t>Lumberton Regional Airport</t>
  </si>
  <si>
    <t>Lumberton</t>
  </si>
  <si>
    <t>LBT</t>
  </si>
  <si>
    <t>KLBT</t>
  </si>
  <si>
    <t>Lynchburg Regional Preston Glenn Field</t>
  </si>
  <si>
    <t>Lynchburg</t>
  </si>
  <si>
    <t>LYH</t>
  </si>
  <si>
    <t>KLYH</t>
  </si>
  <si>
    <t>Mc Minnville Municipal Airport</t>
  </si>
  <si>
    <t>Mackminnville</t>
  </si>
  <si>
    <t>MMV</t>
  </si>
  <si>
    <t>KMMV</t>
  </si>
  <si>
    <t>Middle Georgia Regional Airport</t>
  </si>
  <si>
    <t>MCN</t>
  </si>
  <si>
    <t>KMCN</t>
  </si>
  <si>
    <t>Menominee Marinette Twin County Airport</t>
  </si>
  <si>
    <t>MNM</t>
  </si>
  <si>
    <t>KMNM</t>
  </si>
  <si>
    <t>Robins Air Force Base</t>
  </si>
  <si>
    <t>WRB</t>
  </si>
  <si>
    <t>KWRB</t>
  </si>
  <si>
    <t>Madera Municipal Airport</t>
  </si>
  <si>
    <t>Madera</t>
  </si>
  <si>
    <t>Mae</t>
  </si>
  <si>
    <t>KMae</t>
  </si>
  <si>
    <t>Madison Municipal Airport</t>
  </si>
  <si>
    <t>Madison</t>
  </si>
  <si>
    <t>52A</t>
  </si>
  <si>
    <t>K52A</t>
  </si>
  <si>
    <t>Dane County Regional Truax Field</t>
  </si>
  <si>
    <t>MSN</t>
  </si>
  <si>
    <t>KMSN</t>
  </si>
  <si>
    <t>Malad City Airport</t>
  </si>
  <si>
    <t>Malad City</t>
  </si>
  <si>
    <t>MLD</t>
  </si>
  <si>
    <t>KMLD</t>
  </si>
  <si>
    <t>Mammoth Yosemite Airport</t>
  </si>
  <si>
    <t>Mammoth Lakes</t>
  </si>
  <si>
    <t>MMH</t>
  </si>
  <si>
    <t>KMMH</t>
  </si>
  <si>
    <t>Manassas Regional Airport/Harry P. Davis Field</t>
  </si>
  <si>
    <t>Manassas</t>
  </si>
  <si>
    <t>MNZ</t>
  </si>
  <si>
    <t>KHEF</t>
  </si>
  <si>
    <t>Manchester NH</t>
  </si>
  <si>
    <t>MHT</t>
  </si>
  <si>
    <t>KMHT</t>
  </si>
  <si>
    <t>Manhattan Regional Airport</t>
  </si>
  <si>
    <t>Manhattan</t>
  </si>
  <si>
    <t>MHK</t>
  </si>
  <si>
    <t>KMHK</t>
  </si>
  <si>
    <t>Manistee Co Blacker Airport</t>
  </si>
  <si>
    <t>Manistee</t>
  </si>
  <si>
    <t>MBL</t>
  </si>
  <si>
    <t>KMBL</t>
  </si>
  <si>
    <t>Mankato Regional Airport</t>
  </si>
  <si>
    <t>Mankato</t>
  </si>
  <si>
    <t>MKT</t>
  </si>
  <si>
    <t>KMKT</t>
  </si>
  <si>
    <t>Manley Hot Springs Airport</t>
  </si>
  <si>
    <t>Manley Hot Springs</t>
  </si>
  <si>
    <t>MLY</t>
  </si>
  <si>
    <t>PAML</t>
  </si>
  <si>
    <t>Manokotak Airport</t>
  </si>
  <si>
    <t>Manokotak</t>
  </si>
  <si>
    <t>KMO</t>
  </si>
  <si>
    <t>PAMB</t>
  </si>
  <si>
    <t>Mansfield Lahm Regional Airport</t>
  </si>
  <si>
    <t>Mansfield</t>
  </si>
  <si>
    <t>MFD</t>
  </si>
  <si>
    <t>KMFD</t>
  </si>
  <si>
    <t>Dare County Regional Airport</t>
  </si>
  <si>
    <t>Manteo</t>
  </si>
  <si>
    <t>MEO</t>
  </si>
  <si>
    <t>KMQI</t>
  </si>
  <si>
    <t>Pinal Airpark</t>
  </si>
  <si>
    <t>Marana</t>
  </si>
  <si>
    <t>MZJ</t>
  </si>
  <si>
    <t>KMZJ</t>
  </si>
  <si>
    <t>The Florida Keys Marathon Airport</t>
  </si>
  <si>
    <t>MTH</t>
  </si>
  <si>
    <t>KMTH</t>
  </si>
  <si>
    <t>Marco Island Airport</t>
  </si>
  <si>
    <t>MRK</t>
  </si>
  <si>
    <t>KMKY</t>
  </si>
  <si>
    <t>Marfa Municipal Airport</t>
  </si>
  <si>
    <t>Marfa</t>
  </si>
  <si>
    <t>MRF</t>
  </si>
  <si>
    <t>KMRF</t>
  </si>
  <si>
    <t>Dobbins Air Reserve Base</t>
  </si>
  <si>
    <t>Marietta</t>
  </si>
  <si>
    <t>MGE</t>
  </si>
  <si>
    <t>KMGE</t>
  </si>
  <si>
    <t>Williamson County Regional Airport</t>
  </si>
  <si>
    <t>Marion</t>
  </si>
  <si>
    <t>MWA</t>
  </si>
  <si>
    <t>KMWA</t>
  </si>
  <si>
    <t>Mariposa Yosemite Airport</t>
  </si>
  <si>
    <t>Mariposa</t>
  </si>
  <si>
    <t>RMY</t>
  </si>
  <si>
    <t>KMPI</t>
  </si>
  <si>
    <t>Marshall Don Hunter Sr Airport</t>
  </si>
  <si>
    <t>Marshall</t>
  </si>
  <si>
    <t>MLL</t>
  </si>
  <si>
    <t>PADM</t>
  </si>
  <si>
    <t>Marshfield Municipal George Harlow Field</t>
  </si>
  <si>
    <t>Marshfield</t>
  </si>
  <si>
    <t>GHG</t>
  </si>
  <si>
    <t>KGHG</t>
  </si>
  <si>
    <t>Marshfield Municipal Airport</t>
  </si>
  <si>
    <t>MFI</t>
  </si>
  <si>
    <t>KMFI</t>
  </si>
  <si>
    <t>Eastern WV Regional Airport/Shepherd Field</t>
  </si>
  <si>
    <t>Martinsburg</t>
  </si>
  <si>
    <t>MRB</t>
  </si>
  <si>
    <t>KMRB</t>
  </si>
  <si>
    <t>Beale Air Force Base</t>
  </si>
  <si>
    <t>Marysville</t>
  </si>
  <si>
    <t>BAB</t>
  </si>
  <si>
    <t>KBAB</t>
  </si>
  <si>
    <t>Union County Airport</t>
  </si>
  <si>
    <t>MRT</t>
  </si>
  <si>
    <t>KMRT</t>
  </si>
  <si>
    <t>Mason City Municipal Airport</t>
  </si>
  <si>
    <t>Mason City</t>
  </si>
  <si>
    <t>MCW</t>
  </si>
  <si>
    <t>KMCW</t>
  </si>
  <si>
    <t>Massena International Richards Field</t>
  </si>
  <si>
    <t>Massena</t>
  </si>
  <si>
    <t>MSS</t>
  </si>
  <si>
    <t>KMSS</t>
  </si>
  <si>
    <t>Desert Aire Airport</t>
  </si>
  <si>
    <t>Mattawa</t>
  </si>
  <si>
    <t>M94</t>
  </si>
  <si>
    <t>KM94</t>
  </si>
  <si>
    <t>Naval Station Mayport (Admiral David L. Mcdonald Field)</t>
  </si>
  <si>
    <t>Mayport</t>
  </si>
  <si>
    <t>NRB</t>
  </si>
  <si>
    <t>KNRB</t>
  </si>
  <si>
    <t>Mc Comb/Pike County Airport/John E Lewis Field</t>
  </si>
  <si>
    <t>Mc Comb</t>
  </si>
  <si>
    <t>MCB</t>
  </si>
  <si>
    <t>KMCB</t>
  </si>
  <si>
    <t>Mc Pherson Airport</t>
  </si>
  <si>
    <t>Mc Pherson</t>
  </si>
  <si>
    <t>MPR</t>
  </si>
  <si>
    <t>KMPR</t>
  </si>
  <si>
    <t>Mc Alester Regional Airport</t>
  </si>
  <si>
    <t>Mcalester</t>
  </si>
  <si>
    <t>MLC</t>
  </si>
  <si>
    <t>KMLC</t>
  </si>
  <si>
    <t>Mc Allen Miller International Airport</t>
  </si>
  <si>
    <t>Mcallen</t>
  </si>
  <si>
    <t>MFE</t>
  </si>
  <si>
    <t>KMFE</t>
  </si>
  <si>
    <t>McCall Municipal Airport</t>
  </si>
  <si>
    <t>McCall</t>
  </si>
  <si>
    <t>MYL</t>
  </si>
  <si>
    <t>KMYL</t>
  </si>
  <si>
    <t>Mc Cook Ben Nelson Regional Airport</t>
  </si>
  <si>
    <t>McCook</t>
  </si>
  <si>
    <t>MCK</t>
  </si>
  <si>
    <t>KMCK</t>
  </si>
  <si>
    <t>McGrath Airport</t>
  </si>
  <si>
    <t>Mcgrath</t>
  </si>
  <si>
    <t>MCG</t>
  </si>
  <si>
    <t>PAMC</t>
  </si>
  <si>
    <t>McKinley National Park Airport</t>
  </si>
  <si>
    <t>McKinley Park</t>
  </si>
  <si>
    <t>MCL</t>
  </si>
  <si>
    <t>PAIN</t>
  </si>
  <si>
    <t>Meade Municipal Airport</t>
  </si>
  <si>
    <t>Meade</t>
  </si>
  <si>
    <t>MEJ</t>
  </si>
  <si>
    <t>KMEJ</t>
  </si>
  <si>
    <t>Rogue Valley International Medford Airport</t>
  </si>
  <si>
    <t>Medford</t>
  </si>
  <si>
    <t>MFR</t>
  </si>
  <si>
    <t>KMFR</t>
  </si>
  <si>
    <t>Mekoryuk Airport</t>
  </si>
  <si>
    <t>Mekoryuk</t>
  </si>
  <si>
    <t>MYU</t>
  </si>
  <si>
    <t>PAMY</t>
  </si>
  <si>
    <t>MLB</t>
  </si>
  <si>
    <t>KMLB</t>
  </si>
  <si>
    <t>Memphis International Airport</t>
  </si>
  <si>
    <t>Memphis</t>
  </si>
  <si>
    <t>MEM</t>
  </si>
  <si>
    <t>KMEM</t>
  </si>
  <si>
    <t>Merced Regional Macready Field</t>
  </si>
  <si>
    <t>Merced</t>
  </si>
  <si>
    <t>MCE</t>
  </si>
  <si>
    <t>KMCE</t>
  </si>
  <si>
    <t>Castle Airport</t>
  </si>
  <si>
    <t>MER</t>
  </si>
  <si>
    <t>KMER</t>
  </si>
  <si>
    <t>Desert Rock Airport</t>
  </si>
  <si>
    <t>Mercury</t>
  </si>
  <si>
    <t>DRA</t>
  </si>
  <si>
    <t>KDRA</t>
  </si>
  <si>
    <t>Key Field</t>
  </si>
  <si>
    <t>Meridian</t>
  </si>
  <si>
    <t>MEI</t>
  </si>
  <si>
    <t>KMEI</t>
  </si>
  <si>
    <t>Phoenix-Mesa-Gateway Airport</t>
  </si>
  <si>
    <t>Mesa</t>
  </si>
  <si>
    <t>AZA</t>
  </si>
  <si>
    <t>KIWA</t>
  </si>
  <si>
    <t>Falcon Field</t>
  </si>
  <si>
    <t>FFZ</t>
  </si>
  <si>
    <t>KFFZ</t>
  </si>
  <si>
    <t>Metlakatla Seaplane Base</t>
  </si>
  <si>
    <t>Metakatla</t>
  </si>
  <si>
    <t>MTM</t>
  </si>
  <si>
    <t>PAMM</t>
  </si>
  <si>
    <t>Miami International Airport</t>
  </si>
  <si>
    <t>Miami</t>
  </si>
  <si>
    <t>MIA</t>
  </si>
  <si>
    <t>KMIA</t>
  </si>
  <si>
    <t>Opa-locka Executive Airport</t>
  </si>
  <si>
    <t>OPF</t>
  </si>
  <si>
    <t>KOPF</t>
  </si>
  <si>
    <t>Dade Collier Training and Transition Airport</t>
  </si>
  <si>
    <t>TNT</t>
  </si>
  <si>
    <t>KTNT</t>
  </si>
  <si>
    <t>Michigan City Municipal Airport</t>
  </si>
  <si>
    <t>Michigan City</t>
  </si>
  <si>
    <t>MGC</t>
  </si>
  <si>
    <t>KMGC</t>
  </si>
  <si>
    <t>Midland International Airport</t>
  </si>
  <si>
    <t>MAF</t>
  </si>
  <si>
    <t>KMAF</t>
  </si>
  <si>
    <t>Frank Wiley Field</t>
  </si>
  <si>
    <t>Miles City</t>
  </si>
  <si>
    <t>MLS</t>
  </si>
  <si>
    <t>KMLS</t>
  </si>
  <si>
    <t>Baldwin County Airport</t>
  </si>
  <si>
    <t>Milledgeville</t>
  </si>
  <si>
    <t>MLJ</t>
  </si>
  <si>
    <t>KMLJ</t>
  </si>
  <si>
    <t>Millington Regional Jetport Airport</t>
  </si>
  <si>
    <t>Millington</t>
  </si>
  <si>
    <t>NQA</t>
  </si>
  <si>
    <t>KNQA</t>
  </si>
  <si>
    <t>Millinocket Municipal Airport</t>
  </si>
  <si>
    <t>Millinocket</t>
  </si>
  <si>
    <t>MLT</t>
  </si>
  <si>
    <t>KMLT</t>
  </si>
  <si>
    <t>Millville Municipal Airport</t>
  </si>
  <si>
    <t>Millville</t>
  </si>
  <si>
    <t>MIV</t>
  </si>
  <si>
    <t>KMIV</t>
  </si>
  <si>
    <t>Whiting Field Naval Air Station - North</t>
  </si>
  <si>
    <t>Milton</t>
  </si>
  <si>
    <t>NSE</t>
  </si>
  <si>
    <t>KNSE</t>
  </si>
  <si>
    <t>General Mitchell International Airport</t>
  </si>
  <si>
    <t>Milwaukee</t>
  </si>
  <si>
    <t>MKE</t>
  </si>
  <si>
    <t>KMKE</t>
  </si>
  <si>
    <t>Lawrence J Timmerman Airport</t>
  </si>
  <si>
    <t>MWC</t>
  </si>
  <si>
    <t>KMWC</t>
  </si>
  <si>
    <t>Mineral Wells Airport</t>
  </si>
  <si>
    <t>Mineral Wells</t>
  </si>
  <si>
    <t>MWL</t>
  </si>
  <si>
    <t>KMWL</t>
  </si>
  <si>
    <t>Minneapolis-St Paul International/Wold-Chamberlain Airport</t>
  </si>
  <si>
    <t>Minneapolis</t>
  </si>
  <si>
    <t>MSP</t>
  </si>
  <si>
    <t>KMSP</t>
  </si>
  <si>
    <t>Lakeland-Noble F. Lee Memorial field</t>
  </si>
  <si>
    <t>Minocqua - Woodruff</t>
  </si>
  <si>
    <t>ARV</t>
  </si>
  <si>
    <t>KARV</t>
  </si>
  <si>
    <t>Minot Air Force Base</t>
  </si>
  <si>
    <t>Minot</t>
  </si>
  <si>
    <t>MIB</t>
  </si>
  <si>
    <t>KMIB</t>
  </si>
  <si>
    <t>Minot International Airport</t>
  </si>
  <si>
    <t>MOT</t>
  </si>
  <si>
    <t>KMOT</t>
  </si>
  <si>
    <t>Miramar Marine Corps Air Station - Mitscher Field</t>
  </si>
  <si>
    <t>Miramar</t>
  </si>
  <si>
    <t>NKX</t>
  </si>
  <si>
    <t>KNKX</t>
  </si>
  <si>
    <t>Missoula International Airport</t>
  </si>
  <si>
    <t>Missoula</t>
  </si>
  <si>
    <t>MSO</t>
  </si>
  <si>
    <t>KMSO</t>
  </si>
  <si>
    <t>Canyonlands Field</t>
  </si>
  <si>
    <t>Moab</t>
  </si>
  <si>
    <t>CNY</t>
  </si>
  <si>
    <t>KCNY</t>
  </si>
  <si>
    <t>Mobile Downtown Airport</t>
  </si>
  <si>
    <t>Mobile</t>
  </si>
  <si>
    <t>BFM</t>
  </si>
  <si>
    <t>KBFM</t>
  </si>
  <si>
    <t>Mobile Regional Airport</t>
  </si>
  <si>
    <t>MOB</t>
  </si>
  <si>
    <t>KMOB</t>
  </si>
  <si>
    <t>Mobridge Municipal Airport</t>
  </si>
  <si>
    <t>Mobridge</t>
  </si>
  <si>
    <t>MBG</t>
  </si>
  <si>
    <t>KMBG</t>
  </si>
  <si>
    <t>Modesto City Co-Harry Sham Field</t>
  </si>
  <si>
    <t>Modesto</t>
  </si>
  <si>
    <t>MOD</t>
  </si>
  <si>
    <t>KMOD</t>
  </si>
  <si>
    <t>Mojave Airport</t>
  </si>
  <si>
    <t>Mojave</t>
  </si>
  <si>
    <t>MHV</t>
  </si>
  <si>
    <t>KMHV</t>
  </si>
  <si>
    <t>Quad City International Airport</t>
  </si>
  <si>
    <t>Moline</t>
  </si>
  <si>
    <t>MLI</t>
  </si>
  <si>
    <t>KMLI</t>
  </si>
  <si>
    <t>Kalaupapa Airport</t>
  </si>
  <si>
    <t>Molokai</t>
  </si>
  <si>
    <t>LUP</t>
  </si>
  <si>
    <t>PHLU</t>
  </si>
  <si>
    <t>Molokai Airport</t>
  </si>
  <si>
    <t>MKK</t>
  </si>
  <si>
    <t>PHMK</t>
  </si>
  <si>
    <t>Monroe Regional Airport</t>
  </si>
  <si>
    <t>Monroe</t>
  </si>
  <si>
    <t>MLU</t>
  </si>
  <si>
    <t>KMLU</t>
  </si>
  <si>
    <t>Montauk Airport</t>
  </si>
  <si>
    <t>Montauk</t>
  </si>
  <si>
    <t>MTP</t>
  </si>
  <si>
    <t>KMTP</t>
  </si>
  <si>
    <t>Monterey Peninsula Airport</t>
  </si>
  <si>
    <t>Monterey</t>
  </si>
  <si>
    <t>MRY</t>
  </si>
  <si>
    <t>KMRY</t>
  </si>
  <si>
    <t>Orange County Airport</t>
  </si>
  <si>
    <t>Montgomery</t>
  </si>
  <si>
    <t>MGJ</t>
  </si>
  <si>
    <t>KMGJ</t>
  </si>
  <si>
    <t>Montgomery Regional (Dannelly Field) Airport</t>
  </si>
  <si>
    <t>MONTGOMERY</t>
  </si>
  <si>
    <t>MGM</t>
  </si>
  <si>
    <t>KMGM</t>
  </si>
  <si>
    <t>Maxwell Air Force Base</t>
  </si>
  <si>
    <t>MXF</t>
  </si>
  <si>
    <t>KMXF</t>
  </si>
  <si>
    <t>Monticello Municipal Ellis Field</t>
  </si>
  <si>
    <t>Monticello</t>
  </si>
  <si>
    <t>LLQ</t>
  </si>
  <si>
    <t>KLLQ</t>
  </si>
  <si>
    <t>Edward F Knapp State Airport</t>
  </si>
  <si>
    <t>Montpelier</t>
  </si>
  <si>
    <t>MPV</t>
  </si>
  <si>
    <t>KMPV</t>
  </si>
  <si>
    <t>Montrose Regional Airport</t>
  </si>
  <si>
    <t>Montrose CO</t>
  </si>
  <si>
    <t>MTJ</t>
  </si>
  <si>
    <t>KMTJ</t>
  </si>
  <si>
    <t>Foothills Regional Airport</t>
  </si>
  <si>
    <t>Morganton</t>
  </si>
  <si>
    <t>MRN</t>
  </si>
  <si>
    <t>KMRN</t>
  </si>
  <si>
    <t>Morgantown Municipal Walter L. Bill Hart Field</t>
  </si>
  <si>
    <t>Morgantown</t>
  </si>
  <si>
    <t>MGW</t>
  </si>
  <si>
    <t>KMGW</t>
  </si>
  <si>
    <t>Morristown Municipal Airport</t>
  </si>
  <si>
    <t>Morristown</t>
  </si>
  <si>
    <t>MMU</t>
  </si>
  <si>
    <t>KMMU</t>
  </si>
  <si>
    <t>Morrisville Stowe State Airport</t>
  </si>
  <si>
    <t>Morrisville</t>
  </si>
  <si>
    <t>MVL</t>
  </si>
  <si>
    <t>KMVL</t>
  </si>
  <si>
    <t>Selfridge Angb Airport</t>
  </si>
  <si>
    <t>Mount Clemens</t>
  </si>
  <si>
    <t>MTC</t>
  </si>
  <si>
    <t>KMTC</t>
  </si>
  <si>
    <t>South Jersey Regional Airport</t>
  </si>
  <si>
    <t>Mount Holly</t>
  </si>
  <si>
    <t>VAY</t>
  </si>
  <si>
    <t>KVAY</t>
  </si>
  <si>
    <t>Mt Pleasant Regional-Faison field</t>
  </si>
  <si>
    <t>LRO</t>
  </si>
  <si>
    <t>KLRO</t>
  </si>
  <si>
    <t>Pocono Mountains Municipal Airport</t>
  </si>
  <si>
    <t>Mount Pocono</t>
  </si>
  <si>
    <t>MPO</t>
  </si>
  <si>
    <t>KMPO</t>
  </si>
  <si>
    <t>Mount Sterling Montgomery County Airport</t>
  </si>
  <si>
    <t>Mount Sterling</t>
  </si>
  <si>
    <t>IOB</t>
  </si>
  <si>
    <t>KIOB</t>
  </si>
  <si>
    <t>Mountain Home Air Force Base</t>
  </si>
  <si>
    <t>Mountain Home</t>
  </si>
  <si>
    <t>MUO</t>
  </si>
  <si>
    <t>KMUO</t>
  </si>
  <si>
    <t>Ozark Regional Airport</t>
  </si>
  <si>
    <t>WMH</t>
  </si>
  <si>
    <t>KBPK</t>
  </si>
  <si>
    <t>Moffett Federal Airfield</t>
  </si>
  <si>
    <t>Mountain View</t>
  </si>
  <si>
    <t>NUQ</t>
  </si>
  <si>
    <t>KNUQ</t>
  </si>
  <si>
    <t>Mountain Village Airport</t>
  </si>
  <si>
    <t>Mountain Village</t>
  </si>
  <si>
    <t>MOU</t>
  </si>
  <si>
    <t>PAMO</t>
  </si>
  <si>
    <t>Muir Army Air Field (Fort Indiantown Gap) Airport</t>
  </si>
  <si>
    <t>Muir</t>
  </si>
  <si>
    <t>MUI</t>
  </si>
  <si>
    <t>KMUI</t>
  </si>
  <si>
    <t>Delaware County Johnson Field</t>
  </si>
  <si>
    <t>Muncie</t>
  </si>
  <si>
    <t>MIE</t>
  </si>
  <si>
    <t>KMIE</t>
  </si>
  <si>
    <t>French Valley Airport</t>
  </si>
  <si>
    <t>Murrieta-Temecula</t>
  </si>
  <si>
    <t>RBK</t>
  </si>
  <si>
    <t>KF70</t>
  </si>
  <si>
    <t>Northwest Alabama Regional Airport</t>
  </si>
  <si>
    <t>Muscle Shoals</t>
  </si>
  <si>
    <t>MSL</t>
  </si>
  <si>
    <t>KMSL</t>
  </si>
  <si>
    <t>Muskegon County Airport</t>
  </si>
  <si>
    <t>Muskegon</t>
  </si>
  <si>
    <t>MKG</t>
  </si>
  <si>
    <t>KMKG</t>
  </si>
  <si>
    <t>Davis Field</t>
  </si>
  <si>
    <t>Muskogee</t>
  </si>
  <si>
    <t>MKO</t>
  </si>
  <si>
    <t>KMKO</t>
  </si>
  <si>
    <t>Myrtle Beach International Airport</t>
  </si>
  <si>
    <t>Myrtle Beach</t>
  </si>
  <si>
    <t>MYR</t>
  </si>
  <si>
    <t>KMYR</t>
  </si>
  <si>
    <t>Nantucket Memorial Airport</t>
  </si>
  <si>
    <t>Nantucket</t>
  </si>
  <si>
    <t>ACK</t>
  </si>
  <si>
    <t>KACK</t>
  </si>
  <si>
    <t>Napa County Airport</t>
  </si>
  <si>
    <t>Napa</t>
  </si>
  <si>
    <t>APC</t>
  </si>
  <si>
    <t>KAPC</t>
  </si>
  <si>
    <t>Napakiak Airport</t>
  </si>
  <si>
    <t>Napakiak</t>
  </si>
  <si>
    <t>WNA</t>
  </si>
  <si>
    <t>PANA</t>
  </si>
  <si>
    <t>Napaskiak Airport</t>
  </si>
  <si>
    <t>Napaskiak</t>
  </si>
  <si>
    <t>PKA</t>
  </si>
  <si>
    <t>PAPK</t>
  </si>
  <si>
    <t>Naples Municipal Airport</t>
  </si>
  <si>
    <t>APF</t>
  </si>
  <si>
    <t>KAPF</t>
  </si>
  <si>
    <t>Nappanee Municipal Airport</t>
  </si>
  <si>
    <t xml:space="preserve">Nappanee </t>
  </si>
  <si>
    <t>C03</t>
  </si>
  <si>
    <t>KC03</t>
  </si>
  <si>
    <t>Boire Field</t>
  </si>
  <si>
    <t>Nashua</t>
  </si>
  <si>
    <t>ASH</t>
  </si>
  <si>
    <t>KASH</t>
  </si>
  <si>
    <t>Nashville International Airport</t>
  </si>
  <si>
    <t>Nashville</t>
  </si>
  <si>
    <t>BNA</t>
  </si>
  <si>
    <t>KBNA</t>
  </si>
  <si>
    <t>Needles Airport</t>
  </si>
  <si>
    <t>Needles</t>
  </si>
  <si>
    <t>EED</t>
  </si>
  <si>
    <t>KEED</t>
  </si>
  <si>
    <t>Nelson Lagoon Airport</t>
  </si>
  <si>
    <t>Nelson Lagoon</t>
  </si>
  <si>
    <t>NLG</t>
  </si>
  <si>
    <t>PAOU</t>
  </si>
  <si>
    <t>Nenana Municipal Airport</t>
  </si>
  <si>
    <t>Nenana</t>
  </si>
  <si>
    <t>ENN</t>
  </si>
  <si>
    <t>PANN</t>
  </si>
  <si>
    <t>Neodesha Municipal Airport</t>
  </si>
  <si>
    <t>Neodesha</t>
  </si>
  <si>
    <t>2K7</t>
  </si>
  <si>
    <t>K2K7</t>
  </si>
  <si>
    <t>New Bedford Regional Airport</t>
  </si>
  <si>
    <t>New Bedford</t>
  </si>
  <si>
    <t>EWB</t>
  </si>
  <si>
    <t>KEWB</t>
  </si>
  <si>
    <t>Coastal Carolina Regional Airport</t>
  </si>
  <si>
    <t>New Bern</t>
  </si>
  <si>
    <t>EWN</t>
  </si>
  <si>
    <t>KEWN</t>
  </si>
  <si>
    <t>New Castle Henry Co. Municipal Airport</t>
  </si>
  <si>
    <t>New Castle</t>
  </si>
  <si>
    <t>UWL</t>
  </si>
  <si>
    <t>KUWL</t>
  </si>
  <si>
    <t>Tweed New Haven Airport</t>
  </si>
  <si>
    <t>New Haven</t>
  </si>
  <si>
    <t>HVN</t>
  </si>
  <si>
    <t>KHVN</t>
  </si>
  <si>
    <t>Louis Armstrong New Orleans International Airport</t>
  </si>
  <si>
    <t>New Orleans</t>
  </si>
  <si>
    <t>MSY</t>
  </si>
  <si>
    <t>KMSY</t>
  </si>
  <si>
    <t>New Orleans NAS JRB/Alvin Callender Field</t>
  </si>
  <si>
    <t>NBG</t>
  </si>
  <si>
    <t>KNBG</t>
  </si>
  <si>
    <t>Lakefront Airport</t>
  </si>
  <si>
    <t>NEW</t>
  </si>
  <si>
    <t>KNEW</t>
  </si>
  <si>
    <t>Harry Clever Field</t>
  </si>
  <si>
    <t>New Philadelpha</t>
  </si>
  <si>
    <t>PHD</t>
  </si>
  <si>
    <t>KPHD</t>
  </si>
  <si>
    <t>New Richmond Regional Airport</t>
  </si>
  <si>
    <t>New Richmond</t>
  </si>
  <si>
    <t>RNH</t>
  </si>
  <si>
    <t>KRNH</t>
  </si>
  <si>
    <t>New Stuyahok Airport</t>
  </si>
  <si>
    <t>New Stuyahok</t>
  </si>
  <si>
    <t>KNW</t>
  </si>
  <si>
    <t>PANW</t>
  </si>
  <si>
    <t>Indianola Municipal Airport</t>
  </si>
  <si>
    <t>New York</t>
  </si>
  <si>
    <t>IDL</t>
  </si>
  <si>
    <t>KIDL</t>
  </si>
  <si>
    <t>John F Kennedy International Airport</t>
  </si>
  <si>
    <t>JFK</t>
  </si>
  <si>
    <t>KJFK</t>
  </si>
  <si>
    <t>La Guardia Airport</t>
  </si>
  <si>
    <t>LGA</t>
  </si>
  <si>
    <t>KLGA</t>
  </si>
  <si>
    <t>Newark Liberty International Airport</t>
  </si>
  <si>
    <t>Newark</t>
  </si>
  <si>
    <t>EWR</t>
  </si>
  <si>
    <t>KEWR</t>
  </si>
  <si>
    <t>Luce County Airport</t>
  </si>
  <si>
    <t>Newberry</t>
  </si>
  <si>
    <t>ERY</t>
  </si>
  <si>
    <t>KERY</t>
  </si>
  <si>
    <t>Stewart International Airport</t>
  </si>
  <si>
    <t>Newburgh</t>
  </si>
  <si>
    <t>SWF</t>
  </si>
  <si>
    <t>KSWF</t>
  </si>
  <si>
    <t>Newnan Coweta County Airport</t>
  </si>
  <si>
    <t>Newnan</t>
  </si>
  <si>
    <t>CCO</t>
  </si>
  <si>
    <t>KCCO</t>
  </si>
  <si>
    <t>Newport Municipal Airport</t>
  </si>
  <si>
    <t>Newport</t>
  </si>
  <si>
    <t>ONP</t>
  </si>
  <si>
    <t>KONP</t>
  </si>
  <si>
    <t>Newport News Williamsburg International Airport</t>
  </si>
  <si>
    <t>Newport News</t>
  </si>
  <si>
    <t>PHF</t>
  </si>
  <si>
    <t>KPHF</t>
  </si>
  <si>
    <t>Newton City-County Airport</t>
  </si>
  <si>
    <t>Newton</t>
  </si>
  <si>
    <t>EWK</t>
  </si>
  <si>
    <t>KEWK</t>
  </si>
  <si>
    <t>Niagara Falls International Airport</t>
  </si>
  <si>
    <t>Niagara Falls</t>
  </si>
  <si>
    <t>IAG</t>
  </si>
  <si>
    <t>KIAG</t>
  </si>
  <si>
    <t>Nightmute Airport</t>
  </si>
  <si>
    <t>Nightmute</t>
  </si>
  <si>
    <t>NME</t>
  </si>
  <si>
    <t>PAGT</t>
  </si>
  <si>
    <t>Nikolai Airport</t>
  </si>
  <si>
    <t>Nikolai</t>
  </si>
  <si>
    <t>NIB</t>
  </si>
  <si>
    <t>PAFS</t>
  </si>
  <si>
    <t>Noatak Airport</t>
  </si>
  <si>
    <t>Noatak</t>
  </si>
  <si>
    <t>WTK</t>
  </si>
  <si>
    <t>PAWN</t>
  </si>
  <si>
    <t>OLS</t>
  </si>
  <si>
    <t>KOLS</t>
  </si>
  <si>
    <t>Nome Airport</t>
  </si>
  <si>
    <t>Nome</t>
  </si>
  <si>
    <t>OME</t>
  </si>
  <si>
    <t>PAOM</t>
  </si>
  <si>
    <t>Nondalton Airport</t>
  </si>
  <si>
    <t>Nondalton</t>
  </si>
  <si>
    <t>NNL</t>
  </si>
  <si>
    <t>PANO</t>
  </si>
  <si>
    <t>Robert (Bob) Curtis Memorial Airport</t>
  </si>
  <si>
    <t>Noorvik</t>
  </si>
  <si>
    <t>ORV</t>
  </si>
  <si>
    <t>PFNO</t>
  </si>
  <si>
    <t>Norfolk Ns (Chambers Fld) Airport</t>
  </si>
  <si>
    <t>Norfolk</t>
  </si>
  <si>
    <t>NGU</t>
  </si>
  <si>
    <t>KNGU</t>
  </si>
  <si>
    <t>Norfolk International Airport</t>
  </si>
  <si>
    <t>ORF</t>
  </si>
  <si>
    <t>KORF</t>
  </si>
  <si>
    <t>Karl Stefan Memorial Airport</t>
  </si>
  <si>
    <t>Norfolk  Nebraska</t>
  </si>
  <si>
    <t>OFK</t>
  </si>
  <si>
    <t>KOFK</t>
  </si>
  <si>
    <t>Southwest Oregon Regional Airport</t>
  </si>
  <si>
    <t>North Bend</t>
  </si>
  <si>
    <t>OTH</t>
  </si>
  <si>
    <t>KOTH</t>
  </si>
  <si>
    <t>Quonset State Airport</t>
  </si>
  <si>
    <t>North Kingstown</t>
  </si>
  <si>
    <t>OQU</t>
  </si>
  <si>
    <t>KOQU</t>
  </si>
  <si>
    <t>Grand Strand Airport</t>
  </si>
  <si>
    <t>North Myrtle Beach</t>
  </si>
  <si>
    <t>CRE</t>
  </si>
  <si>
    <t>KCRE</t>
  </si>
  <si>
    <t>North Platte Regional Airport Lee Bird Field</t>
  </si>
  <si>
    <t>North Platte</t>
  </si>
  <si>
    <t>LBF</t>
  </si>
  <si>
    <t>KLBF</t>
  </si>
  <si>
    <t>Wilkes County Airport</t>
  </si>
  <si>
    <t>North Wilkesboro</t>
  </si>
  <si>
    <t>UKF</t>
  </si>
  <si>
    <t>KUKF</t>
  </si>
  <si>
    <t>Northway Airport</t>
  </si>
  <si>
    <t>Northway</t>
  </si>
  <si>
    <t>ORT</t>
  </si>
  <si>
    <t>PAOR</t>
  </si>
  <si>
    <t>Norwood Memorial Airport</t>
  </si>
  <si>
    <t>Norwood</t>
  </si>
  <si>
    <t>OWD</t>
  </si>
  <si>
    <t>KOWD</t>
  </si>
  <si>
    <t>Nuiqsut Airport</t>
  </si>
  <si>
    <t>Nuiqsut</t>
  </si>
  <si>
    <t>NUI</t>
  </si>
  <si>
    <t>PAQT</t>
  </si>
  <si>
    <t>Nulato Airport</t>
  </si>
  <si>
    <t>Nulato</t>
  </si>
  <si>
    <t>NUL</t>
  </si>
  <si>
    <t>PANU</t>
  </si>
  <si>
    <t>Spirit of St Louis Airport</t>
  </si>
  <si>
    <t>Null</t>
  </si>
  <si>
    <t>SUS</t>
  </si>
  <si>
    <t>KSUS</t>
  </si>
  <si>
    <t>Brunswick County Airport</t>
  </si>
  <si>
    <t>Oak Island</t>
  </si>
  <si>
    <t>SUT</t>
  </si>
  <si>
    <t>KSUT</t>
  </si>
  <si>
    <t>Metropolitan Oakland International Airport</t>
  </si>
  <si>
    <t>Oakland</t>
  </si>
  <si>
    <t>OAK</t>
  </si>
  <si>
    <t>KOAK</t>
  </si>
  <si>
    <t>Oryol Yuzhny Airport</t>
  </si>
  <si>
    <t>Oakley</t>
  </si>
  <si>
    <t>OEL</t>
  </si>
  <si>
    <t>UUOR</t>
  </si>
  <si>
    <t>Ocala International Airport - Jim Taylor Field</t>
  </si>
  <si>
    <t>Ocala</t>
  </si>
  <si>
    <t>OCF</t>
  </si>
  <si>
    <t>KOCF</t>
  </si>
  <si>
    <t>Ocean Reef Club Airport</t>
  </si>
  <si>
    <t>OCA</t>
  </si>
  <si>
    <t>07FA</t>
  </si>
  <si>
    <t>Oceana NAS</t>
  </si>
  <si>
    <t>Oceana</t>
  </si>
  <si>
    <t>NTU</t>
  </si>
  <si>
    <t>KNTU</t>
  </si>
  <si>
    <t>Hill Air Force Base</t>
  </si>
  <si>
    <t>Ogden</t>
  </si>
  <si>
    <t>HIF</t>
  </si>
  <si>
    <t>KHIF</t>
  </si>
  <si>
    <t>Ogden Hinckley Airport</t>
  </si>
  <si>
    <t>OGD</t>
  </si>
  <si>
    <t>KOGD</t>
  </si>
  <si>
    <t>Ogdensburg International Airport</t>
  </si>
  <si>
    <t>Ogdensburg</t>
  </si>
  <si>
    <t>OGS</t>
  </si>
  <si>
    <t>KOGS</t>
  </si>
  <si>
    <t>Okeechobee County Airport</t>
  </si>
  <si>
    <t>Okeechobee</t>
  </si>
  <si>
    <t>OBE</t>
  </si>
  <si>
    <t>KOBE</t>
  </si>
  <si>
    <t>Will Rogers World Airport</t>
  </si>
  <si>
    <t>Oklahoma City</t>
  </si>
  <si>
    <t>OKC</t>
  </si>
  <si>
    <t>KOKC</t>
  </si>
  <si>
    <t>Tinker Air Force Base</t>
  </si>
  <si>
    <t>TIK</t>
  </si>
  <si>
    <t>KTIK</t>
  </si>
  <si>
    <t>New Century Aircenter Airport</t>
  </si>
  <si>
    <t>Olathe</t>
  </si>
  <si>
    <t>JCI</t>
  </si>
  <si>
    <t>KIXD</t>
  </si>
  <si>
    <t>Johnson County Executive Airport</t>
  </si>
  <si>
    <t>OJC</t>
  </si>
  <si>
    <t>KOJC</t>
  </si>
  <si>
    <t>Olive Branch Airport</t>
  </si>
  <si>
    <t>Olive Branch</t>
  </si>
  <si>
    <t>OLV</t>
  </si>
  <si>
    <t>KOLV</t>
  </si>
  <si>
    <t>Olympia Regional Airport</t>
  </si>
  <si>
    <t>Olympia</t>
  </si>
  <si>
    <t>OLM</t>
  </si>
  <si>
    <t>KOLM</t>
  </si>
  <si>
    <t>Offutt Air Force Base</t>
  </si>
  <si>
    <t>Omaha</t>
  </si>
  <si>
    <t>OFF</t>
  </si>
  <si>
    <t>KOFF</t>
  </si>
  <si>
    <t>Eppley Airfield</t>
  </si>
  <si>
    <t>OMA</t>
  </si>
  <si>
    <t>KOMA</t>
  </si>
  <si>
    <t>Ontario International Airport</t>
  </si>
  <si>
    <t>Ontario</t>
  </si>
  <si>
    <t>ONT</t>
  </si>
  <si>
    <t>KONT</t>
  </si>
  <si>
    <t>Upolu Airport</t>
  </si>
  <si>
    <t>Opolu</t>
  </si>
  <si>
    <t>UPP</t>
  </si>
  <si>
    <t>PHUP</t>
  </si>
  <si>
    <t>Orangeburg Municipal Airport</t>
  </si>
  <si>
    <t>Orangeburg</t>
  </si>
  <si>
    <t>OGB</t>
  </si>
  <si>
    <t>KOGB</t>
  </si>
  <si>
    <t>Orlando International Airport</t>
  </si>
  <si>
    <t>Orlando</t>
  </si>
  <si>
    <t>MCO</t>
  </si>
  <si>
    <t>KMCO</t>
  </si>
  <si>
    <t>Orlando Executive Airport</t>
  </si>
  <si>
    <t>ORL</t>
  </si>
  <si>
    <t>KORL</t>
  </si>
  <si>
    <t>Ormond Beach Municipal Airport</t>
  </si>
  <si>
    <t>Ormond Beach</t>
  </si>
  <si>
    <t>OMN</t>
  </si>
  <si>
    <t>KOMN</t>
  </si>
  <si>
    <t>Oscoda Wurtsmith Airport</t>
  </si>
  <si>
    <t>Oscoda</t>
  </si>
  <si>
    <t>OSC</t>
  </si>
  <si>
    <t>KOSC</t>
  </si>
  <si>
    <t>Wittman Regional Airport</t>
  </si>
  <si>
    <t>Oshkosh</t>
  </si>
  <si>
    <t>OSH</t>
  </si>
  <si>
    <t>KOSH</t>
  </si>
  <si>
    <t>Ottumwa Regional Airport</t>
  </si>
  <si>
    <t>Ottumwa</t>
  </si>
  <si>
    <t>OTM</t>
  </si>
  <si>
    <t>KOTM</t>
  </si>
  <si>
    <t>Owensboro Daviess County Airport</t>
  </si>
  <si>
    <t>Owensboro</t>
  </si>
  <si>
    <t>OWB</t>
  </si>
  <si>
    <t>KOWB</t>
  </si>
  <si>
    <t>Henderson Oxford Airport</t>
  </si>
  <si>
    <t>HNZ</t>
  </si>
  <si>
    <t>KHNZ</t>
  </si>
  <si>
    <t>Waterbury Oxford Airport</t>
  </si>
  <si>
    <t>OXC</t>
  </si>
  <si>
    <t>KOXC</t>
  </si>
  <si>
    <t>University Oxford Airport</t>
  </si>
  <si>
    <t>UOX</t>
  </si>
  <si>
    <t>KUOX</t>
  </si>
  <si>
    <t>Oxnard Airport</t>
  </si>
  <si>
    <t>Oxnard</t>
  </si>
  <si>
    <t>OXR</t>
  </si>
  <si>
    <t>KOXR</t>
  </si>
  <si>
    <t>Ozona Municipal Airport</t>
  </si>
  <si>
    <t>Ozona</t>
  </si>
  <si>
    <t>OZA</t>
  </si>
  <si>
    <t>KOZA</t>
  </si>
  <si>
    <t>Barkley Regional Airport</t>
  </si>
  <si>
    <t>PADUCAH</t>
  </si>
  <si>
    <t>PAH</t>
  </si>
  <si>
    <t>KPAH</t>
  </si>
  <si>
    <t>Page Municipal Airport</t>
  </si>
  <si>
    <t>Page</t>
  </si>
  <si>
    <t>PGA</t>
  </si>
  <si>
    <t>KPGA</t>
  </si>
  <si>
    <t>Palm Beach County Glades Airport</t>
  </si>
  <si>
    <t>Pahokee</t>
  </si>
  <si>
    <t>PHK</t>
  </si>
  <si>
    <t>KPHK</t>
  </si>
  <si>
    <t>Palacios Municipal Airport</t>
  </si>
  <si>
    <t>Palacios</t>
  </si>
  <si>
    <t>PSX</t>
  </si>
  <si>
    <t>KPSX</t>
  </si>
  <si>
    <t>Palm Springs International Airport</t>
  </si>
  <si>
    <t>Palm Springs</t>
  </si>
  <si>
    <t>PSP</t>
  </si>
  <si>
    <t>KPSP</t>
  </si>
  <si>
    <t>Jacqueline Cochran Regional Airport</t>
  </si>
  <si>
    <t>TRM</t>
  </si>
  <si>
    <t>KTRM</t>
  </si>
  <si>
    <t>Bermuda Dunes Airport</t>
  </si>
  <si>
    <t>UDD</t>
  </si>
  <si>
    <t>KUDD</t>
  </si>
  <si>
    <t>Palmdale Regional/USAF Plant 42 Airport</t>
  </si>
  <si>
    <t>Palmdale</t>
  </si>
  <si>
    <t>PMD</t>
  </si>
  <si>
    <t>KPMD</t>
  </si>
  <si>
    <t>Palmer Municipal Airport</t>
  </si>
  <si>
    <t>Palmer</t>
  </si>
  <si>
    <t>PAQ</t>
  </si>
  <si>
    <t>PAAQ</t>
  </si>
  <si>
    <t>Palo Alto Airport of Santa Clara County</t>
  </si>
  <si>
    <t>Palo Alto</t>
  </si>
  <si>
    <t>PAO</t>
  </si>
  <si>
    <t>KPAO</t>
  </si>
  <si>
    <t>Northwest Florida Beaches International Airport</t>
  </si>
  <si>
    <t>ECP</t>
  </si>
  <si>
    <t>KECP</t>
  </si>
  <si>
    <t>Tyndall Air Force Base</t>
  </si>
  <si>
    <t>PAM</t>
  </si>
  <si>
    <t>KPAM</t>
  </si>
  <si>
    <t>Panama City-Bay Co International Airport</t>
  </si>
  <si>
    <t>PFN</t>
  </si>
  <si>
    <t>KPFN</t>
  </si>
  <si>
    <t>Cox Field</t>
  </si>
  <si>
    <t>PRX</t>
  </si>
  <si>
    <t>KPRX</t>
  </si>
  <si>
    <t>Mid Ohio Valley Regional Airport</t>
  </si>
  <si>
    <t>PARKERSBURG</t>
  </si>
  <si>
    <t>PKB</t>
  </si>
  <si>
    <t>KPKB</t>
  </si>
  <si>
    <t>Pasco</t>
  </si>
  <si>
    <t>PSC</t>
  </si>
  <si>
    <t>KPSC</t>
  </si>
  <si>
    <t>Paso Robles Municipal Airport</t>
  </si>
  <si>
    <t>Paso Robles</t>
  </si>
  <si>
    <t>PRB</t>
  </si>
  <si>
    <t>KPRB</t>
  </si>
  <si>
    <t>Patuxent River Naval Air Station/Trapnell Field Aiport</t>
  </si>
  <si>
    <t>Patuxent River</t>
  </si>
  <si>
    <t>NHK</t>
  </si>
  <si>
    <t>KNHK</t>
  </si>
  <si>
    <t>Pecos Municipal Airport</t>
  </si>
  <si>
    <t>Pecos</t>
  </si>
  <si>
    <t>PEQ</t>
  </si>
  <si>
    <t>KPEQ</t>
  </si>
  <si>
    <t>Pellston Regional Airport of Emmet County Airport</t>
  </si>
  <si>
    <t>Pellston</t>
  </si>
  <si>
    <t>PLN</t>
  </si>
  <si>
    <t>KPLN</t>
  </si>
  <si>
    <t>Pembina Municipal Airport</t>
  </si>
  <si>
    <t>Pembina</t>
  </si>
  <si>
    <t>PMB</t>
  </si>
  <si>
    <t>KPMB</t>
  </si>
  <si>
    <t>Eastern Oregon Regional At Pendleton Airport</t>
  </si>
  <si>
    <t>Pendleton</t>
  </si>
  <si>
    <t>PDT</t>
  </si>
  <si>
    <t>KPDT</t>
  </si>
  <si>
    <t>Pensacola Naval Air Station/Forrest Sherman Field</t>
  </si>
  <si>
    <t>Pensacola</t>
  </si>
  <si>
    <t>NPA</t>
  </si>
  <si>
    <t>KNPA</t>
  </si>
  <si>
    <t>Pensacola Regional Airport</t>
  </si>
  <si>
    <t>PNS</t>
  </si>
  <si>
    <t>KPNS</t>
  </si>
  <si>
    <t>General Wayne A. Downing Peoria International Airport</t>
  </si>
  <si>
    <t>Peoria</t>
  </si>
  <si>
    <t>PIA</t>
  </si>
  <si>
    <t>KPIA</t>
  </si>
  <si>
    <t>Perry Houston County Airport</t>
  </si>
  <si>
    <t>Perry</t>
  </si>
  <si>
    <t>PXE</t>
  </si>
  <si>
    <t>KPXE</t>
  </si>
  <si>
    <t>Perryville Airport</t>
  </si>
  <si>
    <t>Perryville</t>
  </si>
  <si>
    <t>KPV</t>
  </si>
  <si>
    <t>PAPE</t>
  </si>
  <si>
    <t>Grissom Air Reserve Base</t>
  </si>
  <si>
    <t>GUS</t>
  </si>
  <si>
    <t>KGUS</t>
  </si>
  <si>
    <t>Illinois Valley Regional Airport-Walter A Duncan Field</t>
  </si>
  <si>
    <t>VYS</t>
  </si>
  <si>
    <t>KVYS</t>
  </si>
  <si>
    <t>Petersburg James A Johnson Airport</t>
  </si>
  <si>
    <t>Petersburg</t>
  </si>
  <si>
    <t>PSG</t>
  </si>
  <si>
    <t>PAPG</t>
  </si>
  <si>
    <t>Dinwiddie County Airport</t>
  </si>
  <si>
    <t>PTB</t>
  </si>
  <si>
    <t>KPTB</t>
  </si>
  <si>
    <t>Wings Field</t>
  </si>
  <si>
    <t>Philadelphia</t>
  </si>
  <si>
    <t>BBX</t>
  </si>
  <si>
    <t>KLOM</t>
  </si>
  <si>
    <t>Philadelphia International Airport</t>
  </si>
  <si>
    <t>PHL</t>
  </si>
  <si>
    <t>KPHL</t>
  </si>
  <si>
    <t>Northeast Philadelphia Airport</t>
  </si>
  <si>
    <t>PNE</t>
  </si>
  <si>
    <t>KPNE</t>
  </si>
  <si>
    <t>Ak-Chin Regional Airport</t>
  </si>
  <si>
    <t>Phoenix</t>
  </si>
  <si>
    <t>A39</t>
  </si>
  <si>
    <t>KA39</t>
  </si>
  <si>
    <t>Luke Air Force Base</t>
  </si>
  <si>
    <t>LUF</t>
  </si>
  <si>
    <t>KLUF</t>
  </si>
  <si>
    <t>Phoenix Sky Harbor International Airport</t>
  </si>
  <si>
    <t>PHX</t>
  </si>
  <si>
    <t>KPHX</t>
  </si>
  <si>
    <t>Phoenix Deer Valley Airport</t>
  </si>
  <si>
    <t xml:space="preserve">Phoenix </t>
  </si>
  <si>
    <t>DVT</t>
  </si>
  <si>
    <t>KDVT</t>
  </si>
  <si>
    <t>Pierre Regional Airport</t>
  </si>
  <si>
    <t>Pierre</t>
  </si>
  <si>
    <t>PIR</t>
  </si>
  <si>
    <t>KPIR</t>
  </si>
  <si>
    <t>Pike County-Hatcher Field</t>
  </si>
  <si>
    <t>Pikeville</t>
  </si>
  <si>
    <t>PBX</t>
  </si>
  <si>
    <t>KPBX</t>
  </si>
  <si>
    <t>Pilot Point Airport</t>
  </si>
  <si>
    <t>Pilot Point</t>
  </si>
  <si>
    <t>PIP</t>
  </si>
  <si>
    <t>PAPN</t>
  </si>
  <si>
    <t>Grider Field</t>
  </si>
  <si>
    <t>Pine Bluff</t>
  </si>
  <si>
    <t>PBF</t>
  </si>
  <si>
    <t>KPBF</t>
  </si>
  <si>
    <t>Harris County Airport</t>
  </si>
  <si>
    <t>Pine Mountain</t>
  </si>
  <si>
    <t>PIM</t>
  </si>
  <si>
    <t>KPIM</t>
  </si>
  <si>
    <t>Ralph Wenz Field</t>
  </si>
  <si>
    <t>Pinedale</t>
  </si>
  <si>
    <t>PWY</t>
  </si>
  <si>
    <t>KPNA</t>
  </si>
  <si>
    <t>Moore County Airport</t>
  </si>
  <si>
    <t>Pinehurst-Southern Pines</t>
  </si>
  <si>
    <t>SOP</t>
  </si>
  <si>
    <t>KSOP</t>
  </si>
  <si>
    <t>Kee Field</t>
  </si>
  <si>
    <t>Pineville</t>
  </si>
  <si>
    <t>I16</t>
  </si>
  <si>
    <t>KI16</t>
  </si>
  <si>
    <t>Allegheny County Airport</t>
  </si>
  <si>
    <t>Pittsburgh</t>
  </si>
  <si>
    <t>AGC</t>
  </si>
  <si>
    <t>KAGC</t>
  </si>
  <si>
    <t>Pittsburgh International Airport</t>
  </si>
  <si>
    <t>PIT</t>
  </si>
  <si>
    <t>KPIT</t>
  </si>
  <si>
    <t>Plattsburgh International Airport</t>
  </si>
  <si>
    <t>Plattsburgh</t>
  </si>
  <si>
    <t>PBG</t>
  </si>
  <si>
    <t>KPBG</t>
  </si>
  <si>
    <t>Plymouth Municipal Airport</t>
  </si>
  <si>
    <t>PYM</t>
  </si>
  <si>
    <t>KPYM</t>
  </si>
  <si>
    <t>Pocatello Regional Airport</t>
  </si>
  <si>
    <t>Pocatello</t>
  </si>
  <si>
    <t>PIH</t>
  </si>
  <si>
    <t>KPIH</t>
  </si>
  <si>
    <t>Point Barrow</t>
  </si>
  <si>
    <t>STG</t>
  </si>
  <si>
    <t>PAPB</t>
  </si>
  <si>
    <t>Point Lay LRRS Airport</t>
  </si>
  <si>
    <t>Point Lay</t>
  </si>
  <si>
    <t>PIZ</t>
  </si>
  <si>
    <t>PPIZ</t>
  </si>
  <si>
    <t>Point Mugu Naval Air Station (Naval Base Ventura Co)</t>
  </si>
  <si>
    <t>Point Mugu</t>
  </si>
  <si>
    <t>NTD</t>
  </si>
  <si>
    <t>KNTD</t>
  </si>
  <si>
    <t>Pompano Beach Airpark</t>
  </si>
  <si>
    <t>Pompano Beach</t>
  </si>
  <si>
    <t>PMP</t>
  </si>
  <si>
    <t>KPMP</t>
  </si>
  <si>
    <t>Ponca City Regional Airport</t>
  </si>
  <si>
    <t>Ponca City</t>
  </si>
  <si>
    <t>PNC</t>
  </si>
  <si>
    <t>KPNC</t>
  </si>
  <si>
    <t>Oakland County International Airport</t>
  </si>
  <si>
    <t>Pontiac</t>
  </si>
  <si>
    <t>PTK</t>
  </si>
  <si>
    <t>KPTK</t>
  </si>
  <si>
    <t>Poplar Bluff Municipal Airport</t>
  </si>
  <si>
    <t>Poplar Bluff</t>
  </si>
  <si>
    <t>POF</t>
  </si>
  <si>
    <t>KPOF</t>
  </si>
  <si>
    <t>William R Fairchild International Airport</t>
  </si>
  <si>
    <t>Port Angeles</t>
  </si>
  <si>
    <t>CLM</t>
  </si>
  <si>
    <t>KCLM</t>
  </si>
  <si>
    <t>Port Angeles Cgas Airport</t>
  </si>
  <si>
    <t>NOW</t>
  </si>
  <si>
    <t>KNOW</t>
  </si>
  <si>
    <t>Carl R Keller Field</t>
  </si>
  <si>
    <t>Port Clinton</t>
  </si>
  <si>
    <t>PCW</t>
  </si>
  <si>
    <t>KPCW</t>
  </si>
  <si>
    <t>Port Heiden Airport</t>
  </si>
  <si>
    <t>Port Heiden</t>
  </si>
  <si>
    <t>PTH</t>
  </si>
  <si>
    <t>PAPH</t>
  </si>
  <si>
    <t>St Clair County International Airport</t>
  </si>
  <si>
    <t>Port Huron</t>
  </si>
  <si>
    <t>PHN</t>
  </si>
  <si>
    <t>KPHN</t>
  </si>
  <si>
    <t>Platinum Airport</t>
  </si>
  <si>
    <t>Port Moller</t>
  </si>
  <si>
    <t>PTU</t>
  </si>
  <si>
    <t>PAPM</t>
  </si>
  <si>
    <t>Port O'Connor Private Airport</t>
  </si>
  <si>
    <t>Port O\\'Connor</t>
  </si>
  <si>
    <t>S46</t>
  </si>
  <si>
    <t>XS46</t>
  </si>
  <si>
    <t>Portland International Airport</t>
  </si>
  <si>
    <t>PDX</t>
  </si>
  <si>
    <t>KPDX</t>
  </si>
  <si>
    <t>Portland International Jetport Airport</t>
  </si>
  <si>
    <t>PWM</t>
  </si>
  <si>
    <t>KPWM</t>
  </si>
  <si>
    <t>Portsmouth International at Pease Airport</t>
  </si>
  <si>
    <t>Portsmouth</t>
  </si>
  <si>
    <t>PSM</t>
  </si>
  <si>
    <t>KPSM</t>
  </si>
  <si>
    <t>Robert S Kerr Airport</t>
  </si>
  <si>
    <t>Poteau</t>
  </si>
  <si>
    <t>RKR</t>
  </si>
  <si>
    <t>KRKR</t>
  </si>
  <si>
    <t>Dutchess County Airport</t>
  </si>
  <si>
    <t>Poughkeepsie</t>
  </si>
  <si>
    <t>POU</t>
  </si>
  <si>
    <t>KPOU</t>
  </si>
  <si>
    <t>Pratt Regional Airport</t>
  </si>
  <si>
    <t>Pratt</t>
  </si>
  <si>
    <t>PTT</t>
  </si>
  <si>
    <t>KPTT</t>
  </si>
  <si>
    <t>Ernest A. Love Field</t>
  </si>
  <si>
    <t>Prescott</t>
  </si>
  <si>
    <t>PRC</t>
  </si>
  <si>
    <t>KPRC</t>
  </si>
  <si>
    <t>Northern Maine Regional Airport at Presque Isle</t>
  </si>
  <si>
    <t>Presque Isle</t>
  </si>
  <si>
    <t>PQI</t>
  </si>
  <si>
    <t>KPQI</t>
  </si>
  <si>
    <t>Carbon County Regional/Buck Davis Field</t>
  </si>
  <si>
    <t>Price</t>
  </si>
  <si>
    <t>PUC</t>
  </si>
  <si>
    <t>KPUC</t>
  </si>
  <si>
    <t>Princeton Municipal Airport</t>
  </si>
  <si>
    <t>PNM</t>
  </si>
  <si>
    <t>KPNM</t>
  </si>
  <si>
    <t>Prospect Creek Airport</t>
  </si>
  <si>
    <t>Prospect Creek</t>
  </si>
  <si>
    <t>PPC</t>
  </si>
  <si>
    <t>PAPR</t>
  </si>
  <si>
    <t>Prosser Airport</t>
  </si>
  <si>
    <t>Prosser</t>
  </si>
  <si>
    <t>S40</t>
  </si>
  <si>
    <t>KS40</t>
  </si>
  <si>
    <t>Theodore Francis Green State Airport</t>
  </si>
  <si>
    <t>Providence</t>
  </si>
  <si>
    <t>PVD</t>
  </si>
  <si>
    <t>KPVD</t>
  </si>
  <si>
    <t>Provincetown Municipal Airport</t>
  </si>
  <si>
    <t>Provincetown</t>
  </si>
  <si>
    <t>PVC</t>
  </si>
  <si>
    <t>KPVC</t>
  </si>
  <si>
    <t>Provo Municipal Airport</t>
  </si>
  <si>
    <t>Provo</t>
  </si>
  <si>
    <t>PVU</t>
  </si>
  <si>
    <t>KPVU</t>
  </si>
  <si>
    <t>Pueblo Memorial Airport</t>
  </si>
  <si>
    <t>Pueblo</t>
  </si>
  <si>
    <t>PUB</t>
  </si>
  <si>
    <t>KPUB</t>
  </si>
  <si>
    <t>Pullman Moscow Regional Airport</t>
  </si>
  <si>
    <t>Pullman</t>
  </si>
  <si>
    <t>PUW</t>
  </si>
  <si>
    <t>KPUW</t>
  </si>
  <si>
    <t>Charlotte County Airport</t>
  </si>
  <si>
    <t>Punta Gorda</t>
  </si>
  <si>
    <t>PGD</t>
  </si>
  <si>
    <t>KPGD</t>
  </si>
  <si>
    <t>Quakertown Airport</t>
  </si>
  <si>
    <t>Quakertown</t>
  </si>
  <si>
    <t>UKT</t>
  </si>
  <si>
    <t>KUKT</t>
  </si>
  <si>
    <t>Quantico MCAF /Turner field</t>
  </si>
  <si>
    <t>Quantico</t>
  </si>
  <si>
    <t>NYG</t>
  </si>
  <si>
    <t>KNYG</t>
  </si>
  <si>
    <t>Floyd Bennett Memorial Airport</t>
  </si>
  <si>
    <t>Queensbury</t>
  </si>
  <si>
    <t>GFL</t>
  </si>
  <si>
    <t>KGFL</t>
  </si>
  <si>
    <t>Quincy Regional Baldwin Field</t>
  </si>
  <si>
    <t>Quincy</t>
  </si>
  <si>
    <t>UIN</t>
  </si>
  <si>
    <t>KUIN</t>
  </si>
  <si>
    <t>Quinhagak Airport</t>
  </si>
  <si>
    <t>Quinhagak</t>
  </si>
  <si>
    <t>KWN</t>
  </si>
  <si>
    <t>PAQH</t>
  </si>
  <si>
    <t>Clarke County Airport</t>
  </si>
  <si>
    <t>Quitman</t>
  </si>
  <si>
    <t>23M</t>
  </si>
  <si>
    <t>K23M</t>
  </si>
  <si>
    <t>John H Batten Airport</t>
  </si>
  <si>
    <t>Racine</t>
  </si>
  <si>
    <t>RAC</t>
  </si>
  <si>
    <t>KRAC</t>
  </si>
  <si>
    <t>Raleigh Durham International Airport</t>
  </si>
  <si>
    <t>Raleigh-durham</t>
  </si>
  <si>
    <t>RDU</t>
  </si>
  <si>
    <t>KRDU</t>
  </si>
  <si>
    <t>Ramona Airport</t>
  </si>
  <si>
    <t>Ramona</t>
  </si>
  <si>
    <t>RNM</t>
  </si>
  <si>
    <t>KRNM</t>
  </si>
  <si>
    <t>Rancho Murieta Airport</t>
  </si>
  <si>
    <t>Rancho Murieta</t>
  </si>
  <si>
    <t>RIU</t>
  </si>
  <si>
    <t>KRIU</t>
  </si>
  <si>
    <t>Rapid City Regional Airport</t>
  </si>
  <si>
    <t>Rapid City</t>
  </si>
  <si>
    <t>RAP</t>
  </si>
  <si>
    <t>KRAP</t>
  </si>
  <si>
    <t>Ellsworth Air Force Base</t>
  </si>
  <si>
    <t>RCA</t>
  </si>
  <si>
    <t>KRCA</t>
  </si>
  <si>
    <t>Rawlins Municipal Airport/Harvey Field</t>
  </si>
  <si>
    <t>Rawlins</t>
  </si>
  <si>
    <t>RWL</t>
  </si>
  <si>
    <t>KRWL</t>
  </si>
  <si>
    <t>Reading Regional Carl A Spaatz Field</t>
  </si>
  <si>
    <t>Reading</t>
  </si>
  <si>
    <t>RDG</t>
  </si>
  <si>
    <t>KRDG</t>
  </si>
  <si>
    <t>Grand Forks Air Force Base</t>
  </si>
  <si>
    <t>Red River</t>
  </si>
  <si>
    <t>RDR</t>
  </si>
  <si>
    <t>KRDR</t>
  </si>
  <si>
    <t>Redding Municipal Airport</t>
  </si>
  <si>
    <t>Redding</t>
  </si>
  <si>
    <t>RDD</t>
  </si>
  <si>
    <t>KRDD</t>
  </si>
  <si>
    <t>Redlands Municipal Airport</t>
  </si>
  <si>
    <t>Redlands</t>
  </si>
  <si>
    <t>REI</t>
  </si>
  <si>
    <t>KREI</t>
  </si>
  <si>
    <t>Roberts Field</t>
  </si>
  <si>
    <t>Redmond-Bend</t>
  </si>
  <si>
    <t>RDM</t>
  </si>
  <si>
    <t>KRDM</t>
  </si>
  <si>
    <t>Redstone Army Air Field</t>
  </si>
  <si>
    <t>Redstone</t>
  </si>
  <si>
    <t>HUA</t>
  </si>
  <si>
    <t>KHUA</t>
  </si>
  <si>
    <t>Redwood Falls Municipal Airport</t>
  </si>
  <si>
    <t>Redwood Falls</t>
  </si>
  <si>
    <t>RWF</t>
  </si>
  <si>
    <t>KRWF</t>
  </si>
  <si>
    <t>Reno Tahoe International Airport</t>
  </si>
  <si>
    <t>Reno</t>
  </si>
  <si>
    <t>RNO</t>
  </si>
  <si>
    <t>KRNO</t>
  </si>
  <si>
    <t>Renton Municipal Airport</t>
  </si>
  <si>
    <t>Renton</t>
  </si>
  <si>
    <t>RNT</t>
  </si>
  <si>
    <t>KRNT</t>
  </si>
  <si>
    <t>Rhinelander Oneida County Airport</t>
  </si>
  <si>
    <t>Rhinelander</t>
  </si>
  <si>
    <t>RHI</t>
  </si>
  <si>
    <t>KRHI</t>
  </si>
  <si>
    <t>Richfield Municipal Airport</t>
  </si>
  <si>
    <t>Richfield</t>
  </si>
  <si>
    <t>RIF</t>
  </si>
  <si>
    <t>KRIF</t>
  </si>
  <si>
    <t>Chesterfield County Airport</t>
  </si>
  <si>
    <t>FCI</t>
  </si>
  <si>
    <t>KFCI</t>
  </si>
  <si>
    <t>Richmond International Airport</t>
  </si>
  <si>
    <t>RIC</t>
  </si>
  <si>
    <t>KRIC</t>
  </si>
  <si>
    <t>Richmond Municipal Airport</t>
  </si>
  <si>
    <t>RID</t>
  </si>
  <si>
    <t>KRID</t>
  </si>
  <si>
    <t>Cuyahoga County Airport</t>
  </si>
  <si>
    <t>Richmond Heights</t>
  </si>
  <si>
    <t>CGF</t>
  </si>
  <si>
    <t>KCGF</t>
  </si>
  <si>
    <t>Garfield County Regional Airport</t>
  </si>
  <si>
    <t>Rifle</t>
  </si>
  <si>
    <t>RIL</t>
  </si>
  <si>
    <t>KRIL</t>
  </si>
  <si>
    <t>Riverside Municipal Airport</t>
  </si>
  <si>
    <t>Riverside</t>
  </si>
  <si>
    <t>RAL</t>
  </si>
  <si>
    <t>KRAL</t>
  </si>
  <si>
    <t>Flabob Airport</t>
  </si>
  <si>
    <t>RIR</t>
  </si>
  <si>
    <t>KRIR</t>
  </si>
  <si>
    <t>March ARB Airport</t>
  </si>
  <si>
    <t>RIV</t>
  </si>
  <si>
    <t>KRIV</t>
  </si>
  <si>
    <t>Riverton Regional Airport</t>
  </si>
  <si>
    <t>Riverton WY</t>
  </si>
  <si>
    <t>RIW</t>
  </si>
  <si>
    <t>KRIW</t>
  </si>
  <si>
    <t>Roanoke–Blacksburg Regional Airport</t>
  </si>
  <si>
    <t>Roanoke VA</t>
  </si>
  <si>
    <t>ROA</t>
  </si>
  <si>
    <t>KROA</t>
  </si>
  <si>
    <t>Skyhaven Airport</t>
  </si>
  <si>
    <t>DAW</t>
  </si>
  <si>
    <t>KDAW</t>
  </si>
  <si>
    <t>Greater Rochester International Airport</t>
  </si>
  <si>
    <t>ROC</t>
  </si>
  <si>
    <t>KROC</t>
  </si>
  <si>
    <t>Rochester International Airport</t>
  </si>
  <si>
    <t>RST</t>
  </si>
  <si>
    <t>KRST</t>
  </si>
  <si>
    <t>Rock Hill - York County Airport</t>
  </si>
  <si>
    <t>Rock Hill</t>
  </si>
  <si>
    <t>RKH</t>
  </si>
  <si>
    <t>KUZA</t>
  </si>
  <si>
    <t>Rock Springs Sweetwater County Airport</t>
  </si>
  <si>
    <t>Rock Springs</t>
  </si>
  <si>
    <t>RKS</t>
  </si>
  <si>
    <t>KRKS</t>
  </si>
  <si>
    <t>Chicago Rockford International Airport</t>
  </si>
  <si>
    <t>Rockford</t>
  </si>
  <si>
    <t>RFD</t>
  </si>
  <si>
    <t>KRFD</t>
  </si>
  <si>
    <t>Richmond County Airport</t>
  </si>
  <si>
    <t>Rockingham</t>
  </si>
  <si>
    <t>RCZ</t>
  </si>
  <si>
    <t>KRCZ</t>
  </si>
  <si>
    <t>Knox County Regional Airport</t>
  </si>
  <si>
    <t>Rockland</t>
  </si>
  <si>
    <t>RKD</t>
  </si>
  <si>
    <t>KRKD</t>
  </si>
  <si>
    <t>Aransas County Airport</t>
  </si>
  <si>
    <t>Rockport</t>
  </si>
  <si>
    <t>RKP</t>
  </si>
  <si>
    <t>KRKP</t>
  </si>
  <si>
    <t>Rocky Mount Wilson Regional Airport</t>
  </si>
  <si>
    <t>Rocky Mount</t>
  </si>
  <si>
    <t>RWI</t>
  </si>
  <si>
    <t>KRWI</t>
  </si>
  <si>
    <t>Griffiss International Airport</t>
  </si>
  <si>
    <t>RME</t>
  </si>
  <si>
    <t>KRME</t>
  </si>
  <si>
    <t>Richard B Russell Airport</t>
  </si>
  <si>
    <t>RMG</t>
  </si>
  <si>
    <t>KRMG</t>
  </si>
  <si>
    <t>Rosecrans Memorial Airport</t>
  </si>
  <si>
    <t>Rosecrans</t>
  </si>
  <si>
    <t>STJ</t>
  </si>
  <si>
    <t>KSTJ</t>
  </si>
  <si>
    <t>Roswell International Air Center Airport</t>
  </si>
  <si>
    <t>Roswell</t>
  </si>
  <si>
    <t>ROW</t>
  </si>
  <si>
    <t>KROW</t>
  </si>
  <si>
    <t>Person County Airport</t>
  </si>
  <si>
    <t>Roxboro</t>
  </si>
  <si>
    <t>TDF</t>
  </si>
  <si>
    <t>KTDF</t>
  </si>
  <si>
    <t>Ruby Airport</t>
  </si>
  <si>
    <t>Ruby</t>
  </si>
  <si>
    <t>RBY</t>
  </si>
  <si>
    <t>PARY</t>
  </si>
  <si>
    <t>Sierra Blanca Regional Airport</t>
  </si>
  <si>
    <t>Ruidoso</t>
  </si>
  <si>
    <t>SRR</t>
  </si>
  <si>
    <t>KSRR</t>
  </si>
  <si>
    <t>Russell Municipal Airport</t>
  </si>
  <si>
    <t>Russell</t>
  </si>
  <si>
    <t>RSL</t>
  </si>
  <si>
    <t>KRSL</t>
  </si>
  <si>
    <t>Russian Mission Airport</t>
  </si>
  <si>
    <t>Russian Mission</t>
  </si>
  <si>
    <t>RSH</t>
  </si>
  <si>
    <t>PARS</t>
  </si>
  <si>
    <t>Rutland - Southern Vermont Regional Airport</t>
  </si>
  <si>
    <t>Rutland</t>
  </si>
  <si>
    <t>RUT</t>
  </si>
  <si>
    <t>KRUT</t>
  </si>
  <si>
    <t>Sabetha Municipal Airport</t>
  </si>
  <si>
    <t>Sabetha</t>
  </si>
  <si>
    <t>K83</t>
  </si>
  <si>
    <t>KK83</t>
  </si>
  <si>
    <t>Mc Clellan Airfield</t>
  </si>
  <si>
    <t>Sacramento</t>
  </si>
  <si>
    <t>MCC</t>
  </si>
  <si>
    <t>KMCC</t>
  </si>
  <si>
    <t>Sacramento Mather Airport</t>
  </si>
  <si>
    <t>MHR</t>
  </si>
  <si>
    <t>KMHR</t>
  </si>
  <si>
    <t>Sacramento Executive Airport</t>
  </si>
  <si>
    <t>SAC</t>
  </si>
  <si>
    <t>KSAC</t>
  </si>
  <si>
    <t>Sacramento International Airport</t>
  </si>
  <si>
    <t>SMF</t>
  </si>
  <si>
    <t>KSMF</t>
  </si>
  <si>
    <t>Safford Regional Airport</t>
  </si>
  <si>
    <t>Safford</t>
  </si>
  <si>
    <t>SAD</t>
  </si>
  <si>
    <t>KSAD</t>
  </si>
  <si>
    <t>MBS International Airport</t>
  </si>
  <si>
    <t>Saginaw</t>
  </si>
  <si>
    <t>MBS</t>
  </si>
  <si>
    <t>KMBS</t>
  </si>
  <si>
    <t>St Cloud Regional Airport</t>
  </si>
  <si>
    <t>Saint Cloud</t>
  </si>
  <si>
    <t>STC</t>
  </si>
  <si>
    <t>KSTC</t>
  </si>
  <si>
    <t>St George Municipal Airport</t>
  </si>
  <si>
    <t>Saint George</t>
  </si>
  <si>
    <t>SGU</t>
  </si>
  <si>
    <t>KSGU</t>
  </si>
  <si>
    <t>Salem Municipal Airport/McNary Field</t>
  </si>
  <si>
    <t>Salem</t>
  </si>
  <si>
    <t>SLE</t>
  </si>
  <si>
    <t>KSLE</t>
  </si>
  <si>
    <t>Salina Municipal Airport</t>
  </si>
  <si>
    <t>Salina</t>
  </si>
  <si>
    <t>SLN</t>
  </si>
  <si>
    <t>KSLN</t>
  </si>
  <si>
    <t>Salinas Municipal Airport</t>
  </si>
  <si>
    <t>SNS</t>
  </si>
  <si>
    <t>KSNS</t>
  </si>
  <si>
    <t>Salisbury Ocean City Wicomico Regional Airport</t>
  </si>
  <si>
    <t>Salisbury</t>
  </si>
  <si>
    <t>SBY</t>
  </si>
  <si>
    <t>KSBY</t>
  </si>
  <si>
    <t>Sallisaw Municipal Airport</t>
  </si>
  <si>
    <t>Sallisaw</t>
  </si>
  <si>
    <t>JSV</t>
  </si>
  <si>
    <t>KJSV</t>
  </si>
  <si>
    <t>Lemhi County Airport</t>
  </si>
  <si>
    <t>Salmon</t>
  </si>
  <si>
    <t>SMN</t>
  </si>
  <si>
    <t>KSMN</t>
  </si>
  <si>
    <t>Salt Lake City International Airport</t>
  </si>
  <si>
    <t>Salt Lake City</t>
  </si>
  <si>
    <t>SLC</t>
  </si>
  <si>
    <t>KSLC</t>
  </si>
  <si>
    <t>Saluda County Airport</t>
  </si>
  <si>
    <t>Saluda</t>
  </si>
  <si>
    <t>6J4</t>
  </si>
  <si>
    <t>K6J4</t>
  </si>
  <si>
    <t>San Angelo Regional Mathis Field</t>
  </si>
  <si>
    <t>San Angelo</t>
  </si>
  <si>
    <t>SJT</t>
  </si>
  <si>
    <t>KSJT</t>
  </si>
  <si>
    <t>Randolph Air Force Base</t>
  </si>
  <si>
    <t>San Antonio</t>
  </si>
  <si>
    <t>RND</t>
  </si>
  <si>
    <t>KRND</t>
  </si>
  <si>
    <t>San Antonio International Airport</t>
  </si>
  <si>
    <t>SAT</t>
  </si>
  <si>
    <t>KSAT</t>
  </si>
  <si>
    <t>Lackland Air Force Base</t>
  </si>
  <si>
    <t>SKF</t>
  </si>
  <si>
    <t>KSKF</t>
  </si>
  <si>
    <t>San Bernardino International Airport</t>
  </si>
  <si>
    <t>San Bernardino</t>
  </si>
  <si>
    <t>SBD</t>
  </si>
  <si>
    <t>KSBD</t>
  </si>
  <si>
    <t>San Carlos Airport</t>
  </si>
  <si>
    <t>San Carlos</t>
  </si>
  <si>
    <t>SQL</t>
  </si>
  <si>
    <t>KSQL</t>
  </si>
  <si>
    <t>North Island Naval Air Station-Halsey Field</t>
  </si>
  <si>
    <t>San Diego</t>
  </si>
  <si>
    <t>NZY</t>
  </si>
  <si>
    <t>KNZY</t>
  </si>
  <si>
    <t>San Diego International Airport</t>
  </si>
  <si>
    <t>SAN</t>
  </si>
  <si>
    <t>KSAN</t>
  </si>
  <si>
    <t>Brown Field Municipal Airport</t>
  </si>
  <si>
    <t>SDM</t>
  </si>
  <si>
    <t>KSDM</t>
  </si>
  <si>
    <t>San Francisco International Airport</t>
  </si>
  <si>
    <t>San Francisco</t>
  </si>
  <si>
    <t>SFO</t>
  </si>
  <si>
    <t>KSFO</t>
  </si>
  <si>
    <t>Reid-Hillview Airport of Santa Clara County</t>
  </si>
  <si>
    <t>RHV</t>
  </si>
  <si>
    <t>KRHV</t>
  </si>
  <si>
    <t>Norman Y. Mineta San Jose International Airport</t>
  </si>
  <si>
    <t>SJC</t>
  </si>
  <si>
    <t>KSJC</t>
  </si>
  <si>
    <t>San Luis County Regional Airport</t>
  </si>
  <si>
    <t>San Luis Obispo</t>
  </si>
  <si>
    <t>SBP</t>
  </si>
  <si>
    <t>KSBP</t>
  </si>
  <si>
    <t>San Marcos Municipal Airport</t>
  </si>
  <si>
    <t>San Marcos</t>
  </si>
  <si>
    <t>HYI</t>
  </si>
  <si>
    <t>KHYI</t>
  </si>
  <si>
    <t>Sand Point Airport</t>
  </si>
  <si>
    <t>Sand Point</t>
  </si>
  <si>
    <t>SDP</t>
  </si>
  <si>
    <t>PASD</t>
  </si>
  <si>
    <t>Griffing Sandusky Airport</t>
  </si>
  <si>
    <t>Sandusky</t>
  </si>
  <si>
    <t>SKY</t>
  </si>
  <si>
    <t>KSKY</t>
  </si>
  <si>
    <t>Orlando Sanford International Airport</t>
  </si>
  <si>
    <t>Sanford</t>
  </si>
  <si>
    <t>SFB</t>
  </si>
  <si>
    <t>KSFB</t>
  </si>
  <si>
    <t>John Wayne Airport-Orange County Airport</t>
  </si>
  <si>
    <t>SNA</t>
  </si>
  <si>
    <t>KSNA</t>
  </si>
  <si>
    <t>Santa Barbara Municipal Airport</t>
  </si>
  <si>
    <t>Santa Barbara</t>
  </si>
  <si>
    <t>SBA</t>
  </si>
  <si>
    <t>KSBA</t>
  </si>
  <si>
    <t>Emanuel County Airport</t>
  </si>
  <si>
    <t>SBO</t>
  </si>
  <si>
    <t>KSBO</t>
  </si>
  <si>
    <t>Santa Fe Municipal Airport</t>
  </si>
  <si>
    <t>SAF</t>
  </si>
  <si>
    <t>KSAF</t>
  </si>
  <si>
    <t>Santa Maria Pub/Capt G Allan Hancock Field</t>
  </si>
  <si>
    <t>SMX</t>
  </si>
  <si>
    <t>KSMX</t>
  </si>
  <si>
    <t>Santa Monica Municipal Airport</t>
  </si>
  <si>
    <t>Santa Monica</t>
  </si>
  <si>
    <t>SMO</t>
  </si>
  <si>
    <t>KSMO</t>
  </si>
  <si>
    <t>Charles M. Schulz Sonoma County Airport</t>
  </si>
  <si>
    <t>STS</t>
  </si>
  <si>
    <t>KSTS</t>
  </si>
  <si>
    <t>Adirondack Regional Airport</t>
  </si>
  <si>
    <t>Saranac Lake</t>
  </si>
  <si>
    <t>SLK</t>
  </si>
  <si>
    <t>KSLK</t>
  </si>
  <si>
    <t>Sarasota Bradenton International Airport</t>
  </si>
  <si>
    <t>Sarasota</t>
  </si>
  <si>
    <t>SRQ</t>
  </si>
  <si>
    <t>KSRQ</t>
  </si>
  <si>
    <t>Shively Field</t>
  </si>
  <si>
    <t>SARATOGA</t>
  </si>
  <si>
    <t>SAA</t>
  </si>
  <si>
    <t>KSAA</t>
  </si>
  <si>
    <t>Chippewa County International Airport</t>
  </si>
  <si>
    <t>Sault Ste Marie</t>
  </si>
  <si>
    <t>CIU</t>
  </si>
  <si>
    <t>KCIU</t>
  </si>
  <si>
    <t>Savannah Hilton Head International Airport</t>
  </si>
  <si>
    <t>Savannah</t>
  </si>
  <si>
    <t>SAV</t>
  </si>
  <si>
    <t>KSAV</t>
  </si>
  <si>
    <t>Savoonga Airport</t>
  </si>
  <si>
    <t>Savoonga</t>
  </si>
  <si>
    <t>SVA</t>
  </si>
  <si>
    <t>PASA</t>
  </si>
  <si>
    <t>Scammon Bay Airport</t>
  </si>
  <si>
    <t>Scammon Bay</t>
  </si>
  <si>
    <t>SCM</t>
  </si>
  <si>
    <t>PACM</t>
  </si>
  <si>
    <t>Schenectady County Airport</t>
  </si>
  <si>
    <t>Scotia NY</t>
  </si>
  <si>
    <t>SCH</t>
  </si>
  <si>
    <t>KSCH</t>
  </si>
  <si>
    <t>Scott City Municipal Airport</t>
  </si>
  <si>
    <t>Scott City</t>
  </si>
  <si>
    <t>TQK</t>
  </si>
  <si>
    <t>KTQK</t>
  </si>
  <si>
    <t>Western Neb. Rgnl/William B. Heilig Airport</t>
  </si>
  <si>
    <t>Scottsbluff</t>
  </si>
  <si>
    <t>BFF</t>
  </si>
  <si>
    <t>KBFF</t>
  </si>
  <si>
    <t>Scottsdale Airport</t>
  </si>
  <si>
    <t>Scottsdale</t>
  </si>
  <si>
    <t>ZSY</t>
  </si>
  <si>
    <t>KSDL</t>
  </si>
  <si>
    <t>Wilkes Barre Scranton International Airport</t>
  </si>
  <si>
    <t>Scranton</t>
  </si>
  <si>
    <t>AVP</t>
  </si>
  <si>
    <t>KAVP</t>
  </si>
  <si>
    <t>Boeing Field King County International Airport</t>
  </si>
  <si>
    <t>Seattle</t>
  </si>
  <si>
    <t>BFI</t>
  </si>
  <si>
    <t>KBFI</t>
  </si>
  <si>
    <t>Seattle Tacoma International Airport</t>
  </si>
  <si>
    <t>SEA</t>
  </si>
  <si>
    <t>KSEA</t>
  </si>
  <si>
    <t>Sebring Regional Airport</t>
  </si>
  <si>
    <t>Sebring</t>
  </si>
  <si>
    <t>SEF</t>
  </si>
  <si>
    <t>KSEF</t>
  </si>
  <si>
    <t>Sedona Airport</t>
  </si>
  <si>
    <t>Sedona</t>
  </si>
  <si>
    <t>SDX</t>
  </si>
  <si>
    <t>KSEZ</t>
  </si>
  <si>
    <t>Selawik Airport</t>
  </si>
  <si>
    <t>Selawik</t>
  </si>
  <si>
    <t>WLK</t>
  </si>
  <si>
    <t>PASK</t>
  </si>
  <si>
    <t>Craig Field</t>
  </si>
  <si>
    <t>Selma</t>
  </si>
  <si>
    <t>SEM</t>
  </si>
  <si>
    <t>KSEM</t>
  </si>
  <si>
    <t>Seward Airport</t>
  </si>
  <si>
    <t>Seward</t>
  </si>
  <si>
    <t>SWD</t>
  </si>
  <si>
    <t>PAWD</t>
  </si>
  <si>
    <t>Shageluk Airport</t>
  </si>
  <si>
    <t>Shageluk</t>
  </si>
  <si>
    <t>SHX</t>
  </si>
  <si>
    <t>PAHX</t>
  </si>
  <si>
    <t>Shaktoolik Airport</t>
  </si>
  <si>
    <t>Shaktoolik</t>
  </si>
  <si>
    <t>SKK</t>
  </si>
  <si>
    <t>PFSH</t>
  </si>
  <si>
    <t>Sheboygan County Memorial Airport</t>
  </si>
  <si>
    <t>Sheboygan</t>
  </si>
  <si>
    <t>SBM</t>
  </si>
  <si>
    <t>KSBM</t>
  </si>
  <si>
    <t>Shelbyville</t>
  </si>
  <si>
    <t>2H0</t>
  </si>
  <si>
    <t>K2H0</t>
  </si>
  <si>
    <t>Sanderson Field</t>
  </si>
  <si>
    <t>Shelton</t>
  </si>
  <si>
    <t>SHN</t>
  </si>
  <si>
    <t>KSHN</t>
  </si>
  <si>
    <t>Sheridan County Airport</t>
  </si>
  <si>
    <t>Sheridan</t>
  </si>
  <si>
    <t>SHR</t>
  </si>
  <si>
    <t>KSHR</t>
  </si>
  <si>
    <t>Shishmaref Airport</t>
  </si>
  <si>
    <t>Shishmaref</t>
  </si>
  <si>
    <t>SHH</t>
  </si>
  <si>
    <t>PASH</t>
  </si>
  <si>
    <t>Show Low Regional Airport</t>
  </si>
  <si>
    <t>Show Low</t>
  </si>
  <si>
    <t>SOW</t>
  </si>
  <si>
    <t>KSOW</t>
  </si>
  <si>
    <t>Barksdale Air Force Base</t>
  </si>
  <si>
    <t>Shreveport</t>
  </si>
  <si>
    <t>BAD</t>
  </si>
  <si>
    <t>KBAD</t>
  </si>
  <si>
    <t>Shreveport Regional Airport</t>
  </si>
  <si>
    <t>SHV</t>
  </si>
  <si>
    <t>KSHV</t>
  </si>
  <si>
    <t>Shungnak Airport</t>
  </si>
  <si>
    <t>Shungnak</t>
  </si>
  <si>
    <t>SHG</t>
  </si>
  <si>
    <t>PAGH</t>
  </si>
  <si>
    <t>Sidney Richland Municipal Airport</t>
  </si>
  <si>
    <t>Sidney</t>
  </si>
  <si>
    <t>SDY</t>
  </si>
  <si>
    <t>KSDY</t>
  </si>
  <si>
    <t>Sidney Municipal-Lloyd W Carr Field</t>
  </si>
  <si>
    <t>SNY</t>
  </si>
  <si>
    <t>KSNY</t>
  </si>
  <si>
    <t>Sikeston Memorial Municipal Airport</t>
  </si>
  <si>
    <t>Sikeston</t>
  </si>
  <si>
    <t>SIK</t>
  </si>
  <si>
    <t>KSIK</t>
  </si>
  <si>
    <t>Silver Springs Airport</t>
  </si>
  <si>
    <t>Silver Springs</t>
  </si>
  <si>
    <t>SPZ</t>
  </si>
  <si>
    <t>KSPZ</t>
  </si>
  <si>
    <t>Sioux Gateway Col. Bud Day Field</t>
  </si>
  <si>
    <t>Sioux City</t>
  </si>
  <si>
    <t>SUX</t>
  </si>
  <si>
    <t>KSUX</t>
  </si>
  <si>
    <t>Joe Foss Field Airport</t>
  </si>
  <si>
    <t>Sioux Falls</t>
  </si>
  <si>
    <t>FSD</t>
  </si>
  <si>
    <t>KFSD</t>
  </si>
  <si>
    <t>Sitka Rocky Gutierrez Airport</t>
  </si>
  <si>
    <t>Sitka</t>
  </si>
  <si>
    <t>SIT</t>
  </si>
  <si>
    <t>PASI</t>
  </si>
  <si>
    <t>Skagway Airport</t>
  </si>
  <si>
    <t>Skagway</t>
  </si>
  <si>
    <t>SGY</t>
  </si>
  <si>
    <t>PAGY</t>
  </si>
  <si>
    <t>Sleetmute Airport</t>
  </si>
  <si>
    <t>Sleetmute</t>
  </si>
  <si>
    <t>SLQ</t>
  </si>
  <si>
    <t>PASL</t>
  </si>
  <si>
    <t>North Central State Airport</t>
  </si>
  <si>
    <t>Smithfield</t>
  </si>
  <si>
    <t>SFZ</t>
  </si>
  <si>
    <t>KSFZ</t>
  </si>
  <si>
    <t>Soldotna Airport</t>
  </si>
  <si>
    <t>Soldotna</t>
  </si>
  <si>
    <t>SXQ</t>
  </si>
  <si>
    <t>PASX</t>
  </si>
  <si>
    <t>Lake Cumberland Regional Airport</t>
  </si>
  <si>
    <t>Somerset</t>
  </si>
  <si>
    <t>SME</t>
  </si>
  <si>
    <t>KSME</t>
  </si>
  <si>
    <t>Sonora Municipal Airport</t>
  </si>
  <si>
    <t>Sonora</t>
  </si>
  <si>
    <t>SOA</t>
  </si>
  <si>
    <t>KSOA</t>
  </si>
  <si>
    <t>South Bend Regional Airport</t>
  </si>
  <si>
    <t>South Bend</t>
  </si>
  <si>
    <t>SBN</t>
  </si>
  <si>
    <t>KSBN</t>
  </si>
  <si>
    <t>South Haven Area Regional Airport</t>
  </si>
  <si>
    <t>South Haven</t>
  </si>
  <si>
    <t>LWA</t>
  </si>
  <si>
    <t>KLWA</t>
  </si>
  <si>
    <t>Lake Tahoe Airport</t>
  </si>
  <si>
    <t>South Lake Tahoe</t>
  </si>
  <si>
    <t>TVL</t>
  </si>
  <si>
    <t>KTVL</t>
  </si>
  <si>
    <t>South Naknek Nr 2 Airport</t>
  </si>
  <si>
    <t>South Naknek</t>
  </si>
  <si>
    <t>WSN</t>
  </si>
  <si>
    <t>PFWS</t>
  </si>
  <si>
    <t>Sparrevohn LRRS Airport</t>
  </si>
  <si>
    <t>Sparrevohn</t>
  </si>
  <si>
    <t>SVW</t>
  </si>
  <si>
    <t>PASV</t>
  </si>
  <si>
    <t>Black Hills Airport-Clyde Ice Field</t>
  </si>
  <si>
    <t>Spearfish-South Dakota</t>
  </si>
  <si>
    <t>SPF</t>
  </si>
  <si>
    <t>KSPF</t>
  </si>
  <si>
    <t>Spencer Municipal Airport</t>
  </si>
  <si>
    <t>Spencer</t>
  </si>
  <si>
    <t>SPW</t>
  </si>
  <si>
    <t>KSPW</t>
  </si>
  <si>
    <t>Spokane International Airport</t>
  </si>
  <si>
    <t>Spokane</t>
  </si>
  <si>
    <t>GEG</t>
  </si>
  <si>
    <t>KGEG</t>
  </si>
  <si>
    <t>Felts Field</t>
  </si>
  <si>
    <t>SFF</t>
  </si>
  <si>
    <t>KSFF</t>
  </si>
  <si>
    <t>Fairchild Air Force Base</t>
  </si>
  <si>
    <t>SKA</t>
  </si>
  <si>
    <t>KSKA</t>
  </si>
  <si>
    <t>Springfield Branson National Airport</t>
  </si>
  <si>
    <t>Springfield</t>
  </si>
  <si>
    <t>SGF</t>
  </si>
  <si>
    <t>KSGF</t>
  </si>
  <si>
    <t>Springfield-Beckley Municipal Airport</t>
  </si>
  <si>
    <t>SGH</t>
  </si>
  <si>
    <t>KSGH</t>
  </si>
  <si>
    <t>Abraham Lincoln Capital Airport</t>
  </si>
  <si>
    <t>SPI</t>
  </si>
  <si>
    <t>KSPI</t>
  </si>
  <si>
    <t>St Mary's Airport</t>
  </si>
  <si>
    <t>St Mary's</t>
  </si>
  <si>
    <t>KSM</t>
  </si>
  <si>
    <t>PASM</t>
  </si>
  <si>
    <t>Northeast Florida Regional Airport</t>
  </si>
  <si>
    <t>St. Augustine Airport</t>
  </si>
  <si>
    <t>UST</t>
  </si>
  <si>
    <t>KSGJ</t>
  </si>
  <si>
    <t>Lambert St Louis International Airport</t>
  </si>
  <si>
    <t>STL</t>
  </si>
  <si>
    <t>KSTL</t>
  </si>
  <si>
    <t>St Michael Airport</t>
  </si>
  <si>
    <t>St. Michael</t>
  </si>
  <si>
    <t>SMK</t>
  </si>
  <si>
    <t>PAMK</t>
  </si>
  <si>
    <t>St Paul Downtown Holman Field</t>
  </si>
  <si>
    <t>St. Paul</t>
  </si>
  <si>
    <t>STP</t>
  </si>
  <si>
    <t>KSTP</t>
  </si>
  <si>
    <t>St Paul Island Airport</t>
  </si>
  <si>
    <t>St. Paul Island</t>
  </si>
  <si>
    <t>SNP</t>
  </si>
  <si>
    <t>PASN</t>
  </si>
  <si>
    <t>St Petersburg Clearwater International Airport</t>
  </si>
  <si>
    <t>PIE</t>
  </si>
  <si>
    <t>KPIE</t>
  </si>
  <si>
    <t>Albert Whitted Airport</t>
  </si>
  <si>
    <t>SPG</t>
  </si>
  <si>
    <t>KSPG</t>
  </si>
  <si>
    <t>University Park Airport</t>
  </si>
  <si>
    <t>State College Pennsylvania</t>
  </si>
  <si>
    <t>SCE</t>
  </si>
  <si>
    <t>KUNV</t>
  </si>
  <si>
    <t>Statesville Regional Airport</t>
  </si>
  <si>
    <t>Statesville</t>
  </si>
  <si>
    <t>SVH</t>
  </si>
  <si>
    <t>KSVH</t>
  </si>
  <si>
    <t>Steamboat Springs Bob Adams Field</t>
  </si>
  <si>
    <t>Steamboat Springs</t>
  </si>
  <si>
    <t>SBS</t>
  </si>
  <si>
    <t>KSBS</t>
  </si>
  <si>
    <t>Sterling Municipal Airport</t>
  </si>
  <si>
    <t>Sterling</t>
  </si>
  <si>
    <t>STK</t>
  </si>
  <si>
    <t>KSTK</t>
  </si>
  <si>
    <t>Stevens Point Municipal Airport</t>
  </si>
  <si>
    <t>Stevens Point</t>
  </si>
  <si>
    <t>STE</t>
  </si>
  <si>
    <t>KSTE</t>
  </si>
  <si>
    <t>Stinson Municipal Airport</t>
  </si>
  <si>
    <t>Stinson</t>
  </si>
  <si>
    <t>SSF</t>
  </si>
  <si>
    <t>KSSF</t>
  </si>
  <si>
    <t>Stockton Metropolitan Airport</t>
  </si>
  <si>
    <t>Stockton</t>
  </si>
  <si>
    <t>SCK</t>
  </si>
  <si>
    <t>KSCK</t>
  </si>
  <si>
    <t>Igor I Sikorsky Memorial Airport</t>
  </si>
  <si>
    <t>Stratford</t>
  </si>
  <si>
    <t>BDR</t>
  </si>
  <si>
    <t>KBDR</t>
  </si>
  <si>
    <t>Witham Field</t>
  </si>
  <si>
    <t>Stuart</t>
  </si>
  <si>
    <t>SUA</t>
  </si>
  <si>
    <t>KSUA</t>
  </si>
  <si>
    <t>Sublette Municipal Airport</t>
  </si>
  <si>
    <t>Sublette</t>
  </si>
  <si>
    <t>19S</t>
  </si>
  <si>
    <t>K19S</t>
  </si>
  <si>
    <t>Sugar Land Regional Airport</t>
  </si>
  <si>
    <t>Sugar Land</t>
  </si>
  <si>
    <t>SGR</t>
  </si>
  <si>
    <t>KSGR</t>
  </si>
  <si>
    <t>Shaw Air Force Base</t>
  </si>
  <si>
    <t>Sumter</t>
  </si>
  <si>
    <t>SSC</t>
  </si>
  <si>
    <t>KSSC</t>
  </si>
  <si>
    <t>Merkel Field Sylacauga Municipal Airport</t>
  </si>
  <si>
    <t>Sylacauga</t>
  </si>
  <si>
    <t>SCD</t>
  </si>
  <si>
    <t>KSCD</t>
  </si>
  <si>
    <t>Plantation Airpark</t>
  </si>
  <si>
    <t>Sylvania</t>
  </si>
  <si>
    <t>JYL</t>
  </si>
  <si>
    <t>KJYL</t>
  </si>
  <si>
    <t>Syracuse Hancock International Airport</t>
  </si>
  <si>
    <t>Syracuse</t>
  </si>
  <si>
    <t>SYR</t>
  </si>
  <si>
    <t>KSYR</t>
  </si>
  <si>
    <t>McChord Air Force Base</t>
  </si>
  <si>
    <t>Tacoma</t>
  </si>
  <si>
    <t>TCM</t>
  </si>
  <si>
    <t>KTCM</t>
  </si>
  <si>
    <t>Tacoma Narrows Airport</t>
  </si>
  <si>
    <t>TIW</t>
  </si>
  <si>
    <t>KTIW</t>
  </si>
  <si>
    <t>Talkeetna Airport</t>
  </si>
  <si>
    <t>Talkeetna</t>
  </si>
  <si>
    <t>TKA</t>
  </si>
  <si>
    <t>PATK</t>
  </si>
  <si>
    <t>Talladega Municipal Airport</t>
  </si>
  <si>
    <t>Talladega</t>
  </si>
  <si>
    <t>ASN</t>
  </si>
  <si>
    <t>KASN</t>
  </si>
  <si>
    <t>Tallahassee Regional Airport</t>
  </si>
  <si>
    <t>Tallahassee</t>
  </si>
  <si>
    <t>TLH</t>
  </si>
  <si>
    <t>KTLH</t>
  </si>
  <si>
    <t>Mac Dill Air Force Base</t>
  </si>
  <si>
    <t>Tampa</t>
  </si>
  <si>
    <t>MCF</t>
  </si>
  <si>
    <t>KMCF</t>
  </si>
  <si>
    <t>Tampa International Airport</t>
  </si>
  <si>
    <t>TPA</t>
  </si>
  <si>
    <t>KTPA</t>
  </si>
  <si>
    <t>Peter O Knight Airport</t>
  </si>
  <si>
    <t>TPF</t>
  </si>
  <si>
    <t>KTPF</t>
  </si>
  <si>
    <t>Tatalina LRRS Airport</t>
  </si>
  <si>
    <t>Tatalina</t>
  </si>
  <si>
    <t>TLJ</t>
  </si>
  <si>
    <t>PATL</t>
  </si>
  <si>
    <t>Taunton Municipal King Field</t>
  </si>
  <si>
    <t>Taunton</t>
  </si>
  <si>
    <t>TAN</t>
  </si>
  <si>
    <t>KTAN</t>
  </si>
  <si>
    <t>Teller Airport</t>
  </si>
  <si>
    <t>Teller</t>
  </si>
  <si>
    <t>TLA</t>
  </si>
  <si>
    <t>PATE</t>
  </si>
  <si>
    <t>Telluride Regional Airport</t>
  </si>
  <si>
    <t>Telluride</t>
  </si>
  <si>
    <t>TEX</t>
  </si>
  <si>
    <t>KTEX</t>
  </si>
  <si>
    <t>Draughon Miller Central Texas Regional Airport</t>
  </si>
  <si>
    <t>Temple</t>
  </si>
  <si>
    <t>TPL</t>
  </si>
  <si>
    <t>KTPL</t>
  </si>
  <si>
    <t>Terre Haute International Hulman Field</t>
  </si>
  <si>
    <t>Terre Haute</t>
  </si>
  <si>
    <t>HUF</t>
  </si>
  <si>
    <t>KHUF</t>
  </si>
  <si>
    <t>Teterboro Airport</t>
  </si>
  <si>
    <t>Teterboro</t>
  </si>
  <si>
    <t>TEB</t>
  </si>
  <si>
    <t>KTEB</t>
  </si>
  <si>
    <t>Texarkana Regional Webb Field</t>
  </si>
  <si>
    <t>Texarkana</t>
  </si>
  <si>
    <t>TXK</t>
  </si>
  <si>
    <t>KTXK</t>
  </si>
  <si>
    <t>Thief River Falls Regional Airport</t>
  </si>
  <si>
    <t>Thief River Falls</t>
  </si>
  <si>
    <t>TVF</t>
  </si>
  <si>
    <t>KTVF</t>
  </si>
  <si>
    <t>Thomasville Regional Airport</t>
  </si>
  <si>
    <t>Thomasville</t>
  </si>
  <si>
    <t>TVI</t>
  </si>
  <si>
    <t>KTVI</t>
  </si>
  <si>
    <t>Thomson-McDuffie County Airport</t>
  </si>
  <si>
    <t>Thomson</t>
  </si>
  <si>
    <t>HQU</t>
  </si>
  <si>
    <t>KHQU</t>
  </si>
  <si>
    <t>Henry Tift Myers Airport</t>
  </si>
  <si>
    <t>Tifton</t>
  </si>
  <si>
    <t>TMA</t>
  </si>
  <si>
    <t>KTMA</t>
  </si>
  <si>
    <t>Tin City Long Range Radar Station Airport</t>
  </si>
  <si>
    <t>Tin City</t>
  </si>
  <si>
    <t>TNC</t>
  </si>
  <si>
    <t>PATC</t>
  </si>
  <si>
    <t>Space Coast Regional Airport</t>
  </si>
  <si>
    <t>Titusville</t>
  </si>
  <si>
    <t>TIX</t>
  </si>
  <si>
    <t>KTIX</t>
  </si>
  <si>
    <t>Toccoa Airport - R.G. Letourneau Field</t>
  </si>
  <si>
    <t>Toccoa</t>
  </si>
  <si>
    <t>TOC</t>
  </si>
  <si>
    <t>KTOC</t>
  </si>
  <si>
    <t>Togiak Airport</t>
  </si>
  <si>
    <t>Togiak Village</t>
  </si>
  <si>
    <t>TOG</t>
  </si>
  <si>
    <t>PATG</t>
  </si>
  <si>
    <t>Tok Junction Airport</t>
  </si>
  <si>
    <t>Tok</t>
  </si>
  <si>
    <t>TKJ</t>
  </si>
  <si>
    <t>PFTO</t>
  </si>
  <si>
    <t>Toksook Bay Airport</t>
  </si>
  <si>
    <t>Toksook Bay</t>
  </si>
  <si>
    <t>OOK</t>
  </si>
  <si>
    <t>PAOO</t>
  </si>
  <si>
    <t>Toledo Express Airport</t>
  </si>
  <si>
    <t>TOL</t>
  </si>
  <si>
    <t>KTOL</t>
  </si>
  <si>
    <t>Tonopah Airport</t>
  </si>
  <si>
    <t>Tonopah</t>
  </si>
  <si>
    <t>TPH</t>
  </si>
  <si>
    <t>KTPH</t>
  </si>
  <si>
    <t>Topeka Regional Airport - Forbes Field</t>
  </si>
  <si>
    <t>Topeka</t>
  </si>
  <si>
    <t>FOE</t>
  </si>
  <si>
    <t>KFOE</t>
  </si>
  <si>
    <t>Philip Billard Municipal Airport</t>
  </si>
  <si>
    <t>TOP</t>
  </si>
  <si>
    <t>KTOP</t>
  </si>
  <si>
    <t>Zamperini Field</t>
  </si>
  <si>
    <t>Torrance</t>
  </si>
  <si>
    <t>TOA</t>
  </si>
  <si>
    <t>KTOA</t>
  </si>
  <si>
    <t>Cherry Capital Airport</t>
  </si>
  <si>
    <t>Traverse City</t>
  </si>
  <si>
    <t>TVC</t>
  </si>
  <si>
    <t>KTVC</t>
  </si>
  <si>
    <t>Trenton Mercer Airport</t>
  </si>
  <si>
    <t>TTN</t>
  </si>
  <si>
    <t>KTTN</t>
  </si>
  <si>
    <t>Portland Troutdale Airport</t>
  </si>
  <si>
    <t>Troutdale</t>
  </si>
  <si>
    <t>TTD</t>
  </si>
  <si>
    <t>KTTD</t>
  </si>
  <si>
    <t>Troy Municipal Airport</t>
  </si>
  <si>
    <t>Troy</t>
  </si>
  <si>
    <t>TOI</t>
  </si>
  <si>
    <t>KTOI</t>
  </si>
  <si>
    <t>Truckee Tahoe Airport</t>
  </si>
  <si>
    <t>Truckee</t>
  </si>
  <si>
    <t>TKF</t>
  </si>
  <si>
    <t>KTRK</t>
  </si>
  <si>
    <t>Truth Or Consequences Municipal Airport</t>
  </si>
  <si>
    <t>Truth Or Consequences</t>
  </si>
  <si>
    <t>TCS</t>
  </si>
  <si>
    <t>KTCS</t>
  </si>
  <si>
    <t>Marana Regional Airport</t>
  </si>
  <si>
    <t>Tucson</t>
  </si>
  <si>
    <t>AVW</t>
  </si>
  <si>
    <t>KAVQ</t>
  </si>
  <si>
    <t>Davis Monthan Air Force Base</t>
  </si>
  <si>
    <t>DMA</t>
  </si>
  <si>
    <t>KDMA</t>
  </si>
  <si>
    <t>Tucson International Airport</t>
  </si>
  <si>
    <t>TUS</t>
  </si>
  <si>
    <t>KTUS</t>
  </si>
  <si>
    <t>Tucumcari Municipal Airport</t>
  </si>
  <si>
    <t>Tucumcari</t>
  </si>
  <si>
    <t>TCC</t>
  </si>
  <si>
    <t>KTCC</t>
  </si>
  <si>
    <t>Richard Lloyd Jones Jr Airport</t>
  </si>
  <si>
    <t>Tulsa</t>
  </si>
  <si>
    <t>RVS</t>
  </si>
  <si>
    <t>KRVS</t>
  </si>
  <si>
    <t>Tulsa International Airport</t>
  </si>
  <si>
    <t>TUL</t>
  </si>
  <si>
    <t>KTUL</t>
  </si>
  <si>
    <t>Tunica Municipal Airport</t>
  </si>
  <si>
    <t>Tunica</t>
  </si>
  <si>
    <t>UTM</t>
  </si>
  <si>
    <t>KUTA</t>
  </si>
  <si>
    <t>Tupelo Regional Airport</t>
  </si>
  <si>
    <t>Tupelo</t>
  </si>
  <si>
    <t>TUP</t>
  </si>
  <si>
    <t>KTUP</t>
  </si>
  <si>
    <t>Tuscaloosa Regional Airport</t>
  </si>
  <si>
    <t>Tuscaloosa AL</t>
  </si>
  <si>
    <t>TCL</t>
  </si>
  <si>
    <t>KTCL</t>
  </si>
  <si>
    <t>Twentynine Palms (Self) Airport</t>
  </si>
  <si>
    <t>Twenty Nine Palms</t>
  </si>
  <si>
    <t>NXP</t>
  </si>
  <si>
    <t>KNXP</t>
  </si>
  <si>
    <t>Joslin Field Magic Valley Regional Airport</t>
  </si>
  <si>
    <t>Twin Falls</t>
  </si>
  <si>
    <t>TWF</t>
  </si>
  <si>
    <t>KTWF</t>
  </si>
  <si>
    <t>Tyler Pounds Regional Airport</t>
  </si>
  <si>
    <t>Tyler</t>
  </si>
  <si>
    <t>TYR</t>
  </si>
  <si>
    <t>KTYR</t>
  </si>
  <si>
    <t>Ukiah Municipal Airport</t>
  </si>
  <si>
    <t>Ukiah</t>
  </si>
  <si>
    <t>UKI</t>
  </si>
  <si>
    <t>KUKI</t>
  </si>
  <si>
    <t>Ulysses Airport</t>
  </si>
  <si>
    <t>Ulysses</t>
  </si>
  <si>
    <t>ULS</t>
  </si>
  <si>
    <t>KULS</t>
  </si>
  <si>
    <t>Unalakleet Airport</t>
  </si>
  <si>
    <t>Unalakleet</t>
  </si>
  <si>
    <t>UNK</t>
  </si>
  <si>
    <t>PAUN</t>
  </si>
  <si>
    <t>Unalaska Airport</t>
  </si>
  <si>
    <t>Unalaska</t>
  </si>
  <si>
    <t>DUT</t>
  </si>
  <si>
    <t>PADU</t>
  </si>
  <si>
    <t>Cable Airport</t>
  </si>
  <si>
    <t>Upland</t>
  </si>
  <si>
    <t>CCB</t>
  </si>
  <si>
    <t>KCCB</t>
  </si>
  <si>
    <t>Garner Field</t>
  </si>
  <si>
    <t>Uvalde</t>
  </si>
  <si>
    <t>UVA</t>
  </si>
  <si>
    <t>KUVA</t>
  </si>
  <si>
    <t>Eagle County Regional Airport</t>
  </si>
  <si>
    <t>Vail</t>
  </si>
  <si>
    <t>EGE</t>
  </si>
  <si>
    <t>KEGE</t>
  </si>
  <si>
    <t>Valdez Pioneer Field</t>
  </si>
  <si>
    <t>Valdez</t>
  </si>
  <si>
    <t>VDZ</t>
  </si>
  <si>
    <t>PAVD</t>
  </si>
  <si>
    <t>Moody Air Force Base</t>
  </si>
  <si>
    <t>Valdosta</t>
  </si>
  <si>
    <t>VAD</t>
  </si>
  <si>
    <t>KVAD</t>
  </si>
  <si>
    <t>Valdosta Regional Airport</t>
  </si>
  <si>
    <t>VLD</t>
  </si>
  <si>
    <t>KVLD</t>
  </si>
  <si>
    <t>Miller Field</t>
  </si>
  <si>
    <t>Valentine</t>
  </si>
  <si>
    <t>VTN</t>
  </si>
  <si>
    <t>KVTN</t>
  </si>
  <si>
    <t>Destin-Ft Walton Beach Airport</t>
  </si>
  <si>
    <t>Valparaiso</t>
  </si>
  <si>
    <t>VPS</t>
  </si>
  <si>
    <t>KVPS</t>
  </si>
  <si>
    <t>Porter County Municipal Airport</t>
  </si>
  <si>
    <t>Valparaiso IN</t>
  </si>
  <si>
    <t>VPZ</t>
  </si>
  <si>
    <t>KVPZ</t>
  </si>
  <si>
    <t>Van Nuys Airport</t>
  </si>
  <si>
    <t>Van Nuys</t>
  </si>
  <si>
    <t>VNY</t>
  </si>
  <si>
    <t>KVNY</t>
  </si>
  <si>
    <t>Van Wert County Airport</t>
  </si>
  <si>
    <t>Van Wert</t>
  </si>
  <si>
    <t>VNW</t>
  </si>
  <si>
    <t>KVNW</t>
  </si>
  <si>
    <t>Venetie Airport</t>
  </si>
  <si>
    <t>Venetie</t>
  </si>
  <si>
    <t>VEE</t>
  </si>
  <si>
    <t>PAVE</t>
  </si>
  <si>
    <t>Venice Municipal Airport</t>
  </si>
  <si>
    <t>VNC</t>
  </si>
  <si>
    <t>KVNC</t>
  </si>
  <si>
    <t>Vernal Regional Airport</t>
  </si>
  <si>
    <t>Vernal</t>
  </si>
  <si>
    <t>VEL</t>
  </si>
  <si>
    <t>KVEL</t>
  </si>
  <si>
    <t>Vero Beach Municipal Airport</t>
  </si>
  <si>
    <t>Vero Beach</t>
  </si>
  <si>
    <t>VRB</t>
  </si>
  <si>
    <t>KVRB</t>
  </si>
  <si>
    <t>Victoria Regional Airport</t>
  </si>
  <si>
    <t>VCT</t>
  </si>
  <si>
    <t>KVCT</t>
  </si>
  <si>
    <t>Southern California Logistics Airport</t>
  </si>
  <si>
    <t>Victorville</t>
  </si>
  <si>
    <t>VCV</t>
  </si>
  <si>
    <t>KVCV</t>
  </si>
  <si>
    <t>Martha's Vineyard Airport</t>
  </si>
  <si>
    <t>Vineyard Haven MA</t>
  </si>
  <si>
    <t>MVY</t>
  </si>
  <si>
    <t>KMVY</t>
  </si>
  <si>
    <t>Visalia Municipal Airport</t>
  </si>
  <si>
    <t>Visalia</t>
  </si>
  <si>
    <t>VIS</t>
  </si>
  <si>
    <t>KVIS</t>
  </si>
  <si>
    <t>Waco Regional Airport</t>
  </si>
  <si>
    <t>Waco</t>
  </si>
  <si>
    <t>ACT</t>
  </si>
  <si>
    <t>KACT</t>
  </si>
  <si>
    <t>TSTC Waco Airport</t>
  </si>
  <si>
    <t>CNW</t>
  </si>
  <si>
    <t>KCNW</t>
  </si>
  <si>
    <t>Wheeler Army Airfield</t>
  </si>
  <si>
    <t>Wahiawa</t>
  </si>
  <si>
    <t>HHI</t>
  </si>
  <si>
    <t>PHHI</t>
  </si>
  <si>
    <t>Wahoo Municipal Airport</t>
  </si>
  <si>
    <t>Wahoo</t>
  </si>
  <si>
    <t>AHQ</t>
  </si>
  <si>
    <t>KAHQ</t>
  </si>
  <si>
    <t>Waikoloa Heliport</t>
  </si>
  <si>
    <t>Waikoloa Village</t>
  </si>
  <si>
    <t>WKL</t>
  </si>
  <si>
    <t>HI07</t>
  </si>
  <si>
    <t>Wainwright Airport</t>
  </si>
  <si>
    <t>Wainwright</t>
  </si>
  <si>
    <t>AIN</t>
  </si>
  <si>
    <t>PAWI</t>
  </si>
  <si>
    <t>Wales Airport</t>
  </si>
  <si>
    <t>Wales</t>
  </si>
  <si>
    <t>WAA</t>
  </si>
  <si>
    <t>PAIW</t>
  </si>
  <si>
    <t>Walla Walla Regional Airport</t>
  </si>
  <si>
    <t>Walla Walla</t>
  </si>
  <si>
    <t>ALW</t>
  </si>
  <si>
    <t>KALW</t>
  </si>
  <si>
    <t>Wallops Flight Facility Airport</t>
  </si>
  <si>
    <t>Wallops Island</t>
  </si>
  <si>
    <t>WAL</t>
  </si>
  <si>
    <t>KWAL</t>
  </si>
  <si>
    <t>Ronald Reagan Washington National Airport</t>
  </si>
  <si>
    <t>Washington</t>
  </si>
  <si>
    <t>DCA</t>
  </si>
  <si>
    <t>KDCA</t>
  </si>
  <si>
    <t>Washington Dulles International Airport</t>
  </si>
  <si>
    <t>IAD</t>
  </si>
  <si>
    <t>KIAD</t>
  </si>
  <si>
    <t>Warren Field</t>
  </si>
  <si>
    <t>OCW</t>
  </si>
  <si>
    <t>KOCW</t>
  </si>
  <si>
    <t>Westerly State Airport</t>
  </si>
  <si>
    <t>Washington County</t>
  </si>
  <si>
    <t>WST</t>
  </si>
  <si>
    <t>KWST</t>
  </si>
  <si>
    <t>Wasilla Airport</t>
  </si>
  <si>
    <t>Wasilla</t>
  </si>
  <si>
    <t>WWA</t>
  </si>
  <si>
    <t>PAWS</t>
  </si>
  <si>
    <t>Central Wisconsin Airport</t>
  </si>
  <si>
    <t>Wassau</t>
  </si>
  <si>
    <t>CWA</t>
  </si>
  <si>
    <t>KCWA</t>
  </si>
  <si>
    <t>Waterloo Regional Airport</t>
  </si>
  <si>
    <t>ALO</t>
  </si>
  <si>
    <t>KALO</t>
  </si>
  <si>
    <t>Watertown International Airport</t>
  </si>
  <si>
    <t>Watertown</t>
  </si>
  <si>
    <t>ART</t>
  </si>
  <si>
    <t>KART</t>
  </si>
  <si>
    <t>Watertown Regional Airport</t>
  </si>
  <si>
    <t>ATY</t>
  </si>
  <si>
    <t>KATY</t>
  </si>
  <si>
    <t>Watsonville Municipal Airport</t>
  </si>
  <si>
    <t>Watsonville</t>
  </si>
  <si>
    <t>WVI</t>
  </si>
  <si>
    <t>KWVI</t>
  </si>
  <si>
    <t>Waupaca Municipal Airport</t>
  </si>
  <si>
    <t>Waupaca</t>
  </si>
  <si>
    <t>PCZ</t>
  </si>
  <si>
    <t>KPCZ</t>
  </si>
  <si>
    <t>Wausau Downtown Airport</t>
  </si>
  <si>
    <t>Wausau</t>
  </si>
  <si>
    <t>AUW</t>
  </si>
  <si>
    <t>KAUW</t>
  </si>
  <si>
    <t>Wellington Municipal Airport</t>
  </si>
  <si>
    <t>EGT</t>
  </si>
  <si>
    <t>KEGT</t>
  </si>
  <si>
    <t>Pangborn Memorial Airport</t>
  </si>
  <si>
    <t>Wenatchee</t>
  </si>
  <si>
    <t>EAT</t>
  </si>
  <si>
    <t>KEAT</t>
  </si>
  <si>
    <t>Wendover Airport</t>
  </si>
  <si>
    <t>Wendover</t>
  </si>
  <si>
    <t>ENV</t>
  </si>
  <si>
    <t>KENV</t>
  </si>
  <si>
    <t>Dupage Airport</t>
  </si>
  <si>
    <t>West Chicago</t>
  </si>
  <si>
    <t>DPA</t>
  </si>
  <si>
    <t>KDPA</t>
  </si>
  <si>
    <t>Brandywine Airport</t>
  </si>
  <si>
    <t>West Goshen Township</t>
  </si>
  <si>
    <t>OQN</t>
  </si>
  <si>
    <t>KOQN</t>
  </si>
  <si>
    <t>Francis S Gabreski Airport</t>
  </si>
  <si>
    <t>West Hampton Beach</t>
  </si>
  <si>
    <t>FOK</t>
  </si>
  <si>
    <t>KFOK</t>
  </si>
  <si>
    <t>Palm Beach County Park Airport</t>
  </si>
  <si>
    <t>West Palm Beach</t>
  </si>
  <si>
    <t>LNA</t>
  </si>
  <si>
    <t>KLNA</t>
  </si>
  <si>
    <t>Palm Beach International Airport</t>
  </si>
  <si>
    <t>PBI</t>
  </si>
  <si>
    <t>KPBI</t>
  </si>
  <si>
    <t>Yellowstone Airport</t>
  </si>
  <si>
    <t>West Yellowstone</t>
  </si>
  <si>
    <t>WYS</t>
  </si>
  <si>
    <t>KWYS</t>
  </si>
  <si>
    <t>Barnes Municipal Airport</t>
  </si>
  <si>
    <t>Westfield</t>
  </si>
  <si>
    <t>BAF</t>
  </si>
  <si>
    <t>KBAF</t>
  </si>
  <si>
    <t>Shenandoah Valley Regional Airport</t>
  </si>
  <si>
    <t>Weyers Cave</t>
  </si>
  <si>
    <t>SHD</t>
  </si>
  <si>
    <t>KSHD</t>
  </si>
  <si>
    <t>Wheeling Ohio County Airport</t>
  </si>
  <si>
    <t>Wheeling</t>
  </si>
  <si>
    <t>HLG</t>
  </si>
  <si>
    <t>KHLG</t>
  </si>
  <si>
    <t>Whidbey Island Naval Air Station /Ault Field/ Airport</t>
  </si>
  <si>
    <t>Whidbey Island</t>
  </si>
  <si>
    <t>NUW</t>
  </si>
  <si>
    <t>KNUW</t>
  </si>
  <si>
    <t>White Mountain Airport</t>
  </si>
  <si>
    <t>White Mountain</t>
  </si>
  <si>
    <t>WMO</t>
  </si>
  <si>
    <t>PAWM</t>
  </si>
  <si>
    <t>Westchester County Airport</t>
  </si>
  <si>
    <t>White Plains</t>
  </si>
  <si>
    <t>HPN</t>
  </si>
  <si>
    <t>KHPN</t>
  </si>
  <si>
    <t>Condron Army Air Field</t>
  </si>
  <si>
    <t>White Sands</t>
  </si>
  <si>
    <t>WSD</t>
  </si>
  <si>
    <t>KWSD</t>
  </si>
  <si>
    <t>Beech Factory Airport</t>
  </si>
  <si>
    <t>Wichita</t>
  </si>
  <si>
    <t>BEC</t>
  </si>
  <si>
    <t>KBEC</t>
  </si>
  <si>
    <t>Mc Connell Air Force Base</t>
  </si>
  <si>
    <t>IAB</t>
  </si>
  <si>
    <t>KIAB</t>
  </si>
  <si>
    <t>Wichita Mid Continent Airport</t>
  </si>
  <si>
    <t>ICT</t>
  </si>
  <si>
    <t>KICT</t>
  </si>
  <si>
    <t>Sheppard Air Force Base-Wichita Falls Municipal Airport</t>
  </si>
  <si>
    <t>Wichita Falls</t>
  </si>
  <si>
    <t>SPS</t>
  </si>
  <si>
    <t>KSPS</t>
  </si>
  <si>
    <t>Wickenburg Municipal Airport</t>
  </si>
  <si>
    <t>Wickenburg</t>
  </si>
  <si>
    <t>E25</t>
  </si>
  <si>
    <t>KE25</t>
  </si>
  <si>
    <t>Cape May County Airport</t>
  </si>
  <si>
    <t>Wildwood</t>
  </si>
  <si>
    <t>WWD</t>
  </si>
  <si>
    <t>KWWD</t>
  </si>
  <si>
    <t>Wilkes Barre Wyoming Valley Airport</t>
  </si>
  <si>
    <t>Wilkes-Barre</t>
  </si>
  <si>
    <t>WBW</t>
  </si>
  <si>
    <t>KWBW</t>
  </si>
  <si>
    <t>Williamsburg Jamestown Airport</t>
  </si>
  <si>
    <t>Williamsburg</t>
  </si>
  <si>
    <t>JGG</t>
  </si>
  <si>
    <t>KJGG</t>
  </si>
  <si>
    <t>Williamson Sodus Airport</t>
  </si>
  <si>
    <t>Williamson</t>
  </si>
  <si>
    <t>SDC</t>
  </si>
  <si>
    <t>KSDC</t>
  </si>
  <si>
    <t>Williamsport Regional Airport</t>
  </si>
  <si>
    <t>Williamsport</t>
  </si>
  <si>
    <t>IPT</t>
  </si>
  <si>
    <t>KIPT</t>
  </si>
  <si>
    <t>Windham Airport</t>
  </si>
  <si>
    <t>Willimantic</t>
  </si>
  <si>
    <t>IJD</t>
  </si>
  <si>
    <t>KIJD</t>
  </si>
  <si>
    <t>Sloulin Field International Airport</t>
  </si>
  <si>
    <t>Williston</t>
  </si>
  <si>
    <t>ISN</t>
  </si>
  <si>
    <t>KISN</t>
  </si>
  <si>
    <t>Willoughby Lost Nation Municipal Airport</t>
  </si>
  <si>
    <t>Willoughby</t>
  </si>
  <si>
    <t>LNN</t>
  </si>
  <si>
    <t>KLNN</t>
  </si>
  <si>
    <t>Willow Grove Naval Air Station/Joint Reserve Base</t>
  </si>
  <si>
    <t>Willow Grove</t>
  </si>
  <si>
    <t>NXX</t>
  </si>
  <si>
    <t>KNXX</t>
  </si>
  <si>
    <t>New Castle Airport</t>
  </si>
  <si>
    <t>Wilmington</t>
  </si>
  <si>
    <t>ILG</t>
  </si>
  <si>
    <t>KILG</t>
  </si>
  <si>
    <t>Wilmington International Airport</t>
  </si>
  <si>
    <t>ILM</t>
  </si>
  <si>
    <t>KILM</t>
  </si>
  <si>
    <t>Wilmington Airpark</t>
  </si>
  <si>
    <t>ILN</t>
  </si>
  <si>
    <t>KILN</t>
  </si>
  <si>
    <t>Barrow County Airport</t>
  </si>
  <si>
    <t>Winder</t>
  </si>
  <si>
    <t>WDR</t>
  </si>
  <si>
    <t>KWDR</t>
  </si>
  <si>
    <t>Windom Municipal Airport</t>
  </si>
  <si>
    <t>Windom</t>
  </si>
  <si>
    <t>MWM</t>
  </si>
  <si>
    <t>KMWM</t>
  </si>
  <si>
    <t>Bradley International Airport</t>
  </si>
  <si>
    <t>Windsor Locks</t>
  </si>
  <si>
    <t>BDL</t>
  </si>
  <si>
    <t>KBDL</t>
  </si>
  <si>
    <t>Winkler County Airport</t>
  </si>
  <si>
    <t>Wink</t>
  </si>
  <si>
    <t>INK</t>
  </si>
  <si>
    <t>KINK</t>
  </si>
  <si>
    <t>Winnemucca Municipal Airport</t>
  </si>
  <si>
    <t>Winnemucca</t>
  </si>
  <si>
    <t>WMC</t>
  </si>
  <si>
    <t>KWMC</t>
  </si>
  <si>
    <t>Fairfield County Airport</t>
  </si>
  <si>
    <t>Winnsboro</t>
  </si>
  <si>
    <t>FDW</t>
  </si>
  <si>
    <t>KFDW</t>
  </si>
  <si>
    <t>Winslow Lindbergh Regional Airport</t>
  </si>
  <si>
    <t>Winslow</t>
  </si>
  <si>
    <t>INW</t>
  </si>
  <si>
    <t>KINW</t>
  </si>
  <si>
    <t>Smith Reynolds Airport</t>
  </si>
  <si>
    <t>Winston-salem</t>
  </si>
  <si>
    <t>INT</t>
  </si>
  <si>
    <t>KINT</t>
  </si>
  <si>
    <t>Winter Haven Municipal Airport - Gilbert Field</t>
  </si>
  <si>
    <t>Winter Haven</t>
  </si>
  <si>
    <t>GIF</t>
  </si>
  <si>
    <t>KGIF</t>
  </si>
  <si>
    <t>Alexander Field South Wood County Airport</t>
  </si>
  <si>
    <t>Wisconsin Rapids</t>
  </si>
  <si>
    <t>ISW</t>
  </si>
  <si>
    <t>KISW</t>
  </si>
  <si>
    <t>L M Clayton Airport</t>
  </si>
  <si>
    <t>Wolf Point</t>
  </si>
  <si>
    <t>OLF</t>
  </si>
  <si>
    <t>KOLF</t>
  </si>
  <si>
    <t>West Woodward Airport</t>
  </si>
  <si>
    <t>Woodward</t>
  </si>
  <si>
    <t>WWR</t>
  </si>
  <si>
    <t>KWWR</t>
  </si>
  <si>
    <t>Worcester Regional Airport</t>
  </si>
  <si>
    <t>Worcester</t>
  </si>
  <si>
    <t>ORH</t>
  </si>
  <si>
    <t>KORH</t>
  </si>
  <si>
    <t>Worland Municipal Airport</t>
  </si>
  <si>
    <t>Worland</t>
  </si>
  <si>
    <t>WRL</t>
  </si>
  <si>
    <t>KWRL</t>
  </si>
  <si>
    <t>Wrangell Airport</t>
  </si>
  <si>
    <t>Wrangell</t>
  </si>
  <si>
    <t>WRG</t>
  </si>
  <si>
    <t>PAWG</t>
  </si>
  <si>
    <t>Mc Guire Air Force Base</t>
  </si>
  <si>
    <t>Wrightstown</t>
  </si>
  <si>
    <t>WRI</t>
  </si>
  <si>
    <t>KWRI</t>
  </si>
  <si>
    <t>Yakataga Airport</t>
  </si>
  <si>
    <t>Yakataga</t>
  </si>
  <si>
    <t>CYT</t>
  </si>
  <si>
    <t>PACY</t>
  </si>
  <si>
    <t>Yakima Air Terminal McAllister Field</t>
  </si>
  <si>
    <t>Yakima</t>
  </si>
  <si>
    <t>YKM</t>
  </si>
  <si>
    <t>KYKM</t>
  </si>
  <si>
    <t>Yakutat Airport</t>
  </si>
  <si>
    <t>Yakutat</t>
  </si>
  <si>
    <t>YAK</t>
  </si>
  <si>
    <t>PAYA</t>
  </si>
  <si>
    <t>Chan Gurney Municipal Airport</t>
  </si>
  <si>
    <t>Yankton</t>
  </si>
  <si>
    <t>YKN</t>
  </si>
  <si>
    <t>KYKN</t>
  </si>
  <si>
    <t>Youngstown Warren Regional Airport</t>
  </si>
  <si>
    <t>Youngstown</t>
  </si>
  <si>
    <t>YNG</t>
  </si>
  <si>
    <t>KYNG</t>
  </si>
  <si>
    <t>Yuba County Airport</t>
  </si>
  <si>
    <t>Yuba City</t>
  </si>
  <si>
    <t>MYV</t>
  </si>
  <si>
    <t>KMYV</t>
  </si>
  <si>
    <t>Yuma MCAS/Yuma International Airport</t>
  </si>
  <si>
    <t>Yuma</t>
  </si>
  <si>
    <t>YUM</t>
  </si>
  <si>
    <t>KNYL</t>
  </si>
  <si>
    <t>Zanesville Municipal Airport</t>
  </si>
  <si>
    <t>Zanesville</t>
  </si>
  <si>
    <t>ZZV</t>
  </si>
  <si>
    <t>KZZV</t>
  </si>
  <si>
    <t>Zephyrhills Municipal Airport</t>
  </si>
  <si>
    <t>Zephyrhills</t>
  </si>
  <si>
    <t>ZPH</t>
  </si>
  <si>
    <t>KZPH</t>
  </si>
  <si>
    <t>Black Rock Airport</t>
  </si>
  <si>
    <t>Zuni Pueblo</t>
  </si>
  <si>
    <t>ZUN</t>
  </si>
  <si>
    <t>KZUN</t>
  </si>
  <si>
    <t>Artigas International Airport</t>
  </si>
  <si>
    <t xml:space="preserve">Artigas </t>
  </si>
  <si>
    <t>Uruguay</t>
  </si>
  <si>
    <t>ATI</t>
  </si>
  <si>
    <t>SUAG</t>
  </si>
  <si>
    <t>Laguna de Los Patos International Airport</t>
  </si>
  <si>
    <t>Colonia</t>
  </si>
  <si>
    <t>CYR</t>
  </si>
  <si>
    <t>SUCA</t>
  </si>
  <si>
    <t>El Jaguel / Punta del Este Airport</t>
  </si>
  <si>
    <t>Maldonado</t>
  </si>
  <si>
    <t>MDO</t>
  </si>
  <si>
    <t>SUPE</t>
  </si>
  <si>
    <t>Cerro Largo International Airport</t>
  </si>
  <si>
    <t>Melo</t>
  </si>
  <si>
    <t>MLZ</t>
  </si>
  <si>
    <t>SUMO</t>
  </si>
  <si>
    <t>Carrasco International /General C L Berisso Airport</t>
  </si>
  <si>
    <t>Montevideo</t>
  </si>
  <si>
    <t>MVD</t>
  </si>
  <si>
    <t>SUMU</t>
  </si>
  <si>
    <t>Tydeo Larre Borges Airport</t>
  </si>
  <si>
    <t>Paysandu</t>
  </si>
  <si>
    <t>PDU</t>
  </si>
  <si>
    <t>SUPU</t>
  </si>
  <si>
    <t>Capitan Corbeta CA Curbelo International Airport</t>
  </si>
  <si>
    <t>Punta del Este</t>
  </si>
  <si>
    <t>PDP</t>
  </si>
  <si>
    <t>SULS</t>
  </si>
  <si>
    <t>Presidente General Don Oscar D. Gestido International Airport</t>
  </si>
  <si>
    <t>Rivera</t>
  </si>
  <si>
    <t>RVY</t>
  </si>
  <si>
    <t>SURV</t>
  </si>
  <si>
    <t>Nueva Hesperides International Airport</t>
  </si>
  <si>
    <t>Salto</t>
  </si>
  <si>
    <t>STY</t>
  </si>
  <si>
    <t>SUSO</t>
  </si>
  <si>
    <t>Andizhan Airport</t>
  </si>
  <si>
    <t>Andizhan</t>
  </si>
  <si>
    <t>Uzbekistan</t>
  </si>
  <si>
    <t>AZN</t>
  </si>
  <si>
    <t>UTKA</t>
  </si>
  <si>
    <t>Bukhara Airport</t>
  </si>
  <si>
    <t>Bukhara</t>
  </si>
  <si>
    <t>BHK</t>
  </si>
  <si>
    <t>UTSB</t>
  </si>
  <si>
    <t>Fergana International Airport</t>
  </si>
  <si>
    <t>Fergana</t>
  </si>
  <si>
    <t>FEG</t>
  </si>
  <si>
    <t>UTKF</t>
  </si>
  <si>
    <t>Karshi Khanabad Airport</t>
  </si>
  <si>
    <t>Khanabad</t>
  </si>
  <si>
    <t>KSQ</t>
  </si>
  <si>
    <t>UTSL</t>
  </si>
  <si>
    <t>Namangan Airport</t>
  </si>
  <si>
    <t>Namangan</t>
  </si>
  <si>
    <t>NMA</t>
  </si>
  <si>
    <t>UTKN</t>
  </si>
  <si>
    <t>Navoi Airport</t>
  </si>
  <si>
    <t>Navoi</t>
  </si>
  <si>
    <t>NVI</t>
  </si>
  <si>
    <t>UTSA</t>
  </si>
  <si>
    <t>Nukus Airport</t>
  </si>
  <si>
    <t>Nukus</t>
  </si>
  <si>
    <t>NCU</t>
  </si>
  <si>
    <t>UTNN</t>
  </si>
  <si>
    <t>Samarkand Airport</t>
  </si>
  <si>
    <t>Samarkand</t>
  </si>
  <si>
    <t>SKD</t>
  </si>
  <si>
    <t>UTSS</t>
  </si>
  <si>
    <t>Tashkent International Airport</t>
  </si>
  <si>
    <t>Tashkent</t>
  </si>
  <si>
    <t>TAS</t>
  </si>
  <si>
    <t>UTTT</t>
  </si>
  <si>
    <t>Termez Airport</t>
  </si>
  <si>
    <t>Termez</t>
  </si>
  <si>
    <t>TMJ</t>
  </si>
  <si>
    <t>UTST</t>
  </si>
  <si>
    <t>Urgench Airport</t>
  </si>
  <si>
    <t>Urgench</t>
  </si>
  <si>
    <t>UGC</t>
  </si>
  <si>
    <t>UTNU</t>
  </si>
  <si>
    <t>Sugraly Airport</t>
  </si>
  <si>
    <t>Zarafshan</t>
  </si>
  <si>
    <t>AFS</t>
  </si>
  <si>
    <t>UTSN</t>
  </si>
  <si>
    <t>Mota Lava Airport</t>
  </si>
  <si>
    <t>Ablow</t>
  </si>
  <si>
    <t>Vanuatu</t>
  </si>
  <si>
    <t>MTV</t>
  </si>
  <si>
    <t>NVSA</t>
  </si>
  <si>
    <t>Ulei Airport</t>
  </si>
  <si>
    <t>Ambryn Island</t>
  </si>
  <si>
    <t>ULB</t>
  </si>
  <si>
    <t>NVSU</t>
  </si>
  <si>
    <t>Aneityum Airport</t>
  </si>
  <si>
    <t>Anelghowhat</t>
  </si>
  <si>
    <t>AUY</t>
  </si>
  <si>
    <t>NVVA</t>
  </si>
  <si>
    <t>Aniwa Airport</t>
  </si>
  <si>
    <t>Aniwa</t>
  </si>
  <si>
    <t>AWD</t>
  </si>
  <si>
    <t>NVVB</t>
  </si>
  <si>
    <t>Craig Cove Airport</t>
  </si>
  <si>
    <t>Craig Cove</t>
  </si>
  <si>
    <t>CCV</t>
  </si>
  <si>
    <t>NVSF</t>
  </si>
  <si>
    <t>Dillon's Bay Airport</t>
  </si>
  <si>
    <t>Dillon's Bay</t>
  </si>
  <si>
    <t>DLY</t>
  </si>
  <si>
    <t>NVVD</t>
  </si>
  <si>
    <t>Futuna Airport</t>
  </si>
  <si>
    <t>Futuna Island</t>
  </si>
  <si>
    <t>FTA</t>
  </si>
  <si>
    <t>NVVF</t>
  </si>
  <si>
    <t>Gaua Island Airport</t>
  </si>
  <si>
    <t>Gaua Island</t>
  </si>
  <si>
    <t>ZGU</t>
  </si>
  <si>
    <t>NVSQ</t>
  </si>
  <si>
    <t>Ipota Airport</t>
  </si>
  <si>
    <t>Ipota</t>
  </si>
  <si>
    <t>IPA</t>
  </si>
  <si>
    <t>NVVI</t>
  </si>
  <si>
    <t>Lamap Airport</t>
  </si>
  <si>
    <t>Lamap</t>
  </si>
  <si>
    <t>LPM</t>
  </si>
  <si>
    <t>NVSL</t>
  </si>
  <si>
    <t>Lamen Bay Airport</t>
  </si>
  <si>
    <t>Lamen Bay</t>
  </si>
  <si>
    <t>LNB</t>
  </si>
  <si>
    <t>NVSM</t>
  </si>
  <si>
    <t>Torres Airstrip</t>
  </si>
  <si>
    <t>Loh/Linua</t>
  </si>
  <si>
    <t>TOH</t>
  </si>
  <si>
    <t>NVSD</t>
  </si>
  <si>
    <t>Longana Airport</t>
  </si>
  <si>
    <t>Longana</t>
  </si>
  <si>
    <t>LOD</t>
  </si>
  <si>
    <t>NVSG</t>
  </si>
  <si>
    <t>Lonorore Airport</t>
  </si>
  <si>
    <t>Lonorore</t>
  </si>
  <si>
    <t>LNE</t>
  </si>
  <si>
    <t>NVSO</t>
  </si>
  <si>
    <t>Maewo-Naone Airport</t>
  </si>
  <si>
    <t>Maewo Island</t>
  </si>
  <si>
    <t>MWF</t>
  </si>
  <si>
    <t>NVSN</t>
  </si>
  <si>
    <t>Southwest Bay Airport</t>
  </si>
  <si>
    <t>Malekula Island</t>
  </si>
  <si>
    <t>SWJ</t>
  </si>
  <si>
    <t>NVSX</t>
  </si>
  <si>
    <t>Norsup Airport</t>
  </si>
  <si>
    <t>Norsup</t>
  </si>
  <si>
    <t>NUS</t>
  </si>
  <si>
    <t>NVSP</t>
  </si>
  <si>
    <t>North West Santo Airport</t>
  </si>
  <si>
    <t>Olpoi</t>
  </si>
  <si>
    <t>OLZ</t>
  </si>
  <si>
    <t>NVSZ</t>
  </si>
  <si>
    <t>Tavie Airport</t>
  </si>
  <si>
    <t>Paama Island</t>
  </si>
  <si>
    <t>PBJ</t>
  </si>
  <si>
    <t>NVSI</t>
  </si>
  <si>
    <t>Sara Airport</t>
  </si>
  <si>
    <t>Pentecost Island</t>
  </si>
  <si>
    <t>SSR</t>
  </si>
  <si>
    <t>NVSH</t>
  </si>
  <si>
    <t>Bauerfield International Airport</t>
  </si>
  <si>
    <t>Port-vila</t>
  </si>
  <si>
    <t>VLI</t>
  </si>
  <si>
    <t>NVVV</t>
  </si>
  <si>
    <t>Redcliffe Airport</t>
  </si>
  <si>
    <t>Redcliffe</t>
  </si>
  <si>
    <t>RCL</t>
  </si>
  <si>
    <t>NVSR</t>
  </si>
  <si>
    <t>Siwo Airport</t>
  </si>
  <si>
    <t>Sangafa</t>
  </si>
  <si>
    <t>Eae</t>
  </si>
  <si>
    <t>NVSE</t>
  </si>
  <si>
    <t>Santo Pekoa International Airport</t>
  </si>
  <si>
    <t>Santo</t>
  </si>
  <si>
    <t>SON</t>
  </si>
  <si>
    <t>NVSS</t>
  </si>
  <si>
    <t>Sola Airport</t>
  </si>
  <si>
    <t>Sola</t>
  </si>
  <si>
    <t>SLH</t>
  </si>
  <si>
    <t>NVSC</t>
  </si>
  <si>
    <t>Tanna Airport</t>
  </si>
  <si>
    <t>Tanna</t>
  </si>
  <si>
    <t>TAH</t>
  </si>
  <si>
    <t>NVVW</t>
  </si>
  <si>
    <t>Tongoa Airport</t>
  </si>
  <si>
    <t>Tongoa Island</t>
  </si>
  <si>
    <t>TGH</t>
  </si>
  <si>
    <t>NVST</t>
  </si>
  <si>
    <t>Valesdir Airport</t>
  </si>
  <si>
    <t>Valesdir</t>
  </si>
  <si>
    <t>VLS</t>
  </si>
  <si>
    <t>NVSV</t>
  </si>
  <si>
    <t>Walaha Airport</t>
  </si>
  <si>
    <t>Walaha</t>
  </si>
  <si>
    <t>WLH</t>
  </si>
  <si>
    <t>NVSW</t>
  </si>
  <si>
    <t>Oswaldo Guevara Mujica Airport</t>
  </si>
  <si>
    <t>Acarigua</t>
  </si>
  <si>
    <t>Venezuela</t>
  </si>
  <si>
    <t>AGV</t>
  </si>
  <si>
    <t>SVAC</t>
  </si>
  <si>
    <t>Anaco Airport</t>
  </si>
  <si>
    <t>Anaco</t>
  </si>
  <si>
    <t>AAO</t>
  </si>
  <si>
    <t>SVAN</t>
  </si>
  <si>
    <t>General Jose Antonio Anzoategui International Airport</t>
  </si>
  <si>
    <t>BLA</t>
  </si>
  <si>
    <t>SVBC</t>
  </si>
  <si>
    <t>Barinas Airport</t>
  </si>
  <si>
    <t>Barinas</t>
  </si>
  <si>
    <t>BNS</t>
  </si>
  <si>
    <t>SVBI</t>
  </si>
  <si>
    <t>Barquisimeto International Airport</t>
  </si>
  <si>
    <t>Barquisimeto</t>
  </si>
  <si>
    <t>BRM</t>
  </si>
  <si>
    <t>SVBM</t>
  </si>
  <si>
    <t>Canaima Airport</t>
  </si>
  <si>
    <t>Canaima</t>
  </si>
  <si>
    <t>CAJ</t>
  </si>
  <si>
    <t>SVCN</t>
  </si>
  <si>
    <t>Caracas</t>
  </si>
  <si>
    <t>CCS</t>
  </si>
  <si>
    <t>SVMI</t>
  </si>
  <si>
    <t>Francisco de Miranda Airport</t>
  </si>
  <si>
    <t>N/A</t>
  </si>
  <si>
    <t>SVFM</t>
  </si>
  <si>
    <t>General Francisco Bermudez Airport</t>
  </si>
  <si>
    <t>Carupano</t>
  </si>
  <si>
    <t>CUP</t>
  </si>
  <si>
    <t>SVCP</t>
  </si>
  <si>
    <t>. Ciudad Bolivar</t>
  </si>
  <si>
    <t>Ciudad Bolivar</t>
  </si>
  <si>
    <t>CBL</t>
  </si>
  <si>
    <t>SVCB</t>
  </si>
  <si>
    <t>Jose Leonardo Chirinos Airport</t>
  </si>
  <si>
    <t>Coro</t>
  </si>
  <si>
    <t>CZE</t>
  </si>
  <si>
    <t>SVCR</t>
  </si>
  <si>
    <t>Cumana (Antonio Jose de Sucre) Airport</t>
  </si>
  <si>
    <t>Cumana</t>
  </si>
  <si>
    <t>CUM</t>
  </si>
  <si>
    <t>SVCU</t>
  </si>
  <si>
    <t>Juan Pablo Perez Alfonso Airport</t>
  </si>
  <si>
    <t>El Vigia</t>
  </si>
  <si>
    <t>VIG</t>
  </si>
  <si>
    <t>SVVG</t>
  </si>
  <si>
    <t>Guanare Airport</t>
  </si>
  <si>
    <t>Guanare</t>
  </si>
  <si>
    <t>GUQ</t>
  </si>
  <si>
    <t>SVGU</t>
  </si>
  <si>
    <t>General Manuel Carlos Piar International Airport</t>
  </si>
  <si>
    <t>Guayana</t>
  </si>
  <si>
    <t>PZO</t>
  </si>
  <si>
    <t>SVPR</t>
  </si>
  <si>
    <t>Guiria Airport</t>
  </si>
  <si>
    <t>Guiria</t>
  </si>
  <si>
    <t>GUI</t>
  </si>
  <si>
    <t>SVGI</t>
  </si>
  <si>
    <t>La Fria Airport</t>
  </si>
  <si>
    <t>La Fria</t>
  </si>
  <si>
    <t>LFR</t>
  </si>
  <si>
    <t>SVLF</t>
  </si>
  <si>
    <t>Los Roques Airport</t>
  </si>
  <si>
    <t>Los Roques</t>
  </si>
  <si>
    <t>LRV</t>
  </si>
  <si>
    <t>SVRS</t>
  </si>
  <si>
    <t>La Chinita International Airport</t>
  </si>
  <si>
    <t>Maracaibo</t>
  </si>
  <si>
    <t>MAR</t>
  </si>
  <si>
    <t>SVMC</t>
  </si>
  <si>
    <t>Escuela Mariscal Sucre Airport</t>
  </si>
  <si>
    <t>Maracay</t>
  </si>
  <si>
    <t>MYC</t>
  </si>
  <si>
    <t>SVBS</t>
  </si>
  <si>
    <t>Maturin Airport</t>
  </si>
  <si>
    <t>Maturin</t>
  </si>
  <si>
    <t>MUN</t>
  </si>
  <si>
    <t>SVMT</t>
  </si>
  <si>
    <t>Alberto Carnevalli Airport</t>
  </si>
  <si>
    <t>MRD</t>
  </si>
  <si>
    <t>SVMD</t>
  </si>
  <si>
    <t>Josefa Camejo International Airport</t>
  </si>
  <si>
    <t>Paraguana</t>
  </si>
  <si>
    <t>LSP</t>
  </si>
  <si>
    <t>SVJC</t>
  </si>
  <si>
    <t>Del Caribe Santiago Marino International Airport</t>
  </si>
  <si>
    <t>Porlamar</t>
  </si>
  <si>
    <t>PMV</t>
  </si>
  <si>
    <t>SVMG</t>
  </si>
  <si>
    <t>Cacique Aramare Airport</t>
  </si>
  <si>
    <t>Puerto Ayacucho</t>
  </si>
  <si>
    <t>PYH</t>
  </si>
  <si>
    <t>SVPA</t>
  </si>
  <si>
    <t>General Bartolome Salom International Airport</t>
  </si>
  <si>
    <t>Puerto Cabello</t>
  </si>
  <si>
    <t>PBL</t>
  </si>
  <si>
    <t>SVPC</t>
  </si>
  <si>
    <t>San Antonio Del Tachira Airport</t>
  </si>
  <si>
    <t>SVZ</t>
  </si>
  <si>
    <t>SVSA</t>
  </si>
  <si>
    <t>San Fernando De Apure Airport</t>
  </si>
  <si>
    <t>San Fernando De Apure</t>
  </si>
  <si>
    <t>SFD</t>
  </si>
  <si>
    <t>SVSR</t>
  </si>
  <si>
    <t>San Tome Airport</t>
  </si>
  <si>
    <t>San Tome</t>
  </si>
  <si>
    <t>SOM</t>
  </si>
  <si>
    <t>SVST</t>
  </si>
  <si>
    <t>Santa Elena de Uairen Airport</t>
  </si>
  <si>
    <t>Santa Ana De Uairen</t>
  </si>
  <si>
    <t>SNV</t>
  </si>
  <si>
    <t>SVSE</t>
  </si>
  <si>
    <t>Santa Barbara del Zulia Airport</t>
  </si>
  <si>
    <t>STB</t>
  </si>
  <si>
    <t>SVSZ</t>
  </si>
  <si>
    <t>Mayor Buenaventura Vivas International Airport</t>
  </si>
  <si>
    <t>STD</t>
  </si>
  <si>
    <t>SVSO</t>
  </si>
  <si>
    <t>Tucupita Airport</t>
  </si>
  <si>
    <t>Tucupita</t>
  </si>
  <si>
    <t>TUV</t>
  </si>
  <si>
    <t>SVTC</t>
  </si>
  <si>
    <t>Arturo Michelena International Airport</t>
  </si>
  <si>
    <t>VLN</t>
  </si>
  <si>
    <t>SVVA</t>
  </si>
  <si>
    <t>Dr. Antonio Nicolas Briceno Airport</t>
  </si>
  <si>
    <t>Valera</t>
  </si>
  <si>
    <t>VLV</t>
  </si>
  <si>
    <t>SVVL</t>
  </si>
  <si>
    <t>Valle de La Pascua Airport</t>
  </si>
  <si>
    <t>Valle De La Pascua</t>
  </si>
  <si>
    <t>VDP</t>
  </si>
  <si>
    <t>SVVP</t>
  </si>
  <si>
    <t>Buon Ma Thuot Airport</t>
  </si>
  <si>
    <t>Buonmethuot</t>
  </si>
  <si>
    <t>Vietnam</t>
  </si>
  <si>
    <t>BMV</t>
  </si>
  <si>
    <t>VVBM</t>
  </si>
  <si>
    <t>Ca Mau Airport</t>
  </si>
  <si>
    <t>Ca Mau</t>
  </si>
  <si>
    <t>CAH</t>
  </si>
  <si>
    <t>VVCM</t>
  </si>
  <si>
    <t>Can Tho International Airport</t>
  </si>
  <si>
    <t>Can Tho</t>
  </si>
  <si>
    <t>VCA</t>
  </si>
  <si>
    <t>VVCT</t>
  </si>
  <si>
    <t>Chu Lai International Airport</t>
  </si>
  <si>
    <t>Chu Lai</t>
  </si>
  <si>
    <t>VCL</t>
  </si>
  <si>
    <t>VVCA</t>
  </si>
  <si>
    <t>Co Ong Airport</t>
  </si>
  <si>
    <t>Conson</t>
  </si>
  <si>
    <t>VCS</t>
  </si>
  <si>
    <t>VVCS</t>
  </si>
  <si>
    <t>Lien Khuong Airport</t>
  </si>
  <si>
    <t>Dalat</t>
  </si>
  <si>
    <t>DLI</t>
  </si>
  <si>
    <t>VVDL</t>
  </si>
  <si>
    <t>Da Nang International Airport</t>
  </si>
  <si>
    <t>Danang</t>
  </si>
  <si>
    <t>DAD</t>
  </si>
  <si>
    <t>VVDN</t>
  </si>
  <si>
    <t>Dien Bien Phu Airport</t>
  </si>
  <si>
    <t>Dienbienphu</t>
  </si>
  <si>
    <t>DIN</t>
  </si>
  <si>
    <t>VVDB</t>
  </si>
  <si>
    <t>Cat Bi International Airport</t>
  </si>
  <si>
    <t>Haiphong</t>
  </si>
  <si>
    <t>HPH</t>
  </si>
  <si>
    <t>VVCI</t>
  </si>
  <si>
    <t>Noi Bai International Airport</t>
  </si>
  <si>
    <t>Hanoi</t>
  </si>
  <si>
    <t>HAN</t>
  </si>
  <si>
    <t>VVNB</t>
  </si>
  <si>
    <t>Tan Son Nhat International Airport</t>
  </si>
  <si>
    <t>Ho Chi Minh City</t>
  </si>
  <si>
    <t>SGN</t>
  </si>
  <si>
    <t>VVTS</t>
  </si>
  <si>
    <t>Phu Bai Airport</t>
  </si>
  <si>
    <t>Hue</t>
  </si>
  <si>
    <t>HUI</t>
  </si>
  <si>
    <t>VVPB</t>
  </si>
  <si>
    <t>Cam Ranh Airport</t>
  </si>
  <si>
    <t>Nha Trang</t>
  </si>
  <si>
    <t>CXR</t>
  </si>
  <si>
    <t>VVCR</t>
  </si>
  <si>
    <t>Nha Trang Air Base</t>
  </si>
  <si>
    <t>Nhatrang</t>
  </si>
  <si>
    <t>NHA</t>
  </si>
  <si>
    <t>VVNT</t>
  </si>
  <si>
    <t>Phan Rang Airport</t>
  </si>
  <si>
    <t>Phan Rang</t>
  </si>
  <si>
    <t>PHA</t>
  </si>
  <si>
    <t>VVPR</t>
  </si>
  <si>
    <t>Phu Cat Airport</t>
  </si>
  <si>
    <t>Phucat</t>
  </si>
  <si>
    <t>UIH</t>
  </si>
  <si>
    <t>VVPC</t>
  </si>
  <si>
    <t>Phu Quoc International Airport</t>
  </si>
  <si>
    <t>Phuquoc</t>
  </si>
  <si>
    <t>PQC</t>
  </si>
  <si>
    <t>VVPQ</t>
  </si>
  <si>
    <t>Pleiku Airport</t>
  </si>
  <si>
    <t>Pleiku</t>
  </si>
  <si>
    <t>PXU</t>
  </si>
  <si>
    <t>VVPK</t>
  </si>
  <si>
    <t>Rach Gia Airport</t>
  </si>
  <si>
    <t>Rach Gia</t>
  </si>
  <si>
    <t>VKG</t>
  </si>
  <si>
    <t>VVRG</t>
  </si>
  <si>
    <t>Na-San Airport</t>
  </si>
  <si>
    <t>Son-La</t>
  </si>
  <si>
    <t>SQH</t>
  </si>
  <si>
    <t>VVNS</t>
  </si>
  <si>
    <t>Dong Tac Airport</t>
  </si>
  <si>
    <t>Tuy Hoa</t>
  </si>
  <si>
    <t>TBB</t>
  </si>
  <si>
    <t>VVTH</t>
  </si>
  <si>
    <t>Vinh Airport</t>
  </si>
  <si>
    <t>Vinh</t>
  </si>
  <si>
    <t>VII</t>
  </si>
  <si>
    <t>VVVH</t>
  </si>
  <si>
    <t>Charlotte Amalie Harbor Seaplane Base</t>
  </si>
  <si>
    <t>Charlotte Amalie</t>
  </si>
  <si>
    <t>Virgin Islands</t>
  </si>
  <si>
    <t>SPB</t>
  </si>
  <si>
    <t>VI22</t>
  </si>
  <si>
    <t>Henry E Rohlsen Airport</t>
  </si>
  <si>
    <t>St. Croix Island</t>
  </si>
  <si>
    <t>STX</t>
  </si>
  <si>
    <t>TISX</t>
  </si>
  <si>
    <t>Cyril E. King Airport</t>
  </si>
  <si>
    <t>St. Thomas</t>
  </si>
  <si>
    <t>STT</t>
  </si>
  <si>
    <t>TIST</t>
  </si>
  <si>
    <t>Wake Island Airfield</t>
  </si>
  <si>
    <t>Wake island</t>
  </si>
  <si>
    <t>Wake Island</t>
  </si>
  <si>
    <t>AWK</t>
  </si>
  <si>
    <t>PWAK</t>
  </si>
  <si>
    <t>Pointe Vele Airport</t>
  </si>
  <si>
    <t>Wallis and Futuna</t>
  </si>
  <si>
    <t>FUT</t>
  </si>
  <si>
    <t>NLWF</t>
  </si>
  <si>
    <t>Hihifo Airport</t>
  </si>
  <si>
    <t>Wallis</t>
  </si>
  <si>
    <t>WLS</t>
  </si>
  <si>
    <t>NLWW</t>
  </si>
  <si>
    <t>Dakhla Airport</t>
  </si>
  <si>
    <t>Dakhla</t>
  </si>
  <si>
    <t>Western Sahara</t>
  </si>
  <si>
    <t>VIL</t>
  </si>
  <si>
    <t>GMMH</t>
  </si>
  <si>
    <t>Hassan I Airport</t>
  </si>
  <si>
    <t>El Aaiun</t>
  </si>
  <si>
    <t>EUN</t>
  </si>
  <si>
    <t>GMML</t>
  </si>
  <si>
    <t>Smara Airport</t>
  </si>
  <si>
    <t>Smara</t>
  </si>
  <si>
    <t>SMW</t>
  </si>
  <si>
    <t>GMMA</t>
  </si>
  <si>
    <t>Aden International Airport</t>
  </si>
  <si>
    <t>Aden</t>
  </si>
  <si>
    <t>Yemen</t>
  </si>
  <si>
    <t>ADE</t>
  </si>
  <si>
    <t>OYAA</t>
  </si>
  <si>
    <t>Al Ghaidah International Airport</t>
  </si>
  <si>
    <t>Al Ghaidah Intl</t>
  </si>
  <si>
    <t>AAY</t>
  </si>
  <si>
    <t>OYGD</t>
  </si>
  <si>
    <t>Ataq Airport</t>
  </si>
  <si>
    <t>Ataq</t>
  </si>
  <si>
    <t>AXK</t>
  </si>
  <si>
    <t>OYAT</t>
  </si>
  <si>
    <t>Beihan Airport</t>
  </si>
  <si>
    <t>Beihan</t>
  </si>
  <si>
    <t>BHN</t>
  </si>
  <si>
    <t>OYBN</t>
  </si>
  <si>
    <t>Hodeidah International Airport</t>
  </si>
  <si>
    <t>Hodeidah</t>
  </si>
  <si>
    <t>HOD</t>
  </si>
  <si>
    <t>OYHD</t>
  </si>
  <si>
    <t>Mukalla International Airport</t>
  </si>
  <si>
    <t>Mukalla</t>
  </si>
  <si>
    <t>RIY</t>
  </si>
  <si>
    <t>OYRN</t>
  </si>
  <si>
    <t>Sana'a International Airport</t>
  </si>
  <si>
    <t>Sanaa</t>
  </si>
  <si>
    <t>SAH</t>
  </si>
  <si>
    <t>OYSN</t>
  </si>
  <si>
    <t>Sayun International Airport</t>
  </si>
  <si>
    <t>Sayun Intl</t>
  </si>
  <si>
    <t>GXF</t>
  </si>
  <si>
    <t>OYSY</t>
  </si>
  <si>
    <t>Socotra International Airport</t>
  </si>
  <si>
    <t>Socotra</t>
  </si>
  <si>
    <t>SCT</t>
  </si>
  <si>
    <t>OYSQ</t>
  </si>
  <si>
    <t>Ta'izz International Airport</t>
  </si>
  <si>
    <t>Taiz</t>
  </si>
  <si>
    <t>TAI</t>
  </si>
  <si>
    <t>OYTZ</t>
  </si>
  <si>
    <t>Chipata Airport</t>
  </si>
  <si>
    <t>Chipata</t>
  </si>
  <si>
    <t>Zambia</t>
  </si>
  <si>
    <t>CIP</t>
  </si>
  <si>
    <t>FLCP</t>
  </si>
  <si>
    <t>Kasaba Bay Airport</t>
  </si>
  <si>
    <t>Kasaba Bay</t>
  </si>
  <si>
    <t>ZKB</t>
  </si>
  <si>
    <t>FLKY</t>
  </si>
  <si>
    <t>Kasama Airport</t>
  </si>
  <si>
    <t>Kasama</t>
  </si>
  <si>
    <t>KAA</t>
  </si>
  <si>
    <t>FLKS</t>
  </si>
  <si>
    <t>Livingstone Airport</t>
  </si>
  <si>
    <t>Livingstone</t>
  </si>
  <si>
    <t>LVI</t>
  </si>
  <si>
    <t>FLLI</t>
  </si>
  <si>
    <t>Kenneth Kaunda International Airport Lusaka</t>
  </si>
  <si>
    <t>Lusaka</t>
  </si>
  <si>
    <t>LUN</t>
  </si>
  <si>
    <t>FLLS</t>
  </si>
  <si>
    <t>Mfuwe Airport</t>
  </si>
  <si>
    <t>Mfuwe</t>
  </si>
  <si>
    <t>MFU</t>
  </si>
  <si>
    <t>FLMF</t>
  </si>
  <si>
    <t>Simon Mwansa Kapwepwe International Airport</t>
  </si>
  <si>
    <t>Ndola</t>
  </si>
  <si>
    <t>NLA</t>
  </si>
  <si>
    <t>FLND</t>
  </si>
  <si>
    <t>Los Alamitos Army Air Field</t>
  </si>
  <si>
    <t>Solwesi</t>
  </si>
  <si>
    <t>SLI</t>
  </si>
  <si>
    <t>KSLI</t>
  </si>
  <si>
    <t>Southdowns Airport</t>
  </si>
  <si>
    <t>Southdowns</t>
  </si>
  <si>
    <t>KIW</t>
  </si>
  <si>
    <t>FLSO</t>
  </si>
  <si>
    <t>Joshua Mqabuko Nkomo International Airport</t>
  </si>
  <si>
    <t>Bulawayo</t>
  </si>
  <si>
    <t>Zimbabwe</t>
  </si>
  <si>
    <t>BUQ</t>
  </si>
  <si>
    <t>FVBU</t>
  </si>
  <si>
    <t>Buffalo Range Airport</t>
  </si>
  <si>
    <t>Chiredzi</t>
  </si>
  <si>
    <t>BFO</t>
  </si>
  <si>
    <t>FVCZ</t>
  </si>
  <si>
    <t>Thornhill Air Base</t>
  </si>
  <si>
    <t>Gwert</t>
  </si>
  <si>
    <t>GWE</t>
  </si>
  <si>
    <t>FVTL</t>
  </si>
  <si>
    <t>Harare International Airport</t>
  </si>
  <si>
    <t>Harare</t>
  </si>
  <si>
    <t>HRE</t>
  </si>
  <si>
    <t>FVHA</t>
  </si>
  <si>
    <t>Hwange National Park Airport</t>
  </si>
  <si>
    <t>Hwange National Park</t>
  </si>
  <si>
    <t>WKM</t>
  </si>
  <si>
    <t>FVWN</t>
  </si>
  <si>
    <t>Kariba International Airport</t>
  </si>
  <si>
    <t>Kariba</t>
  </si>
  <si>
    <t>KAB</t>
  </si>
  <si>
    <t>FVKB</t>
  </si>
  <si>
    <t>Masvingo International Airport</t>
  </si>
  <si>
    <t>Masvingo</t>
  </si>
  <si>
    <t>MVZ</t>
  </si>
  <si>
    <t>FVMV</t>
  </si>
  <si>
    <t>Victoria Falls International Airport</t>
  </si>
  <si>
    <t>Victoria Falls</t>
  </si>
  <si>
    <t>VFA</t>
  </si>
  <si>
    <t>FVFA</t>
  </si>
  <si>
    <t>Albanie</t>
  </si>
  <si>
    <t>Algérie</t>
  </si>
  <si>
    <t>Samoa américaines</t>
  </si>
  <si>
    <t>Antigua et Barbuda</t>
  </si>
  <si>
    <t>Argentine</t>
  </si>
  <si>
    <t>Arménie</t>
  </si>
  <si>
    <t>Australie</t>
  </si>
  <si>
    <t>Autriche</t>
  </si>
  <si>
    <t>Azerbaïdjan</t>
  </si>
  <si>
    <t>Bahreïn</t>
  </si>
  <si>
    <t>Barbade</t>
  </si>
  <si>
    <t>Bélarus</t>
  </si>
  <si>
    <t>Belgique</t>
  </si>
  <si>
    <t>Bénin</t>
  </si>
  <si>
    <t>Bermudes</t>
  </si>
  <si>
    <t>Bhoutan</t>
  </si>
  <si>
    <t>Bolivie</t>
  </si>
  <si>
    <t>Bosnie-Herzégovine</t>
  </si>
  <si>
    <t>Brésil</t>
  </si>
  <si>
    <t>Bulgarie</t>
  </si>
  <si>
    <t>Birmanie</t>
  </si>
  <si>
    <t>Cambodge</t>
  </si>
  <si>
    <t>Cameroun</t>
  </si>
  <si>
    <t>Cap-Vert</t>
  </si>
  <si>
    <t>République centrafricaine</t>
  </si>
  <si>
    <t>Tchad</t>
  </si>
  <si>
    <t>Chili</t>
  </si>
  <si>
    <t>Chine</t>
  </si>
  <si>
    <t>Île Christmas</t>
  </si>
  <si>
    <t>Îles Cocos (Keeling)</t>
  </si>
  <si>
    <t>Colombie</t>
  </si>
  <si>
    <t>Comores</t>
  </si>
  <si>
    <t>Cook (îles)</t>
  </si>
  <si>
    <t>Côte d'Ivoire</t>
  </si>
  <si>
    <t>Croatie</t>
  </si>
  <si>
    <t>Chypre</t>
  </si>
  <si>
    <t>République Tchèque</t>
  </si>
  <si>
    <t>Danemark</t>
  </si>
  <si>
    <t>Dominique</t>
  </si>
  <si>
    <t>Dominicaine (République)</t>
  </si>
  <si>
    <t>Timor oriental</t>
  </si>
  <si>
    <t>Équateur</t>
  </si>
  <si>
    <t>Égypte</t>
  </si>
  <si>
    <t>Guinée équatoriale</t>
  </si>
  <si>
    <t>Érythrée</t>
  </si>
  <si>
    <t>Estonie</t>
  </si>
  <si>
    <t>Éthiopie</t>
  </si>
  <si>
    <t>Falkland (îles)</t>
  </si>
  <si>
    <t>Îles Féroé</t>
  </si>
  <si>
    <t>Fidji</t>
  </si>
  <si>
    <t>Finlande</t>
  </si>
  <si>
    <t>Guyane française</t>
  </si>
  <si>
    <t>Polynésie française</t>
  </si>
  <si>
    <t>Gambie</t>
  </si>
  <si>
    <t>Géorgie</t>
  </si>
  <si>
    <t>Allemagne</t>
  </si>
  <si>
    <t>Grèce</t>
  </si>
  <si>
    <t>Groenland</t>
  </si>
  <si>
    <t>Grenade</t>
  </si>
  <si>
    <t>Guernesey</t>
  </si>
  <si>
    <t>Guinée</t>
  </si>
  <si>
    <t>Guinée-Bissau</t>
  </si>
  <si>
    <t>Haïti</t>
  </si>
  <si>
    <t>Hongrie</t>
  </si>
  <si>
    <t>Islande</t>
  </si>
  <si>
    <t>Inde</t>
  </si>
  <si>
    <t>Indonésie</t>
  </si>
  <si>
    <t>Irak</t>
  </si>
  <si>
    <t>Irlande</t>
  </si>
  <si>
    <t>Ile de Man</t>
  </si>
  <si>
    <t>Israël</t>
  </si>
  <si>
    <t>Italie</t>
  </si>
  <si>
    <t>Jamaïque</t>
  </si>
  <si>
    <t>Japon</t>
  </si>
  <si>
    <t>Atoll de Johnston</t>
  </si>
  <si>
    <t>Jordanie</t>
  </si>
  <si>
    <t>Koweït</t>
  </si>
  <si>
    <t>Kirghizistan</t>
  </si>
  <si>
    <t>Lettonie</t>
  </si>
  <si>
    <t>Liban</t>
  </si>
  <si>
    <t>Libye</t>
  </si>
  <si>
    <t>Lituanie</t>
  </si>
  <si>
    <t>Macao</t>
  </si>
  <si>
    <t>Macédoine</t>
  </si>
  <si>
    <t>Malaisie</t>
  </si>
  <si>
    <t>Malte</t>
  </si>
  <si>
    <t>Îles Marshall</t>
  </si>
  <si>
    <t>Mauritanie</t>
  </si>
  <si>
    <t>Maurice</t>
  </si>
  <si>
    <t>Mexique</t>
  </si>
  <si>
    <t>Micronésie</t>
  </si>
  <si>
    <t>Îles Midway</t>
  </si>
  <si>
    <t>Moldavie</t>
  </si>
  <si>
    <t>Mongolie</t>
  </si>
  <si>
    <t>Monténégro</t>
  </si>
  <si>
    <t>Maroc</t>
  </si>
  <si>
    <t>Namibie</t>
  </si>
  <si>
    <t>Népal</t>
  </si>
  <si>
    <t>Pays-Bas</t>
  </si>
  <si>
    <t>Antilles néerlandaises</t>
  </si>
  <si>
    <t>Nouvelle-Calédonie</t>
  </si>
  <si>
    <t>Nouvelle-Zélande</t>
  </si>
  <si>
    <t>Île de Norfolk</t>
  </si>
  <si>
    <t>Corée du Nord</t>
  </si>
  <si>
    <t>Mariannes du Nord (îles)</t>
  </si>
  <si>
    <t>Norvège</t>
  </si>
  <si>
    <t>Papouasie-Nouvelle-Guinée</t>
  </si>
  <si>
    <t>Pérou</t>
  </si>
  <si>
    <t>Pologne</t>
  </si>
  <si>
    <t>Réunion</t>
  </si>
  <si>
    <t>Roumanie</t>
  </si>
  <si>
    <t>Russie</t>
  </si>
  <si>
    <t>Sainte-Hélène</t>
  </si>
  <si>
    <t>Saint Kitts et Nevis</t>
  </si>
  <si>
    <t>Sainte-Lucie</t>
  </si>
  <si>
    <t>Saint Pierre et Miquelon</t>
  </si>
  <si>
    <t>Saint Vincent et les Grenadines</t>
  </si>
  <si>
    <t>Sao Tomé et Principe</t>
  </si>
  <si>
    <t>Arabie Saoudite</t>
  </si>
  <si>
    <t>Sénégal</t>
  </si>
  <si>
    <t>Serbie</t>
  </si>
  <si>
    <t>Singapour</t>
  </si>
  <si>
    <t>Slovaquie</t>
  </si>
  <si>
    <t>Slovénie</t>
  </si>
  <si>
    <t>Îles Salomon</t>
  </si>
  <si>
    <t>Somalie</t>
  </si>
  <si>
    <t>Afrique du Sud</t>
  </si>
  <si>
    <t>Corée du Sud</t>
  </si>
  <si>
    <t>Soudan du Sud</t>
  </si>
  <si>
    <t>Espagne</t>
  </si>
  <si>
    <t>Soudan</t>
  </si>
  <si>
    <t>Suède</t>
  </si>
  <si>
    <t>Suisse</t>
  </si>
  <si>
    <t>Syrie</t>
  </si>
  <si>
    <t>Taïwan</t>
  </si>
  <si>
    <t>Tadjikistan</t>
  </si>
  <si>
    <t>Tanzanie</t>
  </si>
  <si>
    <t>Thaïlande</t>
  </si>
  <si>
    <t>Trinité-et-Tobago</t>
  </si>
  <si>
    <t>Tunisie</t>
  </si>
  <si>
    <t>Turquie</t>
  </si>
  <si>
    <t>Turkménistan</t>
  </si>
  <si>
    <t>Îles Turks et Caicos</t>
  </si>
  <si>
    <t>Ouganda</t>
  </si>
  <si>
    <t>Emirats Arabes Unis</t>
  </si>
  <si>
    <t>Royaume-Uni</t>
  </si>
  <si>
    <t>Etats-Unis</t>
  </si>
  <si>
    <t>Ouzbékistan</t>
  </si>
  <si>
    <t>Îles Vierges</t>
  </si>
  <si>
    <t>Île de Wake</t>
  </si>
  <si>
    <t>Wallis et Futuna</t>
  </si>
  <si>
    <t>Sahara occidental</t>
  </si>
  <si>
    <t>Yémen</t>
  </si>
  <si>
    <t>Zambie</t>
  </si>
  <si>
    <t/>
  </si>
  <si>
    <t>Aéroport</t>
  </si>
  <si>
    <t>Type</t>
  </si>
  <si>
    <t>Prix CO2 (CHF/tCO2)</t>
  </si>
  <si>
    <t>Taxe (CHF)</t>
  </si>
  <si>
    <t>Nbre passagers</t>
  </si>
  <si>
    <t>Aller-simple</t>
  </si>
  <si>
    <t>Aller-retour</t>
  </si>
  <si>
    <t>Liste pays</t>
  </si>
  <si>
    <t>Contribution (CHF)</t>
  </si>
  <si>
    <t>doublon</t>
  </si>
  <si>
    <t>Prix appliqué</t>
  </si>
  <si>
    <t>Emissions carbone</t>
  </si>
  <si>
    <t>CHF</t>
  </si>
  <si>
    <t>2. Spécifier les détails du vol</t>
  </si>
  <si>
    <t>- Indiquer le nombre de personnes effectuant le déplacement</t>
  </si>
  <si>
    <t>- Indiquer s'il s'agit d'un aller-simple ou d'un aller-retour</t>
  </si>
  <si>
    <t>- Indiquer la catégorie du vol</t>
  </si>
  <si>
    <t>3. Indiquer le prix du carbone</t>
  </si>
  <si>
    <t>- Consulter le prix actuel du carbone sur le marché européen en euros et l'indiquer dans la case ci-contre</t>
  </si>
  <si>
    <t>Cliquer ici pour voir le prix du carbone →</t>
  </si>
  <si>
    <t>Pour une estimation sommaire, des valeurs par défaut sont proposées. Les personnes qui désirent une estimation plus précise peuvent ajuster les paramètres ainsi:</t>
  </si>
  <si>
    <t>- Consulter et ajuster le taux de change EUR-CHF</t>
  </si>
  <si>
    <t>Cliquer ici pour voir le taux de change →</t>
  </si>
  <si>
    <t>Taux de change</t>
  </si>
  <si>
    <t>RESULTAT - Estimation de la contribution climatique</t>
  </si>
  <si>
    <t>Europe continentale</t>
  </si>
  <si>
    <t>Andorre</t>
  </si>
  <si>
    <t>Kosovo</t>
  </si>
  <si>
    <t>Liechtenstein</t>
  </si>
  <si>
    <t>Macédoine du Nord</t>
  </si>
  <si>
    <t>Monaco</t>
  </si>
  <si>
    <t>Saint-Marin</t>
  </si>
  <si>
    <t>Tchéquie</t>
  </si>
  <si>
    <t>Vatican</t>
  </si>
  <si>
    <t>Voyage interdit depuis la Suisse</t>
  </si>
  <si>
    <t>Messages d'avertissement</t>
  </si>
  <si>
    <t>Voyage au sein de l'Europe continentale (hors suisse)</t>
  </si>
  <si>
    <t>L'Université ne rembourse pas les vols en classe Business.</t>
  </si>
  <si>
    <t>Vous voyagez depuis la Suisse vers une destination listée comme se trouvant à moins de 10 heures en train de Neuchâtel. Sauf circonstances exceptionnelles, l'Université ne rembourse pas les vols vers ces destinations.</t>
  </si>
  <si>
    <t>Vous voyagez entre deux pays d'Europe continentale. Veuillez vérifier si ce trajet est possible avec une connexion en train d'une durée totale de moins de 10 heures. Si tel est le cas, l'Université ne rembourse pas les billets d'avion, sauf circonstances exceptionnelles.</t>
  </si>
  <si>
    <t>Contribution à la durabilité sur les déplacements aériens</t>
  </si>
  <si>
    <t xml:space="preserve">Depuis janvier 2019, l'Université de Neuchâtel prélève une contribution à la durabilité sur l’ensemble des déplacements en avion traités par son service comptable. Cette mesure s'inscrit dans le cadre d'une réflexion globale sur les moyens permettant de réduire l'impact environnemental des activités de ses membres. </t>
  </si>
  <si>
    <t>Cliquer ici pour en savoir plus →</t>
  </si>
  <si>
    <r>
      <t>tCO</t>
    </r>
    <r>
      <rPr>
        <sz val="8"/>
        <color theme="1"/>
        <rFont val="Gellix SemiBold"/>
        <family val="3"/>
      </rPr>
      <t>2eq</t>
    </r>
  </si>
  <si>
    <r>
      <t>CHF/tCO</t>
    </r>
    <r>
      <rPr>
        <sz val="8"/>
        <color theme="1"/>
        <rFont val="Gellix Medium"/>
        <family val="3"/>
      </rPr>
      <t>2eq</t>
    </r>
  </si>
  <si>
    <t>Cootamundra</t>
  </si>
  <si>
    <t>Khamis Mushait</t>
  </si>
  <si>
    <t>Ararat</t>
  </si>
  <si>
    <t>Benalla</t>
  </si>
  <si>
    <t>Brewarrina</t>
  </si>
  <si>
    <t>Balranald</t>
  </si>
  <si>
    <t>Cleve</t>
  </si>
  <si>
    <t>Corowa</t>
  </si>
  <si>
    <t>Fiti\\'uta</t>
  </si>
  <si>
    <t>aeP</t>
  </si>
  <si>
    <t>Corryong</t>
  </si>
  <si>
    <t>Dirranbandi</t>
  </si>
  <si>
    <t>Dysart</t>
  </si>
  <si>
    <t>Echuca</t>
  </si>
  <si>
    <t>Gunnedah</t>
  </si>
  <si>
    <t>Hopetoun</t>
  </si>
  <si>
    <t>Hay</t>
  </si>
  <si>
    <t>Kingaroy</t>
  </si>
  <si>
    <t>Kempsey</t>
  </si>
  <si>
    <t>Kerang</t>
  </si>
  <si>
    <t>Mareeba</t>
  </si>
  <si>
    <t>Young</t>
  </si>
  <si>
    <t>Narromine</t>
  </si>
  <si>
    <t>Warren</t>
  </si>
  <si>
    <t>Ngukurr</t>
  </si>
  <si>
    <t>Smithton</t>
  </si>
  <si>
    <t>Stawell</t>
  </si>
  <si>
    <t>Tumut</t>
  </si>
  <si>
    <t>Wangaratta</t>
  </si>
  <si>
    <t>Warracknabeal</t>
  </si>
  <si>
    <t>Port Pirie</t>
  </si>
  <si>
    <t>Snake Bay</t>
  </si>
  <si>
    <t>Tiboburra</t>
  </si>
  <si>
    <t>Ratnagiri</t>
  </si>
  <si>
    <t>Utsunomiya</t>
  </si>
  <si>
    <t>Baruun Urt</t>
  </si>
  <si>
    <t>Bislig</t>
  </si>
  <si>
    <t>Mati</t>
  </si>
  <si>
    <t>Volgodonsk</t>
  </si>
  <si>
    <t>États-Unis</t>
  </si>
  <si>
    <t>Les résultats indiqués ci-contre sont donnés à titre indicatif. Le calcul effectué par le Service de la comptabilité et des finances au moment du traitement de la note de frais fait foi. Des différences sont possibles en raison des variations du prix du carbone et du taux de change.</t>
  </si>
  <si>
    <t xml:space="preserve">L'outil de calcul ci-dessous permet d'estimer le montant prélevé en compensation d'un déplacement aérien prévu. Cet outil a pour but d'améliorer la transparence du processus et de permettre à chacune et chacun de prendre en compte les coûts d'un déplacement lors de la prise de décision. L'estimation fournie est donnée à titre indicatif et ne remplace en aucun cas le calcul final exécuté par le Service de la comptabilité et des finances au moment du traitement de la note de frais. </t>
  </si>
  <si>
    <t>Liste avec un seul aéroport par ville</t>
  </si>
  <si>
    <t>Liste avec tous les aéroports (plusieurs par ville possible)</t>
  </si>
  <si>
    <t>Lieu de départ</t>
  </si>
  <si>
    <t>Escale (optionnel)</t>
  </si>
  <si>
    <t>Lieu d'arrivée</t>
  </si>
  <si>
    <t>Départ</t>
  </si>
  <si>
    <t>Pays départ</t>
  </si>
  <si>
    <t>Arrivée</t>
  </si>
  <si>
    <t>Pays arrivée</t>
  </si>
  <si>
    <t>Escale</t>
  </si>
  <si>
    <t>Pays escale</t>
  </si>
  <si>
    <t>Fill ActiveX ComboBox</t>
  </si>
  <si>
    <t>départ</t>
  </si>
  <si>
    <t>ville départ</t>
  </si>
  <si>
    <t>arrivée</t>
  </si>
  <si>
    <t>escale</t>
  </si>
  <si>
    <t>ville escale</t>
  </si>
  <si>
    <t>ville arrivée</t>
  </si>
  <si>
    <t>1. Sélectionner l'itinéraire</t>
  </si>
  <si>
    <t>Genève</t>
  </si>
  <si>
    <t>- Sélectionner le mode de saisie</t>
  </si>
  <si>
    <t>Par aéroport</t>
  </si>
  <si>
    <t>Instructions</t>
  </si>
  <si>
    <t>Par ville/pays</t>
  </si>
  <si>
    <t>- Indiquer le lieu de départ et la destination au moyen du code IATA
- Le cas échéant, indiquer l'escale. En cas de vol direct, laisser vide. 
- Les villes correspondant aux aéroports sélectionnés sont automatiquement affichées.</t>
  </si>
  <si>
    <t>- Indiquer le lieu de départ et la destination en sélectionnant d'abord le pays, puis la ville
- Le cas échéant, indiquer l'escale. En cas de vol direct, laisser vide. 
- Les codes IATA des aéroports sélectionnés s'affichent automatiquement.</t>
  </si>
  <si>
    <t>Par souci de simplification, un seul aéroport est proposé par ville. La différence de distance entre deux aéroports d'une même ville est considérée comme négligeable.
Vous pouvez filtrer les listes déroulantes en tapant du texte dans la case avant de cliquer sur la flèche à droite de la case.</t>
  </si>
  <si>
    <t xml:space="preserve"> </t>
  </si>
  <si>
    <t>- Par pays/ville -</t>
  </si>
  <si>
    <t>- Par code IATA -</t>
  </si>
  <si>
    <t>Pour réinitialiser, sélectionner toutes les cellules blanches et pressez la touche "effacer" ou "delete" de votre clavier.</t>
  </si>
  <si>
    <t xml:space="preserve">  CHF</t>
  </si>
  <si>
    <t xml:space="preserve">1  EUR  = </t>
  </si>
  <si>
    <t>Prix du CO2</t>
  </si>
  <si>
    <r>
      <t>Le montant de la contribution est basé sur le prix moyen observé sur le marché européen du carbone. Un taux plancher de 100.- CHF/tCO</t>
    </r>
    <r>
      <rPr>
        <sz val="8"/>
        <color theme="1"/>
        <rFont val="Gellix Medium"/>
        <family val="3"/>
      </rPr>
      <t>2</t>
    </r>
    <r>
      <rPr>
        <sz val="11"/>
        <color theme="1"/>
        <rFont val="Gellix Medium"/>
        <family val="3"/>
      </rPr>
      <t xml:space="preserve"> est appliqué si le cours descend en dessous de ce montant. </t>
    </r>
  </si>
  <si>
    <r>
      <t xml:space="preserve">  EUR/tonne de CO</t>
    </r>
    <r>
      <rPr>
        <sz val="8"/>
        <color theme="1"/>
        <rFont val="Gellix Medium"/>
        <family val="3"/>
      </rPr>
      <t>2</t>
    </r>
  </si>
  <si>
    <t>liste noire</t>
  </si>
  <si>
    <t>Charleroi (Bruxelles Sud)</t>
  </si>
  <si>
    <t>Bruges/Ostende</t>
  </si>
  <si>
    <t>Saint-Tropez / La Mole</t>
  </si>
  <si>
    <t>Toulon / Hyeres</t>
  </si>
  <si>
    <t>BER</t>
  </si>
  <si>
    <t>Frankfurt - Hahn</t>
  </si>
  <si>
    <t>Nuermberg</t>
  </si>
  <si>
    <t>Paderborn / Lippstadt</t>
  </si>
  <si>
    <t>Verona / Villafranca</t>
  </si>
  <si>
    <t>St-Gall / Altenrhein</t>
  </si>
  <si>
    <t>Berlin Brandenburg Airport</t>
  </si>
  <si>
    <t>Version du 23 janvier 2023</t>
  </si>
  <si>
    <t>CO2 (t)</t>
  </si>
  <si>
    <t>Outil de calcul pour les déplacements effectués 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</si>
</sst>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
  </numFmts>
  <fonts count="32" x14ac:knownFonts="1">
    <font>
      <sz val="11"/>
      <color theme="1"/>
      <name val="Calibri"/>
      <family val="2"/>
      <scheme val="minor"/>
    </font>
    <font>
      <b/>
      <sz val="10"/>
      <color theme="1"/>
      <name val="Calibri"/>
      <family val="2"/>
      <scheme val="minor"/>
    </font>
    <font>
      <sz val="10"/>
      <name val="Calibri"/>
      <family val="2"/>
    </font>
    <font>
      <i/>
      <sz val="10"/>
      <name val="Calibri"/>
      <family val="2"/>
    </font>
    <font>
      <b/>
      <sz val="10"/>
      <color theme="1"/>
      <name val="Arial"/>
      <family val="2"/>
    </font>
    <font>
      <sz val="9"/>
      <color indexed="81"/>
      <name val="Tahoma"/>
      <family val="2"/>
    </font>
    <font>
      <b/>
      <sz val="20"/>
      <color theme="1"/>
      <name val="Gellix"/>
      <family val="3"/>
    </font>
    <font>
      <sz val="11"/>
      <color theme="1"/>
      <name val="Gellix Medium"/>
      <family val="3"/>
    </font>
    <font>
      <sz val="11"/>
      <color theme="1"/>
      <name val="Gellix SemiBold"/>
      <family val="3"/>
    </font>
    <font>
      <sz val="11"/>
      <name val="Gellix Medium"/>
      <family val="3"/>
    </font>
    <font>
      <b/>
      <sz val="13"/>
      <color theme="1"/>
      <name val="Arial"/>
      <family val="2"/>
    </font>
    <font>
      <u/>
      <sz val="11"/>
      <color theme="10"/>
      <name val="Calibri"/>
      <family val="2"/>
      <scheme val="minor"/>
    </font>
    <font>
      <i/>
      <sz val="11"/>
      <color theme="1"/>
      <name val="Gellix Medium"/>
      <family val="3"/>
    </font>
    <font>
      <i/>
      <sz val="11"/>
      <color theme="1"/>
      <name val="Gellix SemiBold"/>
      <family val="3"/>
    </font>
    <font>
      <u/>
      <sz val="11"/>
      <color theme="10"/>
      <name val="Gellix Medium"/>
      <family val="3"/>
    </font>
    <font>
      <sz val="11"/>
      <color rgb="FFFF0000"/>
      <name val="Gellix Medium"/>
      <family val="3"/>
    </font>
    <font>
      <b/>
      <sz val="11"/>
      <color theme="1"/>
      <name val="Calibri"/>
      <family val="2"/>
      <scheme val="minor"/>
    </font>
    <font>
      <u/>
      <sz val="11"/>
      <color rgb="FF0563C1"/>
      <name val="Gellix Medium"/>
      <family val="3"/>
    </font>
    <font>
      <sz val="8"/>
      <color theme="1"/>
      <name val="Gellix SemiBold"/>
      <family val="3"/>
    </font>
    <font>
      <sz val="8"/>
      <color theme="1"/>
      <name val="Gellix Medium"/>
      <family val="3"/>
    </font>
    <font>
      <i/>
      <sz val="12"/>
      <color theme="1"/>
      <name val="Gellix Medium"/>
      <family val="3"/>
    </font>
    <font>
      <b/>
      <sz val="16"/>
      <color rgb="FFC00000"/>
      <name val="Calibri"/>
      <family val="2"/>
      <scheme val="minor"/>
    </font>
    <font>
      <sz val="11"/>
      <color rgb="FFC00000"/>
      <name val="Gellix Medium"/>
      <family val="3"/>
    </font>
    <font>
      <sz val="11"/>
      <color theme="0" tint="-0.499984740745262"/>
      <name val="Calibri"/>
      <family val="2"/>
      <scheme val="minor"/>
    </font>
    <font>
      <u/>
      <sz val="11"/>
      <color theme="4"/>
      <name val="Gellix Medium"/>
      <family val="3"/>
    </font>
    <font>
      <sz val="11"/>
      <color theme="0" tint="-4.9989318521683403E-2"/>
      <name val="Gellix Medium"/>
      <family val="3"/>
    </font>
    <font>
      <sz val="11"/>
      <color theme="0" tint="-4.9989318521683403E-2"/>
      <name val="Calibri"/>
      <family val="2"/>
      <scheme val="minor"/>
    </font>
    <font>
      <i/>
      <sz val="11"/>
      <name val="Gellix SemiBold"/>
      <family val="3"/>
    </font>
    <font>
      <sz val="11"/>
      <name val="Gellix SemiBold"/>
      <family val="3"/>
    </font>
    <font>
      <i/>
      <sz val="9"/>
      <color theme="1"/>
      <name val="Gellix"/>
      <family val="3"/>
    </font>
    <font>
      <b/>
      <sz val="11"/>
      <color theme="0"/>
      <name val="Calibri"/>
      <family val="2"/>
      <scheme val="minor"/>
    </font>
    <font>
      <sz val="10"/>
      <color rgb="FF000000"/>
      <name val="Arial"/>
      <family val="2"/>
    </font>
  </fonts>
  <fills count="20">
    <fill>
      <patternFill patternType="none"/>
    </fill>
    <fill>
      <patternFill patternType="gray125"/>
    </fill>
    <fill>
      <patternFill patternType="solid">
        <fgColor rgb="FF94B3D6"/>
        <bgColor indexed="64"/>
      </patternFill>
    </fill>
    <fill>
      <patternFill patternType="solid">
        <fgColor rgb="FF94B3D6"/>
      </patternFill>
    </fill>
    <fill>
      <patternFill patternType="solid">
        <fgColor rgb="FFDCE6F0"/>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0" tint="-0.14999847407452621"/>
        <bgColor theme="0" tint="-0.14999847407452621"/>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bgColor theme="4"/>
      </patternFill>
    </fill>
    <fill>
      <patternFill patternType="solid">
        <fgColor theme="4" tint="0.79998168889431442"/>
        <bgColor theme="4" tint="0.79998168889431442"/>
      </patternFill>
    </fill>
  </fills>
  <borders count="37">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bottom style="thin">
        <color theme="0" tint="-4.9989318521683403E-2"/>
      </bottom>
      <diagonal/>
    </border>
    <border>
      <left/>
      <right style="thin">
        <color indexed="64"/>
      </right>
      <top style="thin">
        <color theme="0" tint="-4.9989318521683403E-2"/>
      </top>
      <bottom style="thin">
        <color theme="0" tint="-4.9989318521683403E-2"/>
      </bottom>
      <diagonal/>
    </border>
    <border>
      <left style="thin">
        <color theme="0"/>
      </left>
      <right/>
      <top/>
      <bottom style="thin">
        <color theme="0" tint="-4.9989318521683403E-2"/>
      </bottom>
      <diagonal/>
    </border>
    <border>
      <left/>
      <right style="thin">
        <color theme="0"/>
      </right>
      <top/>
      <bottom style="thin">
        <color theme="0" tint="-4.9989318521683403E-2"/>
      </bottom>
      <diagonal/>
    </border>
    <border>
      <left/>
      <right/>
      <top/>
      <bottom style="thin">
        <color theme="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theme="0"/>
      </left>
      <right style="thin">
        <color theme="0"/>
      </right>
      <top style="thin">
        <color theme="0"/>
      </top>
      <bottom style="thin">
        <color theme="0"/>
      </bottom>
      <diagonal/>
    </border>
    <border>
      <left style="thin">
        <color theme="0"/>
      </left>
      <right/>
      <top style="thin">
        <color theme="0" tint="-4.9989318521683403E-2"/>
      </top>
      <bottom/>
      <diagonal/>
    </border>
    <border>
      <left/>
      <right style="thin">
        <color theme="0"/>
      </right>
      <top style="thin">
        <color theme="0" tint="-4.9989318521683403E-2"/>
      </top>
      <bottom/>
      <diagonal/>
    </border>
    <border>
      <left/>
      <right/>
      <top style="thin">
        <color theme="0" tint="-4.9989318521683403E-2"/>
      </top>
      <bottom/>
      <diagonal/>
    </border>
    <border>
      <left style="thin">
        <color theme="0"/>
      </left>
      <right style="thin">
        <color theme="0"/>
      </right>
      <top/>
      <bottom/>
      <diagonal/>
    </border>
    <border>
      <left/>
      <right/>
      <top style="thin">
        <color theme="1"/>
      </top>
      <bottom/>
      <diagonal/>
    </border>
    <border>
      <left style="thin">
        <color theme="4" tint="0.39997558519241921"/>
      </left>
      <right/>
      <top style="thin">
        <color theme="4" tint="0.39997558519241921"/>
      </top>
      <bottom style="thin">
        <color theme="1"/>
      </bottom>
      <diagonal/>
    </border>
    <border>
      <left/>
      <right/>
      <top style="thin">
        <color theme="4" tint="0.39997558519241921"/>
      </top>
      <bottom style="thin">
        <color theme="1"/>
      </bottom>
      <diagonal/>
    </border>
    <border>
      <left/>
      <right style="thin">
        <color theme="4" tint="0.39997558519241921"/>
      </right>
      <top style="thin">
        <color theme="4" tint="0.39997558519241921"/>
      </top>
      <bottom style="thin">
        <color theme="1"/>
      </bottom>
      <diagonal/>
    </border>
    <border>
      <left style="thin">
        <color theme="4" tint="0.39997558519241921"/>
      </left>
      <right/>
      <top style="thin">
        <color theme="1"/>
      </top>
      <bottom/>
      <diagonal/>
    </border>
    <border>
      <left/>
      <right style="thin">
        <color theme="4" tint="0.39997558519241921"/>
      </right>
      <top style="thin">
        <color theme="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2">
    <xf numFmtId="0" fontId="0" fillId="0" borderId="0"/>
    <xf numFmtId="0" fontId="11" fillId="0" borderId="0" applyNumberFormat="0" applyFill="0" applyBorder="0" applyAlignment="0" applyProtection="0"/>
  </cellStyleXfs>
  <cellXfs count="177">
    <xf numFmtId="0" fontId="0" fillId="0" borderId="0" xfId="0"/>
    <xf numFmtId="0" fontId="0" fillId="0" borderId="0" xfId="0" applyAlignment="1">
      <alignment horizontal="center" vertical="center"/>
    </xf>
    <xf numFmtId="0" fontId="2" fillId="3" borderId="4" xfId="0" applyFont="1" applyFill="1" applyBorder="1" applyAlignment="1">
      <alignment horizontal="center" vertical="center" wrapText="1"/>
    </xf>
    <xf numFmtId="0" fontId="0" fillId="3" borderId="5" xfId="0" applyFill="1" applyBorder="1" applyAlignment="1">
      <alignment horizontal="center" vertical="center" wrapText="1"/>
    </xf>
    <xf numFmtId="0" fontId="0" fillId="3" borderId="4" xfId="0" applyFill="1" applyBorder="1" applyAlignment="1">
      <alignment horizontal="center" vertical="center" wrapText="1"/>
    </xf>
    <xf numFmtId="0" fontId="2" fillId="3" borderId="5"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7" fillId="10" borderId="8" xfId="0" applyFont="1" applyFill="1" applyBorder="1" applyAlignment="1">
      <alignment vertical="center"/>
    </xf>
    <xf numFmtId="0" fontId="0" fillId="10" borderId="9" xfId="0" applyFill="1" applyBorder="1" applyAlignment="1">
      <alignment vertical="center"/>
    </xf>
    <xf numFmtId="0" fontId="7" fillId="10" borderId="0" xfId="0" applyFont="1" applyFill="1" applyBorder="1" applyAlignment="1">
      <alignment vertical="center"/>
    </xf>
    <xf numFmtId="0" fontId="0" fillId="10" borderId="11" xfId="0" applyFill="1" applyBorder="1" applyAlignment="1">
      <alignment vertical="center"/>
    </xf>
    <xf numFmtId="0" fontId="7" fillId="10" borderId="2" xfId="0" applyFont="1" applyFill="1" applyBorder="1" applyAlignment="1">
      <alignment vertical="center"/>
    </xf>
    <xf numFmtId="0" fontId="0" fillId="10" borderId="3" xfId="0" applyFill="1" applyBorder="1" applyAlignment="1">
      <alignment vertical="center"/>
    </xf>
    <xf numFmtId="0" fontId="0" fillId="11" borderId="7" xfId="0" applyFill="1" applyBorder="1" applyAlignment="1">
      <alignment vertical="center"/>
    </xf>
    <xf numFmtId="0" fontId="7" fillId="11" borderId="8" xfId="0" applyFont="1" applyFill="1" applyBorder="1" applyAlignment="1">
      <alignment vertical="center"/>
    </xf>
    <xf numFmtId="0" fontId="0" fillId="11" borderId="10" xfId="0" applyFill="1" applyBorder="1" applyAlignment="1">
      <alignment vertical="center"/>
    </xf>
    <xf numFmtId="0" fontId="7" fillId="11" borderId="0" xfId="0" applyFont="1" applyFill="1" applyBorder="1" applyAlignment="1">
      <alignment vertical="center"/>
    </xf>
    <xf numFmtId="0" fontId="13" fillId="10" borderId="0" xfId="0" applyFont="1" applyFill="1" applyBorder="1" applyAlignment="1">
      <alignment vertical="center"/>
    </xf>
    <xf numFmtId="0" fontId="0" fillId="11" borderId="1" xfId="0" applyFill="1" applyBorder="1" applyAlignment="1">
      <alignment vertical="center"/>
    </xf>
    <xf numFmtId="0" fontId="7" fillId="11" borderId="2" xfId="0" applyFont="1" applyFill="1" applyBorder="1" applyAlignment="1">
      <alignment vertical="center"/>
    </xf>
    <xf numFmtId="0" fontId="0" fillId="10" borderId="0" xfId="0" applyFill="1" applyBorder="1" applyAlignment="1">
      <alignment vertical="center"/>
    </xf>
    <xf numFmtId="0" fontId="0" fillId="7" borderId="7" xfId="0" applyFill="1" applyBorder="1" applyAlignment="1">
      <alignment vertical="center"/>
    </xf>
    <xf numFmtId="0" fontId="0" fillId="7" borderId="10" xfId="0" applyFill="1" applyBorder="1" applyAlignment="1">
      <alignment vertical="center"/>
    </xf>
    <xf numFmtId="0" fontId="7" fillId="8" borderId="0" xfId="0" applyFont="1" applyFill="1" applyBorder="1" applyAlignment="1">
      <alignment vertical="center"/>
    </xf>
    <xf numFmtId="0" fontId="0" fillId="7" borderId="1" xfId="0" applyFill="1" applyBorder="1" applyAlignment="1">
      <alignment vertical="center"/>
    </xf>
    <xf numFmtId="0" fontId="0" fillId="7" borderId="2" xfId="0" applyFill="1" applyBorder="1" applyAlignment="1">
      <alignment vertical="center"/>
    </xf>
    <xf numFmtId="0" fontId="0" fillId="10" borderId="14" xfId="0" applyFill="1" applyBorder="1" applyAlignment="1">
      <alignment vertical="center"/>
    </xf>
    <xf numFmtId="0" fontId="13" fillId="10" borderId="0" xfId="0" applyFont="1" applyFill="1" applyBorder="1" applyAlignment="1"/>
    <xf numFmtId="0" fontId="0" fillId="7" borderId="0" xfId="0" applyFill="1" applyBorder="1" applyAlignment="1">
      <alignment vertical="center"/>
    </xf>
    <xf numFmtId="0" fontId="0" fillId="7" borderId="8" xfId="0" applyFill="1" applyBorder="1" applyAlignment="1">
      <alignment vertical="center"/>
    </xf>
    <xf numFmtId="0" fontId="0" fillId="12" borderId="8" xfId="0" applyFill="1" applyBorder="1" applyAlignment="1">
      <alignment vertical="center"/>
    </xf>
    <xf numFmtId="0" fontId="0" fillId="12" borderId="9" xfId="0" applyFill="1" applyBorder="1" applyAlignment="1">
      <alignment vertical="center"/>
    </xf>
    <xf numFmtId="0" fontId="0" fillId="12" borderId="0" xfId="0" applyFill="1" applyBorder="1" applyAlignment="1">
      <alignment vertical="center"/>
    </xf>
    <xf numFmtId="0" fontId="0" fillId="12" borderId="11" xfId="0" applyFill="1" applyBorder="1" applyAlignment="1">
      <alignment vertical="center"/>
    </xf>
    <xf numFmtId="0" fontId="8" fillId="12" borderId="0" xfId="0" applyFont="1" applyFill="1" applyBorder="1" applyAlignment="1">
      <alignment vertical="center"/>
    </xf>
    <xf numFmtId="0" fontId="0" fillId="12" borderId="2" xfId="0" applyFill="1" applyBorder="1" applyAlignment="1">
      <alignment vertical="center"/>
    </xf>
    <xf numFmtId="0" fontId="0" fillId="12" borderId="3" xfId="0" applyFill="1" applyBorder="1" applyAlignment="1">
      <alignment vertical="center"/>
    </xf>
    <xf numFmtId="0" fontId="7" fillId="11" borderId="8" xfId="0" applyFont="1" applyFill="1" applyBorder="1" applyAlignment="1">
      <alignment vertical="top"/>
    </xf>
    <xf numFmtId="0" fontId="8" fillId="11" borderId="0" xfId="0" applyFont="1" applyFill="1" applyBorder="1" applyAlignment="1">
      <alignment vertical="top"/>
    </xf>
    <xf numFmtId="0" fontId="7" fillId="11" borderId="0" xfId="0" applyFont="1" applyFill="1" applyBorder="1" applyAlignment="1">
      <alignment vertical="top"/>
    </xf>
    <xf numFmtId="0" fontId="14" fillId="11" borderId="0" xfId="1" quotePrefix="1" applyFont="1" applyFill="1" applyBorder="1" applyAlignment="1">
      <alignment horizontal="left" vertical="top" wrapText="1"/>
    </xf>
    <xf numFmtId="0" fontId="7" fillId="11" borderId="0" xfId="0" quotePrefix="1" applyFont="1" applyFill="1" applyBorder="1" applyAlignment="1">
      <alignment vertical="top"/>
    </xf>
    <xf numFmtId="0" fontId="7" fillId="11" borderId="2" xfId="0" applyFont="1" applyFill="1" applyBorder="1" applyAlignment="1">
      <alignment vertical="top"/>
    </xf>
    <xf numFmtId="0" fontId="0" fillId="10" borderId="15" xfId="0" applyFill="1" applyBorder="1" applyAlignment="1">
      <alignment vertical="center"/>
    </xf>
    <xf numFmtId="0" fontId="0" fillId="8" borderId="0" xfId="0" applyFill="1" applyAlignment="1">
      <alignment vertical="center"/>
    </xf>
    <xf numFmtId="0" fontId="0" fillId="8" borderId="0" xfId="0" applyFill="1" applyAlignment="1">
      <alignment vertical="top"/>
    </xf>
    <xf numFmtId="0" fontId="6" fillId="8" borderId="0" xfId="0" applyFont="1" applyFill="1" applyAlignment="1">
      <alignment horizontal="left" vertical="center"/>
    </xf>
    <xf numFmtId="0" fontId="7" fillId="8" borderId="0" xfId="0" applyFont="1" applyFill="1" applyAlignment="1">
      <alignment vertical="top"/>
    </xf>
    <xf numFmtId="0" fontId="7" fillId="8" borderId="0" xfId="0" applyFont="1" applyFill="1" applyAlignment="1">
      <alignment vertical="center"/>
    </xf>
    <xf numFmtId="0" fontId="7" fillId="8" borderId="0" xfId="0" applyFont="1" applyFill="1" applyBorder="1" applyAlignment="1">
      <alignment vertical="top"/>
    </xf>
    <xf numFmtId="0" fontId="0" fillId="8" borderId="0" xfId="0" applyFill="1" applyBorder="1" applyAlignment="1">
      <alignment vertical="center"/>
    </xf>
    <xf numFmtId="0" fontId="0" fillId="11" borderId="9" xfId="0" applyFill="1" applyBorder="1" applyAlignment="1">
      <alignment vertical="center"/>
    </xf>
    <xf numFmtId="0" fontId="0" fillId="11" borderId="11" xfId="0" applyFill="1" applyBorder="1" applyAlignment="1">
      <alignment vertical="center"/>
    </xf>
    <xf numFmtId="0" fontId="0" fillId="11" borderId="3" xfId="0" applyFill="1" applyBorder="1" applyAlignment="1">
      <alignment vertical="center"/>
    </xf>
    <xf numFmtId="0" fontId="7" fillId="7" borderId="8" xfId="0" applyFont="1" applyFill="1" applyBorder="1" applyAlignment="1">
      <alignment vertical="top"/>
    </xf>
    <xf numFmtId="0" fontId="8" fillId="7" borderId="0" xfId="0" applyFont="1" applyFill="1" applyBorder="1" applyAlignment="1">
      <alignment vertical="top"/>
    </xf>
    <xf numFmtId="0" fontId="7" fillId="7" borderId="0" xfId="0" applyFont="1" applyFill="1" applyBorder="1" applyAlignment="1">
      <alignment vertical="top"/>
    </xf>
    <xf numFmtId="0" fontId="0" fillId="7" borderId="2" xfId="0" applyFill="1" applyBorder="1" applyAlignment="1">
      <alignment vertical="top"/>
    </xf>
    <xf numFmtId="0" fontId="10" fillId="0" borderId="0" xfId="0" applyFont="1" applyAlignment="1">
      <alignment horizontal="left" vertical="center"/>
    </xf>
    <xf numFmtId="0" fontId="15" fillId="8" borderId="0" xfId="0" applyFont="1" applyFill="1" applyAlignment="1">
      <alignment vertical="top" wrapText="1"/>
    </xf>
    <xf numFmtId="0" fontId="15" fillId="8" borderId="0" xfId="0" applyFont="1" applyFill="1" applyAlignment="1">
      <alignment vertical="center"/>
    </xf>
    <xf numFmtId="0" fontId="17" fillId="11" borderId="0" xfId="1" quotePrefix="1" applyFont="1" applyFill="1" applyBorder="1" applyAlignment="1">
      <alignment horizontal="left" vertical="top" wrapText="1"/>
    </xf>
    <xf numFmtId="0" fontId="17" fillId="8" borderId="0" xfId="0" applyFont="1" applyFill="1" applyAlignment="1">
      <alignment vertical="top" wrapText="1"/>
    </xf>
    <xf numFmtId="0" fontId="8" fillId="12" borderId="2" xfId="0" applyFont="1" applyFill="1" applyBorder="1" applyAlignment="1">
      <alignment vertical="center"/>
    </xf>
    <xf numFmtId="0" fontId="7" fillId="12" borderId="0" xfId="0" applyFont="1" applyFill="1" applyBorder="1" applyAlignment="1">
      <alignment vertical="center"/>
    </xf>
    <xf numFmtId="0" fontId="0" fillId="12" borderId="0" xfId="0" applyFont="1" applyFill="1" applyBorder="1" applyAlignment="1">
      <alignment vertical="center"/>
    </xf>
    <xf numFmtId="0" fontId="0" fillId="14" borderId="0" xfId="0" applyFont="1" applyFill="1"/>
    <xf numFmtId="0" fontId="0" fillId="0" borderId="0" xfId="0" applyFont="1"/>
    <xf numFmtId="0" fontId="0" fillId="0" borderId="0" xfId="0" applyFont="1" applyFill="1" applyBorder="1"/>
    <xf numFmtId="0" fontId="0" fillId="0" borderId="0" xfId="0" applyFill="1"/>
    <xf numFmtId="0" fontId="21" fillId="0" borderId="0" xfId="0" applyFont="1" applyFill="1"/>
    <xf numFmtId="0" fontId="22" fillId="10" borderId="0" xfId="0" applyFont="1" applyFill="1" applyBorder="1" applyAlignment="1">
      <alignment vertical="center"/>
    </xf>
    <xf numFmtId="0" fontId="9" fillId="10" borderId="0" xfId="0" applyFont="1" applyFill="1" applyBorder="1" applyAlignment="1">
      <alignment horizontal="left" vertical="center"/>
    </xf>
    <xf numFmtId="0" fontId="23" fillId="0" borderId="0" xfId="0" applyFont="1"/>
    <xf numFmtId="0" fontId="4" fillId="5" borderId="19" xfId="0" applyFont="1" applyFill="1" applyBorder="1" applyAlignment="1">
      <alignment horizontal="center" vertical="center" wrapText="1"/>
    </xf>
    <xf numFmtId="0" fontId="4" fillId="5" borderId="19" xfId="0" applyNumberFormat="1" applyFont="1" applyFill="1" applyBorder="1" applyAlignment="1">
      <alignment horizontal="center" vertical="center" wrapText="1"/>
    </xf>
    <xf numFmtId="164" fontId="4" fillId="6" borderId="19" xfId="0" applyNumberFormat="1" applyFont="1" applyFill="1" applyBorder="1" applyAlignment="1">
      <alignment horizontal="center" vertical="center" wrapText="1"/>
    </xf>
    <xf numFmtId="165" fontId="4" fillId="7" borderId="19" xfId="0" applyNumberFormat="1" applyFont="1" applyFill="1" applyBorder="1" applyAlignment="1">
      <alignment horizontal="center" vertical="center" wrapText="1"/>
    </xf>
    <xf numFmtId="0" fontId="4" fillId="9" borderId="19" xfId="0" applyFont="1" applyFill="1" applyBorder="1" applyAlignment="1">
      <alignment horizontal="center" vertical="center" wrapText="1"/>
    </xf>
    <xf numFmtId="0" fontId="4" fillId="13" borderId="19" xfId="0" applyNumberFormat="1" applyFont="1" applyFill="1" applyBorder="1" applyAlignment="1">
      <alignment horizontal="center" vertical="center" wrapText="1"/>
    </xf>
    <xf numFmtId="0" fontId="0" fillId="0" borderId="19" xfId="0" applyBorder="1" applyAlignment="1">
      <alignment horizontal="center" vertical="center"/>
    </xf>
    <xf numFmtId="0" fontId="0" fillId="8" borderId="19" xfId="0" applyFill="1" applyBorder="1" applyAlignment="1">
      <alignment horizontal="left" vertical="center"/>
    </xf>
    <xf numFmtId="0" fontId="0" fillId="0" borderId="19" xfId="0" applyFill="1" applyBorder="1"/>
    <xf numFmtId="164" fontId="0" fillId="6" borderId="19" xfId="0" applyNumberFormat="1" applyFill="1" applyBorder="1" applyAlignment="1">
      <alignment horizontal="right" vertical="center" indent="1"/>
    </xf>
    <xf numFmtId="0" fontId="0" fillId="9" borderId="19" xfId="0" applyFill="1" applyBorder="1"/>
    <xf numFmtId="0" fontId="0" fillId="13" borderId="19" xfId="0" applyFill="1" applyBorder="1"/>
    <xf numFmtId="0" fontId="16" fillId="0" borderId="20" xfId="0" applyFont="1" applyFill="1" applyBorder="1"/>
    <xf numFmtId="0" fontId="16" fillId="0" borderId="21" xfId="0" applyFont="1" applyFill="1" applyBorder="1"/>
    <xf numFmtId="0" fontId="16" fillId="0" borderId="22" xfId="0" applyFont="1" applyFill="1" applyBorder="1"/>
    <xf numFmtId="0" fontId="0" fillId="0" borderId="10" xfId="0" applyFont="1" applyFill="1" applyBorder="1"/>
    <xf numFmtId="0" fontId="0" fillId="0" borderId="11" xfId="0" applyFont="1" applyFill="1" applyBorder="1"/>
    <xf numFmtId="0" fontId="0" fillId="0" borderId="1" xfId="0" applyFont="1" applyFill="1" applyBorder="1"/>
    <xf numFmtId="0" fontId="0" fillId="0" borderId="2" xfId="0" applyFont="1" applyFill="1" applyBorder="1"/>
    <xf numFmtId="0" fontId="0" fillId="0" borderId="3" xfId="0" applyFont="1" applyFill="1" applyBorder="1"/>
    <xf numFmtId="0" fontId="22" fillId="8" borderId="0" xfId="0" applyFont="1" applyFill="1" applyAlignment="1">
      <alignment vertical="top" wrapText="1"/>
    </xf>
    <xf numFmtId="0" fontId="14" fillId="11" borderId="0" xfId="1" quotePrefix="1" applyFont="1" applyFill="1" applyBorder="1" applyAlignment="1">
      <alignment horizontal="left" vertical="top" wrapText="1"/>
    </xf>
    <xf numFmtId="0" fontId="0" fillId="0" borderId="18" xfId="0" applyFont="1" applyBorder="1"/>
    <xf numFmtId="0" fontId="0" fillId="10" borderId="9" xfId="0" applyFill="1" applyBorder="1" applyAlignment="1" applyProtection="1">
      <alignment vertical="center"/>
    </xf>
    <xf numFmtId="0" fontId="7" fillId="10" borderId="0" xfId="0" applyFont="1" applyFill="1" applyBorder="1" applyAlignment="1" applyProtection="1">
      <alignment vertical="center"/>
    </xf>
    <xf numFmtId="0" fontId="0" fillId="10" borderId="11" xfId="0" applyFill="1" applyBorder="1" applyAlignment="1" applyProtection="1">
      <alignment vertical="center"/>
    </xf>
    <xf numFmtId="0" fontId="9" fillId="10" borderId="0" xfId="0" applyFont="1" applyFill="1" applyBorder="1" applyAlignment="1" applyProtection="1">
      <alignment horizontal="left" vertical="center"/>
    </xf>
    <xf numFmtId="0" fontId="7" fillId="10" borderId="2" xfId="0" applyFont="1" applyFill="1" applyBorder="1" applyAlignment="1" applyProtection="1">
      <alignment vertical="center"/>
    </xf>
    <xf numFmtId="0" fontId="0" fillId="10" borderId="3" xfId="0" applyFill="1" applyBorder="1" applyAlignment="1" applyProtection="1">
      <alignment vertical="center"/>
    </xf>
    <xf numFmtId="0" fontId="9" fillId="8" borderId="27" xfId="0" applyFont="1" applyFill="1" applyBorder="1" applyAlignment="1" applyProtection="1">
      <alignment horizontal="left" vertical="center"/>
      <protection locked="0"/>
    </xf>
    <xf numFmtId="0" fontId="7" fillId="11" borderId="0" xfId="0" quotePrefix="1" applyFont="1" applyFill="1" applyBorder="1" applyAlignment="1">
      <alignment vertical="top" wrapText="1"/>
    </xf>
    <xf numFmtId="0" fontId="25" fillId="10" borderId="0" xfId="0" applyFont="1" applyFill="1" applyBorder="1" applyAlignment="1" applyProtection="1">
      <alignment vertical="center"/>
    </xf>
    <xf numFmtId="0" fontId="26" fillId="10" borderId="11" xfId="0" applyFont="1" applyFill="1" applyBorder="1" applyAlignment="1" applyProtection="1">
      <alignment vertical="center"/>
    </xf>
    <xf numFmtId="0" fontId="25" fillId="10" borderId="8" xfId="0" applyFont="1" applyFill="1" applyBorder="1" applyAlignment="1">
      <alignment vertical="center"/>
    </xf>
    <xf numFmtId="0" fontId="25" fillId="10" borderId="8" xfId="0" applyFont="1" applyFill="1" applyBorder="1" applyAlignment="1" applyProtection="1">
      <alignment vertical="center"/>
    </xf>
    <xf numFmtId="0" fontId="9" fillId="10" borderId="0" xfId="0" applyFont="1" applyFill="1" applyBorder="1" applyAlignment="1" applyProtection="1">
      <alignment horizontal="center" vertical="center"/>
    </xf>
    <xf numFmtId="0" fontId="16" fillId="0" borderId="28" xfId="0" applyFont="1" applyBorder="1"/>
    <xf numFmtId="0" fontId="0" fillId="14" borderId="28" xfId="0" applyFont="1" applyFill="1" applyBorder="1"/>
    <xf numFmtId="0" fontId="0" fillId="15" borderId="0" xfId="0" applyFill="1"/>
    <xf numFmtId="0" fontId="0" fillId="0" borderId="0" xfId="0" quotePrefix="1" applyAlignment="1">
      <alignment wrapText="1"/>
    </xf>
    <xf numFmtId="0" fontId="0" fillId="16" borderId="19" xfId="0" applyFill="1" applyBorder="1"/>
    <xf numFmtId="0" fontId="0" fillId="8" borderId="0" xfId="0" applyFill="1" applyBorder="1" applyAlignment="1">
      <alignment vertical="top"/>
    </xf>
    <xf numFmtId="0" fontId="25" fillId="10" borderId="0" xfId="0" applyFont="1" applyFill="1" applyBorder="1" applyAlignment="1" applyProtection="1">
      <alignment vertical="center"/>
      <protection locked="0" hidden="1"/>
    </xf>
    <xf numFmtId="0" fontId="25" fillId="10" borderId="0" xfId="0" applyFont="1" applyFill="1" applyBorder="1" applyAlignment="1" applyProtection="1">
      <alignment vertical="center"/>
      <protection hidden="1"/>
    </xf>
    <xf numFmtId="0" fontId="9" fillId="10" borderId="23" xfId="0" applyFont="1" applyFill="1" applyBorder="1" applyAlignment="1" applyProtection="1">
      <alignment horizontal="left" vertical="center"/>
      <protection hidden="1"/>
    </xf>
    <xf numFmtId="0" fontId="0" fillId="12" borderId="0" xfId="0" applyFill="1" applyBorder="1" applyAlignment="1" applyProtection="1">
      <alignment horizontal="right" vertical="center"/>
      <protection hidden="1"/>
    </xf>
    <xf numFmtId="0" fontId="24" fillId="8" borderId="0" xfId="0" applyFont="1" applyFill="1" applyAlignment="1" applyProtection="1">
      <alignment vertical="top" wrapText="1"/>
      <protection hidden="1"/>
    </xf>
    <xf numFmtId="0" fontId="15" fillId="10" borderId="0" xfId="0" applyFont="1" applyFill="1" applyBorder="1" applyAlignment="1" applyProtection="1">
      <alignment horizontal="left" vertical="center"/>
    </xf>
    <xf numFmtId="0" fontId="22" fillId="10" borderId="0" xfId="0" applyFont="1" applyFill="1" applyBorder="1" applyAlignment="1" applyProtection="1">
      <alignment horizontal="left" vertical="center"/>
    </xf>
    <xf numFmtId="0" fontId="27" fillId="10" borderId="0" xfId="0" quotePrefix="1" applyFont="1" applyFill="1" applyBorder="1" applyAlignment="1" applyProtection="1">
      <alignment horizontal="center"/>
    </xf>
    <xf numFmtId="2" fontId="8" fillId="12" borderId="2" xfId="0" applyNumberFormat="1" applyFont="1" applyFill="1" applyBorder="1" applyAlignment="1" applyProtection="1">
      <alignment vertical="center"/>
      <protection hidden="1"/>
    </xf>
    <xf numFmtId="2" fontId="28" fillId="12" borderId="2" xfId="0" applyNumberFormat="1" applyFont="1" applyFill="1" applyBorder="1" applyAlignment="1" applyProtection="1">
      <alignment horizontal="left" vertical="top"/>
      <protection hidden="1"/>
    </xf>
    <xf numFmtId="0" fontId="29" fillId="8" borderId="0" xfId="0" applyFont="1" applyFill="1" applyAlignment="1">
      <alignment vertical="center"/>
    </xf>
    <xf numFmtId="0" fontId="4" fillId="17" borderId="2" xfId="0" applyFont="1" applyFill="1" applyBorder="1" applyAlignment="1">
      <alignment vertical="center"/>
    </xf>
    <xf numFmtId="0" fontId="4" fillId="17" borderId="2" xfId="0" applyFont="1" applyFill="1" applyBorder="1" applyAlignment="1">
      <alignment horizontal="center" vertical="center"/>
    </xf>
    <xf numFmtId="0" fontId="31" fillId="0" borderId="0" xfId="0" applyFont="1" applyBorder="1" applyAlignment="1">
      <alignment vertical="center"/>
    </xf>
    <xf numFmtId="0" fontId="31" fillId="0" borderId="0" xfId="0" applyFont="1" applyBorder="1" applyAlignment="1">
      <alignment horizontal="center" vertical="center"/>
    </xf>
    <xf numFmtId="0" fontId="0" fillId="0" borderId="0" xfId="0" applyFont="1" applyAlignment="1">
      <alignment vertical="center"/>
    </xf>
    <xf numFmtId="0" fontId="0" fillId="0" borderId="0" xfId="0" applyFont="1" applyAlignment="1">
      <alignment horizontal="center" vertical="center"/>
    </xf>
    <xf numFmtId="0" fontId="0" fillId="19" borderId="30" xfId="0" applyFont="1" applyFill="1" applyBorder="1"/>
    <xf numFmtId="0" fontId="30" fillId="18" borderId="32" xfId="0" applyFont="1" applyFill="1" applyBorder="1"/>
    <xf numFmtId="0" fontId="30" fillId="18" borderId="28" xfId="0" applyFont="1" applyFill="1" applyBorder="1"/>
    <xf numFmtId="0" fontId="30" fillId="18" borderId="33" xfId="0" applyFont="1" applyFill="1" applyBorder="1"/>
    <xf numFmtId="0" fontId="0" fillId="19" borderId="34" xfId="0" applyFont="1" applyFill="1" applyBorder="1"/>
    <xf numFmtId="0" fontId="0" fillId="19" borderId="35" xfId="0" applyFont="1" applyFill="1" applyBorder="1"/>
    <xf numFmtId="0" fontId="0" fillId="19" borderId="36" xfId="0" applyFont="1" applyFill="1" applyBorder="1"/>
    <xf numFmtId="0" fontId="0" fillId="0" borderId="34" xfId="0" applyFont="1" applyBorder="1"/>
    <xf numFmtId="0" fontId="0" fillId="0" borderId="35" xfId="0" applyFont="1" applyBorder="1"/>
    <xf numFmtId="0" fontId="0" fillId="0" borderId="36" xfId="0" applyFont="1" applyBorder="1"/>
    <xf numFmtId="0" fontId="0" fillId="19" borderId="29" xfId="0" applyFont="1" applyFill="1" applyBorder="1"/>
    <xf numFmtId="0" fontId="0" fillId="19" borderId="31" xfId="0" applyFont="1" applyFill="1" applyBorder="1"/>
    <xf numFmtId="0" fontId="6" fillId="8" borderId="0" xfId="0" applyFont="1" applyFill="1" applyAlignment="1">
      <alignment horizontal="left" vertical="center"/>
    </xf>
    <xf numFmtId="0" fontId="9" fillId="8" borderId="16" xfId="0" applyFont="1" applyFill="1" applyBorder="1" applyAlignment="1" applyProtection="1">
      <alignment horizontal="left" vertical="center"/>
      <protection locked="0"/>
    </xf>
    <xf numFmtId="0" fontId="9" fillId="8" borderId="17" xfId="0" applyFont="1" applyFill="1" applyBorder="1" applyAlignment="1" applyProtection="1">
      <alignment horizontal="left" vertical="center"/>
      <protection locked="0"/>
    </xf>
    <xf numFmtId="0" fontId="9" fillId="8" borderId="24" xfId="0" applyFont="1" applyFill="1" applyBorder="1" applyAlignment="1" applyProtection="1">
      <alignment horizontal="left" vertical="center"/>
      <protection locked="0"/>
    </xf>
    <xf numFmtId="0" fontId="9" fillId="8" borderId="25" xfId="0" applyFont="1" applyFill="1" applyBorder="1" applyAlignment="1" applyProtection="1">
      <alignment horizontal="left" vertical="center"/>
      <protection locked="0"/>
    </xf>
    <xf numFmtId="0" fontId="9" fillId="10" borderId="23" xfId="0" applyFont="1" applyFill="1" applyBorder="1" applyAlignment="1" applyProtection="1">
      <alignment horizontal="left" vertical="center"/>
      <protection hidden="1"/>
    </xf>
    <xf numFmtId="0" fontId="20" fillId="8" borderId="0" xfId="0" applyFont="1" applyFill="1" applyAlignment="1">
      <alignment horizontal="left" vertical="center"/>
    </xf>
    <xf numFmtId="0" fontId="27" fillId="10" borderId="0" xfId="0" quotePrefix="1" applyFont="1" applyFill="1" applyBorder="1" applyAlignment="1">
      <alignment horizontal="center"/>
    </xf>
    <xf numFmtId="0" fontId="27" fillId="10" borderId="0" xfId="0" applyFont="1" applyFill="1" applyBorder="1" applyAlignment="1">
      <alignment horizontal="center"/>
    </xf>
    <xf numFmtId="0" fontId="7" fillId="11" borderId="0" xfId="0" applyFont="1" applyFill="1" applyBorder="1" applyAlignment="1">
      <alignment horizontal="left" vertical="top" wrapText="1"/>
    </xf>
    <xf numFmtId="0" fontId="14" fillId="11" borderId="0" xfId="1" quotePrefix="1" applyFont="1" applyFill="1" applyBorder="1" applyAlignment="1">
      <alignment horizontal="left" vertical="top" wrapText="1"/>
    </xf>
    <xf numFmtId="0" fontId="22" fillId="8" borderId="0" xfId="0" applyFont="1" applyFill="1" applyAlignment="1" applyProtection="1">
      <alignment horizontal="left" vertical="top" wrapText="1"/>
      <protection hidden="1"/>
    </xf>
    <xf numFmtId="0" fontId="22" fillId="8" borderId="0" xfId="0" applyFont="1" applyFill="1" applyAlignment="1">
      <alignment horizontal="left" wrapText="1"/>
    </xf>
    <xf numFmtId="0" fontId="7" fillId="11" borderId="0" xfId="0" quotePrefix="1" applyFont="1" applyFill="1" applyBorder="1" applyAlignment="1">
      <alignment horizontal="left" vertical="top" wrapText="1"/>
    </xf>
    <xf numFmtId="0" fontId="7" fillId="7" borderId="0" xfId="0" applyFont="1" applyFill="1" applyBorder="1" applyAlignment="1">
      <alignment horizontal="left" vertical="top" wrapText="1"/>
    </xf>
    <xf numFmtId="0" fontId="9" fillId="8" borderId="0" xfId="0" applyFont="1" applyFill="1" applyBorder="1" applyAlignment="1" applyProtection="1">
      <alignment horizontal="center" vertical="center"/>
      <protection locked="0"/>
    </xf>
    <xf numFmtId="0" fontId="0" fillId="8" borderId="0" xfId="0" applyFill="1" applyBorder="1" applyAlignment="1">
      <alignment horizontal="center" vertical="center"/>
    </xf>
    <xf numFmtId="0" fontId="12" fillId="11" borderId="0" xfId="0" quotePrefix="1" applyFont="1" applyFill="1" applyBorder="1" applyAlignment="1">
      <alignment vertical="top" wrapText="1"/>
    </xf>
    <xf numFmtId="0" fontId="12" fillId="11" borderId="0" xfId="0" quotePrefix="1" applyFont="1" applyFill="1" applyBorder="1" applyAlignment="1">
      <alignment horizontal="left" vertical="top" wrapText="1"/>
    </xf>
    <xf numFmtId="0" fontId="9" fillId="8" borderId="12" xfId="0" applyFont="1" applyFill="1" applyBorder="1" applyAlignment="1" applyProtection="1">
      <alignment horizontal="left" vertical="center"/>
      <protection locked="0"/>
    </xf>
    <xf numFmtId="0" fontId="9" fillId="8" borderId="13" xfId="0" applyFont="1" applyFill="1" applyBorder="1" applyAlignment="1" applyProtection="1">
      <alignment horizontal="left" vertical="center"/>
      <protection locked="0"/>
    </xf>
    <xf numFmtId="0" fontId="9" fillId="8" borderId="26" xfId="0" applyFont="1" applyFill="1" applyBorder="1" applyAlignment="1" applyProtection="1">
      <alignment horizontal="left" vertical="center"/>
      <protection locked="0"/>
    </xf>
    <xf numFmtId="0" fontId="7" fillId="12" borderId="0" xfId="0" applyFont="1" applyFill="1" applyBorder="1" applyAlignment="1" applyProtection="1">
      <alignment horizontal="right" vertical="center"/>
      <protection hidden="1"/>
    </xf>
    <xf numFmtId="166" fontId="8" fillId="12" borderId="0" xfId="0" applyNumberFormat="1" applyFont="1" applyFill="1" applyBorder="1" applyAlignment="1" applyProtection="1">
      <alignment horizontal="right" vertical="center"/>
      <protection hidden="1"/>
    </xf>
    <xf numFmtId="0" fontId="8" fillId="12" borderId="0" xfId="0" applyFont="1" applyFill="1" applyBorder="1" applyAlignment="1" applyProtection="1">
      <alignment horizontal="center" vertical="center"/>
      <protection hidden="1"/>
    </xf>
    <xf numFmtId="0" fontId="22" fillId="8" borderId="0" xfId="0" applyFont="1" applyFill="1" applyBorder="1" applyAlignment="1" applyProtection="1">
      <alignment horizontal="left" vertical="top" wrapText="1"/>
      <protection hidden="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0" fillId="0" borderId="0" xfId="0" applyFont="1" applyAlignment="1">
      <alignment horizontal="center" vertical="center"/>
    </xf>
  </cellXfs>
  <cellStyles count="2">
    <cellStyle name="Lien hypertexte" xfId="1" builtinId="8"/>
    <cellStyle name="Normal" xfId="0" builtinId="0"/>
  </cellStyles>
  <dxfs count="8">
    <dxf>
      <font>
        <color rgb="FFC00000"/>
      </font>
      <fill>
        <patternFill patternType="solid">
          <bgColor theme="0"/>
        </patternFill>
      </fill>
    </dxf>
    <dxf>
      <font>
        <color rgb="FFC00000"/>
      </font>
    </dxf>
    <dxf>
      <fill>
        <patternFill>
          <bgColor theme="5" tint="0.79998168889431442"/>
        </patternFill>
      </fill>
      <border>
        <right style="thin">
          <color auto="1"/>
        </right>
        <vertical/>
        <horizontal/>
      </border>
    </dxf>
    <dxf>
      <fill>
        <patternFill>
          <bgColor theme="5" tint="0.79998168889431442"/>
        </patternFill>
      </fill>
      <border>
        <left style="thin">
          <color theme="1"/>
        </left>
        <vertical/>
        <horizontal/>
      </border>
    </dxf>
    <dxf>
      <fill>
        <patternFill>
          <bgColor theme="5" tint="0.79998168889431442"/>
        </patternFill>
      </fill>
      <border>
        <left style="thin">
          <color theme="1"/>
        </left>
        <right style="thin">
          <color theme="1"/>
        </right>
        <bottom style="thin">
          <color theme="1"/>
        </bottom>
        <vertical/>
        <horizontal/>
      </border>
    </dxf>
    <dxf>
      <fill>
        <patternFill>
          <bgColor theme="5" tint="0.79998168889431442"/>
        </patternFill>
      </fill>
      <border>
        <left style="thin">
          <color theme="1"/>
        </left>
        <right style="thin">
          <color theme="1"/>
        </right>
        <top style="thin">
          <color theme="1"/>
        </top>
        <vertical/>
        <horizontal/>
      </border>
    </dxf>
    <dxf>
      <font>
        <color theme="0" tint="-4.9989318521683403E-2"/>
      </font>
      <fill>
        <patternFill>
          <bgColor theme="0" tint="-4.9989318521683403E-2"/>
        </patternFill>
      </fill>
      <border>
        <left/>
        <right/>
        <top/>
        <bottom/>
        <vertical/>
        <horizontal/>
      </border>
    </dxf>
    <dxf>
      <fill>
        <patternFill>
          <bgColor theme="5" tint="0.79998168889431442"/>
        </patternFill>
      </fill>
      <border>
        <left/>
        <right/>
        <top/>
        <bottom/>
        <vertical/>
        <horizontal/>
      </border>
    </dxf>
  </dxfs>
  <tableStyles count="0" defaultTableStyle="TableStyleMedium2" defaultPivotStyle="PivotStyleLight16"/>
  <colors>
    <mruColors>
      <color rgb="FFFFFFFF"/>
      <color rgb="FF0563C1"/>
      <color rgb="FFEBF4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10</xdr:col>
      <xdr:colOff>206471</xdr:colOff>
      <xdr:row>0</xdr:row>
      <xdr:rowOff>304596</xdr:rowOff>
    </xdr:from>
    <xdr:to>
      <xdr:col>12</xdr:col>
      <xdr:colOff>47625</xdr:colOff>
      <xdr:row>2</xdr:row>
      <xdr:rowOff>209549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02871" y="304596"/>
          <a:ext cx="1469929" cy="6288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2305050</xdr:colOff>
          <xdr:row>13</xdr:row>
          <xdr:rowOff>104775</xdr:rowOff>
        </xdr:from>
        <xdr:to>
          <xdr:col>2</xdr:col>
          <xdr:colOff>3571875</xdr:colOff>
          <xdr:row>15</xdr:row>
          <xdr:rowOff>0</xdr:rowOff>
        </xdr:to>
        <xdr:sp macro="" textlink="">
          <xdr:nvSpPr>
            <xdr:cNvPr id="3074" name="OptionButton1"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104775</xdr:rowOff>
        </xdr:from>
        <xdr:to>
          <xdr:col>2</xdr:col>
          <xdr:colOff>5010150</xdr:colOff>
          <xdr:row>15</xdr:row>
          <xdr:rowOff>0</xdr:rowOff>
        </xdr:to>
        <xdr:sp macro="" textlink="">
          <xdr:nvSpPr>
            <xdr:cNvPr id="3075" name="OptionButton2"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1.xml"/><Relationship Id="rId3" Type="http://schemas.openxmlformats.org/officeDocument/2006/relationships/hyperlink" Target="https://www.xe.com/fr/currencyconverter/convert/?Amount=1&amp;From=EUR&amp;To=CHF" TargetMode="External"/><Relationship Id="rId7" Type="http://schemas.openxmlformats.org/officeDocument/2006/relationships/vmlDrawing" Target="../drawings/vmlDrawing1.vml"/><Relationship Id="rId2" Type="http://schemas.openxmlformats.org/officeDocument/2006/relationships/hyperlink" Target="https://fr.investing.com/commodities/carbon-emissions-historical-data" TargetMode="External"/><Relationship Id="rId1" Type="http://schemas.openxmlformats.org/officeDocument/2006/relationships/hyperlink" Target="https://fr.investing.com/commodities/carbon-emissions-historical-data" TargetMode="External"/><Relationship Id="rId6" Type="http://schemas.openxmlformats.org/officeDocument/2006/relationships/drawing" Target="../drawings/drawing1.xml"/><Relationship Id="rId11" Type="http://schemas.openxmlformats.org/officeDocument/2006/relationships/image" Target="../media/image2.emf"/><Relationship Id="rId5" Type="http://schemas.openxmlformats.org/officeDocument/2006/relationships/printerSettings" Target="../printerSettings/printerSettings1.bin"/><Relationship Id="rId10" Type="http://schemas.openxmlformats.org/officeDocument/2006/relationships/control" Target="../activeX/activeX2.xml"/><Relationship Id="rId4" Type="http://schemas.openxmlformats.org/officeDocument/2006/relationships/hyperlink" Target="https://www.unine.ch/durable/contribution-durabilite" TargetMode="External"/><Relationship Id="rId9" Type="http://schemas.openxmlformats.org/officeDocument/2006/relationships/image" Target="../media/image1.emf"/></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unine.ch/durable/voyages-europ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082E-FD76-46DA-92CD-9F983D83828E}">
  <sheetPr codeName="Feuil1"/>
  <dimension ref="B1:T75"/>
  <sheetViews>
    <sheetView tabSelected="1" topLeftCell="A10" zoomScaleNormal="100" workbookViewId="0">
      <selection activeCell="H18" sqref="H18"/>
    </sheetView>
  </sheetViews>
  <sheetFormatPr baseColWidth="10" defaultRowHeight="15" x14ac:dyDescent="0.25"/>
  <cols>
    <col min="1" max="1" width="5.140625" style="46" customWidth="1"/>
    <col min="2" max="2" width="3.7109375" style="46" customWidth="1"/>
    <col min="3" max="3" width="75.85546875" style="47" customWidth="1"/>
    <col min="4" max="5" width="3.7109375" style="46" customWidth="1"/>
    <col min="6" max="6" width="17.5703125" style="46" customWidth="1"/>
    <col min="7" max="7" width="4.5703125" style="46" customWidth="1"/>
    <col min="8" max="9" width="10.7109375" style="46" customWidth="1"/>
    <col min="10" max="10" width="4.5703125" style="46" customWidth="1"/>
    <col min="11" max="11" width="20.7109375" style="46" customWidth="1"/>
    <col min="12" max="13" width="3.7109375" style="46" customWidth="1"/>
    <col min="14" max="14" width="50.7109375" style="46" customWidth="1"/>
    <col min="15" max="16384" width="11.42578125" style="46"/>
  </cols>
  <sheetData>
    <row r="1" spans="2:20" ht="24" customHeight="1" x14ac:dyDescent="0.25"/>
    <row r="2" spans="2:20" ht="33" x14ac:dyDescent="0.25">
      <c r="B2" s="147" t="s">
        <v>22545</v>
      </c>
      <c r="C2" s="147"/>
      <c r="D2" s="147"/>
      <c r="E2" s="147"/>
      <c r="F2" s="147"/>
      <c r="G2" s="147"/>
      <c r="H2" s="147"/>
      <c r="I2" s="147"/>
      <c r="J2" s="147"/>
    </row>
    <row r="3" spans="2:20" ht="22.5" customHeight="1" x14ac:dyDescent="0.25">
      <c r="B3" s="153" t="s">
        <v>22642</v>
      </c>
      <c r="C3" s="153"/>
      <c r="D3" s="153"/>
      <c r="E3" s="153"/>
      <c r="F3" s="153"/>
      <c r="G3" s="48"/>
      <c r="H3" s="48"/>
      <c r="I3" s="48"/>
      <c r="J3" s="48"/>
    </row>
    <row r="4" spans="2:20" ht="20.100000000000001" customHeight="1" x14ac:dyDescent="0.25">
      <c r="C4" s="49"/>
      <c r="D4" s="50"/>
      <c r="E4" s="50"/>
      <c r="F4" s="50"/>
      <c r="G4" s="50"/>
      <c r="H4" s="50"/>
      <c r="I4" s="50"/>
    </row>
    <row r="5" spans="2:20" ht="20.100000000000001" customHeight="1" x14ac:dyDescent="0.25">
      <c r="B5" s="15"/>
      <c r="C5" s="39"/>
      <c r="D5" s="16"/>
      <c r="E5" s="16"/>
      <c r="F5" s="16"/>
      <c r="G5" s="16"/>
      <c r="H5" s="16"/>
      <c r="I5" s="16"/>
      <c r="J5" s="16"/>
      <c r="K5" s="16"/>
      <c r="L5" s="53"/>
    </row>
    <row r="6" spans="2:20" ht="58.5" customHeight="1" x14ac:dyDescent="0.25">
      <c r="B6" s="17"/>
      <c r="C6" s="156" t="s">
        <v>22546</v>
      </c>
      <c r="D6" s="156"/>
      <c r="E6" s="156"/>
      <c r="F6" s="156"/>
      <c r="G6" s="156"/>
      <c r="H6" s="156"/>
      <c r="I6" s="156"/>
      <c r="J6" s="156"/>
      <c r="K6" s="156"/>
      <c r="L6" s="54"/>
    </row>
    <row r="7" spans="2:20" ht="20.100000000000001" customHeight="1" x14ac:dyDescent="0.25">
      <c r="B7" s="17"/>
      <c r="C7" s="157" t="s">
        <v>22547</v>
      </c>
      <c r="D7" s="157"/>
      <c r="E7" s="157"/>
      <c r="F7" s="157"/>
      <c r="G7" s="157"/>
      <c r="H7" s="157"/>
      <c r="I7" s="157"/>
      <c r="J7" s="97"/>
      <c r="K7" s="97"/>
      <c r="L7" s="54"/>
    </row>
    <row r="8" spans="2:20" ht="9.9499999999999993" customHeight="1" x14ac:dyDescent="0.25">
      <c r="B8" s="17"/>
      <c r="C8" s="42"/>
      <c r="D8" s="42"/>
      <c r="E8" s="42"/>
      <c r="F8" s="42"/>
      <c r="G8" s="42"/>
      <c r="H8" s="42"/>
      <c r="I8" s="42"/>
      <c r="J8" s="97"/>
      <c r="K8" s="97"/>
      <c r="L8" s="54"/>
    </row>
    <row r="9" spans="2:20" ht="78.75" customHeight="1" x14ac:dyDescent="0.25">
      <c r="B9" s="17"/>
      <c r="C9" s="156" t="s">
        <v>22591</v>
      </c>
      <c r="D9" s="156"/>
      <c r="E9" s="156"/>
      <c r="F9" s="156"/>
      <c r="G9" s="156"/>
      <c r="H9" s="156"/>
      <c r="I9" s="156"/>
      <c r="J9" s="156"/>
      <c r="K9" s="156"/>
      <c r="L9" s="54"/>
    </row>
    <row r="10" spans="2:20" ht="20.100000000000001" customHeight="1" x14ac:dyDescent="0.25">
      <c r="B10" s="20"/>
      <c r="C10" s="44"/>
      <c r="D10" s="21"/>
      <c r="E10" s="21"/>
      <c r="F10" s="21"/>
      <c r="G10" s="21"/>
      <c r="H10" s="21"/>
      <c r="I10" s="21"/>
      <c r="J10" s="21"/>
      <c r="K10" s="21"/>
      <c r="L10" s="55"/>
    </row>
    <row r="11" spans="2:20" ht="20.100000000000001" customHeight="1" x14ac:dyDescent="0.25">
      <c r="B11" s="52"/>
      <c r="C11" s="51"/>
      <c r="D11" s="25"/>
      <c r="E11" s="25"/>
      <c r="F11" s="25"/>
      <c r="G11" s="25"/>
      <c r="H11" s="25"/>
      <c r="I11" s="25"/>
      <c r="J11" s="52"/>
    </row>
    <row r="12" spans="2:20" ht="9.9499999999999993" customHeight="1" x14ac:dyDescent="0.25">
      <c r="B12" s="15"/>
      <c r="C12" s="39"/>
      <c r="D12" s="16"/>
      <c r="E12" s="9"/>
      <c r="F12" s="9"/>
      <c r="G12" s="9"/>
      <c r="H12" s="109" t="b">
        <v>1</v>
      </c>
      <c r="I12" s="109"/>
      <c r="J12" s="110"/>
      <c r="K12" s="110" t="b">
        <v>0</v>
      </c>
      <c r="L12" s="99"/>
    </row>
    <row r="13" spans="2:20" ht="20.100000000000001" customHeight="1" x14ac:dyDescent="0.35">
      <c r="B13" s="17"/>
      <c r="C13" s="40" t="s">
        <v>22610</v>
      </c>
      <c r="D13" s="18"/>
      <c r="E13" s="11"/>
      <c r="F13" s="29" t="s">
        <v>22594</v>
      </c>
      <c r="G13" s="11"/>
      <c r="H13" s="154" t="s">
        <v>22620</v>
      </c>
      <c r="I13" s="155"/>
      <c r="J13" s="111"/>
      <c r="K13" s="125" t="s">
        <v>22621</v>
      </c>
      <c r="L13" s="108"/>
    </row>
    <row r="14" spans="2:20" ht="9.9499999999999993" customHeight="1" x14ac:dyDescent="0.25">
      <c r="B14" s="17"/>
      <c r="C14" s="40"/>
      <c r="D14" s="18"/>
      <c r="E14" s="11"/>
      <c r="F14" s="11"/>
      <c r="G14" s="11"/>
      <c r="H14" s="118" t="b">
        <v>1</v>
      </c>
      <c r="I14" s="119" t="b">
        <f>H14</f>
        <v>1</v>
      </c>
      <c r="J14" s="107"/>
      <c r="K14" s="118" t="b">
        <v>0</v>
      </c>
      <c r="L14" s="101"/>
    </row>
    <row r="15" spans="2:20" ht="20.100000000000001" customHeight="1" x14ac:dyDescent="0.25">
      <c r="B15" s="17"/>
      <c r="C15" s="43" t="s">
        <v>22612</v>
      </c>
      <c r="D15" s="18"/>
      <c r="E15" s="11"/>
      <c r="F15" s="11" t="s">
        <v>22</v>
      </c>
      <c r="G15" s="11"/>
      <c r="H15" s="148"/>
      <c r="I15" s="149"/>
      <c r="J15" s="102"/>
      <c r="K15" s="120" t="str">
        <f ca="1">IFERROR(IF(ISBLANK(Formulaire!$K$17),"",OFFSET(ArCompl!$E$1,MATCH(Formulaire!$K$17,ArCompl!$F$2:$F$5652,0),0)),"")</f>
        <v>Allemagne</v>
      </c>
      <c r="L15" s="101"/>
      <c r="N15" s="158" t="str">
        <f ca="1">IF(AND(Backend!$F$2&lt;&gt;"",Backend!$I$2&lt;&gt;""),IF(Backend!$O$2=TRUE,Paramètres!$L$8,IF(Backend!$N$2=TRUE,Paramètres!$L$9,"")),IF(OR(Backend!$O$3=TRUE,Backend!$O$4=TRUE),Paramètres!$L$8,IF(OR(Backend!$N$3=TRUE,Backend!$N$4=TRUE),Paramètres!$L$9,"")))</f>
        <v/>
      </c>
      <c r="P15" s="61"/>
      <c r="Q15" s="61"/>
      <c r="R15" s="61"/>
      <c r="S15" s="61"/>
      <c r="T15" s="61"/>
    </row>
    <row r="16" spans="2:20" ht="20.100000000000001" customHeight="1" x14ac:dyDescent="0.25">
      <c r="B16" s="17"/>
      <c r="C16" s="106"/>
      <c r="D16" s="18"/>
      <c r="E16" s="11"/>
      <c r="F16" s="11" t="s">
        <v>23</v>
      </c>
      <c r="G16" s="73" t="str">
        <f ca="1">IF(AND(H$14=TRUE,$N$15&lt;&gt;"",H16&lt;&gt;""),"⚠","")</f>
        <v/>
      </c>
      <c r="H16" s="150"/>
      <c r="I16" s="151"/>
      <c r="J16" s="73" t="str">
        <f ca="1">IF(AND(K$14=TRUE,$N$15&lt;&gt;"",K16&lt;&gt;""),"⚠","")</f>
        <v/>
      </c>
      <c r="K16" s="120" t="str">
        <f ca="1">IFERROR(IF(ISBLANK(Formulaire!$K$17),"",OFFSET(ArCompl!$C$1,MATCH(Formulaire!$K$17,ArCompl!$F$2:$F$5652,0),0)),"")</f>
        <v>Trier</v>
      </c>
      <c r="L16" s="101"/>
      <c r="N16" s="158"/>
      <c r="P16" s="61"/>
      <c r="Q16" s="61"/>
      <c r="R16" s="61"/>
      <c r="S16" s="61"/>
      <c r="T16" s="61"/>
    </row>
    <row r="17" spans="2:20" ht="20.100000000000001" customHeight="1" x14ac:dyDescent="0.25">
      <c r="B17" s="17"/>
      <c r="C17" s="160" t="str">
        <f>IF($H$14=TRUE,Paramètres!$M$20,IF($K$14=TRUE,Paramètres!$M$21,""))</f>
        <v>- Indiquer le lieu de départ et la destination en sélectionnant d'abord le pays, puis la ville
- Le cas échéant, indiquer l'escale. En cas de vol direct, laisser vide. 
- Les codes IATA des aéroports sélectionnés s'affichent automatiquement.</v>
      </c>
      <c r="D17" s="18"/>
      <c r="E17" s="11"/>
      <c r="F17" s="11" t="s">
        <v>22505</v>
      </c>
      <c r="G17" s="11"/>
      <c r="H17" s="152" t="str">
        <f ca="1">IFERROR(IF(COUNTBLANK(H15:H16)=0,VLOOKUP(H16,OFFSET(Aéroports!$C$1,MATCH(H15,Aéroports!$E$1:$E$5193,0)-1,0,COUNTIF(Aéroports!$E$2:$E$5193,H15),4),4,0),""),"")</f>
        <v/>
      </c>
      <c r="I17" s="152"/>
      <c r="J17" s="124" t="str">
        <f ca="1">IF(ISNA(IF(ISBLANK(K17),"""",OFFSET(ArCompl!$E$1,MATCH(K17,ArCompl!$F$2:$F$5652,0),0))),"⚠","")</f>
        <v/>
      </c>
      <c r="K17" s="105" t="s">
        <v>7890</v>
      </c>
      <c r="L17" s="101"/>
      <c r="N17" s="158"/>
      <c r="P17" s="61"/>
      <c r="Q17" s="61"/>
      <c r="R17" s="61"/>
      <c r="S17" s="61"/>
      <c r="T17" s="61"/>
    </row>
    <row r="18" spans="2:20" ht="20.100000000000001" customHeight="1" x14ac:dyDescent="0.25">
      <c r="B18" s="17"/>
      <c r="C18" s="160"/>
      <c r="D18" s="18"/>
      <c r="E18" s="11"/>
      <c r="F18" s="11"/>
      <c r="G18" s="11"/>
      <c r="H18" s="74"/>
      <c r="I18" s="74"/>
      <c r="J18" s="102"/>
      <c r="K18" s="102"/>
      <c r="L18" s="101"/>
      <c r="N18" s="158"/>
      <c r="P18" s="61"/>
      <c r="Q18" s="61"/>
      <c r="R18" s="61"/>
      <c r="S18" s="61"/>
      <c r="T18" s="61"/>
    </row>
    <row r="19" spans="2:20" ht="20.100000000000001" customHeight="1" x14ac:dyDescent="0.35">
      <c r="B19" s="17"/>
      <c r="C19" s="160"/>
      <c r="D19" s="18"/>
      <c r="E19" s="11"/>
      <c r="F19" s="29" t="s">
        <v>22595</v>
      </c>
      <c r="G19" s="11"/>
      <c r="H19" s="74"/>
      <c r="I19" s="74"/>
      <c r="J19" s="102"/>
      <c r="K19" s="102"/>
      <c r="L19" s="101"/>
      <c r="N19" s="158"/>
      <c r="P19" s="61"/>
      <c r="Q19" s="61"/>
      <c r="R19" s="61"/>
      <c r="S19" s="61"/>
      <c r="T19" s="61"/>
    </row>
    <row r="20" spans="2:20" ht="9.9499999999999993" customHeight="1" x14ac:dyDescent="0.25">
      <c r="B20" s="17"/>
      <c r="C20" s="160"/>
      <c r="D20" s="18"/>
      <c r="E20" s="11"/>
      <c r="F20" s="11"/>
      <c r="G20" s="11"/>
      <c r="H20" s="74"/>
      <c r="I20" s="74"/>
      <c r="J20" s="102"/>
      <c r="K20" s="102"/>
      <c r="L20" s="101"/>
      <c r="N20" s="158"/>
      <c r="P20" s="61"/>
      <c r="Q20" s="61"/>
      <c r="R20" s="61"/>
      <c r="S20" s="61"/>
      <c r="T20" s="61"/>
    </row>
    <row r="21" spans="2:20" ht="20.100000000000001" customHeight="1" x14ac:dyDescent="0.25">
      <c r="B21" s="17"/>
      <c r="C21" s="160"/>
      <c r="D21" s="18"/>
      <c r="E21" s="11"/>
      <c r="F21" s="11" t="s">
        <v>22</v>
      </c>
      <c r="G21" s="11"/>
      <c r="H21" s="148"/>
      <c r="I21" s="149"/>
      <c r="J21" s="102"/>
      <c r="K21" s="120" t="str">
        <f ca="1">IFERROR(IF(ISBLANK(Formulaire!$K$23),"",OFFSET(ArCompl!$E$1,MATCH(Formulaire!$K$23,ArCompl!$F$2:$F$5652,0),0)),"")</f>
        <v/>
      </c>
      <c r="L21" s="101"/>
      <c r="N21" s="122" t="str">
        <f ca="1">IF($N$15&lt;&gt;"",HYPERLINK("https://www.unine.ch/durable/voyages-europe","Cliquer ici pour plus d'informations →"),"")</f>
        <v/>
      </c>
      <c r="P21" s="61"/>
      <c r="Q21" s="61"/>
      <c r="R21" s="61"/>
      <c r="S21" s="61"/>
      <c r="T21" s="61"/>
    </row>
    <row r="22" spans="2:20" ht="20.100000000000001" customHeight="1" x14ac:dyDescent="0.25">
      <c r="B22" s="17"/>
      <c r="C22" s="164" t="str">
        <f>IF($H$14=TRUE,Paramètres!$N$20,IF($K$14=TRUE,Paramètres!$N$21,""))</f>
        <v>Par souci de simplification, un seul aéroport est proposé par ville. La différence de distance entre deux aéroports d'une même ville est considérée comme négligeable.
Vous pouvez filtrer les listes déroulantes en tapant du texte dans la case avant de cliquer sur la flèche à droite de la case.</v>
      </c>
      <c r="D22" s="18"/>
      <c r="E22" s="11"/>
      <c r="F22" s="11" t="s">
        <v>23</v>
      </c>
      <c r="G22" s="73" t="str">
        <f ca="1">IF(AND(H$14=TRUE,$N$15&lt;&gt;"",H22&lt;&gt;""),"⚠","")</f>
        <v/>
      </c>
      <c r="H22" s="150"/>
      <c r="I22" s="151"/>
      <c r="J22" s="73" t="str">
        <f ca="1">IF(AND(K$14=TRUE,$N$15&lt;&gt;"",K22&lt;&gt;"",OR(K17="",K29="")),"⚠","")</f>
        <v/>
      </c>
      <c r="K22" s="120" t="str">
        <f ca="1">IFERROR(IF(ISBLANK(Formulaire!$K$23),"",OFFSET(ArCompl!$C$1,MATCH(Formulaire!$K$23,ArCompl!$F$2:$F$5652,0),0)),"")</f>
        <v/>
      </c>
      <c r="L22" s="101"/>
      <c r="N22" s="96"/>
      <c r="P22" s="61"/>
      <c r="Q22" s="61"/>
      <c r="R22" s="61"/>
      <c r="S22" s="61"/>
      <c r="T22" s="61"/>
    </row>
    <row r="23" spans="2:20" ht="20.100000000000001" customHeight="1" x14ac:dyDescent="0.25">
      <c r="B23" s="17"/>
      <c r="C23" s="164"/>
      <c r="D23" s="18"/>
      <c r="E23" s="11"/>
      <c r="F23" s="11" t="s">
        <v>22505</v>
      </c>
      <c r="G23" s="11"/>
      <c r="H23" s="152" t="str">
        <f ca="1">IFERROR(IF(COUNTBLANK(H21:H22)=0,VLOOKUP(H22,OFFSET(Aéroports!$C$1,MATCH(H21,Aéroports!$E$1:$E$5193,0)-1,0,COUNTIF(Aéroports!$E$2:$E$5193,H21),4),4,0),""),"")</f>
        <v/>
      </c>
      <c r="I23" s="152"/>
      <c r="J23" s="124" t="str">
        <f ca="1">IF(ISNA(IF(ISBLANK(K23),"""",OFFSET(ArCompl!$E$1,MATCH(K23,ArCompl!$F$2:$F$5652,0),0))),"⚠","")</f>
        <v/>
      </c>
      <c r="K23" s="105"/>
      <c r="L23" s="101"/>
      <c r="N23" s="96"/>
      <c r="P23" s="61"/>
      <c r="Q23" s="61"/>
      <c r="R23" s="61"/>
      <c r="S23" s="61"/>
      <c r="T23" s="61"/>
    </row>
    <row r="24" spans="2:20" ht="20.100000000000001" customHeight="1" x14ac:dyDescent="0.25">
      <c r="B24" s="17"/>
      <c r="C24" s="164"/>
      <c r="D24" s="18"/>
      <c r="E24" s="11"/>
      <c r="F24" s="11"/>
      <c r="G24" s="11"/>
      <c r="H24" s="11"/>
      <c r="I24" s="11"/>
      <c r="J24" s="100"/>
      <c r="K24" s="100"/>
      <c r="L24" s="101"/>
      <c r="N24" s="96"/>
      <c r="P24" s="61"/>
      <c r="Q24" s="61"/>
      <c r="R24" s="61"/>
      <c r="S24" s="61"/>
      <c r="T24" s="61"/>
    </row>
    <row r="25" spans="2:20" ht="20.100000000000001" customHeight="1" x14ac:dyDescent="0.35">
      <c r="B25" s="17"/>
      <c r="C25" s="164"/>
      <c r="D25" s="18"/>
      <c r="E25" s="11"/>
      <c r="F25" s="29" t="s">
        <v>22596</v>
      </c>
      <c r="G25" s="11"/>
      <c r="H25" s="11"/>
      <c r="I25" s="11"/>
      <c r="J25" s="100"/>
      <c r="K25" s="100"/>
      <c r="L25" s="101"/>
      <c r="N25" s="96"/>
      <c r="P25" s="61"/>
      <c r="Q25" s="61"/>
      <c r="R25" s="61"/>
      <c r="S25" s="61"/>
      <c r="T25" s="61"/>
    </row>
    <row r="26" spans="2:20" ht="9.9499999999999993" customHeight="1" x14ac:dyDescent="0.25">
      <c r="B26" s="17"/>
      <c r="C26" s="164"/>
      <c r="D26" s="18"/>
      <c r="E26" s="11"/>
      <c r="F26" s="11"/>
      <c r="G26" s="11"/>
      <c r="H26" s="11"/>
      <c r="I26" s="11"/>
      <c r="J26" s="100"/>
      <c r="K26" s="100"/>
      <c r="L26" s="101"/>
      <c r="N26" s="96"/>
      <c r="P26" s="61"/>
      <c r="Q26" s="61"/>
      <c r="R26" s="61"/>
      <c r="S26" s="61"/>
      <c r="T26" s="61"/>
    </row>
    <row r="27" spans="2:20" ht="20.100000000000001" customHeight="1" x14ac:dyDescent="0.25">
      <c r="B27" s="17"/>
      <c r="C27" s="164"/>
      <c r="D27" s="18"/>
      <c r="E27" s="11"/>
      <c r="F27" s="11" t="s">
        <v>22</v>
      </c>
      <c r="G27" s="11" t="s">
        <v>22504</v>
      </c>
      <c r="H27" s="148"/>
      <c r="I27" s="149"/>
      <c r="J27" s="102"/>
      <c r="K27" s="120" t="str">
        <f ca="1">IFERROR(IF(ISBLANK(Formulaire!$K$29),"",OFFSET(ArCompl!$E$1,MATCH(Formulaire!$K$29,ArCompl!$F$2:$F$5652,0),0)),"")</f>
        <v>Suisse</v>
      </c>
      <c r="L27" s="101"/>
      <c r="N27" s="61"/>
      <c r="P27" s="61"/>
      <c r="Q27" s="61"/>
      <c r="R27" s="61"/>
      <c r="S27" s="61"/>
      <c r="T27" s="61"/>
    </row>
    <row r="28" spans="2:20" ht="20.100000000000001" customHeight="1" x14ac:dyDescent="0.25">
      <c r="B28" s="17"/>
      <c r="C28" s="165" t="s">
        <v>22622</v>
      </c>
      <c r="D28" s="18"/>
      <c r="E28" s="11"/>
      <c r="F28" s="11" t="s">
        <v>23</v>
      </c>
      <c r="G28" s="73" t="str">
        <f ca="1">IF(AND(H$14=TRUE,$N$15&lt;&gt;"",H28&lt;&gt;""),"⚠","")</f>
        <v/>
      </c>
      <c r="H28" s="150"/>
      <c r="I28" s="151"/>
      <c r="J28" s="73" t="str">
        <f ca="1">IF(AND(K$14=TRUE,$N$15&lt;&gt;"",K28&lt;&gt;""),"⚠","")</f>
        <v/>
      </c>
      <c r="K28" s="120" t="str">
        <f ca="1">IFERROR(IF(ISBLANK(Formulaire!$K$29),"",OFFSET(ArCompl!$C$1,MATCH(Formulaire!$K$29,ArCompl!$F$2:$F$5652,0),0)),"")</f>
        <v>Geneva</v>
      </c>
      <c r="L28" s="101"/>
      <c r="N28" s="64"/>
      <c r="P28" s="61"/>
      <c r="Q28" s="61"/>
      <c r="R28" s="61"/>
      <c r="S28" s="61"/>
      <c r="T28" s="61"/>
    </row>
    <row r="29" spans="2:20" ht="20.100000000000001" customHeight="1" x14ac:dyDescent="0.25">
      <c r="B29" s="17"/>
      <c r="C29" s="165"/>
      <c r="D29" s="18"/>
      <c r="E29" s="11"/>
      <c r="F29" s="11" t="s">
        <v>22505</v>
      </c>
      <c r="G29" s="11"/>
      <c r="H29" s="152" t="str">
        <f ca="1">IFERROR(IF(COUNTBLANK(H27:H28)=0,VLOOKUP(H28,OFFSET(Aéroports!$C$1,MATCH(H27,Aéroports!$E$1:$E$5193,0)-1,0,COUNTIF(Aéroports!$E$2:$E$5193,H27),4),4,0),""),"")</f>
        <v/>
      </c>
      <c r="I29" s="152"/>
      <c r="J29" s="123" t="str">
        <f ca="1">IF(ISNA(IF(ISBLANK(K29),"""",OFFSET(ArCompl!$E$1,MATCH(K29,ArCompl!$F$2:$F$5652,0),0))),"⚠","")</f>
        <v/>
      </c>
      <c r="K29" s="105" t="s">
        <v>15409</v>
      </c>
      <c r="L29" s="101"/>
      <c r="N29" s="61"/>
      <c r="P29" s="61"/>
      <c r="Q29" s="61"/>
      <c r="R29" s="61"/>
      <c r="S29" s="61"/>
      <c r="T29" s="61"/>
    </row>
    <row r="30" spans="2:20" ht="20.100000000000001" customHeight="1" x14ac:dyDescent="0.25">
      <c r="B30" s="20"/>
      <c r="C30" s="44"/>
      <c r="D30" s="21"/>
      <c r="E30" s="13"/>
      <c r="F30" s="13"/>
      <c r="G30" s="13"/>
      <c r="H30" s="13"/>
      <c r="I30" s="13"/>
      <c r="J30" s="103"/>
      <c r="K30" s="103"/>
      <c r="L30" s="104"/>
    </row>
    <row r="31" spans="2:20" ht="20.100000000000001" customHeight="1" x14ac:dyDescent="0.25">
      <c r="C31" s="49"/>
      <c r="D31" s="50"/>
      <c r="E31" s="50"/>
      <c r="F31" s="50"/>
      <c r="G31" s="50"/>
      <c r="H31" s="50"/>
      <c r="I31" s="50"/>
    </row>
    <row r="32" spans="2:20" ht="9.9499999999999993" customHeight="1" x14ac:dyDescent="0.25">
      <c r="B32" s="15"/>
      <c r="C32" s="39"/>
      <c r="D32" s="16"/>
      <c r="E32" s="9"/>
      <c r="F32" s="9"/>
      <c r="G32" s="9"/>
      <c r="H32" s="9"/>
      <c r="I32" s="9"/>
      <c r="J32" s="9"/>
      <c r="K32" s="9"/>
      <c r="L32" s="10"/>
    </row>
    <row r="33" spans="2:19" ht="20.100000000000001" customHeight="1" x14ac:dyDescent="0.25">
      <c r="B33" s="17"/>
      <c r="C33" s="40" t="s">
        <v>22518</v>
      </c>
      <c r="D33" s="18"/>
      <c r="E33" s="11"/>
      <c r="F33" s="19"/>
      <c r="G33" s="11"/>
      <c r="H33" s="11"/>
      <c r="I33" s="11"/>
      <c r="J33" s="11"/>
      <c r="K33" s="11"/>
      <c r="L33" s="12"/>
    </row>
    <row r="34" spans="2:19" ht="9.9499999999999993" customHeight="1" x14ac:dyDescent="0.25">
      <c r="B34" s="17"/>
      <c r="C34" s="41"/>
      <c r="D34" s="18"/>
      <c r="E34" s="11"/>
      <c r="F34" s="11"/>
      <c r="G34" s="11"/>
      <c r="H34" s="11"/>
      <c r="I34" s="11"/>
      <c r="J34" s="11"/>
      <c r="K34" s="11"/>
      <c r="L34" s="12"/>
    </row>
    <row r="35" spans="2:19" ht="20.100000000000001" customHeight="1" x14ac:dyDescent="0.25">
      <c r="B35" s="17"/>
      <c r="C35" s="43" t="s">
        <v>22519</v>
      </c>
      <c r="D35" s="18"/>
      <c r="E35" s="11"/>
      <c r="F35" s="11" t="s">
        <v>22509</v>
      </c>
      <c r="G35" s="22"/>
      <c r="H35" s="166">
        <v>1</v>
      </c>
      <c r="I35" s="166"/>
      <c r="J35" s="166"/>
      <c r="K35" s="166"/>
      <c r="L35" s="28"/>
      <c r="N35" s="159" t="str">
        <f>IF(H37="Business",Paramètres!L10,"")</f>
        <v/>
      </c>
    </row>
    <row r="36" spans="2:19" ht="20.100000000000001" customHeight="1" x14ac:dyDescent="0.25">
      <c r="B36" s="17"/>
      <c r="C36" s="43" t="s">
        <v>22520</v>
      </c>
      <c r="D36" s="18"/>
      <c r="E36" s="11"/>
      <c r="F36" s="11" t="s">
        <v>22506</v>
      </c>
      <c r="G36" s="11"/>
      <c r="H36" s="167" t="s">
        <v>22510</v>
      </c>
      <c r="I36" s="167"/>
      <c r="J36" s="167"/>
      <c r="K36" s="167"/>
      <c r="L36" s="45"/>
      <c r="N36" s="159"/>
    </row>
    <row r="37" spans="2:19" ht="20.100000000000001" customHeight="1" x14ac:dyDescent="0.25">
      <c r="B37" s="17"/>
      <c r="C37" s="43" t="s">
        <v>22521</v>
      </c>
      <c r="D37" s="18"/>
      <c r="E37" s="11"/>
      <c r="F37" s="11" t="s">
        <v>20</v>
      </c>
      <c r="G37" s="73" t="str">
        <f>IF($N$35&lt;&gt;"","⚠","")</f>
        <v/>
      </c>
      <c r="H37" s="168" t="s">
        <v>6</v>
      </c>
      <c r="I37" s="168"/>
      <c r="J37" s="168"/>
      <c r="K37" s="168"/>
      <c r="L37" s="12"/>
      <c r="N37" s="159"/>
      <c r="O37" s="62"/>
      <c r="P37" s="62"/>
      <c r="Q37" s="62"/>
      <c r="R37" s="62"/>
      <c r="S37" s="62"/>
    </row>
    <row r="38" spans="2:19" ht="9.9499999999999993" customHeight="1" x14ac:dyDescent="0.25">
      <c r="B38" s="20"/>
      <c r="C38" s="44"/>
      <c r="D38" s="21"/>
      <c r="E38" s="13"/>
      <c r="F38" s="13"/>
      <c r="G38" s="13"/>
      <c r="H38" s="13"/>
      <c r="I38" s="13"/>
      <c r="J38" s="13"/>
      <c r="K38" s="13"/>
      <c r="L38" s="14"/>
    </row>
    <row r="39" spans="2:19" ht="18" x14ac:dyDescent="0.25">
      <c r="C39" s="49"/>
      <c r="D39" s="50"/>
      <c r="E39" s="50"/>
      <c r="F39" s="50"/>
      <c r="G39" s="50"/>
      <c r="H39" s="50"/>
      <c r="I39" s="50"/>
      <c r="J39" s="50"/>
      <c r="K39" s="50"/>
    </row>
    <row r="40" spans="2:19" ht="18" x14ac:dyDescent="0.25">
      <c r="B40" s="15"/>
      <c r="C40" s="39"/>
      <c r="D40" s="16"/>
      <c r="E40" s="9"/>
      <c r="F40" s="9"/>
      <c r="G40" s="9"/>
      <c r="H40" s="9"/>
      <c r="I40" s="9"/>
      <c r="J40" s="9"/>
      <c r="K40" s="9"/>
      <c r="L40" s="10"/>
    </row>
    <row r="41" spans="2:19" ht="18" x14ac:dyDescent="0.25">
      <c r="B41" s="17"/>
      <c r="C41" s="40" t="s">
        <v>22522</v>
      </c>
      <c r="D41" s="18"/>
      <c r="E41" s="11"/>
      <c r="F41" s="19"/>
      <c r="G41" s="11"/>
      <c r="H41" s="11"/>
      <c r="I41" s="11"/>
      <c r="J41" s="11"/>
      <c r="K41" s="11"/>
      <c r="L41" s="12"/>
    </row>
    <row r="42" spans="2:19" ht="9.9499999999999993" customHeight="1" x14ac:dyDescent="0.25">
      <c r="B42" s="17"/>
      <c r="C42" s="41"/>
      <c r="D42" s="18"/>
      <c r="E42" s="11"/>
      <c r="F42" s="11"/>
      <c r="G42" s="11"/>
      <c r="H42" s="11"/>
      <c r="I42" s="11"/>
      <c r="J42" s="11"/>
      <c r="K42" s="11"/>
      <c r="L42" s="12"/>
    </row>
    <row r="43" spans="2:19" ht="20.100000000000001" customHeight="1" x14ac:dyDescent="0.25">
      <c r="B43" s="17"/>
      <c r="C43" s="160" t="s">
        <v>22626</v>
      </c>
      <c r="D43" s="18"/>
      <c r="E43" s="11"/>
      <c r="F43" s="11"/>
      <c r="G43" s="11"/>
      <c r="H43" s="11"/>
      <c r="I43" s="11"/>
      <c r="J43" s="11"/>
      <c r="K43" s="11"/>
      <c r="L43" s="28"/>
    </row>
    <row r="44" spans="2:19" ht="20.100000000000001" customHeight="1" x14ac:dyDescent="0.25">
      <c r="B44" s="17"/>
      <c r="C44" s="160"/>
      <c r="D44" s="18"/>
      <c r="E44" s="11"/>
      <c r="F44" s="11"/>
      <c r="G44" s="11"/>
      <c r="H44" s="11"/>
      <c r="I44" s="11"/>
      <c r="J44" s="11"/>
      <c r="K44" s="11"/>
      <c r="L44" s="12"/>
    </row>
    <row r="45" spans="2:19" ht="20.100000000000001" customHeight="1" x14ac:dyDescent="0.25">
      <c r="B45" s="17"/>
      <c r="C45" s="160"/>
      <c r="D45" s="18"/>
      <c r="E45" s="11"/>
      <c r="F45" s="11"/>
      <c r="G45" s="11"/>
      <c r="H45" s="11"/>
      <c r="I45" s="11"/>
      <c r="J45" s="11"/>
      <c r="K45" s="11"/>
      <c r="L45" s="12"/>
    </row>
    <row r="46" spans="2:19" ht="20.100000000000001" customHeight="1" x14ac:dyDescent="0.25">
      <c r="B46" s="17"/>
      <c r="C46" s="160"/>
      <c r="D46" s="18"/>
      <c r="E46" s="11"/>
      <c r="F46" s="11"/>
      <c r="G46" s="11"/>
      <c r="H46" s="11"/>
      <c r="I46" s="11"/>
      <c r="J46" s="11"/>
      <c r="K46" s="11"/>
      <c r="L46" s="12"/>
    </row>
    <row r="47" spans="2:19" ht="20.100000000000001" customHeight="1" x14ac:dyDescent="0.25">
      <c r="B47" s="17"/>
      <c r="C47" s="160" t="s">
        <v>22525</v>
      </c>
      <c r="D47" s="18"/>
      <c r="E47" s="11"/>
      <c r="F47" s="11"/>
      <c r="G47" s="11"/>
      <c r="H47" s="11"/>
      <c r="I47" s="11"/>
      <c r="J47" s="11"/>
      <c r="K47" s="11"/>
      <c r="L47" s="12"/>
    </row>
    <row r="48" spans="2:19" ht="20.100000000000001" customHeight="1" x14ac:dyDescent="0.25">
      <c r="B48" s="17"/>
      <c r="C48" s="160"/>
      <c r="D48" s="18"/>
      <c r="E48" s="11"/>
      <c r="F48" s="11"/>
      <c r="G48" s="11"/>
      <c r="H48" s="11"/>
      <c r="I48" s="11"/>
      <c r="J48" s="11"/>
      <c r="K48" s="11"/>
      <c r="L48" s="12"/>
    </row>
    <row r="49" spans="2:13" ht="20.100000000000001" customHeight="1" x14ac:dyDescent="0.25">
      <c r="B49" s="17"/>
      <c r="C49" s="160"/>
      <c r="D49" s="18"/>
      <c r="E49" s="11"/>
      <c r="F49" s="11"/>
      <c r="G49" s="11"/>
      <c r="H49" s="11"/>
      <c r="I49" s="11"/>
      <c r="J49" s="11"/>
      <c r="K49" s="11"/>
      <c r="L49" s="12"/>
    </row>
    <row r="50" spans="2:13" ht="9.9499999999999993" customHeight="1" x14ac:dyDescent="0.25">
      <c r="B50" s="17"/>
      <c r="C50" s="42"/>
      <c r="D50" s="18"/>
      <c r="E50" s="11"/>
      <c r="F50" s="11"/>
      <c r="G50" s="11"/>
      <c r="H50" s="11"/>
      <c r="I50" s="11"/>
      <c r="J50" s="11"/>
      <c r="K50" s="11"/>
      <c r="L50" s="12"/>
    </row>
    <row r="51" spans="2:13" ht="20.100000000000001" customHeight="1" x14ac:dyDescent="0.25">
      <c r="B51" s="17"/>
      <c r="C51" s="160" t="s">
        <v>22523</v>
      </c>
      <c r="D51" s="18"/>
      <c r="E51" s="11"/>
      <c r="F51" s="11" t="s">
        <v>22625</v>
      </c>
      <c r="G51" s="11"/>
      <c r="H51" s="11"/>
      <c r="I51" s="162">
        <v>100</v>
      </c>
      <c r="J51" s="162"/>
      <c r="K51" s="11" t="s">
        <v>22627</v>
      </c>
      <c r="L51" s="12"/>
    </row>
    <row r="52" spans="2:13" ht="20.100000000000001" customHeight="1" x14ac:dyDescent="0.25">
      <c r="B52" s="17"/>
      <c r="C52" s="160"/>
      <c r="D52" s="18"/>
      <c r="E52" s="11"/>
      <c r="F52" s="11"/>
      <c r="G52" s="11"/>
      <c r="H52" s="11"/>
      <c r="I52" s="11"/>
      <c r="J52" s="11"/>
      <c r="K52" s="11"/>
      <c r="L52" s="12"/>
    </row>
    <row r="53" spans="2:13" ht="20.100000000000001" customHeight="1" x14ac:dyDescent="0.25">
      <c r="B53" s="17"/>
      <c r="C53" s="63" t="s">
        <v>22524</v>
      </c>
      <c r="D53" s="18"/>
      <c r="E53" s="11"/>
      <c r="F53" s="11"/>
      <c r="G53" s="11"/>
      <c r="H53" s="11"/>
      <c r="I53" s="11"/>
      <c r="J53" s="11"/>
      <c r="K53" s="11"/>
      <c r="L53" s="12"/>
    </row>
    <row r="54" spans="2:13" ht="20.100000000000001" customHeight="1" x14ac:dyDescent="0.25">
      <c r="B54" s="17"/>
      <c r="C54" s="43" t="s">
        <v>22526</v>
      </c>
      <c r="D54" s="18"/>
      <c r="E54" s="11"/>
      <c r="F54" s="11" t="s">
        <v>22528</v>
      </c>
      <c r="G54" s="11"/>
      <c r="H54" s="11" t="s">
        <v>22624</v>
      </c>
      <c r="I54" s="162">
        <v>1</v>
      </c>
      <c r="J54" s="162"/>
      <c r="K54" s="11" t="s">
        <v>22623</v>
      </c>
      <c r="L54" s="12"/>
    </row>
    <row r="55" spans="2:13" ht="20.100000000000001" customHeight="1" x14ac:dyDescent="0.25">
      <c r="B55" s="17"/>
      <c r="C55" s="42" t="s">
        <v>22527</v>
      </c>
      <c r="D55" s="18"/>
      <c r="E55" s="11"/>
      <c r="F55" s="11"/>
      <c r="G55" s="11"/>
      <c r="H55" s="11"/>
      <c r="I55" s="11"/>
      <c r="J55" s="11"/>
      <c r="K55" s="11"/>
      <c r="L55" s="12"/>
    </row>
    <row r="56" spans="2:13" ht="9.9499999999999993" customHeight="1" x14ac:dyDescent="0.25">
      <c r="B56" s="20"/>
      <c r="C56" s="44"/>
      <c r="D56" s="21"/>
      <c r="E56" s="13"/>
      <c r="F56" s="13"/>
      <c r="G56" s="13"/>
      <c r="H56" s="13"/>
      <c r="I56" s="13"/>
      <c r="J56" s="13"/>
      <c r="K56" s="13"/>
      <c r="L56" s="14"/>
    </row>
    <row r="57" spans="2:13" ht="20.100000000000001" customHeight="1" x14ac:dyDescent="0.25"/>
    <row r="58" spans="2:13" ht="9.9499999999999993" customHeight="1" x14ac:dyDescent="0.25">
      <c r="B58" s="23"/>
      <c r="C58" s="56"/>
      <c r="D58" s="31"/>
      <c r="E58" s="32"/>
      <c r="F58" s="32"/>
      <c r="G58" s="32"/>
      <c r="H58" s="32"/>
      <c r="I58" s="32"/>
      <c r="J58" s="32"/>
      <c r="K58" s="32"/>
      <c r="L58" s="33"/>
      <c r="M58" s="52"/>
    </row>
    <row r="59" spans="2:13" ht="20.100000000000001" customHeight="1" x14ac:dyDescent="0.25">
      <c r="B59" s="24"/>
      <c r="C59" s="57" t="s">
        <v>22529</v>
      </c>
      <c r="D59" s="30"/>
      <c r="E59" s="34"/>
      <c r="F59" s="34"/>
      <c r="G59" s="34"/>
      <c r="H59" s="34"/>
      <c r="I59" s="34"/>
      <c r="J59" s="34"/>
      <c r="K59" s="34"/>
      <c r="L59" s="35"/>
      <c r="M59" s="52"/>
    </row>
    <row r="60" spans="2:13" ht="9.9499999999999993" customHeight="1" x14ac:dyDescent="0.25">
      <c r="B60" s="24"/>
      <c r="C60" s="58"/>
      <c r="D60" s="30"/>
      <c r="E60" s="34"/>
      <c r="F60" s="34"/>
      <c r="G60" s="34"/>
      <c r="H60" s="34"/>
      <c r="I60" s="34"/>
      <c r="J60" s="34"/>
      <c r="K60" s="34"/>
      <c r="L60" s="35"/>
      <c r="M60" s="52"/>
    </row>
    <row r="61" spans="2:13" ht="20.100000000000001" customHeight="1" x14ac:dyDescent="0.25">
      <c r="B61" s="24"/>
      <c r="C61" s="161" t="s">
        <v>22590</v>
      </c>
      <c r="D61" s="30"/>
      <c r="E61" s="34"/>
      <c r="F61" s="36" t="str">
        <f ca="1">IF($C$69&lt;&gt;"","⚠  ","")&amp;"Trajet"</f>
        <v>Trajet</v>
      </c>
      <c r="G61" s="34"/>
      <c r="H61" s="171" t="str">
        <f ca="1">UPPER(Backend!$F$2&amp;IF(Backend!$B$6=TRUE,IF(Backend!$F$2&lt;&gt;""," - ","")&amp;Backend!$I$3,"")&amp;IF(Backend!$I$2&lt;&gt;""," - "&amp;Backend!$I$2,"")&amp;IF(Backend!$C$2="AR",IF(AND(Backend!$B$6=TRUE,Backend!$I$2&lt;&gt;"")," - "&amp;Backend!$I$3,"")&amp;IF(Backend!$F$2&lt;&gt;""," - "&amp;Backend!$F$2,""),""))</f>
        <v/>
      </c>
      <c r="I61" s="171"/>
      <c r="J61" s="171"/>
      <c r="K61" s="171"/>
      <c r="L61" s="35"/>
      <c r="M61" s="52"/>
    </row>
    <row r="62" spans="2:13" ht="20.100000000000001" customHeight="1" x14ac:dyDescent="0.25">
      <c r="B62" s="24"/>
      <c r="C62" s="161"/>
      <c r="D62" s="30"/>
      <c r="E62" s="34"/>
      <c r="F62" s="36" t="s">
        <v>22516</v>
      </c>
      <c r="G62" s="36"/>
      <c r="H62" s="170">
        <f ca="1">SUM(Backend!K2:K4)</f>
        <v>0</v>
      </c>
      <c r="I62" s="170"/>
      <c r="J62" s="36"/>
      <c r="K62" s="36" t="s">
        <v>22548</v>
      </c>
      <c r="L62" s="35"/>
      <c r="M62" s="52"/>
    </row>
    <row r="63" spans="2:13" ht="20.100000000000001" customHeight="1" x14ac:dyDescent="0.25">
      <c r="B63" s="24"/>
      <c r="C63" s="161"/>
      <c r="D63" s="30"/>
      <c r="E63" s="34"/>
      <c r="F63" s="66" t="s">
        <v>22515</v>
      </c>
      <c r="G63" s="67"/>
      <c r="H63" s="169">
        <f>Backend!L2</f>
        <v>100</v>
      </c>
      <c r="I63" s="169"/>
      <c r="J63" s="66"/>
      <c r="K63" s="66" t="s">
        <v>22549</v>
      </c>
      <c r="L63" s="35"/>
      <c r="M63" s="52"/>
    </row>
    <row r="64" spans="2:13" ht="20.100000000000001" customHeight="1" x14ac:dyDescent="0.25">
      <c r="B64" s="24"/>
      <c r="C64" s="161"/>
      <c r="D64" s="30"/>
      <c r="E64" s="34"/>
      <c r="F64" s="34"/>
      <c r="G64" s="34"/>
      <c r="H64" s="121"/>
      <c r="I64" s="121"/>
      <c r="J64" s="34"/>
      <c r="K64" s="34"/>
      <c r="L64" s="35"/>
      <c r="M64" s="52"/>
    </row>
    <row r="65" spans="2:13" ht="20.100000000000001" customHeight="1" x14ac:dyDescent="0.25">
      <c r="B65" s="24"/>
      <c r="C65" s="161"/>
      <c r="D65" s="30"/>
      <c r="E65" s="34"/>
      <c r="F65" s="65" t="s">
        <v>22513</v>
      </c>
      <c r="G65" s="65"/>
      <c r="H65" s="127"/>
      <c r="I65" s="126">
        <f ca="1">SUM(Backend!M2:M4)</f>
        <v>0</v>
      </c>
      <c r="J65" s="65"/>
      <c r="K65" s="65" t="s">
        <v>22517</v>
      </c>
      <c r="L65" s="35"/>
      <c r="M65" s="52"/>
    </row>
    <row r="66" spans="2:13" ht="9.9499999999999993" customHeight="1" x14ac:dyDescent="0.25">
      <c r="B66" s="26"/>
      <c r="C66" s="59"/>
      <c r="D66" s="27"/>
      <c r="E66" s="37"/>
      <c r="F66" s="37"/>
      <c r="G66" s="37"/>
      <c r="H66" s="37"/>
      <c r="I66" s="37"/>
      <c r="J66" s="37"/>
      <c r="K66" s="37"/>
      <c r="L66" s="38"/>
      <c r="M66" s="52"/>
    </row>
    <row r="67" spans="2:13" x14ac:dyDescent="0.25">
      <c r="B67" s="52"/>
      <c r="C67" s="117"/>
      <c r="D67" s="52"/>
      <c r="E67" s="52"/>
      <c r="F67" s="52"/>
      <c r="G67" s="52"/>
      <c r="H67" s="52"/>
      <c r="I67" s="52"/>
      <c r="J67" s="52"/>
      <c r="K67" s="52"/>
      <c r="L67" s="52"/>
      <c r="M67" s="52"/>
    </row>
    <row r="68" spans="2:13" x14ac:dyDescent="0.25">
      <c r="B68" s="163"/>
      <c r="C68" s="163"/>
      <c r="D68" s="163"/>
      <c r="E68" s="163"/>
      <c r="F68" s="163"/>
      <c r="G68" s="163"/>
      <c r="H68" s="163"/>
      <c r="I68" s="163"/>
      <c r="J68" s="163"/>
      <c r="K68" s="163"/>
      <c r="L68" s="163"/>
    </row>
    <row r="69" spans="2:13" ht="15" customHeight="1" x14ac:dyDescent="0.25">
      <c r="B69" s="163"/>
      <c r="C69" s="172" t="str">
        <f ca="1">IF($N$15&lt;&gt;"",$N$15&amp;"
","")&amp;IF($N$35&lt;&gt;"",$N$35,"")</f>
        <v/>
      </c>
      <c r="D69" s="172"/>
      <c r="E69" s="172"/>
      <c r="F69" s="172"/>
      <c r="G69" s="172"/>
      <c r="H69" s="172"/>
      <c r="I69" s="172"/>
      <c r="J69" s="172"/>
      <c r="K69" s="172"/>
      <c r="L69" s="163"/>
    </row>
    <row r="70" spans="2:13" ht="15" customHeight="1" x14ac:dyDescent="0.25">
      <c r="B70" s="163"/>
      <c r="C70" s="172"/>
      <c r="D70" s="172"/>
      <c r="E70" s="172"/>
      <c r="F70" s="172"/>
      <c r="G70" s="172"/>
      <c r="H70" s="172"/>
      <c r="I70" s="172"/>
      <c r="J70" s="172"/>
      <c r="K70" s="172"/>
      <c r="L70" s="163"/>
    </row>
    <row r="71" spans="2:13" ht="15" customHeight="1" x14ac:dyDescent="0.25">
      <c r="B71" s="163"/>
      <c r="C71" s="172"/>
      <c r="D71" s="172"/>
      <c r="E71" s="172"/>
      <c r="F71" s="172"/>
      <c r="G71" s="172"/>
      <c r="H71" s="172"/>
      <c r="I71" s="172"/>
      <c r="J71" s="172"/>
      <c r="K71" s="172"/>
      <c r="L71" s="163"/>
    </row>
    <row r="72" spans="2:13" ht="15" customHeight="1" x14ac:dyDescent="0.25">
      <c r="B72" s="163"/>
      <c r="C72" s="172"/>
      <c r="D72" s="172"/>
      <c r="E72" s="172"/>
      <c r="F72" s="172"/>
      <c r="G72" s="172"/>
      <c r="H72" s="172"/>
      <c r="I72" s="172"/>
      <c r="J72" s="172"/>
      <c r="K72" s="172"/>
      <c r="L72" s="163"/>
    </row>
    <row r="73" spans="2:13" ht="10.5" customHeight="1" x14ac:dyDescent="0.25">
      <c r="B73" s="163"/>
      <c r="C73" s="163"/>
      <c r="D73" s="163"/>
      <c r="E73" s="163"/>
      <c r="F73" s="163"/>
      <c r="G73" s="163"/>
      <c r="H73" s="163"/>
      <c r="I73" s="163"/>
      <c r="J73" s="163"/>
      <c r="K73" s="163"/>
      <c r="L73" s="163"/>
    </row>
    <row r="74" spans="2:13" x14ac:dyDescent="0.25">
      <c r="B74" s="52"/>
      <c r="C74" s="117"/>
      <c r="D74" s="52"/>
      <c r="E74" s="52"/>
      <c r="F74" s="52"/>
      <c r="G74" s="52"/>
      <c r="H74" s="52"/>
      <c r="I74" s="52"/>
      <c r="J74" s="52"/>
      <c r="K74" s="52"/>
      <c r="L74" s="52"/>
    </row>
    <row r="75" spans="2:13" x14ac:dyDescent="0.25">
      <c r="B75" s="128" t="s">
        <v>22640</v>
      </c>
    </row>
  </sheetData>
  <sheetProtection algorithmName="SHA-512" hashValue="6xne9/2VHA7v9kOUhwWOoas/XgvlQUqi7vY/ZeD1tv97F5aSc+rpjzDnOppVyyhjlXyUIO7HNrpO9MyhKRT2Qw==" saltValue="dkIFqEgkDte37hwTUtXAhg==" spinCount="100000" sheet="1" scenarios="1"/>
  <mergeCells count="37">
    <mergeCell ref="B73:L73"/>
    <mergeCell ref="L69:L72"/>
    <mergeCell ref="C17:C21"/>
    <mergeCell ref="C22:C27"/>
    <mergeCell ref="C28:C29"/>
    <mergeCell ref="B68:L68"/>
    <mergeCell ref="H35:K35"/>
    <mergeCell ref="H36:K36"/>
    <mergeCell ref="H37:K37"/>
    <mergeCell ref="H63:I63"/>
    <mergeCell ref="H62:I62"/>
    <mergeCell ref="H61:K61"/>
    <mergeCell ref="B69:B72"/>
    <mergeCell ref="H28:I28"/>
    <mergeCell ref="H29:I29"/>
    <mergeCell ref="C69:K72"/>
    <mergeCell ref="N35:N37"/>
    <mergeCell ref="C51:C52"/>
    <mergeCell ref="C43:C46"/>
    <mergeCell ref="C47:C49"/>
    <mergeCell ref="C61:C65"/>
    <mergeCell ref="I54:J54"/>
    <mergeCell ref="I51:J51"/>
    <mergeCell ref="H27:I27"/>
    <mergeCell ref="H21:I21"/>
    <mergeCell ref="H22:I22"/>
    <mergeCell ref="H23:I23"/>
    <mergeCell ref="N15:N20"/>
    <mergeCell ref="B2:J2"/>
    <mergeCell ref="H15:I15"/>
    <mergeCell ref="H16:I16"/>
    <mergeCell ref="H17:I17"/>
    <mergeCell ref="B3:F3"/>
    <mergeCell ref="H13:I13"/>
    <mergeCell ref="C6:K6"/>
    <mergeCell ref="C9:K9"/>
    <mergeCell ref="C7:I7"/>
  </mergeCells>
  <conditionalFormatting sqref="C69">
    <cfRule type="expression" dxfId="7" priority="6">
      <formula>$C$69&lt;&gt;""</formula>
    </cfRule>
  </conditionalFormatting>
  <conditionalFormatting sqref="H15:I29 K15:K29 H13 K13">
    <cfRule type="expression" dxfId="6" priority="12" stopIfTrue="1">
      <formula>H$14=FALSE</formula>
    </cfRule>
  </conditionalFormatting>
  <conditionalFormatting sqref="B68:L68">
    <cfRule type="expression" dxfId="5" priority="5">
      <formula>$C$69&lt;&gt;""</formula>
    </cfRule>
  </conditionalFormatting>
  <conditionalFormatting sqref="B73:L73">
    <cfRule type="expression" dxfId="4" priority="4">
      <formula>$C$69&lt;&gt;""</formula>
    </cfRule>
  </conditionalFormatting>
  <conditionalFormatting sqref="B69:B72">
    <cfRule type="expression" dxfId="3" priority="3">
      <formula>$C$69&lt;&gt;""</formula>
    </cfRule>
  </conditionalFormatting>
  <conditionalFormatting sqref="L69:L72">
    <cfRule type="expression" dxfId="2" priority="2">
      <formula>$C$69&lt;&gt;""</formula>
    </cfRule>
  </conditionalFormatting>
  <conditionalFormatting sqref="F61:K61">
    <cfRule type="expression" dxfId="1" priority="1">
      <formula>$C$69&lt;&gt;""</formula>
    </cfRule>
  </conditionalFormatting>
  <dataValidations count="12">
    <dataValidation type="whole" operator="greaterThanOrEqual" allowBlank="1" showInputMessage="1" showErrorMessage="1" errorTitle="Nombre de passagers" error="Veuillez saisir un nombre entier positif" sqref="L43 H35" xr:uid="{9F18DD66-7F82-4E49-B856-84801CBAE617}">
      <formula1>1</formula1>
    </dataValidation>
    <dataValidation type="list" allowBlank="1" showInputMessage="1" showErrorMessage="1" sqref="H36" xr:uid="{6E6F77EA-5C24-49FA-809E-AB10B3E19D1B}">
      <formula1>Type</formula1>
    </dataValidation>
    <dataValidation type="list" allowBlank="1" showInputMessage="1" showErrorMessage="1" sqref="H37" xr:uid="{CE64DC19-1FBA-4763-A777-C130A4AAAE07}">
      <formula1>Classe</formula1>
    </dataValidation>
    <dataValidation allowBlank="1" showInputMessage="1" sqref="N13 N9" xr:uid="{183BBD76-CAB7-4C43-8439-24E9CABCDE85}"/>
    <dataValidation type="list" allowBlank="1" showInputMessage="1" sqref="H15:I15" xr:uid="{90380032-D188-4982-B96D-28EFCCE3B52D}">
      <formula1>PaysDepart</formula1>
    </dataValidation>
    <dataValidation type="list" allowBlank="1" showInputMessage="1" sqref="H16:I16" xr:uid="{F6E661DF-D678-4B85-8088-B6C39536A57E}">
      <formula1>VilleDepart</formula1>
    </dataValidation>
    <dataValidation type="list" allowBlank="1" showInputMessage="1" sqref="H21:I21" xr:uid="{54AC4D69-4F7B-49AD-9A20-5875677DD508}">
      <formula1>PaysEscale</formula1>
    </dataValidation>
    <dataValidation type="list" allowBlank="1" showInputMessage="1" sqref="H22:I22" xr:uid="{7ACAB93B-E267-416E-A104-511051E8F8C8}">
      <formula1>VilleEscale</formula1>
    </dataValidation>
    <dataValidation type="list" allowBlank="1" showInputMessage="1" sqref="H27:I27" xr:uid="{8079285C-6967-4F03-898C-F53AB6CF1474}">
      <formula1>PaysArrivee</formula1>
    </dataValidation>
    <dataValidation type="list" allowBlank="1" showInputMessage="1" sqref="H28:I28" xr:uid="{8849C2AF-7C7A-45A7-94D2-B080601F362E}">
      <formula1>VilleArrivee</formula1>
    </dataValidation>
    <dataValidation operator="greaterThanOrEqual" allowBlank="1" showInputMessage="1" showErrorMessage="1" errorTitle="Nombre de passagers" error="Veuillez saisir un nombre entier positif" sqref="J38:K38 L32:L38 J32:K34 H62 J62:K62" xr:uid="{ADE63107-2526-4A78-BA5A-2C2D636D722F}"/>
    <dataValidation type="decimal" operator="greaterThan" allowBlank="1" showInputMessage="1" showErrorMessage="1" sqref="I51 I54" xr:uid="{98779336-6676-4200-AE74-D10C3E33F8D1}">
      <formula1>0</formula1>
    </dataValidation>
  </dataValidations>
  <hyperlinks>
    <hyperlink ref="C53" r:id="rId1" display="https://fr.investing.com/commodities/carbon-emissions-historical-data" xr:uid="{4443019C-75AD-4C59-9F3C-A68AE49F57FC}"/>
    <hyperlink ref="C53" r:id="rId2" xr:uid="{2D7EF3BA-308A-4FC9-A2E6-BCDFD72C15E6}"/>
    <hyperlink ref="C55" r:id="rId3" xr:uid="{C127D914-168A-47C3-B0A4-7C3EC3124A6A}"/>
    <hyperlink ref="C7" r:id="rId4" xr:uid="{13BD1D63-9517-41A0-A027-680B3A29EA94}"/>
  </hyperlinks>
  <pageMargins left="0.7" right="0.7" top="0.75" bottom="0.75" header="0.3" footer="0.3"/>
  <pageSetup paperSize="9" orientation="portrait" r:id="rId5"/>
  <drawing r:id="rId6"/>
  <legacyDrawing r:id="rId7"/>
  <controls>
    <mc:AlternateContent xmlns:mc="http://schemas.openxmlformats.org/markup-compatibility/2006">
      <mc:Choice Requires="x14">
        <control shapeId="3075" r:id="rId8" name="OptionButton2">
          <controlPr defaultSize="0" autoLine="0" autoPict="0" linkedCell="K14" r:id="rId9">
            <anchor moveWithCells="1">
              <from>
                <xdr:col>2</xdr:col>
                <xdr:colOff>3752850</xdr:colOff>
                <xdr:row>13</xdr:row>
                <xdr:rowOff>104775</xdr:rowOff>
              </from>
              <to>
                <xdr:col>2</xdr:col>
                <xdr:colOff>5010150</xdr:colOff>
                <xdr:row>15</xdr:row>
                <xdr:rowOff>0</xdr:rowOff>
              </to>
            </anchor>
          </controlPr>
        </control>
      </mc:Choice>
      <mc:Fallback>
        <control shapeId="3075" r:id="rId8" name="OptionButton2"/>
      </mc:Fallback>
    </mc:AlternateContent>
    <mc:AlternateContent xmlns:mc="http://schemas.openxmlformats.org/markup-compatibility/2006">
      <mc:Choice Requires="x14">
        <control shapeId="3074" r:id="rId10" name="OptionButton1">
          <controlPr defaultSize="0" autoFill="0" autoLine="0" linkedCell="H14" r:id="rId11">
            <anchor moveWithCells="1">
              <from>
                <xdr:col>2</xdr:col>
                <xdr:colOff>2305050</xdr:colOff>
                <xdr:row>13</xdr:row>
                <xdr:rowOff>104775</xdr:rowOff>
              </from>
              <to>
                <xdr:col>2</xdr:col>
                <xdr:colOff>3571875</xdr:colOff>
                <xdr:row>15</xdr:row>
                <xdr:rowOff>0</xdr:rowOff>
              </to>
            </anchor>
          </controlPr>
        </control>
      </mc:Choice>
      <mc:Fallback>
        <control shapeId="3074" r:id="rId10" name="OptionButton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15" id="{09EE740D-9F99-4673-AC1F-2ECEEC1C6A1D}">
            <xm:f>ISNA(IF(ISBLANK(K17),"""",OFFSET(ArCompl!$E$1,MATCH(K17,ArCompl!$F$2:$F$5652,0),0)))</xm:f>
            <x14:dxf>
              <font>
                <color rgb="FFC00000"/>
              </font>
              <fill>
                <patternFill patternType="solid">
                  <bgColor theme="0"/>
                </patternFill>
              </fill>
            </x14:dxf>
          </x14:cfRule>
          <xm:sqref>K17 K23 K29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3A46F-F9BB-4499-8B41-583B1E076576}">
  <sheetPr codeName="Feuil2"/>
  <dimension ref="A1:O11"/>
  <sheetViews>
    <sheetView workbookViewId="0">
      <selection activeCell="K2" sqref="K2"/>
    </sheetView>
  </sheetViews>
  <sheetFormatPr baseColWidth="10" defaultRowHeight="15" x14ac:dyDescent="0.25"/>
  <cols>
    <col min="1" max="1" width="13.85546875" customWidth="1"/>
    <col min="14" max="14" width="14.42578125" customWidth="1"/>
    <col min="15" max="15" width="15.5703125" customWidth="1"/>
  </cols>
  <sheetData>
    <row r="1" spans="1:15" ht="68.25" customHeight="1" x14ac:dyDescent="0.25">
      <c r="A1" s="76" t="s">
        <v>19</v>
      </c>
      <c r="B1" s="76" t="s">
        <v>20</v>
      </c>
      <c r="C1" s="76" t="s">
        <v>21</v>
      </c>
      <c r="D1" s="76" t="s">
        <v>22</v>
      </c>
      <c r="E1" s="76" t="s">
        <v>23</v>
      </c>
      <c r="F1" s="76" t="s">
        <v>24</v>
      </c>
      <c r="G1" s="77" t="s">
        <v>22</v>
      </c>
      <c r="H1" s="76" t="s">
        <v>23</v>
      </c>
      <c r="I1" s="76" t="s">
        <v>24</v>
      </c>
      <c r="J1" s="78" t="s">
        <v>25</v>
      </c>
      <c r="K1" s="79" t="s">
        <v>22641</v>
      </c>
      <c r="L1" s="80" t="s">
        <v>22507</v>
      </c>
      <c r="M1" s="80" t="s">
        <v>22508</v>
      </c>
      <c r="N1" s="81" t="s">
        <v>22541</v>
      </c>
      <c r="O1" s="81" t="s">
        <v>22539</v>
      </c>
    </row>
    <row r="2" spans="1:15" x14ac:dyDescent="0.25">
      <c r="A2" s="82">
        <f>Formulaire!$H$35</f>
        <v>1</v>
      </c>
      <c r="B2" s="82" t="str">
        <f>Formulaire!$H$37</f>
        <v>Economy</v>
      </c>
      <c r="C2" s="82" t="str">
        <f>IF(Formulaire!$H$36="Aller-simple","S",IF(Formulaire!$H$36="Aller-retour","AR",""))</f>
        <v>S</v>
      </c>
      <c r="D2" s="83">
        <f>IF(Formulaire!$H$14=TRUE,Formulaire!$H$15,IF(Formulaire!$K$14=TRUE,Formulaire!$K$15,""))</f>
        <v>0</v>
      </c>
      <c r="E2" s="83">
        <f>IF(Formulaire!$H$14=TRUE,Formulaire!$H$16,IF(Formulaire!$K$14=TRUE,Formulaire!$K$16,""))</f>
        <v>0</v>
      </c>
      <c r="F2" s="83" t="str">
        <f ca="1">IF(Formulaire!$H$14=TRUE,IF(Formulaire!$H$17&lt;&gt;0,Formulaire!$H$17,""),IF(Formulaire!$K$14=TRUE,IF(Formulaire!$K$16&lt;&gt;"",Formulaire!$K$17,""),""))</f>
        <v/>
      </c>
      <c r="G2" s="84">
        <f>IF(Formulaire!$H$14=TRUE,Formulaire!$H$27,IF(Formulaire!$K$14=TRUE,Formulaire!$K$27,""))</f>
        <v>0</v>
      </c>
      <c r="H2" s="84">
        <f>IF(Formulaire!$H$14=TRUE,Formulaire!$H$28,IF(Formulaire!$K$14=TRUE,Formulaire!$K$28,""))</f>
        <v>0</v>
      </c>
      <c r="I2" s="84" t="str">
        <f ca="1">IF(Formulaire!$H$14=TRUE,IF(Formulaire!$H$29&lt;&gt;0,Formulaire!$H$29,""),IF(Formulaire!$K$14=TRUE,IF(Formulaire!$K$28&lt;&gt;"",Formulaire!$K$29,""),""))</f>
        <v/>
      </c>
      <c r="J2" s="85">
        <f ca="1">IF(B6=FALSE,IF(AND(F2&lt;&gt;"",I2&lt;&gt;""),ACOS(COS(RADIANS(90-VLOOKUP(F2,ArCompl!$F$2:$J$5652,3,0))) *COS(RADIANS(90-VLOOKUP(I2,ArCompl!$F$2:$J$5652,3,0))) +SIN(RADIANS(90-VLOOKUP(F2,ArCompl!$F$2:$J$5652,3,0))) *SIN(RADIANS(90-VLOOKUP(I2,ArCompl!$F$2:$J$5652,3,0))) *COS(RADIANS(VLOOKUP(F2,ArCompl!$F$2:$J$5652,4,0)-VLOOKUP(I2,ArCompl!$F$2:$J$5652,4,0))))*6371,0),0)</f>
        <v>0</v>
      </c>
      <c r="K2" s="79">
        <f ca="1">IF(J2&gt;0,(1-MAX(0,MIN((J2+Paramètres!$D$3-1500)/1000,1)))*((Paramètres!$N$3*(J2+Paramètres!$D$3)^2+Paramètres!$O$3*(J2+Paramètres!$D$3)+Paramètres!$P$3)/(Paramètres!$B$3*Paramètres!$C$3)*(Paramètres!$E$3)*HLOOKUP(B2,Paramètres!$F$2:$H$4,2,0)*(Paramètres!$I$3*Paramètres!$K$3+Paramètres!$J$3)+Paramètres!$L$3*(J2+Paramètres!$D$3)+Paramètres!$M$3)/1000+MAX(0,MIN((J2+Paramètres!$D$4-1500)/1000,1))*((Paramètres!$N$4*(J2+Paramètres!$D$4)^2+Paramètres!$O$4*(J2+Paramètres!$D$4)+Paramètres!$P$4)/(Paramètres!$B$4*Paramètres!$C$4)*(Paramètres!$E$4)*HLOOKUP(B2,Paramètres!$F$2:$H$4,3,0)*(Paramètres!$I$4*Paramètres!$K$4+Paramètres!$J$4)+Paramètres!$L$4*(J2+Paramètres!$D$4)+Paramètres!$M$4)/1000,0)*A2*IF(C2="AR",2,1)</f>
        <v>0</v>
      </c>
      <c r="L2" s="86">
        <f>IF((Formulaire!$I$51*Formulaire!$I$54)&gt;100,(Formulaire!$I$51*Formulaire!$I$54),100)</f>
        <v>100</v>
      </c>
      <c r="M2" s="86">
        <f ca="1">K2*L2</f>
        <v>0</v>
      </c>
      <c r="N2" s="87" t="b">
        <f>IF((COUNTIF(Paramètres!$I$8:$I$45,D2)+COUNTIF(Paramètres!$I$8:$I$45,G2))=2,TRUE,FALSE)</f>
        <v>0</v>
      </c>
      <c r="O2" s="87" t="b">
        <f ca="1">IF((COUNTIF(D2:I2,"Suisse")*IF(F2&lt;&gt;"",OFFSET(ArCompl!$M$1,MATCH(F2,ArCompl!$F$2:$F$5652,0),0),0)*IF(I2&lt;&gt;"",OFFSET(ArCompl!$M$1,MATCH(I2,ArCompl!$F$2:$F$5652,0),0),0))&gt;=1,TRUE,FALSE)</f>
        <v>0</v>
      </c>
    </row>
    <row r="3" spans="1:15" x14ac:dyDescent="0.25">
      <c r="A3" s="82">
        <f>Formulaire!$H$35</f>
        <v>1</v>
      </c>
      <c r="B3" s="82" t="str">
        <f>Formulaire!$H$37</f>
        <v>Economy</v>
      </c>
      <c r="C3" s="82" t="str">
        <f>IF(Formulaire!$H$36="Aller-simple","S",IF(Formulaire!$H$36="Aller-retour","AR",""))</f>
        <v>S</v>
      </c>
      <c r="D3" s="83" t="str">
        <f ca="1">IF($B$6=TRUE,IF(Formulaire!$H$14=TRUE,Formulaire!$H$15,IF(Formulaire!$K$14=TRUE,Formulaire!$K$15,"")),"")</f>
        <v/>
      </c>
      <c r="E3" s="83" t="str">
        <f ca="1">IF($B$6=TRUE,IF(Formulaire!$H$14=TRUE,Formulaire!$H$16,IF(Formulaire!$K$14=TRUE,Formulaire!$K$16,"")),"")</f>
        <v/>
      </c>
      <c r="F3" s="83" t="str">
        <f ca="1">IF($B$6=TRUE,IF(Formulaire!$H$14=TRUE,IF(Formulaire!$H$17&lt;&gt;0,Formulaire!$H$17,""),IF(Formulaire!$K$14=TRUE,IF(Formulaire!$K$16&lt;&gt;"",Formulaire!$K$17,""),"")),"")</f>
        <v/>
      </c>
      <c r="G3" s="83" t="str">
        <f ca="1">IF($B$6=TRUE,IF(Formulaire!$H$14=TRUE,Formulaire!$H$21,IF(Formulaire!$K$14=TRUE,Formulaire!$K$21,"")),"")</f>
        <v/>
      </c>
      <c r="H3" s="83" t="str">
        <f ca="1">IF($B$6=TRUE,IF(Formulaire!$H$14=TRUE,Formulaire!$H$22,IF(Formulaire!$K$14=TRUE,Formulaire!$K$22,"")),"")</f>
        <v/>
      </c>
      <c r="I3" s="83" t="str">
        <f ca="1">IF($B$6=TRUE,IF(Formulaire!$H$14=TRUE,IF(Formulaire!$H$23&lt;&gt;0,Formulaire!$H$23,""),IF(Formulaire!$K$14=TRUE,IF(Formulaire!$K$22&lt;&gt;"",Formulaire!$K$23,""),"")),"")</f>
        <v/>
      </c>
      <c r="J3" s="85">
        <f ca="1">IF(AND(F3&lt;&gt;"",I3&lt;&gt;""),ACOS(COS(RADIANS(90-VLOOKUP(F3,ArCompl!$F$2:$J$5652,3,0))) *COS(RADIANS(90-VLOOKUP(I3,ArCompl!$F$2:$J$5652,3,0))) +SIN(RADIANS(90-VLOOKUP(F3,ArCompl!$F$2:$J$5652,3,0))) *SIN(RADIANS(90-VLOOKUP(I3,ArCompl!$F$2:$J$5652,3,0))) *COS(RADIANS(VLOOKUP(F3,ArCompl!$F$2:$J$5652,4,0)-VLOOKUP(I3,ArCompl!$F$2:$J$5652,4,0))))*6371,0)</f>
        <v>0</v>
      </c>
      <c r="K3" s="79">
        <f ca="1">IF(J3&gt;0,(1-MAX(0,MIN((J3+Paramètres!$D$3-1500)/1000,1)))*((Paramètres!$N$3*(J3+Paramètres!$D$3)^2+Paramètres!$O$3*(J3+Paramètres!$D$3)+Paramètres!$P$3)/(Paramètres!$B$3*Paramètres!$C$3)*(Paramètres!$E$3)*HLOOKUP(B3,Paramètres!$F$2:$H$4,2,0)*(Paramètres!$I$3*Paramètres!$K$3+Paramètres!$J$3)+Paramètres!$L$3*(J3+Paramètres!$D$3)+Paramètres!$M$3)/1000+MAX(0,MIN((J3+Paramètres!$D$4-1500)/1000,1))*((Paramètres!$N$4*(J3+Paramètres!$D$4)^2+Paramètres!$O$4*(J3+Paramètres!$D$4)+Paramètres!$P$4)/(Paramètres!$B$4*Paramètres!$C$4)*(Paramètres!$E$4)*HLOOKUP(B3,Paramètres!$F$2:$H$4,3,0)*(Paramètres!$I$4*Paramètres!$K$4+Paramètres!$J$4)+Paramètres!$L$4*(J3+Paramètres!$D$4)+Paramètres!$M$4)/1000,0)*A3*IF(C3="AR",2,1)</f>
        <v>0</v>
      </c>
      <c r="L3" s="86">
        <f>IF((Formulaire!$I$51*Formulaire!$I$54)&gt;100,(Formulaire!$I$51*Formulaire!$I$54),100)</f>
        <v>100</v>
      </c>
      <c r="M3" s="86">
        <f ca="1">K3*L3</f>
        <v>0</v>
      </c>
      <c r="N3" s="116" t="b">
        <f ca="1">IF((COUNTIF(Paramètres!$I$8:$I$45,D3)+COUNTIF(Paramètres!$I$8:$I$45,G3))=2,TRUE,FALSE)</f>
        <v>0</v>
      </c>
      <c r="O3" s="116" t="b">
        <f ca="1">IF((COUNTIF(D3:I3,"Suisse")*IF(F3&lt;&gt;"",OFFSET(ArCompl!$M$1,MATCH(F3,ArCompl!$F$2:$F$5652,0),0),0)*IF(I3&lt;&gt;"",OFFSET(ArCompl!$M$1,MATCH(I3,ArCompl!$F$2:$F$5652,0),0),0))&gt;=1,TRUE,FALSE)</f>
        <v>0</v>
      </c>
    </row>
    <row r="4" spans="1:15" x14ac:dyDescent="0.25">
      <c r="A4" s="82">
        <f>Formulaire!$H$35</f>
        <v>1</v>
      </c>
      <c r="B4" s="82" t="str">
        <f>Formulaire!$H$37</f>
        <v>Economy</v>
      </c>
      <c r="C4" s="82" t="str">
        <f>IF(Formulaire!$H$36="Aller-simple","S",IF(Formulaire!$H$36="Aller-retour","AR",""))</f>
        <v>S</v>
      </c>
      <c r="D4" s="83" t="str">
        <f ca="1">IF($B$6=TRUE,IF(Formulaire!$H$14=TRUE,Formulaire!$H$21,IF(Formulaire!$K$14=TRUE,Formulaire!$K$21,"")),"")</f>
        <v/>
      </c>
      <c r="E4" s="83" t="str">
        <f ca="1">IF($B$6=TRUE,IF(Formulaire!$H$14=TRUE,Formulaire!$H$22,IF(Formulaire!$K$14=TRUE,Formulaire!$K$22,"")),"")</f>
        <v/>
      </c>
      <c r="F4" s="83" t="str">
        <f ca="1">IF($B$6=TRUE,IF(Formulaire!$H$14=TRUE,IF(Formulaire!$H$23&lt;&gt;0,Formulaire!$H$23,""),IF(Formulaire!$K$14=TRUE,IF(Formulaire!$K$22&lt;&gt;"",Formulaire!$K$23,""),"")),"")</f>
        <v/>
      </c>
      <c r="G4" s="83" t="str">
        <f ca="1">IF($B$6=TRUE,IF(Formulaire!$H$14=TRUE,Formulaire!$H$27,IF(Formulaire!$K$14=TRUE,Formulaire!$K$27,"")),"")</f>
        <v/>
      </c>
      <c r="H4" s="83" t="str">
        <f ca="1">IF($B$6=TRUE,IF(Formulaire!$H$14=TRUE,Formulaire!$H$28,IF(Formulaire!$K$14=TRUE,Formulaire!$K$28,"")),"")</f>
        <v/>
      </c>
      <c r="I4" s="83" t="str">
        <f ca="1">IF($B$6=TRUE,IF(Formulaire!$H$14=TRUE,IF(Formulaire!$H$29&lt;&gt;0,Formulaire!$H$29,""),IF(Formulaire!$K$14=TRUE,IF(Formulaire!$K$28&lt;&gt;"",Formulaire!$K$29,""),"")),"")</f>
        <v/>
      </c>
      <c r="J4" s="85">
        <f ca="1">IF(AND(F4&lt;&gt;"",I4&lt;&gt;""),ACOS(COS(RADIANS(90-VLOOKUP(F4,ArCompl!$F$2:$J$5652,3,0))) *COS(RADIANS(90-VLOOKUP(I4,ArCompl!$F$2:$J$5652,3,0))) +SIN(RADIANS(90-VLOOKUP(F4,ArCompl!$F$2:$J$5652,3,0))) *SIN(RADIANS(90-VLOOKUP(I4,ArCompl!$F$2:$J$5652,3,0))) *COS(RADIANS(VLOOKUP(F4,ArCompl!$F$2:$J$5652,4,0)-VLOOKUP(I4,ArCompl!$F$2:$J$5652,4,0))))*6371,0)</f>
        <v>0</v>
      </c>
      <c r="K4" s="79">
        <f ca="1">IF(J4&gt;0,(1-MAX(0,MIN((J4+Paramètres!$D$3-1500)/1000,1)))*((Paramètres!$N$3*(J4+Paramètres!$D$3)^2+Paramètres!$O$3*(J4+Paramètres!$D$3)+Paramètres!$P$3)/(Paramètres!$B$3*Paramètres!$C$3)*(Paramètres!$E$3)*HLOOKUP(B4,Paramètres!$F$2:$H$4,2,0)*(Paramètres!$I$3*Paramètres!$K$3+Paramètres!$J$3)+Paramètres!$L$3*(J4+Paramètres!$D$3)+Paramètres!$M$3)/1000+MAX(0,MIN((J4+Paramètres!$D$4-1500)/1000,1))*((Paramètres!$N$4*(J4+Paramètres!$D$4)^2+Paramètres!$O$4*(J4+Paramètres!$D$4)+Paramètres!$P$4)/(Paramètres!$B$4*Paramètres!$C$4)*(Paramètres!$E$4)*HLOOKUP(B4,Paramètres!$F$2:$H$4,3,0)*(Paramètres!$I$4*Paramètres!$K$4+Paramètres!$J$4)+Paramètres!$L$4*(J4+Paramètres!$D$4)+Paramètres!$M$4)/1000,0)*A4*IF(C4="AR",2,1)</f>
        <v>0</v>
      </c>
      <c r="L4" s="86">
        <f>IF((Formulaire!$I$51*Formulaire!$I$54)&gt;100,(Formulaire!$I$51*Formulaire!$I$54),100)</f>
        <v>100</v>
      </c>
      <c r="M4" s="86">
        <f ca="1">K4*L4</f>
        <v>0</v>
      </c>
      <c r="N4" s="116" t="b">
        <f ca="1">IF((COUNTIF(Paramètres!$I$8:$I$45,D4)+COUNTIF(Paramètres!$I$8:$I$45,G4))=2,TRUE,FALSE)</f>
        <v>0</v>
      </c>
      <c r="O4" s="116" t="b">
        <f ca="1">IF((COUNTIF(D4:I4,"Suisse")*IF(F4&lt;&gt;"",OFFSET(ArCompl!$M$1,MATCH(F4,ArCompl!$F$2:$F$5652,0),0),0)*IF(I4&lt;&gt;"",OFFSET(ArCompl!$M$1,MATCH(I4,ArCompl!$F$2:$F$5652,0),0),0))&gt;=1,TRUE,FALSE)</f>
        <v>0</v>
      </c>
    </row>
    <row r="6" spans="1:15" x14ac:dyDescent="0.25">
      <c r="A6" s="114" t="s">
        <v>22601</v>
      </c>
      <c r="B6" s="114" t="b">
        <f ca="1">IF(OR(AND(Formulaire!$H$23&lt;&gt;"",Formulaire!$H$14=TRUE),AND(Formulaire!$K$23&lt;&gt;"",Formulaire!$K$14=TRUE)),TRUE,FALSE)</f>
        <v>0</v>
      </c>
    </row>
    <row r="10" spans="1:15" ht="15" customHeight="1" x14ac:dyDescent="0.25"/>
    <row r="11" spans="1:15" ht="15" customHeight="1" x14ac:dyDescent="0.25"/>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14DDA-F44C-42C9-A4B7-B8E7678982E7}">
  <sheetPr codeName="Feuil5"/>
  <dimension ref="A1:T240"/>
  <sheetViews>
    <sheetView workbookViewId="0">
      <selection activeCell="C22" sqref="C22:C27"/>
    </sheetView>
  </sheetViews>
  <sheetFormatPr baseColWidth="10" defaultRowHeight="15" x14ac:dyDescent="0.25"/>
  <cols>
    <col min="1" max="1" width="20.42578125" customWidth="1"/>
  </cols>
  <sheetData>
    <row r="1" spans="1:16" x14ac:dyDescent="0.25">
      <c r="A1" s="1"/>
      <c r="B1" s="1"/>
      <c r="C1" s="1"/>
      <c r="D1" s="1"/>
      <c r="E1" s="1"/>
      <c r="F1" s="173" t="s">
        <v>0</v>
      </c>
      <c r="G1" s="174"/>
      <c r="H1" s="175"/>
      <c r="I1" s="1"/>
      <c r="J1" s="1"/>
      <c r="K1" s="1"/>
      <c r="L1" s="1"/>
      <c r="M1" s="1"/>
      <c r="N1" s="1"/>
      <c r="O1" s="1"/>
      <c r="P1" s="1"/>
    </row>
    <row r="2" spans="1:16" ht="38.25" x14ac:dyDescent="0.25">
      <c r="A2" s="2" t="s">
        <v>1</v>
      </c>
      <c r="B2" s="3" t="s">
        <v>2</v>
      </c>
      <c r="C2" s="4" t="s">
        <v>3</v>
      </c>
      <c r="D2" s="3" t="s">
        <v>4</v>
      </c>
      <c r="E2" s="3" t="s">
        <v>5</v>
      </c>
      <c r="F2" s="5" t="s">
        <v>6</v>
      </c>
      <c r="G2" s="5" t="s">
        <v>7</v>
      </c>
      <c r="H2" s="6" t="s">
        <v>8</v>
      </c>
      <c r="I2" s="2" t="s">
        <v>9</v>
      </c>
      <c r="J2" s="2" t="s">
        <v>10</v>
      </c>
      <c r="K2" s="2" t="s">
        <v>11</v>
      </c>
      <c r="L2" s="2" t="s">
        <v>12</v>
      </c>
      <c r="M2" s="2" t="s">
        <v>13</v>
      </c>
      <c r="N2" s="2" t="s">
        <v>14</v>
      </c>
      <c r="O2" s="2" t="s">
        <v>15</v>
      </c>
      <c r="P2" s="2" t="s">
        <v>16</v>
      </c>
    </row>
    <row r="3" spans="1:16" x14ac:dyDescent="0.25">
      <c r="A3" s="7" t="s">
        <v>17</v>
      </c>
      <c r="B3" s="7">
        <v>153.51</v>
      </c>
      <c r="C3" s="7">
        <v>0.82</v>
      </c>
      <c r="D3" s="7">
        <v>95</v>
      </c>
      <c r="E3" s="7">
        <v>0.93</v>
      </c>
      <c r="F3" s="7">
        <v>0.96</v>
      </c>
      <c r="G3" s="7">
        <v>1.26</v>
      </c>
      <c r="H3" s="7">
        <v>2.4</v>
      </c>
      <c r="I3" s="7">
        <v>3.15</v>
      </c>
      <c r="J3" s="7">
        <v>0.54</v>
      </c>
      <c r="K3" s="7">
        <v>3</v>
      </c>
      <c r="L3" s="7">
        <v>3.8000000000000002E-4</v>
      </c>
      <c r="M3" s="7">
        <v>11.68</v>
      </c>
      <c r="N3" s="7">
        <v>0</v>
      </c>
      <c r="O3" s="7">
        <v>2.714</v>
      </c>
      <c r="P3" s="7">
        <v>1166.52</v>
      </c>
    </row>
    <row r="4" spans="1:16" x14ac:dyDescent="0.25">
      <c r="A4" s="8" t="s">
        <v>18</v>
      </c>
      <c r="B4" s="8">
        <v>280.20999999999998</v>
      </c>
      <c r="C4" s="8">
        <f>C3</f>
        <v>0.82</v>
      </c>
      <c r="D4" s="8">
        <v>95</v>
      </c>
      <c r="E4" s="8">
        <v>0.74</v>
      </c>
      <c r="F4" s="8">
        <v>0.8</v>
      </c>
      <c r="G4" s="8">
        <v>1.54</v>
      </c>
      <c r="H4" s="8">
        <v>2.4</v>
      </c>
      <c r="I4" s="8">
        <v>3.15</v>
      </c>
      <c r="J4" s="8">
        <v>0.54</v>
      </c>
      <c r="K4" s="8">
        <v>3</v>
      </c>
      <c r="L4" s="8">
        <f>L3</f>
        <v>3.8000000000000002E-4</v>
      </c>
      <c r="M4" s="8">
        <f>M3</f>
        <v>11.68</v>
      </c>
      <c r="N4" s="8">
        <v>1E-4</v>
      </c>
      <c r="O4" s="8">
        <v>7.1040000000000001</v>
      </c>
      <c r="P4" s="8">
        <v>5044.93</v>
      </c>
    </row>
    <row r="6" spans="1:16" ht="16.5" x14ac:dyDescent="0.25">
      <c r="B6" s="176" t="s">
        <v>22603</v>
      </c>
      <c r="C6" s="176"/>
      <c r="D6" s="176"/>
      <c r="E6" s="176"/>
      <c r="F6" s="176"/>
      <c r="G6" s="176"/>
    </row>
    <row r="7" spans="1:16" ht="16.5" x14ac:dyDescent="0.25">
      <c r="A7" s="60" t="s">
        <v>22512</v>
      </c>
      <c r="B7" s="75" t="s">
        <v>22597</v>
      </c>
      <c r="C7" s="75" t="s">
        <v>22598</v>
      </c>
      <c r="D7" s="75" t="s">
        <v>22601</v>
      </c>
      <c r="E7" s="75" t="s">
        <v>22602</v>
      </c>
      <c r="F7" s="75" t="s">
        <v>22599</v>
      </c>
      <c r="G7" s="75" t="s">
        <v>22600</v>
      </c>
      <c r="I7" s="60" t="s">
        <v>22530</v>
      </c>
      <c r="L7" s="60" t="s">
        <v>22540</v>
      </c>
    </row>
    <row r="8" spans="1:16" ht="15" customHeight="1" x14ac:dyDescent="0.25">
      <c r="A8" t="s">
        <v>39</v>
      </c>
      <c r="B8" s="75">
        <f>IF(--ISNUMBER(IFERROR(SEARCH(Formulaire!$H$15,$A8,1),""))=1,MAX($B$7:B7)+1,"")</f>
        <v>1</v>
      </c>
      <c r="C8" s="75" t="str">
        <f>IFERROR(INDEX($A$8:$A$240,MATCH(ROWS($B$8:B8),$B$8:$B$240,0)),"")</f>
        <v>Afghanistan</v>
      </c>
      <c r="D8" s="75">
        <f>IF(--ISNUMBER(IFERROR(SEARCH(Formulaire!$H$21,$A8,1),""))=1,MAX($D$7:D7)+1,"")</f>
        <v>1</v>
      </c>
      <c r="E8" s="75" t="str">
        <f>IFERROR(INDEX($A$8:$A$240,MATCH(ROWS($D$8:D8),$D$8:$D$240,0)),"")</f>
        <v>Afghanistan</v>
      </c>
      <c r="F8" s="75">
        <f>IF(--ISNUMBER(IFERROR(SEARCH(Formulaire!$H$27,$A8,1),""))=1,MAX($F$7:F7)+1,"")</f>
        <v>1</v>
      </c>
      <c r="G8" s="75" t="str">
        <f>IFERROR(INDEX($A$8:$A$240,MATCH(ROWS($F$8:F8),$F$8:$F$240,0)),"")</f>
        <v>Afghanistan</v>
      </c>
      <c r="I8" t="s">
        <v>22350</v>
      </c>
      <c r="L8" t="s">
        <v>22543</v>
      </c>
    </row>
    <row r="9" spans="1:16" ht="15" customHeight="1" x14ac:dyDescent="0.25">
      <c r="A9" t="s">
        <v>22476</v>
      </c>
      <c r="B9" s="75">
        <f>IF(--ISNUMBER(IFERROR(SEARCH(Formulaire!$H$15,$A9,1),""))=1,MAX($B$7:B8)+1,"")</f>
        <v>2</v>
      </c>
      <c r="C9" s="75" t="str">
        <f>IFERROR(INDEX($A$8:$A$240,MATCH(ROWS($B$8:B9),$B$8:$B$240,0)),"")</f>
        <v>Afrique du Sud</v>
      </c>
      <c r="D9" s="75">
        <f>IF(--ISNUMBER(IFERROR(SEARCH(Formulaire!$H$21,$A9,1),""))=1,MAX($D$7:D8)+1,"")</f>
        <v>2</v>
      </c>
      <c r="E9" s="75" t="str">
        <f>IFERROR(INDEX($A$8:$A$240,MATCH(ROWS($D$8:D9),$D$8:$D$240,0)),"")</f>
        <v>Afrique du Sud</v>
      </c>
      <c r="F9" s="75">
        <f>IF(--ISNUMBER(IFERROR(SEARCH(Formulaire!$H$27,$A9,1),""))=1,MAX($F$7:F8)+1,"")</f>
        <v>2</v>
      </c>
      <c r="G9" s="75" t="str">
        <f>IFERROR(INDEX($A$8:$A$240,MATCH(ROWS($F$8:F9),$F$8:$F$240,0)),"")</f>
        <v>Afrique du Sud</v>
      </c>
      <c r="I9" t="s">
        <v>22405</v>
      </c>
      <c r="L9" t="s">
        <v>22544</v>
      </c>
    </row>
    <row r="10" spans="1:16" x14ac:dyDescent="0.25">
      <c r="A10" t="s">
        <v>22350</v>
      </c>
      <c r="B10" s="75">
        <f>IF(--ISNUMBER(IFERROR(SEARCH(Formulaire!$H$15,$A10,1),""))=1,MAX($B$7:B9)+1,"")</f>
        <v>3</v>
      </c>
      <c r="C10" s="75" t="str">
        <f>IFERROR(INDEX($A$8:$A$240,MATCH(ROWS($B$8:B10),$B$8:$B$240,0)),"")</f>
        <v>Albanie</v>
      </c>
      <c r="D10" s="75">
        <f>IF(--ISNUMBER(IFERROR(SEARCH(Formulaire!$H$21,$A10,1),""))=1,MAX($D$7:D9)+1,"")</f>
        <v>3</v>
      </c>
      <c r="E10" s="75" t="str">
        <f>IFERROR(INDEX($A$8:$A$240,MATCH(ROWS($D$8:D10),$D$8:$D$240,0)),"")</f>
        <v>Albanie</v>
      </c>
      <c r="F10" s="75">
        <f>IF(--ISNUMBER(IFERROR(SEARCH(Formulaire!$H$27,$A10,1),""))=1,MAX($F$7:F9)+1,"")</f>
        <v>3</v>
      </c>
      <c r="G10" s="75" t="str">
        <f>IFERROR(INDEX($A$8:$A$240,MATCH(ROWS($F$8:F10),$F$8:$F$240,0)),"")</f>
        <v>Albanie</v>
      </c>
      <c r="I10" t="s">
        <v>22531</v>
      </c>
      <c r="L10" t="s">
        <v>22542</v>
      </c>
    </row>
    <row r="11" spans="1:16" x14ac:dyDescent="0.25">
      <c r="A11" t="s">
        <v>22351</v>
      </c>
      <c r="B11" s="75">
        <f>IF(--ISNUMBER(IFERROR(SEARCH(Formulaire!$H$15,$A11,1),""))=1,MAX($B$7:B10)+1,"")</f>
        <v>4</v>
      </c>
      <c r="C11" s="75" t="str">
        <f>IFERROR(INDEX($A$8:$A$240,MATCH(ROWS($B$8:B11),$B$8:$B$240,0)),"")</f>
        <v>Algérie</v>
      </c>
      <c r="D11" s="75">
        <f>IF(--ISNUMBER(IFERROR(SEARCH(Formulaire!$H$21,$A11,1),""))=1,MAX($D$7:D10)+1,"")</f>
        <v>4</v>
      </c>
      <c r="E11" s="75" t="str">
        <f>IFERROR(INDEX($A$8:$A$240,MATCH(ROWS($D$8:D11),$D$8:$D$240,0)),"")</f>
        <v>Algérie</v>
      </c>
      <c r="F11" s="75">
        <f>IF(--ISNUMBER(IFERROR(SEARCH(Formulaire!$H$27,$A11,1),""))=1,MAX($F$7:F10)+1,"")</f>
        <v>4</v>
      </c>
      <c r="G11" s="75" t="str">
        <f>IFERROR(INDEX($A$8:$A$240,MATCH(ROWS($F$8:F11),$F$8:$F$240,0)),"")</f>
        <v>Algérie</v>
      </c>
      <c r="I11" t="s">
        <v>22357</v>
      </c>
    </row>
    <row r="12" spans="1:16" x14ac:dyDescent="0.25">
      <c r="A12" t="s">
        <v>22405</v>
      </c>
      <c r="B12" s="75">
        <f>IF(--ISNUMBER(IFERROR(SEARCH(Formulaire!$H$15,$A12,1),""))=1,MAX($B$7:B11)+1,"")</f>
        <v>5</v>
      </c>
      <c r="C12" s="75" t="str">
        <f>IFERROR(INDEX($A$8:$A$240,MATCH(ROWS($B$8:B12),$B$8:$B$240,0)),"")</f>
        <v>Allemagne</v>
      </c>
      <c r="D12" s="75">
        <f>IF(--ISNUMBER(IFERROR(SEARCH(Formulaire!$H$21,$A12,1),""))=1,MAX($D$7:D11)+1,"")</f>
        <v>5</v>
      </c>
      <c r="E12" s="75" t="str">
        <f>IFERROR(INDEX($A$8:$A$240,MATCH(ROWS($D$8:D12),$D$8:$D$240,0)),"")</f>
        <v>Allemagne</v>
      </c>
      <c r="F12" s="75">
        <f>IF(--ISNUMBER(IFERROR(SEARCH(Formulaire!$H$27,$A12,1),""))=1,MAX($F$7:F11)+1,"")</f>
        <v>5</v>
      </c>
      <c r="G12" s="75" t="str">
        <f>IFERROR(INDEX($A$8:$A$240,MATCH(ROWS($F$8:F12),$F$8:$F$240,0)),"")</f>
        <v>Allemagne</v>
      </c>
      <c r="I12" t="s">
        <v>22362</v>
      </c>
    </row>
    <row r="13" spans="1:16" x14ac:dyDescent="0.25">
      <c r="A13" t="s">
        <v>257</v>
      </c>
      <c r="B13" s="75">
        <f>IF(--ISNUMBER(IFERROR(SEARCH(Formulaire!$H$15,$A13,1),""))=1,MAX($B$7:B12)+1,"")</f>
        <v>6</v>
      </c>
      <c r="C13" s="75" t="str">
        <f>IFERROR(INDEX($A$8:$A$240,MATCH(ROWS($B$8:B13),$B$8:$B$240,0)),"")</f>
        <v>Angola</v>
      </c>
      <c r="D13" s="75">
        <f>IF(--ISNUMBER(IFERROR(SEARCH(Formulaire!$H$21,$A13,1),""))=1,MAX($D$7:D12)+1,"")</f>
        <v>6</v>
      </c>
      <c r="E13" s="75" t="str">
        <f>IFERROR(INDEX($A$8:$A$240,MATCH(ROWS($D$8:D13),$D$8:$D$240,0)),"")</f>
        <v>Angola</v>
      </c>
      <c r="F13" s="75">
        <f>IF(--ISNUMBER(IFERROR(SEARCH(Formulaire!$H$27,$A13,1),""))=1,MAX($F$7:F12)+1,"")</f>
        <v>6</v>
      </c>
      <c r="G13" s="75" t="str">
        <f>IFERROR(INDEX($A$8:$A$240,MATCH(ROWS($F$8:F13),$F$8:$F$240,0)),"")</f>
        <v>Angola</v>
      </c>
      <c r="I13" t="s">
        <v>22361</v>
      </c>
    </row>
    <row r="14" spans="1:16" ht="16.5" x14ac:dyDescent="0.25">
      <c r="A14" t="s">
        <v>351</v>
      </c>
      <c r="B14" s="75">
        <f>IF(--ISNUMBER(IFERROR(SEARCH(Formulaire!$H$15,$A14,1),""))=1,MAX($B$7:B13)+1,"")</f>
        <v>7</v>
      </c>
      <c r="C14" s="75" t="str">
        <f>IFERROR(INDEX($A$8:$A$240,MATCH(ROWS($B$8:B14),$B$8:$B$240,0)),"")</f>
        <v>Anguilla</v>
      </c>
      <c r="D14" s="75">
        <f>IF(--ISNUMBER(IFERROR(SEARCH(Formulaire!$H$21,$A14,1),""))=1,MAX($D$7:D13)+1,"")</f>
        <v>7</v>
      </c>
      <c r="E14" s="75" t="str">
        <f>IFERROR(INDEX($A$8:$A$240,MATCH(ROWS($D$8:D14),$D$8:$D$240,0)),"")</f>
        <v>Anguilla</v>
      </c>
      <c r="F14" s="75">
        <f>IF(--ISNUMBER(IFERROR(SEARCH(Formulaire!$H$27,$A14,1),""))=1,MAX($F$7:F13)+1,"")</f>
        <v>7</v>
      </c>
      <c r="G14" s="75" t="str">
        <f>IFERROR(INDEX($A$8:$A$240,MATCH(ROWS($F$8:F14),$F$8:$F$240,0)),"")</f>
        <v>Anguilla</v>
      </c>
      <c r="I14" t="s">
        <v>22367</v>
      </c>
      <c r="L14" s="60" t="s">
        <v>20</v>
      </c>
    </row>
    <row r="15" spans="1:16" x14ac:dyDescent="0.25">
      <c r="A15" t="s">
        <v>22353</v>
      </c>
      <c r="B15" s="75">
        <f>IF(--ISNUMBER(IFERROR(SEARCH(Formulaire!$H$15,$A15,1),""))=1,MAX($B$7:B14)+1,"")</f>
        <v>8</v>
      </c>
      <c r="C15" s="75" t="str">
        <f>IFERROR(INDEX($A$8:$A$240,MATCH(ROWS($B$8:B15),$B$8:$B$240,0)),"")</f>
        <v>Antigua et Barbuda</v>
      </c>
      <c r="D15" s="75">
        <f>IF(--ISNUMBER(IFERROR(SEARCH(Formulaire!$H$21,$A15,1),""))=1,MAX($D$7:D14)+1,"")</f>
        <v>8</v>
      </c>
      <c r="E15" s="75" t="str">
        <f>IFERROR(INDEX($A$8:$A$240,MATCH(ROWS($D$8:D15),$D$8:$D$240,0)),"")</f>
        <v>Antigua et Barbuda</v>
      </c>
      <c r="F15" s="75">
        <f>IF(--ISNUMBER(IFERROR(SEARCH(Formulaire!$H$27,$A15,1),""))=1,MAX($F$7:F14)+1,"")</f>
        <v>8</v>
      </c>
      <c r="G15" s="75" t="str">
        <f>IFERROR(INDEX($A$8:$A$240,MATCH(ROWS($F$8:F15),$F$8:$F$240,0)),"")</f>
        <v>Antigua et Barbuda</v>
      </c>
      <c r="I15" t="s">
        <v>22369</v>
      </c>
      <c r="L15" t="s">
        <v>6</v>
      </c>
      <c r="M15" t="s">
        <v>22510</v>
      </c>
    </row>
    <row r="16" spans="1:16" x14ac:dyDescent="0.25">
      <c r="A16" t="s">
        <v>22449</v>
      </c>
      <c r="B16" s="75">
        <f>IF(--ISNUMBER(IFERROR(SEARCH(Formulaire!$H$15,$A16,1),""))=1,MAX($B$7:B15)+1,"")</f>
        <v>9</v>
      </c>
      <c r="C16" s="75" t="str">
        <f>IFERROR(INDEX($A$8:$A$240,MATCH(ROWS($B$8:B16),$B$8:$B$240,0)),"")</f>
        <v>Antilles néerlandaises</v>
      </c>
      <c r="D16" s="75">
        <f>IF(--ISNUMBER(IFERROR(SEARCH(Formulaire!$H$21,$A16,1),""))=1,MAX($D$7:D15)+1,"")</f>
        <v>9</v>
      </c>
      <c r="E16" s="75" t="str">
        <f>IFERROR(INDEX($A$8:$A$240,MATCH(ROWS($D$8:D16),$D$8:$D$240,0)),"")</f>
        <v>Antilles néerlandaises</v>
      </c>
      <c r="F16" s="75">
        <f>IF(--ISNUMBER(IFERROR(SEARCH(Formulaire!$H$27,$A16,1),""))=1,MAX($F$7:F15)+1,"")</f>
        <v>9</v>
      </c>
      <c r="G16" s="75" t="str">
        <f>IFERROR(INDEX($A$8:$A$240,MATCH(ROWS($F$8:F16),$F$8:$F$240,0)),"")</f>
        <v>Antilles néerlandaises</v>
      </c>
      <c r="I16" t="s">
        <v>22384</v>
      </c>
      <c r="L16" t="s">
        <v>7</v>
      </c>
      <c r="M16" t="s">
        <v>22511</v>
      </c>
    </row>
    <row r="17" spans="1:20" x14ac:dyDescent="0.25">
      <c r="A17" t="s">
        <v>22468</v>
      </c>
      <c r="B17" s="75">
        <f>IF(--ISNUMBER(IFERROR(SEARCH(Formulaire!$H$15,$A17,1),""))=1,MAX($B$7:B16)+1,"")</f>
        <v>10</v>
      </c>
      <c r="C17" s="75" t="str">
        <f>IFERROR(INDEX($A$8:$A$240,MATCH(ROWS($B$8:B17),$B$8:$B$240,0)),"")</f>
        <v>Arabie Saoudite</v>
      </c>
      <c r="D17" s="75">
        <f>IF(--ISNUMBER(IFERROR(SEARCH(Formulaire!$H$21,$A17,1),""))=1,MAX($D$7:D16)+1,"")</f>
        <v>10</v>
      </c>
      <c r="E17" s="75" t="str">
        <f>IFERROR(INDEX($A$8:$A$240,MATCH(ROWS($D$8:D17),$D$8:$D$240,0)),"")</f>
        <v>Arabie Saoudite</v>
      </c>
      <c r="F17" s="75">
        <f>IF(--ISNUMBER(IFERROR(SEARCH(Formulaire!$H$27,$A17,1),""))=1,MAX($F$7:F16)+1,"")</f>
        <v>10</v>
      </c>
      <c r="G17" s="75" t="str">
        <f>IFERROR(INDEX($A$8:$A$240,MATCH(ROWS($F$8:F17),$F$8:$F$240,0)),"")</f>
        <v>Arabie Saoudite</v>
      </c>
      <c r="I17" t="s">
        <v>22387</v>
      </c>
    </row>
    <row r="18" spans="1:20" x14ac:dyDescent="0.25">
      <c r="A18" t="s">
        <v>22354</v>
      </c>
      <c r="B18" s="75">
        <f>IF(--ISNUMBER(IFERROR(SEARCH(Formulaire!$H$15,$A18,1),""))=1,MAX($B$7:B17)+1,"")</f>
        <v>11</v>
      </c>
      <c r="C18" s="75" t="str">
        <f>IFERROR(INDEX($A$8:$A$240,MATCH(ROWS($B$8:B18),$B$8:$B$240,0)),"")</f>
        <v>Argentine</v>
      </c>
      <c r="D18" s="75">
        <f>IF(--ISNUMBER(IFERROR(SEARCH(Formulaire!$H$21,$A18,1),""))=1,MAX($D$7:D17)+1,"")</f>
        <v>11</v>
      </c>
      <c r="E18" s="75" t="str">
        <f>IFERROR(INDEX($A$8:$A$240,MATCH(ROWS($D$8:D18),$D$8:$D$240,0)),"")</f>
        <v>Argentine</v>
      </c>
      <c r="F18" s="75">
        <f>IF(--ISNUMBER(IFERROR(SEARCH(Formulaire!$H$27,$A18,1),""))=1,MAX($F$7:F17)+1,"")</f>
        <v>11</v>
      </c>
      <c r="G18" s="75" t="str">
        <f>IFERROR(INDEX($A$8:$A$240,MATCH(ROWS($F$8:F18),$F$8:$F$240,0)),"")</f>
        <v>Argentine</v>
      </c>
      <c r="I18" t="s">
        <v>22479</v>
      </c>
    </row>
    <row r="19" spans="1:20" ht="15" customHeight="1" x14ac:dyDescent="0.25">
      <c r="A19" t="s">
        <v>22355</v>
      </c>
      <c r="B19" s="75">
        <f>IF(--ISNUMBER(IFERROR(SEARCH(Formulaire!$H$15,$A19,1),""))=1,MAX($B$7:B18)+1,"")</f>
        <v>12</v>
      </c>
      <c r="C19" s="75" t="str">
        <f>IFERROR(INDEX($A$8:$A$240,MATCH(ROWS($B$8:B19),$B$8:$B$240,0)),"")</f>
        <v>Arménie</v>
      </c>
      <c r="D19" s="75">
        <f>IF(--ISNUMBER(IFERROR(SEARCH(Formulaire!$H$21,$A19,1),""))=1,MAX($D$7:D18)+1,"")</f>
        <v>12</v>
      </c>
      <c r="E19" s="75" t="str">
        <f>IFERROR(INDEX($A$8:$A$240,MATCH(ROWS($D$8:D19),$D$8:$D$240,0)),"")</f>
        <v>Arménie</v>
      </c>
      <c r="F19" s="75">
        <f>IF(--ISNUMBER(IFERROR(SEARCH(Formulaire!$H$27,$A19,1),""))=1,MAX($F$7:F18)+1,"")</f>
        <v>12</v>
      </c>
      <c r="G19" s="75" t="str">
        <f>IFERROR(INDEX($A$8:$A$240,MATCH(ROWS($F$8:F19),$F$8:$F$240,0)),"")</f>
        <v>Arménie</v>
      </c>
      <c r="I19" t="s">
        <v>22395</v>
      </c>
      <c r="L19" s="60" t="s">
        <v>22614</v>
      </c>
    </row>
    <row r="20" spans="1:20" ht="15" customHeight="1" x14ac:dyDescent="0.25">
      <c r="A20" t="s">
        <v>634</v>
      </c>
      <c r="B20" s="75">
        <f>IF(--ISNUMBER(IFERROR(SEARCH(Formulaire!$H$15,$A20,1),""))=1,MAX($B$7:B19)+1,"")</f>
        <v>13</v>
      </c>
      <c r="C20" s="75" t="str">
        <f>IFERROR(INDEX($A$8:$A$240,MATCH(ROWS($B$8:B20),$B$8:$B$240,0)),"")</f>
        <v>Aruba</v>
      </c>
      <c r="D20" s="75">
        <f>IF(--ISNUMBER(IFERROR(SEARCH(Formulaire!$H$21,$A20,1),""))=1,MAX($D$7:D19)+1,"")</f>
        <v>13</v>
      </c>
      <c r="E20" s="75" t="str">
        <f>IFERROR(INDEX($A$8:$A$240,MATCH(ROWS($D$8:D20),$D$8:$D$240,0)),"")</f>
        <v>Aruba</v>
      </c>
      <c r="F20" s="75">
        <f>IF(--ISNUMBER(IFERROR(SEARCH(Formulaire!$H$27,$A20,1),""))=1,MAX($F$7:F19)+1,"")</f>
        <v>13</v>
      </c>
      <c r="G20" s="75" t="str">
        <f>IFERROR(INDEX($A$8:$A$240,MATCH(ROWS($F$8:F20),$F$8:$F$240,0)),"")</f>
        <v>Aruba</v>
      </c>
      <c r="I20" t="s">
        <v>6885</v>
      </c>
      <c r="L20" t="s">
        <v>22615</v>
      </c>
      <c r="M20" s="115" t="s">
        <v>22617</v>
      </c>
      <c r="N20" s="115" t="s">
        <v>22618</v>
      </c>
      <c r="O20" s="115"/>
      <c r="P20" s="115"/>
      <c r="Q20" s="115"/>
      <c r="R20" s="115"/>
      <c r="S20" s="115"/>
      <c r="T20" s="115"/>
    </row>
    <row r="21" spans="1:20" ht="15" customHeight="1" x14ac:dyDescent="0.25">
      <c r="A21" t="s">
        <v>22424</v>
      </c>
      <c r="B21" s="75">
        <f>IF(--ISNUMBER(IFERROR(SEARCH(Formulaire!$H$15,$A21,1),""))=1,MAX($B$7:B20)+1,"")</f>
        <v>14</v>
      </c>
      <c r="C21" s="75" t="str">
        <f>IFERROR(INDEX($A$8:$A$240,MATCH(ROWS($B$8:B21),$B$8:$B$240,0)),"")</f>
        <v>Atoll de Johnston</v>
      </c>
      <c r="D21" s="75">
        <f>IF(--ISNUMBER(IFERROR(SEARCH(Formulaire!$H$21,$A21,1),""))=1,MAX($D$7:D20)+1,"")</f>
        <v>14</v>
      </c>
      <c r="E21" s="75" t="str">
        <f>IFERROR(INDEX($A$8:$A$240,MATCH(ROWS($D$8:D21),$D$8:$D$240,0)),"")</f>
        <v>Atoll de Johnston</v>
      </c>
      <c r="F21" s="75">
        <f>IF(--ISNUMBER(IFERROR(SEARCH(Formulaire!$H$27,$A21,1),""))=1,MAX($F$7:F20)+1,"")</f>
        <v>14</v>
      </c>
      <c r="G21" s="75" t="str">
        <f>IFERROR(INDEX($A$8:$A$240,MATCH(ROWS($F$8:F21),$F$8:$F$240,0)),"")</f>
        <v>Atoll de Johnston</v>
      </c>
      <c r="I21" t="s">
        <v>22406</v>
      </c>
      <c r="L21" t="s">
        <v>22613</v>
      </c>
      <c r="M21" s="115" t="s">
        <v>22616</v>
      </c>
      <c r="N21" s="115" t="s">
        <v>22619</v>
      </c>
      <c r="O21" s="115"/>
      <c r="P21" s="115"/>
      <c r="Q21" s="115"/>
      <c r="R21" s="115"/>
      <c r="S21" s="115"/>
      <c r="T21" s="115"/>
    </row>
    <row r="22" spans="1:20" x14ac:dyDescent="0.25">
      <c r="A22" t="s">
        <v>22356</v>
      </c>
      <c r="B22" s="75">
        <f>IF(--ISNUMBER(IFERROR(SEARCH(Formulaire!$H$15,$A22,1),""))=1,MAX($B$7:B21)+1,"")</f>
        <v>15</v>
      </c>
      <c r="C22" s="75" t="str">
        <f>IFERROR(INDEX($A$8:$A$240,MATCH(ROWS($B$8:B22),$B$8:$B$240,0)),"")</f>
        <v>Australie</v>
      </c>
      <c r="D22" s="75">
        <f>IF(--ISNUMBER(IFERROR(SEARCH(Formulaire!$H$21,$A22,1),""))=1,MAX($D$7:D21)+1,"")</f>
        <v>15</v>
      </c>
      <c r="E22" s="75" t="str">
        <f>IFERROR(INDEX($A$8:$A$240,MATCH(ROWS($D$8:D22),$D$8:$D$240,0)),"")</f>
        <v>Australie</v>
      </c>
      <c r="F22" s="75">
        <f>IF(--ISNUMBER(IFERROR(SEARCH(Formulaire!$H$27,$A22,1),""))=1,MAX($F$7:F21)+1,"")</f>
        <v>15</v>
      </c>
      <c r="G22" s="75" t="str">
        <f>IFERROR(INDEX($A$8:$A$240,MATCH(ROWS($F$8:F22),$F$8:$F$240,0)),"")</f>
        <v>Australie</v>
      </c>
      <c r="I22" t="s">
        <v>22413</v>
      </c>
    </row>
    <row r="23" spans="1:20" x14ac:dyDescent="0.25">
      <c r="A23" t="s">
        <v>22357</v>
      </c>
      <c r="B23" s="75">
        <f>IF(--ISNUMBER(IFERROR(SEARCH(Formulaire!$H$15,$A23,1),""))=1,MAX($B$7:B22)+1,"")</f>
        <v>16</v>
      </c>
      <c r="C23" s="75" t="str">
        <f>IFERROR(INDEX($A$8:$A$240,MATCH(ROWS($B$8:B23),$B$8:$B$240,0)),"")</f>
        <v>Autriche</v>
      </c>
      <c r="D23" s="75">
        <f>IF(--ISNUMBER(IFERROR(SEARCH(Formulaire!$H$21,$A23,1),""))=1,MAX($D$7:D22)+1,"")</f>
        <v>16</v>
      </c>
      <c r="E23" s="75" t="str">
        <f>IFERROR(INDEX($A$8:$A$240,MATCH(ROWS($D$8:D23),$D$8:$D$240,0)),"")</f>
        <v>Autriche</v>
      </c>
      <c r="F23" s="75">
        <f>IF(--ISNUMBER(IFERROR(SEARCH(Formulaire!$H$27,$A23,1),""))=1,MAX($F$7:F22)+1,"")</f>
        <v>16</v>
      </c>
      <c r="G23" s="75" t="str">
        <f>IFERROR(INDEX($A$8:$A$240,MATCH(ROWS($F$8:F23),$F$8:$F$240,0)),"")</f>
        <v>Autriche</v>
      </c>
      <c r="I23" t="s">
        <v>22421</v>
      </c>
    </row>
    <row r="24" spans="1:20" x14ac:dyDescent="0.25">
      <c r="A24" t="s">
        <v>22358</v>
      </c>
      <c r="B24" s="75">
        <f>IF(--ISNUMBER(IFERROR(SEARCH(Formulaire!$H$15,$A24,1),""))=1,MAX($B$7:B23)+1,"")</f>
        <v>17</v>
      </c>
      <c r="C24" s="75" t="str">
        <f>IFERROR(INDEX($A$8:$A$240,MATCH(ROWS($B$8:B24),$B$8:$B$240,0)),"")</f>
        <v>Azerbaïdjan</v>
      </c>
      <c r="D24" s="75">
        <f>IF(--ISNUMBER(IFERROR(SEARCH(Formulaire!$H$21,$A24,1),""))=1,MAX($D$7:D23)+1,"")</f>
        <v>17</v>
      </c>
      <c r="E24" s="75" t="str">
        <f>IFERROR(INDEX($A$8:$A$240,MATCH(ROWS($D$8:D24),$D$8:$D$240,0)),"")</f>
        <v>Azerbaïdjan</v>
      </c>
      <c r="F24" s="75">
        <f>IF(--ISNUMBER(IFERROR(SEARCH(Formulaire!$H$27,$A24,1),""))=1,MAX($F$7:F23)+1,"")</f>
        <v>17</v>
      </c>
      <c r="G24" s="75" t="str">
        <f>IFERROR(INDEX($A$8:$A$240,MATCH(ROWS($F$8:F24),$F$8:$F$240,0)),"")</f>
        <v>Azerbaïdjan</v>
      </c>
      <c r="I24" t="s">
        <v>22532</v>
      </c>
    </row>
    <row r="25" spans="1:20" x14ac:dyDescent="0.25">
      <c r="A25" t="s">
        <v>1697</v>
      </c>
      <c r="B25" s="75">
        <f>IF(--ISNUMBER(IFERROR(SEARCH(Formulaire!$H$15,$A25,1),""))=1,MAX($B$7:B24)+1,"")</f>
        <v>18</v>
      </c>
      <c r="C25" s="75" t="str">
        <f>IFERROR(INDEX($A$8:$A$240,MATCH(ROWS($B$8:B25),$B$8:$B$240,0)),"")</f>
        <v>Bahamas</v>
      </c>
      <c r="D25" s="75">
        <f>IF(--ISNUMBER(IFERROR(SEARCH(Formulaire!$H$21,$A25,1),""))=1,MAX($D$7:D24)+1,"")</f>
        <v>18</v>
      </c>
      <c r="E25" s="75" t="str">
        <f>IFERROR(INDEX($A$8:$A$240,MATCH(ROWS($D$8:D25),$D$8:$D$240,0)),"")</f>
        <v>Bahamas</v>
      </c>
      <c r="F25" s="75">
        <f>IF(--ISNUMBER(IFERROR(SEARCH(Formulaire!$H$27,$A25,1),""))=1,MAX($F$7:F24)+1,"")</f>
        <v>18</v>
      </c>
      <c r="G25" s="75" t="str">
        <f>IFERROR(INDEX($A$8:$A$240,MATCH(ROWS($F$8:F25),$F$8:$F$240,0)),"")</f>
        <v>Bahamas</v>
      </c>
      <c r="I25" t="s">
        <v>22428</v>
      </c>
    </row>
    <row r="26" spans="1:20" x14ac:dyDescent="0.25">
      <c r="A26" t="s">
        <v>22359</v>
      </c>
      <c r="B26" s="75">
        <f>IF(--ISNUMBER(IFERROR(SEARCH(Formulaire!$H$15,$A26,1),""))=1,MAX($B$7:B25)+1,"")</f>
        <v>19</v>
      </c>
      <c r="C26" s="75" t="str">
        <f>IFERROR(INDEX($A$8:$A$240,MATCH(ROWS($B$8:B26),$B$8:$B$240,0)),"")</f>
        <v>Bahreïn</v>
      </c>
      <c r="D26" s="75">
        <f>IF(--ISNUMBER(IFERROR(SEARCH(Formulaire!$H$21,$A26,1),""))=1,MAX($D$7:D25)+1,"")</f>
        <v>19</v>
      </c>
      <c r="E26" s="75" t="str">
        <f>IFERROR(INDEX($A$8:$A$240,MATCH(ROWS($D$8:D26),$D$8:$D$240,0)),"")</f>
        <v>Bahreïn</v>
      </c>
      <c r="F26" s="75">
        <f>IF(--ISNUMBER(IFERROR(SEARCH(Formulaire!$H$27,$A26,1),""))=1,MAX($F$7:F25)+1,"")</f>
        <v>19</v>
      </c>
      <c r="G26" s="75" t="str">
        <f>IFERROR(INDEX($A$8:$A$240,MATCH(ROWS($F$8:F26),$F$8:$F$240,0)),"")</f>
        <v>Bahreïn</v>
      </c>
      <c r="I26" t="s">
        <v>22533</v>
      </c>
    </row>
    <row r="27" spans="1:20" x14ac:dyDescent="0.25">
      <c r="A27" t="s">
        <v>1797</v>
      </c>
      <c r="B27" s="75">
        <f>IF(--ISNUMBER(IFERROR(SEARCH(Formulaire!$H$15,$A27,1),""))=1,MAX($B$7:B26)+1,"")</f>
        <v>20</v>
      </c>
      <c r="C27" s="75" t="str">
        <f>IFERROR(INDEX($A$8:$A$240,MATCH(ROWS($B$8:B27),$B$8:$B$240,0)),"")</f>
        <v>Bangladesh</v>
      </c>
      <c r="D27" s="75">
        <f>IF(--ISNUMBER(IFERROR(SEARCH(Formulaire!$H$21,$A27,1),""))=1,MAX($D$7:D26)+1,"")</f>
        <v>20</v>
      </c>
      <c r="E27" s="75" t="str">
        <f>IFERROR(INDEX($A$8:$A$240,MATCH(ROWS($D$8:D27),$D$8:$D$240,0)),"")</f>
        <v>Bangladesh</v>
      </c>
      <c r="F27" s="75">
        <f>IF(--ISNUMBER(IFERROR(SEARCH(Formulaire!$H$27,$A27,1),""))=1,MAX($F$7:F26)+1,"")</f>
        <v>20</v>
      </c>
      <c r="G27" s="75" t="str">
        <f>IFERROR(INDEX($A$8:$A$240,MATCH(ROWS($F$8:F27),$F$8:$F$240,0)),"")</f>
        <v>Bangladesh</v>
      </c>
      <c r="I27" t="s">
        <v>22431</v>
      </c>
    </row>
    <row r="28" spans="1:20" x14ac:dyDescent="0.25">
      <c r="A28" t="s">
        <v>22360</v>
      </c>
      <c r="B28" s="75">
        <f>IF(--ISNUMBER(IFERROR(SEARCH(Formulaire!$H$15,$A28,1),""))=1,MAX($B$7:B27)+1,"")</f>
        <v>21</v>
      </c>
      <c r="C28" s="75" t="str">
        <f>IFERROR(INDEX($A$8:$A$240,MATCH(ROWS($B$8:B28),$B$8:$B$240,0)),"")</f>
        <v>Barbade</v>
      </c>
      <c r="D28" s="75">
        <f>IF(--ISNUMBER(IFERROR(SEARCH(Formulaire!$H$21,$A28,1),""))=1,MAX($D$7:D27)+1,"")</f>
        <v>21</v>
      </c>
      <c r="E28" s="75" t="str">
        <f>IFERROR(INDEX($A$8:$A$240,MATCH(ROWS($D$8:D28),$D$8:$D$240,0)),"")</f>
        <v>Barbade</v>
      </c>
      <c r="F28" s="75">
        <f>IF(--ISNUMBER(IFERROR(SEARCH(Formulaire!$H$27,$A28,1),""))=1,MAX($F$7:F27)+1,"")</f>
        <v>21</v>
      </c>
      <c r="G28" s="75" t="str">
        <f>IFERROR(INDEX($A$8:$A$240,MATCH(ROWS($F$8:F28),$F$8:$F$240,0)),"")</f>
        <v>Barbade</v>
      </c>
      <c r="I28" t="s">
        <v>10675</v>
      </c>
    </row>
    <row r="29" spans="1:20" x14ac:dyDescent="0.25">
      <c r="A29" t="s">
        <v>22361</v>
      </c>
      <c r="B29" s="75">
        <f>IF(--ISNUMBER(IFERROR(SEARCH(Formulaire!$H$15,$A29,1),""))=1,MAX($B$7:B28)+1,"")</f>
        <v>22</v>
      </c>
      <c r="C29" s="75" t="str">
        <f>IFERROR(INDEX($A$8:$A$240,MATCH(ROWS($B$8:B29),$B$8:$B$240,0)),"")</f>
        <v>Bélarus</v>
      </c>
      <c r="D29" s="75">
        <f>IF(--ISNUMBER(IFERROR(SEARCH(Formulaire!$H$21,$A29,1),""))=1,MAX($D$7:D28)+1,"")</f>
        <v>22</v>
      </c>
      <c r="E29" s="75" t="str">
        <f>IFERROR(INDEX($A$8:$A$240,MATCH(ROWS($D$8:D29),$D$8:$D$240,0)),"")</f>
        <v>Bélarus</v>
      </c>
      <c r="F29" s="75">
        <f>IF(--ISNUMBER(IFERROR(SEARCH(Formulaire!$H$27,$A29,1),""))=1,MAX($F$7:F28)+1,"")</f>
        <v>22</v>
      </c>
      <c r="G29" s="75" t="str">
        <f>IFERROR(INDEX($A$8:$A$240,MATCH(ROWS($F$8:F29),$F$8:$F$240,0)),"")</f>
        <v>Bélarus</v>
      </c>
      <c r="I29" t="s">
        <v>22534</v>
      </c>
    </row>
    <row r="30" spans="1:20" x14ac:dyDescent="0.25">
      <c r="A30" t="s">
        <v>22362</v>
      </c>
      <c r="B30" s="75">
        <f>IF(--ISNUMBER(IFERROR(SEARCH(Formulaire!$H$15,$A30,1),""))=1,MAX($B$7:B29)+1,"")</f>
        <v>23</v>
      </c>
      <c r="C30" s="75" t="str">
        <f>IFERROR(INDEX($A$8:$A$240,MATCH(ROWS($B$8:B30),$B$8:$B$240,0)),"")</f>
        <v>Belgique</v>
      </c>
      <c r="D30" s="75">
        <f>IF(--ISNUMBER(IFERROR(SEARCH(Formulaire!$H$21,$A30,1),""))=1,MAX($D$7:D29)+1,"")</f>
        <v>23</v>
      </c>
      <c r="E30" s="75" t="str">
        <f>IFERROR(INDEX($A$8:$A$240,MATCH(ROWS($D$8:D30),$D$8:$D$240,0)),"")</f>
        <v>Belgique</v>
      </c>
      <c r="F30" s="75">
        <f>IF(--ISNUMBER(IFERROR(SEARCH(Formulaire!$H$27,$A30,1),""))=1,MAX($F$7:F29)+1,"")</f>
        <v>23</v>
      </c>
      <c r="G30" s="75" t="str">
        <f>IFERROR(INDEX($A$8:$A$240,MATCH(ROWS($F$8:F30),$F$8:$F$240,0)),"")</f>
        <v>Belgique</v>
      </c>
      <c r="I30" t="s">
        <v>22442</v>
      </c>
    </row>
    <row r="31" spans="1:20" x14ac:dyDescent="0.25">
      <c r="A31" t="s">
        <v>1893</v>
      </c>
      <c r="B31" s="75">
        <f>IF(--ISNUMBER(IFERROR(SEARCH(Formulaire!$H$15,$A31,1),""))=1,MAX($B$7:B30)+1,"")</f>
        <v>24</v>
      </c>
      <c r="C31" s="75" t="str">
        <f>IFERROR(INDEX($A$8:$A$240,MATCH(ROWS($B$8:B31),$B$8:$B$240,0)),"")</f>
        <v>Belize</v>
      </c>
      <c r="D31" s="75">
        <f>IF(--ISNUMBER(IFERROR(SEARCH(Formulaire!$H$21,$A31,1),""))=1,MAX($D$7:D30)+1,"")</f>
        <v>24</v>
      </c>
      <c r="E31" s="75" t="str">
        <f>IFERROR(INDEX($A$8:$A$240,MATCH(ROWS($D$8:D31),$D$8:$D$240,0)),"")</f>
        <v>Belize</v>
      </c>
      <c r="F31" s="75">
        <f>IF(--ISNUMBER(IFERROR(SEARCH(Formulaire!$H$27,$A31,1),""))=1,MAX($F$7:F30)+1,"")</f>
        <v>24</v>
      </c>
      <c r="G31" s="75" t="str">
        <f>IFERROR(INDEX($A$8:$A$240,MATCH(ROWS($F$8:F31),$F$8:$F$240,0)),"")</f>
        <v>Belize</v>
      </c>
      <c r="I31" t="s">
        <v>22535</v>
      </c>
    </row>
    <row r="32" spans="1:20" x14ac:dyDescent="0.25">
      <c r="A32" t="s">
        <v>22363</v>
      </c>
      <c r="B32" s="75">
        <f>IF(--ISNUMBER(IFERROR(SEARCH(Formulaire!$H$15,$A32,1),""))=1,MAX($B$7:B31)+1,"")</f>
        <v>25</v>
      </c>
      <c r="C32" s="75" t="str">
        <f>IFERROR(INDEX($A$8:$A$240,MATCH(ROWS($B$8:B32),$B$8:$B$240,0)),"")</f>
        <v>Bénin</v>
      </c>
      <c r="D32" s="75">
        <f>IF(--ISNUMBER(IFERROR(SEARCH(Formulaire!$H$21,$A32,1),""))=1,MAX($D$7:D31)+1,"")</f>
        <v>25</v>
      </c>
      <c r="E32" s="75" t="str">
        <f>IFERROR(INDEX($A$8:$A$240,MATCH(ROWS($D$8:D32),$D$8:$D$240,0)),"")</f>
        <v>Bénin</v>
      </c>
      <c r="F32" s="75">
        <f>IF(--ISNUMBER(IFERROR(SEARCH(Formulaire!$H$27,$A32,1),""))=1,MAX($F$7:F31)+1,"")</f>
        <v>25</v>
      </c>
      <c r="G32" s="75" t="str">
        <f>IFERROR(INDEX($A$8:$A$240,MATCH(ROWS($F$8:F32),$F$8:$F$240,0)),"")</f>
        <v>Bénin</v>
      </c>
      <c r="I32" t="s">
        <v>22444</v>
      </c>
    </row>
    <row r="33" spans="1:9" x14ac:dyDescent="0.25">
      <c r="A33" t="s">
        <v>22364</v>
      </c>
      <c r="B33" s="75">
        <f>IF(--ISNUMBER(IFERROR(SEARCH(Formulaire!$H$15,$A33,1),""))=1,MAX($B$7:B32)+1,"")</f>
        <v>26</v>
      </c>
      <c r="C33" s="75" t="str">
        <f>IFERROR(INDEX($A$8:$A$240,MATCH(ROWS($B$8:B33),$B$8:$B$240,0)),"")</f>
        <v>Bermudes</v>
      </c>
      <c r="D33" s="75">
        <f>IF(--ISNUMBER(IFERROR(SEARCH(Formulaire!$H$21,$A33,1),""))=1,MAX($D$7:D32)+1,"")</f>
        <v>26</v>
      </c>
      <c r="E33" s="75" t="str">
        <f>IFERROR(INDEX($A$8:$A$240,MATCH(ROWS($D$8:D33),$D$8:$D$240,0)),"")</f>
        <v>Bermudes</v>
      </c>
      <c r="F33" s="75">
        <f>IF(--ISNUMBER(IFERROR(SEARCH(Formulaire!$H$27,$A33,1),""))=1,MAX($F$7:F32)+1,"")</f>
        <v>26</v>
      </c>
      <c r="G33" s="75" t="str">
        <f>IFERROR(INDEX($A$8:$A$240,MATCH(ROWS($F$8:F33),$F$8:$F$240,0)),"")</f>
        <v>Bermudes</v>
      </c>
      <c r="I33" t="s">
        <v>22455</v>
      </c>
    </row>
    <row r="34" spans="1:9" x14ac:dyDescent="0.25">
      <c r="A34" t="s">
        <v>22365</v>
      </c>
      <c r="B34" s="75">
        <f>IF(--ISNUMBER(IFERROR(SEARCH(Formulaire!$H$15,$A34,1),""))=1,MAX($B$7:B33)+1,"")</f>
        <v>27</v>
      </c>
      <c r="C34" s="75" t="str">
        <f>IFERROR(INDEX($A$8:$A$240,MATCH(ROWS($B$8:B34),$B$8:$B$240,0)),"")</f>
        <v>Bhoutan</v>
      </c>
      <c r="D34" s="75">
        <f>IF(--ISNUMBER(IFERROR(SEARCH(Formulaire!$H$21,$A34,1),""))=1,MAX($D$7:D33)+1,"")</f>
        <v>27</v>
      </c>
      <c r="E34" s="75" t="str">
        <f>IFERROR(INDEX($A$8:$A$240,MATCH(ROWS($D$8:D34),$D$8:$D$240,0)),"")</f>
        <v>Bhoutan</v>
      </c>
      <c r="F34" s="75">
        <f>IF(--ISNUMBER(IFERROR(SEARCH(Formulaire!$H$27,$A34,1),""))=1,MAX($F$7:F33)+1,"")</f>
        <v>27</v>
      </c>
      <c r="G34" s="75" t="str">
        <f>IFERROR(INDEX($A$8:$A$240,MATCH(ROWS($F$8:F34),$F$8:$F$240,0)),"")</f>
        <v>Bhoutan</v>
      </c>
      <c r="I34" t="s">
        <v>22448</v>
      </c>
    </row>
    <row r="35" spans="1:9" x14ac:dyDescent="0.25">
      <c r="A35" t="s">
        <v>22370</v>
      </c>
      <c r="B35" s="75">
        <f>IF(--ISNUMBER(IFERROR(SEARCH(Formulaire!$H$15,$A35,1),""))=1,MAX($B$7:B34)+1,"")</f>
        <v>28</v>
      </c>
      <c r="C35" s="75" t="str">
        <f>IFERROR(INDEX($A$8:$A$240,MATCH(ROWS($B$8:B35),$B$8:$B$240,0)),"")</f>
        <v>Birmanie</v>
      </c>
      <c r="D35" s="75">
        <f>IF(--ISNUMBER(IFERROR(SEARCH(Formulaire!$H$21,$A35,1),""))=1,MAX($D$7:D34)+1,"")</f>
        <v>28</v>
      </c>
      <c r="E35" s="75" t="str">
        <f>IFERROR(INDEX($A$8:$A$240,MATCH(ROWS($D$8:D35),$D$8:$D$240,0)),"")</f>
        <v>Birmanie</v>
      </c>
      <c r="F35" s="75">
        <f>IF(--ISNUMBER(IFERROR(SEARCH(Formulaire!$H$27,$A35,1),""))=1,MAX($F$7:F34)+1,"")</f>
        <v>28</v>
      </c>
      <c r="G35" s="75" t="str">
        <f>IFERROR(INDEX($A$8:$A$240,MATCH(ROWS($F$8:F35),$F$8:$F$240,0)),"")</f>
        <v>Birmanie</v>
      </c>
      <c r="I35" t="s">
        <v>22458</v>
      </c>
    </row>
    <row r="36" spans="1:9" x14ac:dyDescent="0.25">
      <c r="A36" t="s">
        <v>22366</v>
      </c>
      <c r="B36" s="75">
        <f>IF(--ISNUMBER(IFERROR(SEARCH(Formulaire!$H$15,$A36,1),""))=1,MAX($B$7:B35)+1,"")</f>
        <v>29</v>
      </c>
      <c r="C36" s="75" t="str">
        <f>IFERROR(INDEX($A$8:$A$240,MATCH(ROWS($B$8:B36),$B$8:$B$240,0)),"")</f>
        <v>Bolivie</v>
      </c>
      <c r="D36" s="75">
        <f>IF(--ISNUMBER(IFERROR(SEARCH(Formulaire!$H$21,$A36,1),""))=1,MAX($D$7:D35)+1,"")</f>
        <v>29</v>
      </c>
      <c r="E36" s="75" t="str">
        <f>IFERROR(INDEX($A$8:$A$240,MATCH(ROWS($D$8:D36),$D$8:$D$240,0)),"")</f>
        <v>Bolivie</v>
      </c>
      <c r="F36" s="75">
        <f>IF(--ISNUMBER(IFERROR(SEARCH(Formulaire!$H$27,$A36,1),""))=1,MAX($F$7:F35)+1,"")</f>
        <v>29</v>
      </c>
      <c r="G36" s="75" t="str">
        <f>IFERROR(INDEX($A$8:$A$240,MATCH(ROWS($F$8:F36),$F$8:$F$240,0)),"")</f>
        <v>Bolivie</v>
      </c>
      <c r="I36" t="s">
        <v>13326</v>
      </c>
    </row>
    <row r="37" spans="1:9" x14ac:dyDescent="0.25">
      <c r="A37" t="s">
        <v>22367</v>
      </c>
      <c r="B37" s="75">
        <f>IF(--ISNUMBER(IFERROR(SEARCH(Formulaire!$H$15,$A37,1),""))=1,MAX($B$7:B36)+1,"")</f>
        <v>30</v>
      </c>
      <c r="C37" s="75" t="str">
        <f>IFERROR(INDEX($A$8:$A$240,MATCH(ROWS($B$8:B37),$B$8:$B$240,0)),"")</f>
        <v>Bosnie-Herzégovine</v>
      </c>
      <c r="D37" s="75">
        <f>IF(--ISNUMBER(IFERROR(SEARCH(Formulaire!$H$21,$A37,1),""))=1,MAX($D$7:D36)+1,"")</f>
        <v>30</v>
      </c>
      <c r="E37" s="75" t="str">
        <f>IFERROR(INDEX($A$8:$A$240,MATCH(ROWS($D$8:D37),$D$8:$D$240,0)),"")</f>
        <v>Bosnie-Herzégovine</v>
      </c>
      <c r="F37" s="75">
        <f>IF(--ISNUMBER(IFERROR(SEARCH(Formulaire!$H$27,$A37,1),""))=1,MAX($F$7:F36)+1,"")</f>
        <v>30</v>
      </c>
      <c r="G37" s="75" t="str">
        <f>IFERROR(INDEX($A$8:$A$240,MATCH(ROWS($F$8:F37),$F$8:$F$240,0)),"")</f>
        <v>Bosnie-Herzégovine</v>
      </c>
      <c r="I37" t="s">
        <v>22460</v>
      </c>
    </row>
    <row r="38" spans="1:9" x14ac:dyDescent="0.25">
      <c r="A38" t="s">
        <v>2008</v>
      </c>
      <c r="B38" s="75">
        <f>IF(--ISNUMBER(IFERROR(SEARCH(Formulaire!$H$15,$A38,1),""))=1,MAX($B$7:B37)+1,"")</f>
        <v>31</v>
      </c>
      <c r="C38" s="75" t="str">
        <f>IFERROR(INDEX($A$8:$A$240,MATCH(ROWS($B$8:B38),$B$8:$B$240,0)),"")</f>
        <v>Botswana</v>
      </c>
      <c r="D38" s="75">
        <f>IF(--ISNUMBER(IFERROR(SEARCH(Formulaire!$H$21,$A38,1),""))=1,MAX($D$7:D37)+1,"")</f>
        <v>31</v>
      </c>
      <c r="E38" s="75" t="str">
        <f>IFERROR(INDEX($A$8:$A$240,MATCH(ROWS($D$8:D38),$D$8:$D$240,0)),"")</f>
        <v>Botswana</v>
      </c>
      <c r="F38" s="75">
        <f>IF(--ISNUMBER(IFERROR(SEARCH(Formulaire!$H$27,$A38,1),""))=1,MAX($F$7:F37)+1,"")</f>
        <v>31</v>
      </c>
      <c r="G38" s="75" t="str">
        <f>IFERROR(INDEX($A$8:$A$240,MATCH(ROWS($F$8:F38),$F$8:$F$240,0)),"")</f>
        <v>Botswana</v>
      </c>
      <c r="I38" t="s">
        <v>22536</v>
      </c>
    </row>
    <row r="39" spans="1:9" x14ac:dyDescent="0.25">
      <c r="A39" t="s">
        <v>22368</v>
      </c>
      <c r="B39" s="75">
        <f>IF(--ISNUMBER(IFERROR(SEARCH(Formulaire!$H$15,$A39,1),""))=1,MAX($B$7:B38)+1,"")</f>
        <v>32</v>
      </c>
      <c r="C39" s="75" t="str">
        <f>IFERROR(INDEX($A$8:$A$240,MATCH(ROWS($B$8:B39),$B$8:$B$240,0)),"")</f>
        <v>Brésil</v>
      </c>
      <c r="D39" s="75">
        <f>IF(--ISNUMBER(IFERROR(SEARCH(Formulaire!$H$21,$A39,1),""))=1,MAX($D$7:D38)+1,"")</f>
        <v>32</v>
      </c>
      <c r="E39" s="75" t="str">
        <f>IFERROR(INDEX($A$8:$A$240,MATCH(ROWS($D$8:D39),$D$8:$D$240,0)),"")</f>
        <v>Brésil</v>
      </c>
      <c r="F39" s="75">
        <f>IF(--ISNUMBER(IFERROR(SEARCH(Formulaire!$H$27,$A39,1),""))=1,MAX($F$7:F38)+1,"")</f>
        <v>32</v>
      </c>
      <c r="G39" s="75" t="str">
        <f>IFERROR(INDEX($A$8:$A$240,MATCH(ROWS($F$8:F39),$F$8:$F$240,0)),"")</f>
        <v>Brésil</v>
      </c>
      <c r="I39" t="s">
        <v>22470</v>
      </c>
    </row>
    <row r="40" spans="1:9" x14ac:dyDescent="0.25">
      <c r="A40" t="s">
        <v>2795</v>
      </c>
      <c r="B40" s="75">
        <f>IF(--ISNUMBER(IFERROR(SEARCH(Formulaire!$H$15,$A40,1),""))=1,MAX($B$7:B39)+1,"")</f>
        <v>33</v>
      </c>
      <c r="C40" s="75" t="str">
        <f>IFERROR(INDEX($A$8:$A$240,MATCH(ROWS($B$8:B40),$B$8:$B$240,0)),"")</f>
        <v>British Virgin Islands</v>
      </c>
      <c r="D40" s="75">
        <f>IF(--ISNUMBER(IFERROR(SEARCH(Formulaire!$H$21,$A40,1),""))=1,MAX($D$7:D39)+1,"")</f>
        <v>33</v>
      </c>
      <c r="E40" s="75" t="str">
        <f>IFERROR(INDEX($A$8:$A$240,MATCH(ROWS($D$8:D40),$D$8:$D$240,0)),"")</f>
        <v>British Virgin Islands</v>
      </c>
      <c r="F40" s="75">
        <f>IF(--ISNUMBER(IFERROR(SEARCH(Formulaire!$H$27,$A40,1),""))=1,MAX($F$7:F39)+1,"")</f>
        <v>33</v>
      </c>
      <c r="G40" s="75" t="str">
        <f>IFERROR(INDEX($A$8:$A$240,MATCH(ROWS($F$8:F40),$F$8:$F$240,0)),"")</f>
        <v>British Virgin Islands</v>
      </c>
      <c r="I40" t="s">
        <v>22472</v>
      </c>
    </row>
    <row r="41" spans="1:9" x14ac:dyDescent="0.25">
      <c r="A41" t="s">
        <v>2808</v>
      </c>
      <c r="B41" s="75">
        <f>IF(--ISNUMBER(IFERROR(SEARCH(Formulaire!$H$15,$A41,1),""))=1,MAX($B$7:B40)+1,"")</f>
        <v>34</v>
      </c>
      <c r="C41" s="75" t="str">
        <f>IFERROR(INDEX($A$8:$A$240,MATCH(ROWS($B$8:B41),$B$8:$B$240,0)),"")</f>
        <v>Brunei</v>
      </c>
      <c r="D41" s="75">
        <f>IF(--ISNUMBER(IFERROR(SEARCH(Formulaire!$H$21,$A41,1),""))=1,MAX($D$7:D40)+1,"")</f>
        <v>34</v>
      </c>
      <c r="E41" s="75" t="str">
        <f>IFERROR(INDEX($A$8:$A$240,MATCH(ROWS($D$8:D41),$D$8:$D$240,0)),"")</f>
        <v>Brunei</v>
      </c>
      <c r="F41" s="75">
        <f>IF(--ISNUMBER(IFERROR(SEARCH(Formulaire!$H$27,$A41,1),""))=1,MAX($F$7:F40)+1,"")</f>
        <v>34</v>
      </c>
      <c r="G41" s="75" t="str">
        <f>IFERROR(INDEX($A$8:$A$240,MATCH(ROWS($F$8:F41),$F$8:$F$240,0)),"")</f>
        <v>Brunei</v>
      </c>
      <c r="I41" t="s">
        <v>22473</v>
      </c>
    </row>
    <row r="42" spans="1:9" x14ac:dyDescent="0.25">
      <c r="A42" t="s">
        <v>22369</v>
      </c>
      <c r="B42" s="75">
        <f>IF(--ISNUMBER(IFERROR(SEARCH(Formulaire!$H$15,$A42,1),""))=1,MAX($B$7:B41)+1,"")</f>
        <v>35</v>
      </c>
      <c r="C42" s="75" t="str">
        <f>IFERROR(INDEX($A$8:$A$240,MATCH(ROWS($B$8:B42),$B$8:$B$240,0)),"")</f>
        <v>Bulgarie</v>
      </c>
      <c r="D42" s="75">
        <f>IF(--ISNUMBER(IFERROR(SEARCH(Formulaire!$H$21,$A42,1),""))=1,MAX($D$7:D41)+1,"")</f>
        <v>35</v>
      </c>
      <c r="E42" s="75" t="str">
        <f>IFERROR(INDEX($A$8:$A$240,MATCH(ROWS($D$8:D42),$D$8:$D$240,0)),"")</f>
        <v>Bulgarie</v>
      </c>
      <c r="F42" s="75">
        <f>IF(--ISNUMBER(IFERROR(SEARCH(Formulaire!$H$27,$A42,1),""))=1,MAX($F$7:F41)+1,"")</f>
        <v>35</v>
      </c>
      <c r="G42" s="75" t="str">
        <f>IFERROR(INDEX($A$8:$A$240,MATCH(ROWS($F$8:F42),$F$8:$F$240,0)),"")</f>
        <v>Bulgarie</v>
      </c>
      <c r="I42" t="s">
        <v>22481</v>
      </c>
    </row>
    <row r="43" spans="1:9" x14ac:dyDescent="0.25">
      <c r="A43" t="s">
        <v>2834</v>
      </c>
      <c r="B43" s="75">
        <f>IF(--ISNUMBER(IFERROR(SEARCH(Formulaire!$H$15,$A43,1),""))=1,MAX($B$7:B42)+1,"")</f>
        <v>36</v>
      </c>
      <c r="C43" s="75" t="str">
        <f>IFERROR(INDEX($A$8:$A$240,MATCH(ROWS($B$8:B43),$B$8:$B$240,0)),"")</f>
        <v>Burkina Faso</v>
      </c>
      <c r="D43" s="75">
        <f>IF(--ISNUMBER(IFERROR(SEARCH(Formulaire!$H$21,$A43,1),""))=1,MAX($D$7:D42)+1,"")</f>
        <v>36</v>
      </c>
      <c r="E43" s="75" t="str">
        <f>IFERROR(INDEX($A$8:$A$240,MATCH(ROWS($D$8:D43),$D$8:$D$240,0)),"")</f>
        <v>Burkina Faso</v>
      </c>
      <c r="F43" s="75">
        <f>IF(--ISNUMBER(IFERROR(SEARCH(Formulaire!$H$27,$A43,1),""))=1,MAX($F$7:F42)+1,"")</f>
        <v>36</v>
      </c>
      <c r="G43" s="75" t="str">
        <f>IFERROR(INDEX($A$8:$A$240,MATCH(ROWS($F$8:F43),$F$8:$F$240,0)),"")</f>
        <v>Burkina Faso</v>
      </c>
      <c r="I43" t="s">
        <v>22537</v>
      </c>
    </row>
    <row r="44" spans="1:9" x14ac:dyDescent="0.25">
      <c r="A44" t="s">
        <v>2947</v>
      </c>
      <c r="B44" s="75">
        <f>IF(--ISNUMBER(IFERROR(SEARCH(Formulaire!$H$15,$A44,1),""))=1,MAX($B$7:B43)+1,"")</f>
        <v>37</v>
      </c>
      <c r="C44" s="75" t="str">
        <f>IFERROR(INDEX($A$8:$A$240,MATCH(ROWS($B$8:B44),$B$8:$B$240,0)),"")</f>
        <v>Burundi</v>
      </c>
      <c r="D44" s="75">
        <f>IF(--ISNUMBER(IFERROR(SEARCH(Formulaire!$H$21,$A44,1),""))=1,MAX($D$7:D43)+1,"")</f>
        <v>37</v>
      </c>
      <c r="E44" s="75" t="str">
        <f>IFERROR(INDEX($A$8:$A$240,MATCH(ROWS($D$8:D44),$D$8:$D$240,0)),"")</f>
        <v>Burundi</v>
      </c>
      <c r="F44" s="75">
        <f>IF(--ISNUMBER(IFERROR(SEARCH(Formulaire!$H$27,$A44,1),""))=1,MAX($F$7:F43)+1,"")</f>
        <v>37</v>
      </c>
      <c r="G44" s="75" t="str">
        <f>IFERROR(INDEX($A$8:$A$240,MATCH(ROWS($F$8:F44),$F$8:$F$240,0)),"")</f>
        <v>Burundi</v>
      </c>
      <c r="I44" t="s">
        <v>16151</v>
      </c>
    </row>
    <row r="45" spans="1:9" x14ac:dyDescent="0.25">
      <c r="A45" t="s">
        <v>22371</v>
      </c>
      <c r="B45" s="75">
        <f>IF(--ISNUMBER(IFERROR(SEARCH(Formulaire!$H$15,$A45,1),""))=1,MAX($B$7:B44)+1,"")</f>
        <v>38</v>
      </c>
      <c r="C45" s="75" t="str">
        <f>IFERROR(INDEX($A$8:$A$240,MATCH(ROWS($B$8:B45),$B$8:$B$240,0)),"")</f>
        <v>Cambodge</v>
      </c>
      <c r="D45" s="75">
        <f>IF(--ISNUMBER(IFERROR(SEARCH(Formulaire!$H$21,$A45,1),""))=1,MAX($D$7:D44)+1,"")</f>
        <v>38</v>
      </c>
      <c r="E45" s="75" t="str">
        <f>IFERROR(INDEX($A$8:$A$240,MATCH(ROWS($D$8:D45),$D$8:$D$240,0)),"")</f>
        <v>Cambodge</v>
      </c>
      <c r="F45" s="75">
        <f>IF(--ISNUMBER(IFERROR(SEARCH(Formulaire!$H$27,$A45,1),""))=1,MAX($F$7:F44)+1,"")</f>
        <v>38</v>
      </c>
      <c r="G45" s="75" t="str">
        <f>IFERROR(INDEX($A$8:$A$240,MATCH(ROWS($F$8:F45),$F$8:$F$240,0)),"")</f>
        <v>Cambodge</v>
      </c>
      <c r="I45" t="s">
        <v>22538</v>
      </c>
    </row>
    <row r="46" spans="1:9" x14ac:dyDescent="0.25">
      <c r="A46" t="s">
        <v>22372</v>
      </c>
      <c r="B46" s="75">
        <f>IF(--ISNUMBER(IFERROR(SEARCH(Formulaire!$H$15,$A46,1),""))=1,MAX($B$7:B45)+1,"")</f>
        <v>39</v>
      </c>
      <c r="C46" s="75" t="str">
        <f>IFERROR(INDEX($A$8:$A$240,MATCH(ROWS($B$8:B46),$B$8:$B$240,0)),"")</f>
        <v>Cameroun</v>
      </c>
      <c r="D46" s="75">
        <f>IF(--ISNUMBER(IFERROR(SEARCH(Formulaire!$H$21,$A46,1),""))=1,MAX($D$7:D45)+1,"")</f>
        <v>39</v>
      </c>
      <c r="E46" s="75" t="str">
        <f>IFERROR(INDEX($A$8:$A$240,MATCH(ROWS($D$8:D46),$D$8:$D$240,0)),"")</f>
        <v>Cameroun</v>
      </c>
      <c r="F46" s="75">
        <f>IF(--ISNUMBER(IFERROR(SEARCH(Formulaire!$H$27,$A46,1),""))=1,MAX($F$7:F45)+1,"")</f>
        <v>39</v>
      </c>
      <c r="G46" s="75" t="str">
        <f>IFERROR(INDEX($A$8:$A$240,MATCH(ROWS($F$8:F46),$F$8:$F$240,0)),"")</f>
        <v>Cameroun</v>
      </c>
    </row>
    <row r="47" spans="1:9" x14ac:dyDescent="0.25">
      <c r="A47" t="s">
        <v>3021</v>
      </c>
      <c r="B47" s="75">
        <f>IF(--ISNUMBER(IFERROR(SEARCH(Formulaire!$H$15,$A47,1),""))=1,MAX($B$7:B46)+1,"")</f>
        <v>40</v>
      </c>
      <c r="C47" s="75" t="str">
        <f>IFERROR(INDEX($A$8:$A$240,MATCH(ROWS($B$8:B47),$B$8:$B$240,0)),"")</f>
        <v>Canada</v>
      </c>
      <c r="D47" s="75">
        <f>IF(--ISNUMBER(IFERROR(SEARCH(Formulaire!$H$21,$A47,1),""))=1,MAX($D$7:D46)+1,"")</f>
        <v>40</v>
      </c>
      <c r="E47" s="75" t="str">
        <f>IFERROR(INDEX($A$8:$A$240,MATCH(ROWS($D$8:D47),$D$8:$D$240,0)),"")</f>
        <v>Canada</v>
      </c>
      <c r="F47" s="75">
        <f>IF(--ISNUMBER(IFERROR(SEARCH(Formulaire!$H$27,$A47,1),""))=1,MAX($F$7:F46)+1,"")</f>
        <v>40</v>
      </c>
      <c r="G47" s="75" t="str">
        <f>IFERROR(INDEX($A$8:$A$240,MATCH(ROWS($F$8:F47),$F$8:$F$240,0)),"")</f>
        <v>Canada</v>
      </c>
    </row>
    <row r="48" spans="1:9" x14ac:dyDescent="0.25">
      <c r="A48" t="s">
        <v>22373</v>
      </c>
      <c r="B48" s="75">
        <f>IF(--ISNUMBER(IFERROR(SEARCH(Formulaire!$H$15,$A48,1),""))=1,MAX($B$7:B47)+1,"")</f>
        <v>41</v>
      </c>
      <c r="C48" s="75" t="str">
        <f>IFERROR(INDEX($A$8:$A$240,MATCH(ROWS($B$8:B48),$B$8:$B$240,0)),"")</f>
        <v>Cap-Vert</v>
      </c>
      <c r="D48" s="75">
        <f>IF(--ISNUMBER(IFERROR(SEARCH(Formulaire!$H$21,$A48,1),""))=1,MAX($D$7:D47)+1,"")</f>
        <v>41</v>
      </c>
      <c r="E48" s="75" t="str">
        <f>IFERROR(INDEX($A$8:$A$240,MATCH(ROWS($D$8:D48),$D$8:$D$240,0)),"")</f>
        <v>Cap-Vert</v>
      </c>
      <c r="F48" s="75">
        <f>IF(--ISNUMBER(IFERROR(SEARCH(Formulaire!$H$27,$A48,1),""))=1,MAX($F$7:F47)+1,"")</f>
        <v>41</v>
      </c>
      <c r="G48" s="75" t="str">
        <f>IFERROR(INDEX($A$8:$A$240,MATCH(ROWS($F$8:F48),$F$8:$F$240,0)),"")</f>
        <v>Cap-Vert</v>
      </c>
    </row>
    <row r="49" spans="1:7" x14ac:dyDescent="0.25">
      <c r="A49" t="s">
        <v>4590</v>
      </c>
      <c r="B49" s="75">
        <f>IF(--ISNUMBER(IFERROR(SEARCH(Formulaire!$H$15,$A49,1),""))=1,MAX($B$7:B48)+1,"")</f>
        <v>42</v>
      </c>
      <c r="C49" s="75" t="str">
        <f>IFERROR(INDEX($A$8:$A$240,MATCH(ROWS($B$8:B49),$B$8:$B$240,0)),"")</f>
        <v>Cayman Islands</v>
      </c>
      <c r="D49" s="75">
        <f>IF(--ISNUMBER(IFERROR(SEARCH(Formulaire!$H$21,$A49,1),""))=1,MAX($D$7:D48)+1,"")</f>
        <v>42</v>
      </c>
      <c r="E49" s="75" t="str">
        <f>IFERROR(INDEX($A$8:$A$240,MATCH(ROWS($D$8:D49),$D$8:$D$240,0)),"")</f>
        <v>Cayman Islands</v>
      </c>
      <c r="F49" s="75">
        <f>IF(--ISNUMBER(IFERROR(SEARCH(Formulaire!$H$27,$A49,1),""))=1,MAX($F$7:F48)+1,"")</f>
        <v>42</v>
      </c>
      <c r="G49" s="75" t="str">
        <f>IFERROR(INDEX($A$8:$A$240,MATCH(ROWS($F$8:F49),$F$8:$F$240,0)),"")</f>
        <v>Cayman Islands</v>
      </c>
    </row>
    <row r="50" spans="1:7" x14ac:dyDescent="0.25">
      <c r="A50" t="s">
        <v>22376</v>
      </c>
      <c r="B50" s="75">
        <f>IF(--ISNUMBER(IFERROR(SEARCH(Formulaire!$H$15,$A50,1),""))=1,MAX($B$7:B49)+1,"")</f>
        <v>43</v>
      </c>
      <c r="C50" s="75" t="str">
        <f>IFERROR(INDEX($A$8:$A$240,MATCH(ROWS($B$8:B50),$B$8:$B$240,0)),"")</f>
        <v>Chili</v>
      </c>
      <c r="D50" s="75">
        <f>IF(--ISNUMBER(IFERROR(SEARCH(Formulaire!$H$21,$A50,1),""))=1,MAX($D$7:D49)+1,"")</f>
        <v>43</v>
      </c>
      <c r="E50" s="75" t="str">
        <f>IFERROR(INDEX($A$8:$A$240,MATCH(ROWS($D$8:D50),$D$8:$D$240,0)),"")</f>
        <v>Chili</v>
      </c>
      <c r="F50" s="75">
        <f>IF(--ISNUMBER(IFERROR(SEARCH(Formulaire!$H$27,$A50,1),""))=1,MAX($F$7:F49)+1,"")</f>
        <v>43</v>
      </c>
      <c r="G50" s="75" t="str">
        <f>IFERROR(INDEX($A$8:$A$240,MATCH(ROWS($F$8:F50),$F$8:$F$240,0)),"")</f>
        <v>Chili</v>
      </c>
    </row>
    <row r="51" spans="1:7" x14ac:dyDescent="0.25">
      <c r="A51" t="s">
        <v>22377</v>
      </c>
      <c r="B51" s="75">
        <f>IF(--ISNUMBER(IFERROR(SEARCH(Formulaire!$H$15,$A51,1),""))=1,MAX($B$7:B50)+1,"")</f>
        <v>44</v>
      </c>
      <c r="C51" s="75" t="str">
        <f>IFERROR(INDEX($A$8:$A$240,MATCH(ROWS($B$8:B51),$B$8:$B$240,0)),"")</f>
        <v>Chine</v>
      </c>
      <c r="D51" s="75">
        <f>IF(--ISNUMBER(IFERROR(SEARCH(Formulaire!$H$21,$A51,1),""))=1,MAX($D$7:D50)+1,"")</f>
        <v>44</v>
      </c>
      <c r="E51" s="75" t="str">
        <f>IFERROR(INDEX($A$8:$A$240,MATCH(ROWS($D$8:D51),$D$8:$D$240,0)),"")</f>
        <v>Chine</v>
      </c>
      <c r="F51" s="75">
        <f>IF(--ISNUMBER(IFERROR(SEARCH(Formulaire!$H$27,$A51,1),""))=1,MAX($F$7:F50)+1,"")</f>
        <v>44</v>
      </c>
      <c r="G51" s="75" t="str">
        <f>IFERROR(INDEX($A$8:$A$240,MATCH(ROWS($F$8:F51),$F$8:$F$240,0)),"")</f>
        <v>Chine</v>
      </c>
    </row>
    <row r="52" spans="1:7" x14ac:dyDescent="0.25">
      <c r="A52" t="s">
        <v>22385</v>
      </c>
      <c r="B52" s="75">
        <f>IF(--ISNUMBER(IFERROR(SEARCH(Formulaire!$H$15,$A52,1),""))=1,MAX($B$7:B51)+1,"")</f>
        <v>45</v>
      </c>
      <c r="C52" s="75" t="str">
        <f>IFERROR(INDEX($A$8:$A$240,MATCH(ROWS($B$8:B52),$B$8:$B$240,0)),"")</f>
        <v>Chypre</v>
      </c>
      <c r="D52" s="75">
        <f>IF(--ISNUMBER(IFERROR(SEARCH(Formulaire!$H$21,$A52,1),""))=1,MAX($D$7:D51)+1,"")</f>
        <v>45</v>
      </c>
      <c r="E52" s="75" t="str">
        <f>IFERROR(INDEX($A$8:$A$240,MATCH(ROWS($D$8:D52),$D$8:$D$240,0)),"")</f>
        <v>Chypre</v>
      </c>
      <c r="F52" s="75">
        <f>IF(--ISNUMBER(IFERROR(SEARCH(Formulaire!$H$27,$A52,1),""))=1,MAX($F$7:F51)+1,"")</f>
        <v>45</v>
      </c>
      <c r="G52" s="75" t="str">
        <f>IFERROR(INDEX($A$8:$A$240,MATCH(ROWS($F$8:F52),$F$8:$F$240,0)),"")</f>
        <v>Chypre</v>
      </c>
    </row>
    <row r="53" spans="1:7" x14ac:dyDescent="0.25">
      <c r="A53" t="s">
        <v>22380</v>
      </c>
      <c r="B53" s="75">
        <f>IF(--ISNUMBER(IFERROR(SEARCH(Formulaire!$H$15,$A53,1),""))=1,MAX($B$7:B52)+1,"")</f>
        <v>46</v>
      </c>
      <c r="C53" s="75" t="str">
        <f>IFERROR(INDEX($A$8:$A$240,MATCH(ROWS($B$8:B53),$B$8:$B$240,0)),"")</f>
        <v>Colombie</v>
      </c>
      <c r="D53" s="75">
        <f>IF(--ISNUMBER(IFERROR(SEARCH(Formulaire!$H$21,$A53,1),""))=1,MAX($D$7:D52)+1,"")</f>
        <v>46</v>
      </c>
      <c r="E53" s="75" t="str">
        <f>IFERROR(INDEX($A$8:$A$240,MATCH(ROWS($D$8:D53),$D$8:$D$240,0)),"")</f>
        <v>Colombie</v>
      </c>
      <c r="F53" s="75">
        <f>IF(--ISNUMBER(IFERROR(SEARCH(Formulaire!$H$27,$A53,1),""))=1,MAX($F$7:F52)+1,"")</f>
        <v>46</v>
      </c>
      <c r="G53" s="75" t="str">
        <f>IFERROR(INDEX($A$8:$A$240,MATCH(ROWS($F$8:F53),$F$8:$F$240,0)),"")</f>
        <v>Colombie</v>
      </c>
    </row>
    <row r="54" spans="1:7" x14ac:dyDescent="0.25">
      <c r="A54" t="s">
        <v>22381</v>
      </c>
      <c r="B54" s="75">
        <f>IF(--ISNUMBER(IFERROR(SEARCH(Formulaire!$H$15,$A54,1),""))=1,MAX($B$7:B53)+1,"")</f>
        <v>47</v>
      </c>
      <c r="C54" s="75" t="str">
        <f>IFERROR(INDEX($A$8:$A$240,MATCH(ROWS($B$8:B54),$B$8:$B$240,0)),"")</f>
        <v>Comores</v>
      </c>
      <c r="D54" s="75">
        <f>IF(--ISNUMBER(IFERROR(SEARCH(Formulaire!$H$21,$A54,1),""))=1,MAX($D$7:D53)+1,"")</f>
        <v>47</v>
      </c>
      <c r="E54" s="75" t="str">
        <f>IFERROR(INDEX($A$8:$A$240,MATCH(ROWS($D$8:D54),$D$8:$D$240,0)),"")</f>
        <v>Comores</v>
      </c>
      <c r="F54" s="75">
        <f>IF(--ISNUMBER(IFERROR(SEARCH(Formulaire!$H$27,$A54,1),""))=1,MAX($F$7:F53)+1,"")</f>
        <v>47</v>
      </c>
      <c r="G54" s="75" t="str">
        <f>IFERROR(INDEX($A$8:$A$240,MATCH(ROWS($F$8:F54),$F$8:$F$240,0)),"")</f>
        <v>Comores</v>
      </c>
    </row>
    <row r="55" spans="1:7" x14ac:dyDescent="0.25">
      <c r="A55" t="s">
        <v>5757</v>
      </c>
      <c r="B55" s="75">
        <f>IF(--ISNUMBER(IFERROR(SEARCH(Formulaire!$H$15,$A55,1),""))=1,MAX($B$7:B54)+1,"")</f>
        <v>48</v>
      </c>
      <c r="C55" s="75" t="str">
        <f>IFERROR(INDEX($A$8:$A$240,MATCH(ROWS($B$8:B55),$B$8:$B$240,0)),"")</f>
        <v>Congo (Brazzaville)</v>
      </c>
      <c r="D55" s="75">
        <f>IF(--ISNUMBER(IFERROR(SEARCH(Formulaire!$H$21,$A55,1),""))=1,MAX($D$7:D54)+1,"")</f>
        <v>48</v>
      </c>
      <c r="E55" s="75" t="str">
        <f>IFERROR(INDEX($A$8:$A$240,MATCH(ROWS($D$8:D55),$D$8:$D$240,0)),"")</f>
        <v>Congo (Brazzaville)</v>
      </c>
      <c r="F55" s="75">
        <f>IF(--ISNUMBER(IFERROR(SEARCH(Formulaire!$H$27,$A55,1),""))=1,MAX($F$7:F54)+1,"")</f>
        <v>48</v>
      </c>
      <c r="G55" s="75" t="str">
        <f>IFERROR(INDEX($A$8:$A$240,MATCH(ROWS($F$8:F55),$F$8:$F$240,0)),"")</f>
        <v>Congo (Brazzaville)</v>
      </c>
    </row>
    <row r="56" spans="1:7" x14ac:dyDescent="0.25">
      <c r="A56" t="s">
        <v>5770</v>
      </c>
      <c r="B56" s="75">
        <f>IF(--ISNUMBER(IFERROR(SEARCH(Formulaire!$H$15,$A56,1),""))=1,MAX($B$7:B55)+1,"")</f>
        <v>49</v>
      </c>
      <c r="C56" s="75" t="str">
        <f>IFERROR(INDEX($A$8:$A$240,MATCH(ROWS($B$8:B56),$B$8:$B$240,0)),"")</f>
        <v>Congo (Kinshasa)</v>
      </c>
      <c r="D56" s="75">
        <f>IF(--ISNUMBER(IFERROR(SEARCH(Formulaire!$H$21,$A56,1),""))=1,MAX($D$7:D55)+1,"")</f>
        <v>49</v>
      </c>
      <c r="E56" s="75" t="str">
        <f>IFERROR(INDEX($A$8:$A$240,MATCH(ROWS($D$8:D56),$D$8:$D$240,0)),"")</f>
        <v>Congo (Kinshasa)</v>
      </c>
      <c r="F56" s="75">
        <f>IF(--ISNUMBER(IFERROR(SEARCH(Formulaire!$H$27,$A56,1),""))=1,MAX($F$7:F55)+1,"")</f>
        <v>49</v>
      </c>
      <c r="G56" s="75" t="str">
        <f>IFERROR(INDEX($A$8:$A$240,MATCH(ROWS($F$8:F56),$F$8:$F$240,0)),"")</f>
        <v>Congo (Kinshasa)</v>
      </c>
    </row>
    <row r="57" spans="1:7" x14ac:dyDescent="0.25">
      <c r="A57" t="s">
        <v>22382</v>
      </c>
      <c r="B57" s="75">
        <f>IF(--ISNUMBER(IFERROR(SEARCH(Formulaire!$H$15,$A57,1),""))=1,MAX($B$7:B56)+1,"")</f>
        <v>50</v>
      </c>
      <c r="C57" s="75" t="str">
        <f>IFERROR(INDEX($A$8:$A$240,MATCH(ROWS($B$8:B57),$B$8:$B$240,0)),"")</f>
        <v>Cook (îles)</v>
      </c>
      <c r="D57" s="75">
        <f>IF(--ISNUMBER(IFERROR(SEARCH(Formulaire!$H$21,$A57,1),""))=1,MAX($D$7:D56)+1,"")</f>
        <v>50</v>
      </c>
      <c r="E57" s="75" t="str">
        <f>IFERROR(INDEX($A$8:$A$240,MATCH(ROWS($D$8:D57),$D$8:$D$240,0)),"")</f>
        <v>Cook (îles)</v>
      </c>
      <c r="F57" s="75">
        <f>IF(--ISNUMBER(IFERROR(SEARCH(Formulaire!$H$27,$A57,1),""))=1,MAX($F$7:F56)+1,"")</f>
        <v>50</v>
      </c>
      <c r="G57" s="75" t="str">
        <f>IFERROR(INDEX($A$8:$A$240,MATCH(ROWS($F$8:F57),$F$8:$F$240,0)),"")</f>
        <v>Cook (îles)</v>
      </c>
    </row>
    <row r="58" spans="1:7" x14ac:dyDescent="0.25">
      <c r="A58" t="s">
        <v>22453</v>
      </c>
      <c r="B58" s="75">
        <f>IF(--ISNUMBER(IFERROR(SEARCH(Formulaire!$H$15,$A58,1),""))=1,MAX($B$7:B57)+1,"")</f>
        <v>51</v>
      </c>
      <c r="C58" s="75" t="str">
        <f>IFERROR(INDEX($A$8:$A$240,MATCH(ROWS($B$8:B58),$B$8:$B$240,0)),"")</f>
        <v>Corée du Nord</v>
      </c>
      <c r="D58" s="75">
        <f>IF(--ISNUMBER(IFERROR(SEARCH(Formulaire!$H$21,$A58,1),""))=1,MAX($D$7:D57)+1,"")</f>
        <v>51</v>
      </c>
      <c r="E58" s="75" t="str">
        <f>IFERROR(INDEX($A$8:$A$240,MATCH(ROWS($D$8:D58),$D$8:$D$240,0)),"")</f>
        <v>Corée du Nord</v>
      </c>
      <c r="F58" s="75">
        <f>IF(--ISNUMBER(IFERROR(SEARCH(Formulaire!$H$27,$A58,1),""))=1,MAX($F$7:F57)+1,"")</f>
        <v>51</v>
      </c>
      <c r="G58" s="75" t="str">
        <f>IFERROR(INDEX($A$8:$A$240,MATCH(ROWS($F$8:F58),$F$8:$F$240,0)),"")</f>
        <v>Corée du Nord</v>
      </c>
    </row>
    <row r="59" spans="1:7" x14ac:dyDescent="0.25">
      <c r="A59" t="s">
        <v>22477</v>
      </c>
      <c r="B59" s="75">
        <f>IF(--ISNUMBER(IFERROR(SEARCH(Formulaire!$H$15,$A59,1),""))=1,MAX($B$7:B58)+1,"")</f>
        <v>52</v>
      </c>
      <c r="C59" s="75" t="str">
        <f>IFERROR(INDEX($A$8:$A$240,MATCH(ROWS($B$8:B59),$B$8:$B$240,0)),"")</f>
        <v>Corée du Sud</v>
      </c>
      <c r="D59" s="75">
        <f>IF(--ISNUMBER(IFERROR(SEARCH(Formulaire!$H$21,$A59,1),""))=1,MAX($D$7:D58)+1,"")</f>
        <v>52</v>
      </c>
      <c r="E59" s="75" t="str">
        <f>IFERROR(INDEX($A$8:$A$240,MATCH(ROWS($D$8:D59),$D$8:$D$240,0)),"")</f>
        <v>Corée du Sud</v>
      </c>
      <c r="F59" s="75">
        <f>IF(--ISNUMBER(IFERROR(SEARCH(Formulaire!$H$27,$A59,1),""))=1,MAX($F$7:F58)+1,"")</f>
        <v>52</v>
      </c>
      <c r="G59" s="75" t="str">
        <f>IFERROR(INDEX($A$8:$A$240,MATCH(ROWS($F$8:F59),$F$8:$F$240,0)),"")</f>
        <v>Corée du Sud</v>
      </c>
    </row>
    <row r="60" spans="1:7" x14ac:dyDescent="0.25">
      <c r="A60" t="s">
        <v>5959</v>
      </c>
      <c r="B60" s="75">
        <f>IF(--ISNUMBER(IFERROR(SEARCH(Formulaire!$H$15,$A60,1),""))=1,MAX($B$7:B59)+1,"")</f>
        <v>53</v>
      </c>
      <c r="C60" s="75" t="str">
        <f>IFERROR(INDEX($A$8:$A$240,MATCH(ROWS($B$8:B60),$B$8:$B$240,0)),"")</f>
        <v>Costa Rica</v>
      </c>
      <c r="D60" s="75">
        <f>IF(--ISNUMBER(IFERROR(SEARCH(Formulaire!$H$21,$A60,1),""))=1,MAX($D$7:D59)+1,"")</f>
        <v>53</v>
      </c>
      <c r="E60" s="75" t="str">
        <f>IFERROR(INDEX($A$8:$A$240,MATCH(ROWS($D$8:D60),$D$8:$D$240,0)),"")</f>
        <v>Costa Rica</v>
      </c>
      <c r="F60" s="75">
        <f>IF(--ISNUMBER(IFERROR(SEARCH(Formulaire!$H$27,$A60,1),""))=1,MAX($F$7:F59)+1,"")</f>
        <v>53</v>
      </c>
      <c r="G60" s="75" t="str">
        <f>IFERROR(INDEX($A$8:$A$240,MATCH(ROWS($F$8:F60),$F$8:$F$240,0)),"")</f>
        <v>Costa Rica</v>
      </c>
    </row>
    <row r="61" spans="1:7" x14ac:dyDescent="0.25">
      <c r="A61" t="s">
        <v>22383</v>
      </c>
      <c r="B61" s="75">
        <f>IF(--ISNUMBER(IFERROR(SEARCH(Formulaire!$H$15,$A61,1),""))=1,MAX($B$7:B60)+1,"")</f>
        <v>54</v>
      </c>
      <c r="C61" s="75" t="str">
        <f>IFERROR(INDEX($A$8:$A$240,MATCH(ROWS($B$8:B61),$B$8:$B$240,0)),"")</f>
        <v>Côte d'Ivoire</v>
      </c>
      <c r="D61" s="75">
        <f>IF(--ISNUMBER(IFERROR(SEARCH(Formulaire!$H$21,$A61,1),""))=1,MAX($D$7:D60)+1,"")</f>
        <v>54</v>
      </c>
      <c r="E61" s="75" t="str">
        <f>IFERROR(INDEX($A$8:$A$240,MATCH(ROWS($D$8:D61),$D$8:$D$240,0)),"")</f>
        <v>Côte d'Ivoire</v>
      </c>
      <c r="F61" s="75">
        <f>IF(--ISNUMBER(IFERROR(SEARCH(Formulaire!$H$27,$A61,1),""))=1,MAX($F$7:F60)+1,"")</f>
        <v>54</v>
      </c>
      <c r="G61" s="75" t="str">
        <f>IFERROR(INDEX($A$8:$A$240,MATCH(ROWS($F$8:F61),$F$8:$F$240,0)),"")</f>
        <v>Côte d'Ivoire</v>
      </c>
    </row>
    <row r="62" spans="1:7" x14ac:dyDescent="0.25">
      <c r="A62" t="s">
        <v>22384</v>
      </c>
      <c r="B62" s="75">
        <f>IF(--ISNUMBER(IFERROR(SEARCH(Formulaire!$H$15,$A62,1),""))=1,MAX($B$7:B61)+1,"")</f>
        <v>55</v>
      </c>
      <c r="C62" s="75" t="str">
        <f>IFERROR(INDEX($A$8:$A$240,MATCH(ROWS($B$8:B62),$B$8:$B$240,0)),"")</f>
        <v>Croatie</v>
      </c>
      <c r="D62" s="75">
        <f>IF(--ISNUMBER(IFERROR(SEARCH(Formulaire!$H$21,$A62,1),""))=1,MAX($D$7:D61)+1,"")</f>
        <v>55</v>
      </c>
      <c r="E62" s="75" t="str">
        <f>IFERROR(INDEX($A$8:$A$240,MATCH(ROWS($D$8:D62),$D$8:$D$240,0)),"")</f>
        <v>Croatie</v>
      </c>
      <c r="F62" s="75">
        <f>IF(--ISNUMBER(IFERROR(SEARCH(Formulaire!$H$27,$A62,1),""))=1,MAX($F$7:F61)+1,"")</f>
        <v>55</v>
      </c>
      <c r="G62" s="75" t="str">
        <f>IFERROR(INDEX($A$8:$A$240,MATCH(ROWS($F$8:F62),$F$8:$F$240,0)),"")</f>
        <v>Croatie</v>
      </c>
    </row>
    <row r="63" spans="1:7" x14ac:dyDescent="0.25">
      <c r="A63" t="s">
        <v>6104</v>
      </c>
      <c r="B63" s="75">
        <f>IF(--ISNUMBER(IFERROR(SEARCH(Formulaire!$H$15,$A63,1),""))=1,MAX($B$7:B62)+1,"")</f>
        <v>56</v>
      </c>
      <c r="C63" s="75" t="str">
        <f>IFERROR(INDEX($A$8:$A$240,MATCH(ROWS($B$8:B63),$B$8:$B$240,0)),"")</f>
        <v>Cuba</v>
      </c>
      <c r="D63" s="75">
        <f>IF(--ISNUMBER(IFERROR(SEARCH(Formulaire!$H$21,$A63,1),""))=1,MAX($D$7:D62)+1,"")</f>
        <v>56</v>
      </c>
      <c r="E63" s="75" t="str">
        <f>IFERROR(INDEX($A$8:$A$240,MATCH(ROWS($D$8:D63),$D$8:$D$240,0)),"")</f>
        <v>Cuba</v>
      </c>
      <c r="F63" s="75">
        <f>IF(--ISNUMBER(IFERROR(SEARCH(Formulaire!$H$27,$A63,1),""))=1,MAX($F$7:F62)+1,"")</f>
        <v>56</v>
      </c>
      <c r="G63" s="75" t="str">
        <f>IFERROR(INDEX($A$8:$A$240,MATCH(ROWS($F$8:F63),$F$8:$F$240,0)),"")</f>
        <v>Cuba</v>
      </c>
    </row>
    <row r="64" spans="1:7" x14ac:dyDescent="0.25">
      <c r="A64" t="s">
        <v>22387</v>
      </c>
      <c r="B64" s="75">
        <f>IF(--ISNUMBER(IFERROR(SEARCH(Formulaire!$H$15,$A64,1),""))=1,MAX($B$7:B63)+1,"")</f>
        <v>57</v>
      </c>
      <c r="C64" s="75" t="str">
        <f>IFERROR(INDEX($A$8:$A$240,MATCH(ROWS($B$8:B64),$B$8:$B$240,0)),"")</f>
        <v>Danemark</v>
      </c>
      <c r="D64" s="75">
        <f>IF(--ISNUMBER(IFERROR(SEARCH(Formulaire!$H$21,$A64,1),""))=1,MAX($D$7:D63)+1,"")</f>
        <v>57</v>
      </c>
      <c r="E64" s="75" t="str">
        <f>IFERROR(INDEX($A$8:$A$240,MATCH(ROWS($D$8:D64),$D$8:$D$240,0)),"")</f>
        <v>Danemark</v>
      </c>
      <c r="F64" s="75">
        <f>IF(--ISNUMBER(IFERROR(SEARCH(Formulaire!$H$27,$A64,1),""))=1,MAX($F$7:F63)+1,"")</f>
        <v>57</v>
      </c>
      <c r="G64" s="75" t="str">
        <f>IFERROR(INDEX($A$8:$A$240,MATCH(ROWS($F$8:F64),$F$8:$F$240,0)),"")</f>
        <v>Danemark</v>
      </c>
    </row>
    <row r="65" spans="1:7" x14ac:dyDescent="0.25">
      <c r="A65" t="s">
        <v>6295</v>
      </c>
      <c r="B65" s="75">
        <f>IF(--ISNUMBER(IFERROR(SEARCH(Formulaire!$H$15,$A65,1),""))=1,MAX($B$7:B64)+1,"")</f>
        <v>58</v>
      </c>
      <c r="C65" s="75" t="str">
        <f>IFERROR(INDEX($A$8:$A$240,MATCH(ROWS($B$8:B65),$B$8:$B$240,0)),"")</f>
        <v>Djibouti</v>
      </c>
      <c r="D65" s="75">
        <f>IF(--ISNUMBER(IFERROR(SEARCH(Formulaire!$H$21,$A65,1),""))=1,MAX($D$7:D64)+1,"")</f>
        <v>58</v>
      </c>
      <c r="E65" s="75" t="str">
        <f>IFERROR(INDEX($A$8:$A$240,MATCH(ROWS($D$8:D65),$D$8:$D$240,0)),"")</f>
        <v>Djibouti</v>
      </c>
      <c r="F65" s="75">
        <f>IF(--ISNUMBER(IFERROR(SEARCH(Formulaire!$H$27,$A65,1),""))=1,MAX($F$7:F64)+1,"")</f>
        <v>58</v>
      </c>
      <c r="G65" s="75" t="str">
        <f>IFERROR(INDEX($A$8:$A$240,MATCH(ROWS($F$8:F65),$F$8:$F$240,0)),"")</f>
        <v>Djibouti</v>
      </c>
    </row>
    <row r="66" spans="1:7" x14ac:dyDescent="0.25">
      <c r="A66" t="s">
        <v>22389</v>
      </c>
      <c r="B66" s="75">
        <f>IF(--ISNUMBER(IFERROR(SEARCH(Formulaire!$H$15,$A66,1),""))=1,MAX($B$7:B65)+1,"")</f>
        <v>59</v>
      </c>
      <c r="C66" s="75" t="str">
        <f>IFERROR(INDEX($A$8:$A$240,MATCH(ROWS($B$8:B66),$B$8:$B$240,0)),"")</f>
        <v>Dominicaine (République)</v>
      </c>
      <c r="D66" s="75">
        <f>IF(--ISNUMBER(IFERROR(SEARCH(Formulaire!$H$21,$A66,1),""))=1,MAX($D$7:D65)+1,"")</f>
        <v>59</v>
      </c>
      <c r="E66" s="75" t="str">
        <f>IFERROR(INDEX($A$8:$A$240,MATCH(ROWS($D$8:D66),$D$8:$D$240,0)),"")</f>
        <v>Dominicaine (République)</v>
      </c>
      <c r="F66" s="75">
        <f>IF(--ISNUMBER(IFERROR(SEARCH(Formulaire!$H$27,$A66,1),""))=1,MAX($F$7:F65)+1,"")</f>
        <v>59</v>
      </c>
      <c r="G66" s="75" t="str">
        <f>IFERROR(INDEX($A$8:$A$240,MATCH(ROWS($F$8:F66),$F$8:$F$240,0)),"")</f>
        <v>Dominicaine (République)</v>
      </c>
    </row>
    <row r="67" spans="1:7" x14ac:dyDescent="0.25">
      <c r="A67" t="s">
        <v>22388</v>
      </c>
      <c r="B67" s="75">
        <f>IF(--ISNUMBER(IFERROR(SEARCH(Formulaire!$H$15,$A67,1),""))=1,MAX($B$7:B66)+1,"")</f>
        <v>60</v>
      </c>
      <c r="C67" s="75" t="str">
        <f>IFERROR(INDEX($A$8:$A$240,MATCH(ROWS($B$8:B67),$B$8:$B$240,0)),"")</f>
        <v>Dominique</v>
      </c>
      <c r="D67" s="75">
        <f>IF(--ISNUMBER(IFERROR(SEARCH(Formulaire!$H$21,$A67,1),""))=1,MAX($D$7:D66)+1,"")</f>
        <v>60</v>
      </c>
      <c r="E67" s="75" t="str">
        <f>IFERROR(INDEX($A$8:$A$240,MATCH(ROWS($D$8:D67),$D$8:$D$240,0)),"")</f>
        <v>Dominique</v>
      </c>
      <c r="F67" s="75">
        <f>IF(--ISNUMBER(IFERROR(SEARCH(Formulaire!$H$27,$A67,1),""))=1,MAX($F$7:F66)+1,"")</f>
        <v>60</v>
      </c>
      <c r="G67" s="75" t="str">
        <f>IFERROR(INDEX($A$8:$A$240,MATCH(ROWS($F$8:F67),$F$8:$F$240,0)),"")</f>
        <v>Dominique</v>
      </c>
    </row>
    <row r="68" spans="1:7" x14ac:dyDescent="0.25">
      <c r="A68" t="s">
        <v>22392</v>
      </c>
      <c r="B68" s="75">
        <f>IF(--ISNUMBER(IFERROR(SEARCH(Formulaire!$H$15,$A68,1),""))=1,MAX($B$7:B67)+1,"")</f>
        <v>61</v>
      </c>
      <c r="C68" s="75" t="str">
        <f>IFERROR(INDEX($A$8:$A$240,MATCH(ROWS($B$8:B68),$B$8:$B$240,0)),"")</f>
        <v>Égypte</v>
      </c>
      <c r="D68" s="75">
        <f>IF(--ISNUMBER(IFERROR(SEARCH(Formulaire!$H$21,$A68,1),""))=1,MAX($D$7:D67)+1,"")</f>
        <v>61</v>
      </c>
      <c r="E68" s="75" t="str">
        <f>IFERROR(INDEX($A$8:$A$240,MATCH(ROWS($D$8:D68),$D$8:$D$240,0)),"")</f>
        <v>Égypte</v>
      </c>
      <c r="F68" s="75">
        <f>IF(--ISNUMBER(IFERROR(SEARCH(Formulaire!$H$27,$A68,1),""))=1,MAX($F$7:F67)+1,"")</f>
        <v>61</v>
      </c>
      <c r="G68" s="75" t="str">
        <f>IFERROR(INDEX($A$8:$A$240,MATCH(ROWS($F$8:F68),$F$8:$F$240,0)),"")</f>
        <v>Égypte</v>
      </c>
    </row>
    <row r="69" spans="1:7" x14ac:dyDescent="0.25">
      <c r="A69" t="s">
        <v>4687</v>
      </c>
      <c r="B69" s="75">
        <f>IF(--ISNUMBER(IFERROR(SEARCH(Formulaire!$H$15,$A69,1),""))=1,MAX($B$7:B68)+1,"")</f>
        <v>62</v>
      </c>
      <c r="C69" s="75" t="str">
        <f>IFERROR(INDEX($A$8:$A$240,MATCH(ROWS($B$8:B69),$B$8:$B$240,0)),"")</f>
        <v>El Salvador</v>
      </c>
      <c r="D69" s="75">
        <f>IF(--ISNUMBER(IFERROR(SEARCH(Formulaire!$H$21,$A69,1),""))=1,MAX($D$7:D68)+1,"")</f>
        <v>62</v>
      </c>
      <c r="E69" s="75" t="str">
        <f>IFERROR(INDEX($A$8:$A$240,MATCH(ROWS($D$8:D69),$D$8:$D$240,0)),"")</f>
        <v>El Salvador</v>
      </c>
      <c r="F69" s="75">
        <f>IF(--ISNUMBER(IFERROR(SEARCH(Formulaire!$H$27,$A69,1),""))=1,MAX($F$7:F68)+1,"")</f>
        <v>62</v>
      </c>
      <c r="G69" s="75" t="str">
        <f>IFERROR(INDEX($A$8:$A$240,MATCH(ROWS($F$8:F69),$F$8:$F$240,0)),"")</f>
        <v>El Salvador</v>
      </c>
    </row>
    <row r="70" spans="1:7" x14ac:dyDescent="0.25">
      <c r="A70" t="s">
        <v>22494</v>
      </c>
      <c r="B70" s="75">
        <f>IF(--ISNUMBER(IFERROR(SEARCH(Formulaire!$H$15,$A70,1),""))=1,MAX($B$7:B69)+1,"")</f>
        <v>63</v>
      </c>
      <c r="C70" s="75" t="str">
        <f>IFERROR(INDEX($A$8:$A$240,MATCH(ROWS($B$8:B70),$B$8:$B$240,0)),"")</f>
        <v>Emirats Arabes Unis</v>
      </c>
      <c r="D70" s="75">
        <f>IF(--ISNUMBER(IFERROR(SEARCH(Formulaire!$H$21,$A70,1),""))=1,MAX($D$7:D69)+1,"")</f>
        <v>63</v>
      </c>
      <c r="E70" s="75" t="str">
        <f>IFERROR(INDEX($A$8:$A$240,MATCH(ROWS($D$8:D70),$D$8:$D$240,0)),"")</f>
        <v>Emirats Arabes Unis</v>
      </c>
      <c r="F70" s="75">
        <f>IF(--ISNUMBER(IFERROR(SEARCH(Formulaire!$H$27,$A70,1),""))=1,MAX($F$7:F69)+1,"")</f>
        <v>63</v>
      </c>
      <c r="G70" s="75" t="str">
        <f>IFERROR(INDEX($A$8:$A$240,MATCH(ROWS($F$8:F70),$F$8:$F$240,0)),"")</f>
        <v>Emirats Arabes Unis</v>
      </c>
    </row>
    <row r="71" spans="1:7" x14ac:dyDescent="0.25">
      <c r="A71" t="s">
        <v>22391</v>
      </c>
      <c r="B71" s="75">
        <f>IF(--ISNUMBER(IFERROR(SEARCH(Formulaire!$H$15,$A71,1),""))=1,MAX($B$7:B70)+1,"")</f>
        <v>64</v>
      </c>
      <c r="C71" s="75" t="str">
        <f>IFERROR(INDEX($A$8:$A$240,MATCH(ROWS($B$8:B71),$B$8:$B$240,0)),"")</f>
        <v>Équateur</v>
      </c>
      <c r="D71" s="75">
        <f>IF(--ISNUMBER(IFERROR(SEARCH(Formulaire!$H$21,$A71,1),""))=1,MAX($D$7:D70)+1,"")</f>
        <v>64</v>
      </c>
      <c r="E71" s="75" t="str">
        <f>IFERROR(INDEX($A$8:$A$240,MATCH(ROWS($D$8:D71),$D$8:$D$240,0)),"")</f>
        <v>Équateur</v>
      </c>
      <c r="F71" s="75">
        <f>IF(--ISNUMBER(IFERROR(SEARCH(Formulaire!$H$27,$A71,1),""))=1,MAX($F$7:F70)+1,"")</f>
        <v>64</v>
      </c>
      <c r="G71" s="75" t="str">
        <f>IFERROR(INDEX($A$8:$A$240,MATCH(ROWS($F$8:F71),$F$8:$F$240,0)),"")</f>
        <v>Équateur</v>
      </c>
    </row>
    <row r="72" spans="1:7" x14ac:dyDescent="0.25">
      <c r="A72" t="s">
        <v>22394</v>
      </c>
      <c r="B72" s="75">
        <f>IF(--ISNUMBER(IFERROR(SEARCH(Formulaire!$H$15,$A72,1),""))=1,MAX($B$7:B71)+1,"")</f>
        <v>65</v>
      </c>
      <c r="C72" s="75" t="str">
        <f>IFERROR(INDEX($A$8:$A$240,MATCH(ROWS($B$8:B72),$B$8:$B$240,0)),"")</f>
        <v>Érythrée</v>
      </c>
      <c r="D72" s="75">
        <f>IF(--ISNUMBER(IFERROR(SEARCH(Formulaire!$H$21,$A72,1),""))=1,MAX($D$7:D71)+1,"")</f>
        <v>65</v>
      </c>
      <c r="E72" s="75" t="str">
        <f>IFERROR(INDEX($A$8:$A$240,MATCH(ROWS($D$8:D72),$D$8:$D$240,0)),"")</f>
        <v>Érythrée</v>
      </c>
      <c r="F72" s="75">
        <f>IF(--ISNUMBER(IFERROR(SEARCH(Formulaire!$H$27,$A72,1),""))=1,MAX($F$7:F71)+1,"")</f>
        <v>65</v>
      </c>
      <c r="G72" s="75" t="str">
        <f>IFERROR(INDEX($A$8:$A$240,MATCH(ROWS($F$8:F72),$F$8:$F$240,0)),"")</f>
        <v>Érythrée</v>
      </c>
    </row>
    <row r="73" spans="1:7" x14ac:dyDescent="0.25">
      <c r="A73" t="s">
        <v>22479</v>
      </c>
      <c r="B73" s="75">
        <f>IF(--ISNUMBER(IFERROR(SEARCH(Formulaire!$H$15,$A73,1),""))=1,MAX($B$7:B72)+1,"")</f>
        <v>66</v>
      </c>
      <c r="C73" s="75" t="str">
        <f>IFERROR(INDEX($A$8:$A$240,MATCH(ROWS($B$8:B73),$B$8:$B$240,0)),"")</f>
        <v>Espagne</v>
      </c>
      <c r="D73" s="75">
        <f>IF(--ISNUMBER(IFERROR(SEARCH(Formulaire!$H$21,$A73,1),""))=1,MAX($D$7:D72)+1,"")</f>
        <v>66</v>
      </c>
      <c r="E73" s="75" t="str">
        <f>IFERROR(INDEX($A$8:$A$240,MATCH(ROWS($D$8:D73),$D$8:$D$240,0)),"")</f>
        <v>Espagne</v>
      </c>
      <c r="F73" s="75">
        <f>IF(--ISNUMBER(IFERROR(SEARCH(Formulaire!$H$27,$A73,1),""))=1,MAX($F$7:F72)+1,"")</f>
        <v>66</v>
      </c>
      <c r="G73" s="75" t="str">
        <f>IFERROR(INDEX($A$8:$A$240,MATCH(ROWS($F$8:F73),$F$8:$F$240,0)),"")</f>
        <v>Espagne</v>
      </c>
    </row>
    <row r="74" spans="1:7" x14ac:dyDescent="0.25">
      <c r="A74" t="s">
        <v>22395</v>
      </c>
      <c r="B74" s="75">
        <f>IF(--ISNUMBER(IFERROR(SEARCH(Formulaire!$H$15,$A74,1),""))=1,MAX($B$7:B73)+1,"")</f>
        <v>67</v>
      </c>
      <c r="C74" s="75" t="str">
        <f>IFERROR(INDEX($A$8:$A$240,MATCH(ROWS($B$8:B74),$B$8:$B$240,0)),"")</f>
        <v>Estonie</v>
      </c>
      <c r="D74" s="75">
        <f>IF(--ISNUMBER(IFERROR(SEARCH(Formulaire!$H$21,$A74,1),""))=1,MAX($D$7:D73)+1,"")</f>
        <v>67</v>
      </c>
      <c r="E74" s="75" t="str">
        <f>IFERROR(INDEX($A$8:$A$240,MATCH(ROWS($D$8:D74),$D$8:$D$240,0)),"")</f>
        <v>Estonie</v>
      </c>
      <c r="F74" s="75">
        <f>IF(--ISNUMBER(IFERROR(SEARCH(Formulaire!$H$27,$A74,1),""))=1,MAX($F$7:F73)+1,"")</f>
        <v>67</v>
      </c>
      <c r="G74" s="75" t="str">
        <f>IFERROR(INDEX($A$8:$A$240,MATCH(ROWS($F$8:F74),$F$8:$F$240,0)),"")</f>
        <v>Estonie</v>
      </c>
    </row>
    <row r="75" spans="1:7" x14ac:dyDescent="0.25">
      <c r="A75" t="s">
        <v>22589</v>
      </c>
      <c r="B75" s="75">
        <f>IF(--ISNUMBER(IFERROR(SEARCH(Formulaire!$H$15,$A75,1),""))=1,MAX($B$7:B74)+1,"")</f>
        <v>68</v>
      </c>
      <c r="C75" s="75" t="str">
        <f>IFERROR(INDEX($A$8:$A$240,MATCH(ROWS($B$8:B75),$B$8:$B$240,0)),"")</f>
        <v>États-Unis</v>
      </c>
      <c r="D75" s="75">
        <f>IF(--ISNUMBER(IFERROR(SEARCH(Formulaire!$H$21,$A75,1),""))=1,MAX($D$7:D74)+1,"")</f>
        <v>68</v>
      </c>
      <c r="E75" s="75" t="str">
        <f>IFERROR(INDEX($A$8:$A$240,MATCH(ROWS($D$8:D75),$D$8:$D$240,0)),"")</f>
        <v>États-Unis</v>
      </c>
      <c r="F75" s="75">
        <f>IF(--ISNUMBER(IFERROR(SEARCH(Formulaire!$H$27,$A75,1),""))=1,MAX($F$7:F74)+1,"")</f>
        <v>68</v>
      </c>
      <c r="G75" s="75" t="str">
        <f>IFERROR(INDEX($A$8:$A$240,MATCH(ROWS($F$8:F75),$F$8:$F$240,0)),"")</f>
        <v>États-Unis</v>
      </c>
    </row>
    <row r="76" spans="1:7" x14ac:dyDescent="0.25">
      <c r="A76" t="s">
        <v>22396</v>
      </c>
      <c r="B76" s="75">
        <f>IF(--ISNUMBER(IFERROR(SEARCH(Formulaire!$H$15,$A76,1),""))=1,MAX($B$7:B75)+1,"")</f>
        <v>69</v>
      </c>
      <c r="C76" s="75" t="str">
        <f>IFERROR(INDEX($A$8:$A$240,MATCH(ROWS($B$8:B76),$B$8:$B$240,0)),"")</f>
        <v>Éthiopie</v>
      </c>
      <c r="D76" s="75">
        <f>IF(--ISNUMBER(IFERROR(SEARCH(Formulaire!$H$21,$A76,1),""))=1,MAX($D$7:D75)+1,"")</f>
        <v>69</v>
      </c>
      <c r="E76" s="75" t="str">
        <f>IFERROR(INDEX($A$8:$A$240,MATCH(ROWS($D$8:D76),$D$8:$D$240,0)),"")</f>
        <v>Éthiopie</v>
      </c>
      <c r="F76" s="75">
        <f>IF(--ISNUMBER(IFERROR(SEARCH(Formulaire!$H$27,$A76,1),""))=1,MAX($F$7:F75)+1,"")</f>
        <v>69</v>
      </c>
      <c r="G76" s="75" t="str">
        <f>IFERROR(INDEX($A$8:$A$240,MATCH(ROWS($F$8:F76),$F$8:$F$240,0)),"")</f>
        <v>Éthiopie</v>
      </c>
    </row>
    <row r="77" spans="1:7" x14ac:dyDescent="0.25">
      <c r="A77" t="s">
        <v>22397</v>
      </c>
      <c r="B77" s="75">
        <f>IF(--ISNUMBER(IFERROR(SEARCH(Formulaire!$H$15,$A77,1),""))=1,MAX($B$7:B76)+1,"")</f>
        <v>70</v>
      </c>
      <c r="C77" s="75" t="str">
        <f>IFERROR(INDEX($A$8:$A$240,MATCH(ROWS($B$8:B77),$B$8:$B$240,0)),"")</f>
        <v>Falkland (îles)</v>
      </c>
      <c r="D77" s="75">
        <f>IF(--ISNUMBER(IFERROR(SEARCH(Formulaire!$H$21,$A77,1),""))=1,MAX($D$7:D76)+1,"")</f>
        <v>70</v>
      </c>
      <c r="E77" s="75" t="str">
        <f>IFERROR(INDEX($A$8:$A$240,MATCH(ROWS($D$8:D77),$D$8:$D$240,0)),"")</f>
        <v>Falkland (îles)</v>
      </c>
      <c r="F77" s="75">
        <f>IF(--ISNUMBER(IFERROR(SEARCH(Formulaire!$H$27,$A77,1),""))=1,MAX($F$7:F76)+1,"")</f>
        <v>70</v>
      </c>
      <c r="G77" s="75" t="str">
        <f>IFERROR(INDEX($A$8:$A$240,MATCH(ROWS($F$8:F77),$F$8:$F$240,0)),"")</f>
        <v>Falkland (îles)</v>
      </c>
    </row>
    <row r="78" spans="1:7" x14ac:dyDescent="0.25">
      <c r="A78" t="s">
        <v>22399</v>
      </c>
      <c r="B78" s="75">
        <f>IF(--ISNUMBER(IFERROR(SEARCH(Formulaire!$H$15,$A78,1),""))=1,MAX($B$7:B77)+1,"")</f>
        <v>71</v>
      </c>
      <c r="C78" s="75" t="str">
        <f>IFERROR(INDEX($A$8:$A$240,MATCH(ROWS($B$8:B78),$B$8:$B$240,0)),"")</f>
        <v>Fidji</v>
      </c>
      <c r="D78" s="75">
        <f>IF(--ISNUMBER(IFERROR(SEARCH(Formulaire!$H$21,$A78,1),""))=1,MAX($D$7:D77)+1,"")</f>
        <v>71</v>
      </c>
      <c r="E78" s="75" t="str">
        <f>IFERROR(INDEX($A$8:$A$240,MATCH(ROWS($D$8:D78),$D$8:$D$240,0)),"")</f>
        <v>Fidji</v>
      </c>
      <c r="F78" s="75">
        <f>IF(--ISNUMBER(IFERROR(SEARCH(Formulaire!$H$27,$A78,1),""))=1,MAX($F$7:F77)+1,"")</f>
        <v>71</v>
      </c>
      <c r="G78" s="75" t="str">
        <f>IFERROR(INDEX($A$8:$A$240,MATCH(ROWS($F$8:F78),$F$8:$F$240,0)),"")</f>
        <v>Fidji</v>
      </c>
    </row>
    <row r="79" spans="1:7" x14ac:dyDescent="0.25">
      <c r="A79" t="s">
        <v>22400</v>
      </c>
      <c r="B79" s="75">
        <f>IF(--ISNUMBER(IFERROR(SEARCH(Formulaire!$H$15,$A79,1),""))=1,MAX($B$7:B78)+1,"")</f>
        <v>72</v>
      </c>
      <c r="C79" s="75" t="str">
        <f>IFERROR(INDEX($A$8:$A$240,MATCH(ROWS($B$8:B79),$B$8:$B$240,0)),"")</f>
        <v>Finlande</v>
      </c>
      <c r="D79" s="75">
        <f>IF(--ISNUMBER(IFERROR(SEARCH(Formulaire!$H$21,$A79,1),""))=1,MAX($D$7:D78)+1,"")</f>
        <v>72</v>
      </c>
      <c r="E79" s="75" t="str">
        <f>IFERROR(INDEX($A$8:$A$240,MATCH(ROWS($D$8:D79),$D$8:$D$240,0)),"")</f>
        <v>Finlande</v>
      </c>
      <c r="F79" s="75">
        <f>IF(--ISNUMBER(IFERROR(SEARCH(Formulaire!$H$27,$A79,1),""))=1,MAX($F$7:F78)+1,"")</f>
        <v>72</v>
      </c>
      <c r="G79" s="75" t="str">
        <f>IFERROR(INDEX($A$8:$A$240,MATCH(ROWS($F$8:F79),$F$8:$F$240,0)),"")</f>
        <v>Finlande</v>
      </c>
    </row>
    <row r="80" spans="1:7" x14ac:dyDescent="0.25">
      <c r="A80" t="s">
        <v>6885</v>
      </c>
      <c r="B80" s="75">
        <f>IF(--ISNUMBER(IFERROR(SEARCH(Formulaire!$H$15,$A80,1),""))=1,MAX($B$7:B79)+1,"")</f>
        <v>73</v>
      </c>
      <c r="C80" s="75" t="str">
        <f>IFERROR(INDEX($A$8:$A$240,MATCH(ROWS($B$8:B80),$B$8:$B$240,0)),"")</f>
        <v>France</v>
      </c>
      <c r="D80" s="75">
        <f>IF(--ISNUMBER(IFERROR(SEARCH(Formulaire!$H$21,$A80,1),""))=1,MAX($D$7:D79)+1,"")</f>
        <v>73</v>
      </c>
      <c r="E80" s="75" t="str">
        <f>IFERROR(INDEX($A$8:$A$240,MATCH(ROWS($D$8:D80),$D$8:$D$240,0)),"")</f>
        <v>France</v>
      </c>
      <c r="F80" s="75">
        <f>IF(--ISNUMBER(IFERROR(SEARCH(Formulaire!$H$27,$A80,1),""))=1,MAX($F$7:F79)+1,"")</f>
        <v>73</v>
      </c>
      <c r="G80" s="75" t="str">
        <f>IFERROR(INDEX($A$8:$A$240,MATCH(ROWS($F$8:F80),$F$8:$F$240,0)),"")</f>
        <v>France</v>
      </c>
    </row>
    <row r="81" spans="1:7" x14ac:dyDescent="0.25">
      <c r="A81" t="s">
        <v>7506</v>
      </c>
      <c r="B81" s="75">
        <f>IF(--ISNUMBER(IFERROR(SEARCH(Formulaire!$H$15,$A81,1),""))=1,MAX($B$7:B80)+1,"")</f>
        <v>74</v>
      </c>
      <c r="C81" s="75" t="str">
        <f>IFERROR(INDEX($A$8:$A$240,MATCH(ROWS($B$8:B81),$B$8:$B$240,0)),"")</f>
        <v>Gabon</v>
      </c>
      <c r="D81" s="75">
        <f>IF(--ISNUMBER(IFERROR(SEARCH(Formulaire!$H$21,$A81,1),""))=1,MAX($D$7:D80)+1,"")</f>
        <v>74</v>
      </c>
      <c r="E81" s="75" t="str">
        <f>IFERROR(INDEX($A$8:$A$240,MATCH(ROWS($D$8:D81),$D$8:$D$240,0)),"")</f>
        <v>Gabon</v>
      </c>
      <c r="F81" s="75">
        <f>IF(--ISNUMBER(IFERROR(SEARCH(Formulaire!$H$27,$A81,1),""))=1,MAX($F$7:F80)+1,"")</f>
        <v>74</v>
      </c>
      <c r="G81" s="75" t="str">
        <f>IFERROR(INDEX($A$8:$A$240,MATCH(ROWS($F$8:F81),$F$8:$F$240,0)),"")</f>
        <v>Gabon</v>
      </c>
    </row>
    <row r="82" spans="1:7" x14ac:dyDescent="0.25">
      <c r="A82" t="s">
        <v>22403</v>
      </c>
      <c r="B82" s="75">
        <f>IF(--ISNUMBER(IFERROR(SEARCH(Formulaire!$H$15,$A82,1),""))=1,MAX($B$7:B81)+1,"")</f>
        <v>75</v>
      </c>
      <c r="C82" s="75" t="str">
        <f>IFERROR(INDEX($A$8:$A$240,MATCH(ROWS($B$8:B82),$B$8:$B$240,0)),"")</f>
        <v>Gambie</v>
      </c>
      <c r="D82" s="75">
        <f>IF(--ISNUMBER(IFERROR(SEARCH(Formulaire!$H$21,$A82,1),""))=1,MAX($D$7:D81)+1,"")</f>
        <v>75</v>
      </c>
      <c r="E82" s="75" t="str">
        <f>IFERROR(INDEX($A$8:$A$240,MATCH(ROWS($D$8:D82),$D$8:$D$240,0)),"")</f>
        <v>Gambie</v>
      </c>
      <c r="F82" s="75">
        <f>IF(--ISNUMBER(IFERROR(SEARCH(Formulaire!$H$27,$A82,1),""))=1,MAX($F$7:F81)+1,"")</f>
        <v>75</v>
      </c>
      <c r="G82" s="75" t="str">
        <f>IFERROR(INDEX($A$8:$A$240,MATCH(ROWS($F$8:F82),$F$8:$F$240,0)),"")</f>
        <v>Gambie</v>
      </c>
    </row>
    <row r="83" spans="1:7" x14ac:dyDescent="0.25">
      <c r="A83" t="s">
        <v>22404</v>
      </c>
      <c r="B83" s="75">
        <f>IF(--ISNUMBER(IFERROR(SEARCH(Formulaire!$H$15,$A83,1),""))=1,MAX($B$7:B82)+1,"")</f>
        <v>76</v>
      </c>
      <c r="C83" s="75" t="str">
        <f>IFERROR(INDEX($A$8:$A$240,MATCH(ROWS($B$8:B83),$B$8:$B$240,0)),"")</f>
        <v>Géorgie</v>
      </c>
      <c r="D83" s="75">
        <f>IF(--ISNUMBER(IFERROR(SEARCH(Formulaire!$H$21,$A83,1),""))=1,MAX($D$7:D82)+1,"")</f>
        <v>76</v>
      </c>
      <c r="E83" s="75" t="str">
        <f>IFERROR(INDEX($A$8:$A$240,MATCH(ROWS($D$8:D83),$D$8:$D$240,0)),"")</f>
        <v>Géorgie</v>
      </c>
      <c r="F83" s="75">
        <f>IF(--ISNUMBER(IFERROR(SEARCH(Formulaire!$H$27,$A83,1),""))=1,MAX($F$7:F82)+1,"")</f>
        <v>76</v>
      </c>
      <c r="G83" s="75" t="str">
        <f>IFERROR(INDEX($A$8:$A$240,MATCH(ROWS($F$8:F83),$F$8:$F$240,0)),"")</f>
        <v>Géorgie</v>
      </c>
    </row>
    <row r="84" spans="1:7" x14ac:dyDescent="0.25">
      <c r="A84" t="s">
        <v>7914</v>
      </c>
      <c r="B84" s="75">
        <f>IF(--ISNUMBER(IFERROR(SEARCH(Formulaire!$H$15,$A84,1),""))=1,MAX($B$7:B83)+1,"")</f>
        <v>77</v>
      </c>
      <c r="C84" s="75" t="str">
        <f>IFERROR(INDEX($A$8:$A$240,MATCH(ROWS($B$8:B84),$B$8:$B$240,0)),"")</f>
        <v>Ghana</v>
      </c>
      <c r="D84" s="75">
        <f>IF(--ISNUMBER(IFERROR(SEARCH(Formulaire!$H$21,$A84,1),""))=1,MAX($D$7:D83)+1,"")</f>
        <v>77</v>
      </c>
      <c r="E84" s="75" t="str">
        <f>IFERROR(INDEX($A$8:$A$240,MATCH(ROWS($D$8:D84),$D$8:$D$240,0)),"")</f>
        <v>Ghana</v>
      </c>
      <c r="F84" s="75">
        <f>IF(--ISNUMBER(IFERROR(SEARCH(Formulaire!$H$27,$A84,1),""))=1,MAX($F$7:F83)+1,"")</f>
        <v>77</v>
      </c>
      <c r="G84" s="75" t="str">
        <f>IFERROR(INDEX($A$8:$A$240,MATCH(ROWS($F$8:F84),$F$8:$F$240,0)),"")</f>
        <v>Ghana</v>
      </c>
    </row>
    <row r="85" spans="1:7" x14ac:dyDescent="0.25">
      <c r="A85" t="s">
        <v>7934</v>
      </c>
      <c r="B85" s="75">
        <f>IF(--ISNUMBER(IFERROR(SEARCH(Formulaire!$H$15,$A85,1),""))=1,MAX($B$7:B84)+1,"")</f>
        <v>78</v>
      </c>
      <c r="C85" s="75" t="str">
        <f>IFERROR(INDEX($A$8:$A$240,MATCH(ROWS($B$8:B85),$B$8:$B$240,0)),"")</f>
        <v>Gibraltar</v>
      </c>
      <c r="D85" s="75">
        <f>IF(--ISNUMBER(IFERROR(SEARCH(Formulaire!$H$21,$A85,1),""))=1,MAX($D$7:D84)+1,"")</f>
        <v>78</v>
      </c>
      <c r="E85" s="75" t="str">
        <f>IFERROR(INDEX($A$8:$A$240,MATCH(ROWS($D$8:D85),$D$8:$D$240,0)),"")</f>
        <v>Gibraltar</v>
      </c>
      <c r="F85" s="75">
        <f>IF(--ISNUMBER(IFERROR(SEARCH(Formulaire!$H$27,$A85,1),""))=1,MAX($F$7:F84)+1,"")</f>
        <v>78</v>
      </c>
      <c r="G85" s="75" t="str">
        <f>IFERROR(INDEX($A$8:$A$240,MATCH(ROWS($F$8:F85),$F$8:$F$240,0)),"")</f>
        <v>Gibraltar</v>
      </c>
    </row>
    <row r="86" spans="1:7" x14ac:dyDescent="0.25">
      <c r="A86" t="s">
        <v>22406</v>
      </c>
      <c r="B86" s="75">
        <f>IF(--ISNUMBER(IFERROR(SEARCH(Formulaire!$H$15,$A86,1),""))=1,MAX($B$7:B85)+1,"")</f>
        <v>79</v>
      </c>
      <c r="C86" s="75" t="str">
        <f>IFERROR(INDEX($A$8:$A$240,MATCH(ROWS($B$8:B86),$B$8:$B$240,0)),"")</f>
        <v>Grèce</v>
      </c>
      <c r="D86" s="75">
        <f>IF(--ISNUMBER(IFERROR(SEARCH(Formulaire!$H$21,$A86,1),""))=1,MAX($D$7:D85)+1,"")</f>
        <v>79</v>
      </c>
      <c r="E86" s="75" t="str">
        <f>IFERROR(INDEX($A$8:$A$240,MATCH(ROWS($D$8:D86),$D$8:$D$240,0)),"")</f>
        <v>Grèce</v>
      </c>
      <c r="F86" s="75">
        <f>IF(--ISNUMBER(IFERROR(SEARCH(Formulaire!$H$27,$A86,1),""))=1,MAX($F$7:F85)+1,"")</f>
        <v>79</v>
      </c>
      <c r="G86" s="75" t="str">
        <f>IFERROR(INDEX($A$8:$A$240,MATCH(ROWS($F$8:F86),$F$8:$F$240,0)),"")</f>
        <v>Grèce</v>
      </c>
    </row>
    <row r="87" spans="1:7" x14ac:dyDescent="0.25">
      <c r="A87" t="s">
        <v>22408</v>
      </c>
      <c r="B87" s="75">
        <f>IF(--ISNUMBER(IFERROR(SEARCH(Formulaire!$H$15,$A87,1),""))=1,MAX($B$7:B86)+1,"")</f>
        <v>80</v>
      </c>
      <c r="C87" s="75" t="str">
        <f>IFERROR(INDEX($A$8:$A$240,MATCH(ROWS($B$8:B87),$B$8:$B$240,0)),"")</f>
        <v>Grenade</v>
      </c>
      <c r="D87" s="75">
        <f>IF(--ISNUMBER(IFERROR(SEARCH(Formulaire!$H$21,$A87,1),""))=1,MAX($D$7:D86)+1,"")</f>
        <v>80</v>
      </c>
      <c r="E87" s="75" t="str">
        <f>IFERROR(INDEX($A$8:$A$240,MATCH(ROWS($D$8:D87),$D$8:$D$240,0)),"")</f>
        <v>Grenade</v>
      </c>
      <c r="F87" s="75">
        <f>IF(--ISNUMBER(IFERROR(SEARCH(Formulaire!$H$27,$A87,1),""))=1,MAX($F$7:F86)+1,"")</f>
        <v>80</v>
      </c>
      <c r="G87" s="75" t="str">
        <f>IFERROR(INDEX($A$8:$A$240,MATCH(ROWS($F$8:F87),$F$8:$F$240,0)),"")</f>
        <v>Grenade</v>
      </c>
    </row>
    <row r="88" spans="1:7" x14ac:dyDescent="0.25">
      <c r="A88" t="s">
        <v>22407</v>
      </c>
      <c r="B88" s="75">
        <f>IF(--ISNUMBER(IFERROR(SEARCH(Formulaire!$H$15,$A88,1),""))=1,MAX($B$7:B87)+1,"")</f>
        <v>81</v>
      </c>
      <c r="C88" s="75" t="str">
        <f>IFERROR(INDEX($A$8:$A$240,MATCH(ROWS($B$8:B88),$B$8:$B$240,0)),"")</f>
        <v>Groenland</v>
      </c>
      <c r="D88" s="75">
        <f>IF(--ISNUMBER(IFERROR(SEARCH(Formulaire!$H$21,$A88,1),""))=1,MAX($D$7:D87)+1,"")</f>
        <v>81</v>
      </c>
      <c r="E88" s="75" t="str">
        <f>IFERROR(INDEX($A$8:$A$240,MATCH(ROWS($D$8:D88),$D$8:$D$240,0)),"")</f>
        <v>Groenland</v>
      </c>
      <c r="F88" s="75">
        <f>IF(--ISNUMBER(IFERROR(SEARCH(Formulaire!$H$27,$A88,1),""))=1,MAX($F$7:F87)+1,"")</f>
        <v>81</v>
      </c>
      <c r="G88" s="75" t="str">
        <f>IFERROR(INDEX($A$8:$A$240,MATCH(ROWS($F$8:F88),$F$8:$F$240,0)),"")</f>
        <v>Groenland</v>
      </c>
    </row>
    <row r="89" spans="1:7" x14ac:dyDescent="0.25">
      <c r="A89" t="s">
        <v>8208</v>
      </c>
      <c r="B89" s="75">
        <f>IF(--ISNUMBER(IFERROR(SEARCH(Formulaire!$H$15,$A89,1),""))=1,MAX($B$7:B88)+1,"")</f>
        <v>82</v>
      </c>
      <c r="C89" s="75" t="str">
        <f>IFERROR(INDEX($A$8:$A$240,MATCH(ROWS($B$8:B89),$B$8:$B$240,0)),"")</f>
        <v>Guadeloupe</v>
      </c>
      <c r="D89" s="75">
        <f>IF(--ISNUMBER(IFERROR(SEARCH(Formulaire!$H$21,$A89,1),""))=1,MAX($D$7:D88)+1,"")</f>
        <v>82</v>
      </c>
      <c r="E89" s="75" t="str">
        <f>IFERROR(INDEX($A$8:$A$240,MATCH(ROWS($D$8:D89),$D$8:$D$240,0)),"")</f>
        <v>Guadeloupe</v>
      </c>
      <c r="F89" s="75">
        <f>IF(--ISNUMBER(IFERROR(SEARCH(Formulaire!$H$27,$A89,1),""))=1,MAX($F$7:F88)+1,"")</f>
        <v>82</v>
      </c>
      <c r="G89" s="75" t="str">
        <f>IFERROR(INDEX($A$8:$A$240,MATCH(ROWS($F$8:F89),$F$8:$F$240,0)),"")</f>
        <v>Guadeloupe</v>
      </c>
    </row>
    <row r="90" spans="1:7" x14ac:dyDescent="0.25">
      <c r="A90" t="s">
        <v>8237</v>
      </c>
      <c r="B90" s="75">
        <f>IF(--ISNUMBER(IFERROR(SEARCH(Formulaire!$H$15,$A90,1),""))=1,MAX($B$7:B89)+1,"")</f>
        <v>83</v>
      </c>
      <c r="C90" s="75" t="str">
        <f>IFERROR(INDEX($A$8:$A$240,MATCH(ROWS($B$8:B90),$B$8:$B$240,0)),"")</f>
        <v>Guam</v>
      </c>
      <c r="D90" s="75">
        <f>IF(--ISNUMBER(IFERROR(SEARCH(Formulaire!$H$21,$A90,1),""))=1,MAX($D$7:D89)+1,"")</f>
        <v>83</v>
      </c>
      <c r="E90" s="75" t="str">
        <f>IFERROR(INDEX($A$8:$A$240,MATCH(ROWS($D$8:D90),$D$8:$D$240,0)),"")</f>
        <v>Guam</v>
      </c>
      <c r="F90" s="75">
        <f>IF(--ISNUMBER(IFERROR(SEARCH(Formulaire!$H$27,$A90,1),""))=1,MAX($F$7:F89)+1,"")</f>
        <v>83</v>
      </c>
      <c r="G90" s="75" t="str">
        <f>IFERROR(INDEX($A$8:$A$240,MATCH(ROWS($F$8:F90),$F$8:$F$240,0)),"")</f>
        <v>Guam</v>
      </c>
    </row>
    <row r="91" spans="1:7" x14ac:dyDescent="0.25">
      <c r="A91" t="s">
        <v>8246</v>
      </c>
      <c r="B91" s="75">
        <f>IF(--ISNUMBER(IFERROR(SEARCH(Formulaire!$H$15,$A91,1),""))=1,MAX($B$7:B90)+1,"")</f>
        <v>84</v>
      </c>
      <c r="C91" s="75" t="str">
        <f>IFERROR(INDEX($A$8:$A$240,MATCH(ROWS($B$8:B91),$B$8:$B$240,0)),"")</f>
        <v>Guatemala</v>
      </c>
      <c r="D91" s="75">
        <f>IF(--ISNUMBER(IFERROR(SEARCH(Formulaire!$H$21,$A91,1),""))=1,MAX($D$7:D90)+1,"")</f>
        <v>84</v>
      </c>
      <c r="E91" s="75" t="str">
        <f>IFERROR(INDEX($A$8:$A$240,MATCH(ROWS($D$8:D91),$D$8:$D$240,0)),"")</f>
        <v>Guatemala</v>
      </c>
      <c r="F91" s="75">
        <f>IF(--ISNUMBER(IFERROR(SEARCH(Formulaire!$H$27,$A91,1),""))=1,MAX($F$7:F90)+1,"")</f>
        <v>84</v>
      </c>
      <c r="G91" s="75" t="str">
        <f>IFERROR(INDEX($A$8:$A$240,MATCH(ROWS($F$8:F91),$F$8:$F$240,0)),"")</f>
        <v>Guatemala</v>
      </c>
    </row>
    <row r="92" spans="1:7" x14ac:dyDescent="0.25">
      <c r="A92" t="s">
        <v>22409</v>
      </c>
      <c r="B92" s="75">
        <f>IF(--ISNUMBER(IFERROR(SEARCH(Formulaire!$H$15,$A92,1),""))=1,MAX($B$7:B91)+1,"")</f>
        <v>85</v>
      </c>
      <c r="C92" s="75" t="str">
        <f>IFERROR(INDEX($A$8:$A$240,MATCH(ROWS($B$8:B92),$B$8:$B$240,0)),"")</f>
        <v>Guernesey</v>
      </c>
      <c r="D92" s="75">
        <f>IF(--ISNUMBER(IFERROR(SEARCH(Formulaire!$H$21,$A92,1),""))=1,MAX($D$7:D91)+1,"")</f>
        <v>85</v>
      </c>
      <c r="E92" s="75" t="str">
        <f>IFERROR(INDEX($A$8:$A$240,MATCH(ROWS($D$8:D92),$D$8:$D$240,0)),"")</f>
        <v>Guernesey</v>
      </c>
      <c r="F92" s="75">
        <f>IF(--ISNUMBER(IFERROR(SEARCH(Formulaire!$H$27,$A92,1),""))=1,MAX($F$7:F91)+1,"")</f>
        <v>85</v>
      </c>
      <c r="G92" s="75" t="str">
        <f>IFERROR(INDEX($A$8:$A$240,MATCH(ROWS($F$8:F92),$F$8:$F$240,0)),"")</f>
        <v>Guernesey</v>
      </c>
    </row>
    <row r="93" spans="1:7" x14ac:dyDescent="0.25">
      <c r="A93" t="s">
        <v>22410</v>
      </c>
      <c r="B93" s="75">
        <f>IF(--ISNUMBER(IFERROR(SEARCH(Formulaire!$H$15,$A93,1),""))=1,MAX($B$7:B92)+1,"")</f>
        <v>86</v>
      </c>
      <c r="C93" s="75" t="str">
        <f>IFERROR(INDEX($A$8:$A$240,MATCH(ROWS($B$8:B93),$B$8:$B$240,0)),"")</f>
        <v>Guinée</v>
      </c>
      <c r="D93" s="75">
        <f>IF(--ISNUMBER(IFERROR(SEARCH(Formulaire!$H$21,$A93,1),""))=1,MAX($D$7:D92)+1,"")</f>
        <v>86</v>
      </c>
      <c r="E93" s="75" t="str">
        <f>IFERROR(INDEX($A$8:$A$240,MATCH(ROWS($D$8:D93),$D$8:$D$240,0)),"")</f>
        <v>Guinée</v>
      </c>
      <c r="F93" s="75">
        <f>IF(--ISNUMBER(IFERROR(SEARCH(Formulaire!$H$27,$A93,1),""))=1,MAX($F$7:F92)+1,"")</f>
        <v>86</v>
      </c>
      <c r="G93" s="75" t="str">
        <f>IFERROR(INDEX($A$8:$A$240,MATCH(ROWS($F$8:F93),$F$8:$F$240,0)),"")</f>
        <v>Guinée</v>
      </c>
    </row>
    <row r="94" spans="1:7" x14ac:dyDescent="0.25">
      <c r="A94" t="s">
        <v>22393</v>
      </c>
      <c r="B94" s="75">
        <f>IF(--ISNUMBER(IFERROR(SEARCH(Formulaire!$H$15,$A94,1),""))=1,MAX($B$7:B93)+1,"")</f>
        <v>87</v>
      </c>
      <c r="C94" s="75" t="str">
        <f>IFERROR(INDEX($A$8:$A$240,MATCH(ROWS($B$8:B94),$B$8:$B$240,0)),"")</f>
        <v>Guinée équatoriale</v>
      </c>
      <c r="D94" s="75">
        <f>IF(--ISNUMBER(IFERROR(SEARCH(Formulaire!$H$21,$A94,1),""))=1,MAX($D$7:D93)+1,"")</f>
        <v>87</v>
      </c>
      <c r="E94" s="75" t="str">
        <f>IFERROR(INDEX($A$8:$A$240,MATCH(ROWS($D$8:D94),$D$8:$D$240,0)),"")</f>
        <v>Guinée équatoriale</v>
      </c>
      <c r="F94" s="75">
        <f>IF(--ISNUMBER(IFERROR(SEARCH(Formulaire!$H$27,$A94,1),""))=1,MAX($F$7:F93)+1,"")</f>
        <v>87</v>
      </c>
      <c r="G94" s="75" t="str">
        <f>IFERROR(INDEX($A$8:$A$240,MATCH(ROWS($F$8:F94),$F$8:$F$240,0)),"")</f>
        <v>Guinée équatoriale</v>
      </c>
    </row>
    <row r="95" spans="1:7" x14ac:dyDescent="0.25">
      <c r="A95" t="s">
        <v>22411</v>
      </c>
      <c r="B95" s="75">
        <f>IF(--ISNUMBER(IFERROR(SEARCH(Formulaire!$H$15,$A95,1),""))=1,MAX($B$7:B94)+1,"")</f>
        <v>88</v>
      </c>
      <c r="C95" s="75" t="str">
        <f>IFERROR(INDEX($A$8:$A$240,MATCH(ROWS($B$8:B95),$B$8:$B$240,0)),"")</f>
        <v>Guinée-Bissau</v>
      </c>
      <c r="D95" s="75">
        <f>IF(--ISNUMBER(IFERROR(SEARCH(Formulaire!$H$21,$A95,1),""))=1,MAX($D$7:D94)+1,"")</f>
        <v>88</v>
      </c>
      <c r="E95" s="75" t="str">
        <f>IFERROR(INDEX($A$8:$A$240,MATCH(ROWS($D$8:D95),$D$8:$D$240,0)),"")</f>
        <v>Guinée-Bissau</v>
      </c>
      <c r="F95" s="75">
        <f>IF(--ISNUMBER(IFERROR(SEARCH(Formulaire!$H$27,$A95,1),""))=1,MAX($F$7:F94)+1,"")</f>
        <v>88</v>
      </c>
      <c r="G95" s="75" t="str">
        <f>IFERROR(INDEX($A$8:$A$240,MATCH(ROWS($F$8:F95),$F$8:$F$240,0)),"")</f>
        <v>Guinée-Bissau</v>
      </c>
    </row>
    <row r="96" spans="1:7" x14ac:dyDescent="0.25">
      <c r="A96" t="s">
        <v>8313</v>
      </c>
      <c r="B96" s="75">
        <f>IF(--ISNUMBER(IFERROR(SEARCH(Formulaire!$H$15,$A96,1),""))=1,MAX($B$7:B95)+1,"")</f>
        <v>89</v>
      </c>
      <c r="C96" s="75" t="str">
        <f>IFERROR(INDEX($A$8:$A$240,MATCH(ROWS($B$8:B96),$B$8:$B$240,0)),"")</f>
        <v>Guyana</v>
      </c>
      <c r="D96" s="75">
        <f>IF(--ISNUMBER(IFERROR(SEARCH(Formulaire!$H$21,$A96,1),""))=1,MAX($D$7:D95)+1,"")</f>
        <v>89</v>
      </c>
      <c r="E96" s="75" t="str">
        <f>IFERROR(INDEX($A$8:$A$240,MATCH(ROWS($D$8:D96),$D$8:$D$240,0)),"")</f>
        <v>Guyana</v>
      </c>
      <c r="F96" s="75">
        <f>IF(--ISNUMBER(IFERROR(SEARCH(Formulaire!$H$27,$A96,1),""))=1,MAX($F$7:F95)+1,"")</f>
        <v>89</v>
      </c>
      <c r="G96" s="75" t="str">
        <f>IFERROR(INDEX($A$8:$A$240,MATCH(ROWS($F$8:F96),$F$8:$F$240,0)),"")</f>
        <v>Guyana</v>
      </c>
    </row>
    <row r="97" spans="1:7" x14ac:dyDescent="0.25">
      <c r="A97" t="s">
        <v>22401</v>
      </c>
      <c r="B97" s="75">
        <f>IF(--ISNUMBER(IFERROR(SEARCH(Formulaire!$H$15,$A97,1),""))=1,MAX($B$7:B96)+1,"")</f>
        <v>90</v>
      </c>
      <c r="C97" s="75" t="str">
        <f>IFERROR(INDEX($A$8:$A$240,MATCH(ROWS($B$8:B97),$B$8:$B$240,0)),"")</f>
        <v>Guyane française</v>
      </c>
      <c r="D97" s="75">
        <f>IF(--ISNUMBER(IFERROR(SEARCH(Formulaire!$H$21,$A97,1),""))=1,MAX($D$7:D96)+1,"")</f>
        <v>90</v>
      </c>
      <c r="E97" s="75" t="str">
        <f>IFERROR(INDEX($A$8:$A$240,MATCH(ROWS($D$8:D97),$D$8:$D$240,0)),"")</f>
        <v>Guyane française</v>
      </c>
      <c r="F97" s="75">
        <f>IF(--ISNUMBER(IFERROR(SEARCH(Formulaire!$H$27,$A97,1),""))=1,MAX($F$7:F96)+1,"")</f>
        <v>90</v>
      </c>
      <c r="G97" s="75" t="str">
        <f>IFERROR(INDEX($A$8:$A$240,MATCH(ROWS($F$8:F97),$F$8:$F$240,0)),"")</f>
        <v>Guyane française</v>
      </c>
    </row>
    <row r="98" spans="1:7" x14ac:dyDescent="0.25">
      <c r="A98" t="s">
        <v>22412</v>
      </c>
      <c r="B98" s="75">
        <f>IF(--ISNUMBER(IFERROR(SEARCH(Formulaire!$H$15,$A98,1),""))=1,MAX($B$7:B97)+1,"")</f>
        <v>91</v>
      </c>
      <c r="C98" s="75" t="str">
        <f>IFERROR(INDEX($A$8:$A$240,MATCH(ROWS($B$8:B98),$B$8:$B$240,0)),"")</f>
        <v>Haïti</v>
      </c>
      <c r="D98" s="75">
        <f>IF(--ISNUMBER(IFERROR(SEARCH(Formulaire!$H$21,$A98,1),""))=1,MAX($D$7:D97)+1,"")</f>
        <v>91</v>
      </c>
      <c r="E98" s="75" t="str">
        <f>IFERROR(INDEX($A$8:$A$240,MATCH(ROWS($D$8:D98),$D$8:$D$240,0)),"")</f>
        <v>Haïti</v>
      </c>
      <c r="F98" s="75">
        <f>IF(--ISNUMBER(IFERROR(SEARCH(Formulaire!$H$27,$A98,1),""))=1,MAX($F$7:F97)+1,"")</f>
        <v>91</v>
      </c>
      <c r="G98" s="75" t="str">
        <f>IFERROR(INDEX($A$8:$A$240,MATCH(ROWS($F$8:F98),$F$8:$F$240,0)),"")</f>
        <v>Haïti</v>
      </c>
    </row>
    <row r="99" spans="1:7" x14ac:dyDescent="0.25">
      <c r="A99" t="s">
        <v>8373</v>
      </c>
      <c r="B99" s="75">
        <f>IF(--ISNUMBER(IFERROR(SEARCH(Formulaire!$H$15,$A99,1),""))=1,MAX($B$7:B98)+1,"")</f>
        <v>92</v>
      </c>
      <c r="C99" s="75" t="str">
        <f>IFERROR(INDEX($A$8:$A$240,MATCH(ROWS($B$8:B99),$B$8:$B$240,0)),"")</f>
        <v>Honduras</v>
      </c>
      <c r="D99" s="75">
        <f>IF(--ISNUMBER(IFERROR(SEARCH(Formulaire!$H$21,$A99,1),""))=1,MAX($D$7:D98)+1,"")</f>
        <v>92</v>
      </c>
      <c r="E99" s="75" t="str">
        <f>IFERROR(INDEX($A$8:$A$240,MATCH(ROWS($D$8:D99),$D$8:$D$240,0)),"")</f>
        <v>Honduras</v>
      </c>
      <c r="F99" s="75">
        <f>IF(--ISNUMBER(IFERROR(SEARCH(Formulaire!$H$27,$A99,1),""))=1,MAX($F$7:F98)+1,"")</f>
        <v>92</v>
      </c>
      <c r="G99" s="75" t="str">
        <f>IFERROR(INDEX($A$8:$A$240,MATCH(ROWS($F$8:F99),$F$8:$F$240,0)),"")</f>
        <v>Honduras</v>
      </c>
    </row>
    <row r="100" spans="1:7" x14ac:dyDescent="0.25">
      <c r="A100" t="s">
        <v>8417</v>
      </c>
      <c r="B100" s="75">
        <f>IF(--ISNUMBER(IFERROR(SEARCH(Formulaire!$H$15,$A100,1),""))=1,MAX($B$7:B99)+1,"")</f>
        <v>93</v>
      </c>
      <c r="C100" s="75" t="str">
        <f>IFERROR(INDEX($A$8:$A$240,MATCH(ROWS($B$8:B100),$B$8:$B$240,0)),"")</f>
        <v>Hong Kong</v>
      </c>
      <c r="D100" s="75">
        <f>IF(--ISNUMBER(IFERROR(SEARCH(Formulaire!$H$21,$A100,1),""))=1,MAX($D$7:D99)+1,"")</f>
        <v>93</v>
      </c>
      <c r="E100" s="75" t="str">
        <f>IFERROR(INDEX($A$8:$A$240,MATCH(ROWS($D$8:D100),$D$8:$D$240,0)),"")</f>
        <v>Hong Kong</v>
      </c>
      <c r="F100" s="75">
        <f>IF(--ISNUMBER(IFERROR(SEARCH(Formulaire!$H$27,$A100,1),""))=1,MAX($F$7:F99)+1,"")</f>
        <v>93</v>
      </c>
      <c r="G100" s="75" t="str">
        <f>IFERROR(INDEX($A$8:$A$240,MATCH(ROWS($F$8:F100),$F$8:$F$240,0)),"")</f>
        <v>Hong Kong</v>
      </c>
    </row>
    <row r="101" spans="1:7" x14ac:dyDescent="0.25">
      <c r="A101" t="s">
        <v>22413</v>
      </c>
      <c r="B101" s="75">
        <f>IF(--ISNUMBER(IFERROR(SEARCH(Formulaire!$H$15,$A101,1),""))=1,MAX($B$7:B100)+1,"")</f>
        <v>94</v>
      </c>
      <c r="C101" s="75" t="str">
        <f>IFERROR(INDEX($A$8:$A$240,MATCH(ROWS($B$8:B101),$B$8:$B$240,0)),"")</f>
        <v>Hongrie</v>
      </c>
      <c r="D101" s="75">
        <f>IF(--ISNUMBER(IFERROR(SEARCH(Formulaire!$H$21,$A101,1),""))=1,MAX($D$7:D100)+1,"")</f>
        <v>94</v>
      </c>
      <c r="E101" s="75" t="str">
        <f>IFERROR(INDEX($A$8:$A$240,MATCH(ROWS($D$8:D101),$D$8:$D$240,0)),"")</f>
        <v>Hongrie</v>
      </c>
      <c r="F101" s="75">
        <f>IF(--ISNUMBER(IFERROR(SEARCH(Formulaire!$H$27,$A101,1),""))=1,MAX($F$7:F100)+1,"")</f>
        <v>94</v>
      </c>
      <c r="G101" s="75" t="str">
        <f>IFERROR(INDEX($A$8:$A$240,MATCH(ROWS($F$8:F101),$F$8:$F$240,0)),"")</f>
        <v>Hongrie</v>
      </c>
    </row>
    <row r="102" spans="1:7" x14ac:dyDescent="0.25">
      <c r="A102" t="s">
        <v>22378</v>
      </c>
      <c r="B102" s="75">
        <f>IF(--ISNUMBER(IFERROR(SEARCH(Formulaire!$H$15,$A102,1),""))=1,MAX($B$7:B101)+1,"")</f>
        <v>95</v>
      </c>
      <c r="C102" s="75" t="str">
        <f>IFERROR(INDEX($A$8:$A$240,MATCH(ROWS($B$8:B102),$B$8:$B$240,0)),"")</f>
        <v>Île Christmas</v>
      </c>
      <c r="D102" s="75">
        <f>IF(--ISNUMBER(IFERROR(SEARCH(Formulaire!$H$21,$A102,1),""))=1,MAX($D$7:D101)+1,"")</f>
        <v>95</v>
      </c>
      <c r="E102" s="75" t="str">
        <f>IFERROR(INDEX($A$8:$A$240,MATCH(ROWS($D$8:D102),$D$8:$D$240,0)),"")</f>
        <v>Île Christmas</v>
      </c>
      <c r="F102" s="75">
        <f>IF(--ISNUMBER(IFERROR(SEARCH(Formulaire!$H$27,$A102,1),""))=1,MAX($F$7:F101)+1,"")</f>
        <v>95</v>
      </c>
      <c r="G102" s="75" t="str">
        <f>IFERROR(INDEX($A$8:$A$240,MATCH(ROWS($F$8:F102),$F$8:$F$240,0)),"")</f>
        <v>Île Christmas</v>
      </c>
    </row>
    <row r="103" spans="1:7" x14ac:dyDescent="0.25">
      <c r="A103" t="s">
        <v>22419</v>
      </c>
      <c r="B103" s="75">
        <f>IF(--ISNUMBER(IFERROR(SEARCH(Formulaire!$H$15,$A103,1),""))=1,MAX($B$7:B102)+1,"")</f>
        <v>96</v>
      </c>
      <c r="C103" s="75" t="str">
        <f>IFERROR(INDEX($A$8:$A$240,MATCH(ROWS($B$8:B103),$B$8:$B$240,0)),"")</f>
        <v>Ile de Man</v>
      </c>
      <c r="D103" s="75">
        <f>IF(--ISNUMBER(IFERROR(SEARCH(Formulaire!$H$21,$A103,1),""))=1,MAX($D$7:D102)+1,"")</f>
        <v>96</v>
      </c>
      <c r="E103" s="75" t="str">
        <f>IFERROR(INDEX($A$8:$A$240,MATCH(ROWS($D$8:D103),$D$8:$D$240,0)),"")</f>
        <v>Ile de Man</v>
      </c>
      <c r="F103" s="75">
        <f>IF(--ISNUMBER(IFERROR(SEARCH(Formulaire!$H$27,$A103,1),""))=1,MAX($F$7:F102)+1,"")</f>
        <v>96</v>
      </c>
      <c r="G103" s="75" t="str">
        <f>IFERROR(INDEX($A$8:$A$240,MATCH(ROWS($F$8:F103),$F$8:$F$240,0)),"")</f>
        <v>Ile de Man</v>
      </c>
    </row>
    <row r="104" spans="1:7" x14ac:dyDescent="0.25">
      <c r="A104" t="s">
        <v>22452</v>
      </c>
      <c r="B104" s="75">
        <f>IF(--ISNUMBER(IFERROR(SEARCH(Formulaire!$H$15,$A104,1),""))=1,MAX($B$7:B103)+1,"")</f>
        <v>97</v>
      </c>
      <c r="C104" s="75" t="str">
        <f>IFERROR(INDEX($A$8:$A$240,MATCH(ROWS($B$8:B104),$B$8:$B$240,0)),"")</f>
        <v>Île de Norfolk</v>
      </c>
      <c r="D104" s="75">
        <f>IF(--ISNUMBER(IFERROR(SEARCH(Formulaire!$H$21,$A104,1),""))=1,MAX($D$7:D103)+1,"")</f>
        <v>97</v>
      </c>
      <c r="E104" s="75" t="str">
        <f>IFERROR(INDEX($A$8:$A$240,MATCH(ROWS($D$8:D104),$D$8:$D$240,0)),"")</f>
        <v>Île de Norfolk</v>
      </c>
      <c r="F104" s="75">
        <f>IF(--ISNUMBER(IFERROR(SEARCH(Formulaire!$H$27,$A104,1),""))=1,MAX($F$7:F103)+1,"")</f>
        <v>97</v>
      </c>
      <c r="G104" s="75" t="str">
        <f>IFERROR(INDEX($A$8:$A$240,MATCH(ROWS($F$8:F104),$F$8:$F$240,0)),"")</f>
        <v>Île de Norfolk</v>
      </c>
    </row>
    <row r="105" spans="1:7" x14ac:dyDescent="0.25">
      <c r="A105" t="s">
        <v>22499</v>
      </c>
      <c r="B105" s="75">
        <f>IF(--ISNUMBER(IFERROR(SEARCH(Formulaire!$H$15,$A105,1),""))=1,MAX($B$7:B104)+1,"")</f>
        <v>98</v>
      </c>
      <c r="C105" s="75" t="str">
        <f>IFERROR(INDEX($A$8:$A$240,MATCH(ROWS($B$8:B105),$B$8:$B$240,0)),"")</f>
        <v>Île de Wake</v>
      </c>
      <c r="D105" s="75">
        <f>IF(--ISNUMBER(IFERROR(SEARCH(Formulaire!$H$21,$A105,1),""))=1,MAX($D$7:D104)+1,"")</f>
        <v>98</v>
      </c>
      <c r="E105" s="75" t="str">
        <f>IFERROR(INDEX($A$8:$A$240,MATCH(ROWS($D$8:D105),$D$8:$D$240,0)),"")</f>
        <v>Île de Wake</v>
      </c>
      <c r="F105" s="75">
        <f>IF(--ISNUMBER(IFERROR(SEARCH(Formulaire!$H$27,$A105,1),""))=1,MAX($F$7:F104)+1,"")</f>
        <v>98</v>
      </c>
      <c r="G105" s="75" t="str">
        <f>IFERROR(INDEX($A$8:$A$240,MATCH(ROWS($F$8:F105),$F$8:$F$240,0)),"")</f>
        <v>Île de Wake</v>
      </c>
    </row>
    <row r="106" spans="1:7" x14ac:dyDescent="0.25">
      <c r="A106" t="s">
        <v>22379</v>
      </c>
      <c r="B106" s="75">
        <f>IF(--ISNUMBER(IFERROR(SEARCH(Formulaire!$H$15,$A106,1),""))=1,MAX($B$7:B105)+1,"")</f>
        <v>99</v>
      </c>
      <c r="C106" s="75" t="str">
        <f>IFERROR(INDEX($A$8:$A$240,MATCH(ROWS($B$8:B106),$B$8:$B$240,0)),"")</f>
        <v>Îles Cocos (Keeling)</v>
      </c>
      <c r="D106" s="75">
        <f>IF(--ISNUMBER(IFERROR(SEARCH(Formulaire!$H$21,$A106,1),""))=1,MAX($D$7:D105)+1,"")</f>
        <v>99</v>
      </c>
      <c r="E106" s="75" t="str">
        <f>IFERROR(INDEX($A$8:$A$240,MATCH(ROWS($D$8:D106),$D$8:$D$240,0)),"")</f>
        <v>Îles Cocos (Keeling)</v>
      </c>
      <c r="F106" s="75">
        <f>IF(--ISNUMBER(IFERROR(SEARCH(Formulaire!$H$27,$A106,1),""))=1,MAX($F$7:F105)+1,"")</f>
        <v>99</v>
      </c>
      <c r="G106" s="75" t="str">
        <f>IFERROR(INDEX($A$8:$A$240,MATCH(ROWS($F$8:F106),$F$8:$F$240,0)),"")</f>
        <v>Îles Cocos (Keeling)</v>
      </c>
    </row>
    <row r="107" spans="1:7" x14ac:dyDescent="0.25">
      <c r="A107" t="s">
        <v>22398</v>
      </c>
      <c r="B107" s="75">
        <f>IF(--ISNUMBER(IFERROR(SEARCH(Formulaire!$H$15,$A107,1),""))=1,MAX($B$7:B106)+1,"")</f>
        <v>100</v>
      </c>
      <c r="C107" s="75" t="str">
        <f>IFERROR(INDEX($A$8:$A$240,MATCH(ROWS($B$8:B107),$B$8:$B$240,0)),"")</f>
        <v>Îles Féroé</v>
      </c>
      <c r="D107" s="75">
        <f>IF(--ISNUMBER(IFERROR(SEARCH(Formulaire!$H$21,$A107,1),""))=1,MAX($D$7:D106)+1,"")</f>
        <v>100</v>
      </c>
      <c r="E107" s="75" t="str">
        <f>IFERROR(INDEX($A$8:$A$240,MATCH(ROWS($D$8:D107),$D$8:$D$240,0)),"")</f>
        <v>Îles Féroé</v>
      </c>
      <c r="F107" s="75">
        <f>IF(--ISNUMBER(IFERROR(SEARCH(Formulaire!$H$27,$A107,1),""))=1,MAX($F$7:F106)+1,"")</f>
        <v>100</v>
      </c>
      <c r="G107" s="75" t="str">
        <f>IFERROR(INDEX($A$8:$A$240,MATCH(ROWS($F$8:F107),$F$8:$F$240,0)),"")</f>
        <v>Îles Féroé</v>
      </c>
    </row>
    <row r="108" spans="1:7" x14ac:dyDescent="0.25">
      <c r="A108" t="s">
        <v>22436</v>
      </c>
      <c r="B108" s="75">
        <f>IF(--ISNUMBER(IFERROR(SEARCH(Formulaire!$H$15,$A108,1),""))=1,MAX($B$7:B107)+1,"")</f>
        <v>101</v>
      </c>
      <c r="C108" s="75" t="str">
        <f>IFERROR(INDEX($A$8:$A$240,MATCH(ROWS($B$8:B108),$B$8:$B$240,0)),"")</f>
        <v>Îles Marshall</v>
      </c>
      <c r="D108" s="75">
        <f>IF(--ISNUMBER(IFERROR(SEARCH(Formulaire!$H$21,$A108,1),""))=1,MAX($D$7:D107)+1,"")</f>
        <v>101</v>
      </c>
      <c r="E108" s="75" t="str">
        <f>IFERROR(INDEX($A$8:$A$240,MATCH(ROWS($D$8:D108),$D$8:$D$240,0)),"")</f>
        <v>Îles Marshall</v>
      </c>
      <c r="F108" s="75">
        <f>IF(--ISNUMBER(IFERROR(SEARCH(Formulaire!$H$27,$A108,1),""))=1,MAX($F$7:F107)+1,"")</f>
        <v>101</v>
      </c>
      <c r="G108" s="75" t="str">
        <f>IFERROR(INDEX($A$8:$A$240,MATCH(ROWS($F$8:F108),$F$8:$F$240,0)),"")</f>
        <v>Îles Marshall</v>
      </c>
    </row>
    <row r="109" spans="1:7" x14ac:dyDescent="0.25">
      <c r="A109" t="s">
        <v>22441</v>
      </c>
      <c r="B109" s="75">
        <f>IF(--ISNUMBER(IFERROR(SEARCH(Formulaire!$H$15,$A109,1),""))=1,MAX($B$7:B108)+1,"")</f>
        <v>102</v>
      </c>
      <c r="C109" s="75" t="str">
        <f>IFERROR(INDEX($A$8:$A$240,MATCH(ROWS($B$8:B109),$B$8:$B$240,0)),"")</f>
        <v>Îles Midway</v>
      </c>
      <c r="D109" s="75">
        <f>IF(--ISNUMBER(IFERROR(SEARCH(Formulaire!$H$21,$A109,1),""))=1,MAX($D$7:D108)+1,"")</f>
        <v>102</v>
      </c>
      <c r="E109" s="75" t="str">
        <f>IFERROR(INDEX($A$8:$A$240,MATCH(ROWS($D$8:D109),$D$8:$D$240,0)),"")</f>
        <v>Îles Midway</v>
      </c>
      <c r="F109" s="75">
        <f>IF(--ISNUMBER(IFERROR(SEARCH(Formulaire!$H$27,$A109,1),""))=1,MAX($F$7:F108)+1,"")</f>
        <v>102</v>
      </c>
      <c r="G109" s="75" t="str">
        <f>IFERROR(INDEX($A$8:$A$240,MATCH(ROWS($F$8:F109),$F$8:$F$240,0)),"")</f>
        <v>Îles Midway</v>
      </c>
    </row>
    <row r="110" spans="1:7" x14ac:dyDescent="0.25">
      <c r="A110" t="s">
        <v>22474</v>
      </c>
      <c r="B110" s="75">
        <f>IF(--ISNUMBER(IFERROR(SEARCH(Formulaire!$H$15,$A110,1),""))=1,MAX($B$7:B109)+1,"")</f>
        <v>103</v>
      </c>
      <c r="C110" s="75" t="str">
        <f>IFERROR(INDEX($A$8:$A$240,MATCH(ROWS($B$8:B110),$B$8:$B$240,0)),"")</f>
        <v>Îles Salomon</v>
      </c>
      <c r="D110" s="75">
        <f>IF(--ISNUMBER(IFERROR(SEARCH(Formulaire!$H$21,$A110,1),""))=1,MAX($D$7:D109)+1,"")</f>
        <v>103</v>
      </c>
      <c r="E110" s="75" t="str">
        <f>IFERROR(INDEX($A$8:$A$240,MATCH(ROWS($D$8:D110),$D$8:$D$240,0)),"")</f>
        <v>Îles Salomon</v>
      </c>
      <c r="F110" s="75">
        <f>IF(--ISNUMBER(IFERROR(SEARCH(Formulaire!$H$27,$A110,1),""))=1,MAX($F$7:F109)+1,"")</f>
        <v>103</v>
      </c>
      <c r="G110" s="75" t="str">
        <f>IFERROR(INDEX($A$8:$A$240,MATCH(ROWS($F$8:F110),$F$8:$F$240,0)),"")</f>
        <v>Îles Salomon</v>
      </c>
    </row>
    <row r="111" spans="1:7" x14ac:dyDescent="0.25">
      <c r="A111" t="s">
        <v>22492</v>
      </c>
      <c r="B111" s="75">
        <f>IF(--ISNUMBER(IFERROR(SEARCH(Formulaire!$H$15,$A111,1),""))=1,MAX($B$7:B110)+1,"")</f>
        <v>104</v>
      </c>
      <c r="C111" s="75" t="str">
        <f>IFERROR(INDEX($A$8:$A$240,MATCH(ROWS($B$8:B111),$B$8:$B$240,0)),"")</f>
        <v>Îles Turks et Caicos</v>
      </c>
      <c r="D111" s="75">
        <f>IF(--ISNUMBER(IFERROR(SEARCH(Formulaire!$H$21,$A111,1),""))=1,MAX($D$7:D110)+1,"")</f>
        <v>104</v>
      </c>
      <c r="E111" s="75" t="str">
        <f>IFERROR(INDEX($A$8:$A$240,MATCH(ROWS($D$8:D111),$D$8:$D$240,0)),"")</f>
        <v>Îles Turks et Caicos</v>
      </c>
      <c r="F111" s="75">
        <f>IF(--ISNUMBER(IFERROR(SEARCH(Formulaire!$H$27,$A111,1),""))=1,MAX($F$7:F110)+1,"")</f>
        <v>104</v>
      </c>
      <c r="G111" s="75" t="str">
        <f>IFERROR(INDEX($A$8:$A$240,MATCH(ROWS($F$8:F111),$F$8:$F$240,0)),"")</f>
        <v>Îles Turks et Caicos</v>
      </c>
    </row>
    <row r="112" spans="1:7" x14ac:dyDescent="0.25">
      <c r="A112" t="s">
        <v>22498</v>
      </c>
      <c r="B112" s="75">
        <f>IF(--ISNUMBER(IFERROR(SEARCH(Formulaire!$H$15,$A112,1),""))=1,MAX($B$7:B111)+1,"")</f>
        <v>105</v>
      </c>
      <c r="C112" s="75" t="str">
        <f>IFERROR(INDEX($A$8:$A$240,MATCH(ROWS($B$8:B112),$B$8:$B$240,0)),"")</f>
        <v>Îles Vierges</v>
      </c>
      <c r="D112" s="75">
        <f>IF(--ISNUMBER(IFERROR(SEARCH(Formulaire!$H$21,$A112,1),""))=1,MAX($D$7:D111)+1,"")</f>
        <v>105</v>
      </c>
      <c r="E112" s="75" t="str">
        <f>IFERROR(INDEX($A$8:$A$240,MATCH(ROWS($D$8:D112),$D$8:$D$240,0)),"")</f>
        <v>Îles Vierges</v>
      </c>
      <c r="F112" s="75">
        <f>IF(--ISNUMBER(IFERROR(SEARCH(Formulaire!$H$27,$A112,1),""))=1,MAX($F$7:F111)+1,"")</f>
        <v>105</v>
      </c>
      <c r="G112" s="75" t="str">
        <f>IFERROR(INDEX($A$8:$A$240,MATCH(ROWS($F$8:F112),$F$8:$F$240,0)),"")</f>
        <v>Îles Vierges</v>
      </c>
    </row>
    <row r="113" spans="1:7" x14ac:dyDescent="0.25">
      <c r="A113" t="s">
        <v>22415</v>
      </c>
      <c r="B113" s="75">
        <f>IF(--ISNUMBER(IFERROR(SEARCH(Formulaire!$H$15,$A113,1),""))=1,MAX($B$7:B112)+1,"")</f>
        <v>106</v>
      </c>
      <c r="C113" s="75" t="str">
        <f>IFERROR(INDEX($A$8:$A$240,MATCH(ROWS($B$8:B113),$B$8:$B$240,0)),"")</f>
        <v>Inde</v>
      </c>
      <c r="D113" s="75">
        <f>IF(--ISNUMBER(IFERROR(SEARCH(Formulaire!$H$21,$A113,1),""))=1,MAX($D$7:D112)+1,"")</f>
        <v>106</v>
      </c>
      <c r="E113" s="75" t="str">
        <f>IFERROR(INDEX($A$8:$A$240,MATCH(ROWS($D$8:D113),$D$8:$D$240,0)),"")</f>
        <v>Inde</v>
      </c>
      <c r="F113" s="75">
        <f>IF(--ISNUMBER(IFERROR(SEARCH(Formulaire!$H$27,$A113,1),""))=1,MAX($F$7:F112)+1,"")</f>
        <v>106</v>
      </c>
      <c r="G113" s="75" t="str">
        <f>IFERROR(INDEX($A$8:$A$240,MATCH(ROWS($F$8:F113),$F$8:$F$240,0)),"")</f>
        <v>Inde</v>
      </c>
    </row>
    <row r="114" spans="1:7" x14ac:dyDescent="0.25">
      <c r="A114" t="s">
        <v>22416</v>
      </c>
      <c r="B114" s="75">
        <f>IF(--ISNUMBER(IFERROR(SEARCH(Formulaire!$H$15,$A114,1),""))=1,MAX($B$7:B113)+1,"")</f>
        <v>107</v>
      </c>
      <c r="C114" s="75" t="str">
        <f>IFERROR(INDEX($A$8:$A$240,MATCH(ROWS($B$8:B114),$B$8:$B$240,0)),"")</f>
        <v>Indonésie</v>
      </c>
      <c r="D114" s="75">
        <f>IF(--ISNUMBER(IFERROR(SEARCH(Formulaire!$H$21,$A114,1),""))=1,MAX($D$7:D113)+1,"")</f>
        <v>107</v>
      </c>
      <c r="E114" s="75" t="str">
        <f>IFERROR(INDEX($A$8:$A$240,MATCH(ROWS($D$8:D114),$D$8:$D$240,0)),"")</f>
        <v>Indonésie</v>
      </c>
      <c r="F114" s="75">
        <f>IF(--ISNUMBER(IFERROR(SEARCH(Formulaire!$H$27,$A114,1),""))=1,MAX($F$7:F113)+1,"")</f>
        <v>107</v>
      </c>
      <c r="G114" s="75" t="str">
        <f>IFERROR(INDEX($A$8:$A$240,MATCH(ROWS($F$8:F114),$F$8:$F$240,0)),"")</f>
        <v>Indonésie</v>
      </c>
    </row>
    <row r="115" spans="1:7" x14ac:dyDescent="0.25">
      <c r="A115" t="s">
        <v>22417</v>
      </c>
      <c r="B115" s="75">
        <f>IF(--ISNUMBER(IFERROR(SEARCH(Formulaire!$H$15,$A115,1),""))=1,MAX($B$7:B114)+1,"")</f>
        <v>108</v>
      </c>
      <c r="C115" s="75" t="str">
        <f>IFERROR(INDEX($A$8:$A$240,MATCH(ROWS($B$8:B115),$B$8:$B$240,0)),"")</f>
        <v>Irak</v>
      </c>
      <c r="D115" s="75">
        <f>IF(--ISNUMBER(IFERROR(SEARCH(Formulaire!$H$21,$A115,1),""))=1,MAX($D$7:D114)+1,"")</f>
        <v>108</v>
      </c>
      <c r="E115" s="75" t="str">
        <f>IFERROR(INDEX($A$8:$A$240,MATCH(ROWS($D$8:D115),$D$8:$D$240,0)),"")</f>
        <v>Irak</v>
      </c>
      <c r="F115" s="75">
        <f>IF(--ISNUMBER(IFERROR(SEARCH(Formulaire!$H$27,$A115,1),""))=1,MAX($F$7:F114)+1,"")</f>
        <v>108</v>
      </c>
      <c r="G115" s="75" t="str">
        <f>IFERROR(INDEX($A$8:$A$240,MATCH(ROWS($F$8:F115),$F$8:$F$240,0)),"")</f>
        <v>Irak</v>
      </c>
    </row>
    <row r="116" spans="1:7" x14ac:dyDescent="0.25">
      <c r="A116" t="s">
        <v>9341</v>
      </c>
      <c r="B116" s="75">
        <f>IF(--ISNUMBER(IFERROR(SEARCH(Formulaire!$H$15,$A116,1),""))=1,MAX($B$7:B115)+1,"")</f>
        <v>109</v>
      </c>
      <c r="C116" s="75" t="str">
        <f>IFERROR(INDEX($A$8:$A$240,MATCH(ROWS($B$8:B116),$B$8:$B$240,0)),"")</f>
        <v>Iran</v>
      </c>
      <c r="D116" s="75">
        <f>IF(--ISNUMBER(IFERROR(SEARCH(Formulaire!$H$21,$A116,1),""))=1,MAX($D$7:D115)+1,"")</f>
        <v>109</v>
      </c>
      <c r="E116" s="75" t="str">
        <f>IFERROR(INDEX($A$8:$A$240,MATCH(ROWS($D$8:D116),$D$8:$D$240,0)),"")</f>
        <v>Iran</v>
      </c>
      <c r="F116" s="75">
        <f>IF(--ISNUMBER(IFERROR(SEARCH(Formulaire!$H$27,$A116,1),""))=1,MAX($F$7:F115)+1,"")</f>
        <v>109</v>
      </c>
      <c r="G116" s="75" t="str">
        <f>IFERROR(INDEX($A$8:$A$240,MATCH(ROWS($F$8:F116),$F$8:$F$240,0)),"")</f>
        <v>Iran</v>
      </c>
    </row>
    <row r="117" spans="1:7" x14ac:dyDescent="0.25">
      <c r="A117" t="s">
        <v>22418</v>
      </c>
      <c r="B117" s="75">
        <f>IF(--ISNUMBER(IFERROR(SEARCH(Formulaire!$H$15,$A117,1),""))=1,MAX($B$7:B116)+1,"")</f>
        <v>110</v>
      </c>
      <c r="C117" s="75" t="str">
        <f>IFERROR(INDEX($A$8:$A$240,MATCH(ROWS($B$8:B117),$B$8:$B$240,0)),"")</f>
        <v>Irlande</v>
      </c>
      <c r="D117" s="75">
        <f>IF(--ISNUMBER(IFERROR(SEARCH(Formulaire!$H$21,$A117,1),""))=1,MAX($D$7:D116)+1,"")</f>
        <v>110</v>
      </c>
      <c r="E117" s="75" t="str">
        <f>IFERROR(INDEX($A$8:$A$240,MATCH(ROWS($D$8:D117),$D$8:$D$240,0)),"")</f>
        <v>Irlande</v>
      </c>
      <c r="F117" s="75">
        <f>IF(--ISNUMBER(IFERROR(SEARCH(Formulaire!$H$27,$A117,1),""))=1,MAX($F$7:F116)+1,"")</f>
        <v>110</v>
      </c>
      <c r="G117" s="75" t="str">
        <f>IFERROR(INDEX($A$8:$A$240,MATCH(ROWS($F$8:F117),$F$8:$F$240,0)),"")</f>
        <v>Irlande</v>
      </c>
    </row>
    <row r="118" spans="1:7" x14ac:dyDescent="0.25">
      <c r="A118" t="s">
        <v>22414</v>
      </c>
      <c r="B118" s="75">
        <f>IF(--ISNUMBER(IFERROR(SEARCH(Formulaire!$H$15,$A118,1),""))=1,MAX($B$7:B117)+1,"")</f>
        <v>111</v>
      </c>
      <c r="C118" s="75" t="str">
        <f>IFERROR(INDEX($A$8:$A$240,MATCH(ROWS($B$8:B118),$B$8:$B$240,0)),"")</f>
        <v>Islande</v>
      </c>
      <c r="D118" s="75">
        <f>IF(--ISNUMBER(IFERROR(SEARCH(Formulaire!$H$21,$A118,1),""))=1,MAX($D$7:D117)+1,"")</f>
        <v>111</v>
      </c>
      <c r="E118" s="75" t="str">
        <f>IFERROR(INDEX($A$8:$A$240,MATCH(ROWS($D$8:D118),$D$8:$D$240,0)),"")</f>
        <v>Islande</v>
      </c>
      <c r="F118" s="75">
        <f>IF(--ISNUMBER(IFERROR(SEARCH(Formulaire!$H$27,$A118,1),""))=1,MAX($F$7:F117)+1,"")</f>
        <v>111</v>
      </c>
      <c r="G118" s="75" t="str">
        <f>IFERROR(INDEX($A$8:$A$240,MATCH(ROWS($F$8:F118),$F$8:$F$240,0)),"")</f>
        <v>Islande</v>
      </c>
    </row>
    <row r="119" spans="1:7" x14ac:dyDescent="0.25">
      <c r="A119" t="s">
        <v>22420</v>
      </c>
      <c r="B119" s="75">
        <f>IF(--ISNUMBER(IFERROR(SEARCH(Formulaire!$H$15,$A119,1),""))=1,MAX($B$7:B118)+1,"")</f>
        <v>112</v>
      </c>
      <c r="C119" s="75" t="str">
        <f>IFERROR(INDEX($A$8:$A$240,MATCH(ROWS($B$8:B119),$B$8:$B$240,0)),"")</f>
        <v>Israël</v>
      </c>
      <c r="D119" s="75">
        <f>IF(--ISNUMBER(IFERROR(SEARCH(Formulaire!$H$21,$A119,1),""))=1,MAX($D$7:D118)+1,"")</f>
        <v>112</v>
      </c>
      <c r="E119" s="75" t="str">
        <f>IFERROR(INDEX($A$8:$A$240,MATCH(ROWS($D$8:D119),$D$8:$D$240,0)),"")</f>
        <v>Israël</v>
      </c>
      <c r="F119" s="75">
        <f>IF(--ISNUMBER(IFERROR(SEARCH(Formulaire!$H$27,$A119,1),""))=1,MAX($F$7:F118)+1,"")</f>
        <v>112</v>
      </c>
      <c r="G119" s="75" t="str">
        <f>IFERROR(INDEX($A$8:$A$240,MATCH(ROWS($F$8:F119),$F$8:$F$240,0)),"")</f>
        <v>Israël</v>
      </c>
    </row>
    <row r="120" spans="1:7" x14ac:dyDescent="0.25">
      <c r="A120" t="s">
        <v>22421</v>
      </c>
      <c r="B120" s="75">
        <f>IF(--ISNUMBER(IFERROR(SEARCH(Formulaire!$H$15,$A120,1),""))=1,MAX($B$7:B119)+1,"")</f>
        <v>113</v>
      </c>
      <c r="C120" s="75" t="str">
        <f>IFERROR(INDEX($A$8:$A$240,MATCH(ROWS($B$8:B120),$B$8:$B$240,0)),"")</f>
        <v>Italie</v>
      </c>
      <c r="D120" s="75">
        <f>IF(--ISNUMBER(IFERROR(SEARCH(Formulaire!$H$21,$A120,1),""))=1,MAX($D$7:D119)+1,"")</f>
        <v>113</v>
      </c>
      <c r="E120" s="75" t="str">
        <f>IFERROR(INDEX($A$8:$A$240,MATCH(ROWS($D$8:D120),$D$8:$D$240,0)),"")</f>
        <v>Italie</v>
      </c>
      <c r="F120" s="75">
        <f>IF(--ISNUMBER(IFERROR(SEARCH(Formulaire!$H$27,$A120,1),""))=1,MAX($F$7:F119)+1,"")</f>
        <v>113</v>
      </c>
      <c r="G120" s="75" t="str">
        <f>IFERROR(INDEX($A$8:$A$240,MATCH(ROWS($F$8:F120),$F$8:$F$240,0)),"")</f>
        <v>Italie</v>
      </c>
    </row>
    <row r="121" spans="1:7" x14ac:dyDescent="0.25">
      <c r="A121" t="s">
        <v>22422</v>
      </c>
      <c r="B121" s="75">
        <f>IF(--ISNUMBER(IFERROR(SEARCH(Formulaire!$H$15,$A121,1),""))=1,MAX($B$7:B120)+1,"")</f>
        <v>114</v>
      </c>
      <c r="C121" s="75" t="str">
        <f>IFERROR(INDEX($A$8:$A$240,MATCH(ROWS($B$8:B121),$B$8:$B$240,0)),"")</f>
        <v>Jamaïque</v>
      </c>
      <c r="D121" s="75">
        <f>IF(--ISNUMBER(IFERROR(SEARCH(Formulaire!$H$21,$A121,1),""))=1,MAX($D$7:D120)+1,"")</f>
        <v>114</v>
      </c>
      <c r="E121" s="75" t="str">
        <f>IFERROR(INDEX($A$8:$A$240,MATCH(ROWS($D$8:D121),$D$8:$D$240,0)),"")</f>
        <v>Jamaïque</v>
      </c>
      <c r="F121" s="75">
        <f>IF(--ISNUMBER(IFERROR(SEARCH(Formulaire!$H$27,$A121,1),""))=1,MAX($F$7:F120)+1,"")</f>
        <v>114</v>
      </c>
      <c r="G121" s="75" t="str">
        <f>IFERROR(INDEX($A$8:$A$240,MATCH(ROWS($F$8:F121),$F$8:$F$240,0)),"")</f>
        <v>Jamaïque</v>
      </c>
    </row>
    <row r="122" spans="1:7" x14ac:dyDescent="0.25">
      <c r="A122" t="s">
        <v>22423</v>
      </c>
      <c r="B122" s="75">
        <f>IF(--ISNUMBER(IFERROR(SEARCH(Formulaire!$H$15,$A122,1),""))=1,MAX($B$7:B121)+1,"")</f>
        <v>115</v>
      </c>
      <c r="C122" s="75" t="str">
        <f>IFERROR(INDEX($A$8:$A$240,MATCH(ROWS($B$8:B122),$B$8:$B$240,0)),"")</f>
        <v>Japon</v>
      </c>
      <c r="D122" s="75">
        <f>IF(--ISNUMBER(IFERROR(SEARCH(Formulaire!$H$21,$A122,1),""))=1,MAX($D$7:D121)+1,"")</f>
        <v>115</v>
      </c>
      <c r="E122" s="75" t="str">
        <f>IFERROR(INDEX($A$8:$A$240,MATCH(ROWS($D$8:D122),$D$8:$D$240,0)),"")</f>
        <v>Japon</v>
      </c>
      <c r="F122" s="75">
        <f>IF(--ISNUMBER(IFERROR(SEARCH(Formulaire!$H$27,$A122,1),""))=1,MAX($F$7:F121)+1,"")</f>
        <v>115</v>
      </c>
      <c r="G122" s="75" t="str">
        <f>IFERROR(INDEX($A$8:$A$240,MATCH(ROWS($F$8:F122),$F$8:$F$240,0)),"")</f>
        <v>Japon</v>
      </c>
    </row>
    <row r="123" spans="1:7" x14ac:dyDescent="0.25">
      <c r="A123" t="s">
        <v>10238</v>
      </c>
      <c r="B123" s="75">
        <f>IF(--ISNUMBER(IFERROR(SEARCH(Formulaire!$H$15,$A123,1),""))=1,MAX($B$7:B122)+1,"")</f>
        <v>116</v>
      </c>
      <c r="C123" s="75" t="str">
        <f>IFERROR(INDEX($A$8:$A$240,MATCH(ROWS($B$8:B123),$B$8:$B$240,0)),"")</f>
        <v>Jersey</v>
      </c>
      <c r="D123" s="75">
        <f>IF(--ISNUMBER(IFERROR(SEARCH(Formulaire!$H$21,$A123,1),""))=1,MAX($D$7:D122)+1,"")</f>
        <v>116</v>
      </c>
      <c r="E123" s="75" t="str">
        <f>IFERROR(INDEX($A$8:$A$240,MATCH(ROWS($D$8:D123),$D$8:$D$240,0)),"")</f>
        <v>Jersey</v>
      </c>
      <c r="F123" s="75">
        <f>IF(--ISNUMBER(IFERROR(SEARCH(Formulaire!$H$27,$A123,1),""))=1,MAX($F$7:F122)+1,"")</f>
        <v>116</v>
      </c>
      <c r="G123" s="75" t="str">
        <f>IFERROR(INDEX($A$8:$A$240,MATCH(ROWS($F$8:F123),$F$8:$F$240,0)),"")</f>
        <v>Jersey</v>
      </c>
    </row>
    <row r="124" spans="1:7" x14ac:dyDescent="0.25">
      <c r="A124" t="s">
        <v>22425</v>
      </c>
      <c r="B124" s="75">
        <f>IF(--ISNUMBER(IFERROR(SEARCH(Formulaire!$H$15,$A124,1),""))=1,MAX($B$7:B123)+1,"")</f>
        <v>117</v>
      </c>
      <c r="C124" s="75" t="str">
        <f>IFERROR(INDEX($A$8:$A$240,MATCH(ROWS($B$8:B124),$B$8:$B$240,0)),"")</f>
        <v>Jordanie</v>
      </c>
      <c r="D124" s="75">
        <f>IF(--ISNUMBER(IFERROR(SEARCH(Formulaire!$H$21,$A124,1),""))=1,MAX($D$7:D123)+1,"")</f>
        <v>117</v>
      </c>
      <c r="E124" s="75" t="str">
        <f>IFERROR(INDEX($A$8:$A$240,MATCH(ROWS($D$8:D124),$D$8:$D$240,0)),"")</f>
        <v>Jordanie</v>
      </c>
      <c r="F124" s="75">
        <f>IF(--ISNUMBER(IFERROR(SEARCH(Formulaire!$H$27,$A124,1),""))=1,MAX($F$7:F123)+1,"")</f>
        <v>117</v>
      </c>
      <c r="G124" s="75" t="str">
        <f>IFERROR(INDEX($A$8:$A$240,MATCH(ROWS($F$8:F124),$F$8:$F$240,0)),"")</f>
        <v>Jordanie</v>
      </c>
    </row>
    <row r="125" spans="1:7" x14ac:dyDescent="0.25">
      <c r="A125" t="s">
        <v>10264</v>
      </c>
      <c r="B125" s="75">
        <f>IF(--ISNUMBER(IFERROR(SEARCH(Formulaire!$H$15,$A125,1),""))=1,MAX($B$7:B124)+1,"")</f>
        <v>118</v>
      </c>
      <c r="C125" s="75" t="str">
        <f>IFERROR(INDEX($A$8:$A$240,MATCH(ROWS($B$8:B125),$B$8:$B$240,0)),"")</f>
        <v>Kazakhstan</v>
      </c>
      <c r="D125" s="75">
        <f>IF(--ISNUMBER(IFERROR(SEARCH(Formulaire!$H$21,$A125,1),""))=1,MAX($D$7:D124)+1,"")</f>
        <v>118</v>
      </c>
      <c r="E125" s="75" t="str">
        <f>IFERROR(INDEX($A$8:$A$240,MATCH(ROWS($D$8:D125),$D$8:$D$240,0)),"")</f>
        <v>Kazakhstan</v>
      </c>
      <c r="F125" s="75">
        <f>IF(--ISNUMBER(IFERROR(SEARCH(Formulaire!$H$27,$A125,1),""))=1,MAX($F$7:F124)+1,"")</f>
        <v>118</v>
      </c>
      <c r="G125" s="75" t="str">
        <f>IFERROR(INDEX($A$8:$A$240,MATCH(ROWS($F$8:F125),$F$8:$F$240,0)),"")</f>
        <v>Kazakhstan</v>
      </c>
    </row>
    <row r="126" spans="1:7" x14ac:dyDescent="0.25">
      <c r="A126" t="s">
        <v>10345</v>
      </c>
      <c r="B126" s="75">
        <f>IF(--ISNUMBER(IFERROR(SEARCH(Formulaire!$H$15,$A126,1),""))=1,MAX($B$7:B125)+1,"")</f>
        <v>119</v>
      </c>
      <c r="C126" s="75" t="str">
        <f>IFERROR(INDEX($A$8:$A$240,MATCH(ROWS($B$8:B126),$B$8:$B$240,0)),"")</f>
        <v>Kenya</v>
      </c>
      <c r="D126" s="75">
        <f>IF(--ISNUMBER(IFERROR(SEARCH(Formulaire!$H$21,$A126,1),""))=1,MAX($D$7:D125)+1,"")</f>
        <v>119</v>
      </c>
      <c r="E126" s="75" t="str">
        <f>IFERROR(INDEX($A$8:$A$240,MATCH(ROWS($D$8:D126),$D$8:$D$240,0)),"")</f>
        <v>Kenya</v>
      </c>
      <c r="F126" s="75">
        <f>IF(--ISNUMBER(IFERROR(SEARCH(Formulaire!$H$27,$A126,1),""))=1,MAX($F$7:F125)+1,"")</f>
        <v>119</v>
      </c>
      <c r="G126" s="75" t="str">
        <f>IFERROR(INDEX($A$8:$A$240,MATCH(ROWS($F$8:F126),$F$8:$F$240,0)),"")</f>
        <v>Kenya</v>
      </c>
    </row>
    <row r="127" spans="1:7" x14ac:dyDescent="0.25">
      <c r="A127" t="s">
        <v>22427</v>
      </c>
      <c r="B127" s="75">
        <f>IF(--ISNUMBER(IFERROR(SEARCH(Formulaire!$H$15,$A127,1),""))=1,MAX($B$7:B126)+1,"")</f>
        <v>120</v>
      </c>
      <c r="C127" s="75" t="str">
        <f>IFERROR(INDEX($A$8:$A$240,MATCH(ROWS($B$8:B127),$B$8:$B$240,0)),"")</f>
        <v>Kirghizistan</v>
      </c>
      <c r="D127" s="75">
        <f>IF(--ISNUMBER(IFERROR(SEARCH(Formulaire!$H$21,$A127,1),""))=1,MAX($D$7:D126)+1,"")</f>
        <v>120</v>
      </c>
      <c r="E127" s="75" t="str">
        <f>IFERROR(INDEX($A$8:$A$240,MATCH(ROWS($D$8:D127),$D$8:$D$240,0)),"")</f>
        <v>Kirghizistan</v>
      </c>
      <c r="F127" s="75">
        <f>IF(--ISNUMBER(IFERROR(SEARCH(Formulaire!$H$27,$A127,1),""))=1,MAX($F$7:F126)+1,"")</f>
        <v>120</v>
      </c>
      <c r="G127" s="75" t="str">
        <f>IFERROR(INDEX($A$8:$A$240,MATCH(ROWS($F$8:F127),$F$8:$F$240,0)),"")</f>
        <v>Kirghizistan</v>
      </c>
    </row>
    <row r="128" spans="1:7" x14ac:dyDescent="0.25">
      <c r="A128" t="s">
        <v>10437</v>
      </c>
      <c r="B128" s="75">
        <f>IF(--ISNUMBER(IFERROR(SEARCH(Formulaire!$H$15,$A128,1),""))=1,MAX($B$7:B127)+1,"")</f>
        <v>121</v>
      </c>
      <c r="C128" s="75" t="str">
        <f>IFERROR(INDEX($A$8:$A$240,MATCH(ROWS($B$8:B128),$B$8:$B$240,0)),"")</f>
        <v>Kiribati</v>
      </c>
      <c r="D128" s="75">
        <f>IF(--ISNUMBER(IFERROR(SEARCH(Formulaire!$H$21,$A128,1),""))=1,MAX($D$7:D127)+1,"")</f>
        <v>121</v>
      </c>
      <c r="E128" s="75" t="str">
        <f>IFERROR(INDEX($A$8:$A$240,MATCH(ROWS($D$8:D128),$D$8:$D$240,0)),"")</f>
        <v>Kiribati</v>
      </c>
      <c r="F128" s="75">
        <f>IF(--ISNUMBER(IFERROR(SEARCH(Formulaire!$H$27,$A128,1),""))=1,MAX($F$7:F127)+1,"")</f>
        <v>121</v>
      </c>
      <c r="G128" s="75" t="str">
        <f>IFERROR(INDEX($A$8:$A$240,MATCH(ROWS($F$8:F128),$F$8:$F$240,0)),"")</f>
        <v>Kiribati</v>
      </c>
    </row>
    <row r="129" spans="1:7" x14ac:dyDescent="0.25">
      <c r="A129" t="s">
        <v>22426</v>
      </c>
      <c r="B129" s="75">
        <f>IF(--ISNUMBER(IFERROR(SEARCH(Formulaire!$H$15,$A129,1),""))=1,MAX($B$7:B128)+1,"")</f>
        <v>122</v>
      </c>
      <c r="C129" s="75" t="str">
        <f>IFERROR(INDEX($A$8:$A$240,MATCH(ROWS($B$8:B129),$B$8:$B$240,0)),"")</f>
        <v>Koweït</v>
      </c>
      <c r="D129" s="75">
        <f>IF(--ISNUMBER(IFERROR(SEARCH(Formulaire!$H$21,$A129,1),""))=1,MAX($D$7:D128)+1,"")</f>
        <v>122</v>
      </c>
      <c r="E129" s="75" t="str">
        <f>IFERROR(INDEX($A$8:$A$240,MATCH(ROWS($D$8:D129),$D$8:$D$240,0)),"")</f>
        <v>Koweït</v>
      </c>
      <c r="F129" s="75">
        <f>IF(--ISNUMBER(IFERROR(SEARCH(Formulaire!$H$27,$A129,1),""))=1,MAX($F$7:F128)+1,"")</f>
        <v>122</v>
      </c>
      <c r="G129" s="75" t="str">
        <f>IFERROR(INDEX($A$8:$A$240,MATCH(ROWS($F$8:F129),$F$8:$F$240,0)),"")</f>
        <v>Koweït</v>
      </c>
    </row>
    <row r="130" spans="1:7" x14ac:dyDescent="0.25">
      <c r="A130" t="s">
        <v>10531</v>
      </c>
      <c r="B130" s="75">
        <f>IF(--ISNUMBER(IFERROR(SEARCH(Formulaire!$H$15,$A130,1),""))=1,MAX($B$7:B129)+1,"")</f>
        <v>123</v>
      </c>
      <c r="C130" s="75" t="str">
        <f>IFERROR(INDEX($A$8:$A$240,MATCH(ROWS($B$8:B130),$B$8:$B$240,0)),"")</f>
        <v>Laos</v>
      </c>
      <c r="D130" s="75">
        <f>IF(--ISNUMBER(IFERROR(SEARCH(Formulaire!$H$21,$A130,1),""))=1,MAX($D$7:D129)+1,"")</f>
        <v>123</v>
      </c>
      <c r="E130" s="75" t="str">
        <f>IFERROR(INDEX($A$8:$A$240,MATCH(ROWS($D$8:D130),$D$8:$D$240,0)),"")</f>
        <v>Laos</v>
      </c>
      <c r="F130" s="75">
        <f>IF(--ISNUMBER(IFERROR(SEARCH(Formulaire!$H$27,$A130,1),""))=1,MAX($F$7:F129)+1,"")</f>
        <v>123</v>
      </c>
      <c r="G130" s="75" t="str">
        <f>IFERROR(INDEX($A$8:$A$240,MATCH(ROWS($F$8:F130),$F$8:$F$240,0)),"")</f>
        <v>Laos</v>
      </c>
    </row>
    <row r="131" spans="1:7" x14ac:dyDescent="0.25">
      <c r="A131" t="s">
        <v>10594</v>
      </c>
      <c r="B131" s="75">
        <f>IF(--ISNUMBER(IFERROR(SEARCH(Formulaire!$H$15,$A131,1),""))=1,MAX($B$7:B130)+1,"")</f>
        <v>124</v>
      </c>
      <c r="C131" s="75" t="str">
        <f>IFERROR(INDEX($A$8:$A$240,MATCH(ROWS($B$8:B131),$B$8:$B$240,0)),"")</f>
        <v>Lesotho</v>
      </c>
      <c r="D131" s="75">
        <f>IF(--ISNUMBER(IFERROR(SEARCH(Formulaire!$H$21,$A131,1),""))=1,MAX($D$7:D130)+1,"")</f>
        <v>124</v>
      </c>
      <c r="E131" s="75" t="str">
        <f>IFERROR(INDEX($A$8:$A$240,MATCH(ROWS($D$8:D131),$D$8:$D$240,0)),"")</f>
        <v>Lesotho</v>
      </c>
      <c r="F131" s="75">
        <f>IF(--ISNUMBER(IFERROR(SEARCH(Formulaire!$H$27,$A131,1),""))=1,MAX($F$7:F130)+1,"")</f>
        <v>124</v>
      </c>
      <c r="G131" s="75" t="str">
        <f>IFERROR(INDEX($A$8:$A$240,MATCH(ROWS($F$8:F131),$F$8:$F$240,0)),"")</f>
        <v>Lesotho</v>
      </c>
    </row>
    <row r="132" spans="1:7" x14ac:dyDescent="0.25">
      <c r="A132" t="s">
        <v>22428</v>
      </c>
      <c r="B132" s="75">
        <f>IF(--ISNUMBER(IFERROR(SEARCH(Formulaire!$H$15,$A132,1),""))=1,MAX($B$7:B131)+1,"")</f>
        <v>125</v>
      </c>
      <c r="C132" s="75" t="str">
        <f>IFERROR(INDEX($A$8:$A$240,MATCH(ROWS($B$8:B132),$B$8:$B$240,0)),"")</f>
        <v>Lettonie</v>
      </c>
      <c r="D132" s="75">
        <f>IF(--ISNUMBER(IFERROR(SEARCH(Formulaire!$H$21,$A132,1),""))=1,MAX($D$7:D131)+1,"")</f>
        <v>125</v>
      </c>
      <c r="E132" s="75" t="str">
        <f>IFERROR(INDEX($A$8:$A$240,MATCH(ROWS($D$8:D132),$D$8:$D$240,0)),"")</f>
        <v>Lettonie</v>
      </c>
      <c r="F132" s="75">
        <f>IF(--ISNUMBER(IFERROR(SEARCH(Formulaire!$H$27,$A132,1),""))=1,MAX($F$7:F131)+1,"")</f>
        <v>125</v>
      </c>
      <c r="G132" s="75" t="str">
        <f>IFERROR(INDEX($A$8:$A$240,MATCH(ROWS($F$8:F132),$F$8:$F$240,0)),"")</f>
        <v>Lettonie</v>
      </c>
    </row>
    <row r="133" spans="1:7" x14ac:dyDescent="0.25">
      <c r="A133" t="s">
        <v>22429</v>
      </c>
      <c r="B133" s="75">
        <f>IF(--ISNUMBER(IFERROR(SEARCH(Formulaire!$H$15,$A133,1),""))=1,MAX($B$7:B132)+1,"")</f>
        <v>126</v>
      </c>
      <c r="C133" s="75" t="str">
        <f>IFERROR(INDEX($A$8:$A$240,MATCH(ROWS($B$8:B133),$B$8:$B$240,0)),"")</f>
        <v>Liban</v>
      </c>
      <c r="D133" s="75">
        <f>IF(--ISNUMBER(IFERROR(SEARCH(Formulaire!$H$21,$A133,1),""))=1,MAX($D$7:D132)+1,"")</f>
        <v>126</v>
      </c>
      <c r="E133" s="75" t="str">
        <f>IFERROR(INDEX($A$8:$A$240,MATCH(ROWS($D$8:D133),$D$8:$D$240,0)),"")</f>
        <v>Liban</v>
      </c>
      <c r="F133" s="75">
        <f>IF(--ISNUMBER(IFERROR(SEARCH(Formulaire!$H$27,$A133,1),""))=1,MAX($F$7:F132)+1,"")</f>
        <v>126</v>
      </c>
      <c r="G133" s="75" t="str">
        <f>IFERROR(INDEX($A$8:$A$240,MATCH(ROWS($F$8:F133),$F$8:$F$240,0)),"")</f>
        <v>Liban</v>
      </c>
    </row>
    <row r="134" spans="1:7" x14ac:dyDescent="0.25">
      <c r="A134" t="s">
        <v>5979</v>
      </c>
      <c r="B134" s="75">
        <f>IF(--ISNUMBER(IFERROR(SEARCH(Formulaire!$H$15,$A134,1),""))=1,MAX($B$7:B133)+1,"")</f>
        <v>127</v>
      </c>
      <c r="C134" s="75" t="str">
        <f>IFERROR(INDEX($A$8:$A$240,MATCH(ROWS($B$8:B134),$B$8:$B$240,0)),"")</f>
        <v>Liberia</v>
      </c>
      <c r="D134" s="75">
        <f>IF(--ISNUMBER(IFERROR(SEARCH(Formulaire!$H$21,$A134,1),""))=1,MAX($D$7:D133)+1,"")</f>
        <v>127</v>
      </c>
      <c r="E134" s="75" t="str">
        <f>IFERROR(INDEX($A$8:$A$240,MATCH(ROWS($D$8:D134),$D$8:$D$240,0)),"")</f>
        <v>Liberia</v>
      </c>
      <c r="F134" s="75">
        <f>IF(--ISNUMBER(IFERROR(SEARCH(Formulaire!$H$27,$A134,1),""))=1,MAX($F$7:F133)+1,"")</f>
        <v>127</v>
      </c>
      <c r="G134" s="75" t="str">
        <f>IFERROR(INDEX($A$8:$A$240,MATCH(ROWS($F$8:F134),$F$8:$F$240,0)),"")</f>
        <v>Liberia</v>
      </c>
    </row>
    <row r="135" spans="1:7" x14ac:dyDescent="0.25">
      <c r="A135" t="s">
        <v>22430</v>
      </c>
      <c r="B135" s="75">
        <f>IF(--ISNUMBER(IFERROR(SEARCH(Formulaire!$H$15,$A135,1),""))=1,MAX($B$7:B134)+1,"")</f>
        <v>128</v>
      </c>
      <c r="C135" s="75" t="str">
        <f>IFERROR(INDEX($A$8:$A$240,MATCH(ROWS($B$8:B135),$B$8:$B$240,0)),"")</f>
        <v>Libye</v>
      </c>
      <c r="D135" s="75">
        <f>IF(--ISNUMBER(IFERROR(SEARCH(Formulaire!$H$21,$A135,1),""))=1,MAX($D$7:D134)+1,"")</f>
        <v>128</v>
      </c>
      <c r="E135" s="75" t="str">
        <f>IFERROR(INDEX($A$8:$A$240,MATCH(ROWS($D$8:D135),$D$8:$D$240,0)),"")</f>
        <v>Libye</v>
      </c>
      <c r="F135" s="75">
        <f>IF(--ISNUMBER(IFERROR(SEARCH(Formulaire!$H$27,$A135,1),""))=1,MAX($F$7:F134)+1,"")</f>
        <v>128</v>
      </c>
      <c r="G135" s="75" t="str">
        <f>IFERROR(INDEX($A$8:$A$240,MATCH(ROWS($F$8:F135),$F$8:$F$240,0)),"")</f>
        <v>Libye</v>
      </c>
    </row>
    <row r="136" spans="1:7" x14ac:dyDescent="0.25">
      <c r="A136" t="s">
        <v>22431</v>
      </c>
      <c r="B136" s="75">
        <f>IF(--ISNUMBER(IFERROR(SEARCH(Formulaire!$H$15,$A136,1),""))=1,MAX($B$7:B135)+1,"")</f>
        <v>129</v>
      </c>
      <c r="C136" s="75" t="str">
        <f>IFERROR(INDEX($A$8:$A$240,MATCH(ROWS($B$8:B136),$B$8:$B$240,0)),"")</f>
        <v>Lituanie</v>
      </c>
      <c r="D136" s="75">
        <f>IF(--ISNUMBER(IFERROR(SEARCH(Formulaire!$H$21,$A136,1),""))=1,MAX($D$7:D135)+1,"")</f>
        <v>129</v>
      </c>
      <c r="E136" s="75" t="str">
        <f>IFERROR(INDEX($A$8:$A$240,MATCH(ROWS($D$8:D136),$D$8:$D$240,0)),"")</f>
        <v>Lituanie</v>
      </c>
      <c r="F136" s="75">
        <f>IF(--ISNUMBER(IFERROR(SEARCH(Formulaire!$H$27,$A136,1),""))=1,MAX($F$7:F135)+1,"")</f>
        <v>129</v>
      </c>
      <c r="G136" s="75" t="str">
        <f>IFERROR(INDEX($A$8:$A$240,MATCH(ROWS($F$8:F136),$F$8:$F$240,0)),"")</f>
        <v>Lituanie</v>
      </c>
    </row>
    <row r="137" spans="1:7" x14ac:dyDescent="0.25">
      <c r="A137" t="s">
        <v>10675</v>
      </c>
      <c r="B137" s="75">
        <f>IF(--ISNUMBER(IFERROR(SEARCH(Formulaire!$H$15,$A137,1),""))=1,MAX($B$7:B136)+1,"")</f>
        <v>130</v>
      </c>
      <c r="C137" s="75" t="str">
        <f>IFERROR(INDEX($A$8:$A$240,MATCH(ROWS($B$8:B137),$B$8:$B$240,0)),"")</f>
        <v>Luxembourg</v>
      </c>
      <c r="D137" s="75">
        <f>IF(--ISNUMBER(IFERROR(SEARCH(Formulaire!$H$21,$A137,1),""))=1,MAX($D$7:D136)+1,"")</f>
        <v>130</v>
      </c>
      <c r="E137" s="75" t="str">
        <f>IFERROR(INDEX($A$8:$A$240,MATCH(ROWS($D$8:D137),$D$8:$D$240,0)),"")</f>
        <v>Luxembourg</v>
      </c>
      <c r="F137" s="75">
        <f>IF(--ISNUMBER(IFERROR(SEARCH(Formulaire!$H$27,$A137,1),""))=1,MAX($F$7:F136)+1,"")</f>
        <v>130</v>
      </c>
      <c r="G137" s="75" t="str">
        <f>IFERROR(INDEX($A$8:$A$240,MATCH(ROWS($F$8:F137),$F$8:$F$240,0)),"")</f>
        <v>Luxembourg</v>
      </c>
    </row>
    <row r="138" spans="1:7" x14ac:dyDescent="0.25">
      <c r="A138" t="s">
        <v>22432</v>
      </c>
      <c r="B138" s="75">
        <f>IF(--ISNUMBER(IFERROR(SEARCH(Formulaire!$H$15,$A138,1),""))=1,MAX($B$7:B137)+1,"")</f>
        <v>131</v>
      </c>
      <c r="C138" s="75" t="str">
        <f>IFERROR(INDEX($A$8:$A$240,MATCH(ROWS($B$8:B138),$B$8:$B$240,0)),"")</f>
        <v>Macao</v>
      </c>
      <c r="D138" s="75">
        <f>IF(--ISNUMBER(IFERROR(SEARCH(Formulaire!$H$21,$A138,1),""))=1,MAX($D$7:D137)+1,"")</f>
        <v>131</v>
      </c>
      <c r="E138" s="75" t="str">
        <f>IFERROR(INDEX($A$8:$A$240,MATCH(ROWS($D$8:D138),$D$8:$D$240,0)),"")</f>
        <v>Macao</v>
      </c>
      <c r="F138" s="75">
        <f>IF(--ISNUMBER(IFERROR(SEARCH(Formulaire!$H$27,$A138,1),""))=1,MAX($F$7:F137)+1,"")</f>
        <v>131</v>
      </c>
      <c r="G138" s="75" t="str">
        <f>IFERROR(INDEX($A$8:$A$240,MATCH(ROWS($F$8:F138),$F$8:$F$240,0)),"")</f>
        <v>Macao</v>
      </c>
    </row>
    <row r="139" spans="1:7" x14ac:dyDescent="0.25">
      <c r="A139" t="s">
        <v>22433</v>
      </c>
      <c r="B139" s="75">
        <f>IF(--ISNUMBER(IFERROR(SEARCH(Formulaire!$H$15,$A139,1),""))=1,MAX($B$7:B138)+1,"")</f>
        <v>132</v>
      </c>
      <c r="C139" s="75" t="str">
        <f>IFERROR(INDEX($A$8:$A$240,MATCH(ROWS($B$8:B139),$B$8:$B$240,0)),"")</f>
        <v>Macédoine</v>
      </c>
      <c r="D139" s="75">
        <f>IF(--ISNUMBER(IFERROR(SEARCH(Formulaire!$H$21,$A139,1),""))=1,MAX($D$7:D138)+1,"")</f>
        <v>132</v>
      </c>
      <c r="E139" s="75" t="str">
        <f>IFERROR(INDEX($A$8:$A$240,MATCH(ROWS($D$8:D139),$D$8:$D$240,0)),"")</f>
        <v>Macédoine</v>
      </c>
      <c r="F139" s="75">
        <f>IF(--ISNUMBER(IFERROR(SEARCH(Formulaire!$H$27,$A139,1),""))=1,MAX($F$7:F138)+1,"")</f>
        <v>132</v>
      </c>
      <c r="G139" s="75" t="str">
        <f>IFERROR(INDEX($A$8:$A$240,MATCH(ROWS($F$8:F139),$F$8:$F$240,0)),"")</f>
        <v>Macédoine</v>
      </c>
    </row>
    <row r="140" spans="1:7" x14ac:dyDescent="0.25">
      <c r="A140" t="s">
        <v>10693</v>
      </c>
      <c r="B140" s="75">
        <f>IF(--ISNUMBER(IFERROR(SEARCH(Formulaire!$H$15,$A140,1),""))=1,MAX($B$7:B139)+1,"")</f>
        <v>133</v>
      </c>
      <c r="C140" s="75" t="str">
        <f>IFERROR(INDEX($A$8:$A$240,MATCH(ROWS($B$8:B140),$B$8:$B$240,0)),"")</f>
        <v>Madagascar</v>
      </c>
      <c r="D140" s="75">
        <f>IF(--ISNUMBER(IFERROR(SEARCH(Formulaire!$H$21,$A140,1),""))=1,MAX($D$7:D139)+1,"")</f>
        <v>133</v>
      </c>
      <c r="E140" s="75" t="str">
        <f>IFERROR(INDEX($A$8:$A$240,MATCH(ROWS($D$8:D140),$D$8:$D$240,0)),"")</f>
        <v>Madagascar</v>
      </c>
      <c r="F140" s="75">
        <f>IF(--ISNUMBER(IFERROR(SEARCH(Formulaire!$H$27,$A140,1),""))=1,MAX($F$7:F139)+1,"")</f>
        <v>133</v>
      </c>
      <c r="G140" s="75" t="str">
        <f>IFERROR(INDEX($A$8:$A$240,MATCH(ROWS($F$8:F140),$F$8:$F$240,0)),"")</f>
        <v>Madagascar</v>
      </c>
    </row>
    <row r="141" spans="1:7" x14ac:dyDescent="0.25">
      <c r="A141" t="s">
        <v>22434</v>
      </c>
      <c r="B141" s="75">
        <f>IF(--ISNUMBER(IFERROR(SEARCH(Formulaire!$H$15,$A141,1),""))=1,MAX($B$7:B140)+1,"")</f>
        <v>134</v>
      </c>
      <c r="C141" s="75" t="str">
        <f>IFERROR(INDEX($A$8:$A$240,MATCH(ROWS($B$8:B141),$B$8:$B$240,0)),"")</f>
        <v>Malaisie</v>
      </c>
      <c r="D141" s="75">
        <f>IF(--ISNUMBER(IFERROR(SEARCH(Formulaire!$H$21,$A141,1),""))=1,MAX($D$7:D140)+1,"")</f>
        <v>134</v>
      </c>
      <c r="E141" s="75" t="str">
        <f>IFERROR(INDEX($A$8:$A$240,MATCH(ROWS($D$8:D141),$D$8:$D$240,0)),"")</f>
        <v>Malaisie</v>
      </c>
      <c r="F141" s="75">
        <f>IF(--ISNUMBER(IFERROR(SEARCH(Formulaire!$H$27,$A141,1),""))=1,MAX($F$7:F140)+1,"")</f>
        <v>134</v>
      </c>
      <c r="G141" s="75" t="str">
        <f>IFERROR(INDEX($A$8:$A$240,MATCH(ROWS($F$8:F141),$F$8:$F$240,0)),"")</f>
        <v>Malaisie</v>
      </c>
    </row>
    <row r="142" spans="1:7" x14ac:dyDescent="0.25">
      <c r="A142" t="s">
        <v>10862</v>
      </c>
      <c r="B142" s="75">
        <f>IF(--ISNUMBER(IFERROR(SEARCH(Formulaire!$H$15,$A142,1),""))=1,MAX($B$7:B141)+1,"")</f>
        <v>135</v>
      </c>
      <c r="C142" s="75" t="str">
        <f>IFERROR(INDEX($A$8:$A$240,MATCH(ROWS($B$8:B142),$B$8:$B$240,0)),"")</f>
        <v>Malawi</v>
      </c>
      <c r="D142" s="75">
        <f>IF(--ISNUMBER(IFERROR(SEARCH(Formulaire!$H$21,$A142,1),""))=1,MAX($D$7:D141)+1,"")</f>
        <v>135</v>
      </c>
      <c r="E142" s="75" t="str">
        <f>IFERROR(INDEX($A$8:$A$240,MATCH(ROWS($D$8:D142),$D$8:$D$240,0)),"")</f>
        <v>Malawi</v>
      </c>
      <c r="F142" s="75">
        <f>IF(--ISNUMBER(IFERROR(SEARCH(Formulaire!$H$27,$A142,1),""))=1,MAX($F$7:F141)+1,"")</f>
        <v>135</v>
      </c>
      <c r="G142" s="75" t="str">
        <f>IFERROR(INDEX($A$8:$A$240,MATCH(ROWS($F$8:F142),$F$8:$F$240,0)),"")</f>
        <v>Malawi</v>
      </c>
    </row>
    <row r="143" spans="1:7" x14ac:dyDescent="0.25">
      <c r="A143" t="s">
        <v>11039</v>
      </c>
      <c r="B143" s="75">
        <f>IF(--ISNUMBER(IFERROR(SEARCH(Formulaire!$H$15,$A143,1),""))=1,MAX($B$7:B142)+1,"")</f>
        <v>136</v>
      </c>
      <c r="C143" s="75" t="str">
        <f>IFERROR(INDEX($A$8:$A$240,MATCH(ROWS($B$8:B143),$B$8:$B$240,0)),"")</f>
        <v>Maldives</v>
      </c>
      <c r="D143" s="75">
        <f>IF(--ISNUMBER(IFERROR(SEARCH(Formulaire!$H$21,$A143,1),""))=1,MAX($D$7:D142)+1,"")</f>
        <v>136</v>
      </c>
      <c r="E143" s="75" t="str">
        <f>IFERROR(INDEX($A$8:$A$240,MATCH(ROWS($D$8:D143),$D$8:$D$240,0)),"")</f>
        <v>Maldives</v>
      </c>
      <c r="F143" s="75">
        <f>IF(--ISNUMBER(IFERROR(SEARCH(Formulaire!$H$27,$A143,1),""))=1,MAX($F$7:F142)+1,"")</f>
        <v>136</v>
      </c>
      <c r="G143" s="75" t="str">
        <f>IFERROR(INDEX($A$8:$A$240,MATCH(ROWS($F$8:F143),$F$8:$F$240,0)),"")</f>
        <v>Maldives</v>
      </c>
    </row>
    <row r="144" spans="1:7" x14ac:dyDescent="0.25">
      <c r="A144" t="s">
        <v>11084</v>
      </c>
      <c r="B144" s="75">
        <f>IF(--ISNUMBER(IFERROR(SEARCH(Formulaire!$H$15,$A144,1),""))=1,MAX($B$7:B143)+1,"")</f>
        <v>137</v>
      </c>
      <c r="C144" s="75" t="str">
        <f>IFERROR(INDEX($A$8:$A$240,MATCH(ROWS($B$8:B144),$B$8:$B$240,0)),"")</f>
        <v>Mali</v>
      </c>
      <c r="D144" s="75">
        <f>IF(--ISNUMBER(IFERROR(SEARCH(Formulaire!$H$21,$A144,1),""))=1,MAX($D$7:D143)+1,"")</f>
        <v>137</v>
      </c>
      <c r="E144" s="75" t="str">
        <f>IFERROR(INDEX($A$8:$A$240,MATCH(ROWS($D$8:D144),$D$8:$D$240,0)),"")</f>
        <v>Mali</v>
      </c>
      <c r="F144" s="75">
        <f>IF(--ISNUMBER(IFERROR(SEARCH(Formulaire!$H$27,$A144,1),""))=1,MAX($F$7:F143)+1,"")</f>
        <v>137</v>
      </c>
      <c r="G144" s="75" t="str">
        <f>IFERROR(INDEX($A$8:$A$240,MATCH(ROWS($F$8:F144),$F$8:$F$240,0)),"")</f>
        <v>Mali</v>
      </c>
    </row>
    <row r="145" spans="1:7" x14ac:dyDescent="0.25">
      <c r="A145" t="s">
        <v>22435</v>
      </c>
      <c r="B145" s="75">
        <f>IF(--ISNUMBER(IFERROR(SEARCH(Formulaire!$H$15,$A145,1),""))=1,MAX($B$7:B144)+1,"")</f>
        <v>138</v>
      </c>
      <c r="C145" s="75" t="str">
        <f>IFERROR(INDEX($A$8:$A$240,MATCH(ROWS($B$8:B145),$B$8:$B$240,0)),"")</f>
        <v>Malte</v>
      </c>
      <c r="D145" s="75">
        <f>IF(--ISNUMBER(IFERROR(SEARCH(Formulaire!$H$21,$A145,1),""))=1,MAX($D$7:D144)+1,"")</f>
        <v>138</v>
      </c>
      <c r="E145" s="75" t="str">
        <f>IFERROR(INDEX($A$8:$A$240,MATCH(ROWS($D$8:D145),$D$8:$D$240,0)),"")</f>
        <v>Malte</v>
      </c>
      <c r="F145" s="75">
        <f>IF(--ISNUMBER(IFERROR(SEARCH(Formulaire!$H$27,$A145,1),""))=1,MAX($F$7:F144)+1,"")</f>
        <v>138</v>
      </c>
      <c r="G145" s="75" t="str">
        <f>IFERROR(INDEX($A$8:$A$240,MATCH(ROWS($F$8:F145),$F$8:$F$240,0)),"")</f>
        <v>Malte</v>
      </c>
    </row>
    <row r="146" spans="1:7" x14ac:dyDescent="0.25">
      <c r="A146" t="s">
        <v>22454</v>
      </c>
      <c r="B146" s="75">
        <f>IF(--ISNUMBER(IFERROR(SEARCH(Formulaire!$H$15,$A146,1),""))=1,MAX($B$7:B145)+1,"")</f>
        <v>139</v>
      </c>
      <c r="C146" s="75" t="str">
        <f>IFERROR(INDEX($A$8:$A$240,MATCH(ROWS($B$8:B146),$B$8:$B$240,0)),"")</f>
        <v>Mariannes du Nord (îles)</v>
      </c>
      <c r="D146" s="75">
        <f>IF(--ISNUMBER(IFERROR(SEARCH(Formulaire!$H$21,$A146,1),""))=1,MAX($D$7:D145)+1,"")</f>
        <v>139</v>
      </c>
      <c r="E146" s="75" t="str">
        <f>IFERROR(INDEX($A$8:$A$240,MATCH(ROWS($D$8:D146),$D$8:$D$240,0)),"")</f>
        <v>Mariannes du Nord (îles)</v>
      </c>
      <c r="F146" s="75">
        <f>IF(--ISNUMBER(IFERROR(SEARCH(Formulaire!$H$27,$A146,1),""))=1,MAX($F$7:F145)+1,"")</f>
        <v>139</v>
      </c>
      <c r="G146" s="75" t="str">
        <f>IFERROR(INDEX($A$8:$A$240,MATCH(ROWS($F$8:F146),$F$8:$F$240,0)),"")</f>
        <v>Mariannes du Nord (îles)</v>
      </c>
    </row>
    <row r="147" spans="1:7" x14ac:dyDescent="0.25">
      <c r="A147" t="s">
        <v>22445</v>
      </c>
      <c r="B147" s="75">
        <f>IF(--ISNUMBER(IFERROR(SEARCH(Formulaire!$H$15,$A147,1),""))=1,MAX($B$7:B146)+1,"")</f>
        <v>140</v>
      </c>
      <c r="C147" s="75" t="str">
        <f>IFERROR(INDEX($A$8:$A$240,MATCH(ROWS($B$8:B147),$B$8:$B$240,0)),"")</f>
        <v>Maroc</v>
      </c>
      <c r="D147" s="75">
        <f>IF(--ISNUMBER(IFERROR(SEARCH(Formulaire!$H$21,$A147,1),""))=1,MAX($D$7:D146)+1,"")</f>
        <v>140</v>
      </c>
      <c r="E147" s="75" t="str">
        <f>IFERROR(INDEX($A$8:$A$240,MATCH(ROWS($D$8:D147),$D$8:$D$240,0)),"")</f>
        <v>Maroc</v>
      </c>
      <c r="F147" s="75">
        <f>IF(--ISNUMBER(IFERROR(SEARCH(Formulaire!$H$27,$A147,1),""))=1,MAX($F$7:F146)+1,"")</f>
        <v>140</v>
      </c>
      <c r="G147" s="75" t="str">
        <f>IFERROR(INDEX($A$8:$A$240,MATCH(ROWS($F$8:F147),$F$8:$F$240,0)),"")</f>
        <v>Maroc</v>
      </c>
    </row>
    <row r="148" spans="1:7" x14ac:dyDescent="0.25">
      <c r="A148" t="s">
        <v>11146</v>
      </c>
      <c r="B148" s="75">
        <f>IF(--ISNUMBER(IFERROR(SEARCH(Formulaire!$H$15,$A148,1),""))=1,MAX($B$7:B147)+1,"")</f>
        <v>141</v>
      </c>
      <c r="C148" s="75" t="str">
        <f>IFERROR(INDEX($A$8:$A$240,MATCH(ROWS($B$8:B148),$B$8:$B$240,0)),"")</f>
        <v>Martinique</v>
      </c>
      <c r="D148" s="75">
        <f>IF(--ISNUMBER(IFERROR(SEARCH(Formulaire!$H$21,$A148,1),""))=1,MAX($D$7:D147)+1,"")</f>
        <v>141</v>
      </c>
      <c r="E148" s="75" t="str">
        <f>IFERROR(INDEX($A$8:$A$240,MATCH(ROWS($D$8:D148),$D$8:$D$240,0)),"")</f>
        <v>Martinique</v>
      </c>
      <c r="F148" s="75">
        <f>IF(--ISNUMBER(IFERROR(SEARCH(Formulaire!$H$27,$A148,1),""))=1,MAX($F$7:F147)+1,"")</f>
        <v>141</v>
      </c>
      <c r="G148" s="75" t="str">
        <f>IFERROR(INDEX($A$8:$A$240,MATCH(ROWS($F$8:F148),$F$8:$F$240,0)),"")</f>
        <v>Martinique</v>
      </c>
    </row>
    <row r="149" spans="1:7" x14ac:dyDescent="0.25">
      <c r="A149" t="s">
        <v>22438</v>
      </c>
      <c r="B149" s="75">
        <f>IF(--ISNUMBER(IFERROR(SEARCH(Formulaire!$H$15,$A149,1),""))=1,MAX($B$7:B148)+1,"")</f>
        <v>142</v>
      </c>
      <c r="C149" s="75" t="str">
        <f>IFERROR(INDEX($A$8:$A$240,MATCH(ROWS($B$8:B149),$B$8:$B$240,0)),"")</f>
        <v>Maurice</v>
      </c>
      <c r="D149" s="75">
        <f>IF(--ISNUMBER(IFERROR(SEARCH(Formulaire!$H$21,$A149,1),""))=1,MAX($D$7:D148)+1,"")</f>
        <v>142</v>
      </c>
      <c r="E149" s="75" t="str">
        <f>IFERROR(INDEX($A$8:$A$240,MATCH(ROWS($D$8:D149),$D$8:$D$240,0)),"")</f>
        <v>Maurice</v>
      </c>
      <c r="F149" s="75">
        <f>IF(--ISNUMBER(IFERROR(SEARCH(Formulaire!$H$27,$A149,1),""))=1,MAX($F$7:F148)+1,"")</f>
        <v>142</v>
      </c>
      <c r="G149" s="75" t="str">
        <f>IFERROR(INDEX($A$8:$A$240,MATCH(ROWS($F$8:F149),$F$8:$F$240,0)),"")</f>
        <v>Maurice</v>
      </c>
    </row>
    <row r="150" spans="1:7" x14ac:dyDescent="0.25">
      <c r="A150" t="s">
        <v>22437</v>
      </c>
      <c r="B150" s="75">
        <f>IF(--ISNUMBER(IFERROR(SEARCH(Formulaire!$H$15,$A150,1),""))=1,MAX($B$7:B149)+1,"")</f>
        <v>143</v>
      </c>
      <c r="C150" s="75" t="str">
        <f>IFERROR(INDEX($A$8:$A$240,MATCH(ROWS($B$8:B150),$B$8:$B$240,0)),"")</f>
        <v>Mauritanie</v>
      </c>
      <c r="D150" s="75">
        <f>IF(--ISNUMBER(IFERROR(SEARCH(Formulaire!$H$21,$A150,1),""))=1,MAX($D$7:D149)+1,"")</f>
        <v>143</v>
      </c>
      <c r="E150" s="75" t="str">
        <f>IFERROR(INDEX($A$8:$A$240,MATCH(ROWS($D$8:D150),$D$8:$D$240,0)),"")</f>
        <v>Mauritanie</v>
      </c>
      <c r="F150" s="75">
        <f>IF(--ISNUMBER(IFERROR(SEARCH(Formulaire!$H$27,$A150,1),""))=1,MAX($F$7:F149)+1,"")</f>
        <v>143</v>
      </c>
      <c r="G150" s="75" t="str">
        <f>IFERROR(INDEX($A$8:$A$240,MATCH(ROWS($F$8:F150),$F$8:$F$240,0)),"")</f>
        <v>Mauritanie</v>
      </c>
    </row>
    <row r="151" spans="1:7" x14ac:dyDescent="0.25">
      <c r="A151" t="s">
        <v>11201</v>
      </c>
      <c r="B151" s="75">
        <f>IF(--ISNUMBER(IFERROR(SEARCH(Formulaire!$H$15,$A151,1),""))=1,MAX($B$7:B150)+1,"")</f>
        <v>144</v>
      </c>
      <c r="C151" s="75" t="str">
        <f>IFERROR(INDEX($A$8:$A$240,MATCH(ROWS($B$8:B151),$B$8:$B$240,0)),"")</f>
        <v>Mayotte</v>
      </c>
      <c r="D151" s="75">
        <f>IF(--ISNUMBER(IFERROR(SEARCH(Formulaire!$H$21,$A151,1),""))=1,MAX($D$7:D150)+1,"")</f>
        <v>144</v>
      </c>
      <c r="E151" s="75" t="str">
        <f>IFERROR(INDEX($A$8:$A$240,MATCH(ROWS($D$8:D151),$D$8:$D$240,0)),"")</f>
        <v>Mayotte</v>
      </c>
      <c r="F151" s="75">
        <f>IF(--ISNUMBER(IFERROR(SEARCH(Formulaire!$H$27,$A151,1),""))=1,MAX($F$7:F150)+1,"")</f>
        <v>144</v>
      </c>
      <c r="G151" s="75" t="str">
        <f>IFERROR(INDEX($A$8:$A$240,MATCH(ROWS($F$8:F151),$F$8:$F$240,0)),"")</f>
        <v>Mayotte</v>
      </c>
    </row>
    <row r="152" spans="1:7" x14ac:dyDescent="0.25">
      <c r="A152" t="s">
        <v>22439</v>
      </c>
      <c r="B152" s="75">
        <f>IF(--ISNUMBER(IFERROR(SEARCH(Formulaire!$H$15,$A152,1),""))=1,MAX($B$7:B151)+1,"")</f>
        <v>145</v>
      </c>
      <c r="C152" s="75" t="str">
        <f>IFERROR(INDEX($A$8:$A$240,MATCH(ROWS($B$8:B152),$B$8:$B$240,0)),"")</f>
        <v>Mexique</v>
      </c>
      <c r="D152" s="75">
        <f>IF(--ISNUMBER(IFERROR(SEARCH(Formulaire!$H$21,$A152,1),""))=1,MAX($D$7:D151)+1,"")</f>
        <v>145</v>
      </c>
      <c r="E152" s="75" t="str">
        <f>IFERROR(INDEX($A$8:$A$240,MATCH(ROWS($D$8:D152),$D$8:$D$240,0)),"")</f>
        <v>Mexique</v>
      </c>
      <c r="F152" s="75">
        <f>IF(--ISNUMBER(IFERROR(SEARCH(Formulaire!$H$27,$A152,1),""))=1,MAX($F$7:F151)+1,"")</f>
        <v>145</v>
      </c>
      <c r="G152" s="75" t="str">
        <f>IFERROR(INDEX($A$8:$A$240,MATCH(ROWS($F$8:F152),$F$8:$F$240,0)),"")</f>
        <v>Mexique</v>
      </c>
    </row>
    <row r="153" spans="1:7" x14ac:dyDescent="0.25">
      <c r="A153" t="s">
        <v>22440</v>
      </c>
      <c r="B153" s="75">
        <f>IF(--ISNUMBER(IFERROR(SEARCH(Formulaire!$H$15,$A153,1),""))=1,MAX($B$7:B152)+1,"")</f>
        <v>146</v>
      </c>
      <c r="C153" s="75" t="str">
        <f>IFERROR(INDEX($A$8:$A$240,MATCH(ROWS($B$8:B153),$B$8:$B$240,0)),"")</f>
        <v>Micronésie</v>
      </c>
      <c r="D153" s="75">
        <f>IF(--ISNUMBER(IFERROR(SEARCH(Formulaire!$H$21,$A153,1),""))=1,MAX($D$7:D152)+1,"")</f>
        <v>146</v>
      </c>
      <c r="E153" s="75" t="str">
        <f>IFERROR(INDEX($A$8:$A$240,MATCH(ROWS($D$8:D153),$D$8:$D$240,0)),"")</f>
        <v>Micronésie</v>
      </c>
      <c r="F153" s="75">
        <f>IF(--ISNUMBER(IFERROR(SEARCH(Formulaire!$H$27,$A153,1),""))=1,MAX($F$7:F152)+1,"")</f>
        <v>146</v>
      </c>
      <c r="G153" s="75" t="str">
        <f>IFERROR(INDEX($A$8:$A$240,MATCH(ROWS($F$8:F153),$F$8:$F$240,0)),"")</f>
        <v>Micronésie</v>
      </c>
    </row>
    <row r="154" spans="1:7" x14ac:dyDescent="0.25">
      <c r="A154" t="s">
        <v>22442</v>
      </c>
      <c r="B154" s="75">
        <f>IF(--ISNUMBER(IFERROR(SEARCH(Formulaire!$H$15,$A154,1),""))=1,MAX($B$7:B153)+1,"")</f>
        <v>147</v>
      </c>
      <c r="C154" s="75" t="str">
        <f>IFERROR(INDEX($A$8:$A$240,MATCH(ROWS($B$8:B154),$B$8:$B$240,0)),"")</f>
        <v>Moldavie</v>
      </c>
      <c r="D154" s="75">
        <f>IF(--ISNUMBER(IFERROR(SEARCH(Formulaire!$H$21,$A154,1),""))=1,MAX($D$7:D153)+1,"")</f>
        <v>147</v>
      </c>
      <c r="E154" s="75" t="str">
        <f>IFERROR(INDEX($A$8:$A$240,MATCH(ROWS($D$8:D154),$D$8:$D$240,0)),"")</f>
        <v>Moldavie</v>
      </c>
      <c r="F154" s="75">
        <f>IF(--ISNUMBER(IFERROR(SEARCH(Formulaire!$H$27,$A154,1),""))=1,MAX($F$7:F153)+1,"")</f>
        <v>147</v>
      </c>
      <c r="G154" s="75" t="str">
        <f>IFERROR(INDEX($A$8:$A$240,MATCH(ROWS($F$8:F154),$F$8:$F$240,0)),"")</f>
        <v>Moldavie</v>
      </c>
    </row>
    <row r="155" spans="1:7" x14ac:dyDescent="0.25">
      <c r="A155" t="s">
        <v>22443</v>
      </c>
      <c r="B155" s="75">
        <f>IF(--ISNUMBER(IFERROR(SEARCH(Formulaire!$H$15,$A155,1),""))=1,MAX($B$7:B154)+1,"")</f>
        <v>148</v>
      </c>
      <c r="C155" s="75" t="str">
        <f>IFERROR(INDEX($A$8:$A$240,MATCH(ROWS($B$8:B155),$B$8:$B$240,0)),"")</f>
        <v>Mongolie</v>
      </c>
      <c r="D155" s="75">
        <f>IF(--ISNUMBER(IFERROR(SEARCH(Formulaire!$H$21,$A155,1),""))=1,MAX($D$7:D154)+1,"")</f>
        <v>148</v>
      </c>
      <c r="E155" s="75" t="str">
        <f>IFERROR(INDEX($A$8:$A$240,MATCH(ROWS($D$8:D155),$D$8:$D$240,0)),"")</f>
        <v>Mongolie</v>
      </c>
      <c r="F155" s="75">
        <f>IF(--ISNUMBER(IFERROR(SEARCH(Formulaire!$H$27,$A155,1),""))=1,MAX($F$7:F154)+1,"")</f>
        <v>148</v>
      </c>
      <c r="G155" s="75" t="str">
        <f>IFERROR(INDEX($A$8:$A$240,MATCH(ROWS($F$8:F155),$F$8:$F$240,0)),"")</f>
        <v>Mongolie</v>
      </c>
    </row>
    <row r="156" spans="1:7" x14ac:dyDescent="0.25">
      <c r="A156" t="s">
        <v>22444</v>
      </c>
      <c r="B156" s="75">
        <f>IF(--ISNUMBER(IFERROR(SEARCH(Formulaire!$H$15,$A156,1),""))=1,MAX($B$7:B155)+1,"")</f>
        <v>149</v>
      </c>
      <c r="C156" s="75" t="str">
        <f>IFERROR(INDEX($A$8:$A$240,MATCH(ROWS($B$8:B156),$B$8:$B$240,0)),"")</f>
        <v>Monténégro</v>
      </c>
      <c r="D156" s="75">
        <f>IF(--ISNUMBER(IFERROR(SEARCH(Formulaire!$H$21,$A156,1),""))=1,MAX($D$7:D155)+1,"")</f>
        <v>149</v>
      </c>
      <c r="E156" s="75" t="str">
        <f>IFERROR(INDEX($A$8:$A$240,MATCH(ROWS($D$8:D156),$D$8:$D$240,0)),"")</f>
        <v>Monténégro</v>
      </c>
      <c r="F156" s="75">
        <f>IF(--ISNUMBER(IFERROR(SEARCH(Formulaire!$H$27,$A156,1),""))=1,MAX($F$7:F155)+1,"")</f>
        <v>149</v>
      </c>
      <c r="G156" s="75" t="str">
        <f>IFERROR(INDEX($A$8:$A$240,MATCH(ROWS($F$8:F156),$F$8:$F$240,0)),"")</f>
        <v>Monténégro</v>
      </c>
    </row>
    <row r="157" spans="1:7" x14ac:dyDescent="0.25">
      <c r="A157" t="s">
        <v>11592</v>
      </c>
      <c r="B157" s="75">
        <f>IF(--ISNUMBER(IFERROR(SEARCH(Formulaire!$H$15,$A157,1),""))=1,MAX($B$7:B156)+1,"")</f>
        <v>150</v>
      </c>
      <c r="C157" s="75" t="str">
        <f>IFERROR(INDEX($A$8:$A$240,MATCH(ROWS($B$8:B157),$B$8:$B$240,0)),"")</f>
        <v>Montserrat</v>
      </c>
      <c r="D157" s="75">
        <f>IF(--ISNUMBER(IFERROR(SEARCH(Formulaire!$H$21,$A157,1),""))=1,MAX($D$7:D156)+1,"")</f>
        <v>150</v>
      </c>
      <c r="E157" s="75" t="str">
        <f>IFERROR(INDEX($A$8:$A$240,MATCH(ROWS($D$8:D157),$D$8:$D$240,0)),"")</f>
        <v>Montserrat</v>
      </c>
      <c r="F157" s="75">
        <f>IF(--ISNUMBER(IFERROR(SEARCH(Formulaire!$H$27,$A157,1),""))=1,MAX($F$7:F156)+1,"")</f>
        <v>150</v>
      </c>
      <c r="G157" s="75" t="str">
        <f>IFERROR(INDEX($A$8:$A$240,MATCH(ROWS($F$8:F157),$F$8:$F$240,0)),"")</f>
        <v>Montserrat</v>
      </c>
    </row>
    <row r="158" spans="1:7" x14ac:dyDescent="0.25">
      <c r="A158" t="s">
        <v>11666</v>
      </c>
      <c r="B158" s="75">
        <f>IF(--ISNUMBER(IFERROR(SEARCH(Formulaire!$H$15,$A158,1),""))=1,MAX($B$7:B157)+1,"")</f>
        <v>151</v>
      </c>
      <c r="C158" s="75" t="str">
        <f>IFERROR(INDEX($A$8:$A$240,MATCH(ROWS($B$8:B158),$B$8:$B$240,0)),"")</f>
        <v>Mozambique</v>
      </c>
      <c r="D158" s="75">
        <f>IF(--ISNUMBER(IFERROR(SEARCH(Formulaire!$H$21,$A158,1),""))=1,MAX($D$7:D157)+1,"")</f>
        <v>151</v>
      </c>
      <c r="E158" s="75" t="str">
        <f>IFERROR(INDEX($A$8:$A$240,MATCH(ROWS($D$8:D158),$D$8:$D$240,0)),"")</f>
        <v>Mozambique</v>
      </c>
      <c r="F158" s="75">
        <f>IF(--ISNUMBER(IFERROR(SEARCH(Formulaire!$H$27,$A158,1),""))=1,MAX($F$7:F157)+1,"")</f>
        <v>151</v>
      </c>
      <c r="G158" s="75" t="str">
        <f>IFERROR(INDEX($A$8:$A$240,MATCH(ROWS($F$8:F158),$F$8:$F$240,0)),"")</f>
        <v>Mozambique</v>
      </c>
    </row>
    <row r="159" spans="1:7" x14ac:dyDescent="0.25">
      <c r="A159" t="s">
        <v>11719</v>
      </c>
      <c r="B159" s="75">
        <f>IF(--ISNUMBER(IFERROR(SEARCH(Formulaire!$H$15,$A159,1),""))=1,MAX($B$7:B158)+1,"")</f>
        <v>152</v>
      </c>
      <c r="C159" s="75" t="str">
        <f>IFERROR(INDEX($A$8:$A$240,MATCH(ROWS($B$8:B159),$B$8:$B$240,0)),"")</f>
        <v>Myanmar</v>
      </c>
      <c r="D159" s="75">
        <f>IF(--ISNUMBER(IFERROR(SEARCH(Formulaire!$H$21,$A159,1),""))=1,MAX($D$7:D158)+1,"")</f>
        <v>152</v>
      </c>
      <c r="E159" s="75" t="str">
        <f>IFERROR(INDEX($A$8:$A$240,MATCH(ROWS($D$8:D159),$D$8:$D$240,0)),"")</f>
        <v>Myanmar</v>
      </c>
      <c r="F159" s="75">
        <f>IF(--ISNUMBER(IFERROR(SEARCH(Formulaire!$H$27,$A159,1),""))=1,MAX($F$7:F158)+1,"")</f>
        <v>152</v>
      </c>
      <c r="G159" s="75" t="str">
        <f>IFERROR(INDEX($A$8:$A$240,MATCH(ROWS($F$8:F159),$F$8:$F$240,0)),"")</f>
        <v>Myanmar</v>
      </c>
    </row>
    <row r="160" spans="1:7" x14ac:dyDescent="0.25">
      <c r="A160" t="s">
        <v>22446</v>
      </c>
      <c r="B160" s="75">
        <f>IF(--ISNUMBER(IFERROR(SEARCH(Formulaire!$H$15,$A160,1),""))=1,MAX($B$7:B159)+1,"")</f>
        <v>153</v>
      </c>
      <c r="C160" s="75" t="str">
        <f>IFERROR(INDEX($A$8:$A$240,MATCH(ROWS($B$8:B160),$B$8:$B$240,0)),"")</f>
        <v>Namibie</v>
      </c>
      <c r="D160" s="75">
        <f>IF(--ISNUMBER(IFERROR(SEARCH(Formulaire!$H$21,$A160,1),""))=1,MAX($D$7:D159)+1,"")</f>
        <v>153</v>
      </c>
      <c r="E160" s="75" t="str">
        <f>IFERROR(INDEX($A$8:$A$240,MATCH(ROWS($D$8:D160),$D$8:$D$240,0)),"")</f>
        <v>Namibie</v>
      </c>
      <c r="F160" s="75">
        <f>IF(--ISNUMBER(IFERROR(SEARCH(Formulaire!$H$27,$A160,1),""))=1,MAX($F$7:F159)+1,"")</f>
        <v>153</v>
      </c>
      <c r="G160" s="75" t="str">
        <f>IFERROR(INDEX($A$8:$A$240,MATCH(ROWS($F$8:F160),$F$8:$F$240,0)),"")</f>
        <v>Namibie</v>
      </c>
    </row>
    <row r="161" spans="1:7" x14ac:dyDescent="0.25">
      <c r="A161" t="s">
        <v>11783</v>
      </c>
      <c r="B161" s="75">
        <f>IF(--ISNUMBER(IFERROR(SEARCH(Formulaire!$H$15,$A161,1),""))=1,MAX($B$7:B160)+1,"")</f>
        <v>154</v>
      </c>
      <c r="C161" s="75" t="str">
        <f>IFERROR(INDEX($A$8:$A$240,MATCH(ROWS($B$8:B161),$B$8:$B$240,0)),"")</f>
        <v>Nauru</v>
      </c>
      <c r="D161" s="75">
        <f>IF(--ISNUMBER(IFERROR(SEARCH(Formulaire!$H$21,$A161,1),""))=1,MAX($D$7:D160)+1,"")</f>
        <v>154</v>
      </c>
      <c r="E161" s="75" t="str">
        <f>IFERROR(INDEX($A$8:$A$240,MATCH(ROWS($D$8:D161),$D$8:$D$240,0)),"")</f>
        <v>Nauru</v>
      </c>
      <c r="F161" s="75">
        <f>IF(--ISNUMBER(IFERROR(SEARCH(Formulaire!$H$27,$A161,1),""))=1,MAX($F$7:F160)+1,"")</f>
        <v>154</v>
      </c>
      <c r="G161" s="75" t="str">
        <f>IFERROR(INDEX($A$8:$A$240,MATCH(ROWS($F$8:F161),$F$8:$F$240,0)),"")</f>
        <v>Nauru</v>
      </c>
    </row>
    <row r="162" spans="1:7" x14ac:dyDescent="0.25">
      <c r="A162" t="s">
        <v>22447</v>
      </c>
      <c r="B162" s="75">
        <f>IF(--ISNUMBER(IFERROR(SEARCH(Formulaire!$H$15,$A162,1),""))=1,MAX($B$7:B161)+1,"")</f>
        <v>155</v>
      </c>
      <c r="C162" s="75" t="str">
        <f>IFERROR(INDEX($A$8:$A$240,MATCH(ROWS($B$8:B162),$B$8:$B$240,0)),"")</f>
        <v>Népal</v>
      </c>
      <c r="D162" s="75">
        <f>IF(--ISNUMBER(IFERROR(SEARCH(Formulaire!$H$21,$A162,1),""))=1,MAX($D$7:D161)+1,"")</f>
        <v>155</v>
      </c>
      <c r="E162" s="75" t="str">
        <f>IFERROR(INDEX($A$8:$A$240,MATCH(ROWS($D$8:D162),$D$8:$D$240,0)),"")</f>
        <v>Népal</v>
      </c>
      <c r="F162" s="75">
        <f>IF(--ISNUMBER(IFERROR(SEARCH(Formulaire!$H$27,$A162,1),""))=1,MAX($F$7:F161)+1,"")</f>
        <v>155</v>
      </c>
      <c r="G162" s="75" t="str">
        <f>IFERROR(INDEX($A$8:$A$240,MATCH(ROWS($F$8:F162),$F$8:$F$240,0)),"")</f>
        <v>Népal</v>
      </c>
    </row>
    <row r="163" spans="1:7" x14ac:dyDescent="0.25">
      <c r="A163" t="s">
        <v>12182</v>
      </c>
      <c r="B163" s="75">
        <f>IF(--ISNUMBER(IFERROR(SEARCH(Formulaire!$H$15,$A163,1),""))=1,MAX($B$7:B162)+1,"")</f>
        <v>156</v>
      </c>
      <c r="C163" s="75" t="str">
        <f>IFERROR(INDEX($A$8:$A$240,MATCH(ROWS($B$8:B163),$B$8:$B$240,0)),"")</f>
        <v>Nicaragua</v>
      </c>
      <c r="D163" s="75">
        <f>IF(--ISNUMBER(IFERROR(SEARCH(Formulaire!$H$21,$A163,1),""))=1,MAX($D$7:D162)+1,"")</f>
        <v>156</v>
      </c>
      <c r="E163" s="75" t="str">
        <f>IFERROR(INDEX($A$8:$A$240,MATCH(ROWS($D$8:D163),$D$8:$D$240,0)),"")</f>
        <v>Nicaragua</v>
      </c>
      <c r="F163" s="75">
        <f>IF(--ISNUMBER(IFERROR(SEARCH(Formulaire!$H$27,$A163,1),""))=1,MAX($F$7:F162)+1,"")</f>
        <v>156</v>
      </c>
      <c r="G163" s="75" t="str">
        <f>IFERROR(INDEX($A$8:$A$240,MATCH(ROWS($F$8:F163),$F$8:$F$240,0)),"")</f>
        <v>Nicaragua</v>
      </c>
    </row>
    <row r="164" spans="1:7" x14ac:dyDescent="0.25">
      <c r="A164" t="s">
        <v>12212</v>
      </c>
      <c r="B164" s="75">
        <f>IF(--ISNUMBER(IFERROR(SEARCH(Formulaire!$H$15,$A164,1),""))=1,MAX($B$7:B163)+1,"")</f>
        <v>157</v>
      </c>
      <c r="C164" s="75" t="str">
        <f>IFERROR(INDEX($A$8:$A$240,MATCH(ROWS($B$8:B164),$B$8:$B$240,0)),"")</f>
        <v>Niger</v>
      </c>
      <c r="D164" s="75">
        <f>IF(--ISNUMBER(IFERROR(SEARCH(Formulaire!$H$21,$A164,1),""))=1,MAX($D$7:D163)+1,"")</f>
        <v>157</v>
      </c>
      <c r="E164" s="75" t="str">
        <f>IFERROR(INDEX($A$8:$A$240,MATCH(ROWS($D$8:D164),$D$8:$D$240,0)),"")</f>
        <v>Niger</v>
      </c>
      <c r="F164" s="75">
        <f>IF(--ISNUMBER(IFERROR(SEARCH(Formulaire!$H$27,$A164,1),""))=1,MAX($F$7:F163)+1,"")</f>
        <v>157</v>
      </c>
      <c r="G164" s="75" t="str">
        <f>IFERROR(INDEX($A$8:$A$240,MATCH(ROWS($F$8:F164),$F$8:$F$240,0)),"")</f>
        <v>Niger</v>
      </c>
    </row>
    <row r="165" spans="1:7" x14ac:dyDescent="0.25">
      <c r="A165" t="s">
        <v>12233</v>
      </c>
      <c r="B165" s="75">
        <f>IF(--ISNUMBER(IFERROR(SEARCH(Formulaire!$H$15,$A165,1),""))=1,MAX($B$7:B164)+1,"")</f>
        <v>158</v>
      </c>
      <c r="C165" s="75" t="str">
        <f>IFERROR(INDEX($A$8:$A$240,MATCH(ROWS($B$8:B165),$B$8:$B$240,0)),"")</f>
        <v>Nigeria</v>
      </c>
      <c r="D165" s="75">
        <f>IF(--ISNUMBER(IFERROR(SEARCH(Formulaire!$H$21,$A165,1),""))=1,MAX($D$7:D164)+1,"")</f>
        <v>158</v>
      </c>
      <c r="E165" s="75" t="str">
        <f>IFERROR(INDEX($A$8:$A$240,MATCH(ROWS($D$8:D165),$D$8:$D$240,0)),"")</f>
        <v>Nigeria</v>
      </c>
      <c r="F165" s="75">
        <f>IF(--ISNUMBER(IFERROR(SEARCH(Formulaire!$H$27,$A165,1),""))=1,MAX($F$7:F164)+1,"")</f>
        <v>158</v>
      </c>
      <c r="G165" s="75" t="str">
        <f>IFERROR(INDEX($A$8:$A$240,MATCH(ROWS($F$8:F165),$F$8:$F$240,0)),"")</f>
        <v>Nigeria</v>
      </c>
    </row>
    <row r="166" spans="1:7" x14ac:dyDescent="0.25">
      <c r="A166" t="s">
        <v>12317</v>
      </c>
      <c r="B166" s="75">
        <f>IF(--ISNUMBER(IFERROR(SEARCH(Formulaire!$H$15,$A166,1),""))=1,MAX($B$7:B165)+1,"")</f>
        <v>159</v>
      </c>
      <c r="C166" s="75" t="str">
        <f>IFERROR(INDEX($A$8:$A$240,MATCH(ROWS($B$8:B166),$B$8:$B$240,0)),"")</f>
        <v>Niue</v>
      </c>
      <c r="D166" s="75">
        <f>IF(--ISNUMBER(IFERROR(SEARCH(Formulaire!$H$21,$A166,1),""))=1,MAX($D$7:D165)+1,"")</f>
        <v>159</v>
      </c>
      <c r="E166" s="75" t="str">
        <f>IFERROR(INDEX($A$8:$A$240,MATCH(ROWS($D$8:D166),$D$8:$D$240,0)),"")</f>
        <v>Niue</v>
      </c>
      <c r="F166" s="75">
        <f>IF(--ISNUMBER(IFERROR(SEARCH(Formulaire!$H$27,$A166,1),""))=1,MAX($F$7:F165)+1,"")</f>
        <v>159</v>
      </c>
      <c r="G166" s="75" t="str">
        <f>IFERROR(INDEX($A$8:$A$240,MATCH(ROWS($F$8:F166),$F$8:$F$240,0)),"")</f>
        <v>Niue</v>
      </c>
    </row>
    <row r="167" spans="1:7" x14ac:dyDescent="0.25">
      <c r="A167" t="s">
        <v>22455</v>
      </c>
      <c r="B167" s="75">
        <f>IF(--ISNUMBER(IFERROR(SEARCH(Formulaire!$H$15,$A167,1),""))=1,MAX($B$7:B166)+1,"")</f>
        <v>160</v>
      </c>
      <c r="C167" s="75" t="str">
        <f>IFERROR(INDEX($A$8:$A$240,MATCH(ROWS($B$8:B167),$B$8:$B$240,0)),"")</f>
        <v>Norvège</v>
      </c>
      <c r="D167" s="75">
        <f>IF(--ISNUMBER(IFERROR(SEARCH(Formulaire!$H$21,$A167,1),""))=1,MAX($D$7:D166)+1,"")</f>
        <v>160</v>
      </c>
      <c r="E167" s="75" t="str">
        <f>IFERROR(INDEX($A$8:$A$240,MATCH(ROWS($D$8:D167),$D$8:$D$240,0)),"")</f>
        <v>Norvège</v>
      </c>
      <c r="F167" s="75">
        <f>IF(--ISNUMBER(IFERROR(SEARCH(Formulaire!$H$27,$A167,1),""))=1,MAX($F$7:F166)+1,"")</f>
        <v>160</v>
      </c>
      <c r="G167" s="75" t="str">
        <f>IFERROR(INDEX($A$8:$A$240,MATCH(ROWS($F$8:F167),$F$8:$F$240,0)),"")</f>
        <v>Norvège</v>
      </c>
    </row>
    <row r="168" spans="1:7" x14ac:dyDescent="0.25">
      <c r="A168" t="s">
        <v>22450</v>
      </c>
      <c r="B168" s="75">
        <f>IF(--ISNUMBER(IFERROR(SEARCH(Formulaire!$H$15,$A168,1),""))=1,MAX($B$7:B167)+1,"")</f>
        <v>161</v>
      </c>
      <c r="C168" s="75" t="str">
        <f>IFERROR(INDEX($A$8:$A$240,MATCH(ROWS($B$8:B168),$B$8:$B$240,0)),"")</f>
        <v>Nouvelle-Calédonie</v>
      </c>
      <c r="D168" s="75">
        <f>IF(--ISNUMBER(IFERROR(SEARCH(Formulaire!$H$21,$A168,1),""))=1,MAX($D$7:D167)+1,"")</f>
        <v>161</v>
      </c>
      <c r="E168" s="75" t="str">
        <f>IFERROR(INDEX($A$8:$A$240,MATCH(ROWS($D$8:D168),$D$8:$D$240,0)),"")</f>
        <v>Nouvelle-Calédonie</v>
      </c>
      <c r="F168" s="75">
        <f>IF(--ISNUMBER(IFERROR(SEARCH(Formulaire!$H$27,$A168,1),""))=1,MAX($F$7:F167)+1,"")</f>
        <v>161</v>
      </c>
      <c r="G168" s="75" t="str">
        <f>IFERROR(INDEX($A$8:$A$240,MATCH(ROWS($F$8:F168),$F$8:$F$240,0)),"")</f>
        <v>Nouvelle-Calédonie</v>
      </c>
    </row>
    <row r="169" spans="1:7" x14ac:dyDescent="0.25">
      <c r="A169" t="s">
        <v>22451</v>
      </c>
      <c r="B169" s="75">
        <f>IF(--ISNUMBER(IFERROR(SEARCH(Formulaire!$H$15,$A169,1),""))=1,MAX($B$7:B168)+1,"")</f>
        <v>162</v>
      </c>
      <c r="C169" s="75" t="str">
        <f>IFERROR(INDEX($A$8:$A$240,MATCH(ROWS($B$8:B169),$B$8:$B$240,0)),"")</f>
        <v>Nouvelle-Zélande</v>
      </c>
      <c r="D169" s="75">
        <f>IF(--ISNUMBER(IFERROR(SEARCH(Formulaire!$H$21,$A169,1),""))=1,MAX($D$7:D168)+1,"")</f>
        <v>162</v>
      </c>
      <c r="E169" s="75" t="str">
        <f>IFERROR(INDEX($A$8:$A$240,MATCH(ROWS($D$8:D169),$D$8:$D$240,0)),"")</f>
        <v>Nouvelle-Zélande</v>
      </c>
      <c r="F169" s="75">
        <f>IF(--ISNUMBER(IFERROR(SEARCH(Formulaire!$H$27,$A169,1),""))=1,MAX($F$7:F168)+1,"")</f>
        <v>162</v>
      </c>
      <c r="G169" s="75" t="str">
        <f>IFERROR(INDEX($A$8:$A$240,MATCH(ROWS($F$8:F169),$F$8:$F$240,0)),"")</f>
        <v>Nouvelle-Zélande</v>
      </c>
    </row>
    <row r="170" spans="1:7" x14ac:dyDescent="0.25">
      <c r="A170" t="s">
        <v>12572</v>
      </c>
      <c r="B170" s="75">
        <f>IF(--ISNUMBER(IFERROR(SEARCH(Formulaire!$H$15,$A170,1),""))=1,MAX($B$7:B169)+1,"")</f>
        <v>163</v>
      </c>
      <c r="C170" s="75" t="str">
        <f>IFERROR(INDEX($A$8:$A$240,MATCH(ROWS($B$8:B170),$B$8:$B$240,0)),"")</f>
        <v>Oman</v>
      </c>
      <c r="D170" s="75">
        <f>IF(--ISNUMBER(IFERROR(SEARCH(Formulaire!$H$21,$A170,1),""))=1,MAX($D$7:D169)+1,"")</f>
        <v>163</v>
      </c>
      <c r="E170" s="75" t="str">
        <f>IFERROR(INDEX($A$8:$A$240,MATCH(ROWS($D$8:D170),$D$8:$D$240,0)),"")</f>
        <v>Oman</v>
      </c>
      <c r="F170" s="75">
        <f>IF(--ISNUMBER(IFERROR(SEARCH(Formulaire!$H$27,$A170,1),""))=1,MAX($F$7:F169)+1,"")</f>
        <v>163</v>
      </c>
      <c r="G170" s="75" t="str">
        <f>IFERROR(INDEX($A$8:$A$240,MATCH(ROWS($F$8:F170),$F$8:$F$240,0)),"")</f>
        <v>Oman</v>
      </c>
    </row>
    <row r="171" spans="1:7" x14ac:dyDescent="0.25">
      <c r="A171" t="s">
        <v>22493</v>
      </c>
      <c r="B171" s="75">
        <f>IF(--ISNUMBER(IFERROR(SEARCH(Formulaire!$H$15,$A171,1),""))=1,MAX($B$7:B170)+1,"")</f>
        <v>164</v>
      </c>
      <c r="C171" s="75" t="str">
        <f>IFERROR(INDEX($A$8:$A$240,MATCH(ROWS($B$8:B171),$B$8:$B$240,0)),"")</f>
        <v>Ouganda</v>
      </c>
      <c r="D171" s="75">
        <f>IF(--ISNUMBER(IFERROR(SEARCH(Formulaire!$H$21,$A171,1),""))=1,MAX($D$7:D170)+1,"")</f>
        <v>164</v>
      </c>
      <c r="E171" s="75" t="str">
        <f>IFERROR(INDEX($A$8:$A$240,MATCH(ROWS($D$8:D171),$D$8:$D$240,0)),"")</f>
        <v>Ouganda</v>
      </c>
      <c r="F171" s="75">
        <f>IF(--ISNUMBER(IFERROR(SEARCH(Formulaire!$H$27,$A171,1),""))=1,MAX($F$7:F170)+1,"")</f>
        <v>164</v>
      </c>
      <c r="G171" s="75" t="str">
        <f>IFERROR(INDEX($A$8:$A$240,MATCH(ROWS($F$8:F171),$F$8:$F$240,0)),"")</f>
        <v>Ouganda</v>
      </c>
    </row>
    <row r="172" spans="1:7" x14ac:dyDescent="0.25">
      <c r="A172" t="s">
        <v>22497</v>
      </c>
      <c r="B172" s="75">
        <f>IF(--ISNUMBER(IFERROR(SEARCH(Formulaire!$H$15,$A172,1),""))=1,MAX($B$7:B171)+1,"")</f>
        <v>165</v>
      </c>
      <c r="C172" s="75" t="str">
        <f>IFERROR(INDEX($A$8:$A$240,MATCH(ROWS($B$8:B172),$B$8:$B$240,0)),"")</f>
        <v>Ouzbékistan</v>
      </c>
      <c r="D172" s="75">
        <f>IF(--ISNUMBER(IFERROR(SEARCH(Formulaire!$H$21,$A172,1),""))=1,MAX($D$7:D171)+1,"")</f>
        <v>165</v>
      </c>
      <c r="E172" s="75" t="str">
        <f>IFERROR(INDEX($A$8:$A$240,MATCH(ROWS($D$8:D172),$D$8:$D$240,0)),"")</f>
        <v>Ouzbékistan</v>
      </c>
      <c r="F172" s="75">
        <f>IF(--ISNUMBER(IFERROR(SEARCH(Formulaire!$H$27,$A172,1),""))=1,MAX($F$7:F171)+1,"")</f>
        <v>165</v>
      </c>
      <c r="G172" s="75" t="str">
        <f>IFERROR(INDEX($A$8:$A$240,MATCH(ROWS($F$8:F172),$F$8:$F$240,0)),"")</f>
        <v>Ouzbékistan</v>
      </c>
    </row>
    <row r="173" spans="1:7" x14ac:dyDescent="0.25">
      <c r="A173" t="s">
        <v>12597</v>
      </c>
      <c r="B173" s="75">
        <f>IF(--ISNUMBER(IFERROR(SEARCH(Formulaire!$H$15,$A173,1),""))=1,MAX($B$7:B172)+1,"")</f>
        <v>166</v>
      </c>
      <c r="C173" s="75" t="str">
        <f>IFERROR(INDEX($A$8:$A$240,MATCH(ROWS($B$8:B173),$B$8:$B$240,0)),"")</f>
        <v>Pakistan</v>
      </c>
      <c r="D173" s="75">
        <f>IF(--ISNUMBER(IFERROR(SEARCH(Formulaire!$H$21,$A173,1),""))=1,MAX($D$7:D172)+1,"")</f>
        <v>166</v>
      </c>
      <c r="E173" s="75" t="str">
        <f>IFERROR(INDEX($A$8:$A$240,MATCH(ROWS($D$8:D173),$D$8:$D$240,0)),"")</f>
        <v>Pakistan</v>
      </c>
      <c r="F173" s="75">
        <f>IF(--ISNUMBER(IFERROR(SEARCH(Formulaire!$H$27,$A173,1),""))=1,MAX($F$7:F172)+1,"")</f>
        <v>166</v>
      </c>
      <c r="G173" s="75" t="str">
        <f>IFERROR(INDEX($A$8:$A$240,MATCH(ROWS($F$8:F173),$F$8:$F$240,0)),"")</f>
        <v>Pakistan</v>
      </c>
    </row>
    <row r="174" spans="1:7" x14ac:dyDescent="0.25">
      <c r="A174" t="s">
        <v>12757</v>
      </c>
      <c r="B174" s="75">
        <f>IF(--ISNUMBER(IFERROR(SEARCH(Formulaire!$H$15,$A174,1),""))=1,MAX($B$7:B173)+1,"")</f>
        <v>167</v>
      </c>
      <c r="C174" s="75" t="str">
        <f>IFERROR(INDEX($A$8:$A$240,MATCH(ROWS($B$8:B174),$B$8:$B$240,0)),"")</f>
        <v>Palau</v>
      </c>
      <c r="D174" s="75">
        <f>IF(--ISNUMBER(IFERROR(SEARCH(Formulaire!$H$21,$A174,1),""))=1,MAX($D$7:D173)+1,"")</f>
        <v>167</v>
      </c>
      <c r="E174" s="75" t="str">
        <f>IFERROR(INDEX($A$8:$A$240,MATCH(ROWS($D$8:D174),$D$8:$D$240,0)),"")</f>
        <v>Palau</v>
      </c>
      <c r="F174" s="75">
        <f>IF(--ISNUMBER(IFERROR(SEARCH(Formulaire!$H$27,$A174,1),""))=1,MAX($F$7:F173)+1,"")</f>
        <v>167</v>
      </c>
      <c r="G174" s="75" t="str">
        <f>IFERROR(INDEX($A$8:$A$240,MATCH(ROWS($F$8:F174),$F$8:$F$240,0)),"")</f>
        <v>Palau</v>
      </c>
    </row>
    <row r="175" spans="1:7" x14ac:dyDescent="0.25">
      <c r="A175" t="s">
        <v>12762</v>
      </c>
      <c r="B175" s="75">
        <f>IF(--ISNUMBER(IFERROR(SEARCH(Formulaire!$H$15,$A175,1),""))=1,MAX($B$7:B174)+1,"")</f>
        <v>168</v>
      </c>
      <c r="C175" s="75" t="str">
        <f>IFERROR(INDEX($A$8:$A$240,MATCH(ROWS($B$8:B175),$B$8:$B$240,0)),"")</f>
        <v>Palestine</v>
      </c>
      <c r="D175" s="75">
        <f>IF(--ISNUMBER(IFERROR(SEARCH(Formulaire!$H$21,$A175,1),""))=1,MAX($D$7:D174)+1,"")</f>
        <v>168</v>
      </c>
      <c r="E175" s="75" t="str">
        <f>IFERROR(INDEX($A$8:$A$240,MATCH(ROWS($D$8:D175),$D$8:$D$240,0)),"")</f>
        <v>Palestine</v>
      </c>
      <c r="F175" s="75">
        <f>IF(--ISNUMBER(IFERROR(SEARCH(Formulaire!$H$27,$A175,1),""))=1,MAX($F$7:F174)+1,"")</f>
        <v>168</v>
      </c>
      <c r="G175" s="75" t="str">
        <f>IFERROR(INDEX($A$8:$A$240,MATCH(ROWS($F$8:F175),$F$8:$F$240,0)),"")</f>
        <v>Palestine</v>
      </c>
    </row>
    <row r="176" spans="1:7" x14ac:dyDescent="0.25">
      <c r="A176" t="s">
        <v>12767</v>
      </c>
      <c r="B176" s="75">
        <f>IF(--ISNUMBER(IFERROR(SEARCH(Formulaire!$H$15,$A176,1),""))=1,MAX($B$7:B175)+1,"")</f>
        <v>169</v>
      </c>
      <c r="C176" s="75" t="str">
        <f>IFERROR(INDEX($A$8:$A$240,MATCH(ROWS($B$8:B176),$B$8:$B$240,0)),"")</f>
        <v>Panama</v>
      </c>
      <c r="D176" s="75">
        <f>IF(--ISNUMBER(IFERROR(SEARCH(Formulaire!$H$21,$A176,1),""))=1,MAX($D$7:D175)+1,"")</f>
        <v>169</v>
      </c>
      <c r="E176" s="75" t="str">
        <f>IFERROR(INDEX($A$8:$A$240,MATCH(ROWS($D$8:D176),$D$8:$D$240,0)),"")</f>
        <v>Panama</v>
      </c>
      <c r="F176" s="75">
        <f>IF(--ISNUMBER(IFERROR(SEARCH(Formulaire!$H$27,$A176,1),""))=1,MAX($F$7:F175)+1,"")</f>
        <v>169</v>
      </c>
      <c r="G176" s="75" t="str">
        <f>IFERROR(INDEX($A$8:$A$240,MATCH(ROWS($F$8:F176),$F$8:$F$240,0)),"")</f>
        <v>Panama</v>
      </c>
    </row>
    <row r="177" spans="1:7" x14ac:dyDescent="0.25">
      <c r="A177" t="s">
        <v>22456</v>
      </c>
      <c r="B177" s="75">
        <f>IF(--ISNUMBER(IFERROR(SEARCH(Formulaire!$H$15,$A177,1),""))=1,MAX($B$7:B176)+1,"")</f>
        <v>170</v>
      </c>
      <c r="C177" s="75" t="str">
        <f>IFERROR(INDEX($A$8:$A$240,MATCH(ROWS($B$8:B177),$B$8:$B$240,0)),"")</f>
        <v>Papouasie-Nouvelle-Guinée</v>
      </c>
      <c r="D177" s="75">
        <f>IF(--ISNUMBER(IFERROR(SEARCH(Formulaire!$H$21,$A177,1),""))=1,MAX($D$7:D176)+1,"")</f>
        <v>170</v>
      </c>
      <c r="E177" s="75" t="str">
        <f>IFERROR(INDEX($A$8:$A$240,MATCH(ROWS($D$8:D177),$D$8:$D$240,0)),"")</f>
        <v>Papouasie-Nouvelle-Guinée</v>
      </c>
      <c r="F177" s="75">
        <f>IF(--ISNUMBER(IFERROR(SEARCH(Formulaire!$H$27,$A177,1),""))=1,MAX($F$7:F176)+1,"")</f>
        <v>170</v>
      </c>
      <c r="G177" s="75" t="str">
        <f>IFERROR(INDEX($A$8:$A$240,MATCH(ROWS($F$8:F177),$F$8:$F$240,0)),"")</f>
        <v>Papouasie-Nouvelle-Guinée</v>
      </c>
    </row>
    <row r="178" spans="1:7" x14ac:dyDescent="0.25">
      <c r="A178" t="s">
        <v>12916</v>
      </c>
      <c r="B178" s="75">
        <f>IF(--ISNUMBER(IFERROR(SEARCH(Formulaire!$H$15,$A178,1),""))=1,MAX($B$7:B177)+1,"")</f>
        <v>171</v>
      </c>
      <c r="C178" s="75" t="str">
        <f>IFERROR(INDEX($A$8:$A$240,MATCH(ROWS($B$8:B178),$B$8:$B$240,0)),"")</f>
        <v>Paraguay</v>
      </c>
      <c r="D178" s="75">
        <f>IF(--ISNUMBER(IFERROR(SEARCH(Formulaire!$H$21,$A178,1),""))=1,MAX($D$7:D177)+1,"")</f>
        <v>171</v>
      </c>
      <c r="E178" s="75" t="str">
        <f>IFERROR(INDEX($A$8:$A$240,MATCH(ROWS($D$8:D178),$D$8:$D$240,0)),"")</f>
        <v>Paraguay</v>
      </c>
      <c r="F178" s="75">
        <f>IF(--ISNUMBER(IFERROR(SEARCH(Formulaire!$H$27,$A178,1),""))=1,MAX($F$7:F177)+1,"")</f>
        <v>171</v>
      </c>
      <c r="G178" s="75" t="str">
        <f>IFERROR(INDEX($A$8:$A$240,MATCH(ROWS($F$8:F178),$F$8:$F$240,0)),"")</f>
        <v>Paraguay</v>
      </c>
    </row>
    <row r="179" spans="1:7" x14ac:dyDescent="0.25">
      <c r="A179" t="s">
        <v>22448</v>
      </c>
      <c r="B179" s="75">
        <f>IF(--ISNUMBER(IFERROR(SEARCH(Formulaire!$H$15,$A179,1),""))=1,MAX($B$7:B178)+1,"")</f>
        <v>172</v>
      </c>
      <c r="C179" s="75" t="str">
        <f>IFERROR(INDEX($A$8:$A$240,MATCH(ROWS($B$8:B179),$B$8:$B$240,0)),"")</f>
        <v>Pays-Bas</v>
      </c>
      <c r="D179" s="75">
        <f>IF(--ISNUMBER(IFERROR(SEARCH(Formulaire!$H$21,$A179,1),""))=1,MAX($D$7:D178)+1,"")</f>
        <v>172</v>
      </c>
      <c r="E179" s="75" t="str">
        <f>IFERROR(INDEX($A$8:$A$240,MATCH(ROWS($D$8:D179),$D$8:$D$240,0)),"")</f>
        <v>Pays-Bas</v>
      </c>
      <c r="F179" s="75">
        <f>IF(--ISNUMBER(IFERROR(SEARCH(Formulaire!$H$27,$A179,1),""))=1,MAX($F$7:F178)+1,"")</f>
        <v>172</v>
      </c>
      <c r="G179" s="75" t="str">
        <f>IFERROR(INDEX($A$8:$A$240,MATCH(ROWS($F$8:F179),$F$8:$F$240,0)),"")</f>
        <v>Pays-Bas</v>
      </c>
    </row>
    <row r="180" spans="1:7" x14ac:dyDescent="0.25">
      <c r="A180" t="s">
        <v>22457</v>
      </c>
      <c r="B180" s="75">
        <f>IF(--ISNUMBER(IFERROR(SEARCH(Formulaire!$H$15,$A180,1),""))=1,MAX($B$7:B179)+1,"")</f>
        <v>173</v>
      </c>
      <c r="C180" s="75" t="str">
        <f>IFERROR(INDEX($A$8:$A$240,MATCH(ROWS($B$8:B180),$B$8:$B$240,0)),"")</f>
        <v>Pérou</v>
      </c>
      <c r="D180" s="75">
        <f>IF(--ISNUMBER(IFERROR(SEARCH(Formulaire!$H$21,$A180,1),""))=1,MAX($D$7:D179)+1,"")</f>
        <v>173</v>
      </c>
      <c r="E180" s="75" t="str">
        <f>IFERROR(INDEX($A$8:$A$240,MATCH(ROWS($D$8:D180),$D$8:$D$240,0)),"")</f>
        <v>Pérou</v>
      </c>
      <c r="F180" s="75">
        <f>IF(--ISNUMBER(IFERROR(SEARCH(Formulaire!$H$27,$A180,1),""))=1,MAX($F$7:F179)+1,"")</f>
        <v>173</v>
      </c>
      <c r="G180" s="75" t="str">
        <f>IFERROR(INDEX($A$8:$A$240,MATCH(ROWS($F$8:F180),$F$8:$F$240,0)),"")</f>
        <v>Pérou</v>
      </c>
    </row>
    <row r="181" spans="1:7" x14ac:dyDescent="0.25">
      <c r="A181" t="s">
        <v>13050</v>
      </c>
      <c r="B181" s="75">
        <f>IF(--ISNUMBER(IFERROR(SEARCH(Formulaire!$H$15,$A181,1),""))=1,MAX($B$7:B180)+1,"")</f>
        <v>174</v>
      </c>
      <c r="C181" s="75" t="str">
        <f>IFERROR(INDEX($A$8:$A$240,MATCH(ROWS($B$8:B181),$B$8:$B$240,0)),"")</f>
        <v>Philippines</v>
      </c>
      <c r="D181" s="75">
        <f>IF(--ISNUMBER(IFERROR(SEARCH(Formulaire!$H$21,$A181,1),""))=1,MAX($D$7:D180)+1,"")</f>
        <v>174</v>
      </c>
      <c r="E181" s="75" t="str">
        <f>IFERROR(INDEX($A$8:$A$240,MATCH(ROWS($D$8:D181),$D$8:$D$240,0)),"")</f>
        <v>Philippines</v>
      </c>
      <c r="F181" s="75">
        <f>IF(--ISNUMBER(IFERROR(SEARCH(Formulaire!$H$27,$A181,1),""))=1,MAX($F$7:F180)+1,"")</f>
        <v>174</v>
      </c>
      <c r="G181" s="75" t="str">
        <f>IFERROR(INDEX($A$8:$A$240,MATCH(ROWS($F$8:F181),$F$8:$F$240,0)),"")</f>
        <v>Philippines</v>
      </c>
    </row>
    <row r="182" spans="1:7" x14ac:dyDescent="0.25">
      <c r="A182" t="s">
        <v>22458</v>
      </c>
      <c r="B182" s="75">
        <f>IF(--ISNUMBER(IFERROR(SEARCH(Formulaire!$H$15,$A182,1),""))=1,MAX($B$7:B181)+1,"")</f>
        <v>175</v>
      </c>
      <c r="C182" s="75" t="str">
        <f>IFERROR(INDEX($A$8:$A$240,MATCH(ROWS($B$8:B182),$B$8:$B$240,0)),"")</f>
        <v>Pologne</v>
      </c>
      <c r="D182" s="75">
        <f>IF(--ISNUMBER(IFERROR(SEARCH(Formulaire!$H$21,$A182,1),""))=1,MAX($D$7:D181)+1,"")</f>
        <v>175</v>
      </c>
      <c r="E182" s="75" t="str">
        <f>IFERROR(INDEX($A$8:$A$240,MATCH(ROWS($D$8:D182),$D$8:$D$240,0)),"")</f>
        <v>Pologne</v>
      </c>
      <c r="F182" s="75">
        <f>IF(--ISNUMBER(IFERROR(SEARCH(Formulaire!$H$27,$A182,1),""))=1,MAX($F$7:F181)+1,"")</f>
        <v>175</v>
      </c>
      <c r="G182" s="75" t="str">
        <f>IFERROR(INDEX($A$8:$A$240,MATCH(ROWS($F$8:F182),$F$8:$F$240,0)),"")</f>
        <v>Pologne</v>
      </c>
    </row>
    <row r="183" spans="1:7" x14ac:dyDescent="0.25">
      <c r="A183" t="s">
        <v>22402</v>
      </c>
      <c r="B183" s="75">
        <f>IF(--ISNUMBER(IFERROR(SEARCH(Formulaire!$H$15,$A183,1),""))=1,MAX($B$7:B182)+1,"")</f>
        <v>176</v>
      </c>
      <c r="C183" s="75" t="str">
        <f>IFERROR(INDEX($A$8:$A$240,MATCH(ROWS($B$8:B183),$B$8:$B$240,0)),"")</f>
        <v>Polynésie française</v>
      </c>
      <c r="D183" s="75">
        <f>IF(--ISNUMBER(IFERROR(SEARCH(Formulaire!$H$21,$A183,1),""))=1,MAX($D$7:D182)+1,"")</f>
        <v>176</v>
      </c>
      <c r="E183" s="75" t="str">
        <f>IFERROR(INDEX($A$8:$A$240,MATCH(ROWS($D$8:D183),$D$8:$D$240,0)),"")</f>
        <v>Polynésie française</v>
      </c>
      <c r="F183" s="75">
        <f>IF(--ISNUMBER(IFERROR(SEARCH(Formulaire!$H$27,$A183,1),""))=1,MAX($F$7:F182)+1,"")</f>
        <v>176</v>
      </c>
      <c r="G183" s="75" t="str">
        <f>IFERROR(INDEX($A$8:$A$240,MATCH(ROWS($F$8:F183),$F$8:$F$240,0)),"")</f>
        <v>Polynésie française</v>
      </c>
    </row>
    <row r="184" spans="1:7" x14ac:dyDescent="0.25">
      <c r="A184" t="s">
        <v>13326</v>
      </c>
      <c r="B184" s="75">
        <f>IF(--ISNUMBER(IFERROR(SEARCH(Formulaire!$H$15,$A184,1),""))=1,MAX($B$7:B183)+1,"")</f>
        <v>177</v>
      </c>
      <c r="C184" s="75" t="str">
        <f>IFERROR(INDEX($A$8:$A$240,MATCH(ROWS($B$8:B184),$B$8:$B$240,0)),"")</f>
        <v>Portugal</v>
      </c>
      <c r="D184" s="75">
        <f>IF(--ISNUMBER(IFERROR(SEARCH(Formulaire!$H$21,$A184,1),""))=1,MAX($D$7:D183)+1,"")</f>
        <v>177</v>
      </c>
      <c r="E184" s="75" t="str">
        <f>IFERROR(INDEX($A$8:$A$240,MATCH(ROWS($D$8:D184),$D$8:$D$240,0)),"")</f>
        <v>Portugal</v>
      </c>
      <c r="F184" s="75">
        <f>IF(--ISNUMBER(IFERROR(SEARCH(Formulaire!$H$27,$A184,1),""))=1,MAX($F$7:F183)+1,"")</f>
        <v>177</v>
      </c>
      <c r="G184" s="75" t="str">
        <f>IFERROR(INDEX($A$8:$A$240,MATCH(ROWS($F$8:F184),$F$8:$F$240,0)),"")</f>
        <v>Portugal</v>
      </c>
    </row>
    <row r="185" spans="1:7" x14ac:dyDescent="0.25">
      <c r="A185" t="s">
        <v>13387</v>
      </c>
      <c r="B185" s="75">
        <f>IF(--ISNUMBER(IFERROR(SEARCH(Formulaire!$H$15,$A185,1),""))=1,MAX($B$7:B184)+1,"")</f>
        <v>178</v>
      </c>
      <c r="C185" s="75" t="str">
        <f>IFERROR(INDEX($A$8:$A$240,MATCH(ROWS($B$8:B185),$B$8:$B$240,0)),"")</f>
        <v>Puerto Rico</v>
      </c>
      <c r="D185" s="75">
        <f>IF(--ISNUMBER(IFERROR(SEARCH(Formulaire!$H$21,$A185,1),""))=1,MAX($D$7:D184)+1,"")</f>
        <v>178</v>
      </c>
      <c r="E185" s="75" t="str">
        <f>IFERROR(INDEX($A$8:$A$240,MATCH(ROWS($D$8:D185),$D$8:$D$240,0)),"")</f>
        <v>Puerto Rico</v>
      </c>
      <c r="F185" s="75">
        <f>IF(--ISNUMBER(IFERROR(SEARCH(Formulaire!$H$27,$A185,1),""))=1,MAX($F$7:F184)+1,"")</f>
        <v>178</v>
      </c>
      <c r="G185" s="75" t="str">
        <f>IFERROR(INDEX($A$8:$A$240,MATCH(ROWS($F$8:F185),$F$8:$F$240,0)),"")</f>
        <v>Puerto Rico</v>
      </c>
    </row>
    <row r="186" spans="1:7" x14ac:dyDescent="0.25">
      <c r="A186" t="s">
        <v>13427</v>
      </c>
      <c r="B186" s="75">
        <f>IF(--ISNUMBER(IFERROR(SEARCH(Formulaire!$H$15,$A186,1),""))=1,MAX($B$7:B185)+1,"")</f>
        <v>179</v>
      </c>
      <c r="C186" s="75" t="str">
        <f>IFERROR(INDEX($A$8:$A$240,MATCH(ROWS($B$8:B186),$B$8:$B$240,0)),"")</f>
        <v>Qatar</v>
      </c>
      <c r="D186" s="75">
        <f>IF(--ISNUMBER(IFERROR(SEARCH(Formulaire!$H$21,$A186,1),""))=1,MAX($D$7:D185)+1,"")</f>
        <v>179</v>
      </c>
      <c r="E186" s="75" t="str">
        <f>IFERROR(INDEX($A$8:$A$240,MATCH(ROWS($D$8:D186),$D$8:$D$240,0)),"")</f>
        <v>Qatar</v>
      </c>
      <c r="F186" s="75">
        <f>IF(--ISNUMBER(IFERROR(SEARCH(Formulaire!$H$27,$A186,1),""))=1,MAX($F$7:F185)+1,"")</f>
        <v>179</v>
      </c>
      <c r="G186" s="75" t="str">
        <f>IFERROR(INDEX($A$8:$A$240,MATCH(ROWS($F$8:F186),$F$8:$F$240,0)),"")</f>
        <v>Qatar</v>
      </c>
    </row>
    <row r="187" spans="1:7" x14ac:dyDescent="0.25">
      <c r="A187" t="s">
        <v>22374</v>
      </c>
      <c r="B187" s="75">
        <f>IF(--ISNUMBER(IFERROR(SEARCH(Formulaire!$H$15,$A187,1),""))=1,MAX($B$7:B186)+1,"")</f>
        <v>180</v>
      </c>
      <c r="C187" s="75" t="str">
        <f>IFERROR(INDEX($A$8:$A$240,MATCH(ROWS($B$8:B187),$B$8:$B$240,0)),"")</f>
        <v>République centrafricaine</v>
      </c>
      <c r="D187" s="75">
        <f>IF(--ISNUMBER(IFERROR(SEARCH(Formulaire!$H$21,$A187,1),""))=1,MAX($D$7:D186)+1,"")</f>
        <v>180</v>
      </c>
      <c r="E187" s="75" t="str">
        <f>IFERROR(INDEX($A$8:$A$240,MATCH(ROWS($D$8:D187),$D$8:$D$240,0)),"")</f>
        <v>République centrafricaine</v>
      </c>
      <c r="F187" s="75">
        <f>IF(--ISNUMBER(IFERROR(SEARCH(Formulaire!$H$27,$A187,1),""))=1,MAX($F$7:F186)+1,"")</f>
        <v>180</v>
      </c>
      <c r="G187" s="75" t="str">
        <f>IFERROR(INDEX($A$8:$A$240,MATCH(ROWS($F$8:F187),$F$8:$F$240,0)),"")</f>
        <v>République centrafricaine</v>
      </c>
    </row>
    <row r="188" spans="1:7" x14ac:dyDescent="0.25">
      <c r="A188" t="s">
        <v>22386</v>
      </c>
      <c r="B188" s="75">
        <f>IF(--ISNUMBER(IFERROR(SEARCH(Formulaire!$H$15,$A188,1),""))=1,MAX($B$7:B187)+1,"")</f>
        <v>181</v>
      </c>
      <c r="C188" s="75" t="str">
        <f>IFERROR(INDEX($A$8:$A$240,MATCH(ROWS($B$8:B188),$B$8:$B$240,0)),"")</f>
        <v>République Tchèque</v>
      </c>
      <c r="D188" s="75">
        <f>IF(--ISNUMBER(IFERROR(SEARCH(Formulaire!$H$21,$A188,1),""))=1,MAX($D$7:D187)+1,"")</f>
        <v>181</v>
      </c>
      <c r="E188" s="75" t="str">
        <f>IFERROR(INDEX($A$8:$A$240,MATCH(ROWS($D$8:D188),$D$8:$D$240,0)),"")</f>
        <v>République Tchèque</v>
      </c>
      <c r="F188" s="75">
        <f>IF(--ISNUMBER(IFERROR(SEARCH(Formulaire!$H$27,$A188,1),""))=1,MAX($F$7:F187)+1,"")</f>
        <v>181</v>
      </c>
      <c r="G188" s="75" t="str">
        <f>IFERROR(INDEX($A$8:$A$240,MATCH(ROWS($F$8:F188),$F$8:$F$240,0)),"")</f>
        <v>République Tchèque</v>
      </c>
    </row>
    <row r="189" spans="1:7" x14ac:dyDescent="0.25">
      <c r="A189" t="s">
        <v>22459</v>
      </c>
      <c r="B189" s="75">
        <f>IF(--ISNUMBER(IFERROR(SEARCH(Formulaire!$H$15,$A189,1),""))=1,MAX($B$7:B188)+1,"")</f>
        <v>182</v>
      </c>
      <c r="C189" s="75" t="str">
        <f>IFERROR(INDEX($A$8:$A$240,MATCH(ROWS($B$8:B189),$B$8:$B$240,0)),"")</f>
        <v>Réunion</v>
      </c>
      <c r="D189" s="75">
        <f>IF(--ISNUMBER(IFERROR(SEARCH(Formulaire!$H$21,$A189,1),""))=1,MAX($D$7:D188)+1,"")</f>
        <v>182</v>
      </c>
      <c r="E189" s="75" t="str">
        <f>IFERROR(INDEX($A$8:$A$240,MATCH(ROWS($D$8:D189),$D$8:$D$240,0)),"")</f>
        <v>Réunion</v>
      </c>
      <c r="F189" s="75">
        <f>IF(--ISNUMBER(IFERROR(SEARCH(Formulaire!$H$27,$A189,1),""))=1,MAX($F$7:F188)+1,"")</f>
        <v>182</v>
      </c>
      <c r="G189" s="75" t="str">
        <f>IFERROR(INDEX($A$8:$A$240,MATCH(ROWS($F$8:F189),$F$8:$F$240,0)),"")</f>
        <v>Réunion</v>
      </c>
    </row>
    <row r="190" spans="1:7" x14ac:dyDescent="0.25">
      <c r="A190" t="s">
        <v>22460</v>
      </c>
      <c r="B190" s="75">
        <f>IF(--ISNUMBER(IFERROR(SEARCH(Formulaire!$H$15,$A190,1),""))=1,MAX($B$7:B189)+1,"")</f>
        <v>183</v>
      </c>
      <c r="C190" s="75" t="str">
        <f>IFERROR(INDEX($A$8:$A$240,MATCH(ROWS($B$8:B190),$B$8:$B$240,0)),"")</f>
        <v>Roumanie</v>
      </c>
      <c r="D190" s="75">
        <f>IF(--ISNUMBER(IFERROR(SEARCH(Formulaire!$H$21,$A190,1),""))=1,MAX($D$7:D189)+1,"")</f>
        <v>183</v>
      </c>
      <c r="E190" s="75" t="str">
        <f>IFERROR(INDEX($A$8:$A$240,MATCH(ROWS($D$8:D190),$D$8:$D$240,0)),"")</f>
        <v>Roumanie</v>
      </c>
      <c r="F190" s="75">
        <f>IF(--ISNUMBER(IFERROR(SEARCH(Formulaire!$H$27,$A190,1),""))=1,MAX($F$7:F189)+1,"")</f>
        <v>183</v>
      </c>
      <c r="G190" s="75" t="str">
        <f>IFERROR(INDEX($A$8:$A$240,MATCH(ROWS($F$8:F190),$F$8:$F$240,0)),"")</f>
        <v>Roumanie</v>
      </c>
    </row>
    <row r="191" spans="1:7" x14ac:dyDescent="0.25">
      <c r="A191" t="s">
        <v>22495</v>
      </c>
      <c r="B191" s="75">
        <f>IF(--ISNUMBER(IFERROR(SEARCH(Formulaire!$H$15,$A191,1),""))=1,MAX($B$7:B190)+1,"")</f>
        <v>184</v>
      </c>
      <c r="C191" s="75" t="str">
        <f>IFERROR(INDEX($A$8:$A$240,MATCH(ROWS($B$8:B191),$B$8:$B$240,0)),"")</f>
        <v>Royaume-Uni</v>
      </c>
      <c r="D191" s="75">
        <f>IF(--ISNUMBER(IFERROR(SEARCH(Formulaire!$H$21,$A191,1),""))=1,MAX($D$7:D190)+1,"")</f>
        <v>184</v>
      </c>
      <c r="E191" s="75" t="str">
        <f>IFERROR(INDEX($A$8:$A$240,MATCH(ROWS($D$8:D191),$D$8:$D$240,0)),"")</f>
        <v>Royaume-Uni</v>
      </c>
      <c r="F191" s="75">
        <f>IF(--ISNUMBER(IFERROR(SEARCH(Formulaire!$H$27,$A191,1),""))=1,MAX($F$7:F190)+1,"")</f>
        <v>184</v>
      </c>
      <c r="G191" s="75" t="str">
        <f>IFERROR(INDEX($A$8:$A$240,MATCH(ROWS($F$8:F191),$F$8:$F$240,0)),"")</f>
        <v>Royaume-Uni</v>
      </c>
    </row>
    <row r="192" spans="1:7" x14ac:dyDescent="0.25">
      <c r="A192" t="s">
        <v>22461</v>
      </c>
      <c r="B192" s="75">
        <f>IF(--ISNUMBER(IFERROR(SEARCH(Formulaire!$H$15,$A192,1),""))=1,MAX($B$7:B191)+1,"")</f>
        <v>185</v>
      </c>
      <c r="C192" s="75" t="str">
        <f>IFERROR(INDEX($A$8:$A$240,MATCH(ROWS($B$8:B192),$B$8:$B$240,0)),"")</f>
        <v>Russie</v>
      </c>
      <c r="D192" s="75">
        <f>IF(--ISNUMBER(IFERROR(SEARCH(Formulaire!$H$21,$A192,1),""))=1,MAX($D$7:D191)+1,"")</f>
        <v>185</v>
      </c>
      <c r="E192" s="75" t="str">
        <f>IFERROR(INDEX($A$8:$A$240,MATCH(ROWS($D$8:D192),$D$8:$D$240,0)),"")</f>
        <v>Russie</v>
      </c>
      <c r="F192" s="75">
        <f>IF(--ISNUMBER(IFERROR(SEARCH(Formulaire!$H$27,$A192,1),""))=1,MAX($F$7:F191)+1,"")</f>
        <v>185</v>
      </c>
      <c r="G192" s="75" t="str">
        <f>IFERROR(INDEX($A$8:$A$240,MATCH(ROWS($F$8:F192),$F$8:$F$240,0)),"")</f>
        <v>Russie</v>
      </c>
    </row>
    <row r="193" spans="1:7" x14ac:dyDescent="0.25">
      <c r="A193" t="s">
        <v>14099</v>
      </c>
      <c r="B193" s="75">
        <f>IF(--ISNUMBER(IFERROR(SEARCH(Formulaire!$H$15,$A193,1),""))=1,MAX($B$7:B192)+1,"")</f>
        <v>186</v>
      </c>
      <c r="C193" s="75" t="str">
        <f>IFERROR(INDEX($A$8:$A$240,MATCH(ROWS($B$8:B193),$B$8:$B$240,0)),"")</f>
        <v>Rwanda</v>
      </c>
      <c r="D193" s="75">
        <f>IF(--ISNUMBER(IFERROR(SEARCH(Formulaire!$H$21,$A193,1),""))=1,MAX($D$7:D192)+1,"")</f>
        <v>186</v>
      </c>
      <c r="E193" s="75" t="str">
        <f>IFERROR(INDEX($A$8:$A$240,MATCH(ROWS($D$8:D193),$D$8:$D$240,0)),"")</f>
        <v>Rwanda</v>
      </c>
      <c r="F193" s="75">
        <f>IF(--ISNUMBER(IFERROR(SEARCH(Formulaire!$H$27,$A193,1),""))=1,MAX($F$7:F192)+1,"")</f>
        <v>186</v>
      </c>
      <c r="G193" s="75" t="str">
        <f>IFERROR(INDEX($A$8:$A$240,MATCH(ROWS($F$8:F193),$F$8:$F$240,0)),"")</f>
        <v>Rwanda</v>
      </c>
    </row>
    <row r="194" spans="1:7" x14ac:dyDescent="0.25">
      <c r="A194" t="s">
        <v>22501</v>
      </c>
      <c r="B194" s="75">
        <f>IF(--ISNUMBER(IFERROR(SEARCH(Formulaire!$H$15,$A194,1),""))=1,MAX($B$7:B193)+1,"")</f>
        <v>187</v>
      </c>
      <c r="C194" s="75" t="str">
        <f>IFERROR(INDEX($A$8:$A$240,MATCH(ROWS($B$8:B194),$B$8:$B$240,0)),"")</f>
        <v>Sahara occidental</v>
      </c>
      <c r="D194" s="75">
        <f>IF(--ISNUMBER(IFERROR(SEARCH(Formulaire!$H$21,$A194,1),""))=1,MAX($D$7:D193)+1,"")</f>
        <v>187</v>
      </c>
      <c r="E194" s="75" t="str">
        <f>IFERROR(INDEX($A$8:$A$240,MATCH(ROWS($D$8:D194),$D$8:$D$240,0)),"")</f>
        <v>Sahara occidental</v>
      </c>
      <c r="F194" s="75">
        <f>IF(--ISNUMBER(IFERROR(SEARCH(Formulaire!$H$27,$A194,1),""))=1,MAX($F$7:F193)+1,"")</f>
        <v>187</v>
      </c>
      <c r="G194" s="75" t="str">
        <f>IFERROR(INDEX($A$8:$A$240,MATCH(ROWS($F$8:F194),$F$8:$F$240,0)),"")</f>
        <v>Sahara occidental</v>
      </c>
    </row>
    <row r="195" spans="1:7" x14ac:dyDescent="0.25">
      <c r="A195" t="s">
        <v>22463</v>
      </c>
      <c r="B195" s="75">
        <f>IF(--ISNUMBER(IFERROR(SEARCH(Formulaire!$H$15,$A195,1),""))=1,MAX($B$7:B194)+1,"")</f>
        <v>188</v>
      </c>
      <c r="C195" s="75" t="str">
        <f>IFERROR(INDEX($A$8:$A$240,MATCH(ROWS($B$8:B195),$B$8:$B$240,0)),"")</f>
        <v>Saint Kitts et Nevis</v>
      </c>
      <c r="D195" s="75">
        <f>IF(--ISNUMBER(IFERROR(SEARCH(Formulaire!$H$21,$A195,1),""))=1,MAX($D$7:D194)+1,"")</f>
        <v>188</v>
      </c>
      <c r="E195" s="75" t="str">
        <f>IFERROR(INDEX($A$8:$A$240,MATCH(ROWS($D$8:D195),$D$8:$D$240,0)),"")</f>
        <v>Saint Kitts et Nevis</v>
      </c>
      <c r="F195" s="75">
        <f>IF(--ISNUMBER(IFERROR(SEARCH(Formulaire!$H$27,$A195,1),""))=1,MAX($F$7:F194)+1,"")</f>
        <v>188</v>
      </c>
      <c r="G195" s="75" t="str">
        <f>IFERROR(INDEX($A$8:$A$240,MATCH(ROWS($F$8:F195),$F$8:$F$240,0)),"")</f>
        <v>Saint Kitts et Nevis</v>
      </c>
    </row>
    <row r="196" spans="1:7" x14ac:dyDescent="0.25">
      <c r="A196" t="s">
        <v>22465</v>
      </c>
      <c r="B196" s="75">
        <f>IF(--ISNUMBER(IFERROR(SEARCH(Formulaire!$H$15,$A196,1),""))=1,MAX($B$7:B195)+1,"")</f>
        <v>189</v>
      </c>
      <c r="C196" s="75" t="str">
        <f>IFERROR(INDEX($A$8:$A$240,MATCH(ROWS($B$8:B196),$B$8:$B$240,0)),"")</f>
        <v>Saint Pierre et Miquelon</v>
      </c>
      <c r="D196" s="75">
        <f>IF(--ISNUMBER(IFERROR(SEARCH(Formulaire!$H$21,$A196,1),""))=1,MAX($D$7:D195)+1,"")</f>
        <v>189</v>
      </c>
      <c r="E196" s="75" t="str">
        <f>IFERROR(INDEX($A$8:$A$240,MATCH(ROWS($D$8:D196),$D$8:$D$240,0)),"")</f>
        <v>Saint Pierre et Miquelon</v>
      </c>
      <c r="F196" s="75">
        <f>IF(--ISNUMBER(IFERROR(SEARCH(Formulaire!$H$27,$A196,1),""))=1,MAX($F$7:F195)+1,"")</f>
        <v>189</v>
      </c>
      <c r="G196" s="75" t="str">
        <f>IFERROR(INDEX($A$8:$A$240,MATCH(ROWS($F$8:F196),$F$8:$F$240,0)),"")</f>
        <v>Saint Pierre et Miquelon</v>
      </c>
    </row>
    <row r="197" spans="1:7" x14ac:dyDescent="0.25">
      <c r="A197" t="s">
        <v>22466</v>
      </c>
      <c r="B197" s="75">
        <f>IF(--ISNUMBER(IFERROR(SEARCH(Formulaire!$H$15,$A197,1),""))=1,MAX($B$7:B196)+1,"")</f>
        <v>190</v>
      </c>
      <c r="C197" s="75" t="str">
        <f>IFERROR(INDEX($A$8:$A$240,MATCH(ROWS($B$8:B197),$B$8:$B$240,0)),"")</f>
        <v>Saint Vincent et les Grenadines</v>
      </c>
      <c r="D197" s="75">
        <f>IF(--ISNUMBER(IFERROR(SEARCH(Formulaire!$H$21,$A197,1),""))=1,MAX($D$7:D196)+1,"")</f>
        <v>190</v>
      </c>
      <c r="E197" s="75" t="str">
        <f>IFERROR(INDEX($A$8:$A$240,MATCH(ROWS($D$8:D197),$D$8:$D$240,0)),"")</f>
        <v>Saint Vincent et les Grenadines</v>
      </c>
      <c r="F197" s="75">
        <f>IF(--ISNUMBER(IFERROR(SEARCH(Formulaire!$H$27,$A197,1),""))=1,MAX($F$7:F196)+1,"")</f>
        <v>190</v>
      </c>
      <c r="G197" s="75" t="str">
        <f>IFERROR(INDEX($A$8:$A$240,MATCH(ROWS($F$8:F197),$F$8:$F$240,0)),"")</f>
        <v>Saint Vincent et les Grenadines</v>
      </c>
    </row>
    <row r="198" spans="1:7" x14ac:dyDescent="0.25">
      <c r="A198" t="s">
        <v>22462</v>
      </c>
      <c r="B198" s="75">
        <f>IF(--ISNUMBER(IFERROR(SEARCH(Formulaire!$H$15,$A198,1),""))=1,MAX($B$7:B197)+1,"")</f>
        <v>191</v>
      </c>
      <c r="C198" s="75" t="str">
        <f>IFERROR(INDEX($A$8:$A$240,MATCH(ROWS($B$8:B198),$B$8:$B$240,0)),"")</f>
        <v>Sainte-Hélène</v>
      </c>
      <c r="D198" s="75">
        <f>IF(--ISNUMBER(IFERROR(SEARCH(Formulaire!$H$21,$A198,1),""))=1,MAX($D$7:D197)+1,"")</f>
        <v>191</v>
      </c>
      <c r="E198" s="75" t="str">
        <f>IFERROR(INDEX($A$8:$A$240,MATCH(ROWS($D$8:D198),$D$8:$D$240,0)),"")</f>
        <v>Sainte-Hélène</v>
      </c>
      <c r="F198" s="75">
        <f>IF(--ISNUMBER(IFERROR(SEARCH(Formulaire!$H$27,$A198,1),""))=1,MAX($F$7:F197)+1,"")</f>
        <v>191</v>
      </c>
      <c r="G198" s="75" t="str">
        <f>IFERROR(INDEX($A$8:$A$240,MATCH(ROWS($F$8:F198),$F$8:$F$240,0)),"")</f>
        <v>Sainte-Hélène</v>
      </c>
    </row>
    <row r="199" spans="1:7" x14ac:dyDescent="0.25">
      <c r="A199" t="s">
        <v>22464</v>
      </c>
      <c r="B199" s="75">
        <f>IF(--ISNUMBER(IFERROR(SEARCH(Formulaire!$H$15,$A199,1),""))=1,MAX($B$7:B198)+1,"")</f>
        <v>192</v>
      </c>
      <c r="C199" s="75" t="str">
        <f>IFERROR(INDEX($A$8:$A$240,MATCH(ROWS($B$8:B199),$B$8:$B$240,0)),"")</f>
        <v>Sainte-Lucie</v>
      </c>
      <c r="D199" s="75">
        <f>IF(--ISNUMBER(IFERROR(SEARCH(Formulaire!$H$21,$A199,1),""))=1,MAX($D$7:D198)+1,"")</f>
        <v>192</v>
      </c>
      <c r="E199" s="75" t="str">
        <f>IFERROR(INDEX($A$8:$A$240,MATCH(ROWS($D$8:D199),$D$8:$D$240,0)),"")</f>
        <v>Sainte-Lucie</v>
      </c>
      <c r="F199" s="75">
        <f>IF(--ISNUMBER(IFERROR(SEARCH(Formulaire!$H$27,$A199,1),""))=1,MAX($F$7:F198)+1,"")</f>
        <v>192</v>
      </c>
      <c r="G199" s="75" t="str">
        <f>IFERROR(INDEX($A$8:$A$240,MATCH(ROWS($F$8:F199),$F$8:$F$240,0)),"")</f>
        <v>Sainte-Lucie</v>
      </c>
    </row>
    <row r="200" spans="1:7" x14ac:dyDescent="0.25">
      <c r="A200" t="s">
        <v>14163</v>
      </c>
      <c r="B200" s="75">
        <f>IF(--ISNUMBER(IFERROR(SEARCH(Formulaire!$H$15,$A200,1),""))=1,MAX($B$7:B199)+1,"")</f>
        <v>193</v>
      </c>
      <c r="C200" s="75" t="str">
        <f>IFERROR(INDEX($A$8:$A$240,MATCH(ROWS($B$8:B200),$B$8:$B$240,0)),"")</f>
        <v>Samoa</v>
      </c>
      <c r="D200" s="75">
        <f>IF(--ISNUMBER(IFERROR(SEARCH(Formulaire!$H$21,$A200,1),""))=1,MAX($D$7:D199)+1,"")</f>
        <v>193</v>
      </c>
      <c r="E200" s="75" t="str">
        <f>IFERROR(INDEX($A$8:$A$240,MATCH(ROWS($D$8:D200),$D$8:$D$240,0)),"")</f>
        <v>Samoa</v>
      </c>
      <c r="F200" s="75">
        <f>IF(--ISNUMBER(IFERROR(SEARCH(Formulaire!$H$27,$A200,1),""))=1,MAX($F$7:F199)+1,"")</f>
        <v>193</v>
      </c>
      <c r="G200" s="75" t="str">
        <f>IFERROR(INDEX($A$8:$A$240,MATCH(ROWS($F$8:F200),$F$8:$F$240,0)),"")</f>
        <v>Samoa</v>
      </c>
    </row>
    <row r="201" spans="1:7" x14ac:dyDescent="0.25">
      <c r="A201" t="s">
        <v>22352</v>
      </c>
      <c r="B201" s="75">
        <f>IF(--ISNUMBER(IFERROR(SEARCH(Formulaire!$H$15,$A201,1),""))=1,MAX($B$7:B200)+1,"")</f>
        <v>194</v>
      </c>
      <c r="C201" s="75" t="str">
        <f>IFERROR(INDEX($A$8:$A$240,MATCH(ROWS($B$8:B201),$B$8:$B$240,0)),"")</f>
        <v>Samoa américaines</v>
      </c>
      <c r="D201" s="75">
        <f>IF(--ISNUMBER(IFERROR(SEARCH(Formulaire!$H$21,$A201,1),""))=1,MAX($D$7:D200)+1,"")</f>
        <v>194</v>
      </c>
      <c r="E201" s="75" t="str">
        <f>IFERROR(INDEX($A$8:$A$240,MATCH(ROWS($D$8:D201),$D$8:$D$240,0)),"")</f>
        <v>Samoa américaines</v>
      </c>
      <c r="F201" s="75">
        <f>IF(--ISNUMBER(IFERROR(SEARCH(Formulaire!$H$27,$A201,1),""))=1,MAX($F$7:F200)+1,"")</f>
        <v>194</v>
      </c>
      <c r="G201" s="75" t="str">
        <f>IFERROR(INDEX($A$8:$A$240,MATCH(ROWS($F$8:F201),$F$8:$F$240,0)),"")</f>
        <v>Samoa américaines</v>
      </c>
    </row>
    <row r="202" spans="1:7" x14ac:dyDescent="0.25">
      <c r="A202" t="s">
        <v>22467</v>
      </c>
      <c r="B202" s="75">
        <f>IF(--ISNUMBER(IFERROR(SEARCH(Formulaire!$H$15,$A202,1),""))=1,MAX($B$7:B201)+1,"")</f>
        <v>195</v>
      </c>
      <c r="C202" s="75" t="str">
        <f>IFERROR(INDEX($A$8:$A$240,MATCH(ROWS($B$8:B202),$B$8:$B$240,0)),"")</f>
        <v>Sao Tomé et Principe</v>
      </c>
      <c r="D202" s="75">
        <f>IF(--ISNUMBER(IFERROR(SEARCH(Formulaire!$H$21,$A202,1),""))=1,MAX($D$7:D201)+1,"")</f>
        <v>195</v>
      </c>
      <c r="E202" s="75" t="str">
        <f>IFERROR(INDEX($A$8:$A$240,MATCH(ROWS($D$8:D202),$D$8:$D$240,0)),"")</f>
        <v>Sao Tomé et Principe</v>
      </c>
      <c r="F202" s="75">
        <f>IF(--ISNUMBER(IFERROR(SEARCH(Formulaire!$H$27,$A202,1),""))=1,MAX($F$7:F201)+1,"")</f>
        <v>195</v>
      </c>
      <c r="G202" s="75" t="str">
        <f>IFERROR(INDEX($A$8:$A$240,MATCH(ROWS($F$8:F202),$F$8:$F$240,0)),"")</f>
        <v>Sao Tomé et Principe</v>
      </c>
    </row>
    <row r="203" spans="1:7" x14ac:dyDescent="0.25">
      <c r="A203" t="s">
        <v>22469</v>
      </c>
      <c r="B203" s="75">
        <f>IF(--ISNUMBER(IFERROR(SEARCH(Formulaire!$H$15,$A203,1),""))=1,MAX($B$7:B202)+1,"")</f>
        <v>196</v>
      </c>
      <c r="C203" s="75" t="str">
        <f>IFERROR(INDEX($A$8:$A$240,MATCH(ROWS($B$8:B203),$B$8:$B$240,0)),"")</f>
        <v>Sénégal</v>
      </c>
      <c r="D203" s="75">
        <f>IF(--ISNUMBER(IFERROR(SEARCH(Formulaire!$H$21,$A203,1),""))=1,MAX($D$7:D202)+1,"")</f>
        <v>196</v>
      </c>
      <c r="E203" s="75" t="str">
        <f>IFERROR(INDEX($A$8:$A$240,MATCH(ROWS($D$8:D203),$D$8:$D$240,0)),"")</f>
        <v>Sénégal</v>
      </c>
      <c r="F203" s="75">
        <f>IF(--ISNUMBER(IFERROR(SEARCH(Formulaire!$H$27,$A203,1),""))=1,MAX($F$7:F202)+1,"")</f>
        <v>196</v>
      </c>
      <c r="G203" s="75" t="str">
        <f>IFERROR(INDEX($A$8:$A$240,MATCH(ROWS($F$8:F203),$F$8:$F$240,0)),"")</f>
        <v>Sénégal</v>
      </c>
    </row>
    <row r="204" spans="1:7" x14ac:dyDescent="0.25">
      <c r="A204" t="s">
        <v>22470</v>
      </c>
      <c r="B204" s="75">
        <f>IF(--ISNUMBER(IFERROR(SEARCH(Formulaire!$H$15,$A204,1),""))=1,MAX($B$7:B203)+1,"")</f>
        <v>197</v>
      </c>
      <c r="C204" s="75" t="str">
        <f>IFERROR(INDEX($A$8:$A$240,MATCH(ROWS($B$8:B204),$B$8:$B$240,0)),"")</f>
        <v>Serbie</v>
      </c>
      <c r="D204" s="75">
        <f>IF(--ISNUMBER(IFERROR(SEARCH(Formulaire!$H$21,$A204,1),""))=1,MAX($D$7:D203)+1,"")</f>
        <v>197</v>
      </c>
      <c r="E204" s="75" t="str">
        <f>IFERROR(INDEX($A$8:$A$240,MATCH(ROWS($D$8:D204),$D$8:$D$240,0)),"")</f>
        <v>Serbie</v>
      </c>
      <c r="F204" s="75">
        <f>IF(--ISNUMBER(IFERROR(SEARCH(Formulaire!$H$27,$A204,1),""))=1,MAX($F$7:F203)+1,"")</f>
        <v>197</v>
      </c>
      <c r="G204" s="75" t="str">
        <f>IFERROR(INDEX($A$8:$A$240,MATCH(ROWS($F$8:F204),$F$8:$F$240,0)),"")</f>
        <v>Serbie</v>
      </c>
    </row>
    <row r="205" spans="1:7" x14ac:dyDescent="0.25">
      <c r="A205" t="s">
        <v>14358</v>
      </c>
      <c r="B205" s="75">
        <f>IF(--ISNUMBER(IFERROR(SEARCH(Formulaire!$H$15,$A205,1),""))=1,MAX($B$7:B204)+1,"")</f>
        <v>198</v>
      </c>
      <c r="C205" s="75" t="str">
        <f>IFERROR(INDEX($A$8:$A$240,MATCH(ROWS($B$8:B205),$B$8:$B$240,0)),"")</f>
        <v>Seychelles</v>
      </c>
      <c r="D205" s="75">
        <f>IF(--ISNUMBER(IFERROR(SEARCH(Formulaire!$H$21,$A205,1),""))=1,MAX($D$7:D204)+1,"")</f>
        <v>198</v>
      </c>
      <c r="E205" s="75" t="str">
        <f>IFERROR(INDEX($A$8:$A$240,MATCH(ROWS($D$8:D205),$D$8:$D$240,0)),"")</f>
        <v>Seychelles</v>
      </c>
      <c r="F205" s="75">
        <f>IF(--ISNUMBER(IFERROR(SEARCH(Formulaire!$H$27,$A205,1),""))=1,MAX($F$7:F204)+1,"")</f>
        <v>198</v>
      </c>
      <c r="G205" s="75" t="str">
        <f>IFERROR(INDEX($A$8:$A$240,MATCH(ROWS($F$8:F205),$F$8:$F$240,0)),"")</f>
        <v>Seychelles</v>
      </c>
    </row>
    <row r="206" spans="1:7" x14ac:dyDescent="0.25">
      <c r="A206" t="s">
        <v>14375</v>
      </c>
      <c r="B206" s="75">
        <f>IF(--ISNUMBER(IFERROR(SEARCH(Formulaire!$H$15,$A206,1),""))=1,MAX($B$7:B205)+1,"")</f>
        <v>199</v>
      </c>
      <c r="C206" s="75" t="str">
        <f>IFERROR(INDEX($A$8:$A$240,MATCH(ROWS($B$8:B206),$B$8:$B$240,0)),"")</f>
        <v>Sierra Leone</v>
      </c>
      <c r="D206" s="75">
        <f>IF(--ISNUMBER(IFERROR(SEARCH(Formulaire!$H$21,$A206,1),""))=1,MAX($D$7:D205)+1,"")</f>
        <v>199</v>
      </c>
      <c r="E206" s="75" t="str">
        <f>IFERROR(INDEX($A$8:$A$240,MATCH(ROWS($D$8:D206),$D$8:$D$240,0)),"")</f>
        <v>Sierra Leone</v>
      </c>
      <c r="F206" s="75">
        <f>IF(--ISNUMBER(IFERROR(SEARCH(Formulaire!$H$27,$A206,1),""))=1,MAX($F$7:F205)+1,"")</f>
        <v>199</v>
      </c>
      <c r="G206" s="75" t="str">
        <f>IFERROR(INDEX($A$8:$A$240,MATCH(ROWS($F$8:F206),$F$8:$F$240,0)),"")</f>
        <v>Sierra Leone</v>
      </c>
    </row>
    <row r="207" spans="1:7" x14ac:dyDescent="0.25">
      <c r="A207" t="s">
        <v>22471</v>
      </c>
      <c r="B207" s="75">
        <f>IF(--ISNUMBER(IFERROR(SEARCH(Formulaire!$H$15,$A207,1),""))=1,MAX($B$7:B206)+1,"")</f>
        <v>200</v>
      </c>
      <c r="C207" s="75" t="str">
        <f>IFERROR(INDEX($A$8:$A$240,MATCH(ROWS($B$8:B207),$B$8:$B$240,0)),"")</f>
        <v>Singapour</v>
      </c>
      <c r="D207" s="75">
        <f>IF(--ISNUMBER(IFERROR(SEARCH(Formulaire!$H$21,$A207,1),""))=1,MAX($D$7:D206)+1,"")</f>
        <v>200</v>
      </c>
      <c r="E207" s="75" t="str">
        <f>IFERROR(INDEX($A$8:$A$240,MATCH(ROWS($D$8:D207),$D$8:$D$240,0)),"")</f>
        <v>Singapour</v>
      </c>
      <c r="F207" s="75">
        <f>IF(--ISNUMBER(IFERROR(SEARCH(Formulaire!$H$27,$A207,1),""))=1,MAX($F$7:F206)+1,"")</f>
        <v>200</v>
      </c>
      <c r="G207" s="75" t="str">
        <f>IFERROR(INDEX($A$8:$A$240,MATCH(ROWS($F$8:F207),$F$8:$F$240,0)),"")</f>
        <v>Singapour</v>
      </c>
    </row>
    <row r="208" spans="1:7" x14ac:dyDescent="0.25">
      <c r="A208" t="s">
        <v>22472</v>
      </c>
      <c r="B208" s="75">
        <f>IF(--ISNUMBER(IFERROR(SEARCH(Formulaire!$H$15,$A208,1),""))=1,MAX($B$7:B207)+1,"")</f>
        <v>201</v>
      </c>
      <c r="C208" s="75" t="str">
        <f>IFERROR(INDEX($A$8:$A$240,MATCH(ROWS($B$8:B208),$B$8:$B$240,0)),"")</f>
        <v>Slovaquie</v>
      </c>
      <c r="D208" s="75">
        <f>IF(--ISNUMBER(IFERROR(SEARCH(Formulaire!$H$21,$A208,1),""))=1,MAX($D$7:D207)+1,"")</f>
        <v>201</v>
      </c>
      <c r="E208" s="75" t="str">
        <f>IFERROR(INDEX($A$8:$A$240,MATCH(ROWS($D$8:D208),$D$8:$D$240,0)),"")</f>
        <v>Slovaquie</v>
      </c>
      <c r="F208" s="75">
        <f>IF(--ISNUMBER(IFERROR(SEARCH(Formulaire!$H$27,$A208,1),""))=1,MAX($F$7:F207)+1,"")</f>
        <v>201</v>
      </c>
      <c r="G208" s="75" t="str">
        <f>IFERROR(INDEX($A$8:$A$240,MATCH(ROWS($F$8:F208),$F$8:$F$240,0)),"")</f>
        <v>Slovaquie</v>
      </c>
    </row>
    <row r="209" spans="1:7" x14ac:dyDescent="0.25">
      <c r="A209" t="s">
        <v>22473</v>
      </c>
      <c r="B209" s="75">
        <f>IF(--ISNUMBER(IFERROR(SEARCH(Formulaire!$H$15,$A209,1),""))=1,MAX($B$7:B208)+1,"")</f>
        <v>202</v>
      </c>
      <c r="C209" s="75" t="str">
        <f>IFERROR(INDEX($A$8:$A$240,MATCH(ROWS($B$8:B209),$B$8:$B$240,0)),"")</f>
        <v>Slovénie</v>
      </c>
      <c r="D209" s="75">
        <f>IF(--ISNUMBER(IFERROR(SEARCH(Formulaire!$H$21,$A209,1),""))=1,MAX($D$7:D208)+1,"")</f>
        <v>202</v>
      </c>
      <c r="E209" s="75" t="str">
        <f>IFERROR(INDEX($A$8:$A$240,MATCH(ROWS($D$8:D209),$D$8:$D$240,0)),"")</f>
        <v>Slovénie</v>
      </c>
      <c r="F209" s="75">
        <f>IF(--ISNUMBER(IFERROR(SEARCH(Formulaire!$H$27,$A209,1),""))=1,MAX($F$7:F208)+1,"")</f>
        <v>202</v>
      </c>
      <c r="G209" s="75" t="str">
        <f>IFERROR(INDEX($A$8:$A$240,MATCH(ROWS($F$8:F209),$F$8:$F$240,0)),"")</f>
        <v>Slovénie</v>
      </c>
    </row>
    <row r="210" spans="1:7" x14ac:dyDescent="0.25">
      <c r="A210" t="s">
        <v>22475</v>
      </c>
      <c r="B210" s="75">
        <f>IF(--ISNUMBER(IFERROR(SEARCH(Formulaire!$H$15,$A210,1),""))=1,MAX($B$7:B209)+1,"")</f>
        <v>203</v>
      </c>
      <c r="C210" s="75" t="str">
        <f>IFERROR(INDEX($A$8:$A$240,MATCH(ROWS($B$8:B210),$B$8:$B$240,0)),"")</f>
        <v>Somalie</v>
      </c>
      <c r="D210" s="75">
        <f>IF(--ISNUMBER(IFERROR(SEARCH(Formulaire!$H$21,$A210,1),""))=1,MAX($D$7:D209)+1,"")</f>
        <v>203</v>
      </c>
      <c r="E210" s="75" t="str">
        <f>IFERROR(INDEX($A$8:$A$240,MATCH(ROWS($D$8:D210),$D$8:$D$240,0)),"")</f>
        <v>Somalie</v>
      </c>
      <c r="F210" s="75">
        <f>IF(--ISNUMBER(IFERROR(SEARCH(Formulaire!$H$27,$A210,1),""))=1,MAX($F$7:F209)+1,"")</f>
        <v>203</v>
      </c>
      <c r="G210" s="75" t="str">
        <f>IFERROR(INDEX($A$8:$A$240,MATCH(ROWS($F$8:F210),$F$8:$F$240,0)),"")</f>
        <v>Somalie</v>
      </c>
    </row>
    <row r="211" spans="1:7" x14ac:dyDescent="0.25">
      <c r="A211" t="s">
        <v>22480</v>
      </c>
      <c r="B211" s="75">
        <f>IF(--ISNUMBER(IFERROR(SEARCH(Formulaire!$H$15,$A211,1),""))=1,MAX($B$7:B210)+1,"")</f>
        <v>204</v>
      </c>
      <c r="C211" s="75" t="str">
        <f>IFERROR(INDEX($A$8:$A$240,MATCH(ROWS($B$8:B211),$B$8:$B$240,0)),"")</f>
        <v>Soudan</v>
      </c>
      <c r="D211" s="75">
        <f>IF(--ISNUMBER(IFERROR(SEARCH(Formulaire!$H$21,$A211,1),""))=1,MAX($D$7:D210)+1,"")</f>
        <v>204</v>
      </c>
      <c r="E211" s="75" t="str">
        <f>IFERROR(INDEX($A$8:$A$240,MATCH(ROWS($D$8:D211),$D$8:$D$240,0)),"")</f>
        <v>Soudan</v>
      </c>
      <c r="F211" s="75">
        <f>IF(--ISNUMBER(IFERROR(SEARCH(Formulaire!$H$27,$A211,1),""))=1,MAX($F$7:F210)+1,"")</f>
        <v>204</v>
      </c>
      <c r="G211" s="75" t="str">
        <f>IFERROR(INDEX($A$8:$A$240,MATCH(ROWS($F$8:F211),$F$8:$F$240,0)),"")</f>
        <v>Soudan</v>
      </c>
    </row>
    <row r="212" spans="1:7" x14ac:dyDescent="0.25">
      <c r="A212" t="s">
        <v>22478</v>
      </c>
      <c r="B212" s="75">
        <f>IF(--ISNUMBER(IFERROR(SEARCH(Formulaire!$H$15,$A212,1),""))=1,MAX($B$7:B211)+1,"")</f>
        <v>205</v>
      </c>
      <c r="C212" s="75" t="str">
        <f>IFERROR(INDEX($A$8:$A$240,MATCH(ROWS($B$8:B212),$B$8:$B$240,0)),"")</f>
        <v>Soudan du Sud</v>
      </c>
      <c r="D212" s="75">
        <f>IF(--ISNUMBER(IFERROR(SEARCH(Formulaire!$H$21,$A212,1),""))=1,MAX($D$7:D211)+1,"")</f>
        <v>205</v>
      </c>
      <c r="E212" s="75" t="str">
        <f>IFERROR(INDEX($A$8:$A$240,MATCH(ROWS($D$8:D212),$D$8:$D$240,0)),"")</f>
        <v>Soudan du Sud</v>
      </c>
      <c r="F212" s="75">
        <f>IF(--ISNUMBER(IFERROR(SEARCH(Formulaire!$H$27,$A212,1),""))=1,MAX($F$7:F211)+1,"")</f>
        <v>205</v>
      </c>
      <c r="G212" s="75" t="str">
        <f>IFERROR(INDEX($A$8:$A$240,MATCH(ROWS($F$8:F212),$F$8:$F$240,0)),"")</f>
        <v>Soudan du Sud</v>
      </c>
    </row>
    <row r="213" spans="1:7" x14ac:dyDescent="0.25">
      <c r="A213" t="s">
        <v>15055</v>
      </c>
      <c r="B213" s="75">
        <f>IF(--ISNUMBER(IFERROR(SEARCH(Formulaire!$H$15,$A213,1),""))=1,MAX($B$7:B212)+1,"")</f>
        <v>206</v>
      </c>
      <c r="C213" s="75" t="str">
        <f>IFERROR(INDEX($A$8:$A$240,MATCH(ROWS($B$8:B213),$B$8:$B$240,0)),"")</f>
        <v>Sri Lanka</v>
      </c>
      <c r="D213" s="75">
        <f>IF(--ISNUMBER(IFERROR(SEARCH(Formulaire!$H$21,$A213,1),""))=1,MAX($D$7:D212)+1,"")</f>
        <v>206</v>
      </c>
      <c r="E213" s="75" t="str">
        <f>IFERROR(INDEX($A$8:$A$240,MATCH(ROWS($D$8:D213),$D$8:$D$240,0)),"")</f>
        <v>Sri Lanka</v>
      </c>
      <c r="F213" s="75">
        <f>IF(--ISNUMBER(IFERROR(SEARCH(Formulaire!$H$27,$A213,1),""))=1,MAX($F$7:F212)+1,"")</f>
        <v>206</v>
      </c>
      <c r="G213" s="75" t="str">
        <f>IFERROR(INDEX($A$8:$A$240,MATCH(ROWS($F$8:F213),$F$8:$F$240,0)),"")</f>
        <v>Sri Lanka</v>
      </c>
    </row>
    <row r="214" spans="1:7" x14ac:dyDescent="0.25">
      <c r="A214" t="s">
        <v>22481</v>
      </c>
      <c r="B214" s="75">
        <f>IF(--ISNUMBER(IFERROR(SEARCH(Formulaire!$H$15,$A214,1),""))=1,MAX($B$7:B213)+1,"")</f>
        <v>207</v>
      </c>
      <c r="C214" s="75" t="str">
        <f>IFERROR(INDEX($A$8:$A$240,MATCH(ROWS($B$8:B214),$B$8:$B$240,0)),"")</f>
        <v>Suède</v>
      </c>
      <c r="D214" s="75">
        <f>IF(--ISNUMBER(IFERROR(SEARCH(Formulaire!$H$21,$A214,1),""))=1,MAX($D$7:D213)+1,"")</f>
        <v>207</v>
      </c>
      <c r="E214" s="75" t="str">
        <f>IFERROR(INDEX($A$8:$A$240,MATCH(ROWS($D$8:D214),$D$8:$D$240,0)),"")</f>
        <v>Suède</v>
      </c>
      <c r="F214" s="75">
        <f>IF(--ISNUMBER(IFERROR(SEARCH(Formulaire!$H$27,$A214,1),""))=1,MAX($F$7:F213)+1,"")</f>
        <v>207</v>
      </c>
      <c r="G214" s="75" t="str">
        <f>IFERROR(INDEX($A$8:$A$240,MATCH(ROWS($F$8:F214),$F$8:$F$240,0)),"")</f>
        <v>Suède</v>
      </c>
    </row>
    <row r="215" spans="1:7" x14ac:dyDescent="0.25">
      <c r="A215" t="s">
        <v>22482</v>
      </c>
      <c r="B215" s="75">
        <f>IF(--ISNUMBER(IFERROR(SEARCH(Formulaire!$H$15,$A215,1),""))=1,MAX($B$7:B214)+1,"")</f>
        <v>208</v>
      </c>
      <c r="C215" s="75" t="str">
        <f>IFERROR(INDEX($A$8:$A$240,MATCH(ROWS($B$8:B215),$B$8:$B$240,0)),"")</f>
        <v>Suisse</v>
      </c>
      <c r="D215" s="75">
        <f>IF(--ISNUMBER(IFERROR(SEARCH(Formulaire!$H$21,$A215,1),""))=1,MAX($D$7:D214)+1,"")</f>
        <v>208</v>
      </c>
      <c r="E215" s="75" t="str">
        <f>IFERROR(INDEX($A$8:$A$240,MATCH(ROWS($D$8:D215),$D$8:$D$240,0)),"")</f>
        <v>Suisse</v>
      </c>
      <c r="F215" s="75">
        <f>IF(--ISNUMBER(IFERROR(SEARCH(Formulaire!$H$27,$A215,1),""))=1,MAX($F$7:F214)+1,"")</f>
        <v>208</v>
      </c>
      <c r="G215" s="75" t="str">
        <f>IFERROR(INDEX($A$8:$A$240,MATCH(ROWS($F$8:F215),$F$8:$F$240,0)),"")</f>
        <v>Suisse</v>
      </c>
    </row>
    <row r="216" spans="1:7" x14ac:dyDescent="0.25">
      <c r="A216" t="s">
        <v>15156</v>
      </c>
      <c r="B216" s="75">
        <f>IF(--ISNUMBER(IFERROR(SEARCH(Formulaire!$H$15,$A216,1),""))=1,MAX($B$7:B215)+1,"")</f>
        <v>209</v>
      </c>
      <c r="C216" s="75" t="str">
        <f>IFERROR(INDEX($A$8:$A$240,MATCH(ROWS($B$8:B216),$B$8:$B$240,0)),"")</f>
        <v>Suriname</v>
      </c>
      <c r="D216" s="75">
        <f>IF(--ISNUMBER(IFERROR(SEARCH(Formulaire!$H$21,$A216,1),""))=1,MAX($D$7:D215)+1,"")</f>
        <v>209</v>
      </c>
      <c r="E216" s="75" t="str">
        <f>IFERROR(INDEX($A$8:$A$240,MATCH(ROWS($D$8:D216),$D$8:$D$240,0)),"")</f>
        <v>Suriname</v>
      </c>
      <c r="F216" s="75">
        <f>IF(--ISNUMBER(IFERROR(SEARCH(Formulaire!$H$27,$A216,1),""))=1,MAX($F$7:F215)+1,"")</f>
        <v>209</v>
      </c>
      <c r="G216" s="75" t="str">
        <f>IFERROR(INDEX($A$8:$A$240,MATCH(ROWS($F$8:F216),$F$8:$F$240,0)),"")</f>
        <v>Suriname</v>
      </c>
    </row>
    <row r="217" spans="1:7" x14ac:dyDescent="0.25">
      <c r="A217" t="s">
        <v>15193</v>
      </c>
      <c r="B217" s="75">
        <f>IF(--ISNUMBER(IFERROR(SEARCH(Formulaire!$H$15,$A217,1),""))=1,MAX($B$7:B216)+1,"")</f>
        <v>210</v>
      </c>
      <c r="C217" s="75" t="str">
        <f>IFERROR(INDEX($A$8:$A$240,MATCH(ROWS($B$8:B217),$B$8:$B$240,0)),"")</f>
        <v>Swaziland</v>
      </c>
      <c r="D217" s="75">
        <f>IF(--ISNUMBER(IFERROR(SEARCH(Formulaire!$H$21,$A217,1),""))=1,MAX($D$7:D216)+1,"")</f>
        <v>210</v>
      </c>
      <c r="E217" s="75" t="str">
        <f>IFERROR(INDEX($A$8:$A$240,MATCH(ROWS($D$8:D217),$D$8:$D$240,0)),"")</f>
        <v>Swaziland</v>
      </c>
      <c r="F217" s="75">
        <f>IF(--ISNUMBER(IFERROR(SEARCH(Formulaire!$H$27,$A217,1),""))=1,MAX($F$7:F216)+1,"")</f>
        <v>210</v>
      </c>
      <c r="G217" s="75" t="str">
        <f>IFERROR(INDEX($A$8:$A$240,MATCH(ROWS($F$8:F217),$F$8:$F$240,0)),"")</f>
        <v>Swaziland</v>
      </c>
    </row>
    <row r="218" spans="1:7" x14ac:dyDescent="0.25">
      <c r="A218" t="s">
        <v>22483</v>
      </c>
      <c r="B218" s="75">
        <f>IF(--ISNUMBER(IFERROR(SEARCH(Formulaire!$H$15,$A218,1),""))=1,MAX($B$7:B217)+1,"")</f>
        <v>211</v>
      </c>
      <c r="C218" s="75" t="str">
        <f>IFERROR(INDEX($A$8:$A$240,MATCH(ROWS($B$8:B218),$B$8:$B$240,0)),"")</f>
        <v>Syrie</v>
      </c>
      <c r="D218" s="75">
        <f>IF(--ISNUMBER(IFERROR(SEARCH(Formulaire!$H$21,$A218,1),""))=1,MAX($D$7:D217)+1,"")</f>
        <v>211</v>
      </c>
      <c r="E218" s="75" t="str">
        <f>IFERROR(INDEX($A$8:$A$240,MATCH(ROWS($D$8:D218),$D$8:$D$240,0)),"")</f>
        <v>Syrie</v>
      </c>
      <c r="F218" s="75">
        <f>IF(--ISNUMBER(IFERROR(SEARCH(Formulaire!$H$27,$A218,1),""))=1,MAX($F$7:F217)+1,"")</f>
        <v>211</v>
      </c>
      <c r="G218" s="75" t="str">
        <f>IFERROR(INDEX($A$8:$A$240,MATCH(ROWS($F$8:F218),$F$8:$F$240,0)),"")</f>
        <v>Syrie</v>
      </c>
    </row>
    <row r="219" spans="1:7" x14ac:dyDescent="0.25">
      <c r="A219" t="s">
        <v>22485</v>
      </c>
      <c r="B219" s="75">
        <f>IF(--ISNUMBER(IFERROR(SEARCH(Formulaire!$H$15,$A219,1),""))=1,MAX($B$7:B218)+1,"")</f>
        <v>212</v>
      </c>
      <c r="C219" s="75" t="str">
        <f>IFERROR(INDEX($A$8:$A$240,MATCH(ROWS($B$8:B219),$B$8:$B$240,0)),"")</f>
        <v>Tadjikistan</v>
      </c>
      <c r="D219" s="75">
        <f>IF(--ISNUMBER(IFERROR(SEARCH(Formulaire!$H$21,$A219,1),""))=1,MAX($D$7:D218)+1,"")</f>
        <v>212</v>
      </c>
      <c r="E219" s="75" t="str">
        <f>IFERROR(INDEX($A$8:$A$240,MATCH(ROWS($D$8:D219),$D$8:$D$240,0)),"")</f>
        <v>Tadjikistan</v>
      </c>
      <c r="F219" s="75">
        <f>IF(--ISNUMBER(IFERROR(SEARCH(Formulaire!$H$27,$A219,1),""))=1,MAX($F$7:F218)+1,"")</f>
        <v>212</v>
      </c>
      <c r="G219" s="75" t="str">
        <f>IFERROR(INDEX($A$8:$A$240,MATCH(ROWS($F$8:F219),$F$8:$F$240,0)),"")</f>
        <v>Tadjikistan</v>
      </c>
    </row>
    <row r="220" spans="1:7" x14ac:dyDescent="0.25">
      <c r="A220" t="s">
        <v>22484</v>
      </c>
      <c r="B220" s="75">
        <f>IF(--ISNUMBER(IFERROR(SEARCH(Formulaire!$H$15,$A220,1),""))=1,MAX($B$7:B219)+1,"")</f>
        <v>213</v>
      </c>
      <c r="C220" s="75" t="str">
        <f>IFERROR(INDEX($A$8:$A$240,MATCH(ROWS($B$8:B220),$B$8:$B$240,0)),"")</f>
        <v>Taïwan</v>
      </c>
      <c r="D220" s="75">
        <f>IF(--ISNUMBER(IFERROR(SEARCH(Formulaire!$H$21,$A220,1),""))=1,MAX($D$7:D219)+1,"")</f>
        <v>213</v>
      </c>
      <c r="E220" s="75" t="str">
        <f>IFERROR(INDEX($A$8:$A$240,MATCH(ROWS($D$8:D220),$D$8:$D$240,0)),"")</f>
        <v>Taïwan</v>
      </c>
      <c r="F220" s="75">
        <f>IF(--ISNUMBER(IFERROR(SEARCH(Formulaire!$H$27,$A220,1),""))=1,MAX($F$7:F219)+1,"")</f>
        <v>213</v>
      </c>
      <c r="G220" s="75" t="str">
        <f>IFERROR(INDEX($A$8:$A$240,MATCH(ROWS($F$8:F220),$F$8:$F$240,0)),"")</f>
        <v>Taïwan</v>
      </c>
    </row>
    <row r="221" spans="1:7" x14ac:dyDescent="0.25">
      <c r="A221" t="s">
        <v>22486</v>
      </c>
      <c r="B221" s="75">
        <f>IF(--ISNUMBER(IFERROR(SEARCH(Formulaire!$H$15,$A221,1),""))=1,MAX($B$7:B220)+1,"")</f>
        <v>214</v>
      </c>
      <c r="C221" s="75" t="str">
        <f>IFERROR(INDEX($A$8:$A$240,MATCH(ROWS($B$8:B221),$B$8:$B$240,0)),"")</f>
        <v>Tanzanie</v>
      </c>
      <c r="D221" s="75">
        <f>IF(--ISNUMBER(IFERROR(SEARCH(Formulaire!$H$21,$A221,1),""))=1,MAX($D$7:D220)+1,"")</f>
        <v>214</v>
      </c>
      <c r="E221" s="75" t="str">
        <f>IFERROR(INDEX($A$8:$A$240,MATCH(ROWS($D$8:D221),$D$8:$D$240,0)),"")</f>
        <v>Tanzanie</v>
      </c>
      <c r="F221" s="75">
        <f>IF(--ISNUMBER(IFERROR(SEARCH(Formulaire!$H$27,$A221,1),""))=1,MAX($F$7:F220)+1,"")</f>
        <v>214</v>
      </c>
      <c r="G221" s="75" t="str">
        <f>IFERROR(INDEX($A$8:$A$240,MATCH(ROWS($F$8:F221),$F$8:$F$240,0)),"")</f>
        <v>Tanzanie</v>
      </c>
    </row>
    <row r="222" spans="1:7" x14ac:dyDescent="0.25">
      <c r="A222" t="s">
        <v>22375</v>
      </c>
      <c r="B222" s="75">
        <f>IF(--ISNUMBER(IFERROR(SEARCH(Formulaire!$H$15,$A222,1),""))=1,MAX($B$7:B221)+1,"")</f>
        <v>215</v>
      </c>
      <c r="C222" s="75" t="str">
        <f>IFERROR(INDEX($A$8:$A$240,MATCH(ROWS($B$8:B222),$B$8:$B$240,0)),"")</f>
        <v>Tchad</v>
      </c>
      <c r="D222" s="75">
        <f>IF(--ISNUMBER(IFERROR(SEARCH(Formulaire!$H$21,$A222,1),""))=1,MAX($D$7:D221)+1,"")</f>
        <v>215</v>
      </c>
      <c r="E222" s="75" t="str">
        <f>IFERROR(INDEX($A$8:$A$240,MATCH(ROWS($D$8:D222),$D$8:$D$240,0)),"")</f>
        <v>Tchad</v>
      </c>
      <c r="F222" s="75">
        <f>IF(--ISNUMBER(IFERROR(SEARCH(Formulaire!$H$27,$A222,1),""))=1,MAX($F$7:F221)+1,"")</f>
        <v>215</v>
      </c>
      <c r="G222" s="75" t="str">
        <f>IFERROR(INDEX($A$8:$A$240,MATCH(ROWS($F$8:F222),$F$8:$F$240,0)),"")</f>
        <v>Tchad</v>
      </c>
    </row>
    <row r="223" spans="1:7" x14ac:dyDescent="0.25">
      <c r="A223" t="s">
        <v>22487</v>
      </c>
      <c r="B223" s="75">
        <f>IF(--ISNUMBER(IFERROR(SEARCH(Formulaire!$H$15,$A223,1),""))=1,MAX($B$7:B222)+1,"")</f>
        <v>216</v>
      </c>
      <c r="C223" s="75" t="str">
        <f>IFERROR(INDEX($A$8:$A$240,MATCH(ROWS($B$8:B223),$B$8:$B$240,0)),"")</f>
        <v>Thaïlande</v>
      </c>
      <c r="D223" s="75">
        <f>IF(--ISNUMBER(IFERROR(SEARCH(Formulaire!$H$21,$A223,1),""))=1,MAX($D$7:D222)+1,"")</f>
        <v>216</v>
      </c>
      <c r="E223" s="75" t="str">
        <f>IFERROR(INDEX($A$8:$A$240,MATCH(ROWS($D$8:D223),$D$8:$D$240,0)),"")</f>
        <v>Thaïlande</v>
      </c>
      <c r="F223" s="75">
        <f>IF(--ISNUMBER(IFERROR(SEARCH(Formulaire!$H$27,$A223,1),""))=1,MAX($F$7:F222)+1,"")</f>
        <v>216</v>
      </c>
      <c r="G223" s="75" t="str">
        <f>IFERROR(INDEX($A$8:$A$240,MATCH(ROWS($F$8:F223),$F$8:$F$240,0)),"")</f>
        <v>Thaïlande</v>
      </c>
    </row>
    <row r="224" spans="1:7" x14ac:dyDescent="0.25">
      <c r="A224" t="s">
        <v>22390</v>
      </c>
      <c r="B224" s="75">
        <f>IF(--ISNUMBER(IFERROR(SEARCH(Formulaire!$H$15,$A224,1),""))=1,MAX($B$7:B223)+1,"")</f>
        <v>217</v>
      </c>
      <c r="C224" s="75" t="str">
        <f>IFERROR(INDEX($A$8:$A$240,MATCH(ROWS($B$8:B224),$B$8:$B$240,0)),"")</f>
        <v>Timor oriental</v>
      </c>
      <c r="D224" s="75">
        <f>IF(--ISNUMBER(IFERROR(SEARCH(Formulaire!$H$21,$A224,1),""))=1,MAX($D$7:D223)+1,"")</f>
        <v>217</v>
      </c>
      <c r="E224" s="75" t="str">
        <f>IFERROR(INDEX($A$8:$A$240,MATCH(ROWS($D$8:D224),$D$8:$D$240,0)),"")</f>
        <v>Timor oriental</v>
      </c>
      <c r="F224" s="75">
        <f>IF(--ISNUMBER(IFERROR(SEARCH(Formulaire!$H$27,$A224,1),""))=1,MAX($F$7:F223)+1,"")</f>
        <v>217</v>
      </c>
      <c r="G224" s="75" t="str">
        <f>IFERROR(INDEX($A$8:$A$240,MATCH(ROWS($F$8:F224),$F$8:$F$240,0)),"")</f>
        <v>Timor oriental</v>
      </c>
    </row>
    <row r="225" spans="1:7" x14ac:dyDescent="0.25">
      <c r="A225" t="s">
        <v>15782</v>
      </c>
      <c r="B225" s="75">
        <f>IF(--ISNUMBER(IFERROR(SEARCH(Formulaire!$H$15,$A225,1),""))=1,MAX($B$7:B224)+1,"")</f>
        <v>218</v>
      </c>
      <c r="C225" s="75" t="str">
        <f>IFERROR(INDEX($A$8:$A$240,MATCH(ROWS($B$8:B225),$B$8:$B$240,0)),"")</f>
        <v>Togo</v>
      </c>
      <c r="D225" s="75">
        <f>IF(--ISNUMBER(IFERROR(SEARCH(Formulaire!$H$21,$A225,1),""))=1,MAX($D$7:D224)+1,"")</f>
        <v>218</v>
      </c>
      <c r="E225" s="75" t="str">
        <f>IFERROR(INDEX($A$8:$A$240,MATCH(ROWS($D$8:D225),$D$8:$D$240,0)),"")</f>
        <v>Togo</v>
      </c>
      <c r="F225" s="75">
        <f>IF(--ISNUMBER(IFERROR(SEARCH(Formulaire!$H$27,$A225,1),""))=1,MAX($F$7:F224)+1,"")</f>
        <v>218</v>
      </c>
      <c r="G225" s="75" t="str">
        <f>IFERROR(INDEX($A$8:$A$240,MATCH(ROWS($F$8:F225),$F$8:$F$240,0)),"")</f>
        <v>Togo</v>
      </c>
    </row>
    <row r="226" spans="1:7" x14ac:dyDescent="0.25">
      <c r="A226" t="s">
        <v>15791</v>
      </c>
      <c r="B226" s="75">
        <f>IF(--ISNUMBER(IFERROR(SEARCH(Formulaire!$H$15,$A226,1),""))=1,MAX($B$7:B225)+1,"")</f>
        <v>219</v>
      </c>
      <c r="C226" s="75" t="str">
        <f>IFERROR(INDEX($A$8:$A$240,MATCH(ROWS($B$8:B226),$B$8:$B$240,0)),"")</f>
        <v>Tonga</v>
      </c>
      <c r="D226" s="75">
        <f>IF(--ISNUMBER(IFERROR(SEARCH(Formulaire!$H$21,$A226,1),""))=1,MAX($D$7:D225)+1,"")</f>
        <v>219</v>
      </c>
      <c r="E226" s="75" t="str">
        <f>IFERROR(INDEX($A$8:$A$240,MATCH(ROWS($D$8:D226),$D$8:$D$240,0)),"")</f>
        <v>Tonga</v>
      </c>
      <c r="F226" s="75">
        <f>IF(--ISNUMBER(IFERROR(SEARCH(Formulaire!$H$27,$A226,1),""))=1,MAX($F$7:F225)+1,"")</f>
        <v>219</v>
      </c>
      <c r="G226" s="75" t="str">
        <f>IFERROR(INDEX($A$8:$A$240,MATCH(ROWS($F$8:F226),$F$8:$F$240,0)),"")</f>
        <v>Tonga</v>
      </c>
    </row>
    <row r="227" spans="1:7" x14ac:dyDescent="0.25">
      <c r="A227" t="s">
        <v>22488</v>
      </c>
      <c r="B227" s="75">
        <f>IF(--ISNUMBER(IFERROR(SEARCH(Formulaire!$H$15,$A227,1),""))=1,MAX($B$7:B226)+1,"")</f>
        <v>220</v>
      </c>
      <c r="C227" s="75" t="str">
        <f>IFERROR(INDEX($A$8:$A$240,MATCH(ROWS($B$8:B227),$B$8:$B$240,0)),"")</f>
        <v>Trinité-et-Tobago</v>
      </c>
      <c r="D227" s="75">
        <f>IF(--ISNUMBER(IFERROR(SEARCH(Formulaire!$H$21,$A227,1),""))=1,MAX($D$7:D226)+1,"")</f>
        <v>220</v>
      </c>
      <c r="E227" s="75" t="str">
        <f>IFERROR(INDEX($A$8:$A$240,MATCH(ROWS($D$8:D227),$D$8:$D$240,0)),"")</f>
        <v>Trinité-et-Tobago</v>
      </c>
      <c r="F227" s="75">
        <f>IF(--ISNUMBER(IFERROR(SEARCH(Formulaire!$H$27,$A227,1),""))=1,MAX($F$7:F226)+1,"")</f>
        <v>220</v>
      </c>
      <c r="G227" s="75" t="str">
        <f>IFERROR(INDEX($A$8:$A$240,MATCH(ROWS($F$8:F227),$F$8:$F$240,0)),"")</f>
        <v>Trinité-et-Tobago</v>
      </c>
    </row>
    <row r="228" spans="1:7" x14ac:dyDescent="0.25">
      <c r="A228" t="s">
        <v>22489</v>
      </c>
      <c r="B228" s="75">
        <f>IF(--ISNUMBER(IFERROR(SEARCH(Formulaire!$H$15,$A228,1),""))=1,MAX($B$7:B227)+1,"")</f>
        <v>221</v>
      </c>
      <c r="C228" s="75" t="str">
        <f>IFERROR(INDEX($A$8:$A$240,MATCH(ROWS($B$8:B228),$B$8:$B$240,0)),"")</f>
        <v>Tunisie</v>
      </c>
      <c r="D228" s="75">
        <f>IF(--ISNUMBER(IFERROR(SEARCH(Formulaire!$H$21,$A228,1),""))=1,MAX($D$7:D227)+1,"")</f>
        <v>221</v>
      </c>
      <c r="E228" s="75" t="str">
        <f>IFERROR(INDEX($A$8:$A$240,MATCH(ROWS($D$8:D228),$D$8:$D$240,0)),"")</f>
        <v>Tunisie</v>
      </c>
      <c r="F228" s="75">
        <f>IF(--ISNUMBER(IFERROR(SEARCH(Formulaire!$H$27,$A228,1),""))=1,MAX($F$7:F227)+1,"")</f>
        <v>221</v>
      </c>
      <c r="G228" s="75" t="str">
        <f>IFERROR(INDEX($A$8:$A$240,MATCH(ROWS($F$8:F228),$F$8:$F$240,0)),"")</f>
        <v>Tunisie</v>
      </c>
    </row>
    <row r="229" spans="1:7" x14ac:dyDescent="0.25">
      <c r="A229" t="s">
        <v>22491</v>
      </c>
      <c r="B229" s="75">
        <f>IF(--ISNUMBER(IFERROR(SEARCH(Formulaire!$H$15,$A229,1),""))=1,MAX($B$7:B228)+1,"")</f>
        <v>222</v>
      </c>
      <c r="C229" s="75" t="str">
        <f>IFERROR(INDEX($A$8:$A$240,MATCH(ROWS($B$8:B229),$B$8:$B$240,0)),"")</f>
        <v>Turkménistan</v>
      </c>
      <c r="D229" s="75">
        <f>IF(--ISNUMBER(IFERROR(SEARCH(Formulaire!$H$21,$A229,1),""))=1,MAX($D$7:D228)+1,"")</f>
        <v>222</v>
      </c>
      <c r="E229" s="75" t="str">
        <f>IFERROR(INDEX($A$8:$A$240,MATCH(ROWS($D$8:D229),$D$8:$D$240,0)),"")</f>
        <v>Turkménistan</v>
      </c>
      <c r="F229" s="75">
        <f>IF(--ISNUMBER(IFERROR(SEARCH(Formulaire!$H$27,$A229,1),""))=1,MAX($F$7:F228)+1,"")</f>
        <v>222</v>
      </c>
      <c r="G229" s="75" t="str">
        <f>IFERROR(INDEX($A$8:$A$240,MATCH(ROWS($F$8:F229),$F$8:$F$240,0)),"")</f>
        <v>Turkménistan</v>
      </c>
    </row>
    <row r="230" spans="1:7" x14ac:dyDescent="0.25">
      <c r="A230" t="s">
        <v>22490</v>
      </c>
      <c r="B230" s="75">
        <f>IF(--ISNUMBER(IFERROR(SEARCH(Formulaire!$H$15,$A230,1),""))=1,MAX($B$7:B229)+1,"")</f>
        <v>223</v>
      </c>
      <c r="C230" s="75" t="str">
        <f>IFERROR(INDEX($A$8:$A$240,MATCH(ROWS($B$8:B230),$B$8:$B$240,0)),"")</f>
        <v>Turquie</v>
      </c>
      <c r="D230" s="75">
        <f>IF(--ISNUMBER(IFERROR(SEARCH(Formulaire!$H$21,$A230,1),""))=1,MAX($D$7:D229)+1,"")</f>
        <v>223</v>
      </c>
      <c r="E230" s="75" t="str">
        <f>IFERROR(INDEX($A$8:$A$240,MATCH(ROWS($D$8:D230),$D$8:$D$240,0)),"")</f>
        <v>Turquie</v>
      </c>
      <c r="F230" s="75">
        <f>IF(--ISNUMBER(IFERROR(SEARCH(Formulaire!$H$27,$A230,1),""))=1,MAX($F$7:F229)+1,"")</f>
        <v>223</v>
      </c>
      <c r="G230" s="75" t="str">
        <f>IFERROR(INDEX($A$8:$A$240,MATCH(ROWS($F$8:F230),$F$8:$F$240,0)),"")</f>
        <v>Turquie</v>
      </c>
    </row>
    <row r="231" spans="1:7" x14ac:dyDescent="0.25">
      <c r="A231" t="s">
        <v>16125</v>
      </c>
      <c r="B231" s="75">
        <f>IF(--ISNUMBER(IFERROR(SEARCH(Formulaire!$H$15,$A231,1),""))=1,MAX($B$7:B230)+1,"")</f>
        <v>224</v>
      </c>
      <c r="C231" s="75" t="str">
        <f>IFERROR(INDEX($A$8:$A$240,MATCH(ROWS($B$8:B231),$B$8:$B$240,0)),"")</f>
        <v>Tuvalu</v>
      </c>
      <c r="D231" s="75">
        <f>IF(--ISNUMBER(IFERROR(SEARCH(Formulaire!$H$21,$A231,1),""))=1,MAX($D$7:D230)+1,"")</f>
        <v>224</v>
      </c>
      <c r="E231" s="75" t="str">
        <f>IFERROR(INDEX($A$8:$A$240,MATCH(ROWS($D$8:D231),$D$8:$D$240,0)),"")</f>
        <v>Tuvalu</v>
      </c>
      <c r="F231" s="75">
        <f>IF(--ISNUMBER(IFERROR(SEARCH(Formulaire!$H$27,$A231,1),""))=1,MAX($F$7:F230)+1,"")</f>
        <v>224</v>
      </c>
      <c r="G231" s="75" t="str">
        <f>IFERROR(INDEX($A$8:$A$240,MATCH(ROWS($F$8:F231),$F$8:$F$240,0)),"")</f>
        <v>Tuvalu</v>
      </c>
    </row>
    <row r="232" spans="1:7" x14ac:dyDescent="0.25">
      <c r="A232" t="s">
        <v>16151</v>
      </c>
      <c r="B232" s="75">
        <f>IF(--ISNUMBER(IFERROR(SEARCH(Formulaire!$H$15,$A232,1),""))=1,MAX($B$7:B231)+1,"")</f>
        <v>225</v>
      </c>
      <c r="C232" s="75" t="str">
        <f>IFERROR(INDEX($A$8:$A$240,MATCH(ROWS($B$8:B232),$B$8:$B$240,0)),"")</f>
        <v>Ukraine</v>
      </c>
      <c r="D232" s="75">
        <f>IF(--ISNUMBER(IFERROR(SEARCH(Formulaire!$H$21,$A232,1),""))=1,MAX($D$7:D231)+1,"")</f>
        <v>225</v>
      </c>
      <c r="E232" s="75" t="str">
        <f>IFERROR(INDEX($A$8:$A$240,MATCH(ROWS($D$8:D232),$D$8:$D$240,0)),"")</f>
        <v>Ukraine</v>
      </c>
      <c r="F232" s="75">
        <f>IF(--ISNUMBER(IFERROR(SEARCH(Formulaire!$H$27,$A232,1),""))=1,MAX($F$7:F231)+1,"")</f>
        <v>225</v>
      </c>
      <c r="G232" s="75" t="str">
        <f>IFERROR(INDEX($A$8:$A$240,MATCH(ROWS($F$8:F232),$F$8:$F$240,0)),"")</f>
        <v>Ukraine</v>
      </c>
    </row>
    <row r="233" spans="1:7" x14ac:dyDescent="0.25">
      <c r="A233" t="s">
        <v>21773</v>
      </c>
      <c r="B233" s="75">
        <f>IF(--ISNUMBER(IFERROR(SEARCH(Formulaire!$H$15,$A233,1),""))=1,MAX($B$7:B232)+1,"")</f>
        <v>226</v>
      </c>
      <c r="C233" s="75" t="str">
        <f>IFERROR(INDEX($A$8:$A$240,MATCH(ROWS($B$8:B233),$B$8:$B$240,0)),"")</f>
        <v>Uruguay</v>
      </c>
      <c r="D233" s="75">
        <f>IF(--ISNUMBER(IFERROR(SEARCH(Formulaire!$H$21,$A233,1),""))=1,MAX($D$7:D232)+1,"")</f>
        <v>226</v>
      </c>
      <c r="E233" s="75" t="str">
        <f>IFERROR(INDEX($A$8:$A$240,MATCH(ROWS($D$8:D233),$D$8:$D$240,0)),"")</f>
        <v>Uruguay</v>
      </c>
      <c r="F233" s="75">
        <f>IF(--ISNUMBER(IFERROR(SEARCH(Formulaire!$H$27,$A233,1),""))=1,MAX($F$7:F232)+1,"")</f>
        <v>226</v>
      </c>
      <c r="G233" s="75" t="str">
        <f>IFERROR(INDEX($A$8:$A$240,MATCH(ROWS($F$8:F233),$F$8:$F$240,0)),"")</f>
        <v>Uruguay</v>
      </c>
    </row>
    <row r="234" spans="1:7" x14ac:dyDescent="0.25">
      <c r="A234" t="s">
        <v>21859</v>
      </c>
      <c r="B234" s="75">
        <f>IF(--ISNUMBER(IFERROR(SEARCH(Formulaire!$H$15,$A234,1),""))=1,MAX($B$7:B233)+1,"")</f>
        <v>227</v>
      </c>
      <c r="C234" s="75" t="str">
        <f>IFERROR(INDEX($A$8:$A$240,MATCH(ROWS($B$8:B234),$B$8:$B$240,0)),"")</f>
        <v>Vanuatu</v>
      </c>
      <c r="D234" s="75">
        <f>IF(--ISNUMBER(IFERROR(SEARCH(Formulaire!$H$21,$A234,1),""))=1,MAX($D$7:D233)+1,"")</f>
        <v>227</v>
      </c>
      <c r="E234" s="75" t="str">
        <f>IFERROR(INDEX($A$8:$A$240,MATCH(ROWS($D$8:D234),$D$8:$D$240,0)),"")</f>
        <v>Vanuatu</v>
      </c>
      <c r="F234" s="75">
        <f>IF(--ISNUMBER(IFERROR(SEARCH(Formulaire!$H$27,$A234,1),""))=1,MAX($F$7:F233)+1,"")</f>
        <v>227</v>
      </c>
      <c r="G234" s="75" t="str">
        <f>IFERROR(INDEX($A$8:$A$240,MATCH(ROWS($F$8:F234),$F$8:$F$240,0)),"")</f>
        <v>Vanuatu</v>
      </c>
    </row>
    <row r="235" spans="1:7" x14ac:dyDescent="0.25">
      <c r="A235" t="s">
        <v>21976</v>
      </c>
      <c r="B235" s="75">
        <f>IF(--ISNUMBER(IFERROR(SEARCH(Formulaire!$H$15,$A235,1),""))=1,MAX($B$7:B234)+1,"")</f>
        <v>228</v>
      </c>
      <c r="C235" s="75" t="str">
        <f>IFERROR(INDEX($A$8:$A$240,MATCH(ROWS($B$8:B235),$B$8:$B$240,0)),"")</f>
        <v>Venezuela</v>
      </c>
      <c r="D235" s="75">
        <f>IF(--ISNUMBER(IFERROR(SEARCH(Formulaire!$H$21,$A235,1),""))=1,MAX($D$7:D234)+1,"")</f>
        <v>228</v>
      </c>
      <c r="E235" s="75" t="str">
        <f>IFERROR(INDEX($A$8:$A$240,MATCH(ROWS($D$8:D235),$D$8:$D$240,0)),"")</f>
        <v>Venezuela</v>
      </c>
      <c r="F235" s="75">
        <f>IF(--ISNUMBER(IFERROR(SEARCH(Formulaire!$H$27,$A235,1),""))=1,MAX($F$7:F234)+1,"")</f>
        <v>228</v>
      </c>
      <c r="G235" s="75" t="str">
        <f>IFERROR(INDEX($A$8:$A$240,MATCH(ROWS($F$8:F235),$F$8:$F$240,0)),"")</f>
        <v>Venezuela</v>
      </c>
    </row>
    <row r="236" spans="1:7" x14ac:dyDescent="0.25">
      <c r="A236" t="s">
        <v>22113</v>
      </c>
      <c r="B236" s="75">
        <f>IF(--ISNUMBER(IFERROR(SEARCH(Formulaire!$H$15,$A236,1),""))=1,MAX($B$7:B235)+1,"")</f>
        <v>229</v>
      </c>
      <c r="C236" s="75" t="str">
        <f>IFERROR(INDEX($A$8:$A$240,MATCH(ROWS($B$8:B236),$B$8:$B$240,0)),"")</f>
        <v>Vietnam</v>
      </c>
      <c r="D236" s="75">
        <f>IF(--ISNUMBER(IFERROR(SEARCH(Formulaire!$H$21,$A236,1),""))=1,MAX($D$7:D235)+1,"")</f>
        <v>229</v>
      </c>
      <c r="E236" s="75" t="str">
        <f>IFERROR(INDEX($A$8:$A$240,MATCH(ROWS($D$8:D236),$D$8:$D$240,0)),"")</f>
        <v>Vietnam</v>
      </c>
      <c r="F236" s="75">
        <f>IF(--ISNUMBER(IFERROR(SEARCH(Formulaire!$H$27,$A236,1),""))=1,MAX($F$7:F235)+1,"")</f>
        <v>229</v>
      </c>
      <c r="G236" s="75" t="str">
        <f>IFERROR(INDEX($A$8:$A$240,MATCH(ROWS($F$8:F236),$F$8:$F$240,0)),"")</f>
        <v>Vietnam</v>
      </c>
    </row>
    <row r="237" spans="1:7" x14ac:dyDescent="0.25">
      <c r="A237" t="s">
        <v>22500</v>
      </c>
      <c r="B237" s="75">
        <f>IF(--ISNUMBER(IFERROR(SEARCH(Formulaire!$H$15,$A237,1),""))=1,MAX($B$7:B236)+1,"")</f>
        <v>230</v>
      </c>
      <c r="C237" s="75" t="str">
        <f>IFERROR(INDEX($A$8:$A$240,MATCH(ROWS($B$8:B237),$B$8:$B$240,0)),"")</f>
        <v>Wallis et Futuna</v>
      </c>
      <c r="D237" s="75">
        <f>IF(--ISNUMBER(IFERROR(SEARCH(Formulaire!$H$21,$A237,1),""))=1,MAX($D$7:D236)+1,"")</f>
        <v>230</v>
      </c>
      <c r="E237" s="75" t="str">
        <f>IFERROR(INDEX($A$8:$A$240,MATCH(ROWS($D$8:D237),$D$8:$D$240,0)),"")</f>
        <v>Wallis et Futuna</v>
      </c>
      <c r="F237" s="75">
        <f>IF(--ISNUMBER(IFERROR(SEARCH(Formulaire!$H$27,$A237,1),""))=1,MAX($F$7:F236)+1,"")</f>
        <v>230</v>
      </c>
      <c r="G237" s="75" t="str">
        <f>IFERROR(INDEX($A$8:$A$240,MATCH(ROWS($F$8:F237),$F$8:$F$240,0)),"")</f>
        <v>Wallis et Futuna</v>
      </c>
    </row>
    <row r="238" spans="1:7" x14ac:dyDescent="0.25">
      <c r="A238" t="s">
        <v>22502</v>
      </c>
      <c r="B238" s="75">
        <f>IF(--ISNUMBER(IFERROR(SEARCH(Formulaire!$H$15,$A238,1),""))=1,MAX($B$7:B237)+1,"")</f>
        <v>231</v>
      </c>
      <c r="C238" s="75" t="str">
        <f>IFERROR(INDEX($A$8:$A$240,MATCH(ROWS($B$8:B238),$B$8:$B$240,0)),"")</f>
        <v>Yémen</v>
      </c>
      <c r="D238" s="75">
        <f>IF(--ISNUMBER(IFERROR(SEARCH(Formulaire!$H$21,$A238,1),""))=1,MAX($D$7:D237)+1,"")</f>
        <v>231</v>
      </c>
      <c r="E238" s="75" t="str">
        <f>IFERROR(INDEX($A$8:$A$240,MATCH(ROWS($D$8:D238),$D$8:$D$240,0)),"")</f>
        <v>Yémen</v>
      </c>
      <c r="F238" s="75">
        <f>IF(--ISNUMBER(IFERROR(SEARCH(Formulaire!$H$27,$A238,1),""))=1,MAX($F$7:F237)+1,"")</f>
        <v>231</v>
      </c>
      <c r="G238" s="75" t="str">
        <f>IFERROR(INDEX($A$8:$A$240,MATCH(ROWS($F$8:F238),$F$8:$F$240,0)),"")</f>
        <v>Yémen</v>
      </c>
    </row>
    <row r="239" spans="1:7" x14ac:dyDescent="0.25">
      <c r="A239" t="s">
        <v>22503</v>
      </c>
      <c r="B239" s="75">
        <f>IF(--ISNUMBER(IFERROR(SEARCH(Formulaire!$H$15,$A239,1),""))=1,MAX($B$7:B238)+1,"")</f>
        <v>232</v>
      </c>
      <c r="C239" s="75" t="str">
        <f>IFERROR(INDEX($A$8:$A$240,MATCH(ROWS($B$8:B239),$B$8:$B$240,0)),"")</f>
        <v>Zambie</v>
      </c>
      <c r="D239" s="75">
        <f>IF(--ISNUMBER(IFERROR(SEARCH(Formulaire!$H$21,$A239,1),""))=1,MAX($D$7:D238)+1,"")</f>
        <v>232</v>
      </c>
      <c r="E239" s="75" t="str">
        <f>IFERROR(INDEX($A$8:$A$240,MATCH(ROWS($D$8:D239),$D$8:$D$240,0)),"")</f>
        <v>Zambie</v>
      </c>
      <c r="F239" s="75">
        <f>IF(--ISNUMBER(IFERROR(SEARCH(Formulaire!$H$27,$A239,1),""))=1,MAX($F$7:F238)+1,"")</f>
        <v>232</v>
      </c>
      <c r="G239" s="75" t="str">
        <f>IFERROR(INDEX($A$8:$A$240,MATCH(ROWS($F$8:F239),$F$8:$F$240,0)),"")</f>
        <v>Zambie</v>
      </c>
    </row>
    <row r="240" spans="1:7" x14ac:dyDescent="0.25">
      <c r="A240" t="s">
        <v>22319</v>
      </c>
      <c r="B240" s="75">
        <f>IF(--ISNUMBER(IFERROR(SEARCH(Formulaire!$H$15,$A240,1),""))=1,MAX($B$7:B239)+1,"")</f>
        <v>233</v>
      </c>
      <c r="C240" s="75" t="str">
        <f>IFERROR(INDEX($A$8:$A$240,MATCH(ROWS($B$8:B240),$B$8:$B$240,0)),"")</f>
        <v>Zimbabwe</v>
      </c>
      <c r="D240" s="75">
        <f>IF(--ISNUMBER(IFERROR(SEARCH(Formulaire!$H$21,$A240,1),""))=1,MAX($D$7:D239)+1,"")</f>
        <v>233</v>
      </c>
      <c r="E240" s="75" t="str">
        <f>IFERROR(INDEX($A$8:$A$240,MATCH(ROWS($D$8:D240),$D$8:$D$240,0)),"")</f>
        <v>Zimbabwe</v>
      </c>
      <c r="F240" s="75">
        <f>IF(--ISNUMBER(IFERROR(SEARCH(Formulaire!$H$27,$A240,1),""))=1,MAX($F$7:F239)+1,"")</f>
        <v>233</v>
      </c>
      <c r="G240" s="75" t="str">
        <f>IFERROR(INDEX($A$8:$A$240,MATCH(ROWS($F$8:F240),$F$8:$F$240,0)),"")</f>
        <v>Zimbabwe</v>
      </c>
    </row>
  </sheetData>
  <sortState ref="A10:A241">
    <sortCondition ref="A241"/>
  </sortState>
  <mergeCells count="2">
    <mergeCell ref="F1:H1"/>
    <mergeCell ref="B6:G6"/>
  </mergeCells>
  <hyperlinks>
    <hyperlink ref="J9:L9" r:id="rId1" display="Cliquer ici en savoir plus →" xr:uid="{8EC4BBBC-08B7-49AB-84DF-10E441698348}"/>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5FDBE-9543-4EF7-93EA-A05D9EF83207}">
  <sheetPr codeName="Feuil3"/>
  <dimension ref="A1:U5193"/>
  <sheetViews>
    <sheetView topLeftCell="A4850" workbookViewId="0">
      <selection activeCell="A4867" sqref="A4867:XFD4869"/>
    </sheetView>
  </sheetViews>
  <sheetFormatPr baseColWidth="10" defaultRowHeight="15" x14ac:dyDescent="0.25"/>
  <cols>
    <col min="1" max="1" width="11.42578125" style="71"/>
    <col min="2" max="2" width="21.140625" style="71" customWidth="1"/>
    <col min="3" max="3" width="15.28515625" style="71" customWidth="1"/>
    <col min="4" max="4" width="15.85546875" style="71" customWidth="1"/>
    <col min="5" max="5" width="18.7109375" style="71" customWidth="1"/>
    <col min="6" max="8" width="11.42578125" style="71"/>
    <col min="9" max="9" width="11.7109375" style="71" customWidth="1"/>
    <col min="10" max="10" width="11.42578125" style="71"/>
    <col min="11" max="11" width="11.5703125" style="71" customWidth="1"/>
    <col min="12" max="16384" width="11.42578125" style="71"/>
  </cols>
  <sheetData>
    <row r="1" spans="1:21" ht="21" x14ac:dyDescent="0.35">
      <c r="A1" s="112" t="s">
        <v>26</v>
      </c>
      <c r="B1" s="112" t="s">
        <v>27</v>
      </c>
      <c r="C1" s="112" t="s">
        <v>28</v>
      </c>
      <c r="D1" s="112" t="s">
        <v>29</v>
      </c>
      <c r="E1" s="112" t="s">
        <v>30</v>
      </c>
      <c r="F1" s="112" t="s">
        <v>31</v>
      </c>
      <c r="G1" s="112" t="s">
        <v>32</v>
      </c>
      <c r="H1" s="112" t="s">
        <v>33</v>
      </c>
      <c r="I1" s="112" t="s">
        <v>34</v>
      </c>
      <c r="J1" s="112" t="s">
        <v>35</v>
      </c>
      <c r="K1" s="112" t="s">
        <v>36</v>
      </c>
      <c r="L1" s="112" t="s">
        <v>22514</v>
      </c>
      <c r="M1" s="112" t="s">
        <v>22604</v>
      </c>
      <c r="N1" s="112" t="s">
        <v>22607</v>
      </c>
      <c r="O1" s="112" t="s">
        <v>22606</v>
      </c>
      <c r="Q1" s="88" t="s">
        <v>22605</v>
      </c>
      <c r="R1" s="89" t="s">
        <v>22608</v>
      </c>
      <c r="S1" s="90" t="s">
        <v>22609</v>
      </c>
      <c r="U1" s="72" t="s">
        <v>22592</v>
      </c>
    </row>
    <row r="2" spans="1:21" x14ac:dyDescent="0.25">
      <c r="A2" s="113">
        <v>8825</v>
      </c>
      <c r="B2" s="113" t="s">
        <v>37</v>
      </c>
      <c r="C2" s="113" t="s">
        <v>38</v>
      </c>
      <c r="D2" s="113" t="s">
        <v>39</v>
      </c>
      <c r="E2" s="113" t="s">
        <v>39</v>
      </c>
      <c r="F2" s="113" t="s">
        <v>40</v>
      </c>
      <c r="G2" s="113" t="s">
        <v>41</v>
      </c>
      <c r="H2" s="113">
        <v>34.817</v>
      </c>
      <c r="I2" s="113">
        <v>67.816999999999993</v>
      </c>
      <c r="J2" s="113">
        <v>8367</v>
      </c>
      <c r="K2" s="113">
        <v>4.5</v>
      </c>
      <c r="L2" s="113">
        <f>COUNTIFS(Aéroports!$C$2:$C$5193,Aéroports!$C2,Aéroports!$D$2:$D$5193,Aéroports!$D2)</f>
        <v>1</v>
      </c>
      <c r="M2" s="113" t="str">
        <f>IF(AND(Formulaire!$H$15=Aéroports!$E2,--ISNUMBER(IFERROR(SEARCH(Formulaire!$H$16,$C2,1),""))=1),MAX(M$1:M1)+1,"")</f>
        <v/>
      </c>
      <c r="N2" s="113" t="str">
        <f>IF(AND(Formulaire!$H$21=Aéroports!$E2,--ISNUMBER(IFERROR(SEARCH(Formulaire!$H$22,$C2,1),""))=1),MAX(N$1:N1)+1,"")</f>
        <v/>
      </c>
      <c r="O2" s="113" t="str">
        <f>IF(AND(Formulaire!$H$27=Aéroports!$E2,--ISNUMBER(IFERROR(SEARCH(Formulaire!$H$28,$C2,1),""))=1),MAX(O$1:O1)+1,"")</f>
        <v/>
      </c>
      <c r="Q2" s="91" t="str">
        <f>IFERROR(INDEX($C$2:$C$5193,MATCH(ROWS(M$2:M2),M$2:M$5193,0)),"")</f>
        <v/>
      </c>
      <c r="R2" s="70" t="str">
        <f>IFERROR(INDEX($C$2:$C$5193,MATCH(ROWS(N$2:N2),N$2:N$5193,0)),"")</f>
        <v/>
      </c>
      <c r="S2" s="92" t="str">
        <f>IFERROR(INDEX($C$2:$C$5193,MATCH(ROWS(O$2:O2),O$2:O$5193,0)),"")</f>
        <v/>
      </c>
    </row>
    <row r="3" spans="1:21" x14ac:dyDescent="0.25">
      <c r="A3" s="69">
        <v>7501</v>
      </c>
      <c r="B3" s="69" t="s">
        <v>42</v>
      </c>
      <c r="C3" s="69" t="s">
        <v>43</v>
      </c>
      <c r="D3" s="69" t="s">
        <v>39</v>
      </c>
      <c r="E3" s="69" t="s">
        <v>39</v>
      </c>
      <c r="F3" s="69" t="s">
        <v>44</v>
      </c>
      <c r="G3" s="69" t="s">
        <v>45</v>
      </c>
      <c r="H3" s="69">
        <v>34.533000000000001</v>
      </c>
      <c r="I3" s="69">
        <v>65.266999999999996</v>
      </c>
      <c r="J3" s="69">
        <v>7383</v>
      </c>
      <c r="K3" s="69">
        <v>4.5</v>
      </c>
      <c r="L3" s="69">
        <f>COUNTIFS(Aéroports!$C$2:$C$5193,Aéroports!$C3,Aéroports!$D$2:$D$5193,Aéroports!$D3)</f>
        <v>1</v>
      </c>
      <c r="M3" s="69" t="str">
        <f>IF(AND(Formulaire!$H$15=Aéroports!$E3,--ISNUMBER(IFERROR(SEARCH(Formulaire!$H$16,$C3,1),""))=1),MAX(M$1:M2)+1,"")</f>
        <v/>
      </c>
      <c r="N3" s="69" t="str">
        <f>IF(AND(Formulaire!$H$21=Aéroports!$E3,--ISNUMBER(IFERROR(SEARCH(Formulaire!$H$22,$C3,1),""))=1),MAX(N$1:N2)+1,"")</f>
        <v/>
      </c>
      <c r="O3" s="69" t="str">
        <f>IF(AND(Formulaire!$H$27=Aéroports!$E3,--ISNUMBER(IFERROR(SEARCH(Formulaire!$H$28,$C3,1),""))=1),MAX(O$1:O2)+1,"")</f>
        <v/>
      </c>
      <c r="Q3" s="91" t="str">
        <f>IFERROR(INDEX($C$2:$C$5193,MATCH(ROWS(M$2:M3),M$2:M$5193,0)),"")</f>
        <v/>
      </c>
      <c r="R3" s="70" t="str">
        <f>IFERROR(INDEX($C$2:$C$5193,MATCH(ROWS(N$2:N3),N$2:N$5193,0)),"")</f>
        <v/>
      </c>
      <c r="S3" s="92" t="str">
        <f>IFERROR(INDEX($C$2:$C$5193,MATCH(ROWS(O$2:O3),O$2:O$5193,0)),"")</f>
        <v/>
      </c>
    </row>
    <row r="4" spans="1:21" x14ac:dyDescent="0.25">
      <c r="A4" s="68">
        <v>5922</v>
      </c>
      <c r="B4" s="68" t="s">
        <v>46</v>
      </c>
      <c r="C4" s="68" t="s">
        <v>47</v>
      </c>
      <c r="D4" s="68" t="s">
        <v>39</v>
      </c>
      <c r="E4" s="68" t="s">
        <v>39</v>
      </c>
      <c r="F4" s="68" t="s">
        <v>48</v>
      </c>
      <c r="G4" s="68" t="s">
        <v>49</v>
      </c>
      <c r="H4" s="68">
        <v>37.121099999999998</v>
      </c>
      <c r="I4" s="68">
        <v>70.518100000000004</v>
      </c>
      <c r="J4" s="68">
        <v>3872</v>
      </c>
      <c r="K4" s="68">
        <v>4.5</v>
      </c>
      <c r="L4" s="68">
        <f>COUNTIFS(Aéroports!$C$2:$C$5193,Aéroports!$C4,Aéroports!$D$2:$D$5193,Aéroports!$D4)</f>
        <v>1</v>
      </c>
      <c r="M4" s="68" t="str">
        <f>IF(AND(Formulaire!$H$15=Aéroports!$E4,--ISNUMBER(IFERROR(SEARCH(Formulaire!$H$16,$C4,1),""))=1),MAX(M$1:M3)+1,"")</f>
        <v/>
      </c>
      <c r="N4" s="68" t="str">
        <f>IF(AND(Formulaire!$H$21=Aéroports!$E4,--ISNUMBER(IFERROR(SEARCH(Formulaire!$H$22,$C4,1),""))=1),MAX(N$1:N3)+1,"")</f>
        <v/>
      </c>
      <c r="O4" s="68" t="str">
        <f>IF(AND(Formulaire!$H$27=Aéroports!$E4,--ISNUMBER(IFERROR(SEARCH(Formulaire!$H$28,$C4,1),""))=1),MAX(O$1:O3)+1,"")</f>
        <v/>
      </c>
      <c r="Q4" s="91" t="str">
        <f>IFERROR(INDEX($C$2:$C$5193,MATCH(ROWS(M$2:M4),M$2:M$5193,0)),"")</f>
        <v/>
      </c>
      <c r="R4" s="70" t="str">
        <f>IFERROR(INDEX($C$2:$C$5193,MATCH(ROWS(N$2:N4),N$2:N$5193,0)),"")</f>
        <v/>
      </c>
      <c r="S4" s="92" t="str">
        <f>IFERROR(INDEX($C$2:$C$5193,MATCH(ROWS(O$2:O4),O$2:O$5193,0)),"")</f>
        <v/>
      </c>
    </row>
    <row r="5" spans="1:21" x14ac:dyDescent="0.25">
      <c r="A5" s="69">
        <v>10057</v>
      </c>
      <c r="B5" s="69" t="s">
        <v>50</v>
      </c>
      <c r="C5" s="69" t="s">
        <v>51</v>
      </c>
      <c r="D5" s="69" t="s">
        <v>39</v>
      </c>
      <c r="E5" s="69" t="s">
        <v>39</v>
      </c>
      <c r="F5" s="69" t="s">
        <v>52</v>
      </c>
      <c r="G5" s="69" t="s">
        <v>53</v>
      </c>
      <c r="H5" s="69">
        <v>32.366999999999997</v>
      </c>
      <c r="I5" s="69">
        <v>62.183</v>
      </c>
      <c r="J5" s="69">
        <v>3083</v>
      </c>
      <c r="K5" s="69">
        <v>4.3</v>
      </c>
      <c r="L5" s="69">
        <f>COUNTIFS(Aéroports!$C$2:$C$5193,Aéroports!$C5,Aéroports!$D$2:$D$5193,Aéroports!$D5)</f>
        <v>1</v>
      </c>
      <c r="M5" s="69" t="str">
        <f>IF(AND(Formulaire!$H$15=Aéroports!$E5,--ISNUMBER(IFERROR(SEARCH(Formulaire!$H$16,$C5,1),""))=1),MAX(M$1:M4)+1,"")</f>
        <v/>
      </c>
      <c r="N5" s="69" t="str">
        <f>IF(AND(Formulaire!$H$21=Aéroports!$E5,--ISNUMBER(IFERROR(SEARCH(Formulaire!$H$22,$C5,1),""))=1),MAX(N$1:N4)+1,"")</f>
        <v/>
      </c>
      <c r="O5" s="69" t="str">
        <f>IF(AND(Formulaire!$H$27=Aéroports!$E5,--ISNUMBER(IFERROR(SEARCH(Formulaire!$H$28,$C5,1),""))=1),MAX(O$1:O4)+1,"")</f>
        <v/>
      </c>
      <c r="Q5" s="91" t="str">
        <f>IFERROR(INDEX($C$2:$C$5193,MATCH(ROWS(M$2:M5),M$2:M$5193,0)),"")</f>
        <v/>
      </c>
      <c r="R5" s="70" t="str">
        <f>IFERROR(INDEX($C$2:$C$5193,MATCH(ROWS(N$2:N5),N$2:N$5193,0)),"")</f>
        <v/>
      </c>
      <c r="S5" s="92" t="str">
        <f>IFERROR(INDEX($C$2:$C$5193,MATCH(ROWS(O$2:O5),O$2:O$5193,0)),"")</f>
        <v/>
      </c>
    </row>
    <row r="6" spans="1:21" x14ac:dyDescent="0.25">
      <c r="A6" s="68">
        <v>2048</v>
      </c>
      <c r="B6" s="68" t="s">
        <v>54</v>
      </c>
      <c r="C6" s="68" t="s">
        <v>55</v>
      </c>
      <c r="D6" s="68" t="s">
        <v>39</v>
      </c>
      <c r="E6" s="68" t="s">
        <v>39</v>
      </c>
      <c r="F6" s="68" t="s">
        <v>56</v>
      </c>
      <c r="G6" s="68" t="s">
        <v>57</v>
      </c>
      <c r="H6" s="68">
        <v>34.21</v>
      </c>
      <c r="I6" s="68">
        <v>62.228299999999997</v>
      </c>
      <c r="J6" s="68">
        <v>3206</v>
      </c>
      <c r="K6" s="68">
        <v>4.5</v>
      </c>
      <c r="L6" s="68">
        <f>COUNTIFS(Aéroports!$C$2:$C$5193,Aéroports!$C6,Aéroports!$D$2:$D$5193,Aéroports!$D6)</f>
        <v>1</v>
      </c>
      <c r="M6" s="68" t="str">
        <f>IF(AND(Formulaire!$H$15=Aéroports!$E6,--ISNUMBER(IFERROR(SEARCH(Formulaire!$H$16,$C6,1),""))=1),MAX(M$1:M5)+1,"")</f>
        <v/>
      </c>
      <c r="N6" s="68" t="str">
        <f>IF(AND(Formulaire!$H$21=Aéroports!$E6,--ISNUMBER(IFERROR(SEARCH(Formulaire!$H$22,$C6,1),""))=1),MAX(N$1:N5)+1,"")</f>
        <v/>
      </c>
      <c r="O6" s="68" t="str">
        <f>IF(AND(Formulaire!$H$27=Aéroports!$E6,--ISNUMBER(IFERROR(SEARCH(Formulaire!$H$28,$C6,1),""))=1),MAX(O$1:O5)+1,"")</f>
        <v/>
      </c>
      <c r="Q6" s="91" t="str">
        <f>IFERROR(INDEX($C$2:$C$5193,MATCH(ROWS(M$2:M6),M$2:M$5193,0)),"")</f>
        <v/>
      </c>
      <c r="R6" s="70" t="str">
        <f>IFERROR(INDEX($C$2:$C$5193,MATCH(ROWS(N$2:N6),N$2:N$5193,0)),"")</f>
        <v/>
      </c>
      <c r="S6" s="92" t="str">
        <f>IFERROR(INDEX($C$2:$C$5193,MATCH(ROWS(O$2:O6),O$2:O$5193,0)),"")</f>
        <v/>
      </c>
    </row>
    <row r="7" spans="1:21" x14ac:dyDescent="0.25">
      <c r="A7" s="69">
        <v>2049</v>
      </c>
      <c r="B7" s="69" t="s">
        <v>58</v>
      </c>
      <c r="C7" s="69" t="s">
        <v>59</v>
      </c>
      <c r="D7" s="69" t="s">
        <v>39</v>
      </c>
      <c r="E7" s="69" t="s">
        <v>39</v>
      </c>
      <c r="F7" s="69" t="s">
        <v>60</v>
      </c>
      <c r="G7" s="69" t="s">
        <v>61</v>
      </c>
      <c r="H7" s="69">
        <v>34.399799999999999</v>
      </c>
      <c r="I7" s="69">
        <v>70.498599999999996</v>
      </c>
      <c r="J7" s="69">
        <v>1814</v>
      </c>
      <c r="K7" s="69">
        <v>4.5</v>
      </c>
      <c r="L7" s="69">
        <f>COUNTIFS(Aéroports!$C$2:$C$5193,Aéroports!$C7,Aéroports!$D$2:$D$5193,Aéroports!$D7)</f>
        <v>1</v>
      </c>
      <c r="M7" s="69" t="str">
        <f>IF(AND(Formulaire!$H$15=Aéroports!$E7,--ISNUMBER(IFERROR(SEARCH(Formulaire!$H$16,$C7,1),""))=1),MAX(M$1:M6)+1,"")</f>
        <v/>
      </c>
      <c r="N7" s="69" t="str">
        <f>IF(AND(Formulaire!$H$21=Aéroports!$E7,--ISNUMBER(IFERROR(SEARCH(Formulaire!$H$22,$C7,1),""))=1),MAX(N$1:N6)+1,"")</f>
        <v/>
      </c>
      <c r="O7" s="69" t="str">
        <f>IF(AND(Formulaire!$H$27=Aéroports!$E7,--ISNUMBER(IFERROR(SEARCH(Formulaire!$H$28,$C7,1),""))=1),MAX(O$1:O6)+1,"")</f>
        <v/>
      </c>
      <c r="Q7" s="91" t="str">
        <f>IFERROR(INDEX($C$2:$C$5193,MATCH(ROWS(M$2:M7),M$2:M$5193,0)),"")</f>
        <v/>
      </c>
      <c r="R7" s="70" t="str">
        <f>IFERROR(INDEX($C$2:$C$5193,MATCH(ROWS(N$2:N7),N$2:N$5193,0)),"")</f>
        <v/>
      </c>
      <c r="S7" s="92" t="str">
        <f>IFERROR(INDEX($C$2:$C$5193,MATCH(ROWS(O$2:O7),O$2:O$5193,0)),"")</f>
        <v/>
      </c>
    </row>
    <row r="8" spans="1:21" x14ac:dyDescent="0.25">
      <c r="A8" s="68">
        <v>2050</v>
      </c>
      <c r="B8" s="68" t="s">
        <v>62</v>
      </c>
      <c r="C8" s="68" t="s">
        <v>63</v>
      </c>
      <c r="D8" s="68" t="s">
        <v>39</v>
      </c>
      <c r="E8" s="68" t="s">
        <v>39</v>
      </c>
      <c r="F8" s="68" t="s">
        <v>64</v>
      </c>
      <c r="G8" s="68" t="s">
        <v>65</v>
      </c>
      <c r="H8" s="68">
        <v>34.565899999999999</v>
      </c>
      <c r="I8" s="68">
        <v>69.212299999999999</v>
      </c>
      <c r="J8" s="68">
        <v>5877</v>
      </c>
      <c r="K8" s="68">
        <v>4.5</v>
      </c>
      <c r="L8" s="68">
        <f>COUNTIFS(Aéroports!$C$2:$C$5193,Aéroports!$C8,Aéroports!$D$2:$D$5193,Aéroports!$D8)</f>
        <v>1</v>
      </c>
      <c r="M8" s="68" t="str">
        <f>IF(AND(Formulaire!$H$15=Aéroports!$E8,--ISNUMBER(IFERROR(SEARCH(Formulaire!$H$16,$C8,1),""))=1),MAX(M$1:M7)+1,"")</f>
        <v/>
      </c>
      <c r="N8" s="68" t="str">
        <f>IF(AND(Formulaire!$H$21=Aéroports!$E8,--ISNUMBER(IFERROR(SEARCH(Formulaire!$H$22,$C8,1),""))=1),MAX(N$1:N7)+1,"")</f>
        <v/>
      </c>
      <c r="O8" s="68" t="str">
        <f>IF(AND(Formulaire!$H$27=Aéroports!$E8,--ISNUMBER(IFERROR(SEARCH(Formulaire!$H$28,$C8,1),""))=1),MAX(O$1:O7)+1,"")</f>
        <v/>
      </c>
      <c r="Q8" s="91" t="str">
        <f>IFERROR(INDEX($C$2:$C$5193,MATCH(ROWS(M$2:M8),M$2:M$5193,0)),"")</f>
        <v/>
      </c>
      <c r="R8" s="70" t="str">
        <f>IFERROR(INDEX($C$2:$C$5193,MATCH(ROWS(N$2:N8),N$2:N$5193,0)),"")</f>
        <v/>
      </c>
      <c r="S8" s="92" t="str">
        <f>IFERROR(INDEX($C$2:$C$5193,MATCH(ROWS(O$2:O8),O$2:O$5193,0)),"")</f>
        <v/>
      </c>
    </row>
    <row r="9" spans="1:21" x14ac:dyDescent="0.25">
      <c r="A9" s="69">
        <v>2051</v>
      </c>
      <c r="B9" s="69" t="s">
        <v>66</v>
      </c>
      <c r="C9" s="69" t="s">
        <v>67</v>
      </c>
      <c r="D9" s="69" t="s">
        <v>39</v>
      </c>
      <c r="E9" s="69" t="s">
        <v>39</v>
      </c>
      <c r="F9" s="69" t="s">
        <v>68</v>
      </c>
      <c r="G9" s="69" t="s">
        <v>69</v>
      </c>
      <c r="H9" s="69">
        <v>31.505800000000001</v>
      </c>
      <c r="I9" s="69">
        <v>65.847800000000007</v>
      </c>
      <c r="J9" s="69">
        <v>3337</v>
      </c>
      <c r="K9" s="69">
        <v>4.5</v>
      </c>
      <c r="L9" s="69">
        <f>COUNTIFS(Aéroports!$C$2:$C$5193,Aéroports!$C9,Aéroports!$D$2:$D$5193,Aéroports!$D9)</f>
        <v>1</v>
      </c>
      <c r="M9" s="69" t="str">
        <f>IF(AND(Formulaire!$H$15=Aéroports!$E9,--ISNUMBER(IFERROR(SEARCH(Formulaire!$H$16,$C9,1),""))=1),MAX(M$1:M8)+1,"")</f>
        <v/>
      </c>
      <c r="N9" s="69" t="str">
        <f>IF(AND(Formulaire!$H$21=Aéroports!$E9,--ISNUMBER(IFERROR(SEARCH(Formulaire!$H$22,$C9,1),""))=1),MAX(N$1:N8)+1,"")</f>
        <v/>
      </c>
      <c r="O9" s="69" t="str">
        <f>IF(AND(Formulaire!$H$27=Aéroports!$E9,--ISNUMBER(IFERROR(SEARCH(Formulaire!$H$28,$C9,1),""))=1),MAX(O$1:O8)+1,"")</f>
        <v/>
      </c>
      <c r="Q9" s="91" t="str">
        <f>IFERROR(INDEX($C$2:$C$5193,MATCH(ROWS(M$2:M9),M$2:M$5193,0)),"")</f>
        <v/>
      </c>
      <c r="R9" s="70" t="str">
        <f>IFERROR(INDEX($C$2:$C$5193,MATCH(ROWS(N$2:N9),N$2:N$5193,0)),"")</f>
        <v/>
      </c>
      <c r="S9" s="92" t="str">
        <f>IFERROR(INDEX($C$2:$C$5193,MATCH(ROWS(O$2:O9),O$2:O$5193,0)),"")</f>
        <v/>
      </c>
    </row>
    <row r="10" spans="1:21" x14ac:dyDescent="0.25">
      <c r="A10" s="68">
        <v>8127</v>
      </c>
      <c r="B10" s="68" t="s">
        <v>70</v>
      </c>
      <c r="C10" s="68" t="s">
        <v>71</v>
      </c>
      <c r="D10" s="68" t="s">
        <v>39</v>
      </c>
      <c r="E10" s="68" t="s">
        <v>39</v>
      </c>
      <c r="F10" s="68" t="s">
        <v>72</v>
      </c>
      <c r="G10" s="68" t="s">
        <v>73</v>
      </c>
      <c r="H10" s="68">
        <v>33.333399999999997</v>
      </c>
      <c r="I10" s="68">
        <v>69.951999999999998</v>
      </c>
      <c r="J10" s="68">
        <v>3756</v>
      </c>
      <c r="K10" s="68">
        <v>4.5</v>
      </c>
      <c r="L10" s="68">
        <f>COUNTIFS(Aéroports!$C$2:$C$5193,Aéroports!$C10,Aéroports!$D$2:$D$5193,Aéroports!$D10)</f>
        <v>1</v>
      </c>
      <c r="M10" s="68" t="str">
        <f>IF(AND(Formulaire!$H$15=Aéroports!$E10,--ISNUMBER(IFERROR(SEARCH(Formulaire!$H$16,$C10,1),""))=1),MAX(M$1:M9)+1,"")</f>
        <v/>
      </c>
      <c r="N10" s="68" t="str">
        <f>IF(AND(Formulaire!$H$21=Aéroports!$E10,--ISNUMBER(IFERROR(SEARCH(Formulaire!$H$22,$C10,1),""))=1),MAX(N$1:N9)+1,"")</f>
        <v/>
      </c>
      <c r="O10" s="68" t="str">
        <f>IF(AND(Formulaire!$H$27=Aéroports!$E10,--ISNUMBER(IFERROR(SEARCH(Formulaire!$H$28,$C10,1),""))=1),MAX(O$1:O9)+1,"")</f>
        <v/>
      </c>
      <c r="Q10" s="91" t="str">
        <f>IFERROR(INDEX($C$2:$C$5193,MATCH(ROWS(M$2:M10),M$2:M$5193,0)),"")</f>
        <v/>
      </c>
      <c r="R10" s="70" t="str">
        <f>IFERROR(INDEX($C$2:$C$5193,MATCH(ROWS(N$2:N10),N$2:N$5193,0)),"")</f>
        <v/>
      </c>
      <c r="S10" s="92" t="str">
        <f>IFERROR(INDEX($C$2:$C$5193,MATCH(ROWS(O$2:O10),O$2:O$5193,0)),"")</f>
        <v/>
      </c>
    </row>
    <row r="11" spans="1:21" x14ac:dyDescent="0.25">
      <c r="A11" s="69">
        <v>2056</v>
      </c>
      <c r="B11" s="69" t="s">
        <v>74</v>
      </c>
      <c r="C11" s="69" t="s">
        <v>75</v>
      </c>
      <c r="D11" s="69" t="s">
        <v>39</v>
      </c>
      <c r="E11" s="69" t="s">
        <v>39</v>
      </c>
      <c r="F11" s="69" t="s">
        <v>76</v>
      </c>
      <c r="G11" s="69" t="s">
        <v>77</v>
      </c>
      <c r="H11" s="69">
        <v>36.665100000000002</v>
      </c>
      <c r="I11" s="69">
        <v>68.910799999999995</v>
      </c>
      <c r="J11" s="69">
        <v>1457</v>
      </c>
      <c r="K11" s="69">
        <v>4.5</v>
      </c>
      <c r="L11" s="69">
        <f>COUNTIFS(Aéroports!$C$2:$C$5193,Aéroports!$C11,Aéroports!$D$2:$D$5193,Aéroports!$D11)</f>
        <v>1</v>
      </c>
      <c r="M11" s="69" t="str">
        <f>IF(AND(Formulaire!$H$15=Aéroports!$E11,--ISNUMBER(IFERROR(SEARCH(Formulaire!$H$16,$C11,1),""))=1),MAX(M$1:M10)+1,"")</f>
        <v/>
      </c>
      <c r="N11" s="69" t="str">
        <f>IF(AND(Formulaire!$H$21=Aéroports!$E11,--ISNUMBER(IFERROR(SEARCH(Formulaire!$H$22,$C11,1),""))=1),MAX(N$1:N10)+1,"")</f>
        <v/>
      </c>
      <c r="O11" s="69" t="str">
        <f>IF(AND(Formulaire!$H$27=Aéroports!$E11,--ISNUMBER(IFERROR(SEARCH(Formulaire!$H$28,$C11,1),""))=1),MAX(O$1:O10)+1,"")</f>
        <v/>
      </c>
      <c r="Q11" s="91" t="str">
        <f>IFERROR(INDEX($C$2:$C$5193,MATCH(ROWS(M$2:M11),M$2:M$5193,0)),"")</f>
        <v/>
      </c>
      <c r="R11" s="70" t="str">
        <f>IFERROR(INDEX($C$2:$C$5193,MATCH(ROWS(N$2:N11),N$2:N$5193,0)),"")</f>
        <v/>
      </c>
      <c r="S11" s="92" t="str">
        <f>IFERROR(INDEX($C$2:$C$5193,MATCH(ROWS(O$2:O11),O$2:O$5193,0)),"")</f>
        <v/>
      </c>
    </row>
    <row r="12" spans="1:21" x14ac:dyDescent="0.25">
      <c r="A12" s="68">
        <v>8773</v>
      </c>
      <c r="B12" s="68" t="s">
        <v>78</v>
      </c>
      <c r="C12" s="68" t="s">
        <v>79</v>
      </c>
      <c r="D12" s="68" t="s">
        <v>39</v>
      </c>
      <c r="E12" s="68" t="s">
        <v>39</v>
      </c>
      <c r="F12" s="68" t="s">
        <v>80</v>
      </c>
      <c r="G12" s="68" t="s">
        <v>81</v>
      </c>
      <c r="H12" s="68">
        <v>31.559699999999999</v>
      </c>
      <c r="I12" s="68">
        <v>64.364999999999995</v>
      </c>
      <c r="J12" s="68">
        <v>2464</v>
      </c>
      <c r="K12" s="68">
        <v>4.5</v>
      </c>
      <c r="L12" s="68">
        <f>COUNTIFS(Aéroports!$C$2:$C$5193,Aéroports!$C12,Aéroports!$D$2:$D$5193,Aéroports!$D12)</f>
        <v>1</v>
      </c>
      <c r="M12" s="68" t="str">
        <f>IF(AND(Formulaire!$H$15=Aéroports!$E12,--ISNUMBER(IFERROR(SEARCH(Formulaire!$H$16,$C12,1),""))=1),MAX(M$1:M11)+1,"")</f>
        <v/>
      </c>
      <c r="N12" s="68" t="str">
        <f>IF(AND(Formulaire!$H$21=Aéroports!$E12,--ISNUMBER(IFERROR(SEARCH(Formulaire!$H$22,$C12,1),""))=1),MAX(N$1:N11)+1,"")</f>
        <v/>
      </c>
      <c r="O12" s="68" t="str">
        <f>IF(AND(Formulaire!$H$27=Aéroports!$E12,--ISNUMBER(IFERROR(SEARCH(Formulaire!$H$28,$C12,1),""))=1),MAX(O$1:O11)+1,"")</f>
        <v/>
      </c>
      <c r="Q12" s="91" t="str">
        <f>IFERROR(INDEX($C$2:$C$5193,MATCH(ROWS(M$2:M12),M$2:M$5193,0)),"")</f>
        <v/>
      </c>
      <c r="R12" s="70" t="str">
        <f>IFERROR(INDEX($C$2:$C$5193,MATCH(ROWS(N$2:N12),N$2:N$5193,0)),"")</f>
        <v/>
      </c>
      <c r="S12" s="92" t="str">
        <f>IFERROR(INDEX($C$2:$C$5193,MATCH(ROWS(O$2:O12),O$2:O$5193,0)),"")</f>
        <v/>
      </c>
    </row>
    <row r="13" spans="1:21" x14ac:dyDescent="0.25">
      <c r="A13" s="69">
        <v>2052</v>
      </c>
      <c r="B13" s="69" t="s">
        <v>82</v>
      </c>
      <c r="C13" s="69" t="s">
        <v>83</v>
      </c>
      <c r="D13" s="69" t="s">
        <v>39</v>
      </c>
      <c r="E13" s="69" t="s">
        <v>39</v>
      </c>
      <c r="F13" s="69" t="s">
        <v>84</v>
      </c>
      <c r="G13" s="69" t="s">
        <v>85</v>
      </c>
      <c r="H13" s="69">
        <v>35.930799999999998</v>
      </c>
      <c r="I13" s="69">
        <v>64.760900000000007</v>
      </c>
      <c r="J13" s="69">
        <v>2743</v>
      </c>
      <c r="K13" s="69">
        <v>4.5</v>
      </c>
      <c r="L13" s="69">
        <f>COUNTIFS(Aéroports!$C$2:$C$5193,Aéroports!$C13,Aéroports!$D$2:$D$5193,Aéroports!$D13)</f>
        <v>1</v>
      </c>
      <c r="M13" s="69" t="str">
        <f>IF(AND(Formulaire!$H$15=Aéroports!$E13,--ISNUMBER(IFERROR(SEARCH(Formulaire!$H$16,$C13,1),""))=1),MAX(M$1:M12)+1,"")</f>
        <v/>
      </c>
      <c r="N13" s="69" t="str">
        <f>IF(AND(Formulaire!$H$21=Aéroports!$E13,--ISNUMBER(IFERROR(SEARCH(Formulaire!$H$22,$C13,1),""))=1),MAX(N$1:N12)+1,"")</f>
        <v/>
      </c>
      <c r="O13" s="69" t="str">
        <f>IF(AND(Formulaire!$H$27=Aéroports!$E13,--ISNUMBER(IFERROR(SEARCH(Formulaire!$H$28,$C13,1),""))=1),MAX(O$1:O12)+1,"")</f>
        <v/>
      </c>
      <c r="Q13" s="91" t="str">
        <f>IFERROR(INDEX($C$2:$C$5193,MATCH(ROWS(M$2:M13),M$2:M$5193,0)),"")</f>
        <v/>
      </c>
      <c r="R13" s="70" t="str">
        <f>IFERROR(INDEX($C$2:$C$5193,MATCH(ROWS(N$2:N13),N$2:N$5193,0)),"")</f>
        <v/>
      </c>
      <c r="S13" s="92" t="str">
        <f>IFERROR(INDEX($C$2:$C$5193,MATCH(ROWS(O$2:O13),O$2:O$5193,0)),"")</f>
        <v/>
      </c>
    </row>
    <row r="14" spans="1:21" x14ac:dyDescent="0.25">
      <c r="A14" s="68">
        <v>2053</v>
      </c>
      <c r="B14" s="68" t="s">
        <v>86</v>
      </c>
      <c r="C14" s="68" t="s">
        <v>87</v>
      </c>
      <c r="D14" s="68" t="s">
        <v>39</v>
      </c>
      <c r="E14" s="68" t="s">
        <v>39</v>
      </c>
      <c r="F14" s="68" t="s">
        <v>88</v>
      </c>
      <c r="G14" s="68" t="s">
        <v>89</v>
      </c>
      <c r="H14" s="68">
        <v>36.706899999999997</v>
      </c>
      <c r="I14" s="68">
        <v>67.209699999999998</v>
      </c>
      <c r="J14" s="68">
        <v>1284</v>
      </c>
      <c r="K14" s="68">
        <v>4.5</v>
      </c>
      <c r="L14" s="68">
        <f>COUNTIFS(Aéroports!$C$2:$C$5193,Aéroports!$C14,Aéroports!$D$2:$D$5193,Aéroports!$D14)</f>
        <v>1</v>
      </c>
      <c r="M14" s="68" t="str">
        <f>IF(AND(Formulaire!$H$15=Aéroports!$E14,--ISNUMBER(IFERROR(SEARCH(Formulaire!$H$16,$C14,1),""))=1),MAX(M$1:M13)+1,"")</f>
        <v/>
      </c>
      <c r="N14" s="68" t="str">
        <f>IF(AND(Formulaire!$H$21=Aéroports!$E14,--ISNUMBER(IFERROR(SEARCH(Formulaire!$H$22,$C14,1),""))=1),MAX(N$1:N13)+1,"")</f>
        <v/>
      </c>
      <c r="O14" s="68" t="str">
        <f>IF(AND(Formulaire!$H$27=Aéroports!$E14,--ISNUMBER(IFERROR(SEARCH(Formulaire!$H$28,$C14,1),""))=1),MAX(O$1:O13)+1,"")</f>
        <v/>
      </c>
      <c r="Q14" s="91" t="str">
        <f>IFERROR(INDEX($C$2:$C$5193,MATCH(ROWS(M$2:M14),M$2:M$5193,0)),"")</f>
        <v/>
      </c>
      <c r="R14" s="70" t="str">
        <f>IFERROR(INDEX($C$2:$C$5193,MATCH(ROWS(N$2:N14),N$2:N$5193,0)),"")</f>
        <v/>
      </c>
      <c r="S14" s="92" t="str">
        <f>IFERROR(INDEX($C$2:$C$5193,MATCH(ROWS(O$2:O14),O$2:O$5193,0)),"")</f>
        <v/>
      </c>
    </row>
    <row r="15" spans="1:21" x14ac:dyDescent="0.25">
      <c r="A15" s="69">
        <v>8146</v>
      </c>
      <c r="B15" s="69" t="s">
        <v>90</v>
      </c>
      <c r="C15" s="69" t="s">
        <v>91</v>
      </c>
      <c r="D15" s="69" t="s">
        <v>39</v>
      </c>
      <c r="E15" s="69" t="s">
        <v>39</v>
      </c>
      <c r="F15" s="69" t="s">
        <v>92</v>
      </c>
      <c r="G15" s="69" t="s">
        <v>93</v>
      </c>
      <c r="H15" s="69">
        <v>33.125749999999996</v>
      </c>
      <c r="I15" s="69">
        <v>68.838520000000003</v>
      </c>
      <c r="J15" s="69">
        <v>7340</v>
      </c>
      <c r="K15" s="69">
        <v>4.5</v>
      </c>
      <c r="L15" s="69">
        <f>COUNTIFS(Aéroports!$C$2:$C$5193,Aéroports!$C15,Aéroports!$D$2:$D$5193,Aéroports!$D15)</f>
        <v>1</v>
      </c>
      <c r="M15" s="69" t="str">
        <f>IF(AND(Formulaire!$H$15=Aéroports!$E15,--ISNUMBER(IFERROR(SEARCH(Formulaire!$H$16,$C15,1),""))=1),MAX(M$1:M14)+1,"")</f>
        <v/>
      </c>
      <c r="N15" s="69" t="str">
        <f>IF(AND(Formulaire!$H$21=Aéroports!$E15,--ISNUMBER(IFERROR(SEARCH(Formulaire!$H$22,$C15,1),""))=1),MAX(N$1:N14)+1,"")</f>
        <v/>
      </c>
      <c r="O15" s="69" t="str">
        <f>IF(AND(Formulaire!$H$27=Aéroports!$E15,--ISNUMBER(IFERROR(SEARCH(Formulaire!$H$28,$C15,1),""))=1),MAX(O$1:O14)+1,"")</f>
        <v/>
      </c>
      <c r="Q15" s="91" t="str">
        <f>IFERROR(INDEX($C$2:$C$5193,MATCH(ROWS(M$2:M15),M$2:M$5193,0)),"")</f>
        <v/>
      </c>
      <c r="R15" s="70" t="str">
        <f>IFERROR(INDEX($C$2:$C$5193,MATCH(ROWS(N$2:N15),N$2:N$5193,0)),"")</f>
        <v/>
      </c>
      <c r="S15" s="92" t="str">
        <f>IFERROR(INDEX($C$2:$C$5193,MATCH(ROWS(O$2:O15),O$2:O$5193,0)),"")</f>
        <v/>
      </c>
    </row>
    <row r="16" spans="1:21" x14ac:dyDescent="0.25">
      <c r="A16" s="68">
        <v>7499</v>
      </c>
      <c r="B16" s="68" t="s">
        <v>94</v>
      </c>
      <c r="C16" s="68" t="s">
        <v>95</v>
      </c>
      <c r="D16" s="68" t="s">
        <v>39</v>
      </c>
      <c r="E16" s="68" t="s">
        <v>39</v>
      </c>
      <c r="F16" s="68" t="s">
        <v>96</v>
      </c>
      <c r="G16" s="68" t="s">
        <v>97</v>
      </c>
      <c r="H16" s="68">
        <v>32.604199999999999</v>
      </c>
      <c r="I16" s="68">
        <v>65.865799999999993</v>
      </c>
      <c r="J16" s="68">
        <v>4429</v>
      </c>
      <c r="K16" s="68">
        <v>4.5</v>
      </c>
      <c r="L16" s="68">
        <f>COUNTIFS(Aéroports!$C$2:$C$5193,Aéroports!$C16,Aéroports!$D$2:$D$5193,Aéroports!$D16)</f>
        <v>1</v>
      </c>
      <c r="M16" s="68" t="str">
        <f>IF(AND(Formulaire!$H$15=Aéroports!$E16,--ISNUMBER(IFERROR(SEARCH(Formulaire!$H$16,$C16,1),""))=1),MAX(M$1:M15)+1,"")</f>
        <v/>
      </c>
      <c r="N16" s="68" t="str">
        <f>IF(AND(Formulaire!$H$21=Aéroports!$E16,--ISNUMBER(IFERROR(SEARCH(Formulaire!$H$22,$C16,1),""))=1),MAX(N$1:N15)+1,"")</f>
        <v/>
      </c>
      <c r="O16" s="68" t="str">
        <f>IF(AND(Formulaire!$H$27=Aéroports!$E16,--ISNUMBER(IFERROR(SEARCH(Formulaire!$H$28,$C16,1),""))=1),MAX(O$1:O15)+1,"")</f>
        <v/>
      </c>
      <c r="Q16" s="91" t="str">
        <f>IFERROR(INDEX($C$2:$C$5193,MATCH(ROWS(M$2:M16),M$2:M$5193,0)),"")</f>
        <v/>
      </c>
      <c r="R16" s="70" t="str">
        <f>IFERROR(INDEX($C$2:$C$5193,MATCH(ROWS(N$2:N16),N$2:N$5193,0)),"")</f>
        <v/>
      </c>
      <c r="S16" s="92" t="str">
        <f>IFERROR(INDEX($C$2:$C$5193,MATCH(ROWS(O$2:O16),O$2:O$5193,0)),"")</f>
        <v/>
      </c>
    </row>
    <row r="17" spans="1:19" x14ac:dyDescent="0.25">
      <c r="A17" s="69">
        <v>7500</v>
      </c>
      <c r="B17" s="69" t="s">
        <v>98</v>
      </c>
      <c r="C17" s="69" t="s">
        <v>99</v>
      </c>
      <c r="D17" s="69" t="s">
        <v>39</v>
      </c>
      <c r="E17" s="69" t="s">
        <v>39</v>
      </c>
      <c r="F17" s="69" t="s">
        <v>100</v>
      </c>
      <c r="G17" s="69" t="s">
        <v>101</v>
      </c>
      <c r="H17" s="69">
        <v>30.97222</v>
      </c>
      <c r="I17" s="69">
        <v>61.865830000000003</v>
      </c>
      <c r="J17" s="69">
        <v>1572</v>
      </c>
      <c r="K17" s="69">
        <v>4.5</v>
      </c>
      <c r="L17" s="69">
        <f>COUNTIFS(Aéroports!$C$2:$C$5193,Aéroports!$C17,Aéroports!$D$2:$D$5193,Aéroports!$D17)</f>
        <v>1</v>
      </c>
      <c r="M17" s="69" t="str">
        <f>IF(AND(Formulaire!$H$15=Aéroports!$E17,--ISNUMBER(IFERROR(SEARCH(Formulaire!$H$16,$C17,1),""))=1),MAX(M$1:M16)+1,"")</f>
        <v/>
      </c>
      <c r="N17" s="69" t="str">
        <f>IF(AND(Formulaire!$H$21=Aéroports!$E17,--ISNUMBER(IFERROR(SEARCH(Formulaire!$H$22,$C17,1),""))=1),MAX(N$1:N16)+1,"")</f>
        <v/>
      </c>
      <c r="O17" s="69" t="str">
        <f>IF(AND(Formulaire!$H$27=Aéroports!$E17,--ISNUMBER(IFERROR(SEARCH(Formulaire!$H$28,$C17,1),""))=1),MAX(O$1:O16)+1,"")</f>
        <v/>
      </c>
      <c r="Q17" s="91" t="str">
        <f>IFERROR(INDEX($C$2:$C$5193,MATCH(ROWS(M$2:M17),M$2:M$5193,0)),"")</f>
        <v/>
      </c>
      <c r="R17" s="70" t="str">
        <f>IFERROR(INDEX($C$2:$C$5193,MATCH(ROWS(N$2:N17),N$2:N$5193,0)),"")</f>
        <v/>
      </c>
      <c r="S17" s="92" t="str">
        <f>IFERROR(INDEX($C$2:$C$5193,MATCH(ROWS(O$2:O17),O$2:O$5193,0)),"")</f>
        <v/>
      </c>
    </row>
    <row r="18" spans="1:19" x14ac:dyDescent="0.25">
      <c r="A18" s="68">
        <v>791</v>
      </c>
      <c r="B18" s="68" t="s">
        <v>14575</v>
      </c>
      <c r="C18" s="68" t="s">
        <v>14576</v>
      </c>
      <c r="D18" s="68" t="s">
        <v>14577</v>
      </c>
      <c r="E18" s="68" t="s">
        <v>22476</v>
      </c>
      <c r="F18" s="68" t="s">
        <v>14578</v>
      </c>
      <c r="G18" s="68" t="s">
        <v>14579</v>
      </c>
      <c r="H18" s="68">
        <v>-29.2818</v>
      </c>
      <c r="I18" s="68">
        <v>18.8139</v>
      </c>
      <c r="J18" s="68">
        <v>2648</v>
      </c>
      <c r="K18" s="68">
        <v>2</v>
      </c>
      <c r="L18" s="68">
        <f>COUNTIFS(Aéroports!$C$2:$C$5193,Aéroports!$C18,Aéroports!$D$2:$D$5193,Aéroports!$D18)</f>
        <v>1</v>
      </c>
      <c r="M18" s="68" t="str">
        <f>IF(AND(Formulaire!$H$15=Aéroports!$E18,--ISNUMBER(IFERROR(SEARCH(Formulaire!$H$16,$C18,1),""))=1),MAX(M$1:M17)+1,"")</f>
        <v/>
      </c>
      <c r="N18" s="68" t="str">
        <f>IF(AND(Formulaire!$H$21=Aéroports!$E18,--ISNUMBER(IFERROR(SEARCH(Formulaire!$H$22,$C18,1),""))=1),MAX(N$1:N17)+1,"")</f>
        <v/>
      </c>
      <c r="O18" s="68" t="str">
        <f>IF(AND(Formulaire!$H$27=Aéroports!$E18,--ISNUMBER(IFERROR(SEARCH(Formulaire!$H$28,$C18,1),""))=1),MAX(O$1:O17)+1,"")</f>
        <v/>
      </c>
      <c r="Q18" s="91" t="str">
        <f>IFERROR(INDEX($C$2:$C$5193,MATCH(ROWS(M$2:M18),M$2:M$5193,0)),"")</f>
        <v/>
      </c>
      <c r="R18" s="70" t="str">
        <f>IFERROR(INDEX($C$2:$C$5193,MATCH(ROWS(N$2:N18),N$2:N$5193,0)),"")</f>
        <v/>
      </c>
      <c r="S18" s="92" t="str">
        <f>IFERROR(INDEX($C$2:$C$5193,MATCH(ROWS(O$2:O18),O$2:O$5193,0)),"")</f>
        <v/>
      </c>
    </row>
    <row r="19" spans="1:19" x14ac:dyDescent="0.25">
      <c r="A19" s="69">
        <v>790</v>
      </c>
      <c r="B19" s="69" t="s">
        <v>14580</v>
      </c>
      <c r="C19" s="69" t="s">
        <v>14581</v>
      </c>
      <c r="D19" s="69" t="s">
        <v>14577</v>
      </c>
      <c r="E19" s="69" t="s">
        <v>22476</v>
      </c>
      <c r="F19" s="69" t="s">
        <v>14582</v>
      </c>
      <c r="G19" s="69" t="s">
        <v>14583</v>
      </c>
      <c r="H19" s="69">
        <v>-28.574999999999999</v>
      </c>
      <c r="I19" s="69">
        <v>16.533300000000001</v>
      </c>
      <c r="J19" s="69">
        <v>98</v>
      </c>
      <c r="K19" s="69">
        <v>2</v>
      </c>
      <c r="L19" s="69">
        <f>COUNTIFS(Aéroports!$C$2:$C$5193,Aéroports!$C19,Aéroports!$D$2:$D$5193,Aéroports!$D19)</f>
        <v>1</v>
      </c>
      <c r="M19" s="69" t="str">
        <f>IF(AND(Formulaire!$H$15=Aéroports!$E19,--ISNUMBER(IFERROR(SEARCH(Formulaire!$H$16,$C19,1),""))=1),MAX(M$1:M18)+1,"")</f>
        <v/>
      </c>
      <c r="N19" s="69" t="str">
        <f>IF(AND(Formulaire!$H$21=Aéroports!$E19,--ISNUMBER(IFERROR(SEARCH(Formulaire!$H$22,$C19,1),""))=1),MAX(N$1:N18)+1,"")</f>
        <v/>
      </c>
      <c r="O19" s="69" t="str">
        <f>IF(AND(Formulaire!$H$27=Aéroports!$E19,--ISNUMBER(IFERROR(SEARCH(Formulaire!$H$28,$C19,1),""))=1),MAX(O$1:O18)+1,"")</f>
        <v/>
      </c>
      <c r="Q19" s="91" t="str">
        <f>IFERROR(INDEX($C$2:$C$5193,MATCH(ROWS(M$2:M19),M$2:M$5193,0)),"")</f>
        <v/>
      </c>
      <c r="R19" s="70" t="str">
        <f>IFERROR(INDEX($C$2:$C$5193,MATCH(ROWS(N$2:N19),N$2:N$5193,0)),"")</f>
        <v/>
      </c>
      <c r="S19" s="92" t="str">
        <f>IFERROR(INDEX($C$2:$C$5193,MATCH(ROWS(O$2:O19),O$2:O$5193,0)),"")</f>
        <v/>
      </c>
    </row>
    <row r="20" spans="1:19" x14ac:dyDescent="0.25">
      <c r="A20" s="68">
        <v>8702</v>
      </c>
      <c r="B20" s="68" t="s">
        <v>14584</v>
      </c>
      <c r="C20" s="68" t="s">
        <v>14585</v>
      </c>
      <c r="D20" s="68" t="s">
        <v>14577</v>
      </c>
      <c r="E20" s="68" t="s">
        <v>22476</v>
      </c>
      <c r="F20" s="68" t="s">
        <v>14586</v>
      </c>
      <c r="G20" s="68" t="s">
        <v>14587</v>
      </c>
      <c r="H20" s="68">
        <v>-22.678999999999998</v>
      </c>
      <c r="I20" s="68">
        <v>29.055499999999999</v>
      </c>
      <c r="J20" s="68">
        <v>2600</v>
      </c>
      <c r="K20" s="68">
        <v>2</v>
      </c>
      <c r="L20" s="68">
        <f>COUNTIFS(Aéroports!$C$2:$C$5193,Aéroports!$C20,Aéroports!$D$2:$D$5193,Aéroports!$D20)</f>
        <v>1</v>
      </c>
      <c r="M20" s="68" t="str">
        <f>IF(AND(Formulaire!$H$15=Aéroports!$E20,--ISNUMBER(IFERROR(SEARCH(Formulaire!$H$16,$C20,1),""))=1),MAX(M$1:M19)+1,"")</f>
        <v/>
      </c>
      <c r="N20" s="68" t="str">
        <f>IF(AND(Formulaire!$H$21=Aéroports!$E20,--ISNUMBER(IFERROR(SEARCH(Formulaire!$H$22,$C20,1),""))=1),MAX(N$1:N19)+1,"")</f>
        <v/>
      </c>
      <c r="O20" s="68" t="str">
        <f>IF(AND(Formulaire!$H$27=Aéroports!$E20,--ISNUMBER(IFERROR(SEARCH(Formulaire!$H$28,$C20,1),""))=1),MAX(O$1:O19)+1,"")</f>
        <v/>
      </c>
      <c r="Q20" s="91" t="str">
        <f>IFERROR(INDEX($C$2:$C$5193,MATCH(ROWS(M$2:M20),M$2:M$5193,0)),"")</f>
        <v/>
      </c>
      <c r="R20" s="70" t="str">
        <f>IFERROR(INDEX($C$2:$C$5193,MATCH(ROWS(N$2:N20),N$2:N$5193,0)),"")</f>
        <v/>
      </c>
      <c r="S20" s="92" t="str">
        <f>IFERROR(INDEX($C$2:$C$5193,MATCH(ROWS(O$2:O20),O$2:O$5193,0)),"")</f>
        <v/>
      </c>
    </row>
    <row r="21" spans="1:19" x14ac:dyDescent="0.25">
      <c r="A21" s="69">
        <v>793</v>
      </c>
      <c r="B21" s="69" t="s">
        <v>14588</v>
      </c>
      <c r="C21" s="69" t="s">
        <v>14589</v>
      </c>
      <c r="D21" s="69" t="s">
        <v>14577</v>
      </c>
      <c r="E21" s="69" t="s">
        <v>22476</v>
      </c>
      <c r="F21" s="69" t="s">
        <v>14590</v>
      </c>
      <c r="G21" s="69" t="s">
        <v>14591</v>
      </c>
      <c r="H21" s="69">
        <v>-32.897100000000002</v>
      </c>
      <c r="I21" s="69">
        <v>27.2791</v>
      </c>
      <c r="J21" s="69">
        <v>1950</v>
      </c>
      <c r="K21" s="69">
        <v>2</v>
      </c>
      <c r="L21" s="69">
        <f>COUNTIFS(Aéroports!$C$2:$C$5193,Aéroports!$C21,Aéroports!$D$2:$D$5193,Aéroports!$D21)</f>
        <v>1</v>
      </c>
      <c r="M21" s="69" t="str">
        <f>IF(AND(Formulaire!$H$15=Aéroports!$E21,--ISNUMBER(IFERROR(SEARCH(Formulaire!$H$16,$C21,1),""))=1),MAX(M$1:M20)+1,"")</f>
        <v/>
      </c>
      <c r="N21" s="69" t="str">
        <f>IF(AND(Formulaire!$H$21=Aéroports!$E21,--ISNUMBER(IFERROR(SEARCH(Formulaire!$H$22,$C21,1),""))=1),MAX(N$1:N20)+1,"")</f>
        <v/>
      </c>
      <c r="O21" s="69" t="str">
        <f>IF(AND(Formulaire!$H$27=Aéroports!$E21,--ISNUMBER(IFERROR(SEARCH(Formulaire!$H$28,$C21,1),""))=1),MAX(O$1:O20)+1,"")</f>
        <v/>
      </c>
      <c r="Q21" s="91" t="str">
        <f>IFERROR(INDEX($C$2:$C$5193,MATCH(ROWS(M$2:M21),M$2:M$5193,0)),"")</f>
        <v/>
      </c>
      <c r="R21" s="70" t="str">
        <f>IFERROR(INDEX($C$2:$C$5193,MATCH(ROWS(N$2:N21),N$2:N$5193,0)),"")</f>
        <v/>
      </c>
      <c r="S21" s="92" t="str">
        <f>IFERROR(INDEX($C$2:$C$5193,MATCH(ROWS(O$2:O21),O$2:O$5193,0)),"")</f>
        <v/>
      </c>
    </row>
    <row r="22" spans="1:19" x14ac:dyDescent="0.25">
      <c r="A22" s="68">
        <v>794</v>
      </c>
      <c r="B22" s="68" t="s">
        <v>14592</v>
      </c>
      <c r="C22" s="68" t="s">
        <v>14593</v>
      </c>
      <c r="D22" s="68" t="s">
        <v>14577</v>
      </c>
      <c r="E22" s="68" t="s">
        <v>22476</v>
      </c>
      <c r="F22" s="68" t="s">
        <v>14594</v>
      </c>
      <c r="G22" s="68" t="s">
        <v>14595</v>
      </c>
      <c r="H22" s="68">
        <v>-29.092700000000001</v>
      </c>
      <c r="I22" s="68">
        <v>26.302399999999999</v>
      </c>
      <c r="J22" s="68">
        <v>4458</v>
      </c>
      <c r="K22" s="68">
        <v>2</v>
      </c>
      <c r="L22" s="68">
        <f>COUNTIFS(Aéroports!$C$2:$C$5193,Aéroports!$C22,Aéroports!$D$2:$D$5193,Aéroports!$D22)</f>
        <v>1</v>
      </c>
      <c r="M22" s="68" t="str">
        <f>IF(AND(Formulaire!$H$15=Aéroports!$E22,--ISNUMBER(IFERROR(SEARCH(Formulaire!$H$16,$C22,1),""))=1),MAX(M$1:M21)+1,"")</f>
        <v/>
      </c>
      <c r="N22" s="68" t="str">
        <f>IF(AND(Formulaire!$H$21=Aéroports!$E22,--ISNUMBER(IFERROR(SEARCH(Formulaire!$H$22,$C22,1),""))=1),MAX(N$1:N21)+1,"")</f>
        <v/>
      </c>
      <c r="O22" s="68" t="str">
        <f>IF(AND(Formulaire!$H$27=Aéroports!$E22,--ISNUMBER(IFERROR(SEARCH(Formulaire!$H$28,$C22,1),""))=1),MAX(O$1:O21)+1,"")</f>
        <v/>
      </c>
      <c r="Q22" s="91" t="str">
        <f>IFERROR(INDEX($C$2:$C$5193,MATCH(ROWS(M$2:M22),M$2:M$5193,0)),"")</f>
        <v/>
      </c>
      <c r="R22" s="70" t="str">
        <f>IFERROR(INDEX($C$2:$C$5193,MATCH(ROWS(N$2:N22),N$2:N$5193,0)),"")</f>
        <v/>
      </c>
      <c r="S22" s="92" t="str">
        <f>IFERROR(INDEX($C$2:$C$5193,MATCH(ROWS(O$2:O22),O$2:O$5193,0)),"")</f>
        <v/>
      </c>
    </row>
    <row r="23" spans="1:19" x14ac:dyDescent="0.25">
      <c r="A23" s="69">
        <v>797</v>
      </c>
      <c r="B23" s="69" t="s">
        <v>14596</v>
      </c>
      <c r="C23" s="69" t="s">
        <v>14597</v>
      </c>
      <c r="D23" s="69" t="s">
        <v>14577</v>
      </c>
      <c r="E23" s="69" t="s">
        <v>22476</v>
      </c>
      <c r="F23" s="69" t="s">
        <v>14598</v>
      </c>
      <c r="G23" s="69" t="s">
        <v>14599</v>
      </c>
      <c r="H23" s="69">
        <v>-33.964799999999997</v>
      </c>
      <c r="I23" s="69">
        <v>18.601700000000001</v>
      </c>
      <c r="J23" s="69">
        <v>151</v>
      </c>
      <c r="K23" s="69">
        <v>2</v>
      </c>
      <c r="L23" s="69">
        <f>COUNTIFS(Aéroports!$C$2:$C$5193,Aéroports!$C23,Aéroports!$D$2:$D$5193,Aéroports!$D23)</f>
        <v>1</v>
      </c>
      <c r="M23" s="69" t="str">
        <f>IF(AND(Formulaire!$H$15=Aéroports!$E23,--ISNUMBER(IFERROR(SEARCH(Formulaire!$H$16,$C23,1),""))=1),MAX(M$1:M22)+1,"")</f>
        <v/>
      </c>
      <c r="N23" s="69" t="str">
        <f>IF(AND(Formulaire!$H$21=Aéroports!$E23,--ISNUMBER(IFERROR(SEARCH(Formulaire!$H$22,$C23,1),""))=1),MAX(N$1:N22)+1,"")</f>
        <v/>
      </c>
      <c r="O23" s="69" t="str">
        <f>IF(AND(Formulaire!$H$27=Aéroports!$E23,--ISNUMBER(IFERROR(SEARCH(Formulaire!$H$28,$C23,1),""))=1),MAX(O$1:O22)+1,"")</f>
        <v/>
      </c>
      <c r="Q23" s="91" t="str">
        <f>IFERROR(INDEX($C$2:$C$5193,MATCH(ROWS(M$2:M23),M$2:M$5193,0)),"")</f>
        <v/>
      </c>
      <c r="R23" s="70" t="str">
        <f>IFERROR(INDEX($C$2:$C$5193,MATCH(ROWS(N$2:N23),N$2:N$5193,0)),"")</f>
        <v/>
      </c>
      <c r="S23" s="92" t="str">
        <f>IFERROR(INDEX($C$2:$C$5193,MATCH(ROWS(O$2:O23),O$2:O$5193,0)),"")</f>
        <v/>
      </c>
    </row>
    <row r="24" spans="1:19" x14ac:dyDescent="0.25">
      <c r="A24" s="68">
        <v>799</v>
      </c>
      <c r="B24" s="68" t="s">
        <v>14600</v>
      </c>
      <c r="C24" s="68" t="s">
        <v>14601</v>
      </c>
      <c r="D24" s="68" t="s">
        <v>14577</v>
      </c>
      <c r="E24" s="68" t="s">
        <v>22476</v>
      </c>
      <c r="F24" s="68" t="s">
        <v>14602</v>
      </c>
      <c r="G24" s="68" t="s">
        <v>14603</v>
      </c>
      <c r="H24" s="68">
        <v>-29.614439999999998</v>
      </c>
      <c r="I24" s="68">
        <v>31.119720000000001</v>
      </c>
      <c r="J24" s="68">
        <v>295</v>
      </c>
      <c r="K24" s="68">
        <v>2</v>
      </c>
      <c r="L24" s="68">
        <f>COUNTIFS(Aéroports!$C$2:$C$5193,Aéroports!$C24,Aéroports!$D$2:$D$5193,Aéroports!$D24)</f>
        <v>1</v>
      </c>
      <c r="M24" s="68" t="str">
        <f>IF(AND(Formulaire!$H$15=Aéroports!$E24,--ISNUMBER(IFERROR(SEARCH(Formulaire!$H$16,$C24,1),""))=1),MAX(M$1:M23)+1,"")</f>
        <v/>
      </c>
      <c r="N24" s="68" t="str">
        <f>IF(AND(Formulaire!$H$21=Aéroports!$E24,--ISNUMBER(IFERROR(SEARCH(Formulaire!$H$22,$C24,1),""))=1),MAX(N$1:N23)+1,"")</f>
        <v/>
      </c>
      <c r="O24" s="68" t="str">
        <f>IF(AND(Formulaire!$H$27=Aéroports!$E24,--ISNUMBER(IFERROR(SEARCH(Formulaire!$H$28,$C24,1),""))=1),MAX(O$1:O23)+1,"")</f>
        <v/>
      </c>
      <c r="Q24" s="91" t="str">
        <f>IFERROR(INDEX($C$2:$C$5193,MATCH(ROWS(M$2:M24),M$2:M$5193,0)),"")</f>
        <v/>
      </c>
      <c r="R24" s="70" t="str">
        <f>IFERROR(INDEX($C$2:$C$5193,MATCH(ROWS(N$2:N24),N$2:N$5193,0)),"")</f>
        <v/>
      </c>
      <c r="S24" s="92" t="str">
        <f>IFERROR(INDEX($C$2:$C$5193,MATCH(ROWS(O$2:O24),O$2:O$5193,0)),"")</f>
        <v/>
      </c>
    </row>
    <row r="25" spans="1:19" x14ac:dyDescent="0.25">
      <c r="A25" s="69">
        <v>800</v>
      </c>
      <c r="B25" s="69" t="s">
        <v>14607</v>
      </c>
      <c r="C25" s="69" t="s">
        <v>14608</v>
      </c>
      <c r="D25" s="69" t="s">
        <v>14577</v>
      </c>
      <c r="E25" s="69" t="s">
        <v>22476</v>
      </c>
      <c r="F25" s="69" t="s">
        <v>14609</v>
      </c>
      <c r="G25" s="69" t="s">
        <v>14610</v>
      </c>
      <c r="H25" s="69">
        <v>-33.035600000000002</v>
      </c>
      <c r="I25" s="69">
        <v>27.825900000000001</v>
      </c>
      <c r="J25" s="69">
        <v>435</v>
      </c>
      <c r="K25" s="69">
        <v>2</v>
      </c>
      <c r="L25" s="69">
        <f>COUNTIFS(Aéroports!$C$2:$C$5193,Aéroports!$C25,Aéroports!$D$2:$D$5193,Aéroports!$D25)</f>
        <v>1</v>
      </c>
      <c r="M25" s="69" t="str">
        <f>IF(AND(Formulaire!$H$15=Aéroports!$E25,--ISNUMBER(IFERROR(SEARCH(Formulaire!$H$16,$C25,1),""))=1),MAX(M$1:M24)+1,"")</f>
        <v/>
      </c>
      <c r="N25" s="69" t="str">
        <f>IF(AND(Formulaire!$H$21=Aéroports!$E25,--ISNUMBER(IFERROR(SEARCH(Formulaire!$H$22,$C25,1),""))=1),MAX(N$1:N24)+1,"")</f>
        <v/>
      </c>
      <c r="O25" s="69" t="str">
        <f>IF(AND(Formulaire!$H$27=Aéroports!$E25,--ISNUMBER(IFERROR(SEARCH(Formulaire!$H$28,$C25,1),""))=1),MAX(O$1:O24)+1,"")</f>
        <v/>
      </c>
      <c r="Q25" s="91" t="str">
        <f>IFERROR(INDEX($C$2:$C$5193,MATCH(ROWS(M$2:M25),M$2:M$5193,0)),"")</f>
        <v/>
      </c>
      <c r="R25" s="70" t="str">
        <f>IFERROR(INDEX($C$2:$C$5193,MATCH(ROWS(N$2:N25),N$2:N$5193,0)),"")</f>
        <v/>
      </c>
      <c r="S25" s="92" t="str">
        <f>IFERROR(INDEX($C$2:$C$5193,MATCH(ROWS(O$2:O25),O$2:O$5193,0)),"")</f>
        <v/>
      </c>
    </row>
    <row r="26" spans="1:19" x14ac:dyDescent="0.25">
      <c r="A26" s="68">
        <v>804</v>
      </c>
      <c r="B26" s="68" t="s">
        <v>14611</v>
      </c>
      <c r="C26" s="68" t="s">
        <v>14612</v>
      </c>
      <c r="D26" s="68" t="s">
        <v>14577</v>
      </c>
      <c r="E26" s="68" t="s">
        <v>22476</v>
      </c>
      <c r="F26" s="68" t="s">
        <v>14613</v>
      </c>
      <c r="G26" s="68" t="s">
        <v>14614</v>
      </c>
      <c r="H26" s="68">
        <v>-34.005600000000001</v>
      </c>
      <c r="I26" s="68">
        <v>22.378900000000002</v>
      </c>
      <c r="J26" s="68">
        <v>648</v>
      </c>
      <c r="K26" s="68">
        <v>2</v>
      </c>
      <c r="L26" s="68">
        <f>COUNTIFS(Aéroports!$C$2:$C$5193,Aéroports!$C26,Aéroports!$D$2:$D$5193,Aéroports!$D26)</f>
        <v>1</v>
      </c>
      <c r="M26" s="68" t="str">
        <f>IF(AND(Formulaire!$H$15=Aéroports!$E26,--ISNUMBER(IFERROR(SEARCH(Formulaire!$H$16,$C26,1),""))=1),MAX(M$1:M25)+1,"")</f>
        <v/>
      </c>
      <c r="N26" s="68" t="str">
        <f>IF(AND(Formulaire!$H$21=Aéroports!$E26,--ISNUMBER(IFERROR(SEARCH(Formulaire!$H$22,$C26,1),""))=1),MAX(N$1:N25)+1,"")</f>
        <v/>
      </c>
      <c r="O26" s="68" t="str">
        <f>IF(AND(Formulaire!$H$27=Aéroports!$E26,--ISNUMBER(IFERROR(SEARCH(Formulaire!$H$28,$C26,1),""))=1),MAX(O$1:O25)+1,"")</f>
        <v/>
      </c>
      <c r="Q26" s="91" t="str">
        <f>IFERROR(INDEX($C$2:$C$5193,MATCH(ROWS(M$2:M26),M$2:M$5193,0)),"")</f>
        <v/>
      </c>
      <c r="R26" s="70" t="str">
        <f>IFERROR(INDEX($C$2:$C$5193,MATCH(ROWS(N$2:N26),N$2:N$5193,0)),"")</f>
        <v/>
      </c>
      <c r="S26" s="92" t="str">
        <f>IFERROR(INDEX($C$2:$C$5193,MATCH(ROWS(O$2:O26),O$2:O$5193,0)),"")</f>
        <v/>
      </c>
    </row>
    <row r="27" spans="1:19" x14ac:dyDescent="0.25">
      <c r="A27" s="69">
        <v>811</v>
      </c>
      <c r="B27" s="69" t="s">
        <v>14615</v>
      </c>
      <c r="C27" s="69" t="s">
        <v>14616</v>
      </c>
      <c r="D27" s="69" t="s">
        <v>14577</v>
      </c>
      <c r="E27" s="69" t="s">
        <v>22476</v>
      </c>
      <c r="F27" s="69" t="s">
        <v>14617</v>
      </c>
      <c r="G27" s="69" t="s">
        <v>14618</v>
      </c>
      <c r="H27" s="69">
        <v>-24.368600000000001</v>
      </c>
      <c r="I27" s="69">
        <v>31.0487</v>
      </c>
      <c r="J27" s="69">
        <v>1743</v>
      </c>
      <c r="K27" s="69">
        <v>2</v>
      </c>
      <c r="L27" s="69">
        <f>COUNTIFS(Aéroports!$C$2:$C$5193,Aéroports!$C27,Aéroports!$D$2:$D$5193,Aéroports!$D27)</f>
        <v>1</v>
      </c>
      <c r="M27" s="69" t="str">
        <f>IF(AND(Formulaire!$H$15=Aéroports!$E27,--ISNUMBER(IFERROR(SEARCH(Formulaire!$H$16,$C27,1),""))=1),MAX(M$1:M26)+1,"")</f>
        <v/>
      </c>
      <c r="N27" s="69" t="str">
        <f>IF(AND(Formulaire!$H$21=Aéroports!$E27,--ISNUMBER(IFERROR(SEARCH(Formulaire!$H$22,$C27,1),""))=1),MAX(N$1:N26)+1,"")</f>
        <v/>
      </c>
      <c r="O27" s="69" t="str">
        <f>IF(AND(Formulaire!$H$27=Aéroports!$E27,--ISNUMBER(IFERROR(SEARCH(Formulaire!$H$28,$C27,1),""))=1),MAX(O$1:O26)+1,"")</f>
        <v/>
      </c>
      <c r="Q27" s="91" t="str">
        <f>IFERROR(INDEX($C$2:$C$5193,MATCH(ROWS(M$2:M27),M$2:M$5193,0)),"")</f>
        <v/>
      </c>
      <c r="R27" s="70" t="str">
        <f>IFERROR(INDEX($C$2:$C$5193,MATCH(ROWS(N$2:N27),N$2:N$5193,0)),"")</f>
        <v/>
      </c>
      <c r="S27" s="92" t="str">
        <f>IFERROR(INDEX($C$2:$C$5193,MATCH(ROWS(O$2:O27),O$2:O$5193,0)),"")</f>
        <v/>
      </c>
    </row>
    <row r="28" spans="1:19" x14ac:dyDescent="0.25">
      <c r="A28" s="68">
        <v>813</v>
      </c>
      <c r="B28" s="68" t="s">
        <v>14626</v>
      </c>
      <c r="C28" s="68" t="s">
        <v>14620</v>
      </c>
      <c r="D28" s="68" t="s">
        <v>14577</v>
      </c>
      <c r="E28" s="68" t="s">
        <v>22476</v>
      </c>
      <c r="F28" s="68" t="s">
        <v>14627</v>
      </c>
      <c r="G28" s="68" t="s">
        <v>14628</v>
      </c>
      <c r="H28" s="68">
        <v>-26.139199999999999</v>
      </c>
      <c r="I28" s="68">
        <v>28.245999999999999</v>
      </c>
      <c r="J28" s="68">
        <v>5558</v>
      </c>
      <c r="K28" s="68">
        <v>2</v>
      </c>
      <c r="L28" s="68">
        <f>COUNTIFS(Aéroports!$C$2:$C$5193,Aéroports!$C28,Aéroports!$D$2:$D$5193,Aéroports!$D28)</f>
        <v>1</v>
      </c>
      <c r="M28" s="68" t="str">
        <f>IF(AND(Formulaire!$H$15=Aéroports!$E28,--ISNUMBER(IFERROR(SEARCH(Formulaire!$H$16,$C28,1),""))=1),MAX(M$1:M27)+1,"")</f>
        <v/>
      </c>
      <c r="N28" s="68" t="str">
        <f>IF(AND(Formulaire!$H$21=Aéroports!$E28,--ISNUMBER(IFERROR(SEARCH(Formulaire!$H$22,$C28,1),""))=1),MAX(N$1:N27)+1,"")</f>
        <v/>
      </c>
      <c r="O28" s="68" t="str">
        <f>IF(AND(Formulaire!$H$27=Aéroports!$E28,--ISNUMBER(IFERROR(SEARCH(Formulaire!$H$28,$C28,1),""))=1),MAX(O$1:O27)+1,"")</f>
        <v/>
      </c>
      <c r="Q28" s="91" t="str">
        <f>IFERROR(INDEX($C$2:$C$5193,MATCH(ROWS(M$2:M28),M$2:M$5193,0)),"")</f>
        <v/>
      </c>
      <c r="R28" s="70" t="str">
        <f>IFERROR(INDEX($C$2:$C$5193,MATCH(ROWS(N$2:N28),N$2:N$5193,0)),"")</f>
        <v/>
      </c>
      <c r="S28" s="92" t="str">
        <f>IFERROR(INDEX($C$2:$C$5193,MATCH(ROWS(O$2:O28),O$2:O$5193,0)),"")</f>
        <v/>
      </c>
    </row>
    <row r="29" spans="1:19" x14ac:dyDescent="0.25">
      <c r="A29" s="69">
        <v>815</v>
      </c>
      <c r="B29" s="69" t="s">
        <v>14632</v>
      </c>
      <c r="C29" s="69" t="s">
        <v>14633</v>
      </c>
      <c r="D29" s="69" t="s">
        <v>14577</v>
      </c>
      <c r="E29" s="69" t="s">
        <v>22476</v>
      </c>
      <c r="F29" s="69" t="s">
        <v>14634</v>
      </c>
      <c r="G29" s="69" t="s">
        <v>14635</v>
      </c>
      <c r="H29" s="69">
        <v>-28.802800000000001</v>
      </c>
      <c r="I29" s="69">
        <v>24.7652</v>
      </c>
      <c r="J29" s="69">
        <v>3950</v>
      </c>
      <c r="K29" s="69">
        <v>2</v>
      </c>
      <c r="L29" s="69">
        <f>COUNTIFS(Aéroports!$C$2:$C$5193,Aéroports!$C29,Aéroports!$D$2:$D$5193,Aéroports!$D29)</f>
        <v>1</v>
      </c>
      <c r="M29" s="69" t="str">
        <f>IF(AND(Formulaire!$H$15=Aéroports!$E29,--ISNUMBER(IFERROR(SEARCH(Formulaire!$H$16,$C29,1),""))=1),MAX(M$1:M28)+1,"")</f>
        <v/>
      </c>
      <c r="N29" s="69" t="str">
        <f>IF(AND(Formulaire!$H$21=Aéroports!$E29,--ISNUMBER(IFERROR(SEARCH(Formulaire!$H$22,$C29,1),""))=1),MAX(N$1:N28)+1,"")</f>
        <v/>
      </c>
      <c r="O29" s="69" t="str">
        <f>IF(AND(Formulaire!$H$27=Aéroports!$E29,--ISNUMBER(IFERROR(SEARCH(Formulaire!$H$28,$C29,1),""))=1),MAX(O$1:O28)+1,"")</f>
        <v/>
      </c>
      <c r="Q29" s="91" t="str">
        <f>IFERROR(INDEX($C$2:$C$5193,MATCH(ROWS(M$2:M29),M$2:M$5193,0)),"")</f>
        <v/>
      </c>
      <c r="R29" s="70" t="str">
        <f>IFERROR(INDEX($C$2:$C$5193,MATCH(ROWS(N$2:N29),N$2:N$5193,0)),"")</f>
        <v/>
      </c>
      <c r="S29" s="92" t="str">
        <f>IFERROR(INDEX($C$2:$C$5193,MATCH(ROWS(O$2:O29),O$2:O$5193,0)),"")</f>
        <v/>
      </c>
    </row>
    <row r="30" spans="1:19" x14ac:dyDescent="0.25">
      <c r="A30" s="68">
        <v>819</v>
      </c>
      <c r="B30" s="68" t="s">
        <v>14636</v>
      </c>
      <c r="C30" s="68" t="s">
        <v>14637</v>
      </c>
      <c r="D30" s="68" t="s">
        <v>14577</v>
      </c>
      <c r="E30" s="68" t="s">
        <v>22476</v>
      </c>
      <c r="F30" s="68" t="s">
        <v>14638</v>
      </c>
      <c r="G30" s="68" t="s">
        <v>14639</v>
      </c>
      <c r="H30" s="68">
        <v>-29.688400000000001</v>
      </c>
      <c r="I30" s="68">
        <v>17.094000000000001</v>
      </c>
      <c r="J30" s="68">
        <v>270</v>
      </c>
      <c r="K30" s="68">
        <v>2</v>
      </c>
      <c r="L30" s="68">
        <f>COUNTIFS(Aéroports!$C$2:$C$5193,Aéroports!$C30,Aéroports!$D$2:$D$5193,Aéroports!$D30)</f>
        <v>1</v>
      </c>
      <c r="M30" s="68" t="str">
        <f>IF(AND(Formulaire!$H$15=Aéroports!$E30,--ISNUMBER(IFERROR(SEARCH(Formulaire!$H$16,$C30,1),""))=1),MAX(M$1:M29)+1,"")</f>
        <v/>
      </c>
      <c r="N30" s="68" t="str">
        <f>IF(AND(Formulaire!$H$21=Aéroports!$E30,--ISNUMBER(IFERROR(SEARCH(Formulaire!$H$22,$C30,1),""))=1),MAX(N$1:N29)+1,"")</f>
        <v/>
      </c>
      <c r="O30" s="68" t="str">
        <f>IF(AND(Formulaire!$H$27=Aéroports!$E30,--ISNUMBER(IFERROR(SEARCH(Formulaire!$H$28,$C30,1),""))=1),MAX(O$1:O29)+1,"")</f>
        <v/>
      </c>
      <c r="Q30" s="91" t="str">
        <f>IFERROR(INDEX($C$2:$C$5193,MATCH(ROWS(M$2:M30),M$2:M$5193,0)),"")</f>
        <v/>
      </c>
      <c r="R30" s="70" t="str">
        <f>IFERROR(INDEX($C$2:$C$5193,MATCH(ROWS(N$2:N30),N$2:N$5193,0)),"")</f>
        <v/>
      </c>
      <c r="S30" s="92" t="str">
        <f>IFERROR(INDEX($C$2:$C$5193,MATCH(ROWS(O$2:O30),O$2:O$5193,0)),"")</f>
        <v/>
      </c>
    </row>
    <row r="31" spans="1:19" x14ac:dyDescent="0.25">
      <c r="A31" s="69">
        <v>818</v>
      </c>
      <c r="B31" s="69" t="s">
        <v>14640</v>
      </c>
      <c r="C31" s="69" t="s">
        <v>14641</v>
      </c>
      <c r="D31" s="69" t="s">
        <v>14577</v>
      </c>
      <c r="E31" s="69" t="s">
        <v>22476</v>
      </c>
      <c r="F31" s="69" t="s">
        <v>14642</v>
      </c>
      <c r="G31" s="69" t="s">
        <v>14643</v>
      </c>
      <c r="H31" s="69">
        <v>-27.456700000000001</v>
      </c>
      <c r="I31" s="69">
        <v>23.4114</v>
      </c>
      <c r="J31" s="69">
        <v>4382</v>
      </c>
      <c r="K31" s="69">
        <v>2</v>
      </c>
      <c r="L31" s="69">
        <f>COUNTIFS(Aéroports!$C$2:$C$5193,Aéroports!$C31,Aéroports!$D$2:$D$5193,Aéroports!$D31)</f>
        <v>1</v>
      </c>
      <c r="M31" s="69" t="str">
        <f>IF(AND(Formulaire!$H$15=Aéroports!$E31,--ISNUMBER(IFERROR(SEARCH(Formulaire!$H$16,$C31,1),""))=1),MAX(M$1:M30)+1,"")</f>
        <v/>
      </c>
      <c r="N31" s="69" t="str">
        <f>IF(AND(Formulaire!$H$21=Aéroports!$E31,--ISNUMBER(IFERROR(SEARCH(Formulaire!$H$22,$C31,1),""))=1),MAX(N$1:N30)+1,"")</f>
        <v/>
      </c>
      <c r="O31" s="69" t="str">
        <f>IF(AND(Formulaire!$H$27=Aéroports!$E31,--ISNUMBER(IFERROR(SEARCH(Formulaire!$H$28,$C31,1),""))=1),MAX(O$1:O30)+1,"")</f>
        <v/>
      </c>
      <c r="Q31" s="91" t="str">
        <f>IFERROR(INDEX($C$2:$C$5193,MATCH(ROWS(M$2:M31),M$2:M$5193,0)),"")</f>
        <v/>
      </c>
      <c r="R31" s="70" t="str">
        <f>IFERROR(INDEX($C$2:$C$5193,MATCH(ROWS(N$2:N31),N$2:N$5193,0)),"")</f>
        <v/>
      </c>
      <c r="S31" s="92" t="str">
        <f>IFERROR(INDEX($C$2:$C$5193,MATCH(ROWS(O$2:O31),O$2:O$5193,0)),"")</f>
        <v/>
      </c>
    </row>
    <row r="32" spans="1:19" x14ac:dyDescent="0.25">
      <c r="A32" s="68">
        <v>824</v>
      </c>
      <c r="B32" s="68" t="s">
        <v>14644</v>
      </c>
      <c r="C32" s="68" t="s">
        <v>14645</v>
      </c>
      <c r="D32" s="68" t="s">
        <v>14577</v>
      </c>
      <c r="E32" s="68" t="s">
        <v>22476</v>
      </c>
      <c r="F32" s="68" t="s">
        <v>14646</v>
      </c>
      <c r="G32" s="68" t="s">
        <v>14647</v>
      </c>
      <c r="H32" s="68">
        <v>-28.581700000000001</v>
      </c>
      <c r="I32" s="68">
        <v>29.749700000000001</v>
      </c>
      <c r="J32" s="68">
        <v>3548</v>
      </c>
      <c r="K32" s="68">
        <v>2</v>
      </c>
      <c r="L32" s="68">
        <f>COUNTIFS(Aéroports!$C$2:$C$5193,Aéroports!$C32,Aéroports!$D$2:$D$5193,Aéroports!$D32)</f>
        <v>1</v>
      </c>
      <c r="M32" s="68" t="str">
        <f>IF(AND(Formulaire!$H$15=Aéroports!$E32,--ISNUMBER(IFERROR(SEARCH(Formulaire!$H$16,$C32,1),""))=1),MAX(M$1:M31)+1,"")</f>
        <v/>
      </c>
      <c r="N32" s="68" t="str">
        <f>IF(AND(Formulaire!$H$21=Aéroports!$E32,--ISNUMBER(IFERROR(SEARCH(Formulaire!$H$22,$C32,1),""))=1),MAX(N$1:N31)+1,"")</f>
        <v/>
      </c>
      <c r="O32" s="68" t="str">
        <f>IF(AND(Formulaire!$H$27=Aéroports!$E32,--ISNUMBER(IFERROR(SEARCH(Formulaire!$H$28,$C32,1),""))=1),MAX(O$1:O31)+1,"")</f>
        <v/>
      </c>
      <c r="Q32" s="91" t="str">
        <f>IFERROR(INDEX($C$2:$C$5193,MATCH(ROWS(M$2:M32),M$2:M$5193,0)),"")</f>
        <v/>
      </c>
      <c r="R32" s="70" t="str">
        <f>IFERROR(INDEX($C$2:$C$5193,MATCH(ROWS(N$2:N32),N$2:N$5193,0)),"")</f>
        <v/>
      </c>
      <c r="S32" s="92" t="str">
        <f>IFERROR(INDEX($C$2:$C$5193,MATCH(ROWS(O$2:O32),O$2:O$5193,0)),"")</f>
        <v/>
      </c>
    </row>
    <row r="33" spans="1:19" x14ac:dyDescent="0.25">
      <c r="A33" s="69">
        <v>11803</v>
      </c>
      <c r="B33" s="69" t="s">
        <v>14648</v>
      </c>
      <c r="C33" s="69" t="s">
        <v>14649</v>
      </c>
      <c r="D33" s="69" t="s">
        <v>14577</v>
      </c>
      <c r="E33" s="69" t="s">
        <v>22476</v>
      </c>
      <c r="F33" s="69" t="s">
        <v>14650</v>
      </c>
      <c r="G33" s="69" t="s">
        <v>14651</v>
      </c>
      <c r="H33" s="69">
        <v>-28.360099999999999</v>
      </c>
      <c r="I33" s="69">
        <v>23.4391</v>
      </c>
      <c r="J33" s="69">
        <v>4900</v>
      </c>
      <c r="K33" s="69" t="s">
        <v>340</v>
      </c>
      <c r="L33" s="69">
        <f>COUNTIFS(Aéroports!$C$2:$C$5193,Aéroports!$C33,Aéroports!$D$2:$D$5193,Aéroports!$D33)</f>
        <v>1</v>
      </c>
      <c r="M33" s="69" t="str">
        <f>IF(AND(Formulaire!$H$15=Aéroports!$E33,--ISNUMBER(IFERROR(SEARCH(Formulaire!$H$16,$C33,1),""))=1),MAX(M$1:M32)+1,"")</f>
        <v/>
      </c>
      <c r="N33" s="69" t="str">
        <f>IF(AND(Formulaire!$H$21=Aéroports!$E33,--ISNUMBER(IFERROR(SEARCH(Formulaire!$H$22,$C33,1),""))=1),MAX(N$1:N32)+1,"")</f>
        <v/>
      </c>
      <c r="O33" s="69" t="str">
        <f>IF(AND(Formulaire!$H$27=Aéroports!$E33,--ISNUMBER(IFERROR(SEARCH(Formulaire!$H$28,$C33,1),""))=1),MAX(O$1:O32)+1,"")</f>
        <v/>
      </c>
      <c r="Q33" s="91" t="str">
        <f>IFERROR(INDEX($C$2:$C$5193,MATCH(ROWS(M$2:M33),M$2:M$5193,0)),"")</f>
        <v/>
      </c>
      <c r="R33" s="70" t="str">
        <f>IFERROR(INDEX($C$2:$C$5193,MATCH(ROWS(N$2:N33),N$2:N$5193,0)),"")</f>
        <v/>
      </c>
      <c r="S33" s="92" t="str">
        <f>IFERROR(INDEX($C$2:$C$5193,MATCH(ROWS(O$2:O33),O$2:O$5193,0)),"")</f>
        <v/>
      </c>
    </row>
    <row r="34" spans="1:19" x14ac:dyDescent="0.25">
      <c r="A34" s="68">
        <v>5606</v>
      </c>
      <c r="B34" s="68" t="s">
        <v>14652</v>
      </c>
      <c r="C34" s="68" t="s">
        <v>14653</v>
      </c>
      <c r="D34" s="68" t="s">
        <v>14577</v>
      </c>
      <c r="E34" s="68" t="s">
        <v>22476</v>
      </c>
      <c r="F34" s="68" t="s">
        <v>14654</v>
      </c>
      <c r="G34" s="68" t="s">
        <v>14655</v>
      </c>
      <c r="H34" s="68">
        <v>-25.798400000000001</v>
      </c>
      <c r="I34" s="68">
        <v>25.547999999999998</v>
      </c>
      <c r="J34" s="68">
        <v>4181</v>
      </c>
      <c r="K34" s="68">
        <v>2</v>
      </c>
      <c r="L34" s="68">
        <f>COUNTIFS(Aéroports!$C$2:$C$5193,Aéroports!$C34,Aéroports!$D$2:$D$5193,Aéroports!$D34)</f>
        <v>1</v>
      </c>
      <c r="M34" s="68" t="str">
        <f>IF(AND(Formulaire!$H$15=Aéroports!$E34,--ISNUMBER(IFERROR(SEARCH(Formulaire!$H$16,$C34,1),""))=1),MAX(M$1:M33)+1,"")</f>
        <v/>
      </c>
      <c r="N34" s="68" t="str">
        <f>IF(AND(Formulaire!$H$21=Aéroports!$E34,--ISNUMBER(IFERROR(SEARCH(Formulaire!$H$22,$C34,1),""))=1),MAX(N$1:N33)+1,"")</f>
        <v/>
      </c>
      <c r="O34" s="68" t="str">
        <f>IF(AND(Formulaire!$H$27=Aéroports!$E34,--ISNUMBER(IFERROR(SEARCH(Formulaire!$H$28,$C34,1),""))=1),MAX(O$1:O33)+1,"")</f>
        <v/>
      </c>
      <c r="Q34" s="91" t="str">
        <f>IFERROR(INDEX($C$2:$C$5193,MATCH(ROWS(M$2:M34),M$2:M$5193,0)),"")</f>
        <v/>
      </c>
      <c r="R34" s="70" t="str">
        <f>IFERROR(INDEX($C$2:$C$5193,MATCH(ROWS(N$2:N34),N$2:N$5193,0)),"")</f>
        <v/>
      </c>
      <c r="S34" s="92" t="str">
        <f>IFERROR(INDEX($C$2:$C$5193,MATCH(ROWS(O$2:O34),O$2:O$5193,0)),"")</f>
        <v/>
      </c>
    </row>
    <row r="35" spans="1:19" x14ac:dyDescent="0.25">
      <c r="A35" s="69">
        <v>5605</v>
      </c>
      <c r="B35" s="69" t="s">
        <v>14656</v>
      </c>
      <c r="C35" s="69" t="s">
        <v>14657</v>
      </c>
      <c r="D35" s="69" t="s">
        <v>14577</v>
      </c>
      <c r="E35" s="69" t="s">
        <v>22476</v>
      </c>
      <c r="F35" s="69" t="s">
        <v>14658</v>
      </c>
      <c r="G35" s="69" t="s">
        <v>14659</v>
      </c>
      <c r="H35" s="69">
        <v>-24.818100000000001</v>
      </c>
      <c r="I35" s="69">
        <v>31.544599999999999</v>
      </c>
      <c r="J35" s="69">
        <v>1124</v>
      </c>
      <c r="K35" s="69">
        <v>2</v>
      </c>
      <c r="L35" s="69">
        <f>COUNTIFS(Aéroports!$C$2:$C$5193,Aéroports!$C35,Aéroports!$D$2:$D$5193,Aéroports!$D35)</f>
        <v>1</v>
      </c>
      <c r="M35" s="69" t="str">
        <f>IF(AND(Formulaire!$H$15=Aéroports!$E35,--ISNUMBER(IFERROR(SEARCH(Formulaire!$H$16,$C35,1),""))=1),MAX(M$1:M34)+1,"")</f>
        <v/>
      </c>
      <c r="N35" s="69" t="str">
        <f>IF(AND(Formulaire!$H$21=Aéroports!$E35,--ISNUMBER(IFERROR(SEARCH(Formulaire!$H$22,$C35,1),""))=1),MAX(N$1:N34)+1,"")</f>
        <v/>
      </c>
      <c r="O35" s="69" t="str">
        <f>IF(AND(Formulaire!$H$27=Aéroports!$E35,--ISNUMBER(IFERROR(SEARCH(Formulaire!$H$28,$C35,1),""))=1),MAX(O$1:O34)+1,"")</f>
        <v/>
      </c>
      <c r="Q35" s="91" t="str">
        <f>IFERROR(INDEX($C$2:$C$5193,MATCH(ROWS(M$2:M35),M$2:M$5193,0)),"")</f>
        <v/>
      </c>
      <c r="R35" s="70" t="str">
        <f>IFERROR(INDEX($C$2:$C$5193,MATCH(ROWS(N$2:N35),N$2:N$5193,0)),"")</f>
        <v/>
      </c>
      <c r="S35" s="92" t="str">
        <f>IFERROR(INDEX($C$2:$C$5193,MATCH(ROWS(O$2:O35),O$2:O$5193,0)),"")</f>
        <v/>
      </c>
    </row>
    <row r="36" spans="1:19" x14ac:dyDescent="0.25">
      <c r="A36" s="68">
        <v>827</v>
      </c>
      <c r="B36" s="68" t="s">
        <v>14660</v>
      </c>
      <c r="C36" s="68" t="s">
        <v>14661</v>
      </c>
      <c r="D36" s="68" t="s">
        <v>14577</v>
      </c>
      <c r="E36" s="68" t="s">
        <v>22476</v>
      </c>
      <c r="F36" s="68" t="s">
        <v>14662</v>
      </c>
      <c r="G36" s="68" t="s">
        <v>14663</v>
      </c>
      <c r="H36" s="68">
        <v>-30.857399999999998</v>
      </c>
      <c r="I36" s="68">
        <v>30.343</v>
      </c>
      <c r="J36" s="68">
        <v>495</v>
      </c>
      <c r="K36" s="68">
        <v>2</v>
      </c>
      <c r="L36" s="68">
        <f>COUNTIFS(Aéroports!$C$2:$C$5193,Aéroports!$C36,Aéroports!$D$2:$D$5193,Aéroports!$D36)</f>
        <v>1</v>
      </c>
      <c r="M36" s="68" t="str">
        <f>IF(AND(Formulaire!$H$15=Aéroports!$E36,--ISNUMBER(IFERROR(SEARCH(Formulaire!$H$16,$C36,1),""))=1),MAX(M$1:M35)+1,"")</f>
        <v/>
      </c>
      <c r="N36" s="68" t="str">
        <f>IF(AND(Formulaire!$H$21=Aéroports!$E36,--ISNUMBER(IFERROR(SEARCH(Formulaire!$H$22,$C36,1),""))=1),MAX(N$1:N35)+1,"")</f>
        <v/>
      </c>
      <c r="O36" s="68" t="str">
        <f>IF(AND(Formulaire!$H$27=Aéroports!$E36,--ISNUMBER(IFERROR(SEARCH(Formulaire!$H$28,$C36,1),""))=1),MAX(O$1:O35)+1,"")</f>
        <v/>
      </c>
      <c r="Q36" s="91" t="str">
        <f>IFERROR(INDEX($C$2:$C$5193,MATCH(ROWS(M$2:M36),M$2:M$5193,0)),"")</f>
        <v/>
      </c>
      <c r="R36" s="70" t="str">
        <f>IFERROR(INDEX($C$2:$C$5193,MATCH(ROWS(N$2:N36),N$2:N$5193,0)),"")</f>
        <v/>
      </c>
      <c r="S36" s="92" t="str">
        <f>IFERROR(INDEX($C$2:$C$5193,MATCH(ROWS(O$2:O36),O$2:O$5193,0)),"")</f>
        <v/>
      </c>
    </row>
    <row r="37" spans="1:19" x14ac:dyDescent="0.25">
      <c r="A37" s="69">
        <v>5604</v>
      </c>
      <c r="B37" s="69" t="s">
        <v>14664</v>
      </c>
      <c r="C37" s="69" t="s">
        <v>14665</v>
      </c>
      <c r="D37" s="69" t="s">
        <v>14577</v>
      </c>
      <c r="E37" s="69" t="s">
        <v>22476</v>
      </c>
      <c r="F37" s="69" t="s">
        <v>14666</v>
      </c>
      <c r="G37" s="69" t="s">
        <v>14667</v>
      </c>
      <c r="H37" s="69">
        <v>-25.383199999999999</v>
      </c>
      <c r="I37" s="69">
        <v>31.105599999999999</v>
      </c>
      <c r="J37" s="69">
        <v>2829</v>
      </c>
      <c r="K37" s="69">
        <v>2</v>
      </c>
      <c r="L37" s="69">
        <f>COUNTIFS(Aéroports!$C$2:$C$5193,Aéroports!$C37,Aéroports!$D$2:$D$5193,Aéroports!$D37)</f>
        <v>1</v>
      </c>
      <c r="M37" s="69" t="str">
        <f>IF(AND(Formulaire!$H$15=Aéroports!$E37,--ISNUMBER(IFERROR(SEARCH(Formulaire!$H$16,$C37,1),""))=1),MAX(M$1:M36)+1,"")</f>
        <v/>
      </c>
      <c r="N37" s="69" t="str">
        <f>IF(AND(Formulaire!$H$21=Aéroports!$E37,--ISNUMBER(IFERROR(SEARCH(Formulaire!$H$22,$C37,1),""))=1),MAX(N$1:N36)+1,"")</f>
        <v/>
      </c>
      <c r="O37" s="69" t="str">
        <f>IF(AND(Formulaire!$H$27=Aéroports!$E37,--ISNUMBER(IFERROR(SEARCH(Formulaire!$H$28,$C37,1),""))=1),MAX(O$1:O36)+1,"")</f>
        <v/>
      </c>
      <c r="Q37" s="91" t="str">
        <f>IFERROR(INDEX($C$2:$C$5193,MATCH(ROWS(M$2:M37),M$2:M$5193,0)),"")</f>
        <v/>
      </c>
      <c r="R37" s="70" t="str">
        <f>IFERROR(INDEX($C$2:$C$5193,MATCH(ROWS(N$2:N37),N$2:N$5193,0)),"")</f>
        <v/>
      </c>
      <c r="S37" s="92" t="str">
        <f>IFERROR(INDEX($C$2:$C$5193,MATCH(ROWS(O$2:O37),O$2:O$5193,0)),"")</f>
        <v/>
      </c>
    </row>
    <row r="38" spans="1:19" x14ac:dyDescent="0.25">
      <c r="A38" s="68">
        <v>832</v>
      </c>
      <c r="B38" s="68" t="s">
        <v>14668</v>
      </c>
      <c r="C38" s="68" t="s">
        <v>14669</v>
      </c>
      <c r="D38" s="68" t="s">
        <v>14577</v>
      </c>
      <c r="E38" s="68" t="s">
        <v>22476</v>
      </c>
      <c r="F38" s="68" t="s">
        <v>14670</v>
      </c>
      <c r="G38" s="68" t="s">
        <v>14671</v>
      </c>
      <c r="H38" s="68">
        <v>-25.704499999999999</v>
      </c>
      <c r="I38" s="68">
        <v>26.908999999999999</v>
      </c>
      <c r="J38" s="68">
        <v>4251</v>
      </c>
      <c r="K38" s="68">
        <v>2</v>
      </c>
      <c r="L38" s="68">
        <f>COUNTIFS(Aéroports!$C$2:$C$5193,Aéroports!$C38,Aéroports!$D$2:$D$5193,Aéroports!$D38)</f>
        <v>1</v>
      </c>
      <c r="M38" s="68" t="str">
        <f>IF(AND(Formulaire!$H$15=Aéroports!$E38,--ISNUMBER(IFERROR(SEARCH(Formulaire!$H$16,$C38,1),""))=1),MAX(M$1:M37)+1,"")</f>
        <v/>
      </c>
      <c r="N38" s="68" t="str">
        <f>IF(AND(Formulaire!$H$21=Aéroports!$E38,--ISNUMBER(IFERROR(SEARCH(Formulaire!$H$22,$C38,1),""))=1),MAX(N$1:N37)+1,"")</f>
        <v/>
      </c>
      <c r="O38" s="68" t="str">
        <f>IF(AND(Formulaire!$H$27=Aéroports!$E38,--ISNUMBER(IFERROR(SEARCH(Formulaire!$H$28,$C38,1),""))=1),MAX(O$1:O37)+1,"")</f>
        <v/>
      </c>
      <c r="Q38" s="91" t="str">
        <f>IFERROR(INDEX($C$2:$C$5193,MATCH(ROWS(M$2:M38),M$2:M$5193,0)),"")</f>
        <v/>
      </c>
      <c r="R38" s="70" t="str">
        <f>IFERROR(INDEX($C$2:$C$5193,MATCH(ROWS(N$2:N38),N$2:N$5193,0)),"")</f>
        <v/>
      </c>
      <c r="S38" s="92" t="str">
        <f>IFERROR(INDEX($C$2:$C$5193,MATCH(ROWS(O$2:O38),O$2:O$5193,0)),"")</f>
        <v/>
      </c>
    </row>
    <row r="39" spans="1:19" x14ac:dyDescent="0.25">
      <c r="A39" s="69">
        <v>6985</v>
      </c>
      <c r="B39" s="69" t="s">
        <v>14672</v>
      </c>
      <c r="C39" s="69" t="s">
        <v>14673</v>
      </c>
      <c r="D39" s="69" t="s">
        <v>14577</v>
      </c>
      <c r="E39" s="69" t="s">
        <v>22476</v>
      </c>
      <c r="F39" s="69" t="s">
        <v>14674</v>
      </c>
      <c r="G39" s="69" t="s">
        <v>14675</v>
      </c>
      <c r="H39" s="69">
        <v>-25.5</v>
      </c>
      <c r="I39" s="69">
        <v>30.913799999999998</v>
      </c>
      <c r="J39" s="69">
        <v>2875</v>
      </c>
      <c r="K39" s="69">
        <v>2</v>
      </c>
      <c r="L39" s="69">
        <f>COUNTIFS(Aéroports!$C$2:$C$5193,Aéroports!$C39,Aéroports!$D$2:$D$5193,Aéroports!$D39)</f>
        <v>1</v>
      </c>
      <c r="M39" s="69" t="str">
        <f>IF(AND(Formulaire!$H$15=Aéroports!$E39,--ISNUMBER(IFERROR(SEARCH(Formulaire!$H$16,$C39,1),""))=1),MAX(M$1:M38)+1,"")</f>
        <v/>
      </c>
      <c r="N39" s="69" t="str">
        <f>IF(AND(Formulaire!$H$21=Aéroports!$E39,--ISNUMBER(IFERROR(SEARCH(Formulaire!$H$22,$C39,1),""))=1),MAX(N$1:N38)+1,"")</f>
        <v/>
      </c>
      <c r="O39" s="69" t="str">
        <f>IF(AND(Formulaire!$H$27=Aéroports!$E39,--ISNUMBER(IFERROR(SEARCH(Formulaire!$H$28,$C39,1),""))=1),MAX(O$1:O38)+1,"")</f>
        <v/>
      </c>
      <c r="Q39" s="91" t="str">
        <f>IFERROR(INDEX($C$2:$C$5193,MATCH(ROWS(M$2:M39),M$2:M$5193,0)),"")</f>
        <v/>
      </c>
      <c r="R39" s="70" t="str">
        <f>IFERROR(INDEX($C$2:$C$5193,MATCH(ROWS(N$2:N39),N$2:N$5193,0)),"")</f>
        <v/>
      </c>
      <c r="S39" s="92" t="str">
        <f>IFERROR(INDEX($C$2:$C$5193,MATCH(ROWS(O$2:O39),O$2:O$5193,0)),"")</f>
        <v/>
      </c>
    </row>
    <row r="40" spans="1:19" x14ac:dyDescent="0.25">
      <c r="A40" s="68">
        <v>834</v>
      </c>
      <c r="B40" s="68" t="s">
        <v>1266</v>
      </c>
      <c r="C40" s="68" t="s">
        <v>1267</v>
      </c>
      <c r="D40" s="68" t="s">
        <v>14577</v>
      </c>
      <c r="E40" s="68" t="s">
        <v>22476</v>
      </c>
      <c r="F40" s="68" t="s">
        <v>14676</v>
      </c>
      <c r="G40" s="68" t="s">
        <v>14677</v>
      </c>
      <c r="H40" s="68">
        <v>-27.770600000000002</v>
      </c>
      <c r="I40" s="68">
        <v>29.976900000000001</v>
      </c>
      <c r="J40" s="68">
        <v>4074</v>
      </c>
      <c r="K40" s="68">
        <v>2</v>
      </c>
      <c r="L40" s="68">
        <f>COUNTIFS(Aéroports!$C$2:$C$5193,Aéroports!$C40,Aéroports!$D$2:$D$5193,Aéroports!$D40)</f>
        <v>1</v>
      </c>
      <c r="M40" s="68" t="str">
        <f>IF(AND(Formulaire!$H$15=Aéroports!$E40,--ISNUMBER(IFERROR(SEARCH(Formulaire!$H$16,$C40,1),""))=1),MAX(M$1:M39)+1,"")</f>
        <v/>
      </c>
      <c r="N40" s="68" t="str">
        <f>IF(AND(Formulaire!$H$21=Aéroports!$E40,--ISNUMBER(IFERROR(SEARCH(Formulaire!$H$22,$C40,1),""))=1),MAX(N$1:N39)+1,"")</f>
        <v/>
      </c>
      <c r="O40" s="68" t="str">
        <f>IF(AND(Formulaire!$H$27=Aéroports!$E40,--ISNUMBER(IFERROR(SEARCH(Formulaire!$H$28,$C40,1),""))=1),MAX(O$1:O39)+1,"")</f>
        <v/>
      </c>
      <c r="Q40" s="91" t="str">
        <f>IFERROR(INDEX($C$2:$C$5193,MATCH(ROWS(M$2:M40),M$2:M$5193,0)),"")</f>
        <v/>
      </c>
      <c r="R40" s="70" t="str">
        <f>IFERROR(INDEX($C$2:$C$5193,MATCH(ROWS(N$2:N40),N$2:N$5193,0)),"")</f>
        <v/>
      </c>
      <c r="S40" s="92" t="str">
        <f>IFERROR(INDEX($C$2:$C$5193,MATCH(ROWS(O$2:O40),O$2:O$5193,0)),"")</f>
        <v/>
      </c>
    </row>
    <row r="41" spans="1:19" x14ac:dyDescent="0.25">
      <c r="A41" s="69">
        <v>837</v>
      </c>
      <c r="B41" s="69" t="s">
        <v>14678</v>
      </c>
      <c r="C41" s="69" t="s">
        <v>14679</v>
      </c>
      <c r="D41" s="69" t="s">
        <v>14577</v>
      </c>
      <c r="E41" s="69" t="s">
        <v>22476</v>
      </c>
      <c r="F41" s="69" t="s">
        <v>14680</v>
      </c>
      <c r="G41" s="69" t="s">
        <v>14681</v>
      </c>
      <c r="H41" s="69">
        <v>-33.606999999999999</v>
      </c>
      <c r="I41" s="69">
        <v>22.189</v>
      </c>
      <c r="J41" s="69">
        <v>1063</v>
      </c>
      <c r="K41" s="69">
        <v>2</v>
      </c>
      <c r="L41" s="69">
        <f>COUNTIFS(Aéroports!$C$2:$C$5193,Aéroports!$C41,Aéroports!$D$2:$D$5193,Aéroports!$D41)</f>
        <v>1</v>
      </c>
      <c r="M41" s="69" t="str">
        <f>IF(AND(Formulaire!$H$15=Aéroports!$E41,--ISNUMBER(IFERROR(SEARCH(Formulaire!$H$16,$C41,1),""))=1),MAX(M$1:M40)+1,"")</f>
        <v/>
      </c>
      <c r="N41" s="69" t="str">
        <f>IF(AND(Formulaire!$H$21=Aéroports!$E41,--ISNUMBER(IFERROR(SEARCH(Formulaire!$H$22,$C41,1),""))=1),MAX(N$1:N40)+1,"")</f>
        <v/>
      </c>
      <c r="O41" s="69" t="str">
        <f>IF(AND(Formulaire!$H$27=Aéroports!$E41,--ISNUMBER(IFERROR(SEARCH(Formulaire!$H$28,$C41,1),""))=1),MAX(O$1:O40)+1,"")</f>
        <v/>
      </c>
      <c r="Q41" s="91" t="str">
        <f>IFERROR(INDEX($C$2:$C$5193,MATCH(ROWS(M$2:M41),M$2:M$5193,0)),"")</f>
        <v/>
      </c>
      <c r="R41" s="70" t="str">
        <f>IFERROR(INDEX($C$2:$C$5193,MATCH(ROWS(N$2:N41),N$2:N$5193,0)),"")</f>
        <v/>
      </c>
      <c r="S41" s="92" t="str">
        <f>IFERROR(INDEX($C$2:$C$5193,MATCH(ROWS(O$2:O41),O$2:O$5193,0)),"")</f>
        <v/>
      </c>
    </row>
    <row r="42" spans="1:19" x14ac:dyDescent="0.25">
      <c r="A42" s="68">
        <v>840</v>
      </c>
      <c r="B42" s="68" t="s">
        <v>14682</v>
      </c>
      <c r="C42" s="68" t="s">
        <v>14683</v>
      </c>
      <c r="D42" s="68" t="s">
        <v>14577</v>
      </c>
      <c r="E42" s="68" t="s">
        <v>22476</v>
      </c>
      <c r="F42" s="68" t="s">
        <v>14684</v>
      </c>
      <c r="G42" s="68" t="s">
        <v>14685</v>
      </c>
      <c r="H42" s="68">
        <v>-23.937200000000001</v>
      </c>
      <c r="I42" s="68">
        <v>31.1554</v>
      </c>
      <c r="J42" s="68">
        <v>1432</v>
      </c>
      <c r="K42" s="68">
        <v>2</v>
      </c>
      <c r="L42" s="68">
        <f>COUNTIFS(Aéroports!$C$2:$C$5193,Aéroports!$C42,Aéroports!$D$2:$D$5193,Aéroports!$D42)</f>
        <v>1</v>
      </c>
      <c r="M42" s="68" t="str">
        <f>IF(AND(Formulaire!$H$15=Aéroports!$E42,--ISNUMBER(IFERROR(SEARCH(Formulaire!$H$16,$C42,1),""))=1),MAX(M$1:M41)+1,"")</f>
        <v/>
      </c>
      <c r="N42" s="68" t="str">
        <f>IF(AND(Formulaire!$H$21=Aéroports!$E42,--ISNUMBER(IFERROR(SEARCH(Formulaire!$H$22,$C42,1),""))=1),MAX(N$1:N41)+1,"")</f>
        <v/>
      </c>
      <c r="O42" s="68" t="str">
        <f>IF(AND(Formulaire!$H$27=Aéroports!$E42,--ISNUMBER(IFERROR(SEARCH(Formulaire!$H$28,$C42,1),""))=1),MAX(O$1:O41)+1,"")</f>
        <v/>
      </c>
      <c r="Q42" s="91" t="str">
        <f>IFERROR(INDEX($C$2:$C$5193,MATCH(ROWS(M$2:M42),M$2:M$5193,0)),"")</f>
        <v/>
      </c>
      <c r="R42" s="70" t="str">
        <f>IFERROR(INDEX($C$2:$C$5193,MATCH(ROWS(N$2:N42),N$2:N$5193,0)),"")</f>
        <v/>
      </c>
      <c r="S42" s="92" t="str">
        <f>IFERROR(INDEX($C$2:$C$5193,MATCH(ROWS(O$2:O42),O$2:O$5193,0)),"")</f>
        <v/>
      </c>
    </row>
    <row r="43" spans="1:19" x14ac:dyDescent="0.25">
      <c r="A43" s="69">
        <v>10934</v>
      </c>
      <c r="B43" s="69" t="s">
        <v>14686</v>
      </c>
      <c r="C43" s="69" t="s">
        <v>14687</v>
      </c>
      <c r="D43" s="69" t="s">
        <v>14577</v>
      </c>
      <c r="E43" s="69" t="s">
        <v>22476</v>
      </c>
      <c r="F43" s="69" t="s">
        <v>14688</v>
      </c>
      <c r="G43" s="69" t="s">
        <v>14689</v>
      </c>
      <c r="H43" s="69">
        <v>-27.849399999999999</v>
      </c>
      <c r="I43" s="69">
        <v>32.309699999999999</v>
      </c>
      <c r="J43" s="69">
        <v>160</v>
      </c>
      <c r="K43" s="69">
        <v>2</v>
      </c>
      <c r="L43" s="69">
        <f>COUNTIFS(Aéroports!$C$2:$C$5193,Aéroports!$C43,Aéroports!$D$2:$D$5193,Aéroports!$D43)</f>
        <v>1</v>
      </c>
      <c r="M43" s="69" t="str">
        <f>IF(AND(Formulaire!$H$15=Aéroports!$E43,--ISNUMBER(IFERROR(SEARCH(Formulaire!$H$16,$C43,1),""))=1),MAX(M$1:M42)+1,"")</f>
        <v/>
      </c>
      <c r="N43" s="69" t="str">
        <f>IF(AND(Formulaire!$H$21=Aéroports!$E43,--ISNUMBER(IFERROR(SEARCH(Formulaire!$H$22,$C43,1),""))=1),MAX(N$1:N42)+1,"")</f>
        <v/>
      </c>
      <c r="O43" s="69" t="str">
        <f>IF(AND(Formulaire!$H$27=Aéroports!$E43,--ISNUMBER(IFERROR(SEARCH(Formulaire!$H$28,$C43,1),""))=1),MAX(O$1:O42)+1,"")</f>
        <v/>
      </c>
      <c r="Q43" s="91" t="str">
        <f>IFERROR(INDEX($C$2:$C$5193,MATCH(ROWS(M$2:M43),M$2:M$5193,0)),"")</f>
        <v/>
      </c>
      <c r="R43" s="70" t="str">
        <f>IFERROR(INDEX($C$2:$C$5193,MATCH(ROWS(N$2:N43),N$2:N$5193,0)),"")</f>
        <v/>
      </c>
      <c r="S43" s="92" t="str">
        <f>IFERROR(INDEX($C$2:$C$5193,MATCH(ROWS(O$2:O43),O$2:O$5193,0)),"")</f>
        <v/>
      </c>
    </row>
    <row r="44" spans="1:19" x14ac:dyDescent="0.25">
      <c r="A44" s="68">
        <v>843</v>
      </c>
      <c r="B44" s="68" t="s">
        <v>14690</v>
      </c>
      <c r="C44" s="68" t="s">
        <v>14691</v>
      </c>
      <c r="D44" s="68" t="s">
        <v>14577</v>
      </c>
      <c r="E44" s="68" t="s">
        <v>22476</v>
      </c>
      <c r="F44" s="68" t="s">
        <v>14692</v>
      </c>
      <c r="G44" s="68" t="s">
        <v>14693</v>
      </c>
      <c r="H44" s="68">
        <v>-29.649000000000001</v>
      </c>
      <c r="I44" s="68">
        <v>30.398700000000002</v>
      </c>
      <c r="J44" s="68">
        <v>2423</v>
      </c>
      <c r="K44" s="68">
        <v>2</v>
      </c>
      <c r="L44" s="68">
        <f>COUNTIFS(Aéroports!$C$2:$C$5193,Aéroports!$C44,Aéroports!$D$2:$D$5193,Aéroports!$D44)</f>
        <v>1</v>
      </c>
      <c r="M44" s="68" t="str">
        <f>IF(AND(Formulaire!$H$15=Aéroports!$E44,--ISNUMBER(IFERROR(SEARCH(Formulaire!$H$16,$C44,1),""))=1),MAX(M$1:M43)+1,"")</f>
        <v/>
      </c>
      <c r="N44" s="68" t="str">
        <f>IF(AND(Formulaire!$H$21=Aéroports!$E44,--ISNUMBER(IFERROR(SEARCH(Formulaire!$H$22,$C44,1),""))=1),MAX(N$1:N43)+1,"")</f>
        <v/>
      </c>
      <c r="O44" s="68" t="str">
        <f>IF(AND(Formulaire!$H$27=Aéroports!$E44,--ISNUMBER(IFERROR(SEARCH(Formulaire!$H$28,$C44,1),""))=1),MAX(O$1:O43)+1,"")</f>
        <v/>
      </c>
      <c r="Q44" s="91" t="str">
        <f>IFERROR(INDEX($C$2:$C$5193,MATCH(ROWS(M$2:M44),M$2:M$5193,0)),"")</f>
        <v/>
      </c>
      <c r="R44" s="70" t="str">
        <f>IFERROR(INDEX($C$2:$C$5193,MATCH(ROWS(N$2:N44),N$2:N$5193,0)),"")</f>
        <v/>
      </c>
      <c r="S44" s="92" t="str">
        <f>IFERROR(INDEX($C$2:$C$5193,MATCH(ROWS(O$2:O44),O$2:O$5193,0)),"")</f>
        <v/>
      </c>
    </row>
    <row r="45" spans="1:19" x14ac:dyDescent="0.25">
      <c r="A45" s="69">
        <v>844</v>
      </c>
      <c r="B45" s="69" t="s">
        <v>14694</v>
      </c>
      <c r="C45" s="69" t="s">
        <v>14695</v>
      </c>
      <c r="D45" s="69" t="s">
        <v>14577</v>
      </c>
      <c r="E45" s="69" t="s">
        <v>22476</v>
      </c>
      <c r="F45" s="69" t="s">
        <v>14696</v>
      </c>
      <c r="G45" s="69" t="s">
        <v>14697</v>
      </c>
      <c r="H45" s="69">
        <v>-25.3338</v>
      </c>
      <c r="I45" s="69">
        <v>27.173400000000001</v>
      </c>
      <c r="J45" s="69">
        <v>3412</v>
      </c>
      <c r="K45" s="69">
        <v>2</v>
      </c>
      <c r="L45" s="69">
        <f>COUNTIFS(Aéroports!$C$2:$C$5193,Aéroports!$C45,Aéroports!$D$2:$D$5193,Aéroports!$D45)</f>
        <v>1</v>
      </c>
      <c r="M45" s="69" t="str">
        <f>IF(AND(Formulaire!$H$15=Aéroports!$E45,--ISNUMBER(IFERROR(SEARCH(Formulaire!$H$16,$C45,1),""))=1),MAX(M$1:M44)+1,"")</f>
        <v/>
      </c>
      <c r="N45" s="69" t="str">
        <f>IF(AND(Formulaire!$H$21=Aéroports!$E45,--ISNUMBER(IFERROR(SEARCH(Formulaire!$H$22,$C45,1),""))=1),MAX(N$1:N44)+1,"")</f>
        <v/>
      </c>
      <c r="O45" s="69" t="str">
        <f>IF(AND(Formulaire!$H$27=Aéroports!$E45,--ISNUMBER(IFERROR(SEARCH(Formulaire!$H$28,$C45,1),""))=1),MAX(O$1:O44)+1,"")</f>
        <v/>
      </c>
      <c r="Q45" s="91" t="str">
        <f>IFERROR(INDEX($C$2:$C$5193,MATCH(ROWS(M$2:M45),M$2:M$5193,0)),"")</f>
        <v/>
      </c>
      <c r="R45" s="70" t="str">
        <f>IFERROR(INDEX($C$2:$C$5193,MATCH(ROWS(N$2:N45),N$2:N$5193,0)),"")</f>
        <v/>
      </c>
      <c r="S45" s="92" t="str">
        <f>IFERROR(INDEX($C$2:$C$5193,MATCH(ROWS(O$2:O45),O$2:O$5193,0)),"")</f>
        <v/>
      </c>
    </row>
    <row r="46" spans="1:19" x14ac:dyDescent="0.25">
      <c r="A46" s="68">
        <v>838</v>
      </c>
      <c r="B46" s="68" t="s">
        <v>14698</v>
      </c>
      <c r="C46" s="68" t="s">
        <v>14699</v>
      </c>
      <c r="D46" s="68" t="s">
        <v>14577</v>
      </c>
      <c r="E46" s="68" t="s">
        <v>22476</v>
      </c>
      <c r="F46" s="68" t="s">
        <v>14700</v>
      </c>
      <c r="G46" s="68" t="s">
        <v>14701</v>
      </c>
      <c r="H46" s="68">
        <v>-33.984900000000003</v>
      </c>
      <c r="I46" s="68">
        <v>25.6173</v>
      </c>
      <c r="J46" s="68">
        <v>226</v>
      </c>
      <c r="K46" s="68">
        <v>2</v>
      </c>
      <c r="L46" s="68">
        <f>COUNTIFS(Aéroports!$C$2:$C$5193,Aéroports!$C46,Aéroports!$D$2:$D$5193,Aéroports!$D46)</f>
        <v>1</v>
      </c>
      <c r="M46" s="68" t="str">
        <f>IF(AND(Formulaire!$H$15=Aéroports!$E46,--ISNUMBER(IFERROR(SEARCH(Formulaire!$H$16,$C46,1),""))=1),MAX(M$1:M45)+1,"")</f>
        <v/>
      </c>
      <c r="N46" s="68" t="str">
        <f>IF(AND(Formulaire!$H$21=Aéroports!$E46,--ISNUMBER(IFERROR(SEARCH(Formulaire!$H$22,$C46,1),""))=1),MAX(N$1:N45)+1,"")</f>
        <v/>
      </c>
      <c r="O46" s="68" t="str">
        <f>IF(AND(Formulaire!$H$27=Aéroports!$E46,--ISNUMBER(IFERROR(SEARCH(Formulaire!$H$28,$C46,1),""))=1),MAX(O$1:O45)+1,"")</f>
        <v/>
      </c>
      <c r="Q46" s="91" t="str">
        <f>IFERROR(INDEX($C$2:$C$5193,MATCH(ROWS(M$2:M46),M$2:M$5193,0)),"")</f>
        <v/>
      </c>
      <c r="R46" s="70" t="str">
        <f>IFERROR(INDEX($C$2:$C$5193,MATCH(ROWS(N$2:N46),N$2:N$5193,0)),"")</f>
        <v/>
      </c>
      <c r="S46" s="92" t="str">
        <f>IFERROR(INDEX($C$2:$C$5193,MATCH(ROWS(O$2:O46),O$2:O$5193,0)),"")</f>
        <v/>
      </c>
    </row>
    <row r="47" spans="1:19" x14ac:dyDescent="0.25">
      <c r="A47" s="69">
        <v>845</v>
      </c>
      <c r="B47" s="69" t="s">
        <v>14702</v>
      </c>
      <c r="C47" s="69" t="s">
        <v>14703</v>
      </c>
      <c r="D47" s="69" t="s">
        <v>14577</v>
      </c>
      <c r="E47" s="69" t="s">
        <v>22476</v>
      </c>
      <c r="F47" s="69" t="s">
        <v>14704</v>
      </c>
      <c r="G47" s="69" t="s">
        <v>14705</v>
      </c>
      <c r="H47" s="69">
        <v>-23.845269999999999</v>
      </c>
      <c r="I47" s="69">
        <v>29.45861</v>
      </c>
      <c r="J47" s="69">
        <v>4076</v>
      </c>
      <c r="K47" s="69">
        <v>2</v>
      </c>
      <c r="L47" s="69">
        <f>COUNTIFS(Aéroports!$C$2:$C$5193,Aéroports!$C47,Aéroports!$D$2:$D$5193,Aéroports!$D47)</f>
        <v>1</v>
      </c>
      <c r="M47" s="69" t="str">
        <f>IF(AND(Formulaire!$H$15=Aéroports!$E47,--ISNUMBER(IFERROR(SEARCH(Formulaire!$H$16,$C47,1),""))=1),MAX(M$1:M46)+1,"")</f>
        <v/>
      </c>
      <c r="N47" s="69" t="str">
        <f>IF(AND(Formulaire!$H$21=Aéroports!$E47,--ISNUMBER(IFERROR(SEARCH(Formulaire!$H$22,$C47,1),""))=1),MAX(N$1:N46)+1,"")</f>
        <v/>
      </c>
      <c r="O47" s="69" t="str">
        <f>IF(AND(Formulaire!$H$27=Aéroports!$E47,--ISNUMBER(IFERROR(SEARCH(Formulaire!$H$28,$C47,1),""))=1),MAX(O$1:O46)+1,"")</f>
        <v/>
      </c>
      <c r="Q47" s="91" t="str">
        <f>IFERROR(INDEX($C$2:$C$5193,MATCH(ROWS(M$2:M47),M$2:M$5193,0)),"")</f>
        <v/>
      </c>
      <c r="R47" s="70" t="str">
        <f>IFERROR(INDEX($C$2:$C$5193,MATCH(ROWS(N$2:N47),N$2:N$5193,0)),"")</f>
        <v/>
      </c>
      <c r="S47" s="92" t="str">
        <f>IFERROR(INDEX($C$2:$C$5193,MATCH(ROWS(O$2:O47),O$2:O$5193,0)),"")</f>
        <v/>
      </c>
    </row>
    <row r="48" spans="1:19" x14ac:dyDescent="0.25">
      <c r="A48" s="68">
        <v>871</v>
      </c>
      <c r="B48" s="68" t="s">
        <v>14706</v>
      </c>
      <c r="C48" s="68" t="s">
        <v>14707</v>
      </c>
      <c r="D48" s="68" t="s">
        <v>14577</v>
      </c>
      <c r="E48" s="68" t="s">
        <v>22476</v>
      </c>
      <c r="F48" s="68" t="s">
        <v>14708</v>
      </c>
      <c r="G48" s="68" t="s">
        <v>14709</v>
      </c>
      <c r="H48" s="68">
        <v>-25.6539</v>
      </c>
      <c r="I48" s="68">
        <v>28.2242</v>
      </c>
      <c r="J48" s="68">
        <v>4095</v>
      </c>
      <c r="K48" s="68">
        <v>2</v>
      </c>
      <c r="L48" s="68">
        <f>COUNTIFS(Aéroports!$C$2:$C$5193,Aéroports!$C48,Aéroports!$D$2:$D$5193,Aéroports!$D48)</f>
        <v>1</v>
      </c>
      <c r="M48" s="68" t="str">
        <f>IF(AND(Formulaire!$H$15=Aéroports!$E48,--ISNUMBER(IFERROR(SEARCH(Formulaire!$H$16,$C48,1),""))=1),MAX(M$1:M47)+1,"")</f>
        <v/>
      </c>
      <c r="N48" s="68" t="str">
        <f>IF(AND(Formulaire!$H$21=Aéroports!$E48,--ISNUMBER(IFERROR(SEARCH(Formulaire!$H$22,$C48,1),""))=1),MAX(N$1:N47)+1,"")</f>
        <v/>
      </c>
      <c r="O48" s="68" t="str">
        <f>IF(AND(Formulaire!$H$27=Aéroports!$E48,--ISNUMBER(IFERROR(SEARCH(Formulaire!$H$28,$C48,1),""))=1),MAX(O$1:O47)+1,"")</f>
        <v/>
      </c>
      <c r="Q48" s="91" t="str">
        <f>IFERROR(INDEX($C$2:$C$5193,MATCH(ROWS(M$2:M48),M$2:M$5193,0)),"")</f>
        <v/>
      </c>
      <c r="R48" s="70" t="str">
        <f>IFERROR(INDEX($C$2:$C$5193,MATCH(ROWS(N$2:N48),N$2:N$5193,0)),"")</f>
        <v/>
      </c>
      <c r="S48" s="92" t="str">
        <f>IFERROR(INDEX($C$2:$C$5193,MATCH(ROWS(O$2:O48),O$2:O$5193,0)),"")</f>
        <v/>
      </c>
    </row>
    <row r="49" spans="1:19" x14ac:dyDescent="0.25">
      <c r="A49" s="69">
        <v>848</v>
      </c>
      <c r="B49" s="69" t="s">
        <v>14710</v>
      </c>
      <c r="C49" s="69" t="s">
        <v>14711</v>
      </c>
      <c r="D49" s="69" t="s">
        <v>14577</v>
      </c>
      <c r="E49" s="69" t="s">
        <v>22476</v>
      </c>
      <c r="F49" s="69" t="s">
        <v>14712</v>
      </c>
      <c r="G49" s="69" t="s">
        <v>14713</v>
      </c>
      <c r="H49" s="69">
        <v>-31.920200000000001</v>
      </c>
      <c r="I49" s="69">
        <v>26.882200000000001</v>
      </c>
      <c r="J49" s="69">
        <v>3637</v>
      </c>
      <c r="K49" s="69">
        <v>2</v>
      </c>
      <c r="L49" s="69">
        <f>COUNTIFS(Aéroports!$C$2:$C$5193,Aéroports!$C49,Aéroports!$D$2:$D$5193,Aéroports!$D49)</f>
        <v>1</v>
      </c>
      <c r="M49" s="69" t="str">
        <f>IF(AND(Formulaire!$H$15=Aéroports!$E49,--ISNUMBER(IFERROR(SEARCH(Formulaire!$H$16,$C49,1),""))=1),MAX(M$1:M48)+1,"")</f>
        <v/>
      </c>
      <c r="N49" s="69" t="str">
        <f>IF(AND(Formulaire!$H$21=Aéroports!$E49,--ISNUMBER(IFERROR(SEARCH(Formulaire!$H$22,$C49,1),""))=1),MAX(N$1:N48)+1,"")</f>
        <v/>
      </c>
      <c r="O49" s="69" t="str">
        <f>IF(AND(Formulaire!$H$27=Aéroports!$E49,--ISNUMBER(IFERROR(SEARCH(Formulaire!$H$28,$C49,1),""))=1),MAX(O$1:O48)+1,"")</f>
        <v/>
      </c>
      <c r="Q49" s="91" t="str">
        <f>IFERROR(INDEX($C$2:$C$5193,MATCH(ROWS(M$2:M49),M$2:M$5193,0)),"")</f>
        <v/>
      </c>
      <c r="R49" s="70" t="str">
        <f>IFERROR(INDEX($C$2:$C$5193,MATCH(ROWS(N$2:N49),N$2:N$5193,0)),"")</f>
        <v/>
      </c>
      <c r="S49" s="92" t="str">
        <f>IFERROR(INDEX($C$2:$C$5193,MATCH(ROWS(O$2:O49),O$2:O$5193,0)),"")</f>
        <v/>
      </c>
    </row>
    <row r="50" spans="1:19" x14ac:dyDescent="0.25">
      <c r="A50" s="68">
        <v>849</v>
      </c>
      <c r="B50" s="68" t="s">
        <v>14714</v>
      </c>
      <c r="C50" s="68" t="s">
        <v>14715</v>
      </c>
      <c r="D50" s="68" t="s">
        <v>14577</v>
      </c>
      <c r="E50" s="68" t="s">
        <v>22476</v>
      </c>
      <c r="F50" s="68" t="s">
        <v>14716</v>
      </c>
      <c r="G50" s="68" t="s">
        <v>14717</v>
      </c>
      <c r="H50" s="68">
        <v>-28.741</v>
      </c>
      <c r="I50" s="68">
        <v>32.092100000000002</v>
      </c>
      <c r="J50" s="68">
        <v>109</v>
      </c>
      <c r="K50" s="68">
        <v>2</v>
      </c>
      <c r="L50" s="68">
        <f>COUNTIFS(Aéroports!$C$2:$C$5193,Aéroports!$C50,Aéroports!$D$2:$D$5193,Aéroports!$D50)</f>
        <v>1</v>
      </c>
      <c r="M50" s="68" t="str">
        <f>IF(AND(Formulaire!$H$15=Aéroports!$E50,--ISNUMBER(IFERROR(SEARCH(Formulaire!$H$16,$C50,1),""))=1),MAX(M$1:M49)+1,"")</f>
        <v/>
      </c>
      <c r="N50" s="68" t="str">
        <f>IF(AND(Formulaire!$H$21=Aéroports!$E50,--ISNUMBER(IFERROR(SEARCH(Formulaire!$H$22,$C50,1),""))=1),MAX(N$1:N49)+1,"")</f>
        <v/>
      </c>
      <c r="O50" s="68" t="str">
        <f>IF(AND(Formulaire!$H$27=Aéroports!$E50,--ISNUMBER(IFERROR(SEARCH(Formulaire!$H$28,$C50,1),""))=1),MAX(O$1:O49)+1,"")</f>
        <v/>
      </c>
      <c r="Q50" s="91" t="str">
        <f>IFERROR(INDEX($C$2:$C$5193,MATCH(ROWS(M$2:M50),M$2:M$5193,0)),"")</f>
        <v/>
      </c>
      <c r="R50" s="70" t="str">
        <f>IFERROR(INDEX($C$2:$C$5193,MATCH(ROWS(N$2:N50),N$2:N$5193,0)),"")</f>
        <v/>
      </c>
      <c r="S50" s="92" t="str">
        <f>IFERROR(INDEX($C$2:$C$5193,MATCH(ROWS(O$2:O50),O$2:O$5193,0)),"")</f>
        <v/>
      </c>
    </row>
    <row r="51" spans="1:19" x14ac:dyDescent="0.25">
      <c r="A51" s="69">
        <v>851</v>
      </c>
      <c r="B51" s="69" t="s">
        <v>14718</v>
      </c>
      <c r="C51" s="69" t="s">
        <v>14719</v>
      </c>
      <c r="D51" s="69" t="s">
        <v>14577</v>
      </c>
      <c r="E51" s="69" t="s">
        <v>22476</v>
      </c>
      <c r="F51" s="69" t="s">
        <v>14720</v>
      </c>
      <c r="G51" s="69" t="s">
        <v>14721</v>
      </c>
      <c r="H51" s="69">
        <v>-33.812199999999997</v>
      </c>
      <c r="I51" s="69">
        <v>19.902799999999999</v>
      </c>
      <c r="J51" s="69">
        <v>640</v>
      </c>
      <c r="K51" s="69">
        <v>2</v>
      </c>
      <c r="L51" s="69">
        <f>COUNTIFS(Aéroports!$C$2:$C$5193,Aéroports!$C51,Aéroports!$D$2:$D$5193,Aéroports!$D51)</f>
        <v>1</v>
      </c>
      <c r="M51" s="69" t="str">
        <f>IF(AND(Formulaire!$H$15=Aéroports!$E51,--ISNUMBER(IFERROR(SEARCH(Formulaire!$H$16,$C51,1),""))=1),MAX(M$1:M50)+1,"")</f>
        <v/>
      </c>
      <c r="N51" s="69" t="str">
        <f>IF(AND(Formulaire!$H$21=Aéroports!$E51,--ISNUMBER(IFERROR(SEARCH(Formulaire!$H$22,$C51,1),""))=1),MAX(N$1:N50)+1,"")</f>
        <v/>
      </c>
      <c r="O51" s="69" t="str">
        <f>IF(AND(Formulaire!$H$27=Aéroports!$E51,--ISNUMBER(IFERROR(SEARCH(Formulaire!$H$28,$C51,1),""))=1),MAX(O$1:O50)+1,"")</f>
        <v/>
      </c>
      <c r="Q51" s="91" t="str">
        <f>IFERROR(INDEX($C$2:$C$5193,MATCH(ROWS(M$2:M51),M$2:M$5193,0)),"")</f>
        <v/>
      </c>
      <c r="R51" s="70" t="str">
        <f>IFERROR(INDEX($C$2:$C$5193,MATCH(ROWS(N$2:N51),N$2:N$5193,0)),"")</f>
        <v/>
      </c>
      <c r="S51" s="92" t="str">
        <f>IFERROR(INDEX($C$2:$C$5193,MATCH(ROWS(O$2:O51),O$2:O$5193,0)),"")</f>
        <v/>
      </c>
    </row>
    <row r="52" spans="1:19" x14ac:dyDescent="0.25">
      <c r="A52" s="68">
        <v>857</v>
      </c>
      <c r="B52" s="68" t="s">
        <v>14722</v>
      </c>
      <c r="C52" s="68" t="s">
        <v>14723</v>
      </c>
      <c r="D52" s="68" t="s">
        <v>14577</v>
      </c>
      <c r="E52" s="68" t="s">
        <v>22476</v>
      </c>
      <c r="F52" s="68" t="s">
        <v>14724</v>
      </c>
      <c r="G52" s="68" t="s">
        <v>14725</v>
      </c>
      <c r="H52" s="68">
        <v>-27.648599999999998</v>
      </c>
      <c r="I52" s="68">
        <v>22.999300000000002</v>
      </c>
      <c r="J52" s="68">
        <v>3848</v>
      </c>
      <c r="K52" s="68">
        <v>2</v>
      </c>
      <c r="L52" s="68">
        <f>COUNTIFS(Aéroports!$C$2:$C$5193,Aéroports!$C52,Aéroports!$D$2:$D$5193,Aéroports!$D52)</f>
        <v>1</v>
      </c>
      <c r="M52" s="68" t="str">
        <f>IF(AND(Formulaire!$H$15=Aéroports!$E52,--ISNUMBER(IFERROR(SEARCH(Formulaire!$H$16,$C52,1),""))=1),MAX(M$1:M51)+1,"")</f>
        <v/>
      </c>
      <c r="N52" s="68" t="str">
        <f>IF(AND(Formulaire!$H$21=Aéroports!$E52,--ISNUMBER(IFERROR(SEARCH(Formulaire!$H$22,$C52,1),""))=1),MAX(N$1:N51)+1,"")</f>
        <v/>
      </c>
      <c r="O52" s="68" t="str">
        <f>IF(AND(Formulaire!$H$27=Aéroports!$E52,--ISNUMBER(IFERROR(SEARCH(Formulaire!$H$28,$C52,1),""))=1),MAX(O$1:O51)+1,"")</f>
        <v/>
      </c>
      <c r="Q52" s="91" t="str">
        <f>IFERROR(INDEX($C$2:$C$5193,MATCH(ROWS(M$2:M52),M$2:M$5193,0)),"")</f>
        <v/>
      </c>
      <c r="R52" s="70" t="str">
        <f>IFERROR(INDEX($C$2:$C$5193,MATCH(ROWS(N$2:N52),N$2:N$5193,0)),"")</f>
        <v/>
      </c>
      <c r="S52" s="92" t="str">
        <f>IFERROR(INDEX($C$2:$C$5193,MATCH(ROWS(O$2:O52),O$2:O$5193,0)),"")</f>
        <v/>
      </c>
    </row>
    <row r="53" spans="1:19" x14ac:dyDescent="0.25">
      <c r="A53" s="69">
        <v>859</v>
      </c>
      <c r="B53" s="69" t="s">
        <v>14726</v>
      </c>
      <c r="C53" s="69" t="s">
        <v>14727</v>
      </c>
      <c r="D53" s="69" t="s">
        <v>14577</v>
      </c>
      <c r="E53" s="69" t="s">
        <v>22476</v>
      </c>
      <c r="F53" s="69" t="s">
        <v>14728</v>
      </c>
      <c r="G53" s="69" t="s">
        <v>14729</v>
      </c>
      <c r="H53" s="69">
        <v>-24.960899999999999</v>
      </c>
      <c r="I53" s="69">
        <v>31.588699999999999</v>
      </c>
      <c r="J53" s="69">
        <v>1020</v>
      </c>
      <c r="K53" s="69">
        <v>2</v>
      </c>
      <c r="L53" s="69">
        <f>COUNTIFS(Aéroports!$C$2:$C$5193,Aéroports!$C53,Aéroports!$D$2:$D$5193,Aéroports!$D53)</f>
        <v>1</v>
      </c>
      <c r="M53" s="69" t="str">
        <f>IF(AND(Formulaire!$H$15=Aéroports!$E53,--ISNUMBER(IFERROR(SEARCH(Formulaire!$H$16,$C53,1),""))=1),MAX(M$1:M52)+1,"")</f>
        <v/>
      </c>
      <c r="N53" s="69" t="str">
        <f>IF(AND(Formulaire!$H$21=Aéroports!$E53,--ISNUMBER(IFERROR(SEARCH(Formulaire!$H$22,$C53,1),""))=1),MAX(N$1:N52)+1,"")</f>
        <v/>
      </c>
      <c r="O53" s="69" t="str">
        <f>IF(AND(Formulaire!$H$27=Aéroports!$E53,--ISNUMBER(IFERROR(SEARCH(Formulaire!$H$28,$C53,1),""))=1),MAX(O$1:O52)+1,"")</f>
        <v/>
      </c>
      <c r="Q53" s="91" t="str">
        <f>IFERROR(INDEX($C$2:$C$5193,MATCH(ROWS(M$2:M53),M$2:M$5193,0)),"")</f>
        <v/>
      </c>
      <c r="R53" s="70" t="str">
        <f>IFERROR(INDEX($C$2:$C$5193,MATCH(ROWS(N$2:N53),N$2:N$5193,0)),"")</f>
        <v/>
      </c>
      <c r="S53" s="92" t="str">
        <f>IFERROR(INDEX($C$2:$C$5193,MATCH(ROWS(O$2:O53),O$2:O$5193,0)),"")</f>
        <v/>
      </c>
    </row>
    <row r="54" spans="1:19" x14ac:dyDescent="0.25">
      <c r="A54" s="68">
        <v>852</v>
      </c>
      <c r="B54" s="68" t="s">
        <v>14730</v>
      </c>
      <c r="C54" s="68" t="s">
        <v>14731</v>
      </c>
      <c r="D54" s="68" t="s">
        <v>14577</v>
      </c>
      <c r="E54" s="68" t="s">
        <v>22476</v>
      </c>
      <c r="F54" s="68" t="s">
        <v>14732</v>
      </c>
      <c r="G54" s="68" t="s">
        <v>14733</v>
      </c>
      <c r="H54" s="68">
        <v>-29.689299999999999</v>
      </c>
      <c r="I54" s="68">
        <v>17.939599999999999</v>
      </c>
      <c r="J54" s="68">
        <v>2690</v>
      </c>
      <c r="K54" s="68">
        <v>2</v>
      </c>
      <c r="L54" s="68">
        <f>COUNTIFS(Aéroports!$C$2:$C$5193,Aéroports!$C54,Aéroports!$D$2:$D$5193,Aéroports!$D54)</f>
        <v>1</v>
      </c>
      <c r="M54" s="68" t="str">
        <f>IF(AND(Formulaire!$H$15=Aéroports!$E54,--ISNUMBER(IFERROR(SEARCH(Formulaire!$H$16,$C54,1),""))=1),MAX(M$1:M53)+1,"")</f>
        <v/>
      </c>
      <c r="N54" s="68" t="str">
        <f>IF(AND(Formulaire!$H$21=Aéroports!$E54,--ISNUMBER(IFERROR(SEARCH(Formulaire!$H$22,$C54,1),""))=1),MAX(N$1:N53)+1,"")</f>
        <v/>
      </c>
      <c r="O54" s="68" t="str">
        <f>IF(AND(Formulaire!$H$27=Aéroports!$E54,--ISNUMBER(IFERROR(SEARCH(Formulaire!$H$28,$C54,1),""))=1),MAX(O$1:O53)+1,"")</f>
        <v/>
      </c>
      <c r="Q54" s="91" t="str">
        <f>IFERROR(INDEX($C$2:$C$5193,MATCH(ROWS(M$2:M54),M$2:M$5193,0)),"")</f>
        <v/>
      </c>
      <c r="R54" s="70" t="str">
        <f>IFERROR(INDEX($C$2:$C$5193,MATCH(ROWS(N$2:N54),N$2:N$5193,0)),"")</f>
        <v/>
      </c>
      <c r="S54" s="92" t="str">
        <f>IFERROR(INDEX($C$2:$C$5193,MATCH(ROWS(O$2:O54),O$2:O$5193,0)),"")</f>
        <v/>
      </c>
    </row>
    <row r="55" spans="1:19" x14ac:dyDescent="0.25">
      <c r="A55" s="69">
        <v>863</v>
      </c>
      <c r="B55" s="69" t="s">
        <v>14734</v>
      </c>
      <c r="C55" s="69" t="s">
        <v>14735</v>
      </c>
      <c r="D55" s="69" t="s">
        <v>14577</v>
      </c>
      <c r="E55" s="69" t="s">
        <v>22476</v>
      </c>
      <c r="F55" s="69" t="s">
        <v>14736</v>
      </c>
      <c r="G55" s="69" t="s">
        <v>14737</v>
      </c>
      <c r="H55" s="69">
        <v>-23.824400000000001</v>
      </c>
      <c r="I55" s="69">
        <v>30.3293</v>
      </c>
      <c r="J55" s="69">
        <v>1914</v>
      </c>
      <c r="K55" s="69">
        <v>2</v>
      </c>
      <c r="L55" s="69">
        <f>COUNTIFS(Aéroports!$C$2:$C$5193,Aéroports!$C55,Aéroports!$D$2:$D$5193,Aéroports!$D55)</f>
        <v>1</v>
      </c>
      <c r="M55" s="69" t="str">
        <f>IF(AND(Formulaire!$H$15=Aéroports!$E55,--ISNUMBER(IFERROR(SEARCH(Formulaire!$H$16,$C55,1),""))=1),MAX(M$1:M54)+1,"")</f>
        <v/>
      </c>
      <c r="N55" s="69" t="str">
        <f>IF(AND(Formulaire!$H$21=Aéroports!$E55,--ISNUMBER(IFERROR(SEARCH(Formulaire!$H$22,$C55,1),""))=1),MAX(N$1:N54)+1,"")</f>
        <v/>
      </c>
      <c r="O55" s="69" t="str">
        <f>IF(AND(Formulaire!$H$27=Aéroports!$E55,--ISNUMBER(IFERROR(SEARCH(Formulaire!$H$28,$C55,1),""))=1),MAX(O$1:O54)+1,"")</f>
        <v/>
      </c>
      <c r="Q55" s="91" t="str">
        <f>IFERROR(INDEX($C$2:$C$5193,MATCH(ROWS(M$2:M55),M$2:M$5193,0)),"")</f>
        <v/>
      </c>
      <c r="R55" s="70" t="str">
        <f>IFERROR(INDEX($C$2:$C$5193,MATCH(ROWS(N$2:N55),N$2:N$5193,0)),"")</f>
        <v/>
      </c>
      <c r="S55" s="92" t="str">
        <f>IFERROR(INDEX($C$2:$C$5193,MATCH(ROWS(O$2:O55),O$2:O$5193,0)),"")</f>
        <v/>
      </c>
    </row>
    <row r="56" spans="1:19" x14ac:dyDescent="0.25">
      <c r="A56" s="68">
        <v>864</v>
      </c>
      <c r="B56" s="68" t="s">
        <v>14738</v>
      </c>
      <c r="C56" s="68" t="s">
        <v>14739</v>
      </c>
      <c r="D56" s="68" t="s">
        <v>14577</v>
      </c>
      <c r="E56" s="68" t="s">
        <v>22476</v>
      </c>
      <c r="F56" s="68" t="s">
        <v>14740</v>
      </c>
      <c r="G56" s="68" t="s">
        <v>14741</v>
      </c>
      <c r="H56" s="68">
        <v>-28.320599999999999</v>
      </c>
      <c r="I56" s="68">
        <v>31.416499999999999</v>
      </c>
      <c r="J56" s="68">
        <v>1720</v>
      </c>
      <c r="K56" s="68">
        <v>2</v>
      </c>
      <c r="L56" s="68">
        <f>COUNTIFS(Aéroports!$C$2:$C$5193,Aéroports!$C56,Aéroports!$D$2:$D$5193,Aéroports!$D56)</f>
        <v>1</v>
      </c>
      <c r="M56" s="68" t="str">
        <f>IF(AND(Formulaire!$H$15=Aéroports!$E56,--ISNUMBER(IFERROR(SEARCH(Formulaire!$H$16,$C56,1),""))=1),MAX(M$1:M55)+1,"")</f>
        <v/>
      </c>
      <c r="N56" s="68" t="str">
        <f>IF(AND(Formulaire!$H$21=Aéroports!$E56,--ISNUMBER(IFERROR(SEARCH(Formulaire!$H$22,$C56,1),""))=1),MAX(N$1:N55)+1,"")</f>
        <v/>
      </c>
      <c r="O56" s="68" t="str">
        <f>IF(AND(Formulaire!$H$27=Aéroports!$E56,--ISNUMBER(IFERROR(SEARCH(Formulaire!$H$28,$C56,1),""))=1),MAX(O$1:O55)+1,"")</f>
        <v/>
      </c>
      <c r="Q56" s="91" t="str">
        <f>IFERROR(INDEX($C$2:$C$5193,MATCH(ROWS(M$2:M56),M$2:M$5193,0)),"")</f>
        <v/>
      </c>
      <c r="R56" s="70" t="str">
        <f>IFERROR(INDEX($C$2:$C$5193,MATCH(ROWS(N$2:N56),N$2:N$5193,0)),"")</f>
        <v/>
      </c>
      <c r="S56" s="92" t="str">
        <f>IFERROR(INDEX($C$2:$C$5193,MATCH(ROWS(O$2:O56),O$2:O$5193,0)),"")</f>
        <v/>
      </c>
    </row>
    <row r="57" spans="1:19" x14ac:dyDescent="0.25">
      <c r="A57" s="69">
        <v>866</v>
      </c>
      <c r="B57" s="69" t="s">
        <v>14742</v>
      </c>
      <c r="C57" s="69" t="s">
        <v>14743</v>
      </c>
      <c r="D57" s="69" t="s">
        <v>14577</v>
      </c>
      <c r="E57" s="69" t="s">
        <v>22476</v>
      </c>
      <c r="F57" s="69" t="s">
        <v>14744</v>
      </c>
      <c r="G57" s="69" t="s">
        <v>14745</v>
      </c>
      <c r="H57" s="69">
        <v>-31.54636</v>
      </c>
      <c r="I57" s="69">
        <v>28.673359999999999</v>
      </c>
      <c r="J57" s="69">
        <v>2400</v>
      </c>
      <c r="K57" s="69">
        <v>2</v>
      </c>
      <c r="L57" s="69">
        <f>COUNTIFS(Aéroports!$C$2:$C$5193,Aéroports!$C57,Aéroports!$D$2:$D$5193,Aéroports!$D57)</f>
        <v>1</v>
      </c>
      <c r="M57" s="69" t="str">
        <f>IF(AND(Formulaire!$H$15=Aéroports!$E57,--ISNUMBER(IFERROR(SEARCH(Formulaire!$H$16,$C57,1),""))=1),MAX(M$1:M56)+1,"")</f>
        <v/>
      </c>
      <c r="N57" s="69" t="str">
        <f>IF(AND(Formulaire!$H$21=Aéroports!$E57,--ISNUMBER(IFERROR(SEARCH(Formulaire!$H$22,$C57,1),""))=1),MAX(N$1:N56)+1,"")</f>
        <v/>
      </c>
      <c r="O57" s="69" t="str">
        <f>IF(AND(Formulaire!$H$27=Aéroports!$E57,--ISNUMBER(IFERROR(SEARCH(Formulaire!$H$28,$C57,1),""))=1),MAX(O$1:O56)+1,"")</f>
        <v/>
      </c>
      <c r="Q57" s="91" t="str">
        <f>IFERROR(INDEX($C$2:$C$5193,MATCH(ROWS(M$2:M57),M$2:M$5193,0)),"")</f>
        <v/>
      </c>
      <c r="R57" s="70" t="str">
        <f>IFERROR(INDEX($C$2:$C$5193,MATCH(ROWS(N$2:N57),N$2:N$5193,0)),"")</f>
        <v/>
      </c>
      <c r="S57" s="92" t="str">
        <f>IFERROR(INDEX($C$2:$C$5193,MATCH(ROWS(O$2:O57),O$2:O$5193,0)),"")</f>
        <v/>
      </c>
    </row>
    <row r="58" spans="1:19" x14ac:dyDescent="0.25">
      <c r="A58" s="68">
        <v>865</v>
      </c>
      <c r="B58" s="68" t="s">
        <v>14746</v>
      </c>
      <c r="C58" s="68" t="s">
        <v>14747</v>
      </c>
      <c r="D58" s="68" t="s">
        <v>14577</v>
      </c>
      <c r="E58" s="68" t="s">
        <v>22476</v>
      </c>
      <c r="F58" s="68" t="s">
        <v>14748</v>
      </c>
      <c r="G58" s="68" t="s">
        <v>14749</v>
      </c>
      <c r="H58" s="68">
        <v>-28.399100000000001</v>
      </c>
      <c r="I58" s="68">
        <v>21.260200000000001</v>
      </c>
      <c r="J58" s="68">
        <v>2782</v>
      </c>
      <c r="K58" s="68">
        <v>2</v>
      </c>
      <c r="L58" s="68">
        <f>COUNTIFS(Aéroports!$C$2:$C$5193,Aéroports!$C58,Aéroports!$D$2:$D$5193,Aéroports!$D58)</f>
        <v>1</v>
      </c>
      <c r="M58" s="68" t="str">
        <f>IF(AND(Formulaire!$H$15=Aéroports!$E58,--ISNUMBER(IFERROR(SEARCH(Formulaire!$H$16,$C58,1),""))=1),MAX(M$1:M57)+1,"")</f>
        <v/>
      </c>
      <c r="N58" s="68" t="str">
        <f>IF(AND(Formulaire!$H$21=Aéroports!$E58,--ISNUMBER(IFERROR(SEARCH(Formulaire!$H$22,$C58,1),""))=1),MAX(N$1:N57)+1,"")</f>
        <v/>
      </c>
      <c r="O58" s="68" t="str">
        <f>IF(AND(Formulaire!$H$27=Aéroports!$E58,--ISNUMBER(IFERROR(SEARCH(Formulaire!$H$28,$C58,1),""))=1),MAX(O$1:O57)+1,"")</f>
        <v/>
      </c>
      <c r="Q58" s="91" t="str">
        <f>IFERROR(INDEX($C$2:$C$5193,MATCH(ROWS(M$2:M58),M$2:M$5193,0)),"")</f>
        <v/>
      </c>
      <c r="R58" s="70" t="str">
        <f>IFERROR(INDEX($C$2:$C$5193,MATCH(ROWS(N$2:N58),N$2:N$5193,0)),"")</f>
        <v/>
      </c>
      <c r="S58" s="92" t="str">
        <f>IFERROR(INDEX($C$2:$C$5193,MATCH(ROWS(O$2:O58),O$2:O$5193,0)),"")</f>
        <v/>
      </c>
    </row>
    <row r="59" spans="1:19" x14ac:dyDescent="0.25">
      <c r="A59" s="69">
        <v>867</v>
      </c>
      <c r="B59" s="69" t="s">
        <v>14750</v>
      </c>
      <c r="C59" s="69" t="s">
        <v>14751</v>
      </c>
      <c r="D59" s="69" t="s">
        <v>14577</v>
      </c>
      <c r="E59" s="69" t="s">
        <v>22476</v>
      </c>
      <c r="F59" s="69" t="s">
        <v>14752</v>
      </c>
      <c r="G59" s="69" t="s">
        <v>14753</v>
      </c>
      <c r="H59" s="69">
        <v>-26.982399999999998</v>
      </c>
      <c r="I59" s="69">
        <v>24.7288</v>
      </c>
      <c r="J59" s="69">
        <v>3920</v>
      </c>
      <c r="K59" s="69">
        <v>2</v>
      </c>
      <c r="L59" s="69">
        <f>COUNTIFS(Aéroports!$C$2:$C$5193,Aéroports!$C59,Aéroports!$D$2:$D$5193,Aéroports!$D59)</f>
        <v>1</v>
      </c>
      <c r="M59" s="69" t="str">
        <f>IF(AND(Formulaire!$H$15=Aéroports!$E59,--ISNUMBER(IFERROR(SEARCH(Formulaire!$H$16,$C59,1),""))=1),MAX(M$1:M58)+1,"")</f>
        <v/>
      </c>
      <c r="N59" s="69" t="str">
        <f>IF(AND(Formulaire!$H$21=Aéroports!$E59,--ISNUMBER(IFERROR(SEARCH(Formulaire!$H$22,$C59,1),""))=1),MAX(N$1:N58)+1,"")</f>
        <v/>
      </c>
      <c r="O59" s="69" t="str">
        <f>IF(AND(Formulaire!$H$27=Aéroports!$E59,--ISNUMBER(IFERROR(SEARCH(Formulaire!$H$28,$C59,1),""))=1),MAX(O$1:O58)+1,"")</f>
        <v/>
      </c>
      <c r="Q59" s="91" t="str">
        <f>IFERROR(INDEX($C$2:$C$5193,MATCH(ROWS(M$2:M59),M$2:M$5193,0)),"")</f>
        <v/>
      </c>
      <c r="R59" s="70" t="str">
        <f>IFERROR(INDEX($C$2:$C$5193,MATCH(ROWS(N$2:N59),N$2:N$5193,0)),"")</f>
        <v/>
      </c>
      <c r="S59" s="92" t="str">
        <f>IFERROR(INDEX($C$2:$C$5193,MATCH(ROWS(O$2:O59),O$2:O$5193,0)),"")</f>
        <v/>
      </c>
    </row>
    <row r="60" spans="1:19" x14ac:dyDescent="0.25">
      <c r="A60" s="68">
        <v>874</v>
      </c>
      <c r="B60" s="68" t="s">
        <v>14754</v>
      </c>
      <c r="C60" s="68" t="s">
        <v>14755</v>
      </c>
      <c r="D60" s="68" t="s">
        <v>14577</v>
      </c>
      <c r="E60" s="68" t="s">
        <v>22476</v>
      </c>
      <c r="F60" s="68" t="s">
        <v>14756</v>
      </c>
      <c r="G60" s="68" t="s">
        <v>14757</v>
      </c>
      <c r="H60" s="68">
        <v>-27.99682</v>
      </c>
      <c r="I60" s="68">
        <v>26.663329999999998</v>
      </c>
      <c r="J60" s="68">
        <v>4421</v>
      </c>
      <c r="K60" s="68">
        <v>2</v>
      </c>
      <c r="L60" s="68">
        <f>COUNTIFS(Aéroports!$C$2:$C$5193,Aéroports!$C60,Aéroports!$D$2:$D$5193,Aéroports!$D60)</f>
        <v>1</v>
      </c>
      <c r="M60" s="68" t="str">
        <f>IF(AND(Formulaire!$H$15=Aéroports!$E60,--ISNUMBER(IFERROR(SEARCH(Formulaire!$H$16,$C60,1),""))=1),MAX(M$1:M59)+1,"")</f>
        <v/>
      </c>
      <c r="N60" s="68" t="str">
        <f>IF(AND(Formulaire!$H$21=Aéroports!$E60,--ISNUMBER(IFERROR(SEARCH(Formulaire!$H$22,$C60,1),""))=1),MAX(N$1:N59)+1,"")</f>
        <v/>
      </c>
      <c r="O60" s="68" t="str">
        <f>IF(AND(Formulaire!$H$27=Aéroports!$E60,--ISNUMBER(IFERROR(SEARCH(Formulaire!$H$28,$C60,1),""))=1),MAX(O$1:O59)+1,"")</f>
        <v/>
      </c>
      <c r="Q60" s="91" t="str">
        <f>IFERROR(INDEX($C$2:$C$5193,MATCH(ROWS(M$2:M60),M$2:M$5193,0)),"")</f>
        <v/>
      </c>
      <c r="R60" s="70" t="str">
        <f>IFERROR(INDEX($C$2:$C$5193,MATCH(ROWS(N$2:N60),N$2:N$5193,0)),"")</f>
        <v/>
      </c>
      <c r="S60" s="92" t="str">
        <f>IFERROR(INDEX($C$2:$C$5193,MATCH(ROWS(O$2:O60),O$2:O$5193,0)),"")</f>
        <v/>
      </c>
    </row>
    <row r="61" spans="1:19" x14ac:dyDescent="0.25">
      <c r="A61" s="69">
        <v>1190</v>
      </c>
      <c r="B61" s="69" t="s">
        <v>102</v>
      </c>
      <c r="C61" s="69" t="s">
        <v>103</v>
      </c>
      <c r="D61" s="69" t="s">
        <v>104</v>
      </c>
      <c r="E61" s="69" t="s">
        <v>22350</v>
      </c>
      <c r="F61" s="69" t="s">
        <v>105</v>
      </c>
      <c r="G61" s="69" t="s">
        <v>106</v>
      </c>
      <c r="H61" s="69">
        <v>41.414700000000003</v>
      </c>
      <c r="I61" s="69">
        <v>19.720600000000001</v>
      </c>
      <c r="J61" s="69">
        <v>126</v>
      </c>
      <c r="K61" s="69">
        <v>1</v>
      </c>
      <c r="L61" s="69">
        <f>COUNTIFS(Aéroports!$C$2:$C$5193,Aéroports!$C61,Aéroports!$D$2:$D$5193,Aéroports!$D61)</f>
        <v>1</v>
      </c>
      <c r="M61" s="69" t="str">
        <f>IF(AND(Formulaire!$H$15=Aéroports!$E61,--ISNUMBER(IFERROR(SEARCH(Formulaire!$H$16,$C61,1),""))=1),MAX(M$1:M60)+1,"")</f>
        <v/>
      </c>
      <c r="N61" s="69" t="str">
        <f>IF(AND(Formulaire!$H$21=Aéroports!$E61,--ISNUMBER(IFERROR(SEARCH(Formulaire!$H$22,$C61,1),""))=1),MAX(N$1:N60)+1,"")</f>
        <v/>
      </c>
      <c r="O61" s="69" t="str">
        <f>IF(AND(Formulaire!$H$27=Aéroports!$E61,--ISNUMBER(IFERROR(SEARCH(Formulaire!$H$28,$C61,1),""))=1),MAX(O$1:O60)+1,"")</f>
        <v/>
      </c>
      <c r="Q61" s="91" t="str">
        <f>IFERROR(INDEX($C$2:$C$5193,MATCH(ROWS(M$2:M61),M$2:M$5193,0)),"")</f>
        <v/>
      </c>
      <c r="R61" s="70" t="str">
        <f>IFERROR(INDEX($C$2:$C$5193,MATCH(ROWS(N$2:N61),N$2:N$5193,0)),"")</f>
        <v/>
      </c>
      <c r="S61" s="92" t="str">
        <f>IFERROR(INDEX($C$2:$C$5193,MATCH(ROWS(O$2:O61),O$2:O$5193,0)),"")</f>
        <v/>
      </c>
    </row>
    <row r="62" spans="1:19" x14ac:dyDescent="0.25">
      <c r="A62" s="68">
        <v>234</v>
      </c>
      <c r="B62" s="68" t="s">
        <v>107</v>
      </c>
      <c r="C62" s="68" t="s">
        <v>108</v>
      </c>
      <c r="D62" s="68" t="s">
        <v>109</v>
      </c>
      <c r="E62" s="68" t="s">
        <v>22351</v>
      </c>
      <c r="F62" s="68" t="s">
        <v>110</v>
      </c>
      <c r="G62" s="68" t="s">
        <v>111</v>
      </c>
      <c r="H62" s="68">
        <v>27.837599999999998</v>
      </c>
      <c r="I62" s="68">
        <v>-0.186414</v>
      </c>
      <c r="J62" s="68">
        <v>919</v>
      </c>
      <c r="K62" s="68">
        <v>1</v>
      </c>
      <c r="L62" s="68">
        <f>COUNTIFS(Aéroports!$C$2:$C$5193,Aéroports!$C62,Aéroports!$D$2:$D$5193,Aéroports!$D62)</f>
        <v>1</v>
      </c>
      <c r="M62" s="68" t="str">
        <f>IF(AND(Formulaire!$H$15=Aéroports!$E62,--ISNUMBER(IFERROR(SEARCH(Formulaire!$H$16,$C62,1),""))=1),MAX(M$1:M61)+1,"")</f>
        <v/>
      </c>
      <c r="N62" s="68" t="str">
        <f>IF(AND(Formulaire!$H$21=Aéroports!$E62,--ISNUMBER(IFERROR(SEARCH(Formulaire!$H$22,$C62,1),""))=1),MAX(N$1:N61)+1,"")</f>
        <v/>
      </c>
      <c r="O62" s="68" t="str">
        <f>IF(AND(Formulaire!$H$27=Aéroports!$E62,--ISNUMBER(IFERROR(SEARCH(Formulaire!$H$28,$C62,1),""))=1),MAX(O$1:O61)+1,"")</f>
        <v/>
      </c>
      <c r="Q62" s="91" t="str">
        <f>IFERROR(INDEX($C$2:$C$5193,MATCH(ROWS(M$2:M62),M$2:M$5193,0)),"")</f>
        <v/>
      </c>
      <c r="R62" s="70" t="str">
        <f>IFERROR(INDEX($C$2:$C$5193,MATCH(ROWS(N$2:N62),N$2:N$5193,0)),"")</f>
        <v/>
      </c>
      <c r="S62" s="92" t="str">
        <f>IFERROR(INDEX($C$2:$C$5193,MATCH(ROWS(O$2:O62),O$2:O$5193,0)),"")</f>
        <v/>
      </c>
    </row>
    <row r="63" spans="1:19" x14ac:dyDescent="0.25">
      <c r="A63" s="69">
        <v>210</v>
      </c>
      <c r="B63" s="69" t="s">
        <v>112</v>
      </c>
      <c r="C63" s="69" t="s">
        <v>113</v>
      </c>
      <c r="D63" s="69" t="s">
        <v>109</v>
      </c>
      <c r="E63" s="69" t="s">
        <v>22351</v>
      </c>
      <c r="F63" s="69" t="s">
        <v>114</v>
      </c>
      <c r="G63" s="69" t="s">
        <v>115</v>
      </c>
      <c r="H63" s="69">
        <v>36.691000000000003</v>
      </c>
      <c r="I63" s="69">
        <v>3.2154099999999999</v>
      </c>
      <c r="J63" s="69">
        <v>82</v>
      </c>
      <c r="K63" s="69">
        <v>1</v>
      </c>
      <c r="L63" s="69">
        <f>COUNTIFS(Aéroports!$C$2:$C$5193,Aéroports!$C63,Aéroports!$D$2:$D$5193,Aéroports!$D63)</f>
        <v>1</v>
      </c>
      <c r="M63" s="69" t="str">
        <f>IF(AND(Formulaire!$H$15=Aéroports!$E63,--ISNUMBER(IFERROR(SEARCH(Formulaire!$H$16,$C63,1),""))=1),MAX(M$1:M62)+1,"")</f>
        <v/>
      </c>
      <c r="N63" s="69" t="str">
        <f>IF(AND(Formulaire!$H$21=Aéroports!$E63,--ISNUMBER(IFERROR(SEARCH(Formulaire!$H$22,$C63,1),""))=1),MAX(N$1:N62)+1,"")</f>
        <v/>
      </c>
      <c r="O63" s="69" t="str">
        <f>IF(AND(Formulaire!$H$27=Aéroports!$E63,--ISNUMBER(IFERROR(SEARCH(Formulaire!$H$28,$C63,1),""))=1),MAX(O$1:O62)+1,"")</f>
        <v/>
      </c>
      <c r="Q63" s="91" t="str">
        <f>IFERROR(INDEX($C$2:$C$5193,MATCH(ROWS(M$2:M63),M$2:M$5193,0)),"")</f>
        <v/>
      </c>
      <c r="R63" s="70" t="str">
        <f>IFERROR(INDEX($C$2:$C$5193,MATCH(ROWS(N$2:N63),N$2:N$5193,0)),"")</f>
        <v/>
      </c>
      <c r="S63" s="92" t="str">
        <f>IFERROR(INDEX($C$2:$C$5193,MATCH(ROWS(O$2:O63),O$2:O$5193,0)),"")</f>
        <v/>
      </c>
    </row>
    <row r="64" spans="1:19" x14ac:dyDescent="0.25">
      <c r="A64" s="68">
        <v>220</v>
      </c>
      <c r="B64" s="68" t="s">
        <v>116</v>
      </c>
      <c r="C64" s="68" t="s">
        <v>117</v>
      </c>
      <c r="D64" s="68" t="s">
        <v>109</v>
      </c>
      <c r="E64" s="68" t="s">
        <v>22351</v>
      </c>
      <c r="F64" s="68" t="s">
        <v>118</v>
      </c>
      <c r="G64" s="68" t="s">
        <v>119</v>
      </c>
      <c r="H64" s="68">
        <v>36.822200000000002</v>
      </c>
      <c r="I64" s="68">
        <v>7.8091699999999999</v>
      </c>
      <c r="J64" s="68">
        <v>16</v>
      </c>
      <c r="K64" s="68">
        <v>1</v>
      </c>
      <c r="L64" s="68">
        <f>COUNTIFS(Aéroports!$C$2:$C$5193,Aéroports!$C64,Aéroports!$D$2:$D$5193,Aéroports!$D64)</f>
        <v>1</v>
      </c>
      <c r="M64" s="68" t="str">
        <f>IF(AND(Formulaire!$H$15=Aéroports!$E64,--ISNUMBER(IFERROR(SEARCH(Formulaire!$H$16,$C64,1),""))=1),MAX(M$1:M63)+1,"")</f>
        <v/>
      </c>
      <c r="N64" s="68" t="str">
        <f>IF(AND(Formulaire!$H$21=Aéroports!$E64,--ISNUMBER(IFERROR(SEARCH(Formulaire!$H$22,$C64,1),""))=1),MAX(N$1:N63)+1,"")</f>
        <v/>
      </c>
      <c r="O64" s="68" t="str">
        <f>IF(AND(Formulaire!$H$27=Aéroports!$E64,--ISNUMBER(IFERROR(SEARCH(Formulaire!$H$28,$C64,1),""))=1),MAX(O$1:O63)+1,"")</f>
        <v/>
      </c>
      <c r="Q64" s="91" t="str">
        <f>IFERROR(INDEX($C$2:$C$5193,MATCH(ROWS(M$2:M64),M$2:M$5193,0)),"")</f>
        <v/>
      </c>
      <c r="R64" s="70" t="str">
        <f>IFERROR(INDEX($C$2:$C$5193,MATCH(ROWS(N$2:N64),N$2:N$5193,0)),"")</f>
        <v/>
      </c>
      <c r="S64" s="92" t="str">
        <f>IFERROR(INDEX($C$2:$C$5193,MATCH(ROWS(O$2:O64),O$2:O$5193,0)),"")</f>
        <v/>
      </c>
    </row>
    <row r="65" spans="1:19" x14ac:dyDescent="0.25">
      <c r="A65" s="69">
        <v>5552</v>
      </c>
      <c r="B65" s="69" t="s">
        <v>120</v>
      </c>
      <c r="C65" s="69" t="s">
        <v>121</v>
      </c>
      <c r="D65" s="69" t="s">
        <v>109</v>
      </c>
      <c r="E65" s="69" t="s">
        <v>22351</v>
      </c>
      <c r="F65" s="69" t="s">
        <v>122</v>
      </c>
      <c r="G65" s="69" t="s">
        <v>123</v>
      </c>
      <c r="H65" s="69">
        <v>35.752099999999999</v>
      </c>
      <c r="I65" s="69">
        <v>6.3085899999999997</v>
      </c>
      <c r="J65" s="69">
        <v>2697</v>
      </c>
      <c r="K65" s="69">
        <v>1</v>
      </c>
      <c r="L65" s="69">
        <f>COUNTIFS(Aéroports!$C$2:$C$5193,Aéroports!$C65,Aéroports!$D$2:$D$5193,Aéroports!$D65)</f>
        <v>1</v>
      </c>
      <c r="M65" s="69" t="str">
        <f>IF(AND(Formulaire!$H$15=Aéroports!$E65,--ISNUMBER(IFERROR(SEARCH(Formulaire!$H$16,$C65,1),""))=1),MAX(M$1:M64)+1,"")</f>
        <v/>
      </c>
      <c r="N65" s="69" t="str">
        <f>IF(AND(Formulaire!$H$21=Aéroports!$E65,--ISNUMBER(IFERROR(SEARCH(Formulaire!$H$22,$C65,1),""))=1),MAX(N$1:N64)+1,"")</f>
        <v/>
      </c>
      <c r="O65" s="69" t="str">
        <f>IF(AND(Formulaire!$H$27=Aéroports!$E65,--ISNUMBER(IFERROR(SEARCH(Formulaire!$H$28,$C65,1),""))=1),MAX(O$1:O64)+1,"")</f>
        <v/>
      </c>
      <c r="Q65" s="91" t="str">
        <f>IFERROR(INDEX($C$2:$C$5193,MATCH(ROWS(M$2:M65),M$2:M$5193,0)),"")</f>
        <v/>
      </c>
      <c r="R65" s="70" t="str">
        <f>IFERROR(INDEX($C$2:$C$5193,MATCH(ROWS(N$2:N65),N$2:N$5193,0)),"")</f>
        <v/>
      </c>
      <c r="S65" s="92" t="str">
        <f>IFERROR(INDEX($C$2:$C$5193,MATCH(ROWS(O$2:O65),O$2:O$5193,0)),"")</f>
        <v/>
      </c>
    </row>
    <row r="66" spans="1:19" x14ac:dyDescent="0.25">
      <c r="A66" s="68">
        <v>5553</v>
      </c>
      <c r="B66" s="68" t="s">
        <v>124</v>
      </c>
      <c r="C66" s="68" t="s">
        <v>125</v>
      </c>
      <c r="D66" s="68" t="s">
        <v>109</v>
      </c>
      <c r="E66" s="68" t="s">
        <v>22351</v>
      </c>
      <c r="F66" s="68" t="s">
        <v>126</v>
      </c>
      <c r="G66" s="68" t="s">
        <v>127</v>
      </c>
      <c r="H66" s="68">
        <v>31.645700000000001</v>
      </c>
      <c r="I66" s="68">
        <v>-2.26986</v>
      </c>
      <c r="J66" s="68">
        <v>2661</v>
      </c>
      <c r="K66" s="68">
        <v>1</v>
      </c>
      <c r="L66" s="68">
        <f>COUNTIFS(Aéroports!$C$2:$C$5193,Aéroports!$C66,Aéroports!$D$2:$D$5193,Aéroports!$D66)</f>
        <v>1</v>
      </c>
      <c r="M66" s="68" t="str">
        <f>IF(AND(Formulaire!$H$15=Aéroports!$E66,--ISNUMBER(IFERROR(SEARCH(Formulaire!$H$16,$C66,1),""))=1),MAX(M$1:M65)+1,"")</f>
        <v/>
      </c>
      <c r="N66" s="68" t="str">
        <f>IF(AND(Formulaire!$H$21=Aéroports!$E66,--ISNUMBER(IFERROR(SEARCH(Formulaire!$H$22,$C66,1),""))=1),MAX(N$1:N65)+1,"")</f>
        <v/>
      </c>
      <c r="O66" s="68" t="str">
        <f>IF(AND(Formulaire!$H$27=Aéroports!$E66,--ISNUMBER(IFERROR(SEARCH(Formulaire!$H$28,$C66,1),""))=1),MAX(O$1:O65)+1,"")</f>
        <v/>
      </c>
      <c r="Q66" s="91" t="str">
        <f>IFERROR(INDEX($C$2:$C$5193,MATCH(ROWS(M$2:M66),M$2:M$5193,0)),"")</f>
        <v/>
      </c>
      <c r="R66" s="70" t="str">
        <f>IFERROR(INDEX($C$2:$C$5193,MATCH(ROWS(N$2:N66),N$2:N$5193,0)),"")</f>
        <v/>
      </c>
      <c r="S66" s="92" t="str">
        <f>IFERROR(INDEX($C$2:$C$5193,MATCH(ROWS(O$2:O66),O$2:O$5193,0)),"")</f>
        <v/>
      </c>
    </row>
    <row r="67" spans="1:19" x14ac:dyDescent="0.25">
      <c r="A67" s="69">
        <v>209</v>
      </c>
      <c r="B67" s="69" t="s">
        <v>128</v>
      </c>
      <c r="C67" s="69" t="s">
        <v>129</v>
      </c>
      <c r="D67" s="69" t="s">
        <v>109</v>
      </c>
      <c r="E67" s="69" t="s">
        <v>22351</v>
      </c>
      <c r="F67" s="69" t="s">
        <v>130</v>
      </c>
      <c r="G67" s="69" t="s">
        <v>131</v>
      </c>
      <c r="H67" s="69">
        <v>36.712000000000003</v>
      </c>
      <c r="I67" s="69">
        <v>5.0699199999999998</v>
      </c>
      <c r="J67" s="69">
        <v>20</v>
      </c>
      <c r="K67" s="69">
        <v>1</v>
      </c>
      <c r="L67" s="69">
        <f>COUNTIFS(Aéroports!$C$2:$C$5193,Aéroports!$C67,Aéroports!$D$2:$D$5193,Aéroports!$D67)</f>
        <v>1</v>
      </c>
      <c r="M67" s="69" t="str">
        <f>IF(AND(Formulaire!$H$15=Aéroports!$E67,--ISNUMBER(IFERROR(SEARCH(Formulaire!$H$16,$C67,1),""))=1),MAX(M$1:M66)+1,"")</f>
        <v/>
      </c>
      <c r="N67" s="69" t="str">
        <f>IF(AND(Formulaire!$H$21=Aéroports!$E67,--ISNUMBER(IFERROR(SEARCH(Formulaire!$H$22,$C67,1),""))=1),MAX(N$1:N66)+1,"")</f>
        <v/>
      </c>
      <c r="O67" s="69" t="str">
        <f>IF(AND(Formulaire!$H$27=Aéroports!$E67,--ISNUMBER(IFERROR(SEARCH(Formulaire!$H$28,$C67,1),""))=1),MAX(O$1:O66)+1,"")</f>
        <v/>
      </c>
      <c r="Q67" s="91" t="str">
        <f>IFERROR(INDEX($C$2:$C$5193,MATCH(ROWS(M$2:M67),M$2:M$5193,0)),"")</f>
        <v/>
      </c>
      <c r="R67" s="70" t="str">
        <f>IFERROR(INDEX($C$2:$C$5193,MATCH(ROWS(N$2:N67),N$2:N$5193,0)),"")</f>
        <v/>
      </c>
      <c r="S67" s="92" t="str">
        <f>IFERROR(INDEX($C$2:$C$5193,MATCH(ROWS(O$2:O67),O$2:O$5193,0)),"")</f>
        <v/>
      </c>
    </row>
    <row r="68" spans="1:19" x14ac:dyDescent="0.25">
      <c r="A68" s="68">
        <v>235</v>
      </c>
      <c r="B68" s="68" t="s">
        <v>132</v>
      </c>
      <c r="C68" s="68" t="s">
        <v>133</v>
      </c>
      <c r="D68" s="68" t="s">
        <v>109</v>
      </c>
      <c r="E68" s="68" t="s">
        <v>22351</v>
      </c>
      <c r="F68" s="68" t="s">
        <v>134</v>
      </c>
      <c r="G68" s="68" t="s">
        <v>135</v>
      </c>
      <c r="H68" s="68">
        <v>34.793300000000002</v>
      </c>
      <c r="I68" s="68">
        <v>5.7382299999999997</v>
      </c>
      <c r="J68" s="68">
        <v>289</v>
      </c>
      <c r="K68" s="68">
        <v>1</v>
      </c>
      <c r="L68" s="68">
        <f>COUNTIFS(Aéroports!$C$2:$C$5193,Aéroports!$C68,Aéroports!$D$2:$D$5193,Aéroports!$D68)</f>
        <v>1</v>
      </c>
      <c r="M68" s="68" t="str">
        <f>IF(AND(Formulaire!$H$15=Aéroports!$E68,--ISNUMBER(IFERROR(SEARCH(Formulaire!$H$16,$C68,1),""))=1),MAX(M$1:M67)+1,"")</f>
        <v/>
      </c>
      <c r="N68" s="68" t="str">
        <f>IF(AND(Formulaire!$H$21=Aéroports!$E68,--ISNUMBER(IFERROR(SEARCH(Formulaire!$H$22,$C68,1),""))=1),MAX(N$1:N67)+1,"")</f>
        <v/>
      </c>
      <c r="O68" s="68" t="str">
        <f>IF(AND(Formulaire!$H$27=Aéroports!$E68,--ISNUMBER(IFERROR(SEARCH(Formulaire!$H$28,$C68,1),""))=1),MAX(O$1:O67)+1,"")</f>
        <v/>
      </c>
      <c r="Q68" s="91" t="str">
        <f>IFERROR(INDEX($C$2:$C$5193,MATCH(ROWS(M$2:M68),M$2:M$5193,0)),"")</f>
        <v/>
      </c>
      <c r="R68" s="70" t="str">
        <f>IFERROR(INDEX($C$2:$C$5193,MATCH(ROWS(N$2:N68),N$2:N$5193,0)),"")</f>
        <v/>
      </c>
      <c r="S68" s="92" t="str">
        <f>IFERROR(INDEX($C$2:$C$5193,MATCH(ROWS(O$2:O68),O$2:O$5193,0)),"")</f>
        <v/>
      </c>
    </row>
    <row r="69" spans="1:19" x14ac:dyDescent="0.25">
      <c r="A69" s="69">
        <v>5554</v>
      </c>
      <c r="B69" s="69" t="s">
        <v>136</v>
      </c>
      <c r="C69" s="69" t="s">
        <v>137</v>
      </c>
      <c r="D69" s="69" t="s">
        <v>109</v>
      </c>
      <c r="E69" s="69" t="s">
        <v>22351</v>
      </c>
      <c r="F69" s="69" t="s">
        <v>138</v>
      </c>
      <c r="G69" s="69" t="s">
        <v>139</v>
      </c>
      <c r="H69" s="69">
        <v>21.375</v>
      </c>
      <c r="I69" s="69">
        <v>0.92388899999999996</v>
      </c>
      <c r="J69" s="69">
        <v>1303</v>
      </c>
      <c r="K69" s="69">
        <v>1</v>
      </c>
      <c r="L69" s="69">
        <f>COUNTIFS(Aéroports!$C$2:$C$5193,Aéroports!$C69,Aéroports!$D$2:$D$5193,Aéroports!$D69)</f>
        <v>1</v>
      </c>
      <c r="M69" s="69" t="str">
        <f>IF(AND(Formulaire!$H$15=Aéroports!$E69,--ISNUMBER(IFERROR(SEARCH(Formulaire!$H$16,$C69,1),""))=1),MAX(M$1:M68)+1,"")</f>
        <v/>
      </c>
      <c r="N69" s="69" t="str">
        <f>IF(AND(Formulaire!$H$21=Aéroports!$E69,--ISNUMBER(IFERROR(SEARCH(Formulaire!$H$22,$C69,1),""))=1),MAX(N$1:N68)+1,"")</f>
        <v/>
      </c>
      <c r="O69" s="69" t="str">
        <f>IF(AND(Formulaire!$H$27=Aéroports!$E69,--ISNUMBER(IFERROR(SEARCH(Formulaire!$H$28,$C69,1),""))=1),MAX(O$1:O68)+1,"")</f>
        <v/>
      </c>
      <c r="Q69" s="91" t="str">
        <f>IFERROR(INDEX($C$2:$C$5193,MATCH(ROWS(M$2:M69),M$2:M$5193,0)),"")</f>
        <v/>
      </c>
      <c r="R69" s="70" t="str">
        <f>IFERROR(INDEX($C$2:$C$5193,MATCH(ROWS(N$2:N69),N$2:N$5193,0)),"")</f>
        <v/>
      </c>
      <c r="S69" s="92" t="str">
        <f>IFERROR(INDEX($C$2:$C$5193,MATCH(ROWS(O$2:O69),O$2:O$5193,0)),"")</f>
        <v/>
      </c>
    </row>
    <row r="70" spans="1:19" x14ac:dyDescent="0.25">
      <c r="A70" s="68">
        <v>212</v>
      </c>
      <c r="B70" s="68" t="s">
        <v>140</v>
      </c>
      <c r="C70" s="68" t="s">
        <v>141</v>
      </c>
      <c r="D70" s="68" t="s">
        <v>109</v>
      </c>
      <c r="E70" s="68" t="s">
        <v>22351</v>
      </c>
      <c r="F70" s="68" t="s">
        <v>142</v>
      </c>
      <c r="G70" s="68" t="s">
        <v>143</v>
      </c>
      <c r="H70" s="68">
        <v>36.5458</v>
      </c>
      <c r="I70" s="68">
        <v>2.8761100000000002</v>
      </c>
      <c r="J70" s="68">
        <v>335</v>
      </c>
      <c r="K70" s="68">
        <v>1</v>
      </c>
      <c r="L70" s="68">
        <f>COUNTIFS(Aéroports!$C$2:$C$5193,Aéroports!$C70,Aéroports!$D$2:$D$5193,Aéroports!$D70)</f>
        <v>1</v>
      </c>
      <c r="M70" s="68" t="str">
        <f>IF(AND(Formulaire!$H$15=Aéroports!$E70,--ISNUMBER(IFERROR(SEARCH(Formulaire!$H$16,$C70,1),""))=1),MAX(M$1:M69)+1,"")</f>
        <v/>
      </c>
      <c r="N70" s="68" t="str">
        <f>IF(AND(Formulaire!$H$21=Aéroports!$E70,--ISNUMBER(IFERROR(SEARCH(Formulaire!$H$22,$C70,1),""))=1),MAX(N$1:N69)+1,"")</f>
        <v/>
      </c>
      <c r="O70" s="68" t="str">
        <f>IF(AND(Formulaire!$H$27=Aéroports!$E70,--ISNUMBER(IFERROR(SEARCH(Formulaire!$H$28,$C70,1),""))=1),MAX(O$1:O69)+1,"")</f>
        <v/>
      </c>
      <c r="Q70" s="91" t="str">
        <f>IFERROR(INDEX($C$2:$C$5193,MATCH(ROWS(M$2:M70),M$2:M$5193,0)),"")</f>
        <v/>
      </c>
      <c r="R70" s="70" t="str">
        <f>IFERROR(INDEX($C$2:$C$5193,MATCH(ROWS(N$2:N70),N$2:N$5193,0)),"")</f>
        <v/>
      </c>
      <c r="S70" s="92" t="str">
        <f>IFERROR(INDEX($C$2:$C$5193,MATCH(ROWS(O$2:O70),O$2:O$5193,0)),"")</f>
        <v/>
      </c>
    </row>
    <row r="71" spans="1:19" x14ac:dyDescent="0.25">
      <c r="A71" s="69">
        <v>221</v>
      </c>
      <c r="B71" s="69" t="s">
        <v>144</v>
      </c>
      <c r="C71" s="69" t="s">
        <v>145</v>
      </c>
      <c r="D71" s="69" t="s">
        <v>109</v>
      </c>
      <c r="E71" s="69" t="s">
        <v>22351</v>
      </c>
      <c r="F71" s="69" t="s">
        <v>146</v>
      </c>
      <c r="G71" s="69" t="s">
        <v>147</v>
      </c>
      <c r="H71" s="69">
        <v>36.276000000000003</v>
      </c>
      <c r="I71" s="69">
        <v>6.6203900000000004</v>
      </c>
      <c r="J71" s="69">
        <v>2265</v>
      </c>
      <c r="K71" s="69">
        <v>1</v>
      </c>
      <c r="L71" s="69">
        <f>COUNTIFS(Aéroports!$C$2:$C$5193,Aéroports!$C71,Aéroports!$D$2:$D$5193,Aéroports!$D71)</f>
        <v>1</v>
      </c>
      <c r="M71" s="69" t="str">
        <f>IF(AND(Formulaire!$H$15=Aéroports!$E71,--ISNUMBER(IFERROR(SEARCH(Formulaire!$H$16,$C71,1),""))=1),MAX(M$1:M70)+1,"")</f>
        <v/>
      </c>
      <c r="N71" s="69" t="str">
        <f>IF(AND(Formulaire!$H$21=Aéroports!$E71,--ISNUMBER(IFERROR(SEARCH(Formulaire!$H$22,$C71,1),""))=1),MAX(N$1:N70)+1,"")</f>
        <v/>
      </c>
      <c r="O71" s="69" t="str">
        <f>IF(AND(Formulaire!$H$27=Aéroports!$E71,--ISNUMBER(IFERROR(SEARCH(Formulaire!$H$28,$C71,1),""))=1),MAX(O$1:O70)+1,"")</f>
        <v/>
      </c>
      <c r="Q71" s="91" t="str">
        <f>IFERROR(INDEX($C$2:$C$5193,MATCH(ROWS(M$2:M71),M$2:M$5193,0)),"")</f>
        <v/>
      </c>
      <c r="R71" s="70" t="str">
        <f>IFERROR(INDEX($C$2:$C$5193,MATCH(ROWS(N$2:N71),N$2:N$5193,0)),"")</f>
        <v/>
      </c>
      <c r="S71" s="92" t="str">
        <f>IFERROR(INDEX($C$2:$C$5193,MATCH(ROWS(O$2:O71),O$2:O$5193,0)),"")</f>
        <v/>
      </c>
    </row>
    <row r="72" spans="1:19" x14ac:dyDescent="0.25">
      <c r="A72" s="68">
        <v>211</v>
      </c>
      <c r="B72" s="68" t="s">
        <v>148</v>
      </c>
      <c r="C72" s="68" t="s">
        <v>149</v>
      </c>
      <c r="D72" s="68" t="s">
        <v>109</v>
      </c>
      <c r="E72" s="68" t="s">
        <v>22351</v>
      </c>
      <c r="F72" s="68" t="s">
        <v>150</v>
      </c>
      <c r="G72" s="68" t="s">
        <v>151</v>
      </c>
      <c r="H72" s="68">
        <v>24.2928</v>
      </c>
      <c r="I72" s="68">
        <v>9.4524399999999993</v>
      </c>
      <c r="J72" s="68">
        <v>3176</v>
      </c>
      <c r="K72" s="68">
        <v>1</v>
      </c>
      <c r="L72" s="68">
        <f>COUNTIFS(Aéroports!$C$2:$C$5193,Aéroports!$C72,Aéroports!$D$2:$D$5193,Aéroports!$D72)</f>
        <v>1</v>
      </c>
      <c r="M72" s="68" t="str">
        <f>IF(AND(Formulaire!$H$15=Aéroports!$E72,--ISNUMBER(IFERROR(SEARCH(Formulaire!$H$16,$C72,1),""))=1),MAX(M$1:M71)+1,"")</f>
        <v/>
      </c>
      <c r="N72" s="68" t="str">
        <f>IF(AND(Formulaire!$H$21=Aéroports!$E72,--ISNUMBER(IFERROR(SEARCH(Formulaire!$H$22,$C72,1),""))=1),MAX(N$1:N71)+1,"")</f>
        <v/>
      </c>
      <c r="O72" s="68" t="str">
        <f>IF(AND(Formulaire!$H$27=Aéroports!$E72,--ISNUMBER(IFERROR(SEARCH(Formulaire!$H$28,$C72,1),""))=1),MAX(O$1:O71)+1,"")</f>
        <v/>
      </c>
      <c r="Q72" s="91" t="str">
        <f>IFERROR(INDEX($C$2:$C$5193,MATCH(ROWS(M$2:M72),M$2:M$5193,0)),"")</f>
        <v/>
      </c>
      <c r="R72" s="70" t="str">
        <f>IFERROR(INDEX($C$2:$C$5193,MATCH(ROWS(N$2:N72),N$2:N$5193,0)),"")</f>
        <v/>
      </c>
      <c r="S72" s="92" t="str">
        <f>IFERROR(INDEX($C$2:$C$5193,MATCH(ROWS(O$2:O72),O$2:O$5193,0)),"")</f>
        <v/>
      </c>
    </row>
    <row r="73" spans="1:19" x14ac:dyDescent="0.25">
      <c r="A73" s="69">
        <v>7408</v>
      </c>
      <c r="B73" s="69" t="s">
        <v>152</v>
      </c>
      <c r="C73" s="69" t="s">
        <v>153</v>
      </c>
      <c r="D73" s="69" t="s">
        <v>109</v>
      </c>
      <c r="E73" s="69" t="s">
        <v>22351</v>
      </c>
      <c r="F73" s="69" t="s">
        <v>154</v>
      </c>
      <c r="G73" s="69" t="s">
        <v>155</v>
      </c>
      <c r="H73" s="69">
        <v>34.665700000000001</v>
      </c>
      <c r="I73" s="69">
        <v>3.351</v>
      </c>
      <c r="J73" s="69">
        <v>3753</v>
      </c>
      <c r="K73" s="69">
        <v>1</v>
      </c>
      <c r="L73" s="69">
        <f>COUNTIFS(Aéroports!$C$2:$C$5193,Aéroports!$C73,Aéroports!$D$2:$D$5193,Aéroports!$D73)</f>
        <v>1</v>
      </c>
      <c r="M73" s="69" t="str">
        <f>IF(AND(Formulaire!$H$15=Aéroports!$E73,--ISNUMBER(IFERROR(SEARCH(Formulaire!$H$16,$C73,1),""))=1),MAX(M$1:M72)+1,"")</f>
        <v/>
      </c>
      <c r="N73" s="69" t="str">
        <f>IF(AND(Formulaire!$H$21=Aéroports!$E73,--ISNUMBER(IFERROR(SEARCH(Formulaire!$H$22,$C73,1),""))=1),MAX(N$1:N72)+1,"")</f>
        <v/>
      </c>
      <c r="O73" s="69" t="str">
        <f>IF(AND(Formulaire!$H$27=Aéroports!$E73,--ISNUMBER(IFERROR(SEARCH(Formulaire!$H$28,$C73,1),""))=1),MAX(O$1:O72)+1,"")</f>
        <v/>
      </c>
      <c r="Q73" s="91" t="str">
        <f>IFERROR(INDEX($C$2:$C$5193,MATCH(ROWS(M$2:M73),M$2:M$5193,0)),"")</f>
        <v/>
      </c>
      <c r="R73" s="70" t="str">
        <f>IFERROR(INDEX($C$2:$C$5193,MATCH(ROWS(N$2:N73),N$2:N$5193,0)),"")</f>
        <v/>
      </c>
      <c r="S73" s="92" t="str">
        <f>IFERROR(INDEX($C$2:$C$5193,MATCH(ROWS(O$2:O73),O$2:O$5193,0)),"")</f>
        <v/>
      </c>
    </row>
    <row r="74" spans="1:19" x14ac:dyDescent="0.25">
      <c r="A74" s="68">
        <v>228</v>
      </c>
      <c r="B74" s="68" t="s">
        <v>156</v>
      </c>
      <c r="C74" s="68" t="s">
        <v>157</v>
      </c>
      <c r="D74" s="68" t="s">
        <v>109</v>
      </c>
      <c r="E74" s="68" t="s">
        <v>22351</v>
      </c>
      <c r="F74" s="68" t="s">
        <v>158</v>
      </c>
      <c r="G74" s="68" t="s">
        <v>159</v>
      </c>
      <c r="H74" s="68">
        <v>36.212699999999998</v>
      </c>
      <c r="I74" s="68">
        <v>1.3317699999999999</v>
      </c>
      <c r="J74" s="68">
        <v>463</v>
      </c>
      <c r="K74" s="68">
        <v>1</v>
      </c>
      <c r="L74" s="68">
        <f>COUNTIFS(Aéroports!$C$2:$C$5193,Aéroports!$C74,Aéroports!$D$2:$D$5193,Aéroports!$D74)</f>
        <v>1</v>
      </c>
      <c r="M74" s="68" t="str">
        <f>IF(AND(Formulaire!$H$15=Aéroports!$E74,--ISNUMBER(IFERROR(SEARCH(Formulaire!$H$16,$C74,1),""))=1),MAX(M$1:M73)+1,"")</f>
        <v/>
      </c>
      <c r="N74" s="68" t="str">
        <f>IF(AND(Formulaire!$H$21=Aéroports!$E74,--ISNUMBER(IFERROR(SEARCH(Formulaire!$H$22,$C74,1),""))=1),MAX(N$1:N73)+1,"")</f>
        <v/>
      </c>
      <c r="O74" s="68" t="str">
        <f>IF(AND(Formulaire!$H$27=Aéroports!$E74,--ISNUMBER(IFERROR(SEARCH(Formulaire!$H$28,$C74,1),""))=1),MAX(O$1:O73)+1,"")</f>
        <v/>
      </c>
      <c r="Q74" s="91" t="str">
        <f>IFERROR(INDEX($C$2:$C$5193,MATCH(ROWS(M$2:M74),M$2:M$5193,0)),"")</f>
        <v/>
      </c>
      <c r="R74" s="70" t="str">
        <f>IFERROR(INDEX($C$2:$C$5193,MATCH(ROWS(N$2:N74),N$2:N$5193,0)),"")</f>
        <v/>
      </c>
      <c r="S74" s="92" t="str">
        <f>IFERROR(INDEX($C$2:$C$5193,MATCH(ROWS(O$2:O74),O$2:O$5193,0)),"")</f>
        <v/>
      </c>
    </row>
    <row r="75" spans="1:19" x14ac:dyDescent="0.25">
      <c r="A75" s="69">
        <v>236</v>
      </c>
      <c r="B75" s="69" t="s">
        <v>160</v>
      </c>
      <c r="C75" s="69" t="s">
        <v>161</v>
      </c>
      <c r="D75" s="69" t="s">
        <v>109</v>
      </c>
      <c r="E75" s="69" t="s">
        <v>22351</v>
      </c>
      <c r="F75" s="69" t="s">
        <v>162</v>
      </c>
      <c r="G75" s="69" t="s">
        <v>163</v>
      </c>
      <c r="H75" s="69">
        <v>30.571300000000001</v>
      </c>
      <c r="I75" s="69">
        <v>2.8595899999999999</v>
      </c>
      <c r="J75" s="69">
        <v>1306</v>
      </c>
      <c r="K75" s="69">
        <v>1</v>
      </c>
      <c r="L75" s="69">
        <f>COUNTIFS(Aéroports!$C$2:$C$5193,Aéroports!$C75,Aéroports!$D$2:$D$5193,Aéroports!$D75)</f>
        <v>1</v>
      </c>
      <c r="M75" s="69" t="str">
        <f>IF(AND(Formulaire!$H$15=Aéroports!$E75,--ISNUMBER(IFERROR(SEARCH(Formulaire!$H$16,$C75,1),""))=1),MAX(M$1:M74)+1,"")</f>
        <v/>
      </c>
      <c r="N75" s="69" t="str">
        <f>IF(AND(Formulaire!$H$21=Aéroports!$E75,--ISNUMBER(IFERROR(SEARCH(Formulaire!$H$22,$C75,1),""))=1),MAX(N$1:N74)+1,"")</f>
        <v/>
      </c>
      <c r="O75" s="69" t="str">
        <f>IF(AND(Formulaire!$H$27=Aéroports!$E75,--ISNUMBER(IFERROR(SEARCH(Formulaire!$H$28,$C75,1),""))=1),MAX(O$1:O74)+1,"")</f>
        <v/>
      </c>
      <c r="Q75" s="91" t="str">
        <f>IFERROR(INDEX($C$2:$C$5193,MATCH(ROWS(M$2:M75),M$2:M$5193,0)),"")</f>
        <v/>
      </c>
      <c r="R75" s="70" t="str">
        <f>IFERROR(INDEX($C$2:$C$5193,MATCH(ROWS(N$2:N75),N$2:N$5193,0)),"")</f>
        <v/>
      </c>
      <c r="S75" s="92" t="str">
        <f>IFERROR(INDEX($C$2:$C$5193,MATCH(ROWS(O$2:O75),O$2:O$5193,0)),"")</f>
        <v/>
      </c>
    </row>
    <row r="76" spans="1:19" x14ac:dyDescent="0.25">
      <c r="A76" s="68">
        <v>237</v>
      </c>
      <c r="B76" s="68" t="s">
        <v>164</v>
      </c>
      <c r="C76" s="68" t="s">
        <v>165</v>
      </c>
      <c r="D76" s="68" t="s">
        <v>109</v>
      </c>
      <c r="E76" s="68" t="s">
        <v>22351</v>
      </c>
      <c r="F76" s="68" t="s">
        <v>166</v>
      </c>
      <c r="G76" s="68" t="s">
        <v>167</v>
      </c>
      <c r="H76" s="68">
        <v>32.384099999999997</v>
      </c>
      <c r="I76" s="68">
        <v>3.7941099999999999</v>
      </c>
      <c r="J76" s="68">
        <v>1512</v>
      </c>
      <c r="K76" s="68">
        <v>1</v>
      </c>
      <c r="L76" s="68">
        <f>COUNTIFS(Aéroports!$C$2:$C$5193,Aéroports!$C76,Aéroports!$D$2:$D$5193,Aéroports!$D76)</f>
        <v>1</v>
      </c>
      <c r="M76" s="68" t="str">
        <f>IF(AND(Formulaire!$H$15=Aéroports!$E76,--ISNUMBER(IFERROR(SEARCH(Formulaire!$H$16,$C76,1),""))=1),MAX(M$1:M75)+1,"")</f>
        <v/>
      </c>
      <c r="N76" s="68" t="str">
        <f>IF(AND(Formulaire!$H$21=Aéroports!$E76,--ISNUMBER(IFERROR(SEARCH(Formulaire!$H$22,$C76,1),""))=1),MAX(N$1:N75)+1,"")</f>
        <v/>
      </c>
      <c r="O76" s="68" t="str">
        <f>IF(AND(Formulaire!$H$27=Aéroports!$E76,--ISNUMBER(IFERROR(SEARCH(Formulaire!$H$28,$C76,1),""))=1),MAX(O$1:O75)+1,"")</f>
        <v/>
      </c>
      <c r="Q76" s="91" t="str">
        <f>IFERROR(INDEX($C$2:$C$5193,MATCH(ROWS(M$2:M76),M$2:M$5193,0)),"")</f>
        <v/>
      </c>
      <c r="R76" s="70" t="str">
        <f>IFERROR(INDEX($C$2:$C$5193,MATCH(ROWS(N$2:N76),N$2:N$5193,0)),"")</f>
        <v/>
      </c>
      <c r="S76" s="92" t="str">
        <f>IFERROR(INDEX($C$2:$C$5193,MATCH(ROWS(O$2:O76),O$2:O$5193,0)),"")</f>
        <v/>
      </c>
    </row>
    <row r="77" spans="1:19" x14ac:dyDescent="0.25">
      <c r="A77" s="69">
        <v>233</v>
      </c>
      <c r="B77" s="69" t="s">
        <v>168</v>
      </c>
      <c r="C77" s="69" t="s">
        <v>169</v>
      </c>
      <c r="D77" s="69" t="s">
        <v>109</v>
      </c>
      <c r="E77" s="69" t="s">
        <v>22351</v>
      </c>
      <c r="F77" s="69" t="s">
        <v>170</v>
      </c>
      <c r="G77" s="69" t="s">
        <v>171</v>
      </c>
      <c r="H77" s="69">
        <v>35.207700000000003</v>
      </c>
      <c r="I77" s="69">
        <v>0.147142</v>
      </c>
      <c r="J77" s="69">
        <v>1686</v>
      </c>
      <c r="K77" s="69">
        <v>1</v>
      </c>
      <c r="L77" s="69">
        <f>COUNTIFS(Aéroports!$C$2:$C$5193,Aéroports!$C77,Aéroports!$D$2:$D$5193,Aéroports!$D77)</f>
        <v>1</v>
      </c>
      <c r="M77" s="69" t="str">
        <f>IF(AND(Formulaire!$H$15=Aéroports!$E77,--ISNUMBER(IFERROR(SEARCH(Formulaire!$H$16,$C77,1),""))=1),MAX(M$1:M76)+1,"")</f>
        <v/>
      </c>
      <c r="N77" s="69" t="str">
        <f>IF(AND(Formulaire!$H$21=Aéroports!$E77,--ISNUMBER(IFERROR(SEARCH(Formulaire!$H$22,$C77,1),""))=1),MAX(N$1:N76)+1,"")</f>
        <v/>
      </c>
      <c r="O77" s="69" t="str">
        <f>IF(AND(Formulaire!$H$27=Aéroports!$E77,--ISNUMBER(IFERROR(SEARCH(Formulaire!$H$28,$C77,1),""))=1),MAX(O$1:O76)+1,"")</f>
        <v/>
      </c>
      <c r="Q77" s="91" t="str">
        <f>IFERROR(INDEX($C$2:$C$5193,MATCH(ROWS(M$2:M77),M$2:M$5193,0)),"")</f>
        <v/>
      </c>
      <c r="R77" s="70" t="str">
        <f>IFERROR(INDEX($C$2:$C$5193,MATCH(ROWS(N$2:N77),N$2:N$5193,0)),"")</f>
        <v/>
      </c>
      <c r="S77" s="92" t="str">
        <f>IFERROR(INDEX($C$2:$C$5193,MATCH(ROWS(O$2:O77),O$2:O$5193,0)),"")</f>
        <v/>
      </c>
    </row>
    <row r="78" spans="1:19" x14ac:dyDescent="0.25">
      <c r="A78" s="68">
        <v>5555</v>
      </c>
      <c r="B78" s="68" t="s">
        <v>172</v>
      </c>
      <c r="C78" s="68" t="s">
        <v>173</v>
      </c>
      <c r="D78" s="68" t="s">
        <v>109</v>
      </c>
      <c r="E78" s="68" t="s">
        <v>22351</v>
      </c>
      <c r="F78" s="68" t="s">
        <v>174</v>
      </c>
      <c r="G78" s="68" t="s">
        <v>175</v>
      </c>
      <c r="H78" s="68">
        <v>33.511400000000002</v>
      </c>
      <c r="I78" s="68">
        <v>6.7767900000000001</v>
      </c>
      <c r="J78" s="68">
        <v>203</v>
      </c>
      <c r="K78" s="68">
        <v>1</v>
      </c>
      <c r="L78" s="68">
        <f>COUNTIFS(Aéroports!$C$2:$C$5193,Aéroports!$C78,Aéroports!$D$2:$D$5193,Aéroports!$D78)</f>
        <v>1</v>
      </c>
      <c r="M78" s="68" t="str">
        <f>IF(AND(Formulaire!$H$15=Aéroports!$E78,--ISNUMBER(IFERROR(SEARCH(Formulaire!$H$16,$C78,1),""))=1),MAX(M$1:M77)+1,"")</f>
        <v/>
      </c>
      <c r="N78" s="68" t="str">
        <f>IF(AND(Formulaire!$H$21=Aéroports!$E78,--ISNUMBER(IFERROR(SEARCH(Formulaire!$H$22,$C78,1),""))=1),MAX(N$1:N77)+1,"")</f>
        <v/>
      </c>
      <c r="O78" s="68" t="str">
        <f>IF(AND(Formulaire!$H$27=Aéroports!$E78,--ISNUMBER(IFERROR(SEARCH(Formulaire!$H$28,$C78,1),""))=1),MAX(O$1:O77)+1,"")</f>
        <v/>
      </c>
      <c r="Q78" s="91" t="str">
        <f>IFERROR(INDEX($C$2:$C$5193,MATCH(ROWS(M$2:M78),M$2:M$5193,0)),"")</f>
        <v/>
      </c>
      <c r="R78" s="70" t="str">
        <f>IFERROR(INDEX($C$2:$C$5193,MATCH(ROWS(N$2:N78),N$2:N$5193,0)),"")</f>
        <v/>
      </c>
      <c r="S78" s="92" t="str">
        <f>IFERROR(INDEX($C$2:$C$5193,MATCH(ROWS(O$2:O78),O$2:O$5193,0)),"")</f>
        <v/>
      </c>
    </row>
    <row r="79" spans="1:19" x14ac:dyDescent="0.25">
      <c r="A79" s="69">
        <v>238</v>
      </c>
      <c r="B79" s="69" t="s">
        <v>176</v>
      </c>
      <c r="C79" s="69" t="s">
        <v>177</v>
      </c>
      <c r="D79" s="69" t="s">
        <v>109</v>
      </c>
      <c r="E79" s="69" t="s">
        <v>22351</v>
      </c>
      <c r="F79" s="69" t="s">
        <v>178</v>
      </c>
      <c r="G79" s="69" t="s">
        <v>179</v>
      </c>
      <c r="H79" s="69">
        <v>31.672999999999998</v>
      </c>
      <c r="I79" s="69">
        <v>6.1404399999999999</v>
      </c>
      <c r="J79" s="69">
        <v>463</v>
      </c>
      <c r="K79" s="69">
        <v>1</v>
      </c>
      <c r="L79" s="69">
        <f>COUNTIFS(Aéroports!$C$2:$C$5193,Aéroports!$C79,Aéroports!$D$2:$D$5193,Aéroports!$D79)</f>
        <v>1</v>
      </c>
      <c r="M79" s="69" t="str">
        <f>IF(AND(Formulaire!$H$15=Aéroports!$E79,--ISNUMBER(IFERROR(SEARCH(Formulaire!$H$16,$C79,1),""))=1),MAX(M$1:M78)+1,"")</f>
        <v/>
      </c>
      <c r="N79" s="69" t="str">
        <f>IF(AND(Formulaire!$H$21=Aéroports!$E79,--ISNUMBER(IFERROR(SEARCH(Formulaire!$H$22,$C79,1),""))=1),MAX(N$1:N78)+1,"")</f>
        <v/>
      </c>
      <c r="O79" s="69" t="str">
        <f>IF(AND(Formulaire!$H$27=Aéroports!$E79,--ISNUMBER(IFERROR(SEARCH(Formulaire!$H$28,$C79,1),""))=1),MAX(O$1:O78)+1,"")</f>
        <v/>
      </c>
      <c r="Q79" s="91" t="str">
        <f>IFERROR(INDEX($C$2:$C$5193,MATCH(ROWS(M$2:M79),M$2:M$5193,0)),"")</f>
        <v/>
      </c>
      <c r="R79" s="70" t="str">
        <f>IFERROR(INDEX($C$2:$C$5193,MATCH(ROWS(N$2:N79),N$2:N$5193,0)),"")</f>
        <v/>
      </c>
      <c r="S79" s="92" t="str">
        <f>IFERROR(INDEX($C$2:$C$5193,MATCH(ROWS(O$2:O79),O$2:O$5193,0)),"")</f>
        <v/>
      </c>
    </row>
    <row r="80" spans="1:19" x14ac:dyDescent="0.25">
      <c r="A80" s="68">
        <v>214</v>
      </c>
      <c r="B80" s="68" t="s">
        <v>180</v>
      </c>
      <c r="C80" s="68" t="s">
        <v>181</v>
      </c>
      <c r="D80" s="68" t="s">
        <v>109</v>
      </c>
      <c r="E80" s="68" t="s">
        <v>22351</v>
      </c>
      <c r="F80" s="68" t="s">
        <v>182</v>
      </c>
      <c r="G80" s="68" t="s">
        <v>183</v>
      </c>
      <c r="H80" s="68">
        <v>26.723500000000001</v>
      </c>
      <c r="I80" s="68">
        <v>8.6226500000000001</v>
      </c>
      <c r="J80" s="68">
        <v>1778</v>
      </c>
      <c r="K80" s="68">
        <v>1</v>
      </c>
      <c r="L80" s="68">
        <f>COUNTIFS(Aéroports!$C$2:$C$5193,Aéroports!$C80,Aéroports!$D$2:$D$5193,Aéroports!$D80)</f>
        <v>1</v>
      </c>
      <c r="M80" s="68" t="str">
        <f>IF(AND(Formulaire!$H$15=Aéroports!$E80,--ISNUMBER(IFERROR(SEARCH(Formulaire!$H$16,$C80,1),""))=1),MAX(M$1:M79)+1,"")</f>
        <v/>
      </c>
      <c r="N80" s="68" t="str">
        <f>IF(AND(Formulaire!$H$21=Aéroports!$E80,--ISNUMBER(IFERROR(SEARCH(Formulaire!$H$22,$C80,1),""))=1),MAX(N$1:N79)+1,"")</f>
        <v/>
      </c>
      <c r="O80" s="68" t="str">
        <f>IF(AND(Formulaire!$H$27=Aéroports!$E80,--ISNUMBER(IFERROR(SEARCH(Formulaire!$H$28,$C80,1),""))=1),MAX(O$1:O79)+1,"")</f>
        <v/>
      </c>
      <c r="Q80" s="91" t="str">
        <f>IFERROR(INDEX($C$2:$C$5193,MATCH(ROWS(M$2:M80),M$2:M$5193,0)),"")</f>
        <v/>
      </c>
      <c r="R80" s="70" t="str">
        <f>IFERROR(INDEX($C$2:$C$5193,MATCH(ROWS(N$2:N80),N$2:N$5193,0)),"")</f>
        <v/>
      </c>
      <c r="S80" s="92" t="str">
        <f>IFERROR(INDEX($C$2:$C$5193,MATCH(ROWS(O$2:O80),O$2:O$5193,0)),"")</f>
        <v/>
      </c>
    </row>
    <row r="81" spans="1:19" x14ac:dyDescent="0.25">
      <c r="A81" s="69">
        <v>239</v>
      </c>
      <c r="B81" s="69" t="s">
        <v>184</v>
      </c>
      <c r="C81" s="69" t="s">
        <v>185</v>
      </c>
      <c r="D81" s="69" t="s">
        <v>109</v>
      </c>
      <c r="E81" s="69" t="s">
        <v>22351</v>
      </c>
      <c r="F81" s="69" t="s">
        <v>186</v>
      </c>
      <c r="G81" s="69" t="s">
        <v>187</v>
      </c>
      <c r="H81" s="69">
        <v>27.251000000000001</v>
      </c>
      <c r="I81" s="69">
        <v>2.5120200000000001</v>
      </c>
      <c r="J81" s="69">
        <v>896</v>
      </c>
      <c r="K81" s="69">
        <v>1</v>
      </c>
      <c r="L81" s="69">
        <f>COUNTIFS(Aéroports!$C$2:$C$5193,Aéroports!$C81,Aéroports!$D$2:$D$5193,Aéroports!$D81)</f>
        <v>1</v>
      </c>
      <c r="M81" s="69" t="str">
        <f>IF(AND(Formulaire!$H$15=Aéroports!$E81,--ISNUMBER(IFERROR(SEARCH(Formulaire!$H$16,$C81,1),""))=1),MAX(M$1:M80)+1,"")</f>
        <v/>
      </c>
      <c r="N81" s="69" t="str">
        <f>IF(AND(Formulaire!$H$21=Aéroports!$E81,--ISNUMBER(IFERROR(SEARCH(Formulaire!$H$22,$C81,1),""))=1),MAX(N$1:N80)+1,"")</f>
        <v/>
      </c>
      <c r="O81" s="69" t="str">
        <f>IF(AND(Formulaire!$H$27=Aéroports!$E81,--ISNUMBER(IFERROR(SEARCH(Formulaire!$H$28,$C81,1),""))=1),MAX(O$1:O80)+1,"")</f>
        <v/>
      </c>
      <c r="Q81" s="91" t="str">
        <f>IFERROR(INDEX($C$2:$C$5193,MATCH(ROWS(M$2:M81),M$2:M$5193,0)),"")</f>
        <v/>
      </c>
      <c r="R81" s="70" t="str">
        <f>IFERROR(INDEX($C$2:$C$5193,MATCH(ROWS(N$2:N81),N$2:N$5193,0)),"")</f>
        <v/>
      </c>
      <c r="S81" s="92" t="str">
        <f>IFERROR(INDEX($C$2:$C$5193,MATCH(ROWS(O$2:O81),O$2:O$5193,0)),"")</f>
        <v/>
      </c>
    </row>
    <row r="82" spans="1:19" x14ac:dyDescent="0.25">
      <c r="A82" s="68">
        <v>217</v>
      </c>
      <c r="B82" s="68" t="s">
        <v>188</v>
      </c>
      <c r="C82" s="68" t="s">
        <v>189</v>
      </c>
      <c r="D82" s="68" t="s">
        <v>109</v>
      </c>
      <c r="E82" s="68" t="s">
        <v>22351</v>
      </c>
      <c r="F82" s="68" t="s">
        <v>190</v>
      </c>
      <c r="G82" s="68" t="s">
        <v>191</v>
      </c>
      <c r="H82" s="68">
        <v>36.795099999999998</v>
      </c>
      <c r="I82" s="68">
        <v>5.8736100000000002</v>
      </c>
      <c r="J82" s="68">
        <v>36</v>
      </c>
      <c r="K82" s="68">
        <v>1</v>
      </c>
      <c r="L82" s="68">
        <f>COUNTIFS(Aéroports!$C$2:$C$5193,Aéroports!$C82,Aéroports!$D$2:$D$5193,Aéroports!$D82)</f>
        <v>1</v>
      </c>
      <c r="M82" s="68" t="str">
        <f>IF(AND(Formulaire!$H$15=Aéroports!$E82,--ISNUMBER(IFERROR(SEARCH(Formulaire!$H$16,$C82,1),""))=1),MAX(M$1:M81)+1,"")</f>
        <v/>
      </c>
      <c r="N82" s="68" t="str">
        <f>IF(AND(Formulaire!$H$21=Aéroports!$E82,--ISNUMBER(IFERROR(SEARCH(Formulaire!$H$22,$C82,1),""))=1),MAX(N$1:N81)+1,"")</f>
        <v/>
      </c>
      <c r="O82" s="68" t="str">
        <f>IF(AND(Formulaire!$H$27=Aéroports!$E82,--ISNUMBER(IFERROR(SEARCH(Formulaire!$H$28,$C82,1),""))=1),MAX(O$1:O81)+1,"")</f>
        <v/>
      </c>
      <c r="Q82" s="91" t="str">
        <f>IFERROR(INDEX($C$2:$C$5193,MATCH(ROWS(M$2:M82),M$2:M$5193,0)),"")</f>
        <v/>
      </c>
      <c r="R82" s="70" t="str">
        <f>IFERROR(INDEX($C$2:$C$5193,MATCH(ROWS(N$2:N82),N$2:N$5193,0)),"")</f>
        <v/>
      </c>
      <c r="S82" s="92" t="str">
        <f>IFERROR(INDEX($C$2:$C$5193,MATCH(ROWS(O$2:O82),O$2:O$5193,0)),"")</f>
        <v/>
      </c>
    </row>
    <row r="83" spans="1:19" x14ac:dyDescent="0.25">
      <c r="A83" s="69">
        <v>241</v>
      </c>
      <c r="B83" s="69" t="s">
        <v>192</v>
      </c>
      <c r="C83" s="69" t="s">
        <v>193</v>
      </c>
      <c r="D83" s="69" t="s">
        <v>109</v>
      </c>
      <c r="E83" s="69" t="s">
        <v>22351</v>
      </c>
      <c r="F83" s="69" t="s">
        <v>194</v>
      </c>
      <c r="G83" s="69" t="s">
        <v>195</v>
      </c>
      <c r="H83" s="69">
        <v>33.764400000000002</v>
      </c>
      <c r="I83" s="69">
        <v>2.9283399999999999</v>
      </c>
      <c r="J83" s="69">
        <v>2510</v>
      </c>
      <c r="K83" s="69">
        <v>1</v>
      </c>
      <c r="L83" s="69">
        <f>COUNTIFS(Aéroports!$C$2:$C$5193,Aéroports!$C83,Aéroports!$D$2:$D$5193,Aéroports!$D83)</f>
        <v>1</v>
      </c>
      <c r="M83" s="69" t="str">
        <f>IF(AND(Formulaire!$H$15=Aéroports!$E83,--ISNUMBER(IFERROR(SEARCH(Formulaire!$H$16,$C83,1),""))=1),MAX(M$1:M82)+1,"")</f>
        <v/>
      </c>
      <c r="N83" s="69" t="str">
        <f>IF(AND(Formulaire!$H$21=Aéroports!$E83,--ISNUMBER(IFERROR(SEARCH(Formulaire!$H$22,$C83,1),""))=1),MAX(N$1:N82)+1,"")</f>
        <v/>
      </c>
      <c r="O83" s="69" t="str">
        <f>IF(AND(Formulaire!$H$27=Aéroports!$E83,--ISNUMBER(IFERROR(SEARCH(Formulaire!$H$28,$C83,1),""))=1),MAX(O$1:O82)+1,"")</f>
        <v/>
      </c>
      <c r="Q83" s="91" t="str">
        <f>IFERROR(INDEX($C$2:$C$5193,MATCH(ROWS(M$2:M83),M$2:M$5193,0)),"")</f>
        <v/>
      </c>
      <c r="R83" s="70" t="str">
        <f>IFERROR(INDEX($C$2:$C$5193,MATCH(ROWS(N$2:N83),N$2:N$5193,0)),"")</f>
        <v/>
      </c>
      <c r="S83" s="92" t="str">
        <f>IFERROR(INDEX($C$2:$C$5193,MATCH(ROWS(O$2:O83),O$2:O$5193,0)),"")</f>
        <v/>
      </c>
    </row>
    <row r="84" spans="1:19" x14ac:dyDescent="0.25">
      <c r="A84" s="68">
        <v>231</v>
      </c>
      <c r="B84" s="68" t="s">
        <v>196</v>
      </c>
      <c r="C84" s="68" t="s">
        <v>197</v>
      </c>
      <c r="D84" s="68" t="s">
        <v>109</v>
      </c>
      <c r="E84" s="68" t="s">
        <v>22351</v>
      </c>
      <c r="F84" s="68" t="s">
        <v>198</v>
      </c>
      <c r="G84" s="68" t="s">
        <v>199</v>
      </c>
      <c r="H84" s="68">
        <v>35.623899999999999</v>
      </c>
      <c r="I84" s="68">
        <v>-0.62118300000000004</v>
      </c>
      <c r="J84" s="68">
        <v>295</v>
      </c>
      <c r="K84" s="68">
        <v>1</v>
      </c>
      <c r="L84" s="68">
        <f>COUNTIFS(Aéroports!$C$2:$C$5193,Aéroports!$C84,Aéroports!$D$2:$D$5193,Aéroports!$D84)</f>
        <v>1</v>
      </c>
      <c r="M84" s="68" t="str">
        <f>IF(AND(Formulaire!$H$15=Aéroports!$E84,--ISNUMBER(IFERROR(SEARCH(Formulaire!$H$16,$C84,1),""))=1),MAX(M$1:M83)+1,"")</f>
        <v/>
      </c>
      <c r="N84" s="68" t="str">
        <f>IF(AND(Formulaire!$H$21=Aéroports!$E84,--ISNUMBER(IFERROR(SEARCH(Formulaire!$H$22,$C84,1),""))=1),MAX(N$1:N83)+1,"")</f>
        <v/>
      </c>
      <c r="O84" s="68" t="str">
        <f>IF(AND(Formulaire!$H$27=Aéroports!$E84,--ISNUMBER(IFERROR(SEARCH(Formulaire!$H$28,$C84,1),""))=1),MAX(O$1:O83)+1,"")</f>
        <v/>
      </c>
      <c r="Q84" s="91" t="str">
        <f>IFERROR(INDEX($C$2:$C$5193,MATCH(ROWS(M$2:M84),M$2:M$5193,0)),"")</f>
        <v/>
      </c>
      <c r="R84" s="70" t="str">
        <f>IFERROR(INDEX($C$2:$C$5193,MATCH(ROWS(N$2:N84),N$2:N$5193,0)),"")</f>
        <v/>
      </c>
      <c r="S84" s="92" t="str">
        <f>IFERROR(INDEX($C$2:$C$5193,MATCH(ROWS(O$2:O84),O$2:O$5193,0)),"")</f>
        <v/>
      </c>
    </row>
    <row r="85" spans="1:19" x14ac:dyDescent="0.25">
      <c r="A85" s="69">
        <v>243</v>
      </c>
      <c r="B85" s="69" t="s">
        <v>203</v>
      </c>
      <c r="C85" s="69" t="s">
        <v>204</v>
      </c>
      <c r="D85" s="69" t="s">
        <v>109</v>
      </c>
      <c r="E85" s="69" t="s">
        <v>22351</v>
      </c>
      <c r="F85" s="69" t="s">
        <v>205</v>
      </c>
      <c r="G85" s="69" t="s">
        <v>206</v>
      </c>
      <c r="H85" s="69">
        <v>31.917200000000001</v>
      </c>
      <c r="I85" s="69">
        <v>5.4127799999999997</v>
      </c>
      <c r="J85" s="69">
        <v>492</v>
      </c>
      <c r="K85" s="69">
        <v>1</v>
      </c>
      <c r="L85" s="69">
        <f>COUNTIFS(Aéroports!$C$2:$C$5193,Aéroports!$C85,Aéroports!$D$2:$D$5193,Aéroports!$D85)</f>
        <v>1</v>
      </c>
      <c r="M85" s="69" t="str">
        <f>IF(AND(Formulaire!$H$15=Aéroports!$E85,--ISNUMBER(IFERROR(SEARCH(Formulaire!$H$16,$C85,1),""))=1),MAX(M$1:M84)+1,"")</f>
        <v/>
      </c>
      <c r="N85" s="69" t="str">
        <f>IF(AND(Formulaire!$H$21=Aéroports!$E85,--ISNUMBER(IFERROR(SEARCH(Formulaire!$H$22,$C85,1),""))=1),MAX(N$1:N84)+1,"")</f>
        <v/>
      </c>
      <c r="O85" s="69" t="str">
        <f>IF(AND(Formulaire!$H$27=Aéroports!$E85,--ISNUMBER(IFERROR(SEARCH(Formulaire!$H$28,$C85,1),""))=1),MAX(O$1:O84)+1,"")</f>
        <v/>
      </c>
      <c r="Q85" s="91" t="str">
        <f>IFERROR(INDEX($C$2:$C$5193,MATCH(ROWS(M$2:M85),M$2:M$5193,0)),"")</f>
        <v/>
      </c>
      <c r="R85" s="70" t="str">
        <f>IFERROR(INDEX($C$2:$C$5193,MATCH(ROWS(N$2:N85),N$2:N$5193,0)),"")</f>
        <v/>
      </c>
      <c r="S85" s="92" t="str">
        <f>IFERROR(INDEX($C$2:$C$5193,MATCH(ROWS(O$2:O85),O$2:O$5193,0)),"")</f>
        <v/>
      </c>
    </row>
    <row r="86" spans="1:19" x14ac:dyDescent="0.25">
      <c r="A86" s="68">
        <v>6492</v>
      </c>
      <c r="B86" s="68" t="s">
        <v>207</v>
      </c>
      <c r="C86" s="68" t="s">
        <v>208</v>
      </c>
      <c r="D86" s="68" t="s">
        <v>109</v>
      </c>
      <c r="E86" s="68" t="s">
        <v>22351</v>
      </c>
      <c r="F86" s="68" t="s">
        <v>209</v>
      </c>
      <c r="G86" s="68" t="s">
        <v>210</v>
      </c>
      <c r="H86" s="68">
        <v>36.178100000000001</v>
      </c>
      <c r="I86" s="68">
        <v>5.3244899999999999</v>
      </c>
      <c r="J86" s="68">
        <v>3360</v>
      </c>
      <c r="K86" s="68">
        <v>1</v>
      </c>
      <c r="L86" s="68">
        <f>COUNTIFS(Aéroports!$C$2:$C$5193,Aéroports!$C86,Aéroports!$D$2:$D$5193,Aéroports!$D86)</f>
        <v>1</v>
      </c>
      <c r="M86" s="68" t="str">
        <f>IF(AND(Formulaire!$H$15=Aéroports!$E86,--ISNUMBER(IFERROR(SEARCH(Formulaire!$H$16,$C86,1),""))=1),MAX(M$1:M85)+1,"")</f>
        <v/>
      </c>
      <c r="N86" s="68" t="str">
        <f>IF(AND(Formulaire!$H$21=Aéroports!$E86,--ISNUMBER(IFERROR(SEARCH(Formulaire!$H$22,$C86,1),""))=1),MAX(N$1:N85)+1,"")</f>
        <v/>
      </c>
      <c r="O86" s="68" t="str">
        <f>IF(AND(Formulaire!$H$27=Aéroports!$E86,--ISNUMBER(IFERROR(SEARCH(Formulaire!$H$28,$C86,1),""))=1),MAX(O$1:O85)+1,"")</f>
        <v/>
      </c>
      <c r="Q86" s="91" t="str">
        <f>IFERROR(INDEX($C$2:$C$5193,MATCH(ROWS(M$2:M86),M$2:M$5193,0)),"")</f>
        <v/>
      </c>
      <c r="R86" s="70" t="str">
        <f>IFERROR(INDEX($C$2:$C$5193,MATCH(ROWS(N$2:N86),N$2:N$5193,0)),"")</f>
        <v/>
      </c>
      <c r="S86" s="92" t="str">
        <f>IFERROR(INDEX($C$2:$C$5193,MATCH(ROWS(O$2:O86),O$2:O$5193,0)),"")</f>
        <v/>
      </c>
    </row>
    <row r="87" spans="1:19" x14ac:dyDescent="0.25">
      <c r="A87" s="69">
        <v>216</v>
      </c>
      <c r="B87" s="69" t="s">
        <v>211</v>
      </c>
      <c r="C87" s="69" t="s">
        <v>212</v>
      </c>
      <c r="D87" s="69" t="s">
        <v>109</v>
      </c>
      <c r="E87" s="69" t="s">
        <v>22351</v>
      </c>
      <c r="F87" s="69" t="s">
        <v>213</v>
      </c>
      <c r="G87" s="69" t="s">
        <v>214</v>
      </c>
      <c r="H87" s="69">
        <v>22.811499999999999</v>
      </c>
      <c r="I87" s="69">
        <v>5.4510800000000001</v>
      </c>
      <c r="J87" s="69">
        <v>4518</v>
      </c>
      <c r="K87" s="69">
        <v>1</v>
      </c>
      <c r="L87" s="69">
        <f>COUNTIFS(Aéroports!$C$2:$C$5193,Aéroports!$C87,Aéroports!$D$2:$D$5193,Aéroports!$D87)</f>
        <v>1</v>
      </c>
      <c r="M87" s="69" t="str">
        <f>IF(AND(Formulaire!$H$15=Aéroports!$E87,--ISNUMBER(IFERROR(SEARCH(Formulaire!$H$16,$C87,1),""))=1),MAX(M$1:M86)+1,"")</f>
        <v/>
      </c>
      <c r="N87" s="69" t="str">
        <f>IF(AND(Formulaire!$H$21=Aéroports!$E87,--ISNUMBER(IFERROR(SEARCH(Formulaire!$H$22,$C87,1),""))=1),MAX(N$1:N86)+1,"")</f>
        <v/>
      </c>
      <c r="O87" s="69" t="str">
        <f>IF(AND(Formulaire!$H$27=Aéroports!$E87,--ISNUMBER(IFERROR(SEARCH(Formulaire!$H$28,$C87,1),""))=1),MAX(O$1:O86)+1,"")</f>
        <v/>
      </c>
      <c r="Q87" s="91" t="str">
        <f>IFERROR(INDEX($C$2:$C$5193,MATCH(ROWS(M$2:M87),M$2:M$5193,0)),"")</f>
        <v/>
      </c>
      <c r="R87" s="70" t="str">
        <f>IFERROR(INDEX($C$2:$C$5193,MATCH(ROWS(N$2:N87),N$2:N$5193,0)),"")</f>
        <v/>
      </c>
      <c r="S87" s="92" t="str">
        <f>IFERROR(INDEX($C$2:$C$5193,MATCH(ROWS(O$2:O87),O$2:O$5193,0)),"")</f>
        <v/>
      </c>
    </row>
    <row r="88" spans="1:19" x14ac:dyDescent="0.25">
      <c r="A88" s="68">
        <v>222</v>
      </c>
      <c r="B88" s="68" t="s">
        <v>215</v>
      </c>
      <c r="C88" s="68" t="s">
        <v>216</v>
      </c>
      <c r="D88" s="68" t="s">
        <v>109</v>
      </c>
      <c r="E88" s="68" t="s">
        <v>22351</v>
      </c>
      <c r="F88" s="68" t="s">
        <v>217</v>
      </c>
      <c r="G88" s="68" t="s">
        <v>218</v>
      </c>
      <c r="H88" s="68">
        <v>35.431600000000003</v>
      </c>
      <c r="I88" s="68">
        <v>8.1207200000000004</v>
      </c>
      <c r="J88" s="68">
        <v>2661</v>
      </c>
      <c r="K88" s="68">
        <v>1</v>
      </c>
      <c r="L88" s="68">
        <f>COUNTIFS(Aéroports!$C$2:$C$5193,Aéroports!$C88,Aéroports!$D$2:$D$5193,Aéroports!$D88)</f>
        <v>1</v>
      </c>
      <c r="M88" s="68" t="str">
        <f>IF(AND(Formulaire!$H$15=Aéroports!$E88,--ISNUMBER(IFERROR(SEARCH(Formulaire!$H$16,$C88,1),""))=1),MAX(M$1:M87)+1,"")</f>
        <v/>
      </c>
      <c r="N88" s="68" t="str">
        <f>IF(AND(Formulaire!$H$21=Aéroports!$E88,--ISNUMBER(IFERROR(SEARCH(Formulaire!$H$22,$C88,1),""))=1),MAX(N$1:N87)+1,"")</f>
        <v/>
      </c>
      <c r="O88" s="68" t="str">
        <f>IF(AND(Formulaire!$H$27=Aéroports!$E88,--ISNUMBER(IFERROR(SEARCH(Formulaire!$H$28,$C88,1),""))=1),MAX(O$1:O87)+1,"")</f>
        <v/>
      </c>
      <c r="Q88" s="91" t="str">
        <f>IFERROR(INDEX($C$2:$C$5193,MATCH(ROWS(M$2:M88),M$2:M$5193,0)),"")</f>
        <v/>
      </c>
      <c r="R88" s="70" t="str">
        <f>IFERROR(INDEX($C$2:$C$5193,MATCH(ROWS(N$2:N88),N$2:N$5193,0)),"")</f>
        <v/>
      </c>
      <c r="S88" s="92" t="str">
        <f>IFERROR(INDEX($C$2:$C$5193,MATCH(ROWS(O$2:O88),O$2:O$5193,0)),"")</f>
        <v/>
      </c>
    </row>
    <row r="89" spans="1:19" x14ac:dyDescent="0.25">
      <c r="A89" s="69">
        <v>225</v>
      </c>
      <c r="B89" s="69" t="s">
        <v>219</v>
      </c>
      <c r="C89" s="69" t="s">
        <v>220</v>
      </c>
      <c r="D89" s="69" t="s">
        <v>109</v>
      </c>
      <c r="E89" s="69" t="s">
        <v>22351</v>
      </c>
      <c r="F89" s="69" t="s">
        <v>221</v>
      </c>
      <c r="G89" s="69" t="s">
        <v>222</v>
      </c>
      <c r="H89" s="69">
        <v>35.341099999999997</v>
      </c>
      <c r="I89" s="69">
        <v>1.46315</v>
      </c>
      <c r="J89" s="69">
        <v>3245</v>
      </c>
      <c r="K89" s="69">
        <v>1</v>
      </c>
      <c r="L89" s="69">
        <f>COUNTIFS(Aéroports!$C$2:$C$5193,Aéroports!$C89,Aéroports!$D$2:$D$5193,Aéroports!$D89)</f>
        <v>1</v>
      </c>
      <c r="M89" s="69" t="str">
        <f>IF(AND(Formulaire!$H$15=Aéroports!$E89,--ISNUMBER(IFERROR(SEARCH(Formulaire!$H$16,$C89,1),""))=1),MAX(M$1:M88)+1,"")</f>
        <v/>
      </c>
      <c r="N89" s="69" t="str">
        <f>IF(AND(Formulaire!$H$21=Aéroports!$E89,--ISNUMBER(IFERROR(SEARCH(Formulaire!$H$22,$C89,1),""))=1),MAX(N$1:N88)+1,"")</f>
        <v/>
      </c>
      <c r="O89" s="69" t="str">
        <f>IF(AND(Formulaire!$H$27=Aéroports!$E89,--ISNUMBER(IFERROR(SEARCH(Formulaire!$H$28,$C89,1),""))=1),MAX(O$1:O88)+1,"")</f>
        <v/>
      </c>
      <c r="Q89" s="91" t="str">
        <f>IFERROR(INDEX($C$2:$C$5193,MATCH(ROWS(M$2:M89),M$2:M$5193,0)),"")</f>
        <v/>
      </c>
      <c r="R89" s="70" t="str">
        <f>IFERROR(INDEX($C$2:$C$5193,MATCH(ROWS(N$2:N89),N$2:N$5193,0)),"")</f>
        <v/>
      </c>
      <c r="S89" s="92" t="str">
        <f>IFERROR(INDEX($C$2:$C$5193,MATCH(ROWS(O$2:O89),O$2:O$5193,0)),"")</f>
        <v/>
      </c>
    </row>
    <row r="90" spans="1:19" x14ac:dyDescent="0.25">
      <c r="A90" s="68">
        <v>224</v>
      </c>
      <c r="B90" s="68" t="s">
        <v>223</v>
      </c>
      <c r="C90" s="68" t="s">
        <v>224</v>
      </c>
      <c r="D90" s="68" t="s">
        <v>109</v>
      </c>
      <c r="E90" s="68" t="s">
        <v>22351</v>
      </c>
      <c r="F90" s="68" t="s">
        <v>225</v>
      </c>
      <c r="G90" s="68" t="s">
        <v>226</v>
      </c>
      <c r="H90" s="68">
        <v>32.930399999999999</v>
      </c>
      <c r="I90" s="68">
        <v>3.3115399999999999</v>
      </c>
      <c r="J90" s="68">
        <v>2540</v>
      </c>
      <c r="K90" s="68">
        <v>1</v>
      </c>
      <c r="L90" s="68">
        <f>COUNTIFS(Aéroports!$C$2:$C$5193,Aéroports!$C90,Aéroports!$D$2:$D$5193,Aéroports!$D90)</f>
        <v>1</v>
      </c>
      <c r="M90" s="68" t="str">
        <f>IF(AND(Formulaire!$H$15=Aéroports!$E90,--ISNUMBER(IFERROR(SEARCH(Formulaire!$H$16,$C90,1),""))=1),MAX(M$1:M89)+1,"")</f>
        <v/>
      </c>
      <c r="N90" s="68" t="str">
        <f>IF(AND(Formulaire!$H$21=Aéroports!$E90,--ISNUMBER(IFERROR(SEARCH(Formulaire!$H$22,$C90,1),""))=1),MAX(N$1:N89)+1,"")</f>
        <v/>
      </c>
      <c r="O90" s="68" t="str">
        <f>IF(AND(Formulaire!$H$27=Aéroports!$E90,--ISNUMBER(IFERROR(SEARCH(Formulaire!$H$28,$C90,1),""))=1),MAX(O$1:O89)+1,"")</f>
        <v/>
      </c>
      <c r="Q90" s="91" t="str">
        <f>IFERROR(INDEX($C$2:$C$5193,MATCH(ROWS(M$2:M90),M$2:M$5193,0)),"")</f>
        <v/>
      </c>
      <c r="R90" s="70" t="str">
        <f>IFERROR(INDEX($C$2:$C$5193,MATCH(ROWS(N$2:N90),N$2:N$5193,0)),"")</f>
        <v/>
      </c>
      <c r="S90" s="92" t="str">
        <f>IFERROR(INDEX($C$2:$C$5193,MATCH(ROWS(O$2:O90),O$2:O$5193,0)),"")</f>
        <v/>
      </c>
    </row>
    <row r="91" spans="1:19" x14ac:dyDescent="0.25">
      <c r="A91" s="69">
        <v>242</v>
      </c>
      <c r="B91" s="69" t="s">
        <v>227</v>
      </c>
      <c r="C91" s="69" t="s">
        <v>228</v>
      </c>
      <c r="D91" s="69" t="s">
        <v>109</v>
      </c>
      <c r="E91" s="69" t="s">
        <v>22351</v>
      </c>
      <c r="F91" s="69" t="s">
        <v>229</v>
      </c>
      <c r="G91" s="69" t="s">
        <v>230</v>
      </c>
      <c r="H91" s="69">
        <v>29.237100000000002</v>
      </c>
      <c r="I91" s="69">
        <v>0.27603299999999997</v>
      </c>
      <c r="J91" s="69">
        <v>1027</v>
      </c>
      <c r="K91" s="69">
        <v>1</v>
      </c>
      <c r="L91" s="69">
        <f>COUNTIFS(Aéroports!$C$2:$C$5193,Aéroports!$C91,Aéroports!$D$2:$D$5193,Aéroports!$D91)</f>
        <v>1</v>
      </c>
      <c r="M91" s="69" t="str">
        <f>IF(AND(Formulaire!$H$15=Aéroports!$E91,--ISNUMBER(IFERROR(SEARCH(Formulaire!$H$16,$C91,1),""))=1),MAX(M$1:M90)+1,"")</f>
        <v/>
      </c>
      <c r="N91" s="69" t="str">
        <f>IF(AND(Formulaire!$H$21=Aéroports!$E91,--ISNUMBER(IFERROR(SEARCH(Formulaire!$H$22,$C91,1),""))=1),MAX(N$1:N90)+1,"")</f>
        <v/>
      </c>
      <c r="O91" s="69" t="str">
        <f>IF(AND(Formulaire!$H$27=Aéroports!$E91,--ISNUMBER(IFERROR(SEARCH(Formulaire!$H$28,$C91,1),""))=1),MAX(O$1:O90)+1,"")</f>
        <v/>
      </c>
      <c r="Q91" s="91" t="str">
        <f>IFERROR(INDEX($C$2:$C$5193,MATCH(ROWS(M$2:M91),M$2:M$5193,0)),"")</f>
        <v/>
      </c>
      <c r="R91" s="70" t="str">
        <f>IFERROR(INDEX($C$2:$C$5193,MATCH(ROWS(N$2:N91),N$2:N$5193,0)),"")</f>
        <v/>
      </c>
      <c r="S91" s="92" t="str">
        <f>IFERROR(INDEX($C$2:$C$5193,MATCH(ROWS(O$2:O91),O$2:O$5193,0)),"")</f>
        <v/>
      </c>
    </row>
    <row r="92" spans="1:19" x14ac:dyDescent="0.25">
      <c r="A92" s="68">
        <v>227</v>
      </c>
      <c r="B92" s="68" t="s">
        <v>231</v>
      </c>
      <c r="C92" s="68" t="s">
        <v>232</v>
      </c>
      <c r="D92" s="68" t="s">
        <v>109</v>
      </c>
      <c r="E92" s="68" t="s">
        <v>22351</v>
      </c>
      <c r="F92" s="68" t="s">
        <v>233</v>
      </c>
      <c r="G92" s="68" t="s">
        <v>234</v>
      </c>
      <c r="H92" s="68">
        <v>27.700399999999998</v>
      </c>
      <c r="I92" s="68">
        <v>-8.1670999999999996</v>
      </c>
      <c r="J92" s="68">
        <v>1453</v>
      </c>
      <c r="K92" s="68">
        <v>1</v>
      </c>
      <c r="L92" s="68">
        <f>COUNTIFS(Aéroports!$C$2:$C$5193,Aéroports!$C92,Aéroports!$D$2:$D$5193,Aéroports!$D92)</f>
        <v>1</v>
      </c>
      <c r="M92" s="68" t="str">
        <f>IF(AND(Formulaire!$H$15=Aéroports!$E92,--ISNUMBER(IFERROR(SEARCH(Formulaire!$H$16,$C92,1),""))=1),MAX(M$1:M91)+1,"")</f>
        <v/>
      </c>
      <c r="N92" s="68" t="str">
        <f>IF(AND(Formulaire!$H$21=Aéroports!$E92,--ISNUMBER(IFERROR(SEARCH(Formulaire!$H$22,$C92,1),""))=1),MAX(N$1:N91)+1,"")</f>
        <v/>
      </c>
      <c r="O92" s="68" t="str">
        <f>IF(AND(Formulaire!$H$27=Aéroports!$E92,--ISNUMBER(IFERROR(SEARCH(Formulaire!$H$28,$C92,1),""))=1),MAX(O$1:O91)+1,"")</f>
        <v/>
      </c>
      <c r="Q92" s="91" t="str">
        <f>IFERROR(INDEX($C$2:$C$5193,MATCH(ROWS(M$2:M92),M$2:M$5193,0)),"")</f>
        <v/>
      </c>
      <c r="R92" s="70" t="str">
        <f>IFERROR(INDEX($C$2:$C$5193,MATCH(ROWS(N$2:N92),N$2:N$5193,0)),"")</f>
        <v/>
      </c>
      <c r="S92" s="92" t="str">
        <f>IFERROR(INDEX($C$2:$C$5193,MATCH(ROWS(O$2:O92),O$2:O$5193,0)),"")</f>
        <v/>
      </c>
    </row>
    <row r="93" spans="1:19" x14ac:dyDescent="0.25">
      <c r="A93" s="69">
        <v>230</v>
      </c>
      <c r="B93" s="69" t="s">
        <v>235</v>
      </c>
      <c r="C93" s="69" t="s">
        <v>236</v>
      </c>
      <c r="D93" s="69" t="s">
        <v>109</v>
      </c>
      <c r="E93" s="69" t="s">
        <v>22351</v>
      </c>
      <c r="F93" s="69" t="s">
        <v>237</v>
      </c>
      <c r="G93" s="69" t="s">
        <v>238</v>
      </c>
      <c r="H93" s="69">
        <v>35.0167</v>
      </c>
      <c r="I93" s="69">
        <v>-1.45</v>
      </c>
      <c r="J93" s="69">
        <v>814</v>
      </c>
      <c r="K93" s="69">
        <v>1</v>
      </c>
      <c r="L93" s="69">
        <f>COUNTIFS(Aéroports!$C$2:$C$5193,Aéroports!$C93,Aéroports!$D$2:$D$5193,Aéroports!$D93)</f>
        <v>1</v>
      </c>
      <c r="M93" s="69" t="str">
        <f>IF(AND(Formulaire!$H$15=Aéroports!$E93,--ISNUMBER(IFERROR(SEARCH(Formulaire!$H$16,$C93,1),""))=1),MAX(M$1:M92)+1,"")</f>
        <v/>
      </c>
      <c r="N93" s="69" t="str">
        <f>IF(AND(Formulaire!$H$21=Aéroports!$E93,--ISNUMBER(IFERROR(SEARCH(Formulaire!$H$22,$C93,1),""))=1),MAX(N$1:N92)+1,"")</f>
        <v/>
      </c>
      <c r="O93" s="69" t="str">
        <f>IF(AND(Formulaire!$H$27=Aéroports!$E93,--ISNUMBER(IFERROR(SEARCH(Formulaire!$H$28,$C93,1),""))=1),MAX(O$1:O92)+1,"")</f>
        <v/>
      </c>
      <c r="Q93" s="91" t="str">
        <f>IFERROR(INDEX($C$2:$C$5193,MATCH(ROWS(M$2:M93),M$2:M$5193,0)),"")</f>
        <v/>
      </c>
      <c r="R93" s="70" t="str">
        <f>IFERROR(INDEX($C$2:$C$5193,MATCH(ROWS(N$2:N93),N$2:N$5193,0)),"")</f>
        <v/>
      </c>
      <c r="S93" s="92" t="str">
        <f>IFERROR(INDEX($C$2:$C$5193,MATCH(ROWS(O$2:O93),O$2:O$5193,0)),"")</f>
        <v/>
      </c>
    </row>
    <row r="94" spans="1:19" x14ac:dyDescent="0.25">
      <c r="A94" s="68">
        <v>240</v>
      </c>
      <c r="B94" s="68" t="s">
        <v>239</v>
      </c>
      <c r="C94" s="68" t="s">
        <v>240</v>
      </c>
      <c r="D94" s="68" t="s">
        <v>109</v>
      </c>
      <c r="E94" s="68" t="s">
        <v>22351</v>
      </c>
      <c r="F94" s="68" t="s">
        <v>241</v>
      </c>
      <c r="G94" s="68" t="s">
        <v>242</v>
      </c>
      <c r="H94" s="68">
        <v>33.067799999999998</v>
      </c>
      <c r="I94" s="68">
        <v>6.0886699999999996</v>
      </c>
      <c r="J94" s="68">
        <v>279</v>
      </c>
      <c r="K94" s="68">
        <v>1</v>
      </c>
      <c r="L94" s="68">
        <f>COUNTIFS(Aéroports!$C$2:$C$5193,Aéroports!$C94,Aéroports!$D$2:$D$5193,Aéroports!$D94)</f>
        <v>1</v>
      </c>
      <c r="M94" s="68" t="str">
        <f>IF(AND(Formulaire!$H$15=Aéroports!$E94,--ISNUMBER(IFERROR(SEARCH(Formulaire!$H$16,$C94,1),""))=1),MAX(M$1:M93)+1,"")</f>
        <v/>
      </c>
      <c r="N94" s="68" t="str">
        <f>IF(AND(Formulaire!$H$21=Aéroports!$E94,--ISNUMBER(IFERROR(SEARCH(Formulaire!$H$22,$C94,1),""))=1),MAX(N$1:N93)+1,"")</f>
        <v/>
      </c>
      <c r="O94" s="68" t="str">
        <f>IF(AND(Formulaire!$H$27=Aéroports!$E94,--ISNUMBER(IFERROR(SEARCH(Formulaire!$H$28,$C94,1),""))=1),MAX(O$1:O93)+1,"")</f>
        <v/>
      </c>
      <c r="Q94" s="91" t="str">
        <f>IFERROR(INDEX($C$2:$C$5193,MATCH(ROWS(M$2:M94),M$2:M$5193,0)),"")</f>
        <v/>
      </c>
      <c r="R94" s="70" t="str">
        <f>IFERROR(INDEX($C$2:$C$5193,MATCH(ROWS(N$2:N94),N$2:N$5193,0)),"")</f>
        <v/>
      </c>
      <c r="S94" s="92" t="str">
        <f>IFERROR(INDEX($C$2:$C$5193,MATCH(ROWS(O$2:O94),O$2:O$5193,0)),"")</f>
        <v/>
      </c>
    </row>
    <row r="95" spans="1:19" x14ac:dyDescent="0.25">
      <c r="A95" s="69">
        <v>244</v>
      </c>
      <c r="B95" s="69" t="s">
        <v>243</v>
      </c>
      <c r="C95" s="69" t="s">
        <v>244</v>
      </c>
      <c r="D95" s="69" t="s">
        <v>109</v>
      </c>
      <c r="E95" s="69" t="s">
        <v>22351</v>
      </c>
      <c r="F95" s="69" t="s">
        <v>245</v>
      </c>
      <c r="G95" s="69" t="s">
        <v>246</v>
      </c>
      <c r="H95" s="69">
        <v>28.051500000000001</v>
      </c>
      <c r="I95" s="69">
        <v>9.6429100000000005</v>
      </c>
      <c r="J95" s="69">
        <v>1847</v>
      </c>
      <c r="K95" s="69">
        <v>1</v>
      </c>
      <c r="L95" s="69">
        <f>COUNTIFS(Aéroports!$C$2:$C$5193,Aéroports!$C95,Aéroports!$D$2:$D$5193,Aéroports!$D95)</f>
        <v>1</v>
      </c>
      <c r="M95" s="69" t="str">
        <f>IF(AND(Formulaire!$H$15=Aéroports!$E95,--ISNUMBER(IFERROR(SEARCH(Formulaire!$H$16,$C95,1),""))=1),MAX(M$1:M94)+1,"")</f>
        <v/>
      </c>
      <c r="N95" s="69" t="str">
        <f>IF(AND(Formulaire!$H$21=Aéroports!$E95,--ISNUMBER(IFERROR(SEARCH(Formulaire!$H$22,$C95,1),""))=1),MAX(N$1:N94)+1,"")</f>
        <v/>
      </c>
      <c r="O95" s="69" t="str">
        <f>IF(AND(Formulaire!$H$27=Aéroports!$E95,--ISNUMBER(IFERROR(SEARCH(Formulaire!$H$28,$C95,1),""))=1),MAX(O$1:O94)+1,"")</f>
        <v/>
      </c>
      <c r="Q95" s="91" t="str">
        <f>IFERROR(INDEX($C$2:$C$5193,MATCH(ROWS(M$2:M95),M$2:M$5193,0)),"")</f>
        <v/>
      </c>
      <c r="R95" s="70" t="str">
        <f>IFERROR(INDEX($C$2:$C$5193,MATCH(ROWS(N$2:N95),N$2:N$5193,0)),"")</f>
        <v/>
      </c>
      <c r="S95" s="92" t="str">
        <f>IFERROR(INDEX($C$2:$C$5193,MATCH(ROWS(O$2:O95),O$2:O$5193,0)),"")</f>
        <v/>
      </c>
    </row>
    <row r="96" spans="1:19" x14ac:dyDescent="0.25">
      <c r="A96" s="68">
        <v>351</v>
      </c>
      <c r="B96" s="68" t="s">
        <v>22639</v>
      </c>
      <c r="C96" s="68" t="s">
        <v>7604</v>
      </c>
      <c r="D96" s="68" t="s">
        <v>7581</v>
      </c>
      <c r="E96" s="68" t="s">
        <v>22405</v>
      </c>
      <c r="F96" s="68" t="s">
        <v>22633</v>
      </c>
      <c r="G96" s="68" t="s">
        <v>7605</v>
      </c>
      <c r="H96" s="68">
        <v>52.38</v>
      </c>
      <c r="I96" s="68">
        <v>13.522500000000001</v>
      </c>
      <c r="J96" s="68">
        <v>157</v>
      </c>
      <c r="K96" s="68">
        <v>1</v>
      </c>
      <c r="L96" s="68">
        <f>COUNTIFS(Aéroports!$C$2:$C$5193,Aéroports!$C96,Aéroports!$D$2:$D$5193,Aéroports!$D96)</f>
        <v>1</v>
      </c>
      <c r="M96" s="68" t="str">
        <f>IF(AND(Formulaire!$H$15=Aéroports!$E96,--ISNUMBER(IFERROR(SEARCH(Formulaire!$H$16,$C96,1),""))=1),MAX(M$1:M95)+1,"")</f>
        <v/>
      </c>
      <c r="N96" s="68" t="str">
        <f>IF(AND(Formulaire!$H$21=Aéroports!$E96,--ISNUMBER(IFERROR(SEARCH(Formulaire!$H$22,$C96,1),""))=1),MAX(N$1:N95)+1,"")</f>
        <v/>
      </c>
      <c r="O96" s="68" t="str">
        <f>IF(AND(Formulaire!$H$27=Aéroports!$E96,--ISNUMBER(IFERROR(SEARCH(Formulaire!$H$28,$C96,1),""))=1),MAX(O$1:O95)+1,"")</f>
        <v/>
      </c>
      <c r="Q96" s="91" t="str">
        <f>IFERROR(INDEX($C$2:$C$5193,MATCH(ROWS(M$2:M96),M$2:M$5193,0)),"")</f>
        <v/>
      </c>
      <c r="R96" s="70" t="str">
        <f>IFERROR(INDEX($C$2:$C$5193,MATCH(ROWS(N$2:N96),N$2:N$5193,0)),"")</f>
        <v/>
      </c>
      <c r="S96" s="92" t="str">
        <f>IFERROR(INDEX($C$2:$C$5193,MATCH(ROWS(O$2:O96),O$2:O$5193,0)),"")</f>
        <v/>
      </c>
    </row>
    <row r="97" spans="1:19" x14ac:dyDescent="0.25">
      <c r="A97" s="68">
        <v>406</v>
      </c>
      <c r="B97" s="68" t="s">
        <v>7610</v>
      </c>
      <c r="C97" s="68" t="s">
        <v>7611</v>
      </c>
      <c r="D97" s="68" t="s">
        <v>7581</v>
      </c>
      <c r="E97" s="68" t="s">
        <v>22405</v>
      </c>
      <c r="F97" s="68" t="s">
        <v>7612</v>
      </c>
      <c r="G97" s="68" t="s">
        <v>7613</v>
      </c>
      <c r="H97" s="68">
        <v>53.59639</v>
      </c>
      <c r="I97" s="68">
        <v>6.7091669999999999</v>
      </c>
      <c r="J97" s="68">
        <v>3</v>
      </c>
      <c r="K97" s="68">
        <v>1</v>
      </c>
      <c r="L97" s="68">
        <f>COUNTIFS(Aéroports!$C$2:$C$5193,Aéroports!$C97,Aéroports!$D$2:$D$5193,Aéroports!$D97)</f>
        <v>1</v>
      </c>
      <c r="M97" s="68" t="str">
        <f>IF(AND(Formulaire!$H$15=Aéroports!$E97,--ISNUMBER(IFERROR(SEARCH(Formulaire!$H$16,$C97,1),""))=1),MAX(M$1:M96)+1,"")</f>
        <v/>
      </c>
      <c r="N97" s="68" t="str">
        <f>IF(AND(Formulaire!$H$21=Aéroports!$E97,--ISNUMBER(IFERROR(SEARCH(Formulaire!$H$22,$C97,1),""))=1),MAX(N$1:N96)+1,"")</f>
        <v/>
      </c>
      <c r="O97" s="68" t="str">
        <f>IF(AND(Formulaire!$H$27=Aéroports!$E97,--ISNUMBER(IFERROR(SEARCH(Formulaire!$H$28,$C97,1),""))=1),MAX(O$1:O96)+1,"")</f>
        <v/>
      </c>
      <c r="Q97" s="91" t="str">
        <f>IFERROR(INDEX($C$2:$C$5193,MATCH(ROWS(M$2:M97),M$2:M$5193,0)),"")</f>
        <v/>
      </c>
      <c r="R97" s="70" t="str">
        <f>IFERROR(INDEX($C$2:$C$5193,MATCH(ROWS(N$2:N97),N$2:N$5193,0)),"")</f>
        <v/>
      </c>
      <c r="S97" s="92" t="str">
        <f>IFERROR(INDEX($C$2:$C$5193,MATCH(ROWS(O$2:O97),O$2:O$5193,0)),"")</f>
        <v/>
      </c>
    </row>
    <row r="98" spans="1:19" x14ac:dyDescent="0.25">
      <c r="A98" s="68">
        <v>353</v>
      </c>
      <c r="B98" s="68" t="s">
        <v>7618</v>
      </c>
      <c r="C98" s="68" t="s">
        <v>7619</v>
      </c>
      <c r="D98" s="68" t="s">
        <v>7581</v>
      </c>
      <c r="E98" s="68" t="s">
        <v>22405</v>
      </c>
      <c r="F98" s="68" t="s">
        <v>7620</v>
      </c>
      <c r="G98" s="68" t="s">
        <v>7621</v>
      </c>
      <c r="H98" s="68">
        <v>53.047499999999999</v>
      </c>
      <c r="I98" s="68">
        <v>8.7866700000000009</v>
      </c>
      <c r="J98" s="68">
        <v>14</v>
      </c>
      <c r="K98" s="68">
        <v>1</v>
      </c>
      <c r="L98" s="68">
        <f>COUNTIFS(Aéroports!$C$2:$C$5193,Aéroports!$C98,Aéroports!$D$2:$D$5193,Aéroports!$D98)</f>
        <v>1</v>
      </c>
      <c r="M98" s="68" t="str">
        <f>IF(AND(Formulaire!$H$15=Aéroports!$E98,--ISNUMBER(IFERROR(SEARCH(Formulaire!$H$16,$C98,1),""))=1),MAX(M$1:M97)+1,"")</f>
        <v/>
      </c>
      <c r="N98" s="68" t="str">
        <f>IF(AND(Formulaire!$H$21=Aéroports!$E98,--ISNUMBER(IFERROR(SEARCH(Formulaire!$H$22,$C98,1),""))=1),MAX(N$1:N97)+1,"")</f>
        <v/>
      </c>
      <c r="O98" s="68" t="str">
        <f>IF(AND(Formulaire!$H$27=Aéroports!$E98,--ISNUMBER(IFERROR(SEARCH(Formulaire!$H$28,$C98,1),""))=1),MAX(O$1:O97)+1,"")</f>
        <v/>
      </c>
      <c r="Q98" s="91" t="str">
        <f>IFERROR(INDEX($C$2:$C$5193,MATCH(ROWS(M$2:M98),M$2:M$5193,0)),"")</f>
        <v/>
      </c>
      <c r="R98" s="70" t="str">
        <f>IFERROR(INDEX($C$2:$C$5193,MATCH(ROWS(N$2:N98),N$2:N$5193,0)),"")</f>
        <v/>
      </c>
      <c r="S98" s="92" t="str">
        <f>IFERROR(INDEX($C$2:$C$5193,MATCH(ROWS(O$2:O98),O$2:O$5193,0)),"")</f>
        <v/>
      </c>
    </row>
    <row r="99" spans="1:19" x14ac:dyDescent="0.25">
      <c r="A99" s="68">
        <v>5558</v>
      </c>
      <c r="B99" s="68" t="s">
        <v>7626</v>
      </c>
      <c r="C99" s="68" t="s">
        <v>7627</v>
      </c>
      <c r="D99" s="68" t="s">
        <v>7581</v>
      </c>
      <c r="E99" s="68" t="s">
        <v>22405</v>
      </c>
      <c r="F99" s="68" t="s">
        <v>7628</v>
      </c>
      <c r="G99" s="68" t="s">
        <v>7629</v>
      </c>
      <c r="H99" s="68">
        <v>54.153329999999997</v>
      </c>
      <c r="I99" s="68">
        <v>8.9016669999999998</v>
      </c>
      <c r="J99" s="68">
        <v>7</v>
      </c>
      <c r="K99" s="68">
        <v>1</v>
      </c>
      <c r="L99" s="68">
        <f>COUNTIFS(Aéroports!$C$2:$C$5193,Aéroports!$C99,Aéroports!$D$2:$D$5193,Aéroports!$D99)</f>
        <v>1</v>
      </c>
      <c r="M99" s="68" t="str">
        <f>IF(AND(Formulaire!$H$15=Aéroports!$E99,--ISNUMBER(IFERROR(SEARCH(Formulaire!$H$16,$C99,1),""))=1),MAX(M$1:M98)+1,"")</f>
        <v/>
      </c>
      <c r="N99" s="68" t="str">
        <f>IF(AND(Formulaire!$H$21=Aéroports!$E99,--ISNUMBER(IFERROR(SEARCH(Formulaire!$H$22,$C99,1),""))=1),MAX(N$1:N98)+1,"")</f>
        <v/>
      </c>
      <c r="O99" s="68" t="str">
        <f>IF(AND(Formulaire!$H$27=Aéroports!$E99,--ISNUMBER(IFERROR(SEARCH(Formulaire!$H$28,$C99,1),""))=1),MAX(O$1:O98)+1,"")</f>
        <v/>
      </c>
      <c r="Q99" s="91" t="str">
        <f>IFERROR(INDEX($C$2:$C$5193,MATCH(ROWS(M$2:M99),M$2:M$5193,0)),"")</f>
        <v/>
      </c>
      <c r="R99" s="70" t="str">
        <f>IFERROR(INDEX($C$2:$C$5193,MATCH(ROWS(N$2:N99),N$2:N$5193,0)),"")</f>
        <v/>
      </c>
      <c r="S99" s="92" t="str">
        <f>IFERROR(INDEX($C$2:$C$5193,MATCH(ROWS(O$2:O99),O$2:O$5193,0)),"")</f>
        <v/>
      </c>
    </row>
    <row r="100" spans="1:19" x14ac:dyDescent="0.25">
      <c r="A100" s="69">
        <v>344</v>
      </c>
      <c r="B100" s="69" t="s">
        <v>7638</v>
      </c>
      <c r="C100" s="69" t="s">
        <v>7639</v>
      </c>
      <c r="D100" s="69" t="s">
        <v>7581</v>
      </c>
      <c r="E100" s="69" t="s">
        <v>22405</v>
      </c>
      <c r="F100" s="69" t="s">
        <v>7640</v>
      </c>
      <c r="G100" s="69" t="s">
        <v>7641</v>
      </c>
      <c r="H100" s="69">
        <v>50.865900000000003</v>
      </c>
      <c r="I100" s="69">
        <v>7.1427399999999999</v>
      </c>
      <c r="J100" s="69">
        <v>302</v>
      </c>
      <c r="K100" s="69">
        <v>1</v>
      </c>
      <c r="L100" s="69">
        <f>COUNTIFS(Aéroports!$C$2:$C$5193,Aéroports!$C100,Aéroports!$D$2:$D$5193,Aéroports!$D100)</f>
        <v>1</v>
      </c>
      <c r="M100" s="69" t="str">
        <f>IF(AND(Formulaire!$H$15=Aéroports!$E100,--ISNUMBER(IFERROR(SEARCH(Formulaire!$H$16,$C100,1),""))=1),MAX(M$1:M99)+1,"")</f>
        <v/>
      </c>
      <c r="N100" s="69" t="str">
        <f>IF(AND(Formulaire!$H$21=Aéroports!$E100,--ISNUMBER(IFERROR(SEARCH(Formulaire!$H$22,$C100,1),""))=1),MAX(N$1:N99)+1,"")</f>
        <v/>
      </c>
      <c r="O100" s="69" t="str">
        <f>IF(AND(Formulaire!$H$27=Aéroports!$E100,--ISNUMBER(IFERROR(SEARCH(Formulaire!$H$28,$C100,1),""))=1),MAX(O$1:O99)+1,"")</f>
        <v/>
      </c>
      <c r="Q100" s="91" t="str">
        <f>IFERROR(INDEX($C$2:$C$5193,MATCH(ROWS(M$2:M100),M$2:M$5193,0)),"")</f>
        <v/>
      </c>
      <c r="R100" s="70" t="str">
        <f>IFERROR(INDEX($C$2:$C$5193,MATCH(ROWS(N$2:N100),N$2:N$5193,0)),"")</f>
        <v/>
      </c>
      <c r="S100" s="92" t="str">
        <f>IFERROR(INDEX($C$2:$C$5193,MATCH(ROWS(O$2:O100),O$2:O$5193,0)),"")</f>
        <v/>
      </c>
    </row>
    <row r="101" spans="1:19" x14ac:dyDescent="0.25">
      <c r="A101" s="68">
        <v>7047</v>
      </c>
      <c r="B101" s="68" t="s">
        <v>7642</v>
      </c>
      <c r="C101" s="68" t="s">
        <v>7643</v>
      </c>
      <c r="D101" s="68" t="s">
        <v>7581</v>
      </c>
      <c r="E101" s="68" t="s">
        <v>22405</v>
      </c>
      <c r="F101" s="68" t="s">
        <v>7644</v>
      </c>
      <c r="G101" s="68" t="s">
        <v>7645</v>
      </c>
      <c r="H101" s="68">
        <v>30.7044</v>
      </c>
      <c r="I101" s="68">
        <v>-87.022999999999996</v>
      </c>
      <c r="J101" s="68">
        <v>177</v>
      </c>
      <c r="K101" s="68">
        <v>-6</v>
      </c>
      <c r="L101" s="68">
        <f>COUNTIFS(Aéroports!$C$2:$C$5193,Aéroports!$C101,Aéroports!$D$2:$D$5193,Aéroports!$D101)</f>
        <v>1</v>
      </c>
      <c r="M101" s="68" t="str">
        <f>IF(AND(Formulaire!$H$15=Aéroports!$E101,--ISNUMBER(IFERROR(SEARCH(Formulaire!$H$16,$C101,1),""))=1),MAX(M$1:M100)+1,"")</f>
        <v/>
      </c>
      <c r="N101" s="68" t="str">
        <f>IF(AND(Formulaire!$H$21=Aéroports!$E101,--ISNUMBER(IFERROR(SEARCH(Formulaire!$H$22,$C101,1),""))=1),MAX(N$1:N100)+1,"")</f>
        <v/>
      </c>
      <c r="O101" s="68" t="str">
        <f>IF(AND(Formulaire!$H$27=Aéroports!$E101,--ISNUMBER(IFERROR(SEARCH(Formulaire!$H$28,$C101,1),""))=1),MAX(O$1:O100)+1,"")</f>
        <v/>
      </c>
      <c r="Q101" s="91" t="str">
        <f>IFERROR(INDEX($C$2:$C$5193,MATCH(ROWS(M$2:M101),M$2:M$5193,0)),"")</f>
        <v/>
      </c>
      <c r="R101" s="70" t="str">
        <f>IFERROR(INDEX($C$2:$C$5193,MATCH(ROWS(N$2:N101),N$2:N$5193,0)),"")</f>
        <v/>
      </c>
      <c r="S101" s="92" t="str">
        <f>IFERROR(INDEX($C$2:$C$5193,MATCH(ROWS(O$2:O101),O$2:O$5193,0)),"")</f>
        <v/>
      </c>
    </row>
    <row r="102" spans="1:19" x14ac:dyDescent="0.25">
      <c r="A102" s="68">
        <v>373</v>
      </c>
      <c r="B102" s="68" t="s">
        <v>7650</v>
      </c>
      <c r="C102" s="68" t="s">
        <v>7651</v>
      </c>
      <c r="D102" s="68" t="s">
        <v>7581</v>
      </c>
      <c r="E102" s="68" t="s">
        <v>22405</v>
      </c>
      <c r="F102" s="68" t="s">
        <v>7652</v>
      </c>
      <c r="G102" s="68" t="s">
        <v>7653</v>
      </c>
      <c r="H102" s="68">
        <v>51.518300000000004</v>
      </c>
      <c r="I102" s="68">
        <v>7.6122399999999999</v>
      </c>
      <c r="J102" s="68">
        <v>425</v>
      </c>
      <c r="K102" s="68">
        <v>1</v>
      </c>
      <c r="L102" s="68">
        <f>COUNTIFS(Aéroports!$C$2:$C$5193,Aéroports!$C102,Aéroports!$D$2:$D$5193,Aéroports!$D102)</f>
        <v>1</v>
      </c>
      <c r="M102" s="68" t="str">
        <f>IF(AND(Formulaire!$H$15=Aéroports!$E102,--ISNUMBER(IFERROR(SEARCH(Formulaire!$H$16,$C102,1),""))=1),MAX(M$1:M101)+1,"")</f>
        <v/>
      </c>
      <c r="N102" s="68" t="str">
        <f>IF(AND(Formulaire!$H$21=Aéroports!$E102,--ISNUMBER(IFERROR(SEARCH(Formulaire!$H$22,$C102,1),""))=1),MAX(N$1:N101)+1,"")</f>
        <v/>
      </c>
      <c r="O102" s="68" t="str">
        <f>IF(AND(Formulaire!$H$27=Aéroports!$E102,--ISNUMBER(IFERROR(SEARCH(Formulaire!$H$28,$C102,1),""))=1),MAX(O$1:O101)+1,"")</f>
        <v/>
      </c>
      <c r="Q102" s="91" t="str">
        <f>IFERROR(INDEX($C$2:$C$5193,MATCH(ROWS(M$2:M102),M$2:M$5193,0)),"")</f>
        <v/>
      </c>
      <c r="R102" s="70" t="str">
        <f>IFERROR(INDEX($C$2:$C$5193,MATCH(ROWS(N$2:N102),N$2:N$5193,0)),"")</f>
        <v/>
      </c>
      <c r="S102" s="92" t="str">
        <f>IFERROR(INDEX($C$2:$C$5193,MATCH(ROWS(O$2:O102),O$2:O$5193,0)),"")</f>
        <v/>
      </c>
    </row>
    <row r="103" spans="1:19" x14ac:dyDescent="0.25">
      <c r="A103" s="69">
        <v>338</v>
      </c>
      <c r="B103" s="69" t="s">
        <v>7654</v>
      </c>
      <c r="C103" s="69" t="s">
        <v>7655</v>
      </c>
      <c r="D103" s="69" t="s">
        <v>7581</v>
      </c>
      <c r="E103" s="69" t="s">
        <v>22405</v>
      </c>
      <c r="F103" s="69" t="s">
        <v>7656</v>
      </c>
      <c r="G103" s="69" t="s">
        <v>7657</v>
      </c>
      <c r="H103" s="69">
        <v>51.132800000000003</v>
      </c>
      <c r="I103" s="69">
        <v>13.767200000000001</v>
      </c>
      <c r="J103" s="69">
        <v>755</v>
      </c>
      <c r="K103" s="69">
        <v>1</v>
      </c>
      <c r="L103" s="69">
        <f>COUNTIFS(Aéroports!$C$2:$C$5193,Aéroports!$C103,Aéroports!$D$2:$D$5193,Aéroports!$D103)</f>
        <v>1</v>
      </c>
      <c r="M103" s="69" t="str">
        <f>IF(AND(Formulaire!$H$15=Aéroports!$E103,--ISNUMBER(IFERROR(SEARCH(Formulaire!$H$16,$C103,1),""))=1),MAX(M$1:M102)+1,"")</f>
        <v/>
      </c>
      <c r="N103" s="69" t="str">
        <f>IF(AND(Formulaire!$H$21=Aéroports!$E103,--ISNUMBER(IFERROR(SEARCH(Formulaire!$H$22,$C103,1),""))=1),MAX(N$1:N102)+1,"")</f>
        <v/>
      </c>
      <c r="O103" s="69" t="str">
        <f>IF(AND(Formulaire!$H$27=Aéroports!$E103,--ISNUMBER(IFERROR(SEARCH(Formulaire!$H$28,$C103,1),""))=1),MAX(O$1:O102)+1,"")</f>
        <v/>
      </c>
      <c r="Q103" s="91" t="str">
        <f>IFERROR(INDEX($C$2:$C$5193,MATCH(ROWS(M$2:M103),M$2:M$5193,0)),"")</f>
        <v/>
      </c>
      <c r="R103" s="70" t="str">
        <f>IFERROR(INDEX($C$2:$C$5193,MATCH(ROWS(N$2:N103),N$2:N$5193,0)),"")</f>
        <v/>
      </c>
      <c r="S103" s="92" t="str">
        <f>IFERROR(INDEX($C$2:$C$5193,MATCH(ROWS(O$2:O103),O$2:O$5193,0)),"")</f>
        <v/>
      </c>
    </row>
    <row r="104" spans="1:19" x14ac:dyDescent="0.25">
      <c r="A104" s="68">
        <v>345</v>
      </c>
      <c r="B104" s="68" t="s">
        <v>7658</v>
      </c>
      <c r="C104" s="68" t="s">
        <v>7659</v>
      </c>
      <c r="D104" s="68" t="s">
        <v>7581</v>
      </c>
      <c r="E104" s="68" t="s">
        <v>22405</v>
      </c>
      <c r="F104" s="68" t="s">
        <v>7660</v>
      </c>
      <c r="G104" s="68" t="s">
        <v>7661</v>
      </c>
      <c r="H104" s="68">
        <v>51.289499999999997</v>
      </c>
      <c r="I104" s="68">
        <v>6.7667799999999998</v>
      </c>
      <c r="J104" s="68">
        <v>147</v>
      </c>
      <c r="K104" s="68">
        <v>1</v>
      </c>
      <c r="L104" s="68">
        <f>COUNTIFS(Aéroports!$C$2:$C$5193,Aéroports!$C104,Aéroports!$D$2:$D$5193,Aéroports!$D104)</f>
        <v>1</v>
      </c>
      <c r="M104" s="68" t="str">
        <f>IF(AND(Formulaire!$H$15=Aéroports!$E104,--ISNUMBER(IFERROR(SEARCH(Formulaire!$H$16,$C104,1),""))=1),MAX(M$1:M103)+1,"")</f>
        <v/>
      </c>
      <c r="N104" s="68" t="str">
        <f>IF(AND(Formulaire!$H$21=Aéroports!$E104,--ISNUMBER(IFERROR(SEARCH(Formulaire!$H$22,$C104,1),""))=1),MAX(N$1:N103)+1,"")</f>
        <v/>
      </c>
      <c r="O104" s="68" t="str">
        <f>IF(AND(Formulaire!$H$27=Aéroports!$E104,--ISNUMBER(IFERROR(SEARCH(Formulaire!$H$28,$C104,1),""))=1),MAX(O$1:O103)+1,"")</f>
        <v/>
      </c>
      <c r="Q104" s="91" t="str">
        <f>IFERROR(INDEX($C$2:$C$5193,MATCH(ROWS(M$2:M104),M$2:M$5193,0)),"")</f>
        <v/>
      </c>
      <c r="R104" s="70" t="str">
        <f>IFERROR(INDEX($C$2:$C$5193,MATCH(ROWS(N$2:N104),N$2:N$5193,0)),"")</f>
        <v/>
      </c>
      <c r="S104" s="92" t="str">
        <f>IFERROR(INDEX($C$2:$C$5193,MATCH(ROWS(O$2:O104),O$2:O$5193,0)),"")</f>
        <v/>
      </c>
    </row>
    <row r="105" spans="1:19" x14ac:dyDescent="0.25">
      <c r="A105" s="69">
        <v>403</v>
      </c>
      <c r="B105" s="69" t="s">
        <v>7670</v>
      </c>
      <c r="C105" s="69" t="s">
        <v>7671</v>
      </c>
      <c r="D105" s="69" t="s">
        <v>7581</v>
      </c>
      <c r="E105" s="69" t="s">
        <v>22405</v>
      </c>
      <c r="F105" s="69" t="s">
        <v>7672</v>
      </c>
      <c r="G105" s="69" t="s">
        <v>7673</v>
      </c>
      <c r="H105" s="69">
        <v>53.391109999999998</v>
      </c>
      <c r="I105" s="69">
        <v>7.2275</v>
      </c>
      <c r="J105" s="69">
        <v>3</v>
      </c>
      <c r="K105" s="69">
        <v>1</v>
      </c>
      <c r="L105" s="69">
        <f>COUNTIFS(Aéroports!$C$2:$C$5193,Aéroports!$C105,Aéroports!$D$2:$D$5193,Aéroports!$D105)</f>
        <v>1</v>
      </c>
      <c r="M105" s="69" t="str">
        <f>IF(AND(Formulaire!$H$15=Aéroports!$E105,--ISNUMBER(IFERROR(SEARCH(Formulaire!$H$16,$C105,1),""))=1),MAX(M$1:M104)+1,"")</f>
        <v/>
      </c>
      <c r="N105" s="69" t="str">
        <f>IF(AND(Formulaire!$H$21=Aéroports!$E105,--ISNUMBER(IFERROR(SEARCH(Formulaire!$H$22,$C105,1),""))=1),MAX(N$1:N104)+1,"")</f>
        <v/>
      </c>
      <c r="O105" s="69" t="str">
        <f>IF(AND(Formulaire!$H$27=Aéroports!$E105,--ISNUMBER(IFERROR(SEARCH(Formulaire!$H$28,$C105,1),""))=1),MAX(O$1:O104)+1,"")</f>
        <v/>
      </c>
      <c r="Q105" s="91" t="str">
        <f>IFERROR(INDEX($C$2:$C$5193,MATCH(ROWS(M$2:M105),M$2:M$5193,0)),"")</f>
        <v/>
      </c>
      <c r="R105" s="70" t="str">
        <f>IFERROR(INDEX($C$2:$C$5193,MATCH(ROWS(N$2:N105),N$2:N$5193,0)),"")</f>
        <v/>
      </c>
      <c r="S105" s="92" t="str">
        <f>IFERROR(INDEX($C$2:$C$5193,MATCH(ROWS(O$2:O105),O$2:O$5193,0)),"")</f>
        <v/>
      </c>
    </row>
    <row r="106" spans="1:19" x14ac:dyDescent="0.25">
      <c r="A106" s="68">
        <v>339</v>
      </c>
      <c r="B106" s="68" t="s">
        <v>7674</v>
      </c>
      <c r="C106" s="68" t="s">
        <v>7675</v>
      </c>
      <c r="D106" s="68" t="s">
        <v>7581</v>
      </c>
      <c r="E106" s="68" t="s">
        <v>22405</v>
      </c>
      <c r="F106" s="68" t="s">
        <v>7676</v>
      </c>
      <c r="G106" s="68" t="s">
        <v>7677</v>
      </c>
      <c r="H106" s="68">
        <v>50.979799999999997</v>
      </c>
      <c r="I106" s="68">
        <v>10.9581</v>
      </c>
      <c r="J106" s="68">
        <v>1036</v>
      </c>
      <c r="K106" s="68">
        <v>1</v>
      </c>
      <c r="L106" s="68">
        <f>COUNTIFS(Aéroports!$C$2:$C$5193,Aéroports!$C106,Aéroports!$D$2:$D$5193,Aéroports!$D106)</f>
        <v>1</v>
      </c>
      <c r="M106" s="68" t="str">
        <f>IF(AND(Formulaire!$H$15=Aéroports!$E106,--ISNUMBER(IFERROR(SEARCH(Formulaire!$H$16,$C106,1),""))=1),MAX(M$1:M105)+1,"")</f>
        <v/>
      </c>
      <c r="N106" s="68" t="str">
        <f>IF(AND(Formulaire!$H$21=Aéroports!$E106,--ISNUMBER(IFERROR(SEARCH(Formulaire!$H$22,$C106,1),""))=1),MAX(N$1:N105)+1,"")</f>
        <v/>
      </c>
      <c r="O106" s="68" t="str">
        <f>IF(AND(Formulaire!$H$27=Aéroports!$E106,--ISNUMBER(IFERROR(SEARCH(Formulaire!$H$28,$C106,1),""))=1),MAX(O$1:O105)+1,"")</f>
        <v/>
      </c>
      <c r="Q106" s="91" t="str">
        <f>IFERROR(INDEX($C$2:$C$5193,MATCH(ROWS(M$2:M106),M$2:M$5193,0)),"")</f>
        <v/>
      </c>
      <c r="R106" s="70" t="str">
        <f>IFERROR(INDEX($C$2:$C$5193,MATCH(ROWS(N$2:N106),N$2:N$5193,0)),"")</f>
        <v/>
      </c>
      <c r="S106" s="92" t="str">
        <f>IFERROR(INDEX($C$2:$C$5193,MATCH(ROWS(O$2:O106),O$2:O$5193,0)),"")</f>
        <v/>
      </c>
    </row>
    <row r="107" spans="1:19" x14ac:dyDescent="0.25">
      <c r="A107" s="68">
        <v>408</v>
      </c>
      <c r="B107" s="68" t="s">
        <v>7685</v>
      </c>
      <c r="C107" s="68" t="s">
        <v>7686</v>
      </c>
      <c r="D107" s="68" t="s">
        <v>7581</v>
      </c>
      <c r="E107" s="68" t="s">
        <v>22405</v>
      </c>
      <c r="F107" s="68" t="s">
        <v>7687</v>
      </c>
      <c r="G107" s="68" t="s">
        <v>7688</v>
      </c>
      <c r="H107" s="68">
        <v>54.773330000000001</v>
      </c>
      <c r="I107" s="68">
        <v>9.3788889999999991</v>
      </c>
      <c r="J107" s="68">
        <v>131</v>
      </c>
      <c r="K107" s="68">
        <v>1</v>
      </c>
      <c r="L107" s="68">
        <f>COUNTIFS(Aéroports!$C$2:$C$5193,Aéroports!$C107,Aéroports!$D$2:$D$5193,Aéroports!$D107)</f>
        <v>1</v>
      </c>
      <c r="M107" s="68" t="str">
        <f>IF(AND(Formulaire!$H$15=Aéroports!$E107,--ISNUMBER(IFERROR(SEARCH(Formulaire!$H$16,$C107,1),""))=1),MAX(M$1:M106)+1,"")</f>
        <v/>
      </c>
      <c r="N107" s="68" t="str">
        <f>IF(AND(Formulaire!$H$21=Aéroports!$E107,--ISNUMBER(IFERROR(SEARCH(Formulaire!$H$22,$C107,1),""))=1),MAX(N$1:N106)+1,"")</f>
        <v/>
      </c>
      <c r="O107" s="68" t="str">
        <f>IF(AND(Formulaire!$H$27=Aéroports!$E107,--ISNUMBER(IFERROR(SEARCH(Formulaire!$H$28,$C107,1),""))=1),MAX(O$1:O106)+1,"")</f>
        <v/>
      </c>
      <c r="Q107" s="91" t="str">
        <f>IFERROR(INDEX($C$2:$C$5193,MATCH(ROWS(M$2:M107),M$2:M$5193,0)),"")</f>
        <v/>
      </c>
      <c r="R107" s="70" t="str">
        <f>IFERROR(INDEX($C$2:$C$5193,MATCH(ROWS(N$2:N107),N$2:N$5193,0)),"")</f>
        <v/>
      </c>
      <c r="S107" s="92" t="str">
        <f>IFERROR(INDEX($C$2:$C$5193,MATCH(ROWS(O$2:O107),O$2:O$5193,0)),"")</f>
        <v/>
      </c>
    </row>
    <row r="108" spans="1:19" x14ac:dyDescent="0.25">
      <c r="A108" s="69">
        <v>340</v>
      </c>
      <c r="B108" s="69" t="s">
        <v>7689</v>
      </c>
      <c r="C108" s="69" t="s">
        <v>7690</v>
      </c>
      <c r="D108" s="69" t="s">
        <v>7581</v>
      </c>
      <c r="E108" s="69" t="s">
        <v>22405</v>
      </c>
      <c r="F108" s="69" t="s">
        <v>7691</v>
      </c>
      <c r="G108" s="69" t="s">
        <v>7692</v>
      </c>
      <c r="H108" s="69">
        <v>50.033329999999999</v>
      </c>
      <c r="I108" s="69">
        <v>8.5705559999999998</v>
      </c>
      <c r="J108" s="69">
        <v>364</v>
      </c>
      <c r="K108" s="69">
        <v>1</v>
      </c>
      <c r="L108" s="69">
        <f>COUNTIFS(Aéroports!$C$2:$C$5193,Aéroports!$C108,Aéroports!$D$2:$D$5193,Aéroports!$D108)</f>
        <v>1</v>
      </c>
      <c r="M108" s="69" t="str">
        <f>IF(AND(Formulaire!$H$15=Aéroports!$E108,--ISNUMBER(IFERROR(SEARCH(Formulaire!$H$16,$C108,1),""))=1),MAX(M$1:M107)+1,"")</f>
        <v/>
      </c>
      <c r="N108" s="69" t="str">
        <f>IF(AND(Formulaire!$H$21=Aéroports!$E108,--ISNUMBER(IFERROR(SEARCH(Formulaire!$H$22,$C108,1),""))=1),MAX(N$1:N107)+1,"")</f>
        <v/>
      </c>
      <c r="O108" s="69" t="str">
        <f>IF(AND(Formulaire!$H$27=Aéroports!$E108,--ISNUMBER(IFERROR(SEARCH(Formulaire!$H$28,$C108,1),""))=1),MAX(O$1:O107)+1,"")</f>
        <v/>
      </c>
      <c r="Q108" s="91" t="str">
        <f>IFERROR(INDEX($C$2:$C$5193,MATCH(ROWS(M$2:M108),M$2:M$5193,0)),"")</f>
        <v/>
      </c>
      <c r="R108" s="70" t="str">
        <f>IFERROR(INDEX($C$2:$C$5193,MATCH(ROWS(N$2:N108),N$2:N$5193,0)),"")</f>
        <v/>
      </c>
      <c r="S108" s="92" t="str">
        <f>IFERROR(INDEX($C$2:$C$5193,MATCH(ROWS(O$2:O108),O$2:O$5193,0)),"")</f>
        <v/>
      </c>
    </row>
    <row r="109" spans="1:19" x14ac:dyDescent="0.25">
      <c r="A109" s="68">
        <v>382</v>
      </c>
      <c r="B109" s="68" t="s">
        <v>7693</v>
      </c>
      <c r="C109" s="68" t="s">
        <v>7694</v>
      </c>
      <c r="D109" s="68" t="s">
        <v>7581</v>
      </c>
      <c r="E109" s="68" t="s">
        <v>22405</v>
      </c>
      <c r="F109" s="68" t="s">
        <v>7695</v>
      </c>
      <c r="G109" s="68" t="s">
        <v>7696</v>
      </c>
      <c r="H109" s="68">
        <v>47.671300000000002</v>
      </c>
      <c r="I109" s="68">
        <v>9.5114900000000002</v>
      </c>
      <c r="J109" s="68">
        <v>1367</v>
      </c>
      <c r="K109" s="68">
        <v>1</v>
      </c>
      <c r="L109" s="68">
        <f>COUNTIFS(Aéroports!$C$2:$C$5193,Aéroports!$C109,Aéroports!$D$2:$D$5193,Aéroports!$D109)</f>
        <v>1</v>
      </c>
      <c r="M109" s="68" t="str">
        <f>IF(AND(Formulaire!$H$15=Aéroports!$E109,--ISNUMBER(IFERROR(SEARCH(Formulaire!$H$16,$C109,1),""))=1),MAX(M$1:M108)+1,"")</f>
        <v/>
      </c>
      <c r="N109" s="68" t="str">
        <f>IF(AND(Formulaire!$H$21=Aéroports!$E109,--ISNUMBER(IFERROR(SEARCH(Formulaire!$H$22,$C109,1),""))=1),MAX(N$1:N108)+1,"")</f>
        <v/>
      </c>
      <c r="O109" s="68" t="str">
        <f>IF(AND(Formulaire!$H$27=Aéroports!$E109,--ISNUMBER(IFERROR(SEARCH(Formulaire!$H$28,$C109,1),""))=1),MAX(O$1:O108)+1,"")</f>
        <v/>
      </c>
      <c r="Q109" s="91" t="str">
        <f>IFERROR(INDEX($C$2:$C$5193,MATCH(ROWS(M$2:M109),M$2:M$5193,0)),"")</f>
        <v/>
      </c>
      <c r="R109" s="70" t="str">
        <f>IFERROR(INDEX($C$2:$C$5193,MATCH(ROWS(N$2:N109),N$2:N$5193,0)),"")</f>
        <v/>
      </c>
      <c r="S109" s="92" t="str">
        <f>IFERROR(INDEX($C$2:$C$5193,MATCH(ROWS(O$2:O109),O$2:O$5193,0)),"")</f>
        <v/>
      </c>
    </row>
    <row r="110" spans="1:19" x14ac:dyDescent="0.25">
      <c r="A110" s="69">
        <v>355</v>
      </c>
      <c r="B110" s="69" t="s">
        <v>7713</v>
      </c>
      <c r="C110" s="69" t="s">
        <v>7714</v>
      </c>
      <c r="D110" s="69" t="s">
        <v>7581</v>
      </c>
      <c r="E110" s="69" t="s">
        <v>22405</v>
      </c>
      <c r="F110" s="69" t="s">
        <v>7715</v>
      </c>
      <c r="G110" s="69" t="s">
        <v>7716</v>
      </c>
      <c r="H110" s="69">
        <v>49.948700000000002</v>
      </c>
      <c r="I110" s="69">
        <v>7.26389</v>
      </c>
      <c r="J110" s="69">
        <v>1649</v>
      </c>
      <c r="K110" s="69">
        <v>1</v>
      </c>
      <c r="L110" s="69">
        <f>COUNTIFS(Aéroports!$C$2:$C$5193,Aéroports!$C110,Aéroports!$D$2:$D$5193,Aéroports!$D110)</f>
        <v>1</v>
      </c>
      <c r="M110" s="69" t="str">
        <f>IF(AND(Formulaire!$H$15=Aéroports!$E110,--ISNUMBER(IFERROR(SEARCH(Formulaire!$H$16,$C110,1),""))=1),MAX(M$1:M109)+1,"")</f>
        <v/>
      </c>
      <c r="N110" s="69" t="str">
        <f>IF(AND(Formulaire!$H$21=Aéroports!$E110,--ISNUMBER(IFERROR(SEARCH(Formulaire!$H$22,$C110,1),""))=1),MAX(N$1:N109)+1,"")</f>
        <v/>
      </c>
      <c r="O110" s="69" t="str">
        <f>IF(AND(Formulaire!$H$27=Aéroports!$E110,--ISNUMBER(IFERROR(SEARCH(Formulaire!$H$28,$C110,1),""))=1),MAX(O$1:O109)+1,"")</f>
        <v/>
      </c>
      <c r="Q110" s="91" t="str">
        <f>IFERROR(INDEX($C$2:$C$5193,MATCH(ROWS(M$2:M110),M$2:M$5193,0)),"")</f>
        <v/>
      </c>
      <c r="R110" s="70" t="str">
        <f>IFERROR(INDEX($C$2:$C$5193,MATCH(ROWS(N$2:N110),N$2:N$5193,0)),"")</f>
        <v/>
      </c>
      <c r="S110" s="92" t="str">
        <f>IFERROR(INDEX($C$2:$C$5193,MATCH(ROWS(O$2:O110),O$2:O$5193,0)),"")</f>
        <v/>
      </c>
    </row>
    <row r="111" spans="1:19" x14ac:dyDescent="0.25">
      <c r="A111" s="68">
        <v>342</v>
      </c>
      <c r="B111" s="68" t="s">
        <v>7717</v>
      </c>
      <c r="C111" s="68" t="s">
        <v>7718</v>
      </c>
      <c r="D111" s="68" t="s">
        <v>7581</v>
      </c>
      <c r="E111" s="68" t="s">
        <v>22405</v>
      </c>
      <c r="F111" s="68" t="s">
        <v>7719</v>
      </c>
      <c r="G111" s="68" t="s">
        <v>7720</v>
      </c>
      <c r="H111" s="68">
        <v>53.630400000000002</v>
      </c>
      <c r="I111" s="68">
        <v>9.9882299999999997</v>
      </c>
      <c r="J111" s="68">
        <v>53</v>
      </c>
      <c r="K111" s="68">
        <v>1</v>
      </c>
      <c r="L111" s="68">
        <f>COUNTIFS(Aéroports!$C$2:$C$5193,Aéroports!$C111,Aéroports!$D$2:$D$5193,Aéroports!$D111)</f>
        <v>1</v>
      </c>
      <c r="M111" s="68" t="str">
        <f>IF(AND(Formulaire!$H$15=Aéroports!$E111,--ISNUMBER(IFERROR(SEARCH(Formulaire!$H$16,$C111,1),""))=1),MAX(M$1:M110)+1,"")</f>
        <v/>
      </c>
      <c r="N111" s="68" t="str">
        <f>IF(AND(Formulaire!$H$21=Aéroports!$E111,--ISNUMBER(IFERROR(SEARCH(Formulaire!$H$22,$C111,1),""))=1),MAX(N$1:N110)+1,"")</f>
        <v/>
      </c>
      <c r="O111" s="68" t="str">
        <f>IF(AND(Formulaire!$H$27=Aéroports!$E111,--ISNUMBER(IFERROR(SEARCH(Formulaire!$H$28,$C111,1),""))=1),MAX(O$1:O110)+1,"")</f>
        <v/>
      </c>
      <c r="Q111" s="91" t="str">
        <f>IFERROR(INDEX($C$2:$C$5193,MATCH(ROWS(M$2:M111),M$2:M$5193,0)),"")</f>
        <v/>
      </c>
      <c r="R111" s="70" t="str">
        <f>IFERROR(INDEX($C$2:$C$5193,MATCH(ROWS(N$2:N111),N$2:N$5193,0)),"")</f>
        <v/>
      </c>
      <c r="S111" s="92" t="str">
        <f>IFERROR(INDEX($C$2:$C$5193,MATCH(ROWS(O$2:O111),O$2:O$5193,0)),"")</f>
        <v/>
      </c>
    </row>
    <row r="112" spans="1:19" x14ac:dyDescent="0.25">
      <c r="A112" s="68">
        <v>352</v>
      </c>
      <c r="B112" s="68" t="s">
        <v>7728</v>
      </c>
      <c r="C112" s="68" t="s">
        <v>7729</v>
      </c>
      <c r="D112" s="68" t="s">
        <v>7581</v>
      </c>
      <c r="E112" s="68" t="s">
        <v>22405</v>
      </c>
      <c r="F112" s="68" t="s">
        <v>7730</v>
      </c>
      <c r="G112" s="68" t="s">
        <v>7731</v>
      </c>
      <c r="H112" s="68">
        <v>52.461100000000002</v>
      </c>
      <c r="I112" s="68">
        <v>9.6850799999999992</v>
      </c>
      <c r="J112" s="68">
        <v>183</v>
      </c>
      <c r="K112" s="68">
        <v>1</v>
      </c>
      <c r="L112" s="68">
        <f>COUNTIFS(Aéroports!$C$2:$C$5193,Aéroports!$C112,Aéroports!$D$2:$D$5193,Aéroports!$D112)</f>
        <v>1</v>
      </c>
      <c r="M112" s="68" t="str">
        <f>IF(AND(Formulaire!$H$15=Aéroports!$E112,--ISNUMBER(IFERROR(SEARCH(Formulaire!$H$16,$C112,1),""))=1),MAX(M$1:M111)+1,"")</f>
        <v/>
      </c>
      <c r="N112" s="68" t="str">
        <f>IF(AND(Formulaire!$H$21=Aéroports!$E112,--ISNUMBER(IFERROR(SEARCH(Formulaire!$H$22,$C112,1),""))=1),MAX(N$1:N111)+1,"")</f>
        <v/>
      </c>
      <c r="O112" s="68" t="str">
        <f>IF(AND(Formulaire!$H$27=Aéroports!$E112,--ISNUMBER(IFERROR(SEARCH(Formulaire!$H$28,$C112,1),""))=1),MAX(O$1:O111)+1,"")</f>
        <v/>
      </c>
      <c r="Q112" s="91" t="str">
        <f>IFERROR(INDEX($C$2:$C$5193,MATCH(ROWS(M$2:M112),M$2:M$5193,0)),"")</f>
        <v/>
      </c>
      <c r="R112" s="70" t="str">
        <f>IFERROR(INDEX($C$2:$C$5193,MATCH(ROWS(N$2:N112),N$2:N$5193,0)),"")</f>
        <v/>
      </c>
      <c r="S112" s="92" t="str">
        <f>IFERROR(INDEX($C$2:$C$5193,MATCH(ROWS(O$2:O112),O$2:O$5193,0)),"")</f>
        <v/>
      </c>
    </row>
    <row r="113" spans="1:19" x14ac:dyDescent="0.25">
      <c r="A113" s="69">
        <v>5559</v>
      </c>
      <c r="B113" s="69" t="s">
        <v>7732</v>
      </c>
      <c r="C113" s="69" t="s">
        <v>7733</v>
      </c>
      <c r="D113" s="69" t="s">
        <v>7581</v>
      </c>
      <c r="E113" s="69" t="s">
        <v>22405</v>
      </c>
      <c r="F113" s="69" t="s">
        <v>7734</v>
      </c>
      <c r="G113" s="69" t="s">
        <v>7735</v>
      </c>
      <c r="H113" s="69">
        <v>54.185279999999999</v>
      </c>
      <c r="I113" s="69">
        <v>7.9158330000000001</v>
      </c>
      <c r="J113" s="69">
        <v>8</v>
      </c>
      <c r="K113" s="69">
        <v>1</v>
      </c>
      <c r="L113" s="69">
        <f>COUNTIFS(Aéroports!$C$2:$C$5193,Aéroports!$C113,Aéroports!$D$2:$D$5193,Aéroports!$D113)</f>
        <v>1</v>
      </c>
      <c r="M113" s="69" t="str">
        <f>IF(AND(Formulaire!$H$15=Aéroports!$E113,--ISNUMBER(IFERROR(SEARCH(Formulaire!$H$16,$C113,1),""))=1),MAX(M$1:M112)+1,"")</f>
        <v/>
      </c>
      <c r="N113" s="69" t="str">
        <f>IF(AND(Formulaire!$H$21=Aéroports!$E113,--ISNUMBER(IFERROR(SEARCH(Formulaire!$H$22,$C113,1),""))=1),MAX(N$1:N112)+1,"")</f>
        <v/>
      </c>
      <c r="O113" s="69" t="str">
        <f>IF(AND(Formulaire!$H$27=Aéroports!$E113,--ISNUMBER(IFERROR(SEARCH(Formulaire!$H$28,$C113,1),""))=1),MAX(O$1:O112)+1,"")</f>
        <v/>
      </c>
      <c r="Q113" s="91" t="str">
        <f>IFERROR(INDEX($C$2:$C$5193,MATCH(ROWS(M$2:M113),M$2:M$5193,0)),"")</f>
        <v/>
      </c>
      <c r="R113" s="70" t="str">
        <f>IFERROR(INDEX($C$2:$C$5193,MATCH(ROWS(N$2:N113),N$2:N$5193,0)),"")</f>
        <v/>
      </c>
      <c r="S113" s="92" t="str">
        <f>IFERROR(INDEX($C$2:$C$5193,MATCH(ROWS(O$2:O113),O$2:O$5193,0)),"")</f>
        <v/>
      </c>
    </row>
    <row r="114" spans="1:19" x14ac:dyDescent="0.25">
      <c r="A114" s="68">
        <v>5557</v>
      </c>
      <c r="B114" s="68" t="s">
        <v>7736</v>
      </c>
      <c r="C114" s="68" t="s">
        <v>7737</v>
      </c>
      <c r="D114" s="68" t="s">
        <v>7581</v>
      </c>
      <c r="E114" s="68" t="s">
        <v>22405</v>
      </c>
      <c r="F114" s="68" t="s">
        <v>7738</v>
      </c>
      <c r="G114" s="68" t="s">
        <v>7739</v>
      </c>
      <c r="H114" s="68">
        <v>53.878700000000002</v>
      </c>
      <c r="I114" s="68">
        <v>14.1523</v>
      </c>
      <c r="J114" s="68">
        <v>93</v>
      </c>
      <c r="K114" s="68">
        <v>1</v>
      </c>
      <c r="L114" s="68">
        <f>COUNTIFS(Aéroports!$C$2:$C$5193,Aéroports!$C114,Aéroports!$D$2:$D$5193,Aéroports!$D114)</f>
        <v>1</v>
      </c>
      <c r="M114" s="68" t="str">
        <f>IF(AND(Formulaire!$H$15=Aéroports!$E114,--ISNUMBER(IFERROR(SEARCH(Formulaire!$H$16,$C114,1),""))=1),MAX(M$1:M113)+1,"")</f>
        <v/>
      </c>
      <c r="N114" s="68" t="str">
        <f>IF(AND(Formulaire!$H$21=Aéroports!$E114,--ISNUMBER(IFERROR(SEARCH(Formulaire!$H$22,$C114,1),""))=1),MAX(N$1:N113)+1,"")</f>
        <v/>
      </c>
      <c r="O114" s="68" t="str">
        <f>IF(AND(Formulaire!$H$27=Aéroports!$E114,--ISNUMBER(IFERROR(SEARCH(Formulaire!$H$28,$C114,1),""))=1),MAX(O$1:O113)+1,"")</f>
        <v/>
      </c>
      <c r="Q114" s="91" t="str">
        <f>IFERROR(INDEX($C$2:$C$5193,MATCH(ROWS(M$2:M114),M$2:M$5193,0)),"")</f>
        <v/>
      </c>
      <c r="R114" s="70" t="str">
        <f>IFERROR(INDEX($C$2:$C$5193,MATCH(ROWS(N$2:N114),N$2:N$5193,0)),"")</f>
        <v/>
      </c>
      <c r="S114" s="92" t="str">
        <f>IFERROR(INDEX($C$2:$C$5193,MATCH(ROWS(O$2:O114),O$2:O$5193,0)),"")</f>
        <v/>
      </c>
    </row>
    <row r="115" spans="1:19" x14ac:dyDescent="0.25">
      <c r="A115" s="69">
        <v>4208</v>
      </c>
      <c r="B115" s="69" t="s">
        <v>7748</v>
      </c>
      <c r="C115" s="69" t="s">
        <v>7749</v>
      </c>
      <c r="D115" s="69" t="s">
        <v>7581</v>
      </c>
      <c r="E115" s="69" t="s">
        <v>22405</v>
      </c>
      <c r="F115" s="69" t="s">
        <v>7750</v>
      </c>
      <c r="G115" s="69" t="s">
        <v>7751</v>
      </c>
      <c r="H115" s="69">
        <v>53.681109999999997</v>
      </c>
      <c r="I115" s="69">
        <v>7.0558329999999998</v>
      </c>
      <c r="J115" s="69">
        <v>7</v>
      </c>
      <c r="K115" s="69">
        <v>1</v>
      </c>
      <c r="L115" s="69">
        <f>COUNTIFS(Aéroports!$C$2:$C$5193,Aéroports!$C115,Aéroports!$D$2:$D$5193,Aéroports!$D115)</f>
        <v>1</v>
      </c>
      <c r="M115" s="69" t="str">
        <f>IF(AND(Formulaire!$H$15=Aéroports!$E115,--ISNUMBER(IFERROR(SEARCH(Formulaire!$H$16,$C115,1),""))=1),MAX(M$1:M114)+1,"")</f>
        <v/>
      </c>
      <c r="N115" s="69" t="str">
        <f>IF(AND(Formulaire!$H$21=Aéroports!$E115,--ISNUMBER(IFERROR(SEARCH(Formulaire!$H$22,$C115,1),""))=1),MAX(N$1:N114)+1,"")</f>
        <v/>
      </c>
      <c r="O115" s="69" t="str">
        <f>IF(AND(Formulaire!$H$27=Aéroports!$E115,--ISNUMBER(IFERROR(SEARCH(Formulaire!$H$28,$C115,1),""))=1),MAX(O$1:O114)+1,"")</f>
        <v/>
      </c>
      <c r="Q115" s="91" t="str">
        <f>IFERROR(INDEX($C$2:$C$5193,MATCH(ROWS(M$2:M115),M$2:M$5193,0)),"")</f>
        <v/>
      </c>
      <c r="R115" s="70" t="str">
        <f>IFERROR(INDEX($C$2:$C$5193,MATCH(ROWS(N$2:N115),N$2:N$5193,0)),"")</f>
        <v/>
      </c>
      <c r="S115" s="92" t="str">
        <f>IFERROR(INDEX($C$2:$C$5193,MATCH(ROWS(O$2:O115),O$2:O$5193,0)),"")</f>
        <v/>
      </c>
    </row>
    <row r="116" spans="1:19" x14ac:dyDescent="0.25">
      <c r="A116" s="68">
        <v>4166</v>
      </c>
      <c r="B116" s="68" t="s">
        <v>7752</v>
      </c>
      <c r="C116" s="68" t="s">
        <v>7753</v>
      </c>
      <c r="D116" s="68" t="s">
        <v>7581</v>
      </c>
      <c r="E116" s="68" t="s">
        <v>22405</v>
      </c>
      <c r="F116" s="68" t="s">
        <v>7754</v>
      </c>
      <c r="G116" s="68" t="s">
        <v>7755</v>
      </c>
      <c r="H116" s="68">
        <v>48.779400000000003</v>
      </c>
      <c r="I116" s="68">
        <v>8.0805000000000007</v>
      </c>
      <c r="J116" s="68">
        <v>408</v>
      </c>
      <c r="K116" s="68">
        <v>1</v>
      </c>
      <c r="L116" s="68">
        <f>COUNTIFS(Aéroports!$C$2:$C$5193,Aéroports!$C116,Aéroports!$D$2:$D$5193,Aéroports!$D116)</f>
        <v>1</v>
      </c>
      <c r="M116" s="68" t="str">
        <f>IF(AND(Formulaire!$H$15=Aéroports!$E116,--ISNUMBER(IFERROR(SEARCH(Formulaire!$H$16,$C116,1),""))=1),MAX(M$1:M115)+1,"")</f>
        <v/>
      </c>
      <c r="N116" s="68" t="str">
        <f>IF(AND(Formulaire!$H$21=Aéroports!$E116,--ISNUMBER(IFERROR(SEARCH(Formulaire!$H$22,$C116,1),""))=1),MAX(N$1:N115)+1,"")</f>
        <v/>
      </c>
      <c r="O116" s="68" t="str">
        <f>IF(AND(Formulaire!$H$27=Aéroports!$E116,--ISNUMBER(IFERROR(SEARCH(Formulaire!$H$28,$C116,1),""))=1),MAX(O$1:O115)+1,"")</f>
        <v/>
      </c>
      <c r="Q116" s="91" t="str">
        <f>IFERROR(INDEX($C$2:$C$5193,MATCH(ROWS(M$2:M116),M$2:M$5193,0)),"")</f>
        <v/>
      </c>
      <c r="R116" s="70" t="str">
        <f>IFERROR(INDEX($C$2:$C$5193,MATCH(ROWS(N$2:N116),N$2:N$5193,0)),"")</f>
        <v/>
      </c>
      <c r="S116" s="92" t="str">
        <f>IFERROR(INDEX($C$2:$C$5193,MATCH(ROWS(O$2:O116),O$2:O$5193,0)),"")</f>
        <v/>
      </c>
    </row>
    <row r="117" spans="1:19" x14ac:dyDescent="0.25">
      <c r="A117" s="69">
        <v>400</v>
      </c>
      <c r="B117" s="69" t="s">
        <v>7756</v>
      </c>
      <c r="C117" s="69" t="s">
        <v>7757</v>
      </c>
      <c r="D117" s="69" t="s">
        <v>7581</v>
      </c>
      <c r="E117" s="69" t="s">
        <v>22405</v>
      </c>
      <c r="F117" s="69" t="s">
        <v>7758</v>
      </c>
      <c r="G117" s="69" t="s">
        <v>7759</v>
      </c>
      <c r="H117" s="69">
        <v>51.417270000000002</v>
      </c>
      <c r="I117" s="69">
        <v>9.3849669999999996</v>
      </c>
      <c r="J117" s="69">
        <v>820</v>
      </c>
      <c r="K117" s="69">
        <v>1</v>
      </c>
      <c r="L117" s="69">
        <f>COUNTIFS(Aéroports!$C$2:$C$5193,Aéroports!$C117,Aéroports!$D$2:$D$5193,Aéroports!$D117)</f>
        <v>1</v>
      </c>
      <c r="M117" s="69" t="str">
        <f>IF(AND(Formulaire!$H$15=Aéroports!$E117,--ISNUMBER(IFERROR(SEARCH(Formulaire!$H$16,$C117,1),""))=1),MAX(M$1:M116)+1,"")</f>
        <v/>
      </c>
      <c r="N117" s="69" t="str">
        <f>IF(AND(Formulaire!$H$21=Aéroports!$E117,--ISNUMBER(IFERROR(SEARCH(Formulaire!$H$22,$C117,1),""))=1),MAX(N$1:N116)+1,"")</f>
        <v/>
      </c>
      <c r="O117" s="69" t="str">
        <f>IF(AND(Formulaire!$H$27=Aéroports!$E117,--ISNUMBER(IFERROR(SEARCH(Formulaire!$H$28,$C117,1),""))=1),MAX(O$1:O116)+1,"")</f>
        <v/>
      </c>
      <c r="Q117" s="91" t="str">
        <f>IFERROR(INDEX($C$2:$C$5193,MATCH(ROWS(M$2:M117),M$2:M$5193,0)),"")</f>
        <v/>
      </c>
      <c r="R117" s="70" t="str">
        <f>IFERROR(INDEX($C$2:$C$5193,MATCH(ROWS(N$2:N117),N$2:N$5193,0)),"")</f>
        <v/>
      </c>
      <c r="S117" s="92" t="str">
        <f>IFERROR(INDEX($C$2:$C$5193,MATCH(ROWS(O$2:O117),O$2:O$5193,0)),"")</f>
        <v/>
      </c>
    </row>
    <row r="118" spans="1:19" x14ac:dyDescent="0.25">
      <c r="A118" s="68">
        <v>390</v>
      </c>
      <c r="B118" s="68" t="s">
        <v>7768</v>
      </c>
      <c r="C118" s="68" t="s">
        <v>7769</v>
      </c>
      <c r="D118" s="68" t="s">
        <v>7581</v>
      </c>
      <c r="E118" s="68" t="s">
        <v>22405</v>
      </c>
      <c r="F118" s="68" t="s">
        <v>7770</v>
      </c>
      <c r="G118" s="68" t="s">
        <v>7771</v>
      </c>
      <c r="H118" s="68">
        <v>50.325560000000003</v>
      </c>
      <c r="I118" s="68">
        <v>7.5286109999999997</v>
      </c>
      <c r="J118" s="68">
        <v>640</v>
      </c>
      <c r="K118" s="68">
        <v>1</v>
      </c>
      <c r="L118" s="68">
        <f>COUNTIFS(Aéroports!$C$2:$C$5193,Aéroports!$C118,Aéroports!$D$2:$D$5193,Aéroports!$D118)</f>
        <v>1</v>
      </c>
      <c r="M118" s="68" t="str">
        <f>IF(AND(Formulaire!$H$15=Aéroports!$E118,--ISNUMBER(IFERROR(SEARCH(Formulaire!$H$16,$C118,1),""))=1),MAX(M$1:M117)+1,"")</f>
        <v/>
      </c>
      <c r="N118" s="68" t="str">
        <f>IF(AND(Formulaire!$H$21=Aéroports!$E118,--ISNUMBER(IFERROR(SEARCH(Formulaire!$H$22,$C118,1),""))=1),MAX(N$1:N117)+1,"")</f>
        <v/>
      </c>
      <c r="O118" s="68" t="str">
        <f>IF(AND(Formulaire!$H$27=Aéroports!$E118,--ISNUMBER(IFERROR(SEARCH(Formulaire!$H$28,$C118,1),""))=1),MAX(O$1:O117)+1,"")</f>
        <v/>
      </c>
      <c r="Q118" s="91" t="str">
        <f>IFERROR(INDEX($C$2:$C$5193,MATCH(ROWS(M$2:M118),M$2:M$5193,0)),"")</f>
        <v/>
      </c>
      <c r="R118" s="70" t="str">
        <f>IFERROR(INDEX($C$2:$C$5193,MATCH(ROWS(N$2:N118),N$2:N$5193,0)),"")</f>
        <v/>
      </c>
      <c r="S118" s="92" t="str">
        <f>IFERROR(INDEX($C$2:$C$5193,MATCH(ROWS(O$2:O118),O$2:O$5193,0)),"")</f>
        <v/>
      </c>
    </row>
    <row r="119" spans="1:19" x14ac:dyDescent="0.25">
      <c r="A119" s="69">
        <v>772</v>
      </c>
      <c r="B119" s="69" t="s">
        <v>7772</v>
      </c>
      <c r="C119" s="69" t="s">
        <v>7773</v>
      </c>
      <c r="D119" s="69" t="s">
        <v>7581</v>
      </c>
      <c r="E119" s="69" t="s">
        <v>22405</v>
      </c>
      <c r="F119" s="69" t="s">
        <v>7774</v>
      </c>
      <c r="G119" s="69" t="s">
        <v>7775</v>
      </c>
      <c r="H119" s="69">
        <v>53.918199999999999</v>
      </c>
      <c r="I119" s="69">
        <v>12.2783</v>
      </c>
      <c r="J119" s="69">
        <v>138</v>
      </c>
      <c r="K119" s="69">
        <v>1</v>
      </c>
      <c r="L119" s="69">
        <f>COUNTIFS(Aéroports!$C$2:$C$5193,Aéroports!$C119,Aéroports!$D$2:$D$5193,Aéroports!$D119)</f>
        <v>1</v>
      </c>
      <c r="M119" s="69" t="str">
        <f>IF(AND(Formulaire!$H$15=Aéroports!$E119,--ISNUMBER(IFERROR(SEARCH(Formulaire!$H$16,$C119,1),""))=1),MAX(M$1:M118)+1,"")</f>
        <v/>
      </c>
      <c r="N119" s="69" t="str">
        <f>IF(AND(Formulaire!$H$21=Aéroports!$E119,--ISNUMBER(IFERROR(SEARCH(Formulaire!$H$22,$C119,1),""))=1),MAX(N$1:N118)+1,"")</f>
        <v/>
      </c>
      <c r="O119" s="69" t="str">
        <f>IF(AND(Formulaire!$H$27=Aéroports!$E119,--ISNUMBER(IFERROR(SEARCH(Formulaire!$H$28,$C119,1),""))=1),MAX(O$1:O118)+1,"")</f>
        <v/>
      </c>
      <c r="Q119" s="91" t="str">
        <f>IFERROR(INDEX($C$2:$C$5193,MATCH(ROWS(M$2:M119),M$2:M$5193,0)),"")</f>
        <v/>
      </c>
      <c r="R119" s="70" t="str">
        <f>IFERROR(INDEX($C$2:$C$5193,MATCH(ROWS(N$2:N119),N$2:N$5193,0)),"")</f>
        <v/>
      </c>
      <c r="S119" s="92" t="str">
        <f>IFERROR(INDEX($C$2:$C$5193,MATCH(ROWS(O$2:O119),O$2:O$5193,0)),"")</f>
        <v/>
      </c>
    </row>
    <row r="120" spans="1:19" x14ac:dyDescent="0.25">
      <c r="A120" s="69">
        <v>6975</v>
      </c>
      <c r="B120" s="69" t="s">
        <v>7780</v>
      </c>
      <c r="C120" s="69" t="s">
        <v>7781</v>
      </c>
      <c r="D120" s="69" t="s">
        <v>7581</v>
      </c>
      <c r="E120" s="69" t="s">
        <v>22405</v>
      </c>
      <c r="F120" s="69" t="s">
        <v>7782</v>
      </c>
      <c r="G120" s="69" t="s">
        <v>7783</v>
      </c>
      <c r="H120" s="69">
        <v>53.7425</v>
      </c>
      <c r="I120" s="69">
        <v>7.4977780000000003</v>
      </c>
      <c r="J120" s="69">
        <v>7</v>
      </c>
      <c r="K120" s="69">
        <v>1</v>
      </c>
      <c r="L120" s="69">
        <f>COUNTIFS(Aéroports!$C$2:$C$5193,Aéroports!$C120,Aéroports!$D$2:$D$5193,Aéroports!$D120)</f>
        <v>1</v>
      </c>
      <c r="M120" s="69" t="str">
        <f>IF(AND(Formulaire!$H$15=Aéroports!$E120,--ISNUMBER(IFERROR(SEARCH(Formulaire!$H$16,$C120,1),""))=1),MAX(M$1:M119)+1,"")</f>
        <v/>
      </c>
      <c r="N120" s="69" t="str">
        <f>IF(AND(Formulaire!$H$21=Aéroports!$E120,--ISNUMBER(IFERROR(SEARCH(Formulaire!$H$22,$C120,1),""))=1),MAX(N$1:N119)+1,"")</f>
        <v/>
      </c>
      <c r="O120" s="69" t="str">
        <f>IF(AND(Formulaire!$H$27=Aéroports!$E120,--ISNUMBER(IFERROR(SEARCH(Formulaire!$H$28,$C120,1),""))=1),MAX(O$1:O119)+1,"")</f>
        <v/>
      </c>
      <c r="Q120" s="91" t="str">
        <f>IFERROR(INDEX($C$2:$C$5193,MATCH(ROWS(M$2:M120),M$2:M$5193,0)),"")</f>
        <v/>
      </c>
      <c r="R120" s="70" t="str">
        <f>IFERROR(INDEX($C$2:$C$5193,MATCH(ROWS(N$2:N120),N$2:N$5193,0)),"")</f>
        <v/>
      </c>
      <c r="S120" s="92" t="str">
        <f>IFERROR(INDEX($C$2:$C$5193,MATCH(ROWS(O$2:O120),O$2:O$5193,0)),"")</f>
        <v/>
      </c>
    </row>
    <row r="121" spans="1:19" x14ac:dyDescent="0.25">
      <c r="A121" s="68">
        <v>348</v>
      </c>
      <c r="B121" s="68" t="s">
        <v>7784</v>
      </c>
      <c r="C121" s="68" t="s">
        <v>7785</v>
      </c>
      <c r="D121" s="68" t="s">
        <v>7581</v>
      </c>
      <c r="E121" s="68" t="s">
        <v>22405</v>
      </c>
      <c r="F121" s="68" t="s">
        <v>7786</v>
      </c>
      <c r="G121" s="68" t="s">
        <v>7787</v>
      </c>
      <c r="H121" s="68">
        <v>51.42389</v>
      </c>
      <c r="I121" s="68">
        <v>12.23639</v>
      </c>
      <c r="J121" s="68">
        <v>465</v>
      </c>
      <c r="K121" s="68">
        <v>1</v>
      </c>
      <c r="L121" s="68">
        <f>COUNTIFS(Aéroports!$C$2:$C$5193,Aéroports!$C121,Aéroports!$D$2:$D$5193,Aéroports!$D121)</f>
        <v>1</v>
      </c>
      <c r="M121" s="68" t="str">
        <f>IF(AND(Formulaire!$H$15=Aéroports!$E121,--ISNUMBER(IFERROR(SEARCH(Formulaire!$H$16,$C121,1),""))=1),MAX(M$1:M120)+1,"")</f>
        <v/>
      </c>
      <c r="N121" s="68" t="str">
        <f>IF(AND(Formulaire!$H$21=Aéroports!$E121,--ISNUMBER(IFERROR(SEARCH(Formulaire!$H$22,$C121,1),""))=1),MAX(N$1:N120)+1,"")</f>
        <v/>
      </c>
      <c r="O121" s="68" t="str">
        <f>IF(AND(Formulaire!$H$27=Aéroports!$E121,--ISNUMBER(IFERROR(SEARCH(Formulaire!$H$28,$C121,1),""))=1),MAX(O$1:O120)+1,"")</f>
        <v/>
      </c>
      <c r="Q121" s="91" t="str">
        <f>IFERROR(INDEX($C$2:$C$5193,MATCH(ROWS(M$2:M121),M$2:M$5193,0)),"")</f>
        <v/>
      </c>
      <c r="R121" s="70" t="str">
        <f>IFERROR(INDEX($C$2:$C$5193,MATCH(ROWS(N$2:N121),N$2:N$5193,0)),"")</f>
        <v/>
      </c>
      <c r="S121" s="92" t="str">
        <f>IFERROR(INDEX($C$2:$C$5193,MATCH(ROWS(O$2:O121),O$2:O$5193,0)),"")</f>
        <v/>
      </c>
    </row>
    <row r="122" spans="1:19" x14ac:dyDescent="0.25">
      <c r="A122" s="68">
        <v>364</v>
      </c>
      <c r="B122" s="68" t="s">
        <v>7792</v>
      </c>
      <c r="C122" s="68" t="s">
        <v>7793</v>
      </c>
      <c r="D122" s="68" t="s">
        <v>7581</v>
      </c>
      <c r="E122" s="68" t="s">
        <v>22405</v>
      </c>
      <c r="F122" s="68" t="s">
        <v>7794</v>
      </c>
      <c r="G122" s="68" t="s">
        <v>7795</v>
      </c>
      <c r="H122" s="68">
        <v>53.805399999999999</v>
      </c>
      <c r="I122" s="68">
        <v>10.719200000000001</v>
      </c>
      <c r="J122" s="68">
        <v>53</v>
      </c>
      <c r="K122" s="68">
        <v>1</v>
      </c>
      <c r="L122" s="68">
        <f>COUNTIFS(Aéroports!$C$2:$C$5193,Aéroports!$C122,Aéroports!$D$2:$D$5193,Aéroports!$D122)</f>
        <v>1</v>
      </c>
      <c r="M122" s="68" t="str">
        <f>IF(AND(Formulaire!$H$15=Aéroports!$E122,--ISNUMBER(IFERROR(SEARCH(Formulaire!$H$16,$C122,1),""))=1),MAX(M$1:M121)+1,"")</f>
        <v/>
      </c>
      <c r="N122" s="68" t="str">
        <f>IF(AND(Formulaire!$H$21=Aéroports!$E122,--ISNUMBER(IFERROR(SEARCH(Formulaire!$H$22,$C122,1),""))=1),MAX(N$1:N121)+1,"")</f>
        <v/>
      </c>
      <c r="O122" s="68" t="str">
        <f>IF(AND(Formulaire!$H$27=Aéroports!$E122,--ISNUMBER(IFERROR(SEARCH(Formulaire!$H$28,$C122,1),""))=1),MAX(O$1:O121)+1,"")</f>
        <v/>
      </c>
      <c r="Q122" s="91" t="str">
        <f>IFERROR(INDEX($C$2:$C$5193,MATCH(ROWS(M$2:M122),M$2:M$5193,0)),"")</f>
        <v/>
      </c>
      <c r="R122" s="70" t="str">
        <f>IFERROR(INDEX($C$2:$C$5193,MATCH(ROWS(N$2:N122),N$2:N$5193,0)),"")</f>
        <v/>
      </c>
      <c r="S122" s="92" t="str">
        <f>IFERROR(INDEX($C$2:$C$5193,MATCH(ROWS(O$2:O122),O$2:O$5193,0)),"")</f>
        <v/>
      </c>
    </row>
    <row r="123" spans="1:19" x14ac:dyDescent="0.25">
      <c r="A123" s="69">
        <v>356</v>
      </c>
      <c r="B123" s="69" t="s">
        <v>7796</v>
      </c>
      <c r="C123" s="69" t="s">
        <v>7797</v>
      </c>
      <c r="D123" s="69" t="s">
        <v>7581</v>
      </c>
      <c r="E123" s="69" t="s">
        <v>22405</v>
      </c>
      <c r="F123" s="69" t="s">
        <v>7798</v>
      </c>
      <c r="G123" s="69" t="s">
        <v>7799</v>
      </c>
      <c r="H123" s="69">
        <v>49.473059999999997</v>
      </c>
      <c r="I123" s="69">
        <v>8.5141670000000005</v>
      </c>
      <c r="J123" s="69">
        <v>308</v>
      </c>
      <c r="K123" s="69">
        <v>1</v>
      </c>
      <c r="L123" s="69">
        <f>COUNTIFS(Aéroports!$C$2:$C$5193,Aéroports!$C123,Aéroports!$D$2:$D$5193,Aéroports!$D123)</f>
        <v>1</v>
      </c>
      <c r="M123" s="69" t="str">
        <f>IF(AND(Formulaire!$H$15=Aéroports!$E123,--ISNUMBER(IFERROR(SEARCH(Formulaire!$H$16,$C123,1),""))=1),MAX(M$1:M122)+1,"")</f>
        <v/>
      </c>
      <c r="N123" s="69" t="str">
        <f>IF(AND(Formulaire!$H$21=Aéroports!$E123,--ISNUMBER(IFERROR(SEARCH(Formulaire!$H$22,$C123,1),""))=1),MAX(N$1:N122)+1,"")</f>
        <v/>
      </c>
      <c r="O123" s="69" t="str">
        <f>IF(AND(Formulaire!$H$27=Aéroports!$E123,--ISNUMBER(IFERROR(SEARCH(Formulaire!$H$28,$C123,1),""))=1),MAX(O$1:O122)+1,"")</f>
        <v/>
      </c>
      <c r="Q123" s="91" t="str">
        <f>IFERROR(INDEX($C$2:$C$5193,MATCH(ROWS(M$2:M123),M$2:M$5193,0)),"")</f>
        <v/>
      </c>
      <c r="R123" s="70" t="str">
        <f>IFERROR(INDEX($C$2:$C$5193,MATCH(ROWS(N$2:N123),N$2:N$5193,0)),"")</f>
        <v/>
      </c>
      <c r="S123" s="92" t="str">
        <f>IFERROR(INDEX($C$2:$C$5193,MATCH(ROWS(O$2:O123),O$2:O$5193,0)),"")</f>
        <v/>
      </c>
    </row>
    <row r="124" spans="1:19" x14ac:dyDescent="0.25">
      <c r="A124" s="68">
        <v>3986</v>
      </c>
      <c r="B124" s="68" t="s">
        <v>7800</v>
      </c>
      <c r="C124" s="68" t="s">
        <v>7801</v>
      </c>
      <c r="D124" s="68" t="s">
        <v>7581</v>
      </c>
      <c r="E124" s="68" t="s">
        <v>22405</v>
      </c>
      <c r="F124" s="68" t="s">
        <v>7802</v>
      </c>
      <c r="G124" s="68" t="s">
        <v>7803</v>
      </c>
      <c r="H124" s="68">
        <v>47.988799999999998</v>
      </c>
      <c r="I124" s="68">
        <v>10.2395</v>
      </c>
      <c r="J124" s="68">
        <v>2077</v>
      </c>
      <c r="K124" s="68">
        <v>1</v>
      </c>
      <c r="L124" s="68">
        <f>COUNTIFS(Aéroports!$C$2:$C$5193,Aéroports!$C124,Aéroports!$D$2:$D$5193,Aéroports!$D124)</f>
        <v>1</v>
      </c>
      <c r="M124" s="68" t="str">
        <f>IF(AND(Formulaire!$H$15=Aéroports!$E124,--ISNUMBER(IFERROR(SEARCH(Formulaire!$H$16,$C124,1),""))=1),MAX(M$1:M123)+1,"")</f>
        <v/>
      </c>
      <c r="N124" s="68" t="str">
        <f>IF(AND(Formulaire!$H$21=Aéroports!$E124,--ISNUMBER(IFERROR(SEARCH(Formulaire!$H$22,$C124,1),""))=1),MAX(N$1:N123)+1,"")</f>
        <v/>
      </c>
      <c r="O124" s="68" t="str">
        <f>IF(AND(Formulaire!$H$27=Aéroports!$E124,--ISNUMBER(IFERROR(SEARCH(Formulaire!$H$28,$C124,1),""))=1),MAX(O$1:O123)+1,"")</f>
        <v/>
      </c>
      <c r="Q124" s="91" t="str">
        <f>IFERROR(INDEX($C$2:$C$5193,MATCH(ROWS(M$2:M124),M$2:M$5193,0)),"")</f>
        <v/>
      </c>
      <c r="R124" s="70" t="str">
        <f>IFERROR(INDEX($C$2:$C$5193,MATCH(ROWS(N$2:N124),N$2:N$5193,0)),"")</f>
        <v/>
      </c>
      <c r="S124" s="92" t="str">
        <f>IFERROR(INDEX($C$2:$C$5193,MATCH(ROWS(O$2:O124),O$2:O$5193,0)),"")</f>
        <v/>
      </c>
    </row>
    <row r="125" spans="1:19" x14ac:dyDescent="0.25">
      <c r="A125" s="68">
        <v>346</v>
      </c>
      <c r="B125" s="68" t="s">
        <v>7808</v>
      </c>
      <c r="C125" s="68" t="s">
        <v>7809</v>
      </c>
      <c r="D125" s="68" t="s">
        <v>7581</v>
      </c>
      <c r="E125" s="68" t="s">
        <v>22405</v>
      </c>
      <c r="F125" s="68" t="s">
        <v>7810</v>
      </c>
      <c r="G125" s="68" t="s">
        <v>7811</v>
      </c>
      <c r="H125" s="68">
        <v>48.3538</v>
      </c>
      <c r="I125" s="68">
        <v>11.786099999999999</v>
      </c>
      <c r="J125" s="68">
        <v>1487</v>
      </c>
      <c r="K125" s="68">
        <v>1</v>
      </c>
      <c r="L125" s="68">
        <f>COUNTIFS(Aéroports!$C$2:$C$5193,Aéroports!$C125,Aéroports!$D$2:$D$5193,Aéroports!$D125)</f>
        <v>1</v>
      </c>
      <c r="M125" s="68" t="str">
        <f>IF(AND(Formulaire!$H$15=Aéroports!$E125,--ISNUMBER(IFERROR(SEARCH(Formulaire!$H$16,$C125,1),""))=1),MAX(M$1:M124)+1,"")</f>
        <v/>
      </c>
      <c r="N125" s="68" t="str">
        <f>IF(AND(Formulaire!$H$21=Aéroports!$E125,--ISNUMBER(IFERROR(SEARCH(Formulaire!$H$22,$C125,1),""))=1),MAX(N$1:N124)+1,"")</f>
        <v/>
      </c>
      <c r="O125" s="68" t="str">
        <f>IF(AND(Formulaire!$H$27=Aéroports!$E125,--ISNUMBER(IFERROR(SEARCH(Formulaire!$H$28,$C125,1),""))=1),MAX(O$1:O124)+1,"")</f>
        <v/>
      </c>
      <c r="Q125" s="91" t="str">
        <f>IFERROR(INDEX($C$2:$C$5193,MATCH(ROWS(M$2:M125),M$2:M$5193,0)),"")</f>
        <v/>
      </c>
      <c r="R125" s="70" t="str">
        <f>IFERROR(INDEX($C$2:$C$5193,MATCH(ROWS(N$2:N125),N$2:N$5193,0)),"")</f>
        <v/>
      </c>
      <c r="S125" s="92" t="str">
        <f>IFERROR(INDEX($C$2:$C$5193,MATCH(ROWS(O$2:O125),O$2:O$5193,0)),"")</f>
        <v/>
      </c>
    </row>
    <row r="126" spans="1:19" x14ac:dyDescent="0.25">
      <c r="A126" s="69">
        <v>341</v>
      </c>
      <c r="B126" s="69" t="s">
        <v>7812</v>
      </c>
      <c r="C126" s="69" t="s">
        <v>7813</v>
      </c>
      <c r="D126" s="69" t="s">
        <v>7581</v>
      </c>
      <c r="E126" s="69" t="s">
        <v>22405</v>
      </c>
      <c r="F126" s="69" t="s">
        <v>7814</v>
      </c>
      <c r="G126" s="69" t="s">
        <v>7815</v>
      </c>
      <c r="H126" s="69">
        <v>52.134599999999999</v>
      </c>
      <c r="I126" s="69">
        <v>7.6848299999999998</v>
      </c>
      <c r="J126" s="69">
        <v>160</v>
      </c>
      <c r="K126" s="69">
        <v>1</v>
      </c>
      <c r="L126" s="69">
        <f>COUNTIFS(Aéroports!$C$2:$C$5193,Aéroports!$C126,Aéroports!$D$2:$D$5193,Aéroports!$D126)</f>
        <v>1</v>
      </c>
      <c r="M126" s="69" t="str">
        <f>IF(AND(Formulaire!$H$15=Aéroports!$E126,--ISNUMBER(IFERROR(SEARCH(Formulaire!$H$16,$C126,1),""))=1),MAX(M$1:M125)+1,"")</f>
        <v/>
      </c>
      <c r="N126" s="69" t="str">
        <f>IF(AND(Formulaire!$H$21=Aéroports!$E126,--ISNUMBER(IFERROR(SEARCH(Formulaire!$H$22,$C126,1),""))=1),MAX(N$1:N125)+1,"")</f>
        <v/>
      </c>
      <c r="O126" s="69" t="str">
        <f>IF(AND(Formulaire!$H$27=Aéroports!$E126,--ISNUMBER(IFERROR(SEARCH(Formulaire!$H$28,$C126,1),""))=1),MAX(O$1:O125)+1,"")</f>
        <v/>
      </c>
      <c r="Q126" s="91" t="str">
        <f>IFERROR(INDEX($C$2:$C$5193,MATCH(ROWS(M$2:M126),M$2:M$5193,0)),"")</f>
        <v/>
      </c>
      <c r="R126" s="70" t="str">
        <f>IFERROR(INDEX($C$2:$C$5193,MATCH(ROWS(N$2:N126),N$2:N$5193,0)),"")</f>
        <v/>
      </c>
      <c r="S126" s="92" t="str">
        <f>IFERROR(INDEX($C$2:$C$5193,MATCH(ROWS(O$2:O126),O$2:O$5193,0)),"")</f>
        <v/>
      </c>
    </row>
    <row r="127" spans="1:19" x14ac:dyDescent="0.25">
      <c r="A127" s="68">
        <v>347</v>
      </c>
      <c r="B127" s="68" t="s">
        <v>7832</v>
      </c>
      <c r="C127" s="68" t="s">
        <v>7833</v>
      </c>
      <c r="D127" s="68" t="s">
        <v>7581</v>
      </c>
      <c r="E127" s="68" t="s">
        <v>22405</v>
      </c>
      <c r="F127" s="68" t="s">
        <v>7834</v>
      </c>
      <c r="G127" s="68" t="s">
        <v>7835</v>
      </c>
      <c r="H127" s="68">
        <v>49.498699999999999</v>
      </c>
      <c r="I127" s="68">
        <v>11.078060000000001</v>
      </c>
      <c r="J127" s="68">
        <v>1046</v>
      </c>
      <c r="K127" s="68">
        <v>1</v>
      </c>
      <c r="L127" s="68">
        <f>COUNTIFS(Aéroports!$C$2:$C$5193,Aéroports!$C127,Aéroports!$D$2:$D$5193,Aéroports!$D127)</f>
        <v>1</v>
      </c>
      <c r="M127" s="68" t="str">
        <f>IF(AND(Formulaire!$H$15=Aéroports!$E127,--ISNUMBER(IFERROR(SEARCH(Formulaire!$H$16,$C127,1),""))=1),MAX(M$1:M126)+1,"")</f>
        <v/>
      </c>
      <c r="N127" s="68" t="str">
        <f>IF(AND(Formulaire!$H$21=Aéroports!$E127,--ISNUMBER(IFERROR(SEARCH(Formulaire!$H$22,$C127,1),""))=1),MAX(N$1:N126)+1,"")</f>
        <v/>
      </c>
      <c r="O127" s="68" t="str">
        <f>IF(AND(Formulaire!$H$27=Aéroports!$E127,--ISNUMBER(IFERROR(SEARCH(Formulaire!$H$28,$C127,1),""))=1),MAX(O$1:O126)+1,"")</f>
        <v/>
      </c>
      <c r="Q127" s="91" t="str">
        <f>IFERROR(INDEX($C$2:$C$5193,MATCH(ROWS(M$2:M127),M$2:M$5193,0)),"")</f>
        <v/>
      </c>
      <c r="R127" s="70" t="str">
        <f>IFERROR(INDEX($C$2:$C$5193,MATCH(ROWS(N$2:N127),N$2:N$5193,0)),"")</f>
        <v/>
      </c>
      <c r="S127" s="92" t="str">
        <f>IFERROR(INDEX($C$2:$C$5193,MATCH(ROWS(O$2:O127),O$2:O$5193,0)),"")</f>
        <v/>
      </c>
    </row>
    <row r="128" spans="1:19" x14ac:dyDescent="0.25">
      <c r="A128" s="68">
        <v>371</v>
      </c>
      <c r="B128" s="68" t="s">
        <v>7840</v>
      </c>
      <c r="C128" s="68" t="s">
        <v>7841</v>
      </c>
      <c r="D128" s="68" t="s">
        <v>7581</v>
      </c>
      <c r="E128" s="68" t="s">
        <v>22405</v>
      </c>
      <c r="F128" s="68" t="s">
        <v>7842</v>
      </c>
      <c r="G128" s="68" t="s">
        <v>7843</v>
      </c>
      <c r="H128" s="68">
        <v>51.614100000000001</v>
      </c>
      <c r="I128" s="68">
        <v>8.61632</v>
      </c>
      <c r="J128" s="68">
        <v>699</v>
      </c>
      <c r="K128" s="68">
        <v>1</v>
      </c>
      <c r="L128" s="68">
        <f>COUNTIFS(Aéroports!$C$2:$C$5193,Aéroports!$C128,Aéroports!$D$2:$D$5193,Aéroports!$D128)</f>
        <v>1</v>
      </c>
      <c r="M128" s="68" t="str">
        <f>IF(AND(Formulaire!$H$15=Aéroports!$E128,--ISNUMBER(IFERROR(SEARCH(Formulaire!$H$16,$C128,1),""))=1),MAX(M$1:M127)+1,"")</f>
        <v/>
      </c>
      <c r="N128" s="68" t="str">
        <f>IF(AND(Formulaire!$H$21=Aéroports!$E128,--ISNUMBER(IFERROR(SEARCH(Formulaire!$H$22,$C128,1),""))=1),MAX(N$1:N127)+1,"")</f>
        <v/>
      </c>
      <c r="O128" s="68" t="str">
        <f>IF(AND(Formulaire!$H$27=Aéroports!$E128,--ISNUMBER(IFERROR(SEARCH(Formulaire!$H$28,$C128,1),""))=1),MAX(O$1:O127)+1,"")</f>
        <v/>
      </c>
      <c r="Q128" s="91" t="str">
        <f>IFERROR(INDEX($C$2:$C$5193,MATCH(ROWS(M$2:M128),M$2:M$5193,0)),"")</f>
        <v/>
      </c>
      <c r="R128" s="70" t="str">
        <f>IFERROR(INDEX($C$2:$C$5193,MATCH(ROWS(N$2:N128),N$2:N$5193,0)),"")</f>
        <v/>
      </c>
      <c r="S128" s="92" t="str">
        <f>IFERROR(INDEX($C$2:$C$5193,MATCH(ROWS(O$2:O128),O$2:O$5193,0)),"")</f>
        <v/>
      </c>
    </row>
    <row r="129" spans="1:19" x14ac:dyDescent="0.25">
      <c r="A129" s="68">
        <v>6423</v>
      </c>
      <c r="B129" s="68" t="s">
        <v>7856</v>
      </c>
      <c r="C129" s="68" t="s">
        <v>7857</v>
      </c>
      <c r="D129" s="68" t="s">
        <v>7581</v>
      </c>
      <c r="E129" s="68" t="s">
        <v>22405</v>
      </c>
      <c r="F129" s="68" t="s">
        <v>7858</v>
      </c>
      <c r="G129" s="68" t="s">
        <v>7859</v>
      </c>
      <c r="H129" s="68">
        <v>54.383330000000001</v>
      </c>
      <c r="I129" s="68">
        <v>13.325559999999999</v>
      </c>
      <c r="J129" s="68">
        <v>69</v>
      </c>
      <c r="K129" s="68">
        <v>1</v>
      </c>
      <c r="L129" s="68">
        <f>COUNTIFS(Aéroports!$C$2:$C$5193,Aéroports!$C129,Aéroports!$D$2:$D$5193,Aéroports!$D129)</f>
        <v>1</v>
      </c>
      <c r="M129" s="68" t="str">
        <f>IF(AND(Formulaire!$H$15=Aéroports!$E129,--ISNUMBER(IFERROR(SEARCH(Formulaire!$H$16,$C129,1),""))=1),MAX(M$1:M128)+1,"")</f>
        <v/>
      </c>
      <c r="N129" s="68" t="str">
        <f>IF(AND(Formulaire!$H$21=Aéroports!$E129,--ISNUMBER(IFERROR(SEARCH(Formulaire!$H$22,$C129,1),""))=1),MAX(N$1:N128)+1,"")</f>
        <v/>
      </c>
      <c r="O129" s="68" t="str">
        <f>IF(AND(Formulaire!$H$27=Aéroports!$E129,--ISNUMBER(IFERROR(SEARCH(Formulaire!$H$28,$C129,1),""))=1),MAX(O$1:O128)+1,"")</f>
        <v/>
      </c>
      <c r="Q129" s="91" t="str">
        <f>IFERROR(INDEX($C$2:$C$5193,MATCH(ROWS(M$2:M129),M$2:M$5193,0)),"")</f>
        <v/>
      </c>
      <c r="R129" s="70" t="str">
        <f>IFERROR(INDEX($C$2:$C$5193,MATCH(ROWS(N$2:N129),N$2:N$5193,0)),"")</f>
        <v/>
      </c>
      <c r="S129" s="92" t="str">
        <f>IFERROR(INDEX($C$2:$C$5193,MATCH(ROWS(O$2:O129),O$2:O$5193,0)),"")</f>
        <v/>
      </c>
    </row>
    <row r="130" spans="1:19" x14ac:dyDescent="0.25">
      <c r="A130" s="69">
        <v>349</v>
      </c>
      <c r="B130" s="69" t="s">
        <v>7860</v>
      </c>
      <c r="C130" s="69" t="s">
        <v>7861</v>
      </c>
      <c r="D130" s="69" t="s">
        <v>7581</v>
      </c>
      <c r="E130" s="69" t="s">
        <v>22405</v>
      </c>
      <c r="F130" s="69" t="s">
        <v>7862</v>
      </c>
      <c r="G130" s="69" t="s">
        <v>7863</v>
      </c>
      <c r="H130" s="69">
        <v>49.214599999999997</v>
      </c>
      <c r="I130" s="69">
        <v>7.1095100000000002</v>
      </c>
      <c r="J130" s="69">
        <v>1058</v>
      </c>
      <c r="K130" s="69">
        <v>1</v>
      </c>
      <c r="L130" s="69">
        <f>COUNTIFS(Aéroports!$C$2:$C$5193,Aéroports!$C130,Aéroports!$D$2:$D$5193,Aéroports!$D130)</f>
        <v>1</v>
      </c>
      <c r="M130" s="69" t="str">
        <f>IF(AND(Formulaire!$H$15=Aéroports!$E130,--ISNUMBER(IFERROR(SEARCH(Formulaire!$H$16,$C130,1),""))=1),MAX(M$1:M129)+1,"")</f>
        <v/>
      </c>
      <c r="N130" s="69" t="str">
        <f>IF(AND(Formulaire!$H$21=Aéroports!$E130,--ISNUMBER(IFERROR(SEARCH(Formulaire!$H$22,$C130,1),""))=1),MAX(N$1:N129)+1,"")</f>
        <v/>
      </c>
      <c r="O130" s="69" t="str">
        <f>IF(AND(Formulaire!$H$27=Aéroports!$E130,--ISNUMBER(IFERROR(SEARCH(Formulaire!$H$28,$C130,1),""))=1),MAX(O$1:O129)+1,"")</f>
        <v/>
      </c>
      <c r="Q130" s="91" t="str">
        <f>IFERROR(INDEX($C$2:$C$5193,MATCH(ROWS(M$2:M130),M$2:M$5193,0)),"")</f>
        <v/>
      </c>
      <c r="R130" s="70" t="str">
        <f>IFERROR(INDEX($C$2:$C$5193,MATCH(ROWS(N$2:N130),N$2:N$5193,0)),"")</f>
        <v/>
      </c>
      <c r="S130" s="92" t="str">
        <f>IFERROR(INDEX($C$2:$C$5193,MATCH(ROWS(O$2:O130),O$2:O$5193,0)),"")</f>
        <v/>
      </c>
    </row>
    <row r="131" spans="1:19" x14ac:dyDescent="0.25">
      <c r="A131" s="69">
        <v>350</v>
      </c>
      <c r="B131" s="69" t="s">
        <v>7884</v>
      </c>
      <c r="C131" s="69" t="s">
        <v>7885</v>
      </c>
      <c r="D131" s="69" t="s">
        <v>7581</v>
      </c>
      <c r="E131" s="69" t="s">
        <v>22405</v>
      </c>
      <c r="F131" s="69" t="s">
        <v>7886</v>
      </c>
      <c r="G131" s="69" t="s">
        <v>7887</v>
      </c>
      <c r="H131" s="69">
        <v>48.689900000000002</v>
      </c>
      <c r="I131" s="69">
        <v>9.2219599999999993</v>
      </c>
      <c r="J131" s="69">
        <v>1276</v>
      </c>
      <c r="K131" s="69">
        <v>1</v>
      </c>
      <c r="L131" s="69">
        <f>COUNTIFS(Aéroports!$C$2:$C$5193,Aéroports!$C131,Aéroports!$D$2:$D$5193,Aéroports!$D131)</f>
        <v>1</v>
      </c>
      <c r="M131" s="69" t="str">
        <f>IF(AND(Formulaire!$H$15=Aéroports!$E131,--ISNUMBER(IFERROR(SEARCH(Formulaire!$H$16,$C131,1),""))=1),MAX(M$1:M130)+1,"")</f>
        <v/>
      </c>
      <c r="N131" s="69" t="str">
        <f>IF(AND(Formulaire!$H$21=Aéroports!$E131,--ISNUMBER(IFERROR(SEARCH(Formulaire!$H$22,$C131,1),""))=1),MAX(N$1:N130)+1,"")</f>
        <v/>
      </c>
      <c r="O131" s="69" t="str">
        <f>IF(AND(Formulaire!$H$27=Aéroports!$E131,--ISNUMBER(IFERROR(SEARCH(Formulaire!$H$28,$C131,1),""))=1),MAX(O$1:O130)+1,"")</f>
        <v/>
      </c>
      <c r="Q131" s="91" t="str">
        <f>IFERROR(INDEX($C$2:$C$5193,MATCH(ROWS(M$2:M131),M$2:M$5193,0)),"")</f>
        <v/>
      </c>
      <c r="R131" s="70" t="str">
        <f>IFERROR(INDEX($C$2:$C$5193,MATCH(ROWS(N$2:N131),N$2:N$5193,0)),"")</f>
        <v/>
      </c>
      <c r="S131" s="92" t="str">
        <f>IFERROR(INDEX($C$2:$C$5193,MATCH(ROWS(O$2:O131),O$2:O$5193,0)),"")</f>
        <v/>
      </c>
    </row>
    <row r="132" spans="1:19" x14ac:dyDescent="0.25">
      <c r="A132" s="69">
        <v>6911</v>
      </c>
      <c r="B132" s="69" t="s">
        <v>7892</v>
      </c>
      <c r="C132" s="69" t="s">
        <v>7893</v>
      </c>
      <c r="D132" s="69" t="s">
        <v>7581</v>
      </c>
      <c r="E132" s="69" t="s">
        <v>22405</v>
      </c>
      <c r="F132" s="69" t="s">
        <v>7894</v>
      </c>
      <c r="G132" s="69" t="s">
        <v>7895</v>
      </c>
      <c r="H132" s="69">
        <v>53.782780000000002</v>
      </c>
      <c r="I132" s="69">
        <v>7.9138890000000002</v>
      </c>
      <c r="J132" s="69">
        <v>7</v>
      </c>
      <c r="K132" s="69">
        <v>1</v>
      </c>
      <c r="L132" s="69">
        <f>COUNTIFS(Aéroports!$C$2:$C$5193,Aéroports!$C132,Aéroports!$D$2:$D$5193,Aéroports!$D132)</f>
        <v>1</v>
      </c>
      <c r="M132" s="69" t="str">
        <f>IF(AND(Formulaire!$H$15=Aéroports!$E132,--ISNUMBER(IFERROR(SEARCH(Formulaire!$H$16,$C132,1),""))=1),MAX(M$1:M131)+1,"")</f>
        <v/>
      </c>
      <c r="N132" s="69" t="str">
        <f>IF(AND(Formulaire!$H$21=Aéroports!$E132,--ISNUMBER(IFERROR(SEARCH(Formulaire!$H$22,$C132,1),""))=1),MAX(N$1:N131)+1,"")</f>
        <v/>
      </c>
      <c r="O132" s="69" t="str">
        <f>IF(AND(Formulaire!$H$27=Aéroports!$E132,--ISNUMBER(IFERROR(SEARCH(Formulaire!$H$28,$C132,1),""))=1),MAX(O$1:O131)+1,"")</f>
        <v/>
      </c>
      <c r="Q132" s="91" t="str">
        <f>IFERROR(INDEX($C$2:$C$5193,MATCH(ROWS(M$2:M132),M$2:M$5193,0)),"")</f>
        <v/>
      </c>
      <c r="R132" s="70" t="str">
        <f>IFERROR(INDEX($C$2:$C$5193,MATCH(ROWS(N$2:N132),N$2:N$5193,0)),"")</f>
        <v/>
      </c>
      <c r="S132" s="92" t="str">
        <f>IFERROR(INDEX($C$2:$C$5193,MATCH(ROWS(O$2:O132),O$2:O$5193,0)),"")</f>
        <v/>
      </c>
    </row>
    <row r="133" spans="1:19" x14ac:dyDescent="0.25">
      <c r="A133" s="68">
        <v>4198</v>
      </c>
      <c r="B133" s="68" t="s">
        <v>7896</v>
      </c>
      <c r="C133" s="68" t="s">
        <v>7897</v>
      </c>
      <c r="D133" s="68" t="s">
        <v>7581</v>
      </c>
      <c r="E133" s="68" t="s">
        <v>22405</v>
      </c>
      <c r="F133" s="68" t="s">
        <v>7898</v>
      </c>
      <c r="G133" s="68" t="s">
        <v>7899</v>
      </c>
      <c r="H133" s="68">
        <v>51.602400000000003</v>
      </c>
      <c r="I133" s="68">
        <v>6.1421700000000001</v>
      </c>
      <c r="J133" s="68">
        <v>106</v>
      </c>
      <c r="K133" s="68">
        <v>1</v>
      </c>
      <c r="L133" s="68">
        <f>COUNTIFS(Aéroports!$C$2:$C$5193,Aéroports!$C133,Aéroports!$D$2:$D$5193,Aéroports!$D133)</f>
        <v>1</v>
      </c>
      <c r="M133" s="68" t="str">
        <f>IF(AND(Formulaire!$H$15=Aéroports!$E133,--ISNUMBER(IFERROR(SEARCH(Formulaire!$H$16,$C133,1),""))=1),MAX(M$1:M132)+1,"")</f>
        <v/>
      </c>
      <c r="N133" s="68" t="str">
        <f>IF(AND(Formulaire!$H$21=Aéroports!$E133,--ISNUMBER(IFERROR(SEARCH(Formulaire!$H$22,$C133,1),""))=1),MAX(N$1:N132)+1,"")</f>
        <v/>
      </c>
      <c r="O133" s="68" t="str">
        <f>IF(AND(Formulaire!$H$27=Aéroports!$E133,--ISNUMBER(IFERROR(SEARCH(Formulaire!$H$28,$C133,1),""))=1),MAX(O$1:O132)+1,"")</f>
        <v/>
      </c>
      <c r="Q133" s="91" t="str">
        <f>IFERROR(INDEX($C$2:$C$5193,MATCH(ROWS(M$2:M133),M$2:M$5193,0)),"")</f>
        <v/>
      </c>
      <c r="R133" s="70" t="str">
        <f>IFERROR(INDEX($C$2:$C$5193,MATCH(ROWS(N$2:N133),N$2:N$5193,0)),"")</f>
        <v/>
      </c>
      <c r="S133" s="92" t="str">
        <f>IFERROR(INDEX($C$2:$C$5193,MATCH(ROWS(O$2:O133),O$2:O$5193,0)),"")</f>
        <v/>
      </c>
    </row>
    <row r="134" spans="1:19" x14ac:dyDescent="0.25">
      <c r="A134" s="69">
        <v>410</v>
      </c>
      <c r="B134" s="69" t="s">
        <v>7900</v>
      </c>
      <c r="C134" s="69" t="s">
        <v>7901</v>
      </c>
      <c r="D134" s="69" t="s">
        <v>7581</v>
      </c>
      <c r="E134" s="69" t="s">
        <v>22405</v>
      </c>
      <c r="F134" s="69" t="s">
        <v>7902</v>
      </c>
      <c r="G134" s="69" t="s">
        <v>7903</v>
      </c>
      <c r="H134" s="69">
        <v>54.913200000000003</v>
      </c>
      <c r="I134" s="69">
        <v>8.3404699999999998</v>
      </c>
      <c r="J134" s="69">
        <v>51</v>
      </c>
      <c r="K134" s="69">
        <v>1</v>
      </c>
      <c r="L134" s="69">
        <f>COUNTIFS(Aéroports!$C$2:$C$5193,Aéroports!$C134,Aéroports!$D$2:$D$5193,Aéroports!$D134)</f>
        <v>1</v>
      </c>
      <c r="M134" s="69" t="str">
        <f>IF(AND(Formulaire!$H$15=Aéroports!$E134,--ISNUMBER(IFERROR(SEARCH(Formulaire!$H$16,$C134,1),""))=1),MAX(M$1:M133)+1,"")</f>
        <v/>
      </c>
      <c r="N134" s="69" t="str">
        <f>IF(AND(Formulaire!$H$21=Aéroports!$E134,--ISNUMBER(IFERROR(SEARCH(Formulaire!$H$22,$C134,1),""))=1),MAX(N$1:N133)+1,"")</f>
        <v/>
      </c>
      <c r="O134" s="69" t="str">
        <f>IF(AND(Formulaire!$H$27=Aéroports!$E134,--ISNUMBER(IFERROR(SEARCH(Formulaire!$H$28,$C134,1),""))=1),MAX(O$1:O133)+1,"")</f>
        <v/>
      </c>
      <c r="Q134" s="91" t="str">
        <f>IFERROR(INDEX($C$2:$C$5193,MATCH(ROWS(M$2:M134),M$2:M$5193,0)),"")</f>
        <v/>
      </c>
      <c r="R134" s="70" t="str">
        <f>IFERROR(INDEX($C$2:$C$5193,MATCH(ROWS(N$2:N134),N$2:N$5193,0)),"")</f>
        <v/>
      </c>
      <c r="S134" s="92" t="str">
        <f>IFERROR(INDEX($C$2:$C$5193,MATCH(ROWS(O$2:O134),O$2:O$5193,0)),"")</f>
        <v/>
      </c>
    </row>
    <row r="135" spans="1:19" x14ac:dyDescent="0.25">
      <c r="A135" s="68">
        <v>945</v>
      </c>
      <c r="B135" s="68" t="s">
        <v>255</v>
      </c>
      <c r="C135" s="68" t="s">
        <v>256</v>
      </c>
      <c r="D135" s="68" t="s">
        <v>257</v>
      </c>
      <c r="E135" s="68" t="s">
        <v>257</v>
      </c>
      <c r="F135" s="68" t="s">
        <v>258</v>
      </c>
      <c r="G135" s="68" t="s">
        <v>259</v>
      </c>
      <c r="H135" s="68">
        <v>-12.609</v>
      </c>
      <c r="I135" s="68">
        <v>13.403700000000001</v>
      </c>
      <c r="J135" s="68">
        <v>118</v>
      </c>
      <c r="K135" s="68">
        <v>1</v>
      </c>
      <c r="L135" s="68">
        <f>COUNTIFS(Aéroports!$C$2:$C$5193,Aéroports!$C135,Aéroports!$D$2:$D$5193,Aéroports!$D135)</f>
        <v>1</v>
      </c>
      <c r="M135" s="68" t="str">
        <f>IF(AND(Formulaire!$H$15=Aéroports!$E135,--ISNUMBER(IFERROR(SEARCH(Formulaire!$H$16,$C135,1),""))=1),MAX(M$1:M134)+1,"")</f>
        <v/>
      </c>
      <c r="N135" s="68" t="str">
        <f>IF(AND(Formulaire!$H$21=Aéroports!$E135,--ISNUMBER(IFERROR(SEARCH(Formulaire!$H$22,$C135,1),""))=1),MAX(N$1:N134)+1,"")</f>
        <v/>
      </c>
      <c r="O135" s="68" t="str">
        <f>IF(AND(Formulaire!$H$27=Aéroports!$E135,--ISNUMBER(IFERROR(SEARCH(Formulaire!$H$28,$C135,1),""))=1),MAX(O$1:O134)+1,"")</f>
        <v/>
      </c>
      <c r="Q135" s="91" t="str">
        <f>IFERROR(INDEX($C$2:$C$5193,MATCH(ROWS(M$2:M135),M$2:M$5193,0)),"")</f>
        <v/>
      </c>
      <c r="R135" s="70" t="str">
        <f>IFERROR(INDEX($C$2:$C$5193,MATCH(ROWS(N$2:N135),N$2:N$5193,0)),"")</f>
        <v/>
      </c>
      <c r="S135" s="92" t="str">
        <f>IFERROR(INDEX($C$2:$C$5193,MATCH(ROWS(O$2:O135),O$2:O$5193,0)),"")</f>
        <v/>
      </c>
    </row>
    <row r="136" spans="1:19" x14ac:dyDescent="0.25">
      <c r="A136" s="69">
        <v>946</v>
      </c>
      <c r="B136" s="69" t="s">
        <v>260</v>
      </c>
      <c r="C136" s="69" t="s">
        <v>261</v>
      </c>
      <c r="D136" s="69" t="s">
        <v>257</v>
      </c>
      <c r="E136" s="69" t="s">
        <v>257</v>
      </c>
      <c r="F136" s="69" t="s">
        <v>262</v>
      </c>
      <c r="G136" s="69" t="s">
        <v>263</v>
      </c>
      <c r="H136" s="69">
        <v>-5.5969899999999999</v>
      </c>
      <c r="I136" s="69">
        <v>12.1884</v>
      </c>
      <c r="J136" s="69">
        <v>66</v>
      </c>
      <c r="K136" s="69">
        <v>1</v>
      </c>
      <c r="L136" s="69">
        <f>COUNTIFS(Aéroports!$C$2:$C$5193,Aéroports!$C136,Aéroports!$D$2:$D$5193,Aéroports!$D136)</f>
        <v>1</v>
      </c>
      <c r="M136" s="69" t="str">
        <f>IF(AND(Formulaire!$H$15=Aéroports!$E136,--ISNUMBER(IFERROR(SEARCH(Formulaire!$H$16,$C136,1),""))=1),MAX(M$1:M135)+1,"")</f>
        <v/>
      </c>
      <c r="N136" s="69" t="str">
        <f>IF(AND(Formulaire!$H$21=Aéroports!$E136,--ISNUMBER(IFERROR(SEARCH(Formulaire!$H$22,$C136,1),""))=1),MAX(N$1:N135)+1,"")</f>
        <v/>
      </c>
      <c r="O136" s="69" t="str">
        <f>IF(AND(Formulaire!$H$27=Aéroports!$E136,--ISNUMBER(IFERROR(SEARCH(Formulaire!$H$28,$C136,1),""))=1),MAX(O$1:O135)+1,"")</f>
        <v/>
      </c>
      <c r="Q136" s="91" t="str">
        <f>IFERROR(INDEX($C$2:$C$5193,MATCH(ROWS(M$2:M136),M$2:M$5193,0)),"")</f>
        <v/>
      </c>
      <c r="R136" s="70" t="str">
        <f>IFERROR(INDEX($C$2:$C$5193,MATCH(ROWS(N$2:N136),N$2:N$5193,0)),"")</f>
        <v/>
      </c>
      <c r="S136" s="92" t="str">
        <f>IFERROR(INDEX($C$2:$C$5193,MATCH(ROWS(O$2:O136),O$2:O$5193,0)),"")</f>
        <v/>
      </c>
    </row>
    <row r="137" spans="1:19" x14ac:dyDescent="0.25">
      <c r="A137" s="68">
        <v>5630</v>
      </c>
      <c r="B137" s="68" t="s">
        <v>264</v>
      </c>
      <c r="C137" s="68" t="s">
        <v>265</v>
      </c>
      <c r="D137" s="68" t="s">
        <v>257</v>
      </c>
      <c r="E137" s="68" t="s">
        <v>257</v>
      </c>
      <c r="F137" s="68" t="s">
        <v>266</v>
      </c>
      <c r="G137" s="68" t="s">
        <v>267</v>
      </c>
      <c r="H137" s="68">
        <v>-12.479200000000001</v>
      </c>
      <c r="I137" s="68">
        <v>13.4869</v>
      </c>
      <c r="J137" s="68">
        <v>23</v>
      </c>
      <c r="K137" s="68">
        <v>1</v>
      </c>
      <c r="L137" s="68">
        <f>COUNTIFS(Aéroports!$C$2:$C$5193,Aéroports!$C137,Aéroports!$D$2:$D$5193,Aéroports!$D137)</f>
        <v>1</v>
      </c>
      <c r="M137" s="68" t="str">
        <f>IF(AND(Formulaire!$H$15=Aéroports!$E137,--ISNUMBER(IFERROR(SEARCH(Formulaire!$H$16,$C137,1),""))=1),MAX(M$1:M136)+1,"")</f>
        <v/>
      </c>
      <c r="N137" s="68" t="str">
        <f>IF(AND(Formulaire!$H$21=Aéroports!$E137,--ISNUMBER(IFERROR(SEARCH(Formulaire!$H$22,$C137,1),""))=1),MAX(N$1:N136)+1,"")</f>
        <v/>
      </c>
      <c r="O137" s="68" t="str">
        <f>IF(AND(Formulaire!$H$27=Aéroports!$E137,--ISNUMBER(IFERROR(SEARCH(Formulaire!$H$28,$C137,1),""))=1),MAX(O$1:O136)+1,"")</f>
        <v/>
      </c>
      <c r="Q137" s="91" t="str">
        <f>IFERROR(INDEX($C$2:$C$5193,MATCH(ROWS(M$2:M137),M$2:M$5193,0)),"")</f>
        <v/>
      </c>
      <c r="R137" s="70" t="str">
        <f>IFERROR(INDEX($C$2:$C$5193,MATCH(ROWS(N$2:N137),N$2:N$5193,0)),"")</f>
        <v/>
      </c>
      <c r="S137" s="92" t="str">
        <f>IFERROR(INDEX($C$2:$C$5193,MATCH(ROWS(O$2:O137),O$2:O$5193,0)),"")</f>
        <v/>
      </c>
    </row>
    <row r="138" spans="1:19" x14ac:dyDescent="0.25">
      <c r="A138" s="69">
        <v>5631</v>
      </c>
      <c r="B138" s="69" t="s">
        <v>268</v>
      </c>
      <c r="C138" s="69" t="s">
        <v>269</v>
      </c>
      <c r="D138" s="69" t="s">
        <v>257</v>
      </c>
      <c r="E138" s="69" t="s">
        <v>257</v>
      </c>
      <c r="F138" s="69" t="s">
        <v>270</v>
      </c>
      <c r="G138" s="69" t="s">
        <v>271</v>
      </c>
      <c r="H138" s="69">
        <v>-7.4008900000000004</v>
      </c>
      <c r="I138" s="69">
        <v>20.8185</v>
      </c>
      <c r="J138" s="69">
        <v>2451</v>
      </c>
      <c r="K138" s="69">
        <v>1</v>
      </c>
      <c r="L138" s="69">
        <f>COUNTIFS(Aéroports!$C$2:$C$5193,Aéroports!$C138,Aéroports!$D$2:$D$5193,Aéroports!$D138)</f>
        <v>1</v>
      </c>
      <c r="M138" s="69" t="str">
        <f>IF(AND(Formulaire!$H$15=Aéroports!$E138,--ISNUMBER(IFERROR(SEARCH(Formulaire!$H$16,$C138,1),""))=1),MAX(M$1:M137)+1,"")</f>
        <v/>
      </c>
      <c r="N138" s="69" t="str">
        <f>IF(AND(Formulaire!$H$21=Aéroports!$E138,--ISNUMBER(IFERROR(SEARCH(Formulaire!$H$22,$C138,1),""))=1),MAX(N$1:N137)+1,"")</f>
        <v/>
      </c>
      <c r="O138" s="69" t="str">
        <f>IF(AND(Formulaire!$H$27=Aéroports!$E138,--ISNUMBER(IFERROR(SEARCH(Formulaire!$H$28,$C138,1),""))=1),MAX(O$1:O137)+1,"")</f>
        <v/>
      </c>
      <c r="Q138" s="91" t="str">
        <f>IFERROR(INDEX($C$2:$C$5193,MATCH(ROWS(M$2:M138),M$2:M$5193,0)),"")</f>
        <v/>
      </c>
      <c r="R138" s="70" t="str">
        <f>IFERROR(INDEX($C$2:$C$5193,MATCH(ROWS(N$2:N138),N$2:N$5193,0)),"")</f>
        <v/>
      </c>
      <c r="S138" s="92" t="str">
        <f>IFERROR(INDEX($C$2:$C$5193,MATCH(ROWS(O$2:O138),O$2:O$5193,0)),"")</f>
        <v/>
      </c>
    </row>
    <row r="139" spans="1:19" x14ac:dyDescent="0.25">
      <c r="A139" s="68">
        <v>948</v>
      </c>
      <c r="B139" s="68" t="s">
        <v>272</v>
      </c>
      <c r="C139" s="68" t="s">
        <v>273</v>
      </c>
      <c r="D139" s="68" t="s">
        <v>257</v>
      </c>
      <c r="E139" s="68" t="s">
        <v>257</v>
      </c>
      <c r="F139" s="68" t="s">
        <v>274</v>
      </c>
      <c r="G139" s="68" t="s">
        <v>275</v>
      </c>
      <c r="H139" s="68">
        <v>-12.8089</v>
      </c>
      <c r="I139" s="68">
        <v>15.7605</v>
      </c>
      <c r="J139" s="68">
        <v>5587</v>
      </c>
      <c r="K139" s="68">
        <v>1</v>
      </c>
      <c r="L139" s="68">
        <f>COUNTIFS(Aéroports!$C$2:$C$5193,Aéroports!$C139,Aéroports!$D$2:$D$5193,Aéroports!$D139)</f>
        <v>1</v>
      </c>
      <c r="M139" s="68" t="str">
        <f>IF(AND(Formulaire!$H$15=Aéroports!$E139,--ISNUMBER(IFERROR(SEARCH(Formulaire!$H$16,$C139,1),""))=1),MAX(M$1:M138)+1,"")</f>
        <v/>
      </c>
      <c r="N139" s="68" t="str">
        <f>IF(AND(Formulaire!$H$21=Aéroports!$E139,--ISNUMBER(IFERROR(SEARCH(Formulaire!$H$22,$C139,1),""))=1),MAX(N$1:N138)+1,"")</f>
        <v/>
      </c>
      <c r="O139" s="68" t="str">
        <f>IF(AND(Formulaire!$H$27=Aéroports!$E139,--ISNUMBER(IFERROR(SEARCH(Formulaire!$H$28,$C139,1),""))=1),MAX(O$1:O138)+1,"")</f>
        <v/>
      </c>
      <c r="Q139" s="91" t="str">
        <f>IFERROR(INDEX($C$2:$C$5193,MATCH(ROWS(M$2:M139),M$2:M$5193,0)),"")</f>
        <v/>
      </c>
      <c r="R139" s="70" t="str">
        <f>IFERROR(INDEX($C$2:$C$5193,MATCH(ROWS(N$2:N139),N$2:N$5193,0)),"")</f>
        <v/>
      </c>
      <c r="S139" s="92" t="str">
        <f>IFERROR(INDEX($C$2:$C$5193,MATCH(ROWS(O$2:O139),O$2:O$5193,0)),"")</f>
        <v/>
      </c>
    </row>
    <row r="140" spans="1:19" x14ac:dyDescent="0.25">
      <c r="A140" s="69">
        <v>949</v>
      </c>
      <c r="B140" s="69" t="s">
        <v>276</v>
      </c>
      <c r="C140" s="69" t="s">
        <v>277</v>
      </c>
      <c r="D140" s="69" t="s">
        <v>257</v>
      </c>
      <c r="E140" s="69" t="s">
        <v>257</v>
      </c>
      <c r="F140" s="69" t="s">
        <v>278</v>
      </c>
      <c r="G140" s="69" t="s">
        <v>279</v>
      </c>
      <c r="H140" s="69">
        <v>-12.4046</v>
      </c>
      <c r="I140" s="69">
        <v>16.947399999999998</v>
      </c>
      <c r="J140" s="69">
        <v>5618</v>
      </c>
      <c r="K140" s="69">
        <v>1</v>
      </c>
      <c r="L140" s="69">
        <f>COUNTIFS(Aéroports!$C$2:$C$5193,Aéroports!$C140,Aéroports!$D$2:$D$5193,Aéroports!$D140)</f>
        <v>1</v>
      </c>
      <c r="M140" s="69" t="str">
        <f>IF(AND(Formulaire!$H$15=Aéroports!$E140,--ISNUMBER(IFERROR(SEARCH(Formulaire!$H$16,$C140,1),""))=1),MAX(M$1:M139)+1,"")</f>
        <v/>
      </c>
      <c r="N140" s="69" t="str">
        <f>IF(AND(Formulaire!$H$21=Aéroports!$E140,--ISNUMBER(IFERROR(SEARCH(Formulaire!$H$22,$C140,1),""))=1),MAX(N$1:N139)+1,"")</f>
        <v/>
      </c>
      <c r="O140" s="69" t="str">
        <f>IF(AND(Formulaire!$H$27=Aéroports!$E140,--ISNUMBER(IFERROR(SEARCH(Formulaire!$H$28,$C140,1),""))=1),MAX(O$1:O139)+1,"")</f>
        <v/>
      </c>
      <c r="Q140" s="91" t="str">
        <f>IFERROR(INDEX($C$2:$C$5193,MATCH(ROWS(M$2:M140),M$2:M$5193,0)),"")</f>
        <v/>
      </c>
      <c r="R140" s="70" t="str">
        <f>IFERROR(INDEX($C$2:$C$5193,MATCH(ROWS(N$2:N140),N$2:N$5193,0)),"")</f>
        <v/>
      </c>
      <c r="S140" s="92" t="str">
        <f>IFERROR(INDEX($C$2:$C$5193,MATCH(ROWS(O$2:O140),O$2:O$5193,0)),"")</f>
        <v/>
      </c>
    </row>
    <row r="141" spans="1:19" x14ac:dyDescent="0.25">
      <c r="A141" s="68">
        <v>951</v>
      </c>
      <c r="B141" s="68" t="s">
        <v>280</v>
      </c>
      <c r="C141" s="68" t="s">
        <v>281</v>
      </c>
      <c r="D141" s="68" t="s">
        <v>257</v>
      </c>
      <c r="E141" s="68" t="s">
        <v>257</v>
      </c>
      <c r="F141" s="68" t="s">
        <v>282</v>
      </c>
      <c r="G141" s="68" t="s">
        <v>283</v>
      </c>
      <c r="H141" s="68">
        <v>-8.8583700000000007</v>
      </c>
      <c r="I141" s="68">
        <v>13.231199999999999</v>
      </c>
      <c r="J141" s="68">
        <v>243</v>
      </c>
      <c r="K141" s="68">
        <v>1</v>
      </c>
      <c r="L141" s="68">
        <f>COUNTIFS(Aéroports!$C$2:$C$5193,Aéroports!$C141,Aéroports!$D$2:$D$5193,Aéroports!$D141)</f>
        <v>1</v>
      </c>
      <c r="M141" s="68" t="str">
        <f>IF(AND(Formulaire!$H$15=Aéroports!$E141,--ISNUMBER(IFERROR(SEARCH(Formulaire!$H$16,$C141,1),""))=1),MAX(M$1:M140)+1,"")</f>
        <v/>
      </c>
      <c r="N141" s="68" t="str">
        <f>IF(AND(Formulaire!$H$21=Aéroports!$E141,--ISNUMBER(IFERROR(SEARCH(Formulaire!$H$22,$C141,1),""))=1),MAX(N$1:N140)+1,"")</f>
        <v/>
      </c>
      <c r="O141" s="68" t="str">
        <f>IF(AND(Formulaire!$H$27=Aéroports!$E141,--ISNUMBER(IFERROR(SEARCH(Formulaire!$H$28,$C141,1),""))=1),MAX(O$1:O140)+1,"")</f>
        <v/>
      </c>
      <c r="Q141" s="91" t="str">
        <f>IFERROR(INDEX($C$2:$C$5193,MATCH(ROWS(M$2:M141),M$2:M$5193,0)),"")</f>
        <v/>
      </c>
      <c r="R141" s="70" t="str">
        <f>IFERROR(INDEX($C$2:$C$5193,MATCH(ROWS(N$2:N141),N$2:N$5193,0)),"")</f>
        <v/>
      </c>
      <c r="S141" s="92" t="str">
        <f>IFERROR(INDEX($C$2:$C$5193,MATCH(ROWS(O$2:O141),O$2:O$5193,0)),"")</f>
        <v/>
      </c>
    </row>
    <row r="142" spans="1:19" x14ac:dyDescent="0.25">
      <c r="A142" s="69">
        <v>959</v>
      </c>
      <c r="B142" s="69" t="s">
        <v>284</v>
      </c>
      <c r="C142" s="69" t="s">
        <v>285</v>
      </c>
      <c r="D142" s="69" t="s">
        <v>257</v>
      </c>
      <c r="E142" s="69" t="s">
        <v>257</v>
      </c>
      <c r="F142" s="69" t="s">
        <v>286</v>
      </c>
      <c r="G142" s="69" t="s">
        <v>287</v>
      </c>
      <c r="H142" s="69">
        <v>-14.9247</v>
      </c>
      <c r="I142" s="69">
        <v>13.574999999999999</v>
      </c>
      <c r="J142" s="69">
        <v>5778</v>
      </c>
      <c r="K142" s="69">
        <v>1</v>
      </c>
      <c r="L142" s="69">
        <f>COUNTIFS(Aéroports!$C$2:$C$5193,Aéroports!$C142,Aéroports!$D$2:$D$5193,Aéroports!$D142)</f>
        <v>1</v>
      </c>
      <c r="M142" s="69" t="str">
        <f>IF(AND(Formulaire!$H$15=Aéroports!$E142,--ISNUMBER(IFERROR(SEARCH(Formulaire!$H$16,$C142,1),""))=1),MAX(M$1:M141)+1,"")</f>
        <v/>
      </c>
      <c r="N142" s="69" t="str">
        <f>IF(AND(Formulaire!$H$21=Aéroports!$E142,--ISNUMBER(IFERROR(SEARCH(Formulaire!$H$22,$C142,1),""))=1),MAX(N$1:N141)+1,"")</f>
        <v/>
      </c>
      <c r="O142" s="69" t="str">
        <f>IF(AND(Formulaire!$H$27=Aéroports!$E142,--ISNUMBER(IFERROR(SEARCH(Formulaire!$H$28,$C142,1),""))=1),MAX(O$1:O141)+1,"")</f>
        <v/>
      </c>
      <c r="Q142" s="91" t="str">
        <f>IFERROR(INDEX($C$2:$C$5193,MATCH(ROWS(M$2:M142),M$2:M$5193,0)),"")</f>
        <v/>
      </c>
      <c r="R142" s="70" t="str">
        <f>IFERROR(INDEX($C$2:$C$5193,MATCH(ROWS(N$2:N142),N$2:N$5193,0)),"")</f>
        <v/>
      </c>
      <c r="S142" s="92" t="str">
        <f>IFERROR(INDEX($C$2:$C$5193,MATCH(ROWS(O$2:O142),O$2:O$5193,0)),"")</f>
        <v/>
      </c>
    </row>
    <row r="143" spans="1:19" x14ac:dyDescent="0.25">
      <c r="A143" s="68">
        <v>7411</v>
      </c>
      <c r="B143" s="68" t="s">
        <v>288</v>
      </c>
      <c r="C143" s="68" t="s">
        <v>289</v>
      </c>
      <c r="D143" s="68" t="s">
        <v>257</v>
      </c>
      <c r="E143" s="68" t="s">
        <v>257</v>
      </c>
      <c r="F143" s="68" t="s">
        <v>290</v>
      </c>
      <c r="G143" s="68" t="s">
        <v>291</v>
      </c>
      <c r="H143" s="68">
        <v>-8.4457269999999998</v>
      </c>
      <c r="I143" s="68">
        <v>20.732089999999999</v>
      </c>
      <c r="J143" s="68">
        <v>3029</v>
      </c>
      <c r="K143" s="68">
        <v>1</v>
      </c>
      <c r="L143" s="68">
        <f>COUNTIFS(Aéroports!$C$2:$C$5193,Aéroports!$C143,Aéroports!$D$2:$D$5193,Aéroports!$D143)</f>
        <v>1</v>
      </c>
      <c r="M143" s="68" t="str">
        <f>IF(AND(Formulaire!$H$15=Aéroports!$E143,--ISNUMBER(IFERROR(SEARCH(Formulaire!$H$16,$C143,1),""))=1),MAX(M$1:M142)+1,"")</f>
        <v/>
      </c>
      <c r="N143" s="68" t="str">
        <f>IF(AND(Formulaire!$H$21=Aéroports!$E143,--ISNUMBER(IFERROR(SEARCH(Formulaire!$H$22,$C143,1),""))=1),MAX(N$1:N142)+1,"")</f>
        <v/>
      </c>
      <c r="O143" s="68" t="str">
        <f>IF(AND(Formulaire!$H$27=Aéroports!$E143,--ISNUMBER(IFERROR(SEARCH(Formulaire!$H$28,$C143,1),""))=1),MAX(O$1:O142)+1,"")</f>
        <v/>
      </c>
      <c r="Q143" s="91" t="str">
        <f>IFERROR(INDEX($C$2:$C$5193,MATCH(ROWS(M$2:M143),M$2:M$5193,0)),"")</f>
        <v/>
      </c>
      <c r="R143" s="70" t="str">
        <f>IFERROR(INDEX($C$2:$C$5193,MATCH(ROWS(N$2:N143),N$2:N$5193,0)),"")</f>
        <v/>
      </c>
      <c r="S143" s="92" t="str">
        <f>IFERROR(INDEX($C$2:$C$5193,MATCH(ROWS(O$2:O143),O$2:O$5193,0)),"")</f>
        <v/>
      </c>
    </row>
    <row r="144" spans="1:19" x14ac:dyDescent="0.25">
      <c r="A144" s="69">
        <v>960</v>
      </c>
      <c r="B144" s="69" t="s">
        <v>292</v>
      </c>
      <c r="C144" s="69" t="s">
        <v>293</v>
      </c>
      <c r="D144" s="69" t="s">
        <v>257</v>
      </c>
      <c r="E144" s="69" t="s">
        <v>257</v>
      </c>
      <c r="F144" s="69" t="s">
        <v>294</v>
      </c>
      <c r="G144" s="69" t="s">
        <v>295</v>
      </c>
      <c r="H144" s="69">
        <v>-11.7681</v>
      </c>
      <c r="I144" s="69">
        <v>19.8977</v>
      </c>
      <c r="J144" s="69">
        <v>4360</v>
      </c>
      <c r="K144" s="69">
        <v>1</v>
      </c>
      <c r="L144" s="69">
        <f>COUNTIFS(Aéroports!$C$2:$C$5193,Aéroports!$C144,Aéroports!$D$2:$D$5193,Aéroports!$D144)</f>
        <v>1</v>
      </c>
      <c r="M144" s="69" t="str">
        <f>IF(AND(Formulaire!$H$15=Aéroports!$E144,--ISNUMBER(IFERROR(SEARCH(Formulaire!$H$16,$C144,1),""))=1),MAX(M$1:M143)+1,"")</f>
        <v/>
      </c>
      <c r="N144" s="69" t="str">
        <f>IF(AND(Formulaire!$H$21=Aéroports!$E144,--ISNUMBER(IFERROR(SEARCH(Formulaire!$H$22,$C144,1),""))=1),MAX(N$1:N143)+1,"")</f>
        <v/>
      </c>
      <c r="O144" s="69" t="str">
        <f>IF(AND(Formulaire!$H$27=Aéroports!$E144,--ISNUMBER(IFERROR(SEARCH(Formulaire!$H$28,$C144,1),""))=1),MAX(O$1:O143)+1,"")</f>
        <v/>
      </c>
      <c r="Q144" s="91" t="str">
        <f>IFERROR(INDEX($C$2:$C$5193,MATCH(ROWS(M$2:M144),M$2:M$5193,0)),"")</f>
        <v/>
      </c>
      <c r="R144" s="70" t="str">
        <f>IFERROR(INDEX($C$2:$C$5193,MATCH(ROWS(N$2:N144),N$2:N$5193,0)),"")</f>
        <v/>
      </c>
      <c r="S144" s="92" t="str">
        <f>IFERROR(INDEX($C$2:$C$5193,MATCH(ROWS(O$2:O144),O$2:O$5193,0)),"")</f>
        <v/>
      </c>
    </row>
    <row r="145" spans="1:19" x14ac:dyDescent="0.25">
      <c r="A145" s="68">
        <v>952</v>
      </c>
      <c r="B145" s="68" t="s">
        <v>296</v>
      </c>
      <c r="C145" s="68" t="s">
        <v>297</v>
      </c>
      <c r="D145" s="68" t="s">
        <v>257</v>
      </c>
      <c r="E145" s="68" t="s">
        <v>257</v>
      </c>
      <c r="F145" s="68" t="s">
        <v>298</v>
      </c>
      <c r="G145" s="68" t="s">
        <v>299</v>
      </c>
      <c r="H145" s="68">
        <v>-9.5250900000000005</v>
      </c>
      <c r="I145" s="68">
        <v>16.3124</v>
      </c>
      <c r="J145" s="68">
        <v>3868</v>
      </c>
      <c r="K145" s="68">
        <v>1</v>
      </c>
      <c r="L145" s="68">
        <f>COUNTIFS(Aéroports!$C$2:$C$5193,Aéroports!$C145,Aéroports!$D$2:$D$5193,Aéroports!$D145)</f>
        <v>1</v>
      </c>
      <c r="M145" s="68" t="str">
        <f>IF(AND(Formulaire!$H$15=Aéroports!$E145,--ISNUMBER(IFERROR(SEARCH(Formulaire!$H$16,$C145,1),""))=1),MAX(M$1:M144)+1,"")</f>
        <v/>
      </c>
      <c r="N145" s="68" t="str">
        <f>IF(AND(Formulaire!$H$21=Aéroports!$E145,--ISNUMBER(IFERROR(SEARCH(Formulaire!$H$22,$C145,1),""))=1),MAX(N$1:N144)+1,"")</f>
        <v/>
      </c>
      <c r="O145" s="68" t="str">
        <f>IF(AND(Formulaire!$H$27=Aéroports!$E145,--ISNUMBER(IFERROR(SEARCH(Formulaire!$H$28,$C145,1),""))=1),MAX(O$1:O144)+1,"")</f>
        <v/>
      </c>
      <c r="Q145" s="91" t="str">
        <f>IFERROR(INDEX($C$2:$C$5193,MATCH(ROWS(M$2:M145),M$2:M$5193,0)),"")</f>
        <v/>
      </c>
      <c r="R145" s="70" t="str">
        <f>IFERROR(INDEX($C$2:$C$5193,MATCH(ROWS(N$2:N145),N$2:N$5193,0)),"")</f>
        <v/>
      </c>
      <c r="S145" s="92" t="str">
        <f>IFERROR(INDEX($C$2:$C$5193,MATCH(ROWS(O$2:O145),O$2:O$5193,0)),"")</f>
        <v/>
      </c>
    </row>
    <row r="146" spans="1:19" x14ac:dyDescent="0.25">
      <c r="A146" s="69">
        <v>944</v>
      </c>
      <c r="B146" s="69" t="s">
        <v>300</v>
      </c>
      <c r="C146" s="69" t="s">
        <v>301</v>
      </c>
      <c r="D146" s="69" t="s">
        <v>257</v>
      </c>
      <c r="E146" s="69" t="s">
        <v>257</v>
      </c>
      <c r="F146" s="69" t="s">
        <v>302</v>
      </c>
      <c r="G146" s="69" t="s">
        <v>303</v>
      </c>
      <c r="H146" s="69">
        <v>-6.2698999999999998</v>
      </c>
      <c r="I146" s="69">
        <v>14.247</v>
      </c>
      <c r="J146" s="69">
        <v>1860</v>
      </c>
      <c r="K146" s="69">
        <v>1</v>
      </c>
      <c r="L146" s="69">
        <f>COUNTIFS(Aéroports!$C$2:$C$5193,Aéroports!$C146,Aéroports!$D$2:$D$5193,Aéroports!$D146)</f>
        <v>1</v>
      </c>
      <c r="M146" s="69" t="str">
        <f>IF(AND(Formulaire!$H$15=Aéroports!$E146,--ISNUMBER(IFERROR(SEARCH(Formulaire!$H$16,$C146,1),""))=1),MAX(M$1:M145)+1,"")</f>
        <v/>
      </c>
      <c r="N146" s="69" t="str">
        <f>IF(AND(Formulaire!$H$21=Aéroports!$E146,--ISNUMBER(IFERROR(SEARCH(Formulaire!$H$22,$C146,1),""))=1),MAX(N$1:N145)+1,"")</f>
        <v/>
      </c>
      <c r="O146" s="69" t="str">
        <f>IF(AND(Formulaire!$H$27=Aéroports!$E146,--ISNUMBER(IFERROR(SEARCH(Formulaire!$H$28,$C146,1),""))=1),MAX(O$1:O145)+1,"")</f>
        <v/>
      </c>
      <c r="Q146" s="91" t="str">
        <f>IFERROR(INDEX($C$2:$C$5193,MATCH(ROWS(M$2:M146),M$2:M$5193,0)),"")</f>
        <v/>
      </c>
      <c r="R146" s="70" t="str">
        <f>IFERROR(INDEX($C$2:$C$5193,MATCH(ROWS(N$2:N146),N$2:N$5193,0)),"")</f>
        <v/>
      </c>
      <c r="S146" s="92" t="str">
        <f>IFERROR(INDEX($C$2:$C$5193,MATCH(ROWS(O$2:O146),O$2:O$5193,0)),"")</f>
        <v/>
      </c>
    </row>
    <row r="147" spans="1:19" x14ac:dyDescent="0.25">
      <c r="A147" s="68">
        <v>953</v>
      </c>
      <c r="B147" s="68" t="s">
        <v>304</v>
      </c>
      <c r="C147" s="68" t="s">
        <v>305</v>
      </c>
      <c r="D147" s="68" t="s">
        <v>257</v>
      </c>
      <c r="E147" s="68" t="s">
        <v>257</v>
      </c>
      <c r="F147" s="68" t="s">
        <v>306</v>
      </c>
      <c r="G147" s="68" t="s">
        <v>307</v>
      </c>
      <c r="H147" s="68">
        <v>-14.6576</v>
      </c>
      <c r="I147" s="68">
        <v>17.719799999999999</v>
      </c>
      <c r="J147" s="68">
        <v>4469</v>
      </c>
      <c r="K147" s="68">
        <v>1</v>
      </c>
      <c r="L147" s="68">
        <f>COUNTIFS(Aéroports!$C$2:$C$5193,Aéroports!$C147,Aéroports!$D$2:$D$5193,Aéroports!$D147)</f>
        <v>1</v>
      </c>
      <c r="M147" s="68" t="str">
        <f>IF(AND(Formulaire!$H$15=Aéroports!$E147,--ISNUMBER(IFERROR(SEARCH(Formulaire!$H$16,$C147,1),""))=1),MAX(M$1:M146)+1,"")</f>
        <v/>
      </c>
      <c r="N147" s="68" t="str">
        <f>IF(AND(Formulaire!$H$21=Aéroports!$E147,--ISNUMBER(IFERROR(SEARCH(Formulaire!$H$22,$C147,1),""))=1),MAX(N$1:N146)+1,"")</f>
        <v/>
      </c>
      <c r="O147" s="68" t="str">
        <f>IF(AND(Formulaire!$H$27=Aéroports!$E147,--ISNUMBER(IFERROR(SEARCH(Formulaire!$H$28,$C147,1),""))=1),MAX(O$1:O146)+1,"")</f>
        <v/>
      </c>
      <c r="Q147" s="91" t="str">
        <f>IFERROR(INDEX($C$2:$C$5193,MATCH(ROWS(M$2:M147),M$2:M$5193,0)),"")</f>
        <v/>
      </c>
      <c r="R147" s="70" t="str">
        <f>IFERROR(INDEX($C$2:$C$5193,MATCH(ROWS(N$2:N147),N$2:N$5193,0)),"")</f>
        <v/>
      </c>
      <c r="S147" s="92" t="str">
        <f>IFERROR(INDEX($C$2:$C$5193,MATCH(ROWS(O$2:O147),O$2:O$5193,0)),"")</f>
        <v/>
      </c>
    </row>
    <row r="148" spans="1:19" x14ac:dyDescent="0.25">
      <c r="A148" s="69">
        <v>5633</v>
      </c>
      <c r="B148" s="69" t="s">
        <v>308</v>
      </c>
      <c r="C148" s="69" t="s">
        <v>309</v>
      </c>
      <c r="D148" s="69" t="s">
        <v>257</v>
      </c>
      <c r="E148" s="69" t="s">
        <v>257</v>
      </c>
      <c r="F148" s="69" t="s">
        <v>310</v>
      </c>
      <c r="G148" s="69" t="s">
        <v>311</v>
      </c>
      <c r="H148" s="69">
        <v>-15.261200000000001</v>
      </c>
      <c r="I148" s="69">
        <v>12.146800000000001</v>
      </c>
      <c r="J148" s="69">
        <v>210</v>
      </c>
      <c r="K148" s="69">
        <v>1</v>
      </c>
      <c r="L148" s="69">
        <f>COUNTIFS(Aéroports!$C$2:$C$5193,Aéroports!$C148,Aéroports!$D$2:$D$5193,Aéroports!$D148)</f>
        <v>1</v>
      </c>
      <c r="M148" s="69" t="str">
        <f>IF(AND(Formulaire!$H$15=Aéroports!$E148,--ISNUMBER(IFERROR(SEARCH(Formulaire!$H$16,$C148,1),""))=1),MAX(M$1:M147)+1,"")</f>
        <v/>
      </c>
      <c r="N148" s="69" t="str">
        <f>IF(AND(Formulaire!$H$21=Aéroports!$E148,--ISNUMBER(IFERROR(SEARCH(Formulaire!$H$22,$C148,1),""))=1),MAX(N$1:N147)+1,"")</f>
        <v/>
      </c>
      <c r="O148" s="69" t="str">
        <f>IF(AND(Formulaire!$H$27=Aéroports!$E148,--ISNUMBER(IFERROR(SEARCH(Formulaire!$H$28,$C148,1),""))=1),MAX(O$1:O147)+1,"")</f>
        <v/>
      </c>
      <c r="Q148" s="91" t="str">
        <f>IFERROR(INDEX($C$2:$C$5193,MATCH(ROWS(M$2:M148),M$2:M$5193,0)),"")</f>
        <v/>
      </c>
      <c r="R148" s="70" t="str">
        <f>IFERROR(INDEX($C$2:$C$5193,MATCH(ROWS(N$2:N148),N$2:N$5193,0)),"")</f>
        <v/>
      </c>
      <c r="S148" s="92" t="str">
        <f>IFERROR(INDEX($C$2:$C$5193,MATCH(ROWS(O$2:O148),O$2:O$5193,0)),"")</f>
        <v/>
      </c>
    </row>
    <row r="149" spans="1:19" x14ac:dyDescent="0.25">
      <c r="A149" s="68">
        <v>955</v>
      </c>
      <c r="B149" s="68" t="s">
        <v>312</v>
      </c>
      <c r="C149" s="68" t="s">
        <v>313</v>
      </c>
      <c r="D149" s="68" t="s">
        <v>257</v>
      </c>
      <c r="E149" s="68" t="s">
        <v>257</v>
      </c>
      <c r="F149" s="68" t="s">
        <v>314</v>
      </c>
      <c r="G149" s="68" t="s">
        <v>315</v>
      </c>
      <c r="H149" s="68">
        <v>-7.7545099999999998</v>
      </c>
      <c r="I149" s="68">
        <v>15.287699999999999</v>
      </c>
      <c r="J149" s="68">
        <v>4105</v>
      </c>
      <c r="K149" s="68">
        <v>1</v>
      </c>
      <c r="L149" s="68">
        <f>COUNTIFS(Aéroports!$C$2:$C$5193,Aéroports!$C149,Aéroports!$D$2:$D$5193,Aéroports!$D149)</f>
        <v>1</v>
      </c>
      <c r="M149" s="68" t="str">
        <f>IF(AND(Formulaire!$H$15=Aéroports!$E149,--ISNUMBER(IFERROR(SEARCH(Formulaire!$H$16,$C149,1),""))=1),MAX(M$1:M148)+1,"")</f>
        <v/>
      </c>
      <c r="N149" s="68" t="str">
        <f>IF(AND(Formulaire!$H$21=Aéroports!$E149,--ISNUMBER(IFERROR(SEARCH(Formulaire!$H$22,$C149,1),""))=1),MAX(N$1:N148)+1,"")</f>
        <v/>
      </c>
      <c r="O149" s="68" t="str">
        <f>IF(AND(Formulaire!$H$27=Aéroports!$E149,--ISNUMBER(IFERROR(SEARCH(Formulaire!$H$28,$C149,1),""))=1),MAX(O$1:O148)+1,"")</f>
        <v/>
      </c>
      <c r="Q149" s="91" t="str">
        <f>IFERROR(INDEX($C$2:$C$5193,MATCH(ROWS(M$2:M149),M$2:M$5193,0)),"")</f>
        <v/>
      </c>
      <c r="R149" s="70" t="str">
        <f>IFERROR(INDEX($C$2:$C$5193,MATCH(ROWS(N$2:N149),N$2:N$5193,0)),"")</f>
        <v/>
      </c>
      <c r="S149" s="92" t="str">
        <f>IFERROR(INDEX($C$2:$C$5193,MATCH(ROWS(O$2:O149),O$2:O$5193,0)),"")</f>
        <v/>
      </c>
    </row>
    <row r="150" spans="1:19" x14ac:dyDescent="0.25">
      <c r="A150" s="69">
        <v>7409</v>
      </c>
      <c r="B150" s="69" t="s">
        <v>316</v>
      </c>
      <c r="C150" s="69" t="s">
        <v>317</v>
      </c>
      <c r="D150" s="69" t="s">
        <v>257</v>
      </c>
      <c r="E150" s="69" t="s">
        <v>257</v>
      </c>
      <c r="F150" s="69" t="s">
        <v>318</v>
      </c>
      <c r="G150" s="69" t="s">
        <v>319</v>
      </c>
      <c r="H150" s="69">
        <v>-7.7169400000000001</v>
      </c>
      <c r="I150" s="69">
        <v>21.3582</v>
      </c>
      <c r="J150" s="69">
        <v>2431</v>
      </c>
      <c r="K150" s="69">
        <v>1</v>
      </c>
      <c r="L150" s="69">
        <f>COUNTIFS(Aéroports!$C$2:$C$5193,Aéroports!$C150,Aéroports!$D$2:$D$5193,Aéroports!$D150)</f>
        <v>1</v>
      </c>
      <c r="M150" s="69" t="str">
        <f>IF(AND(Formulaire!$H$15=Aéroports!$E150,--ISNUMBER(IFERROR(SEARCH(Formulaire!$H$16,$C150,1),""))=1),MAX(M$1:M149)+1,"")</f>
        <v/>
      </c>
      <c r="N150" s="69" t="str">
        <f>IF(AND(Formulaire!$H$21=Aéroports!$E150,--ISNUMBER(IFERROR(SEARCH(Formulaire!$H$22,$C150,1),""))=1),MAX(N$1:N149)+1,"")</f>
        <v/>
      </c>
      <c r="O150" s="69" t="str">
        <f>IF(AND(Formulaire!$H$27=Aéroports!$E150,--ISNUMBER(IFERROR(SEARCH(Formulaire!$H$28,$C150,1),""))=1),MAX(O$1:O149)+1,"")</f>
        <v/>
      </c>
      <c r="Q150" s="91" t="str">
        <f>IFERROR(INDEX($C$2:$C$5193,MATCH(ROWS(M$2:M150),M$2:M$5193,0)),"")</f>
        <v/>
      </c>
      <c r="R150" s="70" t="str">
        <f>IFERROR(INDEX($C$2:$C$5193,MATCH(ROWS(N$2:N150),N$2:N$5193,0)),"")</f>
        <v/>
      </c>
      <c r="S150" s="92" t="str">
        <f>IFERROR(INDEX($C$2:$C$5193,MATCH(ROWS(O$2:O150),O$2:O$5193,0)),"")</f>
        <v/>
      </c>
    </row>
    <row r="151" spans="1:19" x14ac:dyDescent="0.25">
      <c r="A151" s="68">
        <v>5632</v>
      </c>
      <c r="B151" s="68" t="s">
        <v>320</v>
      </c>
      <c r="C151" s="68" t="s">
        <v>321</v>
      </c>
      <c r="D151" s="68" t="s">
        <v>257</v>
      </c>
      <c r="E151" s="68" t="s">
        <v>257</v>
      </c>
      <c r="F151" s="68" t="s">
        <v>322</v>
      </c>
      <c r="G151" s="68" t="s">
        <v>323</v>
      </c>
      <c r="H151" s="68">
        <v>-17.043500000000002</v>
      </c>
      <c r="I151" s="68">
        <v>15.6838</v>
      </c>
      <c r="J151" s="68">
        <v>3566</v>
      </c>
      <c r="K151" s="68">
        <v>1</v>
      </c>
      <c r="L151" s="68">
        <f>COUNTIFS(Aéroports!$C$2:$C$5193,Aéroports!$C151,Aéroports!$D$2:$D$5193,Aéroports!$D151)</f>
        <v>1</v>
      </c>
      <c r="M151" s="68" t="str">
        <f>IF(AND(Formulaire!$H$15=Aéroports!$E151,--ISNUMBER(IFERROR(SEARCH(Formulaire!$H$16,$C151,1),""))=1),MAX(M$1:M150)+1,"")</f>
        <v/>
      </c>
      <c r="N151" s="68" t="str">
        <f>IF(AND(Formulaire!$H$21=Aéroports!$E151,--ISNUMBER(IFERROR(SEARCH(Formulaire!$H$22,$C151,1),""))=1),MAX(N$1:N150)+1,"")</f>
        <v/>
      </c>
      <c r="O151" s="68" t="str">
        <f>IF(AND(Formulaire!$H$27=Aéroports!$E151,--ISNUMBER(IFERROR(SEARCH(Formulaire!$H$28,$C151,1),""))=1),MAX(O$1:O150)+1,"")</f>
        <v/>
      </c>
      <c r="Q151" s="91" t="str">
        <f>IFERROR(INDEX($C$2:$C$5193,MATCH(ROWS(M$2:M151),M$2:M$5193,0)),"")</f>
        <v/>
      </c>
      <c r="R151" s="70" t="str">
        <f>IFERROR(INDEX($C$2:$C$5193,MATCH(ROWS(N$2:N151),N$2:N$5193,0)),"")</f>
        <v/>
      </c>
      <c r="S151" s="92" t="str">
        <f>IFERROR(INDEX($C$2:$C$5193,MATCH(ROWS(O$2:O151),O$2:O$5193,0)),"")</f>
        <v/>
      </c>
    </row>
    <row r="152" spans="1:19" x14ac:dyDescent="0.25">
      <c r="A152" s="69">
        <v>956</v>
      </c>
      <c r="B152" s="69" t="s">
        <v>324</v>
      </c>
      <c r="C152" s="69" t="s">
        <v>325</v>
      </c>
      <c r="D152" s="69" t="s">
        <v>257</v>
      </c>
      <c r="E152" s="69" t="s">
        <v>257</v>
      </c>
      <c r="F152" s="69" t="s">
        <v>326</v>
      </c>
      <c r="G152" s="69" t="s">
        <v>327</v>
      </c>
      <c r="H152" s="69">
        <v>-10.722</v>
      </c>
      <c r="I152" s="69">
        <v>13.765499999999999</v>
      </c>
      <c r="J152" s="69">
        <v>16</v>
      </c>
      <c r="K152" s="69">
        <v>1</v>
      </c>
      <c r="L152" s="69">
        <f>COUNTIFS(Aéroports!$C$2:$C$5193,Aéroports!$C152,Aéroports!$D$2:$D$5193,Aéroports!$D152)</f>
        <v>1</v>
      </c>
      <c r="M152" s="69" t="str">
        <f>IF(AND(Formulaire!$H$15=Aéroports!$E152,--ISNUMBER(IFERROR(SEARCH(Formulaire!$H$16,$C152,1),""))=1),MAX(M$1:M151)+1,"")</f>
        <v/>
      </c>
      <c r="N152" s="69" t="str">
        <f>IF(AND(Formulaire!$H$21=Aéroports!$E152,--ISNUMBER(IFERROR(SEARCH(Formulaire!$H$22,$C152,1),""))=1),MAX(N$1:N151)+1,"")</f>
        <v/>
      </c>
      <c r="O152" s="69" t="str">
        <f>IF(AND(Formulaire!$H$27=Aéroports!$E152,--ISNUMBER(IFERROR(SEARCH(Formulaire!$H$28,$C152,1),""))=1),MAX(O$1:O151)+1,"")</f>
        <v/>
      </c>
      <c r="Q152" s="91" t="str">
        <f>IFERROR(INDEX($C$2:$C$5193,MATCH(ROWS(M$2:M152),M$2:M$5193,0)),"")</f>
        <v/>
      </c>
      <c r="R152" s="70" t="str">
        <f>IFERROR(INDEX($C$2:$C$5193,MATCH(ROWS(N$2:N152),N$2:N$5193,0)),"")</f>
        <v/>
      </c>
      <c r="S152" s="92" t="str">
        <f>IFERROR(INDEX($C$2:$C$5193,MATCH(ROWS(O$2:O152),O$2:O$5193,0)),"")</f>
        <v/>
      </c>
    </row>
    <row r="153" spans="1:19" x14ac:dyDescent="0.25">
      <c r="A153" s="68">
        <v>957</v>
      </c>
      <c r="B153" s="68" t="s">
        <v>328</v>
      </c>
      <c r="C153" s="68" t="s">
        <v>329</v>
      </c>
      <c r="D153" s="68" t="s">
        <v>257</v>
      </c>
      <c r="E153" s="68" t="s">
        <v>257</v>
      </c>
      <c r="F153" s="68" t="s">
        <v>330</v>
      </c>
      <c r="G153" s="68" t="s">
        <v>331</v>
      </c>
      <c r="H153" s="68">
        <v>-9.6890699999999992</v>
      </c>
      <c r="I153" s="68">
        <v>20.431899999999999</v>
      </c>
      <c r="J153" s="68">
        <v>3584</v>
      </c>
      <c r="K153" s="68">
        <v>1</v>
      </c>
      <c r="L153" s="68">
        <f>COUNTIFS(Aéroports!$C$2:$C$5193,Aéroports!$C153,Aéroports!$D$2:$D$5193,Aéroports!$D153)</f>
        <v>1</v>
      </c>
      <c r="M153" s="68" t="str">
        <f>IF(AND(Formulaire!$H$15=Aéroports!$E153,--ISNUMBER(IFERROR(SEARCH(Formulaire!$H$16,$C153,1),""))=1),MAX(M$1:M152)+1,"")</f>
        <v/>
      </c>
      <c r="N153" s="68" t="str">
        <f>IF(AND(Formulaire!$H$21=Aéroports!$E153,--ISNUMBER(IFERROR(SEARCH(Formulaire!$H$22,$C153,1),""))=1),MAX(N$1:N152)+1,"")</f>
        <v/>
      </c>
      <c r="O153" s="68" t="str">
        <f>IF(AND(Formulaire!$H$27=Aéroports!$E153,--ISNUMBER(IFERROR(SEARCH(Formulaire!$H$28,$C153,1),""))=1),MAX(O$1:O152)+1,"")</f>
        <v/>
      </c>
      <c r="Q153" s="91" t="str">
        <f>IFERROR(INDEX($C$2:$C$5193,MATCH(ROWS(M$2:M153),M$2:M$5193,0)),"")</f>
        <v/>
      </c>
      <c r="R153" s="70" t="str">
        <f>IFERROR(INDEX($C$2:$C$5193,MATCH(ROWS(N$2:N153),N$2:N$5193,0)),"")</f>
        <v/>
      </c>
      <c r="S153" s="92" t="str">
        <f>IFERROR(INDEX($C$2:$C$5193,MATCH(ROWS(O$2:O153),O$2:O$5193,0)),"")</f>
        <v/>
      </c>
    </row>
    <row r="154" spans="1:19" x14ac:dyDescent="0.25">
      <c r="A154" s="69">
        <v>958</v>
      </c>
      <c r="B154" s="69" t="s">
        <v>332</v>
      </c>
      <c r="C154" s="69" t="s">
        <v>333</v>
      </c>
      <c r="D154" s="69" t="s">
        <v>257</v>
      </c>
      <c r="E154" s="69" t="s">
        <v>257</v>
      </c>
      <c r="F154" s="69" t="s">
        <v>334</v>
      </c>
      <c r="G154" s="69" t="s">
        <v>335</v>
      </c>
      <c r="H154" s="69">
        <v>-6.1410900000000002</v>
      </c>
      <c r="I154" s="69">
        <v>12.3718</v>
      </c>
      <c r="J154" s="69">
        <v>15</v>
      </c>
      <c r="K154" s="69">
        <v>1</v>
      </c>
      <c r="L154" s="69">
        <f>COUNTIFS(Aéroports!$C$2:$C$5193,Aéroports!$C154,Aéroports!$D$2:$D$5193,Aéroports!$D154)</f>
        <v>1</v>
      </c>
      <c r="M154" s="69" t="str">
        <f>IF(AND(Formulaire!$H$15=Aéroports!$E154,--ISNUMBER(IFERROR(SEARCH(Formulaire!$H$16,$C154,1),""))=1),MAX(M$1:M153)+1,"")</f>
        <v/>
      </c>
      <c r="N154" s="69" t="str">
        <f>IF(AND(Formulaire!$H$21=Aéroports!$E154,--ISNUMBER(IFERROR(SEARCH(Formulaire!$H$22,$C154,1),""))=1),MAX(N$1:N153)+1,"")</f>
        <v/>
      </c>
      <c r="O154" s="69" t="str">
        <f>IF(AND(Formulaire!$H$27=Aéroports!$E154,--ISNUMBER(IFERROR(SEARCH(Formulaire!$H$28,$C154,1),""))=1),MAX(O$1:O153)+1,"")</f>
        <v/>
      </c>
      <c r="Q154" s="91" t="str">
        <f>IFERROR(INDEX($C$2:$C$5193,MATCH(ROWS(M$2:M154),M$2:M$5193,0)),"")</f>
        <v/>
      </c>
      <c r="R154" s="70" t="str">
        <f>IFERROR(INDEX($C$2:$C$5193,MATCH(ROWS(N$2:N154),N$2:N$5193,0)),"")</f>
        <v/>
      </c>
      <c r="S154" s="92" t="str">
        <f>IFERROR(INDEX($C$2:$C$5193,MATCH(ROWS(O$2:O154),O$2:O$5193,0)),"")</f>
        <v/>
      </c>
    </row>
    <row r="155" spans="1:19" x14ac:dyDescent="0.25">
      <c r="A155" s="68">
        <v>11806</v>
      </c>
      <c r="B155" s="68" t="s">
        <v>336</v>
      </c>
      <c r="C155" s="68" t="s">
        <v>337</v>
      </c>
      <c r="D155" s="68" t="s">
        <v>257</v>
      </c>
      <c r="E155" s="68" t="s">
        <v>257</v>
      </c>
      <c r="F155" s="68" t="s">
        <v>338</v>
      </c>
      <c r="G155" s="68" t="s">
        <v>339</v>
      </c>
      <c r="H155" s="68">
        <v>-11.167899999999999</v>
      </c>
      <c r="I155" s="68">
        <v>13.8475</v>
      </c>
      <c r="J155" s="68">
        <v>36</v>
      </c>
      <c r="K155" s="68" t="s">
        <v>340</v>
      </c>
      <c r="L155" s="68">
        <f>COUNTIFS(Aéroports!$C$2:$C$5193,Aéroports!$C155,Aéroports!$D$2:$D$5193,Aéroports!$D155)</f>
        <v>1</v>
      </c>
      <c r="M155" s="68" t="str">
        <f>IF(AND(Formulaire!$H$15=Aéroports!$E155,--ISNUMBER(IFERROR(SEARCH(Formulaire!$H$16,$C155,1),""))=1),MAX(M$1:M154)+1,"")</f>
        <v/>
      </c>
      <c r="N155" s="68" t="str">
        <f>IF(AND(Formulaire!$H$21=Aéroports!$E155,--ISNUMBER(IFERROR(SEARCH(Formulaire!$H$22,$C155,1),""))=1),MAX(N$1:N154)+1,"")</f>
        <v/>
      </c>
      <c r="O155" s="68" t="str">
        <f>IF(AND(Formulaire!$H$27=Aéroports!$E155,--ISNUMBER(IFERROR(SEARCH(Formulaire!$H$28,$C155,1),""))=1),MAX(O$1:O154)+1,"")</f>
        <v/>
      </c>
      <c r="Q155" s="91" t="str">
        <f>IFERROR(INDEX($C$2:$C$5193,MATCH(ROWS(M$2:M155),M$2:M$5193,0)),"")</f>
        <v/>
      </c>
      <c r="R155" s="70" t="str">
        <f>IFERROR(INDEX($C$2:$C$5193,MATCH(ROWS(N$2:N155),N$2:N$5193,0)),"")</f>
        <v/>
      </c>
      <c r="S155" s="92" t="str">
        <f>IFERROR(INDEX($C$2:$C$5193,MATCH(ROWS(O$2:O155),O$2:O$5193,0)),"")</f>
        <v/>
      </c>
    </row>
    <row r="156" spans="1:19" x14ac:dyDescent="0.25">
      <c r="A156" s="69">
        <v>961</v>
      </c>
      <c r="B156" s="69" t="s">
        <v>341</v>
      </c>
      <c r="C156" s="69" t="s">
        <v>342</v>
      </c>
      <c r="D156" s="69" t="s">
        <v>257</v>
      </c>
      <c r="E156" s="69" t="s">
        <v>257</v>
      </c>
      <c r="F156" s="69" t="s">
        <v>343</v>
      </c>
      <c r="G156" s="69" t="s">
        <v>344</v>
      </c>
      <c r="H156" s="69">
        <v>-7.6030699999999998</v>
      </c>
      <c r="I156" s="69">
        <v>15.027799999999999</v>
      </c>
      <c r="J156" s="69">
        <v>2720</v>
      </c>
      <c r="K156" s="69">
        <v>1</v>
      </c>
      <c r="L156" s="69">
        <f>COUNTIFS(Aéroports!$C$2:$C$5193,Aéroports!$C156,Aéroports!$D$2:$D$5193,Aéroports!$D156)</f>
        <v>1</v>
      </c>
      <c r="M156" s="69" t="str">
        <f>IF(AND(Formulaire!$H$15=Aéroports!$E156,--ISNUMBER(IFERROR(SEARCH(Formulaire!$H$16,$C156,1),""))=1),MAX(M$1:M155)+1,"")</f>
        <v/>
      </c>
      <c r="N156" s="69" t="str">
        <f>IF(AND(Formulaire!$H$21=Aéroports!$E156,--ISNUMBER(IFERROR(SEARCH(Formulaire!$H$22,$C156,1),""))=1),MAX(N$1:N155)+1,"")</f>
        <v/>
      </c>
      <c r="O156" s="69" t="str">
        <f>IF(AND(Formulaire!$H$27=Aéroports!$E156,--ISNUMBER(IFERROR(SEARCH(Formulaire!$H$28,$C156,1),""))=1),MAX(O$1:O155)+1,"")</f>
        <v/>
      </c>
      <c r="Q156" s="91" t="str">
        <f>IFERROR(INDEX($C$2:$C$5193,MATCH(ROWS(M$2:M156),M$2:M$5193,0)),"")</f>
        <v/>
      </c>
      <c r="R156" s="70" t="str">
        <f>IFERROR(INDEX($C$2:$C$5193,MATCH(ROWS(N$2:N156),N$2:N$5193,0)),"")</f>
        <v/>
      </c>
      <c r="S156" s="92" t="str">
        <f>IFERROR(INDEX($C$2:$C$5193,MATCH(ROWS(O$2:O156),O$2:O$5193,0)),"")</f>
        <v/>
      </c>
    </row>
    <row r="157" spans="1:19" x14ac:dyDescent="0.25">
      <c r="A157" s="68">
        <v>962</v>
      </c>
      <c r="B157" s="68" t="s">
        <v>345</v>
      </c>
      <c r="C157" s="68" t="s">
        <v>346</v>
      </c>
      <c r="D157" s="68" t="s">
        <v>257</v>
      </c>
      <c r="E157" s="68" t="s">
        <v>257</v>
      </c>
      <c r="F157" s="68" t="s">
        <v>347</v>
      </c>
      <c r="G157" s="68" t="s">
        <v>348</v>
      </c>
      <c r="H157" s="68">
        <v>-16.755400000000002</v>
      </c>
      <c r="I157" s="68">
        <v>14.965299999999999</v>
      </c>
      <c r="J157" s="68">
        <v>3635</v>
      </c>
      <c r="K157" s="68">
        <v>1</v>
      </c>
      <c r="L157" s="68">
        <f>COUNTIFS(Aéroports!$C$2:$C$5193,Aéroports!$C157,Aéroports!$D$2:$D$5193,Aéroports!$D157)</f>
        <v>1</v>
      </c>
      <c r="M157" s="68" t="str">
        <f>IF(AND(Formulaire!$H$15=Aéroports!$E157,--ISNUMBER(IFERROR(SEARCH(Formulaire!$H$16,$C157,1),""))=1),MAX(M$1:M156)+1,"")</f>
        <v/>
      </c>
      <c r="N157" s="68" t="str">
        <f>IF(AND(Formulaire!$H$21=Aéroports!$E157,--ISNUMBER(IFERROR(SEARCH(Formulaire!$H$22,$C157,1),""))=1),MAX(N$1:N156)+1,"")</f>
        <v/>
      </c>
      <c r="O157" s="68" t="str">
        <f>IF(AND(Formulaire!$H$27=Aéroports!$E157,--ISNUMBER(IFERROR(SEARCH(Formulaire!$H$28,$C157,1),""))=1),MAX(O$1:O156)+1,"")</f>
        <v/>
      </c>
      <c r="Q157" s="91" t="str">
        <f>IFERROR(INDEX($C$2:$C$5193,MATCH(ROWS(M$2:M157),M$2:M$5193,0)),"")</f>
        <v/>
      </c>
      <c r="R157" s="70" t="str">
        <f>IFERROR(INDEX($C$2:$C$5193,MATCH(ROWS(N$2:N157),N$2:N$5193,0)),"")</f>
        <v/>
      </c>
      <c r="S157" s="92" t="str">
        <f>IFERROR(INDEX($C$2:$C$5193,MATCH(ROWS(O$2:O157),O$2:O$5193,0)),"")</f>
        <v/>
      </c>
    </row>
    <row r="158" spans="1:19" x14ac:dyDescent="0.25">
      <c r="A158" s="69">
        <v>2900</v>
      </c>
      <c r="B158" s="69" t="s">
        <v>349</v>
      </c>
      <c r="C158" s="69" t="s">
        <v>350</v>
      </c>
      <c r="D158" s="69" t="s">
        <v>351</v>
      </c>
      <c r="E158" s="69" t="s">
        <v>351</v>
      </c>
      <c r="F158" s="69" t="s">
        <v>352</v>
      </c>
      <c r="G158" s="69" t="s">
        <v>353</v>
      </c>
      <c r="H158" s="69">
        <v>18.204799999999999</v>
      </c>
      <c r="I158" s="69">
        <v>-63.055100000000003</v>
      </c>
      <c r="J158" s="69">
        <v>127</v>
      </c>
      <c r="K158" s="69">
        <v>-4</v>
      </c>
      <c r="L158" s="69">
        <f>COUNTIFS(Aéroports!$C$2:$C$5193,Aéroports!$C158,Aéroports!$D$2:$D$5193,Aéroports!$D158)</f>
        <v>1</v>
      </c>
      <c r="M158" s="69" t="str">
        <f>IF(AND(Formulaire!$H$15=Aéroports!$E158,--ISNUMBER(IFERROR(SEARCH(Formulaire!$H$16,$C158,1),""))=1),MAX(M$1:M157)+1,"")</f>
        <v/>
      </c>
      <c r="N158" s="69" t="str">
        <f>IF(AND(Formulaire!$H$21=Aéroports!$E158,--ISNUMBER(IFERROR(SEARCH(Formulaire!$H$22,$C158,1),""))=1),MAX(N$1:N157)+1,"")</f>
        <v/>
      </c>
      <c r="O158" s="69" t="str">
        <f>IF(AND(Formulaire!$H$27=Aéroports!$E158,--ISNUMBER(IFERROR(SEARCH(Formulaire!$H$28,$C158,1),""))=1),MAX(O$1:O157)+1,"")</f>
        <v/>
      </c>
      <c r="Q158" s="91" t="str">
        <f>IFERROR(INDEX($C$2:$C$5193,MATCH(ROWS(M$2:M158),M$2:M$5193,0)),"")</f>
        <v/>
      </c>
      <c r="R158" s="70" t="str">
        <f>IFERROR(INDEX($C$2:$C$5193,MATCH(ROWS(N$2:N158),N$2:N$5193,0)),"")</f>
        <v/>
      </c>
      <c r="S158" s="92" t="str">
        <f>IFERROR(INDEX($C$2:$C$5193,MATCH(ROWS(O$2:O158),O$2:O$5193,0)),"")</f>
        <v/>
      </c>
    </row>
    <row r="159" spans="1:19" x14ac:dyDescent="0.25">
      <c r="A159" s="68">
        <v>2874</v>
      </c>
      <c r="B159" s="68" t="s">
        <v>354</v>
      </c>
      <c r="C159" s="68" t="s">
        <v>355</v>
      </c>
      <c r="D159" s="68" t="s">
        <v>356</v>
      </c>
      <c r="E159" s="68" t="s">
        <v>22353</v>
      </c>
      <c r="F159" s="68" t="s">
        <v>357</v>
      </c>
      <c r="G159" s="68" t="s">
        <v>358</v>
      </c>
      <c r="H159" s="68">
        <v>17.136700000000001</v>
      </c>
      <c r="I159" s="68">
        <v>-61.792700000000004</v>
      </c>
      <c r="J159" s="68">
        <v>62</v>
      </c>
      <c r="K159" s="68">
        <v>-4</v>
      </c>
      <c r="L159" s="68">
        <f>COUNTIFS(Aéroports!$C$2:$C$5193,Aéroports!$C159,Aéroports!$D$2:$D$5193,Aéroports!$D159)</f>
        <v>1</v>
      </c>
      <c r="M159" s="68" t="str">
        <f>IF(AND(Formulaire!$H$15=Aéroports!$E159,--ISNUMBER(IFERROR(SEARCH(Formulaire!$H$16,$C159,1),""))=1),MAX(M$1:M158)+1,"")</f>
        <v/>
      </c>
      <c r="N159" s="68" t="str">
        <f>IF(AND(Formulaire!$H$21=Aéroports!$E159,--ISNUMBER(IFERROR(SEARCH(Formulaire!$H$22,$C159,1),""))=1),MAX(N$1:N158)+1,"")</f>
        <v/>
      </c>
      <c r="O159" s="68" t="str">
        <f>IF(AND(Formulaire!$H$27=Aéroports!$E159,--ISNUMBER(IFERROR(SEARCH(Formulaire!$H$28,$C159,1),""))=1),MAX(O$1:O158)+1,"")</f>
        <v/>
      </c>
      <c r="Q159" s="91" t="str">
        <f>IFERROR(INDEX($C$2:$C$5193,MATCH(ROWS(M$2:M159),M$2:M$5193,0)),"")</f>
        <v/>
      </c>
      <c r="R159" s="70" t="str">
        <f>IFERROR(INDEX($C$2:$C$5193,MATCH(ROWS(N$2:N159),N$2:N$5193,0)),"")</f>
        <v/>
      </c>
      <c r="S159" s="92" t="str">
        <f>IFERROR(INDEX($C$2:$C$5193,MATCH(ROWS(O$2:O159),O$2:O$5193,0)),"")</f>
        <v/>
      </c>
    </row>
    <row r="160" spans="1:19" x14ac:dyDescent="0.25">
      <c r="A160" s="69">
        <v>6074</v>
      </c>
      <c r="B160" s="69" t="s">
        <v>359</v>
      </c>
      <c r="C160" s="69" t="s">
        <v>360</v>
      </c>
      <c r="D160" s="69" t="s">
        <v>356</v>
      </c>
      <c r="E160" s="69" t="s">
        <v>22353</v>
      </c>
      <c r="F160" s="69" t="s">
        <v>361</v>
      </c>
      <c r="G160" s="69" t="s">
        <v>362</v>
      </c>
      <c r="H160" s="69">
        <v>17.6358</v>
      </c>
      <c r="I160" s="69">
        <v>-61.828600000000002</v>
      </c>
      <c r="J160" s="69">
        <v>15</v>
      </c>
      <c r="K160" s="69">
        <v>-4</v>
      </c>
      <c r="L160" s="69">
        <f>COUNTIFS(Aéroports!$C$2:$C$5193,Aéroports!$C160,Aéroports!$D$2:$D$5193,Aéroports!$D160)</f>
        <v>1</v>
      </c>
      <c r="M160" s="69" t="str">
        <f>IF(AND(Formulaire!$H$15=Aéroports!$E160,--ISNUMBER(IFERROR(SEARCH(Formulaire!$H$16,$C160,1),""))=1),MAX(M$1:M159)+1,"")</f>
        <v/>
      </c>
      <c r="N160" s="69" t="str">
        <f>IF(AND(Formulaire!$H$21=Aéroports!$E160,--ISNUMBER(IFERROR(SEARCH(Formulaire!$H$22,$C160,1),""))=1),MAX(N$1:N159)+1,"")</f>
        <v/>
      </c>
      <c r="O160" s="69" t="str">
        <f>IF(AND(Formulaire!$H$27=Aéroports!$E160,--ISNUMBER(IFERROR(SEARCH(Formulaire!$H$28,$C160,1),""))=1),MAX(O$1:O159)+1,"")</f>
        <v/>
      </c>
      <c r="Q160" s="91" t="str">
        <f>IFERROR(INDEX($C$2:$C$5193,MATCH(ROWS(M$2:M160),M$2:M$5193,0)),"")</f>
        <v/>
      </c>
      <c r="R160" s="70" t="str">
        <f>IFERROR(INDEX($C$2:$C$5193,MATCH(ROWS(N$2:N160),N$2:N$5193,0)),"")</f>
        <v/>
      </c>
      <c r="S160" s="92" t="str">
        <f>IFERROR(INDEX($C$2:$C$5193,MATCH(ROWS(O$2:O160),O$2:O$5193,0)),"")</f>
        <v/>
      </c>
    </row>
    <row r="161" spans="1:19" x14ac:dyDescent="0.25">
      <c r="A161" s="68">
        <v>2896</v>
      </c>
      <c r="B161" s="68" t="s">
        <v>11952</v>
      </c>
      <c r="C161" s="68" t="s">
        <v>11953</v>
      </c>
      <c r="D161" s="68" t="s">
        <v>11954</v>
      </c>
      <c r="E161" s="68" t="s">
        <v>22449</v>
      </c>
      <c r="F161" s="68" t="s">
        <v>11955</v>
      </c>
      <c r="G161" s="68" t="s">
        <v>11956</v>
      </c>
      <c r="H161" s="68">
        <v>12.131</v>
      </c>
      <c r="I161" s="68">
        <v>-68.268500000000003</v>
      </c>
      <c r="J161" s="68">
        <v>20</v>
      </c>
      <c r="K161" s="68">
        <v>-4</v>
      </c>
      <c r="L161" s="68">
        <f>COUNTIFS(Aéroports!$C$2:$C$5193,Aéroports!$C161,Aéroports!$D$2:$D$5193,Aéroports!$D161)</f>
        <v>1</v>
      </c>
      <c r="M161" s="68" t="str">
        <f>IF(AND(Formulaire!$H$15=Aéroports!$E161,--ISNUMBER(IFERROR(SEARCH(Formulaire!$H$16,$C161,1),""))=1),MAX(M$1:M160)+1,"")</f>
        <v/>
      </c>
      <c r="N161" s="68" t="str">
        <f>IF(AND(Formulaire!$H$21=Aéroports!$E161,--ISNUMBER(IFERROR(SEARCH(Formulaire!$H$22,$C161,1),""))=1),MAX(N$1:N160)+1,"")</f>
        <v/>
      </c>
      <c r="O161" s="68" t="str">
        <f>IF(AND(Formulaire!$H$27=Aéroports!$E161,--ISNUMBER(IFERROR(SEARCH(Formulaire!$H$28,$C161,1),""))=1),MAX(O$1:O160)+1,"")</f>
        <v/>
      </c>
      <c r="Q161" s="91" t="str">
        <f>IFERROR(INDEX($C$2:$C$5193,MATCH(ROWS(M$2:M161),M$2:M$5193,0)),"")</f>
        <v/>
      </c>
      <c r="R161" s="70" t="str">
        <f>IFERROR(INDEX($C$2:$C$5193,MATCH(ROWS(N$2:N161),N$2:N$5193,0)),"")</f>
        <v/>
      </c>
      <c r="S161" s="92" t="str">
        <f>IFERROR(INDEX($C$2:$C$5193,MATCH(ROWS(O$2:O161),O$2:O$5193,0)),"")</f>
        <v/>
      </c>
    </row>
    <row r="162" spans="1:19" x14ac:dyDescent="0.25">
      <c r="A162" s="69">
        <v>2898</v>
      </c>
      <c r="B162" s="69" t="s">
        <v>11957</v>
      </c>
      <c r="C162" s="69" t="s">
        <v>633</v>
      </c>
      <c r="D162" s="69" t="s">
        <v>11954</v>
      </c>
      <c r="E162" s="69" t="s">
        <v>22449</v>
      </c>
      <c r="F162" s="69" t="s">
        <v>11958</v>
      </c>
      <c r="G162" s="69" t="s">
        <v>11959</v>
      </c>
      <c r="H162" s="69">
        <v>17.496500000000001</v>
      </c>
      <c r="I162" s="69">
        <v>-62.979399999999998</v>
      </c>
      <c r="J162" s="69">
        <v>129</v>
      </c>
      <c r="K162" s="69">
        <v>-4</v>
      </c>
      <c r="L162" s="69">
        <f>COUNTIFS(Aéroports!$C$2:$C$5193,Aéroports!$C162,Aéroports!$D$2:$D$5193,Aéroports!$D162)</f>
        <v>1</v>
      </c>
      <c r="M162" s="69" t="str">
        <f>IF(AND(Formulaire!$H$15=Aéroports!$E162,--ISNUMBER(IFERROR(SEARCH(Formulaire!$H$16,$C162,1),""))=1),MAX(M$1:M161)+1,"")</f>
        <v/>
      </c>
      <c r="N162" s="69" t="str">
        <f>IF(AND(Formulaire!$H$21=Aéroports!$E162,--ISNUMBER(IFERROR(SEARCH(Formulaire!$H$22,$C162,1),""))=1),MAX(N$1:N161)+1,"")</f>
        <v/>
      </c>
      <c r="O162" s="69" t="str">
        <f>IF(AND(Formulaire!$H$27=Aéroports!$E162,--ISNUMBER(IFERROR(SEARCH(Formulaire!$H$28,$C162,1),""))=1),MAX(O$1:O161)+1,"")</f>
        <v/>
      </c>
      <c r="Q162" s="91" t="str">
        <f>IFERROR(INDEX($C$2:$C$5193,MATCH(ROWS(M$2:M162),M$2:M$5193,0)),"")</f>
        <v/>
      </c>
      <c r="R162" s="70" t="str">
        <f>IFERROR(INDEX($C$2:$C$5193,MATCH(ROWS(N$2:N162),N$2:N$5193,0)),"")</f>
        <v/>
      </c>
      <c r="S162" s="92" t="str">
        <f>IFERROR(INDEX($C$2:$C$5193,MATCH(ROWS(O$2:O162),O$2:O$5193,0)),"")</f>
        <v/>
      </c>
    </row>
    <row r="163" spans="1:19" x14ac:dyDescent="0.25">
      <c r="A163" s="68">
        <v>2899</v>
      </c>
      <c r="B163" s="68" t="s">
        <v>11960</v>
      </c>
      <c r="C163" s="68" t="s">
        <v>11961</v>
      </c>
      <c r="D163" s="68" t="s">
        <v>11954</v>
      </c>
      <c r="E163" s="68" t="s">
        <v>22449</v>
      </c>
      <c r="F163" s="68" t="s">
        <v>11962</v>
      </c>
      <c r="G163" s="68" t="s">
        <v>11963</v>
      </c>
      <c r="H163" s="68">
        <v>18.041</v>
      </c>
      <c r="I163" s="68">
        <v>-63.108899999999998</v>
      </c>
      <c r="J163" s="68">
        <v>13</v>
      </c>
      <c r="K163" s="68">
        <v>-4</v>
      </c>
      <c r="L163" s="68">
        <f>COUNTIFS(Aéroports!$C$2:$C$5193,Aéroports!$C163,Aéroports!$D$2:$D$5193,Aéroports!$D163)</f>
        <v>1</v>
      </c>
      <c r="M163" s="68" t="str">
        <f>IF(AND(Formulaire!$H$15=Aéroports!$E163,--ISNUMBER(IFERROR(SEARCH(Formulaire!$H$16,$C163,1),""))=1),MAX(M$1:M162)+1,"")</f>
        <v/>
      </c>
      <c r="N163" s="68" t="str">
        <f>IF(AND(Formulaire!$H$21=Aéroports!$E163,--ISNUMBER(IFERROR(SEARCH(Formulaire!$H$22,$C163,1),""))=1),MAX(N$1:N162)+1,"")</f>
        <v/>
      </c>
      <c r="O163" s="68" t="str">
        <f>IF(AND(Formulaire!$H$27=Aéroports!$E163,--ISNUMBER(IFERROR(SEARCH(Formulaire!$H$28,$C163,1),""))=1),MAX(O$1:O162)+1,"")</f>
        <v/>
      </c>
      <c r="Q163" s="91" t="str">
        <f>IFERROR(INDEX($C$2:$C$5193,MATCH(ROWS(M$2:M163),M$2:M$5193,0)),"")</f>
        <v/>
      </c>
      <c r="R163" s="70" t="str">
        <f>IFERROR(INDEX($C$2:$C$5193,MATCH(ROWS(N$2:N163),N$2:N$5193,0)),"")</f>
        <v/>
      </c>
      <c r="S163" s="92" t="str">
        <f>IFERROR(INDEX($C$2:$C$5193,MATCH(ROWS(O$2:O163),O$2:O$5193,0)),"")</f>
        <v/>
      </c>
    </row>
    <row r="164" spans="1:19" x14ac:dyDescent="0.25">
      <c r="A164" s="69">
        <v>4249</v>
      </c>
      <c r="B164" s="69" t="s">
        <v>11964</v>
      </c>
      <c r="C164" s="69" t="s">
        <v>11965</v>
      </c>
      <c r="D164" s="69" t="s">
        <v>11954</v>
      </c>
      <c r="E164" s="69" t="s">
        <v>22449</v>
      </c>
      <c r="F164" s="69" t="s">
        <v>11966</v>
      </c>
      <c r="G164" s="69" t="s">
        <v>11967</v>
      </c>
      <c r="H164" s="69">
        <v>17.645</v>
      </c>
      <c r="I164" s="69">
        <v>-63.22</v>
      </c>
      <c r="J164" s="69">
        <v>60</v>
      </c>
      <c r="K164" s="69">
        <v>-4</v>
      </c>
      <c r="L164" s="69">
        <f>COUNTIFS(Aéroports!$C$2:$C$5193,Aéroports!$C164,Aéroports!$D$2:$D$5193,Aéroports!$D164)</f>
        <v>1</v>
      </c>
      <c r="M164" s="69" t="str">
        <f>IF(AND(Formulaire!$H$15=Aéroports!$E164,--ISNUMBER(IFERROR(SEARCH(Formulaire!$H$16,$C164,1),""))=1),MAX(M$1:M163)+1,"")</f>
        <v/>
      </c>
      <c r="N164" s="69" t="str">
        <f>IF(AND(Formulaire!$H$21=Aéroports!$E164,--ISNUMBER(IFERROR(SEARCH(Formulaire!$H$22,$C164,1),""))=1),MAX(N$1:N163)+1,"")</f>
        <v/>
      </c>
      <c r="O164" s="69" t="str">
        <f>IF(AND(Formulaire!$H$27=Aéroports!$E164,--ISNUMBER(IFERROR(SEARCH(Formulaire!$H$28,$C164,1),""))=1),MAX(O$1:O163)+1,"")</f>
        <v/>
      </c>
      <c r="Q164" s="91" t="str">
        <f>IFERROR(INDEX($C$2:$C$5193,MATCH(ROWS(M$2:M164),M$2:M$5193,0)),"")</f>
        <v/>
      </c>
      <c r="R164" s="70" t="str">
        <f>IFERROR(INDEX($C$2:$C$5193,MATCH(ROWS(N$2:N164),N$2:N$5193,0)),"")</f>
        <v/>
      </c>
      <c r="S164" s="92" t="str">
        <f>IFERROR(INDEX($C$2:$C$5193,MATCH(ROWS(O$2:O164),O$2:O$5193,0)),"")</f>
        <v/>
      </c>
    </row>
    <row r="165" spans="1:19" x14ac:dyDescent="0.25">
      <c r="A165" s="68">
        <v>2897</v>
      </c>
      <c r="B165" s="68" t="s">
        <v>11968</v>
      </c>
      <c r="C165" s="68" t="s">
        <v>11969</v>
      </c>
      <c r="D165" s="68" t="s">
        <v>11954</v>
      </c>
      <c r="E165" s="68" t="s">
        <v>22449</v>
      </c>
      <c r="F165" s="68" t="s">
        <v>11970</v>
      </c>
      <c r="G165" s="68" t="s">
        <v>11971</v>
      </c>
      <c r="H165" s="68">
        <v>12.1889</v>
      </c>
      <c r="I165" s="68">
        <v>-68.959800000000001</v>
      </c>
      <c r="J165" s="68">
        <v>29</v>
      </c>
      <c r="K165" s="68">
        <v>-4</v>
      </c>
      <c r="L165" s="68">
        <f>COUNTIFS(Aéroports!$C$2:$C$5193,Aéroports!$C165,Aéroports!$D$2:$D$5193,Aéroports!$D165)</f>
        <v>1</v>
      </c>
      <c r="M165" s="68" t="str">
        <f>IF(AND(Formulaire!$H$15=Aéroports!$E165,--ISNUMBER(IFERROR(SEARCH(Formulaire!$H$16,$C165,1),""))=1),MAX(M$1:M164)+1,"")</f>
        <v/>
      </c>
      <c r="N165" s="68" t="str">
        <f>IF(AND(Formulaire!$H$21=Aéroports!$E165,--ISNUMBER(IFERROR(SEARCH(Formulaire!$H$22,$C165,1),""))=1),MAX(N$1:N164)+1,"")</f>
        <v/>
      </c>
      <c r="O165" s="68" t="str">
        <f>IF(AND(Formulaire!$H$27=Aéroports!$E165,--ISNUMBER(IFERROR(SEARCH(Formulaire!$H$28,$C165,1),""))=1),MAX(O$1:O164)+1,"")</f>
        <v/>
      </c>
      <c r="Q165" s="91" t="str">
        <f>IFERROR(INDEX($C$2:$C$5193,MATCH(ROWS(M$2:M165),M$2:M$5193,0)),"")</f>
        <v/>
      </c>
      <c r="R165" s="70" t="str">
        <f>IFERROR(INDEX($C$2:$C$5193,MATCH(ROWS(N$2:N165),N$2:N$5193,0)),"")</f>
        <v/>
      </c>
      <c r="S165" s="92" t="str">
        <f>IFERROR(INDEX($C$2:$C$5193,MATCH(ROWS(O$2:O165),O$2:O$5193,0)),"")</f>
        <v/>
      </c>
    </row>
    <row r="166" spans="1:19" x14ac:dyDescent="0.25">
      <c r="A166" s="69">
        <v>2059</v>
      </c>
      <c r="B166" s="69" t="s">
        <v>14183</v>
      </c>
      <c r="C166" s="69" t="s">
        <v>14184</v>
      </c>
      <c r="D166" s="69" t="s">
        <v>14185</v>
      </c>
      <c r="E166" s="69" t="s">
        <v>22468</v>
      </c>
      <c r="F166" s="69" t="s">
        <v>14186</v>
      </c>
      <c r="G166" s="69" t="s">
        <v>14187</v>
      </c>
      <c r="H166" s="69">
        <v>18.240400000000001</v>
      </c>
      <c r="I166" s="69">
        <v>42.656599999999997</v>
      </c>
      <c r="J166" s="69">
        <v>6858</v>
      </c>
      <c r="K166" s="69">
        <v>3</v>
      </c>
      <c r="L166" s="69">
        <f>COUNTIFS(Aéroports!$C$2:$C$5193,Aéroports!$C166,Aéroports!$D$2:$D$5193,Aéroports!$D166)</f>
        <v>1</v>
      </c>
      <c r="M166" s="69" t="str">
        <f>IF(AND(Formulaire!$H$15=Aéroports!$E166,--ISNUMBER(IFERROR(SEARCH(Formulaire!$H$16,$C166,1),""))=1),MAX(M$1:M165)+1,"")</f>
        <v/>
      </c>
      <c r="N166" s="69" t="str">
        <f>IF(AND(Formulaire!$H$21=Aéroports!$E166,--ISNUMBER(IFERROR(SEARCH(Formulaire!$H$22,$C166,1),""))=1),MAX(N$1:N165)+1,"")</f>
        <v/>
      </c>
      <c r="O166" s="69" t="str">
        <f>IF(AND(Formulaire!$H$27=Aéroports!$E166,--ISNUMBER(IFERROR(SEARCH(Formulaire!$H$28,$C166,1),""))=1),MAX(O$1:O165)+1,"")</f>
        <v/>
      </c>
      <c r="Q166" s="91" t="str">
        <f>IFERROR(INDEX($C$2:$C$5193,MATCH(ROWS(M$2:M166),M$2:M$5193,0)),"")</f>
        <v/>
      </c>
      <c r="R166" s="70" t="str">
        <f>IFERROR(INDEX($C$2:$C$5193,MATCH(ROWS(N$2:N166),N$2:N$5193,0)),"")</f>
        <v/>
      </c>
      <c r="S166" s="92" t="str">
        <f>IFERROR(INDEX($C$2:$C$5193,MATCH(ROWS(O$2:O166),O$2:O$5193,0)),"")</f>
        <v/>
      </c>
    </row>
    <row r="167" spans="1:19" x14ac:dyDescent="0.25">
      <c r="A167" s="68">
        <v>2060</v>
      </c>
      <c r="B167" s="68" t="s">
        <v>14188</v>
      </c>
      <c r="C167" s="68" t="s">
        <v>14189</v>
      </c>
      <c r="D167" s="68" t="s">
        <v>14185</v>
      </c>
      <c r="E167" s="68" t="s">
        <v>22468</v>
      </c>
      <c r="F167" s="68" t="s">
        <v>14190</v>
      </c>
      <c r="G167" s="68" t="s">
        <v>14191</v>
      </c>
      <c r="H167" s="68">
        <v>25.285299999999999</v>
      </c>
      <c r="I167" s="68">
        <v>49.485199999999999</v>
      </c>
      <c r="J167" s="68">
        <v>588</v>
      </c>
      <c r="K167" s="68">
        <v>3</v>
      </c>
      <c r="L167" s="68">
        <f>COUNTIFS(Aéroports!$C$2:$C$5193,Aéroports!$C167,Aéroports!$D$2:$D$5193,Aéroports!$D167)</f>
        <v>1</v>
      </c>
      <c r="M167" s="68" t="str">
        <f>IF(AND(Formulaire!$H$15=Aéroports!$E167,--ISNUMBER(IFERROR(SEARCH(Formulaire!$H$16,$C167,1),""))=1),MAX(M$1:M166)+1,"")</f>
        <v/>
      </c>
      <c r="N167" s="68" t="str">
        <f>IF(AND(Formulaire!$H$21=Aéroports!$E167,--ISNUMBER(IFERROR(SEARCH(Formulaire!$H$22,$C167,1),""))=1),MAX(N$1:N166)+1,"")</f>
        <v/>
      </c>
      <c r="O167" s="68" t="str">
        <f>IF(AND(Formulaire!$H$27=Aéroports!$E167,--ISNUMBER(IFERROR(SEARCH(Formulaire!$H$28,$C167,1),""))=1),MAX(O$1:O166)+1,"")</f>
        <v/>
      </c>
      <c r="Q167" s="91" t="str">
        <f>IFERROR(INDEX($C$2:$C$5193,MATCH(ROWS(M$2:M167),M$2:M$5193,0)),"")</f>
        <v/>
      </c>
      <c r="R167" s="70" t="str">
        <f>IFERROR(INDEX($C$2:$C$5193,MATCH(ROWS(N$2:N167),N$2:N$5193,0)),"")</f>
        <v/>
      </c>
      <c r="S167" s="92" t="str">
        <f>IFERROR(INDEX($C$2:$C$5193,MATCH(ROWS(O$2:O167),O$2:O$5193,0)),"")</f>
        <v/>
      </c>
    </row>
    <row r="168" spans="1:19" x14ac:dyDescent="0.25">
      <c r="A168" s="69">
        <v>5925</v>
      </c>
      <c r="B168" s="69" t="s">
        <v>14192</v>
      </c>
      <c r="C168" s="69" t="s">
        <v>14193</v>
      </c>
      <c r="D168" s="69" t="s">
        <v>14185</v>
      </c>
      <c r="E168" s="69" t="s">
        <v>22468</v>
      </c>
      <c r="F168" s="69" t="s">
        <v>14194</v>
      </c>
      <c r="G168" s="69" t="s">
        <v>14195</v>
      </c>
      <c r="H168" s="69">
        <v>29.7851</v>
      </c>
      <c r="I168" s="69">
        <v>40.1</v>
      </c>
      <c r="J168" s="69">
        <v>2261</v>
      </c>
      <c r="K168" s="69">
        <v>3</v>
      </c>
      <c r="L168" s="69">
        <f>COUNTIFS(Aéroports!$C$2:$C$5193,Aéroports!$C168,Aéroports!$D$2:$D$5193,Aéroports!$D168)</f>
        <v>1</v>
      </c>
      <c r="M168" s="69" t="str">
        <f>IF(AND(Formulaire!$H$15=Aéroports!$E168,--ISNUMBER(IFERROR(SEARCH(Formulaire!$H$16,$C168,1),""))=1),MAX(M$1:M167)+1,"")</f>
        <v/>
      </c>
      <c r="N168" s="69" t="str">
        <f>IF(AND(Formulaire!$H$21=Aéroports!$E168,--ISNUMBER(IFERROR(SEARCH(Formulaire!$H$22,$C168,1),""))=1),MAX(N$1:N167)+1,"")</f>
        <v/>
      </c>
      <c r="O168" s="69" t="str">
        <f>IF(AND(Formulaire!$H$27=Aéroports!$E168,--ISNUMBER(IFERROR(SEARCH(Formulaire!$H$28,$C168,1),""))=1),MAX(O$1:O167)+1,"")</f>
        <v/>
      </c>
      <c r="Q168" s="91" t="str">
        <f>IFERROR(INDEX($C$2:$C$5193,MATCH(ROWS(M$2:M168),M$2:M$5193,0)),"")</f>
        <v/>
      </c>
      <c r="R168" s="70" t="str">
        <f>IFERROR(INDEX($C$2:$C$5193,MATCH(ROWS(N$2:N168),N$2:N$5193,0)),"")</f>
        <v/>
      </c>
      <c r="S168" s="92" t="str">
        <f>IFERROR(INDEX($C$2:$C$5193,MATCH(ROWS(O$2:O168),O$2:O$5193,0)),"")</f>
        <v/>
      </c>
    </row>
    <row r="169" spans="1:19" x14ac:dyDescent="0.25">
      <c r="A169" s="68">
        <v>2084</v>
      </c>
      <c r="B169" s="68" t="s">
        <v>14196</v>
      </c>
      <c r="C169" s="68" t="s">
        <v>14197</v>
      </c>
      <c r="D169" s="68" t="s">
        <v>14185</v>
      </c>
      <c r="E169" s="68" t="s">
        <v>22468</v>
      </c>
      <c r="F169" s="68" t="s">
        <v>14198</v>
      </c>
      <c r="G169" s="68" t="s">
        <v>14199</v>
      </c>
      <c r="H169" s="68">
        <v>30.906600000000001</v>
      </c>
      <c r="I169" s="68">
        <v>41.138199999999998</v>
      </c>
      <c r="J169" s="68">
        <v>1813</v>
      </c>
      <c r="K169" s="68">
        <v>3</v>
      </c>
      <c r="L169" s="68">
        <f>COUNTIFS(Aéroports!$C$2:$C$5193,Aéroports!$C169,Aéroports!$D$2:$D$5193,Aéroports!$D169)</f>
        <v>1</v>
      </c>
      <c r="M169" s="68" t="str">
        <f>IF(AND(Formulaire!$H$15=Aéroports!$E169,--ISNUMBER(IFERROR(SEARCH(Formulaire!$H$16,$C169,1),""))=1),MAX(M$1:M168)+1,"")</f>
        <v/>
      </c>
      <c r="N169" s="68" t="str">
        <f>IF(AND(Formulaire!$H$21=Aéroports!$E169,--ISNUMBER(IFERROR(SEARCH(Formulaire!$H$22,$C169,1),""))=1),MAX(N$1:N168)+1,"")</f>
        <v/>
      </c>
      <c r="O169" s="68" t="str">
        <f>IF(AND(Formulaire!$H$27=Aéroports!$E169,--ISNUMBER(IFERROR(SEARCH(Formulaire!$H$28,$C169,1),""))=1),MAX(O$1:O168)+1,"")</f>
        <v/>
      </c>
      <c r="Q169" s="91" t="str">
        <f>IFERROR(INDEX($C$2:$C$5193,MATCH(ROWS(M$2:M169),M$2:M$5193,0)),"")</f>
        <v/>
      </c>
      <c r="R169" s="70" t="str">
        <f>IFERROR(INDEX($C$2:$C$5193,MATCH(ROWS(N$2:N169),N$2:N$5193,0)),"")</f>
        <v/>
      </c>
      <c r="S169" s="92" t="str">
        <f>IFERROR(INDEX($C$2:$C$5193,MATCH(ROWS(O$2:O169),O$2:O$5193,0)),"")</f>
        <v/>
      </c>
    </row>
    <row r="170" spans="1:19" x14ac:dyDescent="0.25">
      <c r="A170" s="69">
        <v>2062</v>
      </c>
      <c r="B170" s="69" t="s">
        <v>14200</v>
      </c>
      <c r="C170" s="69" t="s">
        <v>14201</v>
      </c>
      <c r="D170" s="69" t="s">
        <v>14185</v>
      </c>
      <c r="E170" s="69" t="s">
        <v>22468</v>
      </c>
      <c r="F170" s="69" t="s">
        <v>14202</v>
      </c>
      <c r="G170" s="69" t="s">
        <v>14203</v>
      </c>
      <c r="H170" s="69">
        <v>19.984400000000001</v>
      </c>
      <c r="I170" s="69">
        <v>42.620899999999999</v>
      </c>
      <c r="J170" s="69">
        <v>3887</v>
      </c>
      <c r="K170" s="69">
        <v>3</v>
      </c>
      <c r="L170" s="69">
        <f>COUNTIFS(Aéroports!$C$2:$C$5193,Aéroports!$C170,Aéroports!$D$2:$D$5193,Aéroports!$D170)</f>
        <v>1</v>
      </c>
      <c r="M170" s="69" t="str">
        <f>IF(AND(Formulaire!$H$15=Aéroports!$E170,--ISNUMBER(IFERROR(SEARCH(Formulaire!$H$16,$C170,1),""))=1),MAX(M$1:M169)+1,"")</f>
        <v/>
      </c>
      <c r="N170" s="69" t="str">
        <f>IF(AND(Formulaire!$H$21=Aéroports!$E170,--ISNUMBER(IFERROR(SEARCH(Formulaire!$H$22,$C170,1),""))=1),MAX(N$1:N169)+1,"")</f>
        <v/>
      </c>
      <c r="O170" s="69" t="str">
        <f>IF(AND(Formulaire!$H$27=Aéroports!$E170,--ISNUMBER(IFERROR(SEARCH(Formulaire!$H$28,$C170,1),""))=1),MAX(O$1:O169)+1,"")</f>
        <v/>
      </c>
      <c r="Q170" s="91" t="str">
        <f>IFERROR(INDEX($C$2:$C$5193,MATCH(ROWS(M$2:M170),M$2:M$5193,0)),"")</f>
        <v/>
      </c>
      <c r="R170" s="70" t="str">
        <f>IFERROR(INDEX($C$2:$C$5193,MATCH(ROWS(N$2:N170),N$2:N$5193,0)),"")</f>
        <v/>
      </c>
      <c r="S170" s="92" t="str">
        <f>IFERROR(INDEX($C$2:$C$5193,MATCH(ROWS(O$2:O170),O$2:O$5193,0)),"")</f>
        <v/>
      </c>
    </row>
    <row r="171" spans="1:19" x14ac:dyDescent="0.25">
      <c r="A171" s="68">
        <v>2064</v>
      </c>
      <c r="B171" s="68" t="s">
        <v>14204</v>
      </c>
      <c r="C171" s="68" t="s">
        <v>14205</v>
      </c>
      <c r="D171" s="68" t="s">
        <v>14185</v>
      </c>
      <c r="E171" s="68" t="s">
        <v>22468</v>
      </c>
      <c r="F171" s="68" t="s">
        <v>14206</v>
      </c>
      <c r="G171" s="68" t="s">
        <v>14207</v>
      </c>
      <c r="H171" s="68">
        <v>26.4712</v>
      </c>
      <c r="I171" s="68">
        <v>49.797899999999998</v>
      </c>
      <c r="J171" s="68">
        <v>72</v>
      </c>
      <c r="K171" s="68">
        <v>3</v>
      </c>
      <c r="L171" s="68">
        <f>COUNTIFS(Aéroports!$C$2:$C$5193,Aéroports!$C171,Aéroports!$D$2:$D$5193,Aéroports!$D171)</f>
        <v>1</v>
      </c>
      <c r="M171" s="68" t="str">
        <f>IF(AND(Formulaire!$H$15=Aéroports!$E171,--ISNUMBER(IFERROR(SEARCH(Formulaire!$H$16,$C171,1),""))=1),MAX(M$1:M170)+1,"")</f>
        <v/>
      </c>
      <c r="N171" s="68" t="str">
        <f>IF(AND(Formulaire!$H$21=Aéroports!$E171,--ISNUMBER(IFERROR(SEARCH(Formulaire!$H$22,$C171,1),""))=1),MAX(N$1:N170)+1,"")</f>
        <v/>
      </c>
      <c r="O171" s="68" t="str">
        <f>IF(AND(Formulaire!$H$27=Aéroports!$E171,--ISNUMBER(IFERROR(SEARCH(Formulaire!$H$28,$C171,1),""))=1),MAX(O$1:O170)+1,"")</f>
        <v/>
      </c>
      <c r="Q171" s="91" t="str">
        <f>IFERROR(INDEX($C$2:$C$5193,MATCH(ROWS(M$2:M171),M$2:M$5193,0)),"")</f>
        <v/>
      </c>
      <c r="R171" s="70" t="str">
        <f>IFERROR(INDEX($C$2:$C$5193,MATCH(ROWS(N$2:N171),N$2:N$5193,0)),"")</f>
        <v/>
      </c>
      <c r="S171" s="92" t="str">
        <f>IFERROR(INDEX($C$2:$C$5193,MATCH(ROWS(O$2:O171),O$2:O$5193,0)),"")</f>
        <v/>
      </c>
    </row>
    <row r="172" spans="1:19" x14ac:dyDescent="0.25">
      <c r="A172" s="69">
        <v>5924</v>
      </c>
      <c r="B172" s="69" t="s">
        <v>14208</v>
      </c>
      <c r="C172" s="69" t="s">
        <v>14209</v>
      </c>
      <c r="D172" s="69" t="s">
        <v>14185</v>
      </c>
      <c r="E172" s="69" t="s">
        <v>22468</v>
      </c>
      <c r="F172" s="69" t="s">
        <v>14210</v>
      </c>
      <c r="G172" s="69" t="s">
        <v>14211</v>
      </c>
      <c r="H172" s="69">
        <v>24.5</v>
      </c>
      <c r="I172" s="69">
        <v>44.4</v>
      </c>
      <c r="J172" s="69">
        <v>3429</v>
      </c>
      <c r="K172" s="69">
        <v>3</v>
      </c>
      <c r="L172" s="69">
        <f>COUNTIFS(Aéroports!$C$2:$C$5193,Aéroports!$C172,Aéroports!$D$2:$D$5193,Aéroports!$D172)</f>
        <v>1</v>
      </c>
      <c r="M172" s="69" t="str">
        <f>IF(AND(Formulaire!$H$15=Aéroports!$E172,--ISNUMBER(IFERROR(SEARCH(Formulaire!$H$16,$C172,1),""))=1),MAX(M$1:M171)+1,"")</f>
        <v/>
      </c>
      <c r="N172" s="69" t="str">
        <f>IF(AND(Formulaire!$H$21=Aéroports!$E172,--ISNUMBER(IFERROR(SEARCH(Formulaire!$H$22,$C172,1),""))=1),MAX(N$1:N171)+1,"")</f>
        <v/>
      </c>
      <c r="O172" s="69" t="str">
        <f>IF(AND(Formulaire!$H$27=Aéroports!$E172,--ISNUMBER(IFERROR(SEARCH(Formulaire!$H$28,$C172,1),""))=1),MAX(O$1:O171)+1,"")</f>
        <v/>
      </c>
      <c r="Q172" s="91" t="str">
        <f>IFERROR(INDEX($C$2:$C$5193,MATCH(ROWS(M$2:M172),M$2:M$5193,0)),"")</f>
        <v/>
      </c>
      <c r="R172" s="70" t="str">
        <f>IFERROR(INDEX($C$2:$C$5193,MATCH(ROWS(N$2:N172),N$2:N$5193,0)),"")</f>
        <v/>
      </c>
      <c r="S172" s="92" t="str">
        <f>IFERROR(INDEX($C$2:$C$5193,MATCH(ROWS(O$2:O172),O$2:O$5193,0)),"")</f>
        <v/>
      </c>
    </row>
    <row r="173" spans="1:19" x14ac:dyDescent="0.25">
      <c r="A173" s="68">
        <v>2065</v>
      </c>
      <c r="B173" s="68" t="s">
        <v>14212</v>
      </c>
      <c r="C173" s="68" t="s">
        <v>14213</v>
      </c>
      <c r="D173" s="68" t="s">
        <v>14185</v>
      </c>
      <c r="E173" s="68" t="s">
        <v>22468</v>
      </c>
      <c r="F173" s="68" t="s">
        <v>14214</v>
      </c>
      <c r="G173" s="68" t="s">
        <v>14215</v>
      </c>
      <c r="H173" s="68">
        <v>26.2654</v>
      </c>
      <c r="I173" s="68">
        <v>50.152000000000001</v>
      </c>
      <c r="J173" s="68">
        <v>84</v>
      </c>
      <c r="K173" s="68">
        <v>3</v>
      </c>
      <c r="L173" s="68">
        <f>COUNTIFS(Aéroports!$C$2:$C$5193,Aéroports!$C173,Aéroports!$D$2:$D$5193,Aéroports!$D173)</f>
        <v>1</v>
      </c>
      <c r="M173" s="68" t="str">
        <f>IF(AND(Formulaire!$H$15=Aéroports!$E173,--ISNUMBER(IFERROR(SEARCH(Formulaire!$H$16,$C173,1),""))=1),MAX(M$1:M172)+1,"")</f>
        <v/>
      </c>
      <c r="N173" s="68" t="str">
        <f>IF(AND(Formulaire!$H$21=Aéroports!$E173,--ISNUMBER(IFERROR(SEARCH(Formulaire!$H$22,$C173,1),""))=1),MAX(N$1:N172)+1,"")</f>
        <v/>
      </c>
      <c r="O173" s="68" t="str">
        <f>IF(AND(Formulaire!$H$27=Aéroports!$E173,--ISNUMBER(IFERROR(SEARCH(Formulaire!$H$28,$C173,1),""))=1),MAX(O$1:O172)+1,"")</f>
        <v/>
      </c>
      <c r="Q173" s="91" t="str">
        <f>IFERROR(INDEX($C$2:$C$5193,MATCH(ROWS(M$2:M173),M$2:M$5193,0)),"")</f>
        <v/>
      </c>
      <c r="R173" s="70" t="str">
        <f>IFERROR(INDEX($C$2:$C$5193,MATCH(ROWS(N$2:N173),N$2:N$5193,0)),"")</f>
        <v/>
      </c>
      <c r="S173" s="92" t="str">
        <f>IFERROR(INDEX($C$2:$C$5193,MATCH(ROWS(O$2:O173),O$2:O$5193,0)),"")</f>
        <v/>
      </c>
    </row>
    <row r="174" spans="1:19" x14ac:dyDescent="0.25">
      <c r="A174" s="69">
        <v>2061</v>
      </c>
      <c r="B174" s="69" t="s">
        <v>14216</v>
      </c>
      <c r="C174" s="69" t="s">
        <v>14217</v>
      </c>
      <c r="D174" s="69" t="s">
        <v>14185</v>
      </c>
      <c r="E174" s="69" t="s">
        <v>22468</v>
      </c>
      <c r="F174" s="69" t="s">
        <v>14218</v>
      </c>
      <c r="G174" s="69" t="s">
        <v>14219</v>
      </c>
      <c r="H174" s="69">
        <v>20.296099999999999</v>
      </c>
      <c r="I174" s="69">
        <v>41.634300000000003</v>
      </c>
      <c r="J174" s="69">
        <v>5486</v>
      </c>
      <c r="K174" s="69">
        <v>3</v>
      </c>
      <c r="L174" s="69">
        <f>COUNTIFS(Aéroports!$C$2:$C$5193,Aéroports!$C174,Aéroports!$D$2:$D$5193,Aéroports!$D174)</f>
        <v>1</v>
      </c>
      <c r="M174" s="69" t="str">
        <f>IF(AND(Formulaire!$H$15=Aéroports!$E174,--ISNUMBER(IFERROR(SEARCH(Formulaire!$H$16,$C174,1),""))=1),MAX(M$1:M173)+1,"")</f>
        <v/>
      </c>
      <c r="N174" s="69" t="str">
        <f>IF(AND(Formulaire!$H$21=Aéroports!$E174,--ISNUMBER(IFERROR(SEARCH(Formulaire!$H$22,$C174,1),""))=1),MAX(N$1:N173)+1,"")</f>
        <v/>
      </c>
      <c r="O174" s="69" t="str">
        <f>IF(AND(Formulaire!$H$27=Aéroports!$E174,--ISNUMBER(IFERROR(SEARCH(Formulaire!$H$28,$C174,1),""))=1),MAX(O$1:O173)+1,"")</f>
        <v/>
      </c>
      <c r="Q174" s="91" t="str">
        <f>IFERROR(INDEX($C$2:$C$5193,MATCH(ROWS(M$2:M174),M$2:M$5193,0)),"")</f>
        <v/>
      </c>
      <c r="R174" s="70" t="str">
        <f>IFERROR(INDEX($C$2:$C$5193,MATCH(ROWS(N$2:N174),N$2:N$5193,0)),"")</f>
        <v/>
      </c>
      <c r="S174" s="92" t="str">
        <f>IFERROR(INDEX($C$2:$C$5193,MATCH(ROWS(O$2:O174),O$2:O$5193,0)),"")</f>
        <v/>
      </c>
    </row>
    <row r="175" spans="1:19" x14ac:dyDescent="0.25">
      <c r="A175" s="68">
        <v>2067</v>
      </c>
      <c r="B175" s="68" t="s">
        <v>14220</v>
      </c>
      <c r="C175" s="68" t="s">
        <v>14221</v>
      </c>
      <c r="D175" s="68" t="s">
        <v>14185</v>
      </c>
      <c r="E175" s="68" t="s">
        <v>22468</v>
      </c>
      <c r="F175" s="68" t="s">
        <v>14222</v>
      </c>
      <c r="G175" s="68" t="s">
        <v>14223</v>
      </c>
      <c r="H175" s="68">
        <v>26.302800000000001</v>
      </c>
      <c r="I175" s="68">
        <v>43.7744</v>
      </c>
      <c r="J175" s="68">
        <v>2126</v>
      </c>
      <c r="K175" s="68">
        <v>3</v>
      </c>
      <c r="L175" s="68">
        <f>COUNTIFS(Aéroports!$C$2:$C$5193,Aéroports!$C175,Aéroports!$D$2:$D$5193,Aéroports!$D175)</f>
        <v>1</v>
      </c>
      <c r="M175" s="68" t="str">
        <f>IF(AND(Formulaire!$H$15=Aéroports!$E175,--ISNUMBER(IFERROR(SEARCH(Formulaire!$H$16,$C175,1),""))=1),MAX(M$1:M174)+1,"")</f>
        <v/>
      </c>
      <c r="N175" s="68" t="str">
        <f>IF(AND(Formulaire!$H$21=Aéroports!$E175,--ISNUMBER(IFERROR(SEARCH(Formulaire!$H$22,$C175,1),""))=1),MAX(N$1:N174)+1,"")</f>
        <v/>
      </c>
      <c r="O175" s="68" t="str">
        <f>IF(AND(Formulaire!$H$27=Aéroports!$E175,--ISNUMBER(IFERROR(SEARCH(Formulaire!$H$28,$C175,1),""))=1),MAX(O$1:O174)+1,"")</f>
        <v/>
      </c>
      <c r="Q175" s="91" t="str">
        <f>IFERROR(INDEX($C$2:$C$5193,MATCH(ROWS(M$2:M175),M$2:M$5193,0)),"")</f>
        <v/>
      </c>
      <c r="R175" s="70" t="str">
        <f>IFERROR(INDEX($C$2:$C$5193,MATCH(ROWS(N$2:N175),N$2:N$5193,0)),"")</f>
        <v/>
      </c>
      <c r="S175" s="92" t="str">
        <f>IFERROR(INDEX($C$2:$C$5193,MATCH(ROWS(O$2:O175),O$2:O$5193,0)),"")</f>
        <v/>
      </c>
    </row>
    <row r="176" spans="1:19" x14ac:dyDescent="0.25">
      <c r="A176" s="69">
        <v>2066</v>
      </c>
      <c r="B176" s="69" t="s">
        <v>14224</v>
      </c>
      <c r="C176" s="69" t="s">
        <v>14225</v>
      </c>
      <c r="D176" s="69" t="s">
        <v>14185</v>
      </c>
      <c r="E176" s="69" t="s">
        <v>22468</v>
      </c>
      <c r="F176" s="69" t="s">
        <v>14226</v>
      </c>
      <c r="G176" s="69" t="s">
        <v>14227</v>
      </c>
      <c r="H176" s="69">
        <v>16.9011</v>
      </c>
      <c r="I176" s="69">
        <v>42.585799999999999</v>
      </c>
      <c r="J176" s="69">
        <v>20</v>
      </c>
      <c r="K176" s="69">
        <v>3</v>
      </c>
      <c r="L176" s="69">
        <f>COUNTIFS(Aéroports!$C$2:$C$5193,Aéroports!$C176,Aéroports!$D$2:$D$5193,Aéroports!$D176)</f>
        <v>1</v>
      </c>
      <c r="M176" s="69" t="str">
        <f>IF(AND(Formulaire!$H$15=Aéroports!$E176,--ISNUMBER(IFERROR(SEARCH(Formulaire!$H$16,$C176,1),""))=1),MAX(M$1:M175)+1,"")</f>
        <v/>
      </c>
      <c r="N176" s="69" t="str">
        <f>IF(AND(Formulaire!$H$21=Aéroports!$E176,--ISNUMBER(IFERROR(SEARCH(Formulaire!$H$22,$C176,1),""))=1),MAX(N$1:N175)+1,"")</f>
        <v/>
      </c>
      <c r="O176" s="69" t="str">
        <f>IF(AND(Formulaire!$H$27=Aéroports!$E176,--ISNUMBER(IFERROR(SEARCH(Formulaire!$H$28,$C176,1),""))=1),MAX(O$1:O175)+1,"")</f>
        <v/>
      </c>
      <c r="Q176" s="91" t="str">
        <f>IFERROR(INDEX($C$2:$C$5193,MATCH(ROWS(M$2:M176),M$2:M$5193,0)),"")</f>
        <v/>
      </c>
      <c r="R176" s="70" t="str">
        <f>IFERROR(INDEX($C$2:$C$5193,MATCH(ROWS(N$2:N176),N$2:N$5193,0)),"")</f>
        <v/>
      </c>
      <c r="S176" s="92" t="str">
        <f>IFERROR(INDEX($C$2:$C$5193,MATCH(ROWS(O$2:O176),O$2:O$5193,0)),"")</f>
        <v/>
      </c>
    </row>
    <row r="177" spans="1:19" x14ac:dyDescent="0.25">
      <c r="A177" s="68">
        <v>2068</v>
      </c>
      <c r="B177" s="68" t="s">
        <v>14228</v>
      </c>
      <c r="C177" s="68" t="s">
        <v>14229</v>
      </c>
      <c r="D177" s="68" t="s">
        <v>14185</v>
      </c>
      <c r="E177" s="68" t="s">
        <v>22468</v>
      </c>
      <c r="F177" s="68" t="s">
        <v>14230</v>
      </c>
      <c r="G177" s="68" t="s">
        <v>14231</v>
      </c>
      <c r="H177" s="68">
        <v>31.412410000000001</v>
      </c>
      <c r="I177" s="68">
        <v>37.2789</v>
      </c>
      <c r="J177" s="68">
        <v>1672</v>
      </c>
      <c r="K177" s="68">
        <v>3</v>
      </c>
      <c r="L177" s="68">
        <f>COUNTIFS(Aéroports!$C$2:$C$5193,Aéroports!$C177,Aéroports!$D$2:$D$5193,Aéroports!$D177)</f>
        <v>1</v>
      </c>
      <c r="M177" s="68" t="str">
        <f>IF(AND(Formulaire!$H$15=Aéroports!$E177,--ISNUMBER(IFERROR(SEARCH(Formulaire!$H$16,$C177,1),""))=1),MAX(M$1:M176)+1,"")</f>
        <v/>
      </c>
      <c r="N177" s="68" t="str">
        <f>IF(AND(Formulaire!$H$21=Aéroports!$E177,--ISNUMBER(IFERROR(SEARCH(Formulaire!$H$22,$C177,1),""))=1),MAX(N$1:N176)+1,"")</f>
        <v/>
      </c>
      <c r="O177" s="68" t="str">
        <f>IF(AND(Formulaire!$H$27=Aéroports!$E177,--ISNUMBER(IFERROR(SEARCH(Formulaire!$H$28,$C177,1),""))=1),MAX(O$1:O176)+1,"")</f>
        <v/>
      </c>
      <c r="Q177" s="91" t="str">
        <f>IFERROR(INDEX($C$2:$C$5193,MATCH(ROWS(M$2:M177),M$2:M$5193,0)),"")</f>
        <v/>
      </c>
      <c r="R177" s="70" t="str">
        <f>IFERROR(INDEX($C$2:$C$5193,MATCH(ROWS(N$2:N177),N$2:N$5193,0)),"")</f>
        <v/>
      </c>
      <c r="S177" s="92" t="str">
        <f>IFERROR(INDEX($C$2:$C$5193,MATCH(ROWS(O$2:O177),O$2:O$5193,0)),"")</f>
        <v/>
      </c>
    </row>
    <row r="178" spans="1:19" x14ac:dyDescent="0.25">
      <c r="A178" s="69">
        <v>2076</v>
      </c>
      <c r="B178" s="69" t="s">
        <v>14232</v>
      </c>
      <c r="C178" s="69" t="s">
        <v>14233</v>
      </c>
      <c r="D178" s="69" t="s">
        <v>14185</v>
      </c>
      <c r="E178" s="69" t="s">
        <v>22468</v>
      </c>
      <c r="F178" s="69" t="s">
        <v>14234</v>
      </c>
      <c r="G178" s="69" t="s">
        <v>14235</v>
      </c>
      <c r="H178" s="69">
        <v>28.3352</v>
      </c>
      <c r="I178" s="69">
        <v>46.125100000000003</v>
      </c>
      <c r="J178" s="69">
        <v>1174</v>
      </c>
      <c r="K178" s="69">
        <v>3</v>
      </c>
      <c r="L178" s="69">
        <f>COUNTIFS(Aéroports!$C$2:$C$5193,Aéroports!$C178,Aéroports!$D$2:$D$5193,Aéroports!$D178)</f>
        <v>1</v>
      </c>
      <c r="M178" s="69" t="str">
        <f>IF(AND(Formulaire!$H$15=Aéroports!$E178,--ISNUMBER(IFERROR(SEARCH(Formulaire!$H$16,$C178,1),""))=1),MAX(M$1:M177)+1,"")</f>
        <v/>
      </c>
      <c r="N178" s="69" t="str">
        <f>IF(AND(Formulaire!$H$21=Aéroports!$E178,--ISNUMBER(IFERROR(SEARCH(Formulaire!$H$22,$C178,1),""))=1),MAX(N$1:N177)+1,"")</f>
        <v/>
      </c>
      <c r="O178" s="69" t="str">
        <f>IF(AND(Formulaire!$H$27=Aéroports!$E178,--ISNUMBER(IFERROR(SEARCH(Formulaire!$H$28,$C178,1),""))=1),MAX(O$1:O177)+1,"")</f>
        <v/>
      </c>
      <c r="Q178" s="91" t="str">
        <f>IFERROR(INDEX($C$2:$C$5193,MATCH(ROWS(M$2:M178),M$2:M$5193,0)),"")</f>
        <v/>
      </c>
      <c r="R178" s="70" t="str">
        <f>IFERROR(INDEX($C$2:$C$5193,MATCH(ROWS(N$2:N178),N$2:N$5193,0)),"")</f>
        <v/>
      </c>
      <c r="S178" s="92" t="str">
        <f>IFERROR(INDEX($C$2:$C$5193,MATCH(ROWS(O$2:O178),O$2:O$5193,0)),"")</f>
        <v/>
      </c>
    </row>
    <row r="179" spans="1:19" x14ac:dyDescent="0.25">
      <c r="A179" s="68">
        <v>2069</v>
      </c>
      <c r="B179" s="68" t="s">
        <v>14236</v>
      </c>
      <c r="C179" s="68" t="s">
        <v>14237</v>
      </c>
      <c r="D179" s="68" t="s">
        <v>14185</v>
      </c>
      <c r="E179" s="68" t="s">
        <v>22468</v>
      </c>
      <c r="F179" s="68" t="s">
        <v>14238</v>
      </c>
      <c r="G179" s="68" t="s">
        <v>14239</v>
      </c>
      <c r="H179" s="68">
        <v>27.437899999999999</v>
      </c>
      <c r="I179" s="68">
        <v>41.686300000000003</v>
      </c>
      <c r="J179" s="68">
        <v>3331</v>
      </c>
      <c r="K179" s="68">
        <v>3</v>
      </c>
      <c r="L179" s="68">
        <f>COUNTIFS(Aéroports!$C$2:$C$5193,Aéroports!$C179,Aéroports!$D$2:$D$5193,Aéroports!$D179)</f>
        <v>1</v>
      </c>
      <c r="M179" s="68" t="str">
        <f>IF(AND(Formulaire!$H$15=Aéroports!$E179,--ISNUMBER(IFERROR(SEARCH(Formulaire!$H$16,$C179,1),""))=1),MAX(M$1:M178)+1,"")</f>
        <v/>
      </c>
      <c r="N179" s="68" t="str">
        <f>IF(AND(Formulaire!$H$21=Aéroports!$E179,--ISNUMBER(IFERROR(SEARCH(Formulaire!$H$22,$C179,1),""))=1),MAX(N$1:N178)+1,"")</f>
        <v/>
      </c>
      <c r="O179" s="68" t="str">
        <f>IF(AND(Formulaire!$H$27=Aéroports!$E179,--ISNUMBER(IFERROR(SEARCH(Formulaire!$H$28,$C179,1),""))=1),MAX(O$1:O178)+1,"")</f>
        <v/>
      </c>
      <c r="Q179" s="91" t="str">
        <f>IFERROR(INDEX($C$2:$C$5193,MATCH(ROWS(M$2:M179),M$2:M$5193,0)),"")</f>
        <v/>
      </c>
      <c r="R179" s="70" t="str">
        <f>IFERROR(INDEX($C$2:$C$5193,MATCH(ROWS(N$2:N179),N$2:N$5193,0)),"")</f>
        <v/>
      </c>
      <c r="S179" s="92" t="str">
        <f>IFERROR(INDEX($C$2:$C$5193,MATCH(ROWS(O$2:O179),O$2:O$5193,0)),"")</f>
        <v/>
      </c>
    </row>
    <row r="180" spans="1:19" x14ac:dyDescent="0.25">
      <c r="A180" s="69">
        <v>2072</v>
      </c>
      <c r="B180" s="69" t="s">
        <v>14240</v>
      </c>
      <c r="C180" s="69" t="s">
        <v>14241</v>
      </c>
      <c r="D180" s="69" t="s">
        <v>14185</v>
      </c>
      <c r="E180" s="69" t="s">
        <v>22468</v>
      </c>
      <c r="F180" s="69" t="s">
        <v>14242</v>
      </c>
      <c r="G180" s="69" t="s">
        <v>14243</v>
      </c>
      <c r="H180" s="69">
        <v>21.679600000000001</v>
      </c>
      <c r="I180" s="69">
        <v>39.156500000000001</v>
      </c>
      <c r="J180" s="69">
        <v>48</v>
      </c>
      <c r="K180" s="69">
        <v>3</v>
      </c>
      <c r="L180" s="69">
        <f>COUNTIFS(Aéroports!$C$2:$C$5193,Aéroports!$C180,Aéroports!$D$2:$D$5193,Aéroports!$D180)</f>
        <v>1</v>
      </c>
      <c r="M180" s="69" t="str">
        <f>IF(AND(Formulaire!$H$15=Aéroports!$E180,--ISNUMBER(IFERROR(SEARCH(Formulaire!$H$16,$C180,1),""))=1),MAX(M$1:M179)+1,"")</f>
        <v/>
      </c>
      <c r="N180" s="69" t="str">
        <f>IF(AND(Formulaire!$H$21=Aéroports!$E180,--ISNUMBER(IFERROR(SEARCH(Formulaire!$H$22,$C180,1),""))=1),MAX(N$1:N179)+1,"")</f>
        <v/>
      </c>
      <c r="O180" s="69" t="str">
        <f>IF(AND(Formulaire!$H$27=Aéroports!$E180,--ISNUMBER(IFERROR(SEARCH(Formulaire!$H$28,$C180,1),""))=1),MAX(O$1:O179)+1,"")</f>
        <v/>
      </c>
      <c r="Q180" s="91" t="str">
        <f>IFERROR(INDEX($C$2:$C$5193,MATCH(ROWS(M$2:M180),M$2:M$5193,0)),"")</f>
        <v/>
      </c>
      <c r="R180" s="70" t="str">
        <f>IFERROR(INDEX($C$2:$C$5193,MATCH(ROWS(N$2:N180),N$2:N$5193,0)),"")</f>
        <v/>
      </c>
      <c r="S180" s="92" t="str">
        <f>IFERROR(INDEX($C$2:$C$5193,MATCH(ROWS(O$2:O180),O$2:O$5193,0)),"")</f>
        <v/>
      </c>
    </row>
    <row r="181" spans="1:19" x14ac:dyDescent="0.25">
      <c r="A181" s="68">
        <v>11901</v>
      </c>
      <c r="B181" s="68" t="s">
        <v>14299</v>
      </c>
      <c r="C181" s="68" t="s">
        <v>22551</v>
      </c>
      <c r="D181" s="68" t="s">
        <v>14185</v>
      </c>
      <c r="E181" s="68" t="s">
        <v>22468</v>
      </c>
      <c r="F181" s="68" t="s">
        <v>14300</v>
      </c>
      <c r="G181" s="68" t="s">
        <v>14301</v>
      </c>
      <c r="H181" s="68">
        <v>18.2973</v>
      </c>
      <c r="I181" s="68">
        <v>42.8035</v>
      </c>
      <c r="J181" s="68">
        <v>6778</v>
      </c>
      <c r="K181" s="68" t="s">
        <v>340</v>
      </c>
      <c r="L181" s="68">
        <f>COUNTIFS(Aéroports!$C$2:$C$5193,Aéroports!$C181,Aéroports!$D$2:$D$5193,Aéroports!$D181)</f>
        <v>1</v>
      </c>
      <c r="M181" s="68" t="str">
        <f>IF(AND(Formulaire!$H$15=Aéroports!$E181,--ISNUMBER(IFERROR(SEARCH(Formulaire!$H$16,$C181,1),""))=1),MAX(M$1:M180)+1,"")</f>
        <v/>
      </c>
      <c r="N181" s="68" t="str">
        <f>IF(AND(Formulaire!$H$21=Aéroports!$E181,--ISNUMBER(IFERROR(SEARCH(Formulaire!$H$22,$C181,1),""))=1),MAX(N$1:N180)+1,"")</f>
        <v/>
      </c>
      <c r="O181" s="68" t="str">
        <f>IF(AND(Formulaire!$H$27=Aéroports!$E181,--ISNUMBER(IFERROR(SEARCH(Formulaire!$H$28,$C181,1),""))=1),MAX(O$1:O180)+1,"")</f>
        <v/>
      </c>
      <c r="Q181" s="91" t="str">
        <f>IFERROR(INDEX($C$2:$C$5193,MATCH(ROWS(M$2:M181),M$2:M$5193,0)),"")</f>
        <v/>
      </c>
      <c r="R181" s="70" t="str">
        <f>IFERROR(INDEX($C$2:$C$5193,MATCH(ROWS(N$2:N181),N$2:N$5193,0)),"")</f>
        <v/>
      </c>
      <c r="S181" s="92" t="str">
        <f>IFERROR(INDEX($C$2:$C$5193,MATCH(ROWS(O$2:O181),O$2:O$5193,0)),"")</f>
        <v/>
      </c>
    </row>
    <row r="182" spans="1:19" x14ac:dyDescent="0.25">
      <c r="A182" s="69">
        <v>2073</v>
      </c>
      <c r="B182" s="69" t="s">
        <v>14244</v>
      </c>
      <c r="C182" s="69" t="s">
        <v>14245</v>
      </c>
      <c r="D182" s="69" t="s">
        <v>14185</v>
      </c>
      <c r="E182" s="69" t="s">
        <v>22468</v>
      </c>
      <c r="F182" s="69" t="s">
        <v>14246</v>
      </c>
      <c r="G182" s="69" t="s">
        <v>14247</v>
      </c>
      <c r="H182" s="69">
        <v>27.9009</v>
      </c>
      <c r="I182" s="69">
        <v>45.528199999999998</v>
      </c>
      <c r="J182" s="69">
        <v>1352</v>
      </c>
      <c r="K182" s="69">
        <v>3</v>
      </c>
      <c r="L182" s="69">
        <f>COUNTIFS(Aéroports!$C$2:$C$5193,Aéroports!$C182,Aéroports!$D$2:$D$5193,Aéroports!$D182)</f>
        <v>1</v>
      </c>
      <c r="M182" s="69" t="str">
        <f>IF(AND(Formulaire!$H$15=Aéroports!$E182,--ISNUMBER(IFERROR(SEARCH(Formulaire!$H$16,$C182,1),""))=1),MAX(M$1:M181)+1,"")</f>
        <v/>
      </c>
      <c r="N182" s="69" t="str">
        <f>IF(AND(Formulaire!$H$21=Aéroports!$E182,--ISNUMBER(IFERROR(SEARCH(Formulaire!$H$22,$C182,1),""))=1),MAX(N$1:N181)+1,"")</f>
        <v/>
      </c>
      <c r="O182" s="69" t="str">
        <f>IF(AND(Formulaire!$H$27=Aéroports!$E182,--ISNUMBER(IFERROR(SEARCH(Formulaire!$H$28,$C182,1),""))=1),MAX(O$1:O181)+1,"")</f>
        <v/>
      </c>
      <c r="Q182" s="91" t="str">
        <f>IFERROR(INDEX($C$2:$C$5193,MATCH(ROWS(M$2:M182),M$2:M$5193,0)),"")</f>
        <v/>
      </c>
      <c r="R182" s="70" t="str">
        <f>IFERROR(INDEX($C$2:$C$5193,MATCH(ROWS(N$2:N182),N$2:N$5193,0)),"")</f>
        <v/>
      </c>
      <c r="S182" s="92" t="str">
        <f>IFERROR(INDEX($C$2:$C$5193,MATCH(ROWS(O$2:O182),O$2:O$5193,0)),"")</f>
        <v/>
      </c>
    </row>
    <row r="183" spans="1:19" x14ac:dyDescent="0.25">
      <c r="A183" s="68">
        <v>2074</v>
      </c>
      <c r="B183" s="68" t="s">
        <v>14248</v>
      </c>
      <c r="C183" s="68" t="s">
        <v>14249</v>
      </c>
      <c r="D183" s="68" t="s">
        <v>14185</v>
      </c>
      <c r="E183" s="68" t="s">
        <v>22468</v>
      </c>
      <c r="F183" s="68" t="s">
        <v>14250</v>
      </c>
      <c r="G183" s="68" t="s">
        <v>14251</v>
      </c>
      <c r="H183" s="68">
        <v>24.5534</v>
      </c>
      <c r="I183" s="68">
        <v>39.705100000000002</v>
      </c>
      <c r="J183" s="68">
        <v>2151</v>
      </c>
      <c r="K183" s="68">
        <v>3</v>
      </c>
      <c r="L183" s="68">
        <f>COUNTIFS(Aéroports!$C$2:$C$5193,Aéroports!$C183,Aéroports!$D$2:$D$5193,Aéroports!$D183)</f>
        <v>1</v>
      </c>
      <c r="M183" s="68" t="str">
        <f>IF(AND(Formulaire!$H$15=Aéroports!$E183,--ISNUMBER(IFERROR(SEARCH(Formulaire!$H$16,$C183,1),""))=1),MAX(M$1:M182)+1,"")</f>
        <v/>
      </c>
      <c r="N183" s="68" t="str">
        <f>IF(AND(Formulaire!$H$21=Aéroports!$E183,--ISNUMBER(IFERROR(SEARCH(Formulaire!$H$22,$C183,1),""))=1),MAX(N$1:N182)+1,"")</f>
        <v/>
      </c>
      <c r="O183" s="68" t="str">
        <f>IF(AND(Formulaire!$H$27=Aéroports!$E183,--ISNUMBER(IFERROR(SEARCH(Formulaire!$H$28,$C183,1),""))=1),MAX(O$1:O182)+1,"")</f>
        <v/>
      </c>
      <c r="Q183" s="91" t="str">
        <f>IFERROR(INDEX($C$2:$C$5193,MATCH(ROWS(M$2:M183),M$2:M$5193,0)),"")</f>
        <v/>
      </c>
      <c r="R183" s="70" t="str">
        <f>IFERROR(INDEX($C$2:$C$5193,MATCH(ROWS(N$2:N183),N$2:N$5193,0)),"")</f>
        <v/>
      </c>
      <c r="S183" s="92" t="str">
        <f>IFERROR(INDEX($C$2:$C$5193,MATCH(ROWS(O$2:O183),O$2:O$5193,0)),"")</f>
        <v/>
      </c>
    </row>
    <row r="184" spans="1:19" x14ac:dyDescent="0.25">
      <c r="A184" s="69">
        <v>2075</v>
      </c>
      <c r="B184" s="69" t="s">
        <v>14252</v>
      </c>
      <c r="C184" s="69" t="s">
        <v>14253</v>
      </c>
      <c r="D184" s="69" t="s">
        <v>14185</v>
      </c>
      <c r="E184" s="69" t="s">
        <v>22468</v>
      </c>
      <c r="F184" s="69" t="s">
        <v>14254</v>
      </c>
      <c r="G184" s="69" t="s">
        <v>14255</v>
      </c>
      <c r="H184" s="69">
        <v>17.6114</v>
      </c>
      <c r="I184" s="69">
        <v>44.419199999999996</v>
      </c>
      <c r="J184" s="69">
        <v>3982</v>
      </c>
      <c r="K184" s="69">
        <v>3</v>
      </c>
      <c r="L184" s="69">
        <f>COUNTIFS(Aéroports!$C$2:$C$5193,Aéroports!$C184,Aéroports!$D$2:$D$5193,Aéroports!$D184)</f>
        <v>1</v>
      </c>
      <c r="M184" s="69" t="str">
        <f>IF(AND(Formulaire!$H$15=Aéroports!$E184,--ISNUMBER(IFERROR(SEARCH(Formulaire!$H$16,$C184,1),""))=1),MAX(M$1:M183)+1,"")</f>
        <v/>
      </c>
      <c r="N184" s="69" t="str">
        <f>IF(AND(Formulaire!$H$21=Aéroports!$E184,--ISNUMBER(IFERROR(SEARCH(Formulaire!$H$22,$C184,1),""))=1),MAX(N$1:N183)+1,"")</f>
        <v/>
      </c>
      <c r="O184" s="69" t="str">
        <f>IF(AND(Formulaire!$H$27=Aéroports!$E184,--ISNUMBER(IFERROR(SEARCH(Formulaire!$H$28,$C184,1),""))=1),MAX(O$1:O183)+1,"")</f>
        <v/>
      </c>
      <c r="Q184" s="91" t="str">
        <f>IFERROR(INDEX($C$2:$C$5193,MATCH(ROWS(M$2:M184),M$2:M$5193,0)),"")</f>
        <v/>
      </c>
      <c r="R184" s="70" t="str">
        <f>IFERROR(INDEX($C$2:$C$5193,MATCH(ROWS(N$2:N184),N$2:N$5193,0)),"")</f>
        <v/>
      </c>
      <c r="S184" s="92" t="str">
        <f>IFERROR(INDEX($C$2:$C$5193,MATCH(ROWS(O$2:O184),O$2:O$5193,0)),"")</f>
        <v/>
      </c>
    </row>
    <row r="185" spans="1:19" x14ac:dyDescent="0.25">
      <c r="A185" s="68">
        <v>2081</v>
      </c>
      <c r="B185" s="68" t="s">
        <v>14256</v>
      </c>
      <c r="C185" s="68" t="s">
        <v>14257</v>
      </c>
      <c r="D185" s="68" t="s">
        <v>14185</v>
      </c>
      <c r="E185" s="68" t="s">
        <v>22468</v>
      </c>
      <c r="F185" s="68" t="s">
        <v>14258</v>
      </c>
      <c r="G185" s="68" t="s">
        <v>14259</v>
      </c>
      <c r="H185" s="68">
        <v>29.6264</v>
      </c>
      <c r="I185" s="68">
        <v>43.490600000000001</v>
      </c>
      <c r="J185" s="68">
        <v>1474</v>
      </c>
      <c r="K185" s="68">
        <v>3</v>
      </c>
      <c r="L185" s="68">
        <f>COUNTIFS(Aéroports!$C$2:$C$5193,Aéroports!$C185,Aéroports!$D$2:$D$5193,Aéroports!$D185)</f>
        <v>1</v>
      </c>
      <c r="M185" s="68" t="str">
        <f>IF(AND(Formulaire!$H$15=Aéroports!$E185,--ISNUMBER(IFERROR(SEARCH(Formulaire!$H$16,$C185,1),""))=1),MAX(M$1:M184)+1,"")</f>
        <v/>
      </c>
      <c r="N185" s="68" t="str">
        <f>IF(AND(Formulaire!$H$21=Aéroports!$E185,--ISNUMBER(IFERROR(SEARCH(Formulaire!$H$22,$C185,1),""))=1),MAX(N$1:N184)+1,"")</f>
        <v/>
      </c>
      <c r="O185" s="68" t="str">
        <f>IF(AND(Formulaire!$H$27=Aéroports!$E185,--ISNUMBER(IFERROR(SEARCH(Formulaire!$H$28,$C185,1),""))=1),MAX(O$1:O184)+1,"")</f>
        <v/>
      </c>
      <c r="Q185" s="91" t="str">
        <f>IFERROR(INDEX($C$2:$C$5193,MATCH(ROWS(M$2:M185),M$2:M$5193,0)),"")</f>
        <v/>
      </c>
      <c r="R185" s="70" t="str">
        <f>IFERROR(INDEX($C$2:$C$5193,MATCH(ROWS(N$2:N185),N$2:N$5193,0)),"")</f>
        <v/>
      </c>
      <c r="S185" s="92" t="str">
        <f>IFERROR(INDEX($C$2:$C$5193,MATCH(ROWS(O$2:O185),O$2:O$5193,0)),"")</f>
        <v/>
      </c>
    </row>
    <row r="186" spans="1:19" x14ac:dyDescent="0.25">
      <c r="A186" s="69">
        <v>2082</v>
      </c>
      <c r="B186" s="69" t="s">
        <v>14260</v>
      </c>
      <c r="C186" s="69" t="s">
        <v>14261</v>
      </c>
      <c r="D186" s="69" t="s">
        <v>14185</v>
      </c>
      <c r="E186" s="69" t="s">
        <v>22468</v>
      </c>
      <c r="F186" s="69" t="s">
        <v>14262</v>
      </c>
      <c r="G186" s="69" t="s">
        <v>14263</v>
      </c>
      <c r="H186" s="69">
        <v>24.957599999999999</v>
      </c>
      <c r="I186" s="69">
        <v>46.698799999999999</v>
      </c>
      <c r="J186" s="69">
        <v>2049</v>
      </c>
      <c r="K186" s="69">
        <v>3</v>
      </c>
      <c r="L186" s="69">
        <f>COUNTIFS(Aéroports!$C$2:$C$5193,Aéroports!$C186,Aéroports!$D$2:$D$5193,Aéroports!$D186)</f>
        <v>1</v>
      </c>
      <c r="M186" s="69" t="str">
        <f>IF(AND(Formulaire!$H$15=Aéroports!$E186,--ISNUMBER(IFERROR(SEARCH(Formulaire!$H$16,$C186,1),""))=1),MAX(M$1:M185)+1,"")</f>
        <v/>
      </c>
      <c r="N186" s="69" t="str">
        <f>IF(AND(Formulaire!$H$21=Aéroports!$E186,--ISNUMBER(IFERROR(SEARCH(Formulaire!$H$22,$C186,1),""))=1),MAX(N$1:N185)+1,"")</f>
        <v/>
      </c>
      <c r="O186" s="69" t="str">
        <f>IF(AND(Formulaire!$H$27=Aéroports!$E186,--ISNUMBER(IFERROR(SEARCH(Formulaire!$H$28,$C186,1),""))=1),MAX(O$1:O185)+1,"")</f>
        <v/>
      </c>
      <c r="Q186" s="91" t="str">
        <f>IFERROR(INDEX($C$2:$C$5193,MATCH(ROWS(M$2:M186),M$2:M$5193,0)),"")</f>
        <v/>
      </c>
      <c r="R186" s="70" t="str">
        <f>IFERROR(INDEX($C$2:$C$5193,MATCH(ROWS(N$2:N186),N$2:N$5193,0)),"")</f>
        <v/>
      </c>
      <c r="S186" s="92" t="str">
        <f>IFERROR(INDEX($C$2:$C$5193,MATCH(ROWS(O$2:O186),O$2:O$5193,0)),"")</f>
        <v/>
      </c>
    </row>
    <row r="187" spans="1:19" x14ac:dyDescent="0.25">
      <c r="A187" s="68">
        <v>2086</v>
      </c>
      <c r="B187" s="68" t="s">
        <v>14267</v>
      </c>
      <c r="C187" s="68" t="s">
        <v>14268</v>
      </c>
      <c r="D187" s="68" t="s">
        <v>14185</v>
      </c>
      <c r="E187" s="68" t="s">
        <v>22468</v>
      </c>
      <c r="F187" s="68" t="s">
        <v>14269</v>
      </c>
      <c r="G187" s="68" t="s">
        <v>14270</v>
      </c>
      <c r="H187" s="68">
        <v>17.466899999999999</v>
      </c>
      <c r="I187" s="68">
        <v>47.121400000000001</v>
      </c>
      <c r="J187" s="68">
        <v>2363</v>
      </c>
      <c r="K187" s="68">
        <v>3</v>
      </c>
      <c r="L187" s="68">
        <f>COUNTIFS(Aéroports!$C$2:$C$5193,Aéroports!$C187,Aéroports!$D$2:$D$5193,Aéroports!$D187)</f>
        <v>1</v>
      </c>
      <c r="M187" s="68" t="str">
        <f>IF(AND(Formulaire!$H$15=Aéroports!$E187,--ISNUMBER(IFERROR(SEARCH(Formulaire!$H$16,$C187,1),""))=1),MAX(M$1:M186)+1,"")</f>
        <v/>
      </c>
      <c r="N187" s="68" t="str">
        <f>IF(AND(Formulaire!$H$21=Aéroports!$E187,--ISNUMBER(IFERROR(SEARCH(Formulaire!$H$22,$C187,1),""))=1),MAX(N$1:N186)+1,"")</f>
        <v/>
      </c>
      <c r="O187" s="68" t="str">
        <f>IF(AND(Formulaire!$H$27=Aéroports!$E187,--ISNUMBER(IFERROR(SEARCH(Formulaire!$H$28,$C187,1),""))=1),MAX(O$1:O186)+1,"")</f>
        <v/>
      </c>
      <c r="Q187" s="91" t="str">
        <f>IFERROR(INDEX($C$2:$C$5193,MATCH(ROWS(M$2:M187),M$2:M$5193,0)),"")</f>
        <v/>
      </c>
      <c r="R187" s="70" t="str">
        <f>IFERROR(INDEX($C$2:$C$5193,MATCH(ROWS(N$2:N187),N$2:N$5193,0)),"")</f>
        <v/>
      </c>
      <c r="S187" s="92" t="str">
        <f>IFERROR(INDEX($C$2:$C$5193,MATCH(ROWS(O$2:O187),O$2:O$5193,0)),"")</f>
        <v/>
      </c>
    </row>
    <row r="188" spans="1:19" x14ac:dyDescent="0.25">
      <c r="A188" s="69">
        <v>2088</v>
      </c>
      <c r="B188" s="69" t="s">
        <v>14271</v>
      </c>
      <c r="C188" s="69" t="s">
        <v>14272</v>
      </c>
      <c r="D188" s="69" t="s">
        <v>14185</v>
      </c>
      <c r="E188" s="69" t="s">
        <v>22468</v>
      </c>
      <c r="F188" s="69" t="s">
        <v>14273</v>
      </c>
      <c r="G188" s="69" t="s">
        <v>14274</v>
      </c>
      <c r="H188" s="69">
        <v>20.464700000000001</v>
      </c>
      <c r="I188" s="69">
        <v>45.619599999999998</v>
      </c>
      <c r="J188" s="69">
        <v>2021</v>
      </c>
      <c r="K188" s="69">
        <v>3</v>
      </c>
      <c r="L188" s="69">
        <f>COUNTIFS(Aéroports!$C$2:$C$5193,Aéroports!$C188,Aéroports!$D$2:$D$5193,Aéroports!$D188)</f>
        <v>1</v>
      </c>
      <c r="M188" s="69" t="str">
        <f>IF(AND(Formulaire!$H$15=Aéroports!$E188,--ISNUMBER(IFERROR(SEARCH(Formulaire!$H$16,$C188,1),""))=1),MAX(M$1:M187)+1,"")</f>
        <v/>
      </c>
      <c r="N188" s="69" t="str">
        <f>IF(AND(Formulaire!$H$21=Aéroports!$E188,--ISNUMBER(IFERROR(SEARCH(Formulaire!$H$22,$C188,1),""))=1),MAX(N$1:N187)+1,"")</f>
        <v/>
      </c>
      <c r="O188" s="69" t="str">
        <f>IF(AND(Formulaire!$H$27=Aéroports!$E188,--ISNUMBER(IFERROR(SEARCH(Formulaire!$H$28,$C188,1),""))=1),MAX(O$1:O187)+1,"")</f>
        <v/>
      </c>
      <c r="Q188" s="91" t="str">
        <f>IFERROR(INDEX($C$2:$C$5193,MATCH(ROWS(M$2:M188),M$2:M$5193,0)),"")</f>
        <v/>
      </c>
      <c r="R188" s="70" t="str">
        <f>IFERROR(INDEX($C$2:$C$5193,MATCH(ROWS(N$2:N188),N$2:N$5193,0)),"")</f>
        <v/>
      </c>
      <c r="S188" s="92" t="str">
        <f>IFERROR(INDEX($C$2:$C$5193,MATCH(ROWS(O$2:O188),O$2:O$5193,0)),"")</f>
        <v/>
      </c>
    </row>
    <row r="189" spans="1:19" x14ac:dyDescent="0.25">
      <c r="A189" s="68">
        <v>2089</v>
      </c>
      <c r="B189" s="68" t="s">
        <v>14275</v>
      </c>
      <c r="C189" s="68" t="s">
        <v>14276</v>
      </c>
      <c r="D189" s="68" t="s">
        <v>14185</v>
      </c>
      <c r="E189" s="68" t="s">
        <v>22468</v>
      </c>
      <c r="F189" s="68" t="s">
        <v>14277</v>
      </c>
      <c r="G189" s="68" t="s">
        <v>14278</v>
      </c>
      <c r="H189" s="68">
        <v>28.365400000000001</v>
      </c>
      <c r="I189" s="68">
        <v>36.618899999999996</v>
      </c>
      <c r="J189" s="68">
        <v>2551</v>
      </c>
      <c r="K189" s="68">
        <v>3</v>
      </c>
      <c r="L189" s="68">
        <f>COUNTIFS(Aéroports!$C$2:$C$5193,Aéroports!$C189,Aéroports!$D$2:$D$5193,Aéroports!$D189)</f>
        <v>1</v>
      </c>
      <c r="M189" s="68" t="str">
        <f>IF(AND(Formulaire!$H$15=Aéroports!$E189,--ISNUMBER(IFERROR(SEARCH(Formulaire!$H$16,$C189,1),""))=1),MAX(M$1:M188)+1,"")</f>
        <v/>
      </c>
      <c r="N189" s="68" t="str">
        <f>IF(AND(Formulaire!$H$21=Aéroports!$E189,--ISNUMBER(IFERROR(SEARCH(Formulaire!$H$22,$C189,1),""))=1),MAX(N$1:N188)+1,"")</f>
        <v/>
      </c>
      <c r="O189" s="68" t="str">
        <f>IF(AND(Formulaire!$H$27=Aéroports!$E189,--ISNUMBER(IFERROR(SEARCH(Formulaire!$H$28,$C189,1),""))=1),MAX(O$1:O188)+1,"")</f>
        <v/>
      </c>
      <c r="Q189" s="91" t="str">
        <f>IFERROR(INDEX($C$2:$C$5193,MATCH(ROWS(M$2:M189),M$2:M$5193,0)),"")</f>
        <v/>
      </c>
      <c r="R189" s="70" t="str">
        <f>IFERROR(INDEX($C$2:$C$5193,MATCH(ROWS(N$2:N189),N$2:N$5193,0)),"")</f>
        <v/>
      </c>
      <c r="S189" s="92" t="str">
        <f>IFERROR(INDEX($C$2:$C$5193,MATCH(ROWS(O$2:O189),O$2:O$5193,0)),"")</f>
        <v/>
      </c>
    </row>
    <row r="190" spans="1:19" x14ac:dyDescent="0.25">
      <c r="A190" s="69">
        <v>2090</v>
      </c>
      <c r="B190" s="69" t="s">
        <v>14279</v>
      </c>
      <c r="C190" s="69" t="s">
        <v>14280</v>
      </c>
      <c r="D190" s="69" t="s">
        <v>14185</v>
      </c>
      <c r="E190" s="69" t="s">
        <v>22468</v>
      </c>
      <c r="F190" s="69" t="s">
        <v>14281</v>
      </c>
      <c r="G190" s="69" t="s">
        <v>14282</v>
      </c>
      <c r="H190" s="69">
        <v>21.483000000000001</v>
      </c>
      <c r="I190" s="69">
        <v>40.543439999999997</v>
      </c>
      <c r="J190" s="69">
        <v>4848</v>
      </c>
      <c r="K190" s="69">
        <v>3</v>
      </c>
      <c r="L190" s="69">
        <f>COUNTIFS(Aéroports!$C$2:$C$5193,Aéroports!$C190,Aéroports!$D$2:$D$5193,Aéroports!$D190)</f>
        <v>1</v>
      </c>
      <c r="M190" s="69" t="str">
        <f>IF(AND(Formulaire!$H$15=Aéroports!$E190,--ISNUMBER(IFERROR(SEARCH(Formulaire!$H$16,$C190,1),""))=1),MAX(M$1:M189)+1,"")</f>
        <v/>
      </c>
      <c r="N190" s="69" t="str">
        <f>IF(AND(Formulaire!$H$21=Aéroports!$E190,--ISNUMBER(IFERROR(SEARCH(Formulaire!$H$22,$C190,1),""))=1),MAX(N$1:N189)+1,"")</f>
        <v/>
      </c>
      <c r="O190" s="69" t="str">
        <f>IF(AND(Formulaire!$H$27=Aéroports!$E190,--ISNUMBER(IFERROR(SEARCH(Formulaire!$H$28,$C190,1),""))=1),MAX(O$1:O189)+1,"")</f>
        <v/>
      </c>
      <c r="Q190" s="91" t="str">
        <f>IFERROR(INDEX($C$2:$C$5193,MATCH(ROWS(M$2:M190),M$2:M$5193,0)),"")</f>
        <v/>
      </c>
      <c r="R190" s="70" t="str">
        <f>IFERROR(INDEX($C$2:$C$5193,MATCH(ROWS(N$2:N190),N$2:N$5193,0)),"")</f>
        <v/>
      </c>
      <c r="S190" s="92" t="str">
        <f>IFERROR(INDEX($C$2:$C$5193,MATCH(ROWS(O$2:O190),O$2:O$5193,0)),"")</f>
        <v/>
      </c>
    </row>
    <row r="191" spans="1:19" x14ac:dyDescent="0.25">
      <c r="A191" s="68">
        <v>2093</v>
      </c>
      <c r="B191" s="68" t="s">
        <v>14283</v>
      </c>
      <c r="C191" s="68" t="s">
        <v>14284</v>
      </c>
      <c r="D191" s="68" t="s">
        <v>14185</v>
      </c>
      <c r="E191" s="68" t="s">
        <v>22468</v>
      </c>
      <c r="F191" s="68" t="s">
        <v>14285</v>
      </c>
      <c r="G191" s="68" t="s">
        <v>14286</v>
      </c>
      <c r="H191" s="68">
        <v>31.69219</v>
      </c>
      <c r="I191" s="68">
        <v>38.731540000000003</v>
      </c>
      <c r="J191" s="68">
        <v>2803</v>
      </c>
      <c r="K191" s="68">
        <v>3</v>
      </c>
      <c r="L191" s="68">
        <f>COUNTIFS(Aéroports!$C$2:$C$5193,Aéroports!$C191,Aéroports!$D$2:$D$5193,Aéroports!$D191)</f>
        <v>1</v>
      </c>
      <c r="M191" s="68" t="str">
        <f>IF(AND(Formulaire!$H$15=Aéroports!$E191,--ISNUMBER(IFERROR(SEARCH(Formulaire!$H$16,$C191,1),""))=1),MAX(M$1:M190)+1,"")</f>
        <v/>
      </c>
      <c r="N191" s="68" t="str">
        <f>IF(AND(Formulaire!$H$21=Aéroports!$E191,--ISNUMBER(IFERROR(SEARCH(Formulaire!$H$22,$C191,1),""))=1),MAX(N$1:N190)+1,"")</f>
        <v/>
      </c>
      <c r="O191" s="68" t="str">
        <f>IF(AND(Formulaire!$H$27=Aéroports!$E191,--ISNUMBER(IFERROR(SEARCH(Formulaire!$H$28,$C191,1),""))=1),MAX(O$1:O190)+1,"")</f>
        <v/>
      </c>
      <c r="Q191" s="91" t="str">
        <f>IFERROR(INDEX($C$2:$C$5193,MATCH(ROWS(M$2:M191),M$2:M$5193,0)),"")</f>
        <v/>
      </c>
      <c r="R191" s="70" t="str">
        <f>IFERROR(INDEX($C$2:$C$5193,MATCH(ROWS(N$2:N191),N$2:N$5193,0)),"")</f>
        <v/>
      </c>
      <c r="S191" s="92" t="str">
        <f>IFERROR(INDEX($C$2:$C$5193,MATCH(ROWS(O$2:O191),O$2:O$5193,0)),"")</f>
        <v/>
      </c>
    </row>
    <row r="192" spans="1:19" x14ac:dyDescent="0.25">
      <c r="A192" s="69">
        <v>5926</v>
      </c>
      <c r="B192" s="69" t="s">
        <v>14287</v>
      </c>
      <c r="C192" s="69" t="s">
        <v>14288</v>
      </c>
      <c r="D192" s="69" t="s">
        <v>14185</v>
      </c>
      <c r="E192" s="69" t="s">
        <v>22468</v>
      </c>
      <c r="F192" s="69" t="s">
        <v>14289</v>
      </c>
      <c r="G192" s="69" t="s">
        <v>14290</v>
      </c>
      <c r="H192" s="69">
        <v>20.504300000000001</v>
      </c>
      <c r="I192" s="69">
        <v>45.199599999999997</v>
      </c>
      <c r="J192" s="69">
        <v>2062</v>
      </c>
      <c r="K192" s="69">
        <v>3</v>
      </c>
      <c r="L192" s="69">
        <f>COUNTIFS(Aéroports!$C$2:$C$5193,Aéroports!$C192,Aéroports!$D$2:$D$5193,Aéroports!$D192)</f>
        <v>1</v>
      </c>
      <c r="M192" s="69" t="str">
        <f>IF(AND(Formulaire!$H$15=Aéroports!$E192,--ISNUMBER(IFERROR(SEARCH(Formulaire!$H$16,$C192,1),""))=1),MAX(M$1:M191)+1,"")</f>
        <v/>
      </c>
      <c r="N192" s="69" t="str">
        <f>IF(AND(Formulaire!$H$21=Aéroports!$E192,--ISNUMBER(IFERROR(SEARCH(Formulaire!$H$22,$C192,1),""))=1),MAX(N$1:N191)+1,"")</f>
        <v/>
      </c>
      <c r="O192" s="69" t="str">
        <f>IF(AND(Formulaire!$H$27=Aéroports!$E192,--ISNUMBER(IFERROR(SEARCH(Formulaire!$H$28,$C192,1),""))=1),MAX(O$1:O191)+1,"")</f>
        <v/>
      </c>
      <c r="Q192" s="91" t="str">
        <f>IFERROR(INDEX($C$2:$C$5193,MATCH(ROWS(M$2:M192),M$2:M$5193,0)),"")</f>
        <v/>
      </c>
      <c r="R192" s="70" t="str">
        <f>IFERROR(INDEX($C$2:$C$5193,MATCH(ROWS(N$2:N192),N$2:N$5193,0)),"")</f>
        <v/>
      </c>
      <c r="S192" s="92" t="str">
        <f>IFERROR(INDEX($C$2:$C$5193,MATCH(ROWS(O$2:O192),O$2:O$5193,0)),"")</f>
        <v/>
      </c>
    </row>
    <row r="193" spans="1:19" x14ac:dyDescent="0.25">
      <c r="A193" s="68">
        <v>2095</v>
      </c>
      <c r="B193" s="68" t="s">
        <v>14291</v>
      </c>
      <c r="C193" s="68" t="s">
        <v>14292</v>
      </c>
      <c r="D193" s="68" t="s">
        <v>14185</v>
      </c>
      <c r="E193" s="68" t="s">
        <v>22468</v>
      </c>
      <c r="F193" s="68" t="s">
        <v>14293</v>
      </c>
      <c r="G193" s="68" t="s">
        <v>14294</v>
      </c>
      <c r="H193" s="68">
        <v>26.198599999999999</v>
      </c>
      <c r="I193" s="68">
        <v>36.476399999999998</v>
      </c>
      <c r="J193" s="68">
        <v>66</v>
      </c>
      <c r="K193" s="68">
        <v>3</v>
      </c>
      <c r="L193" s="68">
        <f>COUNTIFS(Aéroports!$C$2:$C$5193,Aéroports!$C193,Aéroports!$D$2:$D$5193,Aéroports!$D193)</f>
        <v>1</v>
      </c>
      <c r="M193" s="68" t="str">
        <f>IF(AND(Formulaire!$H$15=Aéroports!$E193,--ISNUMBER(IFERROR(SEARCH(Formulaire!$H$16,$C193,1),""))=1),MAX(M$1:M192)+1,"")</f>
        <v/>
      </c>
      <c r="N193" s="68" t="str">
        <f>IF(AND(Formulaire!$H$21=Aéroports!$E193,--ISNUMBER(IFERROR(SEARCH(Formulaire!$H$22,$C193,1),""))=1),MAX(N$1:N192)+1,"")</f>
        <v/>
      </c>
      <c r="O193" s="68" t="str">
        <f>IF(AND(Formulaire!$H$27=Aéroports!$E193,--ISNUMBER(IFERROR(SEARCH(Formulaire!$H$28,$C193,1),""))=1),MAX(O$1:O192)+1,"")</f>
        <v/>
      </c>
      <c r="Q193" s="91" t="str">
        <f>IFERROR(INDEX($C$2:$C$5193,MATCH(ROWS(M$2:M193),M$2:M$5193,0)),"")</f>
        <v/>
      </c>
      <c r="R193" s="70" t="str">
        <f>IFERROR(INDEX($C$2:$C$5193,MATCH(ROWS(N$2:N193),N$2:N$5193,0)),"")</f>
        <v/>
      </c>
      <c r="S193" s="92" t="str">
        <f>IFERROR(INDEX($C$2:$C$5193,MATCH(ROWS(O$2:O193),O$2:O$5193,0)),"")</f>
        <v/>
      </c>
    </row>
    <row r="194" spans="1:19" x14ac:dyDescent="0.25">
      <c r="A194" s="69">
        <v>2096</v>
      </c>
      <c r="B194" s="69" t="s">
        <v>14295</v>
      </c>
      <c r="C194" s="69" t="s">
        <v>14296</v>
      </c>
      <c r="D194" s="69" t="s">
        <v>14185</v>
      </c>
      <c r="E194" s="69" t="s">
        <v>22468</v>
      </c>
      <c r="F194" s="69" t="s">
        <v>14297</v>
      </c>
      <c r="G194" s="69" t="s">
        <v>14298</v>
      </c>
      <c r="H194" s="69">
        <v>24.144200000000001</v>
      </c>
      <c r="I194" s="69">
        <v>38.063400000000001</v>
      </c>
      <c r="J194" s="69">
        <v>26</v>
      </c>
      <c r="K194" s="69">
        <v>3</v>
      </c>
      <c r="L194" s="69">
        <f>COUNTIFS(Aéroports!$C$2:$C$5193,Aéroports!$C194,Aéroports!$D$2:$D$5193,Aéroports!$D194)</f>
        <v>1</v>
      </c>
      <c r="M194" s="69" t="str">
        <f>IF(AND(Formulaire!$H$15=Aéroports!$E194,--ISNUMBER(IFERROR(SEARCH(Formulaire!$H$16,$C194,1),""))=1),MAX(M$1:M193)+1,"")</f>
        <v/>
      </c>
      <c r="N194" s="69" t="str">
        <f>IF(AND(Formulaire!$H$21=Aéroports!$E194,--ISNUMBER(IFERROR(SEARCH(Formulaire!$H$22,$C194,1),""))=1),MAX(N$1:N193)+1,"")</f>
        <v/>
      </c>
      <c r="O194" s="69" t="str">
        <f>IF(AND(Formulaire!$H$27=Aéroports!$E194,--ISNUMBER(IFERROR(SEARCH(Formulaire!$H$28,$C194,1),""))=1),MAX(O$1:O193)+1,"")</f>
        <v/>
      </c>
      <c r="Q194" s="91" t="str">
        <f>IFERROR(INDEX($C$2:$C$5193,MATCH(ROWS(M$2:M194),M$2:M$5193,0)),"")</f>
        <v/>
      </c>
      <c r="R194" s="70" t="str">
        <f>IFERROR(INDEX($C$2:$C$5193,MATCH(ROWS(N$2:N194),N$2:N$5193,0)),"")</f>
        <v/>
      </c>
      <c r="S194" s="92" t="str">
        <f>IFERROR(INDEX($C$2:$C$5193,MATCH(ROWS(O$2:O194),O$2:O$5193,0)),"")</f>
        <v/>
      </c>
    </row>
    <row r="195" spans="1:19" x14ac:dyDescent="0.25">
      <c r="A195" s="68">
        <v>7311</v>
      </c>
      <c r="B195" s="68" t="s">
        <v>363</v>
      </c>
      <c r="C195" s="68" t="s">
        <v>364</v>
      </c>
      <c r="D195" s="68" t="s">
        <v>365</v>
      </c>
      <c r="E195" s="68" t="s">
        <v>22354</v>
      </c>
      <c r="F195" s="68" t="s">
        <v>366</v>
      </c>
      <c r="G195" s="68" t="s">
        <v>367</v>
      </c>
      <c r="H195" s="68">
        <v>-45.013599999999997</v>
      </c>
      <c r="I195" s="68">
        <v>-70.812200000000004</v>
      </c>
      <c r="J195" s="68">
        <v>2286</v>
      </c>
      <c r="K195" s="68">
        <v>-3</v>
      </c>
      <c r="L195" s="68">
        <f>COUNTIFS(Aéroports!$C$2:$C$5193,Aéroports!$C195,Aéroports!$D$2:$D$5193,Aéroports!$D195)</f>
        <v>1</v>
      </c>
      <c r="M195" s="68" t="str">
        <f>IF(AND(Formulaire!$H$15=Aéroports!$E195,--ISNUMBER(IFERROR(SEARCH(Formulaire!$H$16,$C195,1),""))=1),MAX(M$1:M194)+1,"")</f>
        <v/>
      </c>
      <c r="N195" s="68" t="str">
        <f>IF(AND(Formulaire!$H$21=Aéroports!$E195,--ISNUMBER(IFERROR(SEARCH(Formulaire!$H$22,$C195,1),""))=1),MAX(N$1:N194)+1,"")</f>
        <v/>
      </c>
      <c r="O195" s="68" t="str">
        <f>IF(AND(Formulaire!$H$27=Aéroports!$E195,--ISNUMBER(IFERROR(SEARCH(Formulaire!$H$28,$C195,1),""))=1),MAX(O$1:O194)+1,"")</f>
        <v/>
      </c>
      <c r="Q195" s="91" t="str">
        <f>IFERROR(INDEX($C$2:$C$5193,MATCH(ROWS(M$2:M195),M$2:M$5193,0)),"")</f>
        <v/>
      </c>
      <c r="R195" s="70" t="str">
        <f>IFERROR(INDEX($C$2:$C$5193,MATCH(ROWS(N$2:N195),N$2:N$5193,0)),"")</f>
        <v/>
      </c>
      <c r="S195" s="92" t="str">
        <f>IFERROR(INDEX($C$2:$C$5193,MATCH(ROWS(O$2:O195),O$2:O$5193,0)),"")</f>
        <v/>
      </c>
    </row>
    <row r="196" spans="1:19" x14ac:dyDescent="0.25">
      <c r="A196" s="69">
        <v>2501</v>
      </c>
      <c r="B196" s="69" t="s">
        <v>368</v>
      </c>
      <c r="C196" s="69" t="s">
        <v>369</v>
      </c>
      <c r="D196" s="69" t="s">
        <v>365</v>
      </c>
      <c r="E196" s="69" t="s">
        <v>22354</v>
      </c>
      <c r="F196" s="69" t="s">
        <v>370</v>
      </c>
      <c r="G196" s="69" t="s">
        <v>371</v>
      </c>
      <c r="H196" s="69">
        <v>-38.725000000000001</v>
      </c>
      <c r="I196" s="69">
        <v>-62.1693</v>
      </c>
      <c r="J196" s="69">
        <v>246</v>
      </c>
      <c r="K196" s="69">
        <v>-3</v>
      </c>
      <c r="L196" s="69">
        <f>COUNTIFS(Aéroports!$C$2:$C$5193,Aéroports!$C196,Aéroports!$D$2:$D$5193,Aéroports!$D196)</f>
        <v>1</v>
      </c>
      <c r="M196" s="69" t="str">
        <f>IF(AND(Formulaire!$H$15=Aéroports!$E196,--ISNUMBER(IFERROR(SEARCH(Formulaire!$H$16,$C196,1),""))=1),MAX(M$1:M195)+1,"")</f>
        <v/>
      </c>
      <c r="N196" s="69" t="str">
        <f>IF(AND(Formulaire!$H$21=Aéroports!$E196,--ISNUMBER(IFERROR(SEARCH(Formulaire!$H$22,$C196,1),""))=1),MAX(N$1:N195)+1,"")</f>
        <v/>
      </c>
      <c r="O196" s="69" t="str">
        <f>IF(AND(Formulaire!$H$27=Aéroports!$E196,--ISNUMBER(IFERROR(SEARCH(Formulaire!$H$28,$C196,1),""))=1),MAX(O$1:O195)+1,"")</f>
        <v/>
      </c>
      <c r="Q196" s="91" t="str">
        <f>IFERROR(INDEX($C$2:$C$5193,MATCH(ROWS(M$2:M196),M$2:M$5193,0)),"")</f>
        <v/>
      </c>
      <c r="R196" s="70" t="str">
        <f>IFERROR(INDEX($C$2:$C$5193,MATCH(ROWS(N$2:N196),N$2:N$5193,0)),"")</f>
        <v/>
      </c>
      <c r="S196" s="92" t="str">
        <f>IFERROR(INDEX($C$2:$C$5193,MATCH(ROWS(O$2:O196),O$2:O$5193,0)),"")</f>
        <v/>
      </c>
    </row>
    <row r="197" spans="1:19" x14ac:dyDescent="0.25">
      <c r="A197" s="68">
        <v>3988</v>
      </c>
      <c r="B197" s="68" t="s">
        <v>375</v>
      </c>
      <c r="C197" s="68" t="s">
        <v>373</v>
      </c>
      <c r="D197" s="68" t="s">
        <v>365</v>
      </c>
      <c r="E197" s="68" t="s">
        <v>22354</v>
      </c>
      <c r="F197" s="68" t="s">
        <v>376</v>
      </c>
      <c r="G197" s="68" t="s">
        <v>377</v>
      </c>
      <c r="H197" s="68">
        <v>-34.822200000000002</v>
      </c>
      <c r="I197" s="68">
        <v>-58.535800000000002</v>
      </c>
      <c r="J197" s="68">
        <v>67</v>
      </c>
      <c r="K197" s="68">
        <v>-3</v>
      </c>
      <c r="L197" s="68">
        <f>COUNTIFS(Aéroports!$C$2:$C$5193,Aéroports!$C197,Aéroports!$D$2:$D$5193,Aéroports!$D197)</f>
        <v>1</v>
      </c>
      <c r="M197" s="68" t="str">
        <f>IF(AND(Formulaire!$H$15=Aéroports!$E197,--ISNUMBER(IFERROR(SEARCH(Formulaire!$H$16,$C197,1),""))=1),MAX(M$1:M196)+1,"")</f>
        <v/>
      </c>
      <c r="N197" s="68" t="str">
        <f>IF(AND(Formulaire!$H$21=Aéroports!$E197,--ISNUMBER(IFERROR(SEARCH(Formulaire!$H$22,$C197,1),""))=1),MAX(N$1:N196)+1,"")</f>
        <v/>
      </c>
      <c r="O197" s="68" t="str">
        <f>IF(AND(Formulaire!$H$27=Aéroports!$E197,--ISNUMBER(IFERROR(SEARCH(Formulaire!$H$28,$C197,1),""))=1),MAX(O$1:O196)+1,"")</f>
        <v/>
      </c>
      <c r="Q197" s="91" t="str">
        <f>IFERROR(INDEX($C$2:$C$5193,MATCH(ROWS(M$2:M197),M$2:M$5193,0)),"")</f>
        <v/>
      </c>
      <c r="R197" s="70" t="str">
        <f>IFERROR(INDEX($C$2:$C$5193,MATCH(ROWS(N$2:N197),N$2:N$5193,0)),"")</f>
        <v/>
      </c>
      <c r="S197" s="92" t="str">
        <f>IFERROR(INDEX($C$2:$C$5193,MATCH(ROWS(O$2:O197),O$2:O$5193,0)),"")</f>
        <v/>
      </c>
    </row>
    <row r="198" spans="1:19" x14ac:dyDescent="0.25">
      <c r="A198" s="69">
        <v>2455</v>
      </c>
      <c r="B198" s="69" t="s">
        <v>378</v>
      </c>
      <c r="C198" s="69" t="s">
        <v>379</v>
      </c>
      <c r="D198" s="69" t="s">
        <v>365</v>
      </c>
      <c r="E198" s="69" t="s">
        <v>22354</v>
      </c>
      <c r="F198" s="69" t="s">
        <v>380</v>
      </c>
      <c r="G198" s="69" t="s">
        <v>381</v>
      </c>
      <c r="H198" s="69">
        <v>-28.595600000000001</v>
      </c>
      <c r="I198" s="69">
        <v>-65.7517</v>
      </c>
      <c r="J198" s="69">
        <v>1522</v>
      </c>
      <c r="K198" s="69">
        <v>-3</v>
      </c>
      <c r="L198" s="69">
        <f>COUNTIFS(Aéroports!$C$2:$C$5193,Aéroports!$C198,Aéroports!$D$2:$D$5193,Aéroports!$D198)</f>
        <v>1</v>
      </c>
      <c r="M198" s="69" t="str">
        <f>IF(AND(Formulaire!$H$15=Aéroports!$E198,--ISNUMBER(IFERROR(SEARCH(Formulaire!$H$16,$C198,1),""))=1),MAX(M$1:M197)+1,"")</f>
        <v/>
      </c>
      <c r="N198" s="69" t="str">
        <f>IF(AND(Formulaire!$H$21=Aéroports!$E198,--ISNUMBER(IFERROR(SEARCH(Formulaire!$H$22,$C198,1),""))=1),MAX(N$1:N197)+1,"")</f>
        <v/>
      </c>
      <c r="O198" s="69" t="str">
        <f>IF(AND(Formulaire!$H$27=Aéroports!$E198,--ISNUMBER(IFERROR(SEARCH(Formulaire!$H$28,$C198,1),""))=1),MAX(O$1:O197)+1,"")</f>
        <v/>
      </c>
      <c r="Q198" s="91" t="str">
        <f>IFERROR(INDEX($C$2:$C$5193,MATCH(ROWS(M$2:M198),M$2:M$5193,0)),"")</f>
        <v/>
      </c>
      <c r="R198" s="70" t="str">
        <f>IFERROR(INDEX($C$2:$C$5193,MATCH(ROWS(N$2:N198),N$2:N$5193,0)),"")</f>
        <v/>
      </c>
      <c r="S198" s="92" t="str">
        <f>IFERROR(INDEX($C$2:$C$5193,MATCH(ROWS(O$2:O198),O$2:O$5193,0)),"")</f>
        <v/>
      </c>
    </row>
    <row r="199" spans="1:19" x14ac:dyDescent="0.25">
      <c r="A199" s="68">
        <v>2487</v>
      </c>
      <c r="B199" s="68" t="s">
        <v>382</v>
      </c>
      <c r="C199" s="68" t="s">
        <v>383</v>
      </c>
      <c r="D199" s="68" t="s">
        <v>365</v>
      </c>
      <c r="E199" s="68" t="s">
        <v>22354</v>
      </c>
      <c r="F199" s="68" t="s">
        <v>384</v>
      </c>
      <c r="G199" s="68" t="s">
        <v>385</v>
      </c>
      <c r="H199" s="68">
        <v>-45.785299999999999</v>
      </c>
      <c r="I199" s="68">
        <v>-67.465500000000006</v>
      </c>
      <c r="J199" s="68">
        <v>189</v>
      </c>
      <c r="K199" s="68">
        <v>-3</v>
      </c>
      <c r="L199" s="68">
        <f>COUNTIFS(Aéroports!$C$2:$C$5193,Aéroports!$C199,Aéroports!$D$2:$D$5193,Aéroports!$D199)</f>
        <v>1</v>
      </c>
      <c r="M199" s="68" t="str">
        <f>IF(AND(Formulaire!$H$15=Aéroports!$E199,--ISNUMBER(IFERROR(SEARCH(Formulaire!$H$16,$C199,1),""))=1),MAX(M$1:M198)+1,"")</f>
        <v/>
      </c>
      <c r="N199" s="68" t="str">
        <f>IF(AND(Formulaire!$H$21=Aéroports!$E199,--ISNUMBER(IFERROR(SEARCH(Formulaire!$H$22,$C199,1),""))=1),MAX(N$1:N198)+1,"")</f>
        <v/>
      </c>
      <c r="O199" s="68" t="str">
        <f>IF(AND(Formulaire!$H$27=Aéroports!$E199,--ISNUMBER(IFERROR(SEARCH(Formulaire!$H$28,$C199,1),""))=1),MAX(O$1:O198)+1,"")</f>
        <v/>
      </c>
      <c r="Q199" s="91" t="str">
        <f>IFERROR(INDEX($C$2:$C$5193,MATCH(ROWS(M$2:M199),M$2:M$5193,0)),"")</f>
        <v/>
      </c>
      <c r="R199" s="70" t="str">
        <f>IFERROR(INDEX($C$2:$C$5193,MATCH(ROWS(N$2:N199),N$2:N$5193,0)),"")</f>
        <v/>
      </c>
      <c r="S199" s="92" t="str">
        <f>IFERROR(INDEX($C$2:$C$5193,MATCH(ROWS(O$2:O199),O$2:O$5193,0)),"")</f>
        <v/>
      </c>
    </row>
    <row r="200" spans="1:19" x14ac:dyDescent="0.25">
      <c r="A200" s="69">
        <v>2436</v>
      </c>
      <c r="B200" s="69" t="s">
        <v>386</v>
      </c>
      <c r="C200" s="69" t="s">
        <v>387</v>
      </c>
      <c r="D200" s="69" t="s">
        <v>365</v>
      </c>
      <c r="E200" s="69" t="s">
        <v>22354</v>
      </c>
      <c r="F200" s="69" t="s">
        <v>388</v>
      </c>
      <c r="G200" s="69" t="s">
        <v>389</v>
      </c>
      <c r="H200" s="69">
        <v>-31.296900000000001</v>
      </c>
      <c r="I200" s="69">
        <v>-57.996600000000001</v>
      </c>
      <c r="J200" s="69">
        <v>112</v>
      </c>
      <c r="K200" s="69">
        <v>-3</v>
      </c>
      <c r="L200" s="69">
        <f>COUNTIFS(Aéroports!$C$2:$C$5193,Aéroports!$C200,Aéroports!$D$2:$D$5193,Aéroports!$D200)</f>
        <v>1</v>
      </c>
      <c r="M200" s="69" t="str">
        <f>IF(AND(Formulaire!$H$15=Aéroports!$E200,--ISNUMBER(IFERROR(SEARCH(Formulaire!$H$16,$C200,1),""))=1),MAX(M$1:M199)+1,"")</f>
        <v/>
      </c>
      <c r="N200" s="69" t="str">
        <f>IF(AND(Formulaire!$H$21=Aéroports!$E200,--ISNUMBER(IFERROR(SEARCH(Formulaire!$H$22,$C200,1),""))=1),MAX(N$1:N199)+1,"")</f>
        <v/>
      </c>
      <c r="O200" s="69" t="str">
        <f>IF(AND(Formulaire!$H$27=Aéroports!$E200,--ISNUMBER(IFERROR(SEARCH(Formulaire!$H$28,$C200,1),""))=1),MAX(O$1:O199)+1,"")</f>
        <v/>
      </c>
      <c r="Q200" s="91" t="str">
        <f>IFERROR(INDEX($C$2:$C$5193,MATCH(ROWS(M$2:M200),M$2:M$5193,0)),"")</f>
        <v/>
      </c>
      <c r="R200" s="70" t="str">
        <f>IFERROR(INDEX($C$2:$C$5193,MATCH(ROWS(N$2:N200),N$2:N$5193,0)),"")</f>
        <v/>
      </c>
      <c r="S200" s="92" t="str">
        <f>IFERROR(INDEX($C$2:$C$5193,MATCH(ROWS(O$2:O200),O$2:O$5193,0)),"")</f>
        <v/>
      </c>
    </row>
    <row r="201" spans="1:19" x14ac:dyDescent="0.25">
      <c r="A201" s="68">
        <v>2443</v>
      </c>
      <c r="B201" s="68" t="s">
        <v>390</v>
      </c>
      <c r="C201" s="68" t="s">
        <v>391</v>
      </c>
      <c r="D201" s="68" t="s">
        <v>365</v>
      </c>
      <c r="E201" s="68" t="s">
        <v>22354</v>
      </c>
      <c r="F201" s="68" t="s">
        <v>392</v>
      </c>
      <c r="G201" s="68" t="s">
        <v>393</v>
      </c>
      <c r="H201" s="68">
        <v>-31.323599999999999</v>
      </c>
      <c r="I201" s="68">
        <v>-64.207999999999998</v>
      </c>
      <c r="J201" s="68">
        <v>1604</v>
      </c>
      <c r="K201" s="68">
        <v>-3</v>
      </c>
      <c r="L201" s="68">
        <f>COUNTIFS(Aéroports!$C$2:$C$5193,Aéroports!$C201,Aéroports!$D$2:$D$5193,Aéroports!$D201)</f>
        <v>1</v>
      </c>
      <c r="M201" s="68" t="str">
        <f>IF(AND(Formulaire!$H$15=Aéroports!$E201,--ISNUMBER(IFERROR(SEARCH(Formulaire!$H$16,$C201,1),""))=1),MAX(M$1:M200)+1,"")</f>
        <v/>
      </c>
      <c r="N201" s="68" t="str">
        <f>IF(AND(Formulaire!$H$21=Aéroports!$E201,--ISNUMBER(IFERROR(SEARCH(Formulaire!$H$22,$C201,1),""))=1),MAX(N$1:N200)+1,"")</f>
        <v/>
      </c>
      <c r="O201" s="68" t="str">
        <f>IF(AND(Formulaire!$H$27=Aéroports!$E201,--ISNUMBER(IFERROR(SEARCH(Formulaire!$H$28,$C201,1),""))=1),MAX(O$1:O200)+1,"")</f>
        <v/>
      </c>
      <c r="Q201" s="91" t="str">
        <f>IFERROR(INDEX($C$2:$C$5193,MATCH(ROWS(M$2:M201),M$2:M$5193,0)),"")</f>
        <v/>
      </c>
      <c r="R201" s="70" t="str">
        <f>IFERROR(INDEX($C$2:$C$5193,MATCH(ROWS(N$2:N201),N$2:N$5193,0)),"")</f>
        <v/>
      </c>
      <c r="S201" s="92" t="str">
        <f>IFERROR(INDEX($C$2:$C$5193,MATCH(ROWS(O$2:O201),O$2:O$5193,0)),"")</f>
        <v/>
      </c>
    </row>
    <row r="202" spans="1:19" x14ac:dyDescent="0.25">
      <c r="A202" s="69">
        <v>2468</v>
      </c>
      <c r="B202" s="69" t="s">
        <v>394</v>
      </c>
      <c r="C202" s="69" t="s">
        <v>395</v>
      </c>
      <c r="D202" s="69" t="s">
        <v>365</v>
      </c>
      <c r="E202" s="69" t="s">
        <v>22354</v>
      </c>
      <c r="F202" s="69" t="s">
        <v>396</v>
      </c>
      <c r="G202" s="69" t="s">
        <v>397</v>
      </c>
      <c r="H202" s="69">
        <v>-27.445499999999999</v>
      </c>
      <c r="I202" s="69">
        <v>-58.761899999999997</v>
      </c>
      <c r="J202" s="69">
        <v>202</v>
      </c>
      <c r="K202" s="69">
        <v>-3</v>
      </c>
      <c r="L202" s="69">
        <f>COUNTIFS(Aéroports!$C$2:$C$5193,Aéroports!$C202,Aéroports!$D$2:$D$5193,Aéroports!$D202)</f>
        <v>1</v>
      </c>
      <c r="M202" s="69" t="str">
        <f>IF(AND(Formulaire!$H$15=Aéroports!$E202,--ISNUMBER(IFERROR(SEARCH(Formulaire!$H$16,$C202,1),""))=1),MAX(M$1:M201)+1,"")</f>
        <v/>
      </c>
      <c r="N202" s="69" t="str">
        <f>IF(AND(Formulaire!$H$21=Aéroports!$E202,--ISNUMBER(IFERROR(SEARCH(Formulaire!$H$22,$C202,1),""))=1),MAX(N$1:N201)+1,"")</f>
        <v/>
      </c>
      <c r="O202" s="69" t="str">
        <f>IF(AND(Formulaire!$H$27=Aéroports!$E202,--ISNUMBER(IFERROR(SEARCH(Formulaire!$H$28,$C202,1),""))=1),MAX(O$1:O201)+1,"")</f>
        <v/>
      </c>
      <c r="Q202" s="91" t="str">
        <f>IFERROR(INDEX($C$2:$C$5193,MATCH(ROWS(M$2:M202),M$2:M$5193,0)),"")</f>
        <v/>
      </c>
      <c r="R202" s="70" t="str">
        <f>IFERROR(INDEX($C$2:$C$5193,MATCH(ROWS(N$2:N202),N$2:N$5193,0)),"")</f>
        <v/>
      </c>
      <c r="S202" s="92" t="str">
        <f>IFERROR(INDEX($C$2:$C$5193,MATCH(ROWS(O$2:O202),O$2:O$5193,0)),"")</f>
        <v/>
      </c>
    </row>
    <row r="203" spans="1:19" x14ac:dyDescent="0.25">
      <c r="A203" s="68">
        <v>2486</v>
      </c>
      <c r="B203" s="68" t="s">
        <v>398</v>
      </c>
      <c r="C203" s="68" t="s">
        <v>399</v>
      </c>
      <c r="D203" s="68" t="s">
        <v>365</v>
      </c>
      <c r="E203" s="68" t="s">
        <v>22354</v>
      </c>
      <c r="F203" s="68" t="s">
        <v>400</v>
      </c>
      <c r="G203" s="68" t="s">
        <v>401</v>
      </c>
      <c r="H203" s="68">
        <v>-41.943199999999997</v>
      </c>
      <c r="I203" s="68">
        <v>-71.532300000000006</v>
      </c>
      <c r="J203" s="68">
        <v>1141</v>
      </c>
      <c r="K203" s="68">
        <v>-3</v>
      </c>
      <c r="L203" s="68">
        <f>COUNTIFS(Aéroports!$C$2:$C$5193,Aéroports!$C203,Aéroports!$D$2:$D$5193,Aéroports!$D203)</f>
        <v>1</v>
      </c>
      <c r="M203" s="68" t="str">
        <f>IF(AND(Formulaire!$H$15=Aéroports!$E203,--ISNUMBER(IFERROR(SEARCH(Formulaire!$H$16,$C203,1),""))=1),MAX(M$1:M202)+1,"")</f>
        <v/>
      </c>
      <c r="N203" s="68" t="str">
        <f>IF(AND(Formulaire!$H$21=Aéroports!$E203,--ISNUMBER(IFERROR(SEARCH(Formulaire!$H$22,$C203,1),""))=1),MAX(N$1:N202)+1,"")</f>
        <v/>
      </c>
      <c r="O203" s="68" t="str">
        <f>IF(AND(Formulaire!$H$27=Aéroports!$E203,--ISNUMBER(IFERROR(SEARCH(Formulaire!$H$28,$C203,1),""))=1),MAX(O$1:O202)+1,"")</f>
        <v/>
      </c>
      <c r="Q203" s="91" t="str">
        <f>IFERROR(INDEX($C$2:$C$5193,MATCH(ROWS(M$2:M203),M$2:M$5193,0)),"")</f>
        <v/>
      </c>
      <c r="R203" s="70" t="str">
        <f>IFERROR(INDEX($C$2:$C$5193,MATCH(ROWS(N$2:N203),N$2:N$5193,0)),"")</f>
        <v/>
      </c>
      <c r="S203" s="92" t="str">
        <f>IFERROR(INDEX($C$2:$C$5193,MATCH(ROWS(O$2:O203),O$2:O$5193,0)),"")</f>
        <v/>
      </c>
    </row>
    <row r="204" spans="1:19" x14ac:dyDescent="0.25">
      <c r="A204" s="69">
        <v>4061</v>
      </c>
      <c r="B204" s="69" t="s">
        <v>402</v>
      </c>
      <c r="C204" s="69" t="s">
        <v>403</v>
      </c>
      <c r="D204" s="69" t="s">
        <v>365</v>
      </c>
      <c r="E204" s="69" t="s">
        <v>22354</v>
      </c>
      <c r="F204" s="69" t="s">
        <v>404</v>
      </c>
      <c r="G204" s="69" t="s">
        <v>405</v>
      </c>
      <c r="H204" s="69">
        <v>-50.280299999999997</v>
      </c>
      <c r="I204" s="69">
        <v>-72.053100000000001</v>
      </c>
      <c r="J204" s="69">
        <v>669</v>
      </c>
      <c r="K204" s="69">
        <v>-3</v>
      </c>
      <c r="L204" s="69">
        <f>COUNTIFS(Aéroports!$C$2:$C$5193,Aéroports!$C204,Aéroports!$D$2:$D$5193,Aéroports!$D204)</f>
        <v>1</v>
      </c>
      <c r="M204" s="69" t="str">
        <f>IF(AND(Formulaire!$H$15=Aéroports!$E204,--ISNUMBER(IFERROR(SEARCH(Formulaire!$H$16,$C204,1),""))=1),MAX(M$1:M203)+1,"")</f>
        <v/>
      </c>
      <c r="N204" s="69" t="str">
        <f>IF(AND(Formulaire!$H$21=Aéroports!$E204,--ISNUMBER(IFERROR(SEARCH(Formulaire!$H$22,$C204,1),""))=1),MAX(N$1:N203)+1,"")</f>
        <v/>
      </c>
      <c r="O204" s="69" t="str">
        <f>IF(AND(Formulaire!$H$27=Aéroports!$E204,--ISNUMBER(IFERROR(SEARCH(Formulaire!$H$28,$C204,1),""))=1),MAX(O$1:O203)+1,"")</f>
        <v/>
      </c>
      <c r="Q204" s="91" t="str">
        <f>IFERROR(INDEX($C$2:$C$5193,MATCH(ROWS(M$2:M204),M$2:M$5193,0)),"")</f>
        <v/>
      </c>
      <c r="R204" s="70" t="str">
        <f>IFERROR(INDEX($C$2:$C$5193,MATCH(ROWS(N$2:N204),N$2:N$5193,0)),"")</f>
        <v/>
      </c>
      <c r="S204" s="92" t="str">
        <f>IFERROR(INDEX($C$2:$C$5193,MATCH(ROWS(O$2:O204),O$2:O$5193,0)),"")</f>
        <v/>
      </c>
    </row>
    <row r="205" spans="1:19" x14ac:dyDescent="0.25">
      <c r="A205" s="68">
        <v>2488</v>
      </c>
      <c r="B205" s="68" t="s">
        <v>409</v>
      </c>
      <c r="C205" s="68" t="s">
        <v>410</v>
      </c>
      <c r="D205" s="68" t="s">
        <v>365</v>
      </c>
      <c r="E205" s="68" t="s">
        <v>22354</v>
      </c>
      <c r="F205" s="68" t="s">
        <v>411</v>
      </c>
      <c r="G205" s="68" t="s">
        <v>412</v>
      </c>
      <c r="H205" s="68">
        <v>-42.908000000000001</v>
      </c>
      <c r="I205" s="68">
        <v>-71.139499999999998</v>
      </c>
      <c r="J205" s="68">
        <v>2621</v>
      </c>
      <c r="K205" s="68">
        <v>-3</v>
      </c>
      <c r="L205" s="68">
        <f>COUNTIFS(Aéroports!$C$2:$C$5193,Aéroports!$C205,Aéroports!$D$2:$D$5193,Aéroports!$D205)</f>
        <v>1</v>
      </c>
      <c r="M205" s="68" t="str">
        <f>IF(AND(Formulaire!$H$15=Aéroports!$E205,--ISNUMBER(IFERROR(SEARCH(Formulaire!$H$16,$C205,1),""))=1),MAX(M$1:M204)+1,"")</f>
        <v/>
      </c>
      <c r="N205" s="68" t="str">
        <f>IF(AND(Formulaire!$H$21=Aéroports!$E205,--ISNUMBER(IFERROR(SEARCH(Formulaire!$H$22,$C205,1),""))=1),MAX(N$1:N204)+1,"")</f>
        <v/>
      </c>
      <c r="O205" s="68" t="str">
        <f>IF(AND(Formulaire!$H$27=Aéroports!$E205,--ISNUMBER(IFERROR(SEARCH(Formulaire!$H$28,$C205,1),""))=1),MAX(O$1:O204)+1,"")</f>
        <v/>
      </c>
      <c r="Q205" s="91" t="str">
        <f>IFERROR(INDEX($C$2:$C$5193,MATCH(ROWS(M$2:M205),M$2:M$5193,0)),"")</f>
        <v/>
      </c>
      <c r="R205" s="70" t="str">
        <f>IFERROR(INDEX($C$2:$C$5193,MATCH(ROWS(N$2:N205),N$2:N$5193,0)),"")</f>
        <v/>
      </c>
      <c r="S205" s="92" t="str">
        <f>IFERROR(INDEX($C$2:$C$5193,MATCH(ROWS(O$2:O205),O$2:O$5193,0)),"")</f>
        <v/>
      </c>
    </row>
    <row r="206" spans="1:19" x14ac:dyDescent="0.25">
      <c r="A206" s="69">
        <v>2470</v>
      </c>
      <c r="B206" s="69" t="s">
        <v>413</v>
      </c>
      <c r="C206" s="69" t="s">
        <v>414</v>
      </c>
      <c r="D206" s="69" t="s">
        <v>365</v>
      </c>
      <c r="E206" s="69" t="s">
        <v>22354</v>
      </c>
      <c r="F206" s="69" t="s">
        <v>415</v>
      </c>
      <c r="G206" s="69" t="s">
        <v>416</v>
      </c>
      <c r="H206" s="69">
        <v>-26.212700000000002</v>
      </c>
      <c r="I206" s="69">
        <v>-58.228099999999998</v>
      </c>
      <c r="J206" s="69">
        <v>193</v>
      </c>
      <c r="K206" s="69">
        <v>-3</v>
      </c>
      <c r="L206" s="69">
        <f>COUNTIFS(Aéroports!$C$2:$C$5193,Aéroports!$C206,Aéroports!$D$2:$D$5193,Aéroports!$D206)</f>
        <v>1</v>
      </c>
      <c r="M206" s="69" t="str">
        <f>IF(AND(Formulaire!$H$15=Aéroports!$E206,--ISNUMBER(IFERROR(SEARCH(Formulaire!$H$16,$C206,1),""))=1),MAX(M$1:M205)+1,"")</f>
        <v/>
      </c>
      <c r="N206" s="69" t="str">
        <f>IF(AND(Formulaire!$H$21=Aéroports!$E206,--ISNUMBER(IFERROR(SEARCH(Formulaire!$H$22,$C206,1),""))=1),MAX(N$1:N205)+1,"")</f>
        <v/>
      </c>
      <c r="O206" s="69" t="str">
        <f>IF(AND(Formulaire!$H$27=Aéroports!$E206,--ISNUMBER(IFERROR(SEARCH(Formulaire!$H$28,$C206,1),""))=1),MAX(O$1:O205)+1,"")</f>
        <v/>
      </c>
      <c r="Q206" s="91" t="str">
        <f>IFERROR(INDEX($C$2:$C$5193,MATCH(ROWS(M$2:M206),M$2:M$5193,0)),"")</f>
        <v/>
      </c>
      <c r="R206" s="70" t="str">
        <f>IFERROR(INDEX($C$2:$C$5193,MATCH(ROWS(N$2:N206),N$2:N$5193,0)),"")</f>
        <v/>
      </c>
      <c r="S206" s="92" t="str">
        <f>IFERROR(INDEX($C$2:$C$5193,MATCH(ROWS(O$2:O206),O$2:O$5193,0)),"")</f>
        <v/>
      </c>
    </row>
    <row r="207" spans="1:19" x14ac:dyDescent="0.25">
      <c r="A207" s="68">
        <v>6031</v>
      </c>
      <c r="B207" s="68" t="s">
        <v>417</v>
      </c>
      <c r="C207" s="68" t="s">
        <v>418</v>
      </c>
      <c r="D207" s="68" t="s">
        <v>365</v>
      </c>
      <c r="E207" s="68" t="s">
        <v>22354</v>
      </c>
      <c r="F207" s="68" t="s">
        <v>419</v>
      </c>
      <c r="G207" s="68" t="s">
        <v>420</v>
      </c>
      <c r="H207" s="68">
        <v>-48.783099999999997</v>
      </c>
      <c r="I207" s="68">
        <v>-70.150000000000006</v>
      </c>
      <c r="J207" s="68">
        <v>356</v>
      </c>
      <c r="K207" s="68">
        <v>-3</v>
      </c>
      <c r="L207" s="68">
        <f>COUNTIFS(Aéroports!$C$2:$C$5193,Aéroports!$C207,Aéroports!$D$2:$D$5193,Aéroports!$D207)</f>
        <v>1</v>
      </c>
      <c r="M207" s="68" t="str">
        <f>IF(AND(Formulaire!$H$15=Aéroports!$E207,--ISNUMBER(IFERROR(SEARCH(Formulaire!$H$16,$C207,1),""))=1),MAX(M$1:M206)+1,"")</f>
        <v/>
      </c>
      <c r="N207" s="68" t="str">
        <f>IF(AND(Formulaire!$H$21=Aéroports!$E207,--ISNUMBER(IFERROR(SEARCH(Formulaire!$H$22,$C207,1),""))=1),MAX(N$1:N206)+1,"")</f>
        <v/>
      </c>
      <c r="O207" s="68" t="str">
        <f>IF(AND(Formulaire!$H$27=Aéroports!$E207,--ISNUMBER(IFERROR(SEARCH(Formulaire!$H$28,$C207,1),""))=1),MAX(O$1:O206)+1,"")</f>
        <v/>
      </c>
      <c r="Q207" s="91" t="str">
        <f>IFERROR(INDEX($C$2:$C$5193,MATCH(ROWS(M$2:M207),M$2:M$5193,0)),"")</f>
        <v/>
      </c>
      <c r="R207" s="70" t="str">
        <f>IFERROR(INDEX($C$2:$C$5193,MATCH(ROWS(N$2:N207),N$2:N$5193,0)),"")</f>
        <v/>
      </c>
      <c r="S207" s="92" t="str">
        <f>IFERROR(INDEX($C$2:$C$5193,MATCH(ROWS(O$2:O207),O$2:O$5193,0)),"")</f>
        <v/>
      </c>
    </row>
    <row r="208" spans="1:19" x14ac:dyDescent="0.25">
      <c r="A208" s="69">
        <v>2437</v>
      </c>
      <c r="B208" s="69" t="s">
        <v>421</v>
      </c>
      <c r="C208" s="69" t="s">
        <v>422</v>
      </c>
      <c r="D208" s="69" t="s">
        <v>365</v>
      </c>
      <c r="E208" s="69" t="s">
        <v>22354</v>
      </c>
      <c r="F208" s="69" t="s">
        <v>423</v>
      </c>
      <c r="G208" s="69" t="s">
        <v>424</v>
      </c>
      <c r="H208" s="69">
        <v>-33.010300000000001</v>
      </c>
      <c r="I208" s="69">
        <v>-58.613100000000003</v>
      </c>
      <c r="J208" s="69">
        <v>75</v>
      </c>
      <c r="K208" s="69">
        <v>-3</v>
      </c>
      <c r="L208" s="69">
        <f>COUNTIFS(Aéroports!$C$2:$C$5193,Aéroports!$C208,Aéroports!$D$2:$D$5193,Aéroports!$D208)</f>
        <v>1</v>
      </c>
      <c r="M208" s="69" t="str">
        <f>IF(AND(Formulaire!$H$15=Aéroports!$E208,--ISNUMBER(IFERROR(SEARCH(Formulaire!$H$16,$C208,1),""))=1),MAX(M$1:M207)+1,"")</f>
        <v/>
      </c>
      <c r="N208" s="69" t="str">
        <f>IF(AND(Formulaire!$H$21=Aéroports!$E208,--ISNUMBER(IFERROR(SEARCH(Formulaire!$H$22,$C208,1),""))=1),MAX(N$1:N207)+1,"")</f>
        <v/>
      </c>
      <c r="O208" s="69" t="str">
        <f>IF(AND(Formulaire!$H$27=Aéroports!$E208,--ISNUMBER(IFERROR(SEARCH(Formulaire!$H$28,$C208,1),""))=1),MAX(O$1:O207)+1,"")</f>
        <v/>
      </c>
      <c r="Q208" s="91" t="str">
        <f>IFERROR(INDEX($C$2:$C$5193,MATCH(ROWS(M$2:M208),M$2:M$5193,0)),"")</f>
        <v/>
      </c>
      <c r="R208" s="70" t="str">
        <f>IFERROR(INDEX($C$2:$C$5193,MATCH(ROWS(N$2:N208),N$2:N$5193,0)),"")</f>
        <v/>
      </c>
      <c r="S208" s="92" t="str">
        <f>IFERROR(INDEX($C$2:$C$5193,MATCH(ROWS(O$2:O208),O$2:O$5193,0)),"")</f>
        <v/>
      </c>
    </row>
    <row r="209" spans="1:19" x14ac:dyDescent="0.25">
      <c r="A209" s="68">
        <v>2471</v>
      </c>
      <c r="B209" s="68" t="s">
        <v>425</v>
      </c>
      <c r="C209" s="68" t="s">
        <v>426</v>
      </c>
      <c r="D209" s="68" t="s">
        <v>365</v>
      </c>
      <c r="E209" s="68" t="s">
        <v>22354</v>
      </c>
      <c r="F209" s="68" t="s">
        <v>427</v>
      </c>
      <c r="G209" s="68" t="s">
        <v>428</v>
      </c>
      <c r="H209" s="68">
        <v>-25.737300000000001</v>
      </c>
      <c r="I209" s="68">
        <v>-54.473399999999998</v>
      </c>
      <c r="J209" s="68">
        <v>916</v>
      </c>
      <c r="K209" s="68">
        <v>-3</v>
      </c>
      <c r="L209" s="68">
        <f>COUNTIFS(Aéroports!$C$2:$C$5193,Aéroports!$C209,Aéroports!$D$2:$D$5193,Aéroports!$D209)</f>
        <v>1</v>
      </c>
      <c r="M209" s="68" t="str">
        <f>IF(AND(Formulaire!$H$15=Aéroports!$E209,--ISNUMBER(IFERROR(SEARCH(Formulaire!$H$16,$C209,1),""))=1),MAX(M$1:M208)+1,"")</f>
        <v/>
      </c>
      <c r="N209" s="68" t="str">
        <f>IF(AND(Formulaire!$H$21=Aéroports!$E209,--ISNUMBER(IFERROR(SEARCH(Formulaire!$H$22,$C209,1),""))=1),MAX(N$1:N208)+1,"")</f>
        <v/>
      </c>
      <c r="O209" s="68" t="str">
        <f>IF(AND(Formulaire!$H$27=Aéroports!$E209,--ISNUMBER(IFERROR(SEARCH(Formulaire!$H$28,$C209,1),""))=1),MAX(O$1:O208)+1,"")</f>
        <v/>
      </c>
      <c r="Q209" s="91" t="str">
        <f>IFERROR(INDEX($C$2:$C$5193,MATCH(ROWS(M$2:M209),M$2:M$5193,0)),"")</f>
        <v/>
      </c>
      <c r="R209" s="70" t="str">
        <f>IFERROR(INDEX($C$2:$C$5193,MATCH(ROWS(N$2:N209),N$2:N$5193,0)),"")</f>
        <v/>
      </c>
      <c r="S209" s="92" t="str">
        <f>IFERROR(INDEX($C$2:$C$5193,MATCH(ROWS(O$2:O209),O$2:O$5193,0)),"")</f>
        <v/>
      </c>
    </row>
    <row r="210" spans="1:19" x14ac:dyDescent="0.25">
      <c r="A210" s="69">
        <v>7230</v>
      </c>
      <c r="B210" s="69" t="s">
        <v>429</v>
      </c>
      <c r="C210" s="69" t="s">
        <v>430</v>
      </c>
      <c r="D210" s="69" t="s">
        <v>365</v>
      </c>
      <c r="E210" s="69" t="s">
        <v>22354</v>
      </c>
      <c r="F210" s="69" t="s">
        <v>431</v>
      </c>
      <c r="G210" s="69" t="s">
        <v>432</v>
      </c>
      <c r="H210" s="69">
        <v>-41.320900000000002</v>
      </c>
      <c r="I210" s="69">
        <v>-69.5749</v>
      </c>
      <c r="J210" s="69">
        <v>2925</v>
      </c>
      <c r="K210" s="69">
        <v>-3</v>
      </c>
      <c r="L210" s="69">
        <f>COUNTIFS(Aéroports!$C$2:$C$5193,Aéroports!$C210,Aéroports!$D$2:$D$5193,Aéroports!$D210)</f>
        <v>1</v>
      </c>
      <c r="M210" s="69" t="str">
        <f>IF(AND(Formulaire!$H$15=Aéroports!$E210,--ISNUMBER(IFERROR(SEARCH(Formulaire!$H$16,$C210,1),""))=1),MAX(M$1:M209)+1,"")</f>
        <v/>
      </c>
      <c r="N210" s="69" t="str">
        <f>IF(AND(Formulaire!$H$21=Aéroports!$E210,--ISNUMBER(IFERROR(SEARCH(Formulaire!$H$22,$C210,1),""))=1),MAX(N$1:N209)+1,"")</f>
        <v/>
      </c>
      <c r="O210" s="69" t="str">
        <f>IF(AND(Formulaire!$H$27=Aéroports!$E210,--ISNUMBER(IFERROR(SEARCH(Formulaire!$H$28,$C210,1),""))=1),MAX(O$1:O209)+1,"")</f>
        <v/>
      </c>
      <c r="Q210" s="91" t="str">
        <f>IFERROR(INDEX($C$2:$C$5193,MATCH(ROWS(M$2:M210),M$2:M$5193,0)),"")</f>
        <v/>
      </c>
      <c r="R210" s="70" t="str">
        <f>IFERROR(INDEX($C$2:$C$5193,MATCH(ROWS(N$2:N210),N$2:N$5193,0)),"")</f>
        <v/>
      </c>
      <c r="S210" s="92" t="str">
        <f>IFERROR(INDEX($C$2:$C$5193,MATCH(ROWS(O$2:O210),O$2:O$5193,0)),"")</f>
        <v/>
      </c>
    </row>
    <row r="211" spans="1:19" x14ac:dyDescent="0.25">
      <c r="A211" s="68">
        <v>7312</v>
      </c>
      <c r="B211" s="68" t="s">
        <v>433</v>
      </c>
      <c r="C211" s="68" t="s">
        <v>434</v>
      </c>
      <c r="D211" s="68" t="s">
        <v>365</v>
      </c>
      <c r="E211" s="68" t="s">
        <v>22354</v>
      </c>
      <c r="F211" s="68" t="s">
        <v>435</v>
      </c>
      <c r="G211" s="68" t="s">
        <v>436</v>
      </c>
      <c r="H211" s="68">
        <v>-44.0486</v>
      </c>
      <c r="I211" s="68">
        <v>-70.4589</v>
      </c>
      <c r="J211" s="68">
        <v>2407</v>
      </c>
      <c r="K211" s="68">
        <v>-3</v>
      </c>
      <c r="L211" s="68">
        <f>COUNTIFS(Aéroports!$C$2:$C$5193,Aéroports!$C211,Aéroports!$D$2:$D$5193,Aéroports!$D211)</f>
        <v>1</v>
      </c>
      <c r="M211" s="68" t="str">
        <f>IF(AND(Formulaire!$H$15=Aéroports!$E211,--ISNUMBER(IFERROR(SEARCH(Formulaire!$H$16,$C211,1),""))=1),MAX(M$1:M210)+1,"")</f>
        <v/>
      </c>
      <c r="N211" s="68" t="str">
        <f>IF(AND(Formulaire!$H$21=Aéroports!$E211,--ISNUMBER(IFERROR(SEARCH(Formulaire!$H$22,$C211,1),""))=1),MAX(N$1:N210)+1,"")</f>
        <v/>
      </c>
      <c r="O211" s="68" t="str">
        <f>IF(AND(Formulaire!$H$27=Aéroports!$E211,--ISNUMBER(IFERROR(SEARCH(Formulaire!$H$28,$C211,1),""))=1),MAX(O$1:O210)+1,"")</f>
        <v/>
      </c>
      <c r="Q211" s="91" t="str">
        <f>IFERROR(INDEX($C$2:$C$5193,MATCH(ROWS(M$2:M211),M$2:M$5193,0)),"")</f>
        <v/>
      </c>
      <c r="R211" s="70" t="str">
        <f>IFERROR(INDEX($C$2:$C$5193,MATCH(ROWS(N$2:N211),N$2:N$5193,0)),"")</f>
        <v/>
      </c>
      <c r="S211" s="92" t="str">
        <f>IFERROR(INDEX($C$2:$C$5193,MATCH(ROWS(O$2:O211),O$2:O$5193,0)),"")</f>
        <v/>
      </c>
    </row>
    <row r="212" spans="1:19" x14ac:dyDescent="0.25">
      <c r="A212" s="69">
        <v>2477</v>
      </c>
      <c r="B212" s="69" t="s">
        <v>437</v>
      </c>
      <c r="C212" s="69" t="s">
        <v>438</v>
      </c>
      <c r="D212" s="69" t="s">
        <v>365</v>
      </c>
      <c r="E212" s="69" t="s">
        <v>22354</v>
      </c>
      <c r="F212" s="69" t="s">
        <v>439</v>
      </c>
      <c r="G212" s="69" t="s">
        <v>440</v>
      </c>
      <c r="H212" s="69">
        <v>-24.392800000000001</v>
      </c>
      <c r="I212" s="69">
        <v>-65.097800000000007</v>
      </c>
      <c r="J212" s="69">
        <v>3019</v>
      </c>
      <c r="K212" s="69">
        <v>-3</v>
      </c>
      <c r="L212" s="69">
        <f>COUNTIFS(Aéroports!$C$2:$C$5193,Aéroports!$C212,Aéroports!$D$2:$D$5193,Aéroports!$D212)</f>
        <v>1</v>
      </c>
      <c r="M212" s="69" t="str">
        <f>IF(AND(Formulaire!$H$15=Aéroports!$E212,--ISNUMBER(IFERROR(SEARCH(Formulaire!$H$16,$C212,1),""))=1),MAX(M$1:M211)+1,"")</f>
        <v/>
      </c>
      <c r="N212" s="69" t="str">
        <f>IF(AND(Formulaire!$H$21=Aéroports!$E212,--ISNUMBER(IFERROR(SEARCH(Formulaire!$H$22,$C212,1),""))=1),MAX(N$1:N211)+1,"")</f>
        <v/>
      </c>
      <c r="O212" s="69" t="str">
        <f>IF(AND(Formulaire!$H$27=Aéroports!$E212,--ISNUMBER(IFERROR(SEARCH(Formulaire!$H$28,$C212,1),""))=1),MAX(O$1:O211)+1,"")</f>
        <v/>
      </c>
      <c r="Q212" s="91" t="str">
        <f>IFERROR(INDEX($C$2:$C$5193,MATCH(ROWS(M$2:M212),M$2:M$5193,0)),"")</f>
        <v/>
      </c>
      <c r="R212" s="70" t="str">
        <f>IFERROR(INDEX($C$2:$C$5193,MATCH(ROWS(N$2:N212),N$2:N$5193,0)),"")</f>
        <v/>
      </c>
      <c r="S212" s="92" t="str">
        <f>IFERROR(INDEX($C$2:$C$5193,MATCH(ROWS(O$2:O212),O$2:O$5193,0)),"")</f>
        <v/>
      </c>
    </row>
    <row r="213" spans="1:19" x14ac:dyDescent="0.25">
      <c r="A213" s="68">
        <v>2447</v>
      </c>
      <c r="B213" s="68" t="s">
        <v>441</v>
      </c>
      <c r="C213" s="68" t="s">
        <v>442</v>
      </c>
      <c r="D213" s="68" t="s">
        <v>365</v>
      </c>
      <c r="E213" s="68" t="s">
        <v>22354</v>
      </c>
      <c r="F213" s="68" t="s">
        <v>443</v>
      </c>
      <c r="G213" s="68" t="s">
        <v>444</v>
      </c>
      <c r="H213" s="68">
        <v>-34.972200000000001</v>
      </c>
      <c r="I213" s="68">
        <v>-57.8947</v>
      </c>
      <c r="J213" s="68">
        <v>72</v>
      </c>
      <c r="K213" s="68">
        <v>-3</v>
      </c>
      <c r="L213" s="68">
        <f>COUNTIFS(Aéroports!$C$2:$C$5193,Aéroports!$C213,Aéroports!$D$2:$D$5193,Aéroports!$D213)</f>
        <v>1</v>
      </c>
      <c r="M213" s="68" t="str">
        <f>IF(AND(Formulaire!$H$15=Aéroports!$E213,--ISNUMBER(IFERROR(SEARCH(Formulaire!$H$16,$C213,1),""))=1),MAX(M$1:M212)+1,"")</f>
        <v/>
      </c>
      <c r="N213" s="68" t="str">
        <f>IF(AND(Formulaire!$H$21=Aéroports!$E213,--ISNUMBER(IFERROR(SEARCH(Formulaire!$H$22,$C213,1),""))=1),MAX(N$1:N212)+1,"")</f>
        <v/>
      </c>
      <c r="O213" s="68" t="str">
        <f>IF(AND(Formulaire!$H$27=Aéroports!$E213,--ISNUMBER(IFERROR(SEARCH(Formulaire!$H$28,$C213,1),""))=1),MAX(O$1:O212)+1,"")</f>
        <v/>
      </c>
      <c r="Q213" s="91" t="str">
        <f>IFERROR(INDEX($C$2:$C$5193,MATCH(ROWS(M$2:M213),M$2:M$5193,0)),"")</f>
        <v/>
      </c>
      <c r="R213" s="70" t="str">
        <f>IFERROR(INDEX($C$2:$C$5193,MATCH(ROWS(N$2:N213),N$2:N$5193,0)),"")</f>
        <v/>
      </c>
      <c r="S213" s="92" t="str">
        <f>IFERROR(INDEX($C$2:$C$5193,MATCH(ROWS(O$2:O213),O$2:O$5193,0)),"")</f>
        <v/>
      </c>
    </row>
    <row r="214" spans="1:19" x14ac:dyDescent="0.25">
      <c r="A214" s="69">
        <v>2458</v>
      </c>
      <c r="B214" s="69" t="s">
        <v>445</v>
      </c>
      <c r="C214" s="69" t="s">
        <v>446</v>
      </c>
      <c r="D214" s="69" t="s">
        <v>365</v>
      </c>
      <c r="E214" s="69" t="s">
        <v>22354</v>
      </c>
      <c r="F214" s="69" t="s">
        <v>447</v>
      </c>
      <c r="G214" s="69" t="s">
        <v>448</v>
      </c>
      <c r="H214" s="69">
        <v>-29.381599999999999</v>
      </c>
      <c r="I214" s="69">
        <v>-66.7958</v>
      </c>
      <c r="J214" s="69">
        <v>1437</v>
      </c>
      <c r="K214" s="69">
        <v>-3</v>
      </c>
      <c r="L214" s="69">
        <f>COUNTIFS(Aéroports!$C$2:$C$5193,Aéroports!$C214,Aéroports!$D$2:$D$5193,Aéroports!$D214)</f>
        <v>1</v>
      </c>
      <c r="M214" s="69" t="str">
        <f>IF(AND(Formulaire!$H$15=Aéroports!$E214,--ISNUMBER(IFERROR(SEARCH(Formulaire!$H$16,$C214,1),""))=1),MAX(M$1:M213)+1,"")</f>
        <v/>
      </c>
      <c r="N214" s="69" t="str">
        <f>IF(AND(Formulaire!$H$21=Aéroports!$E214,--ISNUMBER(IFERROR(SEARCH(Formulaire!$H$22,$C214,1),""))=1),MAX(N$1:N213)+1,"")</f>
        <v/>
      </c>
      <c r="O214" s="69" t="str">
        <f>IF(AND(Formulaire!$H$27=Aéroports!$E214,--ISNUMBER(IFERROR(SEARCH(Formulaire!$H$28,$C214,1),""))=1),MAX(O$1:O213)+1,"")</f>
        <v/>
      </c>
      <c r="Q214" s="91" t="str">
        <f>IFERROR(INDEX($C$2:$C$5193,MATCH(ROWS(M$2:M214),M$2:M$5193,0)),"")</f>
        <v/>
      </c>
      <c r="R214" s="70" t="str">
        <f>IFERROR(INDEX($C$2:$C$5193,MATCH(ROWS(N$2:N214),N$2:N$5193,0)),"")</f>
        <v/>
      </c>
      <c r="S214" s="92" t="str">
        <f>IFERROR(INDEX($C$2:$C$5193,MATCH(ROWS(O$2:O214),O$2:O$5193,0)),"")</f>
        <v/>
      </c>
    </row>
    <row r="215" spans="1:19" x14ac:dyDescent="0.25">
      <c r="A215" s="68">
        <v>6028</v>
      </c>
      <c r="B215" s="68" t="s">
        <v>449</v>
      </c>
      <c r="C215" s="68" t="s">
        <v>450</v>
      </c>
      <c r="D215" s="68" t="s">
        <v>365</v>
      </c>
      <c r="E215" s="68" t="s">
        <v>22354</v>
      </c>
      <c r="F215" s="68" t="s">
        <v>451</v>
      </c>
      <c r="G215" s="68" t="s">
        <v>452</v>
      </c>
      <c r="H215" s="68">
        <v>-46.5383</v>
      </c>
      <c r="I215" s="68">
        <v>-68.965299999999999</v>
      </c>
      <c r="J215" s="68">
        <v>1082</v>
      </c>
      <c r="K215" s="68">
        <v>-3</v>
      </c>
      <c r="L215" s="68">
        <f>COUNTIFS(Aéroports!$C$2:$C$5193,Aéroports!$C215,Aéroports!$D$2:$D$5193,Aéroports!$D215)</f>
        <v>1</v>
      </c>
      <c r="M215" s="68" t="str">
        <f>IF(AND(Formulaire!$H$15=Aéroports!$E215,--ISNUMBER(IFERROR(SEARCH(Formulaire!$H$16,$C215,1),""))=1),MAX(M$1:M214)+1,"")</f>
        <v/>
      </c>
      <c r="N215" s="68" t="str">
        <f>IF(AND(Formulaire!$H$21=Aéroports!$E215,--ISNUMBER(IFERROR(SEARCH(Formulaire!$H$22,$C215,1),""))=1),MAX(N$1:N214)+1,"")</f>
        <v/>
      </c>
      <c r="O215" s="68" t="str">
        <f>IF(AND(Formulaire!$H$27=Aéroports!$E215,--ISNUMBER(IFERROR(SEARCH(Formulaire!$H$28,$C215,1),""))=1),MAX(O$1:O214)+1,"")</f>
        <v/>
      </c>
      <c r="Q215" s="91" t="str">
        <f>IFERROR(INDEX($C$2:$C$5193,MATCH(ROWS(M$2:M215),M$2:M$5193,0)),"")</f>
        <v/>
      </c>
      <c r="R215" s="70" t="str">
        <f>IFERROR(INDEX($C$2:$C$5193,MATCH(ROWS(N$2:N215),N$2:N$5193,0)),"")</f>
        <v/>
      </c>
      <c r="S215" s="92" t="str">
        <f>IFERROR(INDEX($C$2:$C$5193,MATCH(ROWS(O$2:O215),O$2:O$5193,0)),"")</f>
        <v/>
      </c>
    </row>
    <row r="216" spans="1:19" x14ac:dyDescent="0.25">
      <c r="A216" s="69">
        <v>2453</v>
      </c>
      <c r="B216" s="69" t="s">
        <v>453</v>
      </c>
      <c r="C216" s="69" t="s">
        <v>454</v>
      </c>
      <c r="D216" s="69" t="s">
        <v>365</v>
      </c>
      <c r="E216" s="69" t="s">
        <v>22354</v>
      </c>
      <c r="F216" s="69" t="s">
        <v>455</v>
      </c>
      <c r="G216" s="69" t="s">
        <v>456</v>
      </c>
      <c r="H216" s="69">
        <v>-35.493600000000001</v>
      </c>
      <c r="I216" s="69">
        <v>-69.574299999999994</v>
      </c>
      <c r="J216" s="69">
        <v>4685</v>
      </c>
      <c r="K216" s="69">
        <v>-3</v>
      </c>
      <c r="L216" s="69">
        <f>COUNTIFS(Aéroports!$C$2:$C$5193,Aéroports!$C216,Aéroports!$D$2:$D$5193,Aéroports!$D216)</f>
        <v>1</v>
      </c>
      <c r="M216" s="69" t="str">
        <f>IF(AND(Formulaire!$H$15=Aéroports!$E216,--ISNUMBER(IFERROR(SEARCH(Formulaire!$H$16,$C216,1),""))=1),MAX(M$1:M215)+1,"")</f>
        <v/>
      </c>
      <c r="N216" s="69" t="str">
        <f>IF(AND(Formulaire!$H$21=Aéroports!$E216,--ISNUMBER(IFERROR(SEARCH(Formulaire!$H$22,$C216,1),""))=1),MAX(N$1:N215)+1,"")</f>
        <v/>
      </c>
      <c r="O216" s="69" t="str">
        <f>IF(AND(Formulaire!$H$27=Aéroports!$E216,--ISNUMBER(IFERROR(SEARCH(Formulaire!$H$28,$C216,1),""))=1),MAX(O$1:O215)+1,"")</f>
        <v/>
      </c>
      <c r="Q216" s="91" t="str">
        <f>IFERROR(INDEX($C$2:$C$5193,MATCH(ROWS(M$2:M216),M$2:M$5193,0)),"")</f>
        <v/>
      </c>
      <c r="R216" s="70" t="str">
        <f>IFERROR(INDEX($C$2:$C$5193,MATCH(ROWS(N$2:N216),N$2:N$5193,0)),"")</f>
        <v/>
      </c>
      <c r="S216" s="92" t="str">
        <f>IFERROR(INDEX($C$2:$C$5193,MATCH(ROWS(O$2:O216),O$2:O$5193,0)),"")</f>
        <v/>
      </c>
    </row>
    <row r="217" spans="1:19" x14ac:dyDescent="0.25">
      <c r="A217" s="68">
        <v>2508</v>
      </c>
      <c r="B217" s="68" t="s">
        <v>457</v>
      </c>
      <c r="C217" s="68" t="s">
        <v>458</v>
      </c>
      <c r="D217" s="68" t="s">
        <v>365</v>
      </c>
      <c r="E217" s="68" t="s">
        <v>22354</v>
      </c>
      <c r="F217" s="68" t="s">
        <v>459</v>
      </c>
      <c r="G217" s="68" t="s">
        <v>460</v>
      </c>
      <c r="H217" s="68">
        <v>-37.934199999999997</v>
      </c>
      <c r="I217" s="68">
        <v>-57.573300000000003</v>
      </c>
      <c r="J217" s="68">
        <v>72</v>
      </c>
      <c r="K217" s="68">
        <v>-3</v>
      </c>
      <c r="L217" s="68">
        <f>COUNTIFS(Aéroports!$C$2:$C$5193,Aéroports!$C217,Aéroports!$D$2:$D$5193,Aéroports!$D217)</f>
        <v>1</v>
      </c>
      <c r="M217" s="68" t="str">
        <f>IF(AND(Formulaire!$H$15=Aéroports!$E217,--ISNUMBER(IFERROR(SEARCH(Formulaire!$H$16,$C217,1),""))=1),MAX(M$1:M216)+1,"")</f>
        <v/>
      </c>
      <c r="N217" s="68" t="str">
        <f>IF(AND(Formulaire!$H$21=Aéroports!$E217,--ISNUMBER(IFERROR(SEARCH(Formulaire!$H$22,$C217,1),""))=1),MAX(N$1:N216)+1,"")</f>
        <v/>
      </c>
      <c r="O217" s="68" t="str">
        <f>IF(AND(Formulaire!$H$27=Aéroports!$E217,--ISNUMBER(IFERROR(SEARCH(Formulaire!$H$28,$C217,1),""))=1),MAX(O$1:O216)+1,"")</f>
        <v/>
      </c>
      <c r="Q217" s="91" t="str">
        <f>IFERROR(INDEX($C$2:$C$5193,MATCH(ROWS(M$2:M217),M$2:M$5193,0)),"")</f>
        <v/>
      </c>
      <c r="R217" s="70" t="str">
        <f>IFERROR(INDEX($C$2:$C$5193,MATCH(ROWS(N$2:N217),N$2:N$5193,0)),"")</f>
        <v/>
      </c>
      <c r="S217" s="92" t="str">
        <f>IFERROR(INDEX($C$2:$C$5193,MATCH(ROWS(O$2:O217),O$2:O$5193,0)),"")</f>
        <v/>
      </c>
    </row>
    <row r="218" spans="1:19" x14ac:dyDescent="0.25">
      <c r="A218" s="69">
        <v>2452</v>
      </c>
      <c r="B218" s="69" t="s">
        <v>461</v>
      </c>
      <c r="C218" s="69" t="s">
        <v>462</v>
      </c>
      <c r="D218" s="69" t="s">
        <v>365</v>
      </c>
      <c r="E218" s="69" t="s">
        <v>22354</v>
      </c>
      <c r="F218" s="69" t="s">
        <v>463</v>
      </c>
      <c r="G218" s="69" t="s">
        <v>464</v>
      </c>
      <c r="H218" s="69">
        <v>-32.831699999999998</v>
      </c>
      <c r="I218" s="69">
        <v>-68.792900000000003</v>
      </c>
      <c r="J218" s="69">
        <v>2310</v>
      </c>
      <c r="K218" s="69">
        <v>-3</v>
      </c>
      <c r="L218" s="69">
        <f>COUNTIFS(Aéroports!$C$2:$C$5193,Aéroports!$C218,Aéroports!$D$2:$D$5193,Aéroports!$D218)</f>
        <v>1</v>
      </c>
      <c r="M218" s="69" t="str">
        <f>IF(AND(Formulaire!$H$15=Aéroports!$E218,--ISNUMBER(IFERROR(SEARCH(Formulaire!$H$16,$C218,1),""))=1),MAX(M$1:M217)+1,"")</f>
        <v/>
      </c>
      <c r="N218" s="69" t="str">
        <f>IF(AND(Formulaire!$H$21=Aéroports!$E218,--ISNUMBER(IFERROR(SEARCH(Formulaire!$H$22,$C218,1),""))=1),MAX(N$1:N217)+1,"")</f>
        <v/>
      </c>
      <c r="O218" s="69" t="str">
        <f>IF(AND(Formulaire!$H$27=Aéroports!$E218,--ISNUMBER(IFERROR(SEARCH(Formulaire!$H$28,$C218,1),""))=1),MAX(O$1:O217)+1,"")</f>
        <v/>
      </c>
      <c r="Q218" s="91" t="str">
        <f>IFERROR(INDEX($C$2:$C$5193,MATCH(ROWS(M$2:M218),M$2:M$5193,0)),"")</f>
        <v/>
      </c>
      <c r="R218" s="70" t="str">
        <f>IFERROR(INDEX($C$2:$C$5193,MATCH(ROWS(N$2:N218),N$2:N$5193,0)),"")</f>
        <v/>
      </c>
      <c r="S218" s="92" t="str">
        <f>IFERROR(INDEX($C$2:$C$5193,MATCH(ROWS(O$2:O218),O$2:O$5193,0)),"")</f>
        <v/>
      </c>
    </row>
    <row r="219" spans="1:19" x14ac:dyDescent="0.25">
      <c r="A219" s="68">
        <v>6033</v>
      </c>
      <c r="B219" s="68" t="s">
        <v>465</v>
      </c>
      <c r="C219" s="68" t="s">
        <v>466</v>
      </c>
      <c r="D219" s="68" t="s">
        <v>365</v>
      </c>
      <c r="E219" s="68" t="s">
        <v>22354</v>
      </c>
      <c r="F219" s="68" t="s">
        <v>467</v>
      </c>
      <c r="G219" s="68" t="s">
        <v>468</v>
      </c>
      <c r="H219" s="68">
        <v>-38.4831</v>
      </c>
      <c r="I219" s="68">
        <v>-58.8172</v>
      </c>
      <c r="J219" s="68">
        <v>72</v>
      </c>
      <c r="K219" s="68">
        <v>-3</v>
      </c>
      <c r="L219" s="68">
        <f>COUNTIFS(Aéroports!$C$2:$C$5193,Aéroports!$C219,Aéroports!$D$2:$D$5193,Aéroports!$D219)</f>
        <v>1</v>
      </c>
      <c r="M219" s="68" t="str">
        <f>IF(AND(Formulaire!$H$15=Aéroports!$E219,--ISNUMBER(IFERROR(SEARCH(Formulaire!$H$16,$C219,1),""))=1),MAX(M$1:M218)+1,"")</f>
        <v/>
      </c>
      <c r="N219" s="68" t="str">
        <f>IF(AND(Formulaire!$H$21=Aéroports!$E219,--ISNUMBER(IFERROR(SEARCH(Formulaire!$H$22,$C219,1),""))=1),MAX(N$1:N218)+1,"")</f>
        <v/>
      </c>
      <c r="O219" s="68" t="str">
        <f>IF(AND(Formulaire!$H$27=Aéroports!$E219,--ISNUMBER(IFERROR(SEARCH(Formulaire!$H$28,$C219,1),""))=1),MAX(O$1:O218)+1,"")</f>
        <v/>
      </c>
      <c r="Q219" s="91" t="str">
        <f>IFERROR(INDEX($C$2:$C$5193,MATCH(ROWS(M$2:M219),M$2:M$5193,0)),"")</f>
        <v/>
      </c>
      <c r="R219" s="70" t="str">
        <f>IFERROR(INDEX($C$2:$C$5193,MATCH(ROWS(N$2:N219),N$2:N$5193,0)),"")</f>
        <v/>
      </c>
      <c r="S219" s="92" t="str">
        <f>IFERROR(INDEX($C$2:$C$5193,MATCH(ROWS(O$2:O219),O$2:O$5193,0)),"")</f>
        <v/>
      </c>
    </row>
    <row r="220" spans="1:19" x14ac:dyDescent="0.25">
      <c r="A220" s="69">
        <v>2509</v>
      </c>
      <c r="B220" s="69" t="s">
        <v>469</v>
      </c>
      <c r="C220" s="69" t="s">
        <v>470</v>
      </c>
      <c r="D220" s="69" t="s">
        <v>365</v>
      </c>
      <c r="E220" s="69" t="s">
        <v>22354</v>
      </c>
      <c r="F220" s="69" t="s">
        <v>471</v>
      </c>
      <c r="G220" s="69" t="s">
        <v>472</v>
      </c>
      <c r="H220" s="69">
        <v>-38.948999999999998</v>
      </c>
      <c r="I220" s="69">
        <v>-68.155699999999996</v>
      </c>
      <c r="J220" s="69">
        <v>895</v>
      </c>
      <c r="K220" s="69">
        <v>-3</v>
      </c>
      <c r="L220" s="69">
        <f>COUNTIFS(Aéroports!$C$2:$C$5193,Aéroports!$C220,Aéroports!$D$2:$D$5193,Aéroports!$D220)</f>
        <v>1</v>
      </c>
      <c r="M220" s="69" t="str">
        <f>IF(AND(Formulaire!$H$15=Aéroports!$E220,--ISNUMBER(IFERROR(SEARCH(Formulaire!$H$16,$C220,1),""))=1),MAX(M$1:M219)+1,"")</f>
        <v/>
      </c>
      <c r="N220" s="69" t="str">
        <f>IF(AND(Formulaire!$H$21=Aéroports!$E220,--ISNUMBER(IFERROR(SEARCH(Formulaire!$H$22,$C220,1),""))=1),MAX(N$1:N219)+1,"")</f>
        <v/>
      </c>
      <c r="O220" s="69" t="str">
        <f>IF(AND(Formulaire!$H$27=Aéroports!$E220,--ISNUMBER(IFERROR(SEARCH(Formulaire!$H$28,$C220,1),""))=1),MAX(O$1:O219)+1,"")</f>
        <v/>
      </c>
      <c r="Q220" s="91" t="str">
        <f>IFERROR(INDEX($C$2:$C$5193,MATCH(ROWS(M$2:M220),M$2:M$5193,0)),"")</f>
        <v/>
      </c>
      <c r="R220" s="70" t="str">
        <f>IFERROR(INDEX($C$2:$C$5193,MATCH(ROWS(N$2:N220),N$2:N$5193,0)),"")</f>
        <v/>
      </c>
      <c r="S220" s="92" t="str">
        <f>IFERROR(INDEX($C$2:$C$5193,MATCH(ROWS(O$2:O220),O$2:O$5193,0)),"")</f>
        <v/>
      </c>
    </row>
    <row r="221" spans="1:19" x14ac:dyDescent="0.25">
      <c r="A221" s="68">
        <v>2478</v>
      </c>
      <c r="B221" s="68" t="s">
        <v>473</v>
      </c>
      <c r="C221" s="68" t="s">
        <v>197</v>
      </c>
      <c r="D221" s="68" t="s">
        <v>365</v>
      </c>
      <c r="E221" s="68" t="s">
        <v>22354</v>
      </c>
      <c r="F221" s="68" t="s">
        <v>474</v>
      </c>
      <c r="G221" s="68" t="s">
        <v>475</v>
      </c>
      <c r="H221" s="68">
        <v>-23.152799999999999</v>
      </c>
      <c r="I221" s="68">
        <v>-64.3292</v>
      </c>
      <c r="J221" s="68">
        <v>1171</v>
      </c>
      <c r="K221" s="68">
        <v>-3</v>
      </c>
      <c r="L221" s="68">
        <f>COUNTIFS(Aéroports!$C$2:$C$5193,Aéroports!$C221,Aéroports!$D$2:$D$5193,Aéroports!$D221)</f>
        <v>1</v>
      </c>
      <c r="M221" s="68" t="str">
        <f>IF(AND(Formulaire!$H$15=Aéroports!$E221,--ISNUMBER(IFERROR(SEARCH(Formulaire!$H$16,$C221,1),""))=1),MAX(M$1:M220)+1,"")</f>
        <v/>
      </c>
      <c r="N221" s="68" t="str">
        <f>IF(AND(Formulaire!$H$21=Aéroports!$E221,--ISNUMBER(IFERROR(SEARCH(Formulaire!$H$22,$C221,1),""))=1),MAX(N$1:N220)+1,"")</f>
        <v/>
      </c>
      <c r="O221" s="68" t="str">
        <f>IF(AND(Formulaire!$H$27=Aéroports!$E221,--ISNUMBER(IFERROR(SEARCH(Formulaire!$H$28,$C221,1),""))=1),MAX(O$1:O220)+1,"")</f>
        <v/>
      </c>
      <c r="Q221" s="91" t="str">
        <f>IFERROR(INDEX($C$2:$C$5193,MATCH(ROWS(M$2:M221),M$2:M$5193,0)),"")</f>
        <v/>
      </c>
      <c r="R221" s="70" t="str">
        <f>IFERROR(INDEX($C$2:$C$5193,MATCH(ROWS(N$2:N221),N$2:N$5193,0)),"")</f>
        <v/>
      </c>
      <c r="S221" s="92" t="str">
        <f>IFERROR(INDEX($C$2:$C$5193,MATCH(ROWS(O$2:O221),O$2:O$5193,0)),"")</f>
        <v/>
      </c>
    </row>
    <row r="222" spans="1:19" x14ac:dyDescent="0.25">
      <c r="A222" s="69">
        <v>2439</v>
      </c>
      <c r="B222" s="69" t="s">
        <v>476</v>
      </c>
      <c r="C222" s="69" t="s">
        <v>477</v>
      </c>
      <c r="D222" s="69" t="s">
        <v>365</v>
      </c>
      <c r="E222" s="69" t="s">
        <v>22354</v>
      </c>
      <c r="F222" s="69" t="s">
        <v>478</v>
      </c>
      <c r="G222" s="69" t="s">
        <v>479</v>
      </c>
      <c r="H222" s="69">
        <v>-31.794799999999999</v>
      </c>
      <c r="I222" s="69">
        <v>-60.480400000000003</v>
      </c>
      <c r="J222" s="69">
        <v>242</v>
      </c>
      <c r="K222" s="69">
        <v>-3</v>
      </c>
      <c r="L222" s="69">
        <f>COUNTIFS(Aéroports!$C$2:$C$5193,Aéroports!$C222,Aéroports!$D$2:$D$5193,Aéroports!$D222)</f>
        <v>1</v>
      </c>
      <c r="M222" s="69" t="str">
        <f>IF(AND(Formulaire!$H$15=Aéroports!$E222,--ISNUMBER(IFERROR(SEARCH(Formulaire!$H$16,$C222,1),""))=1),MAX(M$1:M221)+1,"")</f>
        <v/>
      </c>
      <c r="N222" s="69" t="str">
        <f>IF(AND(Formulaire!$H$21=Aéroports!$E222,--ISNUMBER(IFERROR(SEARCH(Formulaire!$H$22,$C222,1),""))=1),MAX(N$1:N221)+1,"")</f>
        <v/>
      </c>
      <c r="O222" s="69" t="str">
        <f>IF(AND(Formulaire!$H$27=Aéroports!$E222,--ISNUMBER(IFERROR(SEARCH(Formulaire!$H$28,$C222,1),""))=1),MAX(O$1:O221)+1,"")</f>
        <v/>
      </c>
      <c r="Q222" s="91" t="str">
        <f>IFERROR(INDEX($C$2:$C$5193,MATCH(ROWS(M$2:M222),M$2:M$5193,0)),"")</f>
        <v/>
      </c>
      <c r="R222" s="70" t="str">
        <f>IFERROR(INDEX($C$2:$C$5193,MATCH(ROWS(N$2:N222),N$2:N$5193,0)),"")</f>
        <v/>
      </c>
      <c r="S222" s="92" t="str">
        <f>IFERROR(INDEX($C$2:$C$5193,MATCH(ROWS(O$2:O222),O$2:O$5193,0)),"")</f>
        <v/>
      </c>
    </row>
    <row r="223" spans="1:19" x14ac:dyDescent="0.25">
      <c r="A223" s="68">
        <v>2472</v>
      </c>
      <c r="B223" s="68" t="s">
        <v>480</v>
      </c>
      <c r="C223" s="68" t="s">
        <v>481</v>
      </c>
      <c r="D223" s="68" t="s">
        <v>365</v>
      </c>
      <c r="E223" s="68" t="s">
        <v>22354</v>
      </c>
      <c r="F223" s="68" t="s">
        <v>482</v>
      </c>
      <c r="G223" s="68" t="s">
        <v>483</v>
      </c>
      <c r="H223" s="68">
        <v>-29.689399999999999</v>
      </c>
      <c r="I223" s="68">
        <v>-57.152099999999997</v>
      </c>
      <c r="J223" s="68">
        <v>230</v>
      </c>
      <c r="K223" s="68">
        <v>-3</v>
      </c>
      <c r="L223" s="68">
        <f>COUNTIFS(Aéroports!$C$2:$C$5193,Aéroports!$C223,Aéroports!$D$2:$D$5193,Aéroports!$D223)</f>
        <v>1</v>
      </c>
      <c r="M223" s="68" t="str">
        <f>IF(AND(Formulaire!$H$15=Aéroports!$E223,--ISNUMBER(IFERROR(SEARCH(Formulaire!$H$16,$C223,1),""))=1),MAX(M$1:M222)+1,"")</f>
        <v/>
      </c>
      <c r="N223" s="68" t="str">
        <f>IF(AND(Formulaire!$H$21=Aéroports!$E223,--ISNUMBER(IFERROR(SEARCH(Formulaire!$H$22,$C223,1),""))=1),MAX(N$1:N222)+1,"")</f>
        <v/>
      </c>
      <c r="O223" s="68" t="str">
        <f>IF(AND(Formulaire!$H$27=Aéroports!$E223,--ISNUMBER(IFERROR(SEARCH(Formulaire!$H$28,$C223,1),""))=1),MAX(O$1:O222)+1,"")</f>
        <v/>
      </c>
      <c r="Q223" s="91" t="str">
        <f>IFERROR(INDEX($C$2:$C$5193,MATCH(ROWS(M$2:M223),M$2:M$5193,0)),"")</f>
        <v/>
      </c>
      <c r="R223" s="70" t="str">
        <f>IFERROR(INDEX($C$2:$C$5193,MATCH(ROWS(N$2:N223),N$2:N$5193,0)),"")</f>
        <v/>
      </c>
      <c r="S223" s="92" t="str">
        <f>IFERROR(INDEX($C$2:$C$5193,MATCH(ROWS(O$2:O223),O$2:O$5193,0)),"")</f>
        <v/>
      </c>
    </row>
    <row r="224" spans="1:19" x14ac:dyDescent="0.25">
      <c r="A224" s="69">
        <v>2499</v>
      </c>
      <c r="B224" s="69" t="s">
        <v>484</v>
      </c>
      <c r="C224" s="69" t="s">
        <v>485</v>
      </c>
      <c r="D224" s="69" t="s">
        <v>365</v>
      </c>
      <c r="E224" s="69" t="s">
        <v>22354</v>
      </c>
      <c r="F224" s="69" t="s">
        <v>486</v>
      </c>
      <c r="G224" s="69" t="s">
        <v>487</v>
      </c>
      <c r="H224" s="69">
        <v>-46.5379</v>
      </c>
      <c r="I224" s="69">
        <v>-70.978700000000003</v>
      </c>
      <c r="J224" s="69">
        <v>1410</v>
      </c>
      <c r="K224" s="69">
        <v>-3</v>
      </c>
      <c r="L224" s="69">
        <f>COUNTIFS(Aéroports!$C$2:$C$5193,Aéroports!$C224,Aéroports!$D$2:$D$5193,Aéroports!$D224)</f>
        <v>1</v>
      </c>
      <c r="M224" s="69" t="str">
        <f>IF(AND(Formulaire!$H$15=Aéroports!$E224,--ISNUMBER(IFERROR(SEARCH(Formulaire!$H$16,$C224,1),""))=1),MAX(M$1:M223)+1,"")</f>
        <v/>
      </c>
      <c r="N224" s="69" t="str">
        <f>IF(AND(Formulaire!$H$21=Aéroports!$E224,--ISNUMBER(IFERROR(SEARCH(Formulaire!$H$22,$C224,1),""))=1),MAX(N$1:N223)+1,"")</f>
        <v/>
      </c>
      <c r="O224" s="69" t="str">
        <f>IF(AND(Formulaire!$H$27=Aéroports!$E224,--ISNUMBER(IFERROR(SEARCH(Formulaire!$H$28,$C224,1),""))=1),MAX(O$1:O223)+1,"")</f>
        <v/>
      </c>
      <c r="Q224" s="91" t="str">
        <f>IFERROR(INDEX($C$2:$C$5193,MATCH(ROWS(M$2:M224),M$2:M$5193,0)),"")</f>
        <v/>
      </c>
      <c r="R224" s="70" t="str">
        <f>IFERROR(INDEX($C$2:$C$5193,MATCH(ROWS(N$2:N224),N$2:N$5193,0)),"")</f>
        <v/>
      </c>
      <c r="S224" s="92" t="str">
        <f>IFERROR(INDEX($C$2:$C$5193,MATCH(ROWS(O$2:O224),O$2:O$5193,0)),"")</f>
        <v/>
      </c>
    </row>
    <row r="225" spans="1:19" x14ac:dyDescent="0.25">
      <c r="A225" s="68">
        <v>2474</v>
      </c>
      <c r="B225" s="68" t="s">
        <v>488</v>
      </c>
      <c r="C225" s="68" t="s">
        <v>489</v>
      </c>
      <c r="D225" s="68" t="s">
        <v>365</v>
      </c>
      <c r="E225" s="68" t="s">
        <v>22354</v>
      </c>
      <c r="F225" s="68" t="s">
        <v>490</v>
      </c>
      <c r="G225" s="68" t="s">
        <v>491</v>
      </c>
      <c r="H225" s="68">
        <v>-27.3858</v>
      </c>
      <c r="I225" s="68">
        <v>-55.970700000000001</v>
      </c>
      <c r="J225" s="68">
        <v>430</v>
      </c>
      <c r="K225" s="68">
        <v>-3</v>
      </c>
      <c r="L225" s="68">
        <f>COUNTIFS(Aéroports!$C$2:$C$5193,Aéroports!$C225,Aéroports!$D$2:$D$5193,Aéroports!$D225)</f>
        <v>1</v>
      </c>
      <c r="M225" s="68" t="str">
        <f>IF(AND(Formulaire!$H$15=Aéroports!$E225,--ISNUMBER(IFERROR(SEARCH(Formulaire!$H$16,$C225,1),""))=1),MAX(M$1:M224)+1,"")</f>
        <v/>
      </c>
      <c r="N225" s="68" t="str">
        <f>IF(AND(Formulaire!$H$21=Aéroports!$E225,--ISNUMBER(IFERROR(SEARCH(Formulaire!$H$22,$C225,1),""))=1),MAX(N$1:N224)+1,"")</f>
        <v/>
      </c>
      <c r="O225" s="68" t="str">
        <f>IF(AND(Formulaire!$H$27=Aéroports!$E225,--ISNUMBER(IFERROR(SEARCH(Formulaire!$H$28,$C225,1),""))=1),MAX(O$1:O224)+1,"")</f>
        <v/>
      </c>
      <c r="Q225" s="91" t="str">
        <f>IFERROR(INDEX($C$2:$C$5193,MATCH(ROWS(M$2:M225),M$2:M$5193,0)),"")</f>
        <v/>
      </c>
      <c r="R225" s="70" t="str">
        <f>IFERROR(INDEX($C$2:$C$5193,MATCH(ROWS(N$2:N225),N$2:N$5193,0)),"")</f>
        <v/>
      </c>
      <c r="S225" s="92" t="str">
        <f>IFERROR(INDEX($C$2:$C$5193,MATCH(ROWS(O$2:O225),O$2:O$5193,0)),"")</f>
        <v/>
      </c>
    </row>
    <row r="226" spans="1:19" x14ac:dyDescent="0.25">
      <c r="A226" s="69">
        <v>2494</v>
      </c>
      <c r="B226" s="69" t="s">
        <v>492</v>
      </c>
      <c r="C226" s="69" t="s">
        <v>493</v>
      </c>
      <c r="D226" s="69" t="s">
        <v>365</v>
      </c>
      <c r="E226" s="69" t="s">
        <v>22354</v>
      </c>
      <c r="F226" s="69" t="s">
        <v>494</v>
      </c>
      <c r="G226" s="69" t="s">
        <v>495</v>
      </c>
      <c r="H226" s="69">
        <v>-47.735300000000002</v>
      </c>
      <c r="I226" s="69">
        <v>-65.9041</v>
      </c>
      <c r="J226" s="69">
        <v>268</v>
      </c>
      <c r="K226" s="69">
        <v>-3</v>
      </c>
      <c r="L226" s="69">
        <f>COUNTIFS(Aéroports!$C$2:$C$5193,Aéroports!$C226,Aéroports!$D$2:$D$5193,Aéroports!$D226)</f>
        <v>1</v>
      </c>
      <c r="M226" s="69" t="str">
        <f>IF(AND(Formulaire!$H$15=Aéroports!$E226,--ISNUMBER(IFERROR(SEARCH(Formulaire!$H$16,$C226,1),""))=1),MAX(M$1:M225)+1,"")</f>
        <v/>
      </c>
      <c r="N226" s="69" t="str">
        <f>IF(AND(Formulaire!$H$21=Aéroports!$E226,--ISNUMBER(IFERROR(SEARCH(Formulaire!$H$22,$C226,1),""))=1),MAX(N$1:N225)+1,"")</f>
        <v/>
      </c>
      <c r="O226" s="69" t="str">
        <f>IF(AND(Formulaire!$H$27=Aéroports!$E226,--ISNUMBER(IFERROR(SEARCH(Formulaire!$H$28,$C226,1),""))=1),MAX(O$1:O225)+1,"")</f>
        <v/>
      </c>
      <c r="Q226" s="91" t="str">
        <f>IFERROR(INDEX($C$2:$C$5193,MATCH(ROWS(M$2:M226),M$2:M$5193,0)),"")</f>
        <v/>
      </c>
      <c r="R226" s="70" t="str">
        <f>IFERROR(INDEX($C$2:$C$5193,MATCH(ROWS(N$2:N226),N$2:N$5193,0)),"")</f>
        <v/>
      </c>
      <c r="S226" s="92" t="str">
        <f>IFERROR(INDEX($C$2:$C$5193,MATCH(ROWS(O$2:O226),O$2:O$5193,0)),"")</f>
        <v/>
      </c>
    </row>
    <row r="227" spans="1:19" x14ac:dyDescent="0.25">
      <c r="A227" s="68">
        <v>2492</v>
      </c>
      <c r="B227" s="68" t="s">
        <v>496</v>
      </c>
      <c r="C227" s="68" t="s">
        <v>497</v>
      </c>
      <c r="D227" s="68" t="s">
        <v>365</v>
      </c>
      <c r="E227" s="68" t="s">
        <v>22354</v>
      </c>
      <c r="F227" s="68" t="s">
        <v>498</v>
      </c>
      <c r="G227" s="68" t="s">
        <v>499</v>
      </c>
      <c r="H227" s="68">
        <v>-42.7592</v>
      </c>
      <c r="I227" s="68">
        <v>-65.102699999999999</v>
      </c>
      <c r="J227" s="68">
        <v>427</v>
      </c>
      <c r="K227" s="68">
        <v>-3</v>
      </c>
      <c r="L227" s="68">
        <f>COUNTIFS(Aéroports!$C$2:$C$5193,Aéroports!$C227,Aéroports!$D$2:$D$5193,Aéroports!$D227)</f>
        <v>1</v>
      </c>
      <c r="M227" s="68" t="str">
        <f>IF(AND(Formulaire!$H$15=Aéroports!$E227,--ISNUMBER(IFERROR(SEARCH(Formulaire!$H$16,$C227,1),""))=1),MAX(M$1:M226)+1,"")</f>
        <v/>
      </c>
      <c r="N227" s="68" t="str">
        <f>IF(AND(Formulaire!$H$21=Aéroports!$E227,--ISNUMBER(IFERROR(SEARCH(Formulaire!$H$22,$C227,1),""))=1),MAX(N$1:N226)+1,"")</f>
        <v/>
      </c>
      <c r="O227" s="68" t="str">
        <f>IF(AND(Formulaire!$H$27=Aéroports!$E227,--ISNUMBER(IFERROR(SEARCH(Formulaire!$H$28,$C227,1),""))=1),MAX(O$1:O226)+1,"")</f>
        <v/>
      </c>
      <c r="Q227" s="91" t="str">
        <f>IFERROR(INDEX($C$2:$C$5193,MATCH(ROWS(M$2:M227),M$2:M$5193,0)),"")</f>
        <v/>
      </c>
      <c r="R227" s="70" t="str">
        <f>IFERROR(INDEX($C$2:$C$5193,MATCH(ROWS(N$2:N227),N$2:N$5193,0)),"")</f>
        <v/>
      </c>
      <c r="S227" s="92" t="str">
        <f>IFERROR(INDEX($C$2:$C$5193,MATCH(ROWS(O$2:O227),O$2:O$5193,0)),"")</f>
        <v/>
      </c>
    </row>
    <row r="228" spans="1:19" x14ac:dyDescent="0.25">
      <c r="A228" s="69">
        <v>2469</v>
      </c>
      <c r="B228" s="69" t="s">
        <v>500</v>
      </c>
      <c r="C228" s="69" t="s">
        <v>501</v>
      </c>
      <c r="D228" s="69" t="s">
        <v>365</v>
      </c>
      <c r="E228" s="69" t="s">
        <v>22354</v>
      </c>
      <c r="F228" s="69" t="s">
        <v>502</v>
      </c>
      <c r="G228" s="69" t="s">
        <v>503</v>
      </c>
      <c r="H228" s="69">
        <v>-27.45</v>
      </c>
      <c r="I228" s="69">
        <v>-59.056100000000001</v>
      </c>
      <c r="J228" s="69">
        <v>173</v>
      </c>
      <c r="K228" s="69">
        <v>-3</v>
      </c>
      <c r="L228" s="69">
        <f>COUNTIFS(Aéroports!$C$2:$C$5193,Aéroports!$C228,Aéroports!$D$2:$D$5193,Aéroports!$D228)</f>
        <v>1</v>
      </c>
      <c r="M228" s="69" t="str">
        <f>IF(AND(Formulaire!$H$15=Aéroports!$E228,--ISNUMBER(IFERROR(SEARCH(Formulaire!$H$16,$C228,1),""))=1),MAX(M$1:M227)+1,"")</f>
        <v/>
      </c>
      <c r="N228" s="69" t="str">
        <f>IF(AND(Formulaire!$H$21=Aéroports!$E228,--ISNUMBER(IFERROR(SEARCH(Formulaire!$H$22,$C228,1),""))=1),MAX(N$1:N227)+1,"")</f>
        <v/>
      </c>
      <c r="O228" s="69" t="str">
        <f>IF(AND(Formulaire!$H$27=Aéroports!$E228,--ISNUMBER(IFERROR(SEARCH(Formulaire!$H$28,$C228,1),""))=1),MAX(O$1:O227)+1,"")</f>
        <v/>
      </c>
      <c r="Q228" s="91" t="str">
        <f>IFERROR(INDEX($C$2:$C$5193,MATCH(ROWS(M$2:M228),M$2:M$5193,0)),"")</f>
        <v/>
      </c>
      <c r="R228" s="70" t="str">
        <f>IFERROR(INDEX($C$2:$C$5193,MATCH(ROWS(N$2:N228),N$2:N$5193,0)),"")</f>
        <v/>
      </c>
      <c r="S228" s="92" t="str">
        <f>IFERROR(INDEX($C$2:$C$5193,MATCH(ROWS(O$2:O228),O$2:O$5193,0)),"")</f>
        <v/>
      </c>
    </row>
    <row r="229" spans="1:19" x14ac:dyDescent="0.25">
      <c r="A229" s="68">
        <v>7222</v>
      </c>
      <c r="B229" s="68" t="s">
        <v>504</v>
      </c>
      <c r="C229" s="68" t="s">
        <v>505</v>
      </c>
      <c r="D229" s="68" t="s">
        <v>365</v>
      </c>
      <c r="E229" s="68" t="s">
        <v>22354</v>
      </c>
      <c r="F229" s="68" t="s">
        <v>506</v>
      </c>
      <c r="G229" s="68" t="s">
        <v>507</v>
      </c>
      <c r="H229" s="68">
        <v>-37.390599999999999</v>
      </c>
      <c r="I229" s="68">
        <v>-68.904200000000003</v>
      </c>
      <c r="J229" s="68">
        <v>1968</v>
      </c>
      <c r="K229" s="68">
        <v>-3</v>
      </c>
      <c r="L229" s="68">
        <f>COUNTIFS(Aéroports!$C$2:$C$5193,Aéroports!$C229,Aéroports!$D$2:$D$5193,Aéroports!$D229)</f>
        <v>1</v>
      </c>
      <c r="M229" s="68" t="str">
        <f>IF(AND(Formulaire!$H$15=Aéroports!$E229,--ISNUMBER(IFERROR(SEARCH(Formulaire!$H$16,$C229,1),""))=1),MAX(M$1:M228)+1,"")</f>
        <v/>
      </c>
      <c r="N229" s="68" t="str">
        <f>IF(AND(Formulaire!$H$21=Aéroports!$E229,--ISNUMBER(IFERROR(SEARCH(Formulaire!$H$22,$C229,1),""))=1),MAX(N$1:N228)+1,"")</f>
        <v/>
      </c>
      <c r="O229" s="68" t="str">
        <f>IF(AND(Formulaire!$H$27=Aéroports!$E229,--ISNUMBER(IFERROR(SEARCH(Formulaire!$H$28,$C229,1),""))=1),MAX(O$1:O228)+1,"")</f>
        <v/>
      </c>
      <c r="Q229" s="91" t="str">
        <f>IFERROR(INDEX($C$2:$C$5193,MATCH(ROWS(M$2:M229),M$2:M$5193,0)),"")</f>
        <v/>
      </c>
      <c r="R229" s="70" t="str">
        <f>IFERROR(INDEX($C$2:$C$5193,MATCH(ROWS(N$2:N229),N$2:N$5193,0)),"")</f>
        <v/>
      </c>
      <c r="S229" s="92" t="str">
        <f>IFERROR(INDEX($C$2:$C$5193,MATCH(ROWS(O$2:O229),O$2:O$5193,0)),"")</f>
        <v/>
      </c>
    </row>
    <row r="230" spans="1:19" x14ac:dyDescent="0.25">
      <c r="A230" s="69">
        <v>2462</v>
      </c>
      <c r="B230" s="69" t="s">
        <v>508</v>
      </c>
      <c r="C230" s="69" t="s">
        <v>509</v>
      </c>
      <c r="D230" s="69" t="s">
        <v>365</v>
      </c>
      <c r="E230" s="69" t="s">
        <v>22354</v>
      </c>
      <c r="F230" s="69" t="s">
        <v>510</v>
      </c>
      <c r="G230" s="69" t="s">
        <v>511</v>
      </c>
      <c r="H230" s="69">
        <v>-33.085099999999997</v>
      </c>
      <c r="I230" s="69">
        <v>-64.261300000000006</v>
      </c>
      <c r="J230" s="69">
        <v>1380</v>
      </c>
      <c r="K230" s="69">
        <v>-3</v>
      </c>
      <c r="L230" s="69">
        <f>COUNTIFS(Aéroports!$C$2:$C$5193,Aéroports!$C230,Aéroports!$D$2:$D$5193,Aéroports!$D230)</f>
        <v>1</v>
      </c>
      <c r="M230" s="69" t="str">
        <f>IF(AND(Formulaire!$H$15=Aéroports!$E230,--ISNUMBER(IFERROR(SEARCH(Formulaire!$H$16,$C230,1),""))=1),MAX(M$1:M229)+1,"")</f>
        <v/>
      </c>
      <c r="N230" s="69" t="str">
        <f>IF(AND(Formulaire!$H$21=Aéroports!$E230,--ISNUMBER(IFERROR(SEARCH(Formulaire!$H$22,$C230,1),""))=1),MAX(N$1:N229)+1,"")</f>
        <v/>
      </c>
      <c r="O230" s="69" t="str">
        <f>IF(AND(Formulaire!$H$27=Aéroports!$E230,--ISNUMBER(IFERROR(SEARCH(Formulaire!$H$28,$C230,1),""))=1),MAX(O$1:O229)+1,"")</f>
        <v/>
      </c>
      <c r="Q230" s="91" t="str">
        <f>IFERROR(INDEX($C$2:$C$5193,MATCH(ROWS(M$2:M230),M$2:M$5193,0)),"")</f>
        <v/>
      </c>
      <c r="R230" s="70" t="str">
        <f>IFERROR(INDEX($C$2:$C$5193,MATCH(ROWS(N$2:N230),N$2:N$5193,0)),"")</f>
        <v/>
      </c>
      <c r="S230" s="92" t="str">
        <f>IFERROR(INDEX($C$2:$C$5193,MATCH(ROWS(O$2:O230),O$2:O$5193,0)),"")</f>
        <v/>
      </c>
    </row>
    <row r="231" spans="1:19" x14ac:dyDescent="0.25">
      <c r="A231" s="68">
        <v>2496</v>
      </c>
      <c r="B231" s="68" t="s">
        <v>512</v>
      </c>
      <c r="C231" s="68" t="s">
        <v>513</v>
      </c>
      <c r="D231" s="68" t="s">
        <v>365</v>
      </c>
      <c r="E231" s="68" t="s">
        <v>22354</v>
      </c>
      <c r="F231" s="68" t="s">
        <v>514</v>
      </c>
      <c r="G231" s="68" t="s">
        <v>515</v>
      </c>
      <c r="H231" s="68">
        <v>-51.608899999999998</v>
      </c>
      <c r="I231" s="68">
        <v>-69.312600000000003</v>
      </c>
      <c r="J231" s="68">
        <v>61</v>
      </c>
      <c r="K231" s="68">
        <v>-3</v>
      </c>
      <c r="L231" s="68">
        <f>COUNTIFS(Aéroports!$C$2:$C$5193,Aéroports!$C231,Aéroports!$D$2:$D$5193,Aéroports!$D231)</f>
        <v>1</v>
      </c>
      <c r="M231" s="68" t="str">
        <f>IF(AND(Formulaire!$H$15=Aéroports!$E231,--ISNUMBER(IFERROR(SEARCH(Formulaire!$H$16,$C231,1),""))=1),MAX(M$1:M230)+1,"")</f>
        <v/>
      </c>
      <c r="N231" s="68" t="str">
        <f>IF(AND(Formulaire!$H$21=Aéroports!$E231,--ISNUMBER(IFERROR(SEARCH(Formulaire!$H$22,$C231,1),""))=1),MAX(N$1:N230)+1,"")</f>
        <v/>
      </c>
      <c r="O231" s="68" t="str">
        <f>IF(AND(Formulaire!$H$27=Aéroports!$E231,--ISNUMBER(IFERROR(SEARCH(Formulaire!$H$28,$C231,1),""))=1),MAX(O$1:O230)+1,"")</f>
        <v/>
      </c>
      <c r="Q231" s="91" t="str">
        <f>IFERROR(INDEX($C$2:$C$5193,MATCH(ROWS(M$2:M231),M$2:M$5193,0)),"")</f>
        <v/>
      </c>
      <c r="R231" s="70" t="str">
        <f>IFERROR(INDEX($C$2:$C$5193,MATCH(ROWS(N$2:N231),N$2:N$5193,0)),"")</f>
        <v/>
      </c>
      <c r="S231" s="92" t="str">
        <f>IFERROR(INDEX($C$2:$C$5193,MATCH(ROWS(O$2:O231),O$2:O$5193,0)),"")</f>
        <v/>
      </c>
    </row>
    <row r="232" spans="1:19" x14ac:dyDescent="0.25">
      <c r="A232" s="69">
        <v>2495</v>
      </c>
      <c r="B232" s="69" t="s">
        <v>516</v>
      </c>
      <c r="C232" s="69" t="s">
        <v>517</v>
      </c>
      <c r="D232" s="69" t="s">
        <v>365</v>
      </c>
      <c r="E232" s="69" t="s">
        <v>22354</v>
      </c>
      <c r="F232" s="69" t="s">
        <v>518</v>
      </c>
      <c r="G232" s="69" t="s">
        <v>519</v>
      </c>
      <c r="H232" s="69">
        <v>-53.777700000000003</v>
      </c>
      <c r="I232" s="69">
        <v>-67.749399999999994</v>
      </c>
      <c r="J232" s="69">
        <v>65</v>
      </c>
      <c r="K232" s="69">
        <v>-3</v>
      </c>
      <c r="L232" s="69">
        <f>COUNTIFS(Aéroports!$C$2:$C$5193,Aéroports!$C232,Aéroports!$D$2:$D$5193,Aéroports!$D232)</f>
        <v>1</v>
      </c>
      <c r="M232" s="69" t="str">
        <f>IF(AND(Formulaire!$H$15=Aéroports!$E232,--ISNUMBER(IFERROR(SEARCH(Formulaire!$H$16,$C232,1),""))=1),MAX(M$1:M231)+1,"")</f>
        <v/>
      </c>
      <c r="N232" s="69" t="str">
        <f>IF(AND(Formulaire!$H$21=Aéroports!$E232,--ISNUMBER(IFERROR(SEARCH(Formulaire!$H$22,$C232,1),""))=1),MAX(N$1:N231)+1,"")</f>
        <v/>
      </c>
      <c r="O232" s="69" t="str">
        <f>IF(AND(Formulaire!$H$27=Aéroports!$E232,--ISNUMBER(IFERROR(SEARCH(Formulaire!$H$28,$C232,1),""))=1),MAX(O$1:O231)+1,"")</f>
        <v/>
      </c>
      <c r="Q232" s="91" t="str">
        <f>IFERROR(INDEX($C$2:$C$5193,MATCH(ROWS(M$2:M232),M$2:M$5193,0)),"")</f>
        <v/>
      </c>
      <c r="R232" s="70" t="str">
        <f>IFERROR(INDEX($C$2:$C$5193,MATCH(ROWS(N$2:N232),N$2:N$5193,0)),"")</f>
        <v/>
      </c>
      <c r="S232" s="92" t="str">
        <f>IFERROR(INDEX($C$2:$C$5193,MATCH(ROWS(O$2:O232),O$2:O$5193,0)),"")</f>
        <v/>
      </c>
    </row>
    <row r="233" spans="1:19" x14ac:dyDescent="0.25">
      <c r="A233" s="68">
        <v>8914</v>
      </c>
      <c r="B233" s="68" t="s">
        <v>520</v>
      </c>
      <c r="C233" s="68" t="s">
        <v>521</v>
      </c>
      <c r="D233" s="68" t="s">
        <v>365</v>
      </c>
      <c r="E233" s="68" t="s">
        <v>22354</v>
      </c>
      <c r="F233" s="68" t="s">
        <v>522</v>
      </c>
      <c r="G233" s="68" t="s">
        <v>523</v>
      </c>
      <c r="H233" s="68">
        <v>-27.496600000000001</v>
      </c>
      <c r="I233" s="68">
        <v>-64.935950000000005</v>
      </c>
      <c r="J233" s="68">
        <v>935</v>
      </c>
      <c r="K233" s="68">
        <v>-3</v>
      </c>
      <c r="L233" s="68">
        <f>COUNTIFS(Aéroports!$C$2:$C$5193,Aéroports!$C233,Aéroports!$D$2:$D$5193,Aéroports!$D233)</f>
        <v>1</v>
      </c>
      <c r="M233" s="68" t="str">
        <f>IF(AND(Formulaire!$H$15=Aéroports!$E233,--ISNUMBER(IFERROR(SEARCH(Formulaire!$H$16,$C233,1),""))=1),MAX(M$1:M232)+1,"")</f>
        <v/>
      </c>
      <c r="N233" s="68" t="str">
        <f>IF(AND(Formulaire!$H$21=Aéroports!$E233,--ISNUMBER(IFERROR(SEARCH(Formulaire!$H$22,$C233,1),""))=1),MAX(N$1:N232)+1,"")</f>
        <v/>
      </c>
      <c r="O233" s="68" t="str">
        <f>IF(AND(Formulaire!$H$27=Aéroports!$E233,--ISNUMBER(IFERROR(SEARCH(Formulaire!$H$28,$C233,1),""))=1),MAX(O$1:O232)+1,"")</f>
        <v/>
      </c>
      <c r="Q233" s="91" t="str">
        <f>IFERROR(INDEX($C$2:$C$5193,MATCH(ROWS(M$2:M233),M$2:M$5193,0)),"")</f>
        <v/>
      </c>
      <c r="R233" s="70" t="str">
        <f>IFERROR(INDEX($C$2:$C$5193,MATCH(ROWS(N$2:N233),N$2:N$5193,0)),"")</f>
        <v/>
      </c>
      <c r="S233" s="92" t="str">
        <f>IFERROR(INDEX($C$2:$C$5193,MATCH(ROWS(O$2:O233),O$2:O$5193,0)),"")</f>
        <v/>
      </c>
    </row>
    <row r="234" spans="1:19" x14ac:dyDescent="0.25">
      <c r="A234" s="69">
        <v>2440</v>
      </c>
      <c r="B234" s="69" t="s">
        <v>524</v>
      </c>
      <c r="C234" s="69" t="s">
        <v>525</v>
      </c>
      <c r="D234" s="69" t="s">
        <v>365</v>
      </c>
      <c r="E234" s="69" t="s">
        <v>22354</v>
      </c>
      <c r="F234" s="69" t="s">
        <v>526</v>
      </c>
      <c r="G234" s="69" t="s">
        <v>527</v>
      </c>
      <c r="H234" s="69">
        <v>-32.903599999999997</v>
      </c>
      <c r="I234" s="69">
        <v>-60.784999999999997</v>
      </c>
      <c r="J234" s="69">
        <v>85</v>
      </c>
      <c r="K234" s="69">
        <v>-3</v>
      </c>
      <c r="L234" s="69">
        <f>COUNTIFS(Aéroports!$C$2:$C$5193,Aéroports!$C234,Aéroports!$D$2:$D$5193,Aéroports!$D234)</f>
        <v>1</v>
      </c>
      <c r="M234" s="69" t="str">
        <f>IF(AND(Formulaire!$H$15=Aéroports!$E234,--ISNUMBER(IFERROR(SEARCH(Formulaire!$H$16,$C234,1),""))=1),MAX(M$1:M233)+1,"")</f>
        <v/>
      </c>
      <c r="N234" s="69" t="str">
        <f>IF(AND(Formulaire!$H$21=Aéroports!$E234,--ISNUMBER(IFERROR(SEARCH(Formulaire!$H$22,$C234,1),""))=1),MAX(N$1:N233)+1,"")</f>
        <v/>
      </c>
      <c r="O234" s="69" t="str">
        <f>IF(AND(Formulaire!$H$27=Aéroports!$E234,--ISNUMBER(IFERROR(SEARCH(Formulaire!$H$28,$C234,1),""))=1),MAX(O$1:O233)+1,"")</f>
        <v/>
      </c>
      <c r="Q234" s="91" t="str">
        <f>IFERROR(INDEX($C$2:$C$5193,MATCH(ROWS(M$2:M234),M$2:M$5193,0)),"")</f>
        <v/>
      </c>
      <c r="R234" s="70" t="str">
        <f>IFERROR(INDEX($C$2:$C$5193,MATCH(ROWS(N$2:N234),N$2:N$5193,0)),"")</f>
        <v/>
      </c>
      <c r="S234" s="92" t="str">
        <f>IFERROR(INDEX($C$2:$C$5193,MATCH(ROWS(O$2:O234),O$2:O$5193,0)),"")</f>
        <v/>
      </c>
    </row>
    <row r="235" spans="1:19" x14ac:dyDescent="0.25">
      <c r="A235" s="68">
        <v>2476</v>
      </c>
      <c r="B235" s="68" t="s">
        <v>528</v>
      </c>
      <c r="C235" s="68" t="s">
        <v>529</v>
      </c>
      <c r="D235" s="68" t="s">
        <v>365</v>
      </c>
      <c r="E235" s="68" t="s">
        <v>22354</v>
      </c>
      <c r="F235" s="68" t="s">
        <v>530</v>
      </c>
      <c r="G235" s="68" t="s">
        <v>531</v>
      </c>
      <c r="H235" s="68">
        <v>-24.856000000000002</v>
      </c>
      <c r="I235" s="68">
        <v>-65.486199999999997</v>
      </c>
      <c r="J235" s="68">
        <v>4088</v>
      </c>
      <c r="K235" s="68">
        <v>-3</v>
      </c>
      <c r="L235" s="68">
        <f>COUNTIFS(Aéroports!$C$2:$C$5193,Aéroports!$C235,Aéroports!$D$2:$D$5193,Aéroports!$D235)</f>
        <v>1</v>
      </c>
      <c r="M235" s="68" t="str">
        <f>IF(AND(Formulaire!$H$15=Aéroports!$E235,--ISNUMBER(IFERROR(SEARCH(Formulaire!$H$16,$C235,1),""))=1),MAX(M$1:M234)+1,"")</f>
        <v/>
      </c>
      <c r="N235" s="68" t="str">
        <f>IF(AND(Formulaire!$H$21=Aéroports!$E235,--ISNUMBER(IFERROR(SEARCH(Formulaire!$H$22,$C235,1),""))=1),MAX(N$1:N234)+1,"")</f>
        <v/>
      </c>
      <c r="O235" s="68" t="str">
        <f>IF(AND(Formulaire!$H$27=Aéroports!$E235,--ISNUMBER(IFERROR(SEARCH(Formulaire!$H$28,$C235,1),""))=1),MAX(O$1:O234)+1,"")</f>
        <v/>
      </c>
      <c r="Q235" s="91" t="str">
        <f>IFERROR(INDEX($C$2:$C$5193,MATCH(ROWS(M$2:M235),M$2:M$5193,0)),"")</f>
        <v/>
      </c>
      <c r="R235" s="70" t="str">
        <f>IFERROR(INDEX($C$2:$C$5193,MATCH(ROWS(N$2:N235),N$2:N$5193,0)),"")</f>
        <v/>
      </c>
      <c r="S235" s="92" t="str">
        <f>IFERROR(INDEX($C$2:$C$5193,MATCH(ROWS(O$2:O235),O$2:O$5193,0)),"")</f>
        <v/>
      </c>
    </row>
    <row r="236" spans="1:19" x14ac:dyDescent="0.25">
      <c r="A236" s="69">
        <v>6029</v>
      </c>
      <c r="B236" s="69" t="s">
        <v>532</v>
      </c>
      <c r="C236" s="69" t="s">
        <v>533</v>
      </c>
      <c r="D236" s="69" t="s">
        <v>365</v>
      </c>
      <c r="E236" s="69" t="s">
        <v>22354</v>
      </c>
      <c r="F236" s="69" t="s">
        <v>534</v>
      </c>
      <c r="G236" s="69" t="s">
        <v>535</v>
      </c>
      <c r="H236" s="69">
        <v>-40.751199999999997</v>
      </c>
      <c r="I236" s="69">
        <v>-65.034300000000002</v>
      </c>
      <c r="J236" s="69">
        <v>85</v>
      </c>
      <c r="K236" s="69">
        <v>-3</v>
      </c>
      <c r="L236" s="69">
        <f>COUNTIFS(Aéroports!$C$2:$C$5193,Aéroports!$C236,Aéroports!$D$2:$D$5193,Aéroports!$D236)</f>
        <v>1</v>
      </c>
      <c r="M236" s="69" t="str">
        <f>IF(AND(Formulaire!$H$15=Aéroports!$E236,--ISNUMBER(IFERROR(SEARCH(Formulaire!$H$16,$C236,1),""))=1),MAX(M$1:M235)+1,"")</f>
        <v/>
      </c>
      <c r="N236" s="69" t="str">
        <f>IF(AND(Formulaire!$H$21=Aéroports!$E236,--ISNUMBER(IFERROR(SEARCH(Formulaire!$H$22,$C236,1),""))=1),MAX(N$1:N235)+1,"")</f>
        <v/>
      </c>
      <c r="O236" s="69" t="str">
        <f>IF(AND(Formulaire!$H$27=Aéroports!$E236,--ISNUMBER(IFERROR(SEARCH(Formulaire!$H$28,$C236,1),""))=1),MAX(O$1:O235)+1,"")</f>
        <v/>
      </c>
      <c r="Q236" s="91" t="str">
        <f>IFERROR(INDEX($C$2:$C$5193,MATCH(ROWS(M$2:M236),M$2:M$5193,0)),"")</f>
        <v/>
      </c>
      <c r="R236" s="70" t="str">
        <f>IFERROR(INDEX($C$2:$C$5193,MATCH(ROWS(N$2:N236),N$2:N$5193,0)),"")</f>
        <v/>
      </c>
      <c r="S236" s="92" t="str">
        <f>IFERROR(INDEX($C$2:$C$5193,MATCH(ROWS(O$2:O236),O$2:O$5193,0)),"")</f>
        <v/>
      </c>
    </row>
    <row r="237" spans="1:19" x14ac:dyDescent="0.25">
      <c r="A237" s="68">
        <v>2513</v>
      </c>
      <c r="B237" s="68" t="s">
        <v>536</v>
      </c>
      <c r="C237" s="68" t="s">
        <v>537</v>
      </c>
      <c r="D237" s="68" t="s">
        <v>365</v>
      </c>
      <c r="E237" s="68" t="s">
        <v>22354</v>
      </c>
      <c r="F237" s="68" t="s">
        <v>538</v>
      </c>
      <c r="G237" s="68" t="s">
        <v>539</v>
      </c>
      <c r="H237" s="68">
        <v>-41.151200000000003</v>
      </c>
      <c r="I237" s="68">
        <v>-71.157499999999999</v>
      </c>
      <c r="J237" s="68">
        <v>2774</v>
      </c>
      <c r="K237" s="68">
        <v>-3</v>
      </c>
      <c r="L237" s="68">
        <f>COUNTIFS(Aéroports!$C$2:$C$5193,Aéroports!$C237,Aéroports!$D$2:$D$5193,Aéroports!$D237)</f>
        <v>1</v>
      </c>
      <c r="M237" s="68" t="str">
        <f>IF(AND(Formulaire!$H$15=Aéroports!$E237,--ISNUMBER(IFERROR(SEARCH(Formulaire!$H$16,$C237,1),""))=1),MAX(M$1:M236)+1,"")</f>
        <v/>
      </c>
      <c r="N237" s="68" t="str">
        <f>IF(AND(Formulaire!$H$21=Aéroports!$E237,--ISNUMBER(IFERROR(SEARCH(Formulaire!$H$22,$C237,1),""))=1),MAX(N$1:N236)+1,"")</f>
        <v/>
      </c>
      <c r="O237" s="68" t="str">
        <f>IF(AND(Formulaire!$H$27=Aéroports!$E237,--ISNUMBER(IFERROR(SEARCH(Formulaire!$H$28,$C237,1),""))=1),MAX(O$1:O236)+1,"")</f>
        <v/>
      </c>
      <c r="Q237" s="91" t="str">
        <f>IFERROR(INDEX($C$2:$C$5193,MATCH(ROWS(M$2:M237),M$2:M$5193,0)),"")</f>
        <v/>
      </c>
      <c r="R237" s="70" t="str">
        <f>IFERROR(INDEX($C$2:$C$5193,MATCH(ROWS(N$2:N237),N$2:N$5193,0)),"")</f>
        <v/>
      </c>
      <c r="S237" s="92" t="str">
        <f>IFERROR(INDEX($C$2:$C$5193,MATCH(ROWS(O$2:O237),O$2:O$5193,0)),"")</f>
        <v/>
      </c>
    </row>
    <row r="238" spans="1:19" x14ac:dyDescent="0.25">
      <c r="A238" s="69">
        <v>2498</v>
      </c>
      <c r="B238" s="69" t="s">
        <v>544</v>
      </c>
      <c r="C238" s="69" t="s">
        <v>541</v>
      </c>
      <c r="D238" s="69" t="s">
        <v>365</v>
      </c>
      <c r="E238" s="69" t="s">
        <v>22354</v>
      </c>
      <c r="F238" s="69" t="s">
        <v>545</v>
      </c>
      <c r="G238" s="69" t="s">
        <v>546</v>
      </c>
      <c r="H238" s="69">
        <v>-49.306800000000003</v>
      </c>
      <c r="I238" s="69">
        <v>-67.802599999999998</v>
      </c>
      <c r="J238" s="69">
        <v>203</v>
      </c>
      <c r="K238" s="69">
        <v>-3</v>
      </c>
      <c r="L238" s="69">
        <f>COUNTIFS(Aéroports!$C$2:$C$5193,Aéroports!$C238,Aéroports!$D$2:$D$5193,Aéroports!$D238)</f>
        <v>1</v>
      </c>
      <c r="M238" s="69" t="str">
        <f>IF(AND(Formulaire!$H$15=Aéroports!$E238,--ISNUMBER(IFERROR(SEARCH(Formulaire!$H$16,$C238,1),""))=1),MAX(M$1:M237)+1,"")</f>
        <v/>
      </c>
      <c r="N238" s="69" t="str">
        <f>IF(AND(Formulaire!$H$21=Aéroports!$E238,--ISNUMBER(IFERROR(SEARCH(Formulaire!$H$22,$C238,1),""))=1),MAX(N$1:N237)+1,"")</f>
        <v/>
      </c>
      <c r="O238" s="69" t="str">
        <f>IF(AND(Formulaire!$H$27=Aéroports!$E238,--ISNUMBER(IFERROR(SEARCH(Formulaire!$H$28,$C238,1),""))=1),MAX(O$1:O237)+1,"")</f>
        <v/>
      </c>
      <c r="Q238" s="91" t="str">
        <f>IFERROR(INDEX($C$2:$C$5193,MATCH(ROWS(M$2:M238),M$2:M$5193,0)),"")</f>
        <v/>
      </c>
      <c r="R238" s="70" t="str">
        <f>IFERROR(INDEX($C$2:$C$5193,MATCH(ROWS(N$2:N238),N$2:N$5193,0)),"")</f>
        <v/>
      </c>
      <c r="S238" s="92" t="str">
        <f>IFERROR(INDEX($C$2:$C$5193,MATCH(ROWS(O$2:O238),O$2:O$5193,0)),"")</f>
        <v/>
      </c>
    </row>
    <row r="239" spans="1:19" x14ac:dyDescent="0.25">
      <c r="A239" s="68">
        <v>2467</v>
      </c>
      <c r="B239" s="68" t="s">
        <v>547</v>
      </c>
      <c r="C239" s="68" t="s">
        <v>548</v>
      </c>
      <c r="D239" s="68" t="s">
        <v>365</v>
      </c>
      <c r="E239" s="68" t="s">
        <v>22354</v>
      </c>
      <c r="F239" s="68" t="s">
        <v>549</v>
      </c>
      <c r="G239" s="68" t="s">
        <v>550</v>
      </c>
      <c r="H239" s="68">
        <v>-33.273200000000003</v>
      </c>
      <c r="I239" s="68">
        <v>-66.356399999999994</v>
      </c>
      <c r="J239" s="68">
        <v>2328</v>
      </c>
      <c r="K239" s="68">
        <v>-3</v>
      </c>
      <c r="L239" s="68">
        <f>COUNTIFS(Aéroports!$C$2:$C$5193,Aéroports!$C239,Aéroports!$D$2:$D$5193,Aéroports!$D239)</f>
        <v>1</v>
      </c>
      <c r="M239" s="68" t="str">
        <f>IF(AND(Formulaire!$H$15=Aéroports!$E239,--ISNUMBER(IFERROR(SEARCH(Formulaire!$H$16,$C239,1),""))=1),MAX(M$1:M238)+1,"")</f>
        <v/>
      </c>
      <c r="N239" s="68" t="str">
        <f>IF(AND(Formulaire!$H$21=Aéroports!$E239,--ISNUMBER(IFERROR(SEARCH(Formulaire!$H$22,$C239,1),""))=1),MAX(N$1:N238)+1,"")</f>
        <v/>
      </c>
      <c r="O239" s="68" t="str">
        <f>IF(AND(Formulaire!$H$27=Aéroports!$E239,--ISNUMBER(IFERROR(SEARCH(Formulaire!$H$28,$C239,1),""))=1),MAX(O$1:O238)+1,"")</f>
        <v/>
      </c>
      <c r="Q239" s="91" t="str">
        <f>IFERROR(INDEX($C$2:$C$5193,MATCH(ROWS(M$2:M239),M$2:M$5193,0)),"")</f>
        <v/>
      </c>
      <c r="R239" s="70" t="str">
        <f>IFERROR(INDEX($C$2:$C$5193,MATCH(ROWS(N$2:N239),N$2:N$5193,0)),"")</f>
        <v/>
      </c>
      <c r="S239" s="92" t="str">
        <f>IFERROR(INDEX($C$2:$C$5193,MATCH(ROWS(O$2:O239),O$2:O$5193,0)),"")</f>
        <v/>
      </c>
    </row>
    <row r="240" spans="1:19" x14ac:dyDescent="0.25">
      <c r="A240" s="69">
        <v>2517</v>
      </c>
      <c r="B240" s="69" t="s">
        <v>551</v>
      </c>
      <c r="C240" s="69" t="s">
        <v>552</v>
      </c>
      <c r="D240" s="69" t="s">
        <v>365</v>
      </c>
      <c r="E240" s="69" t="s">
        <v>22354</v>
      </c>
      <c r="F240" s="69" t="s">
        <v>553</v>
      </c>
      <c r="G240" s="69" t="s">
        <v>554</v>
      </c>
      <c r="H240" s="69">
        <v>-40.075400000000002</v>
      </c>
      <c r="I240" s="69">
        <v>-71.137299999999996</v>
      </c>
      <c r="J240" s="69">
        <v>2569</v>
      </c>
      <c r="K240" s="69">
        <v>-3</v>
      </c>
      <c r="L240" s="69">
        <f>COUNTIFS(Aéroports!$C$2:$C$5193,Aéroports!$C240,Aéroports!$D$2:$D$5193,Aéroports!$D240)</f>
        <v>1</v>
      </c>
      <c r="M240" s="69" t="str">
        <f>IF(AND(Formulaire!$H$15=Aéroports!$E240,--ISNUMBER(IFERROR(SEARCH(Formulaire!$H$16,$C240,1),""))=1),MAX(M$1:M239)+1,"")</f>
        <v/>
      </c>
      <c r="N240" s="69" t="str">
        <f>IF(AND(Formulaire!$H$21=Aéroports!$E240,--ISNUMBER(IFERROR(SEARCH(Formulaire!$H$22,$C240,1),""))=1),MAX(N$1:N239)+1,"")</f>
        <v/>
      </c>
      <c r="O240" s="69" t="str">
        <f>IF(AND(Formulaire!$H$27=Aéroports!$E240,--ISNUMBER(IFERROR(SEARCH(Formulaire!$H$28,$C240,1),""))=1),MAX(O$1:O239)+1,"")</f>
        <v/>
      </c>
      <c r="Q240" s="91" t="str">
        <f>IFERROR(INDEX($C$2:$C$5193,MATCH(ROWS(M$2:M240),M$2:M$5193,0)),"")</f>
        <v/>
      </c>
      <c r="R240" s="70" t="str">
        <f>IFERROR(INDEX($C$2:$C$5193,MATCH(ROWS(N$2:N240),N$2:N$5193,0)),"")</f>
        <v/>
      </c>
      <c r="S240" s="92" t="str">
        <f>IFERROR(INDEX($C$2:$C$5193,MATCH(ROWS(O$2:O240),O$2:O$5193,0)),"")</f>
        <v/>
      </c>
    </row>
    <row r="241" spans="1:19" x14ac:dyDescent="0.25">
      <c r="A241" s="68">
        <v>2454</v>
      </c>
      <c r="B241" s="68" t="s">
        <v>555</v>
      </c>
      <c r="C241" s="68" t="s">
        <v>556</v>
      </c>
      <c r="D241" s="68" t="s">
        <v>365</v>
      </c>
      <c r="E241" s="68" t="s">
        <v>22354</v>
      </c>
      <c r="F241" s="68" t="s">
        <v>557</v>
      </c>
      <c r="G241" s="68" t="s">
        <v>558</v>
      </c>
      <c r="H241" s="68">
        <v>-34.588299999999997</v>
      </c>
      <c r="I241" s="68">
        <v>-68.403899999999993</v>
      </c>
      <c r="J241" s="68">
        <v>2470</v>
      </c>
      <c r="K241" s="68">
        <v>-3</v>
      </c>
      <c r="L241" s="68">
        <f>COUNTIFS(Aéroports!$C$2:$C$5193,Aéroports!$C241,Aéroports!$D$2:$D$5193,Aéroports!$D241)</f>
        <v>1</v>
      </c>
      <c r="M241" s="68" t="str">
        <f>IF(AND(Formulaire!$H$15=Aéroports!$E241,--ISNUMBER(IFERROR(SEARCH(Formulaire!$H$16,$C241,1),""))=1),MAX(M$1:M240)+1,"")</f>
        <v/>
      </c>
      <c r="N241" s="68" t="str">
        <f>IF(AND(Formulaire!$H$21=Aéroports!$E241,--ISNUMBER(IFERROR(SEARCH(Formulaire!$H$22,$C241,1),""))=1),MAX(N$1:N240)+1,"")</f>
        <v/>
      </c>
      <c r="O241" s="68" t="str">
        <f>IF(AND(Formulaire!$H$27=Aéroports!$E241,--ISNUMBER(IFERROR(SEARCH(Formulaire!$H$28,$C241,1),""))=1),MAX(O$1:O240)+1,"")</f>
        <v/>
      </c>
      <c r="Q241" s="91" t="str">
        <f>IFERROR(INDEX($C$2:$C$5193,MATCH(ROWS(M$2:M241),M$2:M$5193,0)),"")</f>
        <v/>
      </c>
      <c r="R241" s="70" t="str">
        <f>IFERROR(INDEX($C$2:$C$5193,MATCH(ROWS(N$2:N241),N$2:N$5193,0)),"")</f>
        <v/>
      </c>
      <c r="S241" s="92" t="str">
        <f>IFERROR(INDEX($C$2:$C$5193,MATCH(ROWS(O$2:O241),O$2:O$5193,0)),"")</f>
        <v/>
      </c>
    </row>
    <row r="242" spans="1:19" x14ac:dyDescent="0.25">
      <c r="A242" s="69">
        <v>2500</v>
      </c>
      <c r="B242" s="69" t="s">
        <v>559</v>
      </c>
      <c r="C242" s="69" t="s">
        <v>560</v>
      </c>
      <c r="D242" s="69" t="s">
        <v>365</v>
      </c>
      <c r="E242" s="69" t="s">
        <v>22354</v>
      </c>
      <c r="F242" s="69" t="s">
        <v>561</v>
      </c>
      <c r="G242" s="69" t="s">
        <v>562</v>
      </c>
      <c r="H242" s="69">
        <v>-50.016500000000001</v>
      </c>
      <c r="I242" s="69">
        <v>-68.5792</v>
      </c>
      <c r="J242" s="69">
        <v>364</v>
      </c>
      <c r="K242" s="69">
        <v>-3</v>
      </c>
      <c r="L242" s="69">
        <f>COUNTIFS(Aéroports!$C$2:$C$5193,Aéroports!$C242,Aéroports!$D$2:$D$5193,Aéroports!$D242)</f>
        <v>1</v>
      </c>
      <c r="M242" s="69" t="str">
        <f>IF(AND(Formulaire!$H$15=Aéroports!$E242,--ISNUMBER(IFERROR(SEARCH(Formulaire!$H$16,$C242,1),""))=1),MAX(M$1:M241)+1,"")</f>
        <v/>
      </c>
      <c r="N242" s="69" t="str">
        <f>IF(AND(Formulaire!$H$21=Aéroports!$E242,--ISNUMBER(IFERROR(SEARCH(Formulaire!$H$22,$C242,1),""))=1),MAX(N$1:N241)+1,"")</f>
        <v/>
      </c>
      <c r="O242" s="69" t="str">
        <f>IF(AND(Formulaire!$H$27=Aéroports!$E242,--ISNUMBER(IFERROR(SEARCH(Formulaire!$H$28,$C242,1),""))=1),MAX(O$1:O241)+1,"")</f>
        <v/>
      </c>
      <c r="Q242" s="91" t="str">
        <f>IFERROR(INDEX($C$2:$C$5193,MATCH(ROWS(M$2:M242),M$2:M$5193,0)),"")</f>
        <v/>
      </c>
      <c r="R242" s="70" t="str">
        <f>IFERROR(INDEX($C$2:$C$5193,MATCH(ROWS(N$2:N242),N$2:N$5193,0)),"")</f>
        <v/>
      </c>
      <c r="S242" s="92" t="str">
        <f>IFERROR(INDEX($C$2:$C$5193,MATCH(ROWS(O$2:O242),O$2:O$5193,0)),"")</f>
        <v/>
      </c>
    </row>
    <row r="243" spans="1:19" x14ac:dyDescent="0.25">
      <c r="A243" s="68">
        <v>2441</v>
      </c>
      <c r="B243" s="68" t="s">
        <v>563</v>
      </c>
      <c r="C243" s="68" t="s">
        <v>564</v>
      </c>
      <c r="D243" s="68" t="s">
        <v>365</v>
      </c>
      <c r="E243" s="68" t="s">
        <v>22354</v>
      </c>
      <c r="F243" s="68" t="s">
        <v>565</v>
      </c>
      <c r="G243" s="68" t="s">
        <v>566</v>
      </c>
      <c r="H243" s="68">
        <v>-31.7117</v>
      </c>
      <c r="I243" s="68">
        <v>-60.811700000000002</v>
      </c>
      <c r="J243" s="68">
        <v>55</v>
      </c>
      <c r="K243" s="68">
        <v>-3</v>
      </c>
      <c r="L243" s="68">
        <f>COUNTIFS(Aéroports!$C$2:$C$5193,Aéroports!$C243,Aéroports!$D$2:$D$5193,Aéroports!$D243)</f>
        <v>1</v>
      </c>
      <c r="M243" s="68" t="str">
        <f>IF(AND(Formulaire!$H$15=Aéroports!$E243,--ISNUMBER(IFERROR(SEARCH(Formulaire!$H$16,$C243,1),""))=1),MAX(M$1:M242)+1,"")</f>
        <v/>
      </c>
      <c r="N243" s="68" t="str">
        <f>IF(AND(Formulaire!$H$21=Aéroports!$E243,--ISNUMBER(IFERROR(SEARCH(Formulaire!$H$22,$C243,1),""))=1),MAX(N$1:N242)+1,"")</f>
        <v/>
      </c>
      <c r="O243" s="68" t="str">
        <f>IF(AND(Formulaire!$H$27=Aéroports!$E243,--ISNUMBER(IFERROR(SEARCH(Formulaire!$H$28,$C243,1),""))=1),MAX(O$1:O242)+1,"")</f>
        <v/>
      </c>
      <c r="Q243" s="91" t="str">
        <f>IFERROR(INDEX($C$2:$C$5193,MATCH(ROWS(M$2:M243),M$2:M$5193,0)),"")</f>
        <v/>
      </c>
      <c r="R243" s="70" t="str">
        <f>IFERROR(INDEX($C$2:$C$5193,MATCH(ROWS(N$2:N243),N$2:N$5193,0)),"")</f>
        <v/>
      </c>
      <c r="S243" s="92" t="str">
        <f>IFERROR(INDEX($C$2:$C$5193,MATCH(ROWS(O$2:O243),O$2:O$5193,0)),"")</f>
        <v/>
      </c>
    </row>
    <row r="244" spans="1:19" x14ac:dyDescent="0.25">
      <c r="A244" s="69">
        <v>2512</v>
      </c>
      <c r="B244" s="69" t="s">
        <v>567</v>
      </c>
      <c r="C244" s="69" t="s">
        <v>568</v>
      </c>
      <c r="D244" s="69" t="s">
        <v>365</v>
      </c>
      <c r="E244" s="69" t="s">
        <v>22354</v>
      </c>
      <c r="F244" s="69" t="s">
        <v>569</v>
      </c>
      <c r="G244" s="69" t="s">
        <v>570</v>
      </c>
      <c r="H244" s="69">
        <v>-36.588299999999997</v>
      </c>
      <c r="I244" s="69">
        <v>-64.275700000000001</v>
      </c>
      <c r="J244" s="69">
        <v>630</v>
      </c>
      <c r="K244" s="69">
        <v>-3</v>
      </c>
      <c r="L244" s="69">
        <f>COUNTIFS(Aéroports!$C$2:$C$5193,Aéroports!$C244,Aéroports!$D$2:$D$5193,Aéroports!$D244)</f>
        <v>1</v>
      </c>
      <c r="M244" s="69" t="str">
        <f>IF(AND(Formulaire!$H$15=Aéroports!$E244,--ISNUMBER(IFERROR(SEARCH(Formulaire!$H$16,$C244,1),""))=1),MAX(M$1:M243)+1,"")</f>
        <v/>
      </c>
      <c r="N244" s="69" t="str">
        <f>IF(AND(Formulaire!$H$21=Aéroports!$E244,--ISNUMBER(IFERROR(SEARCH(Formulaire!$H$22,$C244,1),""))=1),MAX(N$1:N243)+1,"")</f>
        <v/>
      </c>
      <c r="O244" s="69" t="str">
        <f>IF(AND(Formulaire!$H$27=Aéroports!$E244,--ISNUMBER(IFERROR(SEARCH(Formulaire!$H$28,$C244,1),""))=1),MAX(O$1:O243)+1,"")</f>
        <v/>
      </c>
      <c r="Q244" s="91" t="str">
        <f>IFERROR(INDEX($C$2:$C$5193,MATCH(ROWS(M$2:M244),M$2:M$5193,0)),"")</f>
        <v/>
      </c>
      <c r="R244" s="70" t="str">
        <f>IFERROR(INDEX($C$2:$C$5193,MATCH(ROWS(N$2:N244),N$2:N$5193,0)),"")</f>
        <v/>
      </c>
      <c r="S244" s="92" t="str">
        <f>IFERROR(INDEX($C$2:$C$5193,MATCH(ROWS(O$2:O244),O$2:O$5193,0)),"")</f>
        <v/>
      </c>
    </row>
    <row r="245" spans="1:19" x14ac:dyDescent="0.25">
      <c r="A245" s="68">
        <v>6032</v>
      </c>
      <c r="B245" s="68" t="s">
        <v>571</v>
      </c>
      <c r="C245" s="68" t="s">
        <v>572</v>
      </c>
      <c r="D245" s="68" t="s">
        <v>365</v>
      </c>
      <c r="E245" s="68" t="s">
        <v>22354</v>
      </c>
      <c r="F245" s="68" t="s">
        <v>573</v>
      </c>
      <c r="G245" s="68" t="s">
        <v>574</v>
      </c>
      <c r="H245" s="68">
        <v>-36.542299999999997</v>
      </c>
      <c r="I245" s="68">
        <v>-56.721800000000002</v>
      </c>
      <c r="J245" s="68">
        <v>9</v>
      </c>
      <c r="K245" s="68">
        <v>-3</v>
      </c>
      <c r="L245" s="68">
        <f>COUNTIFS(Aéroports!$C$2:$C$5193,Aéroports!$C245,Aéroports!$D$2:$D$5193,Aéroports!$D245)</f>
        <v>1</v>
      </c>
      <c r="M245" s="68" t="str">
        <f>IF(AND(Formulaire!$H$15=Aéroports!$E245,--ISNUMBER(IFERROR(SEARCH(Formulaire!$H$16,$C245,1),""))=1),MAX(M$1:M244)+1,"")</f>
        <v/>
      </c>
      <c r="N245" s="68" t="str">
        <f>IF(AND(Formulaire!$H$21=Aéroports!$E245,--ISNUMBER(IFERROR(SEARCH(Formulaire!$H$22,$C245,1),""))=1),MAX(N$1:N244)+1,"")</f>
        <v/>
      </c>
      <c r="O245" s="68" t="str">
        <f>IF(AND(Formulaire!$H$27=Aéroports!$E245,--ISNUMBER(IFERROR(SEARCH(Formulaire!$H$28,$C245,1),""))=1),MAX(O$1:O244)+1,"")</f>
        <v/>
      </c>
      <c r="Q245" s="91" t="str">
        <f>IFERROR(INDEX($C$2:$C$5193,MATCH(ROWS(M$2:M245),M$2:M$5193,0)),"")</f>
        <v/>
      </c>
      <c r="R245" s="70" t="str">
        <f>IFERROR(INDEX($C$2:$C$5193,MATCH(ROWS(N$2:N245),N$2:N$5193,0)),"")</f>
        <v/>
      </c>
      <c r="S245" s="92" t="str">
        <f>IFERROR(INDEX($C$2:$C$5193,MATCH(ROWS(O$2:O245),O$2:O$5193,0)),"")</f>
        <v/>
      </c>
    </row>
    <row r="246" spans="1:19" x14ac:dyDescent="0.25">
      <c r="A246" s="69">
        <v>2456</v>
      </c>
      <c r="B246" s="69" t="s">
        <v>575</v>
      </c>
      <c r="C246" s="69" t="s">
        <v>576</v>
      </c>
      <c r="D246" s="69" t="s">
        <v>365</v>
      </c>
      <c r="E246" s="69" t="s">
        <v>22354</v>
      </c>
      <c r="F246" s="69" t="s">
        <v>577</v>
      </c>
      <c r="G246" s="69" t="s">
        <v>578</v>
      </c>
      <c r="H246" s="69">
        <v>-27.765560000000001</v>
      </c>
      <c r="I246" s="69">
        <v>-64.31</v>
      </c>
      <c r="J246" s="69">
        <v>656</v>
      </c>
      <c r="K246" s="69">
        <v>-3</v>
      </c>
      <c r="L246" s="69">
        <f>COUNTIFS(Aéroports!$C$2:$C$5193,Aéroports!$C246,Aéroports!$D$2:$D$5193,Aéroports!$D246)</f>
        <v>1</v>
      </c>
      <c r="M246" s="69" t="str">
        <f>IF(AND(Formulaire!$H$15=Aéroports!$E246,--ISNUMBER(IFERROR(SEARCH(Formulaire!$H$16,$C246,1),""))=1),MAX(M$1:M245)+1,"")</f>
        <v/>
      </c>
      <c r="N246" s="69" t="str">
        <f>IF(AND(Formulaire!$H$21=Aéroports!$E246,--ISNUMBER(IFERROR(SEARCH(Formulaire!$H$22,$C246,1),""))=1),MAX(N$1:N245)+1,"")</f>
        <v/>
      </c>
      <c r="O246" s="69" t="str">
        <f>IF(AND(Formulaire!$H$27=Aéroports!$E246,--ISNUMBER(IFERROR(SEARCH(Formulaire!$H$28,$C246,1),""))=1),MAX(O$1:O245)+1,"")</f>
        <v/>
      </c>
      <c r="Q246" s="91" t="str">
        <f>IFERROR(INDEX($C$2:$C$5193,MATCH(ROWS(M$2:M246),M$2:M$5193,0)),"")</f>
        <v/>
      </c>
      <c r="R246" s="70" t="str">
        <f>IFERROR(INDEX($C$2:$C$5193,MATCH(ROWS(N$2:N246),N$2:N$5193,0)),"")</f>
        <v/>
      </c>
      <c r="S246" s="92" t="str">
        <f>IFERROR(INDEX($C$2:$C$5193,MATCH(ROWS(O$2:O246),O$2:O$5193,0)),"")</f>
        <v/>
      </c>
    </row>
    <row r="247" spans="1:19" x14ac:dyDescent="0.25">
      <c r="A247" s="68">
        <v>7229</v>
      </c>
      <c r="B247" s="68" t="s">
        <v>579</v>
      </c>
      <c r="C247" s="68" t="s">
        <v>580</v>
      </c>
      <c r="D247" s="68" t="s">
        <v>365</v>
      </c>
      <c r="E247" s="68" t="s">
        <v>22354</v>
      </c>
      <c r="F247" s="68" t="s">
        <v>581</v>
      </c>
      <c r="G247" s="68" t="s">
        <v>582</v>
      </c>
      <c r="H247" s="68">
        <v>-41.591700000000003</v>
      </c>
      <c r="I247" s="68">
        <v>-65.339399999999998</v>
      </c>
      <c r="J247" s="68">
        <v>688</v>
      </c>
      <c r="K247" s="68">
        <v>-3</v>
      </c>
      <c r="L247" s="68">
        <f>COUNTIFS(Aéroports!$C$2:$C$5193,Aéroports!$C247,Aéroports!$D$2:$D$5193,Aéroports!$D247)</f>
        <v>1</v>
      </c>
      <c r="M247" s="68" t="str">
        <f>IF(AND(Formulaire!$H$15=Aéroports!$E247,--ISNUMBER(IFERROR(SEARCH(Formulaire!$H$16,$C247,1),""))=1),MAX(M$1:M246)+1,"")</f>
        <v/>
      </c>
      <c r="N247" s="68" t="str">
        <f>IF(AND(Formulaire!$H$21=Aéroports!$E247,--ISNUMBER(IFERROR(SEARCH(Formulaire!$H$22,$C247,1),""))=1),MAX(N$1:N246)+1,"")</f>
        <v/>
      </c>
      <c r="O247" s="68" t="str">
        <f>IF(AND(Formulaire!$H$27=Aéroports!$E247,--ISNUMBER(IFERROR(SEARCH(Formulaire!$H$28,$C247,1),""))=1),MAX(O$1:O246)+1,"")</f>
        <v/>
      </c>
      <c r="Q247" s="91" t="str">
        <f>IFERROR(INDEX($C$2:$C$5193,MATCH(ROWS(M$2:M247),M$2:M$5193,0)),"")</f>
        <v/>
      </c>
      <c r="R247" s="70" t="str">
        <f>IFERROR(INDEX($C$2:$C$5193,MATCH(ROWS(N$2:N247),N$2:N$5193,0)),"")</f>
        <v/>
      </c>
      <c r="S247" s="92" t="str">
        <f>IFERROR(INDEX($C$2:$C$5193,MATCH(ROWS(O$2:O247),O$2:O$5193,0)),"")</f>
        <v/>
      </c>
    </row>
    <row r="248" spans="1:19" x14ac:dyDescent="0.25">
      <c r="A248" s="69">
        <v>2514</v>
      </c>
      <c r="B248" s="69" t="s">
        <v>583</v>
      </c>
      <c r="C248" s="69" t="s">
        <v>584</v>
      </c>
      <c r="D248" s="69" t="s">
        <v>365</v>
      </c>
      <c r="E248" s="69" t="s">
        <v>22354</v>
      </c>
      <c r="F248" s="69" t="s">
        <v>585</v>
      </c>
      <c r="G248" s="69" t="s">
        <v>586</v>
      </c>
      <c r="H248" s="69">
        <v>-37.237400000000001</v>
      </c>
      <c r="I248" s="69">
        <v>-59.227899999999998</v>
      </c>
      <c r="J248" s="69">
        <v>574</v>
      </c>
      <c r="K248" s="69">
        <v>-3</v>
      </c>
      <c r="L248" s="69">
        <f>COUNTIFS(Aéroports!$C$2:$C$5193,Aéroports!$C248,Aéroports!$D$2:$D$5193,Aéroports!$D248)</f>
        <v>1</v>
      </c>
      <c r="M248" s="69" t="str">
        <f>IF(AND(Formulaire!$H$15=Aéroports!$E248,--ISNUMBER(IFERROR(SEARCH(Formulaire!$H$16,$C248,1),""))=1),MAX(M$1:M247)+1,"")</f>
        <v/>
      </c>
      <c r="N248" s="69" t="str">
        <f>IF(AND(Formulaire!$H$21=Aéroports!$E248,--ISNUMBER(IFERROR(SEARCH(Formulaire!$H$22,$C248,1),""))=1),MAX(N$1:N247)+1,"")</f>
        <v/>
      </c>
      <c r="O248" s="69" t="str">
        <f>IF(AND(Formulaire!$H$27=Aéroports!$E248,--ISNUMBER(IFERROR(SEARCH(Formulaire!$H$28,$C248,1),""))=1),MAX(O$1:O247)+1,"")</f>
        <v/>
      </c>
      <c r="Q248" s="91" t="str">
        <f>IFERROR(INDEX($C$2:$C$5193,MATCH(ROWS(M$2:M248),M$2:M$5193,0)),"")</f>
        <v/>
      </c>
      <c r="R248" s="70" t="str">
        <f>IFERROR(INDEX($C$2:$C$5193,MATCH(ROWS(N$2:N248),N$2:N$5193,0)),"")</f>
        <v/>
      </c>
      <c r="S248" s="92" t="str">
        <f>IFERROR(INDEX($C$2:$C$5193,MATCH(ROWS(O$2:O248),O$2:O$5193,0)),"")</f>
        <v/>
      </c>
    </row>
    <row r="249" spans="1:19" x14ac:dyDescent="0.25">
      <c r="A249" s="68">
        <v>6027</v>
      </c>
      <c r="B249" s="68" t="s">
        <v>587</v>
      </c>
      <c r="C249" s="68" t="s">
        <v>588</v>
      </c>
      <c r="D249" s="68" t="s">
        <v>365</v>
      </c>
      <c r="E249" s="68" t="s">
        <v>22354</v>
      </c>
      <c r="F249" s="68" t="s">
        <v>589</v>
      </c>
      <c r="G249" s="68" t="s">
        <v>590</v>
      </c>
      <c r="H249" s="68">
        <v>-22.619599999999998</v>
      </c>
      <c r="I249" s="68">
        <v>-63.793700000000001</v>
      </c>
      <c r="J249" s="68">
        <v>1472</v>
      </c>
      <c r="K249" s="68">
        <v>-3</v>
      </c>
      <c r="L249" s="68">
        <f>COUNTIFS(Aéroports!$C$2:$C$5193,Aéroports!$C249,Aéroports!$D$2:$D$5193,Aéroports!$D249)</f>
        <v>1</v>
      </c>
      <c r="M249" s="68" t="str">
        <f>IF(AND(Formulaire!$H$15=Aéroports!$E249,--ISNUMBER(IFERROR(SEARCH(Formulaire!$H$16,$C249,1),""))=1),MAX(M$1:M248)+1,"")</f>
        <v/>
      </c>
      <c r="N249" s="68" t="str">
        <f>IF(AND(Formulaire!$H$21=Aéroports!$E249,--ISNUMBER(IFERROR(SEARCH(Formulaire!$H$22,$C249,1),""))=1),MAX(N$1:N248)+1,"")</f>
        <v/>
      </c>
      <c r="O249" s="68" t="str">
        <f>IF(AND(Formulaire!$H$27=Aéroports!$E249,--ISNUMBER(IFERROR(SEARCH(Formulaire!$H$28,$C249,1),""))=1),MAX(O$1:O248)+1,"")</f>
        <v/>
      </c>
      <c r="Q249" s="91" t="str">
        <f>IFERROR(INDEX($C$2:$C$5193,MATCH(ROWS(M$2:M249),M$2:M$5193,0)),"")</f>
        <v/>
      </c>
      <c r="R249" s="70" t="str">
        <f>IFERROR(INDEX($C$2:$C$5193,MATCH(ROWS(N$2:N249),N$2:N$5193,0)),"")</f>
        <v/>
      </c>
      <c r="S249" s="92" t="str">
        <f>IFERROR(INDEX($C$2:$C$5193,MATCH(ROWS(O$2:O249),O$2:O$5193,0)),"")</f>
        <v/>
      </c>
    </row>
    <row r="250" spans="1:19" x14ac:dyDescent="0.25">
      <c r="A250" s="69">
        <v>2490</v>
      </c>
      <c r="B250" s="69" t="s">
        <v>591</v>
      </c>
      <c r="C250" s="69" t="s">
        <v>592</v>
      </c>
      <c r="D250" s="69" t="s">
        <v>365</v>
      </c>
      <c r="E250" s="69" t="s">
        <v>22354</v>
      </c>
      <c r="F250" s="69" t="s">
        <v>593</v>
      </c>
      <c r="G250" s="69" t="s">
        <v>594</v>
      </c>
      <c r="H250" s="69">
        <v>-43.210500000000003</v>
      </c>
      <c r="I250" s="69">
        <v>-65.270300000000006</v>
      </c>
      <c r="J250" s="69">
        <v>141</v>
      </c>
      <c r="K250" s="69">
        <v>-3</v>
      </c>
      <c r="L250" s="69">
        <f>COUNTIFS(Aéroports!$C$2:$C$5193,Aéroports!$C250,Aéroports!$D$2:$D$5193,Aéroports!$D250)</f>
        <v>1</v>
      </c>
      <c r="M250" s="69" t="str">
        <f>IF(AND(Formulaire!$H$15=Aéroports!$E250,--ISNUMBER(IFERROR(SEARCH(Formulaire!$H$16,$C250,1),""))=1),MAX(M$1:M249)+1,"")</f>
        <v/>
      </c>
      <c r="N250" s="69" t="str">
        <f>IF(AND(Formulaire!$H$21=Aéroports!$E250,--ISNUMBER(IFERROR(SEARCH(Formulaire!$H$22,$C250,1),""))=1),MAX(N$1:N249)+1,"")</f>
        <v/>
      </c>
      <c r="O250" s="69" t="str">
        <f>IF(AND(Formulaire!$H$27=Aéroports!$E250,--ISNUMBER(IFERROR(SEARCH(Formulaire!$H$28,$C250,1),""))=1),MAX(O$1:O249)+1,"")</f>
        <v/>
      </c>
      <c r="Q250" s="91" t="str">
        <f>IFERROR(INDEX($C$2:$C$5193,MATCH(ROWS(M$2:M250),M$2:M$5193,0)),"")</f>
        <v/>
      </c>
      <c r="R250" s="70" t="str">
        <f>IFERROR(INDEX($C$2:$C$5193,MATCH(ROWS(N$2:N250),N$2:N$5193,0)),"")</f>
        <v/>
      </c>
      <c r="S250" s="92" t="str">
        <f>IFERROR(INDEX($C$2:$C$5193,MATCH(ROWS(O$2:O250),O$2:O$5193,0)),"")</f>
        <v/>
      </c>
    </row>
    <row r="251" spans="1:19" x14ac:dyDescent="0.25">
      <c r="A251" s="68">
        <v>2460</v>
      </c>
      <c r="B251" s="68" t="s">
        <v>595</v>
      </c>
      <c r="C251" s="68" t="s">
        <v>596</v>
      </c>
      <c r="D251" s="68" t="s">
        <v>365</v>
      </c>
      <c r="E251" s="68" t="s">
        <v>22354</v>
      </c>
      <c r="F251" s="68" t="s">
        <v>597</v>
      </c>
      <c r="G251" s="68" t="s">
        <v>598</v>
      </c>
      <c r="H251" s="68">
        <v>-26.840900000000001</v>
      </c>
      <c r="I251" s="68">
        <v>-65.104900000000001</v>
      </c>
      <c r="J251" s="68">
        <v>1493</v>
      </c>
      <c r="K251" s="68">
        <v>-3</v>
      </c>
      <c r="L251" s="68">
        <f>COUNTIFS(Aéroports!$C$2:$C$5193,Aéroports!$C251,Aéroports!$D$2:$D$5193,Aéroports!$D251)</f>
        <v>1</v>
      </c>
      <c r="M251" s="68" t="str">
        <f>IF(AND(Formulaire!$H$15=Aéroports!$E251,--ISNUMBER(IFERROR(SEARCH(Formulaire!$H$16,$C251,1),""))=1),MAX(M$1:M250)+1,"")</f>
        <v/>
      </c>
      <c r="N251" s="68" t="str">
        <f>IF(AND(Formulaire!$H$21=Aéroports!$E251,--ISNUMBER(IFERROR(SEARCH(Formulaire!$H$22,$C251,1),""))=1),MAX(N$1:N250)+1,"")</f>
        <v/>
      </c>
      <c r="O251" s="68" t="str">
        <f>IF(AND(Formulaire!$H$27=Aéroports!$E251,--ISNUMBER(IFERROR(SEARCH(Formulaire!$H$28,$C251,1),""))=1),MAX(O$1:O250)+1,"")</f>
        <v/>
      </c>
      <c r="Q251" s="91" t="str">
        <f>IFERROR(INDEX($C$2:$C$5193,MATCH(ROWS(M$2:M251),M$2:M$5193,0)),"")</f>
        <v/>
      </c>
      <c r="R251" s="70" t="str">
        <f>IFERROR(INDEX($C$2:$C$5193,MATCH(ROWS(N$2:N251),N$2:N$5193,0)),"")</f>
        <v/>
      </c>
      <c r="S251" s="92" t="str">
        <f>IFERROR(INDEX($C$2:$C$5193,MATCH(ROWS(O$2:O251),O$2:O$5193,0)),"")</f>
        <v/>
      </c>
    </row>
    <row r="252" spans="1:19" x14ac:dyDescent="0.25">
      <c r="A252" s="69">
        <v>2497</v>
      </c>
      <c r="B252" s="69" t="s">
        <v>599</v>
      </c>
      <c r="C252" s="69" t="s">
        <v>600</v>
      </c>
      <c r="D252" s="69" t="s">
        <v>365</v>
      </c>
      <c r="E252" s="69" t="s">
        <v>22354</v>
      </c>
      <c r="F252" s="69" t="s">
        <v>601</v>
      </c>
      <c r="G252" s="69" t="s">
        <v>602</v>
      </c>
      <c r="H252" s="69">
        <v>-54.843299999999999</v>
      </c>
      <c r="I252" s="69">
        <v>-68.2958</v>
      </c>
      <c r="J252" s="69">
        <v>102</v>
      </c>
      <c r="K252" s="69">
        <v>-3</v>
      </c>
      <c r="L252" s="69">
        <f>COUNTIFS(Aéroports!$C$2:$C$5193,Aéroports!$C252,Aéroports!$D$2:$D$5193,Aéroports!$D252)</f>
        <v>1</v>
      </c>
      <c r="M252" s="69" t="str">
        <f>IF(AND(Formulaire!$H$15=Aéroports!$E252,--ISNUMBER(IFERROR(SEARCH(Formulaire!$H$16,$C252,1),""))=1),MAX(M$1:M251)+1,"")</f>
        <v/>
      </c>
      <c r="N252" s="69" t="str">
        <f>IF(AND(Formulaire!$H$21=Aéroports!$E252,--ISNUMBER(IFERROR(SEARCH(Formulaire!$H$22,$C252,1),""))=1),MAX(N$1:N251)+1,"")</f>
        <v/>
      </c>
      <c r="O252" s="69" t="str">
        <f>IF(AND(Formulaire!$H$27=Aéroports!$E252,--ISNUMBER(IFERROR(SEARCH(Formulaire!$H$28,$C252,1),""))=1),MAX(O$1:O251)+1,"")</f>
        <v/>
      </c>
      <c r="Q252" s="91" t="str">
        <f>IFERROR(INDEX($C$2:$C$5193,MATCH(ROWS(M$2:M252),M$2:M$5193,0)),"")</f>
        <v/>
      </c>
      <c r="R252" s="70" t="str">
        <f>IFERROR(INDEX($C$2:$C$5193,MATCH(ROWS(N$2:N252),N$2:N$5193,0)),"")</f>
        <v/>
      </c>
      <c r="S252" s="92" t="str">
        <f>IFERROR(INDEX($C$2:$C$5193,MATCH(ROWS(O$2:O252),O$2:O$5193,0)),"")</f>
        <v/>
      </c>
    </row>
    <row r="253" spans="1:19" x14ac:dyDescent="0.25">
      <c r="A253" s="68">
        <v>2491</v>
      </c>
      <c r="B253" s="68" t="s">
        <v>603</v>
      </c>
      <c r="C253" s="68" t="s">
        <v>604</v>
      </c>
      <c r="D253" s="68" t="s">
        <v>365</v>
      </c>
      <c r="E253" s="68" t="s">
        <v>22354</v>
      </c>
      <c r="F253" s="68" t="s">
        <v>605</v>
      </c>
      <c r="G253" s="68" t="s">
        <v>606</v>
      </c>
      <c r="H253" s="68">
        <v>-40.869199999999999</v>
      </c>
      <c r="I253" s="68">
        <v>-63.000399999999999</v>
      </c>
      <c r="J253" s="68">
        <v>20</v>
      </c>
      <c r="K253" s="68">
        <v>-3</v>
      </c>
      <c r="L253" s="68">
        <f>COUNTIFS(Aéroports!$C$2:$C$5193,Aéroports!$C253,Aéroports!$D$2:$D$5193,Aéroports!$D253)</f>
        <v>1</v>
      </c>
      <c r="M253" s="68" t="str">
        <f>IF(AND(Formulaire!$H$15=Aéroports!$E253,--ISNUMBER(IFERROR(SEARCH(Formulaire!$H$16,$C253,1),""))=1),MAX(M$1:M252)+1,"")</f>
        <v/>
      </c>
      <c r="N253" s="68" t="str">
        <f>IF(AND(Formulaire!$H$21=Aéroports!$E253,--ISNUMBER(IFERROR(SEARCH(Formulaire!$H$22,$C253,1),""))=1),MAX(N$1:N252)+1,"")</f>
        <v/>
      </c>
      <c r="O253" s="68" t="str">
        <f>IF(AND(Formulaire!$H$27=Aéroports!$E253,--ISNUMBER(IFERROR(SEARCH(Formulaire!$H$28,$C253,1),""))=1),MAX(O$1:O252)+1,"")</f>
        <v/>
      </c>
      <c r="Q253" s="91" t="str">
        <f>IFERROR(INDEX($C$2:$C$5193,MATCH(ROWS(M$2:M253),M$2:M$5193,0)),"")</f>
        <v/>
      </c>
      <c r="R253" s="70" t="str">
        <f>IFERROR(INDEX($C$2:$C$5193,MATCH(ROWS(N$2:N253),N$2:N$5193,0)),"")</f>
        <v/>
      </c>
      <c r="S253" s="92" t="str">
        <f>IFERROR(INDEX($C$2:$C$5193,MATCH(ROWS(O$2:O253),O$2:O$5193,0)),"")</f>
        <v/>
      </c>
    </row>
    <row r="254" spans="1:19" x14ac:dyDescent="0.25">
      <c r="A254" s="69">
        <v>2463</v>
      </c>
      <c r="B254" s="69" t="s">
        <v>607</v>
      </c>
      <c r="C254" s="69" t="s">
        <v>608</v>
      </c>
      <c r="D254" s="69" t="s">
        <v>365</v>
      </c>
      <c r="E254" s="69" t="s">
        <v>22354</v>
      </c>
      <c r="F254" s="69" t="s">
        <v>609</v>
      </c>
      <c r="G254" s="69" t="s">
        <v>610</v>
      </c>
      <c r="H254" s="69">
        <v>-31.9452</v>
      </c>
      <c r="I254" s="69">
        <v>-65.146299999999997</v>
      </c>
      <c r="J254" s="69">
        <v>1847</v>
      </c>
      <c r="K254" s="69">
        <v>-3</v>
      </c>
      <c r="L254" s="69">
        <f>COUNTIFS(Aéroports!$C$2:$C$5193,Aéroports!$C254,Aéroports!$D$2:$D$5193,Aéroports!$D254)</f>
        <v>1</v>
      </c>
      <c r="M254" s="69" t="str">
        <f>IF(AND(Formulaire!$H$15=Aéroports!$E254,--ISNUMBER(IFERROR(SEARCH(Formulaire!$H$16,$C254,1),""))=1),MAX(M$1:M253)+1,"")</f>
        <v/>
      </c>
      <c r="N254" s="69" t="str">
        <f>IF(AND(Formulaire!$H$21=Aéroports!$E254,--ISNUMBER(IFERROR(SEARCH(Formulaire!$H$22,$C254,1),""))=1),MAX(N$1:N253)+1,"")</f>
        <v/>
      </c>
      <c r="O254" s="69" t="str">
        <f>IF(AND(Formulaire!$H$27=Aéroports!$E254,--ISNUMBER(IFERROR(SEARCH(Formulaire!$H$28,$C254,1),""))=1),MAX(O$1:O253)+1,"")</f>
        <v/>
      </c>
      <c r="Q254" s="91" t="str">
        <f>IFERROR(INDEX($C$2:$C$5193,MATCH(ROWS(M$2:M254),M$2:M$5193,0)),"")</f>
        <v/>
      </c>
      <c r="R254" s="70" t="str">
        <f>IFERROR(INDEX($C$2:$C$5193,MATCH(ROWS(N$2:N254),N$2:N$5193,0)),"")</f>
        <v/>
      </c>
      <c r="S254" s="92" t="str">
        <f>IFERROR(INDEX($C$2:$C$5193,MATCH(ROWS(O$2:O254),O$2:O$5193,0)),"")</f>
        <v/>
      </c>
    </row>
    <row r="255" spans="1:19" x14ac:dyDescent="0.25">
      <c r="A255" s="68">
        <v>2515</v>
      </c>
      <c r="B255" s="68" t="s">
        <v>611</v>
      </c>
      <c r="C255" s="68" t="s">
        <v>612</v>
      </c>
      <c r="D255" s="68" t="s">
        <v>365</v>
      </c>
      <c r="E255" s="68" t="s">
        <v>22354</v>
      </c>
      <c r="F255" s="68" t="s">
        <v>613</v>
      </c>
      <c r="G255" s="68" t="s">
        <v>614</v>
      </c>
      <c r="H255" s="68">
        <v>-37.235399999999998</v>
      </c>
      <c r="I255" s="68">
        <v>-57.029200000000003</v>
      </c>
      <c r="J255" s="68">
        <v>32</v>
      </c>
      <c r="K255" s="68">
        <v>-3</v>
      </c>
      <c r="L255" s="68">
        <f>COUNTIFS(Aéroports!$C$2:$C$5193,Aéroports!$C255,Aéroports!$D$2:$D$5193,Aéroports!$D255)</f>
        <v>1</v>
      </c>
      <c r="M255" s="68" t="str">
        <f>IF(AND(Formulaire!$H$15=Aéroports!$E255,--ISNUMBER(IFERROR(SEARCH(Formulaire!$H$16,$C255,1),""))=1),MAX(M$1:M254)+1,"")</f>
        <v/>
      </c>
      <c r="N255" s="68" t="str">
        <f>IF(AND(Formulaire!$H$21=Aéroports!$E255,--ISNUMBER(IFERROR(SEARCH(Formulaire!$H$22,$C255,1),""))=1),MAX(N$1:N254)+1,"")</f>
        <v/>
      </c>
      <c r="O255" s="68" t="str">
        <f>IF(AND(Formulaire!$H$27=Aéroports!$E255,--ISNUMBER(IFERROR(SEARCH(Formulaire!$H$28,$C255,1),""))=1),MAX(O$1:O254)+1,"")</f>
        <v/>
      </c>
      <c r="Q255" s="91" t="str">
        <f>IFERROR(INDEX($C$2:$C$5193,MATCH(ROWS(M$2:M255),M$2:M$5193,0)),"")</f>
        <v/>
      </c>
      <c r="R255" s="70" t="str">
        <f>IFERROR(INDEX($C$2:$C$5193,MATCH(ROWS(N$2:N255),N$2:N$5193,0)),"")</f>
        <v/>
      </c>
      <c r="S255" s="92" t="str">
        <f>IFERROR(INDEX($C$2:$C$5193,MATCH(ROWS(O$2:O255),O$2:O$5193,0)),"")</f>
        <v/>
      </c>
    </row>
    <row r="256" spans="1:19" x14ac:dyDescent="0.25">
      <c r="A256" s="69">
        <v>11929</v>
      </c>
      <c r="B256" s="69" t="s">
        <v>615</v>
      </c>
      <c r="C256" s="69" t="s">
        <v>616</v>
      </c>
      <c r="D256" s="69" t="s">
        <v>365</v>
      </c>
      <c r="E256" s="69" t="s">
        <v>22354</v>
      </c>
      <c r="F256" s="69" t="s">
        <v>617</v>
      </c>
      <c r="G256" s="69" t="s">
        <v>618</v>
      </c>
      <c r="H256" s="69">
        <v>-32.320099999999996</v>
      </c>
      <c r="I256" s="69">
        <v>-63.22663</v>
      </c>
      <c r="J256" s="69">
        <v>670</v>
      </c>
      <c r="K256" s="69" t="s">
        <v>340</v>
      </c>
      <c r="L256" s="69">
        <f>COUNTIFS(Aéroports!$C$2:$C$5193,Aéroports!$C256,Aéroports!$D$2:$D$5193,Aéroports!$D256)</f>
        <v>1</v>
      </c>
      <c r="M256" s="69" t="str">
        <f>IF(AND(Formulaire!$H$15=Aéroports!$E256,--ISNUMBER(IFERROR(SEARCH(Formulaire!$H$16,$C256,1),""))=1),MAX(M$1:M255)+1,"")</f>
        <v/>
      </c>
      <c r="N256" s="69" t="str">
        <f>IF(AND(Formulaire!$H$21=Aéroports!$E256,--ISNUMBER(IFERROR(SEARCH(Formulaire!$H$22,$C256,1),""))=1),MAX(N$1:N255)+1,"")</f>
        <v/>
      </c>
      <c r="O256" s="69" t="str">
        <f>IF(AND(Formulaire!$H$27=Aéroports!$E256,--ISNUMBER(IFERROR(SEARCH(Formulaire!$H$28,$C256,1),""))=1),MAX(O$1:O255)+1,"")</f>
        <v/>
      </c>
      <c r="Q256" s="91" t="str">
        <f>IFERROR(INDEX($C$2:$C$5193,MATCH(ROWS(M$2:M256),M$2:M$5193,0)),"")</f>
        <v/>
      </c>
      <c r="R256" s="70" t="str">
        <f>IFERROR(INDEX($C$2:$C$5193,MATCH(ROWS(N$2:N256),N$2:N$5193,0)),"")</f>
        <v/>
      </c>
      <c r="S256" s="92" t="str">
        <f>IFERROR(INDEX($C$2:$C$5193,MATCH(ROWS(O$2:O256),O$2:O$5193,0)),"")</f>
        <v/>
      </c>
    </row>
    <row r="257" spans="1:19" x14ac:dyDescent="0.25">
      <c r="A257" s="68">
        <v>7221</v>
      </c>
      <c r="B257" s="68" t="s">
        <v>619</v>
      </c>
      <c r="C257" s="68" t="s">
        <v>620</v>
      </c>
      <c r="D257" s="68" t="s">
        <v>365</v>
      </c>
      <c r="E257" s="68" t="s">
        <v>22354</v>
      </c>
      <c r="F257" s="68" t="s">
        <v>621</v>
      </c>
      <c r="G257" s="68" t="s">
        <v>622</v>
      </c>
      <c r="H257" s="68">
        <v>-38.975499999999997</v>
      </c>
      <c r="I257" s="68">
        <v>-70.113600000000005</v>
      </c>
      <c r="J257" s="68">
        <v>3330</v>
      </c>
      <c r="K257" s="68">
        <v>-3</v>
      </c>
      <c r="L257" s="68">
        <f>COUNTIFS(Aéroports!$C$2:$C$5193,Aéroports!$C257,Aéroports!$D$2:$D$5193,Aéroports!$D257)</f>
        <v>1</v>
      </c>
      <c r="M257" s="68" t="str">
        <f>IF(AND(Formulaire!$H$15=Aéroports!$E257,--ISNUMBER(IFERROR(SEARCH(Formulaire!$H$16,$C257,1),""))=1),MAX(M$1:M256)+1,"")</f>
        <v/>
      </c>
      <c r="N257" s="68" t="str">
        <f>IF(AND(Formulaire!$H$21=Aéroports!$E257,--ISNUMBER(IFERROR(SEARCH(Formulaire!$H$22,$C257,1),""))=1),MAX(N$1:N256)+1,"")</f>
        <v/>
      </c>
      <c r="O257" s="68" t="str">
        <f>IF(AND(Formulaire!$H$27=Aéroports!$E257,--ISNUMBER(IFERROR(SEARCH(Formulaire!$H$28,$C257,1),""))=1),MAX(O$1:O256)+1,"")</f>
        <v/>
      </c>
      <c r="Q257" s="91" t="str">
        <f>IFERROR(INDEX($C$2:$C$5193,MATCH(ROWS(M$2:M257),M$2:M$5193,0)),"")</f>
        <v/>
      </c>
      <c r="R257" s="70" t="str">
        <f>IFERROR(INDEX($C$2:$C$5193,MATCH(ROWS(N$2:N257),N$2:N$5193,0)),"")</f>
        <v/>
      </c>
      <c r="S257" s="92" t="str">
        <f>IFERROR(INDEX($C$2:$C$5193,MATCH(ROWS(O$2:O257),O$2:O$5193,0)),"")</f>
        <v/>
      </c>
    </row>
    <row r="258" spans="1:19" x14ac:dyDescent="0.25">
      <c r="A258" s="69">
        <v>3965</v>
      </c>
      <c r="B258" s="69" t="s">
        <v>623</v>
      </c>
      <c r="C258" s="69" t="s">
        <v>624</v>
      </c>
      <c r="D258" s="69" t="s">
        <v>625</v>
      </c>
      <c r="E258" s="69" t="s">
        <v>22355</v>
      </c>
      <c r="F258" s="69" t="s">
        <v>626</v>
      </c>
      <c r="G258" s="69" t="s">
        <v>627</v>
      </c>
      <c r="H258" s="69">
        <v>40.750399999999999</v>
      </c>
      <c r="I258" s="69">
        <v>43.859299999999998</v>
      </c>
      <c r="J258" s="69">
        <v>5000</v>
      </c>
      <c r="K258" s="69">
        <v>4</v>
      </c>
      <c r="L258" s="69">
        <f>COUNTIFS(Aéroports!$C$2:$C$5193,Aéroports!$C258,Aéroports!$D$2:$D$5193,Aéroports!$D258)</f>
        <v>1</v>
      </c>
      <c r="M258" s="69" t="str">
        <f>IF(AND(Formulaire!$H$15=Aéroports!$E258,--ISNUMBER(IFERROR(SEARCH(Formulaire!$H$16,$C258,1),""))=1),MAX(M$1:M257)+1,"")</f>
        <v/>
      </c>
      <c r="N258" s="69" t="str">
        <f>IF(AND(Formulaire!$H$21=Aéroports!$E258,--ISNUMBER(IFERROR(SEARCH(Formulaire!$H$22,$C258,1),""))=1),MAX(N$1:N257)+1,"")</f>
        <v/>
      </c>
      <c r="O258" s="69" t="str">
        <f>IF(AND(Formulaire!$H$27=Aéroports!$E258,--ISNUMBER(IFERROR(SEARCH(Formulaire!$H$28,$C258,1),""))=1),MAX(O$1:O257)+1,"")</f>
        <v/>
      </c>
      <c r="Q258" s="91" t="str">
        <f>IFERROR(INDEX($C$2:$C$5193,MATCH(ROWS(M$2:M258),M$2:M$5193,0)),"")</f>
        <v/>
      </c>
      <c r="R258" s="70" t="str">
        <f>IFERROR(INDEX($C$2:$C$5193,MATCH(ROWS(N$2:N258),N$2:N$5193,0)),"")</f>
        <v/>
      </c>
      <c r="S258" s="92" t="str">
        <f>IFERROR(INDEX($C$2:$C$5193,MATCH(ROWS(O$2:O258),O$2:O$5193,0)),"")</f>
        <v/>
      </c>
    </row>
    <row r="259" spans="1:19" x14ac:dyDescent="0.25">
      <c r="A259" s="68">
        <v>3964</v>
      </c>
      <c r="B259" s="68" t="s">
        <v>628</v>
      </c>
      <c r="C259" s="68" t="s">
        <v>629</v>
      </c>
      <c r="D259" s="68" t="s">
        <v>625</v>
      </c>
      <c r="E259" s="68" t="s">
        <v>22355</v>
      </c>
      <c r="F259" s="68" t="s">
        <v>630</v>
      </c>
      <c r="G259" s="68" t="s">
        <v>631</v>
      </c>
      <c r="H259" s="68">
        <v>40.147300000000001</v>
      </c>
      <c r="I259" s="68">
        <v>44.395899999999997</v>
      </c>
      <c r="J259" s="68">
        <v>2838</v>
      </c>
      <c r="K259" s="68">
        <v>4</v>
      </c>
      <c r="L259" s="68">
        <f>COUNTIFS(Aéroports!$C$2:$C$5193,Aéroports!$C259,Aéroports!$D$2:$D$5193,Aéroports!$D259)</f>
        <v>1</v>
      </c>
      <c r="M259" s="68" t="str">
        <f>IF(AND(Formulaire!$H$15=Aéroports!$E259,--ISNUMBER(IFERROR(SEARCH(Formulaire!$H$16,$C259,1),""))=1),MAX(M$1:M258)+1,"")</f>
        <v/>
      </c>
      <c r="N259" s="68" t="str">
        <f>IF(AND(Formulaire!$H$21=Aéroports!$E259,--ISNUMBER(IFERROR(SEARCH(Formulaire!$H$22,$C259,1),""))=1),MAX(N$1:N258)+1,"")</f>
        <v/>
      </c>
      <c r="O259" s="68" t="str">
        <f>IF(AND(Formulaire!$H$27=Aéroports!$E259,--ISNUMBER(IFERROR(SEARCH(Formulaire!$H$28,$C259,1),""))=1),MAX(O$1:O258)+1,"")</f>
        <v/>
      </c>
      <c r="Q259" s="91" t="str">
        <f>IFERROR(INDEX($C$2:$C$5193,MATCH(ROWS(M$2:M259),M$2:M$5193,0)),"")</f>
        <v/>
      </c>
      <c r="R259" s="70" t="str">
        <f>IFERROR(INDEX($C$2:$C$5193,MATCH(ROWS(N$2:N259),N$2:N$5193,0)),"")</f>
        <v/>
      </c>
      <c r="S259" s="92" t="str">
        <f>IFERROR(INDEX($C$2:$C$5193,MATCH(ROWS(O$2:O259),O$2:O$5193,0)),"")</f>
        <v/>
      </c>
    </row>
    <row r="260" spans="1:19" x14ac:dyDescent="0.25">
      <c r="A260" s="69">
        <v>2895</v>
      </c>
      <c r="B260" s="69" t="s">
        <v>632</v>
      </c>
      <c r="C260" s="69" t="s">
        <v>633</v>
      </c>
      <c r="D260" s="69" t="s">
        <v>634</v>
      </c>
      <c r="E260" s="69" t="s">
        <v>634</v>
      </c>
      <c r="F260" s="69" t="s">
        <v>635</v>
      </c>
      <c r="G260" s="69" t="s">
        <v>636</v>
      </c>
      <c r="H260" s="69">
        <v>12.5014</v>
      </c>
      <c r="I260" s="69">
        <v>-70.015199999999993</v>
      </c>
      <c r="J260" s="69">
        <v>60</v>
      </c>
      <c r="K260" s="69">
        <v>-4</v>
      </c>
      <c r="L260" s="69">
        <f>COUNTIFS(Aéroports!$C$2:$C$5193,Aéroports!$C260,Aéroports!$D$2:$D$5193,Aéroports!$D260)</f>
        <v>1</v>
      </c>
      <c r="M260" s="69" t="str">
        <f>IF(AND(Formulaire!$H$15=Aéroports!$E260,--ISNUMBER(IFERROR(SEARCH(Formulaire!$H$16,$C260,1),""))=1),MAX(M$1:M259)+1,"")</f>
        <v/>
      </c>
      <c r="N260" s="69" t="str">
        <f>IF(AND(Formulaire!$H$21=Aéroports!$E260,--ISNUMBER(IFERROR(SEARCH(Formulaire!$H$22,$C260,1),""))=1),MAX(N$1:N259)+1,"")</f>
        <v/>
      </c>
      <c r="O260" s="69" t="str">
        <f>IF(AND(Formulaire!$H$27=Aéroports!$E260,--ISNUMBER(IFERROR(SEARCH(Formulaire!$H$28,$C260,1),""))=1),MAX(O$1:O259)+1,"")</f>
        <v/>
      </c>
      <c r="Q260" s="91" t="str">
        <f>IFERROR(INDEX($C$2:$C$5193,MATCH(ROWS(M$2:M260),M$2:M$5193,0)),"")</f>
        <v/>
      </c>
      <c r="R260" s="70" t="str">
        <f>IFERROR(INDEX($C$2:$C$5193,MATCH(ROWS(N$2:N260),N$2:N$5193,0)),"")</f>
        <v/>
      </c>
      <c r="S260" s="92" t="str">
        <f>IFERROR(INDEX($C$2:$C$5193,MATCH(ROWS(O$2:O260),O$2:O$5193,0)),"")</f>
        <v/>
      </c>
    </row>
    <row r="261" spans="1:19" x14ac:dyDescent="0.25">
      <c r="A261" s="68">
        <v>4382</v>
      </c>
      <c r="B261" s="68" t="s">
        <v>10241</v>
      </c>
      <c r="C261" s="68" t="s">
        <v>10242</v>
      </c>
      <c r="D261" s="68" t="s">
        <v>10243</v>
      </c>
      <c r="E261" s="68" t="s">
        <v>22424</v>
      </c>
      <c r="F261" s="68" t="s">
        <v>10244</v>
      </c>
      <c r="G261" s="68" t="s">
        <v>10245</v>
      </c>
      <c r="H261" s="68">
        <v>16.7286</v>
      </c>
      <c r="I261" s="68">
        <v>-169.53399999999999</v>
      </c>
      <c r="J261" s="68">
        <v>7</v>
      </c>
      <c r="K261" s="68">
        <v>-10</v>
      </c>
      <c r="L261" s="68">
        <f>COUNTIFS(Aéroports!$C$2:$C$5193,Aéroports!$C261,Aéroports!$D$2:$D$5193,Aéroports!$D261)</f>
        <v>1</v>
      </c>
      <c r="M261" s="68" t="str">
        <f>IF(AND(Formulaire!$H$15=Aéroports!$E261,--ISNUMBER(IFERROR(SEARCH(Formulaire!$H$16,$C261,1),""))=1),MAX(M$1:M260)+1,"")</f>
        <v/>
      </c>
      <c r="N261" s="68" t="str">
        <f>IF(AND(Formulaire!$H$21=Aéroports!$E261,--ISNUMBER(IFERROR(SEARCH(Formulaire!$H$22,$C261,1),""))=1),MAX(N$1:N260)+1,"")</f>
        <v/>
      </c>
      <c r="O261" s="68" t="str">
        <f>IF(AND(Formulaire!$H$27=Aéroports!$E261,--ISNUMBER(IFERROR(SEARCH(Formulaire!$H$28,$C261,1),""))=1),MAX(O$1:O260)+1,"")</f>
        <v/>
      </c>
      <c r="Q261" s="91" t="str">
        <f>IFERROR(INDEX($C$2:$C$5193,MATCH(ROWS(M$2:M261),M$2:M$5193,0)),"")</f>
        <v/>
      </c>
      <c r="R261" s="70" t="str">
        <f>IFERROR(INDEX($C$2:$C$5193,MATCH(ROWS(N$2:N261),N$2:N$5193,0)),"")</f>
        <v/>
      </c>
      <c r="S261" s="92" t="str">
        <f>IFERROR(INDEX($C$2:$C$5193,MATCH(ROWS(O$2:O261),O$2:O$5193,0)),"")</f>
        <v/>
      </c>
    </row>
    <row r="262" spans="1:19" x14ac:dyDescent="0.25">
      <c r="A262" s="69">
        <v>3341</v>
      </c>
      <c r="B262" s="69" t="s">
        <v>637</v>
      </c>
      <c r="C262" s="69" t="s">
        <v>638</v>
      </c>
      <c r="D262" s="69" t="s">
        <v>639</v>
      </c>
      <c r="E262" s="69" t="s">
        <v>22356</v>
      </c>
      <c r="F262" s="69" t="s">
        <v>640</v>
      </c>
      <c r="G262" s="69" t="s">
        <v>641</v>
      </c>
      <c r="H262" s="69">
        <v>-34.945</v>
      </c>
      <c r="I262" s="69">
        <v>138.53100000000001</v>
      </c>
      <c r="J262" s="69">
        <v>20</v>
      </c>
      <c r="K262" s="69">
        <v>9.5</v>
      </c>
      <c r="L262" s="69">
        <f>COUNTIFS(Aéroports!$C$2:$C$5193,Aéroports!$C262,Aéroports!$D$2:$D$5193,Aéroports!$D262)</f>
        <v>1</v>
      </c>
      <c r="M262" s="69" t="str">
        <f>IF(AND(Formulaire!$H$15=Aéroports!$E262,--ISNUMBER(IFERROR(SEARCH(Formulaire!$H$16,$C262,1),""))=1),MAX(M$1:M261)+1,"")</f>
        <v/>
      </c>
      <c r="N262" s="69" t="str">
        <f>IF(AND(Formulaire!$H$21=Aéroports!$E262,--ISNUMBER(IFERROR(SEARCH(Formulaire!$H$22,$C262,1),""))=1),MAX(N$1:N261)+1,"")</f>
        <v/>
      </c>
      <c r="O262" s="69" t="str">
        <f>IF(AND(Formulaire!$H$27=Aéroports!$E262,--ISNUMBER(IFERROR(SEARCH(Formulaire!$H$28,$C262,1),""))=1),MAX(O$1:O261)+1,"")</f>
        <v/>
      </c>
      <c r="Q262" s="91" t="str">
        <f>IFERROR(INDEX($C$2:$C$5193,MATCH(ROWS(M$2:M262),M$2:M$5193,0)),"")</f>
        <v/>
      </c>
      <c r="R262" s="70" t="str">
        <f>IFERROR(INDEX($C$2:$C$5193,MATCH(ROWS(N$2:N262),N$2:N$5193,0)),"")</f>
        <v/>
      </c>
      <c r="S262" s="92" t="str">
        <f>IFERROR(INDEX($C$2:$C$5193,MATCH(ROWS(O$2:O262),O$2:O$5193,0)),"")</f>
        <v/>
      </c>
    </row>
    <row r="263" spans="1:19" x14ac:dyDescent="0.25">
      <c r="A263" s="68">
        <v>6870</v>
      </c>
      <c r="B263" s="68" t="s">
        <v>642</v>
      </c>
      <c r="C263" s="68" t="s">
        <v>643</v>
      </c>
      <c r="D263" s="68" t="s">
        <v>639</v>
      </c>
      <c r="E263" s="68" t="s">
        <v>22356</v>
      </c>
      <c r="F263" s="68" t="s">
        <v>644</v>
      </c>
      <c r="G263" s="68" t="s">
        <v>645</v>
      </c>
      <c r="H263" s="68">
        <v>-20.276109999999999</v>
      </c>
      <c r="I263" s="68">
        <v>148.755</v>
      </c>
      <c r="J263" s="68">
        <v>40</v>
      </c>
      <c r="K263" s="68">
        <v>10</v>
      </c>
      <c r="L263" s="68">
        <f>COUNTIFS(Aéroports!$C$2:$C$5193,Aéroports!$C263,Aéroports!$D$2:$D$5193,Aéroports!$D263)</f>
        <v>1</v>
      </c>
      <c r="M263" s="68" t="str">
        <f>IF(AND(Formulaire!$H$15=Aéroports!$E263,--ISNUMBER(IFERROR(SEARCH(Formulaire!$H$16,$C263,1),""))=1),MAX(M$1:M262)+1,"")</f>
        <v/>
      </c>
      <c r="N263" s="68" t="str">
        <f>IF(AND(Formulaire!$H$21=Aéroports!$E263,--ISNUMBER(IFERROR(SEARCH(Formulaire!$H$22,$C263,1),""))=1),MAX(N$1:N262)+1,"")</f>
        <v/>
      </c>
      <c r="O263" s="68" t="str">
        <f>IF(AND(Formulaire!$H$27=Aéroports!$E263,--ISNUMBER(IFERROR(SEARCH(Formulaire!$H$28,$C263,1),""))=1),MAX(O$1:O262)+1,"")</f>
        <v/>
      </c>
      <c r="Q263" s="91" t="str">
        <f>IFERROR(INDEX($C$2:$C$5193,MATCH(ROWS(M$2:M263),M$2:M$5193,0)),"")</f>
        <v/>
      </c>
      <c r="R263" s="70" t="str">
        <f>IFERROR(INDEX($C$2:$C$5193,MATCH(ROWS(N$2:N263),N$2:N$5193,0)),"")</f>
        <v/>
      </c>
      <c r="S263" s="92" t="str">
        <f>IFERROR(INDEX($C$2:$C$5193,MATCH(ROWS(O$2:O263),O$2:O$5193,0)),"")</f>
        <v/>
      </c>
    </row>
    <row r="264" spans="1:19" x14ac:dyDescent="0.25">
      <c r="A264" s="69">
        <v>6235</v>
      </c>
      <c r="B264" s="69" t="s">
        <v>646</v>
      </c>
      <c r="C264" s="69" t="s">
        <v>647</v>
      </c>
      <c r="D264" s="69" t="s">
        <v>639</v>
      </c>
      <c r="E264" s="69" t="s">
        <v>22356</v>
      </c>
      <c r="F264" s="69" t="s">
        <v>648</v>
      </c>
      <c r="G264" s="69" t="s">
        <v>649</v>
      </c>
      <c r="H264" s="69">
        <v>-34.943300000000001</v>
      </c>
      <c r="I264" s="69">
        <v>117.809</v>
      </c>
      <c r="J264" s="69">
        <v>233</v>
      </c>
      <c r="K264" s="69">
        <v>8</v>
      </c>
      <c r="L264" s="69">
        <f>COUNTIFS(Aéroports!$C$2:$C$5193,Aéroports!$C264,Aéroports!$D$2:$D$5193,Aéroports!$D264)</f>
        <v>1</v>
      </c>
      <c r="M264" s="69" t="str">
        <f>IF(AND(Formulaire!$H$15=Aéroports!$E264,--ISNUMBER(IFERROR(SEARCH(Formulaire!$H$16,$C264,1),""))=1),MAX(M$1:M263)+1,"")</f>
        <v/>
      </c>
      <c r="N264" s="69" t="str">
        <f>IF(AND(Formulaire!$H$21=Aéroports!$E264,--ISNUMBER(IFERROR(SEARCH(Formulaire!$H$22,$C264,1),""))=1),MAX(N$1:N263)+1,"")</f>
        <v/>
      </c>
      <c r="O264" s="69" t="str">
        <f>IF(AND(Formulaire!$H$27=Aéroports!$E264,--ISNUMBER(IFERROR(SEARCH(Formulaire!$H$28,$C264,1),""))=1),MAX(O$1:O263)+1,"")</f>
        <v/>
      </c>
      <c r="Q264" s="91" t="str">
        <f>IFERROR(INDEX($C$2:$C$5193,MATCH(ROWS(M$2:M264),M$2:M$5193,0)),"")</f>
        <v/>
      </c>
      <c r="R264" s="70" t="str">
        <f>IFERROR(INDEX($C$2:$C$5193,MATCH(ROWS(N$2:N264),N$2:N$5193,0)),"")</f>
        <v/>
      </c>
      <c r="S264" s="92" t="str">
        <f>IFERROR(INDEX($C$2:$C$5193,MATCH(ROWS(O$2:O264),O$2:O$5193,0)),"")</f>
        <v/>
      </c>
    </row>
    <row r="265" spans="1:19" x14ac:dyDescent="0.25">
      <c r="A265" s="68">
        <v>3333</v>
      </c>
      <c r="B265" s="68" t="s">
        <v>650</v>
      </c>
      <c r="C265" s="68" t="s">
        <v>651</v>
      </c>
      <c r="D265" s="68" t="s">
        <v>639</v>
      </c>
      <c r="E265" s="68" t="s">
        <v>22356</v>
      </c>
      <c r="F265" s="68" t="s">
        <v>652</v>
      </c>
      <c r="G265" s="68" t="s">
        <v>653</v>
      </c>
      <c r="H265" s="68">
        <v>-36.067799999999998</v>
      </c>
      <c r="I265" s="68">
        <v>146.958</v>
      </c>
      <c r="J265" s="68">
        <v>539</v>
      </c>
      <c r="K265" s="68">
        <v>10</v>
      </c>
      <c r="L265" s="68">
        <f>COUNTIFS(Aéroports!$C$2:$C$5193,Aéroports!$C265,Aéroports!$D$2:$D$5193,Aéroports!$D265)</f>
        <v>1</v>
      </c>
      <c r="M265" s="68" t="str">
        <f>IF(AND(Formulaire!$H$15=Aéroports!$E265,--ISNUMBER(IFERROR(SEARCH(Formulaire!$H$16,$C265,1),""))=1),MAX(M$1:M264)+1,"")</f>
        <v/>
      </c>
      <c r="N265" s="68" t="str">
        <f>IF(AND(Formulaire!$H$21=Aéroports!$E265,--ISNUMBER(IFERROR(SEARCH(Formulaire!$H$22,$C265,1),""))=1),MAX(N$1:N264)+1,"")</f>
        <v/>
      </c>
      <c r="O265" s="68" t="str">
        <f>IF(AND(Formulaire!$H$27=Aéroports!$E265,--ISNUMBER(IFERROR(SEARCH(Formulaire!$H$28,$C265,1),""))=1),MAX(O$1:O264)+1,"")</f>
        <v/>
      </c>
      <c r="Q265" s="91" t="str">
        <f>IFERROR(INDEX($C$2:$C$5193,MATCH(ROWS(M$2:M265),M$2:M$5193,0)),"")</f>
        <v/>
      </c>
      <c r="R265" s="70" t="str">
        <f>IFERROR(INDEX($C$2:$C$5193,MATCH(ROWS(N$2:N265),N$2:N$5193,0)),"")</f>
        <v/>
      </c>
      <c r="S265" s="92" t="str">
        <f>IFERROR(INDEX($C$2:$C$5193,MATCH(ROWS(O$2:O265),O$2:O$5193,0)),"")</f>
        <v/>
      </c>
    </row>
    <row r="266" spans="1:19" x14ac:dyDescent="0.25">
      <c r="A266" s="69">
        <v>3319</v>
      </c>
      <c r="B266" s="69" t="s">
        <v>654</v>
      </c>
      <c r="C266" s="69" t="s">
        <v>655</v>
      </c>
      <c r="D266" s="69" t="s">
        <v>639</v>
      </c>
      <c r="E266" s="69" t="s">
        <v>22356</v>
      </c>
      <c r="F266" s="69" t="s">
        <v>656</v>
      </c>
      <c r="G266" s="69" t="s">
        <v>657</v>
      </c>
      <c r="H266" s="69">
        <v>-23.806699999999999</v>
      </c>
      <c r="I266" s="69">
        <v>133.90199999999999</v>
      </c>
      <c r="J266" s="69">
        <v>1789</v>
      </c>
      <c r="K266" s="69">
        <v>9.5</v>
      </c>
      <c r="L266" s="69">
        <f>COUNTIFS(Aéroports!$C$2:$C$5193,Aéroports!$C266,Aéroports!$D$2:$D$5193,Aéroports!$D266)</f>
        <v>1</v>
      </c>
      <c r="M266" s="69" t="str">
        <f>IF(AND(Formulaire!$H$15=Aéroports!$E266,--ISNUMBER(IFERROR(SEARCH(Formulaire!$H$16,$C266,1),""))=1),MAX(M$1:M265)+1,"")</f>
        <v/>
      </c>
      <c r="N266" s="69" t="str">
        <f>IF(AND(Formulaire!$H$21=Aéroports!$E266,--ISNUMBER(IFERROR(SEARCH(Formulaire!$H$22,$C266,1),""))=1),MAX(N$1:N265)+1,"")</f>
        <v/>
      </c>
      <c r="O266" s="69" t="str">
        <f>IF(AND(Formulaire!$H$27=Aéroports!$E266,--ISNUMBER(IFERROR(SEARCH(Formulaire!$H$28,$C266,1),""))=1),MAX(O$1:O265)+1,"")</f>
        <v/>
      </c>
      <c r="Q266" s="91" t="str">
        <f>IFERROR(INDEX($C$2:$C$5193,MATCH(ROWS(M$2:M266),M$2:M$5193,0)),"")</f>
        <v/>
      </c>
      <c r="R266" s="70" t="str">
        <f>IFERROR(INDEX($C$2:$C$5193,MATCH(ROWS(N$2:N266),N$2:N$5193,0)),"")</f>
        <v/>
      </c>
      <c r="S266" s="92" t="str">
        <f>IFERROR(INDEX($C$2:$C$5193,MATCH(ROWS(O$2:O266),O$2:O$5193,0)),"")</f>
        <v/>
      </c>
    </row>
    <row r="267" spans="1:19" x14ac:dyDescent="0.25">
      <c r="A267" s="68">
        <v>12011</v>
      </c>
      <c r="B267" s="68" t="s">
        <v>658</v>
      </c>
      <c r="C267" s="68" t="s">
        <v>659</v>
      </c>
      <c r="D267" s="68" t="s">
        <v>639</v>
      </c>
      <c r="E267" s="68" t="s">
        <v>22356</v>
      </c>
      <c r="F267" s="68" t="s">
        <v>660</v>
      </c>
      <c r="G267" s="68" t="s">
        <v>661</v>
      </c>
      <c r="H267" s="68">
        <v>-23.646100000000001</v>
      </c>
      <c r="I267" s="68">
        <v>146.584</v>
      </c>
      <c r="J267" s="68">
        <v>1255</v>
      </c>
      <c r="K267" s="68" t="s">
        <v>340</v>
      </c>
      <c r="L267" s="68">
        <f>COUNTIFS(Aéroports!$C$2:$C$5193,Aéroports!$C267,Aéroports!$D$2:$D$5193,Aéroports!$D267)</f>
        <v>1</v>
      </c>
      <c r="M267" s="68" t="str">
        <f>IF(AND(Formulaire!$H$15=Aéroports!$E267,--ISNUMBER(IFERROR(SEARCH(Formulaire!$H$16,$C267,1),""))=1),MAX(M$1:M266)+1,"")</f>
        <v/>
      </c>
      <c r="N267" s="68" t="str">
        <f>IF(AND(Formulaire!$H$21=Aéroports!$E267,--ISNUMBER(IFERROR(SEARCH(Formulaire!$H$22,$C267,1),""))=1),MAX(N$1:N266)+1,"")</f>
        <v/>
      </c>
      <c r="O267" s="68" t="str">
        <f>IF(AND(Formulaire!$H$27=Aéroports!$E267,--ISNUMBER(IFERROR(SEARCH(Formulaire!$H$28,$C267,1),""))=1),MAX(O$1:O266)+1,"")</f>
        <v/>
      </c>
      <c r="Q267" s="91" t="str">
        <f>IFERROR(INDEX($C$2:$C$5193,MATCH(ROWS(M$2:M267),M$2:M$5193,0)),"")</f>
        <v/>
      </c>
      <c r="R267" s="70" t="str">
        <f>IFERROR(INDEX($C$2:$C$5193,MATCH(ROWS(N$2:N267),N$2:N$5193,0)),"")</f>
        <v/>
      </c>
      <c r="S267" s="92" t="str">
        <f>IFERROR(INDEX($C$2:$C$5193,MATCH(ROWS(O$2:O267),O$2:O$5193,0)),"")</f>
        <v/>
      </c>
    </row>
    <row r="268" spans="1:19" x14ac:dyDescent="0.25">
      <c r="A268" s="69">
        <v>3318</v>
      </c>
      <c r="B268" s="69" t="s">
        <v>662</v>
      </c>
      <c r="C268" s="69" t="s">
        <v>663</v>
      </c>
      <c r="D268" s="69" t="s">
        <v>639</v>
      </c>
      <c r="E268" s="69" t="s">
        <v>22356</v>
      </c>
      <c r="F268" s="69" t="s">
        <v>664</v>
      </c>
      <c r="G268" s="69" t="s">
        <v>665</v>
      </c>
      <c r="H268" s="69">
        <v>-10.950799999999999</v>
      </c>
      <c r="I268" s="69">
        <v>142.459</v>
      </c>
      <c r="J268" s="69">
        <v>34</v>
      </c>
      <c r="K268" s="69">
        <v>10</v>
      </c>
      <c r="L268" s="69">
        <f>COUNTIFS(Aéroports!$C$2:$C$5193,Aéroports!$C268,Aéroports!$D$2:$D$5193,Aéroports!$D268)</f>
        <v>1</v>
      </c>
      <c r="M268" s="69" t="str">
        <f>IF(AND(Formulaire!$H$15=Aéroports!$E268,--ISNUMBER(IFERROR(SEARCH(Formulaire!$H$16,$C268,1),""))=1),MAX(M$1:M267)+1,"")</f>
        <v/>
      </c>
      <c r="N268" s="69" t="str">
        <f>IF(AND(Formulaire!$H$21=Aéroports!$E268,--ISNUMBER(IFERROR(SEARCH(Formulaire!$H$22,$C268,1),""))=1),MAX(N$1:N267)+1,"")</f>
        <v/>
      </c>
      <c r="O268" s="69" t="str">
        <f>IF(AND(Formulaire!$H$27=Aéroports!$E268,--ISNUMBER(IFERROR(SEARCH(Formulaire!$H$28,$C268,1),""))=1),MAX(O$1:O267)+1,"")</f>
        <v/>
      </c>
      <c r="Q268" s="91" t="str">
        <f>IFERROR(INDEX($C$2:$C$5193,MATCH(ROWS(M$2:M268),M$2:M$5193,0)),"")</f>
        <v/>
      </c>
      <c r="R268" s="70" t="str">
        <f>IFERROR(INDEX($C$2:$C$5193,MATCH(ROWS(N$2:N268),N$2:N$5193,0)),"")</f>
        <v/>
      </c>
      <c r="S268" s="92" t="str">
        <f>IFERROR(INDEX($C$2:$C$5193,MATCH(ROWS(O$2:O268),O$2:O$5193,0)),"")</f>
        <v/>
      </c>
    </row>
    <row r="269" spans="1:19" x14ac:dyDescent="0.25">
      <c r="A269" s="68">
        <v>12012</v>
      </c>
      <c r="B269" s="68" t="s">
        <v>1551</v>
      </c>
      <c r="C269" s="68" t="s">
        <v>22552</v>
      </c>
      <c r="D269" s="68" t="s">
        <v>639</v>
      </c>
      <c r="E269" s="68" t="s">
        <v>22356</v>
      </c>
      <c r="F269" s="68" t="s">
        <v>1552</v>
      </c>
      <c r="G269" s="68" t="s">
        <v>1553</v>
      </c>
      <c r="H269" s="68">
        <v>-37.309399999999997</v>
      </c>
      <c r="I269" s="68">
        <v>142.989</v>
      </c>
      <c r="J269" s="68">
        <v>1008</v>
      </c>
      <c r="K269" s="68" t="s">
        <v>340</v>
      </c>
      <c r="L269" s="68">
        <f>COUNTIFS(Aéroports!$C$2:$C$5193,Aéroports!$C269,Aéroports!$D$2:$D$5193,Aéroports!$D269)</f>
        <v>1</v>
      </c>
      <c r="M269" s="68" t="str">
        <f>IF(AND(Formulaire!$H$15=Aéroports!$E269,--ISNUMBER(IFERROR(SEARCH(Formulaire!$H$16,$C269,1),""))=1),MAX(M$1:M268)+1,"")</f>
        <v/>
      </c>
      <c r="N269" s="68" t="str">
        <f>IF(AND(Formulaire!$H$21=Aéroports!$E269,--ISNUMBER(IFERROR(SEARCH(Formulaire!$H$22,$C269,1),""))=1),MAX(N$1:N268)+1,"")</f>
        <v/>
      </c>
      <c r="O269" s="68" t="str">
        <f>IF(AND(Formulaire!$H$27=Aéroports!$E269,--ISNUMBER(IFERROR(SEARCH(Formulaire!$H$28,$C269,1),""))=1),MAX(O$1:O268)+1,"")</f>
        <v/>
      </c>
      <c r="Q269" s="91" t="str">
        <f>IFERROR(INDEX($C$2:$C$5193,MATCH(ROWS(M$2:M269),M$2:M$5193,0)),"")</f>
        <v/>
      </c>
      <c r="R269" s="70" t="str">
        <f>IFERROR(INDEX($C$2:$C$5193,MATCH(ROWS(N$2:N269),N$2:N$5193,0)),"")</f>
        <v/>
      </c>
      <c r="S269" s="92" t="str">
        <f>IFERROR(INDEX($C$2:$C$5193,MATCH(ROWS(O$2:O269),O$2:O$5193,0)),"")</f>
        <v/>
      </c>
    </row>
    <row r="270" spans="1:19" x14ac:dyDescent="0.25">
      <c r="A270" s="69">
        <v>6236</v>
      </c>
      <c r="B270" s="69" t="s">
        <v>666</v>
      </c>
      <c r="C270" s="69" t="s">
        <v>667</v>
      </c>
      <c r="D270" s="69" t="s">
        <v>639</v>
      </c>
      <c r="E270" s="69" t="s">
        <v>22356</v>
      </c>
      <c r="F270" s="69" t="s">
        <v>668</v>
      </c>
      <c r="G270" s="69" t="s">
        <v>669</v>
      </c>
      <c r="H270" s="69">
        <v>-16.636900000000001</v>
      </c>
      <c r="I270" s="69">
        <v>128.45099999999999</v>
      </c>
      <c r="J270" s="69">
        <v>522</v>
      </c>
      <c r="K270" s="69">
        <v>8</v>
      </c>
      <c r="L270" s="69">
        <f>COUNTIFS(Aéroports!$C$2:$C$5193,Aéroports!$C270,Aéroports!$D$2:$D$5193,Aéroports!$D270)</f>
        <v>1</v>
      </c>
      <c r="M270" s="69" t="str">
        <f>IF(AND(Formulaire!$H$15=Aéroports!$E270,--ISNUMBER(IFERROR(SEARCH(Formulaire!$H$16,$C270,1),""))=1),MAX(M$1:M269)+1,"")</f>
        <v/>
      </c>
      <c r="N270" s="69" t="str">
        <f>IF(AND(Formulaire!$H$21=Aéroports!$E270,--ISNUMBER(IFERROR(SEARCH(Formulaire!$H$22,$C270,1),""))=1),MAX(N$1:N269)+1,"")</f>
        <v/>
      </c>
      <c r="O270" s="69" t="str">
        <f>IF(AND(Formulaire!$H$27=Aéroports!$E270,--ISNUMBER(IFERROR(SEARCH(Formulaire!$H$28,$C270,1),""))=1),MAX(O$1:O269)+1,"")</f>
        <v/>
      </c>
      <c r="Q270" s="91" t="str">
        <f>IFERROR(INDEX($C$2:$C$5193,MATCH(ROWS(M$2:M270),M$2:M$5193,0)),"")</f>
        <v/>
      </c>
      <c r="R270" s="70" t="str">
        <f>IFERROR(INDEX($C$2:$C$5193,MATCH(ROWS(N$2:N270),N$2:N$5193,0)),"")</f>
        <v/>
      </c>
      <c r="S270" s="92" t="str">
        <f>IFERROR(INDEX($C$2:$C$5193,MATCH(ROWS(O$2:O270),O$2:O$5193,0)),"")</f>
        <v/>
      </c>
    </row>
    <row r="271" spans="1:19" x14ac:dyDescent="0.25">
      <c r="A271" s="68">
        <v>4062</v>
      </c>
      <c r="B271" s="68" t="s">
        <v>673</v>
      </c>
      <c r="C271" s="68" t="s">
        <v>674</v>
      </c>
      <c r="D271" s="68" t="s">
        <v>639</v>
      </c>
      <c r="E271" s="68" t="s">
        <v>22356</v>
      </c>
      <c r="F271" s="68" t="s">
        <v>675</v>
      </c>
      <c r="G271" s="68" t="s">
        <v>676</v>
      </c>
      <c r="H271" s="68">
        <v>-30.528099999999998</v>
      </c>
      <c r="I271" s="68">
        <v>151.61699999999999</v>
      </c>
      <c r="J271" s="68">
        <v>3556</v>
      </c>
      <c r="K271" s="68">
        <v>10</v>
      </c>
      <c r="L271" s="68">
        <f>COUNTIFS(Aéroports!$C$2:$C$5193,Aéroports!$C271,Aéroports!$D$2:$D$5193,Aéroports!$D271)</f>
        <v>1</v>
      </c>
      <c r="M271" s="68" t="str">
        <f>IF(AND(Formulaire!$H$15=Aéroports!$E271,--ISNUMBER(IFERROR(SEARCH(Formulaire!$H$16,$C271,1),""))=1),MAX(M$1:M270)+1,"")</f>
        <v/>
      </c>
      <c r="N271" s="68" t="str">
        <f>IF(AND(Formulaire!$H$21=Aéroports!$E271,--ISNUMBER(IFERROR(SEARCH(Formulaire!$H$22,$C271,1),""))=1),MAX(N$1:N270)+1,"")</f>
        <v/>
      </c>
      <c r="O271" s="68" t="str">
        <f>IF(AND(Formulaire!$H$27=Aéroports!$E271,--ISNUMBER(IFERROR(SEARCH(Formulaire!$H$28,$C271,1),""))=1),MAX(O$1:O270)+1,"")</f>
        <v/>
      </c>
      <c r="Q271" s="91" t="str">
        <f>IFERROR(INDEX($C$2:$C$5193,MATCH(ROWS(M$2:M271),M$2:M$5193,0)),"")</f>
        <v/>
      </c>
      <c r="R271" s="70" t="str">
        <f>IFERROR(INDEX($C$2:$C$5193,MATCH(ROWS(N$2:N271),N$2:N$5193,0)),"")</f>
        <v/>
      </c>
      <c r="S271" s="92" t="str">
        <f>IFERROR(INDEX($C$2:$C$5193,MATCH(ROWS(O$2:O271),O$2:O$5193,0)),"")</f>
        <v/>
      </c>
    </row>
    <row r="272" spans="1:19" x14ac:dyDescent="0.25">
      <c r="A272" s="69">
        <v>6237</v>
      </c>
      <c r="B272" s="69" t="s">
        <v>677</v>
      </c>
      <c r="C272" s="69" t="s">
        <v>678</v>
      </c>
      <c r="D272" s="69" t="s">
        <v>639</v>
      </c>
      <c r="E272" s="69" t="s">
        <v>22356</v>
      </c>
      <c r="F272" s="69" t="s">
        <v>679</v>
      </c>
      <c r="G272" s="69" t="s">
        <v>680</v>
      </c>
      <c r="H272" s="69">
        <v>-13.35407</v>
      </c>
      <c r="I272" s="69">
        <v>141.72069999999999</v>
      </c>
      <c r="J272" s="69">
        <v>31</v>
      </c>
      <c r="K272" s="69">
        <v>10</v>
      </c>
      <c r="L272" s="69">
        <f>COUNTIFS(Aéroports!$C$2:$C$5193,Aéroports!$C272,Aéroports!$D$2:$D$5193,Aéroports!$D272)</f>
        <v>1</v>
      </c>
      <c r="M272" s="69" t="str">
        <f>IF(AND(Formulaire!$H$15=Aéroports!$E272,--ISNUMBER(IFERROR(SEARCH(Formulaire!$H$16,$C272,1),""))=1),MAX(M$1:M271)+1,"")</f>
        <v/>
      </c>
      <c r="N272" s="69" t="str">
        <f>IF(AND(Formulaire!$H$21=Aéroports!$E272,--ISNUMBER(IFERROR(SEARCH(Formulaire!$H$22,$C272,1),""))=1),MAX(N$1:N271)+1,"")</f>
        <v/>
      </c>
      <c r="O272" s="69" t="str">
        <f>IF(AND(Formulaire!$H$27=Aéroports!$E272,--ISNUMBER(IFERROR(SEARCH(Formulaire!$H$28,$C272,1),""))=1),MAX(O$1:O271)+1,"")</f>
        <v/>
      </c>
      <c r="Q272" s="91" t="str">
        <f>IFERROR(INDEX($C$2:$C$5193,MATCH(ROWS(M$2:M272),M$2:M$5193,0)),"")</f>
        <v/>
      </c>
      <c r="R272" s="70" t="str">
        <f>IFERROR(INDEX($C$2:$C$5193,MATCH(ROWS(N$2:N272),N$2:N$5193,0)),"")</f>
        <v/>
      </c>
      <c r="S272" s="92" t="str">
        <f>IFERROR(INDEX($C$2:$C$5193,MATCH(ROWS(O$2:O272),O$2:O$5193,0)),"")</f>
        <v/>
      </c>
    </row>
    <row r="273" spans="1:19" x14ac:dyDescent="0.25">
      <c r="A273" s="68">
        <v>3332</v>
      </c>
      <c r="B273" s="68" t="s">
        <v>681</v>
      </c>
      <c r="C273" s="68" t="s">
        <v>682</v>
      </c>
      <c r="D273" s="68" t="s">
        <v>639</v>
      </c>
      <c r="E273" s="68" t="s">
        <v>22356</v>
      </c>
      <c r="F273" s="68" t="s">
        <v>683</v>
      </c>
      <c r="G273" s="68" t="s">
        <v>684</v>
      </c>
      <c r="H273" s="68">
        <v>-38.039400000000001</v>
      </c>
      <c r="I273" s="68">
        <v>144.46899999999999</v>
      </c>
      <c r="J273" s="68">
        <v>35</v>
      </c>
      <c r="K273" s="68">
        <v>10</v>
      </c>
      <c r="L273" s="68">
        <f>COUNTIFS(Aéroports!$C$2:$C$5193,Aéroports!$C273,Aéroports!$D$2:$D$5193,Aéroports!$D273)</f>
        <v>1</v>
      </c>
      <c r="M273" s="68" t="str">
        <f>IF(AND(Formulaire!$H$15=Aéroports!$E273,--ISNUMBER(IFERROR(SEARCH(Formulaire!$H$16,$C273,1),""))=1),MAX(M$1:M272)+1,"")</f>
        <v/>
      </c>
      <c r="N273" s="68" t="str">
        <f>IF(AND(Formulaire!$H$21=Aéroports!$E273,--ISNUMBER(IFERROR(SEARCH(Formulaire!$H$22,$C273,1),""))=1),MAX(N$1:N272)+1,"")</f>
        <v/>
      </c>
      <c r="O273" s="68" t="str">
        <f>IF(AND(Formulaire!$H$27=Aéroports!$E273,--ISNUMBER(IFERROR(SEARCH(Formulaire!$H$28,$C273,1),""))=1),MAX(O$1:O272)+1,"")</f>
        <v/>
      </c>
      <c r="Q273" s="91" t="str">
        <f>IFERROR(INDEX($C$2:$C$5193,MATCH(ROWS(M$2:M273),M$2:M$5193,0)),"")</f>
        <v/>
      </c>
      <c r="R273" s="70" t="str">
        <f>IFERROR(INDEX($C$2:$C$5193,MATCH(ROWS(N$2:N273),N$2:N$5193,0)),"")</f>
        <v/>
      </c>
      <c r="S273" s="92" t="str">
        <f>IFERROR(INDEX($C$2:$C$5193,MATCH(ROWS(O$2:O273),O$2:O$5193,0)),"")</f>
        <v/>
      </c>
    </row>
    <row r="274" spans="1:19" x14ac:dyDescent="0.25">
      <c r="A274" s="69">
        <v>6239</v>
      </c>
      <c r="B274" s="69" t="s">
        <v>685</v>
      </c>
      <c r="C274" s="69" t="s">
        <v>686</v>
      </c>
      <c r="D274" s="69" t="s">
        <v>639</v>
      </c>
      <c r="E274" s="69" t="s">
        <v>22356</v>
      </c>
      <c r="F274" s="69" t="s">
        <v>687</v>
      </c>
      <c r="G274" s="69" t="s">
        <v>688</v>
      </c>
      <c r="H274" s="69">
        <v>-10.15</v>
      </c>
      <c r="I274" s="69">
        <v>142.17339999999999</v>
      </c>
      <c r="J274" s="69">
        <v>14</v>
      </c>
      <c r="K274" s="69">
        <v>10</v>
      </c>
      <c r="L274" s="69">
        <f>COUNTIFS(Aéroports!$C$2:$C$5193,Aéroports!$C274,Aéroports!$D$2:$D$5193,Aéroports!$D274)</f>
        <v>1</v>
      </c>
      <c r="M274" s="69" t="str">
        <f>IF(AND(Formulaire!$H$15=Aéroports!$E274,--ISNUMBER(IFERROR(SEARCH(Formulaire!$H$16,$C274,1),""))=1),MAX(M$1:M273)+1,"")</f>
        <v/>
      </c>
      <c r="N274" s="69" t="str">
        <f>IF(AND(Formulaire!$H$21=Aéroports!$E274,--ISNUMBER(IFERROR(SEARCH(Formulaire!$H$22,$C274,1),""))=1),MAX(N$1:N273)+1,"")</f>
        <v/>
      </c>
      <c r="O274" s="69" t="str">
        <f>IF(AND(Formulaire!$H$27=Aéroports!$E274,--ISNUMBER(IFERROR(SEARCH(Formulaire!$H$28,$C274,1),""))=1),MAX(O$1:O273)+1,"")</f>
        <v/>
      </c>
      <c r="Q274" s="91" t="str">
        <f>IFERROR(INDEX($C$2:$C$5193,MATCH(ROWS(M$2:M274),M$2:M$5193,0)),"")</f>
        <v/>
      </c>
      <c r="R274" s="70" t="str">
        <f>IFERROR(INDEX($C$2:$C$5193,MATCH(ROWS(N$2:N274),N$2:N$5193,0)),"")</f>
        <v/>
      </c>
      <c r="S274" s="92" t="str">
        <f>IFERROR(INDEX($C$2:$C$5193,MATCH(ROWS(O$2:O274),O$2:O$5193,0)),"")</f>
        <v/>
      </c>
    </row>
    <row r="275" spans="1:19" x14ac:dyDescent="0.25">
      <c r="A275" s="68">
        <v>9402</v>
      </c>
      <c r="B275" s="68" t="s">
        <v>689</v>
      </c>
      <c r="C275" s="68" t="s">
        <v>690</v>
      </c>
      <c r="D275" s="68" t="s">
        <v>639</v>
      </c>
      <c r="E275" s="68" t="s">
        <v>22356</v>
      </c>
      <c r="F275" s="68" t="s">
        <v>691</v>
      </c>
      <c r="G275" s="68" t="s">
        <v>692</v>
      </c>
      <c r="H275" s="68">
        <v>-37.887500000000003</v>
      </c>
      <c r="I275" s="68">
        <v>147.56800000000001</v>
      </c>
      <c r="J275" s="68">
        <v>165</v>
      </c>
      <c r="K275" s="68">
        <v>10</v>
      </c>
      <c r="L275" s="68">
        <f>COUNTIFS(Aéroports!$C$2:$C$5193,Aéroports!$C275,Aéroports!$D$2:$D$5193,Aéroports!$D275)</f>
        <v>1</v>
      </c>
      <c r="M275" s="68" t="str">
        <f>IF(AND(Formulaire!$H$15=Aéroports!$E275,--ISNUMBER(IFERROR(SEARCH(Formulaire!$H$16,$C275,1),""))=1),MAX(M$1:M274)+1,"")</f>
        <v/>
      </c>
      <c r="N275" s="68" t="str">
        <f>IF(AND(Formulaire!$H$21=Aéroports!$E275,--ISNUMBER(IFERROR(SEARCH(Formulaire!$H$22,$C275,1),""))=1),MAX(N$1:N274)+1,"")</f>
        <v/>
      </c>
      <c r="O275" s="68" t="str">
        <f>IF(AND(Formulaire!$H$27=Aéroports!$E275,--ISNUMBER(IFERROR(SEARCH(Formulaire!$H$28,$C275,1),""))=1),MAX(O$1:O274)+1,"")</f>
        <v/>
      </c>
      <c r="Q275" s="91" t="str">
        <f>IFERROR(INDEX($C$2:$C$5193,MATCH(ROWS(M$2:M275),M$2:M$5193,0)),"")</f>
        <v/>
      </c>
      <c r="R275" s="70" t="str">
        <f>IFERROR(INDEX($C$2:$C$5193,MATCH(ROWS(N$2:N275),N$2:N$5193,0)),"")</f>
        <v/>
      </c>
      <c r="S275" s="92" t="str">
        <f>IFERROR(INDEX($C$2:$C$5193,MATCH(ROWS(O$2:O275),O$2:O$5193,0)),"")</f>
        <v/>
      </c>
    </row>
    <row r="276" spans="1:19" x14ac:dyDescent="0.25">
      <c r="A276" s="69">
        <v>4291</v>
      </c>
      <c r="B276" s="69" t="s">
        <v>693</v>
      </c>
      <c r="C276" s="69" t="s">
        <v>694</v>
      </c>
      <c r="D276" s="69" t="s">
        <v>639</v>
      </c>
      <c r="E276" s="69" t="s">
        <v>22356</v>
      </c>
      <c r="F276" s="69" t="s">
        <v>695</v>
      </c>
      <c r="G276" s="69" t="s">
        <v>696</v>
      </c>
      <c r="H276" s="69">
        <v>-28.8339</v>
      </c>
      <c r="I276" s="69">
        <v>153.56200000000001</v>
      </c>
      <c r="J276" s="69">
        <v>7</v>
      </c>
      <c r="K276" s="69">
        <v>10</v>
      </c>
      <c r="L276" s="69">
        <f>COUNTIFS(Aéroports!$C$2:$C$5193,Aéroports!$C276,Aéroports!$D$2:$D$5193,Aéroports!$D276)</f>
        <v>1</v>
      </c>
      <c r="M276" s="69" t="str">
        <f>IF(AND(Formulaire!$H$15=Aéroports!$E276,--ISNUMBER(IFERROR(SEARCH(Formulaire!$H$16,$C276,1),""))=1),MAX(M$1:M275)+1,"")</f>
        <v/>
      </c>
      <c r="N276" s="69" t="str">
        <f>IF(AND(Formulaire!$H$21=Aéroports!$E276,--ISNUMBER(IFERROR(SEARCH(Formulaire!$H$22,$C276,1),""))=1),MAX(N$1:N275)+1,"")</f>
        <v/>
      </c>
      <c r="O276" s="69" t="str">
        <f>IF(AND(Formulaire!$H$27=Aéroports!$E276,--ISNUMBER(IFERROR(SEARCH(Formulaire!$H$28,$C276,1),""))=1),MAX(O$1:O275)+1,"")</f>
        <v/>
      </c>
      <c r="Q276" s="91" t="str">
        <f>IFERROR(INDEX($C$2:$C$5193,MATCH(ROWS(M$2:M276),M$2:M$5193,0)),"")</f>
        <v/>
      </c>
      <c r="R276" s="70" t="str">
        <f>IFERROR(INDEX($C$2:$C$5193,MATCH(ROWS(N$2:N276),N$2:N$5193,0)),"")</f>
        <v/>
      </c>
      <c r="S276" s="92" t="str">
        <f>IFERROR(INDEX($C$2:$C$5193,MATCH(ROWS(O$2:O276),O$2:O$5193,0)),"")</f>
        <v/>
      </c>
    </row>
    <row r="277" spans="1:19" x14ac:dyDescent="0.25">
      <c r="A277" s="68">
        <v>12014</v>
      </c>
      <c r="B277" s="68" t="s">
        <v>1560</v>
      </c>
      <c r="C277" s="68" t="s">
        <v>22555</v>
      </c>
      <c r="D277" s="68" t="s">
        <v>639</v>
      </c>
      <c r="E277" s="68" t="s">
        <v>22356</v>
      </c>
      <c r="F277" s="68" t="s">
        <v>1561</v>
      </c>
      <c r="G277" s="68" t="s">
        <v>1562</v>
      </c>
      <c r="H277" s="68">
        <v>-34.623600000000003</v>
      </c>
      <c r="I277" s="68">
        <v>143.578</v>
      </c>
      <c r="J277" s="68">
        <v>210</v>
      </c>
      <c r="K277" s="68" t="s">
        <v>340</v>
      </c>
      <c r="L277" s="68">
        <f>COUNTIFS(Aéroports!$C$2:$C$5193,Aéroports!$C277,Aéroports!$D$2:$D$5193,Aéroports!$D277)</f>
        <v>1</v>
      </c>
      <c r="M277" s="68" t="str">
        <f>IF(AND(Formulaire!$H$15=Aéroports!$E277,--ISNUMBER(IFERROR(SEARCH(Formulaire!$H$16,$C277,1),""))=1),MAX(M$1:M276)+1,"")</f>
        <v/>
      </c>
      <c r="N277" s="68" t="str">
        <f>IF(AND(Formulaire!$H$21=Aéroports!$E277,--ISNUMBER(IFERROR(SEARCH(Formulaire!$H$22,$C277,1),""))=1),MAX(N$1:N276)+1,"")</f>
        <v/>
      </c>
      <c r="O277" s="68" t="str">
        <f>IF(AND(Formulaire!$H$27=Aéroports!$E277,--ISNUMBER(IFERROR(SEARCH(Formulaire!$H$28,$C277,1),""))=1),MAX(O$1:O276)+1,"")</f>
        <v/>
      </c>
      <c r="Q277" s="91" t="str">
        <f>IFERROR(INDEX($C$2:$C$5193,MATCH(ROWS(M$2:M277),M$2:M$5193,0)),"")</f>
        <v/>
      </c>
      <c r="R277" s="70" t="str">
        <f>IFERROR(INDEX($C$2:$C$5193,MATCH(ROWS(N$2:N277),N$2:N$5193,0)),"")</f>
        <v/>
      </c>
      <c r="S277" s="92" t="str">
        <f>IFERROR(INDEX($C$2:$C$5193,MATCH(ROWS(O$2:O277),O$2:O$5193,0)),"")</f>
        <v/>
      </c>
    </row>
    <row r="278" spans="1:19" x14ac:dyDescent="0.25">
      <c r="A278" s="69">
        <v>6238</v>
      </c>
      <c r="B278" s="69" t="s">
        <v>697</v>
      </c>
      <c r="C278" s="69" t="s">
        <v>698</v>
      </c>
      <c r="D278" s="69" t="s">
        <v>639</v>
      </c>
      <c r="E278" s="69" t="s">
        <v>22356</v>
      </c>
      <c r="F278" s="69" t="s">
        <v>699</v>
      </c>
      <c r="G278" s="69" t="s">
        <v>700</v>
      </c>
      <c r="H278" s="69">
        <v>-23.565300000000001</v>
      </c>
      <c r="I278" s="69">
        <v>145.30699999999999</v>
      </c>
      <c r="J278" s="69">
        <v>878</v>
      </c>
      <c r="K278" s="69">
        <v>10</v>
      </c>
      <c r="L278" s="69">
        <f>COUNTIFS(Aéroports!$C$2:$C$5193,Aéroports!$C278,Aéroports!$D$2:$D$5193,Aéroports!$D278)</f>
        <v>1</v>
      </c>
      <c r="M278" s="69" t="str">
        <f>IF(AND(Formulaire!$H$15=Aéroports!$E278,--ISNUMBER(IFERROR(SEARCH(Formulaire!$H$16,$C278,1),""))=1),MAX(M$1:M277)+1,"")</f>
        <v/>
      </c>
      <c r="N278" s="69" t="str">
        <f>IF(AND(Formulaire!$H$21=Aéroports!$E278,--ISNUMBER(IFERROR(SEARCH(Formulaire!$H$22,$C278,1),""))=1),MAX(N$1:N277)+1,"")</f>
        <v/>
      </c>
      <c r="O278" s="69" t="str">
        <f>IF(AND(Formulaire!$H$27=Aéroports!$E278,--ISNUMBER(IFERROR(SEARCH(Formulaire!$H$28,$C278,1),""))=1),MAX(O$1:O277)+1,"")</f>
        <v/>
      </c>
      <c r="Q278" s="91" t="str">
        <f>IFERROR(INDEX($C$2:$C$5193,MATCH(ROWS(M$2:M278),M$2:M$5193,0)),"")</f>
        <v/>
      </c>
      <c r="R278" s="70" t="str">
        <f>IFERROR(INDEX($C$2:$C$5193,MATCH(ROWS(N$2:N278),N$2:N$5193,0)),"")</f>
        <v/>
      </c>
      <c r="S278" s="92" t="str">
        <f>IFERROR(INDEX($C$2:$C$5193,MATCH(ROWS(O$2:O278),O$2:O$5193,0)),"")</f>
        <v/>
      </c>
    </row>
    <row r="279" spans="1:19" x14ac:dyDescent="0.25">
      <c r="A279" s="68">
        <v>7566</v>
      </c>
      <c r="B279" s="68" t="s">
        <v>701</v>
      </c>
      <c r="C279" s="68" t="s">
        <v>702</v>
      </c>
      <c r="D279" s="68" t="s">
        <v>639</v>
      </c>
      <c r="E279" s="68" t="s">
        <v>22356</v>
      </c>
      <c r="F279" s="68" t="s">
        <v>703</v>
      </c>
      <c r="G279" s="68" t="s">
        <v>704</v>
      </c>
      <c r="H279" s="68">
        <v>-20.8644</v>
      </c>
      <c r="I279" s="68">
        <v>115.40600000000001</v>
      </c>
      <c r="J279" s="68">
        <v>26</v>
      </c>
      <c r="K279" s="68">
        <v>8</v>
      </c>
      <c r="L279" s="68">
        <f>COUNTIFS(Aéroports!$C$2:$C$5193,Aéroports!$C279,Aéroports!$D$2:$D$5193,Aéroports!$D279)</f>
        <v>1</v>
      </c>
      <c r="M279" s="68" t="str">
        <f>IF(AND(Formulaire!$H$15=Aéroports!$E279,--ISNUMBER(IFERROR(SEARCH(Formulaire!$H$16,$C279,1),""))=1),MAX(M$1:M278)+1,"")</f>
        <v/>
      </c>
      <c r="N279" s="68" t="str">
        <f>IF(AND(Formulaire!$H$21=Aéroports!$E279,--ISNUMBER(IFERROR(SEARCH(Formulaire!$H$22,$C279,1),""))=1),MAX(N$1:N278)+1,"")</f>
        <v/>
      </c>
      <c r="O279" s="68" t="str">
        <f>IF(AND(Formulaire!$H$27=Aéroports!$E279,--ISNUMBER(IFERROR(SEARCH(Formulaire!$H$28,$C279,1),""))=1),MAX(O$1:O278)+1,"")</f>
        <v/>
      </c>
      <c r="Q279" s="91" t="str">
        <f>IFERROR(INDEX($C$2:$C$5193,MATCH(ROWS(M$2:M279),M$2:M$5193,0)),"")</f>
        <v/>
      </c>
      <c r="R279" s="70" t="str">
        <f>IFERROR(INDEX($C$2:$C$5193,MATCH(ROWS(N$2:N279),N$2:N$5193,0)),"")</f>
        <v/>
      </c>
      <c r="S279" s="92" t="str">
        <f>IFERROR(INDEX($C$2:$C$5193,MATCH(ROWS(O$2:O279),O$2:O$5193,0)),"")</f>
        <v/>
      </c>
    </row>
    <row r="280" spans="1:19" x14ac:dyDescent="0.25">
      <c r="A280" s="69">
        <v>6249</v>
      </c>
      <c r="B280" s="69" t="s">
        <v>705</v>
      </c>
      <c r="C280" s="69" t="s">
        <v>706</v>
      </c>
      <c r="D280" s="69" t="s">
        <v>639</v>
      </c>
      <c r="E280" s="69" t="s">
        <v>22356</v>
      </c>
      <c r="F280" s="69" t="s">
        <v>707</v>
      </c>
      <c r="G280" s="69" t="s">
        <v>708</v>
      </c>
      <c r="H280" s="69">
        <v>-33.409399999999998</v>
      </c>
      <c r="I280" s="69">
        <v>149.65199999999999</v>
      </c>
      <c r="J280" s="69">
        <v>2435</v>
      </c>
      <c r="K280" s="69">
        <v>10</v>
      </c>
      <c r="L280" s="69">
        <f>COUNTIFS(Aéroports!$C$2:$C$5193,Aéroports!$C280,Aéroports!$D$2:$D$5193,Aéroports!$D280)</f>
        <v>1</v>
      </c>
      <c r="M280" s="69" t="str">
        <f>IF(AND(Formulaire!$H$15=Aéroports!$E280,--ISNUMBER(IFERROR(SEARCH(Formulaire!$H$16,$C280,1),""))=1),MAX(M$1:M279)+1,"")</f>
        <v/>
      </c>
      <c r="N280" s="69" t="str">
        <f>IF(AND(Formulaire!$H$21=Aéroports!$E280,--ISNUMBER(IFERROR(SEARCH(Formulaire!$H$22,$C280,1),""))=1),MAX(N$1:N279)+1,"")</f>
        <v/>
      </c>
      <c r="O280" s="69" t="str">
        <f>IF(AND(Formulaire!$H$27=Aéroports!$E280,--ISNUMBER(IFERROR(SEARCH(Formulaire!$H$28,$C280,1),""))=1),MAX(O$1:O279)+1,"")</f>
        <v/>
      </c>
      <c r="Q280" s="91" t="str">
        <f>IFERROR(INDEX($C$2:$C$5193,MATCH(ROWS(M$2:M280),M$2:M$5193,0)),"")</f>
        <v/>
      </c>
      <c r="R280" s="70" t="str">
        <f>IFERROR(INDEX($C$2:$C$5193,MATCH(ROWS(N$2:N280),N$2:N$5193,0)),"")</f>
        <v/>
      </c>
      <c r="S280" s="92" t="str">
        <f>IFERROR(INDEX($C$2:$C$5193,MATCH(ROWS(O$2:O280),O$2:O$5193,0)),"")</f>
        <v/>
      </c>
    </row>
    <row r="281" spans="1:19" x14ac:dyDescent="0.25">
      <c r="A281" s="68">
        <v>7571</v>
      </c>
      <c r="B281" s="68" t="s">
        <v>709</v>
      </c>
      <c r="C281" s="68" t="s">
        <v>710</v>
      </c>
      <c r="D281" s="68" t="s">
        <v>639</v>
      </c>
      <c r="E281" s="68" t="s">
        <v>22356</v>
      </c>
      <c r="F281" s="68" t="s">
        <v>711</v>
      </c>
      <c r="G281" s="68" t="s">
        <v>712</v>
      </c>
      <c r="H281" s="68">
        <v>-11.7692</v>
      </c>
      <c r="I281" s="68">
        <v>130.62</v>
      </c>
      <c r="J281" s="68">
        <v>67</v>
      </c>
      <c r="K281" s="68">
        <v>9.5</v>
      </c>
      <c r="L281" s="68">
        <f>COUNTIFS(Aéroports!$C$2:$C$5193,Aéroports!$C281,Aéroports!$D$2:$D$5193,Aéroports!$D281)</f>
        <v>1</v>
      </c>
      <c r="M281" s="68" t="str">
        <f>IF(AND(Formulaire!$H$15=Aéroports!$E281,--ISNUMBER(IFERROR(SEARCH(Formulaire!$H$16,$C281,1),""))=1),MAX(M$1:M280)+1,"")</f>
        <v/>
      </c>
      <c r="N281" s="68" t="str">
        <f>IF(AND(Formulaire!$H$21=Aéroports!$E281,--ISNUMBER(IFERROR(SEARCH(Formulaire!$H$22,$C281,1),""))=1),MAX(N$1:N280)+1,"")</f>
        <v/>
      </c>
      <c r="O281" s="68" t="str">
        <f>IF(AND(Formulaire!$H$27=Aéroports!$E281,--ISNUMBER(IFERROR(SEARCH(Formulaire!$H$28,$C281,1),""))=1),MAX(O$1:O280)+1,"")</f>
        <v/>
      </c>
      <c r="Q281" s="91" t="str">
        <f>IFERROR(INDEX($C$2:$C$5193,MATCH(ROWS(M$2:M281),M$2:M$5193,0)),"")</f>
        <v/>
      </c>
      <c r="R281" s="70" t="str">
        <f>IFERROR(INDEX($C$2:$C$5193,MATCH(ROWS(N$2:N281),N$2:N$5193,0)),"")</f>
        <v/>
      </c>
      <c r="S281" s="92" t="str">
        <f>IFERROR(INDEX($C$2:$C$5193,MATCH(ROWS(O$2:O281),O$2:O$5193,0)),"")</f>
        <v/>
      </c>
    </row>
    <row r="282" spans="1:19" x14ac:dyDescent="0.25">
      <c r="A282" s="69">
        <v>6243</v>
      </c>
      <c r="B282" s="69" t="s">
        <v>713</v>
      </c>
      <c r="C282" s="69" t="s">
        <v>714</v>
      </c>
      <c r="D282" s="69" t="s">
        <v>639</v>
      </c>
      <c r="E282" s="69" t="s">
        <v>22356</v>
      </c>
      <c r="F282" s="69" t="s">
        <v>715</v>
      </c>
      <c r="G282" s="69" t="s">
        <v>716</v>
      </c>
      <c r="H282" s="69">
        <v>-24.3461</v>
      </c>
      <c r="I282" s="69">
        <v>139.46</v>
      </c>
      <c r="J282" s="69">
        <v>300</v>
      </c>
      <c r="K282" s="69">
        <v>10</v>
      </c>
      <c r="L282" s="69">
        <f>COUNTIFS(Aéroports!$C$2:$C$5193,Aéroports!$C282,Aéroports!$D$2:$D$5193,Aéroports!$D282)</f>
        <v>1</v>
      </c>
      <c r="M282" s="69" t="str">
        <f>IF(AND(Formulaire!$H$15=Aéroports!$E282,--ISNUMBER(IFERROR(SEARCH(Formulaire!$H$16,$C282,1),""))=1),MAX(M$1:M281)+1,"")</f>
        <v/>
      </c>
      <c r="N282" s="69" t="str">
        <f>IF(AND(Formulaire!$H$21=Aéroports!$E282,--ISNUMBER(IFERROR(SEARCH(Formulaire!$H$22,$C282,1),""))=1),MAX(N$1:N281)+1,"")</f>
        <v/>
      </c>
      <c r="O282" s="69" t="str">
        <f>IF(AND(Formulaire!$H$27=Aéroports!$E282,--ISNUMBER(IFERROR(SEARCH(Formulaire!$H$28,$C282,1),""))=1),MAX(O$1:O281)+1,"")</f>
        <v/>
      </c>
      <c r="Q282" s="91" t="str">
        <f>IFERROR(INDEX($C$2:$C$5193,MATCH(ROWS(M$2:M282),M$2:M$5193,0)),"")</f>
        <v/>
      </c>
      <c r="R282" s="70" t="str">
        <f>IFERROR(INDEX($C$2:$C$5193,MATCH(ROWS(N$2:N282),N$2:N$5193,0)),"")</f>
        <v/>
      </c>
      <c r="S282" s="92" t="str">
        <f>IFERROR(INDEX($C$2:$C$5193,MATCH(ROWS(O$2:O282),O$2:O$5193,0)),"")</f>
        <v/>
      </c>
    </row>
    <row r="283" spans="1:19" x14ac:dyDescent="0.25">
      <c r="A283" s="68">
        <v>12013</v>
      </c>
      <c r="B283" s="68" t="s">
        <v>1554</v>
      </c>
      <c r="C283" s="68" t="s">
        <v>22553</v>
      </c>
      <c r="D283" s="68" t="s">
        <v>639</v>
      </c>
      <c r="E283" s="68" t="s">
        <v>22356</v>
      </c>
      <c r="F283" s="68" t="s">
        <v>1555</v>
      </c>
      <c r="G283" s="68" t="s">
        <v>1556</v>
      </c>
      <c r="H283" s="68">
        <v>-36.551900000000003</v>
      </c>
      <c r="I283" s="68">
        <v>146.00700000000001</v>
      </c>
      <c r="J283" s="68">
        <v>569</v>
      </c>
      <c r="K283" s="68" t="s">
        <v>340</v>
      </c>
      <c r="L283" s="68">
        <f>COUNTIFS(Aéroports!$C$2:$C$5193,Aéroports!$C283,Aéroports!$D$2:$D$5193,Aéroports!$D283)</f>
        <v>1</v>
      </c>
      <c r="M283" s="68" t="str">
        <f>IF(AND(Formulaire!$H$15=Aéroports!$E283,--ISNUMBER(IFERROR(SEARCH(Formulaire!$H$16,$C283,1),""))=1),MAX(M$1:M282)+1,"")</f>
        <v/>
      </c>
      <c r="N283" s="68" t="str">
        <f>IF(AND(Formulaire!$H$21=Aéroports!$E283,--ISNUMBER(IFERROR(SEARCH(Formulaire!$H$22,$C283,1),""))=1),MAX(N$1:N282)+1,"")</f>
        <v/>
      </c>
      <c r="O283" s="68" t="str">
        <f>IF(AND(Formulaire!$H$27=Aéroports!$E283,--ISNUMBER(IFERROR(SEARCH(Formulaire!$H$28,$C283,1),""))=1),MAX(O$1:O282)+1,"")</f>
        <v/>
      </c>
      <c r="Q283" s="91" t="str">
        <f>IFERROR(INDEX($C$2:$C$5193,MATCH(ROWS(M$2:M283),M$2:M$5193,0)),"")</f>
        <v/>
      </c>
      <c r="R283" s="70" t="str">
        <f>IFERROR(INDEX($C$2:$C$5193,MATCH(ROWS(N$2:N283),N$2:N$5193,0)),"")</f>
        <v/>
      </c>
      <c r="S283" s="92" t="str">
        <f>IFERROR(INDEX($C$2:$C$5193,MATCH(ROWS(O$2:O283),O$2:O$5193,0)),"")</f>
        <v/>
      </c>
    </row>
    <row r="284" spans="1:19" x14ac:dyDescent="0.25">
      <c r="A284" s="69">
        <v>4289</v>
      </c>
      <c r="B284" s="69" t="s">
        <v>717</v>
      </c>
      <c r="C284" s="69" t="s">
        <v>718</v>
      </c>
      <c r="D284" s="69" t="s">
        <v>639</v>
      </c>
      <c r="E284" s="69" t="s">
        <v>22356</v>
      </c>
      <c r="F284" s="69" t="s">
        <v>719</v>
      </c>
      <c r="G284" s="69" t="s">
        <v>720</v>
      </c>
      <c r="H284" s="69">
        <v>-24.4939</v>
      </c>
      <c r="I284" s="69">
        <v>150.57599999999999</v>
      </c>
      <c r="J284" s="69">
        <v>644</v>
      </c>
      <c r="K284" s="69">
        <v>10</v>
      </c>
      <c r="L284" s="69">
        <f>COUNTIFS(Aéroports!$C$2:$C$5193,Aéroports!$C284,Aéroports!$D$2:$D$5193,Aéroports!$D284)</f>
        <v>1</v>
      </c>
      <c r="M284" s="69" t="str">
        <f>IF(AND(Formulaire!$H$15=Aéroports!$E284,--ISNUMBER(IFERROR(SEARCH(Formulaire!$H$16,$C284,1),""))=1),MAX(M$1:M283)+1,"")</f>
        <v/>
      </c>
      <c r="N284" s="69" t="str">
        <f>IF(AND(Formulaire!$H$21=Aéroports!$E284,--ISNUMBER(IFERROR(SEARCH(Formulaire!$H$22,$C284,1),""))=1),MAX(N$1:N283)+1,"")</f>
        <v/>
      </c>
      <c r="O284" s="69" t="str">
        <f>IF(AND(Formulaire!$H$27=Aéroports!$E284,--ISNUMBER(IFERROR(SEARCH(Formulaire!$H$28,$C284,1),""))=1),MAX(O$1:O283)+1,"")</f>
        <v/>
      </c>
      <c r="Q284" s="91" t="str">
        <f>IFERROR(INDEX($C$2:$C$5193,MATCH(ROWS(M$2:M284),M$2:M$5193,0)),"")</f>
        <v/>
      </c>
      <c r="R284" s="70" t="str">
        <f>IFERROR(INDEX($C$2:$C$5193,MATCH(ROWS(N$2:N284),N$2:N$5193,0)),"")</f>
        <v/>
      </c>
      <c r="S284" s="92" t="str">
        <f>IFERROR(INDEX($C$2:$C$5193,MATCH(ROWS(O$2:O284),O$2:O$5193,0)),"")</f>
        <v/>
      </c>
    </row>
    <row r="285" spans="1:19" x14ac:dyDescent="0.25">
      <c r="A285" s="68">
        <v>6240</v>
      </c>
      <c r="B285" s="68" t="s">
        <v>721</v>
      </c>
      <c r="C285" s="68" t="s">
        <v>722</v>
      </c>
      <c r="D285" s="68" t="s">
        <v>639</v>
      </c>
      <c r="E285" s="68" t="s">
        <v>22356</v>
      </c>
      <c r="F285" s="68" t="s">
        <v>723</v>
      </c>
      <c r="G285" s="68" t="s">
        <v>724</v>
      </c>
      <c r="H285" s="68">
        <v>-25.897500000000001</v>
      </c>
      <c r="I285" s="68">
        <v>139.34800000000001</v>
      </c>
      <c r="J285" s="68">
        <v>159</v>
      </c>
      <c r="K285" s="68">
        <v>10</v>
      </c>
      <c r="L285" s="68">
        <f>COUNTIFS(Aéroports!$C$2:$C$5193,Aéroports!$C285,Aéroports!$D$2:$D$5193,Aéroports!$D285)</f>
        <v>1</v>
      </c>
      <c r="M285" s="68" t="str">
        <f>IF(AND(Formulaire!$H$15=Aéroports!$E285,--ISNUMBER(IFERROR(SEARCH(Formulaire!$H$16,$C285,1),""))=1),MAX(M$1:M284)+1,"")</f>
        <v/>
      </c>
      <c r="N285" s="68" t="str">
        <f>IF(AND(Formulaire!$H$21=Aéroports!$E285,--ISNUMBER(IFERROR(SEARCH(Formulaire!$H$22,$C285,1),""))=1),MAX(N$1:N284)+1,"")</f>
        <v/>
      </c>
      <c r="O285" s="68" t="str">
        <f>IF(AND(Formulaire!$H$27=Aéroports!$E285,--ISNUMBER(IFERROR(SEARCH(Formulaire!$H$28,$C285,1),""))=1),MAX(O$1:O284)+1,"")</f>
        <v/>
      </c>
      <c r="Q285" s="91" t="str">
        <f>IFERROR(INDEX($C$2:$C$5193,MATCH(ROWS(M$2:M285),M$2:M$5193,0)),"")</f>
        <v/>
      </c>
      <c r="R285" s="70" t="str">
        <f>IFERROR(INDEX($C$2:$C$5193,MATCH(ROWS(N$2:N285),N$2:N$5193,0)),"")</f>
        <v/>
      </c>
      <c r="S285" s="92" t="str">
        <f>IFERROR(INDEX($C$2:$C$5193,MATCH(ROWS(O$2:O285),O$2:O$5193,0)),"")</f>
        <v/>
      </c>
    </row>
    <row r="286" spans="1:19" x14ac:dyDescent="0.25">
      <c r="A286" s="69">
        <v>4217</v>
      </c>
      <c r="B286" s="69" t="s">
        <v>725</v>
      </c>
      <c r="C286" s="69" t="s">
        <v>726</v>
      </c>
      <c r="D286" s="69" t="s">
        <v>639</v>
      </c>
      <c r="E286" s="69" t="s">
        <v>22356</v>
      </c>
      <c r="F286" s="69" t="s">
        <v>727</v>
      </c>
      <c r="G286" s="69" t="s">
        <v>728</v>
      </c>
      <c r="H286" s="69">
        <v>-24.427800000000001</v>
      </c>
      <c r="I286" s="69">
        <v>145.429</v>
      </c>
      <c r="J286" s="69">
        <v>928</v>
      </c>
      <c r="K286" s="69">
        <v>10</v>
      </c>
      <c r="L286" s="69">
        <f>COUNTIFS(Aéroports!$C$2:$C$5193,Aéroports!$C286,Aéroports!$D$2:$D$5193,Aéroports!$D286)</f>
        <v>1</v>
      </c>
      <c r="M286" s="69" t="str">
        <f>IF(AND(Formulaire!$H$15=Aéroports!$E286,--ISNUMBER(IFERROR(SEARCH(Formulaire!$H$16,$C286,1),""))=1),MAX(M$1:M285)+1,"")</f>
        <v/>
      </c>
      <c r="N286" s="69" t="str">
        <f>IF(AND(Formulaire!$H$21=Aéroports!$E286,--ISNUMBER(IFERROR(SEARCH(Formulaire!$H$22,$C286,1),""))=1),MAX(N$1:N285)+1,"")</f>
        <v/>
      </c>
      <c r="O286" s="69" t="str">
        <f>IF(AND(Formulaire!$H$27=Aéroports!$E286,--ISNUMBER(IFERROR(SEARCH(Formulaire!$H$28,$C286,1),""))=1),MAX(O$1:O285)+1,"")</f>
        <v/>
      </c>
      <c r="Q286" s="91" t="str">
        <f>IFERROR(INDEX($C$2:$C$5193,MATCH(ROWS(M$2:M286),M$2:M$5193,0)),"")</f>
        <v/>
      </c>
      <c r="R286" s="70" t="str">
        <f>IFERROR(INDEX($C$2:$C$5193,MATCH(ROWS(N$2:N286),N$2:N$5193,0)),"")</f>
        <v/>
      </c>
      <c r="S286" s="92" t="str">
        <f>IFERROR(INDEX($C$2:$C$5193,MATCH(ROWS(O$2:O286),O$2:O$5193,0)),"")</f>
        <v/>
      </c>
    </row>
    <row r="287" spans="1:19" x14ac:dyDescent="0.25">
      <c r="A287" s="68">
        <v>6250</v>
      </c>
      <c r="B287" s="68" t="s">
        <v>729</v>
      </c>
      <c r="C287" s="68" t="s">
        <v>730</v>
      </c>
      <c r="D287" s="68" t="s">
        <v>639</v>
      </c>
      <c r="E287" s="68" t="s">
        <v>22356</v>
      </c>
      <c r="F287" s="68" t="s">
        <v>731</v>
      </c>
      <c r="G287" s="68" t="s">
        <v>732</v>
      </c>
      <c r="H287" s="68">
        <v>-23.603100000000001</v>
      </c>
      <c r="I287" s="68">
        <v>148.80699999999999</v>
      </c>
      <c r="J287" s="68">
        <v>657</v>
      </c>
      <c r="K287" s="68">
        <v>10</v>
      </c>
      <c r="L287" s="68">
        <f>COUNTIFS(Aéroports!$C$2:$C$5193,Aéroports!$C287,Aéroports!$D$2:$D$5193,Aéroports!$D287)</f>
        <v>1</v>
      </c>
      <c r="M287" s="68" t="str">
        <f>IF(AND(Formulaire!$H$15=Aéroports!$E287,--ISNUMBER(IFERROR(SEARCH(Formulaire!$H$16,$C287,1),""))=1),MAX(M$1:M286)+1,"")</f>
        <v/>
      </c>
      <c r="N287" s="68" t="str">
        <f>IF(AND(Formulaire!$H$21=Aéroports!$E287,--ISNUMBER(IFERROR(SEARCH(Formulaire!$H$22,$C287,1),""))=1),MAX(N$1:N286)+1,"")</f>
        <v/>
      </c>
      <c r="O287" s="68" t="str">
        <f>IF(AND(Formulaire!$H$27=Aéroports!$E287,--ISNUMBER(IFERROR(SEARCH(Formulaire!$H$28,$C287,1),""))=1),MAX(O$1:O286)+1,"")</f>
        <v/>
      </c>
      <c r="Q287" s="91" t="str">
        <f>IFERROR(INDEX($C$2:$C$5193,MATCH(ROWS(M$2:M287),M$2:M$5193,0)),"")</f>
        <v/>
      </c>
      <c r="R287" s="70" t="str">
        <f>IFERROR(INDEX($C$2:$C$5193,MATCH(ROWS(N$2:N287),N$2:N$5193,0)),"")</f>
        <v/>
      </c>
      <c r="S287" s="92" t="str">
        <f>IFERROR(INDEX($C$2:$C$5193,MATCH(ROWS(O$2:O287),O$2:O$5193,0)),"")</f>
        <v/>
      </c>
    </row>
    <row r="288" spans="1:19" x14ac:dyDescent="0.25">
      <c r="A288" s="69">
        <v>6246</v>
      </c>
      <c r="B288" s="69" t="s">
        <v>733</v>
      </c>
      <c r="C288" s="69" t="s">
        <v>734</v>
      </c>
      <c r="D288" s="69" t="s">
        <v>639</v>
      </c>
      <c r="E288" s="69" t="s">
        <v>22356</v>
      </c>
      <c r="F288" s="69" t="s">
        <v>735</v>
      </c>
      <c r="G288" s="69" t="s">
        <v>736</v>
      </c>
      <c r="H288" s="69">
        <v>-9.23278</v>
      </c>
      <c r="I288" s="69">
        <v>142.21799999999999</v>
      </c>
      <c r="J288" s="69">
        <v>23</v>
      </c>
      <c r="K288" s="69">
        <v>10</v>
      </c>
      <c r="L288" s="69">
        <f>COUNTIFS(Aéroports!$C$2:$C$5193,Aéroports!$C288,Aéroports!$D$2:$D$5193,Aéroports!$D288)</f>
        <v>1</v>
      </c>
      <c r="M288" s="69" t="str">
        <f>IF(AND(Formulaire!$H$15=Aéroports!$E288,--ISNUMBER(IFERROR(SEARCH(Formulaire!$H$16,$C288,1),""))=1),MAX(M$1:M287)+1,"")</f>
        <v/>
      </c>
      <c r="N288" s="69" t="str">
        <f>IF(AND(Formulaire!$H$21=Aéroports!$E288,--ISNUMBER(IFERROR(SEARCH(Formulaire!$H$22,$C288,1),""))=1),MAX(N$1:N287)+1,"")</f>
        <v/>
      </c>
      <c r="O288" s="69" t="str">
        <f>IF(AND(Formulaire!$H$27=Aéroports!$E288,--ISNUMBER(IFERROR(SEARCH(Formulaire!$H$28,$C288,1),""))=1),MAX(O$1:O287)+1,"")</f>
        <v/>
      </c>
      <c r="Q288" s="91" t="str">
        <f>IFERROR(INDEX($C$2:$C$5193,MATCH(ROWS(M$2:M288),M$2:M$5193,0)),"")</f>
        <v/>
      </c>
      <c r="R288" s="70" t="str">
        <f>IFERROR(INDEX($C$2:$C$5193,MATCH(ROWS(N$2:N288),N$2:N$5193,0)),"")</f>
        <v/>
      </c>
      <c r="S288" s="92" t="str">
        <f>IFERROR(INDEX($C$2:$C$5193,MATCH(ROWS(O$2:O288),O$2:O$5193,0)),"")</f>
        <v/>
      </c>
    </row>
    <row r="289" spans="1:19" x14ac:dyDescent="0.25">
      <c r="A289" s="68">
        <v>10618</v>
      </c>
      <c r="B289" s="68" t="s">
        <v>737</v>
      </c>
      <c r="C289" s="68" t="s">
        <v>738</v>
      </c>
      <c r="D289" s="68" t="s">
        <v>639</v>
      </c>
      <c r="E289" s="68" t="s">
        <v>22356</v>
      </c>
      <c r="F289" s="68" t="s">
        <v>739</v>
      </c>
      <c r="G289" s="68" t="s">
        <v>740</v>
      </c>
      <c r="H289" s="68">
        <v>-16.075299999999999</v>
      </c>
      <c r="I289" s="68">
        <v>136.30199999999999</v>
      </c>
      <c r="J289" s="68">
        <v>55</v>
      </c>
      <c r="K289" s="68">
        <v>9.5</v>
      </c>
      <c r="L289" s="68">
        <f>COUNTIFS(Aéroports!$C$2:$C$5193,Aéroports!$C289,Aéroports!$D$2:$D$5193,Aéroports!$D289)</f>
        <v>1</v>
      </c>
      <c r="M289" s="68" t="str">
        <f>IF(AND(Formulaire!$H$15=Aéroports!$E289,--ISNUMBER(IFERROR(SEARCH(Formulaire!$H$16,$C289,1),""))=1),MAX(M$1:M288)+1,"")</f>
        <v/>
      </c>
      <c r="N289" s="68" t="str">
        <f>IF(AND(Formulaire!$H$21=Aéroports!$E289,--ISNUMBER(IFERROR(SEARCH(Formulaire!$H$22,$C289,1),""))=1),MAX(N$1:N288)+1,"")</f>
        <v/>
      </c>
      <c r="O289" s="68" t="str">
        <f>IF(AND(Formulaire!$H$27=Aéroports!$E289,--ISNUMBER(IFERROR(SEARCH(Formulaire!$H$28,$C289,1),""))=1),MAX(O$1:O288)+1,"")</f>
        <v/>
      </c>
      <c r="Q289" s="91" t="str">
        <f>IFERROR(INDEX($C$2:$C$5193,MATCH(ROWS(M$2:M289),M$2:M$5193,0)),"")</f>
        <v/>
      </c>
      <c r="R289" s="70" t="str">
        <f>IFERROR(INDEX($C$2:$C$5193,MATCH(ROWS(N$2:N289),N$2:N$5193,0)),"")</f>
        <v/>
      </c>
      <c r="S289" s="92" t="str">
        <f>IFERROR(INDEX($C$2:$C$5193,MATCH(ROWS(O$2:O289),O$2:O$5193,0)),"")</f>
        <v/>
      </c>
    </row>
    <row r="290" spans="1:19" x14ac:dyDescent="0.25">
      <c r="A290" s="69">
        <v>6248</v>
      </c>
      <c r="B290" s="69" t="s">
        <v>741</v>
      </c>
      <c r="C290" s="69" t="s">
        <v>742</v>
      </c>
      <c r="D290" s="69" t="s">
        <v>639</v>
      </c>
      <c r="E290" s="69" t="s">
        <v>22356</v>
      </c>
      <c r="F290" s="69" t="s">
        <v>743</v>
      </c>
      <c r="G290" s="69" t="s">
        <v>744</v>
      </c>
      <c r="H290" s="69">
        <v>-22.9133</v>
      </c>
      <c r="I290" s="69">
        <v>139.9</v>
      </c>
      <c r="J290" s="69">
        <v>542</v>
      </c>
      <c r="K290" s="69">
        <v>10</v>
      </c>
      <c r="L290" s="69">
        <f>COUNTIFS(Aéroports!$C$2:$C$5193,Aéroports!$C290,Aéroports!$D$2:$D$5193,Aéroports!$D290)</f>
        <v>1</v>
      </c>
      <c r="M290" s="69" t="str">
        <f>IF(AND(Formulaire!$H$15=Aéroports!$E290,--ISNUMBER(IFERROR(SEARCH(Formulaire!$H$16,$C290,1),""))=1),MAX(M$1:M289)+1,"")</f>
        <v/>
      </c>
      <c r="N290" s="69" t="str">
        <f>IF(AND(Formulaire!$H$21=Aéroports!$E290,--ISNUMBER(IFERROR(SEARCH(Formulaire!$H$22,$C290,1),""))=1),MAX(N$1:N289)+1,"")</f>
        <v/>
      </c>
      <c r="O290" s="69" t="str">
        <f>IF(AND(Formulaire!$H$27=Aéroports!$E290,--ISNUMBER(IFERROR(SEARCH(Formulaire!$H$28,$C290,1),""))=1),MAX(O$1:O289)+1,"")</f>
        <v/>
      </c>
      <c r="Q290" s="91" t="str">
        <f>IFERROR(INDEX($C$2:$C$5193,MATCH(ROWS(M$2:M290),M$2:M$5193,0)),"")</f>
        <v/>
      </c>
      <c r="R290" s="70" t="str">
        <f>IFERROR(INDEX($C$2:$C$5193,MATCH(ROWS(N$2:N290),N$2:N$5193,0)),"")</f>
        <v/>
      </c>
      <c r="S290" s="92" t="str">
        <f>IFERROR(INDEX($C$2:$C$5193,MATCH(ROWS(O$2:O290),O$2:O$5193,0)),"")</f>
        <v/>
      </c>
    </row>
    <row r="291" spans="1:19" x14ac:dyDescent="0.25">
      <c r="A291" s="68">
        <v>6244</v>
      </c>
      <c r="B291" s="68" t="s">
        <v>745</v>
      </c>
      <c r="C291" s="68" t="s">
        <v>746</v>
      </c>
      <c r="D291" s="68" t="s">
        <v>639</v>
      </c>
      <c r="E291" s="68" t="s">
        <v>22356</v>
      </c>
      <c r="F291" s="68" t="s">
        <v>747</v>
      </c>
      <c r="G291" s="68" t="s">
        <v>748</v>
      </c>
      <c r="H291" s="68">
        <v>-30.039200000000001</v>
      </c>
      <c r="I291" s="68">
        <v>145.952</v>
      </c>
      <c r="J291" s="68">
        <v>352</v>
      </c>
      <c r="K291" s="68">
        <v>10</v>
      </c>
      <c r="L291" s="68">
        <f>COUNTIFS(Aéroports!$C$2:$C$5193,Aéroports!$C291,Aéroports!$D$2:$D$5193,Aéroports!$D291)</f>
        <v>1</v>
      </c>
      <c r="M291" s="68" t="str">
        <f>IF(AND(Formulaire!$H$15=Aéroports!$E291,--ISNUMBER(IFERROR(SEARCH(Formulaire!$H$16,$C291,1),""))=1),MAX(M$1:M290)+1,"")</f>
        <v/>
      </c>
      <c r="N291" s="68" t="str">
        <f>IF(AND(Formulaire!$H$21=Aéroports!$E291,--ISNUMBER(IFERROR(SEARCH(Formulaire!$H$22,$C291,1),""))=1),MAX(N$1:N290)+1,"")</f>
        <v/>
      </c>
      <c r="O291" s="68" t="str">
        <f>IF(AND(Formulaire!$H$27=Aéroports!$E291,--ISNUMBER(IFERROR(SEARCH(Formulaire!$H$28,$C291,1),""))=1),MAX(O$1:O290)+1,"")</f>
        <v/>
      </c>
      <c r="Q291" s="91" t="str">
        <f>IFERROR(INDEX($C$2:$C$5193,MATCH(ROWS(M$2:M291),M$2:M$5193,0)),"")</f>
        <v/>
      </c>
      <c r="R291" s="70" t="str">
        <f>IFERROR(INDEX($C$2:$C$5193,MATCH(ROWS(N$2:N291),N$2:N$5193,0)),"")</f>
        <v/>
      </c>
      <c r="S291" s="92" t="str">
        <f>IFERROR(INDEX($C$2:$C$5193,MATCH(ROWS(O$2:O291),O$2:O$5193,0)),"")</f>
        <v/>
      </c>
    </row>
    <row r="292" spans="1:19" x14ac:dyDescent="0.25">
      <c r="A292" s="69">
        <v>9068</v>
      </c>
      <c r="B292" s="69" t="s">
        <v>749</v>
      </c>
      <c r="C292" s="69" t="s">
        <v>750</v>
      </c>
      <c r="D292" s="69" t="s">
        <v>639</v>
      </c>
      <c r="E292" s="69" t="s">
        <v>22356</v>
      </c>
      <c r="F292" s="69" t="s">
        <v>751</v>
      </c>
      <c r="G292" s="69" t="s">
        <v>752</v>
      </c>
      <c r="H292" s="69">
        <v>-20.8033</v>
      </c>
      <c r="I292" s="69">
        <v>149.27000000000001</v>
      </c>
      <c r="J292" s="69">
        <v>11</v>
      </c>
      <c r="K292" s="69">
        <v>10</v>
      </c>
      <c r="L292" s="69">
        <f>COUNTIFS(Aéroports!$C$2:$C$5193,Aéroports!$C292,Aéroports!$D$2:$D$5193,Aéroports!$D292)</f>
        <v>1</v>
      </c>
      <c r="M292" s="69" t="str">
        <f>IF(AND(Formulaire!$H$15=Aéroports!$E292,--ISNUMBER(IFERROR(SEARCH(Formulaire!$H$16,$C292,1),""))=1),MAX(M$1:M291)+1,"")</f>
        <v/>
      </c>
      <c r="N292" s="69" t="str">
        <f>IF(AND(Formulaire!$H$21=Aéroports!$E292,--ISNUMBER(IFERROR(SEARCH(Formulaire!$H$22,$C292,1),""))=1),MAX(N$1:N291)+1,"")</f>
        <v/>
      </c>
      <c r="O292" s="69" t="str">
        <f>IF(AND(Formulaire!$H$27=Aéroports!$E292,--ISNUMBER(IFERROR(SEARCH(Formulaire!$H$28,$C292,1),""))=1),MAX(O$1:O291)+1,"")</f>
        <v/>
      </c>
      <c r="Q292" s="91" t="str">
        <f>IFERROR(INDEX($C$2:$C$5193,MATCH(ROWS(M$2:M292),M$2:M$5193,0)),"")</f>
        <v/>
      </c>
      <c r="R292" s="70" t="str">
        <f>IFERROR(INDEX($C$2:$C$5193,MATCH(ROWS(N$2:N292),N$2:N$5193,0)),"")</f>
        <v/>
      </c>
      <c r="S292" s="92" t="str">
        <f>IFERROR(INDEX($C$2:$C$5193,MATCH(ROWS(O$2:O292),O$2:O$5193,0)),"")</f>
        <v/>
      </c>
    </row>
    <row r="293" spans="1:19" x14ac:dyDescent="0.25">
      <c r="A293" s="68">
        <v>12015</v>
      </c>
      <c r="B293" s="68" t="s">
        <v>1557</v>
      </c>
      <c r="C293" s="68" t="s">
        <v>22554</v>
      </c>
      <c r="D293" s="68" t="s">
        <v>639</v>
      </c>
      <c r="E293" s="68" t="s">
        <v>22356</v>
      </c>
      <c r="F293" s="68" t="s">
        <v>1558</v>
      </c>
      <c r="G293" s="68" t="s">
        <v>1559</v>
      </c>
      <c r="H293" s="68">
        <v>-29.9739</v>
      </c>
      <c r="I293" s="68">
        <v>146.81700000000001</v>
      </c>
      <c r="J293" s="68">
        <v>414</v>
      </c>
      <c r="K293" s="68" t="s">
        <v>340</v>
      </c>
      <c r="L293" s="68">
        <f>COUNTIFS(Aéroports!$C$2:$C$5193,Aéroports!$C293,Aéroports!$D$2:$D$5193,Aéroports!$D293)</f>
        <v>1</v>
      </c>
      <c r="M293" s="68" t="str">
        <f>IF(AND(Formulaire!$H$15=Aéroports!$E293,--ISNUMBER(IFERROR(SEARCH(Formulaire!$H$16,$C293,1),""))=1),MAX(M$1:M292)+1,"")</f>
        <v/>
      </c>
      <c r="N293" s="68" t="str">
        <f>IF(AND(Formulaire!$H$21=Aéroports!$E293,--ISNUMBER(IFERROR(SEARCH(Formulaire!$H$22,$C293,1),""))=1),MAX(N$1:N292)+1,"")</f>
        <v/>
      </c>
      <c r="O293" s="68" t="str">
        <f>IF(AND(Formulaire!$H$27=Aéroports!$E293,--ISNUMBER(IFERROR(SEARCH(Formulaire!$H$28,$C293,1),""))=1),MAX(O$1:O292)+1,"")</f>
        <v/>
      </c>
      <c r="Q293" s="91" t="str">
        <f>IFERROR(INDEX($C$2:$C$5193,MATCH(ROWS(M$2:M293),M$2:M$5193,0)),"")</f>
        <v/>
      </c>
      <c r="R293" s="70" t="str">
        <f>IFERROR(INDEX($C$2:$C$5193,MATCH(ROWS(N$2:N293),N$2:N$5193,0)),"")</f>
        <v/>
      </c>
      <c r="S293" s="92" t="str">
        <f>IFERROR(INDEX($C$2:$C$5193,MATCH(ROWS(O$2:O293),O$2:O$5193,0)),"")</f>
        <v/>
      </c>
    </row>
    <row r="294" spans="1:19" x14ac:dyDescent="0.25">
      <c r="A294" s="69">
        <v>3320</v>
      </c>
      <c r="B294" s="69" t="s">
        <v>753</v>
      </c>
      <c r="C294" s="69" t="s">
        <v>754</v>
      </c>
      <c r="D294" s="69" t="s">
        <v>639</v>
      </c>
      <c r="E294" s="69" t="s">
        <v>22356</v>
      </c>
      <c r="F294" s="69" t="s">
        <v>755</v>
      </c>
      <c r="G294" s="69" t="s">
        <v>756</v>
      </c>
      <c r="H294" s="69">
        <v>-27.3842</v>
      </c>
      <c r="I294" s="69">
        <v>153.11699999999999</v>
      </c>
      <c r="J294" s="69">
        <v>13</v>
      </c>
      <c r="K294" s="69">
        <v>10</v>
      </c>
      <c r="L294" s="69">
        <f>COUNTIFS(Aéroports!$C$2:$C$5193,Aéroports!$C294,Aéroports!$D$2:$D$5193,Aéroports!$D294)</f>
        <v>1</v>
      </c>
      <c r="M294" s="69" t="str">
        <f>IF(AND(Formulaire!$H$15=Aéroports!$E294,--ISNUMBER(IFERROR(SEARCH(Formulaire!$H$16,$C294,1),""))=1),MAX(M$1:M293)+1,"")</f>
        <v/>
      </c>
      <c r="N294" s="69" t="str">
        <f>IF(AND(Formulaire!$H$21=Aéroports!$E294,--ISNUMBER(IFERROR(SEARCH(Formulaire!$H$22,$C294,1),""))=1),MAX(N$1:N293)+1,"")</f>
        <v/>
      </c>
      <c r="O294" s="69" t="str">
        <f>IF(AND(Formulaire!$H$27=Aéroports!$E294,--ISNUMBER(IFERROR(SEARCH(Formulaire!$H$28,$C294,1),""))=1),MAX(O$1:O293)+1,"")</f>
        <v/>
      </c>
      <c r="Q294" s="91" t="str">
        <f>IFERROR(INDEX($C$2:$C$5193,MATCH(ROWS(M$2:M294),M$2:M$5193,0)),"")</f>
        <v/>
      </c>
      <c r="R294" s="70" t="str">
        <f>IFERROR(INDEX($C$2:$C$5193,MATCH(ROWS(N$2:N294),N$2:N$5193,0)),"")</f>
        <v/>
      </c>
      <c r="S294" s="92" t="str">
        <f>IFERROR(INDEX($C$2:$C$5193,MATCH(ROWS(O$2:O294),O$2:O$5193,0)),"")</f>
        <v/>
      </c>
    </row>
    <row r="295" spans="1:19" x14ac:dyDescent="0.25">
      <c r="A295" s="68">
        <v>6241</v>
      </c>
      <c r="B295" s="68" t="s">
        <v>757</v>
      </c>
      <c r="C295" s="68" t="s">
        <v>758</v>
      </c>
      <c r="D295" s="68" t="s">
        <v>639</v>
      </c>
      <c r="E295" s="68" t="s">
        <v>22356</v>
      </c>
      <c r="F295" s="68" t="s">
        <v>759</v>
      </c>
      <c r="G295" s="68" t="s">
        <v>760</v>
      </c>
      <c r="H295" s="68">
        <v>-32.001399999999997</v>
      </c>
      <c r="I295" s="68">
        <v>141.47200000000001</v>
      </c>
      <c r="J295" s="68">
        <v>958</v>
      </c>
      <c r="K295" s="68">
        <v>9.5</v>
      </c>
      <c r="L295" s="68">
        <f>COUNTIFS(Aéroports!$C$2:$C$5193,Aéroports!$C295,Aéroports!$D$2:$D$5193,Aéroports!$D295)</f>
        <v>1</v>
      </c>
      <c r="M295" s="68" t="str">
        <f>IF(AND(Formulaire!$H$15=Aéroports!$E295,--ISNUMBER(IFERROR(SEARCH(Formulaire!$H$16,$C295,1),""))=1),MAX(M$1:M294)+1,"")</f>
        <v/>
      </c>
      <c r="N295" s="68" t="str">
        <f>IF(AND(Formulaire!$H$21=Aéroports!$E295,--ISNUMBER(IFERROR(SEARCH(Formulaire!$H$22,$C295,1),""))=1),MAX(N$1:N294)+1,"")</f>
        <v/>
      </c>
      <c r="O295" s="68" t="str">
        <f>IF(AND(Formulaire!$H$27=Aéroports!$E295,--ISNUMBER(IFERROR(SEARCH(Formulaire!$H$28,$C295,1),""))=1),MAX(O$1:O294)+1,"")</f>
        <v/>
      </c>
      <c r="Q295" s="91" t="str">
        <f>IFERROR(INDEX($C$2:$C$5193,MATCH(ROWS(M$2:M295),M$2:M$5193,0)),"")</f>
        <v/>
      </c>
      <c r="R295" s="70" t="str">
        <f>IFERROR(INDEX($C$2:$C$5193,MATCH(ROWS(N$2:N295),N$2:N$5193,0)),"")</f>
        <v/>
      </c>
      <c r="S295" s="92" t="str">
        <f>IFERROR(INDEX($C$2:$C$5193,MATCH(ROWS(O$2:O295),O$2:O$5193,0)),"")</f>
        <v/>
      </c>
    </row>
    <row r="296" spans="1:19" x14ac:dyDescent="0.25">
      <c r="A296" s="69">
        <v>4319</v>
      </c>
      <c r="B296" s="69" t="s">
        <v>761</v>
      </c>
      <c r="C296" s="69" t="s">
        <v>762</v>
      </c>
      <c r="D296" s="69" t="s">
        <v>639</v>
      </c>
      <c r="E296" s="69" t="s">
        <v>22356</v>
      </c>
      <c r="F296" s="69" t="s">
        <v>763</v>
      </c>
      <c r="G296" s="69" t="s">
        <v>764</v>
      </c>
      <c r="H296" s="69">
        <v>-17.944700000000001</v>
      </c>
      <c r="I296" s="69">
        <v>122.232</v>
      </c>
      <c r="J296" s="69">
        <v>56</v>
      </c>
      <c r="K296" s="69">
        <v>8</v>
      </c>
      <c r="L296" s="69">
        <f>COUNTIFS(Aéroports!$C$2:$C$5193,Aéroports!$C296,Aéroports!$D$2:$D$5193,Aéroports!$D296)</f>
        <v>1</v>
      </c>
      <c r="M296" s="69" t="str">
        <f>IF(AND(Formulaire!$H$15=Aéroports!$E296,--ISNUMBER(IFERROR(SEARCH(Formulaire!$H$16,$C296,1),""))=1),MAX(M$1:M295)+1,"")</f>
        <v/>
      </c>
      <c r="N296" s="69" t="str">
        <f>IF(AND(Formulaire!$H$21=Aéroports!$E296,--ISNUMBER(IFERROR(SEARCH(Formulaire!$H$22,$C296,1),""))=1),MAX(N$1:N295)+1,"")</f>
        <v/>
      </c>
      <c r="O296" s="69" t="str">
        <f>IF(AND(Formulaire!$H$27=Aéroports!$E296,--ISNUMBER(IFERROR(SEARCH(Formulaire!$H$28,$C296,1),""))=1),MAX(O$1:O295)+1,"")</f>
        <v/>
      </c>
      <c r="Q296" s="91" t="str">
        <f>IFERROR(INDEX($C$2:$C$5193,MATCH(ROWS(M$2:M296),M$2:M$5193,0)),"")</f>
        <v/>
      </c>
      <c r="R296" s="70" t="str">
        <f>IFERROR(INDEX($C$2:$C$5193,MATCH(ROWS(N$2:N296),N$2:N$5193,0)),"")</f>
        <v/>
      </c>
      <c r="S296" s="92" t="str">
        <f>IFERROR(INDEX($C$2:$C$5193,MATCH(ROWS(O$2:O296),O$2:O$5193,0)),"")</f>
        <v/>
      </c>
    </row>
    <row r="297" spans="1:19" x14ac:dyDescent="0.25">
      <c r="A297" s="68">
        <v>9090</v>
      </c>
      <c r="B297" s="68" t="s">
        <v>765</v>
      </c>
      <c r="C297" s="68" t="s">
        <v>766</v>
      </c>
      <c r="D297" s="68" t="s">
        <v>639</v>
      </c>
      <c r="E297" s="68" t="s">
        <v>22356</v>
      </c>
      <c r="F297" s="68" t="s">
        <v>767</v>
      </c>
      <c r="G297" s="68" t="s">
        <v>768</v>
      </c>
      <c r="H297" s="68">
        <v>-33.688420000000001</v>
      </c>
      <c r="I297" s="68">
        <v>115.4016</v>
      </c>
      <c r="J297" s="68">
        <v>55</v>
      </c>
      <c r="K297" s="68">
        <v>8</v>
      </c>
      <c r="L297" s="68">
        <f>COUNTIFS(Aéroports!$C$2:$C$5193,Aéroports!$C297,Aéroports!$D$2:$D$5193,Aéroports!$D297)</f>
        <v>1</v>
      </c>
      <c r="M297" s="68" t="str">
        <f>IF(AND(Formulaire!$H$15=Aéroports!$E297,--ISNUMBER(IFERROR(SEARCH(Formulaire!$H$16,$C297,1),""))=1),MAX(M$1:M296)+1,"")</f>
        <v/>
      </c>
      <c r="N297" s="68" t="str">
        <f>IF(AND(Formulaire!$H$21=Aéroports!$E297,--ISNUMBER(IFERROR(SEARCH(Formulaire!$H$22,$C297,1),""))=1),MAX(N$1:N296)+1,"")</f>
        <v/>
      </c>
      <c r="O297" s="68" t="str">
        <f>IF(AND(Formulaire!$H$27=Aéroports!$E297,--ISNUMBER(IFERROR(SEARCH(Formulaire!$H$28,$C297,1),""))=1),MAX(O$1:O296)+1,"")</f>
        <v/>
      </c>
      <c r="Q297" s="91" t="str">
        <f>IFERROR(INDEX($C$2:$C$5193,MATCH(ROWS(M$2:M297),M$2:M$5193,0)),"")</f>
        <v/>
      </c>
      <c r="R297" s="70" t="str">
        <f>IFERROR(INDEX($C$2:$C$5193,MATCH(ROWS(N$2:N297),N$2:N$5193,0)),"")</f>
        <v/>
      </c>
      <c r="S297" s="92" t="str">
        <f>IFERROR(INDEX($C$2:$C$5193,MATCH(ROWS(O$2:O297),O$2:O$5193,0)),"")</f>
        <v/>
      </c>
    </row>
    <row r="298" spans="1:19" x14ac:dyDescent="0.25">
      <c r="A298" s="69">
        <v>10116</v>
      </c>
      <c r="B298" s="69" t="s">
        <v>769</v>
      </c>
      <c r="C298" s="69" t="s">
        <v>770</v>
      </c>
      <c r="D298" s="69" t="s">
        <v>639</v>
      </c>
      <c r="E298" s="69" t="s">
        <v>22356</v>
      </c>
      <c r="F298" s="69" t="s">
        <v>771</v>
      </c>
      <c r="G298" s="69" t="s">
        <v>772</v>
      </c>
      <c r="H298" s="69">
        <v>-33.378300000000003</v>
      </c>
      <c r="I298" s="69">
        <v>115.67700000000001</v>
      </c>
      <c r="J298" s="69">
        <v>53</v>
      </c>
      <c r="K298" s="69">
        <v>8</v>
      </c>
      <c r="L298" s="69">
        <f>COUNTIFS(Aéroports!$C$2:$C$5193,Aéroports!$C298,Aéroports!$D$2:$D$5193,Aéroports!$D298)</f>
        <v>1</v>
      </c>
      <c r="M298" s="69" t="str">
        <f>IF(AND(Formulaire!$H$15=Aéroports!$E298,--ISNUMBER(IFERROR(SEARCH(Formulaire!$H$16,$C298,1),""))=1),MAX(M$1:M297)+1,"")</f>
        <v/>
      </c>
      <c r="N298" s="69" t="str">
        <f>IF(AND(Formulaire!$H$21=Aéroports!$E298,--ISNUMBER(IFERROR(SEARCH(Formulaire!$H$22,$C298,1),""))=1),MAX(N$1:N297)+1,"")</f>
        <v/>
      </c>
      <c r="O298" s="69" t="str">
        <f>IF(AND(Formulaire!$H$27=Aéroports!$E298,--ISNUMBER(IFERROR(SEARCH(Formulaire!$H$28,$C298,1),""))=1),MAX(O$1:O297)+1,"")</f>
        <v/>
      </c>
      <c r="Q298" s="91" t="str">
        <f>IFERROR(INDEX($C$2:$C$5193,MATCH(ROWS(M$2:M298),M$2:M$5193,0)),"")</f>
        <v/>
      </c>
      <c r="R298" s="70" t="str">
        <f>IFERROR(INDEX($C$2:$C$5193,MATCH(ROWS(N$2:N298),N$2:N$5193,0)),"")</f>
        <v/>
      </c>
      <c r="S298" s="92" t="str">
        <f>IFERROR(INDEX($C$2:$C$5193,MATCH(ROWS(O$2:O298),O$2:O$5193,0)),"")</f>
        <v/>
      </c>
    </row>
    <row r="299" spans="1:19" x14ac:dyDescent="0.25">
      <c r="A299" s="68">
        <v>4218</v>
      </c>
      <c r="B299" s="68" t="s">
        <v>773</v>
      </c>
      <c r="C299" s="68" t="s">
        <v>774</v>
      </c>
      <c r="D299" s="68" t="s">
        <v>639</v>
      </c>
      <c r="E299" s="68" t="s">
        <v>22356</v>
      </c>
      <c r="F299" s="68" t="s">
        <v>775</v>
      </c>
      <c r="G299" s="68" t="s">
        <v>776</v>
      </c>
      <c r="H299" s="68">
        <v>-24.9039</v>
      </c>
      <c r="I299" s="68">
        <v>152.31899999999999</v>
      </c>
      <c r="J299" s="68">
        <v>107</v>
      </c>
      <c r="K299" s="68">
        <v>10</v>
      </c>
      <c r="L299" s="68">
        <f>COUNTIFS(Aéroports!$C$2:$C$5193,Aéroports!$C299,Aéroports!$D$2:$D$5193,Aéroports!$D299)</f>
        <v>1</v>
      </c>
      <c r="M299" s="68" t="str">
        <f>IF(AND(Formulaire!$H$15=Aéroports!$E299,--ISNUMBER(IFERROR(SEARCH(Formulaire!$H$16,$C299,1),""))=1),MAX(M$1:M298)+1,"")</f>
        <v/>
      </c>
      <c r="N299" s="68" t="str">
        <f>IF(AND(Formulaire!$H$21=Aéroports!$E299,--ISNUMBER(IFERROR(SEARCH(Formulaire!$H$22,$C299,1),""))=1),MAX(N$1:N298)+1,"")</f>
        <v/>
      </c>
      <c r="O299" s="68" t="str">
        <f>IF(AND(Formulaire!$H$27=Aéroports!$E299,--ISNUMBER(IFERROR(SEARCH(Formulaire!$H$28,$C299,1),""))=1),MAX(O$1:O298)+1,"")</f>
        <v/>
      </c>
      <c r="Q299" s="91" t="str">
        <f>IFERROR(INDEX($C$2:$C$5193,MATCH(ROWS(M$2:M299),M$2:M$5193,0)),"")</f>
        <v/>
      </c>
      <c r="R299" s="70" t="str">
        <f>IFERROR(INDEX($C$2:$C$5193,MATCH(ROWS(N$2:N299),N$2:N$5193,0)),"")</f>
        <v/>
      </c>
      <c r="S299" s="92" t="str">
        <f>IFERROR(INDEX($C$2:$C$5193,MATCH(ROWS(O$2:O299),O$2:O$5193,0)),"")</f>
        <v/>
      </c>
    </row>
    <row r="300" spans="1:19" x14ac:dyDescent="0.25">
      <c r="A300" s="69">
        <v>6245</v>
      </c>
      <c r="B300" s="69" t="s">
        <v>777</v>
      </c>
      <c r="C300" s="69" t="s">
        <v>778</v>
      </c>
      <c r="D300" s="69" t="s">
        <v>639</v>
      </c>
      <c r="E300" s="69" t="s">
        <v>22356</v>
      </c>
      <c r="F300" s="69" t="s">
        <v>779</v>
      </c>
      <c r="G300" s="69" t="s">
        <v>780</v>
      </c>
      <c r="H300" s="69">
        <v>-17.7486</v>
      </c>
      <c r="I300" s="69">
        <v>139.53399999999999</v>
      </c>
      <c r="J300" s="69">
        <v>21</v>
      </c>
      <c r="K300" s="69">
        <v>10</v>
      </c>
      <c r="L300" s="69">
        <f>COUNTIFS(Aéroports!$C$2:$C$5193,Aéroports!$C300,Aéroports!$D$2:$D$5193,Aéroports!$D300)</f>
        <v>1</v>
      </c>
      <c r="M300" s="69" t="str">
        <f>IF(AND(Formulaire!$H$15=Aéroports!$E300,--ISNUMBER(IFERROR(SEARCH(Formulaire!$H$16,$C300,1),""))=1),MAX(M$1:M299)+1,"")</f>
        <v/>
      </c>
      <c r="N300" s="69" t="str">
        <f>IF(AND(Formulaire!$H$21=Aéroports!$E300,--ISNUMBER(IFERROR(SEARCH(Formulaire!$H$22,$C300,1),""))=1),MAX(N$1:N299)+1,"")</f>
        <v/>
      </c>
      <c r="O300" s="69" t="str">
        <f>IF(AND(Formulaire!$H$27=Aéroports!$E300,--ISNUMBER(IFERROR(SEARCH(Formulaire!$H$28,$C300,1),""))=1),MAX(O$1:O299)+1,"")</f>
        <v/>
      </c>
      <c r="Q300" s="91" t="str">
        <f>IFERROR(INDEX($C$2:$C$5193,MATCH(ROWS(M$2:M300),M$2:M$5193,0)),"")</f>
        <v/>
      </c>
      <c r="R300" s="70" t="str">
        <f>IFERROR(INDEX($C$2:$C$5193,MATCH(ROWS(N$2:N300),N$2:N$5193,0)),"")</f>
        <v/>
      </c>
      <c r="S300" s="92" t="str">
        <f>IFERROR(INDEX($C$2:$C$5193,MATCH(ROWS(O$2:O300),O$2:O$5193,0)),"")</f>
        <v/>
      </c>
    </row>
    <row r="301" spans="1:19" x14ac:dyDescent="0.25">
      <c r="A301" s="68">
        <v>6338</v>
      </c>
      <c r="B301" s="68" t="s">
        <v>781</v>
      </c>
      <c r="C301" s="68" t="s">
        <v>782</v>
      </c>
      <c r="D301" s="68" t="s">
        <v>639</v>
      </c>
      <c r="E301" s="68" t="s">
        <v>22356</v>
      </c>
      <c r="F301" s="68" t="s">
        <v>783</v>
      </c>
      <c r="G301" s="68" t="s">
        <v>784</v>
      </c>
      <c r="H301" s="68">
        <v>-40.998899999999999</v>
      </c>
      <c r="I301" s="68">
        <v>145.73099999999999</v>
      </c>
      <c r="J301" s="68">
        <v>62</v>
      </c>
      <c r="K301" s="68">
        <v>10</v>
      </c>
      <c r="L301" s="68">
        <f>COUNTIFS(Aéroports!$C$2:$C$5193,Aéroports!$C301,Aéroports!$D$2:$D$5193,Aéroports!$D301)</f>
        <v>1</v>
      </c>
      <c r="M301" s="68" t="str">
        <f>IF(AND(Formulaire!$H$15=Aéroports!$E301,--ISNUMBER(IFERROR(SEARCH(Formulaire!$H$16,$C301,1),""))=1),MAX(M$1:M300)+1,"")</f>
        <v/>
      </c>
      <c r="N301" s="68" t="str">
        <f>IF(AND(Formulaire!$H$21=Aéroports!$E301,--ISNUMBER(IFERROR(SEARCH(Formulaire!$H$22,$C301,1),""))=1),MAX(N$1:N300)+1,"")</f>
        <v/>
      </c>
      <c r="O301" s="68" t="str">
        <f>IF(AND(Formulaire!$H$27=Aéroports!$E301,--ISNUMBER(IFERROR(SEARCH(Formulaire!$H$28,$C301,1),""))=1),MAX(O$1:O300)+1,"")</f>
        <v/>
      </c>
      <c r="Q301" s="91" t="str">
        <f>IFERROR(INDEX($C$2:$C$5193,MATCH(ROWS(M$2:M301),M$2:M$5193,0)),"")</f>
        <v/>
      </c>
      <c r="R301" s="70" t="str">
        <f>IFERROR(INDEX($C$2:$C$5193,MATCH(ROWS(N$2:N301),N$2:N$5193,0)),"")</f>
        <v/>
      </c>
      <c r="S301" s="92" t="str">
        <f>IFERROR(INDEX($C$2:$C$5193,MATCH(ROWS(O$2:O301),O$2:O$5193,0)),"")</f>
        <v/>
      </c>
    </row>
    <row r="302" spans="1:19" x14ac:dyDescent="0.25">
      <c r="A302" s="69">
        <v>3322</v>
      </c>
      <c r="B302" s="69" t="s">
        <v>785</v>
      </c>
      <c r="C302" s="69" t="s">
        <v>786</v>
      </c>
      <c r="D302" s="69" t="s">
        <v>639</v>
      </c>
      <c r="E302" s="69" t="s">
        <v>22356</v>
      </c>
      <c r="F302" s="69" t="s">
        <v>787</v>
      </c>
      <c r="G302" s="69" t="s">
        <v>788</v>
      </c>
      <c r="H302" s="69">
        <v>-16.8858</v>
      </c>
      <c r="I302" s="69">
        <v>145.755</v>
      </c>
      <c r="J302" s="69">
        <v>10</v>
      </c>
      <c r="K302" s="69">
        <v>10</v>
      </c>
      <c r="L302" s="69">
        <f>COUNTIFS(Aéroports!$C$2:$C$5193,Aéroports!$C302,Aéroports!$D$2:$D$5193,Aéroports!$D302)</f>
        <v>1</v>
      </c>
      <c r="M302" s="69" t="str">
        <f>IF(AND(Formulaire!$H$15=Aéroports!$E302,--ISNUMBER(IFERROR(SEARCH(Formulaire!$H$16,$C302,1),""))=1),MAX(M$1:M301)+1,"")</f>
        <v/>
      </c>
      <c r="N302" s="69" t="str">
        <f>IF(AND(Formulaire!$H$21=Aéroports!$E302,--ISNUMBER(IFERROR(SEARCH(Formulaire!$H$22,$C302,1),""))=1),MAX(N$1:N301)+1,"")</f>
        <v/>
      </c>
      <c r="O302" s="69" t="str">
        <f>IF(AND(Formulaire!$H$27=Aéroports!$E302,--ISNUMBER(IFERROR(SEARCH(Formulaire!$H$28,$C302,1),""))=1),MAX(O$1:O301)+1,"")</f>
        <v/>
      </c>
      <c r="Q302" s="91" t="str">
        <f>IFERROR(INDEX($C$2:$C$5193,MATCH(ROWS(M$2:M302),M$2:M$5193,0)),"")</f>
        <v/>
      </c>
      <c r="R302" s="70" t="str">
        <f>IFERROR(INDEX($C$2:$C$5193,MATCH(ROWS(N$2:N302),N$2:N$5193,0)),"")</f>
        <v/>
      </c>
      <c r="S302" s="92" t="str">
        <f>IFERROR(INDEX($C$2:$C$5193,MATCH(ROWS(O$2:O302),O$2:O$5193,0)),"")</f>
        <v/>
      </c>
    </row>
    <row r="303" spans="1:19" x14ac:dyDescent="0.25">
      <c r="A303" s="68">
        <v>3357</v>
      </c>
      <c r="B303" s="68" t="s">
        <v>789</v>
      </c>
      <c r="C303" s="68" t="s">
        <v>790</v>
      </c>
      <c r="D303" s="68" t="s">
        <v>639</v>
      </c>
      <c r="E303" s="68" t="s">
        <v>22356</v>
      </c>
      <c r="F303" s="68" t="s">
        <v>791</v>
      </c>
      <c r="G303" s="68" t="s">
        <v>792</v>
      </c>
      <c r="H303" s="68">
        <v>-34.040300000000002</v>
      </c>
      <c r="I303" s="68">
        <v>150.68700000000001</v>
      </c>
      <c r="J303" s="68">
        <v>230</v>
      </c>
      <c r="K303" s="68">
        <v>10</v>
      </c>
      <c r="L303" s="68">
        <f>COUNTIFS(Aéroports!$C$2:$C$5193,Aéroports!$C303,Aéroports!$D$2:$D$5193,Aéroports!$D303)</f>
        <v>1</v>
      </c>
      <c r="M303" s="68" t="str">
        <f>IF(AND(Formulaire!$H$15=Aéroports!$E303,--ISNUMBER(IFERROR(SEARCH(Formulaire!$H$16,$C303,1),""))=1),MAX(M$1:M302)+1,"")</f>
        <v/>
      </c>
      <c r="N303" s="68" t="str">
        <f>IF(AND(Formulaire!$H$21=Aéroports!$E303,--ISNUMBER(IFERROR(SEARCH(Formulaire!$H$22,$C303,1),""))=1),MAX(N$1:N302)+1,"")</f>
        <v/>
      </c>
      <c r="O303" s="68" t="str">
        <f>IF(AND(Formulaire!$H$27=Aéroports!$E303,--ISNUMBER(IFERROR(SEARCH(Formulaire!$H$28,$C303,1),""))=1),MAX(O$1:O302)+1,"")</f>
        <v/>
      </c>
      <c r="Q303" s="91" t="str">
        <f>IFERROR(INDEX($C$2:$C$5193,MATCH(ROWS(M$2:M303),M$2:M$5193,0)),"")</f>
        <v/>
      </c>
      <c r="R303" s="70" t="str">
        <f>IFERROR(INDEX($C$2:$C$5193,MATCH(ROWS(N$2:N303),N$2:N$5193,0)),"")</f>
        <v/>
      </c>
      <c r="S303" s="92" t="str">
        <f>IFERROR(INDEX($C$2:$C$5193,MATCH(ROWS(O$2:O303),O$2:O$5193,0)),"")</f>
        <v/>
      </c>
    </row>
    <row r="304" spans="1:19" x14ac:dyDescent="0.25">
      <c r="A304" s="69">
        <v>3355</v>
      </c>
      <c r="B304" s="69" t="s">
        <v>793</v>
      </c>
      <c r="C304" s="69" t="s">
        <v>794</v>
      </c>
      <c r="D304" s="69" t="s">
        <v>639</v>
      </c>
      <c r="E304" s="69" t="s">
        <v>22356</v>
      </c>
      <c r="F304" s="69" t="s">
        <v>795</v>
      </c>
      <c r="G304" s="69" t="s">
        <v>796</v>
      </c>
      <c r="H304" s="69">
        <v>-35.306899999999999</v>
      </c>
      <c r="I304" s="69">
        <v>149.19499999999999</v>
      </c>
      <c r="J304" s="69">
        <v>1886</v>
      </c>
      <c r="K304" s="69">
        <v>10</v>
      </c>
      <c r="L304" s="69">
        <f>COUNTIFS(Aéroports!$C$2:$C$5193,Aéroports!$C304,Aéroports!$D$2:$D$5193,Aéroports!$D304)</f>
        <v>1</v>
      </c>
      <c r="M304" s="69" t="str">
        <f>IF(AND(Formulaire!$H$15=Aéroports!$E304,--ISNUMBER(IFERROR(SEARCH(Formulaire!$H$16,$C304,1),""))=1),MAX(M$1:M303)+1,"")</f>
        <v/>
      </c>
      <c r="N304" s="69" t="str">
        <f>IF(AND(Formulaire!$H$21=Aéroports!$E304,--ISNUMBER(IFERROR(SEARCH(Formulaire!$H$22,$C304,1),""))=1),MAX(N$1:N303)+1,"")</f>
        <v/>
      </c>
      <c r="O304" s="69" t="str">
        <f>IF(AND(Formulaire!$H$27=Aéroports!$E304,--ISNUMBER(IFERROR(SEARCH(Formulaire!$H$28,$C304,1),""))=1),MAX(O$1:O303)+1,"")</f>
        <v/>
      </c>
      <c r="Q304" s="91" t="str">
        <f>IFERROR(INDEX($C$2:$C$5193,MATCH(ROWS(M$2:M304),M$2:M$5193,0)),"")</f>
        <v/>
      </c>
      <c r="R304" s="70" t="str">
        <f>IFERROR(INDEX($C$2:$C$5193,MATCH(ROWS(N$2:N304),N$2:N$5193,0)),"")</f>
        <v/>
      </c>
      <c r="S304" s="92" t="str">
        <f>IFERROR(INDEX($C$2:$C$5193,MATCH(ROWS(O$2:O304),O$2:O$5193,0)),"")</f>
        <v/>
      </c>
    </row>
    <row r="305" spans="1:19" x14ac:dyDescent="0.25">
      <c r="A305" s="68">
        <v>6251</v>
      </c>
      <c r="B305" s="68" t="s">
        <v>797</v>
      </c>
      <c r="C305" s="68" t="s">
        <v>798</v>
      </c>
      <c r="D305" s="68" t="s">
        <v>639</v>
      </c>
      <c r="E305" s="68" t="s">
        <v>22356</v>
      </c>
      <c r="F305" s="68" t="s">
        <v>799</v>
      </c>
      <c r="G305" s="68" t="s">
        <v>800</v>
      </c>
      <c r="H305" s="68">
        <v>-24.880210000000002</v>
      </c>
      <c r="I305" s="68">
        <v>113.6717</v>
      </c>
      <c r="J305" s="68">
        <v>13</v>
      </c>
      <c r="K305" s="68">
        <v>8</v>
      </c>
      <c r="L305" s="68">
        <f>COUNTIFS(Aéroports!$C$2:$C$5193,Aéroports!$C305,Aéroports!$D$2:$D$5193,Aéroports!$D305)</f>
        <v>1</v>
      </c>
      <c r="M305" s="68" t="str">
        <f>IF(AND(Formulaire!$H$15=Aéroports!$E305,--ISNUMBER(IFERROR(SEARCH(Formulaire!$H$16,$C305,1),""))=1),MAX(M$1:M304)+1,"")</f>
        <v/>
      </c>
      <c r="N305" s="68" t="str">
        <f>IF(AND(Formulaire!$H$21=Aéroports!$E305,--ISNUMBER(IFERROR(SEARCH(Formulaire!$H$22,$C305,1),""))=1),MAX(N$1:N304)+1,"")</f>
        <v/>
      </c>
      <c r="O305" s="68" t="str">
        <f>IF(AND(Formulaire!$H$27=Aéroports!$E305,--ISNUMBER(IFERROR(SEARCH(Formulaire!$H$28,$C305,1),""))=1),MAX(O$1:O304)+1,"")</f>
        <v/>
      </c>
      <c r="Q305" s="91" t="str">
        <f>IFERROR(INDEX($C$2:$C$5193,MATCH(ROWS(M$2:M305),M$2:M$5193,0)),"")</f>
        <v/>
      </c>
      <c r="R305" s="70" t="str">
        <f>IFERROR(INDEX($C$2:$C$5193,MATCH(ROWS(N$2:N305),N$2:N$5193,0)),"")</f>
        <v/>
      </c>
      <c r="S305" s="92" t="str">
        <f>IFERROR(INDEX($C$2:$C$5193,MATCH(ROWS(O$2:O305),O$2:O$5193,0)),"")</f>
        <v/>
      </c>
    </row>
    <row r="306" spans="1:19" x14ac:dyDescent="0.25">
      <c r="A306" s="69">
        <v>6256</v>
      </c>
      <c r="B306" s="69" t="s">
        <v>801</v>
      </c>
      <c r="C306" s="69" t="s">
        <v>802</v>
      </c>
      <c r="D306" s="69" t="s">
        <v>639</v>
      </c>
      <c r="E306" s="69" t="s">
        <v>22356</v>
      </c>
      <c r="F306" s="69" t="s">
        <v>803</v>
      </c>
      <c r="G306" s="69" t="s">
        <v>804</v>
      </c>
      <c r="H306" s="69">
        <v>-32.130600000000001</v>
      </c>
      <c r="I306" s="69">
        <v>133.71</v>
      </c>
      <c r="J306" s="69">
        <v>77</v>
      </c>
      <c r="K306" s="69">
        <v>9.5</v>
      </c>
      <c r="L306" s="69">
        <f>COUNTIFS(Aéroports!$C$2:$C$5193,Aéroports!$C306,Aéroports!$D$2:$D$5193,Aéroports!$D306)</f>
        <v>1</v>
      </c>
      <c r="M306" s="69" t="str">
        <f>IF(AND(Formulaire!$H$15=Aéroports!$E306,--ISNUMBER(IFERROR(SEARCH(Formulaire!$H$16,$C306,1),""))=1),MAX(M$1:M305)+1,"")</f>
        <v/>
      </c>
      <c r="N306" s="69" t="str">
        <f>IF(AND(Formulaire!$H$21=Aéroports!$E306,--ISNUMBER(IFERROR(SEARCH(Formulaire!$H$22,$C306,1),""))=1),MAX(N$1:N305)+1,"")</f>
        <v/>
      </c>
      <c r="O306" s="69" t="str">
        <f>IF(AND(Formulaire!$H$27=Aéroports!$E306,--ISNUMBER(IFERROR(SEARCH(Formulaire!$H$28,$C306,1),""))=1),MAX(O$1:O305)+1,"")</f>
        <v/>
      </c>
      <c r="Q306" s="91" t="str">
        <f>IFERROR(INDEX($C$2:$C$5193,MATCH(ROWS(M$2:M306),M$2:M$5193,0)),"")</f>
        <v/>
      </c>
      <c r="R306" s="70" t="str">
        <f>IFERROR(INDEX($C$2:$C$5193,MATCH(ROWS(N$2:N306),N$2:N$5193,0)),"")</f>
        <v/>
      </c>
      <c r="S306" s="92" t="str">
        <f>IFERROR(INDEX($C$2:$C$5193,MATCH(ROWS(O$2:O306),O$2:O$5193,0)),"")</f>
        <v/>
      </c>
    </row>
    <row r="307" spans="1:19" x14ac:dyDescent="0.25">
      <c r="A307" s="68">
        <v>6806</v>
      </c>
      <c r="B307" s="68" t="s">
        <v>805</v>
      </c>
      <c r="C307" s="68" t="s">
        <v>806</v>
      </c>
      <c r="D307" s="68" t="s">
        <v>639</v>
      </c>
      <c r="E307" s="68" t="s">
        <v>22356</v>
      </c>
      <c r="F307" s="68" t="s">
        <v>807</v>
      </c>
      <c r="G307" s="68" t="s">
        <v>808</v>
      </c>
      <c r="H307" s="68">
        <v>-32.787500000000001</v>
      </c>
      <c r="I307" s="68">
        <v>151.34200000000001</v>
      </c>
      <c r="J307" s="68">
        <v>211</v>
      </c>
      <c r="K307" s="68">
        <v>10</v>
      </c>
      <c r="L307" s="68">
        <f>COUNTIFS(Aéroports!$C$2:$C$5193,Aéroports!$C307,Aéroports!$D$2:$D$5193,Aéroports!$D307)</f>
        <v>1</v>
      </c>
      <c r="M307" s="68" t="str">
        <f>IF(AND(Formulaire!$H$15=Aéroports!$E307,--ISNUMBER(IFERROR(SEARCH(Formulaire!$H$16,$C307,1),""))=1),MAX(M$1:M306)+1,"")</f>
        <v/>
      </c>
      <c r="N307" s="68" t="str">
        <f>IF(AND(Formulaire!$H$21=Aéroports!$E307,--ISNUMBER(IFERROR(SEARCH(Formulaire!$H$22,$C307,1),""))=1),MAX(N$1:N306)+1,"")</f>
        <v/>
      </c>
      <c r="O307" s="68" t="str">
        <f>IF(AND(Formulaire!$H$27=Aéroports!$E307,--ISNUMBER(IFERROR(SEARCH(Formulaire!$H$28,$C307,1),""))=1),MAX(O$1:O306)+1,"")</f>
        <v/>
      </c>
      <c r="Q307" s="91" t="str">
        <f>IFERROR(INDEX($C$2:$C$5193,MATCH(ROWS(M$2:M307),M$2:M$5193,0)),"")</f>
        <v/>
      </c>
      <c r="R307" s="70" t="str">
        <f>IFERROR(INDEX($C$2:$C$5193,MATCH(ROWS(N$2:N307),N$2:N$5193,0)),"")</f>
        <v/>
      </c>
      <c r="S307" s="92" t="str">
        <f>IFERROR(INDEX($C$2:$C$5193,MATCH(ROWS(O$2:O307),O$2:O$5193,0)),"")</f>
        <v/>
      </c>
    </row>
    <row r="308" spans="1:19" x14ac:dyDescent="0.25">
      <c r="A308" s="69">
        <v>3323</v>
      </c>
      <c r="B308" s="69" t="s">
        <v>809</v>
      </c>
      <c r="C308" s="69" t="s">
        <v>810</v>
      </c>
      <c r="D308" s="69" t="s">
        <v>639</v>
      </c>
      <c r="E308" s="69" t="s">
        <v>22356</v>
      </c>
      <c r="F308" s="69" t="s">
        <v>811</v>
      </c>
      <c r="G308" s="69" t="s">
        <v>812</v>
      </c>
      <c r="H308" s="69">
        <v>-26.4133</v>
      </c>
      <c r="I308" s="69">
        <v>146.262</v>
      </c>
      <c r="J308" s="69">
        <v>1003</v>
      </c>
      <c r="K308" s="69">
        <v>10</v>
      </c>
      <c r="L308" s="69">
        <f>COUNTIFS(Aéroports!$C$2:$C$5193,Aéroports!$C308,Aéroports!$D$2:$D$5193,Aéroports!$D308)</f>
        <v>1</v>
      </c>
      <c r="M308" s="69" t="str">
        <f>IF(AND(Formulaire!$H$15=Aéroports!$E308,--ISNUMBER(IFERROR(SEARCH(Formulaire!$H$16,$C308,1),""))=1),MAX(M$1:M307)+1,"")</f>
        <v/>
      </c>
      <c r="N308" s="69" t="str">
        <f>IF(AND(Formulaire!$H$21=Aéroports!$E308,--ISNUMBER(IFERROR(SEARCH(Formulaire!$H$22,$C308,1),""))=1),MAX(N$1:N307)+1,"")</f>
        <v/>
      </c>
      <c r="O308" s="69" t="str">
        <f>IF(AND(Formulaire!$H$27=Aéroports!$E308,--ISNUMBER(IFERROR(SEARCH(Formulaire!$H$28,$C308,1),""))=1),MAX(O$1:O307)+1,"")</f>
        <v/>
      </c>
      <c r="Q308" s="91" t="str">
        <f>IFERROR(INDEX($C$2:$C$5193,MATCH(ROWS(M$2:M308),M$2:M$5193,0)),"")</f>
        <v/>
      </c>
      <c r="R308" s="70" t="str">
        <f>IFERROR(INDEX($C$2:$C$5193,MATCH(ROWS(N$2:N308),N$2:N$5193,0)),"")</f>
        <v/>
      </c>
      <c r="S308" s="92" t="str">
        <f>IFERROR(INDEX($C$2:$C$5193,MATCH(ROWS(O$2:O308),O$2:O$5193,0)),"")</f>
        <v/>
      </c>
    </row>
    <row r="309" spans="1:19" x14ac:dyDescent="0.25">
      <c r="A309" s="68">
        <v>8980</v>
      </c>
      <c r="B309" s="68" t="s">
        <v>813</v>
      </c>
      <c r="C309" s="68" t="s">
        <v>814</v>
      </c>
      <c r="D309" s="68" t="s">
        <v>639</v>
      </c>
      <c r="E309" s="68" t="s">
        <v>22356</v>
      </c>
      <c r="F309" s="68" t="s">
        <v>815</v>
      </c>
      <c r="G309" s="68" t="s">
        <v>816</v>
      </c>
      <c r="H309" s="68">
        <v>-26.774999999999999</v>
      </c>
      <c r="I309" s="68">
        <v>150.61699999999999</v>
      </c>
      <c r="J309" s="68">
        <v>1028</v>
      </c>
      <c r="K309" s="68">
        <v>10</v>
      </c>
      <c r="L309" s="68">
        <f>COUNTIFS(Aéroports!$C$2:$C$5193,Aéroports!$C309,Aéroports!$D$2:$D$5193,Aéroports!$D309)</f>
        <v>1</v>
      </c>
      <c r="M309" s="68" t="str">
        <f>IF(AND(Formulaire!$H$15=Aéroports!$E309,--ISNUMBER(IFERROR(SEARCH(Formulaire!$H$16,$C309,1),""))=1),MAX(M$1:M308)+1,"")</f>
        <v/>
      </c>
      <c r="N309" s="68" t="str">
        <f>IF(AND(Formulaire!$H$21=Aéroports!$E309,--ISNUMBER(IFERROR(SEARCH(Formulaire!$H$22,$C309,1),""))=1),MAX(N$1:N308)+1,"")</f>
        <v/>
      </c>
      <c r="O309" s="68" t="str">
        <f>IF(AND(Formulaire!$H$27=Aéroports!$E309,--ISNUMBER(IFERROR(SEARCH(Formulaire!$H$28,$C309,1),""))=1),MAX(O$1:O308)+1,"")</f>
        <v/>
      </c>
      <c r="Q309" s="91" t="str">
        <f>IFERROR(INDEX($C$2:$C$5193,MATCH(ROWS(M$2:M309),M$2:M$5193,0)),"")</f>
        <v/>
      </c>
      <c r="R309" s="70" t="str">
        <f>IFERROR(INDEX($C$2:$C$5193,MATCH(ROWS(N$2:N309),N$2:N$5193,0)),"")</f>
        <v/>
      </c>
      <c r="S309" s="92" t="str">
        <f>IFERROR(INDEX($C$2:$C$5193,MATCH(ROWS(O$2:O309),O$2:O$5193,0)),"")</f>
        <v/>
      </c>
    </row>
    <row r="310" spans="1:19" x14ac:dyDescent="0.25">
      <c r="A310" s="69">
        <v>9901</v>
      </c>
      <c r="B310" s="69" t="s">
        <v>817</v>
      </c>
      <c r="C310" s="69" t="s">
        <v>818</v>
      </c>
      <c r="D310" s="69" t="s">
        <v>639</v>
      </c>
      <c r="E310" s="69" t="s">
        <v>22356</v>
      </c>
      <c r="F310" s="69" t="s">
        <v>819</v>
      </c>
      <c r="G310" s="69" t="s">
        <v>820</v>
      </c>
      <c r="H310" s="69">
        <v>-22.773099999999999</v>
      </c>
      <c r="I310" s="69">
        <v>147.62100000000001</v>
      </c>
      <c r="J310" s="69">
        <v>908</v>
      </c>
      <c r="K310" s="69">
        <v>10</v>
      </c>
      <c r="L310" s="69">
        <f>COUNTIFS(Aéroports!$C$2:$C$5193,Aéroports!$C310,Aéroports!$D$2:$D$5193,Aéroports!$D310)</f>
        <v>1</v>
      </c>
      <c r="M310" s="69" t="str">
        <f>IF(AND(Formulaire!$H$15=Aéroports!$E310,--ISNUMBER(IFERROR(SEARCH(Formulaire!$H$16,$C310,1),""))=1),MAX(M$1:M309)+1,"")</f>
        <v/>
      </c>
      <c r="N310" s="69" t="str">
        <f>IF(AND(Formulaire!$H$21=Aéroports!$E310,--ISNUMBER(IFERROR(SEARCH(Formulaire!$H$22,$C310,1),""))=1),MAX(N$1:N309)+1,"")</f>
        <v/>
      </c>
      <c r="O310" s="69" t="str">
        <f>IF(AND(Formulaire!$H$27=Aéroports!$E310,--ISNUMBER(IFERROR(SEARCH(Formulaire!$H$28,$C310,1),""))=1),MAX(O$1:O309)+1,"")</f>
        <v/>
      </c>
      <c r="Q310" s="91" t="str">
        <f>IFERROR(INDEX($C$2:$C$5193,MATCH(ROWS(M$2:M310),M$2:M$5193,0)),"")</f>
        <v/>
      </c>
      <c r="R310" s="70" t="str">
        <f>IFERROR(INDEX($C$2:$C$5193,MATCH(ROWS(N$2:N310),N$2:N$5193,0)),"")</f>
        <v/>
      </c>
      <c r="S310" s="92" t="str">
        <f>IFERROR(INDEX($C$2:$C$5193,MATCH(ROWS(O$2:O310),O$2:O$5193,0)),"")</f>
        <v/>
      </c>
    </row>
    <row r="311" spans="1:19" x14ac:dyDescent="0.25">
      <c r="A311" s="68">
        <v>12016</v>
      </c>
      <c r="B311" s="68" t="s">
        <v>1566</v>
      </c>
      <c r="C311" s="68" t="s">
        <v>22556</v>
      </c>
      <c r="D311" s="68" t="s">
        <v>639</v>
      </c>
      <c r="E311" s="68" t="s">
        <v>22356</v>
      </c>
      <c r="F311" s="68" t="s">
        <v>1567</v>
      </c>
      <c r="G311" s="68" t="s">
        <v>1568</v>
      </c>
      <c r="H311" s="68">
        <v>-33.709699999999998</v>
      </c>
      <c r="I311" s="68">
        <v>136.505</v>
      </c>
      <c r="J311" s="68">
        <v>589</v>
      </c>
      <c r="K311" s="68" t="s">
        <v>340</v>
      </c>
      <c r="L311" s="68">
        <f>COUNTIFS(Aéroports!$C$2:$C$5193,Aéroports!$C311,Aéroports!$D$2:$D$5193,Aéroports!$D311)</f>
        <v>1</v>
      </c>
      <c r="M311" s="68" t="str">
        <f>IF(AND(Formulaire!$H$15=Aéroports!$E311,--ISNUMBER(IFERROR(SEARCH(Formulaire!$H$16,$C311,1),""))=1),MAX(M$1:M310)+1,"")</f>
        <v/>
      </c>
      <c r="N311" s="68" t="str">
        <f>IF(AND(Formulaire!$H$21=Aéroports!$E311,--ISNUMBER(IFERROR(SEARCH(Formulaire!$H$22,$C311,1),""))=1),MAX(N$1:N310)+1,"")</f>
        <v/>
      </c>
      <c r="O311" s="68" t="str">
        <f>IF(AND(Formulaire!$H$27=Aéroports!$E311,--ISNUMBER(IFERROR(SEARCH(Formulaire!$H$28,$C311,1),""))=1),MAX(O$1:O310)+1,"")</f>
        <v/>
      </c>
      <c r="Q311" s="91" t="str">
        <f>IFERROR(INDEX($C$2:$C$5193,MATCH(ROWS(M$2:M311),M$2:M$5193,0)),"")</f>
        <v/>
      </c>
      <c r="R311" s="70" t="str">
        <f>IFERROR(INDEX($C$2:$C$5193,MATCH(ROWS(N$2:N311),N$2:N$5193,0)),"")</f>
        <v/>
      </c>
      <c r="S311" s="92" t="str">
        <f>IFERROR(INDEX($C$2:$C$5193,MATCH(ROWS(O$2:O311),O$2:O$5193,0)),"")</f>
        <v/>
      </c>
    </row>
    <row r="312" spans="1:19" x14ac:dyDescent="0.25">
      <c r="A312" s="69">
        <v>6255</v>
      </c>
      <c r="B312" s="69" t="s">
        <v>821</v>
      </c>
      <c r="C312" s="69" t="s">
        <v>822</v>
      </c>
      <c r="D312" s="69" t="s">
        <v>639</v>
      </c>
      <c r="E312" s="69" t="s">
        <v>22356</v>
      </c>
      <c r="F312" s="69" t="s">
        <v>823</v>
      </c>
      <c r="G312" s="69" t="s">
        <v>824</v>
      </c>
      <c r="H312" s="69">
        <v>-20.668600000000001</v>
      </c>
      <c r="I312" s="69">
        <v>140.50399999999999</v>
      </c>
      <c r="J312" s="69">
        <v>616</v>
      </c>
      <c r="K312" s="69">
        <v>10</v>
      </c>
      <c r="L312" s="69">
        <f>COUNTIFS(Aéroports!$C$2:$C$5193,Aéroports!$C312,Aéroports!$D$2:$D$5193,Aéroports!$D312)</f>
        <v>1</v>
      </c>
      <c r="M312" s="69" t="str">
        <f>IF(AND(Formulaire!$H$15=Aéroports!$E312,--ISNUMBER(IFERROR(SEARCH(Formulaire!$H$16,$C312,1),""))=1),MAX(M$1:M311)+1,"")</f>
        <v/>
      </c>
      <c r="N312" s="69" t="str">
        <f>IF(AND(Formulaire!$H$21=Aéroports!$E312,--ISNUMBER(IFERROR(SEARCH(Formulaire!$H$22,$C312,1),""))=1),MAX(N$1:N311)+1,"")</f>
        <v/>
      </c>
      <c r="O312" s="69" t="str">
        <f>IF(AND(Formulaire!$H$27=Aéroports!$E312,--ISNUMBER(IFERROR(SEARCH(Formulaire!$H$28,$C312,1),""))=1),MAX(O$1:O311)+1,"")</f>
        <v/>
      </c>
      <c r="Q312" s="91" t="str">
        <f>IFERROR(INDEX($C$2:$C$5193,MATCH(ROWS(M$2:M312),M$2:M$5193,0)),"")</f>
        <v/>
      </c>
      <c r="R312" s="70" t="str">
        <f>IFERROR(INDEX($C$2:$C$5193,MATCH(ROWS(N$2:N312),N$2:N$5193,0)),"")</f>
        <v/>
      </c>
      <c r="S312" s="92" t="str">
        <f>IFERROR(INDEX($C$2:$C$5193,MATCH(ROWS(O$2:O312),O$2:O$5193,0)),"")</f>
        <v/>
      </c>
    </row>
    <row r="313" spans="1:19" x14ac:dyDescent="0.25">
      <c r="A313" s="68">
        <v>9127</v>
      </c>
      <c r="B313" s="68" t="s">
        <v>825</v>
      </c>
      <c r="C313" s="68" t="s">
        <v>826</v>
      </c>
      <c r="D313" s="68" t="s">
        <v>639</v>
      </c>
      <c r="E313" s="68" t="s">
        <v>22356</v>
      </c>
      <c r="F313" s="68" t="s">
        <v>827</v>
      </c>
      <c r="G313" s="68" t="s">
        <v>828</v>
      </c>
      <c r="H313" s="68">
        <v>-22.290749999999999</v>
      </c>
      <c r="I313" s="68">
        <v>119.4371</v>
      </c>
      <c r="J313" s="68">
        <v>1555</v>
      </c>
      <c r="K313" s="68">
        <v>8</v>
      </c>
      <c r="L313" s="68">
        <f>COUNTIFS(Aéroports!$C$2:$C$5193,Aéroports!$C313,Aéroports!$D$2:$D$5193,Aéroports!$D313)</f>
        <v>1</v>
      </c>
      <c r="M313" s="68" t="str">
        <f>IF(AND(Formulaire!$H$15=Aéroports!$E313,--ISNUMBER(IFERROR(SEARCH(Formulaire!$H$16,$C313,1),""))=1),MAX(M$1:M312)+1,"")</f>
        <v/>
      </c>
      <c r="N313" s="68" t="str">
        <f>IF(AND(Formulaire!$H$21=Aéroports!$E313,--ISNUMBER(IFERROR(SEARCH(Formulaire!$H$22,$C313,1),""))=1),MAX(N$1:N312)+1,"")</f>
        <v/>
      </c>
      <c r="O313" s="68" t="str">
        <f>IF(AND(Formulaire!$H$27=Aéroports!$E313,--ISNUMBER(IFERROR(SEARCH(Formulaire!$H$28,$C313,1),""))=1),MAX(O$1:O312)+1,"")</f>
        <v/>
      </c>
      <c r="Q313" s="91" t="str">
        <f>IFERROR(INDEX($C$2:$C$5193,MATCH(ROWS(M$2:M313),M$2:M$5193,0)),"")</f>
        <v/>
      </c>
      <c r="R313" s="70" t="str">
        <f>IFERROR(INDEX($C$2:$C$5193,MATCH(ROWS(N$2:N313),N$2:N$5193,0)),"")</f>
        <v/>
      </c>
      <c r="S313" s="92" t="str">
        <f>IFERROR(INDEX($C$2:$C$5193,MATCH(ROWS(O$2:O313),O$2:O$5193,0)),"")</f>
        <v/>
      </c>
    </row>
    <row r="314" spans="1:19" x14ac:dyDescent="0.25">
      <c r="A314" s="69">
        <v>6252</v>
      </c>
      <c r="B314" s="69" t="s">
        <v>829</v>
      </c>
      <c r="C314" s="69" t="s">
        <v>830</v>
      </c>
      <c r="D314" s="69" t="s">
        <v>639</v>
      </c>
      <c r="E314" s="69" t="s">
        <v>22356</v>
      </c>
      <c r="F314" s="69" t="s">
        <v>831</v>
      </c>
      <c r="G314" s="69" t="s">
        <v>832</v>
      </c>
      <c r="H314" s="69">
        <v>-31.5383</v>
      </c>
      <c r="I314" s="69">
        <v>145.79400000000001</v>
      </c>
      <c r="J314" s="69">
        <v>724</v>
      </c>
      <c r="K314" s="69">
        <v>10</v>
      </c>
      <c r="L314" s="69">
        <f>COUNTIFS(Aéroports!$C$2:$C$5193,Aéroports!$C314,Aéroports!$D$2:$D$5193,Aéroports!$D314)</f>
        <v>1</v>
      </c>
      <c r="M314" s="69" t="str">
        <f>IF(AND(Formulaire!$H$15=Aéroports!$E314,--ISNUMBER(IFERROR(SEARCH(Formulaire!$H$16,$C314,1),""))=1),MAX(M$1:M313)+1,"")</f>
        <v/>
      </c>
      <c r="N314" s="69" t="str">
        <f>IF(AND(Formulaire!$H$21=Aéroports!$E314,--ISNUMBER(IFERROR(SEARCH(Formulaire!$H$22,$C314,1),""))=1),MAX(N$1:N313)+1,"")</f>
        <v/>
      </c>
      <c r="O314" s="69" t="str">
        <f>IF(AND(Formulaire!$H$27=Aéroports!$E314,--ISNUMBER(IFERROR(SEARCH(Formulaire!$H$28,$C314,1),""))=1),MAX(O$1:O313)+1,"")</f>
        <v/>
      </c>
      <c r="Q314" s="91" t="str">
        <f>IFERROR(INDEX($C$2:$C$5193,MATCH(ROWS(M$2:M314),M$2:M$5193,0)),"")</f>
        <v/>
      </c>
      <c r="R314" s="70" t="str">
        <f>IFERROR(INDEX($C$2:$C$5193,MATCH(ROWS(N$2:N314),N$2:N$5193,0)),"")</f>
        <v/>
      </c>
      <c r="S314" s="92" t="str">
        <f>IFERROR(INDEX($C$2:$C$5193,MATCH(ROWS(O$2:O314),O$2:O$5193,0)),"")</f>
        <v/>
      </c>
    </row>
    <row r="315" spans="1:19" x14ac:dyDescent="0.25">
      <c r="A315" s="68">
        <v>6254</v>
      </c>
      <c r="B315" s="68" t="s">
        <v>833</v>
      </c>
      <c r="C315" s="68" t="s">
        <v>834</v>
      </c>
      <c r="D315" s="68" t="s">
        <v>639</v>
      </c>
      <c r="E315" s="68" t="s">
        <v>22356</v>
      </c>
      <c r="F315" s="68" t="s">
        <v>835</v>
      </c>
      <c r="G315" s="68" t="s">
        <v>836</v>
      </c>
      <c r="H315" s="68">
        <v>-10.050000000000001</v>
      </c>
      <c r="I315" s="68">
        <v>143.07</v>
      </c>
      <c r="J315" s="68">
        <v>3</v>
      </c>
      <c r="K315" s="68">
        <v>10</v>
      </c>
      <c r="L315" s="68">
        <f>COUNTIFS(Aéroports!$C$2:$C$5193,Aéroports!$C315,Aéroports!$D$2:$D$5193,Aéroports!$D315)</f>
        <v>1</v>
      </c>
      <c r="M315" s="68" t="str">
        <f>IF(AND(Formulaire!$H$15=Aéroports!$E315,--ISNUMBER(IFERROR(SEARCH(Formulaire!$H$16,$C315,1),""))=1),MAX(M$1:M314)+1,"")</f>
        <v/>
      </c>
      <c r="N315" s="68" t="str">
        <f>IF(AND(Formulaire!$H$21=Aéroports!$E315,--ISNUMBER(IFERROR(SEARCH(Formulaire!$H$22,$C315,1),""))=1),MAX(N$1:N314)+1,"")</f>
        <v/>
      </c>
      <c r="O315" s="68" t="str">
        <f>IF(AND(Formulaire!$H$27=Aéroports!$E315,--ISNUMBER(IFERROR(SEARCH(Formulaire!$H$28,$C315,1),""))=1),MAX(O$1:O314)+1,"")</f>
        <v/>
      </c>
      <c r="Q315" s="91" t="str">
        <f>IFERROR(INDEX($C$2:$C$5193,MATCH(ROWS(M$2:M315),M$2:M$5193,0)),"")</f>
        <v/>
      </c>
      <c r="R315" s="70" t="str">
        <f>IFERROR(INDEX($C$2:$C$5193,MATCH(ROWS(N$2:N315),N$2:N$5193,0)),"")</f>
        <v/>
      </c>
      <c r="S315" s="92" t="str">
        <f>IFERROR(INDEX($C$2:$C$5193,MATCH(ROWS(O$2:O315),O$2:O$5193,0)),"")</f>
        <v/>
      </c>
    </row>
    <row r="316" spans="1:19" x14ac:dyDescent="0.25">
      <c r="A316" s="69">
        <v>6260</v>
      </c>
      <c r="B316" s="69" t="s">
        <v>837</v>
      </c>
      <c r="C316" s="69" t="s">
        <v>838</v>
      </c>
      <c r="D316" s="69" t="s">
        <v>639</v>
      </c>
      <c r="E316" s="69" t="s">
        <v>22356</v>
      </c>
      <c r="F316" s="69" t="s">
        <v>839</v>
      </c>
      <c r="G316" s="69" t="s">
        <v>840</v>
      </c>
      <c r="H316" s="69">
        <v>-13.76113</v>
      </c>
      <c r="I316" s="69">
        <v>143.11330000000001</v>
      </c>
      <c r="J316" s="69">
        <v>532</v>
      </c>
      <c r="K316" s="69">
        <v>10</v>
      </c>
      <c r="L316" s="69">
        <f>COUNTIFS(Aéroports!$C$2:$C$5193,Aéroports!$C316,Aéroports!$D$2:$D$5193,Aéroports!$D316)</f>
        <v>1</v>
      </c>
      <c r="M316" s="69" t="str">
        <f>IF(AND(Formulaire!$H$15=Aéroports!$E316,--ISNUMBER(IFERROR(SEARCH(Formulaire!$H$16,$C316,1),""))=1),MAX(M$1:M315)+1,"")</f>
        <v/>
      </c>
      <c r="N316" s="69" t="str">
        <f>IF(AND(Formulaire!$H$21=Aéroports!$E316,--ISNUMBER(IFERROR(SEARCH(Formulaire!$H$22,$C316,1),""))=1),MAX(N$1:N315)+1,"")</f>
        <v/>
      </c>
      <c r="O316" s="69" t="str">
        <f>IF(AND(Formulaire!$H$27=Aéroports!$E316,--ISNUMBER(IFERROR(SEARCH(Formulaire!$H$28,$C316,1),""))=1),MAX(O$1:O315)+1,"")</f>
        <v/>
      </c>
      <c r="Q316" s="91" t="str">
        <f>IFERROR(INDEX($C$2:$C$5193,MATCH(ROWS(M$2:M316),M$2:M$5193,0)),"")</f>
        <v/>
      </c>
      <c r="R316" s="70" t="str">
        <f>IFERROR(INDEX($C$2:$C$5193,MATCH(ROWS(N$2:N316),N$2:N$5193,0)),"")</f>
        <v/>
      </c>
      <c r="S316" s="92" t="str">
        <f>IFERROR(INDEX($C$2:$C$5193,MATCH(ROWS(O$2:O316),O$2:O$5193,0)),"")</f>
        <v/>
      </c>
    </row>
    <row r="317" spans="1:19" x14ac:dyDescent="0.25">
      <c r="A317" s="68">
        <v>3356</v>
      </c>
      <c r="B317" s="68" t="s">
        <v>841</v>
      </c>
      <c r="C317" s="68" t="s">
        <v>842</v>
      </c>
      <c r="D317" s="68" t="s">
        <v>639</v>
      </c>
      <c r="E317" s="68" t="s">
        <v>22356</v>
      </c>
      <c r="F317" s="68" t="s">
        <v>843</v>
      </c>
      <c r="G317" s="68" t="s">
        <v>844</v>
      </c>
      <c r="H317" s="68">
        <v>-30.320599999999999</v>
      </c>
      <c r="I317" s="68">
        <v>153.11600000000001</v>
      </c>
      <c r="J317" s="68">
        <v>18</v>
      </c>
      <c r="K317" s="68">
        <v>10</v>
      </c>
      <c r="L317" s="68">
        <f>COUNTIFS(Aéroports!$C$2:$C$5193,Aéroports!$C317,Aéroports!$D$2:$D$5193,Aéroports!$D317)</f>
        <v>1</v>
      </c>
      <c r="M317" s="68" t="str">
        <f>IF(AND(Formulaire!$H$15=Aéroports!$E317,--ISNUMBER(IFERROR(SEARCH(Formulaire!$H$16,$C317,1),""))=1),MAX(M$1:M316)+1,"")</f>
        <v/>
      </c>
      <c r="N317" s="68" t="str">
        <f>IF(AND(Formulaire!$H$21=Aéroports!$E317,--ISNUMBER(IFERROR(SEARCH(Formulaire!$H$22,$C317,1),""))=1),MAX(N$1:N316)+1,"")</f>
        <v/>
      </c>
      <c r="O317" s="68" t="str">
        <f>IF(AND(Formulaire!$H$27=Aéroports!$E317,--ISNUMBER(IFERROR(SEARCH(Formulaire!$H$28,$C317,1),""))=1),MAX(O$1:O316)+1,"")</f>
        <v/>
      </c>
      <c r="Q317" s="91" t="str">
        <f>IFERROR(INDEX($C$2:$C$5193,MATCH(ROWS(M$2:M317),M$2:M$5193,0)),"")</f>
        <v/>
      </c>
      <c r="R317" s="70" t="str">
        <f>IFERROR(INDEX($C$2:$C$5193,MATCH(ROWS(N$2:N317),N$2:N$5193,0)),"")</f>
        <v/>
      </c>
      <c r="S317" s="92" t="str">
        <f>IFERROR(INDEX($C$2:$C$5193,MATCH(ROWS(O$2:O317),O$2:O$5193,0)),"")</f>
        <v/>
      </c>
    </row>
    <row r="318" spans="1:19" x14ac:dyDescent="0.25">
      <c r="A318" s="69">
        <v>6253</v>
      </c>
      <c r="B318" s="69" t="s">
        <v>845</v>
      </c>
      <c r="C318" s="69" t="s">
        <v>846</v>
      </c>
      <c r="D318" s="69" t="s">
        <v>639</v>
      </c>
      <c r="E318" s="69" t="s">
        <v>22356</v>
      </c>
      <c r="F318" s="69" t="s">
        <v>847</v>
      </c>
      <c r="G318" s="69" t="s">
        <v>848</v>
      </c>
      <c r="H318" s="69">
        <v>-29.04</v>
      </c>
      <c r="I318" s="69">
        <v>134.721</v>
      </c>
      <c r="J318" s="69">
        <v>740</v>
      </c>
      <c r="K318" s="69">
        <v>9.5</v>
      </c>
      <c r="L318" s="69">
        <f>COUNTIFS(Aéroports!$C$2:$C$5193,Aéroports!$C318,Aéroports!$D$2:$D$5193,Aéroports!$D318)</f>
        <v>1</v>
      </c>
      <c r="M318" s="69" t="str">
        <f>IF(AND(Formulaire!$H$15=Aéroports!$E318,--ISNUMBER(IFERROR(SEARCH(Formulaire!$H$16,$C318,1),""))=1),MAX(M$1:M317)+1,"")</f>
        <v/>
      </c>
      <c r="N318" s="69" t="str">
        <f>IF(AND(Formulaire!$H$21=Aéroports!$E318,--ISNUMBER(IFERROR(SEARCH(Formulaire!$H$22,$C318,1),""))=1),MAX(N$1:N317)+1,"")</f>
        <v/>
      </c>
      <c r="O318" s="69" t="str">
        <f>IF(AND(Formulaire!$H$27=Aéroports!$E318,--ISNUMBER(IFERROR(SEARCH(Formulaire!$H$28,$C318,1),""))=1),MAX(O$1:O317)+1,"")</f>
        <v/>
      </c>
      <c r="Q318" s="91" t="str">
        <f>IFERROR(INDEX($C$2:$C$5193,MATCH(ROWS(M$2:M318),M$2:M$5193,0)),"")</f>
        <v/>
      </c>
      <c r="R318" s="70" t="str">
        <f>IFERROR(INDEX($C$2:$C$5193,MATCH(ROWS(N$2:N318),N$2:N$5193,0)),"")</f>
        <v/>
      </c>
      <c r="S318" s="92" t="str">
        <f>IFERROR(INDEX($C$2:$C$5193,MATCH(ROWS(O$2:O318),O$2:O$5193,0)),"")</f>
        <v/>
      </c>
    </row>
    <row r="319" spans="1:19" x14ac:dyDescent="0.25">
      <c r="A319" s="68">
        <v>7912</v>
      </c>
      <c r="B319" s="68" t="s">
        <v>849</v>
      </c>
      <c r="C319" s="68" t="s">
        <v>850</v>
      </c>
      <c r="D319" s="68" t="s">
        <v>639</v>
      </c>
      <c r="E319" s="68" t="s">
        <v>22356</v>
      </c>
      <c r="F319" s="68" t="s">
        <v>851</v>
      </c>
      <c r="G319" s="68" t="s">
        <v>852</v>
      </c>
      <c r="H319" s="68">
        <v>-12.9033</v>
      </c>
      <c r="I319" s="68">
        <v>132.53200000000001</v>
      </c>
      <c r="J319" s="68">
        <v>13</v>
      </c>
      <c r="K319" s="68">
        <v>9.5</v>
      </c>
      <c r="L319" s="68">
        <f>COUNTIFS(Aéroports!$C$2:$C$5193,Aéroports!$C319,Aéroports!$D$2:$D$5193,Aéroports!$D319)</f>
        <v>1</v>
      </c>
      <c r="M319" s="68" t="str">
        <f>IF(AND(Formulaire!$H$15=Aéroports!$E319,--ISNUMBER(IFERROR(SEARCH(Formulaire!$H$16,$C319,1),""))=1),MAX(M$1:M318)+1,"")</f>
        <v/>
      </c>
      <c r="N319" s="68" t="str">
        <f>IF(AND(Formulaire!$H$21=Aéroports!$E319,--ISNUMBER(IFERROR(SEARCH(Formulaire!$H$22,$C319,1),""))=1),MAX(N$1:N318)+1,"")</f>
        <v/>
      </c>
      <c r="O319" s="68" t="str">
        <f>IF(AND(Formulaire!$H$27=Aéroports!$E319,--ISNUMBER(IFERROR(SEARCH(Formulaire!$H$28,$C319,1),""))=1),MAX(O$1:O318)+1,"")</f>
        <v/>
      </c>
      <c r="Q319" s="91" t="str">
        <f>IFERROR(INDEX($C$2:$C$5193,MATCH(ROWS(M$2:M319),M$2:M$5193,0)),"")</f>
        <v/>
      </c>
      <c r="R319" s="70" t="str">
        <f>IFERROR(INDEX($C$2:$C$5193,MATCH(ROWS(N$2:N319),N$2:N$5193,0)),"")</f>
        <v/>
      </c>
      <c r="S319" s="92" t="str">
        <f>IFERROR(INDEX($C$2:$C$5193,MATCH(ROWS(O$2:O319),O$2:O$5193,0)),"")</f>
        <v/>
      </c>
    </row>
    <row r="320" spans="1:19" x14ac:dyDescent="0.25">
      <c r="A320" s="69">
        <v>6257</v>
      </c>
      <c r="B320" s="69" t="s">
        <v>853</v>
      </c>
      <c r="C320" s="69" t="s">
        <v>854</v>
      </c>
      <c r="D320" s="69" t="s">
        <v>639</v>
      </c>
      <c r="E320" s="69" t="s">
        <v>22356</v>
      </c>
      <c r="F320" s="69" t="s">
        <v>855</v>
      </c>
      <c r="G320" s="69" t="s">
        <v>856</v>
      </c>
      <c r="H320" s="69">
        <v>-15.444699999999999</v>
      </c>
      <c r="I320" s="69">
        <v>145.184</v>
      </c>
      <c r="J320" s="69">
        <v>26</v>
      </c>
      <c r="K320" s="69">
        <v>10</v>
      </c>
      <c r="L320" s="69">
        <f>COUNTIFS(Aéroports!$C$2:$C$5193,Aéroports!$C320,Aéroports!$D$2:$D$5193,Aéroports!$D320)</f>
        <v>1</v>
      </c>
      <c r="M320" s="69" t="str">
        <f>IF(AND(Formulaire!$H$15=Aéroports!$E320,--ISNUMBER(IFERROR(SEARCH(Formulaire!$H$16,$C320,1),""))=1),MAX(M$1:M319)+1,"")</f>
        <v/>
      </c>
      <c r="N320" s="69" t="str">
        <f>IF(AND(Formulaire!$H$21=Aéroports!$E320,--ISNUMBER(IFERROR(SEARCH(Formulaire!$H$22,$C320,1),""))=1),MAX(N$1:N319)+1,"")</f>
        <v/>
      </c>
      <c r="O320" s="69" t="str">
        <f>IF(AND(Formulaire!$H$27=Aéroports!$E320,--ISNUMBER(IFERROR(SEARCH(Formulaire!$H$28,$C320,1),""))=1),MAX(O$1:O319)+1,"")</f>
        <v/>
      </c>
      <c r="Q320" s="91" t="str">
        <f>IFERROR(INDEX($C$2:$C$5193,MATCH(ROWS(M$2:M320),M$2:M$5193,0)),"")</f>
        <v/>
      </c>
      <c r="R320" s="70" t="str">
        <f>IFERROR(INDEX($C$2:$C$5193,MATCH(ROWS(N$2:N320),N$2:N$5193,0)),"")</f>
        <v/>
      </c>
      <c r="S320" s="92" t="str">
        <f>IFERROR(INDEX($C$2:$C$5193,MATCH(ROWS(O$2:O320),O$2:O$5193,0)),"")</f>
        <v/>
      </c>
    </row>
    <row r="321" spans="1:19" x14ac:dyDescent="0.25">
      <c r="A321" s="68">
        <v>3321</v>
      </c>
      <c r="B321" s="68" t="s">
        <v>857</v>
      </c>
      <c r="C321" s="68" t="s">
        <v>858</v>
      </c>
      <c r="D321" s="68" t="s">
        <v>639</v>
      </c>
      <c r="E321" s="68" t="s">
        <v>22356</v>
      </c>
      <c r="F321" s="68" t="s">
        <v>859</v>
      </c>
      <c r="G321" s="68" t="s">
        <v>860</v>
      </c>
      <c r="H321" s="68">
        <v>-28.164400000000001</v>
      </c>
      <c r="I321" s="68">
        <v>153.505</v>
      </c>
      <c r="J321" s="68">
        <v>21</v>
      </c>
      <c r="K321" s="68">
        <v>10</v>
      </c>
      <c r="L321" s="68">
        <f>COUNTIFS(Aéroports!$C$2:$C$5193,Aéroports!$C321,Aéroports!$D$2:$D$5193,Aéroports!$D321)</f>
        <v>1</v>
      </c>
      <c r="M321" s="68" t="str">
        <f>IF(AND(Formulaire!$H$15=Aéroports!$E321,--ISNUMBER(IFERROR(SEARCH(Formulaire!$H$16,$C321,1),""))=1),MAX(M$1:M320)+1,"")</f>
        <v/>
      </c>
      <c r="N321" s="68" t="str">
        <f>IF(AND(Formulaire!$H$21=Aéroports!$E321,--ISNUMBER(IFERROR(SEARCH(Formulaire!$H$22,$C321,1),""))=1),MAX(N$1:N320)+1,"")</f>
        <v/>
      </c>
      <c r="O321" s="68" t="str">
        <f>IF(AND(Formulaire!$H$27=Aéroports!$E321,--ISNUMBER(IFERROR(SEARCH(Formulaire!$H$28,$C321,1),""))=1),MAX(O$1:O320)+1,"")</f>
        <v/>
      </c>
      <c r="Q321" s="91" t="str">
        <f>IFERROR(INDEX($C$2:$C$5193,MATCH(ROWS(M$2:M321),M$2:M$5193,0)),"")</f>
        <v/>
      </c>
      <c r="R321" s="70" t="str">
        <f>IFERROR(INDEX($C$2:$C$5193,MATCH(ROWS(N$2:N321),N$2:N$5193,0)),"")</f>
        <v/>
      </c>
      <c r="S321" s="92" t="str">
        <f>IFERROR(INDEX($C$2:$C$5193,MATCH(ROWS(O$2:O321),O$2:O$5193,0)),"")</f>
        <v/>
      </c>
    </row>
    <row r="322" spans="1:19" x14ac:dyDescent="0.25">
      <c r="A322" s="69">
        <v>6261</v>
      </c>
      <c r="B322" s="69" t="s">
        <v>861</v>
      </c>
      <c r="C322" s="69" t="s">
        <v>862</v>
      </c>
      <c r="D322" s="69" t="s">
        <v>639</v>
      </c>
      <c r="E322" s="69" t="s">
        <v>22356</v>
      </c>
      <c r="F322" s="69" t="s">
        <v>863</v>
      </c>
      <c r="G322" s="69" t="s">
        <v>864</v>
      </c>
      <c r="H322" s="69">
        <v>-36.300600000000003</v>
      </c>
      <c r="I322" s="69">
        <v>148.97399999999999</v>
      </c>
      <c r="J322" s="69">
        <v>3088</v>
      </c>
      <c r="K322" s="69">
        <v>10</v>
      </c>
      <c r="L322" s="69">
        <f>COUNTIFS(Aéroports!$C$2:$C$5193,Aéroports!$C322,Aéroports!$D$2:$D$5193,Aéroports!$D322)</f>
        <v>1</v>
      </c>
      <c r="M322" s="69" t="str">
        <f>IF(AND(Formulaire!$H$15=Aéroports!$E322,--ISNUMBER(IFERROR(SEARCH(Formulaire!$H$16,$C322,1),""))=1),MAX(M$1:M321)+1,"")</f>
        <v/>
      </c>
      <c r="N322" s="69" t="str">
        <f>IF(AND(Formulaire!$H$21=Aéroports!$E322,--ISNUMBER(IFERROR(SEARCH(Formulaire!$H$22,$C322,1),""))=1),MAX(N$1:N321)+1,"")</f>
        <v/>
      </c>
      <c r="O322" s="69" t="str">
        <f>IF(AND(Formulaire!$H$27=Aéroports!$E322,--ISNUMBER(IFERROR(SEARCH(Formulaire!$H$28,$C322,1),""))=1),MAX(O$1:O321)+1,"")</f>
        <v/>
      </c>
      <c r="Q322" s="91" t="str">
        <f>IFERROR(INDEX($C$2:$C$5193,MATCH(ROWS(M$2:M322),M$2:M$5193,0)),"")</f>
        <v/>
      </c>
      <c r="R322" s="70" t="str">
        <f>IFERROR(INDEX($C$2:$C$5193,MATCH(ROWS(N$2:N322),N$2:N$5193,0)),"")</f>
        <v/>
      </c>
      <c r="S322" s="92" t="str">
        <f>IFERROR(INDEX($C$2:$C$5193,MATCH(ROWS(O$2:O322),O$2:O$5193,0)),"")</f>
        <v/>
      </c>
    </row>
    <row r="323" spans="1:19" x14ac:dyDescent="0.25">
      <c r="A323" s="68">
        <v>9193</v>
      </c>
      <c r="B323" s="68" t="s">
        <v>865</v>
      </c>
      <c r="C323" s="68" t="s">
        <v>866</v>
      </c>
      <c r="D323" s="68" t="s">
        <v>639</v>
      </c>
      <c r="E323" s="68" t="s">
        <v>22356</v>
      </c>
      <c r="F323" s="68" t="s">
        <v>867</v>
      </c>
      <c r="G323" s="68" t="s">
        <v>868</v>
      </c>
      <c r="H323" s="68">
        <v>-31.3325</v>
      </c>
      <c r="I323" s="68">
        <v>149.267</v>
      </c>
      <c r="J323" s="68">
        <v>2117</v>
      </c>
      <c r="K323" s="68">
        <v>10</v>
      </c>
      <c r="L323" s="68">
        <f>COUNTIFS(Aéroports!$C$2:$C$5193,Aéroports!$C323,Aéroports!$D$2:$D$5193,Aéroports!$D323)</f>
        <v>1</v>
      </c>
      <c r="M323" s="68" t="str">
        <f>IF(AND(Formulaire!$H$15=Aéroports!$E323,--ISNUMBER(IFERROR(SEARCH(Formulaire!$H$16,$C323,1),""))=1),MAX(M$1:M322)+1,"")</f>
        <v/>
      </c>
      <c r="N323" s="68" t="str">
        <f>IF(AND(Formulaire!$H$21=Aéroports!$E323,--ISNUMBER(IFERROR(SEARCH(Formulaire!$H$22,$C323,1),""))=1),MAX(N$1:N322)+1,"")</f>
        <v/>
      </c>
      <c r="O323" s="68" t="str">
        <f>IF(AND(Formulaire!$H$27=Aéroports!$E323,--ISNUMBER(IFERROR(SEARCH(Formulaire!$H$28,$C323,1),""))=1),MAX(O$1:O322)+1,"")</f>
        <v/>
      </c>
      <c r="Q323" s="91" t="str">
        <f>IFERROR(INDEX($C$2:$C$5193,MATCH(ROWS(M$2:M323),M$2:M$5193,0)),"")</f>
        <v/>
      </c>
      <c r="R323" s="70" t="str">
        <f>IFERROR(INDEX($C$2:$C$5193,MATCH(ROWS(N$2:N323),N$2:N$5193,0)),"")</f>
        <v/>
      </c>
      <c r="S323" s="92" t="str">
        <f>IFERROR(INDEX($C$2:$C$5193,MATCH(ROWS(O$2:O323),O$2:O$5193,0)),"")</f>
        <v/>
      </c>
    </row>
    <row r="324" spans="1:19" x14ac:dyDescent="0.25">
      <c r="A324" s="69">
        <v>6259</v>
      </c>
      <c r="B324" s="69" t="s">
        <v>869</v>
      </c>
      <c r="C324" s="69" t="s">
        <v>870</v>
      </c>
      <c r="D324" s="69" t="s">
        <v>639</v>
      </c>
      <c r="E324" s="69" t="s">
        <v>22356</v>
      </c>
      <c r="F324" s="69" t="s">
        <v>871</v>
      </c>
      <c r="G324" s="69" t="s">
        <v>872</v>
      </c>
      <c r="H324" s="69">
        <v>-30.9833</v>
      </c>
      <c r="I324" s="69">
        <v>148.376</v>
      </c>
      <c r="J324" s="69">
        <v>604</v>
      </c>
      <c r="K324" s="69">
        <v>10</v>
      </c>
      <c r="L324" s="69">
        <f>COUNTIFS(Aéroports!$C$2:$C$5193,Aéroports!$C324,Aéroports!$D$2:$D$5193,Aéroports!$D324)</f>
        <v>1</v>
      </c>
      <c r="M324" s="69" t="str">
        <f>IF(AND(Formulaire!$H$15=Aéroports!$E324,--ISNUMBER(IFERROR(SEARCH(Formulaire!$H$16,$C324,1),""))=1),MAX(M$1:M323)+1,"")</f>
        <v/>
      </c>
      <c r="N324" s="69" t="str">
        <f>IF(AND(Formulaire!$H$21=Aéroports!$E324,--ISNUMBER(IFERROR(SEARCH(Formulaire!$H$22,$C324,1),""))=1),MAX(N$1:N323)+1,"")</f>
        <v/>
      </c>
      <c r="O324" s="69" t="str">
        <f>IF(AND(Formulaire!$H$27=Aéroports!$E324,--ISNUMBER(IFERROR(SEARCH(Formulaire!$H$28,$C324,1),""))=1),MAX(O$1:O323)+1,"")</f>
        <v/>
      </c>
      <c r="Q324" s="91" t="str">
        <f>IFERROR(INDEX($C$2:$C$5193,MATCH(ROWS(M$2:M324),M$2:M$5193,0)),"")</f>
        <v/>
      </c>
      <c r="R324" s="70" t="str">
        <f>IFERROR(INDEX($C$2:$C$5193,MATCH(ROWS(N$2:N324),N$2:N$5193,0)),"")</f>
        <v/>
      </c>
      <c r="S324" s="92" t="str">
        <f>IFERROR(INDEX($C$2:$C$5193,MATCH(ROWS(O$2:O324),O$2:O$5193,0)),"")</f>
        <v/>
      </c>
    </row>
    <row r="325" spans="1:19" x14ac:dyDescent="0.25">
      <c r="A325" s="68">
        <v>10378</v>
      </c>
      <c r="B325" s="68" t="s">
        <v>873</v>
      </c>
      <c r="C325" s="68" t="s">
        <v>874</v>
      </c>
      <c r="D325" s="68" t="s">
        <v>639</v>
      </c>
      <c r="E325" s="68" t="s">
        <v>22356</v>
      </c>
      <c r="F325" s="68" t="s">
        <v>875</v>
      </c>
      <c r="G325" s="68" t="s">
        <v>876</v>
      </c>
      <c r="H325" s="68">
        <v>-22.966699999999999</v>
      </c>
      <c r="I325" s="68">
        <v>118.813</v>
      </c>
      <c r="J325" s="68">
        <v>2300</v>
      </c>
      <c r="K325" s="68">
        <v>8</v>
      </c>
      <c r="L325" s="68">
        <f>COUNTIFS(Aéroports!$C$2:$C$5193,Aéroports!$C325,Aéroports!$D$2:$D$5193,Aéroports!$D325)</f>
        <v>1</v>
      </c>
      <c r="M325" s="68" t="str">
        <f>IF(AND(Formulaire!$H$15=Aéroports!$E325,--ISNUMBER(IFERROR(SEARCH(Formulaire!$H$16,$C325,1),""))=1),MAX(M$1:M324)+1,"")</f>
        <v/>
      </c>
      <c r="N325" s="68" t="str">
        <f>IF(AND(Formulaire!$H$21=Aéroports!$E325,--ISNUMBER(IFERROR(SEARCH(Formulaire!$H$22,$C325,1),""))=1),MAX(N$1:N324)+1,"")</f>
        <v/>
      </c>
      <c r="O325" s="68" t="str">
        <f>IF(AND(Formulaire!$H$27=Aéroports!$E325,--ISNUMBER(IFERROR(SEARCH(Formulaire!$H$28,$C325,1),""))=1),MAX(O$1:O324)+1,"")</f>
        <v/>
      </c>
      <c r="Q325" s="91" t="str">
        <f>IFERROR(INDEX($C$2:$C$5193,MATCH(ROWS(M$2:M325),M$2:M$5193,0)),"")</f>
        <v/>
      </c>
      <c r="R325" s="70" t="str">
        <f>IFERROR(INDEX($C$2:$C$5193,MATCH(ROWS(N$2:N325),N$2:N$5193,0)),"")</f>
        <v/>
      </c>
      <c r="S325" s="92" t="str">
        <f>IFERROR(INDEX($C$2:$C$5193,MATCH(ROWS(O$2:O325),O$2:O$5193,0)),"")</f>
        <v/>
      </c>
    </row>
    <row r="326" spans="1:19" x14ac:dyDescent="0.25">
      <c r="A326" s="69">
        <v>12019</v>
      </c>
      <c r="B326" s="69" t="s">
        <v>1563</v>
      </c>
      <c r="C326" s="69" t="s">
        <v>22550</v>
      </c>
      <c r="D326" s="69" t="s">
        <v>639</v>
      </c>
      <c r="E326" s="69" t="s">
        <v>22356</v>
      </c>
      <c r="F326" s="69" t="s">
        <v>1564</v>
      </c>
      <c r="G326" s="69" t="s">
        <v>1565</v>
      </c>
      <c r="H326" s="69">
        <v>-34.623899999999999</v>
      </c>
      <c r="I326" s="69">
        <v>148.02799999999999</v>
      </c>
      <c r="J326" s="69">
        <v>1110</v>
      </c>
      <c r="K326" s="69" t="s">
        <v>340</v>
      </c>
      <c r="L326" s="69">
        <f>COUNTIFS(Aéroports!$C$2:$C$5193,Aéroports!$C326,Aéroports!$D$2:$D$5193,Aéroports!$D326)</f>
        <v>1</v>
      </c>
      <c r="M326" s="69" t="str">
        <f>IF(AND(Formulaire!$H$15=Aéroports!$E326,--ISNUMBER(IFERROR(SEARCH(Formulaire!$H$16,$C326,1),""))=1),MAX(M$1:M325)+1,"")</f>
        <v/>
      </c>
      <c r="N326" s="69" t="str">
        <f>IF(AND(Formulaire!$H$21=Aéroports!$E326,--ISNUMBER(IFERROR(SEARCH(Formulaire!$H$22,$C326,1),""))=1),MAX(N$1:N325)+1,"")</f>
        <v/>
      </c>
      <c r="O326" s="69" t="str">
        <f>IF(AND(Formulaire!$H$27=Aéroports!$E326,--ISNUMBER(IFERROR(SEARCH(Formulaire!$H$28,$C326,1),""))=1),MAX(O$1:O325)+1,"")</f>
        <v/>
      </c>
      <c r="Q326" s="91" t="str">
        <f>IFERROR(INDEX($C$2:$C$5193,MATCH(ROWS(M$2:M326),M$2:M$5193,0)),"")</f>
        <v/>
      </c>
      <c r="R326" s="70" t="str">
        <f>IFERROR(INDEX($C$2:$C$5193,MATCH(ROWS(N$2:N326),N$2:N$5193,0)),"")</f>
        <v/>
      </c>
      <c r="S326" s="92" t="str">
        <f>IFERROR(INDEX($C$2:$C$5193,MATCH(ROWS(O$2:O326),O$2:O$5193,0)),"")</f>
        <v/>
      </c>
    </row>
    <row r="327" spans="1:19" x14ac:dyDescent="0.25">
      <c r="A327" s="68">
        <v>12017</v>
      </c>
      <c r="B327" s="68" t="s">
        <v>1569</v>
      </c>
      <c r="C327" s="68" t="s">
        <v>22557</v>
      </c>
      <c r="D327" s="68" t="s">
        <v>639</v>
      </c>
      <c r="E327" s="68" t="s">
        <v>22356</v>
      </c>
      <c r="F327" s="68" t="s">
        <v>1570</v>
      </c>
      <c r="G327" s="68" t="s">
        <v>1571</v>
      </c>
      <c r="H327" s="68">
        <v>-35.994700000000002</v>
      </c>
      <c r="I327" s="68">
        <v>146.357</v>
      </c>
      <c r="J327" s="68">
        <v>469</v>
      </c>
      <c r="K327" s="68" t="s">
        <v>340</v>
      </c>
      <c r="L327" s="68">
        <f>COUNTIFS(Aéroports!$C$2:$C$5193,Aéroports!$C327,Aéroports!$D$2:$D$5193,Aéroports!$D327)</f>
        <v>1</v>
      </c>
      <c r="M327" s="68" t="str">
        <f>IF(AND(Formulaire!$H$15=Aéroports!$E327,--ISNUMBER(IFERROR(SEARCH(Formulaire!$H$16,$C327,1),""))=1),MAX(M$1:M326)+1,"")</f>
        <v/>
      </c>
      <c r="N327" s="68" t="str">
        <f>IF(AND(Formulaire!$H$21=Aéroports!$E327,--ISNUMBER(IFERROR(SEARCH(Formulaire!$H$22,$C327,1),""))=1),MAX(N$1:N326)+1,"")</f>
        <v/>
      </c>
      <c r="O327" s="68" t="str">
        <f>IF(AND(Formulaire!$H$27=Aéroports!$E327,--ISNUMBER(IFERROR(SEARCH(Formulaire!$H$28,$C327,1),""))=1),MAX(O$1:O326)+1,"")</f>
        <v/>
      </c>
      <c r="Q327" s="91" t="str">
        <f>IFERROR(INDEX($C$2:$C$5193,MATCH(ROWS(M$2:M327),M$2:M$5193,0)),"")</f>
        <v/>
      </c>
      <c r="R327" s="70" t="str">
        <f>IFERROR(INDEX($C$2:$C$5193,MATCH(ROWS(N$2:N327),N$2:N$5193,0)),"")</f>
        <v/>
      </c>
      <c r="S327" s="92" t="str">
        <f>IFERROR(INDEX($C$2:$C$5193,MATCH(ROWS(O$2:O327),O$2:O$5193,0)),"")</f>
        <v/>
      </c>
    </row>
    <row r="328" spans="1:19" x14ac:dyDescent="0.25">
      <c r="A328" s="69">
        <v>12018</v>
      </c>
      <c r="B328" s="69" t="s">
        <v>1572</v>
      </c>
      <c r="C328" s="69" t="s">
        <v>22560</v>
      </c>
      <c r="D328" s="69" t="s">
        <v>639</v>
      </c>
      <c r="E328" s="69" t="s">
        <v>22356</v>
      </c>
      <c r="F328" s="69" t="s">
        <v>1573</v>
      </c>
      <c r="G328" s="69" t="s">
        <v>1574</v>
      </c>
      <c r="H328" s="69">
        <v>-36.1828</v>
      </c>
      <c r="I328" s="69">
        <v>147.88800000000001</v>
      </c>
      <c r="J328" s="69">
        <v>963</v>
      </c>
      <c r="K328" s="69" t="s">
        <v>340</v>
      </c>
      <c r="L328" s="69">
        <f>COUNTIFS(Aéroports!$C$2:$C$5193,Aéroports!$C328,Aéroports!$D$2:$D$5193,Aéroports!$D328)</f>
        <v>1</v>
      </c>
      <c r="M328" s="69" t="str">
        <f>IF(AND(Formulaire!$H$15=Aéroports!$E328,--ISNUMBER(IFERROR(SEARCH(Formulaire!$H$16,$C328,1),""))=1),MAX(M$1:M327)+1,"")</f>
        <v/>
      </c>
      <c r="N328" s="69" t="str">
        <f>IF(AND(Formulaire!$H$21=Aéroports!$E328,--ISNUMBER(IFERROR(SEARCH(Formulaire!$H$22,$C328,1),""))=1),MAX(N$1:N327)+1,"")</f>
        <v/>
      </c>
      <c r="O328" s="69" t="str">
        <f>IF(AND(Formulaire!$H$27=Aéroports!$E328,--ISNUMBER(IFERROR(SEARCH(Formulaire!$H$28,$C328,1),""))=1),MAX(O$1:O327)+1,"")</f>
        <v/>
      </c>
      <c r="Q328" s="91" t="str">
        <f>IFERROR(INDEX($C$2:$C$5193,MATCH(ROWS(M$2:M328),M$2:M$5193,0)),"")</f>
        <v/>
      </c>
      <c r="R328" s="70" t="str">
        <f>IFERROR(INDEX($C$2:$C$5193,MATCH(ROWS(N$2:N328),N$2:N$5193,0)),"")</f>
        <v/>
      </c>
      <c r="S328" s="92" t="str">
        <f>IFERROR(INDEX($C$2:$C$5193,MATCH(ROWS(O$2:O328),O$2:O$5193,0)),"")</f>
        <v/>
      </c>
    </row>
    <row r="329" spans="1:19" x14ac:dyDescent="0.25">
      <c r="A329" s="68">
        <v>6258</v>
      </c>
      <c r="B329" s="68" t="s">
        <v>877</v>
      </c>
      <c r="C329" s="68" t="s">
        <v>878</v>
      </c>
      <c r="D329" s="68" t="s">
        <v>639</v>
      </c>
      <c r="E329" s="68" t="s">
        <v>22356</v>
      </c>
      <c r="F329" s="68" t="s">
        <v>879</v>
      </c>
      <c r="G329" s="68" t="s">
        <v>880</v>
      </c>
      <c r="H329" s="68">
        <v>-28.03</v>
      </c>
      <c r="I329" s="68">
        <v>145.62200000000001</v>
      </c>
      <c r="J329" s="68">
        <v>630</v>
      </c>
      <c r="K329" s="68">
        <v>10</v>
      </c>
      <c r="L329" s="68">
        <f>COUNTIFS(Aéroports!$C$2:$C$5193,Aéroports!$C329,Aéroports!$D$2:$D$5193,Aéroports!$D329)</f>
        <v>1</v>
      </c>
      <c r="M329" s="68" t="str">
        <f>IF(AND(Formulaire!$H$15=Aéroports!$E329,--ISNUMBER(IFERROR(SEARCH(Formulaire!$H$16,$C329,1),""))=1),MAX(M$1:M328)+1,"")</f>
        <v/>
      </c>
      <c r="N329" s="68" t="str">
        <f>IF(AND(Formulaire!$H$21=Aéroports!$E329,--ISNUMBER(IFERROR(SEARCH(Formulaire!$H$22,$C329,1),""))=1),MAX(N$1:N328)+1,"")</f>
        <v/>
      </c>
      <c r="O329" s="68" t="str">
        <f>IF(AND(Formulaire!$H$27=Aéroports!$E329,--ISNUMBER(IFERROR(SEARCH(Formulaire!$H$28,$C329,1),""))=1),MAX(O$1:O328)+1,"")</f>
        <v/>
      </c>
      <c r="Q329" s="91" t="str">
        <f>IFERROR(INDEX($C$2:$C$5193,MATCH(ROWS(M$2:M329),M$2:M$5193,0)),"")</f>
        <v/>
      </c>
      <c r="R329" s="70" t="str">
        <f>IFERROR(INDEX($C$2:$C$5193,MATCH(ROWS(N$2:N329),N$2:N$5193,0)),"")</f>
        <v/>
      </c>
      <c r="S329" s="92" t="str">
        <f>IFERROR(INDEX($C$2:$C$5193,MATCH(ROWS(O$2:O329),O$2:O$5193,0)),"")</f>
        <v/>
      </c>
    </row>
    <row r="330" spans="1:19" x14ac:dyDescent="0.25">
      <c r="A330" s="69">
        <v>6263</v>
      </c>
      <c r="B330" s="69" t="s">
        <v>881</v>
      </c>
      <c r="C330" s="69" t="s">
        <v>882</v>
      </c>
      <c r="D330" s="69" t="s">
        <v>639</v>
      </c>
      <c r="E330" s="69" t="s">
        <v>22356</v>
      </c>
      <c r="F330" s="69" t="s">
        <v>883</v>
      </c>
      <c r="G330" s="69" t="s">
        <v>884</v>
      </c>
      <c r="H330" s="69">
        <v>-9.5833300000000001</v>
      </c>
      <c r="I330" s="69">
        <v>143.767</v>
      </c>
      <c r="J330" s="69">
        <v>0</v>
      </c>
      <c r="K330" s="69">
        <v>10</v>
      </c>
      <c r="L330" s="69">
        <f>COUNTIFS(Aéroports!$C$2:$C$5193,Aéroports!$C330,Aéroports!$D$2:$D$5193,Aéroports!$D330)</f>
        <v>1</v>
      </c>
      <c r="M330" s="69" t="str">
        <f>IF(AND(Formulaire!$H$15=Aéroports!$E330,--ISNUMBER(IFERROR(SEARCH(Formulaire!$H$16,$C330,1),""))=1),MAX(M$1:M329)+1,"")</f>
        <v/>
      </c>
      <c r="N330" s="69" t="str">
        <f>IF(AND(Formulaire!$H$21=Aéroports!$E330,--ISNUMBER(IFERROR(SEARCH(Formulaire!$H$22,$C330,1),""))=1),MAX(N$1:N329)+1,"")</f>
        <v/>
      </c>
      <c r="O330" s="69" t="str">
        <f>IF(AND(Formulaire!$H$27=Aéroports!$E330,--ISNUMBER(IFERROR(SEARCH(Formulaire!$H$28,$C330,1),""))=1),MAX(O$1:O329)+1,"")</f>
        <v/>
      </c>
      <c r="Q330" s="91" t="str">
        <f>IFERROR(INDEX($C$2:$C$5193,MATCH(ROWS(M$2:M330),M$2:M$5193,0)),"")</f>
        <v/>
      </c>
      <c r="R330" s="70" t="str">
        <f>IFERROR(INDEX($C$2:$C$5193,MATCH(ROWS(N$2:N330),N$2:N$5193,0)),"")</f>
        <v/>
      </c>
      <c r="S330" s="92" t="str">
        <f>IFERROR(INDEX($C$2:$C$5193,MATCH(ROWS(O$2:O330),O$2:O$5193,0)),"")</f>
        <v/>
      </c>
    </row>
    <row r="331" spans="1:19" x14ac:dyDescent="0.25">
      <c r="A331" s="68">
        <v>3999</v>
      </c>
      <c r="B331" s="68" t="s">
        <v>885</v>
      </c>
      <c r="C331" s="68" t="s">
        <v>886</v>
      </c>
      <c r="D331" s="68" t="s">
        <v>639</v>
      </c>
      <c r="E331" s="68" t="s">
        <v>22356</v>
      </c>
      <c r="F331" s="68" t="s">
        <v>887</v>
      </c>
      <c r="G331" s="68" t="s">
        <v>888</v>
      </c>
      <c r="H331" s="68">
        <v>-12.4147</v>
      </c>
      <c r="I331" s="68">
        <v>130.87700000000001</v>
      </c>
      <c r="J331" s="68">
        <v>103</v>
      </c>
      <c r="K331" s="68">
        <v>9.5</v>
      </c>
      <c r="L331" s="68">
        <f>COUNTIFS(Aéroports!$C$2:$C$5193,Aéroports!$C331,Aéroports!$D$2:$D$5193,Aéroports!$D331)</f>
        <v>1</v>
      </c>
      <c r="M331" s="68" t="str">
        <f>IF(AND(Formulaire!$H$15=Aéroports!$E331,--ISNUMBER(IFERROR(SEARCH(Formulaire!$H$16,$C331,1),""))=1),MAX(M$1:M330)+1,"")</f>
        <v/>
      </c>
      <c r="N331" s="68" t="str">
        <f>IF(AND(Formulaire!$H$21=Aéroports!$E331,--ISNUMBER(IFERROR(SEARCH(Formulaire!$H$22,$C331,1),""))=1),MAX(N$1:N330)+1,"")</f>
        <v/>
      </c>
      <c r="O331" s="68" t="str">
        <f>IF(AND(Formulaire!$H$27=Aéroports!$E331,--ISNUMBER(IFERROR(SEARCH(Formulaire!$H$28,$C331,1),""))=1),MAX(O$1:O330)+1,"")</f>
        <v/>
      </c>
      <c r="Q331" s="91" t="str">
        <f>IFERROR(INDEX($C$2:$C$5193,MATCH(ROWS(M$2:M331),M$2:M$5193,0)),"")</f>
        <v/>
      </c>
      <c r="R331" s="70" t="str">
        <f>IFERROR(INDEX($C$2:$C$5193,MATCH(ROWS(N$2:N331),N$2:N$5193,0)),"")</f>
        <v/>
      </c>
      <c r="S331" s="92" t="str">
        <f>IFERROR(INDEX($C$2:$C$5193,MATCH(ROWS(O$2:O331),O$2:O$5193,0)),"")</f>
        <v/>
      </c>
    </row>
    <row r="332" spans="1:19" x14ac:dyDescent="0.25">
      <c r="A332" s="69">
        <v>12021</v>
      </c>
      <c r="B332" s="69" t="s">
        <v>889</v>
      </c>
      <c r="C332" s="69" t="s">
        <v>890</v>
      </c>
      <c r="D332" s="69" t="s">
        <v>639</v>
      </c>
      <c r="E332" s="69" t="s">
        <v>22356</v>
      </c>
      <c r="F332" s="69" t="s">
        <v>891</v>
      </c>
      <c r="G332" s="69" t="s">
        <v>892</v>
      </c>
      <c r="H332" s="69">
        <v>-35.559399999999997</v>
      </c>
      <c r="I332" s="69">
        <v>144.946</v>
      </c>
      <c r="J332" s="69">
        <v>316</v>
      </c>
      <c r="K332" s="69" t="s">
        <v>340</v>
      </c>
      <c r="L332" s="69">
        <f>COUNTIFS(Aéroports!$C$2:$C$5193,Aéroports!$C332,Aéroports!$D$2:$D$5193,Aéroports!$D332)</f>
        <v>1</v>
      </c>
      <c r="M332" s="69" t="str">
        <f>IF(AND(Formulaire!$H$15=Aéroports!$E332,--ISNUMBER(IFERROR(SEARCH(Formulaire!$H$16,$C332,1),""))=1),MAX(M$1:M331)+1,"")</f>
        <v/>
      </c>
      <c r="N332" s="69" t="str">
        <f>IF(AND(Formulaire!$H$21=Aéroports!$E332,--ISNUMBER(IFERROR(SEARCH(Formulaire!$H$22,$C332,1),""))=1),MAX(N$1:N331)+1,"")</f>
        <v/>
      </c>
      <c r="O332" s="69" t="str">
        <f>IF(AND(Formulaire!$H$27=Aéroports!$E332,--ISNUMBER(IFERROR(SEARCH(Formulaire!$H$28,$C332,1),""))=1),MAX(O$1:O331)+1,"")</f>
        <v/>
      </c>
      <c r="Q332" s="91" t="str">
        <f>IFERROR(INDEX($C$2:$C$5193,MATCH(ROWS(M$2:M332),M$2:M$5193,0)),"")</f>
        <v/>
      </c>
      <c r="R332" s="70" t="str">
        <f>IFERROR(INDEX($C$2:$C$5193,MATCH(ROWS(N$2:N332),N$2:N$5193,0)),"")</f>
        <v/>
      </c>
      <c r="S332" s="92" t="str">
        <f>IFERROR(INDEX($C$2:$C$5193,MATCH(ROWS(O$2:O332),O$2:O$5193,0)),"")</f>
        <v/>
      </c>
    </row>
    <row r="333" spans="1:19" x14ac:dyDescent="0.25">
      <c r="A333" s="68">
        <v>7569</v>
      </c>
      <c r="B333" s="68" t="s">
        <v>897</v>
      </c>
      <c r="C333" s="68" t="s">
        <v>894</v>
      </c>
      <c r="D333" s="68" t="s">
        <v>639</v>
      </c>
      <c r="E333" s="68" t="s">
        <v>22356</v>
      </c>
      <c r="F333" s="68" t="s">
        <v>898</v>
      </c>
      <c r="G333" s="68" t="s">
        <v>899</v>
      </c>
      <c r="H333" s="68">
        <v>-17.37</v>
      </c>
      <c r="I333" s="68">
        <v>123.661</v>
      </c>
      <c r="J333" s="68">
        <v>24</v>
      </c>
      <c r="K333" s="68">
        <v>8</v>
      </c>
      <c r="L333" s="68">
        <f>COUNTIFS(Aéroports!$C$2:$C$5193,Aéroports!$C333,Aéroports!$D$2:$D$5193,Aéroports!$D333)</f>
        <v>1</v>
      </c>
      <c r="M333" s="68" t="str">
        <f>IF(AND(Formulaire!$H$15=Aéroports!$E333,--ISNUMBER(IFERROR(SEARCH(Formulaire!$H$16,$C333,1),""))=1),MAX(M$1:M332)+1,"")</f>
        <v/>
      </c>
      <c r="N333" s="68" t="str">
        <f>IF(AND(Formulaire!$H$21=Aéroports!$E333,--ISNUMBER(IFERROR(SEARCH(Formulaire!$H$22,$C333,1),""))=1),MAX(N$1:N332)+1,"")</f>
        <v/>
      </c>
      <c r="O333" s="68" t="str">
        <f>IF(AND(Formulaire!$H$27=Aéroports!$E333,--ISNUMBER(IFERROR(SEARCH(Formulaire!$H$28,$C333,1),""))=1),MAX(O$1:O332)+1,"")</f>
        <v/>
      </c>
      <c r="Q333" s="91" t="str">
        <f>IFERROR(INDEX($C$2:$C$5193,MATCH(ROWS(M$2:M333),M$2:M$5193,0)),"")</f>
        <v/>
      </c>
      <c r="R333" s="70" t="str">
        <f>IFERROR(INDEX($C$2:$C$5193,MATCH(ROWS(N$2:N333),N$2:N$5193,0)),"")</f>
        <v/>
      </c>
      <c r="S333" s="92" t="str">
        <f>IFERROR(INDEX($C$2:$C$5193,MATCH(ROWS(O$2:O333),O$2:O$5193,0)),"")</f>
        <v/>
      </c>
    </row>
    <row r="334" spans="1:19" x14ac:dyDescent="0.25">
      <c r="A334" s="69">
        <v>6264</v>
      </c>
      <c r="B334" s="69" t="s">
        <v>900</v>
      </c>
      <c r="C334" s="69" t="s">
        <v>901</v>
      </c>
      <c r="D334" s="69" t="s">
        <v>639</v>
      </c>
      <c r="E334" s="69" t="s">
        <v>22356</v>
      </c>
      <c r="F334" s="69" t="s">
        <v>902</v>
      </c>
      <c r="G334" s="69" t="s">
        <v>903</v>
      </c>
      <c r="H334" s="69">
        <v>-41.169699999999999</v>
      </c>
      <c r="I334" s="69">
        <v>146.43</v>
      </c>
      <c r="J334" s="69">
        <v>33</v>
      </c>
      <c r="K334" s="69">
        <v>10</v>
      </c>
      <c r="L334" s="69">
        <f>COUNTIFS(Aéroports!$C$2:$C$5193,Aéroports!$C334,Aéroports!$D$2:$D$5193,Aéroports!$D334)</f>
        <v>1</v>
      </c>
      <c r="M334" s="69" t="str">
        <f>IF(AND(Formulaire!$H$15=Aéroports!$E334,--ISNUMBER(IFERROR(SEARCH(Formulaire!$H$16,$C334,1),""))=1),MAX(M$1:M333)+1,"")</f>
        <v/>
      </c>
      <c r="N334" s="69" t="str">
        <f>IF(AND(Formulaire!$H$21=Aéroports!$E334,--ISNUMBER(IFERROR(SEARCH(Formulaire!$H$22,$C334,1),""))=1),MAX(N$1:N333)+1,"")</f>
        <v/>
      </c>
      <c r="O334" s="69" t="str">
        <f>IF(AND(Formulaire!$H$27=Aéroports!$E334,--ISNUMBER(IFERROR(SEARCH(Formulaire!$H$28,$C334,1),""))=1),MAX(O$1:O333)+1,"")</f>
        <v/>
      </c>
      <c r="Q334" s="91" t="str">
        <f>IFERROR(INDEX($C$2:$C$5193,MATCH(ROWS(M$2:M334),M$2:M$5193,0)),"")</f>
        <v/>
      </c>
      <c r="R334" s="70" t="str">
        <f>IFERROR(INDEX($C$2:$C$5193,MATCH(ROWS(N$2:N334),N$2:N$5193,0)),"")</f>
        <v/>
      </c>
      <c r="S334" s="92" t="str">
        <f>IFERROR(INDEX($C$2:$C$5193,MATCH(ROWS(O$2:O334),O$2:O$5193,0)),"")</f>
        <v/>
      </c>
    </row>
    <row r="335" spans="1:19" x14ac:dyDescent="0.25">
      <c r="A335" s="68">
        <v>12020</v>
      </c>
      <c r="B335" s="68" t="s">
        <v>1575</v>
      </c>
      <c r="C335" s="68" t="s">
        <v>22561</v>
      </c>
      <c r="D335" s="68" t="s">
        <v>639</v>
      </c>
      <c r="E335" s="68" t="s">
        <v>22356</v>
      </c>
      <c r="F335" s="68" t="s">
        <v>1576</v>
      </c>
      <c r="G335" s="68" t="s">
        <v>1577</v>
      </c>
      <c r="H335" s="68">
        <v>-28.591699999999999</v>
      </c>
      <c r="I335" s="68">
        <v>148.21700000000001</v>
      </c>
      <c r="J335" s="68">
        <v>567</v>
      </c>
      <c r="K335" s="68" t="s">
        <v>340</v>
      </c>
      <c r="L335" s="68">
        <f>COUNTIFS(Aéroports!$C$2:$C$5193,Aéroports!$C335,Aéroports!$D$2:$D$5193,Aéroports!$D335)</f>
        <v>1</v>
      </c>
      <c r="M335" s="68" t="str">
        <f>IF(AND(Formulaire!$H$15=Aéroports!$E335,--ISNUMBER(IFERROR(SEARCH(Formulaire!$H$16,$C335,1),""))=1),MAX(M$1:M334)+1,"")</f>
        <v/>
      </c>
      <c r="N335" s="68" t="str">
        <f>IF(AND(Formulaire!$H$21=Aéroports!$E335,--ISNUMBER(IFERROR(SEARCH(Formulaire!$H$22,$C335,1),""))=1),MAX(N$1:N334)+1,"")</f>
        <v/>
      </c>
      <c r="O335" s="68" t="str">
        <f>IF(AND(Formulaire!$H$27=Aéroports!$E335,--ISNUMBER(IFERROR(SEARCH(Formulaire!$H$28,$C335,1),""))=1),MAX(O$1:O334)+1,"")</f>
        <v/>
      </c>
      <c r="Q335" s="91" t="str">
        <f>IFERROR(INDEX($C$2:$C$5193,MATCH(ROWS(M$2:M335),M$2:M$5193,0)),"")</f>
        <v/>
      </c>
      <c r="R335" s="70" t="str">
        <f>IFERROR(INDEX($C$2:$C$5193,MATCH(ROWS(N$2:N335),N$2:N$5193,0)),"")</f>
        <v/>
      </c>
      <c r="S335" s="92" t="str">
        <f>IFERROR(INDEX($C$2:$C$5193,MATCH(ROWS(O$2:O335),O$2:O$5193,0)),"")</f>
        <v/>
      </c>
    </row>
    <row r="336" spans="1:19" x14ac:dyDescent="0.25">
      <c r="A336" s="69">
        <v>6262</v>
      </c>
      <c r="B336" s="69" t="s">
        <v>904</v>
      </c>
      <c r="C336" s="69" t="s">
        <v>905</v>
      </c>
      <c r="D336" s="69" t="s">
        <v>639</v>
      </c>
      <c r="E336" s="69" t="s">
        <v>22356</v>
      </c>
      <c r="F336" s="69" t="s">
        <v>906</v>
      </c>
      <c r="G336" s="69" t="s">
        <v>907</v>
      </c>
      <c r="H336" s="69">
        <v>-17.940300000000001</v>
      </c>
      <c r="I336" s="69">
        <v>138.822</v>
      </c>
      <c r="J336" s="69">
        <v>153</v>
      </c>
      <c r="K336" s="69">
        <v>10</v>
      </c>
      <c r="L336" s="69">
        <f>COUNTIFS(Aéroports!$C$2:$C$5193,Aéroports!$C336,Aéroports!$D$2:$D$5193,Aéroports!$D336)</f>
        <v>1</v>
      </c>
      <c r="M336" s="69" t="str">
        <f>IF(AND(Formulaire!$H$15=Aéroports!$E336,--ISNUMBER(IFERROR(SEARCH(Formulaire!$H$16,$C336,1),""))=1),MAX(M$1:M335)+1,"")</f>
        <v/>
      </c>
      <c r="N336" s="69" t="str">
        <f>IF(AND(Formulaire!$H$21=Aéroports!$E336,--ISNUMBER(IFERROR(SEARCH(Formulaire!$H$22,$C336,1),""))=1),MAX(N$1:N335)+1,"")</f>
        <v/>
      </c>
      <c r="O336" s="69" t="str">
        <f>IF(AND(Formulaire!$H$27=Aéroports!$E336,--ISNUMBER(IFERROR(SEARCH(Formulaire!$H$28,$C336,1),""))=1),MAX(O$1:O335)+1,"")</f>
        <v/>
      </c>
      <c r="Q336" s="91" t="str">
        <f>IFERROR(INDEX($C$2:$C$5193,MATCH(ROWS(M$2:M336),M$2:M$5193,0)),"")</f>
        <v/>
      </c>
      <c r="R336" s="70" t="str">
        <f>IFERROR(INDEX($C$2:$C$5193,MATCH(ROWS(N$2:N336),N$2:N$5193,0)),"")</f>
        <v/>
      </c>
      <c r="S336" s="92" t="str">
        <f>IFERROR(INDEX($C$2:$C$5193,MATCH(ROWS(O$2:O336),O$2:O$5193,0)),"")</f>
        <v/>
      </c>
    </row>
    <row r="337" spans="1:19" x14ac:dyDescent="0.25">
      <c r="A337" s="68">
        <v>3358</v>
      </c>
      <c r="B337" s="68" t="s">
        <v>908</v>
      </c>
      <c r="C337" s="68" t="s">
        <v>909</v>
      </c>
      <c r="D337" s="68" t="s">
        <v>639</v>
      </c>
      <c r="E337" s="68" t="s">
        <v>22356</v>
      </c>
      <c r="F337" s="68" t="s">
        <v>910</v>
      </c>
      <c r="G337" s="68" t="s">
        <v>911</v>
      </c>
      <c r="H337" s="68">
        <v>-32.216700000000003</v>
      </c>
      <c r="I337" s="68">
        <v>148.57499999999999</v>
      </c>
      <c r="J337" s="68">
        <v>935</v>
      </c>
      <c r="K337" s="68">
        <v>10</v>
      </c>
      <c r="L337" s="68">
        <f>COUNTIFS(Aéroports!$C$2:$C$5193,Aéroports!$C337,Aéroports!$D$2:$D$5193,Aéroports!$D337)</f>
        <v>1</v>
      </c>
      <c r="M337" s="68" t="str">
        <f>IF(AND(Formulaire!$H$15=Aéroports!$E337,--ISNUMBER(IFERROR(SEARCH(Formulaire!$H$16,$C337,1),""))=1),MAX(M$1:M336)+1,"")</f>
        <v/>
      </c>
      <c r="N337" s="68" t="str">
        <f>IF(AND(Formulaire!$H$21=Aéroports!$E337,--ISNUMBER(IFERROR(SEARCH(Formulaire!$H$22,$C337,1),""))=1),MAX(N$1:N336)+1,"")</f>
        <v/>
      </c>
      <c r="O337" s="68" t="str">
        <f>IF(AND(Formulaire!$H$27=Aéroports!$E337,--ISNUMBER(IFERROR(SEARCH(Formulaire!$H$28,$C337,1),""))=1),MAX(O$1:O336)+1,"")</f>
        <v/>
      </c>
      <c r="Q337" s="91" t="str">
        <f>IFERROR(INDEX($C$2:$C$5193,MATCH(ROWS(M$2:M337),M$2:M$5193,0)),"")</f>
        <v/>
      </c>
      <c r="R337" s="70" t="str">
        <f>IFERROR(INDEX($C$2:$C$5193,MATCH(ROWS(N$2:N337),N$2:N$5193,0)),"")</f>
        <v/>
      </c>
      <c r="S337" s="92" t="str">
        <f>IFERROR(INDEX($C$2:$C$5193,MATCH(ROWS(O$2:O337),O$2:O$5193,0)),"")</f>
        <v/>
      </c>
    </row>
    <row r="338" spans="1:19" x14ac:dyDescent="0.25">
      <c r="A338" s="69">
        <v>11658</v>
      </c>
      <c r="B338" s="69" t="s">
        <v>912</v>
      </c>
      <c r="C338" s="69" t="s">
        <v>913</v>
      </c>
      <c r="D338" s="69" t="s">
        <v>639</v>
      </c>
      <c r="E338" s="69" t="s">
        <v>22356</v>
      </c>
      <c r="F338" s="69" t="s">
        <v>914</v>
      </c>
      <c r="G338" s="69" t="s">
        <v>915</v>
      </c>
      <c r="H338" s="69">
        <v>-29.013300000000001</v>
      </c>
      <c r="I338" s="69">
        <v>138.48099999999999</v>
      </c>
      <c r="J338" s="69">
        <v>0</v>
      </c>
      <c r="K338" s="69">
        <v>9.5</v>
      </c>
      <c r="L338" s="69">
        <f>COUNTIFS(Aéroports!$C$2:$C$5193,Aéroports!$C338,Aéroports!$D$2:$D$5193,Aéroports!$D338)</f>
        <v>1</v>
      </c>
      <c r="M338" s="69" t="str">
        <f>IF(AND(Formulaire!$H$15=Aéroports!$E338,--ISNUMBER(IFERROR(SEARCH(Formulaire!$H$16,$C338,1),""))=1),MAX(M$1:M337)+1,"")</f>
        <v/>
      </c>
      <c r="N338" s="69" t="str">
        <f>IF(AND(Formulaire!$H$21=Aéroports!$E338,--ISNUMBER(IFERROR(SEARCH(Formulaire!$H$22,$C338,1),""))=1),MAX(N$1:N337)+1,"")</f>
        <v/>
      </c>
      <c r="O338" s="69" t="str">
        <f>IF(AND(Formulaire!$H$27=Aéroports!$E338,--ISNUMBER(IFERROR(SEARCH(Formulaire!$H$28,$C338,1),""))=1),MAX(O$1:O337)+1,"")</f>
        <v/>
      </c>
      <c r="Q338" s="91" t="str">
        <f>IFERROR(INDEX($C$2:$C$5193,MATCH(ROWS(M$2:M338),M$2:M$5193,0)),"")</f>
        <v/>
      </c>
      <c r="R338" s="70" t="str">
        <f>IFERROR(INDEX($C$2:$C$5193,MATCH(ROWS(N$2:N338),N$2:N$5193,0)),"")</f>
        <v/>
      </c>
      <c r="S338" s="92" t="str">
        <f>IFERROR(INDEX($C$2:$C$5193,MATCH(ROWS(O$2:O338),O$2:O$5193,0)),"")</f>
        <v/>
      </c>
    </row>
    <row r="339" spans="1:19" x14ac:dyDescent="0.25">
      <c r="A339" s="68">
        <v>7572</v>
      </c>
      <c r="B339" s="68" t="s">
        <v>916</v>
      </c>
      <c r="C339" s="68" t="s">
        <v>917</v>
      </c>
      <c r="D339" s="68" t="s">
        <v>639</v>
      </c>
      <c r="E339" s="68" t="s">
        <v>22356</v>
      </c>
      <c r="F339" s="68" t="s">
        <v>918</v>
      </c>
      <c r="G339" s="68" t="s">
        <v>919</v>
      </c>
      <c r="H339" s="68">
        <v>-17.941700000000001</v>
      </c>
      <c r="I339" s="68">
        <v>146.13999999999999</v>
      </c>
      <c r="J339" s="68">
        <v>6</v>
      </c>
      <c r="K339" s="68">
        <v>10</v>
      </c>
      <c r="L339" s="68">
        <f>COUNTIFS(Aéroports!$C$2:$C$5193,Aéroports!$C339,Aéroports!$D$2:$D$5193,Aéroports!$D339)</f>
        <v>1</v>
      </c>
      <c r="M339" s="68" t="str">
        <f>IF(AND(Formulaire!$H$15=Aéroports!$E339,--ISNUMBER(IFERROR(SEARCH(Formulaire!$H$16,$C339,1),""))=1),MAX(M$1:M338)+1,"")</f>
        <v/>
      </c>
      <c r="N339" s="68" t="str">
        <f>IF(AND(Formulaire!$H$21=Aéroports!$E339,--ISNUMBER(IFERROR(SEARCH(Formulaire!$H$22,$C339,1),""))=1),MAX(N$1:N338)+1,"")</f>
        <v/>
      </c>
      <c r="O339" s="68" t="str">
        <f>IF(AND(Formulaire!$H$27=Aéroports!$E339,--ISNUMBER(IFERROR(SEARCH(Formulaire!$H$28,$C339,1),""))=1),MAX(O$1:O338)+1,"")</f>
        <v/>
      </c>
      <c r="Q339" s="91" t="str">
        <f>IFERROR(INDEX($C$2:$C$5193,MATCH(ROWS(M$2:M339),M$2:M$5193,0)),"")</f>
        <v/>
      </c>
      <c r="R339" s="70" t="str">
        <f>IFERROR(INDEX($C$2:$C$5193,MATCH(ROWS(N$2:N339),N$2:N$5193,0)),"")</f>
        <v/>
      </c>
      <c r="S339" s="92" t="str">
        <f>IFERROR(INDEX($C$2:$C$5193,MATCH(ROWS(O$2:O339),O$2:O$5193,0)),"")</f>
        <v/>
      </c>
    </row>
    <row r="340" spans="1:19" x14ac:dyDescent="0.25">
      <c r="A340" s="69">
        <v>12022</v>
      </c>
      <c r="B340" s="69" t="s">
        <v>1578</v>
      </c>
      <c r="C340" s="69" t="s">
        <v>22562</v>
      </c>
      <c r="D340" s="69" t="s">
        <v>639</v>
      </c>
      <c r="E340" s="69" t="s">
        <v>22356</v>
      </c>
      <c r="F340" s="69" t="s">
        <v>1579</v>
      </c>
      <c r="G340" s="69" t="s">
        <v>1580</v>
      </c>
      <c r="H340" s="69">
        <v>-22.622199999999999</v>
      </c>
      <c r="I340" s="69">
        <v>148.364</v>
      </c>
      <c r="J340" s="69">
        <v>670</v>
      </c>
      <c r="K340" s="69" t="s">
        <v>340</v>
      </c>
      <c r="L340" s="69">
        <f>COUNTIFS(Aéroports!$C$2:$C$5193,Aéroports!$C340,Aéroports!$D$2:$D$5193,Aéroports!$D340)</f>
        <v>1</v>
      </c>
      <c r="M340" s="69" t="str">
        <f>IF(AND(Formulaire!$H$15=Aéroports!$E340,--ISNUMBER(IFERROR(SEARCH(Formulaire!$H$16,$C340,1),""))=1),MAX(M$1:M339)+1,"")</f>
        <v/>
      </c>
      <c r="N340" s="69" t="str">
        <f>IF(AND(Formulaire!$H$21=Aéroports!$E340,--ISNUMBER(IFERROR(SEARCH(Formulaire!$H$22,$C340,1),""))=1),MAX(N$1:N339)+1,"")</f>
        <v/>
      </c>
      <c r="O340" s="69" t="str">
        <f>IF(AND(Formulaire!$H$27=Aéroports!$E340,--ISNUMBER(IFERROR(SEARCH(Formulaire!$H$28,$C340,1),""))=1),MAX(O$1:O339)+1,"")</f>
        <v/>
      </c>
      <c r="Q340" s="91" t="str">
        <f>IFERROR(INDEX($C$2:$C$5193,MATCH(ROWS(M$2:M340),M$2:M$5193,0)),"")</f>
        <v/>
      </c>
      <c r="R340" s="70" t="str">
        <f>IFERROR(INDEX($C$2:$C$5193,MATCH(ROWS(N$2:N340),N$2:N$5193,0)),"")</f>
        <v/>
      </c>
      <c r="S340" s="92" t="str">
        <f>IFERROR(INDEX($C$2:$C$5193,MATCH(ROWS(O$2:O340),O$2:O$5193,0)),"")</f>
        <v/>
      </c>
    </row>
    <row r="341" spans="1:19" x14ac:dyDescent="0.25">
      <c r="A341" s="68">
        <v>12023</v>
      </c>
      <c r="B341" s="68" t="s">
        <v>1581</v>
      </c>
      <c r="C341" s="68" t="s">
        <v>22563</v>
      </c>
      <c r="D341" s="68" t="s">
        <v>639</v>
      </c>
      <c r="E341" s="68" t="s">
        <v>22356</v>
      </c>
      <c r="F341" s="68" t="s">
        <v>1582</v>
      </c>
      <c r="G341" s="68" t="s">
        <v>1583</v>
      </c>
      <c r="H341" s="68">
        <v>-36.157200000000003</v>
      </c>
      <c r="I341" s="68">
        <v>144.762</v>
      </c>
      <c r="J341" s="68">
        <v>323</v>
      </c>
      <c r="K341" s="68" t="s">
        <v>340</v>
      </c>
      <c r="L341" s="68">
        <f>COUNTIFS(Aéroports!$C$2:$C$5193,Aéroports!$C341,Aéroports!$D$2:$D$5193,Aéroports!$D341)</f>
        <v>1</v>
      </c>
      <c r="M341" s="68" t="str">
        <f>IF(AND(Formulaire!$H$15=Aéroports!$E341,--ISNUMBER(IFERROR(SEARCH(Formulaire!$H$16,$C341,1),""))=1),MAX(M$1:M340)+1,"")</f>
        <v/>
      </c>
      <c r="N341" s="68" t="str">
        <f>IF(AND(Formulaire!$H$21=Aéroports!$E341,--ISNUMBER(IFERROR(SEARCH(Formulaire!$H$22,$C341,1),""))=1),MAX(N$1:N340)+1,"")</f>
        <v/>
      </c>
      <c r="O341" s="68" t="str">
        <f>IF(AND(Formulaire!$H$27=Aéroports!$E341,--ISNUMBER(IFERROR(SEARCH(Formulaire!$H$28,$C341,1),""))=1),MAX(O$1:O340)+1,"")</f>
        <v/>
      </c>
      <c r="Q341" s="91" t="str">
        <f>IFERROR(INDEX($C$2:$C$5193,MATCH(ROWS(M$2:M341),M$2:M$5193,0)),"")</f>
        <v/>
      </c>
      <c r="R341" s="70" t="str">
        <f>IFERROR(INDEX($C$2:$C$5193,MATCH(ROWS(N$2:N341),N$2:N$5193,0)),"")</f>
        <v/>
      </c>
      <c r="S341" s="92" t="str">
        <f>IFERROR(INDEX($C$2:$C$5193,MATCH(ROWS(O$2:O341),O$2:O$5193,0)),"")</f>
        <v/>
      </c>
    </row>
    <row r="342" spans="1:19" x14ac:dyDescent="0.25">
      <c r="A342" s="69">
        <v>6265</v>
      </c>
      <c r="B342" s="69" t="s">
        <v>920</v>
      </c>
      <c r="C342" s="69" t="s">
        <v>921</v>
      </c>
      <c r="D342" s="69" t="s">
        <v>639</v>
      </c>
      <c r="E342" s="69" t="s">
        <v>22356</v>
      </c>
      <c r="F342" s="69" t="s">
        <v>922</v>
      </c>
      <c r="G342" s="69" t="s">
        <v>923</v>
      </c>
      <c r="H342" s="69">
        <v>-12.019399999999999</v>
      </c>
      <c r="I342" s="69">
        <v>135.571</v>
      </c>
      <c r="J342" s="69">
        <v>101</v>
      </c>
      <c r="K342" s="69">
        <v>9.5</v>
      </c>
      <c r="L342" s="69">
        <f>COUNTIFS(Aéroports!$C$2:$C$5193,Aéroports!$C342,Aéroports!$D$2:$D$5193,Aéroports!$D342)</f>
        <v>1</v>
      </c>
      <c r="M342" s="69" t="str">
        <f>IF(AND(Formulaire!$H$15=Aéroports!$E342,--ISNUMBER(IFERROR(SEARCH(Formulaire!$H$16,$C342,1),""))=1),MAX(M$1:M341)+1,"")</f>
        <v/>
      </c>
      <c r="N342" s="69" t="str">
        <f>IF(AND(Formulaire!$H$21=Aéroports!$E342,--ISNUMBER(IFERROR(SEARCH(Formulaire!$H$22,$C342,1),""))=1),MAX(N$1:N341)+1,"")</f>
        <v/>
      </c>
      <c r="O342" s="69" t="str">
        <f>IF(AND(Formulaire!$H$27=Aéroports!$E342,--ISNUMBER(IFERROR(SEARCH(Formulaire!$H$28,$C342,1),""))=1),MAX(O$1:O341)+1,"")</f>
        <v/>
      </c>
      <c r="Q342" s="91" t="str">
        <f>IFERROR(INDEX($C$2:$C$5193,MATCH(ROWS(M$2:M342),M$2:M$5193,0)),"")</f>
        <v/>
      </c>
      <c r="R342" s="70" t="str">
        <f>IFERROR(INDEX($C$2:$C$5193,MATCH(ROWS(N$2:N342),N$2:N$5193,0)),"")</f>
        <v/>
      </c>
      <c r="S342" s="92" t="str">
        <f>IFERROR(INDEX($C$2:$C$5193,MATCH(ROWS(O$2:O342),O$2:O$5193,0)),"")</f>
        <v/>
      </c>
    </row>
    <row r="343" spans="1:19" x14ac:dyDescent="0.25">
      <c r="A343" s="68">
        <v>3990</v>
      </c>
      <c r="B343" s="68" t="s">
        <v>924</v>
      </c>
      <c r="C343" s="68" t="s">
        <v>925</v>
      </c>
      <c r="D343" s="68" t="s">
        <v>639</v>
      </c>
      <c r="E343" s="68" t="s">
        <v>22356</v>
      </c>
      <c r="F343" s="68" t="s">
        <v>926</v>
      </c>
      <c r="G343" s="68" t="s">
        <v>927</v>
      </c>
      <c r="H343" s="68">
        <v>-23.567499999999999</v>
      </c>
      <c r="I343" s="68">
        <v>148.179</v>
      </c>
      <c r="J343" s="68">
        <v>624</v>
      </c>
      <c r="K343" s="68">
        <v>10</v>
      </c>
      <c r="L343" s="68">
        <f>COUNTIFS(Aéroports!$C$2:$C$5193,Aéroports!$C343,Aéroports!$D$2:$D$5193,Aéroports!$D343)</f>
        <v>1</v>
      </c>
      <c r="M343" s="68" t="str">
        <f>IF(AND(Formulaire!$H$15=Aéroports!$E343,--ISNUMBER(IFERROR(SEARCH(Formulaire!$H$16,$C343,1),""))=1),MAX(M$1:M342)+1,"")</f>
        <v/>
      </c>
      <c r="N343" s="68" t="str">
        <f>IF(AND(Formulaire!$H$21=Aéroports!$E343,--ISNUMBER(IFERROR(SEARCH(Formulaire!$H$22,$C343,1),""))=1),MAX(N$1:N342)+1,"")</f>
        <v/>
      </c>
      <c r="O343" s="68" t="str">
        <f>IF(AND(Formulaire!$H$27=Aéroports!$E343,--ISNUMBER(IFERROR(SEARCH(Formulaire!$H$28,$C343,1),""))=1),MAX(O$1:O342)+1,"")</f>
        <v/>
      </c>
      <c r="Q343" s="91" t="str">
        <f>IFERROR(INDEX($C$2:$C$5193,MATCH(ROWS(M$2:M343),M$2:M$5193,0)),"")</f>
        <v/>
      </c>
      <c r="R343" s="70" t="str">
        <f>IFERROR(INDEX($C$2:$C$5193,MATCH(ROWS(N$2:N343),N$2:N$5193,0)),"")</f>
        <v/>
      </c>
      <c r="S343" s="92" t="str">
        <f>IFERROR(INDEX($C$2:$C$5193,MATCH(ROWS(O$2:O343),O$2:O$5193,0)),"")</f>
        <v/>
      </c>
    </row>
    <row r="344" spans="1:19" x14ac:dyDescent="0.25">
      <c r="A344" s="69">
        <v>6266</v>
      </c>
      <c r="B344" s="69" t="s">
        <v>928</v>
      </c>
      <c r="C344" s="69" t="s">
        <v>929</v>
      </c>
      <c r="D344" s="69" t="s">
        <v>639</v>
      </c>
      <c r="E344" s="69" t="s">
        <v>22356</v>
      </c>
      <c r="F344" s="69" t="s">
        <v>930</v>
      </c>
      <c r="G344" s="69" t="s">
        <v>931</v>
      </c>
      <c r="H344" s="69">
        <v>-33.684399999999997</v>
      </c>
      <c r="I344" s="69">
        <v>121.82299999999999</v>
      </c>
      <c r="J344" s="69">
        <v>470</v>
      </c>
      <c r="K344" s="69">
        <v>8</v>
      </c>
      <c r="L344" s="69">
        <f>COUNTIFS(Aéroports!$C$2:$C$5193,Aéroports!$C344,Aéroports!$D$2:$D$5193,Aéroports!$D344)</f>
        <v>1</v>
      </c>
      <c r="M344" s="69" t="str">
        <f>IF(AND(Formulaire!$H$15=Aéroports!$E344,--ISNUMBER(IFERROR(SEARCH(Formulaire!$H$16,$C344,1),""))=1),MAX(M$1:M343)+1,"")</f>
        <v/>
      </c>
      <c r="N344" s="69" t="str">
        <f>IF(AND(Formulaire!$H$21=Aéroports!$E344,--ISNUMBER(IFERROR(SEARCH(Formulaire!$H$22,$C344,1),""))=1),MAX(N$1:N343)+1,"")</f>
        <v/>
      </c>
      <c r="O344" s="69" t="str">
        <f>IF(AND(Formulaire!$H$27=Aéroports!$E344,--ISNUMBER(IFERROR(SEARCH(Formulaire!$H$28,$C344,1),""))=1),MAX(O$1:O343)+1,"")</f>
        <v/>
      </c>
      <c r="Q344" s="91" t="str">
        <f>IFERROR(INDEX($C$2:$C$5193,MATCH(ROWS(M$2:M344),M$2:M$5193,0)),"")</f>
        <v/>
      </c>
      <c r="R344" s="70" t="str">
        <f>IFERROR(INDEX($C$2:$C$5193,MATCH(ROWS(N$2:N344),N$2:N$5193,0)),"")</f>
        <v/>
      </c>
      <c r="S344" s="92" t="str">
        <f>IFERROR(INDEX($C$2:$C$5193,MATCH(ROWS(O$2:O344),O$2:O$5193,0)),"")</f>
        <v/>
      </c>
    </row>
    <row r="345" spans="1:19" x14ac:dyDescent="0.25">
      <c r="A345" s="68">
        <v>7576</v>
      </c>
      <c r="B345" s="68" t="s">
        <v>932</v>
      </c>
      <c r="C345" s="68" t="s">
        <v>933</v>
      </c>
      <c r="D345" s="68" t="s">
        <v>639</v>
      </c>
      <c r="E345" s="68" t="s">
        <v>22356</v>
      </c>
      <c r="F345" s="68" t="s">
        <v>934</v>
      </c>
      <c r="G345" s="68" t="s">
        <v>935</v>
      </c>
      <c r="H345" s="68">
        <v>-18.181899999999999</v>
      </c>
      <c r="I345" s="68">
        <v>125.559</v>
      </c>
      <c r="J345" s="68">
        <v>368</v>
      </c>
      <c r="K345" s="68">
        <v>8</v>
      </c>
      <c r="L345" s="68">
        <f>COUNTIFS(Aéroports!$C$2:$C$5193,Aéroports!$C345,Aéroports!$D$2:$D$5193,Aéroports!$D345)</f>
        <v>1</v>
      </c>
      <c r="M345" s="68" t="str">
        <f>IF(AND(Formulaire!$H$15=Aéroports!$E345,--ISNUMBER(IFERROR(SEARCH(Formulaire!$H$16,$C345,1),""))=1),MAX(M$1:M344)+1,"")</f>
        <v/>
      </c>
      <c r="N345" s="68" t="str">
        <f>IF(AND(Formulaire!$H$21=Aéroports!$E345,--ISNUMBER(IFERROR(SEARCH(Formulaire!$H$22,$C345,1),""))=1),MAX(N$1:N344)+1,"")</f>
        <v/>
      </c>
      <c r="O345" s="68" t="str">
        <f>IF(AND(Formulaire!$H$27=Aéroports!$E345,--ISNUMBER(IFERROR(SEARCH(Formulaire!$H$28,$C345,1),""))=1),MAX(O$1:O344)+1,"")</f>
        <v/>
      </c>
      <c r="Q345" s="91" t="str">
        <f>IFERROR(INDEX($C$2:$C$5193,MATCH(ROWS(M$2:M345),M$2:M$5193,0)),"")</f>
        <v/>
      </c>
      <c r="R345" s="70" t="str">
        <f>IFERROR(INDEX($C$2:$C$5193,MATCH(ROWS(N$2:N345),N$2:N$5193,0)),"")</f>
        <v/>
      </c>
      <c r="S345" s="92" t="str">
        <f>IFERROR(INDEX($C$2:$C$5193,MATCH(ROWS(O$2:O345),O$2:O$5193,0)),"")</f>
        <v/>
      </c>
    </row>
    <row r="346" spans="1:19" x14ac:dyDescent="0.25">
      <c r="A346" s="69">
        <v>6267</v>
      </c>
      <c r="B346" s="69" t="s">
        <v>936</v>
      </c>
      <c r="C346" s="69" t="s">
        <v>937</v>
      </c>
      <c r="D346" s="69" t="s">
        <v>639</v>
      </c>
      <c r="E346" s="69" t="s">
        <v>22356</v>
      </c>
      <c r="F346" s="69" t="s">
        <v>938</v>
      </c>
      <c r="G346" s="69" t="s">
        <v>939</v>
      </c>
      <c r="H346" s="69">
        <v>-40.091700000000003</v>
      </c>
      <c r="I346" s="69">
        <v>147.99299999999999</v>
      </c>
      <c r="J346" s="69">
        <v>10</v>
      </c>
      <c r="K346" s="69">
        <v>10</v>
      </c>
      <c r="L346" s="69">
        <f>COUNTIFS(Aéroports!$C$2:$C$5193,Aéroports!$C346,Aéroports!$D$2:$D$5193,Aéroports!$D346)</f>
        <v>1</v>
      </c>
      <c r="M346" s="69" t="str">
        <f>IF(AND(Formulaire!$H$15=Aéroports!$E346,--ISNUMBER(IFERROR(SEARCH(Formulaire!$H$16,$C346,1),""))=1),MAX(M$1:M345)+1,"")</f>
        <v/>
      </c>
      <c r="N346" s="69" t="str">
        <f>IF(AND(Formulaire!$H$21=Aéroports!$E346,--ISNUMBER(IFERROR(SEARCH(Formulaire!$H$22,$C346,1),""))=1),MAX(N$1:N345)+1,"")</f>
        <v/>
      </c>
      <c r="O346" s="69" t="str">
        <f>IF(AND(Formulaire!$H$27=Aéroports!$E346,--ISNUMBER(IFERROR(SEARCH(Formulaire!$H$28,$C346,1),""))=1),MAX(O$1:O345)+1,"")</f>
        <v/>
      </c>
      <c r="Q346" s="91" t="str">
        <f>IFERROR(INDEX($C$2:$C$5193,MATCH(ROWS(M$2:M346),M$2:M$5193,0)),"")</f>
        <v/>
      </c>
      <c r="R346" s="70" t="str">
        <f>IFERROR(INDEX($C$2:$C$5193,MATCH(ROWS(N$2:N346),N$2:N$5193,0)),"")</f>
        <v/>
      </c>
      <c r="S346" s="92" t="str">
        <f>IFERROR(INDEX($C$2:$C$5193,MATCH(ROWS(O$2:O346),O$2:O$5193,0)),"")</f>
        <v/>
      </c>
    </row>
    <row r="347" spans="1:19" x14ac:dyDescent="0.25">
      <c r="A347" s="68">
        <v>12024</v>
      </c>
      <c r="B347" s="68" t="s">
        <v>940</v>
      </c>
      <c r="C347" s="68" t="s">
        <v>941</v>
      </c>
      <c r="D347" s="68" t="s">
        <v>639</v>
      </c>
      <c r="E347" s="68" t="s">
        <v>22356</v>
      </c>
      <c r="F347" s="68" t="s">
        <v>942</v>
      </c>
      <c r="G347" s="68" t="s">
        <v>943</v>
      </c>
      <c r="H347" s="68">
        <v>-33.363599999999998</v>
      </c>
      <c r="I347" s="68">
        <v>147.935</v>
      </c>
      <c r="J347" s="68">
        <v>760</v>
      </c>
      <c r="K347" s="68" t="s">
        <v>340</v>
      </c>
      <c r="L347" s="68">
        <f>COUNTIFS(Aéroports!$C$2:$C$5193,Aéroports!$C347,Aéroports!$D$2:$D$5193,Aéroports!$D347)</f>
        <v>1</v>
      </c>
      <c r="M347" s="68" t="str">
        <f>IF(AND(Formulaire!$H$15=Aéroports!$E347,--ISNUMBER(IFERROR(SEARCH(Formulaire!$H$16,$C347,1),""))=1),MAX(M$1:M346)+1,"")</f>
        <v/>
      </c>
      <c r="N347" s="68" t="str">
        <f>IF(AND(Formulaire!$H$21=Aéroports!$E347,--ISNUMBER(IFERROR(SEARCH(Formulaire!$H$22,$C347,1),""))=1),MAX(N$1:N346)+1,"")</f>
        <v/>
      </c>
      <c r="O347" s="68" t="str">
        <f>IF(AND(Formulaire!$H$27=Aéroports!$E347,--ISNUMBER(IFERROR(SEARCH(Formulaire!$H$28,$C347,1),""))=1),MAX(O$1:O346)+1,"")</f>
        <v/>
      </c>
      <c r="Q347" s="91" t="str">
        <f>IFERROR(INDEX($C$2:$C$5193,MATCH(ROWS(M$2:M347),M$2:M$5193,0)),"")</f>
        <v/>
      </c>
      <c r="R347" s="70" t="str">
        <f>IFERROR(INDEX($C$2:$C$5193,MATCH(ROWS(N$2:N347),N$2:N$5193,0)),"")</f>
        <v/>
      </c>
      <c r="S347" s="92" t="str">
        <f>IFERROR(INDEX($C$2:$C$5193,MATCH(ROWS(O$2:O347),O$2:O$5193,0)),"")</f>
        <v/>
      </c>
    </row>
    <row r="348" spans="1:19" x14ac:dyDescent="0.25">
      <c r="A348" s="69">
        <v>6829</v>
      </c>
      <c r="B348" s="69" t="s">
        <v>944</v>
      </c>
      <c r="C348" s="69" t="s">
        <v>945</v>
      </c>
      <c r="D348" s="69" t="s">
        <v>639</v>
      </c>
      <c r="E348" s="69" t="s">
        <v>22356</v>
      </c>
      <c r="F348" s="69" t="s">
        <v>946</v>
      </c>
      <c r="G348" s="69" t="s">
        <v>947</v>
      </c>
      <c r="H348" s="69">
        <v>33.217300000000002</v>
      </c>
      <c r="I348" s="69">
        <v>-117.354</v>
      </c>
      <c r="J348" s="69">
        <v>28</v>
      </c>
      <c r="K348" s="69">
        <v>-8</v>
      </c>
      <c r="L348" s="69">
        <f>COUNTIFS(Aéroports!$C$2:$C$5193,Aéroports!$C348,Aéroports!$D$2:$D$5193,Aéroports!$D348)</f>
        <v>1</v>
      </c>
      <c r="M348" s="69" t="str">
        <f>IF(AND(Formulaire!$H$15=Aéroports!$E348,--ISNUMBER(IFERROR(SEARCH(Formulaire!$H$16,$C348,1),""))=1),MAX(M$1:M347)+1,"")</f>
        <v/>
      </c>
      <c r="N348" s="69" t="str">
        <f>IF(AND(Formulaire!$H$21=Aéroports!$E348,--ISNUMBER(IFERROR(SEARCH(Formulaire!$H$22,$C348,1),""))=1),MAX(N$1:N347)+1,"")</f>
        <v/>
      </c>
      <c r="O348" s="69" t="str">
        <f>IF(AND(Formulaire!$H$27=Aéroports!$E348,--ISNUMBER(IFERROR(SEARCH(Formulaire!$H$28,$C348,1),""))=1),MAX(O$1:O347)+1,"")</f>
        <v/>
      </c>
      <c r="Q348" s="91" t="str">
        <f>IFERROR(INDEX($C$2:$C$5193,MATCH(ROWS(M$2:M348),M$2:M$5193,0)),"")</f>
        <v/>
      </c>
      <c r="R348" s="70" t="str">
        <f>IFERROR(INDEX($C$2:$C$5193,MATCH(ROWS(N$2:N348),N$2:N$5193,0)),"")</f>
        <v/>
      </c>
      <c r="S348" s="92" t="str">
        <f>IFERROR(INDEX($C$2:$C$5193,MATCH(ROWS(O$2:O348),O$2:O$5193,0)),"")</f>
        <v/>
      </c>
    </row>
    <row r="349" spans="1:19" x14ac:dyDescent="0.25">
      <c r="A349" s="68">
        <v>8996</v>
      </c>
      <c r="B349" s="68" t="s">
        <v>948</v>
      </c>
      <c r="C349" s="68" t="s">
        <v>949</v>
      </c>
      <c r="D349" s="68" t="s">
        <v>639</v>
      </c>
      <c r="E349" s="68" t="s">
        <v>22356</v>
      </c>
      <c r="F349" s="68" t="s">
        <v>950</v>
      </c>
      <c r="G349" s="68" t="s">
        <v>951</v>
      </c>
      <c r="H349" s="68">
        <v>-25.6144</v>
      </c>
      <c r="I349" s="68">
        <v>151.619</v>
      </c>
      <c r="J349" s="68">
        <v>369</v>
      </c>
      <c r="K349" s="68">
        <v>10</v>
      </c>
      <c r="L349" s="68">
        <f>COUNTIFS(Aéroports!$C$2:$C$5193,Aéroports!$C349,Aéroports!$D$2:$D$5193,Aéroports!$D349)</f>
        <v>1</v>
      </c>
      <c r="M349" s="68" t="str">
        <f>IF(AND(Formulaire!$H$15=Aéroports!$E349,--ISNUMBER(IFERROR(SEARCH(Formulaire!$H$16,$C349,1),""))=1),MAX(M$1:M348)+1,"")</f>
        <v/>
      </c>
      <c r="N349" s="68" t="str">
        <f>IF(AND(Formulaire!$H$21=Aéroports!$E349,--ISNUMBER(IFERROR(SEARCH(Formulaire!$H$22,$C349,1),""))=1),MAX(N$1:N348)+1,"")</f>
        <v/>
      </c>
      <c r="O349" s="68" t="str">
        <f>IF(AND(Formulaire!$H$27=Aéroports!$E349,--ISNUMBER(IFERROR(SEARCH(Formulaire!$H$28,$C349,1),""))=1),MAX(O$1:O348)+1,"")</f>
        <v/>
      </c>
      <c r="Q349" s="91" t="str">
        <f>IFERROR(INDEX($C$2:$C$5193,MATCH(ROWS(M$2:M349),M$2:M$5193,0)),"")</f>
        <v/>
      </c>
      <c r="R349" s="70" t="str">
        <f>IFERROR(INDEX($C$2:$C$5193,MATCH(ROWS(N$2:N349),N$2:N$5193,0)),"")</f>
        <v/>
      </c>
      <c r="S349" s="92" t="str">
        <f>IFERROR(INDEX($C$2:$C$5193,MATCH(ROWS(O$2:O349),O$2:O$5193,0)),"")</f>
        <v/>
      </c>
    </row>
    <row r="350" spans="1:19" x14ac:dyDescent="0.25">
      <c r="A350" s="69">
        <v>7704</v>
      </c>
      <c r="B350" s="69" t="s">
        <v>952</v>
      </c>
      <c r="C350" s="69" t="s">
        <v>953</v>
      </c>
      <c r="D350" s="69" t="s">
        <v>639</v>
      </c>
      <c r="E350" s="69" t="s">
        <v>22356</v>
      </c>
      <c r="F350" s="69" t="s">
        <v>954</v>
      </c>
      <c r="G350" s="69" t="s">
        <v>955</v>
      </c>
      <c r="H350" s="69">
        <v>-38.225000000000001</v>
      </c>
      <c r="I350" s="69">
        <v>144.333</v>
      </c>
      <c r="J350" s="69">
        <v>43</v>
      </c>
      <c r="K350" s="69">
        <v>10</v>
      </c>
      <c r="L350" s="69">
        <f>COUNTIFS(Aéroports!$C$2:$C$5193,Aéroports!$C350,Aéroports!$D$2:$D$5193,Aéroports!$D350)</f>
        <v>1</v>
      </c>
      <c r="M350" s="69" t="str">
        <f>IF(AND(Formulaire!$H$15=Aéroports!$E350,--ISNUMBER(IFERROR(SEARCH(Formulaire!$H$16,$C350,1),""))=1),MAX(M$1:M349)+1,"")</f>
        <v/>
      </c>
      <c r="N350" s="69" t="str">
        <f>IF(AND(Formulaire!$H$21=Aéroports!$E350,--ISNUMBER(IFERROR(SEARCH(Formulaire!$H$22,$C350,1),""))=1),MAX(N$1:N349)+1,"")</f>
        <v/>
      </c>
      <c r="O350" s="69" t="str">
        <f>IF(AND(Formulaire!$H$27=Aéroports!$E350,--ISNUMBER(IFERROR(SEARCH(Formulaire!$H$28,$C350,1),""))=1),MAX(O$1:O349)+1,"")</f>
        <v/>
      </c>
      <c r="Q350" s="91" t="str">
        <f>IFERROR(INDEX($C$2:$C$5193,MATCH(ROWS(M$2:M350),M$2:M$5193,0)),"")</f>
        <v/>
      </c>
      <c r="R350" s="70" t="str">
        <f>IFERROR(INDEX($C$2:$C$5193,MATCH(ROWS(N$2:N350),N$2:N$5193,0)),"")</f>
        <v/>
      </c>
      <c r="S350" s="92" t="str">
        <f>IFERROR(INDEX($C$2:$C$5193,MATCH(ROWS(O$2:O350),O$2:O$5193,0)),"")</f>
        <v/>
      </c>
    </row>
    <row r="351" spans="1:19" x14ac:dyDescent="0.25">
      <c r="A351" s="68">
        <v>6268</v>
      </c>
      <c r="B351" s="68" t="s">
        <v>956</v>
      </c>
      <c r="C351" s="68" t="s">
        <v>957</v>
      </c>
      <c r="D351" s="68" t="s">
        <v>639</v>
      </c>
      <c r="E351" s="68" t="s">
        <v>22356</v>
      </c>
      <c r="F351" s="68" t="s">
        <v>958</v>
      </c>
      <c r="G351" s="68" t="s">
        <v>959</v>
      </c>
      <c r="H351" s="68">
        <v>-28.796099999999999</v>
      </c>
      <c r="I351" s="68">
        <v>114.70699999999999</v>
      </c>
      <c r="J351" s="68">
        <v>121</v>
      </c>
      <c r="K351" s="68">
        <v>8</v>
      </c>
      <c r="L351" s="68">
        <f>COUNTIFS(Aéroports!$C$2:$C$5193,Aéroports!$C351,Aéroports!$D$2:$D$5193,Aéroports!$D351)</f>
        <v>1</v>
      </c>
      <c r="M351" s="68" t="str">
        <f>IF(AND(Formulaire!$H$15=Aéroports!$E351,--ISNUMBER(IFERROR(SEARCH(Formulaire!$H$16,$C351,1),""))=1),MAX(M$1:M350)+1,"")</f>
        <v/>
      </c>
      <c r="N351" s="68" t="str">
        <f>IF(AND(Formulaire!$H$21=Aéroports!$E351,--ISNUMBER(IFERROR(SEARCH(Formulaire!$H$22,$C351,1),""))=1),MAX(N$1:N350)+1,"")</f>
        <v/>
      </c>
      <c r="O351" s="68" t="str">
        <f>IF(AND(Formulaire!$H$27=Aéroports!$E351,--ISNUMBER(IFERROR(SEARCH(Formulaire!$H$28,$C351,1),""))=1),MAX(O$1:O350)+1,"")</f>
        <v/>
      </c>
      <c r="Q351" s="91" t="str">
        <f>IFERROR(INDEX($C$2:$C$5193,MATCH(ROWS(M$2:M351),M$2:M$5193,0)),"")</f>
        <v/>
      </c>
      <c r="R351" s="70" t="str">
        <f>IFERROR(INDEX($C$2:$C$5193,MATCH(ROWS(N$2:N351),N$2:N$5193,0)),"")</f>
        <v/>
      </c>
      <c r="S351" s="92" t="str">
        <f>IFERROR(INDEX($C$2:$C$5193,MATCH(ROWS(O$2:O351),O$2:O$5193,0)),"")</f>
        <v/>
      </c>
    </row>
    <row r="352" spans="1:19" x14ac:dyDescent="0.25">
      <c r="A352" s="69">
        <v>6269</v>
      </c>
      <c r="B352" s="69" t="s">
        <v>960</v>
      </c>
      <c r="C352" s="69" t="s">
        <v>961</v>
      </c>
      <c r="D352" s="69" t="s">
        <v>639</v>
      </c>
      <c r="E352" s="69" t="s">
        <v>22356</v>
      </c>
      <c r="F352" s="69" t="s">
        <v>962</v>
      </c>
      <c r="G352" s="69" t="s">
        <v>963</v>
      </c>
      <c r="H352" s="69">
        <v>-23.869700000000002</v>
      </c>
      <c r="I352" s="69">
        <v>151.22300000000001</v>
      </c>
      <c r="J352" s="69">
        <v>64</v>
      </c>
      <c r="K352" s="69">
        <v>10</v>
      </c>
      <c r="L352" s="69">
        <f>COUNTIFS(Aéroports!$C$2:$C$5193,Aéroports!$C352,Aéroports!$D$2:$D$5193,Aéroports!$D352)</f>
        <v>1</v>
      </c>
      <c r="M352" s="69" t="str">
        <f>IF(AND(Formulaire!$H$15=Aéroports!$E352,--ISNUMBER(IFERROR(SEARCH(Formulaire!$H$16,$C352,1),""))=1),MAX(M$1:M351)+1,"")</f>
        <v/>
      </c>
      <c r="N352" s="69" t="str">
        <f>IF(AND(Formulaire!$H$21=Aéroports!$E352,--ISNUMBER(IFERROR(SEARCH(Formulaire!$H$22,$C352,1),""))=1),MAX(N$1:N351)+1,"")</f>
        <v/>
      </c>
      <c r="O352" s="69" t="str">
        <f>IF(AND(Formulaire!$H$27=Aéroports!$E352,--ISNUMBER(IFERROR(SEARCH(Formulaire!$H$28,$C352,1),""))=1),MAX(O$1:O351)+1,"")</f>
        <v/>
      </c>
      <c r="Q352" s="91" t="str">
        <f>IFERROR(INDEX($C$2:$C$5193,MATCH(ROWS(M$2:M352),M$2:M$5193,0)),"")</f>
        <v/>
      </c>
      <c r="R352" s="70" t="str">
        <f>IFERROR(INDEX($C$2:$C$5193,MATCH(ROWS(N$2:N352),N$2:N$5193,0)),"")</f>
        <v/>
      </c>
      <c r="S352" s="92" t="str">
        <f>IFERROR(INDEX($C$2:$C$5193,MATCH(ROWS(O$2:O352),O$2:O$5193,0)),"")</f>
        <v/>
      </c>
    </row>
    <row r="353" spans="1:19" x14ac:dyDescent="0.25">
      <c r="A353" s="68">
        <v>9096</v>
      </c>
      <c r="B353" s="68" t="s">
        <v>964</v>
      </c>
      <c r="C353" s="68" t="s">
        <v>965</v>
      </c>
      <c r="D353" s="68" t="s">
        <v>639</v>
      </c>
      <c r="E353" s="68" t="s">
        <v>22356</v>
      </c>
      <c r="F353" s="68" t="s">
        <v>966</v>
      </c>
      <c r="G353" s="68" t="s">
        <v>967</v>
      </c>
      <c r="H353" s="68">
        <v>-29.675000000000001</v>
      </c>
      <c r="I353" s="68">
        <v>151.68899999999999</v>
      </c>
      <c r="J353" s="68">
        <v>3433</v>
      </c>
      <c r="K353" s="68">
        <v>10</v>
      </c>
      <c r="L353" s="68">
        <f>COUNTIFS(Aéroports!$C$2:$C$5193,Aéroports!$C353,Aéroports!$D$2:$D$5193,Aéroports!$D353)</f>
        <v>1</v>
      </c>
      <c r="M353" s="68" t="str">
        <f>IF(AND(Formulaire!$H$15=Aéroports!$E353,--ISNUMBER(IFERROR(SEARCH(Formulaire!$H$16,$C353,1),""))=1),MAX(M$1:M352)+1,"")</f>
        <v/>
      </c>
      <c r="N353" s="68" t="str">
        <f>IF(AND(Formulaire!$H$21=Aéroports!$E353,--ISNUMBER(IFERROR(SEARCH(Formulaire!$H$22,$C353,1),""))=1),MAX(N$1:N352)+1,"")</f>
        <v/>
      </c>
      <c r="O353" s="68" t="str">
        <f>IF(AND(Formulaire!$H$27=Aéroports!$E353,--ISNUMBER(IFERROR(SEARCH(Formulaire!$H$28,$C353,1),""))=1),MAX(O$1:O352)+1,"")</f>
        <v/>
      </c>
      <c r="Q353" s="91" t="str">
        <f>IFERROR(INDEX($C$2:$C$5193,MATCH(ROWS(M$2:M353),M$2:M$5193,0)),"")</f>
        <v/>
      </c>
      <c r="R353" s="70" t="str">
        <f>IFERROR(INDEX($C$2:$C$5193,MATCH(ROWS(N$2:N353),N$2:N$5193,0)),"")</f>
        <v/>
      </c>
      <c r="S353" s="92" t="str">
        <f>IFERROR(INDEX($C$2:$C$5193,MATCH(ROWS(O$2:O353),O$2:O$5193,0)),"")</f>
        <v/>
      </c>
    </row>
    <row r="354" spans="1:19" x14ac:dyDescent="0.25">
      <c r="A354" s="69">
        <v>6805</v>
      </c>
      <c r="B354" s="69" t="s">
        <v>968</v>
      </c>
      <c r="C354" s="69" t="s">
        <v>969</v>
      </c>
      <c r="D354" s="69" t="s">
        <v>639</v>
      </c>
      <c r="E354" s="69" t="s">
        <v>22356</v>
      </c>
      <c r="F354" s="69" t="s">
        <v>970</v>
      </c>
      <c r="G354" s="69" t="s">
        <v>971</v>
      </c>
      <c r="H354" s="69">
        <v>-34.810299999999998</v>
      </c>
      <c r="I354" s="69">
        <v>149.726</v>
      </c>
      <c r="J354" s="69">
        <v>2141</v>
      </c>
      <c r="K354" s="69">
        <v>10</v>
      </c>
      <c r="L354" s="69">
        <f>COUNTIFS(Aéroports!$C$2:$C$5193,Aéroports!$C354,Aéroports!$D$2:$D$5193,Aéroports!$D354)</f>
        <v>1</v>
      </c>
      <c r="M354" s="69" t="str">
        <f>IF(AND(Formulaire!$H$15=Aéroports!$E354,--ISNUMBER(IFERROR(SEARCH(Formulaire!$H$16,$C354,1),""))=1),MAX(M$1:M353)+1,"")</f>
        <v/>
      </c>
      <c r="N354" s="69" t="str">
        <f>IF(AND(Formulaire!$H$21=Aéroports!$E354,--ISNUMBER(IFERROR(SEARCH(Formulaire!$H$22,$C354,1),""))=1),MAX(N$1:N353)+1,"")</f>
        <v/>
      </c>
      <c r="O354" s="69" t="str">
        <f>IF(AND(Formulaire!$H$27=Aéroports!$E354,--ISNUMBER(IFERROR(SEARCH(Formulaire!$H$28,$C354,1),""))=1),MAX(O$1:O353)+1,"")</f>
        <v/>
      </c>
      <c r="Q354" s="91" t="str">
        <f>IFERROR(INDEX($C$2:$C$5193,MATCH(ROWS(M$2:M354),M$2:M$5193,0)),"")</f>
        <v/>
      </c>
      <c r="R354" s="70" t="str">
        <f>IFERROR(INDEX($C$2:$C$5193,MATCH(ROWS(N$2:N354),N$2:N$5193,0)),"")</f>
        <v/>
      </c>
      <c r="S354" s="92" t="str">
        <f>IFERROR(INDEX($C$2:$C$5193,MATCH(ROWS(O$2:O354),O$2:O$5193,0)),"")</f>
        <v/>
      </c>
    </row>
    <row r="355" spans="1:19" x14ac:dyDescent="0.25">
      <c r="A355" s="68">
        <v>6316</v>
      </c>
      <c r="B355" s="68" t="s">
        <v>972</v>
      </c>
      <c r="C355" s="68" t="s">
        <v>973</v>
      </c>
      <c r="D355" s="68" t="s">
        <v>639</v>
      </c>
      <c r="E355" s="68" t="s">
        <v>22356</v>
      </c>
      <c r="F355" s="68" t="s">
        <v>974</v>
      </c>
      <c r="G355" s="68" t="s">
        <v>975</v>
      </c>
      <c r="H355" s="68">
        <v>-12.269399999999999</v>
      </c>
      <c r="I355" s="68">
        <v>136.81800000000001</v>
      </c>
      <c r="J355" s="68">
        <v>192</v>
      </c>
      <c r="K355" s="68">
        <v>9.5</v>
      </c>
      <c r="L355" s="68">
        <f>COUNTIFS(Aéroports!$C$2:$C$5193,Aéroports!$C355,Aéroports!$D$2:$D$5193,Aéroports!$D355)</f>
        <v>1</v>
      </c>
      <c r="M355" s="68" t="str">
        <f>IF(AND(Formulaire!$H$15=Aéroports!$E355,--ISNUMBER(IFERROR(SEARCH(Formulaire!$H$16,$C355,1),""))=1),MAX(M$1:M354)+1,"")</f>
        <v/>
      </c>
      <c r="N355" s="68" t="str">
        <f>IF(AND(Formulaire!$H$21=Aéroports!$E355,--ISNUMBER(IFERROR(SEARCH(Formulaire!$H$22,$C355,1),""))=1),MAX(N$1:N354)+1,"")</f>
        <v/>
      </c>
      <c r="O355" s="68" t="str">
        <f>IF(AND(Formulaire!$H$27=Aéroports!$E355,--ISNUMBER(IFERROR(SEARCH(Formulaire!$H$28,$C355,1),""))=1),MAX(O$1:O354)+1,"")</f>
        <v/>
      </c>
      <c r="Q355" s="91" t="str">
        <f>IFERROR(INDEX($C$2:$C$5193,MATCH(ROWS(M$2:M355),M$2:M$5193,0)),"")</f>
        <v/>
      </c>
      <c r="R355" s="70" t="str">
        <f>IFERROR(INDEX($C$2:$C$5193,MATCH(ROWS(N$2:N355),N$2:N$5193,0)),"")</f>
        <v/>
      </c>
      <c r="S355" s="92" t="str">
        <f>IFERROR(INDEX($C$2:$C$5193,MATCH(ROWS(O$2:O355),O$2:O$5193,0)),"")</f>
        <v/>
      </c>
    </row>
    <row r="356" spans="1:19" x14ac:dyDescent="0.25">
      <c r="A356" s="69">
        <v>6792</v>
      </c>
      <c r="B356" s="69" t="s">
        <v>976</v>
      </c>
      <c r="C356" s="69" t="s">
        <v>977</v>
      </c>
      <c r="D356" s="69" t="s">
        <v>639</v>
      </c>
      <c r="E356" s="69" t="s">
        <v>22356</v>
      </c>
      <c r="F356" s="69" t="s">
        <v>978</v>
      </c>
      <c r="G356" s="69" t="s">
        <v>979</v>
      </c>
      <c r="H356" s="69">
        <v>-29.759399999999999</v>
      </c>
      <c r="I356" s="69">
        <v>153.03</v>
      </c>
      <c r="J356" s="69">
        <v>110</v>
      </c>
      <c r="K356" s="69">
        <v>10</v>
      </c>
      <c r="L356" s="69">
        <f>COUNTIFS(Aéroports!$C$2:$C$5193,Aéroports!$C356,Aéroports!$D$2:$D$5193,Aéroports!$D356)</f>
        <v>1</v>
      </c>
      <c r="M356" s="69" t="str">
        <f>IF(AND(Formulaire!$H$15=Aéroports!$E356,--ISNUMBER(IFERROR(SEARCH(Formulaire!$H$16,$C356,1),""))=1),MAX(M$1:M355)+1,"")</f>
        <v/>
      </c>
      <c r="N356" s="69" t="str">
        <f>IF(AND(Formulaire!$H$21=Aéroports!$E356,--ISNUMBER(IFERROR(SEARCH(Formulaire!$H$22,$C356,1),""))=1),MAX(N$1:N355)+1,"")</f>
        <v/>
      </c>
      <c r="O356" s="69" t="str">
        <f>IF(AND(Formulaire!$H$27=Aéroports!$E356,--ISNUMBER(IFERROR(SEARCH(Formulaire!$H$28,$C356,1),""))=1),MAX(O$1:O355)+1,"")</f>
        <v/>
      </c>
      <c r="Q356" s="91" t="str">
        <f>IFERROR(INDEX($C$2:$C$5193,MATCH(ROWS(M$2:M356),M$2:M$5193,0)),"")</f>
        <v/>
      </c>
      <c r="R356" s="70" t="str">
        <f>IFERROR(INDEX($C$2:$C$5193,MATCH(ROWS(N$2:N356),N$2:N$5193,0)),"")</f>
        <v/>
      </c>
      <c r="S356" s="92" t="str">
        <f>IFERROR(INDEX($C$2:$C$5193,MATCH(ROWS(O$2:O356),O$2:O$5193,0)),"")</f>
        <v/>
      </c>
    </row>
    <row r="357" spans="1:19" x14ac:dyDescent="0.25">
      <c r="A357" s="68">
        <v>8820</v>
      </c>
      <c r="B357" s="68" t="s">
        <v>980</v>
      </c>
      <c r="C357" s="68" t="s">
        <v>981</v>
      </c>
      <c r="D357" s="68" t="s">
        <v>639</v>
      </c>
      <c r="E357" s="68" t="s">
        <v>22356</v>
      </c>
      <c r="F357" s="68" t="s">
        <v>982</v>
      </c>
      <c r="G357" s="68" t="s">
        <v>983</v>
      </c>
      <c r="H357" s="68">
        <v>-23.183299999999999</v>
      </c>
      <c r="I357" s="68">
        <v>150.94200000000001</v>
      </c>
      <c r="J357" s="68">
        <v>21</v>
      </c>
      <c r="K357" s="68">
        <v>10</v>
      </c>
      <c r="L357" s="68">
        <f>COUNTIFS(Aéroports!$C$2:$C$5193,Aéroports!$C357,Aéroports!$D$2:$D$5193,Aéroports!$D357)</f>
        <v>1</v>
      </c>
      <c r="M357" s="68" t="str">
        <f>IF(AND(Formulaire!$H$15=Aéroports!$E357,--ISNUMBER(IFERROR(SEARCH(Formulaire!$H$16,$C357,1),""))=1),MAX(M$1:M356)+1,"")</f>
        <v/>
      </c>
      <c r="N357" s="68" t="str">
        <f>IF(AND(Formulaire!$H$21=Aéroports!$E357,--ISNUMBER(IFERROR(SEARCH(Formulaire!$H$22,$C357,1),""))=1),MAX(N$1:N356)+1,"")</f>
        <v/>
      </c>
      <c r="O357" s="68" t="str">
        <f>IF(AND(Formulaire!$H$27=Aéroports!$E357,--ISNUMBER(IFERROR(SEARCH(Formulaire!$H$28,$C357,1),""))=1),MAX(O$1:O356)+1,"")</f>
        <v/>
      </c>
      <c r="Q357" s="91" t="str">
        <f>IFERROR(INDEX($C$2:$C$5193,MATCH(ROWS(M$2:M357),M$2:M$5193,0)),"")</f>
        <v/>
      </c>
      <c r="R357" s="70" t="str">
        <f>IFERROR(INDEX($C$2:$C$5193,MATCH(ROWS(N$2:N357),N$2:N$5193,0)),"")</f>
        <v/>
      </c>
      <c r="S357" s="92" t="str">
        <f>IFERROR(INDEX($C$2:$C$5193,MATCH(ROWS(O$2:O357),O$2:O$5193,0)),"")</f>
        <v/>
      </c>
    </row>
    <row r="358" spans="1:19" x14ac:dyDescent="0.25">
      <c r="A358" s="69">
        <v>6271</v>
      </c>
      <c r="B358" s="69" t="s">
        <v>984</v>
      </c>
      <c r="C358" s="69" t="s">
        <v>985</v>
      </c>
      <c r="D358" s="69" t="s">
        <v>639</v>
      </c>
      <c r="E358" s="69" t="s">
        <v>22356</v>
      </c>
      <c r="F358" s="69" t="s">
        <v>986</v>
      </c>
      <c r="G358" s="69" t="s">
        <v>987</v>
      </c>
      <c r="H358" s="69">
        <v>-34.250799999999998</v>
      </c>
      <c r="I358" s="69">
        <v>146.06700000000001</v>
      </c>
      <c r="J358" s="69">
        <v>439</v>
      </c>
      <c r="K358" s="69">
        <v>10</v>
      </c>
      <c r="L358" s="69">
        <f>COUNTIFS(Aéroports!$C$2:$C$5193,Aéroports!$C358,Aéroports!$D$2:$D$5193,Aéroports!$D358)</f>
        <v>1</v>
      </c>
      <c r="M358" s="69" t="str">
        <f>IF(AND(Formulaire!$H$15=Aéroports!$E358,--ISNUMBER(IFERROR(SEARCH(Formulaire!$H$16,$C358,1),""))=1),MAX(M$1:M357)+1,"")</f>
        <v/>
      </c>
      <c r="N358" s="69" t="str">
        <f>IF(AND(Formulaire!$H$21=Aéroports!$E358,--ISNUMBER(IFERROR(SEARCH(Formulaire!$H$22,$C358,1),""))=1),MAX(N$1:N357)+1,"")</f>
        <v/>
      </c>
      <c r="O358" s="69" t="str">
        <f>IF(AND(Formulaire!$H$27=Aéroports!$E358,--ISNUMBER(IFERROR(SEARCH(Formulaire!$H$28,$C358,1),""))=1),MAX(O$1:O357)+1,"")</f>
        <v/>
      </c>
      <c r="Q358" s="91" t="str">
        <f>IFERROR(INDEX($C$2:$C$5193,MATCH(ROWS(M$2:M358),M$2:M$5193,0)),"")</f>
        <v/>
      </c>
      <c r="R358" s="70" t="str">
        <f>IFERROR(INDEX($C$2:$C$5193,MATCH(ROWS(N$2:N358),N$2:N$5193,0)),"")</f>
        <v/>
      </c>
      <c r="S358" s="92" t="str">
        <f>IFERROR(INDEX($C$2:$C$5193,MATCH(ROWS(O$2:O358),O$2:O$5193,0)),"")</f>
        <v/>
      </c>
    </row>
    <row r="359" spans="1:19" x14ac:dyDescent="0.25">
      <c r="A359" s="68">
        <v>6270</v>
      </c>
      <c r="B359" s="68" t="s">
        <v>988</v>
      </c>
      <c r="C359" s="68" t="s">
        <v>989</v>
      </c>
      <c r="D359" s="68" t="s">
        <v>639</v>
      </c>
      <c r="E359" s="68" t="s">
        <v>22356</v>
      </c>
      <c r="F359" s="68" t="s">
        <v>990</v>
      </c>
      <c r="G359" s="68" t="s">
        <v>991</v>
      </c>
      <c r="H359" s="68">
        <v>-13.975</v>
      </c>
      <c r="I359" s="68">
        <v>136.46</v>
      </c>
      <c r="J359" s="68">
        <v>53</v>
      </c>
      <c r="K359" s="68">
        <v>9.5</v>
      </c>
      <c r="L359" s="68">
        <f>COUNTIFS(Aéroports!$C$2:$C$5193,Aéroports!$C359,Aéroports!$D$2:$D$5193,Aéroports!$D359)</f>
        <v>1</v>
      </c>
      <c r="M359" s="68" t="str">
        <f>IF(AND(Formulaire!$H$15=Aéroports!$E359,--ISNUMBER(IFERROR(SEARCH(Formulaire!$H$16,$C359,1),""))=1),MAX(M$1:M358)+1,"")</f>
        <v/>
      </c>
      <c r="N359" s="68" t="str">
        <f>IF(AND(Formulaire!$H$21=Aéroports!$E359,--ISNUMBER(IFERROR(SEARCH(Formulaire!$H$22,$C359,1),""))=1),MAX(N$1:N358)+1,"")</f>
        <v/>
      </c>
      <c r="O359" s="68" t="str">
        <f>IF(AND(Formulaire!$H$27=Aéroports!$E359,--ISNUMBER(IFERROR(SEARCH(Formulaire!$H$28,$C359,1),""))=1),MAX(O$1:O358)+1,"")</f>
        <v/>
      </c>
      <c r="Q359" s="91" t="str">
        <f>IFERROR(INDEX($C$2:$C$5193,MATCH(ROWS(M$2:M359),M$2:M$5193,0)),"")</f>
        <v/>
      </c>
      <c r="R359" s="70" t="str">
        <f>IFERROR(INDEX($C$2:$C$5193,MATCH(ROWS(N$2:N359),N$2:N$5193,0)),"")</f>
        <v/>
      </c>
      <c r="S359" s="92" t="str">
        <f>IFERROR(INDEX($C$2:$C$5193,MATCH(ROWS(O$2:O359),O$2:O$5193,0)),"")</f>
        <v/>
      </c>
    </row>
    <row r="360" spans="1:19" x14ac:dyDescent="0.25">
      <c r="A360" s="69">
        <v>12025</v>
      </c>
      <c r="B360" s="69" t="s">
        <v>1584</v>
      </c>
      <c r="C360" s="69" t="s">
        <v>22564</v>
      </c>
      <c r="D360" s="69" t="s">
        <v>639</v>
      </c>
      <c r="E360" s="69" t="s">
        <v>22356</v>
      </c>
      <c r="F360" s="69" t="s">
        <v>1585</v>
      </c>
      <c r="G360" s="69" t="s">
        <v>1586</v>
      </c>
      <c r="H360" s="69">
        <v>-30.961099999999998</v>
      </c>
      <c r="I360" s="69">
        <v>150.251</v>
      </c>
      <c r="J360" s="69">
        <v>863</v>
      </c>
      <c r="K360" s="69" t="s">
        <v>340</v>
      </c>
      <c r="L360" s="69">
        <f>COUNTIFS(Aéroports!$C$2:$C$5193,Aéroports!$C360,Aéroports!$D$2:$D$5193,Aéroports!$D360)</f>
        <v>1</v>
      </c>
      <c r="M360" s="69" t="str">
        <f>IF(AND(Formulaire!$H$15=Aéroports!$E360,--ISNUMBER(IFERROR(SEARCH(Formulaire!$H$16,$C360,1),""))=1),MAX(M$1:M359)+1,"")</f>
        <v/>
      </c>
      <c r="N360" s="69" t="str">
        <f>IF(AND(Formulaire!$H$21=Aéroports!$E360,--ISNUMBER(IFERROR(SEARCH(Formulaire!$H$22,$C360,1),""))=1),MAX(N$1:N359)+1,"")</f>
        <v/>
      </c>
      <c r="O360" s="69" t="str">
        <f>IF(AND(Formulaire!$H$27=Aéroports!$E360,--ISNUMBER(IFERROR(SEARCH(Formulaire!$H$28,$C360,1),""))=1),MAX(O$1:O359)+1,"")</f>
        <v/>
      </c>
      <c r="Q360" s="91" t="str">
        <f>IFERROR(INDEX($C$2:$C$5193,MATCH(ROWS(M$2:M360),M$2:M$5193,0)),"")</f>
        <v/>
      </c>
      <c r="R360" s="70" t="str">
        <f>IFERROR(INDEX($C$2:$C$5193,MATCH(ROWS(N$2:N360),N$2:N$5193,0)),"")</f>
        <v/>
      </c>
      <c r="S360" s="92" t="str">
        <f>IFERROR(INDEX($C$2:$C$5193,MATCH(ROWS(O$2:O360),O$2:O$5193,0)),"")</f>
        <v/>
      </c>
    </row>
    <row r="361" spans="1:19" x14ac:dyDescent="0.25">
      <c r="A361" s="68">
        <v>7575</v>
      </c>
      <c r="B361" s="68" t="s">
        <v>992</v>
      </c>
      <c r="C361" s="68" t="s">
        <v>993</v>
      </c>
      <c r="D361" s="68" t="s">
        <v>639</v>
      </c>
      <c r="E361" s="68" t="s">
        <v>22356</v>
      </c>
      <c r="F361" s="68" t="s">
        <v>994</v>
      </c>
      <c r="G361" s="68" t="s">
        <v>995</v>
      </c>
      <c r="H361" s="68">
        <v>-18.233899999999998</v>
      </c>
      <c r="I361" s="68">
        <v>127.67</v>
      </c>
      <c r="J361" s="68">
        <v>1346</v>
      </c>
      <c r="K361" s="68">
        <v>8</v>
      </c>
      <c r="L361" s="68">
        <f>COUNTIFS(Aéroports!$C$2:$C$5193,Aéroports!$C361,Aéroports!$D$2:$D$5193,Aéroports!$D361)</f>
        <v>1</v>
      </c>
      <c r="M361" s="68" t="str">
        <f>IF(AND(Formulaire!$H$15=Aéroports!$E361,--ISNUMBER(IFERROR(SEARCH(Formulaire!$H$16,$C361,1),""))=1),MAX(M$1:M360)+1,"")</f>
        <v/>
      </c>
      <c r="N361" s="68" t="str">
        <f>IF(AND(Formulaire!$H$21=Aéroports!$E361,--ISNUMBER(IFERROR(SEARCH(Formulaire!$H$22,$C361,1),""))=1),MAX(N$1:N360)+1,"")</f>
        <v/>
      </c>
      <c r="O361" s="68" t="str">
        <f>IF(AND(Formulaire!$H$27=Aéroports!$E361,--ISNUMBER(IFERROR(SEARCH(Formulaire!$H$28,$C361,1),""))=1),MAX(O$1:O360)+1,"")</f>
        <v/>
      </c>
      <c r="Q361" s="91" t="str">
        <f>IFERROR(INDEX($C$2:$C$5193,MATCH(ROWS(M$2:M361),M$2:M$5193,0)),"")</f>
        <v/>
      </c>
      <c r="R361" s="70" t="str">
        <f>IFERROR(INDEX($C$2:$C$5193,MATCH(ROWS(N$2:N361),N$2:N$5193,0)),"")</f>
        <v/>
      </c>
      <c r="S361" s="92" t="str">
        <f>IFERROR(INDEX($C$2:$C$5193,MATCH(ROWS(O$2:O361),O$2:O$5193,0)),"")</f>
        <v/>
      </c>
    </row>
    <row r="362" spans="1:19" x14ac:dyDescent="0.25">
      <c r="A362" s="69">
        <v>7574</v>
      </c>
      <c r="B362" s="69" t="s">
        <v>996</v>
      </c>
      <c r="C362" s="69" t="s">
        <v>997</v>
      </c>
      <c r="D362" s="69" t="s">
        <v>639</v>
      </c>
      <c r="E362" s="69" t="s">
        <v>22356</v>
      </c>
      <c r="F362" s="69" t="s">
        <v>998</v>
      </c>
      <c r="G362" s="69" t="s">
        <v>999</v>
      </c>
      <c r="H362" s="69">
        <v>-37.648899999999998</v>
      </c>
      <c r="I362" s="69">
        <v>142.065</v>
      </c>
      <c r="J362" s="69">
        <v>803</v>
      </c>
      <c r="K362" s="69">
        <v>10</v>
      </c>
      <c r="L362" s="69">
        <f>COUNTIFS(Aéroports!$C$2:$C$5193,Aéroports!$C362,Aéroports!$D$2:$D$5193,Aéroports!$D362)</f>
        <v>1</v>
      </c>
      <c r="M362" s="69" t="str">
        <f>IF(AND(Formulaire!$H$15=Aéroports!$E362,--ISNUMBER(IFERROR(SEARCH(Formulaire!$H$16,$C362,1),""))=1),MAX(M$1:M361)+1,"")</f>
        <v/>
      </c>
      <c r="N362" s="69" t="str">
        <f>IF(AND(Formulaire!$H$21=Aéroports!$E362,--ISNUMBER(IFERROR(SEARCH(Formulaire!$H$22,$C362,1),""))=1),MAX(N$1:N361)+1,"")</f>
        <v/>
      </c>
      <c r="O362" s="69" t="str">
        <f>IF(AND(Formulaire!$H$27=Aéroports!$E362,--ISNUMBER(IFERROR(SEARCH(Formulaire!$H$28,$C362,1),""))=1),MAX(O$1:O361)+1,"")</f>
        <v/>
      </c>
      <c r="Q362" s="91" t="str">
        <f>IFERROR(INDEX($C$2:$C$5193,MATCH(ROWS(M$2:M362),M$2:M$5193,0)),"")</f>
        <v/>
      </c>
      <c r="R362" s="70" t="str">
        <f>IFERROR(INDEX($C$2:$C$5193,MATCH(ROWS(N$2:N362),N$2:N$5193,0)),"")</f>
        <v/>
      </c>
      <c r="S362" s="92" t="str">
        <f>IFERROR(INDEX($C$2:$C$5193,MATCH(ROWS(O$2:O362),O$2:O$5193,0)),"")</f>
        <v/>
      </c>
    </row>
    <row r="363" spans="1:19" x14ac:dyDescent="0.25">
      <c r="A363" s="68">
        <v>6242</v>
      </c>
      <c r="B363" s="68" t="s">
        <v>1000</v>
      </c>
      <c r="C363" s="68" t="s">
        <v>1001</v>
      </c>
      <c r="D363" s="68" t="s">
        <v>639</v>
      </c>
      <c r="E363" s="68" t="s">
        <v>22356</v>
      </c>
      <c r="F363" s="68" t="s">
        <v>1002</v>
      </c>
      <c r="G363" s="68" t="s">
        <v>1003</v>
      </c>
      <c r="H363" s="68">
        <v>-20.3581</v>
      </c>
      <c r="I363" s="68">
        <v>148.952</v>
      </c>
      <c r="J363" s="68">
        <v>15</v>
      </c>
      <c r="K363" s="68">
        <v>10</v>
      </c>
      <c r="L363" s="68">
        <f>COUNTIFS(Aéroports!$C$2:$C$5193,Aéroports!$C363,Aéroports!$D$2:$D$5193,Aéroports!$D363)</f>
        <v>1</v>
      </c>
      <c r="M363" s="68" t="str">
        <f>IF(AND(Formulaire!$H$15=Aéroports!$E363,--ISNUMBER(IFERROR(SEARCH(Formulaire!$H$16,$C363,1),""))=1),MAX(M$1:M362)+1,"")</f>
        <v/>
      </c>
      <c r="N363" s="68" t="str">
        <f>IF(AND(Formulaire!$H$21=Aéroports!$E363,--ISNUMBER(IFERROR(SEARCH(Formulaire!$H$22,$C363,1),""))=1),MAX(N$1:N362)+1,"")</f>
        <v/>
      </c>
      <c r="O363" s="68" t="str">
        <f>IF(AND(Formulaire!$H$27=Aéroports!$E363,--ISNUMBER(IFERROR(SEARCH(Formulaire!$H$28,$C363,1),""))=1),MAX(O$1:O362)+1,"")</f>
        <v/>
      </c>
      <c r="Q363" s="91" t="str">
        <f>IFERROR(INDEX($C$2:$C$5193,MATCH(ROWS(M$2:M363),M$2:M$5193,0)),"")</f>
        <v/>
      </c>
      <c r="R363" s="70" t="str">
        <f>IFERROR(INDEX($C$2:$C$5193,MATCH(ROWS(N$2:N363),N$2:N$5193,0)),"")</f>
        <v/>
      </c>
      <c r="S363" s="92" t="str">
        <f>IFERROR(INDEX($C$2:$C$5193,MATCH(ROWS(O$2:O363),O$2:O$5193,0)),"")</f>
        <v/>
      </c>
    </row>
    <row r="364" spans="1:19" x14ac:dyDescent="0.25">
      <c r="A364" s="69">
        <v>12026</v>
      </c>
      <c r="B364" s="69" t="s">
        <v>1590</v>
      </c>
      <c r="C364" s="69" t="s">
        <v>22566</v>
      </c>
      <c r="D364" s="69" t="s">
        <v>639</v>
      </c>
      <c r="E364" s="69" t="s">
        <v>22356</v>
      </c>
      <c r="F364" s="69" t="s">
        <v>1591</v>
      </c>
      <c r="G364" s="69" t="s">
        <v>1592</v>
      </c>
      <c r="H364" s="69">
        <v>-34.531399999999998</v>
      </c>
      <c r="I364" s="69">
        <v>144.83000000000001</v>
      </c>
      <c r="J364" s="69">
        <v>305</v>
      </c>
      <c r="K364" s="69" t="s">
        <v>340</v>
      </c>
      <c r="L364" s="69">
        <f>COUNTIFS(Aéroports!$C$2:$C$5193,Aéroports!$C364,Aéroports!$D$2:$D$5193,Aéroports!$D364)</f>
        <v>1</v>
      </c>
      <c r="M364" s="69" t="str">
        <f>IF(AND(Formulaire!$H$15=Aéroports!$E364,--ISNUMBER(IFERROR(SEARCH(Formulaire!$H$16,$C364,1),""))=1),MAX(M$1:M363)+1,"")</f>
        <v/>
      </c>
      <c r="N364" s="69" t="str">
        <f>IF(AND(Formulaire!$H$21=Aéroports!$E364,--ISNUMBER(IFERROR(SEARCH(Formulaire!$H$22,$C364,1),""))=1),MAX(N$1:N363)+1,"")</f>
        <v/>
      </c>
      <c r="O364" s="69" t="str">
        <f>IF(AND(Formulaire!$H$27=Aéroports!$E364,--ISNUMBER(IFERROR(SEARCH(Formulaire!$H$28,$C364,1),""))=1),MAX(O$1:O363)+1,"")</f>
        <v/>
      </c>
      <c r="Q364" s="91" t="str">
        <f>IFERROR(INDEX($C$2:$C$5193,MATCH(ROWS(M$2:M364),M$2:M$5193,0)),"")</f>
        <v/>
      </c>
      <c r="R364" s="70" t="str">
        <f>IFERROR(INDEX($C$2:$C$5193,MATCH(ROWS(N$2:N364),N$2:N$5193,0)),"")</f>
        <v/>
      </c>
      <c r="S364" s="92" t="str">
        <f>IFERROR(INDEX($C$2:$C$5193,MATCH(ROWS(O$2:O364),O$2:O$5193,0)),"")</f>
        <v/>
      </c>
    </row>
    <row r="365" spans="1:19" x14ac:dyDescent="0.25">
      <c r="A365" s="68">
        <v>4221</v>
      </c>
      <c r="B365" s="68" t="s">
        <v>1004</v>
      </c>
      <c r="C365" s="68" t="s">
        <v>1005</v>
      </c>
      <c r="D365" s="68" t="s">
        <v>639</v>
      </c>
      <c r="E365" s="68" t="s">
        <v>22356</v>
      </c>
      <c r="F365" s="68" t="s">
        <v>1006</v>
      </c>
      <c r="G365" s="68" t="s">
        <v>1007</v>
      </c>
      <c r="H365" s="68">
        <v>-20.059899999999999</v>
      </c>
      <c r="I365" s="68">
        <v>148.88339999999999</v>
      </c>
      <c r="J365" s="68">
        <v>8</v>
      </c>
      <c r="K365" s="68">
        <v>10</v>
      </c>
      <c r="L365" s="68">
        <f>COUNTIFS(Aéroports!$C$2:$C$5193,Aéroports!$C365,Aéroports!$D$2:$D$5193,Aéroports!$D365)</f>
        <v>1</v>
      </c>
      <c r="M365" s="68" t="str">
        <f>IF(AND(Formulaire!$H$15=Aéroports!$E365,--ISNUMBER(IFERROR(SEARCH(Formulaire!$H$16,$C365,1),""))=1),MAX(M$1:M364)+1,"")</f>
        <v/>
      </c>
      <c r="N365" s="68" t="str">
        <f>IF(AND(Formulaire!$H$21=Aéroports!$E365,--ISNUMBER(IFERROR(SEARCH(Formulaire!$H$22,$C365,1),""))=1),MAX(N$1:N364)+1,"")</f>
        <v/>
      </c>
      <c r="O365" s="68" t="str">
        <f>IF(AND(Formulaire!$H$27=Aéroports!$E365,--ISNUMBER(IFERROR(SEARCH(Formulaire!$H$28,$C365,1),""))=1),MAX(O$1:O364)+1,"")</f>
        <v/>
      </c>
      <c r="Q365" s="91" t="str">
        <f>IFERROR(INDEX($C$2:$C$5193,MATCH(ROWS(M$2:M365),M$2:M$5193,0)),"")</f>
        <v/>
      </c>
      <c r="R365" s="70" t="str">
        <f>IFERROR(INDEX($C$2:$C$5193,MATCH(ROWS(N$2:N365),N$2:N$5193,0)),"")</f>
        <v/>
      </c>
      <c r="S365" s="92" t="str">
        <f>IFERROR(INDEX($C$2:$C$5193,MATCH(ROWS(O$2:O365),O$2:O$5193,0)),"")</f>
        <v/>
      </c>
    </row>
    <row r="366" spans="1:19" x14ac:dyDescent="0.25">
      <c r="A366" s="69">
        <v>4052</v>
      </c>
      <c r="B366" s="69" t="s">
        <v>1008</v>
      </c>
      <c r="C366" s="69" t="s">
        <v>1009</v>
      </c>
      <c r="D366" s="69" t="s">
        <v>639</v>
      </c>
      <c r="E366" s="69" t="s">
        <v>22356</v>
      </c>
      <c r="F366" s="69" t="s">
        <v>1010</v>
      </c>
      <c r="G366" s="69" t="s">
        <v>1011</v>
      </c>
      <c r="H366" s="69">
        <v>-25.318899999999999</v>
      </c>
      <c r="I366" s="69">
        <v>152.88</v>
      </c>
      <c r="J366" s="69">
        <v>60</v>
      </c>
      <c r="K366" s="69">
        <v>10</v>
      </c>
      <c r="L366" s="69">
        <f>COUNTIFS(Aéroports!$C$2:$C$5193,Aéroports!$C366,Aéroports!$D$2:$D$5193,Aéroports!$D366)</f>
        <v>1</v>
      </c>
      <c r="M366" s="69" t="str">
        <f>IF(AND(Formulaire!$H$15=Aéroports!$E366,--ISNUMBER(IFERROR(SEARCH(Formulaire!$H$16,$C366,1),""))=1),MAX(M$1:M365)+1,"")</f>
        <v/>
      </c>
      <c r="N366" s="69" t="str">
        <f>IF(AND(Formulaire!$H$21=Aéroports!$E366,--ISNUMBER(IFERROR(SEARCH(Formulaire!$H$22,$C366,1),""))=1),MAX(N$1:N365)+1,"")</f>
        <v/>
      </c>
      <c r="O366" s="69" t="str">
        <f>IF(AND(Formulaire!$H$27=Aéroports!$E366,--ISNUMBER(IFERROR(SEARCH(Formulaire!$H$28,$C366,1),""))=1),MAX(O$1:O365)+1,"")</f>
        <v/>
      </c>
      <c r="Q366" s="91" t="str">
        <f>IFERROR(INDEX($C$2:$C$5193,MATCH(ROWS(M$2:M366),M$2:M$5193,0)),"")</f>
        <v/>
      </c>
      <c r="R366" s="70" t="str">
        <f>IFERROR(INDEX($C$2:$C$5193,MATCH(ROWS(N$2:N366),N$2:N$5193,0)),"")</f>
        <v/>
      </c>
      <c r="S366" s="92" t="str">
        <f>IFERROR(INDEX($C$2:$C$5193,MATCH(ROWS(O$2:O366),O$2:O$5193,0)),"")</f>
        <v/>
      </c>
    </row>
    <row r="367" spans="1:19" x14ac:dyDescent="0.25">
      <c r="A367" s="68">
        <v>3336</v>
      </c>
      <c r="B367" s="68" t="s">
        <v>1012</v>
      </c>
      <c r="C367" s="68" t="s">
        <v>1013</v>
      </c>
      <c r="D367" s="68" t="s">
        <v>639</v>
      </c>
      <c r="E367" s="68" t="s">
        <v>22356</v>
      </c>
      <c r="F367" s="68" t="s">
        <v>1014</v>
      </c>
      <c r="G367" s="68" t="s">
        <v>1015</v>
      </c>
      <c r="H367" s="68">
        <v>-42.836100000000002</v>
      </c>
      <c r="I367" s="68">
        <v>147.51</v>
      </c>
      <c r="J367" s="68">
        <v>13</v>
      </c>
      <c r="K367" s="68">
        <v>10</v>
      </c>
      <c r="L367" s="68">
        <f>COUNTIFS(Aéroports!$C$2:$C$5193,Aéroports!$C367,Aéroports!$D$2:$D$5193,Aéroports!$D367)</f>
        <v>1</v>
      </c>
      <c r="M367" s="68" t="str">
        <f>IF(AND(Formulaire!$H$15=Aéroports!$E367,--ISNUMBER(IFERROR(SEARCH(Formulaire!$H$16,$C367,1),""))=1),MAX(M$1:M366)+1,"")</f>
        <v/>
      </c>
      <c r="N367" s="68" t="str">
        <f>IF(AND(Formulaire!$H$21=Aéroports!$E367,--ISNUMBER(IFERROR(SEARCH(Formulaire!$H$22,$C367,1),""))=1),MAX(N$1:N366)+1,"")</f>
        <v/>
      </c>
      <c r="O367" s="68" t="str">
        <f>IF(AND(Formulaire!$H$27=Aéroports!$E367,--ISNUMBER(IFERROR(SEARCH(Formulaire!$H$28,$C367,1),""))=1),MAX(O$1:O366)+1,"")</f>
        <v/>
      </c>
      <c r="Q367" s="91" t="str">
        <f>IFERROR(INDEX($C$2:$C$5193,MATCH(ROWS(M$2:M367),M$2:M$5193,0)),"")</f>
        <v/>
      </c>
      <c r="R367" s="70" t="str">
        <f>IFERROR(INDEX($C$2:$C$5193,MATCH(ROWS(N$2:N367),N$2:N$5193,0)),"")</f>
        <v/>
      </c>
      <c r="S367" s="92" t="str">
        <f>IFERROR(INDEX($C$2:$C$5193,MATCH(ROWS(O$2:O367),O$2:O$5193,0)),"")</f>
        <v/>
      </c>
    </row>
    <row r="368" spans="1:19" x14ac:dyDescent="0.25">
      <c r="A368" s="69">
        <v>6273</v>
      </c>
      <c r="B368" s="69" t="s">
        <v>1016</v>
      </c>
      <c r="C368" s="69" t="s">
        <v>1017</v>
      </c>
      <c r="D368" s="69" t="s">
        <v>639</v>
      </c>
      <c r="E368" s="69" t="s">
        <v>22356</v>
      </c>
      <c r="F368" s="69" t="s">
        <v>1018</v>
      </c>
      <c r="G368" s="69" t="s">
        <v>1019</v>
      </c>
      <c r="H368" s="69">
        <v>-18.3367</v>
      </c>
      <c r="I368" s="69">
        <v>130.63800000000001</v>
      </c>
      <c r="J368" s="69">
        <v>320</v>
      </c>
      <c r="K368" s="69">
        <v>9.5</v>
      </c>
      <c r="L368" s="69">
        <f>COUNTIFS(Aéroports!$C$2:$C$5193,Aéroports!$C368,Aéroports!$D$2:$D$5193,Aéroports!$D368)</f>
        <v>1</v>
      </c>
      <c r="M368" s="69" t="str">
        <f>IF(AND(Formulaire!$H$15=Aéroports!$E368,--ISNUMBER(IFERROR(SEARCH(Formulaire!$H$16,$C368,1),""))=1),MAX(M$1:M367)+1,"")</f>
        <v/>
      </c>
      <c r="N368" s="69" t="str">
        <f>IF(AND(Formulaire!$H$21=Aéroports!$E368,--ISNUMBER(IFERROR(SEARCH(Formulaire!$H$22,$C368,1),""))=1),MAX(N$1:N367)+1,"")</f>
        <v/>
      </c>
      <c r="O368" s="69" t="str">
        <f>IF(AND(Formulaire!$H$27=Aéroports!$E368,--ISNUMBER(IFERROR(SEARCH(Formulaire!$H$28,$C368,1),""))=1),MAX(O$1:O367)+1,"")</f>
        <v/>
      </c>
      <c r="Q368" s="91" t="str">
        <f>IFERROR(INDEX($C$2:$C$5193,MATCH(ROWS(M$2:M368),M$2:M$5193,0)),"")</f>
        <v/>
      </c>
      <c r="R368" s="70" t="str">
        <f>IFERROR(INDEX($C$2:$C$5193,MATCH(ROWS(N$2:N368),N$2:N$5193,0)),"")</f>
        <v/>
      </c>
      <c r="S368" s="92" t="str">
        <f>IFERROR(INDEX($C$2:$C$5193,MATCH(ROWS(O$2:O368),O$2:O$5193,0)),"")</f>
        <v/>
      </c>
    </row>
    <row r="369" spans="1:19" x14ac:dyDescent="0.25">
      <c r="A369" s="68">
        <v>12027</v>
      </c>
      <c r="B369" s="68" t="s">
        <v>1587</v>
      </c>
      <c r="C369" s="68" t="s">
        <v>22565</v>
      </c>
      <c r="D369" s="68" t="s">
        <v>639</v>
      </c>
      <c r="E369" s="68" t="s">
        <v>22356</v>
      </c>
      <c r="F369" s="68" t="s">
        <v>1588</v>
      </c>
      <c r="G369" s="68" t="s">
        <v>1589</v>
      </c>
      <c r="H369" s="68">
        <v>-35.715299999999999</v>
      </c>
      <c r="I369" s="68">
        <v>142.36000000000001</v>
      </c>
      <c r="J369" s="68">
        <v>256</v>
      </c>
      <c r="K369" s="68" t="s">
        <v>340</v>
      </c>
      <c r="L369" s="68">
        <f>COUNTIFS(Aéroports!$C$2:$C$5193,Aéroports!$C369,Aéroports!$D$2:$D$5193,Aéroports!$D369)</f>
        <v>1</v>
      </c>
      <c r="M369" s="68" t="str">
        <f>IF(AND(Formulaire!$H$15=Aéroports!$E369,--ISNUMBER(IFERROR(SEARCH(Formulaire!$H$16,$C369,1),""))=1),MAX(M$1:M368)+1,"")</f>
        <v/>
      </c>
      <c r="N369" s="68" t="str">
        <f>IF(AND(Formulaire!$H$21=Aéroports!$E369,--ISNUMBER(IFERROR(SEARCH(Formulaire!$H$22,$C369,1),""))=1),MAX(N$1:N368)+1,"")</f>
        <v/>
      </c>
      <c r="O369" s="68" t="str">
        <f>IF(AND(Formulaire!$H$27=Aéroports!$E369,--ISNUMBER(IFERROR(SEARCH(Formulaire!$H$28,$C369,1),""))=1),MAX(O$1:O368)+1,"")</f>
        <v/>
      </c>
      <c r="Q369" s="91" t="str">
        <f>IFERROR(INDEX($C$2:$C$5193,MATCH(ROWS(M$2:M369),M$2:M$5193,0)),"")</f>
        <v/>
      </c>
      <c r="R369" s="70" t="str">
        <f>IFERROR(INDEX($C$2:$C$5193,MATCH(ROWS(N$2:N369),N$2:N$5193,0)),"")</f>
        <v/>
      </c>
      <c r="S369" s="92" t="str">
        <f>IFERROR(INDEX($C$2:$C$5193,MATCH(ROWS(O$2:O369),O$2:O$5193,0)),"")</f>
        <v/>
      </c>
    </row>
    <row r="370" spans="1:19" x14ac:dyDescent="0.25">
      <c r="A370" s="69">
        <v>6272</v>
      </c>
      <c r="B370" s="69" t="s">
        <v>1020</v>
      </c>
      <c r="C370" s="69" t="s">
        <v>1021</v>
      </c>
      <c r="D370" s="69" t="s">
        <v>639</v>
      </c>
      <c r="E370" s="69" t="s">
        <v>22356</v>
      </c>
      <c r="F370" s="69" t="s">
        <v>1022</v>
      </c>
      <c r="G370" s="69" t="s">
        <v>1023</v>
      </c>
      <c r="H370" s="69">
        <v>-10.586399999999999</v>
      </c>
      <c r="I370" s="69">
        <v>142.29</v>
      </c>
      <c r="J370" s="69">
        <v>43</v>
      </c>
      <c r="K370" s="69">
        <v>10</v>
      </c>
      <c r="L370" s="69">
        <f>COUNTIFS(Aéroports!$C$2:$C$5193,Aéroports!$C370,Aéroports!$D$2:$D$5193,Aéroports!$D370)</f>
        <v>1</v>
      </c>
      <c r="M370" s="69" t="str">
        <f>IF(AND(Formulaire!$H$15=Aéroports!$E370,--ISNUMBER(IFERROR(SEARCH(Formulaire!$H$16,$C370,1),""))=1),MAX(M$1:M369)+1,"")</f>
        <v/>
      </c>
      <c r="N370" s="69" t="str">
        <f>IF(AND(Formulaire!$H$21=Aéroports!$E370,--ISNUMBER(IFERROR(SEARCH(Formulaire!$H$22,$C370,1),""))=1),MAX(N$1:N369)+1,"")</f>
        <v/>
      </c>
      <c r="O370" s="69" t="str">
        <f>IF(AND(Formulaire!$H$27=Aéroports!$E370,--ISNUMBER(IFERROR(SEARCH(Formulaire!$H$28,$C370,1),""))=1),MAX(O$1:O369)+1,"")</f>
        <v/>
      </c>
      <c r="Q370" s="91" t="str">
        <f>IFERROR(INDEX($C$2:$C$5193,MATCH(ROWS(M$2:M370),M$2:M$5193,0)),"")</f>
        <v/>
      </c>
      <c r="R370" s="70" t="str">
        <f>IFERROR(INDEX($C$2:$C$5193,MATCH(ROWS(N$2:N370),N$2:N$5193,0)),"")</f>
        <v/>
      </c>
      <c r="S370" s="92" t="str">
        <f>IFERROR(INDEX($C$2:$C$5193,MATCH(ROWS(O$2:O370),O$2:O$5193,0)),"")</f>
        <v/>
      </c>
    </row>
    <row r="371" spans="1:19" x14ac:dyDescent="0.25">
      <c r="A371" s="68">
        <v>11273</v>
      </c>
      <c r="B371" s="68" t="s">
        <v>1024</v>
      </c>
      <c r="C371" s="68" t="s">
        <v>1025</v>
      </c>
      <c r="D371" s="68" t="s">
        <v>639</v>
      </c>
      <c r="E371" s="68" t="s">
        <v>22356</v>
      </c>
      <c r="F371" s="68" t="s">
        <v>1026</v>
      </c>
      <c r="G371" s="68" t="s">
        <v>1027</v>
      </c>
      <c r="H371" s="68">
        <v>-36.669699999999999</v>
      </c>
      <c r="I371" s="68">
        <v>142.173</v>
      </c>
      <c r="J371" s="68">
        <v>445</v>
      </c>
      <c r="K371" s="68">
        <v>10</v>
      </c>
      <c r="L371" s="68">
        <f>COUNTIFS(Aéroports!$C$2:$C$5193,Aéroports!$C371,Aéroports!$D$2:$D$5193,Aéroports!$D371)</f>
        <v>1</v>
      </c>
      <c r="M371" s="68" t="str">
        <f>IF(AND(Formulaire!$H$15=Aéroports!$E371,--ISNUMBER(IFERROR(SEARCH(Formulaire!$H$16,$C371,1),""))=1),MAX(M$1:M370)+1,"")</f>
        <v/>
      </c>
      <c r="N371" s="68" t="str">
        <f>IF(AND(Formulaire!$H$21=Aéroports!$E371,--ISNUMBER(IFERROR(SEARCH(Formulaire!$H$22,$C371,1),""))=1),MAX(N$1:N370)+1,"")</f>
        <v/>
      </c>
      <c r="O371" s="68" t="str">
        <f>IF(AND(Formulaire!$H$27=Aéroports!$E371,--ISNUMBER(IFERROR(SEARCH(Formulaire!$H$28,$C371,1),""))=1),MAX(O$1:O370)+1,"")</f>
        <v/>
      </c>
      <c r="Q371" s="91" t="str">
        <f>IFERROR(INDEX($C$2:$C$5193,MATCH(ROWS(M$2:M371),M$2:M$5193,0)),"")</f>
        <v/>
      </c>
      <c r="R371" s="70" t="str">
        <f>IFERROR(INDEX($C$2:$C$5193,MATCH(ROWS(N$2:N371),N$2:N$5193,0)),"")</f>
        <v/>
      </c>
      <c r="S371" s="92" t="str">
        <f>IFERROR(INDEX($C$2:$C$5193,MATCH(ROWS(O$2:O371),O$2:O$5193,0)),"")</f>
        <v/>
      </c>
    </row>
    <row r="372" spans="1:19" x14ac:dyDescent="0.25">
      <c r="A372" s="69">
        <v>6275</v>
      </c>
      <c r="B372" s="69" t="s">
        <v>1028</v>
      </c>
      <c r="C372" s="69" t="s">
        <v>1029</v>
      </c>
      <c r="D372" s="69" t="s">
        <v>639</v>
      </c>
      <c r="E372" s="69" t="s">
        <v>22356</v>
      </c>
      <c r="F372" s="69" t="s">
        <v>1030</v>
      </c>
      <c r="G372" s="69" t="s">
        <v>1031</v>
      </c>
      <c r="H372" s="69">
        <v>-20.815000000000001</v>
      </c>
      <c r="I372" s="69">
        <v>144.22499999999999</v>
      </c>
      <c r="J372" s="69">
        <v>1043</v>
      </c>
      <c r="K372" s="69">
        <v>10</v>
      </c>
      <c r="L372" s="69">
        <f>COUNTIFS(Aéroports!$C$2:$C$5193,Aéroports!$C372,Aéroports!$D$2:$D$5193,Aéroports!$D372)</f>
        <v>1</v>
      </c>
      <c r="M372" s="69" t="str">
        <f>IF(AND(Formulaire!$H$15=Aéroports!$E372,--ISNUMBER(IFERROR(SEARCH(Formulaire!$H$16,$C372,1),""))=1),MAX(M$1:M371)+1,"")</f>
        <v/>
      </c>
      <c r="N372" s="69" t="str">
        <f>IF(AND(Formulaire!$H$21=Aéroports!$E372,--ISNUMBER(IFERROR(SEARCH(Formulaire!$H$22,$C372,1),""))=1),MAX(N$1:N371)+1,"")</f>
        <v/>
      </c>
      <c r="O372" s="69" t="str">
        <f>IF(AND(Formulaire!$H$27=Aéroports!$E372,--ISNUMBER(IFERROR(SEARCH(Formulaire!$H$28,$C372,1),""))=1),MAX(O$1:O371)+1,"")</f>
        <v/>
      </c>
      <c r="Q372" s="91" t="str">
        <f>IFERROR(INDEX($C$2:$C$5193,MATCH(ROWS(M$2:M372),M$2:M$5193,0)),"")</f>
        <v/>
      </c>
      <c r="R372" s="70" t="str">
        <f>IFERROR(INDEX($C$2:$C$5193,MATCH(ROWS(N$2:N372),N$2:N$5193,0)),"")</f>
        <v/>
      </c>
      <c r="S372" s="92" t="str">
        <f>IFERROR(INDEX($C$2:$C$5193,MATCH(ROWS(O$2:O372),O$2:O$5193,0)),"")</f>
        <v/>
      </c>
    </row>
    <row r="373" spans="1:19" x14ac:dyDescent="0.25">
      <c r="A373" s="68">
        <v>8823</v>
      </c>
      <c r="B373" s="68" t="s">
        <v>1032</v>
      </c>
      <c r="C373" s="68" t="s">
        <v>1033</v>
      </c>
      <c r="D373" s="68" t="s">
        <v>639</v>
      </c>
      <c r="E373" s="68" t="s">
        <v>22356</v>
      </c>
      <c r="F373" s="68" t="s">
        <v>1034</v>
      </c>
      <c r="G373" s="68" t="s">
        <v>1035</v>
      </c>
      <c r="H373" s="68">
        <v>-17.5594</v>
      </c>
      <c r="I373" s="68">
        <v>146.012</v>
      </c>
      <c r="J373" s="68">
        <v>46</v>
      </c>
      <c r="K373" s="68">
        <v>10</v>
      </c>
      <c r="L373" s="68">
        <f>COUNTIFS(Aéroports!$C$2:$C$5193,Aéroports!$C373,Aéroports!$D$2:$D$5193,Aéroports!$D373)</f>
        <v>1</v>
      </c>
      <c r="M373" s="68" t="str">
        <f>IF(AND(Formulaire!$H$15=Aéroports!$E373,--ISNUMBER(IFERROR(SEARCH(Formulaire!$H$16,$C373,1),""))=1),MAX(M$1:M372)+1,"")</f>
        <v/>
      </c>
      <c r="N373" s="68" t="str">
        <f>IF(AND(Formulaire!$H$21=Aéroports!$E373,--ISNUMBER(IFERROR(SEARCH(Formulaire!$H$22,$C373,1),""))=1),MAX(N$1:N372)+1,"")</f>
        <v/>
      </c>
      <c r="O373" s="68" t="str">
        <f>IF(AND(Formulaire!$H$27=Aéroports!$E373,--ISNUMBER(IFERROR(SEARCH(Formulaire!$H$28,$C373,1),""))=1),MAX(O$1:O372)+1,"")</f>
        <v/>
      </c>
      <c r="Q373" s="91" t="str">
        <f>IFERROR(INDEX($C$2:$C$5193,MATCH(ROWS(M$2:M373),M$2:M$5193,0)),"")</f>
        <v/>
      </c>
      <c r="R373" s="70" t="str">
        <f>IFERROR(INDEX($C$2:$C$5193,MATCH(ROWS(N$2:N373),N$2:N$5193,0)),"")</f>
        <v/>
      </c>
      <c r="S373" s="92" t="str">
        <f>IFERROR(INDEX($C$2:$C$5193,MATCH(ROWS(O$2:O373),O$2:O$5193,0)),"")</f>
        <v/>
      </c>
    </row>
    <row r="374" spans="1:19" x14ac:dyDescent="0.25">
      <c r="A374" s="69">
        <v>9095</v>
      </c>
      <c r="B374" s="69" t="s">
        <v>1036</v>
      </c>
      <c r="C374" s="69" t="s">
        <v>1037</v>
      </c>
      <c r="D374" s="69" t="s">
        <v>639</v>
      </c>
      <c r="E374" s="69" t="s">
        <v>22356</v>
      </c>
      <c r="F374" s="69" t="s">
        <v>1038</v>
      </c>
      <c r="G374" s="69" t="s">
        <v>1039</v>
      </c>
      <c r="H374" s="69">
        <v>-29.888300000000001</v>
      </c>
      <c r="I374" s="69">
        <v>151.14400000000001</v>
      </c>
      <c r="J374" s="69">
        <v>2667</v>
      </c>
      <c r="K374" s="69">
        <v>10</v>
      </c>
      <c r="L374" s="69">
        <f>COUNTIFS(Aéroports!$C$2:$C$5193,Aéroports!$C374,Aéroports!$D$2:$D$5193,Aéroports!$D374)</f>
        <v>1</v>
      </c>
      <c r="M374" s="69" t="str">
        <f>IF(AND(Formulaire!$H$15=Aéroports!$E374,--ISNUMBER(IFERROR(SEARCH(Formulaire!$H$16,$C374,1),""))=1),MAX(M$1:M373)+1,"")</f>
        <v/>
      </c>
      <c r="N374" s="69" t="str">
        <f>IF(AND(Formulaire!$H$21=Aéroports!$E374,--ISNUMBER(IFERROR(SEARCH(Formulaire!$H$22,$C374,1),""))=1),MAX(N$1:N373)+1,"")</f>
        <v/>
      </c>
      <c r="O374" s="69" t="str">
        <f>IF(AND(Formulaire!$H$27=Aéroports!$E374,--ISNUMBER(IFERROR(SEARCH(Formulaire!$H$28,$C374,1),""))=1),MAX(O$1:O373)+1,"")</f>
        <v/>
      </c>
      <c r="Q374" s="91" t="str">
        <f>IFERROR(INDEX($C$2:$C$5193,MATCH(ROWS(M$2:M374),M$2:M$5193,0)),"")</f>
        <v/>
      </c>
      <c r="R374" s="70" t="str">
        <f>IFERROR(INDEX($C$2:$C$5193,MATCH(ROWS(N$2:N374),N$2:N$5193,0)),"")</f>
        <v/>
      </c>
      <c r="S374" s="92" t="str">
        <f>IFERROR(INDEX($C$2:$C$5193,MATCH(ROWS(O$2:O374),O$2:O$5193,0)),"")</f>
        <v/>
      </c>
    </row>
    <row r="375" spans="1:19" x14ac:dyDescent="0.25">
      <c r="A375" s="68">
        <v>7913</v>
      </c>
      <c r="B375" s="68" t="s">
        <v>1040</v>
      </c>
      <c r="C375" s="68" t="s">
        <v>1041</v>
      </c>
      <c r="D375" s="68" t="s">
        <v>639</v>
      </c>
      <c r="E375" s="68" t="s">
        <v>22356</v>
      </c>
      <c r="F375" s="68" t="s">
        <v>1042</v>
      </c>
      <c r="G375" s="68" t="s">
        <v>1043</v>
      </c>
      <c r="H375" s="68">
        <v>-12.658300000000001</v>
      </c>
      <c r="I375" s="68">
        <v>132.893</v>
      </c>
      <c r="J375" s="68">
        <v>85</v>
      </c>
      <c r="K375" s="68">
        <v>9.5</v>
      </c>
      <c r="L375" s="68">
        <f>COUNTIFS(Aéroports!$C$2:$C$5193,Aéroports!$C375,Aéroports!$D$2:$D$5193,Aéroports!$D375)</f>
        <v>1</v>
      </c>
      <c r="M375" s="68" t="str">
        <f>IF(AND(Formulaire!$H$15=Aéroports!$E375,--ISNUMBER(IFERROR(SEARCH(Formulaire!$H$16,$C375,1),""))=1),MAX(M$1:M374)+1,"")</f>
        <v/>
      </c>
      <c r="N375" s="68" t="str">
        <f>IF(AND(Formulaire!$H$21=Aéroports!$E375,--ISNUMBER(IFERROR(SEARCH(Formulaire!$H$22,$C375,1),""))=1),MAX(N$1:N374)+1,"")</f>
        <v/>
      </c>
      <c r="O375" s="68" t="str">
        <f>IF(AND(Formulaire!$H$27=Aéroports!$E375,--ISNUMBER(IFERROR(SEARCH(Formulaire!$H$28,$C375,1),""))=1),MAX(O$1:O374)+1,"")</f>
        <v/>
      </c>
      <c r="Q375" s="91" t="str">
        <f>IFERROR(INDEX($C$2:$C$5193,MATCH(ROWS(M$2:M375),M$2:M$5193,0)),"")</f>
        <v/>
      </c>
      <c r="R375" s="70" t="str">
        <f>IFERROR(INDEX($C$2:$C$5193,MATCH(ROWS(N$2:N375),N$2:N$5193,0)),"")</f>
        <v/>
      </c>
      <c r="S375" s="92" t="str">
        <f>IFERROR(INDEX($C$2:$C$5193,MATCH(ROWS(O$2:O375),O$2:O$5193,0)),"")</f>
        <v/>
      </c>
    </row>
    <row r="376" spans="1:19" x14ac:dyDescent="0.25">
      <c r="A376" s="69">
        <v>6276</v>
      </c>
      <c r="B376" s="69" t="s">
        <v>1044</v>
      </c>
      <c r="C376" s="69" t="s">
        <v>1045</v>
      </c>
      <c r="D376" s="69" t="s">
        <v>639</v>
      </c>
      <c r="E376" s="69" t="s">
        <v>22356</v>
      </c>
      <c r="F376" s="69" t="s">
        <v>1046</v>
      </c>
      <c r="G376" s="69" t="s">
        <v>1047</v>
      </c>
      <c r="H376" s="69">
        <v>-20.668299999999999</v>
      </c>
      <c r="I376" s="69">
        <v>141.72300000000001</v>
      </c>
      <c r="J376" s="69">
        <v>404</v>
      </c>
      <c r="K376" s="69">
        <v>10</v>
      </c>
      <c r="L376" s="69">
        <f>COUNTIFS(Aéroports!$C$2:$C$5193,Aéroports!$C376,Aéroports!$D$2:$D$5193,Aéroports!$D376)</f>
        <v>1</v>
      </c>
      <c r="M376" s="69" t="str">
        <f>IF(AND(Formulaire!$H$15=Aéroports!$E376,--ISNUMBER(IFERROR(SEARCH(Formulaire!$H$16,$C376,1),""))=1),MAX(M$1:M375)+1,"")</f>
        <v/>
      </c>
      <c r="N376" s="69" t="str">
        <f>IF(AND(Formulaire!$H$21=Aéroports!$E376,--ISNUMBER(IFERROR(SEARCH(Formulaire!$H$22,$C376,1),""))=1),MAX(N$1:N375)+1,"")</f>
        <v/>
      </c>
      <c r="O376" s="69" t="str">
        <f>IF(AND(Formulaire!$H$27=Aéroports!$E376,--ISNUMBER(IFERROR(SEARCH(Formulaire!$H$28,$C376,1),""))=1),MAX(O$1:O375)+1,"")</f>
        <v/>
      </c>
      <c r="Q376" s="91" t="str">
        <f>IFERROR(INDEX($C$2:$C$5193,MATCH(ROWS(M$2:M376),M$2:M$5193,0)),"")</f>
        <v/>
      </c>
      <c r="R376" s="70" t="str">
        <f>IFERROR(INDEX($C$2:$C$5193,MATCH(ROWS(N$2:N376),N$2:N$5193,0)),"")</f>
        <v/>
      </c>
      <c r="S376" s="92" t="str">
        <f>IFERROR(INDEX($C$2:$C$5193,MATCH(ROWS(O$2:O376),O$2:O$5193,0)),"")</f>
        <v/>
      </c>
    </row>
    <row r="377" spans="1:19" x14ac:dyDescent="0.25">
      <c r="A377" s="68">
        <v>6277</v>
      </c>
      <c r="B377" s="68" t="s">
        <v>1048</v>
      </c>
      <c r="C377" s="68" t="s">
        <v>1049</v>
      </c>
      <c r="D377" s="68" t="s">
        <v>639</v>
      </c>
      <c r="E377" s="68" t="s">
        <v>22356</v>
      </c>
      <c r="F377" s="68" t="s">
        <v>1050</v>
      </c>
      <c r="G377" s="68" t="s">
        <v>1051</v>
      </c>
      <c r="H377" s="68">
        <v>-27.692810000000001</v>
      </c>
      <c r="I377" s="68">
        <v>114.25920000000001</v>
      </c>
      <c r="J377" s="68">
        <v>157</v>
      </c>
      <c r="K377" s="68">
        <v>8</v>
      </c>
      <c r="L377" s="68">
        <f>COUNTIFS(Aéroports!$C$2:$C$5193,Aéroports!$C377,Aéroports!$D$2:$D$5193,Aéroports!$D377)</f>
        <v>1</v>
      </c>
      <c r="M377" s="68" t="str">
        <f>IF(AND(Formulaire!$H$15=Aéroports!$E377,--ISNUMBER(IFERROR(SEARCH(Formulaire!$H$16,$C377,1),""))=1),MAX(M$1:M376)+1,"")</f>
        <v/>
      </c>
      <c r="N377" s="68" t="str">
        <f>IF(AND(Formulaire!$H$21=Aéroports!$E377,--ISNUMBER(IFERROR(SEARCH(Formulaire!$H$22,$C377,1),""))=1),MAX(N$1:N376)+1,"")</f>
        <v/>
      </c>
      <c r="O377" s="68" t="str">
        <f>IF(AND(Formulaire!$H$27=Aéroports!$E377,--ISNUMBER(IFERROR(SEARCH(Formulaire!$H$28,$C377,1),""))=1),MAX(O$1:O376)+1,"")</f>
        <v/>
      </c>
      <c r="Q377" s="91" t="str">
        <f>IFERROR(INDEX($C$2:$C$5193,MATCH(ROWS(M$2:M377),M$2:M$5193,0)),"")</f>
        <v/>
      </c>
      <c r="R377" s="70" t="str">
        <f>IFERROR(INDEX($C$2:$C$5193,MATCH(ROWS(N$2:N377),N$2:N$5193,0)),"")</f>
        <v/>
      </c>
      <c r="S377" s="92" t="str">
        <f>IFERROR(INDEX($C$2:$C$5193,MATCH(ROWS(O$2:O377),O$2:O$5193,0)),"")</f>
        <v/>
      </c>
    </row>
    <row r="378" spans="1:19" x14ac:dyDescent="0.25">
      <c r="A378" s="69">
        <v>3346</v>
      </c>
      <c r="B378" s="69" t="s">
        <v>1052</v>
      </c>
      <c r="C378" s="69" t="s">
        <v>1053</v>
      </c>
      <c r="D378" s="69" t="s">
        <v>639</v>
      </c>
      <c r="E378" s="69" t="s">
        <v>22356</v>
      </c>
      <c r="F378" s="69" t="s">
        <v>1054</v>
      </c>
      <c r="G378" s="69" t="s">
        <v>1055</v>
      </c>
      <c r="H378" s="69">
        <v>-30.789400000000001</v>
      </c>
      <c r="I378" s="69">
        <v>121.462</v>
      </c>
      <c r="J378" s="69">
        <v>1203</v>
      </c>
      <c r="K378" s="69">
        <v>8</v>
      </c>
      <c r="L378" s="69">
        <f>COUNTIFS(Aéroports!$C$2:$C$5193,Aéroports!$C378,Aéroports!$D$2:$D$5193,Aéroports!$D378)</f>
        <v>1</v>
      </c>
      <c r="M378" s="69" t="str">
        <f>IF(AND(Formulaire!$H$15=Aéroports!$E378,--ISNUMBER(IFERROR(SEARCH(Formulaire!$H$16,$C378,1),""))=1),MAX(M$1:M377)+1,"")</f>
        <v/>
      </c>
      <c r="N378" s="69" t="str">
        <f>IF(AND(Formulaire!$H$21=Aéroports!$E378,--ISNUMBER(IFERROR(SEARCH(Formulaire!$H$22,$C378,1),""))=1),MAX(N$1:N377)+1,"")</f>
        <v/>
      </c>
      <c r="O378" s="69" t="str">
        <f>IF(AND(Formulaire!$H$27=Aéroports!$E378,--ISNUMBER(IFERROR(SEARCH(Formulaire!$H$28,$C378,1),""))=1),MAX(O$1:O377)+1,"")</f>
        <v/>
      </c>
      <c r="Q378" s="91" t="str">
        <f>IFERROR(INDEX($C$2:$C$5193,MATCH(ROWS(M$2:M378),M$2:M$5193,0)),"")</f>
        <v/>
      </c>
      <c r="R378" s="70" t="str">
        <f>IFERROR(INDEX($C$2:$C$5193,MATCH(ROWS(N$2:N378),N$2:N$5193,0)),"")</f>
        <v/>
      </c>
      <c r="S378" s="92" t="str">
        <f>IFERROR(INDEX($C$2:$C$5193,MATCH(ROWS(O$2:O378),O$2:O$5193,0)),"")</f>
        <v/>
      </c>
    </row>
    <row r="379" spans="1:19" x14ac:dyDescent="0.25">
      <c r="A379" s="68">
        <v>6279</v>
      </c>
      <c r="B379" s="68" t="s">
        <v>1056</v>
      </c>
      <c r="C379" s="68" t="s">
        <v>1057</v>
      </c>
      <c r="D379" s="68" t="s">
        <v>639</v>
      </c>
      <c r="E379" s="68" t="s">
        <v>22356</v>
      </c>
      <c r="F379" s="68" t="s">
        <v>1058</v>
      </c>
      <c r="G379" s="68" t="s">
        <v>1059</v>
      </c>
      <c r="H379" s="68">
        <v>-17.431899999999999</v>
      </c>
      <c r="I379" s="68">
        <v>130.80799999999999</v>
      </c>
      <c r="J379" s="68">
        <v>646</v>
      </c>
      <c r="K379" s="68">
        <v>9.5</v>
      </c>
      <c r="L379" s="68">
        <f>COUNTIFS(Aéroports!$C$2:$C$5193,Aéroports!$C379,Aéroports!$D$2:$D$5193,Aéroports!$D379)</f>
        <v>1</v>
      </c>
      <c r="M379" s="68" t="str">
        <f>IF(AND(Formulaire!$H$15=Aéroports!$E379,--ISNUMBER(IFERROR(SEARCH(Formulaire!$H$16,$C379,1),""))=1),MAX(M$1:M378)+1,"")</f>
        <v/>
      </c>
      <c r="N379" s="68" t="str">
        <f>IF(AND(Formulaire!$H$21=Aéroports!$E379,--ISNUMBER(IFERROR(SEARCH(Formulaire!$H$22,$C379,1),""))=1),MAX(N$1:N378)+1,"")</f>
        <v/>
      </c>
      <c r="O379" s="68" t="str">
        <f>IF(AND(Formulaire!$H$27=Aéroports!$E379,--ISNUMBER(IFERROR(SEARCH(Formulaire!$H$28,$C379,1),""))=1),MAX(O$1:O378)+1,"")</f>
        <v/>
      </c>
      <c r="Q379" s="91" t="str">
        <f>IFERROR(INDEX($C$2:$C$5193,MATCH(ROWS(M$2:M379),M$2:M$5193,0)),"")</f>
        <v/>
      </c>
      <c r="R379" s="70" t="str">
        <f>IFERROR(INDEX($C$2:$C$5193,MATCH(ROWS(N$2:N379),N$2:N$5193,0)),"")</f>
        <v/>
      </c>
      <c r="S379" s="92" t="str">
        <f>IFERROR(INDEX($C$2:$C$5193,MATCH(ROWS(O$2:O379),O$2:O$5193,0)),"")</f>
        <v/>
      </c>
    </row>
    <row r="380" spans="1:19" x14ac:dyDescent="0.25">
      <c r="A380" s="69">
        <v>3345</v>
      </c>
      <c r="B380" s="69" t="s">
        <v>1060</v>
      </c>
      <c r="C380" s="69" t="s">
        <v>1061</v>
      </c>
      <c r="D380" s="69" t="s">
        <v>639</v>
      </c>
      <c r="E380" s="69" t="s">
        <v>22356</v>
      </c>
      <c r="F380" s="69" t="s">
        <v>1062</v>
      </c>
      <c r="G380" s="69" t="s">
        <v>1063</v>
      </c>
      <c r="H380" s="69">
        <v>-20.712199999999999</v>
      </c>
      <c r="I380" s="69">
        <v>116.773</v>
      </c>
      <c r="J380" s="69">
        <v>29</v>
      </c>
      <c r="K380" s="69">
        <v>8</v>
      </c>
      <c r="L380" s="69">
        <f>COUNTIFS(Aéroports!$C$2:$C$5193,Aéroports!$C380,Aéroports!$D$2:$D$5193,Aéroports!$D380)</f>
        <v>1</v>
      </c>
      <c r="M380" s="69" t="str">
        <f>IF(AND(Formulaire!$H$15=Aéroports!$E380,--ISNUMBER(IFERROR(SEARCH(Formulaire!$H$16,$C380,1),""))=1),MAX(M$1:M379)+1,"")</f>
        <v/>
      </c>
      <c r="N380" s="69" t="str">
        <f>IF(AND(Formulaire!$H$21=Aéroports!$E380,--ISNUMBER(IFERROR(SEARCH(Formulaire!$H$22,$C380,1),""))=1),MAX(N$1:N379)+1,"")</f>
        <v/>
      </c>
      <c r="O380" s="69" t="str">
        <f>IF(AND(Formulaire!$H$27=Aéroports!$E380,--ISNUMBER(IFERROR(SEARCH(Formulaire!$H$28,$C380,1),""))=1),MAX(O$1:O379)+1,"")</f>
        <v/>
      </c>
      <c r="Q380" s="91" t="str">
        <f>IFERROR(INDEX($C$2:$C$5193,MATCH(ROWS(M$2:M380),M$2:M$5193,0)),"")</f>
        <v/>
      </c>
      <c r="R380" s="70" t="str">
        <f>IFERROR(INDEX($C$2:$C$5193,MATCH(ROWS(N$2:N380),N$2:N$5193,0)),"")</f>
        <v/>
      </c>
      <c r="S380" s="92" t="str">
        <f>IFERROR(INDEX($C$2:$C$5193,MATCH(ROWS(O$2:O380),O$2:O$5193,0)),"")</f>
        <v/>
      </c>
    </row>
    <row r="381" spans="1:19" x14ac:dyDescent="0.25">
      <c r="A381" s="68">
        <v>6280</v>
      </c>
      <c r="B381" s="68" t="s">
        <v>1064</v>
      </c>
      <c r="C381" s="68" t="s">
        <v>1065</v>
      </c>
      <c r="D381" s="68" t="s">
        <v>639</v>
      </c>
      <c r="E381" s="68" t="s">
        <v>22356</v>
      </c>
      <c r="F381" s="68" t="s">
        <v>1066</v>
      </c>
      <c r="G381" s="68" t="s">
        <v>1067</v>
      </c>
      <c r="H381" s="68">
        <v>-17.456700000000001</v>
      </c>
      <c r="I381" s="68">
        <v>140.83000000000001</v>
      </c>
      <c r="J381" s="68">
        <v>5</v>
      </c>
      <c r="K381" s="68">
        <v>10</v>
      </c>
      <c r="L381" s="68">
        <f>COUNTIFS(Aéroports!$C$2:$C$5193,Aéroports!$C381,Aéroports!$D$2:$D$5193,Aéroports!$D381)</f>
        <v>1</v>
      </c>
      <c r="M381" s="68" t="str">
        <f>IF(AND(Formulaire!$H$15=Aéroports!$E381,--ISNUMBER(IFERROR(SEARCH(Formulaire!$H$16,$C381,1),""))=1),MAX(M$1:M380)+1,"")</f>
        <v/>
      </c>
      <c r="N381" s="68" t="str">
        <f>IF(AND(Formulaire!$H$21=Aéroports!$E381,--ISNUMBER(IFERROR(SEARCH(Formulaire!$H$22,$C381,1),""))=1),MAX(N$1:N380)+1,"")</f>
        <v/>
      </c>
      <c r="O381" s="68" t="str">
        <f>IF(AND(Formulaire!$H$27=Aéroports!$E381,--ISNUMBER(IFERROR(SEARCH(Formulaire!$H$28,$C381,1),""))=1),MAX(O$1:O380)+1,"")</f>
        <v/>
      </c>
      <c r="Q381" s="91" t="str">
        <f>IFERROR(INDEX($C$2:$C$5193,MATCH(ROWS(M$2:M381),M$2:M$5193,0)),"")</f>
        <v/>
      </c>
      <c r="R381" s="70" t="str">
        <f>IFERROR(INDEX($C$2:$C$5193,MATCH(ROWS(N$2:N381),N$2:N$5193,0)),"")</f>
        <v/>
      </c>
      <c r="S381" s="92" t="str">
        <f>IFERROR(INDEX($C$2:$C$5193,MATCH(ROWS(O$2:O381),O$2:O$5193,0)),"")</f>
        <v/>
      </c>
    </row>
    <row r="382" spans="1:19" x14ac:dyDescent="0.25">
      <c r="A382" s="69">
        <v>6897</v>
      </c>
      <c r="B382" s="69" t="s">
        <v>1068</v>
      </c>
      <c r="C382" s="69" t="s">
        <v>1069</v>
      </c>
      <c r="D382" s="69" t="s">
        <v>639</v>
      </c>
      <c r="E382" s="69" t="s">
        <v>22356</v>
      </c>
      <c r="F382" s="69" t="s">
        <v>1070</v>
      </c>
      <c r="G382" s="69" t="s">
        <v>1071</v>
      </c>
      <c r="H382" s="69">
        <v>-14.521100000000001</v>
      </c>
      <c r="I382" s="69">
        <v>132.37799999999999</v>
      </c>
      <c r="J382" s="69">
        <v>443</v>
      </c>
      <c r="K382" s="69">
        <v>9.5</v>
      </c>
      <c r="L382" s="69">
        <f>COUNTIFS(Aéroports!$C$2:$C$5193,Aéroports!$C382,Aéroports!$D$2:$D$5193,Aéroports!$D382)</f>
        <v>1</v>
      </c>
      <c r="M382" s="69" t="str">
        <f>IF(AND(Formulaire!$H$15=Aéroports!$E382,--ISNUMBER(IFERROR(SEARCH(Formulaire!$H$16,$C382,1),""))=1),MAX(M$1:M381)+1,"")</f>
        <v/>
      </c>
      <c r="N382" s="69" t="str">
        <f>IF(AND(Formulaire!$H$21=Aéroports!$E382,--ISNUMBER(IFERROR(SEARCH(Formulaire!$H$22,$C382,1),""))=1),MAX(N$1:N381)+1,"")</f>
        <v/>
      </c>
      <c r="O382" s="69" t="str">
        <f>IF(AND(Formulaire!$H$27=Aéroports!$E382,--ISNUMBER(IFERROR(SEARCH(Formulaire!$H$28,$C382,1),""))=1),MAX(O$1:O381)+1,"")</f>
        <v/>
      </c>
      <c r="Q382" s="91" t="str">
        <f>IFERROR(INDEX($C$2:$C$5193,MATCH(ROWS(M$2:M382),M$2:M$5193,0)),"")</f>
        <v/>
      </c>
      <c r="R382" s="70" t="str">
        <f>IFERROR(INDEX($C$2:$C$5193,MATCH(ROWS(N$2:N382),N$2:N$5193,0)),"")</f>
        <v/>
      </c>
      <c r="S382" s="92" t="str">
        <f>IFERROR(INDEX($C$2:$C$5193,MATCH(ROWS(O$2:O382),O$2:O$5193,0)),"")</f>
        <v/>
      </c>
    </row>
    <row r="383" spans="1:19" x14ac:dyDescent="0.25">
      <c r="A383" s="68">
        <v>12029</v>
      </c>
      <c r="B383" s="68" t="s">
        <v>1596</v>
      </c>
      <c r="C383" s="68" t="s">
        <v>22568</v>
      </c>
      <c r="D383" s="68" t="s">
        <v>639</v>
      </c>
      <c r="E383" s="68" t="s">
        <v>22356</v>
      </c>
      <c r="F383" s="68" t="s">
        <v>1597</v>
      </c>
      <c r="G383" s="68" t="s">
        <v>1598</v>
      </c>
      <c r="H383" s="68">
        <v>-31.074400000000001</v>
      </c>
      <c r="I383" s="68">
        <v>152.77000000000001</v>
      </c>
      <c r="J383" s="68">
        <v>54</v>
      </c>
      <c r="K383" s="68" t="s">
        <v>340</v>
      </c>
      <c r="L383" s="68">
        <f>COUNTIFS(Aéroports!$C$2:$C$5193,Aéroports!$C383,Aéroports!$D$2:$D$5193,Aéroports!$D383)</f>
        <v>1</v>
      </c>
      <c r="M383" s="68" t="str">
        <f>IF(AND(Formulaire!$H$15=Aéroports!$E383,--ISNUMBER(IFERROR(SEARCH(Formulaire!$H$16,$C383,1),""))=1),MAX(M$1:M382)+1,"")</f>
        <v/>
      </c>
      <c r="N383" s="68" t="str">
        <f>IF(AND(Formulaire!$H$21=Aéroports!$E383,--ISNUMBER(IFERROR(SEARCH(Formulaire!$H$22,$C383,1),""))=1),MAX(N$1:N382)+1,"")</f>
        <v/>
      </c>
      <c r="O383" s="68" t="str">
        <f>IF(AND(Formulaire!$H$27=Aéroports!$E383,--ISNUMBER(IFERROR(SEARCH(Formulaire!$H$28,$C383,1),""))=1),MAX(O$1:O382)+1,"")</f>
        <v/>
      </c>
      <c r="Q383" s="91" t="str">
        <f>IFERROR(INDEX($C$2:$C$5193,MATCH(ROWS(M$2:M383),M$2:M$5193,0)),"")</f>
        <v/>
      </c>
      <c r="R383" s="70" t="str">
        <f>IFERROR(INDEX($C$2:$C$5193,MATCH(ROWS(N$2:N383),N$2:N$5193,0)),"")</f>
        <v/>
      </c>
      <c r="S383" s="92" t="str">
        <f>IFERROR(INDEX($C$2:$C$5193,MATCH(ROWS(O$2:O383),O$2:O$5193,0)),"")</f>
        <v/>
      </c>
    </row>
    <row r="384" spans="1:19" x14ac:dyDescent="0.25">
      <c r="A384" s="69">
        <v>12028</v>
      </c>
      <c r="B384" s="69" t="s">
        <v>1599</v>
      </c>
      <c r="C384" s="69" t="s">
        <v>22569</v>
      </c>
      <c r="D384" s="69" t="s">
        <v>639</v>
      </c>
      <c r="E384" s="69" t="s">
        <v>22356</v>
      </c>
      <c r="F384" s="69" t="s">
        <v>1600</v>
      </c>
      <c r="G384" s="69" t="s">
        <v>1601</v>
      </c>
      <c r="H384" s="69">
        <v>-35.751399999999997</v>
      </c>
      <c r="I384" s="69">
        <v>143.93899999999999</v>
      </c>
      <c r="J384" s="69">
        <v>254</v>
      </c>
      <c r="K384" s="69" t="s">
        <v>340</v>
      </c>
      <c r="L384" s="69">
        <f>COUNTIFS(Aéroports!$C$2:$C$5193,Aéroports!$C384,Aéroports!$D$2:$D$5193,Aéroports!$D384)</f>
        <v>1</v>
      </c>
      <c r="M384" s="69" t="str">
        <f>IF(AND(Formulaire!$H$15=Aéroports!$E384,--ISNUMBER(IFERROR(SEARCH(Formulaire!$H$16,$C384,1),""))=1),MAX(M$1:M383)+1,"")</f>
        <v/>
      </c>
      <c r="N384" s="69" t="str">
        <f>IF(AND(Formulaire!$H$21=Aéroports!$E384,--ISNUMBER(IFERROR(SEARCH(Formulaire!$H$22,$C384,1),""))=1),MAX(N$1:N383)+1,"")</f>
        <v/>
      </c>
      <c r="O384" s="69" t="str">
        <f>IF(AND(Formulaire!$H$27=Aéroports!$E384,--ISNUMBER(IFERROR(SEARCH(Formulaire!$H$28,$C384,1),""))=1),MAX(O$1:O383)+1,"")</f>
        <v/>
      </c>
      <c r="Q384" s="91" t="str">
        <f>IFERROR(INDEX($C$2:$C$5193,MATCH(ROWS(M$2:M384),M$2:M$5193,0)),"")</f>
        <v/>
      </c>
      <c r="R384" s="70" t="str">
        <f>IFERROR(INDEX($C$2:$C$5193,MATCH(ROWS(N$2:N384),N$2:N$5193,0)),"")</f>
        <v/>
      </c>
      <c r="S384" s="92" t="str">
        <f>IFERROR(INDEX($C$2:$C$5193,MATCH(ROWS(O$2:O384),O$2:O$5193,0)),"")</f>
        <v/>
      </c>
    </row>
    <row r="385" spans="1:19" x14ac:dyDescent="0.25">
      <c r="A385" s="68">
        <v>6278</v>
      </c>
      <c r="B385" s="68" t="s">
        <v>1072</v>
      </c>
      <c r="C385" s="68" t="s">
        <v>1073</v>
      </c>
      <c r="D385" s="68" t="s">
        <v>639</v>
      </c>
      <c r="E385" s="68" t="s">
        <v>22356</v>
      </c>
      <c r="F385" s="68" t="s">
        <v>1074</v>
      </c>
      <c r="G385" s="68" t="s">
        <v>1075</v>
      </c>
      <c r="H385" s="68">
        <v>-39.877499999999998</v>
      </c>
      <c r="I385" s="68">
        <v>143.87799999999999</v>
      </c>
      <c r="J385" s="68">
        <v>132</v>
      </c>
      <c r="K385" s="68">
        <v>10</v>
      </c>
      <c r="L385" s="68">
        <f>COUNTIFS(Aéroports!$C$2:$C$5193,Aéroports!$C385,Aéroports!$D$2:$D$5193,Aéroports!$D385)</f>
        <v>1</v>
      </c>
      <c r="M385" s="68" t="str">
        <f>IF(AND(Formulaire!$H$15=Aéroports!$E385,--ISNUMBER(IFERROR(SEARCH(Formulaire!$H$16,$C385,1),""))=1),MAX(M$1:M384)+1,"")</f>
        <v/>
      </c>
      <c r="N385" s="68" t="str">
        <f>IF(AND(Formulaire!$H$21=Aéroports!$E385,--ISNUMBER(IFERROR(SEARCH(Formulaire!$H$22,$C385,1),""))=1),MAX(N$1:N384)+1,"")</f>
        <v/>
      </c>
      <c r="O385" s="68" t="str">
        <f>IF(AND(Formulaire!$H$27=Aéroports!$E385,--ISNUMBER(IFERROR(SEARCH(Formulaire!$H$28,$C385,1),""))=1),MAX(O$1:O384)+1,"")</f>
        <v/>
      </c>
      <c r="Q385" s="91" t="str">
        <f>IFERROR(INDEX($C$2:$C$5193,MATCH(ROWS(M$2:M385),M$2:M$5193,0)),"")</f>
        <v/>
      </c>
      <c r="R385" s="70" t="str">
        <f>IFERROR(INDEX($C$2:$C$5193,MATCH(ROWS(N$2:N385),N$2:N$5193,0)),"")</f>
        <v/>
      </c>
      <c r="S385" s="92" t="str">
        <f>IFERROR(INDEX($C$2:$C$5193,MATCH(ROWS(O$2:O385),O$2:O$5193,0)),"")</f>
        <v/>
      </c>
    </row>
    <row r="386" spans="1:19" x14ac:dyDescent="0.25">
      <c r="A386" s="69">
        <v>12030</v>
      </c>
      <c r="B386" s="69" t="s">
        <v>1593</v>
      </c>
      <c r="C386" s="69" t="s">
        <v>22567</v>
      </c>
      <c r="D386" s="69" t="s">
        <v>639</v>
      </c>
      <c r="E386" s="69" t="s">
        <v>22356</v>
      </c>
      <c r="F386" s="69" t="s">
        <v>1594</v>
      </c>
      <c r="G386" s="69" t="s">
        <v>1595</v>
      </c>
      <c r="H386" s="69">
        <v>-26.5808</v>
      </c>
      <c r="I386" s="69">
        <v>151.84100000000001</v>
      </c>
      <c r="J386" s="69">
        <v>1492</v>
      </c>
      <c r="K386" s="69" t="s">
        <v>340</v>
      </c>
      <c r="L386" s="69">
        <f>COUNTIFS(Aéroports!$C$2:$C$5193,Aéroports!$C386,Aéroports!$D$2:$D$5193,Aéroports!$D386)</f>
        <v>1</v>
      </c>
      <c r="M386" s="69" t="str">
        <f>IF(AND(Formulaire!$H$15=Aéroports!$E386,--ISNUMBER(IFERROR(SEARCH(Formulaire!$H$16,$C386,1),""))=1),MAX(M$1:M385)+1,"")</f>
        <v/>
      </c>
      <c r="N386" s="69" t="str">
        <f>IF(AND(Formulaire!$H$21=Aéroports!$E386,--ISNUMBER(IFERROR(SEARCH(Formulaire!$H$22,$C386,1),""))=1),MAX(N$1:N385)+1,"")</f>
        <v/>
      </c>
      <c r="O386" s="69" t="str">
        <f>IF(AND(Formulaire!$H$27=Aéroports!$E386,--ISNUMBER(IFERROR(SEARCH(Formulaire!$H$28,$C386,1),""))=1),MAX(O$1:O385)+1,"")</f>
        <v/>
      </c>
      <c r="Q386" s="91" t="str">
        <f>IFERROR(INDEX($C$2:$C$5193,MATCH(ROWS(M$2:M386),M$2:M$5193,0)),"")</f>
        <v/>
      </c>
      <c r="R386" s="70" t="str">
        <f>IFERROR(INDEX($C$2:$C$5193,MATCH(ROWS(N$2:N386),N$2:N$5193,0)),"")</f>
        <v/>
      </c>
      <c r="S386" s="92" t="str">
        <f>IFERROR(INDEX($C$2:$C$5193,MATCH(ROWS(O$2:O386),O$2:O$5193,0)),"")</f>
        <v/>
      </c>
    </row>
    <row r="387" spans="1:19" x14ac:dyDescent="0.25">
      <c r="A387" s="68">
        <v>4051</v>
      </c>
      <c r="B387" s="68" t="s">
        <v>1076</v>
      </c>
      <c r="C387" s="68" t="s">
        <v>1077</v>
      </c>
      <c r="D387" s="68" t="s">
        <v>639</v>
      </c>
      <c r="E387" s="68" t="s">
        <v>22356</v>
      </c>
      <c r="F387" s="68" t="s">
        <v>1078</v>
      </c>
      <c r="G387" s="68" t="s">
        <v>1079</v>
      </c>
      <c r="H387" s="68">
        <v>-35.713900000000002</v>
      </c>
      <c r="I387" s="68">
        <v>137.52099999999999</v>
      </c>
      <c r="J387" s="68">
        <v>24</v>
      </c>
      <c r="K387" s="68">
        <v>9.5</v>
      </c>
      <c r="L387" s="68">
        <f>COUNTIFS(Aéroports!$C$2:$C$5193,Aéroports!$C387,Aéroports!$D$2:$D$5193,Aéroports!$D387)</f>
        <v>1</v>
      </c>
      <c r="M387" s="68" t="str">
        <f>IF(AND(Formulaire!$H$15=Aéroports!$E387,--ISNUMBER(IFERROR(SEARCH(Formulaire!$H$16,$C387,1),""))=1),MAX(M$1:M386)+1,"")</f>
        <v/>
      </c>
      <c r="N387" s="68" t="str">
        <f>IF(AND(Formulaire!$H$21=Aéroports!$E387,--ISNUMBER(IFERROR(SEARCH(Formulaire!$H$22,$C387,1),""))=1),MAX(N$1:N386)+1,"")</f>
        <v/>
      </c>
      <c r="O387" s="68" t="str">
        <f>IF(AND(Formulaire!$H$27=Aéroports!$E387,--ISNUMBER(IFERROR(SEARCH(Formulaire!$H$28,$C387,1),""))=1),MAX(O$1:O386)+1,"")</f>
        <v/>
      </c>
      <c r="Q387" s="91" t="str">
        <f>IFERROR(INDEX($C$2:$C$5193,MATCH(ROWS(M$2:M387),M$2:M$5193,0)),"")</f>
        <v/>
      </c>
      <c r="R387" s="70" t="str">
        <f>IFERROR(INDEX($C$2:$C$5193,MATCH(ROWS(N$2:N387),N$2:N$5193,0)),"")</f>
        <v/>
      </c>
      <c r="S387" s="92" t="str">
        <f>IFERROR(INDEX($C$2:$C$5193,MATCH(ROWS(O$2:O387),O$2:O$5193,0)),"")</f>
        <v/>
      </c>
    </row>
    <row r="388" spans="1:19" x14ac:dyDescent="0.25">
      <c r="A388" s="69">
        <v>6281</v>
      </c>
      <c r="B388" s="69" t="s">
        <v>1080</v>
      </c>
      <c r="C388" s="69" t="s">
        <v>1081</v>
      </c>
      <c r="D388" s="69" t="s">
        <v>639</v>
      </c>
      <c r="E388" s="69" t="s">
        <v>22356</v>
      </c>
      <c r="F388" s="69" t="s">
        <v>1082</v>
      </c>
      <c r="G388" s="69" t="s">
        <v>1083</v>
      </c>
      <c r="H388" s="69">
        <v>-15.4856</v>
      </c>
      <c r="I388" s="69">
        <v>141.751</v>
      </c>
      <c r="J388" s="69">
        <v>35</v>
      </c>
      <c r="K388" s="69">
        <v>10</v>
      </c>
      <c r="L388" s="69">
        <f>COUNTIFS(Aéroports!$C$2:$C$5193,Aéroports!$C388,Aéroports!$D$2:$D$5193,Aéroports!$D388)</f>
        <v>1</v>
      </c>
      <c r="M388" s="69" t="str">
        <f>IF(AND(Formulaire!$H$15=Aéroports!$E388,--ISNUMBER(IFERROR(SEARCH(Formulaire!$H$16,$C388,1),""))=1),MAX(M$1:M387)+1,"")</f>
        <v/>
      </c>
      <c r="N388" s="69" t="str">
        <f>IF(AND(Formulaire!$H$21=Aéroports!$E388,--ISNUMBER(IFERROR(SEARCH(Formulaire!$H$22,$C388,1),""))=1),MAX(N$1:N387)+1,"")</f>
        <v/>
      </c>
      <c r="O388" s="69" t="str">
        <f>IF(AND(Formulaire!$H$27=Aéroports!$E388,--ISNUMBER(IFERROR(SEARCH(Formulaire!$H$28,$C388,1),""))=1),MAX(O$1:O387)+1,"")</f>
        <v/>
      </c>
      <c r="Q388" s="91" t="str">
        <f>IFERROR(INDEX($C$2:$C$5193,MATCH(ROWS(M$2:M388),M$2:M$5193,0)),"")</f>
        <v/>
      </c>
      <c r="R388" s="70" t="str">
        <f>IFERROR(INDEX($C$2:$C$5193,MATCH(ROWS(N$2:N388),N$2:N$5193,0)),"")</f>
        <v/>
      </c>
      <c r="S388" s="92" t="str">
        <f>IFERROR(INDEX($C$2:$C$5193,MATCH(ROWS(O$2:O388),O$2:O$5193,0)),"")</f>
        <v/>
      </c>
    </row>
    <row r="389" spans="1:19" x14ac:dyDescent="0.25">
      <c r="A389" s="68">
        <v>6282</v>
      </c>
      <c r="B389" s="68" t="s">
        <v>1084</v>
      </c>
      <c r="C389" s="68" t="s">
        <v>1085</v>
      </c>
      <c r="D389" s="68" t="s">
        <v>639</v>
      </c>
      <c r="E389" s="68" t="s">
        <v>22356</v>
      </c>
      <c r="F389" s="68" t="s">
        <v>1086</v>
      </c>
      <c r="G389" s="68" t="s">
        <v>1087</v>
      </c>
      <c r="H389" s="68">
        <v>-10.225</v>
      </c>
      <c r="I389" s="68">
        <v>142.21799999999999</v>
      </c>
      <c r="J389" s="68">
        <v>15</v>
      </c>
      <c r="K389" s="68">
        <v>10</v>
      </c>
      <c r="L389" s="68">
        <f>COUNTIFS(Aéroports!$C$2:$C$5193,Aéroports!$C389,Aéroports!$D$2:$D$5193,Aéroports!$D389)</f>
        <v>1</v>
      </c>
      <c r="M389" s="68" t="str">
        <f>IF(AND(Formulaire!$H$15=Aéroports!$E389,--ISNUMBER(IFERROR(SEARCH(Formulaire!$H$16,$C389,1),""))=1),MAX(M$1:M388)+1,"")</f>
        <v/>
      </c>
      <c r="N389" s="68" t="str">
        <f>IF(AND(Formulaire!$H$21=Aéroports!$E389,--ISNUMBER(IFERROR(SEARCH(Formulaire!$H$22,$C389,1),""))=1),MAX(N$1:N388)+1,"")</f>
        <v/>
      </c>
      <c r="O389" s="68" t="str">
        <f>IF(AND(Formulaire!$H$27=Aéroports!$E389,--ISNUMBER(IFERROR(SEARCH(Formulaire!$H$28,$C389,1),""))=1),MAX(O$1:O388)+1,"")</f>
        <v/>
      </c>
      <c r="Q389" s="91" t="str">
        <f>IFERROR(INDEX($C$2:$C$5193,MATCH(ROWS(M$2:M389),M$2:M$5193,0)),"")</f>
        <v/>
      </c>
      <c r="R389" s="70" t="str">
        <f>IFERROR(INDEX($C$2:$C$5193,MATCH(ROWS(N$2:N389),N$2:N$5193,0)),"")</f>
        <v/>
      </c>
      <c r="S389" s="92" t="str">
        <f>IFERROR(INDEX($C$2:$C$5193,MATCH(ROWS(O$2:O389),O$2:O$5193,0)),"")</f>
        <v/>
      </c>
    </row>
    <row r="390" spans="1:19" x14ac:dyDescent="0.25">
      <c r="A390" s="69">
        <v>3347</v>
      </c>
      <c r="B390" s="69" t="s">
        <v>1088</v>
      </c>
      <c r="C390" s="69" t="s">
        <v>1089</v>
      </c>
      <c r="D390" s="69" t="s">
        <v>639</v>
      </c>
      <c r="E390" s="69" t="s">
        <v>22356</v>
      </c>
      <c r="F390" s="69" t="s">
        <v>1090</v>
      </c>
      <c r="G390" s="69" t="s">
        <v>1091</v>
      </c>
      <c r="H390" s="69">
        <v>-15.7781</v>
      </c>
      <c r="I390" s="69">
        <v>128.708</v>
      </c>
      <c r="J390" s="69">
        <v>145</v>
      </c>
      <c r="K390" s="69">
        <v>8</v>
      </c>
      <c r="L390" s="69">
        <f>COUNTIFS(Aéroports!$C$2:$C$5193,Aéroports!$C390,Aéroports!$D$2:$D$5193,Aéroports!$D390)</f>
        <v>1</v>
      </c>
      <c r="M390" s="69" t="str">
        <f>IF(AND(Formulaire!$H$15=Aéroports!$E390,--ISNUMBER(IFERROR(SEARCH(Formulaire!$H$16,$C390,1),""))=1),MAX(M$1:M389)+1,"")</f>
        <v/>
      </c>
      <c r="N390" s="69" t="str">
        <f>IF(AND(Formulaire!$H$21=Aéroports!$E390,--ISNUMBER(IFERROR(SEARCH(Formulaire!$H$22,$C390,1),""))=1),MAX(N$1:N389)+1,"")</f>
        <v/>
      </c>
      <c r="O390" s="69" t="str">
        <f>IF(AND(Formulaire!$H$27=Aéroports!$E390,--ISNUMBER(IFERROR(SEARCH(Formulaire!$H$28,$C390,1),""))=1),MAX(O$1:O389)+1,"")</f>
        <v/>
      </c>
      <c r="Q390" s="91" t="str">
        <f>IFERROR(INDEX($C$2:$C$5193,MATCH(ROWS(M$2:M390),M$2:M$5193,0)),"")</f>
        <v/>
      </c>
      <c r="R390" s="70" t="str">
        <f>IFERROR(INDEX($C$2:$C$5193,MATCH(ROWS(N$2:N390),N$2:N$5193,0)),"")</f>
        <v/>
      </c>
      <c r="S390" s="92" t="str">
        <f>IFERROR(INDEX($C$2:$C$5193,MATCH(ROWS(O$2:O390),O$2:O$5193,0)),"")</f>
        <v/>
      </c>
    </row>
    <row r="391" spans="1:19" x14ac:dyDescent="0.25">
      <c r="A391" s="68">
        <v>6284</v>
      </c>
      <c r="B391" s="68" t="s">
        <v>1092</v>
      </c>
      <c r="C391" s="68" t="s">
        <v>1093</v>
      </c>
      <c r="D391" s="68" t="s">
        <v>639</v>
      </c>
      <c r="E391" s="68" t="s">
        <v>22356</v>
      </c>
      <c r="F391" s="68" t="s">
        <v>1094</v>
      </c>
      <c r="G391" s="68" t="s">
        <v>1095</v>
      </c>
      <c r="H391" s="68">
        <v>-12.498900000000001</v>
      </c>
      <c r="I391" s="68">
        <v>135.80600000000001</v>
      </c>
      <c r="J391" s="68">
        <v>256</v>
      </c>
      <c r="K391" s="68">
        <v>9.5</v>
      </c>
      <c r="L391" s="68">
        <f>COUNTIFS(Aéroports!$C$2:$C$5193,Aéroports!$C391,Aéroports!$D$2:$D$5193,Aéroports!$D391)</f>
        <v>1</v>
      </c>
      <c r="M391" s="68" t="str">
        <f>IF(AND(Formulaire!$H$15=Aéroports!$E391,--ISNUMBER(IFERROR(SEARCH(Formulaire!$H$16,$C391,1),""))=1),MAX(M$1:M390)+1,"")</f>
        <v/>
      </c>
      <c r="N391" s="68" t="str">
        <f>IF(AND(Formulaire!$H$21=Aéroports!$E391,--ISNUMBER(IFERROR(SEARCH(Formulaire!$H$22,$C391,1),""))=1),MAX(N$1:N390)+1,"")</f>
        <v/>
      </c>
      <c r="O391" s="68" t="str">
        <f>IF(AND(Formulaire!$H$27=Aéroports!$E391,--ISNUMBER(IFERROR(SEARCH(Formulaire!$H$28,$C391,1),""))=1),MAX(O$1:O390)+1,"")</f>
        <v/>
      </c>
      <c r="Q391" s="91" t="str">
        <f>IFERROR(INDEX($C$2:$C$5193,MATCH(ROWS(M$2:M391),M$2:M$5193,0)),"")</f>
        <v/>
      </c>
      <c r="R391" s="70" t="str">
        <f>IFERROR(INDEX($C$2:$C$5193,MATCH(ROWS(N$2:N391),N$2:N$5193,0)),"")</f>
        <v/>
      </c>
      <c r="S391" s="92" t="str">
        <f>IFERROR(INDEX($C$2:$C$5193,MATCH(ROWS(O$2:O391),O$2:O$5193,0)),"")</f>
        <v/>
      </c>
    </row>
    <row r="392" spans="1:19" x14ac:dyDescent="0.25">
      <c r="A392" s="69">
        <v>9065</v>
      </c>
      <c r="B392" s="69" t="s">
        <v>1096</v>
      </c>
      <c r="C392" s="69" t="s">
        <v>1097</v>
      </c>
      <c r="D392" s="69" t="s">
        <v>639</v>
      </c>
      <c r="E392" s="69" t="s">
        <v>22356</v>
      </c>
      <c r="F392" s="69" t="s">
        <v>1098</v>
      </c>
      <c r="G392" s="69" t="s">
        <v>1099</v>
      </c>
      <c r="H392" s="69">
        <v>-33.066699999999997</v>
      </c>
      <c r="I392" s="69">
        <v>151.648</v>
      </c>
      <c r="J392" s="69">
        <v>2</v>
      </c>
      <c r="K392" s="69">
        <v>10</v>
      </c>
      <c r="L392" s="69">
        <f>COUNTIFS(Aéroports!$C$2:$C$5193,Aéroports!$C392,Aéroports!$D$2:$D$5193,Aéroports!$D392)</f>
        <v>1</v>
      </c>
      <c r="M392" s="69" t="str">
        <f>IF(AND(Formulaire!$H$15=Aéroports!$E392,--ISNUMBER(IFERROR(SEARCH(Formulaire!$H$16,$C392,1),""))=1),MAX(M$1:M391)+1,"")</f>
        <v/>
      </c>
      <c r="N392" s="69" t="str">
        <f>IF(AND(Formulaire!$H$21=Aéroports!$E392,--ISNUMBER(IFERROR(SEARCH(Formulaire!$H$22,$C392,1),""))=1),MAX(N$1:N391)+1,"")</f>
        <v/>
      </c>
      <c r="O392" s="69" t="str">
        <f>IF(AND(Formulaire!$H$27=Aéroports!$E392,--ISNUMBER(IFERROR(SEARCH(Formulaire!$H$28,$C392,1),""))=1),MAX(O$1:O391)+1,"")</f>
        <v/>
      </c>
      <c r="Q392" s="91" t="str">
        <f>IFERROR(INDEX($C$2:$C$5193,MATCH(ROWS(M$2:M392),M$2:M$5193,0)),"")</f>
        <v/>
      </c>
      <c r="R392" s="70" t="str">
        <f>IFERROR(INDEX($C$2:$C$5193,MATCH(ROWS(N$2:N392),N$2:N$5193,0)),"")</f>
        <v/>
      </c>
      <c r="S392" s="92" t="str">
        <f>IFERROR(INDEX($C$2:$C$5193,MATCH(ROWS(O$2:O392),O$2:O$5193,0)),"")</f>
        <v/>
      </c>
    </row>
    <row r="393" spans="1:19" x14ac:dyDescent="0.25">
      <c r="A393" s="68">
        <v>3337</v>
      </c>
      <c r="B393" s="68" t="s">
        <v>1100</v>
      </c>
      <c r="C393" s="68" t="s">
        <v>1101</v>
      </c>
      <c r="D393" s="68" t="s">
        <v>639</v>
      </c>
      <c r="E393" s="68" t="s">
        <v>22356</v>
      </c>
      <c r="F393" s="68" t="s">
        <v>1102</v>
      </c>
      <c r="G393" s="68" t="s">
        <v>1103</v>
      </c>
      <c r="H393" s="68">
        <v>-41.545299999999997</v>
      </c>
      <c r="I393" s="68">
        <v>147.214</v>
      </c>
      <c r="J393" s="68">
        <v>562</v>
      </c>
      <c r="K393" s="68">
        <v>10</v>
      </c>
      <c r="L393" s="68">
        <f>COUNTIFS(Aéroports!$C$2:$C$5193,Aéroports!$C393,Aéroports!$D$2:$D$5193,Aéroports!$D393)</f>
        <v>1</v>
      </c>
      <c r="M393" s="68" t="str">
        <f>IF(AND(Formulaire!$H$15=Aéroports!$E393,--ISNUMBER(IFERROR(SEARCH(Formulaire!$H$16,$C393,1),""))=1),MAX(M$1:M392)+1,"")</f>
        <v/>
      </c>
      <c r="N393" s="68" t="str">
        <f>IF(AND(Formulaire!$H$21=Aéroports!$E393,--ISNUMBER(IFERROR(SEARCH(Formulaire!$H$22,$C393,1),""))=1),MAX(N$1:N392)+1,"")</f>
        <v/>
      </c>
      <c r="O393" s="68" t="str">
        <f>IF(AND(Formulaire!$H$27=Aéroports!$E393,--ISNUMBER(IFERROR(SEARCH(Formulaire!$H$28,$C393,1),""))=1),MAX(O$1:O392)+1,"")</f>
        <v/>
      </c>
      <c r="Q393" s="91" t="str">
        <f>IFERROR(INDEX($C$2:$C$5193,MATCH(ROWS(M$2:M393),M$2:M$5193,0)),"")</f>
        <v/>
      </c>
      <c r="R393" s="70" t="str">
        <f>IFERROR(INDEX($C$2:$C$5193,MATCH(ROWS(N$2:N393),N$2:N$5193,0)),"")</f>
        <v/>
      </c>
      <c r="S393" s="92" t="str">
        <f>IFERROR(INDEX($C$2:$C$5193,MATCH(ROWS(O$2:O393),O$2:O$5193,0)),"")</f>
        <v/>
      </c>
    </row>
    <row r="394" spans="1:19" x14ac:dyDescent="0.25">
      <c r="A394" s="69">
        <v>6291</v>
      </c>
      <c r="B394" s="69" t="s">
        <v>1104</v>
      </c>
      <c r="C394" s="69" t="s">
        <v>1105</v>
      </c>
      <c r="D394" s="69" t="s">
        <v>639</v>
      </c>
      <c r="E394" s="69" t="s">
        <v>22356</v>
      </c>
      <c r="F394" s="69" t="s">
        <v>1106</v>
      </c>
      <c r="G394" s="69" t="s">
        <v>1107</v>
      </c>
      <c r="H394" s="69">
        <v>-28.613600000000002</v>
      </c>
      <c r="I394" s="69">
        <v>122.42400000000001</v>
      </c>
      <c r="J394" s="69">
        <v>1530</v>
      </c>
      <c r="K394" s="69">
        <v>8</v>
      </c>
      <c r="L394" s="69">
        <f>COUNTIFS(Aéroports!$C$2:$C$5193,Aéroports!$C394,Aéroports!$D$2:$D$5193,Aéroports!$D394)</f>
        <v>1</v>
      </c>
      <c r="M394" s="69" t="str">
        <f>IF(AND(Formulaire!$H$15=Aéroports!$E394,--ISNUMBER(IFERROR(SEARCH(Formulaire!$H$16,$C394,1),""))=1),MAX(M$1:M393)+1,"")</f>
        <v/>
      </c>
      <c r="N394" s="69" t="str">
        <f>IF(AND(Formulaire!$H$21=Aéroports!$E394,--ISNUMBER(IFERROR(SEARCH(Formulaire!$H$22,$C394,1),""))=1),MAX(N$1:N393)+1,"")</f>
        <v/>
      </c>
      <c r="O394" s="69" t="str">
        <f>IF(AND(Formulaire!$H$27=Aéroports!$E394,--ISNUMBER(IFERROR(SEARCH(Formulaire!$H$28,$C394,1),""))=1),MAX(O$1:O393)+1,"")</f>
        <v/>
      </c>
      <c r="Q394" s="91" t="str">
        <f>IFERROR(INDEX($C$2:$C$5193,MATCH(ROWS(M$2:M394),M$2:M$5193,0)),"")</f>
        <v/>
      </c>
      <c r="R394" s="70" t="str">
        <f>IFERROR(INDEX($C$2:$C$5193,MATCH(ROWS(N$2:N394),N$2:N$5193,0)),"")</f>
        <v/>
      </c>
      <c r="S394" s="92" t="str">
        <f>IFERROR(INDEX($C$2:$C$5193,MATCH(ROWS(O$2:O394),O$2:O$5193,0)),"")</f>
        <v/>
      </c>
    </row>
    <row r="395" spans="1:19" x14ac:dyDescent="0.25">
      <c r="A395" s="68">
        <v>3348</v>
      </c>
      <c r="B395" s="68" t="s">
        <v>1108</v>
      </c>
      <c r="C395" s="68" t="s">
        <v>1109</v>
      </c>
      <c r="D395" s="68" t="s">
        <v>639</v>
      </c>
      <c r="E395" s="68" t="s">
        <v>22356</v>
      </c>
      <c r="F395" s="68" t="s">
        <v>1110</v>
      </c>
      <c r="G395" s="68" t="s">
        <v>1111</v>
      </c>
      <c r="H395" s="68">
        <v>-22.235600000000002</v>
      </c>
      <c r="I395" s="68">
        <v>114.089</v>
      </c>
      <c r="J395" s="68">
        <v>19</v>
      </c>
      <c r="K395" s="68">
        <v>8</v>
      </c>
      <c r="L395" s="68">
        <f>COUNTIFS(Aéroports!$C$2:$C$5193,Aéroports!$C395,Aéroports!$D$2:$D$5193,Aéroports!$D395)</f>
        <v>1</v>
      </c>
      <c r="M395" s="68" t="str">
        <f>IF(AND(Formulaire!$H$15=Aéroports!$E395,--ISNUMBER(IFERROR(SEARCH(Formulaire!$H$16,$C395,1),""))=1),MAX(M$1:M394)+1,"")</f>
        <v/>
      </c>
      <c r="N395" s="68" t="str">
        <f>IF(AND(Formulaire!$H$21=Aéroports!$E395,--ISNUMBER(IFERROR(SEARCH(Formulaire!$H$22,$C395,1),""))=1),MAX(N$1:N394)+1,"")</f>
        <v/>
      </c>
      <c r="O395" s="68" t="str">
        <f>IF(AND(Formulaire!$H$27=Aéroports!$E395,--ISNUMBER(IFERROR(SEARCH(Formulaire!$H$28,$C395,1),""))=1),MAX(O$1:O394)+1,"")</f>
        <v/>
      </c>
      <c r="Q395" s="91" t="str">
        <f>IFERROR(INDEX($C$2:$C$5193,MATCH(ROWS(M$2:M395),M$2:M$5193,0)),"")</f>
        <v/>
      </c>
      <c r="R395" s="70" t="str">
        <f>IFERROR(INDEX($C$2:$C$5193,MATCH(ROWS(N$2:N395),N$2:N$5193,0)),"")</f>
        <v/>
      </c>
      <c r="S395" s="92" t="str">
        <f>IFERROR(INDEX($C$2:$C$5193,MATCH(ROWS(O$2:O395),O$2:O$5193,0)),"")</f>
        <v/>
      </c>
    </row>
    <row r="396" spans="1:19" x14ac:dyDescent="0.25">
      <c r="A396" s="69">
        <v>8349</v>
      </c>
      <c r="B396" s="69" t="s">
        <v>1112</v>
      </c>
      <c r="C396" s="69" t="s">
        <v>1113</v>
      </c>
      <c r="D396" s="69" t="s">
        <v>639</v>
      </c>
      <c r="E396" s="69" t="s">
        <v>22356</v>
      </c>
      <c r="F396" s="69" t="s">
        <v>1114</v>
      </c>
      <c r="G396" s="69" t="s">
        <v>1115</v>
      </c>
      <c r="H396" s="69">
        <v>-30.598299999999998</v>
      </c>
      <c r="I396" s="69">
        <v>138.42599999999999</v>
      </c>
      <c r="J396" s="69">
        <v>856</v>
      </c>
      <c r="K396" s="69">
        <v>9.5</v>
      </c>
      <c r="L396" s="69">
        <f>COUNTIFS(Aéroports!$C$2:$C$5193,Aéroports!$C396,Aéroports!$D$2:$D$5193,Aéroports!$D396)</f>
        <v>1</v>
      </c>
      <c r="M396" s="69" t="str">
        <f>IF(AND(Formulaire!$H$15=Aéroports!$E396,--ISNUMBER(IFERROR(SEARCH(Formulaire!$H$16,$C396,1),""))=1),MAX(M$1:M395)+1,"")</f>
        <v/>
      </c>
      <c r="N396" s="69" t="str">
        <f>IF(AND(Formulaire!$H$21=Aéroports!$E396,--ISNUMBER(IFERROR(SEARCH(Formulaire!$H$22,$C396,1),""))=1),MAX(N$1:N395)+1,"")</f>
        <v/>
      </c>
      <c r="O396" s="69" t="str">
        <f>IF(AND(Formulaire!$H$27=Aéroports!$E396,--ISNUMBER(IFERROR(SEARCH(Formulaire!$H$28,$C396,1),""))=1),MAX(O$1:O395)+1,"")</f>
        <v/>
      </c>
      <c r="Q396" s="91" t="str">
        <f>IFERROR(INDEX($C$2:$C$5193,MATCH(ROWS(M$2:M396),M$2:M$5193,0)),"")</f>
        <v/>
      </c>
      <c r="R396" s="70" t="str">
        <f>IFERROR(INDEX($C$2:$C$5193,MATCH(ROWS(N$2:N396),N$2:N$5193,0)),"")</f>
        <v/>
      </c>
      <c r="S396" s="92" t="str">
        <f>IFERROR(INDEX($C$2:$C$5193,MATCH(ROWS(O$2:O396),O$2:O$5193,0)),"")</f>
        <v/>
      </c>
    </row>
    <row r="397" spans="1:19" x14ac:dyDescent="0.25">
      <c r="A397" s="68">
        <v>6290</v>
      </c>
      <c r="B397" s="68" t="s">
        <v>1116</v>
      </c>
      <c r="C397" s="68" t="s">
        <v>1117</v>
      </c>
      <c r="D397" s="68" t="s">
        <v>639</v>
      </c>
      <c r="E397" s="68" t="s">
        <v>22356</v>
      </c>
      <c r="F397" s="68" t="s">
        <v>1118</v>
      </c>
      <c r="G397" s="68" t="s">
        <v>1119</v>
      </c>
      <c r="H397" s="68">
        <v>-27.843299999999999</v>
      </c>
      <c r="I397" s="68">
        <v>120.703</v>
      </c>
      <c r="J397" s="68">
        <v>1631</v>
      </c>
      <c r="K397" s="68">
        <v>8</v>
      </c>
      <c r="L397" s="68">
        <f>COUNTIFS(Aéroports!$C$2:$C$5193,Aéroports!$C397,Aéroports!$D$2:$D$5193,Aéroports!$D397)</f>
        <v>1</v>
      </c>
      <c r="M397" s="68" t="str">
        <f>IF(AND(Formulaire!$H$15=Aéroports!$E397,--ISNUMBER(IFERROR(SEARCH(Formulaire!$H$16,$C397,1),""))=1),MAX(M$1:M396)+1,"")</f>
        <v/>
      </c>
      <c r="N397" s="68" t="str">
        <f>IF(AND(Formulaire!$H$21=Aéroports!$E397,--ISNUMBER(IFERROR(SEARCH(Formulaire!$H$22,$C397,1),""))=1),MAX(N$1:N396)+1,"")</f>
        <v/>
      </c>
      <c r="O397" s="68" t="str">
        <f>IF(AND(Formulaire!$H$27=Aéroports!$E397,--ISNUMBER(IFERROR(SEARCH(Formulaire!$H$28,$C397,1),""))=1),MAX(O$1:O396)+1,"")</f>
        <v/>
      </c>
      <c r="Q397" s="91" t="str">
        <f>IFERROR(INDEX($C$2:$C$5193,MATCH(ROWS(M$2:M397),M$2:M$5193,0)),"")</f>
        <v/>
      </c>
      <c r="R397" s="70" t="str">
        <f>IFERROR(INDEX($C$2:$C$5193,MATCH(ROWS(N$2:N397),N$2:N$5193,0)),"")</f>
        <v/>
      </c>
      <c r="S397" s="92" t="str">
        <f>IFERROR(INDEX($C$2:$C$5193,MATCH(ROWS(O$2:O397),O$2:O$5193,0)),"")</f>
        <v/>
      </c>
    </row>
    <row r="398" spans="1:19" x14ac:dyDescent="0.25">
      <c r="A398" s="69">
        <v>6283</v>
      </c>
      <c r="B398" s="69" t="s">
        <v>1120</v>
      </c>
      <c r="C398" s="69" t="s">
        <v>1121</v>
      </c>
      <c r="D398" s="69" t="s">
        <v>639</v>
      </c>
      <c r="E398" s="69" t="s">
        <v>22356</v>
      </c>
      <c r="F398" s="69" t="s">
        <v>1122</v>
      </c>
      <c r="G398" s="69" t="s">
        <v>1123</v>
      </c>
      <c r="H398" s="69">
        <v>-28.8781</v>
      </c>
      <c r="I398" s="69">
        <v>121.315</v>
      </c>
      <c r="J398" s="69">
        <v>1217</v>
      </c>
      <c r="K398" s="69">
        <v>8</v>
      </c>
      <c r="L398" s="69">
        <f>COUNTIFS(Aéroports!$C$2:$C$5193,Aéroports!$C398,Aéroports!$D$2:$D$5193,Aéroports!$D398)</f>
        <v>1</v>
      </c>
      <c r="M398" s="69" t="str">
        <f>IF(AND(Formulaire!$H$15=Aéroports!$E398,--ISNUMBER(IFERROR(SEARCH(Formulaire!$H$16,$C398,1),""))=1),MAX(M$1:M397)+1,"")</f>
        <v/>
      </c>
      <c r="N398" s="69" t="str">
        <f>IF(AND(Formulaire!$H$21=Aéroports!$E398,--ISNUMBER(IFERROR(SEARCH(Formulaire!$H$22,$C398,1),""))=1),MAX(N$1:N397)+1,"")</f>
        <v/>
      </c>
      <c r="O398" s="69" t="str">
        <f>IF(AND(Formulaire!$H$27=Aéroports!$E398,--ISNUMBER(IFERROR(SEARCH(Formulaire!$H$28,$C398,1),""))=1),MAX(O$1:O397)+1,"")</f>
        <v/>
      </c>
      <c r="Q398" s="91" t="str">
        <f>IFERROR(INDEX($C$2:$C$5193,MATCH(ROWS(M$2:M398),M$2:M$5193,0)),"")</f>
        <v/>
      </c>
      <c r="R398" s="70" t="str">
        <f>IFERROR(INDEX($C$2:$C$5193,MATCH(ROWS(N$2:N398),N$2:N$5193,0)),"")</f>
        <v/>
      </c>
      <c r="S398" s="92" t="str">
        <f>IFERROR(INDEX($C$2:$C$5193,MATCH(ROWS(O$2:O398),O$2:O$5193,0)),"")</f>
        <v/>
      </c>
    </row>
    <row r="399" spans="1:19" x14ac:dyDescent="0.25">
      <c r="A399" s="68">
        <v>6288</v>
      </c>
      <c r="B399" s="68" t="s">
        <v>1124</v>
      </c>
      <c r="C399" s="68" t="s">
        <v>1125</v>
      </c>
      <c r="D399" s="68" t="s">
        <v>639</v>
      </c>
      <c r="E399" s="68" t="s">
        <v>22356</v>
      </c>
      <c r="F399" s="68" t="s">
        <v>1126</v>
      </c>
      <c r="G399" s="68" t="s">
        <v>1127</v>
      </c>
      <c r="H399" s="68">
        <v>-29.456700000000001</v>
      </c>
      <c r="I399" s="68">
        <v>147.98400000000001</v>
      </c>
      <c r="J399" s="68">
        <v>540</v>
      </c>
      <c r="K399" s="68">
        <v>10</v>
      </c>
      <c r="L399" s="68">
        <f>COUNTIFS(Aéroports!$C$2:$C$5193,Aéroports!$C399,Aéroports!$D$2:$D$5193,Aéroports!$D399)</f>
        <v>1</v>
      </c>
      <c r="M399" s="68" t="str">
        <f>IF(AND(Formulaire!$H$15=Aéroports!$E399,--ISNUMBER(IFERROR(SEARCH(Formulaire!$H$16,$C399,1),""))=1),MAX(M$1:M398)+1,"")</f>
        <v/>
      </c>
      <c r="N399" s="68" t="str">
        <f>IF(AND(Formulaire!$H$21=Aéroports!$E399,--ISNUMBER(IFERROR(SEARCH(Formulaire!$H$22,$C399,1),""))=1),MAX(N$1:N398)+1,"")</f>
        <v/>
      </c>
      <c r="O399" s="68" t="str">
        <f>IF(AND(Formulaire!$H$27=Aéroports!$E399,--ISNUMBER(IFERROR(SEARCH(Formulaire!$H$28,$C399,1),""))=1),MAX(O$1:O398)+1,"")</f>
        <v/>
      </c>
      <c r="Q399" s="91" t="str">
        <f>IFERROR(INDEX($C$2:$C$5193,MATCH(ROWS(M$2:M399),M$2:M$5193,0)),"")</f>
        <v/>
      </c>
      <c r="R399" s="70" t="str">
        <f>IFERROR(INDEX($C$2:$C$5193,MATCH(ROWS(N$2:N399),N$2:N$5193,0)),"")</f>
        <v/>
      </c>
      <c r="S399" s="92" t="str">
        <f>IFERROR(INDEX($C$2:$C$5193,MATCH(ROWS(O$2:O399),O$2:O$5193,0)),"")</f>
        <v/>
      </c>
    </row>
    <row r="400" spans="1:19" x14ac:dyDescent="0.25">
      <c r="A400" s="69">
        <v>6287</v>
      </c>
      <c r="B400" s="69" t="s">
        <v>1128</v>
      </c>
      <c r="C400" s="69" t="s">
        <v>1129</v>
      </c>
      <c r="D400" s="69" t="s">
        <v>639</v>
      </c>
      <c r="E400" s="69" t="s">
        <v>22356</v>
      </c>
      <c r="F400" s="69" t="s">
        <v>1130</v>
      </c>
      <c r="G400" s="69" t="s">
        <v>1131</v>
      </c>
      <c r="H400" s="69">
        <v>-28.830300000000001</v>
      </c>
      <c r="I400" s="69">
        <v>153.26</v>
      </c>
      <c r="J400" s="69">
        <v>35</v>
      </c>
      <c r="K400" s="69">
        <v>10</v>
      </c>
      <c r="L400" s="69">
        <f>COUNTIFS(Aéroports!$C$2:$C$5193,Aéroports!$C400,Aéroports!$D$2:$D$5193,Aéroports!$D400)</f>
        <v>1</v>
      </c>
      <c r="M400" s="69" t="str">
        <f>IF(AND(Formulaire!$H$15=Aéroports!$E400,--ISNUMBER(IFERROR(SEARCH(Formulaire!$H$16,$C400,1),""))=1),MAX(M$1:M399)+1,"")</f>
        <v/>
      </c>
      <c r="N400" s="69" t="str">
        <f>IF(AND(Formulaire!$H$21=Aéroports!$E400,--ISNUMBER(IFERROR(SEARCH(Formulaire!$H$22,$C400,1),""))=1),MAX(N$1:N399)+1,"")</f>
        <v/>
      </c>
      <c r="O400" s="69" t="str">
        <f>IF(AND(Formulaire!$H$27=Aéroports!$E400,--ISNUMBER(IFERROR(SEARCH(Formulaire!$H$28,$C400,1),""))=1),MAX(O$1:O399)+1,"")</f>
        <v/>
      </c>
      <c r="Q400" s="91" t="str">
        <f>IFERROR(INDEX($C$2:$C$5193,MATCH(ROWS(M$2:M400),M$2:M$5193,0)),"")</f>
        <v/>
      </c>
      <c r="R400" s="70" t="str">
        <f>IFERROR(INDEX($C$2:$C$5193,MATCH(ROWS(N$2:N400),N$2:N$5193,0)),"")</f>
        <v/>
      </c>
      <c r="S400" s="92" t="str">
        <f>IFERROR(INDEX($C$2:$C$5193,MATCH(ROWS(O$2:O400),O$2:O$5193,0)),"")</f>
        <v/>
      </c>
    </row>
    <row r="401" spans="1:19" x14ac:dyDescent="0.25">
      <c r="A401" s="68">
        <v>7573</v>
      </c>
      <c r="B401" s="68" t="s">
        <v>1132</v>
      </c>
      <c r="C401" s="68" t="s">
        <v>1133</v>
      </c>
      <c r="D401" s="68" t="s">
        <v>639</v>
      </c>
      <c r="E401" s="68" t="s">
        <v>22356</v>
      </c>
      <c r="F401" s="68" t="s">
        <v>1134</v>
      </c>
      <c r="G401" s="68" t="s">
        <v>1135</v>
      </c>
      <c r="H401" s="68">
        <v>-14.67327</v>
      </c>
      <c r="I401" s="68">
        <v>145.4546</v>
      </c>
      <c r="J401" s="68">
        <v>70</v>
      </c>
      <c r="K401" s="68">
        <v>10</v>
      </c>
      <c r="L401" s="68">
        <f>COUNTIFS(Aéroports!$C$2:$C$5193,Aéroports!$C401,Aéroports!$D$2:$D$5193,Aéroports!$D401)</f>
        <v>1</v>
      </c>
      <c r="M401" s="68" t="str">
        <f>IF(AND(Formulaire!$H$15=Aéroports!$E401,--ISNUMBER(IFERROR(SEARCH(Formulaire!$H$16,$C401,1),""))=1),MAX(M$1:M400)+1,"")</f>
        <v/>
      </c>
      <c r="N401" s="68" t="str">
        <f>IF(AND(Formulaire!$H$21=Aéroports!$E401,--ISNUMBER(IFERROR(SEARCH(Formulaire!$H$22,$C401,1),""))=1),MAX(N$1:N400)+1,"")</f>
        <v/>
      </c>
      <c r="O401" s="68" t="str">
        <f>IF(AND(Formulaire!$H$27=Aéroports!$E401,--ISNUMBER(IFERROR(SEARCH(Formulaire!$H$28,$C401,1),""))=1),MAX(O$1:O400)+1,"")</f>
        <v/>
      </c>
      <c r="Q401" s="91" t="str">
        <f>IFERROR(INDEX($C$2:$C$5193,MATCH(ROWS(M$2:M401),M$2:M$5193,0)),"")</f>
        <v/>
      </c>
      <c r="R401" s="70" t="str">
        <f>IFERROR(INDEX($C$2:$C$5193,MATCH(ROWS(N$2:N401),N$2:N$5193,0)),"")</f>
        <v/>
      </c>
      <c r="S401" s="92" t="str">
        <f>IFERROR(INDEX($C$2:$C$5193,MATCH(ROWS(O$2:O401),O$2:O$5193,0)),"")</f>
        <v/>
      </c>
    </row>
    <row r="402" spans="1:19" x14ac:dyDescent="0.25">
      <c r="A402" s="69">
        <v>6286</v>
      </c>
      <c r="B402" s="69" t="s">
        <v>1136</v>
      </c>
      <c r="C402" s="69" t="s">
        <v>1137</v>
      </c>
      <c r="D402" s="69" t="s">
        <v>639</v>
      </c>
      <c r="E402" s="69" t="s">
        <v>22356</v>
      </c>
      <c r="F402" s="69" t="s">
        <v>1138</v>
      </c>
      <c r="G402" s="69" t="s">
        <v>1139</v>
      </c>
      <c r="H402" s="69">
        <v>-12.786899999999999</v>
      </c>
      <c r="I402" s="69">
        <v>143.30500000000001</v>
      </c>
      <c r="J402" s="69">
        <v>77</v>
      </c>
      <c r="K402" s="69">
        <v>10</v>
      </c>
      <c r="L402" s="69">
        <f>COUNTIFS(Aéroports!$C$2:$C$5193,Aéroports!$C402,Aéroports!$D$2:$D$5193,Aéroports!$D402)</f>
        <v>1</v>
      </c>
      <c r="M402" s="69" t="str">
        <f>IF(AND(Formulaire!$H$15=Aéroports!$E402,--ISNUMBER(IFERROR(SEARCH(Formulaire!$H$16,$C402,1),""))=1),MAX(M$1:M401)+1,"")</f>
        <v/>
      </c>
      <c r="N402" s="69" t="str">
        <f>IF(AND(Formulaire!$H$21=Aéroports!$E402,--ISNUMBER(IFERROR(SEARCH(Formulaire!$H$22,$C402,1),""))=1),MAX(N$1:N401)+1,"")</f>
        <v/>
      </c>
      <c r="O402" s="69" t="str">
        <f>IF(AND(Formulaire!$H$27=Aéroports!$E402,--ISNUMBER(IFERROR(SEARCH(Formulaire!$H$28,$C402,1),""))=1),MAX(O$1:O401)+1,"")</f>
        <v/>
      </c>
      <c r="Q402" s="91" t="str">
        <f>IFERROR(INDEX($C$2:$C$5193,MATCH(ROWS(M$2:M402),M$2:M$5193,0)),"")</f>
        <v/>
      </c>
      <c r="R402" s="70" t="str">
        <f>IFERROR(INDEX($C$2:$C$5193,MATCH(ROWS(N$2:N402),N$2:N$5193,0)),"")</f>
        <v/>
      </c>
      <c r="S402" s="92" t="str">
        <f>IFERROR(INDEX($C$2:$C$5193,MATCH(ROWS(O$2:O402),O$2:O$5193,0)),"")</f>
        <v/>
      </c>
    </row>
    <row r="403" spans="1:19" x14ac:dyDescent="0.25">
      <c r="A403" s="68">
        <v>6289</v>
      </c>
      <c r="B403" s="68" t="s">
        <v>1140</v>
      </c>
      <c r="C403" s="68" t="s">
        <v>1141</v>
      </c>
      <c r="D403" s="68" t="s">
        <v>639</v>
      </c>
      <c r="E403" s="68" t="s">
        <v>22356</v>
      </c>
      <c r="F403" s="68" t="s">
        <v>1142</v>
      </c>
      <c r="G403" s="68" t="s">
        <v>1143</v>
      </c>
      <c r="H403" s="68">
        <v>-23.434200000000001</v>
      </c>
      <c r="I403" s="68">
        <v>144.28</v>
      </c>
      <c r="J403" s="68">
        <v>627</v>
      </c>
      <c r="K403" s="68">
        <v>10</v>
      </c>
      <c r="L403" s="68">
        <f>COUNTIFS(Aéroports!$C$2:$C$5193,Aéroports!$C403,Aéroports!$D$2:$D$5193,Aéroports!$D403)</f>
        <v>1</v>
      </c>
      <c r="M403" s="68" t="str">
        <f>IF(AND(Formulaire!$H$15=Aéroports!$E403,--ISNUMBER(IFERROR(SEARCH(Formulaire!$H$16,$C403,1),""))=1),MAX(M$1:M402)+1,"")</f>
        <v/>
      </c>
      <c r="N403" s="68" t="str">
        <f>IF(AND(Formulaire!$H$21=Aéroports!$E403,--ISNUMBER(IFERROR(SEARCH(Formulaire!$H$22,$C403,1),""))=1),MAX(N$1:N402)+1,"")</f>
        <v/>
      </c>
      <c r="O403" s="68" t="str">
        <f>IF(AND(Formulaire!$H$27=Aéroports!$E403,--ISNUMBER(IFERROR(SEARCH(Formulaire!$H$28,$C403,1),""))=1),MAX(O$1:O402)+1,"")</f>
        <v/>
      </c>
      <c r="Q403" s="91" t="str">
        <f>IFERROR(INDEX($C$2:$C$5193,MATCH(ROWS(M$2:M403),M$2:M$5193,0)),"")</f>
        <v/>
      </c>
      <c r="R403" s="70" t="str">
        <f>IFERROR(INDEX($C$2:$C$5193,MATCH(ROWS(N$2:N403),N$2:N$5193,0)),"")</f>
        <v/>
      </c>
      <c r="S403" s="92" t="str">
        <f>IFERROR(INDEX($C$2:$C$5193,MATCH(ROWS(O$2:O403),O$2:O$5193,0)),"")</f>
        <v/>
      </c>
    </row>
    <row r="404" spans="1:19" x14ac:dyDescent="0.25">
      <c r="A404" s="69">
        <v>6285</v>
      </c>
      <c r="B404" s="69" t="s">
        <v>1144</v>
      </c>
      <c r="C404" s="69" t="s">
        <v>1145</v>
      </c>
      <c r="D404" s="69" t="s">
        <v>639</v>
      </c>
      <c r="E404" s="69" t="s">
        <v>22356</v>
      </c>
      <c r="F404" s="69" t="s">
        <v>1146</v>
      </c>
      <c r="G404" s="69" t="s">
        <v>1147</v>
      </c>
      <c r="H404" s="69">
        <v>-31.5383</v>
      </c>
      <c r="I404" s="69">
        <v>159.077</v>
      </c>
      <c r="J404" s="69">
        <v>5</v>
      </c>
      <c r="K404" s="69">
        <v>10.5</v>
      </c>
      <c r="L404" s="69">
        <f>COUNTIFS(Aéroports!$C$2:$C$5193,Aéroports!$C404,Aéroports!$D$2:$D$5193,Aéroports!$D404)</f>
        <v>1</v>
      </c>
      <c r="M404" s="69" t="str">
        <f>IF(AND(Formulaire!$H$15=Aéroports!$E404,--ISNUMBER(IFERROR(SEARCH(Formulaire!$H$16,$C404,1),""))=1),MAX(M$1:M403)+1,"")</f>
        <v/>
      </c>
      <c r="N404" s="69" t="str">
        <f>IF(AND(Formulaire!$H$21=Aéroports!$E404,--ISNUMBER(IFERROR(SEARCH(Formulaire!$H$22,$C404,1),""))=1),MAX(N$1:N403)+1,"")</f>
        <v/>
      </c>
      <c r="O404" s="69" t="str">
        <f>IF(AND(Formulaire!$H$27=Aéroports!$E404,--ISNUMBER(IFERROR(SEARCH(Formulaire!$H$28,$C404,1),""))=1),MAX(O$1:O403)+1,"")</f>
        <v/>
      </c>
      <c r="Q404" s="91" t="str">
        <f>IFERROR(INDEX($C$2:$C$5193,MATCH(ROWS(M$2:M404),M$2:M$5193,0)),"")</f>
        <v/>
      </c>
      <c r="R404" s="70" t="str">
        <f>IFERROR(INDEX($C$2:$C$5193,MATCH(ROWS(N$2:N404),N$2:N$5193,0)),"")</f>
        <v/>
      </c>
      <c r="S404" s="92" t="str">
        <f>IFERROR(INDEX($C$2:$C$5193,MATCH(ROWS(O$2:O404),O$2:O$5193,0)),"")</f>
        <v/>
      </c>
    </row>
    <row r="405" spans="1:19" x14ac:dyDescent="0.25">
      <c r="A405" s="68">
        <v>6292</v>
      </c>
      <c r="B405" s="68" t="s">
        <v>1148</v>
      </c>
      <c r="C405" s="68" t="s">
        <v>1149</v>
      </c>
      <c r="D405" s="68" t="s">
        <v>639</v>
      </c>
      <c r="E405" s="68" t="s">
        <v>22356</v>
      </c>
      <c r="F405" s="68" t="s">
        <v>1150</v>
      </c>
      <c r="G405" s="68" t="s">
        <v>1151</v>
      </c>
      <c r="H405" s="68">
        <v>-9.9499999999999993</v>
      </c>
      <c r="I405" s="68">
        <v>142.18299999999999</v>
      </c>
      <c r="J405" s="68">
        <v>0</v>
      </c>
      <c r="K405" s="68">
        <v>10</v>
      </c>
      <c r="L405" s="68">
        <f>COUNTIFS(Aéroports!$C$2:$C$5193,Aéroports!$C405,Aéroports!$D$2:$D$5193,Aéroports!$D405)</f>
        <v>1</v>
      </c>
      <c r="M405" s="68" t="str">
        <f>IF(AND(Formulaire!$H$15=Aéroports!$E405,--ISNUMBER(IFERROR(SEARCH(Formulaire!$H$16,$C405,1),""))=1),MAX(M$1:M404)+1,"")</f>
        <v/>
      </c>
      <c r="N405" s="68" t="str">
        <f>IF(AND(Formulaire!$H$21=Aéroports!$E405,--ISNUMBER(IFERROR(SEARCH(Formulaire!$H$22,$C405,1),""))=1),MAX(N$1:N404)+1,"")</f>
        <v/>
      </c>
      <c r="O405" s="68" t="str">
        <f>IF(AND(Formulaire!$H$27=Aéroports!$E405,--ISNUMBER(IFERROR(SEARCH(Formulaire!$H$28,$C405,1),""))=1),MAX(O$1:O404)+1,"")</f>
        <v/>
      </c>
      <c r="Q405" s="91" t="str">
        <f>IFERROR(INDEX($C$2:$C$5193,MATCH(ROWS(M$2:M405),M$2:M$5193,0)),"")</f>
        <v/>
      </c>
      <c r="R405" s="70" t="str">
        <f>IFERROR(INDEX($C$2:$C$5193,MATCH(ROWS(N$2:N405),N$2:N$5193,0)),"")</f>
        <v/>
      </c>
      <c r="S405" s="92" t="str">
        <f>IFERROR(INDEX($C$2:$C$5193,MATCH(ROWS(O$2:O405),O$2:O$5193,0)),"")</f>
        <v/>
      </c>
    </row>
    <row r="406" spans="1:19" x14ac:dyDescent="0.25">
      <c r="A406" s="69">
        <v>3326</v>
      </c>
      <c r="B406" s="69" t="s">
        <v>1152</v>
      </c>
      <c r="C406" s="69" t="s">
        <v>1153</v>
      </c>
      <c r="D406" s="69" t="s">
        <v>639</v>
      </c>
      <c r="E406" s="69" t="s">
        <v>22356</v>
      </c>
      <c r="F406" s="69" t="s">
        <v>1154</v>
      </c>
      <c r="G406" s="69" t="s">
        <v>1155</v>
      </c>
      <c r="H406" s="69">
        <v>-21.171700000000001</v>
      </c>
      <c r="I406" s="69">
        <v>149.18</v>
      </c>
      <c r="J406" s="69">
        <v>19</v>
      </c>
      <c r="K406" s="69">
        <v>10</v>
      </c>
      <c r="L406" s="69">
        <f>COUNTIFS(Aéroports!$C$2:$C$5193,Aéroports!$C406,Aéroports!$D$2:$D$5193,Aéroports!$D406)</f>
        <v>1</v>
      </c>
      <c r="M406" s="69" t="str">
        <f>IF(AND(Formulaire!$H$15=Aéroports!$E406,--ISNUMBER(IFERROR(SEARCH(Formulaire!$H$16,$C406,1),""))=1),MAX(M$1:M405)+1,"")</f>
        <v/>
      </c>
      <c r="N406" s="69" t="str">
        <f>IF(AND(Formulaire!$H$21=Aéroports!$E406,--ISNUMBER(IFERROR(SEARCH(Formulaire!$H$22,$C406,1),""))=1),MAX(N$1:N405)+1,"")</f>
        <v/>
      </c>
      <c r="O406" s="69" t="str">
        <f>IF(AND(Formulaire!$H$27=Aéroports!$E406,--ISNUMBER(IFERROR(SEARCH(Formulaire!$H$28,$C406,1),""))=1),MAX(O$1:O405)+1,"")</f>
        <v/>
      </c>
      <c r="Q406" s="91" t="str">
        <f>IFERROR(INDEX($C$2:$C$5193,MATCH(ROWS(M$2:M406),M$2:M$5193,0)),"")</f>
        <v/>
      </c>
      <c r="R406" s="70" t="str">
        <f>IFERROR(INDEX($C$2:$C$5193,MATCH(ROWS(N$2:N406),N$2:N$5193,0)),"")</f>
        <v/>
      </c>
      <c r="S406" s="92" t="str">
        <f>IFERROR(INDEX($C$2:$C$5193,MATCH(ROWS(O$2:O406),O$2:O$5193,0)),"")</f>
        <v/>
      </c>
    </row>
    <row r="407" spans="1:19" x14ac:dyDescent="0.25">
      <c r="A407" s="68">
        <v>6809</v>
      </c>
      <c r="B407" s="68" t="s">
        <v>1156</v>
      </c>
      <c r="C407" s="68" t="s">
        <v>1157</v>
      </c>
      <c r="D407" s="68" t="s">
        <v>639</v>
      </c>
      <c r="E407" s="68" t="s">
        <v>22356</v>
      </c>
      <c r="F407" s="68" t="s">
        <v>1158</v>
      </c>
      <c r="G407" s="68" t="s">
        <v>1159</v>
      </c>
      <c r="H407" s="68">
        <v>-32.703299999999999</v>
      </c>
      <c r="I407" s="68">
        <v>151.488</v>
      </c>
      <c r="J407" s="68">
        <v>85</v>
      </c>
      <c r="K407" s="68">
        <v>10</v>
      </c>
      <c r="L407" s="68">
        <f>COUNTIFS(Aéroports!$C$2:$C$5193,Aéroports!$C407,Aéroports!$D$2:$D$5193,Aéroports!$D407)</f>
        <v>1</v>
      </c>
      <c r="M407" s="68" t="str">
        <f>IF(AND(Formulaire!$H$15=Aéroports!$E407,--ISNUMBER(IFERROR(SEARCH(Formulaire!$H$16,$C407,1),""))=1),MAX(M$1:M406)+1,"")</f>
        <v/>
      </c>
      <c r="N407" s="68" t="str">
        <f>IF(AND(Formulaire!$H$21=Aéroports!$E407,--ISNUMBER(IFERROR(SEARCH(Formulaire!$H$22,$C407,1),""))=1),MAX(N$1:N406)+1,"")</f>
        <v/>
      </c>
      <c r="O407" s="68" t="str">
        <f>IF(AND(Formulaire!$H$27=Aéroports!$E407,--ISNUMBER(IFERROR(SEARCH(Formulaire!$H$28,$C407,1),""))=1),MAX(O$1:O406)+1,"")</f>
        <v/>
      </c>
      <c r="Q407" s="91" t="str">
        <f>IFERROR(INDEX($C$2:$C$5193,MATCH(ROWS(M$2:M407),M$2:M$5193,0)),"")</f>
        <v/>
      </c>
      <c r="R407" s="70" t="str">
        <f>IFERROR(INDEX($C$2:$C$5193,MATCH(ROWS(N$2:N407),N$2:N$5193,0)),"")</f>
        <v/>
      </c>
      <c r="S407" s="92" t="str">
        <f>IFERROR(INDEX($C$2:$C$5193,MATCH(ROWS(O$2:O407),O$2:O$5193,0)),"")</f>
        <v/>
      </c>
    </row>
    <row r="408" spans="1:19" x14ac:dyDescent="0.25">
      <c r="A408" s="69">
        <v>8380</v>
      </c>
      <c r="B408" s="69" t="s">
        <v>1160</v>
      </c>
      <c r="C408" s="69" t="s">
        <v>1161</v>
      </c>
      <c r="D408" s="69" t="s">
        <v>639</v>
      </c>
      <c r="E408" s="69" t="s">
        <v>22356</v>
      </c>
      <c r="F408" s="69" t="s">
        <v>1162</v>
      </c>
      <c r="G408" s="69" t="s">
        <v>1163</v>
      </c>
      <c r="H408" s="69">
        <v>-37.598300000000002</v>
      </c>
      <c r="I408" s="69">
        <v>149.72</v>
      </c>
      <c r="J408" s="69">
        <v>31</v>
      </c>
      <c r="K408" s="69">
        <v>10</v>
      </c>
      <c r="L408" s="69">
        <f>COUNTIFS(Aéroports!$C$2:$C$5193,Aéroports!$C408,Aéroports!$D$2:$D$5193,Aéroports!$D408)</f>
        <v>1</v>
      </c>
      <c r="M408" s="69" t="str">
        <f>IF(AND(Formulaire!$H$15=Aéroports!$E408,--ISNUMBER(IFERROR(SEARCH(Formulaire!$H$16,$C408,1),""))=1),MAX(M$1:M407)+1,"")</f>
        <v/>
      </c>
      <c r="N408" s="69" t="str">
        <f>IF(AND(Formulaire!$H$21=Aéroports!$E408,--ISNUMBER(IFERROR(SEARCH(Formulaire!$H$22,$C408,1),""))=1),MAX(N$1:N407)+1,"")</f>
        <v/>
      </c>
      <c r="O408" s="69" t="str">
        <f>IF(AND(Formulaire!$H$27=Aéroports!$E408,--ISNUMBER(IFERROR(SEARCH(Formulaire!$H$28,$C408,1),""))=1),MAX(O$1:O407)+1,"")</f>
        <v/>
      </c>
      <c r="Q408" s="91" t="str">
        <f>IFERROR(INDEX($C$2:$C$5193,MATCH(ROWS(M$2:M408),M$2:M$5193,0)),"")</f>
        <v/>
      </c>
      <c r="R408" s="70" t="str">
        <f>IFERROR(INDEX($C$2:$C$5193,MATCH(ROWS(N$2:N408),N$2:N$5193,0)),"")</f>
        <v/>
      </c>
      <c r="S408" s="92" t="str">
        <f>IFERROR(INDEX($C$2:$C$5193,MATCH(ROWS(O$2:O408),O$2:O$5193,0)),"")</f>
        <v/>
      </c>
    </row>
    <row r="409" spans="1:19" x14ac:dyDescent="0.25">
      <c r="A409" s="68">
        <v>6296</v>
      </c>
      <c r="B409" s="68" t="s">
        <v>1164</v>
      </c>
      <c r="C409" s="68" t="s">
        <v>1165</v>
      </c>
      <c r="D409" s="68" t="s">
        <v>639</v>
      </c>
      <c r="E409" s="68" t="s">
        <v>22356</v>
      </c>
      <c r="F409" s="68" t="s">
        <v>1166</v>
      </c>
      <c r="G409" s="68" t="s">
        <v>1167</v>
      </c>
      <c r="H409" s="68">
        <v>-12.056100000000001</v>
      </c>
      <c r="I409" s="68">
        <v>134.23400000000001</v>
      </c>
      <c r="J409" s="68">
        <v>123</v>
      </c>
      <c r="K409" s="68">
        <v>9.5</v>
      </c>
      <c r="L409" s="68">
        <f>COUNTIFS(Aéroports!$C$2:$C$5193,Aéroports!$C409,Aéroports!$D$2:$D$5193,Aéroports!$D409)</f>
        <v>1</v>
      </c>
      <c r="M409" s="68" t="str">
        <f>IF(AND(Formulaire!$H$15=Aéroports!$E409,--ISNUMBER(IFERROR(SEARCH(Formulaire!$H$16,$C409,1),""))=1),MAX(M$1:M408)+1,"")</f>
        <v/>
      </c>
      <c r="N409" s="68" t="str">
        <f>IF(AND(Formulaire!$H$21=Aéroports!$E409,--ISNUMBER(IFERROR(SEARCH(Formulaire!$H$22,$C409,1),""))=1),MAX(N$1:N408)+1,"")</f>
        <v/>
      </c>
      <c r="O409" s="68" t="str">
        <f>IF(AND(Formulaire!$H$27=Aéroports!$E409,--ISNUMBER(IFERROR(SEARCH(Formulaire!$H$28,$C409,1),""))=1),MAX(O$1:O408)+1,"")</f>
        <v/>
      </c>
      <c r="Q409" s="91" t="str">
        <f>IFERROR(INDEX($C$2:$C$5193,MATCH(ROWS(M$2:M409),M$2:M$5193,0)),"")</f>
        <v/>
      </c>
      <c r="R409" s="70" t="str">
        <f>IFERROR(INDEX($C$2:$C$5193,MATCH(ROWS(N$2:N409),N$2:N$5193,0)),"")</f>
        <v/>
      </c>
      <c r="S409" s="92" t="str">
        <f>IFERROR(INDEX($C$2:$C$5193,MATCH(ROWS(O$2:O409),O$2:O$5193,0)),"")</f>
        <v/>
      </c>
    </row>
    <row r="410" spans="1:19" x14ac:dyDescent="0.25">
      <c r="A410" s="69">
        <v>12032</v>
      </c>
      <c r="B410" s="69" t="s">
        <v>1602</v>
      </c>
      <c r="C410" s="69" t="s">
        <v>22570</v>
      </c>
      <c r="D410" s="69" t="s">
        <v>639</v>
      </c>
      <c r="E410" s="69" t="s">
        <v>22356</v>
      </c>
      <c r="F410" s="69" t="s">
        <v>1603</v>
      </c>
      <c r="G410" s="69" t="s">
        <v>1604</v>
      </c>
      <c r="H410" s="69">
        <v>-17.069199999999999</v>
      </c>
      <c r="I410" s="69">
        <v>145.41900000000001</v>
      </c>
      <c r="J410" s="69">
        <v>1560</v>
      </c>
      <c r="K410" s="69" t="s">
        <v>340</v>
      </c>
      <c r="L410" s="69">
        <f>COUNTIFS(Aéroports!$C$2:$C$5193,Aéroports!$C410,Aéroports!$D$2:$D$5193,Aéroports!$D410)</f>
        <v>1</v>
      </c>
      <c r="M410" s="69" t="str">
        <f>IF(AND(Formulaire!$H$15=Aéroports!$E410,--ISNUMBER(IFERROR(SEARCH(Formulaire!$H$16,$C410,1),""))=1),MAX(M$1:M409)+1,"")</f>
        <v/>
      </c>
      <c r="N410" s="69" t="str">
        <f>IF(AND(Formulaire!$H$21=Aéroports!$E410,--ISNUMBER(IFERROR(SEARCH(Formulaire!$H$22,$C410,1),""))=1),MAX(N$1:N409)+1,"")</f>
        <v/>
      </c>
      <c r="O410" s="69" t="str">
        <f>IF(AND(Formulaire!$H$27=Aéroports!$E410,--ISNUMBER(IFERROR(SEARCH(Formulaire!$H$28,$C410,1),""))=1),MAX(O$1:O409)+1,"")</f>
        <v/>
      </c>
      <c r="Q410" s="91" t="str">
        <f>IFERROR(INDEX($C$2:$C$5193,MATCH(ROWS(M$2:M410),M$2:M$5193,0)),"")</f>
        <v/>
      </c>
      <c r="R410" s="70" t="str">
        <f>IFERROR(INDEX($C$2:$C$5193,MATCH(ROWS(N$2:N410),N$2:N$5193,0)),"")</f>
        <v/>
      </c>
      <c r="S410" s="92" t="str">
        <f>IFERROR(INDEX($C$2:$C$5193,MATCH(ROWS(O$2:O410),O$2:O$5193,0)),"")</f>
        <v/>
      </c>
    </row>
    <row r="411" spans="1:19" x14ac:dyDescent="0.25">
      <c r="A411" s="68">
        <v>3325</v>
      </c>
      <c r="B411" s="68" t="s">
        <v>1168</v>
      </c>
      <c r="C411" s="68" t="s">
        <v>1169</v>
      </c>
      <c r="D411" s="68" t="s">
        <v>639</v>
      </c>
      <c r="E411" s="68" t="s">
        <v>22356</v>
      </c>
      <c r="F411" s="68" t="s">
        <v>1170</v>
      </c>
      <c r="G411" s="68" t="s">
        <v>1171</v>
      </c>
      <c r="H411" s="68">
        <v>-26.603300000000001</v>
      </c>
      <c r="I411" s="68">
        <v>153.09100000000001</v>
      </c>
      <c r="J411" s="68">
        <v>15</v>
      </c>
      <c r="K411" s="68">
        <v>10</v>
      </c>
      <c r="L411" s="68">
        <f>COUNTIFS(Aéroports!$C$2:$C$5193,Aéroports!$C411,Aéroports!$D$2:$D$5193,Aéroports!$D411)</f>
        <v>1</v>
      </c>
      <c r="M411" s="68" t="str">
        <f>IF(AND(Formulaire!$H$15=Aéroports!$E411,--ISNUMBER(IFERROR(SEARCH(Formulaire!$H$16,$C411,1),""))=1),MAX(M$1:M410)+1,"")</f>
        <v/>
      </c>
      <c r="N411" s="68" t="str">
        <f>IF(AND(Formulaire!$H$21=Aéroports!$E411,--ISNUMBER(IFERROR(SEARCH(Formulaire!$H$22,$C411,1),""))=1),MAX(N$1:N410)+1,"")</f>
        <v/>
      </c>
      <c r="O411" s="68" t="str">
        <f>IF(AND(Formulaire!$H$27=Aéroports!$E411,--ISNUMBER(IFERROR(SEARCH(Formulaire!$H$28,$C411,1),""))=1),MAX(O$1:O410)+1,"")</f>
        <v/>
      </c>
      <c r="Q411" s="91" t="str">
        <f>IFERROR(INDEX($C$2:$C$5193,MATCH(ROWS(M$2:M411),M$2:M$5193,0)),"")</f>
        <v/>
      </c>
      <c r="R411" s="70" t="str">
        <f>IFERROR(INDEX($C$2:$C$5193,MATCH(ROWS(N$2:N411),N$2:N$5193,0)),"")</f>
        <v/>
      </c>
      <c r="S411" s="92" t="str">
        <f>IFERROR(INDEX($C$2:$C$5193,MATCH(ROWS(O$2:O411),O$2:O$5193,0)),"")</f>
        <v/>
      </c>
    </row>
    <row r="412" spans="1:19" x14ac:dyDescent="0.25">
      <c r="A412" s="69">
        <v>6306</v>
      </c>
      <c r="B412" s="69" t="s">
        <v>1172</v>
      </c>
      <c r="C412" s="69" t="s">
        <v>1173</v>
      </c>
      <c r="D412" s="69" t="s">
        <v>639</v>
      </c>
      <c r="E412" s="69" t="s">
        <v>22356</v>
      </c>
      <c r="F412" s="69" t="s">
        <v>1174</v>
      </c>
      <c r="G412" s="69" t="s">
        <v>1175</v>
      </c>
      <c r="H412" s="69">
        <v>-25.513300000000001</v>
      </c>
      <c r="I412" s="69">
        <v>152.715</v>
      </c>
      <c r="J412" s="69">
        <v>38</v>
      </c>
      <c r="K412" s="69">
        <v>10</v>
      </c>
      <c r="L412" s="69">
        <f>COUNTIFS(Aéroports!$C$2:$C$5193,Aéroports!$C412,Aéroports!$D$2:$D$5193,Aéroports!$D412)</f>
        <v>1</v>
      </c>
      <c r="M412" s="69" t="str">
        <f>IF(AND(Formulaire!$H$15=Aéroports!$E412,--ISNUMBER(IFERROR(SEARCH(Formulaire!$H$16,$C412,1),""))=1),MAX(M$1:M411)+1,"")</f>
        <v/>
      </c>
      <c r="N412" s="69" t="str">
        <f>IF(AND(Formulaire!$H$21=Aéroports!$E412,--ISNUMBER(IFERROR(SEARCH(Formulaire!$H$22,$C412,1),""))=1),MAX(N$1:N411)+1,"")</f>
        <v/>
      </c>
      <c r="O412" s="69" t="str">
        <f>IF(AND(Formulaire!$H$27=Aéroports!$E412,--ISNUMBER(IFERROR(SEARCH(Formulaire!$H$28,$C412,1),""))=1),MAX(O$1:O411)+1,"")</f>
        <v/>
      </c>
      <c r="Q412" s="91" t="str">
        <f>IFERROR(INDEX($C$2:$C$5193,MATCH(ROWS(M$2:M412),M$2:M$5193,0)),"")</f>
        <v/>
      </c>
      <c r="R412" s="70" t="str">
        <f>IFERROR(INDEX($C$2:$C$5193,MATCH(ROWS(N$2:N412),N$2:N$5193,0)),"")</f>
        <v/>
      </c>
      <c r="S412" s="92" t="str">
        <f>IFERROR(INDEX($C$2:$C$5193,MATCH(ROWS(O$2:O412),O$2:O$5193,0)),"")</f>
        <v/>
      </c>
    </row>
    <row r="413" spans="1:19" x14ac:dyDescent="0.25">
      <c r="A413" s="68">
        <v>6297</v>
      </c>
      <c r="B413" s="68" t="s">
        <v>1176</v>
      </c>
      <c r="C413" s="68" t="s">
        <v>1177</v>
      </c>
      <c r="D413" s="68" t="s">
        <v>639</v>
      </c>
      <c r="E413" s="68" t="s">
        <v>22356</v>
      </c>
      <c r="F413" s="68" t="s">
        <v>1178</v>
      </c>
      <c r="G413" s="68" t="s">
        <v>1179</v>
      </c>
      <c r="H413" s="68">
        <v>-16.442499999999999</v>
      </c>
      <c r="I413" s="68">
        <v>136.084</v>
      </c>
      <c r="J413" s="68">
        <v>131</v>
      </c>
      <c r="K413" s="68">
        <v>9.5</v>
      </c>
      <c r="L413" s="68">
        <f>COUNTIFS(Aéroports!$C$2:$C$5193,Aéroports!$C413,Aéroports!$D$2:$D$5193,Aéroports!$D413)</f>
        <v>1</v>
      </c>
      <c r="M413" s="68" t="str">
        <f>IF(AND(Formulaire!$H$15=Aéroports!$E413,--ISNUMBER(IFERROR(SEARCH(Formulaire!$H$16,$C413,1),""))=1),MAX(M$1:M412)+1,"")</f>
        <v/>
      </c>
      <c r="N413" s="68" t="str">
        <f>IF(AND(Formulaire!$H$21=Aéroports!$E413,--ISNUMBER(IFERROR(SEARCH(Formulaire!$H$22,$C413,1),""))=1),MAX(N$1:N412)+1,"")</f>
        <v/>
      </c>
      <c r="O413" s="68" t="str">
        <f>IF(AND(Formulaire!$H$27=Aéroports!$E413,--ISNUMBER(IFERROR(SEARCH(Formulaire!$H$28,$C413,1),""))=1),MAX(O$1:O412)+1,"")</f>
        <v/>
      </c>
      <c r="Q413" s="91" t="str">
        <f>IFERROR(INDEX($C$2:$C$5193,MATCH(ROWS(M$2:M413),M$2:M$5193,0)),"")</f>
        <v/>
      </c>
      <c r="R413" s="70" t="str">
        <f>IFERROR(INDEX($C$2:$C$5193,MATCH(ROWS(N$2:N413),N$2:N$5193,0)),"")</f>
        <v/>
      </c>
      <c r="S413" s="92" t="str">
        <f>IFERROR(INDEX($C$2:$C$5193,MATCH(ROWS(O$2:O413),O$2:O$5193,0)),"")</f>
        <v/>
      </c>
    </row>
    <row r="414" spans="1:19" x14ac:dyDescent="0.25">
      <c r="A414" s="69">
        <v>6293</v>
      </c>
      <c r="B414" s="69" t="s">
        <v>1180</v>
      </c>
      <c r="C414" s="69" t="s">
        <v>1181</v>
      </c>
      <c r="D414" s="69" t="s">
        <v>639</v>
      </c>
      <c r="E414" s="69" t="s">
        <v>22356</v>
      </c>
      <c r="F414" s="69" t="s">
        <v>1182</v>
      </c>
      <c r="G414" s="69" t="s">
        <v>1183</v>
      </c>
      <c r="H414" s="69">
        <v>-26.611699999999999</v>
      </c>
      <c r="I414" s="69">
        <v>118.548</v>
      </c>
      <c r="J414" s="69">
        <v>1713</v>
      </c>
      <c r="K414" s="69">
        <v>8</v>
      </c>
      <c r="L414" s="69">
        <f>COUNTIFS(Aéroports!$C$2:$C$5193,Aéroports!$C414,Aéroports!$D$2:$D$5193,Aéroports!$D414)</f>
        <v>1</v>
      </c>
      <c r="M414" s="69" t="str">
        <f>IF(AND(Formulaire!$H$15=Aéroports!$E414,--ISNUMBER(IFERROR(SEARCH(Formulaire!$H$16,$C414,1),""))=1),MAX(M$1:M413)+1,"")</f>
        <v/>
      </c>
      <c r="N414" s="69" t="str">
        <f>IF(AND(Formulaire!$H$21=Aéroports!$E414,--ISNUMBER(IFERROR(SEARCH(Formulaire!$H$22,$C414,1),""))=1),MAX(N$1:N413)+1,"")</f>
        <v/>
      </c>
      <c r="O414" s="69" t="str">
        <f>IF(AND(Formulaire!$H$27=Aéroports!$E414,--ISNUMBER(IFERROR(SEARCH(Formulaire!$H$28,$C414,1),""))=1),MAX(O$1:O413)+1,"")</f>
        <v/>
      </c>
      <c r="Q414" s="91" t="str">
        <f>IFERROR(INDEX($C$2:$C$5193,MATCH(ROWS(M$2:M414),M$2:M$5193,0)),"")</f>
        <v/>
      </c>
      <c r="R414" s="70" t="str">
        <f>IFERROR(INDEX($C$2:$C$5193,MATCH(ROWS(N$2:N414),N$2:N$5193,0)),"")</f>
        <v/>
      </c>
      <c r="S414" s="92" t="str">
        <f>IFERROR(INDEX($C$2:$C$5193,MATCH(ROWS(O$2:O414),O$2:O$5193,0)),"")</f>
        <v/>
      </c>
    </row>
    <row r="415" spans="1:19" x14ac:dyDescent="0.25">
      <c r="A415" s="68">
        <v>3339</v>
      </c>
      <c r="B415" s="68" t="s">
        <v>1191</v>
      </c>
      <c r="C415" s="68" t="s">
        <v>1185</v>
      </c>
      <c r="D415" s="68" t="s">
        <v>639</v>
      </c>
      <c r="E415" s="68" t="s">
        <v>22356</v>
      </c>
      <c r="F415" s="68" t="s">
        <v>1192</v>
      </c>
      <c r="G415" s="68" t="s">
        <v>1193</v>
      </c>
      <c r="H415" s="68">
        <v>-37.673299999999998</v>
      </c>
      <c r="I415" s="68">
        <v>144.84299999999999</v>
      </c>
      <c r="J415" s="68">
        <v>434</v>
      </c>
      <c r="K415" s="68">
        <v>10</v>
      </c>
      <c r="L415" s="68">
        <f>COUNTIFS(Aéroports!$C$2:$C$5193,Aéroports!$C415,Aéroports!$D$2:$D$5193,Aéroports!$D415)</f>
        <v>1</v>
      </c>
      <c r="M415" s="68" t="str">
        <f>IF(AND(Formulaire!$H$15=Aéroports!$E415,--ISNUMBER(IFERROR(SEARCH(Formulaire!$H$16,$C415,1),""))=1),MAX(M$1:M414)+1,"")</f>
        <v/>
      </c>
      <c r="N415" s="68" t="str">
        <f>IF(AND(Formulaire!$H$21=Aéroports!$E415,--ISNUMBER(IFERROR(SEARCH(Formulaire!$H$22,$C415,1),""))=1),MAX(N$1:N414)+1,"")</f>
        <v/>
      </c>
      <c r="O415" s="68" t="str">
        <f>IF(AND(Formulaire!$H$27=Aéroports!$E415,--ISNUMBER(IFERROR(SEARCH(Formulaire!$H$28,$C415,1),""))=1),MAX(O$1:O414)+1,"")</f>
        <v/>
      </c>
      <c r="Q415" s="91" t="str">
        <f>IFERROR(INDEX($C$2:$C$5193,MATCH(ROWS(M$2:M415),M$2:M$5193,0)),"")</f>
        <v/>
      </c>
      <c r="R415" s="70" t="str">
        <f>IFERROR(INDEX($C$2:$C$5193,MATCH(ROWS(N$2:N415),N$2:N$5193,0)),"")</f>
        <v/>
      </c>
      <c r="S415" s="92" t="str">
        <f>IFERROR(INDEX($C$2:$C$5193,MATCH(ROWS(O$2:O415),O$2:O$5193,0)),"")</f>
        <v/>
      </c>
    </row>
    <row r="416" spans="1:19" x14ac:dyDescent="0.25">
      <c r="A416" s="69">
        <v>6294</v>
      </c>
      <c r="B416" s="69" t="s">
        <v>1194</v>
      </c>
      <c r="C416" s="69" t="s">
        <v>1195</v>
      </c>
      <c r="D416" s="69" t="s">
        <v>639</v>
      </c>
      <c r="E416" s="69" t="s">
        <v>22356</v>
      </c>
      <c r="F416" s="69" t="s">
        <v>1196</v>
      </c>
      <c r="G416" s="69" t="s">
        <v>1197</v>
      </c>
      <c r="H416" s="69">
        <v>-36.9086</v>
      </c>
      <c r="I416" s="69">
        <v>149.90100000000001</v>
      </c>
      <c r="J416" s="69">
        <v>7</v>
      </c>
      <c r="K416" s="69">
        <v>10</v>
      </c>
      <c r="L416" s="69">
        <f>COUNTIFS(Aéroports!$C$2:$C$5193,Aéroports!$C416,Aéroports!$D$2:$D$5193,Aéroports!$D416)</f>
        <v>1</v>
      </c>
      <c r="M416" s="69" t="str">
        <f>IF(AND(Formulaire!$H$15=Aéroports!$E416,--ISNUMBER(IFERROR(SEARCH(Formulaire!$H$16,$C416,1),""))=1),MAX(M$1:M415)+1,"")</f>
        <v/>
      </c>
      <c r="N416" s="69" t="str">
        <f>IF(AND(Formulaire!$H$21=Aéroports!$E416,--ISNUMBER(IFERROR(SEARCH(Formulaire!$H$22,$C416,1),""))=1),MAX(N$1:N415)+1,"")</f>
        <v/>
      </c>
      <c r="O416" s="69" t="str">
        <f>IF(AND(Formulaire!$H$27=Aéroports!$E416,--ISNUMBER(IFERROR(SEARCH(Formulaire!$H$28,$C416,1),""))=1),MAX(O$1:O415)+1,"")</f>
        <v/>
      </c>
      <c r="Q416" s="91" t="str">
        <f>IFERROR(INDEX($C$2:$C$5193,MATCH(ROWS(M$2:M416),M$2:M$5193,0)),"")</f>
        <v/>
      </c>
      <c r="R416" s="70" t="str">
        <f>IFERROR(INDEX($C$2:$C$5193,MATCH(ROWS(N$2:N416),N$2:N$5193,0)),"")</f>
        <v/>
      </c>
      <c r="S416" s="92" t="str">
        <f>IFERROR(INDEX($C$2:$C$5193,MATCH(ROWS(O$2:O416),O$2:O$5193,0)),"")</f>
        <v/>
      </c>
    </row>
    <row r="417" spans="1:19" x14ac:dyDescent="0.25">
      <c r="A417" s="68">
        <v>6298</v>
      </c>
      <c r="B417" s="68" t="s">
        <v>1198</v>
      </c>
      <c r="C417" s="68" t="s">
        <v>1199</v>
      </c>
      <c r="D417" s="68" t="s">
        <v>639</v>
      </c>
      <c r="E417" s="68" t="s">
        <v>22356</v>
      </c>
      <c r="F417" s="68" t="s">
        <v>1200</v>
      </c>
      <c r="G417" s="68" t="s">
        <v>1201</v>
      </c>
      <c r="H417" s="68">
        <v>-34.229199999999999</v>
      </c>
      <c r="I417" s="68">
        <v>142.08600000000001</v>
      </c>
      <c r="J417" s="68">
        <v>167</v>
      </c>
      <c r="K417" s="68">
        <v>10</v>
      </c>
      <c r="L417" s="68">
        <f>COUNTIFS(Aéroports!$C$2:$C$5193,Aéroports!$C417,Aéroports!$D$2:$D$5193,Aéroports!$D417)</f>
        <v>1</v>
      </c>
      <c r="M417" s="68" t="str">
        <f>IF(AND(Formulaire!$H$15=Aéroports!$E417,--ISNUMBER(IFERROR(SEARCH(Formulaire!$H$16,$C417,1),""))=1),MAX(M$1:M416)+1,"")</f>
        <v/>
      </c>
      <c r="N417" s="68" t="str">
        <f>IF(AND(Formulaire!$H$21=Aéroports!$E417,--ISNUMBER(IFERROR(SEARCH(Formulaire!$H$22,$C417,1),""))=1),MAX(N$1:N416)+1,"")</f>
        <v/>
      </c>
      <c r="O417" s="68" t="str">
        <f>IF(AND(Formulaire!$H$27=Aéroports!$E417,--ISNUMBER(IFERROR(SEARCH(Formulaire!$H$28,$C417,1),""))=1),MAX(O$1:O416)+1,"")</f>
        <v/>
      </c>
      <c r="Q417" s="91" t="str">
        <f>IFERROR(INDEX($C$2:$C$5193,MATCH(ROWS(M$2:M417),M$2:M$5193,0)),"")</f>
        <v/>
      </c>
      <c r="R417" s="70" t="str">
        <f>IFERROR(INDEX($C$2:$C$5193,MATCH(ROWS(N$2:N417),N$2:N$5193,0)),"")</f>
        <v/>
      </c>
      <c r="S417" s="92" t="str">
        <f>IFERROR(INDEX($C$2:$C$5193,MATCH(ROWS(O$2:O417),O$2:O$5193,0)),"")</f>
        <v/>
      </c>
    </row>
    <row r="418" spans="1:19" x14ac:dyDescent="0.25">
      <c r="A418" s="69">
        <v>6295</v>
      </c>
      <c r="B418" s="69" t="s">
        <v>1202</v>
      </c>
      <c r="C418" s="69" t="s">
        <v>1203</v>
      </c>
      <c r="D418" s="69" t="s">
        <v>639</v>
      </c>
      <c r="E418" s="69" t="s">
        <v>22356</v>
      </c>
      <c r="F418" s="69" t="s">
        <v>1204</v>
      </c>
      <c r="G418" s="69" t="s">
        <v>1205</v>
      </c>
      <c r="H418" s="69">
        <v>-12.0944</v>
      </c>
      <c r="I418" s="69">
        <v>134.89400000000001</v>
      </c>
      <c r="J418" s="69">
        <v>53</v>
      </c>
      <c r="K418" s="69">
        <v>9.5</v>
      </c>
      <c r="L418" s="69">
        <f>COUNTIFS(Aéroports!$C$2:$C$5193,Aéroports!$C418,Aéroports!$D$2:$D$5193,Aéroports!$D418)</f>
        <v>1</v>
      </c>
      <c r="M418" s="69" t="str">
        <f>IF(AND(Formulaire!$H$15=Aéroports!$E418,--ISNUMBER(IFERROR(SEARCH(Formulaire!$H$16,$C418,1),""))=1),MAX(M$1:M417)+1,"")</f>
        <v/>
      </c>
      <c r="N418" s="69" t="str">
        <f>IF(AND(Formulaire!$H$21=Aéroports!$E418,--ISNUMBER(IFERROR(SEARCH(Formulaire!$H$22,$C418,1),""))=1),MAX(N$1:N417)+1,"")</f>
        <v/>
      </c>
      <c r="O418" s="69" t="str">
        <f>IF(AND(Formulaire!$H$27=Aéroports!$E418,--ISNUMBER(IFERROR(SEARCH(Formulaire!$H$28,$C418,1),""))=1),MAX(O$1:O417)+1,"")</f>
        <v/>
      </c>
      <c r="Q418" s="91" t="str">
        <f>IFERROR(INDEX($C$2:$C$5193,MATCH(ROWS(M$2:M418),M$2:M$5193,0)),"")</f>
        <v/>
      </c>
      <c r="R418" s="70" t="str">
        <f>IFERROR(INDEX($C$2:$C$5193,MATCH(ROWS(N$2:N418),N$2:N$5193,0)),"")</f>
        <v/>
      </c>
      <c r="S418" s="92" t="str">
        <f>IFERROR(INDEX($C$2:$C$5193,MATCH(ROWS(O$2:O418),O$2:O$5193,0)),"")</f>
        <v/>
      </c>
    </row>
    <row r="419" spans="1:19" x14ac:dyDescent="0.25">
      <c r="A419" s="68">
        <v>8831</v>
      </c>
      <c r="B419" s="68" t="s">
        <v>1206</v>
      </c>
      <c r="C419" s="68" t="s">
        <v>1207</v>
      </c>
      <c r="D419" s="68" t="s">
        <v>639</v>
      </c>
      <c r="E419" s="68" t="s">
        <v>22356</v>
      </c>
      <c r="F419" s="68" t="s">
        <v>1208</v>
      </c>
      <c r="G419" s="68" t="s">
        <v>1209</v>
      </c>
      <c r="H419" s="68">
        <v>-28.099399999999999</v>
      </c>
      <c r="I419" s="68">
        <v>140.197</v>
      </c>
      <c r="J419" s="68">
        <v>143</v>
      </c>
      <c r="K419" s="68">
        <v>9.5</v>
      </c>
      <c r="L419" s="68">
        <f>COUNTIFS(Aéroports!$C$2:$C$5193,Aéroports!$C419,Aéroports!$D$2:$D$5193,Aéroports!$D419)</f>
        <v>1</v>
      </c>
      <c r="M419" s="68" t="str">
        <f>IF(AND(Formulaire!$H$15=Aéroports!$E419,--ISNUMBER(IFERROR(SEARCH(Formulaire!$H$16,$C419,1),""))=1),MAX(M$1:M418)+1,"")</f>
        <v/>
      </c>
      <c r="N419" s="68" t="str">
        <f>IF(AND(Formulaire!$H$21=Aéroports!$E419,--ISNUMBER(IFERROR(SEARCH(Formulaire!$H$22,$C419,1),""))=1),MAX(N$1:N418)+1,"")</f>
        <v/>
      </c>
      <c r="O419" s="68" t="str">
        <f>IF(AND(Formulaire!$H$27=Aéroports!$E419,--ISNUMBER(IFERROR(SEARCH(Formulaire!$H$28,$C419,1),""))=1),MAX(O$1:O418)+1,"")</f>
        <v/>
      </c>
      <c r="Q419" s="91" t="str">
        <f>IFERROR(INDEX($C$2:$C$5193,MATCH(ROWS(M$2:M419),M$2:M$5193,0)),"")</f>
        <v/>
      </c>
      <c r="R419" s="70" t="str">
        <f>IFERROR(INDEX($C$2:$C$5193,MATCH(ROWS(N$2:N419),N$2:N$5193,0)),"")</f>
        <v/>
      </c>
      <c r="S419" s="92" t="str">
        <f>IFERROR(INDEX($C$2:$C$5193,MATCH(ROWS(O$2:O419),O$2:O$5193,0)),"")</f>
        <v/>
      </c>
    </row>
    <row r="420" spans="1:19" x14ac:dyDescent="0.25">
      <c r="A420" s="69">
        <v>6301</v>
      </c>
      <c r="B420" s="69" t="s">
        <v>1210</v>
      </c>
      <c r="C420" s="69" t="s">
        <v>1211</v>
      </c>
      <c r="D420" s="69" t="s">
        <v>639</v>
      </c>
      <c r="E420" s="69" t="s">
        <v>22356</v>
      </c>
      <c r="F420" s="69" t="s">
        <v>1212</v>
      </c>
      <c r="G420" s="69" t="s">
        <v>1213</v>
      </c>
      <c r="H420" s="69">
        <v>-22.0578</v>
      </c>
      <c r="I420" s="69">
        <v>148.077</v>
      </c>
      <c r="J420" s="69">
        <v>770</v>
      </c>
      <c r="K420" s="69">
        <v>10</v>
      </c>
      <c r="L420" s="69">
        <f>COUNTIFS(Aéroports!$C$2:$C$5193,Aéroports!$C420,Aéroports!$D$2:$D$5193,Aéroports!$D420)</f>
        <v>1</v>
      </c>
      <c r="M420" s="69" t="str">
        <f>IF(AND(Formulaire!$H$15=Aéroports!$E420,--ISNUMBER(IFERROR(SEARCH(Formulaire!$H$16,$C420,1),""))=1),MAX(M$1:M419)+1,"")</f>
        <v/>
      </c>
      <c r="N420" s="69" t="str">
        <f>IF(AND(Formulaire!$H$21=Aéroports!$E420,--ISNUMBER(IFERROR(SEARCH(Formulaire!$H$22,$C420,1),""))=1),MAX(N$1:N419)+1,"")</f>
        <v/>
      </c>
      <c r="O420" s="69" t="str">
        <f>IF(AND(Formulaire!$H$27=Aéroports!$E420,--ISNUMBER(IFERROR(SEARCH(Formulaire!$H$28,$C420,1),""))=1),MAX(O$1:O419)+1,"")</f>
        <v/>
      </c>
      <c r="Q420" s="91" t="str">
        <f>IFERROR(INDEX($C$2:$C$5193,MATCH(ROWS(M$2:M420),M$2:M$5193,0)),"")</f>
        <v/>
      </c>
      <c r="R420" s="70" t="str">
        <f>IFERROR(INDEX($C$2:$C$5193,MATCH(ROWS(N$2:N420),N$2:N$5193,0)),"")</f>
        <v/>
      </c>
      <c r="S420" s="92" t="str">
        <f>IFERROR(INDEX($C$2:$C$5193,MATCH(ROWS(O$2:O420),O$2:O$5193,0)),"")</f>
        <v/>
      </c>
    </row>
    <row r="421" spans="1:19" x14ac:dyDescent="0.25">
      <c r="A421" s="68">
        <v>6300</v>
      </c>
      <c r="B421" s="68" t="s">
        <v>1214</v>
      </c>
      <c r="C421" s="68" t="s">
        <v>1215</v>
      </c>
      <c r="D421" s="68" t="s">
        <v>639</v>
      </c>
      <c r="E421" s="68" t="s">
        <v>22356</v>
      </c>
      <c r="F421" s="68" t="s">
        <v>1216</v>
      </c>
      <c r="G421" s="68" t="s">
        <v>1217</v>
      </c>
      <c r="H421" s="68">
        <v>-29.498899999999999</v>
      </c>
      <c r="I421" s="68">
        <v>149.845</v>
      </c>
      <c r="J421" s="68">
        <v>701</v>
      </c>
      <c r="K421" s="68">
        <v>10</v>
      </c>
      <c r="L421" s="68">
        <f>COUNTIFS(Aéroports!$C$2:$C$5193,Aéroports!$C421,Aéroports!$D$2:$D$5193,Aéroports!$D421)</f>
        <v>1</v>
      </c>
      <c r="M421" s="68" t="str">
        <f>IF(AND(Formulaire!$H$15=Aéroports!$E421,--ISNUMBER(IFERROR(SEARCH(Formulaire!$H$16,$C421,1),""))=1),MAX(M$1:M420)+1,"")</f>
        <v/>
      </c>
      <c r="N421" s="68" t="str">
        <f>IF(AND(Formulaire!$H$21=Aéroports!$E421,--ISNUMBER(IFERROR(SEARCH(Formulaire!$H$22,$C421,1),""))=1),MAX(N$1:N420)+1,"")</f>
        <v/>
      </c>
      <c r="O421" s="68" t="str">
        <f>IF(AND(Formulaire!$H$27=Aéroports!$E421,--ISNUMBER(IFERROR(SEARCH(Formulaire!$H$28,$C421,1),""))=1),MAX(O$1:O420)+1,"")</f>
        <v/>
      </c>
      <c r="Q421" s="91" t="str">
        <f>IFERROR(INDEX($C$2:$C$5193,MATCH(ROWS(M$2:M421),M$2:M$5193,0)),"")</f>
        <v/>
      </c>
      <c r="R421" s="70" t="str">
        <f>IFERROR(INDEX($C$2:$C$5193,MATCH(ROWS(N$2:N421),N$2:N$5193,0)),"")</f>
        <v/>
      </c>
      <c r="S421" s="92" t="str">
        <f>IFERROR(INDEX($C$2:$C$5193,MATCH(ROWS(O$2:O421),O$2:O$5193,0)),"")</f>
        <v/>
      </c>
    </row>
    <row r="422" spans="1:19" x14ac:dyDescent="0.25">
      <c r="A422" s="69">
        <v>6304</v>
      </c>
      <c r="B422" s="69" t="s">
        <v>1218</v>
      </c>
      <c r="C422" s="69" t="s">
        <v>1219</v>
      </c>
      <c r="D422" s="69" t="s">
        <v>639</v>
      </c>
      <c r="E422" s="69" t="s">
        <v>22356</v>
      </c>
      <c r="F422" s="69" t="s">
        <v>1220</v>
      </c>
      <c r="G422" s="69" t="s">
        <v>1221</v>
      </c>
      <c r="H422" s="69">
        <v>-16.662500000000001</v>
      </c>
      <c r="I422" s="69">
        <v>139.178</v>
      </c>
      <c r="J422" s="69">
        <v>33</v>
      </c>
      <c r="K422" s="69">
        <v>10</v>
      </c>
      <c r="L422" s="69">
        <f>COUNTIFS(Aéroports!$C$2:$C$5193,Aéroports!$C422,Aéroports!$D$2:$D$5193,Aéroports!$D422)</f>
        <v>1</v>
      </c>
      <c r="M422" s="69" t="str">
        <f>IF(AND(Formulaire!$H$15=Aéroports!$E422,--ISNUMBER(IFERROR(SEARCH(Formulaire!$H$16,$C422,1),""))=1),MAX(M$1:M421)+1,"")</f>
        <v/>
      </c>
      <c r="N422" s="69" t="str">
        <f>IF(AND(Formulaire!$H$21=Aéroports!$E422,--ISNUMBER(IFERROR(SEARCH(Formulaire!$H$22,$C422,1),""))=1),MAX(N$1:N421)+1,"")</f>
        <v/>
      </c>
      <c r="O422" s="69" t="str">
        <f>IF(AND(Formulaire!$H$27=Aéroports!$E422,--ISNUMBER(IFERROR(SEARCH(Formulaire!$H$28,$C422,1),""))=1),MAX(O$1:O421)+1,"")</f>
        <v/>
      </c>
      <c r="Q422" s="91" t="str">
        <f>IFERROR(INDEX($C$2:$C$5193,MATCH(ROWS(M$2:M422),M$2:M$5193,0)),"")</f>
        <v/>
      </c>
      <c r="R422" s="70" t="str">
        <f>IFERROR(INDEX($C$2:$C$5193,MATCH(ROWS(N$2:N422),N$2:N$5193,0)),"")</f>
        <v/>
      </c>
      <c r="S422" s="92" t="str">
        <f>IFERROR(INDEX($C$2:$C$5193,MATCH(ROWS(O$2:O422),O$2:O$5193,0)),"")</f>
        <v/>
      </c>
    </row>
    <row r="423" spans="1:19" x14ac:dyDescent="0.25">
      <c r="A423" s="68">
        <v>6302</v>
      </c>
      <c r="B423" s="68" t="s">
        <v>1222</v>
      </c>
      <c r="C423" s="68" t="s">
        <v>1223</v>
      </c>
      <c r="D423" s="68" t="s">
        <v>639</v>
      </c>
      <c r="E423" s="68" t="s">
        <v>22356</v>
      </c>
      <c r="F423" s="68" t="s">
        <v>1224</v>
      </c>
      <c r="G423" s="68" t="s">
        <v>1225</v>
      </c>
      <c r="H423" s="68">
        <v>-35.897799999999997</v>
      </c>
      <c r="I423" s="68">
        <v>150.14400000000001</v>
      </c>
      <c r="J423" s="68">
        <v>14</v>
      </c>
      <c r="K423" s="68">
        <v>10</v>
      </c>
      <c r="L423" s="68">
        <f>COUNTIFS(Aéroports!$C$2:$C$5193,Aéroports!$C423,Aéroports!$D$2:$D$5193,Aéroports!$D423)</f>
        <v>1</v>
      </c>
      <c r="M423" s="68" t="str">
        <f>IF(AND(Formulaire!$H$15=Aéroports!$E423,--ISNUMBER(IFERROR(SEARCH(Formulaire!$H$16,$C423,1),""))=1),MAX(M$1:M422)+1,"")</f>
        <v/>
      </c>
      <c r="N423" s="68" t="str">
        <f>IF(AND(Formulaire!$H$21=Aéroports!$E423,--ISNUMBER(IFERROR(SEARCH(Formulaire!$H$22,$C423,1),""))=1),MAX(N$1:N422)+1,"")</f>
        <v/>
      </c>
      <c r="O423" s="68" t="str">
        <f>IF(AND(Formulaire!$H$27=Aéroports!$E423,--ISNUMBER(IFERROR(SEARCH(Formulaire!$H$28,$C423,1),""))=1),MAX(O$1:O422)+1,"")</f>
        <v/>
      </c>
      <c r="Q423" s="91" t="str">
        <f>IFERROR(INDEX($C$2:$C$5193,MATCH(ROWS(M$2:M423),M$2:M$5193,0)),"")</f>
        <v/>
      </c>
      <c r="R423" s="70" t="str">
        <f>IFERROR(INDEX($C$2:$C$5193,MATCH(ROWS(N$2:N423),N$2:N$5193,0)),"")</f>
        <v/>
      </c>
      <c r="S423" s="92" t="str">
        <f>IFERROR(INDEX($C$2:$C$5193,MATCH(ROWS(O$2:O423),O$2:O$5193,0)),"")</f>
        <v/>
      </c>
    </row>
    <row r="424" spans="1:19" x14ac:dyDescent="0.25">
      <c r="A424" s="69">
        <v>12031</v>
      </c>
      <c r="B424" s="69" t="s">
        <v>1226</v>
      </c>
      <c r="C424" s="69" t="s">
        <v>1227</v>
      </c>
      <c r="D424" s="69" t="s">
        <v>639</v>
      </c>
      <c r="E424" s="69" t="s">
        <v>22356</v>
      </c>
      <c r="F424" s="69" t="s">
        <v>1228</v>
      </c>
      <c r="G424" s="69" t="s">
        <v>1229</v>
      </c>
      <c r="H424" s="69">
        <v>-38.2072</v>
      </c>
      <c r="I424" s="69">
        <v>146.47</v>
      </c>
      <c r="J424" s="69">
        <v>180</v>
      </c>
      <c r="K424" s="69" t="s">
        <v>340</v>
      </c>
      <c r="L424" s="69">
        <f>COUNTIFS(Aéroports!$C$2:$C$5193,Aéroports!$C424,Aéroports!$D$2:$D$5193,Aéroports!$D424)</f>
        <v>1</v>
      </c>
      <c r="M424" s="69" t="str">
        <f>IF(AND(Formulaire!$H$15=Aéroports!$E424,--ISNUMBER(IFERROR(SEARCH(Formulaire!$H$16,$C424,1),""))=1),MAX(M$1:M423)+1,"")</f>
        <v/>
      </c>
      <c r="N424" s="69" t="str">
        <f>IF(AND(Formulaire!$H$21=Aéroports!$E424,--ISNUMBER(IFERROR(SEARCH(Formulaire!$H$22,$C424,1),""))=1),MAX(N$1:N423)+1,"")</f>
        <v/>
      </c>
      <c r="O424" s="69" t="str">
        <f>IF(AND(Formulaire!$H$27=Aéroports!$E424,--ISNUMBER(IFERROR(SEARCH(Formulaire!$H$28,$C424,1),""))=1),MAX(O$1:O423)+1,"")</f>
        <v/>
      </c>
      <c r="Q424" s="91" t="str">
        <f>IFERROR(INDEX($C$2:$C$5193,MATCH(ROWS(M$2:M424),M$2:M$5193,0)),"")</f>
        <v/>
      </c>
      <c r="R424" s="70" t="str">
        <f>IFERROR(INDEX($C$2:$C$5193,MATCH(ROWS(N$2:N424),N$2:N$5193,0)),"")</f>
        <v/>
      </c>
      <c r="S424" s="92" t="str">
        <f>IFERROR(INDEX($C$2:$C$5193,MATCH(ROWS(O$2:O424),O$2:O$5193,0)),"")</f>
        <v/>
      </c>
    </row>
    <row r="425" spans="1:19" x14ac:dyDescent="0.25">
      <c r="A425" s="68">
        <v>6303</v>
      </c>
      <c r="B425" s="68" t="s">
        <v>1230</v>
      </c>
      <c r="C425" s="68" t="s">
        <v>1231</v>
      </c>
      <c r="D425" s="68" t="s">
        <v>639</v>
      </c>
      <c r="E425" s="68" t="s">
        <v>22356</v>
      </c>
      <c r="F425" s="68" t="s">
        <v>1232</v>
      </c>
      <c r="G425" s="68" t="s">
        <v>1233</v>
      </c>
      <c r="H425" s="68">
        <v>-37.745600000000003</v>
      </c>
      <c r="I425" s="68">
        <v>140.785</v>
      </c>
      <c r="J425" s="68">
        <v>212</v>
      </c>
      <c r="K425" s="68">
        <v>9.5</v>
      </c>
      <c r="L425" s="68">
        <f>COUNTIFS(Aéroports!$C$2:$C$5193,Aéroports!$C425,Aéroports!$D$2:$D$5193,Aéroports!$D425)</f>
        <v>1</v>
      </c>
      <c r="M425" s="68" t="str">
        <f>IF(AND(Formulaire!$H$15=Aéroports!$E425,--ISNUMBER(IFERROR(SEARCH(Formulaire!$H$16,$C425,1),""))=1),MAX(M$1:M424)+1,"")</f>
        <v/>
      </c>
      <c r="N425" s="68" t="str">
        <f>IF(AND(Formulaire!$H$21=Aéroports!$E425,--ISNUMBER(IFERROR(SEARCH(Formulaire!$H$22,$C425,1),""))=1),MAX(N$1:N424)+1,"")</f>
        <v/>
      </c>
      <c r="O425" s="68" t="str">
        <f>IF(AND(Formulaire!$H$27=Aéroports!$E425,--ISNUMBER(IFERROR(SEARCH(Formulaire!$H$28,$C425,1),""))=1),MAX(O$1:O424)+1,"")</f>
        <v/>
      </c>
      <c r="Q425" s="91" t="str">
        <f>IFERROR(INDEX($C$2:$C$5193,MATCH(ROWS(M$2:M425),M$2:M$5193,0)),"")</f>
        <v/>
      </c>
      <c r="R425" s="70" t="str">
        <f>IFERROR(INDEX($C$2:$C$5193,MATCH(ROWS(N$2:N425),N$2:N$5193,0)),"")</f>
        <v/>
      </c>
      <c r="S425" s="92" t="str">
        <f>IFERROR(INDEX($C$2:$C$5193,MATCH(ROWS(O$2:O425),O$2:O$5193,0)),"")</f>
        <v/>
      </c>
    </row>
    <row r="426" spans="1:19" x14ac:dyDescent="0.25">
      <c r="A426" s="69">
        <v>6274</v>
      </c>
      <c r="B426" s="69" t="s">
        <v>1234</v>
      </c>
      <c r="C426" s="69" t="s">
        <v>1235</v>
      </c>
      <c r="D426" s="69" t="s">
        <v>639</v>
      </c>
      <c r="E426" s="69" t="s">
        <v>22356</v>
      </c>
      <c r="F426" s="69" t="s">
        <v>1236</v>
      </c>
      <c r="G426" s="69" t="s">
        <v>1237</v>
      </c>
      <c r="H426" s="69">
        <v>-37.047499999999999</v>
      </c>
      <c r="I426" s="69">
        <v>147.334</v>
      </c>
      <c r="J426" s="69">
        <v>4260</v>
      </c>
      <c r="K426" s="69">
        <v>10</v>
      </c>
      <c r="L426" s="69">
        <f>COUNTIFS(Aéroports!$C$2:$C$5193,Aéroports!$C426,Aéroports!$D$2:$D$5193,Aéroports!$D426)</f>
        <v>1</v>
      </c>
      <c r="M426" s="69" t="str">
        <f>IF(AND(Formulaire!$H$15=Aéroports!$E426,--ISNUMBER(IFERROR(SEARCH(Formulaire!$H$16,$C426,1),""))=1),MAX(M$1:M425)+1,"")</f>
        <v/>
      </c>
      <c r="N426" s="69" t="str">
        <f>IF(AND(Formulaire!$H$21=Aéroports!$E426,--ISNUMBER(IFERROR(SEARCH(Formulaire!$H$22,$C426,1),""))=1),MAX(N$1:N425)+1,"")</f>
        <v/>
      </c>
      <c r="O426" s="69" t="str">
        <f>IF(AND(Formulaire!$H$27=Aéroports!$E426,--ISNUMBER(IFERROR(SEARCH(Formulaire!$H$28,$C426,1),""))=1),MAX(O$1:O425)+1,"")</f>
        <v/>
      </c>
      <c r="Q426" s="91" t="str">
        <f>IFERROR(INDEX($C$2:$C$5193,MATCH(ROWS(M$2:M426),M$2:M$5193,0)),"")</f>
        <v/>
      </c>
      <c r="R426" s="70" t="str">
        <f>IFERROR(INDEX($C$2:$C$5193,MATCH(ROWS(N$2:N426),N$2:N$5193,0)),"")</f>
        <v/>
      </c>
      <c r="S426" s="92" t="str">
        <f>IFERROR(INDEX($C$2:$C$5193,MATCH(ROWS(O$2:O426),O$2:O$5193,0)),"")</f>
        <v/>
      </c>
    </row>
    <row r="427" spans="1:19" x14ac:dyDescent="0.25">
      <c r="A427" s="68">
        <v>3324</v>
      </c>
      <c r="B427" s="68" t="s">
        <v>1238</v>
      </c>
      <c r="C427" s="68" t="s">
        <v>1239</v>
      </c>
      <c r="D427" s="68" t="s">
        <v>639</v>
      </c>
      <c r="E427" s="68" t="s">
        <v>22356</v>
      </c>
      <c r="F427" s="68" t="s">
        <v>1240</v>
      </c>
      <c r="G427" s="68" t="s">
        <v>1241</v>
      </c>
      <c r="H427" s="68">
        <v>-20.663900000000002</v>
      </c>
      <c r="I427" s="68">
        <v>139.489</v>
      </c>
      <c r="J427" s="68">
        <v>1121</v>
      </c>
      <c r="K427" s="68">
        <v>10</v>
      </c>
      <c r="L427" s="68">
        <f>COUNTIFS(Aéroports!$C$2:$C$5193,Aéroports!$C427,Aéroports!$D$2:$D$5193,Aéroports!$D427)</f>
        <v>1</v>
      </c>
      <c r="M427" s="68" t="str">
        <f>IF(AND(Formulaire!$H$15=Aéroports!$E427,--ISNUMBER(IFERROR(SEARCH(Formulaire!$H$16,$C427,1),""))=1),MAX(M$1:M426)+1,"")</f>
        <v/>
      </c>
      <c r="N427" s="68" t="str">
        <f>IF(AND(Formulaire!$H$21=Aéroports!$E427,--ISNUMBER(IFERROR(SEARCH(Formulaire!$H$22,$C427,1),""))=1),MAX(N$1:N426)+1,"")</f>
        <v/>
      </c>
      <c r="O427" s="68" t="str">
        <f>IF(AND(Formulaire!$H$27=Aéroports!$E427,--ISNUMBER(IFERROR(SEARCH(Formulaire!$H$28,$C427,1),""))=1),MAX(O$1:O426)+1,"")</f>
        <v/>
      </c>
      <c r="Q427" s="91" t="str">
        <f>IFERROR(INDEX($C$2:$C$5193,MATCH(ROWS(M$2:M427),M$2:M$5193,0)),"")</f>
        <v/>
      </c>
      <c r="R427" s="70" t="str">
        <f>IFERROR(INDEX($C$2:$C$5193,MATCH(ROWS(N$2:N427),N$2:N$5193,0)),"")</f>
        <v/>
      </c>
      <c r="S427" s="92" t="str">
        <f>IFERROR(INDEX($C$2:$C$5193,MATCH(ROWS(O$2:O427),O$2:O$5193,0)),"")</f>
        <v/>
      </c>
    </row>
    <row r="428" spans="1:19" x14ac:dyDescent="0.25">
      <c r="A428" s="69">
        <v>6419</v>
      </c>
      <c r="B428" s="69" t="s">
        <v>1242</v>
      </c>
      <c r="C428" s="69" t="s">
        <v>1243</v>
      </c>
      <c r="D428" s="69" t="s">
        <v>639</v>
      </c>
      <c r="E428" s="69" t="s">
        <v>22356</v>
      </c>
      <c r="F428" s="69" t="s">
        <v>1244</v>
      </c>
      <c r="G428" s="69" t="s">
        <v>1245</v>
      </c>
      <c r="H428" s="69">
        <v>-27.2864</v>
      </c>
      <c r="I428" s="69">
        <v>120.55500000000001</v>
      </c>
      <c r="J428" s="69">
        <v>1792</v>
      </c>
      <c r="K428" s="69">
        <v>8</v>
      </c>
      <c r="L428" s="69">
        <f>COUNTIFS(Aéroports!$C$2:$C$5193,Aéroports!$C428,Aéroports!$D$2:$D$5193,Aéroports!$D428)</f>
        <v>1</v>
      </c>
      <c r="M428" s="69" t="str">
        <f>IF(AND(Formulaire!$H$15=Aéroports!$E428,--ISNUMBER(IFERROR(SEARCH(Formulaire!$H$16,$C428,1),""))=1),MAX(M$1:M427)+1,"")</f>
        <v/>
      </c>
      <c r="N428" s="69" t="str">
        <f>IF(AND(Formulaire!$H$21=Aéroports!$E428,--ISNUMBER(IFERROR(SEARCH(Formulaire!$H$22,$C428,1),""))=1),MAX(N$1:N427)+1,"")</f>
        <v/>
      </c>
      <c r="O428" s="69" t="str">
        <f>IF(AND(Formulaire!$H$27=Aéroports!$E428,--ISNUMBER(IFERROR(SEARCH(Formulaire!$H$28,$C428,1),""))=1),MAX(O$1:O427)+1,"")</f>
        <v/>
      </c>
      <c r="Q428" s="91" t="str">
        <f>IFERROR(INDEX($C$2:$C$5193,MATCH(ROWS(M$2:M428),M$2:M$5193,0)),"")</f>
        <v/>
      </c>
      <c r="R428" s="70" t="str">
        <f>IFERROR(INDEX($C$2:$C$5193,MATCH(ROWS(N$2:N428),N$2:N$5193,0)),"")</f>
        <v/>
      </c>
      <c r="S428" s="92" t="str">
        <f>IFERROR(INDEX($C$2:$C$5193,MATCH(ROWS(O$2:O428),O$2:O$5193,0)),"")</f>
        <v/>
      </c>
    </row>
    <row r="429" spans="1:19" x14ac:dyDescent="0.25">
      <c r="A429" s="68">
        <v>6299</v>
      </c>
      <c r="B429" s="68" t="s">
        <v>1246</v>
      </c>
      <c r="C429" s="68" t="s">
        <v>1247</v>
      </c>
      <c r="D429" s="68" t="s">
        <v>639</v>
      </c>
      <c r="E429" s="68" t="s">
        <v>22356</v>
      </c>
      <c r="F429" s="68" t="s">
        <v>1248</v>
      </c>
      <c r="G429" s="68" t="s">
        <v>1249</v>
      </c>
      <c r="H429" s="68">
        <v>-28.116099999999999</v>
      </c>
      <c r="I429" s="68">
        <v>117.842</v>
      </c>
      <c r="J429" s="68">
        <v>1354</v>
      </c>
      <c r="K429" s="68">
        <v>8</v>
      </c>
      <c r="L429" s="68">
        <f>COUNTIFS(Aéroports!$C$2:$C$5193,Aéroports!$C429,Aéroports!$D$2:$D$5193,Aéroports!$D429)</f>
        <v>1</v>
      </c>
      <c r="M429" s="68" t="str">
        <f>IF(AND(Formulaire!$H$15=Aéroports!$E429,--ISNUMBER(IFERROR(SEARCH(Formulaire!$H$16,$C429,1),""))=1),MAX(M$1:M428)+1,"")</f>
        <v/>
      </c>
      <c r="N429" s="68" t="str">
        <f>IF(AND(Formulaire!$H$21=Aéroports!$E429,--ISNUMBER(IFERROR(SEARCH(Formulaire!$H$22,$C429,1),""))=1),MAX(N$1:N428)+1,"")</f>
        <v/>
      </c>
      <c r="O429" s="68" t="str">
        <f>IF(AND(Formulaire!$H$27=Aéroports!$E429,--ISNUMBER(IFERROR(SEARCH(Formulaire!$H$28,$C429,1),""))=1),MAX(O$1:O428)+1,"")</f>
        <v/>
      </c>
      <c r="Q429" s="91" t="str">
        <f>IFERROR(INDEX($C$2:$C$5193,MATCH(ROWS(M$2:M429),M$2:M$5193,0)),"")</f>
        <v/>
      </c>
      <c r="R429" s="70" t="str">
        <f>IFERROR(INDEX($C$2:$C$5193,MATCH(ROWS(N$2:N429),N$2:N$5193,0)),"")</f>
        <v/>
      </c>
      <c r="S429" s="92" t="str">
        <f>IFERROR(INDEX($C$2:$C$5193,MATCH(ROWS(O$2:O429),O$2:O$5193,0)),"")</f>
        <v/>
      </c>
    </row>
    <row r="430" spans="1:19" x14ac:dyDescent="0.25">
      <c r="A430" s="69">
        <v>6808</v>
      </c>
      <c r="B430" s="69" t="s">
        <v>1250</v>
      </c>
      <c r="C430" s="69" t="s">
        <v>1251</v>
      </c>
      <c r="D430" s="69" t="s">
        <v>639</v>
      </c>
      <c r="E430" s="69" t="s">
        <v>22356</v>
      </c>
      <c r="F430" s="69" t="s">
        <v>1252</v>
      </c>
      <c r="G430" s="69" t="s">
        <v>1253</v>
      </c>
      <c r="H430" s="69">
        <v>-32.5625</v>
      </c>
      <c r="I430" s="69">
        <v>149.61099999999999</v>
      </c>
      <c r="J430" s="69">
        <v>1545</v>
      </c>
      <c r="K430" s="69">
        <v>10</v>
      </c>
      <c r="L430" s="69">
        <f>COUNTIFS(Aéroports!$C$2:$C$5193,Aéroports!$C430,Aéroports!$D$2:$D$5193,Aéroports!$D430)</f>
        <v>1</v>
      </c>
      <c r="M430" s="69" t="str">
        <f>IF(AND(Formulaire!$H$15=Aéroports!$E430,--ISNUMBER(IFERROR(SEARCH(Formulaire!$H$16,$C430,1),""))=1),MAX(M$1:M429)+1,"")</f>
        <v/>
      </c>
      <c r="N430" s="69" t="str">
        <f>IF(AND(Formulaire!$H$21=Aéroports!$E430,--ISNUMBER(IFERROR(SEARCH(Formulaire!$H$22,$C430,1),""))=1),MAX(N$1:N429)+1,"")</f>
        <v/>
      </c>
      <c r="O430" s="69" t="str">
        <f>IF(AND(Formulaire!$H$27=Aéroports!$E430,--ISNUMBER(IFERROR(SEARCH(Formulaire!$H$28,$C430,1),""))=1),MAX(O$1:O429)+1,"")</f>
        <v/>
      </c>
      <c r="Q430" s="91" t="str">
        <f>IFERROR(INDEX($C$2:$C$5193,MATCH(ROWS(M$2:M430),M$2:M$5193,0)),"")</f>
        <v/>
      </c>
      <c r="R430" s="70" t="str">
        <f>IFERROR(INDEX($C$2:$C$5193,MATCH(ROWS(N$2:N430),N$2:N$5193,0)),"")</f>
        <v/>
      </c>
      <c r="S430" s="92" t="str">
        <f>IFERROR(INDEX($C$2:$C$5193,MATCH(ROWS(O$2:O430),O$2:O$5193,0)),"")</f>
        <v/>
      </c>
    </row>
    <row r="431" spans="1:19" x14ac:dyDescent="0.25">
      <c r="A431" s="68">
        <v>6305</v>
      </c>
      <c r="B431" s="68" t="s">
        <v>1254</v>
      </c>
      <c r="C431" s="68" t="s">
        <v>1255</v>
      </c>
      <c r="D431" s="68" t="s">
        <v>639</v>
      </c>
      <c r="E431" s="68" t="s">
        <v>22356</v>
      </c>
      <c r="F431" s="68" t="s">
        <v>1256</v>
      </c>
      <c r="G431" s="68" t="s">
        <v>1257</v>
      </c>
      <c r="H431" s="68">
        <v>-9.9166699999999999</v>
      </c>
      <c r="I431" s="68">
        <v>144.05500000000001</v>
      </c>
      <c r="J431" s="68">
        <v>300</v>
      </c>
      <c r="K431" s="68">
        <v>10</v>
      </c>
      <c r="L431" s="68">
        <f>COUNTIFS(Aéroports!$C$2:$C$5193,Aéroports!$C431,Aéroports!$D$2:$D$5193,Aéroports!$D431)</f>
        <v>1</v>
      </c>
      <c r="M431" s="68" t="str">
        <f>IF(AND(Formulaire!$H$15=Aéroports!$E431,--ISNUMBER(IFERROR(SEARCH(Formulaire!$H$16,$C431,1),""))=1),MAX(M$1:M430)+1,"")</f>
        <v/>
      </c>
      <c r="N431" s="68" t="str">
        <f>IF(AND(Formulaire!$H$21=Aéroports!$E431,--ISNUMBER(IFERROR(SEARCH(Formulaire!$H$22,$C431,1),""))=1),MAX(N$1:N430)+1,"")</f>
        <v/>
      </c>
      <c r="O431" s="68" t="str">
        <f>IF(AND(Formulaire!$H$27=Aéroports!$E431,--ISNUMBER(IFERROR(SEARCH(Formulaire!$H$28,$C431,1),""))=1),MAX(O$1:O430)+1,"")</f>
        <v/>
      </c>
      <c r="Q431" s="91" t="str">
        <f>IFERROR(INDEX($C$2:$C$5193,MATCH(ROWS(M$2:M431),M$2:M$5193,0)),"")</f>
        <v/>
      </c>
      <c r="R431" s="70" t="str">
        <f>IFERROR(INDEX($C$2:$C$5193,MATCH(ROWS(N$2:N431),N$2:N$5193,0)),"")</f>
        <v/>
      </c>
      <c r="S431" s="92" t="str">
        <f>IFERROR(INDEX($C$2:$C$5193,MATCH(ROWS(O$2:O431),O$2:O$5193,0)),"")</f>
        <v/>
      </c>
    </row>
    <row r="432" spans="1:19" x14ac:dyDescent="0.25">
      <c r="A432" s="69">
        <v>6308</v>
      </c>
      <c r="B432" s="69" t="s">
        <v>1258</v>
      </c>
      <c r="C432" s="69" t="s">
        <v>1259</v>
      </c>
      <c r="D432" s="69" t="s">
        <v>639</v>
      </c>
      <c r="E432" s="69" t="s">
        <v>22356</v>
      </c>
      <c r="F432" s="69" t="s">
        <v>1260</v>
      </c>
      <c r="G432" s="69" t="s">
        <v>1261</v>
      </c>
      <c r="H432" s="69">
        <v>-30.319199999999999</v>
      </c>
      <c r="I432" s="69">
        <v>149.827</v>
      </c>
      <c r="J432" s="69">
        <v>788</v>
      </c>
      <c r="K432" s="69">
        <v>10</v>
      </c>
      <c r="L432" s="69">
        <f>COUNTIFS(Aéroports!$C$2:$C$5193,Aéroports!$C432,Aéroports!$D$2:$D$5193,Aéroports!$D432)</f>
        <v>1</v>
      </c>
      <c r="M432" s="69" t="str">
        <f>IF(AND(Formulaire!$H$15=Aéroports!$E432,--ISNUMBER(IFERROR(SEARCH(Formulaire!$H$16,$C432,1),""))=1),MAX(M$1:M431)+1,"")</f>
        <v/>
      </c>
      <c r="N432" s="69" t="str">
        <f>IF(AND(Formulaire!$H$21=Aéroports!$E432,--ISNUMBER(IFERROR(SEARCH(Formulaire!$H$22,$C432,1),""))=1),MAX(N$1:N431)+1,"")</f>
        <v/>
      </c>
      <c r="O432" s="69" t="str">
        <f>IF(AND(Formulaire!$H$27=Aéroports!$E432,--ISNUMBER(IFERROR(SEARCH(Formulaire!$H$28,$C432,1),""))=1),MAX(O$1:O431)+1,"")</f>
        <v/>
      </c>
      <c r="Q432" s="91" t="str">
        <f>IFERROR(INDEX($C$2:$C$5193,MATCH(ROWS(M$2:M432),M$2:M$5193,0)),"")</f>
        <v/>
      </c>
      <c r="R432" s="70" t="str">
        <f>IFERROR(INDEX($C$2:$C$5193,MATCH(ROWS(N$2:N432),N$2:N$5193,0)),"")</f>
        <v/>
      </c>
      <c r="S432" s="92" t="str">
        <f>IFERROR(INDEX($C$2:$C$5193,MATCH(ROWS(O$2:O432),O$2:O$5193,0)),"")</f>
        <v/>
      </c>
    </row>
    <row r="433" spans="1:19" x14ac:dyDescent="0.25">
      <c r="A433" s="68">
        <v>6307</v>
      </c>
      <c r="B433" s="68" t="s">
        <v>1262</v>
      </c>
      <c r="C433" s="68" t="s">
        <v>1263</v>
      </c>
      <c r="D433" s="68" t="s">
        <v>639</v>
      </c>
      <c r="E433" s="68" t="s">
        <v>22356</v>
      </c>
      <c r="F433" s="68" t="s">
        <v>1264</v>
      </c>
      <c r="G433" s="68" t="s">
        <v>1265</v>
      </c>
      <c r="H433" s="68">
        <v>-34.702199999999998</v>
      </c>
      <c r="I433" s="68">
        <v>146.512</v>
      </c>
      <c r="J433" s="68">
        <v>474</v>
      </c>
      <c r="K433" s="68">
        <v>10</v>
      </c>
      <c r="L433" s="68">
        <f>COUNTIFS(Aéroports!$C$2:$C$5193,Aéroports!$C433,Aéroports!$D$2:$D$5193,Aéroports!$D433)</f>
        <v>1</v>
      </c>
      <c r="M433" s="68" t="str">
        <f>IF(AND(Formulaire!$H$15=Aéroports!$E433,--ISNUMBER(IFERROR(SEARCH(Formulaire!$H$16,$C433,1),""))=1),MAX(M$1:M432)+1,"")</f>
        <v/>
      </c>
      <c r="N433" s="68" t="str">
        <f>IF(AND(Formulaire!$H$21=Aéroports!$E433,--ISNUMBER(IFERROR(SEARCH(Formulaire!$H$22,$C433,1),""))=1),MAX(N$1:N432)+1,"")</f>
        <v/>
      </c>
      <c r="O433" s="68" t="str">
        <f>IF(AND(Formulaire!$H$27=Aéroports!$E433,--ISNUMBER(IFERROR(SEARCH(Formulaire!$H$28,$C433,1),""))=1),MAX(O$1:O432)+1,"")</f>
        <v/>
      </c>
      <c r="Q433" s="91" t="str">
        <f>IFERROR(INDEX($C$2:$C$5193,MATCH(ROWS(M$2:M433),M$2:M$5193,0)),"")</f>
        <v/>
      </c>
      <c r="R433" s="70" t="str">
        <f>IFERROR(INDEX($C$2:$C$5193,MATCH(ROWS(N$2:N433),N$2:N$5193,0)),"")</f>
        <v/>
      </c>
      <c r="S433" s="92" t="str">
        <f>IFERROR(INDEX($C$2:$C$5193,MATCH(ROWS(O$2:O433),O$2:O$5193,0)),"")</f>
        <v/>
      </c>
    </row>
    <row r="434" spans="1:19" x14ac:dyDescent="0.25">
      <c r="A434" s="69">
        <v>12034</v>
      </c>
      <c r="B434" s="69" t="s">
        <v>1611</v>
      </c>
      <c r="C434" s="69" t="s">
        <v>22572</v>
      </c>
      <c r="D434" s="69" t="s">
        <v>639</v>
      </c>
      <c r="E434" s="69" t="s">
        <v>22356</v>
      </c>
      <c r="F434" s="69" t="s">
        <v>1612</v>
      </c>
      <c r="G434" s="69" t="s">
        <v>1613</v>
      </c>
      <c r="H434" s="69">
        <v>-32.214700000000001</v>
      </c>
      <c r="I434" s="69">
        <v>148.22499999999999</v>
      </c>
      <c r="J434" s="69">
        <v>782</v>
      </c>
      <c r="K434" s="69" t="s">
        <v>340</v>
      </c>
      <c r="L434" s="69">
        <f>COUNTIFS(Aéroports!$C$2:$C$5193,Aéroports!$C434,Aéroports!$D$2:$D$5193,Aéroports!$D434)</f>
        <v>1</v>
      </c>
      <c r="M434" s="69" t="str">
        <f>IF(AND(Formulaire!$H$15=Aéroports!$E434,--ISNUMBER(IFERROR(SEARCH(Formulaire!$H$16,$C434,1),""))=1),MAX(M$1:M433)+1,"")</f>
        <v/>
      </c>
      <c r="N434" s="69" t="str">
        <f>IF(AND(Formulaire!$H$21=Aéroports!$E434,--ISNUMBER(IFERROR(SEARCH(Formulaire!$H$22,$C434,1),""))=1),MAX(N$1:N433)+1,"")</f>
        <v/>
      </c>
      <c r="O434" s="69" t="str">
        <f>IF(AND(Formulaire!$H$27=Aéroports!$E434,--ISNUMBER(IFERROR(SEARCH(Formulaire!$H$28,$C434,1),""))=1),MAX(O$1:O433)+1,"")</f>
        <v/>
      </c>
      <c r="Q434" s="91" t="str">
        <f>IFERROR(INDEX($C$2:$C$5193,MATCH(ROWS(M$2:M434),M$2:M$5193,0)),"")</f>
        <v/>
      </c>
      <c r="R434" s="70" t="str">
        <f>IFERROR(INDEX($C$2:$C$5193,MATCH(ROWS(N$2:N434),N$2:N$5193,0)),"")</f>
        <v/>
      </c>
      <c r="S434" s="92" t="str">
        <f>IFERROR(INDEX($C$2:$C$5193,MATCH(ROWS(O$2:O434),O$2:O$5193,0)),"")</f>
        <v/>
      </c>
    </row>
    <row r="435" spans="1:19" x14ac:dyDescent="0.25">
      <c r="A435" s="68">
        <v>4320</v>
      </c>
      <c r="B435" s="68" t="s">
        <v>1266</v>
      </c>
      <c r="C435" s="68" t="s">
        <v>1267</v>
      </c>
      <c r="D435" s="68" t="s">
        <v>639</v>
      </c>
      <c r="E435" s="68" t="s">
        <v>22356</v>
      </c>
      <c r="F435" s="68" t="s">
        <v>1268</v>
      </c>
      <c r="G435" s="68" t="s">
        <v>1269</v>
      </c>
      <c r="H435" s="68">
        <v>-32.795000000000002</v>
      </c>
      <c r="I435" s="68">
        <v>151.834</v>
      </c>
      <c r="J435" s="68">
        <v>31</v>
      </c>
      <c r="K435" s="68">
        <v>10</v>
      </c>
      <c r="L435" s="68">
        <f>COUNTIFS(Aéroports!$C$2:$C$5193,Aéroports!$C435,Aéroports!$D$2:$D$5193,Aéroports!$D435)</f>
        <v>1</v>
      </c>
      <c r="M435" s="68" t="str">
        <f>IF(AND(Formulaire!$H$15=Aéroports!$E435,--ISNUMBER(IFERROR(SEARCH(Formulaire!$H$16,$C435,1),""))=1),MAX(M$1:M434)+1,"")</f>
        <v/>
      </c>
      <c r="N435" s="68" t="str">
        <f>IF(AND(Formulaire!$H$21=Aéroports!$E435,--ISNUMBER(IFERROR(SEARCH(Formulaire!$H$22,$C435,1),""))=1),MAX(N$1:N434)+1,"")</f>
        <v/>
      </c>
      <c r="O435" s="68" t="str">
        <f>IF(AND(Formulaire!$H$27=Aéroports!$E435,--ISNUMBER(IFERROR(SEARCH(Formulaire!$H$28,$C435,1),""))=1),MAX(O$1:O434)+1,"")</f>
        <v/>
      </c>
      <c r="Q435" s="91" t="str">
        <f>IFERROR(INDEX($C$2:$C$5193,MATCH(ROWS(M$2:M435),M$2:M$5193,0)),"")</f>
        <v/>
      </c>
      <c r="R435" s="70" t="str">
        <f>IFERROR(INDEX($C$2:$C$5193,MATCH(ROWS(N$2:N435),N$2:N$5193,0)),"")</f>
        <v/>
      </c>
      <c r="S435" s="92" t="str">
        <f>IFERROR(INDEX($C$2:$C$5193,MATCH(ROWS(O$2:O435),O$2:O$5193,0)),"")</f>
        <v/>
      </c>
    </row>
    <row r="436" spans="1:19" x14ac:dyDescent="0.25">
      <c r="A436" s="69">
        <v>6310</v>
      </c>
      <c r="B436" s="69" t="s">
        <v>1270</v>
      </c>
      <c r="C436" s="69" t="s">
        <v>1271</v>
      </c>
      <c r="D436" s="69" t="s">
        <v>639</v>
      </c>
      <c r="E436" s="69" t="s">
        <v>22356</v>
      </c>
      <c r="F436" s="69" t="s">
        <v>1272</v>
      </c>
      <c r="G436" s="69" t="s">
        <v>1273</v>
      </c>
      <c r="H436" s="69">
        <v>-23.4178</v>
      </c>
      <c r="I436" s="69">
        <v>119.803</v>
      </c>
      <c r="J436" s="69">
        <v>1724</v>
      </c>
      <c r="K436" s="69">
        <v>8</v>
      </c>
      <c r="L436" s="69">
        <f>COUNTIFS(Aéroports!$C$2:$C$5193,Aéroports!$C436,Aéroports!$D$2:$D$5193,Aéroports!$D436)</f>
        <v>1</v>
      </c>
      <c r="M436" s="69" t="str">
        <f>IF(AND(Formulaire!$H$15=Aéroports!$E436,--ISNUMBER(IFERROR(SEARCH(Formulaire!$H$16,$C436,1),""))=1),MAX(M$1:M435)+1,"")</f>
        <v/>
      </c>
      <c r="N436" s="69" t="str">
        <f>IF(AND(Formulaire!$H$21=Aéroports!$E436,--ISNUMBER(IFERROR(SEARCH(Formulaire!$H$22,$C436,1),""))=1),MAX(N$1:N435)+1,"")</f>
        <v/>
      </c>
      <c r="O436" s="69" t="str">
        <f>IF(AND(Formulaire!$H$27=Aéroports!$E436,--ISNUMBER(IFERROR(SEARCH(Formulaire!$H$28,$C436,1),""))=1),MAX(O$1:O435)+1,"")</f>
        <v/>
      </c>
      <c r="Q436" s="91" t="str">
        <f>IFERROR(INDEX($C$2:$C$5193,MATCH(ROWS(M$2:M436),M$2:M$5193,0)),"")</f>
        <v/>
      </c>
      <c r="R436" s="70" t="str">
        <f>IFERROR(INDEX($C$2:$C$5193,MATCH(ROWS(N$2:N436),N$2:N$5193,0)),"")</f>
        <v/>
      </c>
      <c r="S436" s="92" t="str">
        <f>IFERROR(INDEX($C$2:$C$5193,MATCH(ROWS(O$2:O436),O$2:O$5193,0)),"")</f>
        <v/>
      </c>
    </row>
    <row r="437" spans="1:19" x14ac:dyDescent="0.25">
      <c r="A437" s="68">
        <v>12033</v>
      </c>
      <c r="B437" s="68" t="s">
        <v>1617</v>
      </c>
      <c r="C437" s="68" t="s">
        <v>22574</v>
      </c>
      <c r="D437" s="68" t="s">
        <v>639</v>
      </c>
      <c r="E437" s="68" t="s">
        <v>22356</v>
      </c>
      <c r="F437" s="68" t="s">
        <v>1618</v>
      </c>
      <c r="G437" s="68" t="s">
        <v>1619</v>
      </c>
      <c r="H437" s="68">
        <v>-14.722799999999999</v>
      </c>
      <c r="I437" s="68">
        <v>134.74700000000001</v>
      </c>
      <c r="J437" s="68">
        <v>45</v>
      </c>
      <c r="K437" s="68" t="s">
        <v>340</v>
      </c>
      <c r="L437" s="68">
        <f>COUNTIFS(Aéroports!$C$2:$C$5193,Aéroports!$C437,Aéroports!$D$2:$D$5193,Aéroports!$D437)</f>
        <v>1</v>
      </c>
      <c r="M437" s="68" t="str">
        <f>IF(AND(Formulaire!$H$15=Aéroports!$E437,--ISNUMBER(IFERROR(SEARCH(Formulaire!$H$16,$C437,1),""))=1),MAX(M$1:M436)+1,"")</f>
        <v/>
      </c>
      <c r="N437" s="68" t="str">
        <f>IF(AND(Formulaire!$H$21=Aéroports!$E437,--ISNUMBER(IFERROR(SEARCH(Formulaire!$H$22,$C437,1),""))=1),MAX(N$1:N436)+1,"")</f>
        <v/>
      </c>
      <c r="O437" s="68" t="str">
        <f>IF(AND(Formulaire!$H$27=Aéroports!$E437,--ISNUMBER(IFERROR(SEARCH(Formulaire!$H$28,$C437,1),""))=1),MAX(O$1:O436)+1,"")</f>
        <v/>
      </c>
      <c r="Q437" s="91" t="str">
        <f>IFERROR(INDEX($C$2:$C$5193,MATCH(ROWS(M$2:M437),M$2:M$5193,0)),"")</f>
        <v/>
      </c>
      <c r="R437" s="70" t="str">
        <f>IFERROR(INDEX($C$2:$C$5193,MATCH(ROWS(N$2:N437),N$2:N$5193,0)),"")</f>
        <v/>
      </c>
      <c r="S437" s="92" t="str">
        <f>IFERROR(INDEX($C$2:$C$5193,MATCH(ROWS(O$2:O437),O$2:O$5193,0)),"")</f>
        <v/>
      </c>
    </row>
    <row r="438" spans="1:19" x14ac:dyDescent="0.25">
      <c r="A438" s="69">
        <v>6309</v>
      </c>
      <c r="B438" s="69" t="s">
        <v>1274</v>
      </c>
      <c r="C438" s="69" t="s">
        <v>1275</v>
      </c>
      <c r="D438" s="69" t="s">
        <v>639</v>
      </c>
      <c r="E438" s="69" t="s">
        <v>22356</v>
      </c>
      <c r="F438" s="69" t="s">
        <v>1276</v>
      </c>
      <c r="G438" s="69" t="s">
        <v>1277</v>
      </c>
      <c r="H438" s="69">
        <v>-17.684090000000001</v>
      </c>
      <c r="I438" s="69">
        <v>141.06970000000001</v>
      </c>
      <c r="J438" s="69">
        <v>73</v>
      </c>
      <c r="K438" s="69">
        <v>10</v>
      </c>
      <c r="L438" s="69">
        <f>COUNTIFS(Aéroports!$C$2:$C$5193,Aéroports!$C438,Aéroports!$D$2:$D$5193,Aéroports!$D438)</f>
        <v>1</v>
      </c>
      <c r="M438" s="69" t="str">
        <f>IF(AND(Formulaire!$H$15=Aéroports!$E438,--ISNUMBER(IFERROR(SEARCH(Formulaire!$H$16,$C438,1),""))=1),MAX(M$1:M437)+1,"")</f>
        <v/>
      </c>
      <c r="N438" s="69" t="str">
        <f>IF(AND(Formulaire!$H$21=Aéroports!$E438,--ISNUMBER(IFERROR(SEARCH(Formulaire!$H$22,$C438,1),""))=1),MAX(N$1:N437)+1,"")</f>
        <v/>
      </c>
      <c r="O438" s="69" t="str">
        <f>IF(AND(Formulaire!$H$27=Aéroports!$E438,--ISNUMBER(IFERROR(SEARCH(Formulaire!$H$28,$C438,1),""))=1),MAX(O$1:O437)+1,"")</f>
        <v/>
      </c>
      <c r="Q438" s="91" t="str">
        <f>IFERROR(INDEX($C$2:$C$5193,MATCH(ROWS(M$2:M438),M$2:M$5193,0)),"")</f>
        <v/>
      </c>
      <c r="R438" s="70" t="str">
        <f>IFERROR(INDEX($C$2:$C$5193,MATCH(ROWS(N$2:N438),N$2:N$5193,0)),"")</f>
        <v/>
      </c>
      <c r="S438" s="92" t="str">
        <f>IFERROR(INDEX($C$2:$C$5193,MATCH(ROWS(O$2:O438),O$2:O$5193,0)),"")</f>
        <v/>
      </c>
    </row>
    <row r="439" spans="1:19" x14ac:dyDescent="0.25">
      <c r="A439" s="68">
        <v>6899</v>
      </c>
      <c r="B439" s="68" t="s">
        <v>1278</v>
      </c>
      <c r="C439" s="68" t="s">
        <v>1279</v>
      </c>
      <c r="D439" s="68" t="s">
        <v>639</v>
      </c>
      <c r="E439" s="68" t="s">
        <v>22356</v>
      </c>
      <c r="F439" s="68" t="s">
        <v>1280</v>
      </c>
      <c r="G439" s="68" t="s">
        <v>1281</v>
      </c>
      <c r="H439" s="68">
        <v>-34.948900000000002</v>
      </c>
      <c r="I439" s="68">
        <v>150.53700000000001</v>
      </c>
      <c r="J439" s="68">
        <v>400</v>
      </c>
      <c r="K439" s="68">
        <v>10</v>
      </c>
      <c r="L439" s="68">
        <f>COUNTIFS(Aéroports!$C$2:$C$5193,Aéroports!$C439,Aéroports!$D$2:$D$5193,Aéroports!$D439)</f>
        <v>1</v>
      </c>
      <c r="M439" s="68" t="str">
        <f>IF(AND(Formulaire!$H$15=Aéroports!$E439,--ISNUMBER(IFERROR(SEARCH(Formulaire!$H$16,$C439,1),""))=1),MAX(M$1:M438)+1,"")</f>
        <v/>
      </c>
      <c r="N439" s="68" t="str">
        <f>IF(AND(Formulaire!$H$21=Aéroports!$E439,--ISNUMBER(IFERROR(SEARCH(Formulaire!$H$22,$C439,1),""))=1),MAX(N$1:N438)+1,"")</f>
        <v/>
      </c>
      <c r="O439" s="68" t="str">
        <f>IF(AND(Formulaire!$H$27=Aéroports!$E439,--ISNUMBER(IFERROR(SEARCH(Formulaire!$H$28,$C439,1),""))=1),MAX(O$1:O438)+1,"")</f>
        <v/>
      </c>
      <c r="Q439" s="91" t="str">
        <f>IFERROR(INDEX($C$2:$C$5193,MATCH(ROWS(M$2:M439),M$2:M$5193,0)),"")</f>
        <v/>
      </c>
      <c r="R439" s="70" t="str">
        <f>IFERROR(INDEX($C$2:$C$5193,MATCH(ROWS(N$2:N439),N$2:N$5193,0)),"")</f>
        <v/>
      </c>
      <c r="S439" s="92" t="str">
        <f>IFERROR(INDEX($C$2:$C$5193,MATCH(ROWS(O$2:O439),O$2:O$5193,0)),"")</f>
        <v/>
      </c>
    </row>
    <row r="440" spans="1:19" x14ac:dyDescent="0.25">
      <c r="A440" s="69">
        <v>6247</v>
      </c>
      <c r="B440" s="69" t="s">
        <v>1282</v>
      </c>
      <c r="C440" s="69" t="s">
        <v>1283</v>
      </c>
      <c r="D440" s="69" t="s">
        <v>639</v>
      </c>
      <c r="E440" s="69" t="s">
        <v>22356</v>
      </c>
      <c r="F440" s="69" t="s">
        <v>1284</v>
      </c>
      <c r="G440" s="69" t="s">
        <v>1285</v>
      </c>
      <c r="H440" s="69">
        <v>-27.4114</v>
      </c>
      <c r="I440" s="69">
        <v>151.73500000000001</v>
      </c>
      <c r="J440" s="69">
        <v>1335</v>
      </c>
      <c r="K440" s="69">
        <v>10</v>
      </c>
      <c r="L440" s="69">
        <f>COUNTIFS(Aéroports!$C$2:$C$5193,Aéroports!$C440,Aéroports!$D$2:$D$5193,Aéroports!$D440)</f>
        <v>1</v>
      </c>
      <c r="M440" s="69" t="str">
        <f>IF(AND(Formulaire!$H$15=Aéroports!$E440,--ISNUMBER(IFERROR(SEARCH(Formulaire!$H$16,$C440,1),""))=1),MAX(M$1:M439)+1,"")</f>
        <v/>
      </c>
      <c r="N440" s="69" t="str">
        <f>IF(AND(Formulaire!$H$21=Aéroports!$E440,--ISNUMBER(IFERROR(SEARCH(Formulaire!$H$22,$C440,1),""))=1),MAX(N$1:N439)+1,"")</f>
        <v/>
      </c>
      <c r="O440" s="69" t="str">
        <f>IF(AND(Formulaire!$H$27=Aéroports!$E440,--ISNUMBER(IFERROR(SEARCH(Formulaire!$H$28,$C440,1),""))=1),MAX(O$1:O439)+1,"")</f>
        <v/>
      </c>
      <c r="Q440" s="91" t="str">
        <f>IFERROR(INDEX($C$2:$C$5193,MATCH(ROWS(M$2:M440),M$2:M$5193,0)),"")</f>
        <v/>
      </c>
      <c r="R440" s="70" t="str">
        <f>IFERROR(INDEX($C$2:$C$5193,MATCH(ROWS(N$2:N440),N$2:N$5193,0)),"")</f>
        <v/>
      </c>
      <c r="S440" s="92" t="str">
        <f>IFERROR(INDEX($C$2:$C$5193,MATCH(ROWS(O$2:O440),O$2:O$5193,0)),"")</f>
        <v/>
      </c>
    </row>
    <row r="441" spans="1:19" x14ac:dyDescent="0.25">
      <c r="A441" s="68">
        <v>6311</v>
      </c>
      <c r="B441" s="68" t="s">
        <v>1286</v>
      </c>
      <c r="C441" s="68" t="s">
        <v>1287</v>
      </c>
      <c r="D441" s="68" t="s">
        <v>639</v>
      </c>
      <c r="E441" s="68" t="s">
        <v>22356</v>
      </c>
      <c r="F441" s="68" t="s">
        <v>1288</v>
      </c>
      <c r="G441" s="68" t="s">
        <v>1289</v>
      </c>
      <c r="H441" s="68">
        <v>-30.484999999999999</v>
      </c>
      <c r="I441" s="68">
        <v>136.87700000000001</v>
      </c>
      <c r="J441" s="68">
        <v>343</v>
      </c>
      <c r="K441" s="68">
        <v>9.5</v>
      </c>
      <c r="L441" s="68">
        <f>COUNTIFS(Aéroports!$C$2:$C$5193,Aéroports!$C441,Aéroports!$D$2:$D$5193,Aéroports!$D441)</f>
        <v>1</v>
      </c>
      <c r="M441" s="68" t="str">
        <f>IF(AND(Formulaire!$H$15=Aéroports!$E441,--ISNUMBER(IFERROR(SEARCH(Formulaire!$H$16,$C441,1),""))=1),MAX(M$1:M440)+1,"")</f>
        <v/>
      </c>
      <c r="N441" s="68" t="str">
        <f>IF(AND(Formulaire!$H$21=Aéroports!$E441,--ISNUMBER(IFERROR(SEARCH(Formulaire!$H$22,$C441,1),""))=1),MAX(N$1:N440)+1,"")</f>
        <v/>
      </c>
      <c r="O441" s="68" t="str">
        <f>IF(AND(Formulaire!$H$27=Aéroports!$E441,--ISNUMBER(IFERROR(SEARCH(Formulaire!$H$28,$C441,1),""))=1),MAX(O$1:O440)+1,"")</f>
        <v/>
      </c>
      <c r="Q441" s="91" t="str">
        <f>IFERROR(INDEX($C$2:$C$5193,MATCH(ROWS(M$2:M441),M$2:M$5193,0)),"")</f>
        <v/>
      </c>
      <c r="R441" s="70" t="str">
        <f>IFERROR(INDEX($C$2:$C$5193,MATCH(ROWS(N$2:N441),N$2:N$5193,0)),"")</f>
        <v/>
      </c>
      <c r="S441" s="92" t="str">
        <f>IFERROR(INDEX($C$2:$C$5193,MATCH(ROWS(O$2:O441),O$2:O$5193,0)),"")</f>
        <v/>
      </c>
    </row>
    <row r="442" spans="1:19" x14ac:dyDescent="0.25">
      <c r="A442" s="69">
        <v>8847</v>
      </c>
      <c r="B442" s="69" t="s">
        <v>1290</v>
      </c>
      <c r="C442" s="69" t="s">
        <v>1291</v>
      </c>
      <c r="D442" s="69" t="s">
        <v>639</v>
      </c>
      <c r="E442" s="69" t="s">
        <v>22356</v>
      </c>
      <c r="F442" s="69" t="s">
        <v>1292</v>
      </c>
      <c r="G442" s="69" t="s">
        <v>1293</v>
      </c>
      <c r="H442" s="69">
        <v>-21.668299999999999</v>
      </c>
      <c r="I442" s="69">
        <v>115.113</v>
      </c>
      <c r="J442" s="69">
        <v>7</v>
      </c>
      <c r="K442" s="69">
        <v>8</v>
      </c>
      <c r="L442" s="69">
        <f>COUNTIFS(Aéroports!$C$2:$C$5193,Aéroports!$C442,Aéroports!$D$2:$D$5193,Aéroports!$D442)</f>
        <v>1</v>
      </c>
      <c r="M442" s="69" t="str">
        <f>IF(AND(Formulaire!$H$15=Aéroports!$E442,--ISNUMBER(IFERROR(SEARCH(Formulaire!$H$16,$C442,1),""))=1),MAX(M$1:M441)+1,"")</f>
        <v/>
      </c>
      <c r="N442" s="69" t="str">
        <f>IF(AND(Formulaire!$H$21=Aéroports!$E442,--ISNUMBER(IFERROR(SEARCH(Formulaire!$H$22,$C442,1),""))=1),MAX(N$1:N441)+1,"")</f>
        <v/>
      </c>
      <c r="O442" s="69" t="str">
        <f>IF(AND(Formulaire!$H$27=Aéroports!$E442,--ISNUMBER(IFERROR(SEARCH(Formulaire!$H$28,$C442,1),""))=1),MAX(O$1:O441)+1,"")</f>
        <v/>
      </c>
      <c r="Q442" s="91" t="str">
        <f>IFERROR(INDEX($C$2:$C$5193,MATCH(ROWS(M$2:M442),M$2:M$5193,0)),"")</f>
        <v/>
      </c>
      <c r="R442" s="70" t="str">
        <f>IFERROR(INDEX($C$2:$C$5193,MATCH(ROWS(N$2:N442),N$2:N$5193,0)),"")</f>
        <v/>
      </c>
      <c r="S442" s="92" t="str">
        <f>IFERROR(INDEX($C$2:$C$5193,MATCH(ROWS(O$2:O442),O$2:O$5193,0)),"")</f>
        <v/>
      </c>
    </row>
    <row r="443" spans="1:19" x14ac:dyDescent="0.25">
      <c r="A443" s="68">
        <v>6793</v>
      </c>
      <c r="B443" s="68" t="s">
        <v>1294</v>
      </c>
      <c r="C443" s="68" t="s">
        <v>1295</v>
      </c>
      <c r="D443" s="68" t="s">
        <v>639</v>
      </c>
      <c r="E443" s="68" t="s">
        <v>22356</v>
      </c>
      <c r="F443" s="68" t="s">
        <v>1296</v>
      </c>
      <c r="G443" s="68" t="s">
        <v>1297</v>
      </c>
      <c r="H443" s="68">
        <v>-33.381700000000002</v>
      </c>
      <c r="I443" s="68">
        <v>149.13300000000001</v>
      </c>
      <c r="J443" s="68">
        <v>3115</v>
      </c>
      <c r="K443" s="68">
        <v>10</v>
      </c>
      <c r="L443" s="68">
        <f>COUNTIFS(Aéroports!$C$2:$C$5193,Aéroports!$C443,Aéroports!$D$2:$D$5193,Aéroports!$D443)</f>
        <v>1</v>
      </c>
      <c r="M443" s="68" t="str">
        <f>IF(AND(Formulaire!$H$15=Aéroports!$E443,--ISNUMBER(IFERROR(SEARCH(Formulaire!$H$16,$C443,1),""))=1),MAX(M$1:M442)+1,"")</f>
        <v/>
      </c>
      <c r="N443" s="68" t="str">
        <f>IF(AND(Formulaire!$H$21=Aéroports!$E443,--ISNUMBER(IFERROR(SEARCH(Formulaire!$H$22,$C443,1),""))=1),MAX(N$1:N442)+1,"")</f>
        <v/>
      </c>
      <c r="O443" s="68" t="str">
        <f>IF(AND(Formulaire!$H$27=Aéroports!$E443,--ISNUMBER(IFERROR(SEARCH(Formulaire!$H$28,$C443,1),""))=1),MAX(O$1:O442)+1,"")</f>
        <v/>
      </c>
      <c r="Q443" s="91" t="str">
        <f>IFERROR(INDEX($C$2:$C$5193,MATCH(ROWS(M$2:M443),M$2:M$5193,0)),"")</f>
        <v/>
      </c>
      <c r="R443" s="70" t="str">
        <f>IFERROR(INDEX($C$2:$C$5193,MATCH(ROWS(N$2:N443),N$2:N$5193,0)),"")</f>
        <v/>
      </c>
      <c r="S443" s="92" t="str">
        <f>IFERROR(INDEX($C$2:$C$5193,MATCH(ROWS(O$2:O443),O$2:O$5193,0)),"")</f>
        <v/>
      </c>
    </row>
    <row r="444" spans="1:19" x14ac:dyDescent="0.25">
      <c r="A444" s="69">
        <v>6313</v>
      </c>
      <c r="B444" s="69" t="s">
        <v>1298</v>
      </c>
      <c r="C444" s="69" t="s">
        <v>1299</v>
      </c>
      <c r="D444" s="69" t="s">
        <v>639</v>
      </c>
      <c r="E444" s="69" t="s">
        <v>22356</v>
      </c>
      <c r="F444" s="69" t="s">
        <v>1300</v>
      </c>
      <c r="G444" s="69" t="s">
        <v>1301</v>
      </c>
      <c r="H444" s="69">
        <v>-18.755299999999998</v>
      </c>
      <c r="I444" s="69">
        <v>146.58099999999999</v>
      </c>
      <c r="J444" s="69">
        <v>28</v>
      </c>
      <c r="K444" s="69">
        <v>10</v>
      </c>
      <c r="L444" s="69">
        <f>COUNTIFS(Aéroports!$C$2:$C$5193,Aéroports!$C444,Aéroports!$D$2:$D$5193,Aéroports!$D444)</f>
        <v>1</v>
      </c>
      <c r="M444" s="69" t="str">
        <f>IF(AND(Formulaire!$H$15=Aéroports!$E444,--ISNUMBER(IFERROR(SEARCH(Formulaire!$H$16,$C444,1),""))=1),MAX(M$1:M443)+1,"")</f>
        <v/>
      </c>
      <c r="N444" s="69" t="str">
        <f>IF(AND(Formulaire!$H$21=Aéroports!$E444,--ISNUMBER(IFERROR(SEARCH(Formulaire!$H$22,$C444,1),""))=1),MAX(N$1:N443)+1,"")</f>
        <v/>
      </c>
      <c r="O444" s="69" t="str">
        <f>IF(AND(Formulaire!$H$27=Aéroports!$E444,--ISNUMBER(IFERROR(SEARCH(Formulaire!$H$28,$C444,1),""))=1),MAX(O$1:O443)+1,"")</f>
        <v/>
      </c>
      <c r="Q444" s="91" t="str">
        <f>IFERROR(INDEX($C$2:$C$5193,MATCH(ROWS(M$2:M444),M$2:M$5193,0)),"")</f>
        <v/>
      </c>
      <c r="R444" s="70" t="str">
        <f>IFERROR(INDEX($C$2:$C$5193,MATCH(ROWS(N$2:N444),N$2:N$5193,0)),"")</f>
        <v/>
      </c>
      <c r="S444" s="92" t="str">
        <f>IFERROR(INDEX($C$2:$C$5193,MATCH(ROWS(O$2:O444),O$2:O$5193,0)),"")</f>
        <v/>
      </c>
    </row>
    <row r="445" spans="1:19" x14ac:dyDescent="0.25">
      <c r="A445" s="68">
        <v>6314</v>
      </c>
      <c r="B445" s="68" t="s">
        <v>1302</v>
      </c>
      <c r="C445" s="68" t="s">
        <v>1303</v>
      </c>
      <c r="D445" s="68" t="s">
        <v>639</v>
      </c>
      <c r="E445" s="68" t="s">
        <v>22356</v>
      </c>
      <c r="F445" s="68" t="s">
        <v>1304</v>
      </c>
      <c r="G445" s="68" t="s">
        <v>1305</v>
      </c>
      <c r="H445" s="68">
        <v>-23.171099999999999</v>
      </c>
      <c r="I445" s="68">
        <v>117.745</v>
      </c>
      <c r="J445" s="68">
        <v>1406</v>
      </c>
      <c r="K445" s="68">
        <v>8</v>
      </c>
      <c r="L445" s="68">
        <f>COUNTIFS(Aéroports!$C$2:$C$5193,Aéroports!$C445,Aéroports!$D$2:$D$5193,Aéroports!$D445)</f>
        <v>1</v>
      </c>
      <c r="M445" s="68" t="str">
        <f>IF(AND(Formulaire!$H$15=Aéroports!$E445,--ISNUMBER(IFERROR(SEARCH(Formulaire!$H$16,$C445,1),""))=1),MAX(M$1:M444)+1,"")</f>
        <v/>
      </c>
      <c r="N445" s="68" t="str">
        <f>IF(AND(Formulaire!$H$21=Aéroports!$E445,--ISNUMBER(IFERROR(SEARCH(Formulaire!$H$22,$C445,1),""))=1),MAX(N$1:N444)+1,"")</f>
        <v/>
      </c>
      <c r="O445" s="68" t="str">
        <f>IF(AND(Formulaire!$H$27=Aéroports!$E445,--ISNUMBER(IFERROR(SEARCH(Formulaire!$H$28,$C445,1),""))=1),MAX(O$1:O444)+1,"")</f>
        <v/>
      </c>
      <c r="Q445" s="91" t="str">
        <f>IFERROR(INDEX($C$2:$C$5193,MATCH(ROWS(M$2:M445),M$2:M$5193,0)),"")</f>
        <v/>
      </c>
      <c r="R445" s="70" t="str">
        <f>IFERROR(INDEX($C$2:$C$5193,MATCH(ROWS(N$2:N445),N$2:N$5193,0)),"")</f>
        <v/>
      </c>
      <c r="S445" s="92" t="str">
        <f>IFERROR(INDEX($C$2:$C$5193,MATCH(ROWS(O$2:O445),O$2:O$5193,0)),"")</f>
        <v/>
      </c>
    </row>
    <row r="446" spans="1:19" x14ac:dyDescent="0.25">
      <c r="A446" s="69">
        <v>6317</v>
      </c>
      <c r="B446" s="69" t="s">
        <v>1306</v>
      </c>
      <c r="C446" s="69" t="s">
        <v>1307</v>
      </c>
      <c r="D446" s="69" t="s">
        <v>639</v>
      </c>
      <c r="E446" s="69" t="s">
        <v>22356</v>
      </c>
      <c r="F446" s="69" t="s">
        <v>1308</v>
      </c>
      <c r="G446" s="69" t="s">
        <v>1309</v>
      </c>
      <c r="H446" s="69">
        <v>-33.131399999999999</v>
      </c>
      <c r="I446" s="69">
        <v>148.239</v>
      </c>
      <c r="J446" s="69">
        <v>1069</v>
      </c>
      <c r="K446" s="69">
        <v>10</v>
      </c>
      <c r="L446" s="69">
        <f>COUNTIFS(Aéroports!$C$2:$C$5193,Aéroports!$C446,Aéroports!$D$2:$D$5193,Aéroports!$D446)</f>
        <v>1</v>
      </c>
      <c r="M446" s="69" t="str">
        <f>IF(AND(Formulaire!$H$15=Aéroports!$E446,--ISNUMBER(IFERROR(SEARCH(Formulaire!$H$16,$C446,1),""))=1),MAX(M$1:M445)+1,"")</f>
        <v/>
      </c>
      <c r="N446" s="69" t="str">
        <f>IF(AND(Formulaire!$H$21=Aéroports!$E446,--ISNUMBER(IFERROR(SEARCH(Formulaire!$H$22,$C446,1),""))=1),MAX(N$1:N445)+1,"")</f>
        <v/>
      </c>
      <c r="O446" s="69" t="str">
        <f>IF(AND(Formulaire!$H$27=Aéroports!$E446,--ISNUMBER(IFERROR(SEARCH(Formulaire!$H$28,$C446,1),""))=1),MAX(O$1:O445)+1,"")</f>
        <v/>
      </c>
      <c r="Q446" s="91" t="str">
        <f>IFERROR(INDEX($C$2:$C$5193,MATCH(ROWS(M$2:M446),M$2:M$5193,0)),"")</f>
        <v/>
      </c>
      <c r="R446" s="70" t="str">
        <f>IFERROR(INDEX($C$2:$C$5193,MATCH(ROWS(N$2:N446),N$2:N$5193,0)),"")</f>
        <v/>
      </c>
      <c r="S446" s="92" t="str">
        <f>IFERROR(INDEX($C$2:$C$5193,MATCH(ROWS(O$2:O446),O$2:O$5193,0)),"")</f>
        <v/>
      </c>
    </row>
    <row r="447" spans="1:19" x14ac:dyDescent="0.25">
      <c r="A447" s="68">
        <v>7782</v>
      </c>
      <c r="B447" s="68" t="s">
        <v>1310</v>
      </c>
      <c r="C447" s="68" t="s">
        <v>1311</v>
      </c>
      <c r="D447" s="68" t="s">
        <v>639</v>
      </c>
      <c r="E447" s="68" t="s">
        <v>22356</v>
      </c>
      <c r="F447" s="68" t="s">
        <v>1312</v>
      </c>
      <c r="G447" s="68" t="s">
        <v>1313</v>
      </c>
      <c r="H447" s="68">
        <v>-35.755850000000002</v>
      </c>
      <c r="I447" s="68">
        <v>137.96289999999999</v>
      </c>
      <c r="J447" s="68">
        <v>0</v>
      </c>
      <c r="K447" s="68">
        <v>9.5</v>
      </c>
      <c r="L447" s="68">
        <f>COUNTIFS(Aéroports!$C$2:$C$5193,Aéroports!$C447,Aéroports!$D$2:$D$5193,Aéroports!$D447)</f>
        <v>1</v>
      </c>
      <c r="M447" s="68" t="str">
        <f>IF(AND(Formulaire!$H$15=Aéroports!$E447,--ISNUMBER(IFERROR(SEARCH(Formulaire!$H$16,$C447,1),""))=1),MAX(M$1:M446)+1,"")</f>
        <v/>
      </c>
      <c r="N447" s="68" t="str">
        <f>IF(AND(Formulaire!$H$21=Aéroports!$E447,--ISNUMBER(IFERROR(SEARCH(Formulaire!$H$22,$C447,1),""))=1),MAX(N$1:N446)+1,"")</f>
        <v/>
      </c>
      <c r="O447" s="68" t="str">
        <f>IF(AND(Formulaire!$H$27=Aéroports!$E447,--ISNUMBER(IFERROR(SEARCH(Formulaire!$H$28,$C447,1),""))=1),MAX(O$1:O446)+1,"")</f>
        <v/>
      </c>
      <c r="Q447" s="91" t="str">
        <f>IFERROR(INDEX($C$2:$C$5193,MATCH(ROWS(M$2:M447),M$2:M$5193,0)),"")</f>
        <v/>
      </c>
      <c r="R447" s="70" t="str">
        <f>IFERROR(INDEX($C$2:$C$5193,MATCH(ROWS(N$2:N447),N$2:N$5193,0)),"")</f>
        <v/>
      </c>
      <c r="S447" s="92" t="str">
        <f>IFERROR(INDEX($C$2:$C$5193,MATCH(ROWS(O$2:O447),O$2:O$5193,0)),"")</f>
        <v/>
      </c>
    </row>
    <row r="448" spans="1:19" x14ac:dyDescent="0.25">
      <c r="A448" s="69">
        <v>3351</v>
      </c>
      <c r="B448" s="69" t="s">
        <v>1318</v>
      </c>
      <c r="C448" s="69" t="s">
        <v>1315</v>
      </c>
      <c r="D448" s="69" t="s">
        <v>639</v>
      </c>
      <c r="E448" s="69" t="s">
        <v>22356</v>
      </c>
      <c r="F448" s="69" t="s">
        <v>1319</v>
      </c>
      <c r="G448" s="69" t="s">
        <v>1320</v>
      </c>
      <c r="H448" s="69">
        <v>-31.940300000000001</v>
      </c>
      <c r="I448" s="69">
        <v>115.967</v>
      </c>
      <c r="J448" s="69">
        <v>67</v>
      </c>
      <c r="K448" s="69">
        <v>8</v>
      </c>
      <c r="L448" s="69">
        <f>COUNTIFS(Aéroports!$C$2:$C$5193,Aéroports!$C448,Aéroports!$D$2:$D$5193,Aéroports!$D448)</f>
        <v>1</v>
      </c>
      <c r="M448" s="69" t="str">
        <f>IF(AND(Formulaire!$H$15=Aéroports!$E448,--ISNUMBER(IFERROR(SEARCH(Formulaire!$H$16,$C448,1),""))=1),MAX(M$1:M447)+1,"")</f>
        <v/>
      </c>
      <c r="N448" s="69" t="str">
        <f>IF(AND(Formulaire!$H$21=Aéroports!$E448,--ISNUMBER(IFERROR(SEARCH(Formulaire!$H$22,$C448,1),""))=1),MAX(N$1:N447)+1,"")</f>
        <v/>
      </c>
      <c r="O448" s="69" t="str">
        <f>IF(AND(Formulaire!$H$27=Aéroports!$E448,--ISNUMBER(IFERROR(SEARCH(Formulaire!$H$28,$C448,1),""))=1),MAX(O$1:O447)+1,"")</f>
        <v/>
      </c>
      <c r="Q448" s="91" t="str">
        <f>IFERROR(INDEX($C$2:$C$5193,MATCH(ROWS(M$2:M448),M$2:M$5193,0)),"")</f>
        <v/>
      </c>
      <c r="R448" s="70" t="str">
        <f>IFERROR(INDEX($C$2:$C$5193,MATCH(ROWS(N$2:N448),N$2:N$5193,0)),"")</f>
        <v/>
      </c>
      <c r="S448" s="92" t="str">
        <f>IFERROR(INDEX($C$2:$C$5193,MATCH(ROWS(O$2:O448),O$2:O$5193,0)),"")</f>
        <v/>
      </c>
    </row>
    <row r="449" spans="1:19" x14ac:dyDescent="0.25">
      <c r="A449" s="68">
        <v>11031</v>
      </c>
      <c r="B449" s="68" t="s">
        <v>1321</v>
      </c>
      <c r="C449" s="68" t="s">
        <v>1322</v>
      </c>
      <c r="D449" s="68" t="s">
        <v>639</v>
      </c>
      <c r="E449" s="68" t="s">
        <v>22356</v>
      </c>
      <c r="F449" s="68" t="s">
        <v>1323</v>
      </c>
      <c r="G449" s="68" t="s">
        <v>1324</v>
      </c>
      <c r="H449" s="68">
        <v>-11.4025</v>
      </c>
      <c r="I449" s="68">
        <v>130.422</v>
      </c>
      <c r="J449" s="68">
        <v>90</v>
      </c>
      <c r="K449" s="68">
        <v>9.5</v>
      </c>
      <c r="L449" s="68">
        <f>COUNTIFS(Aéroports!$C$2:$C$5193,Aéroports!$C449,Aéroports!$D$2:$D$5193,Aéroports!$D449)</f>
        <v>1</v>
      </c>
      <c r="M449" s="68" t="str">
        <f>IF(AND(Formulaire!$H$15=Aéroports!$E449,--ISNUMBER(IFERROR(SEARCH(Formulaire!$H$16,$C449,1),""))=1),MAX(M$1:M448)+1,"")</f>
        <v/>
      </c>
      <c r="N449" s="68" t="str">
        <f>IF(AND(Formulaire!$H$21=Aéroports!$E449,--ISNUMBER(IFERROR(SEARCH(Formulaire!$H$22,$C449,1),""))=1),MAX(N$1:N448)+1,"")</f>
        <v/>
      </c>
      <c r="O449" s="68" t="str">
        <f>IF(AND(Formulaire!$H$27=Aéroports!$E449,--ISNUMBER(IFERROR(SEARCH(Formulaire!$H$28,$C449,1),""))=1),MAX(O$1:O448)+1,"")</f>
        <v/>
      </c>
      <c r="Q449" s="91" t="str">
        <f>IFERROR(INDEX($C$2:$C$5193,MATCH(ROWS(M$2:M449),M$2:M$5193,0)),"")</f>
        <v/>
      </c>
      <c r="R449" s="70" t="str">
        <f>IFERROR(INDEX($C$2:$C$5193,MATCH(ROWS(N$2:N449),N$2:N$5193,0)),"")</f>
        <v/>
      </c>
      <c r="S449" s="92" t="str">
        <f>IFERROR(INDEX($C$2:$C$5193,MATCH(ROWS(O$2:O449),O$2:O$5193,0)),"")</f>
        <v/>
      </c>
    </row>
    <row r="450" spans="1:19" x14ac:dyDescent="0.25">
      <c r="A450" s="69">
        <v>6319</v>
      </c>
      <c r="B450" s="69" t="s">
        <v>1325</v>
      </c>
      <c r="C450" s="69" t="s">
        <v>1326</v>
      </c>
      <c r="D450" s="69" t="s">
        <v>639</v>
      </c>
      <c r="E450" s="69" t="s">
        <v>22356</v>
      </c>
      <c r="F450" s="69" t="s">
        <v>1327</v>
      </c>
      <c r="G450" s="69" t="s">
        <v>1328</v>
      </c>
      <c r="H450" s="69">
        <v>-14.89645</v>
      </c>
      <c r="I450" s="69">
        <v>141.60910000000001</v>
      </c>
      <c r="J450" s="69">
        <v>10</v>
      </c>
      <c r="K450" s="69">
        <v>10</v>
      </c>
      <c r="L450" s="69">
        <f>COUNTIFS(Aéroports!$C$2:$C$5193,Aéroports!$C450,Aéroports!$D$2:$D$5193,Aéroports!$D450)</f>
        <v>1</v>
      </c>
      <c r="M450" s="69" t="str">
        <f>IF(AND(Formulaire!$H$15=Aéroports!$E450,--ISNUMBER(IFERROR(SEARCH(Formulaire!$H$16,$C450,1),""))=1),MAX(M$1:M449)+1,"")</f>
        <v/>
      </c>
      <c r="N450" s="69" t="str">
        <f>IF(AND(Formulaire!$H$21=Aéroports!$E450,--ISNUMBER(IFERROR(SEARCH(Formulaire!$H$22,$C450,1),""))=1),MAX(N$1:N449)+1,"")</f>
        <v/>
      </c>
      <c r="O450" s="69" t="str">
        <f>IF(AND(Formulaire!$H$27=Aéroports!$E450,--ISNUMBER(IFERROR(SEARCH(Formulaire!$H$28,$C450,1),""))=1),MAX(O$1:O449)+1,"")</f>
        <v/>
      </c>
      <c r="Q450" s="91" t="str">
        <f>IFERROR(INDEX($C$2:$C$5193,MATCH(ROWS(M$2:M450),M$2:M$5193,0)),"")</f>
        <v/>
      </c>
      <c r="R450" s="70" t="str">
        <f>IFERROR(INDEX($C$2:$C$5193,MATCH(ROWS(N$2:N450),N$2:N$5193,0)),"")</f>
        <v/>
      </c>
      <c r="S450" s="92" t="str">
        <f>IFERROR(INDEX($C$2:$C$5193,MATCH(ROWS(O$2:O450),O$2:O$5193,0)),"")</f>
        <v/>
      </c>
    </row>
    <row r="451" spans="1:19" x14ac:dyDescent="0.25">
      <c r="A451" s="68">
        <v>3349</v>
      </c>
      <c r="B451" s="68" t="s">
        <v>1329</v>
      </c>
      <c r="C451" s="68" t="s">
        <v>1330</v>
      </c>
      <c r="D451" s="68" t="s">
        <v>639</v>
      </c>
      <c r="E451" s="68" t="s">
        <v>22356</v>
      </c>
      <c r="F451" s="68" t="s">
        <v>1331</v>
      </c>
      <c r="G451" s="68" t="s">
        <v>1332</v>
      </c>
      <c r="H451" s="68">
        <v>-20.377800000000001</v>
      </c>
      <c r="I451" s="68">
        <v>118.626</v>
      </c>
      <c r="J451" s="68">
        <v>33</v>
      </c>
      <c r="K451" s="68">
        <v>8</v>
      </c>
      <c r="L451" s="68">
        <f>COUNTIFS(Aéroports!$C$2:$C$5193,Aéroports!$C451,Aéroports!$D$2:$D$5193,Aéroports!$D451)</f>
        <v>1</v>
      </c>
      <c r="M451" s="68" t="str">
        <f>IF(AND(Formulaire!$H$15=Aéroports!$E451,--ISNUMBER(IFERROR(SEARCH(Formulaire!$H$16,$C451,1),""))=1),MAX(M$1:M450)+1,"")</f>
        <v/>
      </c>
      <c r="N451" s="68" t="str">
        <f>IF(AND(Formulaire!$H$21=Aéroports!$E451,--ISNUMBER(IFERROR(SEARCH(Formulaire!$H$22,$C451,1),""))=1),MAX(N$1:N450)+1,"")</f>
        <v/>
      </c>
      <c r="O451" s="68" t="str">
        <f>IF(AND(Formulaire!$H$27=Aéroports!$E451,--ISNUMBER(IFERROR(SEARCH(Formulaire!$H$28,$C451,1),""))=1),MAX(O$1:O450)+1,"")</f>
        <v/>
      </c>
      <c r="Q451" s="91" t="str">
        <f>IFERROR(INDEX($C$2:$C$5193,MATCH(ROWS(M$2:M451),M$2:M$5193,0)),"")</f>
        <v/>
      </c>
      <c r="R451" s="70" t="str">
        <f>IFERROR(INDEX($C$2:$C$5193,MATCH(ROWS(N$2:N451),N$2:N$5193,0)),"")</f>
        <v/>
      </c>
      <c r="S451" s="92" t="str">
        <f>IFERROR(INDEX($C$2:$C$5193,MATCH(ROWS(O$2:O451),O$2:O$5193,0)),"")</f>
        <v/>
      </c>
    </row>
    <row r="452" spans="1:19" x14ac:dyDescent="0.25">
      <c r="A452" s="69">
        <v>6318</v>
      </c>
      <c r="B452" s="69" t="s">
        <v>1333</v>
      </c>
      <c r="C452" s="69" t="s">
        <v>1334</v>
      </c>
      <c r="D452" s="69" t="s">
        <v>639</v>
      </c>
      <c r="E452" s="69" t="s">
        <v>22356</v>
      </c>
      <c r="F452" s="69" t="s">
        <v>1335</v>
      </c>
      <c r="G452" s="69" t="s">
        <v>1336</v>
      </c>
      <c r="H452" s="69">
        <v>-34.6053</v>
      </c>
      <c r="I452" s="69">
        <v>135.88</v>
      </c>
      <c r="J452" s="69">
        <v>36</v>
      </c>
      <c r="K452" s="69">
        <v>9.5</v>
      </c>
      <c r="L452" s="69">
        <f>COUNTIFS(Aéroports!$C$2:$C$5193,Aéroports!$C452,Aéroports!$D$2:$D$5193,Aéroports!$D452)</f>
        <v>1</v>
      </c>
      <c r="M452" s="69" t="str">
        <f>IF(AND(Formulaire!$H$15=Aéroports!$E452,--ISNUMBER(IFERROR(SEARCH(Formulaire!$H$16,$C452,1),""))=1),MAX(M$1:M451)+1,"")</f>
        <v/>
      </c>
      <c r="N452" s="69" t="str">
        <f>IF(AND(Formulaire!$H$21=Aéroports!$E452,--ISNUMBER(IFERROR(SEARCH(Formulaire!$H$22,$C452,1),""))=1),MAX(N$1:N451)+1,"")</f>
        <v/>
      </c>
      <c r="O452" s="69" t="str">
        <f>IF(AND(Formulaire!$H$27=Aéroports!$E452,--ISNUMBER(IFERROR(SEARCH(Formulaire!$H$28,$C452,1),""))=1),MAX(O$1:O451)+1,"")</f>
        <v/>
      </c>
      <c r="Q452" s="91" t="str">
        <f>IFERROR(INDEX($C$2:$C$5193,MATCH(ROWS(M$2:M452),M$2:M$5193,0)),"")</f>
        <v/>
      </c>
      <c r="R452" s="70" t="str">
        <f>IFERROR(INDEX($C$2:$C$5193,MATCH(ROWS(N$2:N452),N$2:N$5193,0)),"")</f>
        <v/>
      </c>
      <c r="S452" s="92" t="str">
        <f>IFERROR(INDEX($C$2:$C$5193,MATCH(ROWS(O$2:O452),O$2:O$5193,0)),"")</f>
        <v/>
      </c>
    </row>
    <row r="453" spans="1:19" x14ac:dyDescent="0.25">
      <c r="A453" s="68">
        <v>6320</v>
      </c>
      <c r="B453" s="68" t="s">
        <v>1337</v>
      </c>
      <c r="C453" s="68" t="s">
        <v>1338</v>
      </c>
      <c r="D453" s="68" t="s">
        <v>639</v>
      </c>
      <c r="E453" s="68" t="s">
        <v>22356</v>
      </c>
      <c r="F453" s="68" t="s">
        <v>1339</v>
      </c>
      <c r="G453" s="68" t="s">
        <v>1340</v>
      </c>
      <c r="H453" s="68">
        <v>-31.4358</v>
      </c>
      <c r="I453" s="68">
        <v>152.863</v>
      </c>
      <c r="J453" s="68">
        <v>12</v>
      </c>
      <c r="K453" s="68">
        <v>10</v>
      </c>
      <c r="L453" s="68">
        <f>COUNTIFS(Aéroports!$C$2:$C$5193,Aéroports!$C453,Aéroports!$D$2:$D$5193,Aéroports!$D453)</f>
        <v>1</v>
      </c>
      <c r="M453" s="68" t="str">
        <f>IF(AND(Formulaire!$H$15=Aéroports!$E453,--ISNUMBER(IFERROR(SEARCH(Formulaire!$H$16,$C453,1),""))=1),MAX(M$1:M452)+1,"")</f>
        <v/>
      </c>
      <c r="N453" s="68" t="str">
        <f>IF(AND(Formulaire!$H$21=Aéroports!$E453,--ISNUMBER(IFERROR(SEARCH(Formulaire!$H$22,$C453,1),""))=1),MAX(N$1:N452)+1,"")</f>
        <v/>
      </c>
      <c r="O453" s="68" t="str">
        <f>IF(AND(Formulaire!$H$27=Aéroports!$E453,--ISNUMBER(IFERROR(SEARCH(Formulaire!$H$28,$C453,1),""))=1),MAX(O$1:O452)+1,"")</f>
        <v/>
      </c>
      <c r="Q453" s="91" t="str">
        <f>IFERROR(INDEX($C$2:$C$5193,MATCH(ROWS(M$2:M453),M$2:M$5193,0)),"")</f>
        <v/>
      </c>
      <c r="R453" s="70" t="str">
        <f>IFERROR(INDEX($C$2:$C$5193,MATCH(ROWS(N$2:N453),N$2:N$5193,0)),"")</f>
        <v/>
      </c>
      <c r="S453" s="92" t="str">
        <f>IFERROR(INDEX($C$2:$C$5193,MATCH(ROWS(O$2:O453),O$2:O$5193,0)),"")</f>
        <v/>
      </c>
    </row>
    <row r="454" spans="1:19" x14ac:dyDescent="0.25">
      <c r="A454" s="69">
        <v>12035</v>
      </c>
      <c r="B454" s="69" t="s">
        <v>1608</v>
      </c>
      <c r="C454" s="69" t="s">
        <v>22580</v>
      </c>
      <c r="D454" s="69" t="s">
        <v>639</v>
      </c>
      <c r="E454" s="69" t="s">
        <v>22356</v>
      </c>
      <c r="F454" s="69" t="s">
        <v>1609</v>
      </c>
      <c r="G454" s="69" t="s">
        <v>1610</v>
      </c>
      <c r="H454" s="69">
        <v>-33.238900000000001</v>
      </c>
      <c r="I454" s="69">
        <v>137.995</v>
      </c>
      <c r="J454" s="69">
        <v>40</v>
      </c>
      <c r="K454" s="69" t="s">
        <v>340</v>
      </c>
      <c r="L454" s="69">
        <f>COUNTIFS(Aéroports!$C$2:$C$5193,Aéroports!$C454,Aéroports!$D$2:$D$5193,Aéroports!$D454)</f>
        <v>1</v>
      </c>
      <c r="M454" s="69" t="str">
        <f>IF(AND(Formulaire!$H$15=Aéroports!$E454,--ISNUMBER(IFERROR(SEARCH(Formulaire!$H$16,$C454,1),""))=1),MAX(M$1:M453)+1,"")</f>
        <v/>
      </c>
      <c r="N454" s="69" t="str">
        <f>IF(AND(Formulaire!$H$21=Aéroports!$E454,--ISNUMBER(IFERROR(SEARCH(Formulaire!$H$22,$C454,1),""))=1),MAX(N$1:N453)+1,"")</f>
        <v/>
      </c>
      <c r="O454" s="69" t="str">
        <f>IF(AND(Formulaire!$H$27=Aéroports!$E454,--ISNUMBER(IFERROR(SEARCH(Formulaire!$H$28,$C454,1),""))=1),MAX(O$1:O453)+1,"")</f>
        <v/>
      </c>
      <c r="Q454" s="91" t="str">
        <f>IFERROR(INDEX($C$2:$C$5193,MATCH(ROWS(M$2:M454),M$2:M$5193,0)),"")</f>
        <v/>
      </c>
      <c r="R454" s="70" t="str">
        <f>IFERROR(INDEX($C$2:$C$5193,MATCH(ROWS(N$2:N454),N$2:N$5193,0)),"")</f>
        <v/>
      </c>
      <c r="S454" s="92" t="str">
        <f>IFERROR(INDEX($C$2:$C$5193,MATCH(ROWS(O$2:O454),O$2:O$5193,0)),"")</f>
        <v/>
      </c>
    </row>
    <row r="455" spans="1:19" x14ac:dyDescent="0.25">
      <c r="A455" s="68">
        <v>6321</v>
      </c>
      <c r="B455" s="68" t="s">
        <v>1341</v>
      </c>
      <c r="C455" s="68" t="s">
        <v>1342</v>
      </c>
      <c r="D455" s="68" t="s">
        <v>639</v>
      </c>
      <c r="E455" s="68" t="s">
        <v>22356</v>
      </c>
      <c r="F455" s="68" t="s">
        <v>1343</v>
      </c>
      <c r="G455" s="68" t="s">
        <v>1344</v>
      </c>
      <c r="H455" s="68">
        <v>-38.318100000000001</v>
      </c>
      <c r="I455" s="68">
        <v>141.471</v>
      </c>
      <c r="J455" s="68">
        <v>265</v>
      </c>
      <c r="K455" s="68">
        <v>10</v>
      </c>
      <c r="L455" s="68">
        <f>COUNTIFS(Aéroports!$C$2:$C$5193,Aéroports!$C455,Aéroports!$D$2:$D$5193,Aéroports!$D455)</f>
        <v>1</v>
      </c>
      <c r="M455" s="68" t="str">
        <f>IF(AND(Formulaire!$H$15=Aéroports!$E455,--ISNUMBER(IFERROR(SEARCH(Formulaire!$H$16,$C455,1),""))=1),MAX(M$1:M454)+1,"")</f>
        <v/>
      </c>
      <c r="N455" s="68" t="str">
        <f>IF(AND(Formulaire!$H$21=Aéroports!$E455,--ISNUMBER(IFERROR(SEARCH(Formulaire!$H$22,$C455,1),""))=1),MAX(N$1:N454)+1,"")</f>
        <v/>
      </c>
      <c r="O455" s="68" t="str">
        <f>IF(AND(Formulaire!$H$27=Aéroports!$E455,--ISNUMBER(IFERROR(SEARCH(Formulaire!$H$28,$C455,1),""))=1),MAX(O$1:O454)+1,"")</f>
        <v/>
      </c>
      <c r="Q455" s="91" t="str">
        <f>IFERROR(INDEX($C$2:$C$5193,MATCH(ROWS(M$2:M455),M$2:M$5193,0)),"")</f>
        <v/>
      </c>
      <c r="R455" s="70" t="str">
        <f>IFERROR(INDEX($C$2:$C$5193,MATCH(ROWS(N$2:N455),N$2:N$5193,0)),"")</f>
        <v/>
      </c>
      <c r="S455" s="92" t="str">
        <f>IFERROR(INDEX($C$2:$C$5193,MATCH(ROWS(O$2:O455),O$2:O$5193,0)),"")</f>
        <v/>
      </c>
    </row>
    <row r="456" spans="1:19" x14ac:dyDescent="0.25">
      <c r="A456" s="69">
        <v>9532</v>
      </c>
      <c r="B456" s="69" t="s">
        <v>1345</v>
      </c>
      <c r="C456" s="69" t="s">
        <v>1346</v>
      </c>
      <c r="D456" s="69" t="s">
        <v>639</v>
      </c>
      <c r="E456" s="69" t="s">
        <v>22356</v>
      </c>
      <c r="F456" s="69" t="s">
        <v>1347</v>
      </c>
      <c r="G456" s="69" t="s">
        <v>1348</v>
      </c>
      <c r="H456" s="69">
        <v>-29.716000000000001</v>
      </c>
      <c r="I456" s="69">
        <v>135.52440000000001</v>
      </c>
      <c r="J456" s="69">
        <v>745</v>
      </c>
      <c r="K456" s="69">
        <v>9.5</v>
      </c>
      <c r="L456" s="69">
        <f>COUNTIFS(Aéroports!$C$2:$C$5193,Aéroports!$C456,Aéroports!$D$2:$D$5193,Aéroports!$D456)</f>
        <v>1</v>
      </c>
      <c r="M456" s="69" t="str">
        <f>IF(AND(Formulaire!$H$15=Aéroports!$E456,--ISNUMBER(IFERROR(SEARCH(Formulaire!$H$16,$C456,1),""))=1),MAX(M$1:M455)+1,"")</f>
        <v/>
      </c>
      <c r="N456" s="69" t="str">
        <f>IF(AND(Formulaire!$H$21=Aéroports!$E456,--ISNUMBER(IFERROR(SEARCH(Formulaire!$H$22,$C456,1),""))=1),MAX(N$1:N455)+1,"")</f>
        <v/>
      </c>
      <c r="O456" s="69" t="str">
        <f>IF(AND(Formulaire!$H$27=Aéroports!$E456,--ISNUMBER(IFERROR(SEARCH(Formulaire!$H$28,$C456,1),""))=1),MAX(O$1:O455)+1,"")</f>
        <v/>
      </c>
      <c r="Q456" s="91" t="str">
        <f>IFERROR(INDEX($C$2:$C$5193,MATCH(ROWS(M$2:M456),M$2:M$5193,0)),"")</f>
        <v/>
      </c>
      <c r="R456" s="70" t="str">
        <f>IFERROR(INDEX($C$2:$C$5193,MATCH(ROWS(N$2:N456),N$2:N$5193,0)),"")</f>
        <v/>
      </c>
      <c r="S456" s="92" t="str">
        <f>IFERROR(INDEX($C$2:$C$5193,MATCH(ROWS(O$2:O456),O$2:O$5193,0)),"")</f>
        <v/>
      </c>
    </row>
    <row r="457" spans="1:19" x14ac:dyDescent="0.25">
      <c r="A457" s="68">
        <v>3328</v>
      </c>
      <c r="B457" s="68" t="s">
        <v>1349</v>
      </c>
      <c r="C457" s="68" t="s">
        <v>1350</v>
      </c>
      <c r="D457" s="68" t="s">
        <v>639</v>
      </c>
      <c r="E457" s="68" t="s">
        <v>22356</v>
      </c>
      <c r="F457" s="68" t="s">
        <v>1351</v>
      </c>
      <c r="G457" s="68" t="s">
        <v>1352</v>
      </c>
      <c r="H457" s="68">
        <v>-20.495000000000001</v>
      </c>
      <c r="I457" s="68">
        <v>148.55199999999999</v>
      </c>
      <c r="J457" s="68">
        <v>82</v>
      </c>
      <c r="K457" s="68">
        <v>10</v>
      </c>
      <c r="L457" s="68">
        <f>COUNTIFS(Aéroports!$C$2:$C$5193,Aéroports!$C457,Aéroports!$D$2:$D$5193,Aéroports!$D457)</f>
        <v>1</v>
      </c>
      <c r="M457" s="68" t="str">
        <f>IF(AND(Formulaire!$H$15=Aéroports!$E457,--ISNUMBER(IFERROR(SEARCH(Formulaire!$H$16,$C457,1),""))=1),MAX(M$1:M456)+1,"")</f>
        <v/>
      </c>
      <c r="N457" s="68" t="str">
        <f>IF(AND(Formulaire!$H$21=Aéroports!$E457,--ISNUMBER(IFERROR(SEARCH(Formulaire!$H$22,$C457,1),""))=1),MAX(N$1:N456)+1,"")</f>
        <v/>
      </c>
      <c r="O457" s="68" t="str">
        <f>IF(AND(Formulaire!$H$27=Aéroports!$E457,--ISNUMBER(IFERROR(SEARCH(Formulaire!$H$28,$C457,1),""))=1),MAX(O$1:O456)+1,"")</f>
        <v/>
      </c>
      <c r="Q457" s="91" t="str">
        <f>IFERROR(INDEX($C$2:$C$5193,MATCH(ROWS(M$2:M457),M$2:M$5193,0)),"")</f>
        <v/>
      </c>
      <c r="R457" s="70" t="str">
        <f>IFERROR(INDEX($C$2:$C$5193,MATCH(ROWS(N$2:N457),N$2:N$5193,0)),"")</f>
        <v/>
      </c>
      <c r="S457" s="92" t="str">
        <f>IFERROR(INDEX($C$2:$C$5193,MATCH(ROWS(O$2:O457),O$2:O$5193,0)),"")</f>
        <v/>
      </c>
    </row>
    <row r="458" spans="1:19" x14ac:dyDescent="0.25">
      <c r="A458" s="69">
        <v>6322</v>
      </c>
      <c r="B458" s="69" t="s">
        <v>1353</v>
      </c>
      <c r="C458" s="69" t="s">
        <v>1354</v>
      </c>
      <c r="D458" s="69" t="s">
        <v>639</v>
      </c>
      <c r="E458" s="69" t="s">
        <v>22356</v>
      </c>
      <c r="F458" s="69" t="s">
        <v>1355</v>
      </c>
      <c r="G458" s="69" t="s">
        <v>1356</v>
      </c>
      <c r="H458" s="69">
        <v>-26.612200000000001</v>
      </c>
      <c r="I458" s="69">
        <v>144.25299999999999</v>
      </c>
      <c r="J458" s="69">
        <v>655</v>
      </c>
      <c r="K458" s="69">
        <v>10</v>
      </c>
      <c r="L458" s="69">
        <f>COUNTIFS(Aéroports!$C$2:$C$5193,Aéroports!$C458,Aéroports!$D$2:$D$5193,Aéroports!$D458)</f>
        <v>1</v>
      </c>
      <c r="M458" s="69" t="str">
        <f>IF(AND(Formulaire!$H$15=Aéroports!$E458,--ISNUMBER(IFERROR(SEARCH(Formulaire!$H$16,$C458,1),""))=1),MAX(M$1:M457)+1,"")</f>
        <v/>
      </c>
      <c r="N458" s="69" t="str">
        <f>IF(AND(Formulaire!$H$21=Aéroports!$E458,--ISNUMBER(IFERROR(SEARCH(Formulaire!$H$22,$C458,1),""))=1),MAX(N$1:N457)+1,"")</f>
        <v/>
      </c>
      <c r="O458" s="69" t="str">
        <f>IF(AND(Formulaire!$H$27=Aéroports!$E458,--ISNUMBER(IFERROR(SEARCH(Formulaire!$H$28,$C458,1),""))=1),MAX(O$1:O457)+1,"")</f>
        <v/>
      </c>
      <c r="Q458" s="91" t="str">
        <f>IFERROR(INDEX($C$2:$C$5193,MATCH(ROWS(M$2:M458),M$2:M$5193,0)),"")</f>
        <v/>
      </c>
      <c r="R458" s="70" t="str">
        <f>IFERROR(INDEX($C$2:$C$5193,MATCH(ROWS(N$2:N458),N$2:N$5193,0)),"")</f>
        <v/>
      </c>
      <c r="S458" s="92" t="str">
        <f>IFERROR(INDEX($C$2:$C$5193,MATCH(ROWS(O$2:O458),O$2:O$5193,0)),"")</f>
        <v/>
      </c>
    </row>
    <row r="459" spans="1:19" x14ac:dyDescent="0.25">
      <c r="A459" s="68">
        <v>6323</v>
      </c>
      <c r="B459" s="68" t="s">
        <v>1357</v>
      </c>
      <c r="C459" s="68" t="s">
        <v>1358</v>
      </c>
      <c r="D459" s="68" t="s">
        <v>639</v>
      </c>
      <c r="E459" s="68" t="s">
        <v>22356</v>
      </c>
      <c r="F459" s="68" t="s">
        <v>1359</v>
      </c>
      <c r="G459" s="68" t="s">
        <v>1360</v>
      </c>
      <c r="H459" s="68">
        <v>-12.356400000000001</v>
      </c>
      <c r="I459" s="68">
        <v>134.898</v>
      </c>
      <c r="J459" s="68">
        <v>206</v>
      </c>
      <c r="K459" s="68">
        <v>9.5</v>
      </c>
      <c r="L459" s="68">
        <f>COUNTIFS(Aéroports!$C$2:$C$5193,Aéroports!$C459,Aéroports!$D$2:$D$5193,Aéroports!$D459)</f>
        <v>1</v>
      </c>
      <c r="M459" s="68" t="str">
        <f>IF(AND(Formulaire!$H$15=Aéroports!$E459,--ISNUMBER(IFERROR(SEARCH(Formulaire!$H$16,$C459,1),""))=1),MAX(M$1:M458)+1,"")</f>
        <v/>
      </c>
      <c r="N459" s="68" t="str">
        <f>IF(AND(Formulaire!$H$21=Aéroports!$E459,--ISNUMBER(IFERROR(SEARCH(Formulaire!$H$22,$C459,1),""))=1),MAX(N$1:N458)+1,"")</f>
        <v/>
      </c>
      <c r="O459" s="68" t="str">
        <f>IF(AND(Formulaire!$H$27=Aéroports!$E459,--ISNUMBER(IFERROR(SEARCH(Formulaire!$H$28,$C459,1),""))=1),MAX(O$1:O458)+1,"")</f>
        <v/>
      </c>
      <c r="Q459" s="91" t="str">
        <f>IFERROR(INDEX($C$2:$C$5193,MATCH(ROWS(M$2:M459),M$2:M$5193,0)),"")</f>
        <v/>
      </c>
      <c r="R459" s="70" t="str">
        <f>IFERROR(INDEX($C$2:$C$5193,MATCH(ROWS(N$2:N459),N$2:N$5193,0)),"")</f>
        <v/>
      </c>
      <c r="S459" s="92" t="str">
        <f>IFERROR(INDEX($C$2:$C$5193,MATCH(ROWS(O$2:O459),O$2:O$5193,0)),"")</f>
        <v/>
      </c>
    </row>
    <row r="460" spans="1:19" x14ac:dyDescent="0.25">
      <c r="A460" s="69">
        <v>7577</v>
      </c>
      <c r="B460" s="69" t="s">
        <v>1361</v>
      </c>
      <c r="C460" s="69" t="s">
        <v>1362</v>
      </c>
      <c r="D460" s="69" t="s">
        <v>639</v>
      </c>
      <c r="E460" s="69" t="s">
        <v>22356</v>
      </c>
      <c r="F460" s="69" t="s">
        <v>1363</v>
      </c>
      <c r="G460" s="69" t="s">
        <v>1364</v>
      </c>
      <c r="H460" s="69">
        <v>-33.797199999999997</v>
      </c>
      <c r="I460" s="69">
        <v>120.208</v>
      </c>
      <c r="J460" s="69">
        <v>197</v>
      </c>
      <c r="K460" s="69">
        <v>8</v>
      </c>
      <c r="L460" s="69">
        <f>COUNTIFS(Aéroports!$C$2:$C$5193,Aéroports!$C460,Aéroports!$D$2:$D$5193,Aéroports!$D460)</f>
        <v>1</v>
      </c>
      <c r="M460" s="69" t="str">
        <f>IF(AND(Formulaire!$H$15=Aéroports!$E460,--ISNUMBER(IFERROR(SEARCH(Formulaire!$H$16,$C460,1),""))=1),MAX(M$1:M459)+1,"")</f>
        <v/>
      </c>
      <c r="N460" s="69" t="str">
        <f>IF(AND(Formulaire!$H$21=Aéroports!$E460,--ISNUMBER(IFERROR(SEARCH(Formulaire!$H$22,$C460,1),""))=1),MAX(N$1:N459)+1,"")</f>
        <v/>
      </c>
      <c r="O460" s="69" t="str">
        <f>IF(AND(Formulaire!$H$27=Aéroports!$E460,--ISNUMBER(IFERROR(SEARCH(Formulaire!$H$28,$C460,1),""))=1),MAX(O$1:O459)+1,"")</f>
        <v/>
      </c>
      <c r="Q460" s="91" t="str">
        <f>IFERROR(INDEX($C$2:$C$5193,MATCH(ROWS(M$2:M460),M$2:M$5193,0)),"")</f>
        <v/>
      </c>
      <c r="R460" s="70" t="str">
        <f>IFERROR(INDEX($C$2:$C$5193,MATCH(ROWS(N$2:N460),N$2:N$5193,0)),"")</f>
        <v/>
      </c>
      <c r="S460" s="92" t="str">
        <f>IFERROR(INDEX($C$2:$C$5193,MATCH(ROWS(O$2:O460),O$2:O$5193,0)),"")</f>
        <v/>
      </c>
    </row>
    <row r="461" spans="1:19" x14ac:dyDescent="0.25">
      <c r="A461" s="68">
        <v>8348</v>
      </c>
      <c r="B461" s="68" t="s">
        <v>1365</v>
      </c>
      <c r="C461" s="68" t="s">
        <v>1366</v>
      </c>
      <c r="D461" s="68" t="s">
        <v>639</v>
      </c>
      <c r="E461" s="68" t="s">
        <v>22356</v>
      </c>
      <c r="F461" s="68" t="s">
        <v>1367</v>
      </c>
      <c r="G461" s="68" t="s">
        <v>1368</v>
      </c>
      <c r="H461" s="68">
        <v>-34.196399999999997</v>
      </c>
      <c r="I461" s="68">
        <v>140.67400000000001</v>
      </c>
      <c r="J461" s="68">
        <v>115</v>
      </c>
      <c r="K461" s="68">
        <v>9.5</v>
      </c>
      <c r="L461" s="68">
        <f>COUNTIFS(Aéroports!$C$2:$C$5193,Aéroports!$C461,Aéroports!$D$2:$D$5193,Aéroports!$D461)</f>
        <v>1</v>
      </c>
      <c r="M461" s="68" t="str">
        <f>IF(AND(Formulaire!$H$15=Aéroports!$E461,--ISNUMBER(IFERROR(SEARCH(Formulaire!$H$16,$C461,1),""))=1),MAX(M$1:M460)+1,"")</f>
        <v/>
      </c>
      <c r="N461" s="68" t="str">
        <f>IF(AND(Formulaire!$H$21=Aéroports!$E461,--ISNUMBER(IFERROR(SEARCH(Formulaire!$H$22,$C461,1),""))=1),MAX(N$1:N460)+1,"")</f>
        <v/>
      </c>
      <c r="O461" s="68" t="str">
        <f>IF(AND(Formulaire!$H$27=Aéroports!$E461,--ISNUMBER(IFERROR(SEARCH(Formulaire!$H$28,$C461,1),""))=1),MAX(O$1:O460)+1,"")</f>
        <v/>
      </c>
      <c r="Q461" s="91" t="str">
        <f>IFERROR(INDEX($C$2:$C$5193,MATCH(ROWS(M$2:M461),M$2:M$5193,0)),"")</f>
        <v/>
      </c>
      <c r="R461" s="70" t="str">
        <f>IFERROR(INDEX($C$2:$C$5193,MATCH(ROWS(N$2:N461),N$2:N$5193,0)),"")</f>
        <v/>
      </c>
      <c r="S461" s="92" t="str">
        <f>IFERROR(INDEX($C$2:$C$5193,MATCH(ROWS(O$2:O461),O$2:O$5193,0)),"")</f>
        <v/>
      </c>
    </row>
    <row r="462" spans="1:19" x14ac:dyDescent="0.25">
      <c r="A462" s="69">
        <v>9904</v>
      </c>
      <c r="B462" s="69" t="s">
        <v>1369</v>
      </c>
      <c r="C462" s="69" t="s">
        <v>1370</v>
      </c>
      <c r="D462" s="69" t="s">
        <v>639</v>
      </c>
      <c r="E462" s="69" t="s">
        <v>22356</v>
      </c>
      <c r="F462" s="69" t="s">
        <v>1371</v>
      </c>
      <c r="G462" s="69" t="s">
        <v>1372</v>
      </c>
      <c r="H462" s="69">
        <v>-20.701899999999998</v>
      </c>
      <c r="I462" s="69">
        <v>143.11500000000001</v>
      </c>
      <c r="J462" s="69">
        <v>676</v>
      </c>
      <c r="K462" s="69">
        <v>10</v>
      </c>
      <c r="L462" s="69">
        <f>COUNTIFS(Aéroports!$C$2:$C$5193,Aéroports!$C462,Aéroports!$D$2:$D$5193,Aéroports!$D462)</f>
        <v>1</v>
      </c>
      <c r="M462" s="69" t="str">
        <f>IF(AND(Formulaire!$H$15=Aéroports!$E462,--ISNUMBER(IFERROR(SEARCH(Formulaire!$H$16,$C462,1),""))=1),MAX(M$1:M461)+1,"")</f>
        <v/>
      </c>
      <c r="N462" s="69" t="str">
        <f>IF(AND(Formulaire!$H$21=Aéroports!$E462,--ISNUMBER(IFERROR(SEARCH(Formulaire!$H$22,$C462,1),""))=1),MAX(N$1:N461)+1,"")</f>
        <v/>
      </c>
      <c r="O462" s="69" t="str">
        <f>IF(AND(Formulaire!$H$27=Aéroports!$E462,--ISNUMBER(IFERROR(SEARCH(Formulaire!$H$28,$C462,1),""))=1),MAX(O$1:O461)+1,"")</f>
        <v/>
      </c>
      <c r="Q462" s="91" t="str">
        <f>IFERROR(INDEX($C$2:$C$5193,MATCH(ROWS(M$2:M462),M$2:M$5193,0)),"")</f>
        <v/>
      </c>
      <c r="R462" s="70" t="str">
        <f>IFERROR(INDEX($C$2:$C$5193,MATCH(ROWS(N$2:N462),N$2:N$5193,0)),"")</f>
        <v/>
      </c>
      <c r="S462" s="92" t="str">
        <f>IFERROR(INDEX($C$2:$C$5193,MATCH(ROWS(O$2:O462),O$2:O$5193,0)),"")</f>
        <v/>
      </c>
    </row>
    <row r="463" spans="1:19" x14ac:dyDescent="0.25">
      <c r="A463" s="68">
        <v>3329</v>
      </c>
      <c r="B463" s="68" t="s">
        <v>1373</v>
      </c>
      <c r="C463" s="68" t="s">
        <v>1374</v>
      </c>
      <c r="D463" s="68" t="s">
        <v>639</v>
      </c>
      <c r="E463" s="68" t="s">
        <v>22356</v>
      </c>
      <c r="F463" s="68" t="s">
        <v>1375</v>
      </c>
      <c r="G463" s="68" t="s">
        <v>1376</v>
      </c>
      <c r="H463" s="68">
        <v>-23.381900000000002</v>
      </c>
      <c r="I463" s="68">
        <v>150.47499999999999</v>
      </c>
      <c r="J463" s="68">
        <v>34</v>
      </c>
      <c r="K463" s="68">
        <v>10</v>
      </c>
      <c r="L463" s="68">
        <f>COUNTIFS(Aéroports!$C$2:$C$5193,Aéroports!$C463,Aéroports!$D$2:$D$5193,Aéroports!$D463)</f>
        <v>1</v>
      </c>
      <c r="M463" s="68" t="str">
        <f>IF(AND(Formulaire!$H$15=Aéroports!$E463,--ISNUMBER(IFERROR(SEARCH(Formulaire!$H$16,$C463,1),""))=1),MAX(M$1:M462)+1,"")</f>
        <v/>
      </c>
      <c r="N463" s="68" t="str">
        <f>IF(AND(Formulaire!$H$21=Aéroports!$E463,--ISNUMBER(IFERROR(SEARCH(Formulaire!$H$22,$C463,1),""))=1),MAX(N$1:N462)+1,"")</f>
        <v/>
      </c>
      <c r="O463" s="68" t="str">
        <f>IF(AND(Formulaire!$H$27=Aéroports!$E463,--ISNUMBER(IFERROR(SEARCH(Formulaire!$H$28,$C463,1),""))=1),MAX(O$1:O462)+1,"")</f>
        <v/>
      </c>
      <c r="Q463" s="91" t="str">
        <f>IFERROR(INDEX($C$2:$C$5193,MATCH(ROWS(M$2:M463),M$2:M$5193,0)),"")</f>
        <v/>
      </c>
      <c r="R463" s="70" t="str">
        <f>IFERROR(INDEX($C$2:$C$5193,MATCH(ROWS(N$2:N463),N$2:N$5193,0)),"")</f>
        <v/>
      </c>
      <c r="S463" s="92" t="str">
        <f>IFERROR(INDEX($C$2:$C$5193,MATCH(ROWS(O$2:O463),O$2:O$5193,0)),"")</f>
        <v/>
      </c>
    </row>
    <row r="464" spans="1:19" x14ac:dyDescent="0.25">
      <c r="A464" s="69">
        <v>6324</v>
      </c>
      <c r="B464" s="69" t="s">
        <v>1377</v>
      </c>
      <c r="C464" s="69" t="s">
        <v>1378</v>
      </c>
      <c r="D464" s="69" t="s">
        <v>639</v>
      </c>
      <c r="E464" s="69" t="s">
        <v>22356</v>
      </c>
      <c r="F464" s="69" t="s">
        <v>1379</v>
      </c>
      <c r="G464" s="69" t="s">
        <v>1380</v>
      </c>
      <c r="H464" s="69">
        <v>-26.545000000000002</v>
      </c>
      <c r="I464" s="69">
        <v>148.77500000000001</v>
      </c>
      <c r="J464" s="69">
        <v>1032</v>
      </c>
      <c r="K464" s="69">
        <v>10</v>
      </c>
      <c r="L464" s="69">
        <f>COUNTIFS(Aéroports!$C$2:$C$5193,Aéroports!$C464,Aéroports!$D$2:$D$5193,Aéroports!$D464)</f>
        <v>1</v>
      </c>
      <c r="M464" s="69" t="str">
        <f>IF(AND(Formulaire!$H$15=Aéroports!$E464,--ISNUMBER(IFERROR(SEARCH(Formulaire!$H$16,$C464,1),""))=1),MAX(M$1:M463)+1,"")</f>
        <v/>
      </c>
      <c r="N464" s="69" t="str">
        <f>IF(AND(Formulaire!$H$21=Aéroports!$E464,--ISNUMBER(IFERROR(SEARCH(Formulaire!$H$22,$C464,1),""))=1),MAX(N$1:N463)+1,"")</f>
        <v/>
      </c>
      <c r="O464" s="69" t="str">
        <f>IF(AND(Formulaire!$H$27=Aéroports!$E464,--ISNUMBER(IFERROR(SEARCH(Formulaire!$H$28,$C464,1),""))=1),MAX(O$1:O463)+1,"")</f>
        <v/>
      </c>
      <c r="Q464" s="91" t="str">
        <f>IFERROR(INDEX($C$2:$C$5193,MATCH(ROWS(M$2:M464),M$2:M$5193,0)),"")</f>
        <v/>
      </c>
      <c r="R464" s="70" t="str">
        <f>IFERROR(INDEX($C$2:$C$5193,MATCH(ROWS(N$2:N464),N$2:N$5193,0)),"")</f>
        <v/>
      </c>
      <c r="S464" s="92" t="str">
        <f>IFERROR(INDEX($C$2:$C$5193,MATCH(ROWS(O$2:O464),O$2:O$5193,0)),"")</f>
        <v/>
      </c>
    </row>
    <row r="465" spans="1:19" x14ac:dyDescent="0.25">
      <c r="A465" s="68">
        <v>8821</v>
      </c>
      <c r="B465" s="68" t="s">
        <v>1381</v>
      </c>
      <c r="C465" s="68" t="s">
        <v>1382</v>
      </c>
      <c r="D465" s="68" t="s">
        <v>639</v>
      </c>
      <c r="E465" s="68" t="s">
        <v>22356</v>
      </c>
      <c r="F465" s="68" t="s">
        <v>1383</v>
      </c>
      <c r="G465" s="68" t="s">
        <v>1384</v>
      </c>
      <c r="H465" s="68">
        <v>-14.73481</v>
      </c>
      <c r="I465" s="68">
        <v>134.52549999999999</v>
      </c>
      <c r="J465" s="68">
        <v>92</v>
      </c>
      <c r="K465" s="68">
        <v>9.5</v>
      </c>
      <c r="L465" s="68">
        <f>COUNTIFS(Aéroports!$C$2:$C$5193,Aéroports!$C465,Aéroports!$D$2:$D$5193,Aéroports!$D465)</f>
        <v>1</v>
      </c>
      <c r="M465" s="68" t="str">
        <f>IF(AND(Formulaire!$H$15=Aéroports!$E465,--ISNUMBER(IFERROR(SEARCH(Formulaire!$H$16,$C465,1),""))=1),MAX(M$1:M464)+1,"")</f>
        <v/>
      </c>
      <c r="N465" s="68" t="str">
        <f>IF(AND(Formulaire!$H$21=Aéroports!$E465,--ISNUMBER(IFERROR(SEARCH(Formulaire!$H$22,$C465,1),""))=1),MAX(N$1:N464)+1,"")</f>
        <v/>
      </c>
      <c r="O465" s="68" t="str">
        <f>IF(AND(Formulaire!$H$27=Aéroports!$E465,--ISNUMBER(IFERROR(SEARCH(Formulaire!$H$28,$C465,1),""))=1),MAX(O$1:O464)+1,"")</f>
        <v/>
      </c>
      <c r="Q465" s="91" t="str">
        <f>IFERROR(INDEX($C$2:$C$5193,MATCH(ROWS(M$2:M465),M$2:M$5193,0)),"")</f>
        <v/>
      </c>
      <c r="R465" s="70" t="str">
        <f>IFERROR(INDEX($C$2:$C$5193,MATCH(ROWS(N$2:N465),N$2:N$5193,0)),"")</f>
        <v/>
      </c>
      <c r="S465" s="92" t="str">
        <f>IFERROR(INDEX($C$2:$C$5193,MATCH(ROWS(O$2:O465),O$2:O$5193,0)),"")</f>
        <v/>
      </c>
    </row>
    <row r="466" spans="1:19" x14ac:dyDescent="0.25">
      <c r="A466" s="69">
        <v>8352</v>
      </c>
      <c r="B466" s="69" t="s">
        <v>1385</v>
      </c>
      <c r="C466" s="69" t="s">
        <v>1386</v>
      </c>
      <c r="D466" s="69" t="s">
        <v>639</v>
      </c>
      <c r="E466" s="69" t="s">
        <v>22356</v>
      </c>
      <c r="F466" s="69" t="s">
        <v>1387</v>
      </c>
      <c r="G466" s="69" t="s">
        <v>1388</v>
      </c>
      <c r="H466" s="69">
        <v>-32.006700000000002</v>
      </c>
      <c r="I466" s="69">
        <v>115.54</v>
      </c>
      <c r="J466" s="69">
        <v>12</v>
      </c>
      <c r="K466" s="69">
        <v>8</v>
      </c>
      <c r="L466" s="69">
        <f>COUNTIFS(Aéroports!$C$2:$C$5193,Aéroports!$C466,Aéroports!$D$2:$D$5193,Aéroports!$D466)</f>
        <v>1</v>
      </c>
      <c r="M466" s="69" t="str">
        <f>IF(AND(Formulaire!$H$15=Aéroports!$E466,--ISNUMBER(IFERROR(SEARCH(Formulaire!$H$16,$C466,1),""))=1),MAX(M$1:M465)+1,"")</f>
        <v/>
      </c>
      <c r="N466" s="69" t="str">
        <f>IF(AND(Formulaire!$H$21=Aéroports!$E466,--ISNUMBER(IFERROR(SEARCH(Formulaire!$H$22,$C466,1),""))=1),MAX(N$1:N465)+1,"")</f>
        <v/>
      </c>
      <c r="O466" s="69" t="str">
        <f>IF(AND(Formulaire!$H$27=Aéroports!$E466,--ISNUMBER(IFERROR(SEARCH(Formulaire!$H$28,$C466,1),""))=1),MAX(O$1:O465)+1,"")</f>
        <v/>
      </c>
      <c r="Q466" s="91" t="str">
        <f>IFERROR(INDEX($C$2:$C$5193,MATCH(ROWS(M$2:M466),M$2:M$5193,0)),"")</f>
        <v/>
      </c>
      <c r="R466" s="70" t="str">
        <f>IFERROR(INDEX($C$2:$C$5193,MATCH(ROWS(N$2:N466),N$2:N$5193,0)),"")</f>
        <v/>
      </c>
      <c r="S466" s="92" t="str">
        <f>IFERROR(INDEX($C$2:$C$5193,MATCH(ROWS(O$2:O466),O$2:O$5193,0)),"")</f>
        <v/>
      </c>
    </row>
    <row r="467" spans="1:19" x14ac:dyDescent="0.25">
      <c r="A467" s="68">
        <v>6327</v>
      </c>
      <c r="B467" s="68" t="s">
        <v>1389</v>
      </c>
      <c r="C467" s="68" t="s">
        <v>1390</v>
      </c>
      <c r="D467" s="68" t="s">
        <v>639</v>
      </c>
      <c r="E467" s="68" t="s">
        <v>22356</v>
      </c>
      <c r="F467" s="68" t="s">
        <v>1391</v>
      </c>
      <c r="G467" s="68" t="s">
        <v>1392</v>
      </c>
      <c r="H467" s="68">
        <v>-9.3783300000000001</v>
      </c>
      <c r="I467" s="68">
        <v>142.625</v>
      </c>
      <c r="J467" s="68">
        <v>15</v>
      </c>
      <c r="K467" s="68">
        <v>10</v>
      </c>
      <c r="L467" s="68">
        <f>COUNTIFS(Aéroports!$C$2:$C$5193,Aéroports!$C467,Aéroports!$D$2:$D$5193,Aéroports!$D467)</f>
        <v>1</v>
      </c>
      <c r="M467" s="68" t="str">
        <f>IF(AND(Formulaire!$H$15=Aéroports!$E467,--ISNUMBER(IFERROR(SEARCH(Formulaire!$H$16,$C467,1),""))=1),MAX(M$1:M466)+1,"")</f>
        <v/>
      </c>
      <c r="N467" s="68" t="str">
        <f>IF(AND(Formulaire!$H$21=Aéroports!$E467,--ISNUMBER(IFERROR(SEARCH(Formulaire!$H$22,$C467,1),""))=1),MAX(N$1:N466)+1,"")</f>
        <v/>
      </c>
      <c r="O467" s="68" t="str">
        <f>IF(AND(Formulaire!$H$27=Aéroports!$E467,--ISNUMBER(IFERROR(SEARCH(Formulaire!$H$28,$C467,1),""))=1),MAX(O$1:O466)+1,"")</f>
        <v/>
      </c>
      <c r="Q467" s="91" t="str">
        <f>IFERROR(INDEX($C$2:$C$5193,MATCH(ROWS(M$2:M467),M$2:M$5193,0)),"")</f>
        <v/>
      </c>
      <c r="R467" s="70" t="str">
        <f>IFERROR(INDEX($C$2:$C$5193,MATCH(ROWS(N$2:N467),N$2:N$5193,0)),"")</f>
        <v/>
      </c>
      <c r="S467" s="92" t="str">
        <f>IFERROR(INDEX($C$2:$C$5193,MATCH(ROWS(O$2:O467),O$2:O$5193,0)),"")</f>
        <v/>
      </c>
    </row>
    <row r="468" spans="1:19" x14ac:dyDescent="0.25">
      <c r="A468" s="69">
        <v>12044</v>
      </c>
      <c r="B468" s="69" t="s">
        <v>1393</v>
      </c>
      <c r="C468" s="69" t="s">
        <v>1394</v>
      </c>
      <c r="D468" s="69" t="s">
        <v>639</v>
      </c>
      <c r="E468" s="69" t="s">
        <v>22356</v>
      </c>
      <c r="F468" s="69" t="s">
        <v>1395</v>
      </c>
      <c r="G468" s="69" t="s">
        <v>1396</v>
      </c>
      <c r="H468" s="69">
        <v>-38.090829999999997</v>
      </c>
      <c r="I468" s="69">
        <v>146.96530000000001</v>
      </c>
      <c r="J468" s="69">
        <v>72</v>
      </c>
      <c r="K468" s="69" t="s">
        <v>340</v>
      </c>
      <c r="L468" s="69">
        <f>COUNTIFS(Aéroports!$C$2:$C$5193,Aéroports!$C468,Aéroports!$D$2:$D$5193,Aéroports!$D468)</f>
        <v>1</v>
      </c>
      <c r="M468" s="69" t="str">
        <f>IF(AND(Formulaire!$H$15=Aéroports!$E468,--ISNUMBER(IFERROR(SEARCH(Formulaire!$H$16,$C468,1),""))=1),MAX(M$1:M467)+1,"")</f>
        <v/>
      </c>
      <c r="N468" s="69" t="str">
        <f>IF(AND(Formulaire!$H$21=Aéroports!$E468,--ISNUMBER(IFERROR(SEARCH(Formulaire!$H$22,$C468,1),""))=1),MAX(N$1:N467)+1,"")</f>
        <v/>
      </c>
      <c r="O468" s="69" t="str">
        <f>IF(AND(Formulaire!$H$27=Aéroports!$E468,--ISNUMBER(IFERROR(SEARCH(Formulaire!$H$28,$C468,1),""))=1),MAX(O$1:O467)+1,"")</f>
        <v/>
      </c>
      <c r="Q468" s="91" t="str">
        <f>IFERROR(INDEX($C$2:$C$5193,MATCH(ROWS(M$2:M468),M$2:M$5193,0)),"")</f>
        <v/>
      </c>
      <c r="R468" s="70" t="str">
        <f>IFERROR(INDEX($C$2:$C$5193,MATCH(ROWS(N$2:N468),N$2:N$5193,0)),"")</f>
        <v/>
      </c>
      <c r="S468" s="92" t="str">
        <f>IFERROR(INDEX($C$2:$C$5193,MATCH(ROWS(O$2:O468),O$2:O$5193,0)),"")</f>
        <v/>
      </c>
    </row>
    <row r="469" spans="1:19" x14ac:dyDescent="0.25">
      <c r="A469" s="68">
        <v>6807</v>
      </c>
      <c r="B469" s="68" t="s">
        <v>1397</v>
      </c>
      <c r="C469" s="68" t="s">
        <v>1398</v>
      </c>
      <c r="D469" s="68" t="s">
        <v>639</v>
      </c>
      <c r="E469" s="68" t="s">
        <v>22356</v>
      </c>
      <c r="F469" s="68" t="s">
        <v>1399</v>
      </c>
      <c r="G469" s="68" t="s">
        <v>1400</v>
      </c>
      <c r="H469" s="68">
        <v>-32.037199999999999</v>
      </c>
      <c r="I469" s="68">
        <v>150.83199999999999</v>
      </c>
      <c r="J469" s="68">
        <v>745</v>
      </c>
      <c r="K469" s="68">
        <v>10</v>
      </c>
      <c r="L469" s="68">
        <f>COUNTIFS(Aéroports!$C$2:$C$5193,Aéroports!$C469,Aéroports!$D$2:$D$5193,Aéroports!$D469)</f>
        <v>1</v>
      </c>
      <c r="M469" s="68" t="str">
        <f>IF(AND(Formulaire!$H$15=Aéroports!$E469,--ISNUMBER(IFERROR(SEARCH(Formulaire!$H$16,$C469,1),""))=1),MAX(M$1:M468)+1,"")</f>
        <v/>
      </c>
      <c r="N469" s="68" t="str">
        <f>IF(AND(Formulaire!$H$21=Aéroports!$E469,--ISNUMBER(IFERROR(SEARCH(Formulaire!$H$22,$C469,1),""))=1),MAX(N$1:N468)+1,"")</f>
        <v/>
      </c>
      <c r="O469" s="68" t="str">
        <f>IF(AND(Formulaire!$H$27=Aéroports!$E469,--ISNUMBER(IFERROR(SEARCH(Formulaire!$H$28,$C469,1),""))=1),MAX(O$1:O468)+1,"")</f>
        <v/>
      </c>
      <c r="Q469" s="91" t="str">
        <f>IFERROR(INDEX($C$2:$C$5193,MATCH(ROWS(M$2:M469),M$2:M$5193,0)),"")</f>
        <v/>
      </c>
      <c r="R469" s="70" t="str">
        <f>IFERROR(INDEX($C$2:$C$5193,MATCH(ROWS(N$2:N469),N$2:N$5193,0)),"")</f>
        <v/>
      </c>
      <c r="S469" s="92" t="str">
        <f>IFERROR(INDEX($C$2:$C$5193,MATCH(ROWS(O$2:O469),O$2:O$5193,0)),"")</f>
        <v/>
      </c>
    </row>
    <row r="470" spans="1:19" x14ac:dyDescent="0.25">
      <c r="A470" s="69">
        <v>6326</v>
      </c>
      <c r="B470" s="69" t="s">
        <v>1401</v>
      </c>
      <c r="C470" s="69" t="s">
        <v>1402</v>
      </c>
      <c r="D470" s="69" t="s">
        <v>639</v>
      </c>
      <c r="E470" s="69" t="s">
        <v>22356</v>
      </c>
      <c r="F470" s="69" t="s">
        <v>1403</v>
      </c>
      <c r="G470" s="69" t="s">
        <v>1404</v>
      </c>
      <c r="H470" s="69">
        <v>-25.893899999999999</v>
      </c>
      <c r="I470" s="69">
        <v>113.577</v>
      </c>
      <c r="J470" s="69">
        <v>111</v>
      </c>
      <c r="K470" s="69">
        <v>8</v>
      </c>
      <c r="L470" s="69">
        <f>COUNTIFS(Aéroports!$C$2:$C$5193,Aéroports!$C470,Aéroports!$D$2:$D$5193,Aéroports!$D470)</f>
        <v>1</v>
      </c>
      <c r="M470" s="69" t="str">
        <f>IF(AND(Formulaire!$H$15=Aéroports!$E470,--ISNUMBER(IFERROR(SEARCH(Formulaire!$H$16,$C470,1),""))=1),MAX(M$1:M469)+1,"")</f>
        <v/>
      </c>
      <c r="N470" s="69" t="str">
        <f>IF(AND(Formulaire!$H$21=Aéroports!$E470,--ISNUMBER(IFERROR(SEARCH(Formulaire!$H$22,$C470,1),""))=1),MAX(N$1:N469)+1,"")</f>
        <v/>
      </c>
      <c r="O470" s="69" t="str">
        <f>IF(AND(Formulaire!$H$27=Aéroports!$E470,--ISNUMBER(IFERROR(SEARCH(Formulaire!$H$28,$C470,1),""))=1),MAX(O$1:O469)+1,"")</f>
        <v/>
      </c>
      <c r="Q470" s="91" t="str">
        <f>IFERROR(INDEX($C$2:$C$5193,MATCH(ROWS(M$2:M470),M$2:M$5193,0)),"")</f>
        <v/>
      </c>
      <c r="R470" s="70" t="str">
        <f>IFERROR(INDEX($C$2:$C$5193,MATCH(ROWS(N$2:N470),N$2:N$5193,0)),"")</f>
        <v/>
      </c>
      <c r="S470" s="92" t="str">
        <f>IFERROR(INDEX($C$2:$C$5193,MATCH(ROWS(O$2:O470),O$2:O$5193,0)),"")</f>
        <v/>
      </c>
    </row>
    <row r="471" spans="1:19" x14ac:dyDescent="0.25">
      <c r="A471" s="68">
        <v>8994</v>
      </c>
      <c r="B471" s="68" t="s">
        <v>1405</v>
      </c>
      <c r="C471" s="68" t="s">
        <v>1406</v>
      </c>
      <c r="D471" s="68" t="s">
        <v>639</v>
      </c>
      <c r="E471" s="68" t="s">
        <v>22356</v>
      </c>
      <c r="F471" s="68" t="s">
        <v>1407</v>
      </c>
      <c r="G471" s="68" t="s">
        <v>1408</v>
      </c>
      <c r="H471" s="68">
        <v>-36.428899999999999</v>
      </c>
      <c r="I471" s="68">
        <v>145.393</v>
      </c>
      <c r="J471" s="68">
        <v>374</v>
      </c>
      <c r="K471" s="68">
        <v>10</v>
      </c>
      <c r="L471" s="68">
        <f>COUNTIFS(Aéroports!$C$2:$C$5193,Aéroports!$C471,Aéroports!$D$2:$D$5193,Aéroports!$D471)</f>
        <v>1</v>
      </c>
      <c r="M471" s="68" t="str">
        <f>IF(AND(Formulaire!$H$15=Aéroports!$E471,--ISNUMBER(IFERROR(SEARCH(Formulaire!$H$16,$C471,1),""))=1),MAX(M$1:M470)+1,"")</f>
        <v/>
      </c>
      <c r="N471" s="68" t="str">
        <f>IF(AND(Formulaire!$H$21=Aéroports!$E471,--ISNUMBER(IFERROR(SEARCH(Formulaire!$H$22,$C471,1),""))=1),MAX(N$1:N470)+1,"")</f>
        <v/>
      </c>
      <c r="O471" s="68" t="str">
        <f>IF(AND(Formulaire!$H$27=Aéroports!$E471,--ISNUMBER(IFERROR(SEARCH(Formulaire!$H$28,$C471,1),""))=1),MAX(O$1:O470)+1,"")</f>
        <v/>
      </c>
      <c r="Q471" s="91" t="str">
        <f>IFERROR(INDEX($C$2:$C$5193,MATCH(ROWS(M$2:M471),M$2:M$5193,0)),"")</f>
        <v/>
      </c>
      <c r="R471" s="70" t="str">
        <f>IFERROR(INDEX($C$2:$C$5193,MATCH(ROWS(N$2:N471),N$2:N$5193,0)),"")</f>
        <v/>
      </c>
      <c r="S471" s="92" t="str">
        <f>IFERROR(INDEX($C$2:$C$5193,MATCH(ROWS(O$2:O471),O$2:O$5193,0)),"")</f>
        <v/>
      </c>
    </row>
    <row r="472" spans="1:19" x14ac:dyDescent="0.25">
      <c r="A472" s="69">
        <v>8984</v>
      </c>
      <c r="B472" s="69" t="s">
        <v>1409</v>
      </c>
      <c r="C472" s="69" t="s">
        <v>1410</v>
      </c>
      <c r="D472" s="69" t="s">
        <v>639</v>
      </c>
      <c r="E472" s="69" t="s">
        <v>22356</v>
      </c>
      <c r="F472" s="69" t="s">
        <v>1411</v>
      </c>
      <c r="G472" s="69" t="s">
        <v>1412</v>
      </c>
      <c r="H472" s="69">
        <v>-20.27722</v>
      </c>
      <c r="I472" s="69">
        <v>148.75559999999999</v>
      </c>
      <c r="J472" s="69">
        <v>12</v>
      </c>
      <c r="K472" s="69">
        <v>10</v>
      </c>
      <c r="L472" s="69">
        <f>COUNTIFS(Aéroports!$C$2:$C$5193,Aéroports!$C472,Aéroports!$D$2:$D$5193,Aéroports!$D472)</f>
        <v>1</v>
      </c>
      <c r="M472" s="69" t="str">
        <f>IF(AND(Formulaire!$H$15=Aéroports!$E472,--ISNUMBER(IFERROR(SEARCH(Formulaire!$H$16,$C472,1),""))=1),MAX(M$1:M471)+1,"")</f>
        <v/>
      </c>
      <c r="N472" s="69" t="str">
        <f>IF(AND(Formulaire!$H$21=Aéroports!$E472,--ISNUMBER(IFERROR(SEARCH(Formulaire!$H$22,$C472,1),""))=1),MAX(N$1:N471)+1,"")</f>
        <v/>
      </c>
      <c r="O472" s="69" t="str">
        <f>IF(AND(Formulaire!$H$27=Aéroports!$E472,--ISNUMBER(IFERROR(SEARCH(Formulaire!$H$28,$C472,1),""))=1),MAX(O$1:O471)+1,"")</f>
        <v/>
      </c>
      <c r="Q472" s="91" t="str">
        <f>IFERROR(INDEX($C$2:$C$5193,MATCH(ROWS(M$2:M472),M$2:M$5193,0)),"")</f>
        <v/>
      </c>
      <c r="R472" s="70" t="str">
        <f>IFERROR(INDEX($C$2:$C$5193,MATCH(ROWS(N$2:N472),N$2:N$5193,0)),"")</f>
        <v/>
      </c>
      <c r="S472" s="92" t="str">
        <f>IFERROR(INDEX($C$2:$C$5193,MATCH(ROWS(O$2:O472),O$2:O$5193,0)),"")</f>
        <v/>
      </c>
    </row>
    <row r="473" spans="1:19" x14ac:dyDescent="0.25">
      <c r="A473" s="68">
        <v>12036</v>
      </c>
      <c r="B473" s="68" t="s">
        <v>1620</v>
      </c>
      <c r="C473" s="68" t="s">
        <v>22575</v>
      </c>
      <c r="D473" s="68" t="s">
        <v>639</v>
      </c>
      <c r="E473" s="68" t="s">
        <v>22356</v>
      </c>
      <c r="F473" s="68" t="s">
        <v>1621</v>
      </c>
      <c r="G473" s="68" t="s">
        <v>1622</v>
      </c>
      <c r="H473" s="68">
        <v>-40.835000000000001</v>
      </c>
      <c r="I473" s="68">
        <v>145.084</v>
      </c>
      <c r="J473" s="68">
        <v>31</v>
      </c>
      <c r="K473" s="68" t="s">
        <v>340</v>
      </c>
      <c r="L473" s="68">
        <f>COUNTIFS(Aéroports!$C$2:$C$5193,Aéroports!$C473,Aéroports!$D$2:$D$5193,Aéroports!$D473)</f>
        <v>1</v>
      </c>
      <c r="M473" s="68" t="str">
        <f>IF(AND(Formulaire!$H$15=Aéroports!$E473,--ISNUMBER(IFERROR(SEARCH(Formulaire!$H$16,$C473,1),""))=1),MAX(M$1:M472)+1,"")</f>
        <v/>
      </c>
      <c r="N473" s="68" t="str">
        <f>IF(AND(Formulaire!$H$21=Aéroports!$E473,--ISNUMBER(IFERROR(SEARCH(Formulaire!$H$22,$C473,1),""))=1),MAX(N$1:N472)+1,"")</f>
        <v/>
      </c>
      <c r="O473" s="68" t="str">
        <f>IF(AND(Formulaire!$H$27=Aéroports!$E473,--ISNUMBER(IFERROR(SEARCH(Formulaire!$H$28,$C473,1),""))=1),MAX(O$1:O472)+1,"")</f>
        <v/>
      </c>
      <c r="Q473" s="91" t="str">
        <f>IFERROR(INDEX($C$2:$C$5193,MATCH(ROWS(M$2:M473),M$2:M$5193,0)),"")</f>
        <v/>
      </c>
      <c r="R473" s="70" t="str">
        <f>IFERROR(INDEX($C$2:$C$5193,MATCH(ROWS(N$2:N473),N$2:N$5193,0)),"")</f>
        <v/>
      </c>
      <c r="S473" s="92" t="str">
        <f>IFERROR(INDEX($C$2:$C$5193,MATCH(ROWS(O$2:O473),O$2:O$5193,0)),"")</f>
        <v/>
      </c>
    </row>
    <row r="474" spans="1:19" x14ac:dyDescent="0.25">
      <c r="A474" s="69">
        <v>12037</v>
      </c>
      <c r="B474" s="69" t="s">
        <v>1623</v>
      </c>
      <c r="C474" s="69" t="s">
        <v>22581</v>
      </c>
      <c r="D474" s="69" t="s">
        <v>639</v>
      </c>
      <c r="E474" s="69" t="s">
        <v>22356</v>
      </c>
      <c r="F474" s="69" t="s">
        <v>1624</v>
      </c>
      <c r="G474" s="69" t="s">
        <v>1625</v>
      </c>
      <c r="H474" s="69">
        <v>-11.422800000000001</v>
      </c>
      <c r="I474" s="69">
        <v>130.654</v>
      </c>
      <c r="J474" s="69">
        <v>173</v>
      </c>
      <c r="K474" s="69" t="s">
        <v>340</v>
      </c>
      <c r="L474" s="69">
        <f>COUNTIFS(Aéroports!$C$2:$C$5193,Aéroports!$C474,Aéroports!$D$2:$D$5193,Aéroports!$D474)</f>
        <v>1</v>
      </c>
      <c r="M474" s="69" t="str">
        <f>IF(AND(Formulaire!$H$15=Aéroports!$E474,--ISNUMBER(IFERROR(SEARCH(Formulaire!$H$16,$C474,1),""))=1),MAX(M$1:M473)+1,"")</f>
        <v/>
      </c>
      <c r="N474" s="69" t="str">
        <f>IF(AND(Formulaire!$H$21=Aéroports!$E474,--ISNUMBER(IFERROR(SEARCH(Formulaire!$H$22,$C474,1),""))=1),MAX(N$1:N473)+1,"")</f>
        <v/>
      </c>
      <c r="O474" s="69" t="str">
        <f>IF(AND(Formulaire!$H$27=Aéroports!$E474,--ISNUMBER(IFERROR(SEARCH(Formulaire!$H$28,$C474,1),""))=1),MAX(O$1:O473)+1,"")</f>
        <v/>
      </c>
      <c r="Q474" s="91" t="str">
        <f>IFERROR(INDEX($C$2:$C$5193,MATCH(ROWS(M$2:M474),M$2:M$5193,0)),"")</f>
        <v/>
      </c>
      <c r="R474" s="70" t="str">
        <f>IFERROR(INDEX($C$2:$C$5193,MATCH(ROWS(N$2:N474),N$2:N$5193,0)),"")</f>
        <v/>
      </c>
      <c r="S474" s="92" t="str">
        <f>IFERROR(INDEX($C$2:$C$5193,MATCH(ROWS(O$2:O474),O$2:O$5193,0)),"")</f>
        <v/>
      </c>
    </row>
    <row r="475" spans="1:19" x14ac:dyDescent="0.25">
      <c r="A475" s="68">
        <v>6325</v>
      </c>
      <c r="B475" s="68" t="s">
        <v>1413</v>
      </c>
      <c r="C475" s="68" t="s">
        <v>1414</v>
      </c>
      <c r="D475" s="68" t="s">
        <v>639</v>
      </c>
      <c r="E475" s="68" t="s">
        <v>22356</v>
      </c>
      <c r="F475" s="68" t="s">
        <v>1415</v>
      </c>
      <c r="G475" s="68" t="s">
        <v>1416</v>
      </c>
      <c r="H475" s="68">
        <v>-28.049700000000001</v>
      </c>
      <c r="I475" s="68">
        <v>148.595</v>
      </c>
      <c r="J475" s="68">
        <v>656</v>
      </c>
      <c r="K475" s="68">
        <v>10</v>
      </c>
      <c r="L475" s="68">
        <f>COUNTIFS(Aéroports!$C$2:$C$5193,Aéroports!$C475,Aéroports!$D$2:$D$5193,Aéroports!$D475)</f>
        <v>1</v>
      </c>
      <c r="M475" s="68" t="str">
        <f>IF(AND(Formulaire!$H$15=Aéroports!$E475,--ISNUMBER(IFERROR(SEARCH(Formulaire!$H$16,$C475,1),""))=1),MAX(M$1:M474)+1,"")</f>
        <v/>
      </c>
      <c r="N475" s="68" t="str">
        <f>IF(AND(Formulaire!$H$21=Aéroports!$E475,--ISNUMBER(IFERROR(SEARCH(Formulaire!$H$22,$C475,1),""))=1),MAX(N$1:N474)+1,"")</f>
        <v/>
      </c>
      <c r="O475" s="68" t="str">
        <f>IF(AND(Formulaire!$H$27=Aéroports!$E475,--ISNUMBER(IFERROR(SEARCH(Formulaire!$H$28,$C475,1),""))=1),MAX(O$1:O474)+1,"")</f>
        <v/>
      </c>
      <c r="Q475" s="91" t="str">
        <f>IFERROR(INDEX($C$2:$C$5193,MATCH(ROWS(M$2:M475),M$2:M$5193,0)),"")</f>
        <v/>
      </c>
      <c r="R475" s="70" t="str">
        <f>IFERROR(INDEX($C$2:$C$5193,MATCH(ROWS(N$2:N475),N$2:N$5193,0)),"")</f>
        <v/>
      </c>
      <c r="S475" s="92" t="str">
        <f>IFERROR(INDEX($C$2:$C$5193,MATCH(ROWS(O$2:O475),O$2:O$5193,0)),"")</f>
        <v/>
      </c>
    </row>
    <row r="476" spans="1:19" x14ac:dyDescent="0.25">
      <c r="A476" s="69">
        <v>12038</v>
      </c>
      <c r="B476" s="69" t="s">
        <v>1626</v>
      </c>
      <c r="C476" s="69" t="s">
        <v>22576</v>
      </c>
      <c r="D476" s="69" t="s">
        <v>639</v>
      </c>
      <c r="E476" s="69" t="s">
        <v>22356</v>
      </c>
      <c r="F476" s="69" t="s">
        <v>1627</v>
      </c>
      <c r="G476" s="69" t="s">
        <v>1628</v>
      </c>
      <c r="H476" s="69">
        <v>-37.0717</v>
      </c>
      <c r="I476" s="69">
        <v>142.74100000000001</v>
      </c>
      <c r="J476" s="69">
        <v>807</v>
      </c>
      <c r="K476" s="69" t="s">
        <v>340</v>
      </c>
      <c r="L476" s="69">
        <f>COUNTIFS(Aéroports!$C$2:$C$5193,Aéroports!$C476,Aéroports!$D$2:$D$5193,Aéroports!$D476)</f>
        <v>1</v>
      </c>
      <c r="M476" s="69" t="str">
        <f>IF(AND(Formulaire!$H$15=Aéroports!$E476,--ISNUMBER(IFERROR(SEARCH(Formulaire!$H$16,$C476,1),""))=1),MAX(M$1:M475)+1,"")</f>
        <v/>
      </c>
      <c r="N476" s="69" t="str">
        <f>IF(AND(Formulaire!$H$21=Aéroports!$E476,--ISNUMBER(IFERROR(SEARCH(Formulaire!$H$22,$C476,1),""))=1),MAX(N$1:N475)+1,"")</f>
        <v/>
      </c>
      <c r="O476" s="69" t="str">
        <f>IF(AND(Formulaire!$H$27=Aéroports!$E476,--ISNUMBER(IFERROR(SEARCH(Formulaire!$H$28,$C476,1),""))=1),MAX(O$1:O475)+1,"")</f>
        <v/>
      </c>
      <c r="Q476" s="91" t="str">
        <f>IFERROR(INDEX($C$2:$C$5193,MATCH(ROWS(M$2:M476),M$2:M$5193,0)),"")</f>
        <v/>
      </c>
      <c r="R476" s="70" t="str">
        <f>IFERROR(INDEX($C$2:$C$5193,MATCH(ROWS(N$2:N476),N$2:N$5193,0)),"")</f>
        <v/>
      </c>
      <c r="S476" s="92" t="str">
        <f>IFERROR(INDEX($C$2:$C$5193,MATCH(ROWS(O$2:O476),O$2:O$5193,0)),"")</f>
        <v/>
      </c>
    </row>
    <row r="477" spans="1:19" x14ac:dyDescent="0.25">
      <c r="A477" s="68">
        <v>6328</v>
      </c>
      <c r="B477" s="68" t="s">
        <v>1417</v>
      </c>
      <c r="C477" s="68" t="s">
        <v>1418</v>
      </c>
      <c r="D477" s="68" t="s">
        <v>639</v>
      </c>
      <c r="E477" s="68" t="s">
        <v>22356</v>
      </c>
      <c r="F477" s="68" t="s">
        <v>1419</v>
      </c>
      <c r="G477" s="68" t="s">
        <v>1420</v>
      </c>
      <c r="H477" s="68">
        <v>-42.155000000000001</v>
      </c>
      <c r="I477" s="68">
        <v>145.292</v>
      </c>
      <c r="J477" s="68">
        <v>20</v>
      </c>
      <c r="K477" s="68">
        <v>10</v>
      </c>
      <c r="L477" s="68">
        <f>COUNTIFS(Aéroports!$C$2:$C$5193,Aéroports!$C477,Aéroports!$D$2:$D$5193,Aéroports!$D477)</f>
        <v>1</v>
      </c>
      <c r="M477" s="68" t="str">
        <f>IF(AND(Formulaire!$H$15=Aéroports!$E477,--ISNUMBER(IFERROR(SEARCH(Formulaire!$H$16,$C477,1),""))=1),MAX(M$1:M476)+1,"")</f>
        <v/>
      </c>
      <c r="N477" s="68" t="str">
        <f>IF(AND(Formulaire!$H$21=Aéroports!$E477,--ISNUMBER(IFERROR(SEARCH(Formulaire!$H$22,$C477,1),""))=1),MAX(N$1:N476)+1,"")</f>
        <v/>
      </c>
      <c r="O477" s="68" t="str">
        <f>IF(AND(Formulaire!$H$27=Aéroports!$E477,--ISNUMBER(IFERROR(SEARCH(Formulaire!$H$28,$C477,1),""))=1),MAX(O$1:O476)+1,"")</f>
        <v/>
      </c>
      <c r="Q477" s="91" t="str">
        <f>IFERROR(INDEX($C$2:$C$5193,MATCH(ROWS(M$2:M477),M$2:M$5193,0)),"")</f>
        <v/>
      </c>
      <c r="R477" s="70" t="str">
        <f>IFERROR(INDEX($C$2:$C$5193,MATCH(ROWS(N$2:N477),N$2:N$5193,0)),"")</f>
        <v/>
      </c>
      <c r="S477" s="92" t="str">
        <f>IFERROR(INDEX($C$2:$C$5193,MATCH(ROWS(O$2:O477),O$2:O$5193,0)),"")</f>
        <v/>
      </c>
    </row>
    <row r="478" spans="1:19" x14ac:dyDescent="0.25">
      <c r="A478" s="69">
        <v>6332</v>
      </c>
      <c r="B478" s="69" t="s">
        <v>1421</v>
      </c>
      <c r="C478" s="69" t="s">
        <v>1422</v>
      </c>
      <c r="D478" s="69" t="s">
        <v>639</v>
      </c>
      <c r="E478" s="69" t="s">
        <v>22356</v>
      </c>
      <c r="F478" s="69" t="s">
        <v>1423</v>
      </c>
      <c r="G478" s="69" t="s">
        <v>1424</v>
      </c>
      <c r="H478" s="69">
        <v>-10.208299999999999</v>
      </c>
      <c r="I478" s="69">
        <v>142.82499999999999</v>
      </c>
      <c r="J478" s="69">
        <v>3</v>
      </c>
      <c r="K478" s="69">
        <v>10</v>
      </c>
      <c r="L478" s="69">
        <f>COUNTIFS(Aéroports!$C$2:$C$5193,Aéroports!$C478,Aéroports!$D$2:$D$5193,Aéroports!$D478)</f>
        <v>1</v>
      </c>
      <c r="M478" s="69" t="str">
        <f>IF(AND(Formulaire!$H$15=Aéroports!$E478,--ISNUMBER(IFERROR(SEARCH(Formulaire!$H$16,$C478,1),""))=1),MAX(M$1:M477)+1,"")</f>
        <v/>
      </c>
      <c r="N478" s="69" t="str">
        <f>IF(AND(Formulaire!$H$21=Aéroports!$E478,--ISNUMBER(IFERROR(SEARCH(Formulaire!$H$22,$C478,1),""))=1),MAX(N$1:N477)+1,"")</f>
        <v/>
      </c>
      <c r="O478" s="69" t="str">
        <f>IF(AND(Formulaire!$H$27=Aéroports!$E478,--ISNUMBER(IFERROR(SEARCH(Formulaire!$H$28,$C478,1),""))=1),MAX(O$1:O477)+1,"")</f>
        <v/>
      </c>
      <c r="Q478" s="91" t="str">
        <f>IFERROR(INDEX($C$2:$C$5193,MATCH(ROWS(M$2:M478),M$2:M$5193,0)),"")</f>
        <v/>
      </c>
      <c r="R478" s="70" t="str">
        <f>IFERROR(INDEX($C$2:$C$5193,MATCH(ROWS(N$2:N478),N$2:N$5193,0)),"")</f>
        <v/>
      </c>
      <c r="S478" s="92" t="str">
        <f>IFERROR(INDEX($C$2:$C$5193,MATCH(ROWS(O$2:O478),O$2:O$5193,0)),"")</f>
        <v/>
      </c>
    </row>
    <row r="479" spans="1:19" x14ac:dyDescent="0.25">
      <c r="A479" s="68">
        <v>11274</v>
      </c>
      <c r="B479" s="68" t="s">
        <v>1425</v>
      </c>
      <c r="C479" s="68" t="s">
        <v>1426</v>
      </c>
      <c r="D479" s="68" t="s">
        <v>639</v>
      </c>
      <c r="E479" s="68" t="s">
        <v>22356</v>
      </c>
      <c r="F479" s="68" t="s">
        <v>1427</v>
      </c>
      <c r="G479" s="68" t="s">
        <v>1428</v>
      </c>
      <c r="H479" s="68">
        <v>-35.375799999999998</v>
      </c>
      <c r="I479" s="68">
        <v>143.53299999999999</v>
      </c>
      <c r="J479" s="68">
        <v>234</v>
      </c>
      <c r="K479" s="68">
        <v>10</v>
      </c>
      <c r="L479" s="68">
        <f>COUNTIFS(Aéroports!$C$2:$C$5193,Aéroports!$C479,Aéroports!$D$2:$D$5193,Aéroports!$D479)</f>
        <v>1</v>
      </c>
      <c r="M479" s="68" t="str">
        <f>IF(AND(Formulaire!$H$15=Aéroports!$E479,--ISNUMBER(IFERROR(SEARCH(Formulaire!$H$16,$C479,1),""))=1),MAX(M$1:M478)+1,"")</f>
        <v/>
      </c>
      <c r="N479" s="68" t="str">
        <f>IF(AND(Formulaire!$H$21=Aéroports!$E479,--ISNUMBER(IFERROR(SEARCH(Formulaire!$H$22,$C479,1),""))=1),MAX(N$1:N478)+1,"")</f>
        <v/>
      </c>
      <c r="O479" s="68" t="str">
        <f>IF(AND(Formulaire!$H$27=Aéroports!$E479,--ISNUMBER(IFERROR(SEARCH(Formulaire!$H$28,$C479,1),""))=1),MAX(O$1:O478)+1,"")</f>
        <v/>
      </c>
      <c r="Q479" s="91" t="str">
        <f>IFERROR(INDEX($C$2:$C$5193,MATCH(ROWS(M$2:M479),M$2:M$5193,0)),"")</f>
        <v/>
      </c>
      <c r="R479" s="70" t="str">
        <f>IFERROR(INDEX($C$2:$C$5193,MATCH(ROWS(N$2:N479),N$2:N$5193,0)),"")</f>
        <v/>
      </c>
      <c r="S479" s="92" t="str">
        <f>IFERROR(INDEX($C$2:$C$5193,MATCH(ROWS(O$2:O479),O$2:O$5193,0)),"")</f>
        <v/>
      </c>
    </row>
    <row r="480" spans="1:19" x14ac:dyDescent="0.25">
      <c r="A480" s="69">
        <v>3361</v>
      </c>
      <c r="B480" s="69" t="s">
        <v>1433</v>
      </c>
      <c r="C480" s="69" t="s">
        <v>1430</v>
      </c>
      <c r="D480" s="69" t="s">
        <v>639</v>
      </c>
      <c r="E480" s="69" t="s">
        <v>22356</v>
      </c>
      <c r="F480" s="69" t="s">
        <v>1434</v>
      </c>
      <c r="G480" s="69" t="s">
        <v>1435</v>
      </c>
      <c r="H480" s="69">
        <v>-33.946100000000001</v>
      </c>
      <c r="I480" s="69">
        <v>151.17699999999999</v>
      </c>
      <c r="J480" s="69">
        <v>21</v>
      </c>
      <c r="K480" s="69">
        <v>10</v>
      </c>
      <c r="L480" s="69">
        <f>COUNTIFS(Aéroports!$C$2:$C$5193,Aéroports!$C480,Aéroports!$D$2:$D$5193,Aéroports!$D480)</f>
        <v>1</v>
      </c>
      <c r="M480" s="69" t="str">
        <f>IF(AND(Formulaire!$H$15=Aéroports!$E480,--ISNUMBER(IFERROR(SEARCH(Formulaire!$H$16,$C480,1),""))=1),MAX(M$1:M479)+1,"")</f>
        <v/>
      </c>
      <c r="N480" s="69" t="str">
        <f>IF(AND(Formulaire!$H$21=Aéroports!$E480,--ISNUMBER(IFERROR(SEARCH(Formulaire!$H$22,$C480,1),""))=1),MAX(N$1:N479)+1,"")</f>
        <v/>
      </c>
      <c r="O480" s="69" t="str">
        <f>IF(AND(Formulaire!$H$27=Aéroports!$E480,--ISNUMBER(IFERROR(SEARCH(Formulaire!$H$28,$C480,1),""))=1),MAX(O$1:O479)+1,"")</f>
        <v/>
      </c>
      <c r="Q480" s="91" t="str">
        <f>IFERROR(INDEX($C$2:$C$5193,MATCH(ROWS(M$2:M480),M$2:M$5193,0)),"")</f>
        <v/>
      </c>
      <c r="R480" s="70" t="str">
        <f>IFERROR(INDEX($C$2:$C$5193,MATCH(ROWS(N$2:N480),N$2:N$5193,0)),"")</f>
        <v/>
      </c>
      <c r="S480" s="92" t="str">
        <f>IFERROR(INDEX($C$2:$C$5193,MATCH(ROWS(O$2:O480),O$2:O$5193,0)),"")</f>
        <v/>
      </c>
    </row>
    <row r="481" spans="1:19" x14ac:dyDescent="0.25">
      <c r="A481" s="68">
        <v>3362</v>
      </c>
      <c r="B481" s="68" t="s">
        <v>1436</v>
      </c>
      <c r="C481" s="68" t="s">
        <v>1437</v>
      </c>
      <c r="D481" s="68" t="s">
        <v>639</v>
      </c>
      <c r="E481" s="68" t="s">
        <v>22356</v>
      </c>
      <c r="F481" s="68" t="s">
        <v>1438</v>
      </c>
      <c r="G481" s="68" t="s">
        <v>1439</v>
      </c>
      <c r="H481" s="68">
        <v>-31.0839</v>
      </c>
      <c r="I481" s="68">
        <v>150.84700000000001</v>
      </c>
      <c r="J481" s="68">
        <v>1334</v>
      </c>
      <c r="K481" s="68">
        <v>10</v>
      </c>
      <c r="L481" s="68">
        <f>COUNTIFS(Aéroports!$C$2:$C$5193,Aéroports!$C481,Aéroports!$D$2:$D$5193,Aéroports!$D481)</f>
        <v>1</v>
      </c>
      <c r="M481" s="68" t="str">
        <f>IF(AND(Formulaire!$H$15=Aéroports!$E481,--ISNUMBER(IFERROR(SEARCH(Formulaire!$H$16,$C481,1),""))=1),MAX(M$1:M480)+1,"")</f>
        <v/>
      </c>
      <c r="N481" s="68" t="str">
        <f>IF(AND(Formulaire!$H$21=Aéroports!$E481,--ISNUMBER(IFERROR(SEARCH(Formulaire!$H$22,$C481,1),""))=1),MAX(N$1:N480)+1,"")</f>
        <v/>
      </c>
      <c r="O481" s="68" t="str">
        <f>IF(AND(Formulaire!$H$27=Aéroports!$E481,--ISNUMBER(IFERROR(SEARCH(Formulaire!$H$28,$C481,1),""))=1),MAX(O$1:O480)+1,"")</f>
        <v/>
      </c>
      <c r="Q481" s="91" t="str">
        <f>IFERROR(INDEX($C$2:$C$5193,MATCH(ROWS(M$2:M481),M$2:M$5193,0)),"")</f>
        <v/>
      </c>
      <c r="R481" s="70" t="str">
        <f>IFERROR(INDEX($C$2:$C$5193,MATCH(ROWS(N$2:N481),N$2:N$5193,0)),"")</f>
        <v/>
      </c>
      <c r="S481" s="92" t="str">
        <f>IFERROR(INDEX($C$2:$C$5193,MATCH(ROWS(O$2:O481),O$2:O$5193,0)),"")</f>
        <v/>
      </c>
    </row>
    <row r="482" spans="1:19" x14ac:dyDescent="0.25">
      <c r="A482" s="69">
        <v>6794</v>
      </c>
      <c r="B482" s="69" t="s">
        <v>1440</v>
      </c>
      <c r="C482" s="69" t="s">
        <v>1441</v>
      </c>
      <c r="D482" s="69" t="s">
        <v>639</v>
      </c>
      <c r="E482" s="69" t="s">
        <v>22356</v>
      </c>
      <c r="F482" s="69" t="s">
        <v>1442</v>
      </c>
      <c r="G482" s="69" t="s">
        <v>1443</v>
      </c>
      <c r="H482" s="69">
        <v>-31.8886</v>
      </c>
      <c r="I482" s="69">
        <v>152.51400000000001</v>
      </c>
      <c r="J482" s="69">
        <v>38</v>
      </c>
      <c r="K482" s="69">
        <v>10</v>
      </c>
      <c r="L482" s="69">
        <f>COUNTIFS(Aéroports!$C$2:$C$5193,Aéroports!$C482,Aéroports!$D$2:$D$5193,Aéroports!$D482)</f>
        <v>1</v>
      </c>
      <c r="M482" s="69" t="str">
        <f>IF(AND(Formulaire!$H$15=Aéroports!$E482,--ISNUMBER(IFERROR(SEARCH(Formulaire!$H$16,$C482,1),""))=1),MAX(M$1:M481)+1,"")</f>
        <v/>
      </c>
      <c r="N482" s="69" t="str">
        <f>IF(AND(Formulaire!$H$21=Aéroports!$E482,--ISNUMBER(IFERROR(SEARCH(Formulaire!$H$22,$C482,1),""))=1),MAX(N$1:N481)+1,"")</f>
        <v/>
      </c>
      <c r="O482" s="69" t="str">
        <f>IF(AND(Formulaire!$H$27=Aéroports!$E482,--ISNUMBER(IFERROR(SEARCH(Formulaire!$H$28,$C482,1),""))=1),MAX(O$1:O481)+1,"")</f>
        <v/>
      </c>
      <c r="Q482" s="91" t="str">
        <f>IFERROR(INDEX($C$2:$C$5193,MATCH(ROWS(M$2:M482),M$2:M$5193,0)),"")</f>
        <v/>
      </c>
      <c r="R482" s="70" t="str">
        <f>IFERROR(INDEX($C$2:$C$5193,MATCH(ROWS(N$2:N482),N$2:N$5193,0)),"")</f>
        <v/>
      </c>
      <c r="S482" s="92" t="str">
        <f>IFERROR(INDEX($C$2:$C$5193,MATCH(ROWS(O$2:O482),O$2:O$5193,0)),"")</f>
        <v/>
      </c>
    </row>
    <row r="483" spans="1:19" x14ac:dyDescent="0.25">
      <c r="A483" s="68">
        <v>11717</v>
      </c>
      <c r="B483" s="68" t="s">
        <v>1444</v>
      </c>
      <c r="C483" s="68" t="s">
        <v>1445</v>
      </c>
      <c r="D483" s="68" t="s">
        <v>639</v>
      </c>
      <c r="E483" s="68" t="s">
        <v>22356</v>
      </c>
      <c r="F483" s="68" t="s">
        <v>1446</v>
      </c>
      <c r="G483" s="68" t="s">
        <v>1447</v>
      </c>
      <c r="H483" s="68">
        <v>-25.8017</v>
      </c>
      <c r="I483" s="68">
        <v>149.9</v>
      </c>
      <c r="J483" s="68">
        <v>240</v>
      </c>
      <c r="K483" s="68">
        <v>10</v>
      </c>
      <c r="L483" s="68">
        <f>COUNTIFS(Aéroports!$C$2:$C$5193,Aéroports!$C483,Aéroports!$D$2:$D$5193,Aéroports!$D483)</f>
        <v>1</v>
      </c>
      <c r="M483" s="68" t="str">
        <f>IF(AND(Formulaire!$H$15=Aéroports!$E483,--ISNUMBER(IFERROR(SEARCH(Formulaire!$H$16,$C483,1),""))=1),MAX(M$1:M482)+1,"")</f>
        <v/>
      </c>
      <c r="N483" s="68" t="str">
        <f>IF(AND(Formulaire!$H$21=Aéroports!$E483,--ISNUMBER(IFERROR(SEARCH(Formulaire!$H$22,$C483,1),""))=1),MAX(N$1:N482)+1,"")</f>
        <v/>
      </c>
      <c r="O483" s="68" t="str">
        <f>IF(AND(Formulaire!$H$27=Aéroports!$E483,--ISNUMBER(IFERROR(SEARCH(Formulaire!$H$28,$C483,1),""))=1),MAX(O$1:O482)+1,"")</f>
        <v/>
      </c>
      <c r="Q483" s="91" t="str">
        <f>IFERROR(INDEX($C$2:$C$5193,MATCH(ROWS(M$2:M483),M$2:M$5193,0)),"")</f>
        <v/>
      </c>
      <c r="R483" s="70" t="str">
        <f>IFERROR(INDEX($C$2:$C$5193,MATCH(ROWS(N$2:N483),N$2:N$5193,0)),"")</f>
        <v/>
      </c>
      <c r="S483" s="92" t="str">
        <f>IFERROR(INDEX($C$2:$C$5193,MATCH(ROWS(O$2:O483),O$2:O$5193,0)),"")</f>
        <v/>
      </c>
    </row>
    <row r="484" spans="1:19" x14ac:dyDescent="0.25">
      <c r="A484" s="69">
        <v>8265</v>
      </c>
      <c r="B484" s="69" t="s">
        <v>1448</v>
      </c>
      <c r="C484" s="69" t="s">
        <v>1449</v>
      </c>
      <c r="D484" s="69" t="s">
        <v>639</v>
      </c>
      <c r="E484" s="69" t="s">
        <v>22356</v>
      </c>
      <c r="F484" s="69" t="s">
        <v>1450</v>
      </c>
      <c r="G484" s="69" t="s">
        <v>1451</v>
      </c>
      <c r="H484" s="69">
        <v>-21.715</v>
      </c>
      <c r="I484" s="69">
        <v>122.229</v>
      </c>
      <c r="J484" s="69">
        <v>970</v>
      </c>
      <c r="K484" s="69">
        <v>8</v>
      </c>
      <c r="L484" s="69">
        <f>COUNTIFS(Aéroports!$C$2:$C$5193,Aéroports!$C484,Aéroports!$D$2:$D$5193,Aéroports!$D484)</f>
        <v>1</v>
      </c>
      <c r="M484" s="69" t="str">
        <f>IF(AND(Formulaire!$H$15=Aéroports!$E484,--ISNUMBER(IFERROR(SEARCH(Formulaire!$H$16,$C484,1),""))=1),MAX(M$1:M483)+1,"")</f>
        <v/>
      </c>
      <c r="N484" s="69" t="str">
        <f>IF(AND(Formulaire!$H$21=Aéroports!$E484,--ISNUMBER(IFERROR(SEARCH(Formulaire!$H$22,$C484,1),""))=1),MAX(N$1:N483)+1,"")</f>
        <v/>
      </c>
      <c r="O484" s="69" t="str">
        <f>IF(AND(Formulaire!$H$27=Aéroports!$E484,--ISNUMBER(IFERROR(SEARCH(Formulaire!$H$28,$C484,1),""))=1),MAX(O$1:O483)+1,"")</f>
        <v/>
      </c>
      <c r="Q484" s="91" t="str">
        <f>IFERROR(INDEX($C$2:$C$5193,MATCH(ROWS(M$2:M484),M$2:M$5193,0)),"")</f>
        <v/>
      </c>
      <c r="R484" s="70" t="str">
        <f>IFERROR(INDEX($C$2:$C$5193,MATCH(ROWS(N$2:N484),N$2:N$5193,0)),"")</f>
        <v/>
      </c>
      <c r="S484" s="92" t="str">
        <f>IFERROR(INDEX($C$2:$C$5193,MATCH(ROWS(O$2:O484),O$2:O$5193,0)),"")</f>
        <v/>
      </c>
    </row>
    <row r="485" spans="1:19" x14ac:dyDescent="0.25">
      <c r="A485" s="68">
        <v>8995</v>
      </c>
      <c r="B485" s="68" t="s">
        <v>1452</v>
      </c>
      <c r="C485" s="68" t="s">
        <v>1453</v>
      </c>
      <c r="D485" s="68" t="s">
        <v>639</v>
      </c>
      <c r="E485" s="68" t="s">
        <v>22356</v>
      </c>
      <c r="F485" s="68" t="s">
        <v>1454</v>
      </c>
      <c r="G485" s="68" t="s">
        <v>1455</v>
      </c>
      <c r="H485" s="68">
        <v>-34.421399999999998</v>
      </c>
      <c r="I485" s="68">
        <v>147.512</v>
      </c>
      <c r="J485" s="68">
        <v>921</v>
      </c>
      <c r="K485" s="68">
        <v>10</v>
      </c>
      <c r="L485" s="68">
        <f>COUNTIFS(Aéroports!$C$2:$C$5193,Aéroports!$C485,Aéroports!$D$2:$D$5193,Aéroports!$D485)</f>
        <v>1</v>
      </c>
      <c r="M485" s="68" t="str">
        <f>IF(AND(Formulaire!$H$15=Aéroports!$E485,--ISNUMBER(IFERROR(SEARCH(Formulaire!$H$16,$C485,1),""))=1),MAX(M$1:M484)+1,"")</f>
        <v/>
      </c>
      <c r="N485" s="68" t="str">
        <f>IF(AND(Formulaire!$H$21=Aéroports!$E485,--ISNUMBER(IFERROR(SEARCH(Formulaire!$H$22,$C485,1),""))=1),MAX(N$1:N484)+1,"")</f>
        <v/>
      </c>
      <c r="O485" s="68" t="str">
        <f>IF(AND(Formulaire!$H$27=Aéroports!$E485,--ISNUMBER(IFERROR(SEARCH(Formulaire!$H$28,$C485,1),""))=1),MAX(O$1:O484)+1,"")</f>
        <v/>
      </c>
      <c r="Q485" s="91" t="str">
        <f>IFERROR(INDEX($C$2:$C$5193,MATCH(ROWS(M$2:M485),M$2:M$5193,0)),"")</f>
        <v/>
      </c>
      <c r="R485" s="70" t="str">
        <f>IFERROR(INDEX($C$2:$C$5193,MATCH(ROWS(N$2:N485),N$2:N$5193,0)),"")</f>
        <v/>
      </c>
      <c r="S485" s="92" t="str">
        <f>IFERROR(INDEX($C$2:$C$5193,MATCH(ROWS(O$2:O485),O$2:O$5193,0)),"")</f>
        <v/>
      </c>
    </row>
    <row r="486" spans="1:19" x14ac:dyDescent="0.25">
      <c r="A486" s="69">
        <v>6330</v>
      </c>
      <c r="B486" s="69" t="s">
        <v>1456</v>
      </c>
      <c r="C486" s="69" t="s">
        <v>1457</v>
      </c>
      <c r="D486" s="69" t="s">
        <v>639</v>
      </c>
      <c r="E486" s="69" t="s">
        <v>22356</v>
      </c>
      <c r="F486" s="69" t="s">
        <v>1458</v>
      </c>
      <c r="G486" s="69" t="s">
        <v>1459</v>
      </c>
      <c r="H486" s="69">
        <v>-19.634399999999999</v>
      </c>
      <c r="I486" s="69">
        <v>134.18299999999999</v>
      </c>
      <c r="J486" s="69">
        <v>1236</v>
      </c>
      <c r="K486" s="69">
        <v>9.5</v>
      </c>
      <c r="L486" s="69">
        <f>COUNTIFS(Aéroports!$C$2:$C$5193,Aéroports!$C486,Aéroports!$D$2:$D$5193,Aéroports!$D486)</f>
        <v>1</v>
      </c>
      <c r="M486" s="69" t="str">
        <f>IF(AND(Formulaire!$H$15=Aéroports!$E486,--ISNUMBER(IFERROR(SEARCH(Formulaire!$H$16,$C486,1),""))=1),MAX(M$1:M485)+1,"")</f>
        <v/>
      </c>
      <c r="N486" s="69" t="str">
        <f>IF(AND(Formulaire!$H$21=Aéroports!$E486,--ISNUMBER(IFERROR(SEARCH(Formulaire!$H$22,$C486,1),""))=1),MAX(N$1:N485)+1,"")</f>
        <v/>
      </c>
      <c r="O486" s="69" t="str">
        <f>IF(AND(Formulaire!$H$27=Aéroports!$E486,--ISNUMBER(IFERROR(SEARCH(Formulaire!$H$28,$C486,1),""))=1),MAX(O$1:O485)+1,"")</f>
        <v/>
      </c>
      <c r="Q486" s="91" t="str">
        <f>IFERROR(INDEX($C$2:$C$5193,MATCH(ROWS(M$2:M486),M$2:M$5193,0)),"")</f>
        <v/>
      </c>
      <c r="R486" s="70" t="str">
        <f>IFERROR(INDEX($C$2:$C$5193,MATCH(ROWS(N$2:N486),N$2:N$5193,0)),"")</f>
        <v/>
      </c>
      <c r="S486" s="92" t="str">
        <f>IFERROR(INDEX($C$2:$C$5193,MATCH(ROWS(O$2:O486),O$2:O$5193,0)),"")</f>
        <v/>
      </c>
    </row>
    <row r="487" spans="1:19" x14ac:dyDescent="0.25">
      <c r="A487" s="68">
        <v>6329</v>
      </c>
      <c r="B487" s="68" t="s">
        <v>1460</v>
      </c>
      <c r="C487" s="68" t="s">
        <v>1461</v>
      </c>
      <c r="D487" s="68" t="s">
        <v>639</v>
      </c>
      <c r="E487" s="68" t="s">
        <v>22356</v>
      </c>
      <c r="F487" s="68" t="s">
        <v>1462</v>
      </c>
      <c r="G487" s="68" t="s">
        <v>1463</v>
      </c>
      <c r="H487" s="68">
        <v>-27.9864</v>
      </c>
      <c r="I487" s="68">
        <v>143.81100000000001</v>
      </c>
      <c r="J487" s="68">
        <v>433</v>
      </c>
      <c r="K487" s="68">
        <v>10</v>
      </c>
      <c r="L487" s="68">
        <f>COUNTIFS(Aéroports!$C$2:$C$5193,Aéroports!$C487,Aéroports!$D$2:$D$5193,Aéroports!$D487)</f>
        <v>1</v>
      </c>
      <c r="M487" s="68" t="str">
        <f>IF(AND(Formulaire!$H$15=Aéroports!$E487,--ISNUMBER(IFERROR(SEARCH(Formulaire!$H$16,$C487,1),""))=1),MAX(M$1:M486)+1,"")</f>
        <v/>
      </c>
      <c r="N487" s="68" t="str">
        <f>IF(AND(Formulaire!$H$21=Aéroports!$E487,--ISNUMBER(IFERROR(SEARCH(Formulaire!$H$22,$C487,1),""))=1),MAX(N$1:N486)+1,"")</f>
        <v/>
      </c>
      <c r="O487" s="68" t="str">
        <f>IF(AND(Formulaire!$H$27=Aéroports!$E487,--ISNUMBER(IFERROR(SEARCH(Formulaire!$H$28,$C487,1),""))=1),MAX(O$1:O486)+1,"")</f>
        <v/>
      </c>
      <c r="Q487" s="91" t="str">
        <f>IFERROR(INDEX($C$2:$C$5193,MATCH(ROWS(M$2:M487),M$2:M$5193,0)),"")</f>
        <v/>
      </c>
      <c r="R487" s="70" t="str">
        <f>IFERROR(INDEX($C$2:$C$5193,MATCH(ROWS(N$2:N487),N$2:N$5193,0)),"")</f>
        <v/>
      </c>
      <c r="S487" s="92" t="str">
        <f>IFERROR(INDEX($C$2:$C$5193,MATCH(ROWS(O$2:O487),O$2:O$5193,0)),"")</f>
        <v/>
      </c>
    </row>
    <row r="488" spans="1:19" x14ac:dyDescent="0.25">
      <c r="A488" s="69">
        <v>8848</v>
      </c>
      <c r="B488" s="69" t="s">
        <v>1464</v>
      </c>
      <c r="C488" s="69" t="s">
        <v>1465</v>
      </c>
      <c r="D488" s="69" t="s">
        <v>639</v>
      </c>
      <c r="E488" s="69" t="s">
        <v>22356</v>
      </c>
      <c r="F488" s="69" t="s">
        <v>1466</v>
      </c>
      <c r="G488" s="69" t="s">
        <v>1467</v>
      </c>
      <c r="H488" s="69">
        <v>-24.993300000000001</v>
      </c>
      <c r="I488" s="69">
        <v>150.09299999999999</v>
      </c>
      <c r="J488" s="69">
        <v>171</v>
      </c>
      <c r="K488" s="69">
        <v>10</v>
      </c>
      <c r="L488" s="69">
        <f>COUNTIFS(Aéroports!$C$2:$C$5193,Aéroports!$C488,Aéroports!$D$2:$D$5193,Aéroports!$D488)</f>
        <v>1</v>
      </c>
      <c r="M488" s="69" t="str">
        <f>IF(AND(Formulaire!$H$15=Aéroports!$E488,--ISNUMBER(IFERROR(SEARCH(Formulaire!$H$16,$C488,1),""))=1),MAX(M$1:M487)+1,"")</f>
        <v/>
      </c>
      <c r="N488" s="69" t="str">
        <f>IF(AND(Formulaire!$H$21=Aéroports!$E488,--ISNUMBER(IFERROR(SEARCH(Formulaire!$H$22,$C488,1),""))=1),MAX(N$1:N487)+1,"")</f>
        <v/>
      </c>
      <c r="O488" s="69" t="str">
        <f>IF(AND(Formulaire!$H$27=Aéroports!$E488,--ISNUMBER(IFERROR(SEARCH(Formulaire!$H$28,$C488,1),""))=1),MAX(O$1:O487)+1,"")</f>
        <v/>
      </c>
      <c r="Q488" s="91" t="str">
        <f>IFERROR(INDEX($C$2:$C$5193,MATCH(ROWS(M$2:M488),M$2:M$5193,0)),"")</f>
        <v/>
      </c>
      <c r="R488" s="70" t="str">
        <f>IFERROR(INDEX($C$2:$C$5193,MATCH(ROWS(N$2:N488),N$2:N$5193,0)),"")</f>
        <v/>
      </c>
      <c r="S488" s="92" t="str">
        <f>IFERROR(INDEX($C$2:$C$5193,MATCH(ROWS(O$2:O488),O$2:O$5193,0)),"")</f>
        <v/>
      </c>
    </row>
    <row r="489" spans="1:19" x14ac:dyDescent="0.25">
      <c r="A489" s="68">
        <v>12039</v>
      </c>
      <c r="B489" s="68" t="s">
        <v>1632</v>
      </c>
      <c r="C489" s="68" t="s">
        <v>22582</v>
      </c>
      <c r="D489" s="68" t="s">
        <v>639</v>
      </c>
      <c r="E489" s="68" t="s">
        <v>22356</v>
      </c>
      <c r="F489" s="68" t="s">
        <v>1633</v>
      </c>
      <c r="G489" s="68" t="s">
        <v>1634</v>
      </c>
      <c r="H489" s="68">
        <v>-29.4511</v>
      </c>
      <c r="I489" s="68">
        <v>142.05799999999999</v>
      </c>
      <c r="J489" s="68">
        <v>584</v>
      </c>
      <c r="K489" s="68" t="s">
        <v>340</v>
      </c>
      <c r="L489" s="68">
        <f>COUNTIFS(Aéroports!$C$2:$C$5193,Aéroports!$C489,Aéroports!$D$2:$D$5193,Aéroports!$D489)</f>
        <v>1</v>
      </c>
      <c r="M489" s="68" t="str">
        <f>IF(AND(Formulaire!$H$15=Aéroports!$E489,--ISNUMBER(IFERROR(SEARCH(Formulaire!$H$16,$C489,1),""))=1),MAX(M$1:M488)+1,"")</f>
        <v/>
      </c>
      <c r="N489" s="68" t="str">
        <f>IF(AND(Formulaire!$H$21=Aéroports!$E489,--ISNUMBER(IFERROR(SEARCH(Formulaire!$H$22,$C489,1),""))=1),MAX(N$1:N488)+1,"")</f>
        <v/>
      </c>
      <c r="O489" s="68" t="str">
        <f>IF(AND(Formulaire!$H$27=Aéroports!$E489,--ISNUMBER(IFERROR(SEARCH(Formulaire!$H$28,$C489,1),""))=1),MAX(O$1:O488)+1,"")</f>
        <v/>
      </c>
      <c r="Q489" s="91" t="str">
        <f>IFERROR(INDEX($C$2:$C$5193,MATCH(ROWS(M$2:M489),M$2:M$5193,0)),"")</f>
        <v/>
      </c>
      <c r="R489" s="70" t="str">
        <f>IFERROR(INDEX($C$2:$C$5193,MATCH(ROWS(N$2:N489),N$2:N$5193,0)),"")</f>
        <v/>
      </c>
      <c r="S489" s="92" t="str">
        <f>IFERROR(INDEX($C$2:$C$5193,MATCH(ROWS(O$2:O489),O$2:O$5193,0)),"")</f>
        <v/>
      </c>
    </row>
    <row r="490" spans="1:19" x14ac:dyDescent="0.25">
      <c r="A490" s="69">
        <v>7128</v>
      </c>
      <c r="B490" s="69" t="s">
        <v>1468</v>
      </c>
      <c r="C490" s="69" t="s">
        <v>1469</v>
      </c>
      <c r="D490" s="69" t="s">
        <v>639</v>
      </c>
      <c r="E490" s="69" t="s">
        <v>22356</v>
      </c>
      <c r="F490" s="69" t="s">
        <v>1470</v>
      </c>
      <c r="G490" s="69" t="s">
        <v>1471</v>
      </c>
      <c r="H490" s="69">
        <v>-27.5428</v>
      </c>
      <c r="I490" s="69">
        <v>151.916</v>
      </c>
      <c r="J490" s="69">
        <v>2086</v>
      </c>
      <c r="K490" s="69">
        <v>10</v>
      </c>
      <c r="L490" s="69">
        <f>COUNTIFS(Aéroports!$C$2:$C$5193,Aéroports!$C490,Aéroports!$D$2:$D$5193,Aéroports!$D490)</f>
        <v>1</v>
      </c>
      <c r="M490" s="69" t="str">
        <f>IF(AND(Formulaire!$H$15=Aéroports!$E490,--ISNUMBER(IFERROR(SEARCH(Formulaire!$H$16,$C490,1),""))=1),MAX(M$1:M489)+1,"")</f>
        <v/>
      </c>
      <c r="N490" s="69" t="str">
        <f>IF(AND(Formulaire!$H$21=Aéroports!$E490,--ISNUMBER(IFERROR(SEARCH(Formulaire!$H$22,$C490,1),""))=1),MAX(N$1:N489)+1,"")</f>
        <v/>
      </c>
      <c r="O490" s="69" t="str">
        <f>IF(AND(Formulaire!$H$27=Aéroports!$E490,--ISNUMBER(IFERROR(SEARCH(Formulaire!$H$28,$C490,1),""))=1),MAX(O$1:O489)+1,"")</f>
        <v/>
      </c>
      <c r="Q490" s="91" t="str">
        <f>IFERROR(INDEX($C$2:$C$5193,MATCH(ROWS(M$2:M490),M$2:M$5193,0)),"")</f>
        <v/>
      </c>
      <c r="R490" s="70" t="str">
        <f>IFERROR(INDEX($C$2:$C$5193,MATCH(ROWS(N$2:N490),N$2:N$5193,0)),"")</f>
        <v/>
      </c>
      <c r="S490" s="92" t="str">
        <f>IFERROR(INDEX($C$2:$C$5193,MATCH(ROWS(O$2:O490),O$2:O$5193,0)),"")</f>
        <v/>
      </c>
    </row>
    <row r="491" spans="1:19" x14ac:dyDescent="0.25">
      <c r="A491" s="68">
        <v>3330</v>
      </c>
      <c r="B491" s="68" t="s">
        <v>1475</v>
      </c>
      <c r="C491" s="68" t="s">
        <v>1476</v>
      </c>
      <c r="D491" s="68" t="s">
        <v>639</v>
      </c>
      <c r="E491" s="68" t="s">
        <v>22356</v>
      </c>
      <c r="F491" s="68" t="s">
        <v>1477</v>
      </c>
      <c r="G491" s="68" t="s">
        <v>1478</v>
      </c>
      <c r="H491" s="68">
        <v>-19.252500000000001</v>
      </c>
      <c r="I491" s="68">
        <v>146.76499999999999</v>
      </c>
      <c r="J491" s="68">
        <v>18</v>
      </c>
      <c r="K491" s="68">
        <v>10</v>
      </c>
      <c r="L491" s="68">
        <f>COUNTIFS(Aéroports!$C$2:$C$5193,Aéroports!$C491,Aéroports!$D$2:$D$5193,Aéroports!$D491)</f>
        <v>1</v>
      </c>
      <c r="M491" s="68" t="str">
        <f>IF(AND(Formulaire!$H$15=Aéroports!$E491,--ISNUMBER(IFERROR(SEARCH(Formulaire!$H$16,$C491,1),""))=1),MAX(M$1:M490)+1,"")</f>
        <v/>
      </c>
      <c r="N491" s="68" t="str">
        <f>IF(AND(Formulaire!$H$21=Aéroports!$E491,--ISNUMBER(IFERROR(SEARCH(Formulaire!$H$22,$C491,1),""))=1),MAX(N$1:N490)+1,"")</f>
        <v/>
      </c>
      <c r="O491" s="68" t="str">
        <f>IF(AND(Formulaire!$H$27=Aéroports!$E491,--ISNUMBER(IFERROR(SEARCH(Formulaire!$H$28,$C491,1),""))=1),MAX(O$1:O490)+1,"")</f>
        <v/>
      </c>
      <c r="Q491" s="91" t="str">
        <f>IFERROR(INDEX($C$2:$C$5193,MATCH(ROWS(M$2:M491),M$2:M$5193,0)),"")</f>
        <v/>
      </c>
      <c r="R491" s="70" t="str">
        <f>IFERROR(INDEX($C$2:$C$5193,MATCH(ROWS(N$2:N491),N$2:N$5193,0)),"")</f>
        <v/>
      </c>
      <c r="S491" s="92" t="str">
        <f>IFERROR(INDEX($C$2:$C$5193,MATCH(ROWS(O$2:O491),O$2:O$5193,0)),"")</f>
        <v/>
      </c>
    </row>
    <row r="492" spans="1:19" x14ac:dyDescent="0.25">
      <c r="A492" s="69">
        <v>12040</v>
      </c>
      <c r="B492" s="69" t="s">
        <v>1629</v>
      </c>
      <c r="C492" s="69" t="s">
        <v>22577</v>
      </c>
      <c r="D492" s="69" t="s">
        <v>639</v>
      </c>
      <c r="E492" s="69" t="s">
        <v>22356</v>
      </c>
      <c r="F492" s="69" t="s">
        <v>1630</v>
      </c>
      <c r="G492" s="69" t="s">
        <v>1631</v>
      </c>
      <c r="H492" s="69">
        <v>-35.262799999999999</v>
      </c>
      <c r="I492" s="69">
        <v>148.24100000000001</v>
      </c>
      <c r="J492" s="69">
        <v>878</v>
      </c>
      <c r="K492" s="69" t="s">
        <v>340</v>
      </c>
      <c r="L492" s="69">
        <f>COUNTIFS(Aéroports!$C$2:$C$5193,Aéroports!$C492,Aéroports!$D$2:$D$5193,Aéroports!$D492)</f>
        <v>1</v>
      </c>
      <c r="M492" s="69" t="str">
        <f>IF(AND(Formulaire!$H$15=Aéroports!$E492,--ISNUMBER(IFERROR(SEARCH(Formulaire!$H$16,$C492,1),""))=1),MAX(M$1:M491)+1,"")</f>
        <v/>
      </c>
      <c r="N492" s="69" t="str">
        <f>IF(AND(Formulaire!$H$21=Aéroports!$E492,--ISNUMBER(IFERROR(SEARCH(Formulaire!$H$22,$C492,1),""))=1),MAX(N$1:N491)+1,"")</f>
        <v/>
      </c>
      <c r="O492" s="69" t="str">
        <f>IF(AND(Formulaire!$H$27=Aéroports!$E492,--ISNUMBER(IFERROR(SEARCH(Formulaire!$H$28,$C492,1),""))=1),MAX(O$1:O491)+1,"")</f>
        <v/>
      </c>
      <c r="Q492" s="91" t="str">
        <f>IFERROR(INDEX($C$2:$C$5193,MATCH(ROWS(M$2:M492),M$2:M$5193,0)),"")</f>
        <v/>
      </c>
      <c r="R492" s="70" t="str">
        <f>IFERROR(INDEX($C$2:$C$5193,MATCH(ROWS(N$2:N492),N$2:N$5193,0)),"")</f>
        <v/>
      </c>
      <c r="S492" s="92" t="str">
        <f>IFERROR(INDEX($C$2:$C$5193,MATCH(ROWS(O$2:O492),O$2:O$5193,0)),"")</f>
        <v/>
      </c>
    </row>
    <row r="493" spans="1:19" x14ac:dyDescent="0.25">
      <c r="A493" s="68">
        <v>4010</v>
      </c>
      <c r="B493" s="68" t="s">
        <v>1479</v>
      </c>
      <c r="C493" s="68" t="s">
        <v>1480</v>
      </c>
      <c r="D493" s="68" t="s">
        <v>639</v>
      </c>
      <c r="E493" s="68" t="s">
        <v>22356</v>
      </c>
      <c r="F493" s="68" t="s">
        <v>1481</v>
      </c>
      <c r="G493" s="68" t="s">
        <v>1482</v>
      </c>
      <c r="H493" s="68">
        <v>-25.1861</v>
      </c>
      <c r="I493" s="68">
        <v>130.976</v>
      </c>
      <c r="J493" s="68">
        <v>1626</v>
      </c>
      <c r="K493" s="68">
        <v>9.5</v>
      </c>
      <c r="L493" s="68">
        <f>COUNTIFS(Aéroports!$C$2:$C$5193,Aéroports!$C493,Aéroports!$D$2:$D$5193,Aéroports!$D493)</f>
        <v>1</v>
      </c>
      <c r="M493" s="68" t="str">
        <f>IF(AND(Formulaire!$H$15=Aéroports!$E493,--ISNUMBER(IFERROR(SEARCH(Formulaire!$H$16,$C493,1),""))=1),MAX(M$1:M492)+1,"")</f>
        <v/>
      </c>
      <c r="N493" s="68" t="str">
        <f>IF(AND(Formulaire!$H$21=Aéroports!$E493,--ISNUMBER(IFERROR(SEARCH(Formulaire!$H$22,$C493,1),""))=1),MAX(N$1:N492)+1,"")</f>
        <v/>
      </c>
      <c r="O493" s="68" t="str">
        <f>IF(AND(Formulaire!$H$27=Aéroports!$E493,--ISNUMBER(IFERROR(SEARCH(Formulaire!$H$28,$C493,1),""))=1),MAX(O$1:O492)+1,"")</f>
        <v/>
      </c>
      <c r="Q493" s="91" t="str">
        <f>IFERROR(INDEX($C$2:$C$5193,MATCH(ROWS(M$2:M493),M$2:M$5193,0)),"")</f>
        <v/>
      </c>
      <c r="R493" s="70" t="str">
        <f>IFERROR(INDEX($C$2:$C$5193,MATCH(ROWS(N$2:N493),N$2:N$5193,0)),"")</f>
        <v/>
      </c>
      <c r="S493" s="92" t="str">
        <f>IFERROR(INDEX($C$2:$C$5193,MATCH(ROWS(O$2:O493),O$2:O$5193,0)),"")</f>
        <v/>
      </c>
    </row>
    <row r="494" spans="1:19" x14ac:dyDescent="0.25">
      <c r="A494" s="69">
        <v>6331</v>
      </c>
      <c r="B494" s="69" t="s">
        <v>1483</v>
      </c>
      <c r="C494" s="69" t="s">
        <v>1484</v>
      </c>
      <c r="D494" s="69" t="s">
        <v>639</v>
      </c>
      <c r="E494" s="69" t="s">
        <v>22356</v>
      </c>
      <c r="F494" s="69" t="s">
        <v>1485</v>
      </c>
      <c r="G494" s="69" t="s">
        <v>1486</v>
      </c>
      <c r="H494" s="69">
        <v>-16.40212</v>
      </c>
      <c r="I494" s="69">
        <v>131.005</v>
      </c>
      <c r="J494" s="69">
        <v>89</v>
      </c>
      <c r="K494" s="69">
        <v>9.5</v>
      </c>
      <c r="L494" s="69">
        <f>COUNTIFS(Aéroports!$C$2:$C$5193,Aéroports!$C494,Aéroports!$D$2:$D$5193,Aéroports!$D494)</f>
        <v>1</v>
      </c>
      <c r="M494" s="69" t="str">
        <f>IF(AND(Formulaire!$H$15=Aéroports!$E494,--ISNUMBER(IFERROR(SEARCH(Formulaire!$H$16,$C494,1),""))=1),MAX(M$1:M493)+1,"")</f>
        <v/>
      </c>
      <c r="N494" s="69" t="str">
        <f>IF(AND(Formulaire!$H$21=Aéroports!$E494,--ISNUMBER(IFERROR(SEARCH(Formulaire!$H$22,$C494,1),""))=1),MAX(N$1:N493)+1,"")</f>
        <v/>
      </c>
      <c r="O494" s="69" t="str">
        <f>IF(AND(Formulaire!$H$27=Aéroports!$E494,--ISNUMBER(IFERROR(SEARCH(Formulaire!$H$28,$C494,1),""))=1),MAX(O$1:O493)+1,"")</f>
        <v/>
      </c>
      <c r="Q494" s="91" t="str">
        <f>IFERROR(INDEX($C$2:$C$5193,MATCH(ROWS(M$2:M494),M$2:M$5193,0)),"")</f>
        <v/>
      </c>
      <c r="R494" s="70" t="str">
        <f>IFERROR(INDEX($C$2:$C$5193,MATCH(ROWS(N$2:N494),N$2:N$5193,0)),"")</f>
        <v/>
      </c>
      <c r="S494" s="92" t="str">
        <f>IFERROR(INDEX($C$2:$C$5193,MATCH(ROWS(O$2:O494),O$2:O$5193,0)),"")</f>
        <v/>
      </c>
    </row>
    <row r="495" spans="1:19" x14ac:dyDescent="0.25">
      <c r="A495" s="68">
        <v>11030</v>
      </c>
      <c r="B495" s="68" t="s">
        <v>1487</v>
      </c>
      <c r="C495" s="68" t="s">
        <v>1488</v>
      </c>
      <c r="D495" s="68" t="s">
        <v>639</v>
      </c>
      <c r="E495" s="68" t="s">
        <v>22356</v>
      </c>
      <c r="F495" s="68" t="s">
        <v>1489</v>
      </c>
      <c r="G495" s="68" t="s">
        <v>1490</v>
      </c>
      <c r="H495" s="68">
        <v>-14.25</v>
      </c>
      <c r="I495" s="68">
        <v>129.529</v>
      </c>
      <c r="J495" s="68">
        <v>91</v>
      </c>
      <c r="K495" s="68">
        <v>9.5</v>
      </c>
      <c r="L495" s="68">
        <f>COUNTIFS(Aéroports!$C$2:$C$5193,Aéroports!$C495,Aéroports!$D$2:$D$5193,Aéroports!$D495)</f>
        <v>1</v>
      </c>
      <c r="M495" s="68" t="str">
        <f>IF(AND(Formulaire!$H$15=Aéroports!$E495,--ISNUMBER(IFERROR(SEARCH(Formulaire!$H$16,$C495,1),""))=1),MAX(M$1:M494)+1,"")</f>
        <v/>
      </c>
      <c r="N495" s="68" t="str">
        <f>IF(AND(Formulaire!$H$21=Aéroports!$E495,--ISNUMBER(IFERROR(SEARCH(Formulaire!$H$22,$C495,1),""))=1),MAX(N$1:N494)+1,"")</f>
        <v/>
      </c>
      <c r="O495" s="68" t="str">
        <f>IF(AND(Formulaire!$H$27=Aéroports!$E495,--ISNUMBER(IFERROR(SEARCH(Formulaire!$H$28,$C495,1),""))=1),MAX(O$1:O494)+1,"")</f>
        <v/>
      </c>
      <c r="Q495" s="91" t="str">
        <f>IFERROR(INDEX($C$2:$C$5193,MATCH(ROWS(M$2:M495),M$2:M$5193,0)),"")</f>
        <v/>
      </c>
      <c r="R495" s="70" t="str">
        <f>IFERROR(INDEX($C$2:$C$5193,MATCH(ROWS(N$2:N495),N$2:N$5193,0)),"")</f>
        <v/>
      </c>
      <c r="S495" s="92" t="str">
        <f>IFERROR(INDEX($C$2:$C$5193,MATCH(ROWS(O$2:O495),O$2:O$5193,0)),"")</f>
        <v/>
      </c>
    </row>
    <row r="496" spans="1:19" x14ac:dyDescent="0.25">
      <c r="A496" s="69">
        <v>3363</v>
      </c>
      <c r="B496" s="69" t="s">
        <v>1491</v>
      </c>
      <c r="C496" s="69" t="s">
        <v>1492</v>
      </c>
      <c r="D496" s="69" t="s">
        <v>639</v>
      </c>
      <c r="E496" s="69" t="s">
        <v>22356</v>
      </c>
      <c r="F496" s="69" t="s">
        <v>1493</v>
      </c>
      <c r="G496" s="69" t="s">
        <v>1494</v>
      </c>
      <c r="H496" s="69">
        <v>-35.165300000000002</v>
      </c>
      <c r="I496" s="69">
        <v>147.46600000000001</v>
      </c>
      <c r="J496" s="69">
        <v>724</v>
      </c>
      <c r="K496" s="69">
        <v>10</v>
      </c>
      <c r="L496" s="69">
        <f>COUNTIFS(Aéroports!$C$2:$C$5193,Aéroports!$C496,Aéroports!$D$2:$D$5193,Aéroports!$D496)</f>
        <v>1</v>
      </c>
      <c r="M496" s="69" t="str">
        <f>IF(AND(Formulaire!$H$15=Aéroports!$E496,--ISNUMBER(IFERROR(SEARCH(Formulaire!$H$16,$C496,1),""))=1),MAX(M$1:M495)+1,"")</f>
        <v/>
      </c>
      <c r="N496" s="69" t="str">
        <f>IF(AND(Formulaire!$H$21=Aéroports!$E496,--ISNUMBER(IFERROR(SEARCH(Formulaire!$H$22,$C496,1),""))=1),MAX(N$1:N495)+1,"")</f>
        <v/>
      </c>
      <c r="O496" s="69" t="str">
        <f>IF(AND(Formulaire!$H$27=Aéroports!$E496,--ISNUMBER(IFERROR(SEARCH(Formulaire!$H$28,$C496,1),""))=1),MAX(O$1:O495)+1,"")</f>
        <v/>
      </c>
      <c r="Q496" s="91" t="str">
        <f>IFERROR(INDEX($C$2:$C$5193,MATCH(ROWS(M$2:M496),M$2:M$5193,0)),"")</f>
        <v/>
      </c>
      <c r="R496" s="70" t="str">
        <f>IFERROR(INDEX($C$2:$C$5193,MATCH(ROWS(N$2:N496),N$2:N$5193,0)),"")</f>
        <v/>
      </c>
      <c r="S496" s="92" t="str">
        <f>IFERROR(INDEX($C$2:$C$5193,MATCH(ROWS(O$2:O496),O$2:O$5193,0)),"")</f>
        <v/>
      </c>
    </row>
    <row r="497" spans="1:19" x14ac:dyDescent="0.25">
      <c r="A497" s="68">
        <v>7570</v>
      </c>
      <c r="B497" s="68" t="s">
        <v>1495</v>
      </c>
      <c r="C497" s="68" t="s">
        <v>1496</v>
      </c>
      <c r="D497" s="68" t="s">
        <v>639</v>
      </c>
      <c r="E497" s="68" t="s">
        <v>22356</v>
      </c>
      <c r="F497" s="68" t="s">
        <v>1497</v>
      </c>
      <c r="G497" s="68" t="s">
        <v>1498</v>
      </c>
      <c r="H497" s="68">
        <v>-30.032800000000002</v>
      </c>
      <c r="I497" s="68">
        <v>148.126</v>
      </c>
      <c r="J497" s="68">
        <v>439</v>
      </c>
      <c r="K497" s="68">
        <v>10</v>
      </c>
      <c r="L497" s="68">
        <f>COUNTIFS(Aéroports!$C$2:$C$5193,Aéroports!$C497,Aéroports!$D$2:$D$5193,Aéroports!$D497)</f>
        <v>1</v>
      </c>
      <c r="M497" s="68" t="str">
        <f>IF(AND(Formulaire!$H$15=Aéroports!$E497,--ISNUMBER(IFERROR(SEARCH(Formulaire!$H$16,$C497,1),""))=1),MAX(M$1:M496)+1,"")</f>
        <v/>
      </c>
      <c r="N497" s="68" t="str">
        <f>IF(AND(Formulaire!$H$21=Aéroports!$E497,--ISNUMBER(IFERROR(SEARCH(Formulaire!$H$22,$C497,1),""))=1),MAX(N$1:N496)+1,"")</f>
        <v/>
      </c>
      <c r="O497" s="68" t="str">
        <f>IF(AND(Formulaire!$H$27=Aéroports!$E497,--ISNUMBER(IFERROR(SEARCH(Formulaire!$H$28,$C497,1),""))=1),MAX(O$1:O496)+1,"")</f>
        <v/>
      </c>
      <c r="Q497" s="91" t="str">
        <f>IFERROR(INDEX($C$2:$C$5193,MATCH(ROWS(M$2:M497),M$2:M$5193,0)),"")</f>
        <v/>
      </c>
      <c r="R497" s="70" t="str">
        <f>IFERROR(INDEX($C$2:$C$5193,MATCH(ROWS(N$2:N497),N$2:N$5193,0)),"")</f>
        <v/>
      </c>
      <c r="S497" s="92" t="str">
        <f>IFERROR(INDEX($C$2:$C$5193,MATCH(ROWS(O$2:O497),O$2:O$5193,0)),"")</f>
        <v/>
      </c>
    </row>
    <row r="498" spans="1:19" x14ac:dyDescent="0.25">
      <c r="A498" s="69">
        <v>12041</v>
      </c>
      <c r="B498" s="69" t="s">
        <v>1635</v>
      </c>
      <c r="C498" s="69" t="s">
        <v>22578</v>
      </c>
      <c r="D498" s="69" t="s">
        <v>639</v>
      </c>
      <c r="E498" s="69" t="s">
        <v>22356</v>
      </c>
      <c r="F498" s="69" t="s">
        <v>1636</v>
      </c>
      <c r="G498" s="69" t="s">
        <v>1637</v>
      </c>
      <c r="H498" s="69">
        <v>-36.415799999999997</v>
      </c>
      <c r="I498" s="69">
        <v>146.30699999999999</v>
      </c>
      <c r="J498" s="69">
        <v>504</v>
      </c>
      <c r="K498" s="69" t="s">
        <v>340</v>
      </c>
      <c r="L498" s="69">
        <f>COUNTIFS(Aéroports!$C$2:$C$5193,Aéroports!$C498,Aéroports!$D$2:$D$5193,Aéroports!$D498)</f>
        <v>1</v>
      </c>
      <c r="M498" s="69" t="str">
        <f>IF(AND(Formulaire!$H$15=Aéroports!$E498,--ISNUMBER(IFERROR(SEARCH(Formulaire!$H$16,$C498,1),""))=1),MAX(M$1:M497)+1,"")</f>
        <v/>
      </c>
      <c r="N498" s="69" t="str">
        <f>IF(AND(Formulaire!$H$21=Aéroports!$E498,--ISNUMBER(IFERROR(SEARCH(Formulaire!$H$22,$C498,1),""))=1),MAX(N$1:N497)+1,"")</f>
        <v/>
      </c>
      <c r="O498" s="69" t="str">
        <f>IF(AND(Formulaire!$H$27=Aéroports!$E498,--ISNUMBER(IFERROR(SEARCH(Formulaire!$H$28,$C498,1),""))=1),MAX(O$1:O497)+1,"")</f>
        <v/>
      </c>
      <c r="Q498" s="91" t="str">
        <f>IFERROR(INDEX($C$2:$C$5193,MATCH(ROWS(M$2:M498),M$2:M$5193,0)),"")</f>
        <v/>
      </c>
      <c r="R498" s="70" t="str">
        <f>IFERROR(INDEX($C$2:$C$5193,MATCH(ROWS(N$2:N498),N$2:N$5193,0)),"")</f>
        <v/>
      </c>
      <c r="S498" s="92" t="str">
        <f>IFERROR(INDEX($C$2:$C$5193,MATCH(ROWS(O$2:O498),O$2:O$5193,0)),"")</f>
        <v/>
      </c>
    </row>
    <row r="499" spans="1:19" x14ac:dyDescent="0.25">
      <c r="A499" s="68">
        <v>12042</v>
      </c>
      <c r="B499" s="68" t="s">
        <v>1638</v>
      </c>
      <c r="C499" s="68" t="s">
        <v>22579</v>
      </c>
      <c r="D499" s="68" t="s">
        <v>639</v>
      </c>
      <c r="E499" s="68" t="s">
        <v>22356</v>
      </c>
      <c r="F499" s="68" t="s">
        <v>1639</v>
      </c>
      <c r="G499" s="68" t="s">
        <v>1640</v>
      </c>
      <c r="H499" s="68">
        <v>-36.321100000000001</v>
      </c>
      <c r="I499" s="68">
        <v>142.41900000000001</v>
      </c>
      <c r="J499" s="68">
        <v>397</v>
      </c>
      <c r="K499" s="68" t="s">
        <v>340</v>
      </c>
      <c r="L499" s="68">
        <f>COUNTIFS(Aéroports!$C$2:$C$5193,Aéroports!$C499,Aéroports!$D$2:$D$5193,Aéroports!$D499)</f>
        <v>1</v>
      </c>
      <c r="M499" s="68" t="str">
        <f>IF(AND(Formulaire!$H$15=Aéroports!$E499,--ISNUMBER(IFERROR(SEARCH(Formulaire!$H$16,$C499,1),""))=1),MAX(M$1:M498)+1,"")</f>
        <v/>
      </c>
      <c r="N499" s="68" t="str">
        <f>IF(AND(Formulaire!$H$21=Aéroports!$E499,--ISNUMBER(IFERROR(SEARCH(Formulaire!$H$22,$C499,1),""))=1),MAX(N$1:N498)+1,"")</f>
        <v/>
      </c>
      <c r="O499" s="68" t="str">
        <f>IF(AND(Formulaire!$H$27=Aéroports!$E499,--ISNUMBER(IFERROR(SEARCH(Formulaire!$H$28,$C499,1),""))=1),MAX(O$1:O498)+1,"")</f>
        <v/>
      </c>
      <c r="Q499" s="91" t="str">
        <f>IFERROR(INDEX($C$2:$C$5193,MATCH(ROWS(M$2:M499),M$2:M$5193,0)),"")</f>
        <v/>
      </c>
      <c r="R499" s="70" t="str">
        <f>IFERROR(INDEX($C$2:$C$5193,MATCH(ROWS(N$2:N499),N$2:N$5193,0)),"")</f>
        <v/>
      </c>
      <c r="S499" s="92" t="str">
        <f>IFERROR(INDEX($C$2:$C$5193,MATCH(ROWS(O$2:O499),O$2:O$5193,0)),"")</f>
        <v/>
      </c>
    </row>
    <row r="500" spans="1:19" x14ac:dyDescent="0.25">
      <c r="A500" s="69">
        <v>12043</v>
      </c>
      <c r="B500" s="69" t="s">
        <v>1614</v>
      </c>
      <c r="C500" s="69" t="s">
        <v>22573</v>
      </c>
      <c r="D500" s="69" t="s">
        <v>639</v>
      </c>
      <c r="E500" s="69" t="s">
        <v>22356</v>
      </c>
      <c r="F500" s="69" t="s">
        <v>1615</v>
      </c>
      <c r="G500" s="69" t="s">
        <v>1616</v>
      </c>
      <c r="H500" s="69">
        <v>-31.7333</v>
      </c>
      <c r="I500" s="69">
        <v>147.803</v>
      </c>
      <c r="J500" s="69">
        <v>669</v>
      </c>
      <c r="K500" s="69" t="s">
        <v>340</v>
      </c>
      <c r="L500" s="69">
        <f>COUNTIFS(Aéroports!$C$2:$C$5193,Aéroports!$C500,Aéroports!$D$2:$D$5193,Aéroports!$D500)</f>
        <v>1</v>
      </c>
      <c r="M500" s="69" t="str">
        <f>IF(AND(Formulaire!$H$15=Aéroports!$E500,--ISNUMBER(IFERROR(SEARCH(Formulaire!$H$16,$C500,1),""))=1),MAX(M$1:M499)+1,"")</f>
        <v/>
      </c>
      <c r="N500" s="69" t="str">
        <f>IF(AND(Formulaire!$H$21=Aéroports!$E500,--ISNUMBER(IFERROR(SEARCH(Formulaire!$H$22,$C500,1),""))=1),MAX(N$1:N499)+1,"")</f>
        <v/>
      </c>
      <c r="O500" s="69" t="str">
        <f>IF(AND(Formulaire!$H$27=Aéroports!$E500,--ISNUMBER(IFERROR(SEARCH(Formulaire!$H$28,$C500,1),""))=1),MAX(O$1:O499)+1,"")</f>
        <v/>
      </c>
      <c r="Q500" s="91" t="str">
        <f>IFERROR(INDEX($C$2:$C$5193,MATCH(ROWS(M$2:M500),M$2:M$5193,0)),"")</f>
        <v/>
      </c>
      <c r="R500" s="70" t="str">
        <f>IFERROR(INDEX($C$2:$C$5193,MATCH(ROWS(N$2:N500),N$2:N$5193,0)),"")</f>
        <v/>
      </c>
      <c r="S500" s="92" t="str">
        <f>IFERROR(INDEX($C$2:$C$5193,MATCH(ROWS(O$2:O500),O$2:O$5193,0)),"")</f>
        <v/>
      </c>
    </row>
    <row r="501" spans="1:19" x14ac:dyDescent="0.25">
      <c r="A501" s="68">
        <v>9902</v>
      </c>
      <c r="B501" s="68" t="s">
        <v>1499</v>
      </c>
      <c r="C501" s="68" t="s">
        <v>1500</v>
      </c>
      <c r="D501" s="68" t="s">
        <v>639</v>
      </c>
      <c r="E501" s="68" t="s">
        <v>22356</v>
      </c>
      <c r="F501" s="68" t="s">
        <v>1501</v>
      </c>
      <c r="G501" s="68" t="s">
        <v>1502</v>
      </c>
      <c r="H501" s="68">
        <v>-38.295299999999997</v>
      </c>
      <c r="I501" s="68">
        <v>142.447</v>
      </c>
      <c r="J501" s="68">
        <v>242</v>
      </c>
      <c r="K501" s="68">
        <v>10</v>
      </c>
      <c r="L501" s="68">
        <f>COUNTIFS(Aéroports!$C$2:$C$5193,Aéroports!$C501,Aéroports!$D$2:$D$5193,Aéroports!$D501)</f>
        <v>1</v>
      </c>
      <c r="M501" s="68" t="str">
        <f>IF(AND(Formulaire!$H$15=Aéroports!$E501,--ISNUMBER(IFERROR(SEARCH(Formulaire!$H$16,$C501,1),""))=1),MAX(M$1:M500)+1,"")</f>
        <v/>
      </c>
      <c r="N501" s="68" t="str">
        <f>IF(AND(Formulaire!$H$21=Aéroports!$E501,--ISNUMBER(IFERROR(SEARCH(Formulaire!$H$22,$C501,1),""))=1),MAX(N$1:N500)+1,"")</f>
        <v/>
      </c>
      <c r="O501" s="68" t="str">
        <f>IF(AND(Formulaire!$H$27=Aéroports!$E501,--ISNUMBER(IFERROR(SEARCH(Formulaire!$H$28,$C501,1),""))=1),MAX(O$1:O500)+1,"")</f>
        <v/>
      </c>
      <c r="Q501" s="91" t="str">
        <f>IFERROR(INDEX($C$2:$C$5193,MATCH(ROWS(M$2:M501),M$2:M$5193,0)),"")</f>
        <v/>
      </c>
      <c r="R501" s="70" t="str">
        <f>IFERROR(INDEX($C$2:$C$5193,MATCH(ROWS(N$2:N501),N$2:N$5193,0)),"")</f>
        <v/>
      </c>
      <c r="S501" s="92" t="str">
        <f>IFERROR(INDEX($C$2:$C$5193,MATCH(ROWS(O$2:O501),O$2:O$5193,0)),"")</f>
        <v/>
      </c>
    </row>
    <row r="502" spans="1:19" x14ac:dyDescent="0.25">
      <c r="A502" s="69">
        <v>3331</v>
      </c>
      <c r="B502" s="69" t="s">
        <v>1503</v>
      </c>
      <c r="C502" s="69" t="s">
        <v>1504</v>
      </c>
      <c r="D502" s="69" t="s">
        <v>639</v>
      </c>
      <c r="E502" s="69" t="s">
        <v>22356</v>
      </c>
      <c r="F502" s="69" t="s">
        <v>1505</v>
      </c>
      <c r="G502" s="69" t="s">
        <v>1506</v>
      </c>
      <c r="H502" s="69">
        <v>-12.678599999999999</v>
      </c>
      <c r="I502" s="69">
        <v>141.92500000000001</v>
      </c>
      <c r="J502" s="69">
        <v>63</v>
      </c>
      <c r="K502" s="69">
        <v>10</v>
      </c>
      <c r="L502" s="69">
        <f>COUNTIFS(Aéroports!$C$2:$C$5193,Aéroports!$C502,Aéroports!$D$2:$D$5193,Aéroports!$D502)</f>
        <v>1</v>
      </c>
      <c r="M502" s="69" t="str">
        <f>IF(AND(Formulaire!$H$15=Aéroports!$E502,--ISNUMBER(IFERROR(SEARCH(Formulaire!$H$16,$C502,1),""))=1),MAX(M$1:M501)+1,"")</f>
        <v/>
      </c>
      <c r="N502" s="69" t="str">
        <f>IF(AND(Formulaire!$H$21=Aéroports!$E502,--ISNUMBER(IFERROR(SEARCH(Formulaire!$H$22,$C502,1),""))=1),MAX(N$1:N501)+1,"")</f>
        <v/>
      </c>
      <c r="O502" s="69" t="str">
        <f>IF(AND(Formulaire!$H$27=Aéroports!$E502,--ISNUMBER(IFERROR(SEARCH(Formulaire!$H$28,$C502,1),""))=1),MAX(O$1:O501)+1,"")</f>
        <v/>
      </c>
      <c r="Q502" s="91" t="str">
        <f>IFERROR(INDEX($C$2:$C$5193,MATCH(ROWS(M$2:M502),M$2:M$5193,0)),"")</f>
        <v/>
      </c>
      <c r="R502" s="70" t="str">
        <f>IFERROR(INDEX($C$2:$C$5193,MATCH(ROWS(N$2:N502),N$2:N$5193,0)),"")</f>
        <v/>
      </c>
      <c r="S502" s="92" t="str">
        <f>IFERROR(INDEX($C$2:$C$5193,MATCH(ROWS(O$2:O502),O$2:O$5193,0)),"")</f>
        <v/>
      </c>
    </row>
    <row r="503" spans="1:19" x14ac:dyDescent="0.25">
      <c r="A503" s="68">
        <v>12045</v>
      </c>
      <c r="B503" s="68" t="s">
        <v>1507</v>
      </c>
      <c r="C503" s="68" t="s">
        <v>1508</v>
      </c>
      <c r="D503" s="68" t="s">
        <v>639</v>
      </c>
      <c r="E503" s="68" t="s">
        <v>22356</v>
      </c>
      <c r="F503" s="68" t="s">
        <v>1509</v>
      </c>
      <c r="G503" s="68" t="s">
        <v>1510</v>
      </c>
      <c r="H503" s="68">
        <v>-33.937199999999997</v>
      </c>
      <c r="I503" s="68">
        <v>147.191</v>
      </c>
      <c r="J503" s="68">
        <v>859</v>
      </c>
      <c r="K503" s="68" t="s">
        <v>340</v>
      </c>
      <c r="L503" s="68">
        <f>COUNTIFS(Aéroports!$C$2:$C$5193,Aéroports!$C503,Aéroports!$D$2:$D$5193,Aéroports!$D503)</f>
        <v>1</v>
      </c>
      <c r="M503" s="68" t="str">
        <f>IF(AND(Formulaire!$H$15=Aéroports!$E503,--ISNUMBER(IFERROR(SEARCH(Formulaire!$H$16,$C503,1),""))=1),MAX(M$1:M502)+1,"")</f>
        <v/>
      </c>
      <c r="N503" s="68" t="str">
        <f>IF(AND(Formulaire!$H$21=Aéroports!$E503,--ISNUMBER(IFERROR(SEARCH(Formulaire!$H$22,$C503,1),""))=1),MAX(N$1:N502)+1,"")</f>
        <v/>
      </c>
      <c r="O503" s="68" t="str">
        <f>IF(AND(Formulaire!$H$27=Aéroports!$E503,--ISNUMBER(IFERROR(SEARCH(Formulaire!$H$28,$C503,1),""))=1),MAX(O$1:O502)+1,"")</f>
        <v/>
      </c>
      <c r="Q503" s="91" t="str">
        <f>IFERROR(INDEX($C$2:$C$5193,MATCH(ROWS(M$2:M503),M$2:M$5193,0)),"")</f>
        <v/>
      </c>
      <c r="R503" s="70" t="str">
        <f>IFERROR(INDEX($C$2:$C$5193,MATCH(ROWS(N$2:N503),N$2:N$5193,0)),"")</f>
        <v/>
      </c>
      <c r="S503" s="92" t="str">
        <f>IFERROR(INDEX($C$2:$C$5193,MATCH(ROWS(O$2:O503),O$2:O$5193,0)),"")</f>
        <v/>
      </c>
    </row>
    <row r="504" spans="1:19" x14ac:dyDescent="0.25">
      <c r="A504" s="69">
        <v>6334</v>
      </c>
      <c r="B504" s="69" t="s">
        <v>1511</v>
      </c>
      <c r="C504" s="69" t="s">
        <v>1512</v>
      </c>
      <c r="D504" s="69" t="s">
        <v>639</v>
      </c>
      <c r="E504" s="69" t="s">
        <v>22356</v>
      </c>
      <c r="F504" s="69" t="s">
        <v>1513</v>
      </c>
      <c r="G504" s="69" t="s">
        <v>1514</v>
      </c>
      <c r="H504" s="69">
        <v>-33.058900000000001</v>
      </c>
      <c r="I504" s="69">
        <v>137.51400000000001</v>
      </c>
      <c r="J504" s="69">
        <v>41</v>
      </c>
      <c r="K504" s="69">
        <v>9.5</v>
      </c>
      <c r="L504" s="69">
        <f>COUNTIFS(Aéroports!$C$2:$C$5193,Aéroports!$C504,Aéroports!$D$2:$D$5193,Aéroports!$D504)</f>
        <v>1</v>
      </c>
      <c r="M504" s="69" t="str">
        <f>IF(AND(Formulaire!$H$15=Aéroports!$E504,--ISNUMBER(IFERROR(SEARCH(Formulaire!$H$16,$C504,1),""))=1),MAX(M$1:M503)+1,"")</f>
        <v/>
      </c>
      <c r="N504" s="69" t="str">
        <f>IF(AND(Formulaire!$H$21=Aéroports!$E504,--ISNUMBER(IFERROR(SEARCH(Formulaire!$H$22,$C504,1),""))=1),MAX(N$1:N503)+1,"")</f>
        <v/>
      </c>
      <c r="O504" s="69" t="str">
        <f>IF(AND(Formulaire!$H$27=Aéroports!$E504,--ISNUMBER(IFERROR(SEARCH(Formulaire!$H$28,$C504,1),""))=1),MAX(O$1:O503)+1,"")</f>
        <v/>
      </c>
      <c r="Q504" s="91" t="str">
        <f>IFERROR(INDEX($C$2:$C$5193,MATCH(ROWS(M$2:M504),M$2:M$5193,0)),"")</f>
        <v/>
      </c>
      <c r="R504" s="70" t="str">
        <f>IFERROR(INDEX($C$2:$C$5193,MATCH(ROWS(N$2:N504),N$2:N$5193,0)),"")</f>
        <v/>
      </c>
      <c r="S504" s="92" t="str">
        <f>IFERROR(INDEX($C$2:$C$5193,MATCH(ROWS(O$2:O504),O$2:O$5193,0)),"")</f>
        <v/>
      </c>
    </row>
    <row r="505" spans="1:19" x14ac:dyDescent="0.25">
      <c r="A505" s="68">
        <v>8998</v>
      </c>
      <c r="B505" s="68" t="s">
        <v>1515</v>
      </c>
      <c r="C505" s="68" t="s">
        <v>1516</v>
      </c>
      <c r="D505" s="68" t="s">
        <v>639</v>
      </c>
      <c r="E505" s="68" t="s">
        <v>22356</v>
      </c>
      <c r="F505" s="68" t="s">
        <v>1517</v>
      </c>
      <c r="G505" s="68" t="s">
        <v>1518</v>
      </c>
      <c r="H505" s="68">
        <v>-31.526399999999999</v>
      </c>
      <c r="I505" s="68">
        <v>143.375</v>
      </c>
      <c r="J505" s="68">
        <v>250</v>
      </c>
      <c r="K505" s="68">
        <v>10</v>
      </c>
      <c r="L505" s="68">
        <f>COUNTIFS(Aéroports!$C$2:$C$5193,Aéroports!$C505,Aéroports!$D$2:$D$5193,Aéroports!$D505)</f>
        <v>1</v>
      </c>
      <c r="M505" s="68" t="str">
        <f>IF(AND(Formulaire!$H$15=Aéroports!$E505,--ISNUMBER(IFERROR(SEARCH(Formulaire!$H$16,$C505,1),""))=1),MAX(M$1:M504)+1,"")</f>
        <v/>
      </c>
      <c r="N505" s="68" t="str">
        <f>IF(AND(Formulaire!$H$21=Aéroports!$E505,--ISNUMBER(IFERROR(SEARCH(Formulaire!$H$22,$C505,1),""))=1),MAX(N$1:N504)+1,"")</f>
        <v/>
      </c>
      <c r="O505" s="68" t="str">
        <f>IF(AND(Formulaire!$H$27=Aéroports!$E505,--ISNUMBER(IFERROR(SEARCH(Formulaire!$H$28,$C505,1),""))=1),MAX(O$1:O504)+1,"")</f>
        <v/>
      </c>
      <c r="Q505" s="91" t="str">
        <f>IFERROR(INDEX($C$2:$C$5193,MATCH(ROWS(M$2:M505),M$2:M$5193,0)),"")</f>
        <v/>
      </c>
      <c r="R505" s="70" t="str">
        <f>IFERROR(INDEX($C$2:$C$5193,MATCH(ROWS(N$2:N505),N$2:N$5193,0)),"")</f>
        <v/>
      </c>
      <c r="S505" s="92" t="str">
        <f>IFERROR(INDEX($C$2:$C$5193,MATCH(ROWS(O$2:O505),O$2:O$5193,0)),"")</f>
        <v/>
      </c>
    </row>
    <row r="506" spans="1:19" x14ac:dyDescent="0.25">
      <c r="A506" s="69">
        <v>6335</v>
      </c>
      <c r="B506" s="69" t="s">
        <v>1519</v>
      </c>
      <c r="C506" s="69" t="s">
        <v>1520</v>
      </c>
      <c r="D506" s="69" t="s">
        <v>639</v>
      </c>
      <c r="E506" s="69" t="s">
        <v>22356</v>
      </c>
      <c r="F506" s="69" t="s">
        <v>1521</v>
      </c>
      <c r="G506" s="69" t="s">
        <v>1522</v>
      </c>
      <c r="H506" s="69">
        <v>-26.629200000000001</v>
      </c>
      <c r="I506" s="69">
        <v>120.221</v>
      </c>
      <c r="J506" s="69">
        <v>1649</v>
      </c>
      <c r="K506" s="69">
        <v>8</v>
      </c>
      <c r="L506" s="69">
        <f>COUNTIFS(Aéroports!$C$2:$C$5193,Aéroports!$C506,Aéroports!$D$2:$D$5193,Aéroports!$D506)</f>
        <v>1</v>
      </c>
      <c r="M506" s="69" t="str">
        <f>IF(AND(Formulaire!$H$15=Aéroports!$E506,--ISNUMBER(IFERROR(SEARCH(Formulaire!$H$16,$C506,1),""))=1),MAX(M$1:M505)+1,"")</f>
        <v/>
      </c>
      <c r="N506" s="69" t="str">
        <f>IF(AND(Formulaire!$H$21=Aéroports!$E506,--ISNUMBER(IFERROR(SEARCH(Formulaire!$H$22,$C506,1),""))=1),MAX(N$1:N505)+1,"")</f>
        <v/>
      </c>
      <c r="O506" s="69" t="str">
        <f>IF(AND(Formulaire!$H$27=Aéroports!$E506,--ISNUMBER(IFERROR(SEARCH(Formulaire!$H$28,$C506,1),""))=1),MAX(O$1:O505)+1,"")</f>
        <v/>
      </c>
      <c r="Q506" s="91" t="str">
        <f>IFERROR(INDEX($C$2:$C$5193,MATCH(ROWS(M$2:M506),M$2:M$5193,0)),"")</f>
        <v/>
      </c>
      <c r="R506" s="70" t="str">
        <f>IFERROR(INDEX($C$2:$C$5193,MATCH(ROWS(N$2:N506),N$2:N$5193,0)),"")</f>
        <v/>
      </c>
      <c r="S506" s="92" t="str">
        <f>IFERROR(INDEX($C$2:$C$5193,MATCH(ROWS(O$2:O506),O$2:O$5193,0)),"")</f>
        <v/>
      </c>
    </row>
    <row r="507" spans="1:19" x14ac:dyDescent="0.25">
      <c r="A507" s="68">
        <v>6333</v>
      </c>
      <c r="B507" s="68" t="s">
        <v>1523</v>
      </c>
      <c r="C507" s="68" t="s">
        <v>1524</v>
      </c>
      <c r="D507" s="68" t="s">
        <v>639</v>
      </c>
      <c r="E507" s="68" t="s">
        <v>22356</v>
      </c>
      <c r="F507" s="68" t="s">
        <v>1525</v>
      </c>
      <c r="G507" s="68" t="s">
        <v>1526</v>
      </c>
      <c r="H507" s="68">
        <v>-25.4131</v>
      </c>
      <c r="I507" s="68">
        <v>142.667</v>
      </c>
      <c r="J507" s="68">
        <v>452</v>
      </c>
      <c r="K507" s="68">
        <v>10</v>
      </c>
      <c r="L507" s="68">
        <f>COUNTIFS(Aéroports!$C$2:$C$5193,Aéroports!$C507,Aéroports!$D$2:$D$5193,Aéroports!$D507)</f>
        <v>1</v>
      </c>
      <c r="M507" s="68" t="str">
        <f>IF(AND(Formulaire!$H$15=Aéroports!$E507,--ISNUMBER(IFERROR(SEARCH(Formulaire!$H$16,$C507,1),""))=1),MAX(M$1:M506)+1,"")</f>
        <v/>
      </c>
      <c r="N507" s="68" t="str">
        <f>IF(AND(Formulaire!$H$21=Aéroports!$E507,--ISNUMBER(IFERROR(SEARCH(Formulaire!$H$22,$C507,1),""))=1),MAX(N$1:N506)+1,"")</f>
        <v/>
      </c>
      <c r="O507" s="68" t="str">
        <f>IF(AND(Formulaire!$H$27=Aéroports!$E507,--ISNUMBER(IFERROR(SEARCH(Formulaire!$H$28,$C507,1),""))=1),MAX(O$1:O506)+1,"")</f>
        <v/>
      </c>
      <c r="Q507" s="91" t="str">
        <f>IFERROR(INDEX($C$2:$C$5193,MATCH(ROWS(M$2:M507),M$2:M$5193,0)),"")</f>
        <v/>
      </c>
      <c r="R507" s="70" t="str">
        <f>IFERROR(INDEX($C$2:$C$5193,MATCH(ROWS(N$2:N507),N$2:N$5193,0)),"")</f>
        <v/>
      </c>
      <c r="S507" s="92" t="str">
        <f>IFERROR(INDEX($C$2:$C$5193,MATCH(ROWS(O$2:O507),O$2:O$5193,0)),"")</f>
        <v/>
      </c>
    </row>
    <row r="508" spans="1:19" x14ac:dyDescent="0.25">
      <c r="A508" s="69">
        <v>6337</v>
      </c>
      <c r="B508" s="69" t="s">
        <v>1527</v>
      </c>
      <c r="C508" s="69" t="s">
        <v>1528</v>
      </c>
      <c r="D508" s="69" t="s">
        <v>639</v>
      </c>
      <c r="E508" s="69" t="s">
        <v>22356</v>
      </c>
      <c r="F508" s="69" t="s">
        <v>1529</v>
      </c>
      <c r="G508" s="69" t="s">
        <v>1530</v>
      </c>
      <c r="H508" s="69">
        <v>-22.363600000000002</v>
      </c>
      <c r="I508" s="69">
        <v>143.08600000000001</v>
      </c>
      <c r="J508" s="69">
        <v>638</v>
      </c>
      <c r="K508" s="69">
        <v>10</v>
      </c>
      <c r="L508" s="69">
        <f>COUNTIFS(Aéroports!$C$2:$C$5193,Aéroports!$C508,Aéroports!$D$2:$D$5193,Aéroports!$D508)</f>
        <v>1</v>
      </c>
      <c r="M508" s="69" t="str">
        <f>IF(AND(Formulaire!$H$15=Aéroports!$E508,--ISNUMBER(IFERROR(SEARCH(Formulaire!$H$16,$C508,1),""))=1),MAX(M$1:M507)+1,"")</f>
        <v/>
      </c>
      <c r="N508" s="69" t="str">
        <f>IF(AND(Formulaire!$H$21=Aéroports!$E508,--ISNUMBER(IFERROR(SEARCH(Formulaire!$H$22,$C508,1),""))=1),MAX(N$1:N507)+1,"")</f>
        <v/>
      </c>
      <c r="O508" s="69" t="str">
        <f>IF(AND(Formulaire!$H$27=Aéroports!$E508,--ISNUMBER(IFERROR(SEARCH(Formulaire!$H$28,$C508,1),""))=1),MAX(O$1:O507)+1,"")</f>
        <v/>
      </c>
      <c r="Q508" s="91" t="str">
        <f>IFERROR(INDEX($C$2:$C$5193,MATCH(ROWS(M$2:M508),M$2:M$5193,0)),"")</f>
        <v/>
      </c>
      <c r="R508" s="70" t="str">
        <f>IFERROR(INDEX($C$2:$C$5193,MATCH(ROWS(N$2:N508),N$2:N$5193,0)),"")</f>
        <v/>
      </c>
      <c r="S508" s="92" t="str">
        <f>IFERROR(INDEX($C$2:$C$5193,MATCH(ROWS(O$2:O508),O$2:O$5193,0)),"")</f>
        <v/>
      </c>
    </row>
    <row r="509" spans="1:19" x14ac:dyDescent="0.25">
      <c r="A509" s="68">
        <v>6336</v>
      </c>
      <c r="B509" s="68" t="s">
        <v>1531</v>
      </c>
      <c r="C509" s="68" t="s">
        <v>1532</v>
      </c>
      <c r="D509" s="68" t="s">
        <v>639</v>
      </c>
      <c r="E509" s="68" t="s">
        <v>22356</v>
      </c>
      <c r="F509" s="68" t="s">
        <v>1533</v>
      </c>
      <c r="G509" s="68" t="s">
        <v>1534</v>
      </c>
      <c r="H509" s="68">
        <v>-34.561100000000003</v>
      </c>
      <c r="I509" s="68">
        <v>150.78899999999999</v>
      </c>
      <c r="J509" s="68">
        <v>31</v>
      </c>
      <c r="K509" s="68">
        <v>10</v>
      </c>
      <c r="L509" s="68">
        <f>COUNTIFS(Aéroports!$C$2:$C$5193,Aéroports!$C509,Aéroports!$D$2:$D$5193,Aéroports!$D509)</f>
        <v>1</v>
      </c>
      <c r="M509" s="68" t="str">
        <f>IF(AND(Formulaire!$H$15=Aéroports!$E509,--ISNUMBER(IFERROR(SEARCH(Formulaire!$H$16,$C509,1),""))=1),MAX(M$1:M508)+1,"")</f>
        <v/>
      </c>
      <c r="N509" s="68" t="str">
        <f>IF(AND(Formulaire!$H$21=Aéroports!$E509,--ISNUMBER(IFERROR(SEARCH(Formulaire!$H$22,$C509,1),""))=1),MAX(N$1:N508)+1,"")</f>
        <v/>
      </c>
      <c r="O509" s="68" t="str">
        <f>IF(AND(Formulaire!$H$27=Aéroports!$E509,--ISNUMBER(IFERROR(SEARCH(Formulaire!$H$28,$C509,1),""))=1),MAX(O$1:O508)+1,"")</f>
        <v/>
      </c>
      <c r="Q509" s="91" t="str">
        <f>IFERROR(INDEX($C$2:$C$5193,MATCH(ROWS(M$2:M509),M$2:M$5193,0)),"")</f>
        <v/>
      </c>
      <c r="R509" s="70" t="str">
        <f>IFERROR(INDEX($C$2:$C$5193,MATCH(ROWS(N$2:N509),N$2:N$5193,0)),"")</f>
        <v/>
      </c>
      <c r="S509" s="92" t="str">
        <f>IFERROR(INDEX($C$2:$C$5193,MATCH(ROWS(O$2:O509),O$2:O$5193,0)),"")</f>
        <v/>
      </c>
    </row>
    <row r="510" spans="1:19" x14ac:dyDescent="0.25">
      <c r="A510" s="69">
        <v>3352</v>
      </c>
      <c r="B510" s="69" t="s">
        <v>1535</v>
      </c>
      <c r="C510" s="69" t="s">
        <v>1536</v>
      </c>
      <c r="D510" s="69" t="s">
        <v>639</v>
      </c>
      <c r="E510" s="69" t="s">
        <v>22356</v>
      </c>
      <c r="F510" s="69" t="s">
        <v>1537</v>
      </c>
      <c r="G510" s="69" t="s">
        <v>1538</v>
      </c>
      <c r="H510" s="69">
        <v>-31.144200000000001</v>
      </c>
      <c r="I510" s="69">
        <v>136.81700000000001</v>
      </c>
      <c r="J510" s="69">
        <v>548</v>
      </c>
      <c r="K510" s="69">
        <v>9.5</v>
      </c>
      <c r="L510" s="69">
        <f>COUNTIFS(Aéroports!$C$2:$C$5193,Aéroports!$C510,Aéroports!$D$2:$D$5193,Aéroports!$D510)</f>
        <v>1</v>
      </c>
      <c r="M510" s="69" t="str">
        <f>IF(AND(Formulaire!$H$15=Aéroports!$E510,--ISNUMBER(IFERROR(SEARCH(Formulaire!$H$16,$C510,1),""))=1),MAX(M$1:M509)+1,"")</f>
        <v/>
      </c>
      <c r="N510" s="69" t="str">
        <f>IF(AND(Formulaire!$H$21=Aéroports!$E510,--ISNUMBER(IFERROR(SEARCH(Formulaire!$H$22,$C510,1),""))=1),MAX(N$1:N509)+1,"")</f>
        <v/>
      </c>
      <c r="O510" s="69" t="str">
        <f>IF(AND(Formulaire!$H$27=Aéroports!$E510,--ISNUMBER(IFERROR(SEARCH(Formulaire!$H$28,$C510,1),""))=1),MAX(O$1:O509)+1,"")</f>
        <v/>
      </c>
      <c r="Q510" s="91" t="str">
        <f>IFERROR(INDEX($C$2:$C$5193,MATCH(ROWS(M$2:M510),M$2:M$5193,0)),"")</f>
        <v/>
      </c>
      <c r="R510" s="70" t="str">
        <f>IFERROR(INDEX($C$2:$C$5193,MATCH(ROWS(N$2:N510),N$2:N$5193,0)),"")</f>
        <v/>
      </c>
      <c r="S510" s="92" t="str">
        <f>IFERROR(INDEX($C$2:$C$5193,MATCH(ROWS(O$2:O510),O$2:O$5193,0)),"")</f>
        <v/>
      </c>
    </row>
    <row r="511" spans="1:19" x14ac:dyDescent="0.25">
      <c r="A511" s="68">
        <v>6340</v>
      </c>
      <c r="B511" s="68" t="s">
        <v>1539</v>
      </c>
      <c r="C511" s="68" t="s">
        <v>1540</v>
      </c>
      <c r="D511" s="68" t="s">
        <v>639</v>
      </c>
      <c r="E511" s="68" t="s">
        <v>22356</v>
      </c>
      <c r="F511" s="68" t="s">
        <v>1541</v>
      </c>
      <c r="G511" s="68" t="s">
        <v>1542</v>
      </c>
      <c r="H511" s="68">
        <v>-9.9011099999999992</v>
      </c>
      <c r="I511" s="68">
        <v>142.77600000000001</v>
      </c>
      <c r="J511" s="68">
        <v>0</v>
      </c>
      <c r="K511" s="68">
        <v>10</v>
      </c>
      <c r="L511" s="68">
        <f>COUNTIFS(Aéroports!$C$2:$C$5193,Aéroports!$C511,Aéroports!$D$2:$D$5193,Aéroports!$D511)</f>
        <v>1</v>
      </c>
      <c r="M511" s="68" t="str">
        <f>IF(AND(Formulaire!$H$15=Aéroports!$E511,--ISNUMBER(IFERROR(SEARCH(Formulaire!$H$16,$C511,1),""))=1),MAX(M$1:M510)+1,"")</f>
        <v/>
      </c>
      <c r="N511" s="68" t="str">
        <f>IF(AND(Formulaire!$H$21=Aéroports!$E511,--ISNUMBER(IFERROR(SEARCH(Formulaire!$H$22,$C511,1),""))=1),MAX(N$1:N510)+1,"")</f>
        <v/>
      </c>
      <c r="O511" s="68" t="str">
        <f>IF(AND(Formulaire!$H$27=Aéroports!$E511,--ISNUMBER(IFERROR(SEARCH(Formulaire!$H$28,$C511,1),""))=1),MAX(O$1:O510)+1,"")</f>
        <v/>
      </c>
      <c r="Q511" s="91" t="str">
        <f>IFERROR(INDEX($C$2:$C$5193,MATCH(ROWS(M$2:M511),M$2:M$5193,0)),"")</f>
        <v/>
      </c>
      <c r="R511" s="70" t="str">
        <f>IFERROR(INDEX($C$2:$C$5193,MATCH(ROWS(N$2:N511),N$2:N$5193,0)),"")</f>
        <v/>
      </c>
      <c r="S511" s="92" t="str">
        <f>IFERROR(INDEX($C$2:$C$5193,MATCH(ROWS(O$2:O511),O$2:O$5193,0)),"")</f>
        <v/>
      </c>
    </row>
    <row r="512" spans="1:19" x14ac:dyDescent="0.25">
      <c r="A512" s="69">
        <v>6339</v>
      </c>
      <c r="B512" s="69" t="s">
        <v>1543</v>
      </c>
      <c r="C512" s="69" t="s">
        <v>1544</v>
      </c>
      <c r="D512" s="69" t="s">
        <v>639</v>
      </c>
      <c r="E512" s="69" t="s">
        <v>22356</v>
      </c>
      <c r="F512" s="69" t="s">
        <v>1545</v>
      </c>
      <c r="G512" s="69" t="s">
        <v>1546</v>
      </c>
      <c r="H512" s="69">
        <v>-9.7528009999999998</v>
      </c>
      <c r="I512" s="69">
        <v>143.4057</v>
      </c>
      <c r="J512" s="69">
        <v>10</v>
      </c>
      <c r="K512" s="69">
        <v>10</v>
      </c>
      <c r="L512" s="69">
        <f>COUNTIFS(Aéroports!$C$2:$C$5193,Aéroports!$C512,Aéroports!$D$2:$D$5193,Aéroports!$D512)</f>
        <v>1</v>
      </c>
      <c r="M512" s="69" t="str">
        <f>IF(AND(Formulaire!$H$15=Aéroports!$E512,--ISNUMBER(IFERROR(SEARCH(Formulaire!$H$16,$C512,1),""))=1),MAX(M$1:M511)+1,"")</f>
        <v/>
      </c>
      <c r="N512" s="69" t="str">
        <f>IF(AND(Formulaire!$H$21=Aéroports!$E512,--ISNUMBER(IFERROR(SEARCH(Formulaire!$H$22,$C512,1),""))=1),MAX(N$1:N511)+1,"")</f>
        <v/>
      </c>
      <c r="O512" s="69" t="str">
        <f>IF(AND(Formulaire!$H$27=Aéroports!$E512,--ISNUMBER(IFERROR(SEARCH(Formulaire!$H$28,$C512,1),""))=1),MAX(O$1:O511)+1,"")</f>
        <v/>
      </c>
      <c r="Q512" s="91" t="str">
        <f>IFERROR(INDEX($C$2:$C$5193,MATCH(ROWS(M$2:M512),M$2:M$5193,0)),"")</f>
        <v/>
      </c>
      <c r="R512" s="70" t="str">
        <f>IFERROR(INDEX($C$2:$C$5193,MATCH(ROWS(N$2:N512),N$2:N$5193,0)),"")</f>
        <v/>
      </c>
      <c r="S512" s="92" t="str">
        <f>IFERROR(INDEX($C$2:$C$5193,MATCH(ROWS(O$2:O512),O$2:O$5193,0)),"")</f>
        <v/>
      </c>
    </row>
    <row r="513" spans="1:19" x14ac:dyDescent="0.25">
      <c r="A513" s="68">
        <v>12046</v>
      </c>
      <c r="B513" s="68" t="s">
        <v>1605</v>
      </c>
      <c r="C513" s="68" t="s">
        <v>22571</v>
      </c>
      <c r="D513" s="68" t="s">
        <v>639</v>
      </c>
      <c r="E513" s="68" t="s">
        <v>22356</v>
      </c>
      <c r="F513" s="68" t="s">
        <v>1606</v>
      </c>
      <c r="G513" s="68" t="s">
        <v>1607</v>
      </c>
      <c r="H513" s="68">
        <v>-34.255600000000001</v>
      </c>
      <c r="I513" s="68">
        <v>148.24799999999999</v>
      </c>
      <c r="J513" s="68">
        <v>1267</v>
      </c>
      <c r="K513" s="68" t="s">
        <v>340</v>
      </c>
      <c r="L513" s="68">
        <f>COUNTIFS(Aéroports!$C$2:$C$5193,Aéroports!$C513,Aéroports!$D$2:$D$5193,Aéroports!$D513)</f>
        <v>1</v>
      </c>
      <c r="M513" s="68" t="str">
        <f>IF(AND(Formulaire!$H$15=Aéroports!$E513,--ISNUMBER(IFERROR(SEARCH(Formulaire!$H$16,$C513,1),""))=1),MAX(M$1:M512)+1,"")</f>
        <v/>
      </c>
      <c r="N513" s="68" t="str">
        <f>IF(AND(Formulaire!$H$21=Aéroports!$E513,--ISNUMBER(IFERROR(SEARCH(Formulaire!$H$22,$C513,1),""))=1),MAX(N$1:N512)+1,"")</f>
        <v/>
      </c>
      <c r="O513" s="68" t="str">
        <f>IF(AND(Formulaire!$H$27=Aéroports!$E513,--ISNUMBER(IFERROR(SEARCH(Formulaire!$H$28,$C513,1),""))=1),MAX(O$1:O512)+1,"")</f>
        <v/>
      </c>
      <c r="Q513" s="91" t="str">
        <f>IFERROR(INDEX($C$2:$C$5193,MATCH(ROWS(M$2:M513),M$2:M$5193,0)),"")</f>
        <v/>
      </c>
      <c r="R513" s="70" t="str">
        <f>IFERROR(INDEX($C$2:$C$5193,MATCH(ROWS(N$2:N513),N$2:N$5193,0)),"")</f>
        <v/>
      </c>
      <c r="S513" s="92" t="str">
        <f>IFERROR(INDEX($C$2:$C$5193,MATCH(ROWS(O$2:O513),O$2:O$5193,0)),"")</f>
        <v/>
      </c>
    </row>
    <row r="514" spans="1:19" x14ac:dyDescent="0.25">
      <c r="A514" s="69">
        <v>8395</v>
      </c>
      <c r="B514" s="69" t="s">
        <v>1547</v>
      </c>
      <c r="C514" s="69" t="s">
        <v>1548</v>
      </c>
      <c r="D514" s="69" t="s">
        <v>639</v>
      </c>
      <c r="E514" s="69" t="s">
        <v>22356</v>
      </c>
      <c r="F514" s="69" t="s">
        <v>1549</v>
      </c>
      <c r="G514" s="69" t="s">
        <v>1550</v>
      </c>
      <c r="H514" s="69">
        <v>-22.254200000000001</v>
      </c>
      <c r="I514" s="69">
        <v>131.78200000000001</v>
      </c>
      <c r="J514" s="69">
        <v>2205</v>
      </c>
      <c r="K514" s="69">
        <v>9.5</v>
      </c>
      <c r="L514" s="69">
        <f>COUNTIFS(Aéroports!$C$2:$C$5193,Aéroports!$C514,Aéroports!$D$2:$D$5193,Aéroports!$D514)</f>
        <v>1</v>
      </c>
      <c r="M514" s="69" t="str">
        <f>IF(AND(Formulaire!$H$15=Aéroports!$E514,--ISNUMBER(IFERROR(SEARCH(Formulaire!$H$16,$C514,1),""))=1),MAX(M$1:M513)+1,"")</f>
        <v/>
      </c>
      <c r="N514" s="69" t="str">
        <f>IF(AND(Formulaire!$H$21=Aéroports!$E514,--ISNUMBER(IFERROR(SEARCH(Formulaire!$H$22,$C514,1),""))=1),MAX(N$1:N513)+1,"")</f>
        <v/>
      </c>
      <c r="O514" s="69" t="str">
        <f>IF(AND(Formulaire!$H$27=Aéroports!$E514,--ISNUMBER(IFERROR(SEARCH(Formulaire!$H$28,$C514,1),""))=1),MAX(O$1:O513)+1,"")</f>
        <v/>
      </c>
      <c r="Q514" s="91" t="str">
        <f>IFERROR(INDEX($C$2:$C$5193,MATCH(ROWS(M$2:M514),M$2:M$5193,0)),"")</f>
        <v/>
      </c>
      <c r="R514" s="70" t="str">
        <f>IFERROR(INDEX($C$2:$C$5193,MATCH(ROWS(N$2:N514),N$2:N$5193,0)),"")</f>
        <v/>
      </c>
      <c r="S514" s="92" t="str">
        <f>IFERROR(INDEX($C$2:$C$5193,MATCH(ROWS(O$2:O514),O$2:O$5193,0)),"")</f>
        <v/>
      </c>
    </row>
    <row r="515" spans="1:19" x14ac:dyDescent="0.25">
      <c r="A515" s="68">
        <v>1609</v>
      </c>
      <c r="B515" s="68" t="s">
        <v>1641</v>
      </c>
      <c r="C515" s="68" t="s">
        <v>1642</v>
      </c>
      <c r="D515" s="68" t="s">
        <v>1643</v>
      </c>
      <c r="E515" s="68" t="s">
        <v>22357</v>
      </c>
      <c r="F515" s="68" t="s">
        <v>1644</v>
      </c>
      <c r="G515" s="68" t="s">
        <v>1645</v>
      </c>
      <c r="H515" s="68">
        <v>46.991100000000003</v>
      </c>
      <c r="I515" s="68">
        <v>15.4396</v>
      </c>
      <c r="J515" s="68">
        <v>1115</v>
      </c>
      <c r="K515" s="68">
        <v>1</v>
      </c>
      <c r="L515" s="68">
        <f>COUNTIFS(Aéroports!$C$2:$C$5193,Aéroports!$C515,Aéroports!$D$2:$D$5193,Aéroports!$D515)</f>
        <v>1</v>
      </c>
      <c r="M515" s="68" t="str">
        <f>IF(AND(Formulaire!$H$15=Aéroports!$E515,--ISNUMBER(IFERROR(SEARCH(Formulaire!$H$16,$C515,1),""))=1),MAX(M$1:M514)+1,"")</f>
        <v/>
      </c>
      <c r="N515" s="68" t="str">
        <f>IF(AND(Formulaire!$H$21=Aéroports!$E515,--ISNUMBER(IFERROR(SEARCH(Formulaire!$H$22,$C515,1),""))=1),MAX(N$1:N514)+1,"")</f>
        <v/>
      </c>
      <c r="O515" s="68" t="str">
        <f>IF(AND(Formulaire!$H$27=Aéroports!$E515,--ISNUMBER(IFERROR(SEARCH(Formulaire!$H$28,$C515,1),""))=1),MAX(O$1:O514)+1,"")</f>
        <v/>
      </c>
      <c r="Q515" s="91" t="str">
        <f>IFERROR(INDEX($C$2:$C$5193,MATCH(ROWS(M$2:M515),M$2:M$5193,0)),"")</f>
        <v/>
      </c>
      <c r="R515" s="70" t="str">
        <f>IFERROR(INDEX($C$2:$C$5193,MATCH(ROWS(N$2:N515),N$2:N$5193,0)),"")</f>
        <v/>
      </c>
      <c r="S515" s="92" t="str">
        <f>IFERROR(INDEX($C$2:$C$5193,MATCH(ROWS(O$2:O515),O$2:O$5193,0)),"")</f>
        <v/>
      </c>
    </row>
    <row r="516" spans="1:19" x14ac:dyDescent="0.25">
      <c r="A516" s="68">
        <v>1610</v>
      </c>
      <c r="B516" s="68" t="s">
        <v>1650</v>
      </c>
      <c r="C516" s="68" t="s">
        <v>1651</v>
      </c>
      <c r="D516" s="68" t="s">
        <v>1643</v>
      </c>
      <c r="E516" s="68" t="s">
        <v>22357</v>
      </c>
      <c r="F516" s="68" t="s">
        <v>1652</v>
      </c>
      <c r="G516" s="68" t="s">
        <v>1653</v>
      </c>
      <c r="H516" s="68">
        <v>47.260199999999998</v>
      </c>
      <c r="I516" s="68">
        <v>11.343999999999999</v>
      </c>
      <c r="J516" s="68">
        <v>1907</v>
      </c>
      <c r="K516" s="68">
        <v>1</v>
      </c>
      <c r="L516" s="68">
        <f>COUNTIFS(Aéroports!$C$2:$C$5193,Aéroports!$C516,Aéroports!$D$2:$D$5193,Aéroports!$D516)</f>
        <v>1</v>
      </c>
      <c r="M516" s="68" t="str">
        <f>IF(AND(Formulaire!$H$15=Aéroports!$E516,--ISNUMBER(IFERROR(SEARCH(Formulaire!$H$16,$C516,1),""))=1),MAX(M$1:M515)+1,"")</f>
        <v/>
      </c>
      <c r="N516" s="68" t="str">
        <f>IF(AND(Formulaire!$H$21=Aéroports!$E516,--ISNUMBER(IFERROR(SEARCH(Formulaire!$H$22,$C516,1),""))=1),MAX(N$1:N515)+1,"")</f>
        <v/>
      </c>
      <c r="O516" s="68" t="str">
        <f>IF(AND(Formulaire!$H$27=Aéroports!$E516,--ISNUMBER(IFERROR(SEARCH(Formulaire!$H$28,$C516,1),""))=1),MAX(O$1:O515)+1,"")</f>
        <v/>
      </c>
      <c r="Q516" s="91" t="str">
        <f>IFERROR(INDEX($C$2:$C$5193,MATCH(ROWS(M$2:M516),M$2:M$5193,0)),"")</f>
        <v/>
      </c>
      <c r="R516" s="70" t="str">
        <f>IFERROR(INDEX($C$2:$C$5193,MATCH(ROWS(N$2:N516),N$2:N$5193,0)),"")</f>
        <v/>
      </c>
      <c r="S516" s="92" t="str">
        <f>IFERROR(INDEX($C$2:$C$5193,MATCH(ROWS(O$2:O516),O$2:O$5193,0)),"")</f>
        <v/>
      </c>
    </row>
    <row r="517" spans="1:19" x14ac:dyDescent="0.25">
      <c r="A517" s="69">
        <v>4322</v>
      </c>
      <c r="B517" s="69" t="s">
        <v>1654</v>
      </c>
      <c r="C517" s="69" t="s">
        <v>1655</v>
      </c>
      <c r="D517" s="69" t="s">
        <v>1643</v>
      </c>
      <c r="E517" s="69" t="s">
        <v>22357</v>
      </c>
      <c r="F517" s="69" t="s">
        <v>1656</v>
      </c>
      <c r="G517" s="69" t="s">
        <v>1657</v>
      </c>
      <c r="H517" s="69">
        <v>46.642499999999998</v>
      </c>
      <c r="I517" s="69">
        <v>14.3377</v>
      </c>
      <c r="J517" s="69">
        <v>1472</v>
      </c>
      <c r="K517" s="69">
        <v>1</v>
      </c>
      <c r="L517" s="69">
        <f>COUNTIFS(Aéroports!$C$2:$C$5193,Aéroports!$C517,Aéroports!$D$2:$D$5193,Aéroports!$D517)</f>
        <v>1</v>
      </c>
      <c r="M517" s="69" t="str">
        <f>IF(AND(Formulaire!$H$15=Aéroports!$E517,--ISNUMBER(IFERROR(SEARCH(Formulaire!$H$16,$C517,1),""))=1),MAX(M$1:M516)+1,"")</f>
        <v/>
      </c>
      <c r="N517" s="69" t="str">
        <f>IF(AND(Formulaire!$H$21=Aéroports!$E517,--ISNUMBER(IFERROR(SEARCH(Formulaire!$H$22,$C517,1),""))=1),MAX(N$1:N516)+1,"")</f>
        <v/>
      </c>
      <c r="O517" s="69" t="str">
        <f>IF(AND(Formulaire!$H$27=Aéroports!$E517,--ISNUMBER(IFERROR(SEARCH(Formulaire!$H$28,$C517,1),""))=1),MAX(O$1:O516)+1,"")</f>
        <v/>
      </c>
      <c r="Q517" s="91" t="str">
        <f>IFERROR(INDEX($C$2:$C$5193,MATCH(ROWS(M$2:M517),M$2:M$5193,0)),"")</f>
        <v/>
      </c>
      <c r="R517" s="70" t="str">
        <f>IFERROR(INDEX($C$2:$C$5193,MATCH(ROWS(N$2:N517),N$2:N$5193,0)),"")</f>
        <v/>
      </c>
      <c r="S517" s="92" t="str">
        <f>IFERROR(INDEX($C$2:$C$5193,MATCH(ROWS(O$2:O517),O$2:O$5193,0)),"")</f>
        <v/>
      </c>
    </row>
    <row r="518" spans="1:19" x14ac:dyDescent="0.25">
      <c r="A518" s="68">
        <v>1611</v>
      </c>
      <c r="B518" s="68" t="s">
        <v>1658</v>
      </c>
      <c r="C518" s="68" t="s">
        <v>1659</v>
      </c>
      <c r="D518" s="68" t="s">
        <v>1643</v>
      </c>
      <c r="E518" s="68" t="s">
        <v>22357</v>
      </c>
      <c r="F518" s="68" t="s">
        <v>1660</v>
      </c>
      <c r="G518" s="68" t="s">
        <v>1661</v>
      </c>
      <c r="H518" s="68">
        <v>48.233199999999997</v>
      </c>
      <c r="I518" s="68">
        <v>14.1875</v>
      </c>
      <c r="J518" s="68">
        <v>980</v>
      </c>
      <c r="K518" s="68">
        <v>1</v>
      </c>
      <c r="L518" s="68">
        <f>COUNTIFS(Aéroports!$C$2:$C$5193,Aéroports!$C518,Aéroports!$D$2:$D$5193,Aéroports!$D518)</f>
        <v>1</v>
      </c>
      <c r="M518" s="68" t="str">
        <f>IF(AND(Formulaire!$H$15=Aéroports!$E518,--ISNUMBER(IFERROR(SEARCH(Formulaire!$H$16,$C518,1),""))=1),MAX(M$1:M517)+1,"")</f>
        <v/>
      </c>
      <c r="N518" s="68" t="str">
        <f>IF(AND(Formulaire!$H$21=Aéroports!$E518,--ISNUMBER(IFERROR(SEARCH(Formulaire!$H$22,$C518,1),""))=1),MAX(N$1:N517)+1,"")</f>
        <v/>
      </c>
      <c r="O518" s="68" t="str">
        <f>IF(AND(Formulaire!$H$27=Aéroports!$E518,--ISNUMBER(IFERROR(SEARCH(Formulaire!$H$28,$C518,1),""))=1),MAX(O$1:O517)+1,"")</f>
        <v/>
      </c>
      <c r="Q518" s="91" t="str">
        <f>IFERROR(INDEX($C$2:$C$5193,MATCH(ROWS(M$2:M518),M$2:M$5193,0)),"")</f>
        <v/>
      </c>
      <c r="R518" s="70" t="str">
        <f>IFERROR(INDEX($C$2:$C$5193,MATCH(ROWS(N$2:N518),N$2:N$5193,0)),"")</f>
        <v/>
      </c>
      <c r="S518" s="92" t="str">
        <f>IFERROR(INDEX($C$2:$C$5193,MATCH(ROWS(O$2:O518),O$2:O$5193,0)),"")</f>
        <v/>
      </c>
    </row>
    <row r="519" spans="1:19" x14ac:dyDescent="0.25">
      <c r="A519" s="69">
        <v>1612</v>
      </c>
      <c r="B519" s="69" t="s">
        <v>1662</v>
      </c>
      <c r="C519" s="69" t="s">
        <v>1663</v>
      </c>
      <c r="D519" s="69" t="s">
        <v>1643</v>
      </c>
      <c r="E519" s="69" t="s">
        <v>22357</v>
      </c>
      <c r="F519" s="69" t="s">
        <v>1664</v>
      </c>
      <c r="G519" s="69" t="s">
        <v>1665</v>
      </c>
      <c r="H519" s="69">
        <v>47.793300000000002</v>
      </c>
      <c r="I519" s="69">
        <v>13.004300000000001</v>
      </c>
      <c r="J519" s="69">
        <v>1411</v>
      </c>
      <c r="K519" s="69">
        <v>1</v>
      </c>
      <c r="L519" s="69">
        <f>COUNTIFS(Aéroports!$C$2:$C$5193,Aéroports!$C519,Aéroports!$D$2:$D$5193,Aéroports!$D519)</f>
        <v>1</v>
      </c>
      <c r="M519" s="69" t="str">
        <f>IF(AND(Formulaire!$H$15=Aéroports!$E519,--ISNUMBER(IFERROR(SEARCH(Formulaire!$H$16,$C519,1),""))=1),MAX(M$1:M518)+1,"")</f>
        <v/>
      </c>
      <c r="N519" s="69" t="str">
        <f>IF(AND(Formulaire!$H$21=Aéroports!$E519,--ISNUMBER(IFERROR(SEARCH(Formulaire!$H$22,$C519,1),""))=1),MAX(N$1:N518)+1,"")</f>
        <v/>
      </c>
      <c r="O519" s="69" t="str">
        <f>IF(AND(Formulaire!$H$27=Aéroports!$E519,--ISNUMBER(IFERROR(SEARCH(Formulaire!$H$28,$C519,1),""))=1),MAX(O$1:O518)+1,"")</f>
        <v/>
      </c>
      <c r="Q519" s="91" t="str">
        <f>IFERROR(INDEX($C$2:$C$5193,MATCH(ROWS(M$2:M519),M$2:M$5193,0)),"")</f>
        <v/>
      </c>
      <c r="R519" s="70" t="str">
        <f>IFERROR(INDEX($C$2:$C$5193,MATCH(ROWS(N$2:N519),N$2:N$5193,0)),"")</f>
        <v/>
      </c>
      <c r="S519" s="92" t="str">
        <f>IFERROR(INDEX($C$2:$C$5193,MATCH(ROWS(O$2:O519),O$2:O$5193,0)),"")</f>
        <v/>
      </c>
    </row>
    <row r="520" spans="1:19" x14ac:dyDescent="0.25">
      <c r="A520" s="68">
        <v>1613</v>
      </c>
      <c r="B520" s="68" t="s">
        <v>1666</v>
      </c>
      <c r="C520" s="68" t="s">
        <v>1667</v>
      </c>
      <c r="D520" s="68" t="s">
        <v>1643</v>
      </c>
      <c r="E520" s="68" t="s">
        <v>22357</v>
      </c>
      <c r="F520" s="68" t="s">
        <v>1668</v>
      </c>
      <c r="G520" s="68" t="s">
        <v>1669</v>
      </c>
      <c r="H520" s="68">
        <v>48.110300000000002</v>
      </c>
      <c r="I520" s="68">
        <v>16.569700000000001</v>
      </c>
      <c r="J520" s="68">
        <v>600</v>
      </c>
      <c r="K520" s="68">
        <v>1</v>
      </c>
      <c r="L520" s="68">
        <f>COUNTIFS(Aéroports!$C$2:$C$5193,Aéroports!$C520,Aéroports!$D$2:$D$5193,Aéroports!$D520)</f>
        <v>1</v>
      </c>
      <c r="M520" s="68" t="str">
        <f>IF(AND(Formulaire!$H$15=Aéroports!$E520,--ISNUMBER(IFERROR(SEARCH(Formulaire!$H$16,$C520,1),""))=1),MAX(M$1:M519)+1,"")</f>
        <v/>
      </c>
      <c r="N520" s="68" t="str">
        <f>IF(AND(Formulaire!$H$21=Aéroports!$E520,--ISNUMBER(IFERROR(SEARCH(Formulaire!$H$22,$C520,1),""))=1),MAX(N$1:N519)+1,"")</f>
        <v/>
      </c>
      <c r="O520" s="68" t="str">
        <f>IF(AND(Formulaire!$H$27=Aéroports!$E520,--ISNUMBER(IFERROR(SEARCH(Formulaire!$H$28,$C520,1),""))=1),MAX(O$1:O519)+1,"")</f>
        <v/>
      </c>
      <c r="Q520" s="91" t="str">
        <f>IFERROR(INDEX($C$2:$C$5193,MATCH(ROWS(M$2:M520),M$2:M$5193,0)),"")</f>
        <v/>
      </c>
      <c r="R520" s="70" t="str">
        <f>IFERROR(INDEX($C$2:$C$5193,MATCH(ROWS(N$2:N520),N$2:N$5193,0)),"")</f>
        <v/>
      </c>
      <c r="S520" s="92" t="str">
        <f>IFERROR(INDEX($C$2:$C$5193,MATCH(ROWS(O$2:O520),O$2:O$5193,0)),"")</f>
        <v/>
      </c>
    </row>
    <row r="521" spans="1:19" x14ac:dyDescent="0.25">
      <c r="A521" s="69">
        <v>2922</v>
      </c>
      <c r="B521" s="69" t="s">
        <v>1670</v>
      </c>
      <c r="C521" s="69" t="s">
        <v>1671</v>
      </c>
      <c r="D521" s="69" t="s">
        <v>1672</v>
      </c>
      <c r="E521" s="69" t="s">
        <v>22358</v>
      </c>
      <c r="F521" s="69" t="s">
        <v>1673</v>
      </c>
      <c r="G521" s="69" t="s">
        <v>1674</v>
      </c>
      <c r="H521" s="69">
        <v>40.467500000000001</v>
      </c>
      <c r="I521" s="69">
        <v>50.046700000000001</v>
      </c>
      <c r="J521" s="69">
        <v>10</v>
      </c>
      <c r="K521" s="69">
        <v>4</v>
      </c>
      <c r="L521" s="69">
        <f>COUNTIFS(Aéroports!$C$2:$C$5193,Aéroports!$C521,Aéroports!$D$2:$D$5193,Aéroports!$D521)</f>
        <v>1</v>
      </c>
      <c r="M521" s="69" t="str">
        <f>IF(AND(Formulaire!$H$15=Aéroports!$E521,--ISNUMBER(IFERROR(SEARCH(Formulaire!$H$16,$C521,1),""))=1),MAX(M$1:M520)+1,"")</f>
        <v/>
      </c>
      <c r="N521" s="69" t="str">
        <f>IF(AND(Formulaire!$H$21=Aéroports!$E521,--ISNUMBER(IFERROR(SEARCH(Formulaire!$H$22,$C521,1),""))=1),MAX(N$1:N520)+1,"")</f>
        <v/>
      </c>
      <c r="O521" s="69" t="str">
        <f>IF(AND(Formulaire!$H$27=Aéroports!$E521,--ISNUMBER(IFERROR(SEARCH(Formulaire!$H$28,$C521,1),""))=1),MAX(O$1:O520)+1,"")</f>
        <v/>
      </c>
      <c r="Q521" s="91" t="str">
        <f>IFERROR(INDEX($C$2:$C$5193,MATCH(ROWS(M$2:M521),M$2:M$5193,0)),"")</f>
        <v/>
      </c>
      <c r="R521" s="70" t="str">
        <f>IFERROR(INDEX($C$2:$C$5193,MATCH(ROWS(N$2:N521),N$2:N$5193,0)),"")</f>
        <v/>
      </c>
      <c r="S521" s="92" t="str">
        <f>IFERROR(INDEX($C$2:$C$5193,MATCH(ROWS(O$2:O521),O$2:O$5193,0)),"")</f>
        <v/>
      </c>
    </row>
    <row r="522" spans="1:19" x14ac:dyDescent="0.25">
      <c r="A522" s="68">
        <v>6089</v>
      </c>
      <c r="B522" s="68" t="s">
        <v>1675</v>
      </c>
      <c r="C522" s="68" t="s">
        <v>1676</v>
      </c>
      <c r="D522" s="68" t="s">
        <v>1672</v>
      </c>
      <c r="E522" s="68" t="s">
        <v>22358</v>
      </c>
      <c r="F522" s="68" t="s">
        <v>1677</v>
      </c>
      <c r="G522" s="68" t="s">
        <v>1678</v>
      </c>
      <c r="H522" s="68">
        <v>40.737699999999997</v>
      </c>
      <c r="I522" s="68">
        <v>46.317599999999999</v>
      </c>
      <c r="J522" s="68">
        <v>1083</v>
      </c>
      <c r="K522" s="68">
        <v>4</v>
      </c>
      <c r="L522" s="68">
        <f>COUNTIFS(Aéroports!$C$2:$C$5193,Aéroports!$C522,Aéroports!$D$2:$D$5193,Aéroports!$D522)</f>
        <v>1</v>
      </c>
      <c r="M522" s="68" t="str">
        <f>IF(AND(Formulaire!$H$15=Aéroports!$E522,--ISNUMBER(IFERROR(SEARCH(Formulaire!$H$16,$C522,1),""))=1),MAX(M$1:M521)+1,"")</f>
        <v/>
      </c>
      <c r="N522" s="68" t="str">
        <f>IF(AND(Formulaire!$H$21=Aéroports!$E522,--ISNUMBER(IFERROR(SEARCH(Formulaire!$H$22,$C522,1),""))=1),MAX(N$1:N521)+1,"")</f>
        <v/>
      </c>
      <c r="O522" s="68" t="str">
        <f>IF(AND(Formulaire!$H$27=Aéroports!$E522,--ISNUMBER(IFERROR(SEARCH(Formulaire!$H$28,$C522,1),""))=1),MAX(O$1:O521)+1,"")</f>
        <v/>
      </c>
      <c r="Q522" s="91" t="str">
        <f>IFERROR(INDEX($C$2:$C$5193,MATCH(ROWS(M$2:M522),M$2:M$5193,0)),"")</f>
        <v/>
      </c>
      <c r="R522" s="70" t="str">
        <f>IFERROR(INDEX($C$2:$C$5193,MATCH(ROWS(N$2:N522),N$2:N$5193,0)),"")</f>
        <v/>
      </c>
      <c r="S522" s="92" t="str">
        <f>IFERROR(INDEX($C$2:$C$5193,MATCH(ROWS(O$2:O522),O$2:O$5193,0)),"")</f>
        <v/>
      </c>
    </row>
    <row r="523" spans="1:19" x14ac:dyDescent="0.25">
      <c r="A523" s="69">
        <v>8774</v>
      </c>
      <c r="B523" s="69" t="s">
        <v>1679</v>
      </c>
      <c r="C523" s="69" t="s">
        <v>1680</v>
      </c>
      <c r="D523" s="69" t="s">
        <v>1672</v>
      </c>
      <c r="E523" s="69" t="s">
        <v>22358</v>
      </c>
      <c r="F523" s="69" t="s">
        <v>1681</v>
      </c>
      <c r="G523" s="69" t="s">
        <v>1682</v>
      </c>
      <c r="H523" s="69">
        <v>38.746400000000001</v>
      </c>
      <c r="I523" s="69">
        <v>48.817999999999998</v>
      </c>
      <c r="J523" s="69">
        <v>30</v>
      </c>
      <c r="K523" s="69">
        <v>4</v>
      </c>
      <c r="L523" s="69">
        <f>COUNTIFS(Aéroports!$C$2:$C$5193,Aéroports!$C523,Aéroports!$D$2:$D$5193,Aéroports!$D523)</f>
        <v>1</v>
      </c>
      <c r="M523" s="69" t="str">
        <f>IF(AND(Formulaire!$H$15=Aéroports!$E523,--ISNUMBER(IFERROR(SEARCH(Formulaire!$H$16,$C523,1),""))=1),MAX(M$1:M522)+1,"")</f>
        <v/>
      </c>
      <c r="N523" s="69" t="str">
        <f>IF(AND(Formulaire!$H$21=Aéroports!$E523,--ISNUMBER(IFERROR(SEARCH(Formulaire!$H$22,$C523,1),""))=1),MAX(N$1:N522)+1,"")</f>
        <v/>
      </c>
      <c r="O523" s="69" t="str">
        <f>IF(AND(Formulaire!$H$27=Aéroports!$E523,--ISNUMBER(IFERROR(SEARCH(Formulaire!$H$28,$C523,1),""))=1),MAX(O$1:O522)+1,"")</f>
        <v/>
      </c>
      <c r="Q523" s="91" t="str">
        <f>IFERROR(INDEX($C$2:$C$5193,MATCH(ROWS(M$2:M523),M$2:M$5193,0)),"")</f>
        <v/>
      </c>
      <c r="R523" s="70" t="str">
        <f>IFERROR(INDEX($C$2:$C$5193,MATCH(ROWS(N$2:N523),N$2:N$5193,0)),"")</f>
        <v/>
      </c>
      <c r="S523" s="92" t="str">
        <f>IFERROR(INDEX($C$2:$C$5193,MATCH(ROWS(O$2:O523),O$2:O$5193,0)),"")</f>
        <v/>
      </c>
    </row>
    <row r="524" spans="1:19" x14ac:dyDescent="0.25">
      <c r="A524" s="68">
        <v>6090</v>
      </c>
      <c r="B524" s="68" t="s">
        <v>1683</v>
      </c>
      <c r="C524" s="68" t="s">
        <v>1684</v>
      </c>
      <c r="D524" s="68" t="s">
        <v>1672</v>
      </c>
      <c r="E524" s="68" t="s">
        <v>22358</v>
      </c>
      <c r="F524" s="68" t="s">
        <v>1685</v>
      </c>
      <c r="G524" s="68" t="s">
        <v>1686</v>
      </c>
      <c r="H524" s="68">
        <v>39.188800000000001</v>
      </c>
      <c r="I524" s="68">
        <v>45.458399999999997</v>
      </c>
      <c r="J524" s="68">
        <v>2863</v>
      </c>
      <c r="K524" s="68">
        <v>4</v>
      </c>
      <c r="L524" s="68">
        <f>COUNTIFS(Aéroports!$C$2:$C$5193,Aéroports!$C524,Aéroports!$D$2:$D$5193,Aéroports!$D524)</f>
        <v>1</v>
      </c>
      <c r="M524" s="68" t="str">
        <f>IF(AND(Formulaire!$H$15=Aéroports!$E524,--ISNUMBER(IFERROR(SEARCH(Formulaire!$H$16,$C524,1),""))=1),MAX(M$1:M523)+1,"")</f>
        <v/>
      </c>
      <c r="N524" s="68" t="str">
        <f>IF(AND(Formulaire!$H$21=Aéroports!$E524,--ISNUMBER(IFERROR(SEARCH(Formulaire!$H$22,$C524,1),""))=1),MAX(N$1:N523)+1,"")</f>
        <v/>
      </c>
      <c r="O524" s="68" t="str">
        <f>IF(AND(Formulaire!$H$27=Aéroports!$E524,--ISNUMBER(IFERROR(SEARCH(Formulaire!$H$28,$C524,1),""))=1),MAX(O$1:O523)+1,"")</f>
        <v/>
      </c>
      <c r="Q524" s="91" t="str">
        <f>IFERROR(INDEX($C$2:$C$5193,MATCH(ROWS(M$2:M524),M$2:M$5193,0)),"")</f>
        <v/>
      </c>
      <c r="R524" s="70" t="str">
        <f>IFERROR(INDEX($C$2:$C$5193,MATCH(ROWS(N$2:N524),N$2:N$5193,0)),"")</f>
        <v/>
      </c>
      <c r="S524" s="92" t="str">
        <f>IFERROR(INDEX($C$2:$C$5193,MATCH(ROWS(O$2:O524),O$2:O$5193,0)),"")</f>
        <v/>
      </c>
    </row>
    <row r="525" spans="1:19" x14ac:dyDescent="0.25">
      <c r="A525" s="69">
        <v>8775</v>
      </c>
      <c r="B525" s="69" t="s">
        <v>1687</v>
      </c>
      <c r="C525" s="69" t="s">
        <v>1688</v>
      </c>
      <c r="D525" s="69" t="s">
        <v>1672</v>
      </c>
      <c r="E525" s="69" t="s">
        <v>22358</v>
      </c>
      <c r="F525" s="69" t="s">
        <v>1689</v>
      </c>
      <c r="G525" s="69" t="s">
        <v>1690</v>
      </c>
      <c r="H525" s="69">
        <v>40.82667</v>
      </c>
      <c r="I525" s="69">
        <v>47.712499999999999</v>
      </c>
      <c r="J525" s="69">
        <v>935</v>
      </c>
      <c r="K525" s="69">
        <v>4</v>
      </c>
      <c r="L525" s="69">
        <f>COUNTIFS(Aéroports!$C$2:$C$5193,Aéroports!$C525,Aéroports!$D$2:$D$5193,Aéroports!$D525)</f>
        <v>1</v>
      </c>
      <c r="M525" s="69" t="str">
        <f>IF(AND(Formulaire!$H$15=Aéroports!$E525,--ISNUMBER(IFERROR(SEARCH(Formulaire!$H$16,$C525,1),""))=1),MAX(M$1:M524)+1,"")</f>
        <v/>
      </c>
      <c r="N525" s="69" t="str">
        <f>IF(AND(Formulaire!$H$21=Aéroports!$E525,--ISNUMBER(IFERROR(SEARCH(Formulaire!$H$22,$C525,1),""))=1),MAX(N$1:N524)+1,"")</f>
        <v/>
      </c>
      <c r="O525" s="69" t="str">
        <f>IF(AND(Formulaire!$H$27=Aéroports!$E525,--ISNUMBER(IFERROR(SEARCH(Formulaire!$H$28,$C525,1),""))=1),MAX(O$1:O524)+1,"")</f>
        <v/>
      </c>
      <c r="Q525" s="91" t="str">
        <f>IFERROR(INDEX($C$2:$C$5193,MATCH(ROWS(M$2:M525),M$2:M$5193,0)),"")</f>
        <v/>
      </c>
      <c r="R525" s="70" t="str">
        <f>IFERROR(INDEX($C$2:$C$5193,MATCH(ROWS(N$2:N525),N$2:N$5193,0)),"")</f>
        <v/>
      </c>
      <c r="S525" s="92" t="str">
        <f>IFERROR(INDEX($C$2:$C$5193,MATCH(ROWS(O$2:O525),O$2:O$5193,0)),"")</f>
        <v/>
      </c>
    </row>
    <row r="526" spans="1:19" x14ac:dyDescent="0.25">
      <c r="A526" s="68">
        <v>8776</v>
      </c>
      <c r="B526" s="68" t="s">
        <v>1691</v>
      </c>
      <c r="C526" s="68" t="s">
        <v>1692</v>
      </c>
      <c r="D526" s="68" t="s">
        <v>1672</v>
      </c>
      <c r="E526" s="68" t="s">
        <v>22358</v>
      </c>
      <c r="F526" s="68" t="s">
        <v>1693</v>
      </c>
      <c r="G526" s="68" t="s">
        <v>1694</v>
      </c>
      <c r="H526" s="68">
        <v>41.562220000000003</v>
      </c>
      <c r="I526" s="68">
        <v>46.66722</v>
      </c>
      <c r="J526" s="68">
        <v>1279</v>
      </c>
      <c r="K526" s="68">
        <v>4</v>
      </c>
      <c r="L526" s="68">
        <f>COUNTIFS(Aéroports!$C$2:$C$5193,Aéroports!$C526,Aéroports!$D$2:$D$5193,Aéroports!$D526)</f>
        <v>1</v>
      </c>
      <c r="M526" s="68" t="str">
        <f>IF(AND(Formulaire!$H$15=Aéroports!$E526,--ISNUMBER(IFERROR(SEARCH(Formulaire!$H$16,$C526,1),""))=1),MAX(M$1:M525)+1,"")</f>
        <v/>
      </c>
      <c r="N526" s="68" t="str">
        <f>IF(AND(Formulaire!$H$21=Aéroports!$E526,--ISNUMBER(IFERROR(SEARCH(Formulaire!$H$22,$C526,1),""))=1),MAX(N$1:N525)+1,"")</f>
        <v/>
      </c>
      <c r="O526" s="68" t="str">
        <f>IF(AND(Formulaire!$H$27=Aéroports!$E526,--ISNUMBER(IFERROR(SEARCH(Formulaire!$H$28,$C526,1),""))=1),MAX(O$1:O525)+1,"")</f>
        <v/>
      </c>
      <c r="Q526" s="91" t="str">
        <f>IFERROR(INDEX($C$2:$C$5193,MATCH(ROWS(M$2:M526),M$2:M$5193,0)),"")</f>
        <v/>
      </c>
      <c r="R526" s="70" t="str">
        <f>IFERROR(INDEX($C$2:$C$5193,MATCH(ROWS(N$2:N526),N$2:N$5193,0)),"")</f>
        <v/>
      </c>
      <c r="S526" s="92" t="str">
        <f>IFERROR(INDEX($C$2:$C$5193,MATCH(ROWS(O$2:O526),O$2:O$5193,0)),"")</f>
        <v/>
      </c>
    </row>
    <row r="527" spans="1:19" x14ac:dyDescent="0.25">
      <c r="A527" s="69">
        <v>1937</v>
      </c>
      <c r="B527" s="69" t="s">
        <v>1695</v>
      </c>
      <c r="C527" s="69" t="s">
        <v>1696</v>
      </c>
      <c r="D527" s="69" t="s">
        <v>1697</v>
      </c>
      <c r="E527" s="69" t="s">
        <v>1697</v>
      </c>
      <c r="F527" s="69" t="s">
        <v>1698</v>
      </c>
      <c r="G527" s="69" t="s">
        <v>1699</v>
      </c>
      <c r="H527" s="69">
        <v>25.6999</v>
      </c>
      <c r="I527" s="69">
        <v>-79.264700000000005</v>
      </c>
      <c r="J527" s="69">
        <v>10</v>
      </c>
      <c r="K527" s="69">
        <v>-5</v>
      </c>
      <c r="L527" s="69">
        <f>COUNTIFS(Aéroports!$C$2:$C$5193,Aéroports!$C527,Aéroports!$D$2:$D$5193,Aéroports!$D527)</f>
        <v>1</v>
      </c>
      <c r="M527" s="69" t="str">
        <f>IF(AND(Formulaire!$H$15=Aéroports!$E527,--ISNUMBER(IFERROR(SEARCH(Formulaire!$H$16,$C527,1),""))=1),MAX(M$1:M526)+1,"")</f>
        <v/>
      </c>
      <c r="N527" s="69" t="str">
        <f>IF(AND(Formulaire!$H$21=Aéroports!$E527,--ISNUMBER(IFERROR(SEARCH(Formulaire!$H$22,$C527,1),""))=1),MAX(N$1:N526)+1,"")</f>
        <v/>
      </c>
      <c r="O527" s="69" t="str">
        <f>IF(AND(Formulaire!$H$27=Aéroports!$E527,--ISNUMBER(IFERROR(SEARCH(Formulaire!$H$28,$C527,1),""))=1),MAX(O$1:O526)+1,"")</f>
        <v/>
      </c>
      <c r="Q527" s="91" t="str">
        <f>IFERROR(INDEX($C$2:$C$5193,MATCH(ROWS(M$2:M527),M$2:M$5193,0)),"")</f>
        <v/>
      </c>
      <c r="R527" s="70" t="str">
        <f>IFERROR(INDEX($C$2:$C$5193,MATCH(ROWS(N$2:N527),N$2:N$5193,0)),"")</f>
        <v/>
      </c>
      <c r="S527" s="92" t="str">
        <f>IFERROR(INDEX($C$2:$C$5193,MATCH(ROWS(O$2:O527),O$2:O$5193,0)),"")</f>
        <v/>
      </c>
    </row>
    <row r="528" spans="1:19" x14ac:dyDescent="0.25">
      <c r="A528" s="68">
        <v>5856</v>
      </c>
      <c r="B528" s="68" t="s">
        <v>1700</v>
      </c>
      <c r="C528" s="68" t="s">
        <v>1701</v>
      </c>
      <c r="D528" s="68" t="s">
        <v>1697</v>
      </c>
      <c r="E528" s="68" t="s">
        <v>1697</v>
      </c>
      <c r="F528" s="68" t="s">
        <v>1702</v>
      </c>
      <c r="G528" s="68" t="s">
        <v>1703</v>
      </c>
      <c r="H528" s="68">
        <v>24.1587</v>
      </c>
      <c r="I528" s="68">
        <v>-77.589799999999997</v>
      </c>
      <c r="J528" s="68">
        <v>15</v>
      </c>
      <c r="K528" s="68">
        <v>-5</v>
      </c>
      <c r="L528" s="68">
        <f>COUNTIFS(Aéroports!$C$2:$C$5193,Aéroports!$C528,Aéroports!$D$2:$D$5193,Aéroports!$D528)</f>
        <v>1</v>
      </c>
      <c r="M528" s="68" t="str">
        <f>IF(AND(Formulaire!$H$15=Aéroports!$E528,--ISNUMBER(IFERROR(SEARCH(Formulaire!$H$16,$C528,1),""))=1),MAX(M$1:M527)+1,"")</f>
        <v/>
      </c>
      <c r="N528" s="68" t="str">
        <f>IF(AND(Formulaire!$H$21=Aéroports!$E528,--ISNUMBER(IFERROR(SEARCH(Formulaire!$H$22,$C528,1),""))=1),MAX(N$1:N527)+1,"")</f>
        <v/>
      </c>
      <c r="O528" s="68" t="str">
        <f>IF(AND(Formulaire!$H$27=Aéroports!$E528,--ISNUMBER(IFERROR(SEARCH(Formulaire!$H$28,$C528,1),""))=1),MAX(O$1:O527)+1,"")</f>
        <v/>
      </c>
      <c r="Q528" s="91" t="str">
        <f>IFERROR(INDEX($C$2:$C$5193,MATCH(ROWS(M$2:M528),M$2:M$5193,0)),"")</f>
        <v/>
      </c>
      <c r="R528" s="70" t="str">
        <f>IFERROR(INDEX($C$2:$C$5193,MATCH(ROWS(N$2:N528),N$2:N$5193,0)),"")</f>
        <v/>
      </c>
      <c r="S528" s="92" t="str">
        <f>IFERROR(INDEX($C$2:$C$5193,MATCH(ROWS(O$2:O528),O$2:O$5193,0)),"")</f>
        <v/>
      </c>
    </row>
    <row r="529" spans="1:19" x14ac:dyDescent="0.25">
      <c r="A529" s="69">
        <v>1928</v>
      </c>
      <c r="B529" s="69" t="s">
        <v>1704</v>
      </c>
      <c r="C529" s="69" t="s">
        <v>1705</v>
      </c>
      <c r="D529" s="69" t="s">
        <v>1697</v>
      </c>
      <c r="E529" s="69" t="s">
        <v>1697</v>
      </c>
      <c r="F529" s="69" t="s">
        <v>1706</v>
      </c>
      <c r="G529" s="69" t="s">
        <v>1707</v>
      </c>
      <c r="H529" s="69">
        <v>24.697900000000001</v>
      </c>
      <c r="I529" s="69">
        <v>-77.795599999999993</v>
      </c>
      <c r="J529" s="69">
        <v>5</v>
      </c>
      <c r="K529" s="69">
        <v>-5</v>
      </c>
      <c r="L529" s="69">
        <f>COUNTIFS(Aéroports!$C$2:$C$5193,Aéroports!$C529,Aéroports!$D$2:$D$5193,Aéroports!$D529)</f>
        <v>1</v>
      </c>
      <c r="M529" s="69" t="str">
        <f>IF(AND(Formulaire!$H$15=Aéroports!$E529,--ISNUMBER(IFERROR(SEARCH(Formulaire!$H$16,$C529,1),""))=1),MAX(M$1:M528)+1,"")</f>
        <v/>
      </c>
      <c r="N529" s="69" t="str">
        <f>IF(AND(Formulaire!$H$21=Aéroports!$E529,--ISNUMBER(IFERROR(SEARCH(Formulaire!$H$22,$C529,1),""))=1),MAX(N$1:N528)+1,"")</f>
        <v/>
      </c>
      <c r="O529" s="69" t="str">
        <f>IF(AND(Formulaire!$H$27=Aéroports!$E529,--ISNUMBER(IFERROR(SEARCH(Formulaire!$H$28,$C529,1),""))=1),MAX(O$1:O528)+1,"")</f>
        <v/>
      </c>
      <c r="Q529" s="91" t="str">
        <f>IFERROR(INDEX($C$2:$C$5193,MATCH(ROWS(M$2:M529),M$2:M$5193,0)),"")</f>
        <v/>
      </c>
      <c r="R529" s="70" t="str">
        <f>IFERROR(INDEX($C$2:$C$5193,MATCH(ROWS(N$2:N529),N$2:N$5193,0)),"")</f>
        <v/>
      </c>
      <c r="S529" s="92" t="str">
        <f>IFERROR(INDEX($C$2:$C$5193,MATCH(ROWS(O$2:O529),O$2:O$5193,0)),"")</f>
        <v/>
      </c>
    </row>
    <row r="530" spans="1:19" x14ac:dyDescent="0.25">
      <c r="A530" s="68">
        <v>5857</v>
      </c>
      <c r="B530" s="68" t="s">
        <v>1708</v>
      </c>
      <c r="C530" s="68" t="s">
        <v>1709</v>
      </c>
      <c r="D530" s="68" t="s">
        <v>1697</v>
      </c>
      <c r="E530" s="68" t="s">
        <v>1697</v>
      </c>
      <c r="F530" s="68" t="s">
        <v>1710</v>
      </c>
      <c r="G530" s="68" t="s">
        <v>1711</v>
      </c>
      <c r="H530" s="68">
        <v>24.6294</v>
      </c>
      <c r="I530" s="68">
        <v>-75.6738</v>
      </c>
      <c r="J530" s="68">
        <v>18</v>
      </c>
      <c r="K530" s="68">
        <v>-5</v>
      </c>
      <c r="L530" s="68">
        <f>COUNTIFS(Aéroports!$C$2:$C$5193,Aéroports!$C530,Aéroports!$D$2:$D$5193,Aéroports!$D530)</f>
        <v>1</v>
      </c>
      <c r="M530" s="68" t="str">
        <f>IF(AND(Formulaire!$H$15=Aéroports!$E530,--ISNUMBER(IFERROR(SEARCH(Formulaire!$H$16,$C530,1),""))=1),MAX(M$1:M529)+1,"")</f>
        <v/>
      </c>
      <c r="N530" s="68" t="str">
        <f>IF(AND(Formulaire!$H$21=Aéroports!$E530,--ISNUMBER(IFERROR(SEARCH(Formulaire!$H$22,$C530,1),""))=1),MAX(N$1:N529)+1,"")</f>
        <v/>
      </c>
      <c r="O530" s="68" t="str">
        <f>IF(AND(Formulaire!$H$27=Aéroports!$E530,--ISNUMBER(IFERROR(SEARCH(Formulaire!$H$28,$C530,1),""))=1),MAX(O$1:O529)+1,"")</f>
        <v/>
      </c>
      <c r="Q530" s="91" t="str">
        <f>IFERROR(INDEX($C$2:$C$5193,MATCH(ROWS(M$2:M530),M$2:M$5193,0)),"")</f>
        <v/>
      </c>
      <c r="R530" s="70" t="str">
        <f>IFERROR(INDEX($C$2:$C$5193,MATCH(ROWS(N$2:N530),N$2:N$5193,0)),"")</f>
        <v/>
      </c>
      <c r="S530" s="92" t="str">
        <f>IFERROR(INDEX($C$2:$C$5193,MATCH(ROWS(O$2:O530),O$2:O$5193,0)),"")</f>
        <v/>
      </c>
    </row>
    <row r="531" spans="1:19" x14ac:dyDescent="0.25">
      <c r="A531" s="69">
        <v>5858</v>
      </c>
      <c r="B531" s="69" t="s">
        <v>1712</v>
      </c>
      <c r="C531" s="69" t="s">
        <v>1713</v>
      </c>
      <c r="D531" s="69" t="s">
        <v>1697</v>
      </c>
      <c r="E531" s="69" t="s">
        <v>1697</v>
      </c>
      <c r="F531" s="69" t="s">
        <v>1714</v>
      </c>
      <c r="G531" s="69" t="s">
        <v>1715</v>
      </c>
      <c r="H531" s="69">
        <v>24.315300000000001</v>
      </c>
      <c r="I531" s="69">
        <v>-75.452299999999994</v>
      </c>
      <c r="J531" s="69">
        <v>5</v>
      </c>
      <c r="K531" s="69">
        <v>-5</v>
      </c>
      <c r="L531" s="69">
        <f>COUNTIFS(Aéroports!$C$2:$C$5193,Aéroports!$C531,Aéroports!$D$2:$D$5193,Aéroports!$D531)</f>
        <v>1</v>
      </c>
      <c r="M531" s="69" t="str">
        <f>IF(AND(Formulaire!$H$15=Aéroports!$E531,--ISNUMBER(IFERROR(SEARCH(Formulaire!$H$16,$C531,1),""))=1),MAX(M$1:M530)+1,"")</f>
        <v/>
      </c>
      <c r="N531" s="69" t="str">
        <f>IF(AND(Formulaire!$H$21=Aéroports!$E531,--ISNUMBER(IFERROR(SEARCH(Formulaire!$H$22,$C531,1),""))=1),MAX(N$1:N530)+1,"")</f>
        <v/>
      </c>
      <c r="O531" s="69" t="str">
        <f>IF(AND(Formulaire!$H$27=Aéroports!$E531,--ISNUMBER(IFERROR(SEARCH(Formulaire!$H$28,$C531,1),""))=1),MAX(O$1:O530)+1,"")</f>
        <v/>
      </c>
      <c r="Q531" s="91" t="str">
        <f>IFERROR(INDEX($C$2:$C$5193,MATCH(ROWS(M$2:M531),M$2:M$5193,0)),"")</f>
        <v/>
      </c>
      <c r="R531" s="70" t="str">
        <f>IFERROR(INDEX($C$2:$C$5193,MATCH(ROWS(N$2:N531),N$2:N$5193,0)),"")</f>
        <v/>
      </c>
      <c r="S531" s="92" t="str">
        <f>IFERROR(INDEX($C$2:$C$5193,MATCH(ROWS(O$2:O531),O$2:O$5193,0)),"")</f>
        <v/>
      </c>
    </row>
    <row r="532" spans="1:19" x14ac:dyDescent="0.25">
      <c r="A532" s="68">
        <v>1935</v>
      </c>
      <c r="B532" s="68" t="s">
        <v>1716</v>
      </c>
      <c r="C532" s="68" t="s">
        <v>1717</v>
      </c>
      <c r="D532" s="68" t="s">
        <v>1697</v>
      </c>
      <c r="E532" s="68" t="s">
        <v>1697</v>
      </c>
      <c r="F532" s="68" t="s">
        <v>1718</v>
      </c>
      <c r="G532" s="68" t="s">
        <v>1719</v>
      </c>
      <c r="H532" s="68">
        <v>25.417100000000001</v>
      </c>
      <c r="I532" s="68">
        <v>-77.880899999999997</v>
      </c>
      <c r="J532" s="68">
        <v>5</v>
      </c>
      <c r="K532" s="68">
        <v>-5</v>
      </c>
      <c r="L532" s="68">
        <f>COUNTIFS(Aéroports!$C$2:$C$5193,Aéroports!$C532,Aéroports!$D$2:$D$5193,Aéroports!$D532)</f>
        <v>1</v>
      </c>
      <c r="M532" s="68" t="str">
        <f>IF(AND(Formulaire!$H$15=Aéroports!$E532,--ISNUMBER(IFERROR(SEARCH(Formulaire!$H$16,$C532,1),""))=1),MAX(M$1:M531)+1,"")</f>
        <v/>
      </c>
      <c r="N532" s="68" t="str">
        <f>IF(AND(Formulaire!$H$21=Aéroports!$E532,--ISNUMBER(IFERROR(SEARCH(Formulaire!$H$22,$C532,1),""))=1),MAX(N$1:N531)+1,"")</f>
        <v/>
      </c>
      <c r="O532" s="68" t="str">
        <f>IF(AND(Formulaire!$H$27=Aéroports!$E532,--ISNUMBER(IFERROR(SEARCH(Formulaire!$H$28,$C532,1),""))=1),MAX(O$1:O531)+1,"")</f>
        <v/>
      </c>
      <c r="Q532" s="91" t="str">
        <f>IFERROR(INDEX($C$2:$C$5193,MATCH(ROWS(M$2:M532),M$2:M$5193,0)),"")</f>
        <v/>
      </c>
      <c r="R532" s="70" t="str">
        <f>IFERROR(INDEX($C$2:$C$5193,MATCH(ROWS(N$2:N532),N$2:N$5193,0)),"")</f>
        <v/>
      </c>
      <c r="S532" s="92" t="str">
        <f>IFERROR(INDEX($C$2:$C$5193,MATCH(ROWS(O$2:O532),O$2:O$5193,0)),"")</f>
        <v/>
      </c>
    </row>
    <row r="533" spans="1:19" x14ac:dyDescent="0.25">
      <c r="A533" s="69">
        <v>1956</v>
      </c>
      <c r="B533" s="69" t="s">
        <v>1720</v>
      </c>
      <c r="C533" s="69" t="s">
        <v>1721</v>
      </c>
      <c r="D533" s="69" t="s">
        <v>1697</v>
      </c>
      <c r="E533" s="69" t="s">
        <v>1697</v>
      </c>
      <c r="F533" s="69" t="s">
        <v>1722</v>
      </c>
      <c r="G533" s="69" t="s">
        <v>1723</v>
      </c>
      <c r="H533" s="69">
        <v>24.063300000000002</v>
      </c>
      <c r="I533" s="69">
        <v>-74.524000000000001</v>
      </c>
      <c r="J533" s="69">
        <v>24</v>
      </c>
      <c r="K533" s="69">
        <v>-5</v>
      </c>
      <c r="L533" s="69">
        <f>COUNTIFS(Aéroports!$C$2:$C$5193,Aéroports!$C533,Aéroports!$D$2:$D$5193,Aéroports!$D533)</f>
        <v>1</v>
      </c>
      <c r="M533" s="69" t="str">
        <f>IF(AND(Formulaire!$H$15=Aéroports!$E533,--ISNUMBER(IFERROR(SEARCH(Formulaire!$H$16,$C533,1),""))=1),MAX(M$1:M532)+1,"")</f>
        <v/>
      </c>
      <c r="N533" s="69" t="str">
        <f>IF(AND(Formulaire!$H$21=Aéroports!$E533,--ISNUMBER(IFERROR(SEARCH(Formulaire!$H$22,$C533,1),""))=1),MAX(N$1:N532)+1,"")</f>
        <v/>
      </c>
      <c r="O533" s="69" t="str">
        <f>IF(AND(Formulaire!$H$27=Aéroports!$E533,--ISNUMBER(IFERROR(SEARCH(Formulaire!$H$28,$C533,1),""))=1),MAX(O$1:O532)+1,"")</f>
        <v/>
      </c>
      <c r="Q533" s="91" t="str">
        <f>IFERROR(INDEX($C$2:$C$5193,MATCH(ROWS(M$2:M533),M$2:M$5193,0)),"")</f>
        <v/>
      </c>
      <c r="R533" s="70" t="str">
        <f>IFERROR(INDEX($C$2:$C$5193,MATCH(ROWS(N$2:N533),N$2:N$5193,0)),"")</f>
        <v/>
      </c>
      <c r="S533" s="92" t="str">
        <f>IFERROR(INDEX($C$2:$C$5193,MATCH(ROWS(O$2:O533),O$2:O$5193,0)),"")</f>
        <v/>
      </c>
    </row>
    <row r="534" spans="1:19" x14ac:dyDescent="0.25">
      <c r="A534" s="68">
        <v>5859</v>
      </c>
      <c r="B534" s="68" t="s">
        <v>1724</v>
      </c>
      <c r="C534" s="68" t="s">
        <v>1725</v>
      </c>
      <c r="D534" s="68" t="s">
        <v>1697</v>
      </c>
      <c r="E534" s="68" t="s">
        <v>1697</v>
      </c>
      <c r="F534" s="68" t="s">
        <v>1726</v>
      </c>
      <c r="G534" s="68" t="s">
        <v>1727</v>
      </c>
      <c r="H534" s="68">
        <v>22.7456</v>
      </c>
      <c r="I534" s="68">
        <v>-74.182400000000001</v>
      </c>
      <c r="J534" s="68">
        <v>5</v>
      </c>
      <c r="K534" s="68">
        <v>-5</v>
      </c>
      <c r="L534" s="68">
        <f>COUNTIFS(Aéroports!$C$2:$C$5193,Aéroports!$C534,Aéroports!$D$2:$D$5193,Aéroports!$D534)</f>
        <v>1</v>
      </c>
      <c r="M534" s="68" t="str">
        <f>IF(AND(Formulaire!$H$15=Aéroports!$E534,--ISNUMBER(IFERROR(SEARCH(Formulaire!$H$16,$C534,1),""))=1),MAX(M$1:M533)+1,"")</f>
        <v/>
      </c>
      <c r="N534" s="68" t="str">
        <f>IF(AND(Formulaire!$H$21=Aéroports!$E534,--ISNUMBER(IFERROR(SEARCH(Formulaire!$H$22,$C534,1),""))=1),MAX(N$1:N533)+1,"")</f>
        <v/>
      </c>
      <c r="O534" s="68" t="str">
        <f>IF(AND(Formulaire!$H$27=Aéroports!$E534,--ISNUMBER(IFERROR(SEARCH(Formulaire!$H$28,$C534,1),""))=1),MAX(O$1:O533)+1,"")</f>
        <v/>
      </c>
      <c r="Q534" s="91" t="str">
        <f>IFERROR(INDEX($C$2:$C$5193,MATCH(ROWS(M$2:M534),M$2:M$5193,0)),"")</f>
        <v/>
      </c>
      <c r="R534" s="70" t="str">
        <f>IFERROR(INDEX($C$2:$C$5193,MATCH(ROWS(N$2:N534),N$2:N$5193,0)),"")</f>
        <v/>
      </c>
      <c r="S534" s="92" t="str">
        <f>IFERROR(INDEX($C$2:$C$5193,MATCH(ROWS(O$2:O534),O$2:O$5193,0)),"")</f>
        <v/>
      </c>
    </row>
    <row r="535" spans="1:19" x14ac:dyDescent="0.25">
      <c r="A535" s="69">
        <v>1950</v>
      </c>
      <c r="B535" s="69" t="s">
        <v>1728</v>
      </c>
      <c r="C535" s="69" t="s">
        <v>1729</v>
      </c>
      <c r="D535" s="69" t="s">
        <v>1697</v>
      </c>
      <c r="E535" s="69" t="s">
        <v>1697</v>
      </c>
      <c r="F535" s="69" t="s">
        <v>1730</v>
      </c>
      <c r="G535" s="69" t="s">
        <v>1731</v>
      </c>
      <c r="H535" s="69">
        <v>23.178999999999998</v>
      </c>
      <c r="I535" s="69">
        <v>-75.093599999999995</v>
      </c>
      <c r="J535" s="69">
        <v>9</v>
      </c>
      <c r="K535" s="69">
        <v>-5</v>
      </c>
      <c r="L535" s="69">
        <f>COUNTIFS(Aéroports!$C$2:$C$5193,Aéroports!$C535,Aéroports!$D$2:$D$5193,Aéroports!$D535)</f>
        <v>1</v>
      </c>
      <c r="M535" s="69" t="str">
        <f>IF(AND(Formulaire!$H$15=Aéroports!$E535,--ISNUMBER(IFERROR(SEARCH(Formulaire!$H$16,$C535,1),""))=1),MAX(M$1:M534)+1,"")</f>
        <v/>
      </c>
      <c r="N535" s="69" t="str">
        <f>IF(AND(Formulaire!$H$21=Aéroports!$E535,--ISNUMBER(IFERROR(SEARCH(Formulaire!$H$22,$C535,1),""))=1),MAX(N$1:N534)+1,"")</f>
        <v/>
      </c>
      <c r="O535" s="69" t="str">
        <f>IF(AND(Formulaire!$H$27=Aéroports!$E535,--ISNUMBER(IFERROR(SEARCH(Formulaire!$H$28,$C535,1),""))=1),MAX(O$1:O534)+1,"")</f>
        <v/>
      </c>
      <c r="Q535" s="91" t="str">
        <f>IFERROR(INDEX($C$2:$C$5193,MATCH(ROWS(M$2:M535),M$2:M$5193,0)),"")</f>
        <v/>
      </c>
      <c r="R535" s="70" t="str">
        <f>IFERROR(INDEX($C$2:$C$5193,MATCH(ROWS(N$2:N535),N$2:N$5193,0)),"")</f>
        <v/>
      </c>
      <c r="S535" s="92" t="str">
        <f>IFERROR(INDEX($C$2:$C$5193,MATCH(ROWS(O$2:O535),O$2:O$5193,0)),"")</f>
        <v/>
      </c>
    </row>
    <row r="536" spans="1:19" x14ac:dyDescent="0.25">
      <c r="A536" s="68">
        <v>1948</v>
      </c>
      <c r="B536" s="68" t="s">
        <v>1732</v>
      </c>
      <c r="C536" s="68" t="s">
        <v>1733</v>
      </c>
      <c r="D536" s="68" t="s">
        <v>1697</v>
      </c>
      <c r="E536" s="68" t="s">
        <v>1697</v>
      </c>
      <c r="F536" s="68" t="s">
        <v>1734</v>
      </c>
      <c r="G536" s="68" t="s">
        <v>1735</v>
      </c>
      <c r="H536" s="68">
        <v>26.558700000000002</v>
      </c>
      <c r="I536" s="68">
        <v>-78.695599999999999</v>
      </c>
      <c r="J536" s="68">
        <v>7</v>
      </c>
      <c r="K536" s="68">
        <v>-5</v>
      </c>
      <c r="L536" s="68">
        <f>COUNTIFS(Aéroports!$C$2:$C$5193,Aéroports!$C536,Aéroports!$D$2:$D$5193,Aéroports!$D536)</f>
        <v>1</v>
      </c>
      <c r="M536" s="68" t="str">
        <f>IF(AND(Formulaire!$H$15=Aéroports!$E536,--ISNUMBER(IFERROR(SEARCH(Formulaire!$H$16,$C536,1),""))=1),MAX(M$1:M535)+1,"")</f>
        <v/>
      </c>
      <c r="N536" s="68" t="str">
        <f>IF(AND(Formulaire!$H$21=Aéroports!$E536,--ISNUMBER(IFERROR(SEARCH(Formulaire!$H$22,$C536,1),""))=1),MAX(N$1:N535)+1,"")</f>
        <v/>
      </c>
      <c r="O536" s="68" t="str">
        <f>IF(AND(Formulaire!$H$27=Aéroports!$E536,--ISNUMBER(IFERROR(SEARCH(Formulaire!$H$28,$C536,1),""))=1),MAX(O$1:O535)+1,"")</f>
        <v/>
      </c>
      <c r="Q536" s="91" t="str">
        <f>IFERROR(INDEX($C$2:$C$5193,MATCH(ROWS(M$2:M536),M$2:M$5193,0)),"")</f>
        <v/>
      </c>
      <c r="R536" s="70" t="str">
        <f>IFERROR(INDEX($C$2:$C$5193,MATCH(ROWS(N$2:N536),N$2:N$5193,0)),"")</f>
        <v/>
      </c>
      <c r="S536" s="92" t="str">
        <f>IFERROR(INDEX($C$2:$C$5193,MATCH(ROWS(O$2:O536),O$2:O$5193,0)),"")</f>
        <v/>
      </c>
    </row>
    <row r="537" spans="1:19" x14ac:dyDescent="0.25">
      <c r="A537" s="69">
        <v>1944</v>
      </c>
      <c r="B537" s="69" t="s">
        <v>1736</v>
      </c>
      <c r="C537" s="69" t="s">
        <v>1737</v>
      </c>
      <c r="D537" s="69" t="s">
        <v>1697</v>
      </c>
      <c r="E537" s="69" t="s">
        <v>1697</v>
      </c>
      <c r="F537" s="69" t="s">
        <v>1738</v>
      </c>
      <c r="G537" s="69" t="s">
        <v>1739</v>
      </c>
      <c r="H537" s="69">
        <v>25.284700000000001</v>
      </c>
      <c r="I537" s="69">
        <v>-76.331000000000003</v>
      </c>
      <c r="J537" s="69">
        <v>26</v>
      </c>
      <c r="K537" s="69">
        <v>-5</v>
      </c>
      <c r="L537" s="69">
        <f>COUNTIFS(Aéroports!$C$2:$C$5193,Aéroports!$C537,Aéroports!$D$2:$D$5193,Aéroports!$D537)</f>
        <v>1</v>
      </c>
      <c r="M537" s="69" t="str">
        <f>IF(AND(Formulaire!$H$15=Aéroports!$E537,--ISNUMBER(IFERROR(SEARCH(Formulaire!$H$16,$C537,1),""))=1),MAX(M$1:M536)+1,"")</f>
        <v/>
      </c>
      <c r="N537" s="69" t="str">
        <f>IF(AND(Formulaire!$H$21=Aéroports!$E537,--ISNUMBER(IFERROR(SEARCH(Formulaire!$H$22,$C537,1),""))=1),MAX(N$1:N536)+1,"")</f>
        <v/>
      </c>
      <c r="O537" s="69" t="str">
        <f>IF(AND(Formulaire!$H$27=Aéroports!$E537,--ISNUMBER(IFERROR(SEARCH(Formulaire!$H$28,$C537,1),""))=1),MAX(O$1:O536)+1,"")</f>
        <v/>
      </c>
      <c r="Q537" s="91" t="str">
        <f>IFERROR(INDEX($C$2:$C$5193,MATCH(ROWS(M$2:M537),M$2:M$5193,0)),"")</f>
        <v/>
      </c>
      <c r="R537" s="70" t="str">
        <f>IFERROR(INDEX($C$2:$C$5193,MATCH(ROWS(N$2:N537),N$2:N$5193,0)),"")</f>
        <v/>
      </c>
      <c r="S537" s="92" t="str">
        <f>IFERROR(INDEX($C$2:$C$5193,MATCH(ROWS(O$2:O537),O$2:O$5193,0)),"")</f>
        <v/>
      </c>
    </row>
    <row r="538" spans="1:19" x14ac:dyDescent="0.25">
      <c r="A538" s="68">
        <v>1941</v>
      </c>
      <c r="B538" s="68" t="s">
        <v>1740</v>
      </c>
      <c r="C538" s="68" t="s">
        <v>1741</v>
      </c>
      <c r="D538" s="68" t="s">
        <v>1697</v>
      </c>
      <c r="E538" s="68" t="s">
        <v>1697</v>
      </c>
      <c r="F538" s="68" t="s">
        <v>1742</v>
      </c>
      <c r="G538" s="68" t="s">
        <v>1743</v>
      </c>
      <c r="H538" s="68">
        <v>23.5626</v>
      </c>
      <c r="I538" s="68">
        <v>-75.878</v>
      </c>
      <c r="J538" s="68">
        <v>9</v>
      </c>
      <c r="K538" s="68">
        <v>-5</v>
      </c>
      <c r="L538" s="68">
        <f>COUNTIFS(Aéroports!$C$2:$C$5193,Aéroports!$C538,Aéroports!$D$2:$D$5193,Aéroports!$D538)</f>
        <v>1</v>
      </c>
      <c r="M538" s="68" t="str">
        <f>IF(AND(Formulaire!$H$15=Aéroports!$E538,--ISNUMBER(IFERROR(SEARCH(Formulaire!$H$16,$C538,1),""))=1),MAX(M$1:M537)+1,"")</f>
        <v/>
      </c>
      <c r="N538" s="68" t="str">
        <f>IF(AND(Formulaire!$H$21=Aéroports!$E538,--ISNUMBER(IFERROR(SEARCH(Formulaire!$H$22,$C538,1),""))=1),MAX(N$1:N537)+1,"")</f>
        <v/>
      </c>
      <c r="O538" s="68" t="str">
        <f>IF(AND(Formulaire!$H$27=Aéroports!$E538,--ISNUMBER(IFERROR(SEARCH(Formulaire!$H$28,$C538,1),""))=1),MAX(O$1:O537)+1,"")</f>
        <v/>
      </c>
      <c r="Q538" s="91" t="str">
        <f>IFERROR(INDEX($C$2:$C$5193,MATCH(ROWS(M$2:M538),M$2:M$5193,0)),"")</f>
        <v/>
      </c>
      <c r="R538" s="70" t="str">
        <f>IFERROR(INDEX($C$2:$C$5193,MATCH(ROWS(N$2:N538),N$2:N$5193,0)),"")</f>
        <v/>
      </c>
      <c r="S538" s="92" t="str">
        <f>IFERROR(INDEX($C$2:$C$5193,MATCH(ROWS(O$2:O538),O$2:O$5193,0)),"")</f>
        <v/>
      </c>
    </row>
    <row r="539" spans="1:19" x14ac:dyDescent="0.25">
      <c r="A539" s="69">
        <v>1930</v>
      </c>
      <c r="B539" s="69" t="s">
        <v>1744</v>
      </c>
      <c r="C539" s="69" t="s">
        <v>1745</v>
      </c>
      <c r="D539" s="69" t="s">
        <v>1697</v>
      </c>
      <c r="E539" s="69" t="s">
        <v>1697</v>
      </c>
      <c r="F539" s="69" t="s">
        <v>1746</v>
      </c>
      <c r="G539" s="69" t="s">
        <v>1747</v>
      </c>
      <c r="H539" s="69">
        <v>26.511399999999998</v>
      </c>
      <c r="I539" s="69">
        <v>-77.083500000000001</v>
      </c>
      <c r="J539" s="69">
        <v>6</v>
      </c>
      <c r="K539" s="69">
        <v>-5</v>
      </c>
      <c r="L539" s="69">
        <f>COUNTIFS(Aéroports!$C$2:$C$5193,Aéroports!$C539,Aéroports!$D$2:$D$5193,Aéroports!$D539)</f>
        <v>1</v>
      </c>
      <c r="M539" s="69" t="str">
        <f>IF(AND(Formulaire!$H$15=Aéroports!$E539,--ISNUMBER(IFERROR(SEARCH(Formulaire!$H$16,$C539,1),""))=1),MAX(M$1:M538)+1,"")</f>
        <v/>
      </c>
      <c r="N539" s="69" t="str">
        <f>IF(AND(Formulaire!$H$21=Aéroports!$E539,--ISNUMBER(IFERROR(SEARCH(Formulaire!$H$22,$C539,1),""))=1),MAX(N$1:N538)+1,"")</f>
        <v/>
      </c>
      <c r="O539" s="69" t="str">
        <f>IF(AND(Formulaire!$H$27=Aéroports!$E539,--ISNUMBER(IFERROR(SEARCH(Formulaire!$H$28,$C539,1),""))=1),MAX(O$1:O538)+1,"")</f>
        <v/>
      </c>
      <c r="Q539" s="91" t="str">
        <f>IFERROR(INDEX($C$2:$C$5193,MATCH(ROWS(M$2:M539),M$2:M$5193,0)),"")</f>
        <v/>
      </c>
      <c r="R539" s="70" t="str">
        <f>IFERROR(INDEX($C$2:$C$5193,MATCH(ROWS(N$2:N539),N$2:N$5193,0)),"")</f>
        <v/>
      </c>
      <c r="S539" s="92" t="str">
        <f>IFERROR(INDEX($C$2:$C$5193,MATCH(ROWS(O$2:O539),O$2:O$5193,0)),"")</f>
        <v/>
      </c>
    </row>
    <row r="540" spans="1:19" x14ac:dyDescent="0.25">
      <c r="A540" s="68">
        <v>1949</v>
      </c>
      <c r="B540" s="68" t="s">
        <v>1748</v>
      </c>
      <c r="C540" s="68" t="s">
        <v>1749</v>
      </c>
      <c r="D540" s="68" t="s">
        <v>1697</v>
      </c>
      <c r="E540" s="68" t="s">
        <v>1697</v>
      </c>
      <c r="F540" s="68" t="s">
        <v>1750</v>
      </c>
      <c r="G540" s="68" t="s">
        <v>1751</v>
      </c>
      <c r="H540" s="68">
        <v>20.975000000000001</v>
      </c>
      <c r="I540" s="68">
        <v>-73.666899999999998</v>
      </c>
      <c r="J540" s="68">
        <v>8</v>
      </c>
      <c r="K540" s="68">
        <v>-5</v>
      </c>
      <c r="L540" s="68">
        <f>COUNTIFS(Aéroports!$C$2:$C$5193,Aéroports!$C540,Aéroports!$D$2:$D$5193,Aéroports!$D540)</f>
        <v>1</v>
      </c>
      <c r="M540" s="68" t="str">
        <f>IF(AND(Formulaire!$H$15=Aéroports!$E540,--ISNUMBER(IFERROR(SEARCH(Formulaire!$H$16,$C540,1),""))=1),MAX(M$1:M539)+1,"")</f>
        <v/>
      </c>
      <c r="N540" s="68" t="str">
        <f>IF(AND(Formulaire!$H$21=Aéroports!$E540,--ISNUMBER(IFERROR(SEARCH(Formulaire!$H$22,$C540,1),""))=1),MAX(N$1:N539)+1,"")</f>
        <v/>
      </c>
      <c r="O540" s="68" t="str">
        <f>IF(AND(Formulaire!$H$27=Aéroports!$E540,--ISNUMBER(IFERROR(SEARCH(Formulaire!$H$28,$C540,1),""))=1),MAX(O$1:O539)+1,"")</f>
        <v/>
      </c>
      <c r="Q540" s="91" t="str">
        <f>IFERROR(INDEX($C$2:$C$5193,MATCH(ROWS(M$2:M540),M$2:M$5193,0)),"")</f>
        <v/>
      </c>
      <c r="R540" s="70" t="str">
        <f>IFERROR(INDEX($C$2:$C$5193,MATCH(ROWS(N$2:N540),N$2:N$5193,0)),"")</f>
        <v/>
      </c>
      <c r="S540" s="92" t="str">
        <f>IFERROR(INDEX($C$2:$C$5193,MATCH(ROWS(O$2:O540),O$2:O$5193,0)),"")</f>
        <v/>
      </c>
    </row>
    <row r="541" spans="1:19" x14ac:dyDescent="0.25">
      <c r="A541" s="69">
        <v>1952</v>
      </c>
      <c r="B541" s="69" t="s">
        <v>1752</v>
      </c>
      <c r="C541" s="69" t="s">
        <v>1753</v>
      </c>
      <c r="D541" s="69" t="s">
        <v>1697</v>
      </c>
      <c r="E541" s="69" t="s">
        <v>1697</v>
      </c>
      <c r="F541" s="69" t="s">
        <v>1754</v>
      </c>
      <c r="G541" s="69" t="s">
        <v>1755</v>
      </c>
      <c r="H541" s="69">
        <v>22.3795</v>
      </c>
      <c r="I541" s="69">
        <v>-73.013499999999993</v>
      </c>
      <c r="J541" s="69">
        <v>11</v>
      </c>
      <c r="K541" s="69">
        <v>-5</v>
      </c>
      <c r="L541" s="69">
        <f>COUNTIFS(Aéroports!$C$2:$C$5193,Aéroports!$C541,Aéroports!$D$2:$D$5193,Aéroports!$D541)</f>
        <v>1</v>
      </c>
      <c r="M541" s="69" t="str">
        <f>IF(AND(Formulaire!$H$15=Aéroports!$E541,--ISNUMBER(IFERROR(SEARCH(Formulaire!$H$16,$C541,1),""))=1),MAX(M$1:M540)+1,"")</f>
        <v/>
      </c>
      <c r="N541" s="69" t="str">
        <f>IF(AND(Formulaire!$H$21=Aéroports!$E541,--ISNUMBER(IFERROR(SEARCH(Formulaire!$H$22,$C541,1),""))=1),MAX(N$1:N540)+1,"")</f>
        <v/>
      </c>
      <c r="O541" s="69" t="str">
        <f>IF(AND(Formulaire!$H$27=Aéroports!$E541,--ISNUMBER(IFERROR(SEARCH(Formulaire!$H$28,$C541,1),""))=1),MAX(O$1:O540)+1,"")</f>
        <v/>
      </c>
      <c r="Q541" s="91" t="str">
        <f>IFERROR(INDEX($C$2:$C$5193,MATCH(ROWS(M$2:M541),M$2:M$5193,0)),"")</f>
        <v/>
      </c>
      <c r="R541" s="70" t="str">
        <f>IFERROR(INDEX($C$2:$C$5193,MATCH(ROWS(N$2:N541),N$2:N$5193,0)),"")</f>
        <v/>
      </c>
      <c r="S541" s="92" t="str">
        <f>IFERROR(INDEX($C$2:$C$5193,MATCH(ROWS(O$2:O541),O$2:O$5193,0)),"")</f>
        <v/>
      </c>
    </row>
    <row r="542" spans="1:19" x14ac:dyDescent="0.25">
      <c r="A542" s="68">
        <v>1953</v>
      </c>
      <c r="B542" s="68" t="s">
        <v>1756</v>
      </c>
      <c r="C542" s="68" t="s">
        <v>1757</v>
      </c>
      <c r="D542" s="68" t="s">
        <v>1697</v>
      </c>
      <c r="E542" s="68" t="s">
        <v>1697</v>
      </c>
      <c r="F542" s="68" t="s">
        <v>1758</v>
      </c>
      <c r="G542" s="68" t="s">
        <v>1759</v>
      </c>
      <c r="H542" s="68">
        <v>25.039000000000001</v>
      </c>
      <c r="I542" s="68">
        <v>-77.466200000000001</v>
      </c>
      <c r="J542" s="68">
        <v>16</v>
      </c>
      <c r="K542" s="68">
        <v>-5</v>
      </c>
      <c r="L542" s="68">
        <f>COUNTIFS(Aéroports!$C$2:$C$5193,Aéroports!$C542,Aéroports!$D$2:$D$5193,Aéroports!$D542)</f>
        <v>1</v>
      </c>
      <c r="M542" s="68" t="str">
        <f>IF(AND(Formulaire!$H$15=Aéroports!$E542,--ISNUMBER(IFERROR(SEARCH(Formulaire!$H$16,$C542,1),""))=1),MAX(M$1:M541)+1,"")</f>
        <v/>
      </c>
      <c r="N542" s="68" t="str">
        <f>IF(AND(Formulaire!$H$21=Aéroports!$E542,--ISNUMBER(IFERROR(SEARCH(Formulaire!$H$22,$C542,1),""))=1),MAX(N$1:N541)+1,"")</f>
        <v/>
      </c>
      <c r="O542" s="68" t="str">
        <f>IF(AND(Formulaire!$H$27=Aéroports!$E542,--ISNUMBER(IFERROR(SEARCH(Formulaire!$H$28,$C542,1),""))=1),MAX(O$1:O541)+1,"")</f>
        <v/>
      </c>
      <c r="Q542" s="91" t="str">
        <f>IFERROR(INDEX($C$2:$C$5193,MATCH(ROWS(M$2:M542),M$2:M$5193,0)),"")</f>
        <v/>
      </c>
      <c r="R542" s="70" t="str">
        <f>IFERROR(INDEX($C$2:$C$5193,MATCH(ROWS(N$2:N542),N$2:N$5193,0)),"")</f>
        <v/>
      </c>
      <c r="S542" s="92" t="str">
        <f>IFERROR(INDEX($C$2:$C$5193,MATCH(ROWS(O$2:O542),O$2:O$5193,0)),"")</f>
        <v/>
      </c>
    </row>
    <row r="543" spans="1:19" x14ac:dyDescent="0.25">
      <c r="A543" s="69">
        <v>1943</v>
      </c>
      <c r="B543" s="69" t="s">
        <v>1763</v>
      </c>
      <c r="C543" s="69" t="s">
        <v>1764</v>
      </c>
      <c r="D543" s="69" t="s">
        <v>1697</v>
      </c>
      <c r="E543" s="69" t="s">
        <v>1697</v>
      </c>
      <c r="F543" s="69" t="s">
        <v>1765</v>
      </c>
      <c r="G543" s="69" t="s">
        <v>1766</v>
      </c>
      <c r="H543" s="69">
        <v>25.474900000000002</v>
      </c>
      <c r="I543" s="69">
        <v>-76.683499999999995</v>
      </c>
      <c r="J543" s="69">
        <v>13</v>
      </c>
      <c r="K543" s="69">
        <v>-5</v>
      </c>
      <c r="L543" s="69">
        <f>COUNTIFS(Aéroports!$C$2:$C$5193,Aéroports!$C543,Aéroports!$D$2:$D$5193,Aéroports!$D543)</f>
        <v>1</v>
      </c>
      <c r="M543" s="69" t="str">
        <f>IF(AND(Formulaire!$H$15=Aéroports!$E543,--ISNUMBER(IFERROR(SEARCH(Formulaire!$H$16,$C543,1),""))=1),MAX(M$1:M542)+1,"")</f>
        <v/>
      </c>
      <c r="N543" s="69" t="str">
        <f>IF(AND(Formulaire!$H$21=Aéroports!$E543,--ISNUMBER(IFERROR(SEARCH(Formulaire!$H$22,$C543,1),""))=1),MAX(N$1:N542)+1,"")</f>
        <v/>
      </c>
      <c r="O543" s="69" t="str">
        <f>IF(AND(Formulaire!$H$27=Aéroports!$E543,--ISNUMBER(IFERROR(SEARCH(Formulaire!$H$28,$C543,1),""))=1),MAX(O$1:O542)+1,"")</f>
        <v/>
      </c>
      <c r="Q543" s="91" t="str">
        <f>IFERROR(INDEX($C$2:$C$5193,MATCH(ROWS(M$2:M543),M$2:M$5193,0)),"")</f>
        <v/>
      </c>
      <c r="R543" s="70" t="str">
        <f>IFERROR(INDEX($C$2:$C$5193,MATCH(ROWS(N$2:N543),N$2:N$5193,0)),"")</f>
        <v/>
      </c>
      <c r="S543" s="92" t="str">
        <f>IFERROR(INDEX($C$2:$C$5193,MATCH(ROWS(O$2:O543),O$2:O$5193,0)),"")</f>
        <v/>
      </c>
    </row>
    <row r="544" spans="1:19" x14ac:dyDescent="0.25">
      <c r="A544" s="68">
        <v>1946</v>
      </c>
      <c r="B544" s="68" t="s">
        <v>1767</v>
      </c>
      <c r="C544" s="68" t="s">
        <v>1768</v>
      </c>
      <c r="D544" s="68" t="s">
        <v>1697</v>
      </c>
      <c r="E544" s="68" t="s">
        <v>1697</v>
      </c>
      <c r="F544" s="68" t="s">
        <v>1769</v>
      </c>
      <c r="G544" s="68" t="s">
        <v>1770</v>
      </c>
      <c r="H544" s="68">
        <v>24.89508</v>
      </c>
      <c r="I544" s="68">
        <v>-76.176879999999997</v>
      </c>
      <c r="J544" s="68">
        <v>10</v>
      </c>
      <c r="K544" s="68">
        <v>-5</v>
      </c>
      <c r="L544" s="68">
        <f>COUNTIFS(Aéroports!$C$2:$C$5193,Aéroports!$C544,Aéroports!$D$2:$D$5193,Aéroports!$D544)</f>
        <v>1</v>
      </c>
      <c r="M544" s="68" t="str">
        <f>IF(AND(Formulaire!$H$15=Aéroports!$E544,--ISNUMBER(IFERROR(SEARCH(Formulaire!$H$16,$C544,1),""))=1),MAX(M$1:M543)+1,"")</f>
        <v/>
      </c>
      <c r="N544" s="68" t="str">
        <f>IF(AND(Formulaire!$H$21=Aéroports!$E544,--ISNUMBER(IFERROR(SEARCH(Formulaire!$H$22,$C544,1),""))=1),MAX(N$1:N543)+1,"")</f>
        <v/>
      </c>
      <c r="O544" s="68" t="str">
        <f>IF(AND(Formulaire!$H$27=Aéroports!$E544,--ISNUMBER(IFERROR(SEARCH(Formulaire!$H$28,$C544,1),""))=1),MAX(O$1:O543)+1,"")</f>
        <v/>
      </c>
      <c r="Q544" s="91" t="str">
        <f>IFERROR(INDEX($C$2:$C$5193,MATCH(ROWS(M$2:M544),M$2:M$5193,0)),"")</f>
        <v/>
      </c>
      <c r="R544" s="70" t="str">
        <f>IFERROR(INDEX($C$2:$C$5193,MATCH(ROWS(N$2:N544),N$2:N$5193,0)),"")</f>
        <v/>
      </c>
      <c r="S544" s="92" t="str">
        <f>IFERROR(INDEX($C$2:$C$5193,MATCH(ROWS(O$2:O544),O$2:O$5193,0)),"")</f>
        <v/>
      </c>
    </row>
    <row r="545" spans="1:19" x14ac:dyDescent="0.25">
      <c r="A545" s="69">
        <v>1931</v>
      </c>
      <c r="B545" s="69" t="s">
        <v>1771</v>
      </c>
      <c r="C545" s="69" t="s">
        <v>1772</v>
      </c>
      <c r="D545" s="69" t="s">
        <v>1697</v>
      </c>
      <c r="E545" s="69" t="s">
        <v>1697</v>
      </c>
      <c r="F545" s="69" t="s">
        <v>1773</v>
      </c>
      <c r="G545" s="69" t="s">
        <v>1774</v>
      </c>
      <c r="H545" s="69">
        <v>25.053799999999999</v>
      </c>
      <c r="I545" s="69">
        <v>-78.049000000000007</v>
      </c>
      <c r="J545" s="69">
        <v>5</v>
      </c>
      <c r="K545" s="69">
        <v>-5</v>
      </c>
      <c r="L545" s="69">
        <f>COUNTIFS(Aéroports!$C$2:$C$5193,Aéroports!$C545,Aéroports!$D$2:$D$5193,Aéroports!$D545)</f>
        <v>1</v>
      </c>
      <c r="M545" s="69" t="str">
        <f>IF(AND(Formulaire!$H$15=Aéroports!$E545,--ISNUMBER(IFERROR(SEARCH(Formulaire!$H$16,$C545,1),""))=1),MAX(M$1:M544)+1,"")</f>
        <v/>
      </c>
      <c r="N545" s="69" t="str">
        <f>IF(AND(Formulaire!$H$21=Aéroports!$E545,--ISNUMBER(IFERROR(SEARCH(Formulaire!$H$22,$C545,1),""))=1),MAX(N$1:N544)+1,"")</f>
        <v/>
      </c>
      <c r="O545" s="69" t="str">
        <f>IF(AND(Formulaire!$H$27=Aéroports!$E545,--ISNUMBER(IFERROR(SEARCH(Formulaire!$H$28,$C545,1),""))=1),MAX(O$1:O544)+1,"")</f>
        <v/>
      </c>
      <c r="Q545" s="91" t="str">
        <f>IFERROR(INDEX($C$2:$C$5193,MATCH(ROWS(M$2:M545),M$2:M$5193,0)),"")</f>
        <v/>
      </c>
      <c r="R545" s="70" t="str">
        <f>IFERROR(INDEX($C$2:$C$5193,MATCH(ROWS(N$2:N545),N$2:N$5193,0)),"")</f>
        <v/>
      </c>
      <c r="S545" s="92" t="str">
        <f>IFERROR(INDEX($C$2:$C$5193,MATCH(ROWS(O$2:O545),O$2:O$5193,0)),"")</f>
        <v/>
      </c>
    </row>
    <row r="546" spans="1:19" x14ac:dyDescent="0.25">
      <c r="A546" s="68">
        <v>1932</v>
      </c>
      <c r="B546" s="68" t="s">
        <v>1775</v>
      </c>
      <c r="C546" s="68" t="s">
        <v>1776</v>
      </c>
      <c r="D546" s="68" t="s">
        <v>1697</v>
      </c>
      <c r="E546" s="68" t="s">
        <v>1697</v>
      </c>
      <c r="F546" s="68" t="s">
        <v>1777</v>
      </c>
      <c r="G546" s="68" t="s">
        <v>1778</v>
      </c>
      <c r="H546" s="68">
        <v>22.441800000000001</v>
      </c>
      <c r="I546" s="68">
        <v>-73.9709</v>
      </c>
      <c r="J546" s="68">
        <v>11</v>
      </c>
      <c r="K546" s="68">
        <v>-5</v>
      </c>
      <c r="L546" s="68">
        <f>COUNTIFS(Aéroports!$C$2:$C$5193,Aéroports!$C546,Aéroports!$D$2:$D$5193,Aéroports!$D546)</f>
        <v>1</v>
      </c>
      <c r="M546" s="68" t="str">
        <f>IF(AND(Formulaire!$H$15=Aéroports!$E546,--ISNUMBER(IFERROR(SEARCH(Formulaire!$H$16,$C546,1),""))=1),MAX(M$1:M545)+1,"")</f>
        <v/>
      </c>
      <c r="N546" s="68" t="str">
        <f>IF(AND(Formulaire!$H$21=Aéroports!$E546,--ISNUMBER(IFERROR(SEARCH(Formulaire!$H$22,$C546,1),""))=1),MAX(N$1:N545)+1,"")</f>
        <v/>
      </c>
      <c r="O546" s="68" t="str">
        <f>IF(AND(Formulaire!$H$27=Aéroports!$E546,--ISNUMBER(IFERROR(SEARCH(Formulaire!$H$28,$C546,1),""))=1),MAX(O$1:O545)+1,"")</f>
        <v/>
      </c>
      <c r="Q546" s="91" t="str">
        <f>IFERROR(INDEX($C$2:$C$5193,MATCH(ROWS(M$2:M546),M$2:M$5193,0)),"")</f>
        <v/>
      </c>
      <c r="R546" s="70" t="str">
        <f>IFERROR(INDEX($C$2:$C$5193,MATCH(ROWS(N$2:N546),N$2:N$5193,0)),"")</f>
        <v/>
      </c>
      <c r="S546" s="92" t="str">
        <f>IFERROR(INDEX($C$2:$C$5193,MATCH(ROWS(O$2:O546),O$2:O$5193,0)),"")</f>
        <v/>
      </c>
    </row>
    <row r="547" spans="1:19" x14ac:dyDescent="0.25">
      <c r="A547" s="69">
        <v>1951</v>
      </c>
      <c r="B547" s="69" t="s">
        <v>1779</v>
      </c>
      <c r="C547" s="69" t="s">
        <v>1780</v>
      </c>
      <c r="D547" s="69" t="s">
        <v>1697</v>
      </c>
      <c r="E547" s="69" t="s">
        <v>1697</v>
      </c>
      <c r="F547" s="69" t="s">
        <v>1781</v>
      </c>
      <c r="G547" s="69" t="s">
        <v>1782</v>
      </c>
      <c r="H547" s="69">
        <v>23.582319999999999</v>
      </c>
      <c r="I547" s="69">
        <v>-75.268619999999999</v>
      </c>
      <c r="J547" s="69">
        <v>10</v>
      </c>
      <c r="K547" s="69">
        <v>-5</v>
      </c>
      <c r="L547" s="69">
        <f>COUNTIFS(Aéroports!$C$2:$C$5193,Aéroports!$C547,Aéroports!$D$2:$D$5193,Aéroports!$D547)</f>
        <v>1</v>
      </c>
      <c r="M547" s="69" t="str">
        <f>IF(AND(Formulaire!$H$15=Aéroports!$E547,--ISNUMBER(IFERROR(SEARCH(Formulaire!$H$16,$C547,1),""))=1),MAX(M$1:M546)+1,"")</f>
        <v/>
      </c>
      <c r="N547" s="69" t="str">
        <f>IF(AND(Formulaire!$H$21=Aéroports!$E547,--ISNUMBER(IFERROR(SEARCH(Formulaire!$H$22,$C547,1),""))=1),MAX(N$1:N546)+1,"")</f>
        <v/>
      </c>
      <c r="O547" s="69" t="str">
        <f>IF(AND(Formulaire!$H$27=Aéroports!$E547,--ISNUMBER(IFERROR(SEARCH(Formulaire!$H$28,$C547,1),""))=1),MAX(O$1:O546)+1,"")</f>
        <v/>
      </c>
      <c r="Q547" s="91" t="str">
        <f>IFERROR(INDEX($C$2:$C$5193,MATCH(ROWS(M$2:M547),M$2:M$5193,0)),"")</f>
        <v/>
      </c>
      <c r="R547" s="70" t="str">
        <f>IFERROR(INDEX($C$2:$C$5193,MATCH(ROWS(N$2:N547),N$2:N$5193,0)),"")</f>
        <v/>
      </c>
      <c r="S547" s="92" t="str">
        <f>IFERROR(INDEX($C$2:$C$5193,MATCH(ROWS(O$2:O547),O$2:O$5193,0)),"")</f>
        <v/>
      </c>
    </row>
    <row r="548" spans="1:19" x14ac:dyDescent="0.25">
      <c r="A548" s="68">
        <v>1934</v>
      </c>
      <c r="B548" s="68" t="s">
        <v>1783</v>
      </c>
      <c r="C548" s="68" t="s">
        <v>1784</v>
      </c>
      <c r="D548" s="68" t="s">
        <v>1697</v>
      </c>
      <c r="E548" s="68" t="s">
        <v>1697</v>
      </c>
      <c r="F548" s="68" t="s">
        <v>1785</v>
      </c>
      <c r="G548" s="68" t="s">
        <v>1786</v>
      </c>
      <c r="H548" s="68">
        <v>26.7453</v>
      </c>
      <c r="I548" s="68">
        <v>-77.391300000000001</v>
      </c>
      <c r="J548" s="68">
        <v>8</v>
      </c>
      <c r="K548" s="68">
        <v>-5</v>
      </c>
      <c r="L548" s="68">
        <f>COUNTIFS(Aéroports!$C$2:$C$5193,Aéroports!$C548,Aéroports!$D$2:$D$5193,Aéroports!$D548)</f>
        <v>1</v>
      </c>
      <c r="M548" s="68" t="str">
        <f>IF(AND(Formulaire!$H$15=Aéroports!$E548,--ISNUMBER(IFERROR(SEARCH(Formulaire!$H$16,$C548,1),""))=1),MAX(M$1:M547)+1,"")</f>
        <v/>
      </c>
      <c r="N548" s="68" t="str">
        <f>IF(AND(Formulaire!$H$21=Aéroports!$E548,--ISNUMBER(IFERROR(SEARCH(Formulaire!$H$22,$C548,1),""))=1),MAX(N$1:N547)+1,"")</f>
        <v/>
      </c>
      <c r="O548" s="68" t="str">
        <f>IF(AND(Formulaire!$H$27=Aéroports!$E548,--ISNUMBER(IFERROR(SEARCH(Formulaire!$H$28,$C548,1),""))=1),MAX(O$1:O547)+1,"")</f>
        <v/>
      </c>
      <c r="Q548" s="91" t="str">
        <f>IFERROR(INDEX($C$2:$C$5193,MATCH(ROWS(M$2:M548),M$2:M$5193,0)),"")</f>
        <v/>
      </c>
      <c r="R548" s="70" t="str">
        <f>IFERROR(INDEX($C$2:$C$5193,MATCH(ROWS(N$2:N548),N$2:N$5193,0)),"")</f>
        <v/>
      </c>
      <c r="S548" s="92" t="str">
        <f>IFERROR(INDEX($C$2:$C$5193,MATCH(ROWS(O$2:O548),O$2:O$5193,0)),"")</f>
        <v/>
      </c>
    </row>
    <row r="549" spans="1:19" x14ac:dyDescent="0.25">
      <c r="A549" s="69">
        <v>9759</v>
      </c>
      <c r="B549" s="69" t="s">
        <v>1787</v>
      </c>
      <c r="C549" s="69" t="s">
        <v>1788</v>
      </c>
      <c r="D549" s="69" t="s">
        <v>1697</v>
      </c>
      <c r="E549" s="69" t="s">
        <v>1697</v>
      </c>
      <c r="F549" s="69" t="s">
        <v>1789</v>
      </c>
      <c r="G549" s="69" t="s">
        <v>1790</v>
      </c>
      <c r="H549" s="69">
        <v>27.2667</v>
      </c>
      <c r="I549" s="69">
        <v>-78.399699999999996</v>
      </c>
      <c r="J549" s="69">
        <v>10</v>
      </c>
      <c r="K549" s="69">
        <v>-5</v>
      </c>
      <c r="L549" s="69">
        <f>COUNTIFS(Aéroports!$C$2:$C$5193,Aéroports!$C549,Aéroports!$D$2:$D$5193,Aéroports!$D549)</f>
        <v>1</v>
      </c>
      <c r="M549" s="69" t="str">
        <f>IF(AND(Formulaire!$H$15=Aéroports!$E549,--ISNUMBER(IFERROR(SEARCH(Formulaire!$H$16,$C549,1),""))=1),MAX(M$1:M548)+1,"")</f>
        <v/>
      </c>
      <c r="N549" s="69" t="str">
        <f>IF(AND(Formulaire!$H$21=Aéroports!$E549,--ISNUMBER(IFERROR(SEARCH(Formulaire!$H$22,$C549,1),""))=1),MAX(N$1:N548)+1,"")</f>
        <v/>
      </c>
      <c r="O549" s="69" t="str">
        <f>IF(AND(Formulaire!$H$27=Aéroports!$E549,--ISNUMBER(IFERROR(SEARCH(Formulaire!$H$28,$C549,1),""))=1),MAX(O$1:O548)+1,"")</f>
        <v/>
      </c>
      <c r="Q549" s="91" t="str">
        <f>IFERROR(INDEX($C$2:$C$5193,MATCH(ROWS(M$2:M549),M$2:M$5193,0)),"")</f>
        <v/>
      </c>
      <c r="R549" s="70" t="str">
        <f>IFERROR(INDEX($C$2:$C$5193,MATCH(ROWS(N$2:N549),N$2:N$5193,0)),"")</f>
        <v/>
      </c>
      <c r="S549" s="92" t="str">
        <f>IFERROR(INDEX($C$2:$C$5193,MATCH(ROWS(O$2:O549),O$2:O$5193,0)),"")</f>
        <v/>
      </c>
    </row>
    <row r="550" spans="1:19" x14ac:dyDescent="0.25">
      <c r="A550" s="68">
        <v>2057</v>
      </c>
      <c r="B550" s="68" t="s">
        <v>1791</v>
      </c>
      <c r="C550" s="68" t="s">
        <v>1792</v>
      </c>
      <c r="D550" s="68" t="s">
        <v>1792</v>
      </c>
      <c r="E550" s="68" t="s">
        <v>22359</v>
      </c>
      <c r="F550" s="68" t="s">
        <v>1793</v>
      </c>
      <c r="G550" s="68" t="s">
        <v>1794</v>
      </c>
      <c r="H550" s="68">
        <v>26.270800000000001</v>
      </c>
      <c r="I550" s="68">
        <v>50.633600000000001</v>
      </c>
      <c r="J550" s="68">
        <v>6</v>
      </c>
      <c r="K550" s="68">
        <v>3</v>
      </c>
      <c r="L550" s="68">
        <f>COUNTIFS(Aéroports!$C$2:$C$5193,Aéroports!$C550,Aéroports!$D$2:$D$5193,Aéroports!$D550)</f>
        <v>1</v>
      </c>
      <c r="M550" s="68" t="str">
        <f>IF(AND(Formulaire!$H$15=Aéroports!$E550,--ISNUMBER(IFERROR(SEARCH(Formulaire!$H$16,$C550,1),""))=1),MAX(M$1:M549)+1,"")</f>
        <v/>
      </c>
      <c r="N550" s="68" t="str">
        <f>IF(AND(Formulaire!$H$21=Aéroports!$E550,--ISNUMBER(IFERROR(SEARCH(Formulaire!$H$22,$C550,1),""))=1),MAX(N$1:N549)+1,"")</f>
        <v/>
      </c>
      <c r="O550" s="68" t="str">
        <f>IF(AND(Formulaire!$H$27=Aéroports!$E550,--ISNUMBER(IFERROR(SEARCH(Formulaire!$H$28,$C550,1),""))=1),MAX(O$1:O549)+1,"")</f>
        <v/>
      </c>
      <c r="Q550" s="91" t="str">
        <f>IFERROR(INDEX($C$2:$C$5193,MATCH(ROWS(M$2:M550),M$2:M$5193,0)),"")</f>
        <v/>
      </c>
      <c r="R550" s="70" t="str">
        <f>IFERROR(INDEX($C$2:$C$5193,MATCH(ROWS(N$2:N550),N$2:N$5193,0)),"")</f>
        <v/>
      </c>
      <c r="S550" s="92" t="str">
        <f>IFERROR(INDEX($C$2:$C$5193,MATCH(ROWS(O$2:O550),O$2:O$5193,0)),"")</f>
        <v/>
      </c>
    </row>
    <row r="551" spans="1:19" x14ac:dyDescent="0.25">
      <c r="A551" s="69">
        <v>6176</v>
      </c>
      <c r="B551" s="69" t="s">
        <v>1795</v>
      </c>
      <c r="C551" s="69" t="s">
        <v>1796</v>
      </c>
      <c r="D551" s="69" t="s">
        <v>1797</v>
      </c>
      <c r="E551" s="69" t="s">
        <v>1797</v>
      </c>
      <c r="F551" s="69" t="s">
        <v>1798</v>
      </c>
      <c r="G551" s="69" t="s">
        <v>1799</v>
      </c>
      <c r="H551" s="69">
        <v>22.800999999999998</v>
      </c>
      <c r="I551" s="69">
        <v>90.301199999999994</v>
      </c>
      <c r="J551" s="69">
        <v>23</v>
      </c>
      <c r="K551" s="69">
        <v>6</v>
      </c>
      <c r="L551" s="69">
        <f>COUNTIFS(Aéroports!$C$2:$C$5193,Aéroports!$C551,Aéroports!$D$2:$D$5193,Aéroports!$D551)</f>
        <v>1</v>
      </c>
      <c r="M551" s="69" t="str">
        <f>IF(AND(Formulaire!$H$15=Aéroports!$E551,--ISNUMBER(IFERROR(SEARCH(Formulaire!$H$16,$C551,1),""))=1),MAX(M$1:M550)+1,"")</f>
        <v/>
      </c>
      <c r="N551" s="69" t="str">
        <f>IF(AND(Formulaire!$H$21=Aéroports!$E551,--ISNUMBER(IFERROR(SEARCH(Formulaire!$H$22,$C551,1),""))=1),MAX(N$1:N550)+1,"")</f>
        <v/>
      </c>
      <c r="O551" s="69" t="str">
        <f>IF(AND(Formulaire!$H$27=Aéroports!$E551,--ISNUMBER(IFERROR(SEARCH(Formulaire!$H$28,$C551,1),""))=1),MAX(O$1:O550)+1,"")</f>
        <v/>
      </c>
      <c r="Q551" s="91" t="str">
        <f>IFERROR(INDEX($C$2:$C$5193,MATCH(ROWS(M$2:M551),M$2:M$5193,0)),"")</f>
        <v/>
      </c>
      <c r="R551" s="70" t="str">
        <f>IFERROR(INDEX($C$2:$C$5193,MATCH(ROWS(N$2:N551),N$2:N$5193,0)),"")</f>
        <v/>
      </c>
      <c r="S551" s="92" t="str">
        <f>IFERROR(INDEX($C$2:$C$5193,MATCH(ROWS(O$2:O551),O$2:O$5193,0)),"")</f>
        <v/>
      </c>
    </row>
    <row r="552" spans="1:19" x14ac:dyDescent="0.25">
      <c r="A552" s="68">
        <v>3069</v>
      </c>
      <c r="B552" s="68" t="s">
        <v>1800</v>
      </c>
      <c r="C552" s="68" t="s">
        <v>1801</v>
      </c>
      <c r="D552" s="68" t="s">
        <v>1797</v>
      </c>
      <c r="E552" s="68" t="s">
        <v>1797</v>
      </c>
      <c r="F552" s="68" t="s">
        <v>1802</v>
      </c>
      <c r="G552" s="68" t="s">
        <v>1803</v>
      </c>
      <c r="H552" s="68">
        <v>22.249600000000001</v>
      </c>
      <c r="I552" s="68">
        <v>91.813299999999998</v>
      </c>
      <c r="J552" s="68">
        <v>12</v>
      </c>
      <c r="K552" s="68">
        <v>6</v>
      </c>
      <c r="L552" s="68">
        <f>COUNTIFS(Aéroports!$C$2:$C$5193,Aéroports!$C552,Aéroports!$D$2:$D$5193,Aéroports!$D552)</f>
        <v>1</v>
      </c>
      <c r="M552" s="68" t="str">
        <f>IF(AND(Formulaire!$H$15=Aéroports!$E552,--ISNUMBER(IFERROR(SEARCH(Formulaire!$H$16,$C552,1),""))=1),MAX(M$1:M551)+1,"")</f>
        <v/>
      </c>
      <c r="N552" s="68" t="str">
        <f>IF(AND(Formulaire!$H$21=Aéroports!$E552,--ISNUMBER(IFERROR(SEARCH(Formulaire!$H$22,$C552,1),""))=1),MAX(N$1:N551)+1,"")</f>
        <v/>
      </c>
      <c r="O552" s="68" t="str">
        <f>IF(AND(Formulaire!$H$27=Aéroports!$E552,--ISNUMBER(IFERROR(SEARCH(Formulaire!$H$28,$C552,1),""))=1),MAX(O$1:O551)+1,"")</f>
        <v/>
      </c>
      <c r="Q552" s="91" t="str">
        <f>IFERROR(INDEX($C$2:$C$5193,MATCH(ROWS(M$2:M552),M$2:M$5193,0)),"")</f>
        <v/>
      </c>
      <c r="R552" s="70" t="str">
        <f>IFERROR(INDEX($C$2:$C$5193,MATCH(ROWS(N$2:N552),N$2:N$5193,0)),"")</f>
        <v/>
      </c>
      <c r="S552" s="92" t="str">
        <f>IFERROR(INDEX($C$2:$C$5193,MATCH(ROWS(O$2:O552),O$2:O$5193,0)),"")</f>
        <v/>
      </c>
    </row>
    <row r="553" spans="1:19" x14ac:dyDescent="0.25">
      <c r="A553" s="69">
        <v>3068</v>
      </c>
      <c r="B553" s="69" t="s">
        <v>1804</v>
      </c>
      <c r="C553" s="69" t="s">
        <v>1805</v>
      </c>
      <c r="D553" s="69" t="s">
        <v>1797</v>
      </c>
      <c r="E553" s="69" t="s">
        <v>1797</v>
      </c>
      <c r="F553" s="69" t="s">
        <v>1806</v>
      </c>
      <c r="G553" s="69" t="s">
        <v>1807</v>
      </c>
      <c r="H553" s="69">
        <v>21.452200000000001</v>
      </c>
      <c r="I553" s="69">
        <v>91.963899999999995</v>
      </c>
      <c r="J553" s="69">
        <v>12</v>
      </c>
      <c r="K553" s="69">
        <v>6</v>
      </c>
      <c r="L553" s="69">
        <f>COUNTIFS(Aéroports!$C$2:$C$5193,Aéroports!$C553,Aéroports!$D$2:$D$5193,Aéroports!$D553)</f>
        <v>1</v>
      </c>
      <c r="M553" s="69" t="str">
        <f>IF(AND(Formulaire!$H$15=Aéroports!$E553,--ISNUMBER(IFERROR(SEARCH(Formulaire!$H$16,$C553,1),""))=1),MAX(M$1:M552)+1,"")</f>
        <v/>
      </c>
      <c r="N553" s="69" t="str">
        <f>IF(AND(Formulaire!$H$21=Aéroports!$E553,--ISNUMBER(IFERROR(SEARCH(Formulaire!$H$22,$C553,1),""))=1),MAX(N$1:N552)+1,"")</f>
        <v/>
      </c>
      <c r="O553" s="69" t="str">
        <f>IF(AND(Formulaire!$H$27=Aéroports!$E553,--ISNUMBER(IFERROR(SEARCH(Formulaire!$H$28,$C553,1),""))=1),MAX(O$1:O552)+1,"")</f>
        <v/>
      </c>
      <c r="Q553" s="91" t="str">
        <f>IFERROR(INDEX($C$2:$C$5193,MATCH(ROWS(M$2:M553),M$2:M$5193,0)),"")</f>
        <v/>
      </c>
      <c r="R553" s="70" t="str">
        <f>IFERROR(INDEX($C$2:$C$5193,MATCH(ROWS(N$2:N553),N$2:N$5193,0)),"")</f>
        <v/>
      </c>
      <c r="S553" s="92" t="str">
        <f>IFERROR(INDEX($C$2:$C$5193,MATCH(ROWS(O$2:O553),O$2:O$5193,0)),"")</f>
        <v/>
      </c>
    </row>
    <row r="554" spans="1:19" x14ac:dyDescent="0.25">
      <c r="A554" s="68">
        <v>3076</v>
      </c>
      <c r="B554" s="68" t="s">
        <v>1808</v>
      </c>
      <c r="C554" s="68" t="s">
        <v>1809</v>
      </c>
      <c r="D554" s="68" t="s">
        <v>1797</v>
      </c>
      <c r="E554" s="68" t="s">
        <v>1797</v>
      </c>
      <c r="F554" s="68" t="s">
        <v>1810</v>
      </c>
      <c r="G554" s="68" t="s">
        <v>1811</v>
      </c>
      <c r="H554" s="68">
        <v>23.843350000000001</v>
      </c>
      <c r="I554" s="68">
        <v>90.397779999999997</v>
      </c>
      <c r="J554" s="68">
        <v>30</v>
      </c>
      <c r="K554" s="68">
        <v>6</v>
      </c>
      <c r="L554" s="68">
        <f>COUNTIFS(Aéroports!$C$2:$C$5193,Aéroports!$C554,Aéroports!$D$2:$D$5193,Aéroports!$D554)</f>
        <v>1</v>
      </c>
      <c r="M554" s="68" t="str">
        <f>IF(AND(Formulaire!$H$15=Aéroports!$E554,--ISNUMBER(IFERROR(SEARCH(Formulaire!$H$16,$C554,1),""))=1),MAX(M$1:M553)+1,"")</f>
        <v/>
      </c>
      <c r="N554" s="68" t="str">
        <f>IF(AND(Formulaire!$H$21=Aéroports!$E554,--ISNUMBER(IFERROR(SEARCH(Formulaire!$H$22,$C554,1),""))=1),MAX(N$1:N553)+1,"")</f>
        <v/>
      </c>
      <c r="O554" s="68" t="str">
        <f>IF(AND(Formulaire!$H$27=Aéroports!$E554,--ISNUMBER(IFERROR(SEARCH(Formulaire!$H$28,$C554,1),""))=1),MAX(O$1:O553)+1,"")</f>
        <v/>
      </c>
      <c r="Q554" s="91" t="str">
        <f>IFERROR(INDEX($C$2:$C$5193,MATCH(ROWS(M$2:M554),M$2:M$5193,0)),"")</f>
        <v/>
      </c>
      <c r="R554" s="70" t="str">
        <f>IFERROR(INDEX($C$2:$C$5193,MATCH(ROWS(N$2:N554),N$2:N$5193,0)),"")</f>
        <v/>
      </c>
      <c r="S554" s="92" t="str">
        <f>IFERROR(INDEX($C$2:$C$5193,MATCH(ROWS(O$2:O554),O$2:O$5193,0)),"")</f>
        <v/>
      </c>
    </row>
    <row r="555" spans="1:19" x14ac:dyDescent="0.25">
      <c r="A555" s="69">
        <v>3070</v>
      </c>
      <c r="B555" s="69" t="s">
        <v>1812</v>
      </c>
      <c r="C555" s="69" t="s">
        <v>1813</v>
      </c>
      <c r="D555" s="69" t="s">
        <v>1797</v>
      </c>
      <c r="E555" s="69" t="s">
        <v>1797</v>
      </c>
      <c r="F555" s="69" t="s">
        <v>1814</v>
      </c>
      <c r="G555" s="69" t="s">
        <v>1815</v>
      </c>
      <c r="H555" s="69">
        <v>24.1525</v>
      </c>
      <c r="I555" s="69">
        <v>89.049400000000006</v>
      </c>
      <c r="J555" s="69">
        <v>45</v>
      </c>
      <c r="K555" s="69">
        <v>6</v>
      </c>
      <c r="L555" s="69">
        <f>COUNTIFS(Aéroports!$C$2:$C$5193,Aéroports!$C555,Aéroports!$D$2:$D$5193,Aéroports!$D555)</f>
        <v>1</v>
      </c>
      <c r="M555" s="69" t="str">
        <f>IF(AND(Formulaire!$H$15=Aéroports!$E555,--ISNUMBER(IFERROR(SEARCH(Formulaire!$H$16,$C555,1),""))=1),MAX(M$1:M554)+1,"")</f>
        <v/>
      </c>
      <c r="N555" s="69" t="str">
        <f>IF(AND(Formulaire!$H$21=Aéroports!$E555,--ISNUMBER(IFERROR(SEARCH(Formulaire!$H$22,$C555,1),""))=1),MAX(N$1:N554)+1,"")</f>
        <v/>
      </c>
      <c r="O555" s="69" t="str">
        <f>IF(AND(Formulaire!$H$27=Aéroports!$E555,--ISNUMBER(IFERROR(SEARCH(Formulaire!$H$28,$C555,1),""))=1),MAX(O$1:O554)+1,"")</f>
        <v/>
      </c>
      <c r="Q555" s="91" t="str">
        <f>IFERROR(INDEX($C$2:$C$5193,MATCH(ROWS(M$2:M555),M$2:M$5193,0)),"")</f>
        <v/>
      </c>
      <c r="R555" s="70" t="str">
        <f>IFERROR(INDEX($C$2:$C$5193,MATCH(ROWS(N$2:N555),N$2:N$5193,0)),"")</f>
        <v/>
      </c>
      <c r="S555" s="92" t="str">
        <f>IFERROR(INDEX($C$2:$C$5193,MATCH(ROWS(O$2:O555),O$2:O$5193,0)),"")</f>
        <v/>
      </c>
    </row>
    <row r="556" spans="1:19" x14ac:dyDescent="0.25">
      <c r="A556" s="68">
        <v>3071</v>
      </c>
      <c r="B556" s="68" t="s">
        <v>1816</v>
      </c>
      <c r="C556" s="68" t="s">
        <v>1817</v>
      </c>
      <c r="D556" s="68" t="s">
        <v>1797</v>
      </c>
      <c r="E556" s="68" t="s">
        <v>1797</v>
      </c>
      <c r="F556" s="68" t="s">
        <v>1818</v>
      </c>
      <c r="G556" s="68" t="s">
        <v>1819</v>
      </c>
      <c r="H556" s="68">
        <v>23.183800000000002</v>
      </c>
      <c r="I556" s="68">
        <v>89.160799999999995</v>
      </c>
      <c r="J556" s="68">
        <v>20</v>
      </c>
      <c r="K556" s="68">
        <v>6</v>
      </c>
      <c r="L556" s="68">
        <f>COUNTIFS(Aéroports!$C$2:$C$5193,Aéroports!$C556,Aéroports!$D$2:$D$5193,Aéroports!$D556)</f>
        <v>1</v>
      </c>
      <c r="M556" s="68" t="str">
        <f>IF(AND(Formulaire!$H$15=Aéroports!$E556,--ISNUMBER(IFERROR(SEARCH(Formulaire!$H$16,$C556,1),""))=1),MAX(M$1:M555)+1,"")</f>
        <v/>
      </c>
      <c r="N556" s="68" t="str">
        <f>IF(AND(Formulaire!$H$21=Aéroports!$E556,--ISNUMBER(IFERROR(SEARCH(Formulaire!$H$22,$C556,1),""))=1),MAX(N$1:N555)+1,"")</f>
        <v/>
      </c>
      <c r="O556" s="68" t="str">
        <f>IF(AND(Formulaire!$H$27=Aéroports!$E556,--ISNUMBER(IFERROR(SEARCH(Formulaire!$H$28,$C556,1),""))=1),MAX(O$1:O555)+1,"")</f>
        <v/>
      </c>
      <c r="Q556" s="91" t="str">
        <f>IFERROR(INDEX($C$2:$C$5193,MATCH(ROWS(M$2:M556),M$2:M$5193,0)),"")</f>
        <v/>
      </c>
      <c r="R556" s="70" t="str">
        <f>IFERROR(INDEX($C$2:$C$5193,MATCH(ROWS(N$2:N556),N$2:N$5193,0)),"")</f>
        <v/>
      </c>
      <c r="S556" s="92" t="str">
        <f>IFERROR(INDEX($C$2:$C$5193,MATCH(ROWS(O$2:O556),O$2:O$5193,0)),"")</f>
        <v/>
      </c>
    </row>
    <row r="557" spans="1:19" x14ac:dyDescent="0.25">
      <c r="A557" s="69">
        <v>3072</v>
      </c>
      <c r="B557" s="69" t="s">
        <v>1820</v>
      </c>
      <c r="C557" s="69" t="s">
        <v>1821</v>
      </c>
      <c r="D557" s="69" t="s">
        <v>1797</v>
      </c>
      <c r="E557" s="69" t="s">
        <v>1797</v>
      </c>
      <c r="F557" s="69" t="s">
        <v>1822</v>
      </c>
      <c r="G557" s="69" t="s">
        <v>1823</v>
      </c>
      <c r="H557" s="69">
        <v>24.437200000000001</v>
      </c>
      <c r="I557" s="69">
        <v>88.616500000000002</v>
      </c>
      <c r="J557" s="69">
        <v>64</v>
      </c>
      <c r="K557" s="69">
        <v>6</v>
      </c>
      <c r="L557" s="69">
        <f>COUNTIFS(Aéroports!$C$2:$C$5193,Aéroports!$C557,Aéroports!$D$2:$D$5193,Aéroports!$D557)</f>
        <v>1</v>
      </c>
      <c r="M557" s="69" t="str">
        <f>IF(AND(Formulaire!$H$15=Aéroports!$E557,--ISNUMBER(IFERROR(SEARCH(Formulaire!$H$16,$C557,1),""))=1),MAX(M$1:M556)+1,"")</f>
        <v/>
      </c>
      <c r="N557" s="69" t="str">
        <f>IF(AND(Formulaire!$H$21=Aéroports!$E557,--ISNUMBER(IFERROR(SEARCH(Formulaire!$H$22,$C557,1),""))=1),MAX(N$1:N556)+1,"")</f>
        <v/>
      </c>
      <c r="O557" s="69" t="str">
        <f>IF(AND(Formulaire!$H$27=Aéroports!$E557,--ISNUMBER(IFERROR(SEARCH(Formulaire!$H$28,$C557,1),""))=1),MAX(O$1:O556)+1,"")</f>
        <v/>
      </c>
      <c r="Q557" s="91" t="str">
        <f>IFERROR(INDEX($C$2:$C$5193,MATCH(ROWS(M$2:M557),M$2:M$5193,0)),"")</f>
        <v/>
      </c>
      <c r="R557" s="70" t="str">
        <f>IFERROR(INDEX($C$2:$C$5193,MATCH(ROWS(N$2:N557),N$2:N$5193,0)),"")</f>
        <v/>
      </c>
      <c r="S557" s="92" t="str">
        <f>IFERROR(INDEX($C$2:$C$5193,MATCH(ROWS(O$2:O557),O$2:O$5193,0)),"")</f>
        <v/>
      </c>
    </row>
    <row r="558" spans="1:19" x14ac:dyDescent="0.25">
      <c r="A558" s="68">
        <v>3073</v>
      </c>
      <c r="B558" s="68" t="s">
        <v>1824</v>
      </c>
      <c r="C558" s="68" t="s">
        <v>1825</v>
      </c>
      <c r="D558" s="68" t="s">
        <v>1797</v>
      </c>
      <c r="E558" s="68" t="s">
        <v>1797</v>
      </c>
      <c r="F558" s="68" t="s">
        <v>1826</v>
      </c>
      <c r="G558" s="68" t="s">
        <v>1827</v>
      </c>
      <c r="H558" s="68">
        <v>25.7592</v>
      </c>
      <c r="I558" s="68">
        <v>88.908900000000003</v>
      </c>
      <c r="J558" s="68">
        <v>125</v>
      </c>
      <c r="K558" s="68">
        <v>6</v>
      </c>
      <c r="L558" s="68">
        <f>COUNTIFS(Aéroports!$C$2:$C$5193,Aéroports!$C558,Aéroports!$D$2:$D$5193,Aéroports!$D558)</f>
        <v>1</v>
      </c>
      <c r="M558" s="68" t="str">
        <f>IF(AND(Formulaire!$H$15=Aéroports!$E558,--ISNUMBER(IFERROR(SEARCH(Formulaire!$H$16,$C558,1),""))=1),MAX(M$1:M557)+1,"")</f>
        <v/>
      </c>
      <c r="N558" s="68" t="str">
        <f>IF(AND(Formulaire!$H$21=Aéroports!$E558,--ISNUMBER(IFERROR(SEARCH(Formulaire!$H$22,$C558,1),""))=1),MAX(N$1:N557)+1,"")</f>
        <v/>
      </c>
      <c r="O558" s="68" t="str">
        <f>IF(AND(Formulaire!$H$27=Aéroports!$E558,--ISNUMBER(IFERROR(SEARCH(Formulaire!$H$28,$C558,1),""))=1),MAX(O$1:O557)+1,"")</f>
        <v/>
      </c>
      <c r="Q558" s="91" t="str">
        <f>IFERROR(INDEX($C$2:$C$5193,MATCH(ROWS(M$2:M558),M$2:M$5193,0)),"")</f>
        <v/>
      </c>
      <c r="R558" s="70" t="str">
        <f>IFERROR(INDEX($C$2:$C$5193,MATCH(ROWS(N$2:N558),N$2:N$5193,0)),"")</f>
        <v/>
      </c>
      <c r="S558" s="92" t="str">
        <f>IFERROR(INDEX($C$2:$C$5193,MATCH(ROWS(O$2:O558),O$2:O$5193,0)),"")</f>
        <v/>
      </c>
    </row>
    <row r="559" spans="1:19" x14ac:dyDescent="0.25">
      <c r="A559" s="69">
        <v>3074</v>
      </c>
      <c r="B559" s="69" t="s">
        <v>1828</v>
      </c>
      <c r="C559" s="69" t="s">
        <v>1829</v>
      </c>
      <c r="D559" s="69" t="s">
        <v>1797</v>
      </c>
      <c r="E559" s="69" t="s">
        <v>1797</v>
      </c>
      <c r="F559" s="69" t="s">
        <v>1830</v>
      </c>
      <c r="G559" s="69" t="s">
        <v>1831</v>
      </c>
      <c r="H559" s="69">
        <v>24.963200000000001</v>
      </c>
      <c r="I559" s="69">
        <v>91.866799999999998</v>
      </c>
      <c r="J559" s="69">
        <v>50</v>
      </c>
      <c r="K559" s="69">
        <v>6</v>
      </c>
      <c r="L559" s="69">
        <f>COUNTIFS(Aéroports!$C$2:$C$5193,Aéroports!$C559,Aéroports!$D$2:$D$5193,Aéroports!$D559)</f>
        <v>1</v>
      </c>
      <c r="M559" s="69" t="str">
        <f>IF(AND(Formulaire!$H$15=Aéroports!$E559,--ISNUMBER(IFERROR(SEARCH(Formulaire!$H$16,$C559,1),""))=1),MAX(M$1:M558)+1,"")</f>
        <v/>
      </c>
      <c r="N559" s="69" t="str">
        <f>IF(AND(Formulaire!$H$21=Aéroports!$E559,--ISNUMBER(IFERROR(SEARCH(Formulaire!$H$22,$C559,1),""))=1),MAX(N$1:N558)+1,"")</f>
        <v/>
      </c>
      <c r="O559" s="69" t="str">
        <f>IF(AND(Formulaire!$H$27=Aéroports!$E559,--ISNUMBER(IFERROR(SEARCH(Formulaire!$H$28,$C559,1),""))=1),MAX(O$1:O558)+1,"")</f>
        <v/>
      </c>
      <c r="Q559" s="91" t="str">
        <f>IFERROR(INDEX($C$2:$C$5193,MATCH(ROWS(M$2:M559),M$2:M$5193,0)),"")</f>
        <v/>
      </c>
      <c r="R559" s="70" t="str">
        <f>IFERROR(INDEX($C$2:$C$5193,MATCH(ROWS(N$2:N559),N$2:N$5193,0)),"")</f>
        <v/>
      </c>
      <c r="S559" s="92" t="str">
        <f>IFERROR(INDEX($C$2:$C$5193,MATCH(ROWS(O$2:O559),O$2:O$5193,0)),"")</f>
        <v/>
      </c>
    </row>
    <row r="560" spans="1:19" x14ac:dyDescent="0.25">
      <c r="A560" s="68">
        <v>2875</v>
      </c>
      <c r="B560" s="68" t="s">
        <v>1832</v>
      </c>
      <c r="C560" s="68" t="s">
        <v>1833</v>
      </c>
      <c r="D560" s="68" t="s">
        <v>1834</v>
      </c>
      <c r="E560" s="68" t="s">
        <v>22360</v>
      </c>
      <c r="F560" s="68" t="s">
        <v>1835</v>
      </c>
      <c r="G560" s="68" t="s">
        <v>1836</v>
      </c>
      <c r="H560" s="68">
        <v>13.0746</v>
      </c>
      <c r="I560" s="68">
        <v>-59.4925</v>
      </c>
      <c r="J560" s="68">
        <v>169</v>
      </c>
      <c r="K560" s="68">
        <v>-4</v>
      </c>
      <c r="L560" s="68">
        <f>COUNTIFS(Aéroports!$C$2:$C$5193,Aéroports!$C560,Aéroports!$D$2:$D$5193,Aéroports!$D560)</f>
        <v>1</v>
      </c>
      <c r="M560" s="68" t="str">
        <f>IF(AND(Formulaire!$H$15=Aéroports!$E560,--ISNUMBER(IFERROR(SEARCH(Formulaire!$H$16,$C560,1),""))=1),MAX(M$1:M559)+1,"")</f>
        <v/>
      </c>
      <c r="N560" s="68" t="str">
        <f>IF(AND(Formulaire!$H$21=Aéroports!$E560,--ISNUMBER(IFERROR(SEARCH(Formulaire!$H$22,$C560,1),""))=1),MAX(N$1:N559)+1,"")</f>
        <v/>
      </c>
      <c r="O560" s="68" t="str">
        <f>IF(AND(Formulaire!$H$27=Aéroports!$E560,--ISNUMBER(IFERROR(SEARCH(Formulaire!$H$28,$C560,1),""))=1),MAX(O$1:O559)+1,"")</f>
        <v/>
      </c>
      <c r="Q560" s="91" t="str">
        <f>IFERROR(INDEX($C$2:$C$5193,MATCH(ROWS(M$2:M560),M$2:M$5193,0)),"")</f>
        <v/>
      </c>
      <c r="R560" s="70" t="str">
        <f>IFERROR(INDEX($C$2:$C$5193,MATCH(ROWS(N$2:N560),N$2:N$5193,0)),"")</f>
        <v/>
      </c>
      <c r="S560" s="92" t="str">
        <f>IFERROR(INDEX($C$2:$C$5193,MATCH(ROWS(O$2:O560),O$2:O$5193,0)),"")</f>
        <v/>
      </c>
    </row>
    <row r="561" spans="1:19" x14ac:dyDescent="0.25">
      <c r="A561" s="69">
        <v>6908</v>
      </c>
      <c r="B561" s="69" t="s">
        <v>1837</v>
      </c>
      <c r="C561" s="69" t="s">
        <v>1838</v>
      </c>
      <c r="D561" s="69" t="s">
        <v>1839</v>
      </c>
      <c r="E561" s="69" t="s">
        <v>22361</v>
      </c>
      <c r="F561" s="69" t="s">
        <v>1840</v>
      </c>
      <c r="G561" s="69" t="s">
        <v>1841</v>
      </c>
      <c r="H561" s="69">
        <v>52.1083</v>
      </c>
      <c r="I561" s="69">
        <v>23.898099999999999</v>
      </c>
      <c r="J561" s="69">
        <v>468</v>
      </c>
      <c r="K561" s="69">
        <v>3</v>
      </c>
      <c r="L561" s="69">
        <f>COUNTIFS(Aéroports!$C$2:$C$5193,Aéroports!$C561,Aéroports!$D$2:$D$5193,Aéroports!$D561)</f>
        <v>1</v>
      </c>
      <c r="M561" s="69" t="str">
        <f>IF(AND(Formulaire!$H$15=Aéroports!$E561,--ISNUMBER(IFERROR(SEARCH(Formulaire!$H$16,$C561,1),""))=1),MAX(M$1:M560)+1,"")</f>
        <v/>
      </c>
      <c r="N561" s="69" t="str">
        <f>IF(AND(Formulaire!$H$21=Aéroports!$E561,--ISNUMBER(IFERROR(SEARCH(Formulaire!$H$22,$C561,1),""))=1),MAX(N$1:N560)+1,"")</f>
        <v/>
      </c>
      <c r="O561" s="69" t="str">
        <f>IF(AND(Formulaire!$H$27=Aéroports!$E561,--ISNUMBER(IFERROR(SEARCH(Formulaire!$H$28,$C561,1),""))=1),MAX(O$1:O560)+1,"")</f>
        <v/>
      </c>
      <c r="Q561" s="91" t="str">
        <f>IFERROR(INDEX($C$2:$C$5193,MATCH(ROWS(M$2:M561),M$2:M$5193,0)),"")</f>
        <v/>
      </c>
      <c r="R561" s="70" t="str">
        <f>IFERROR(INDEX($C$2:$C$5193,MATCH(ROWS(N$2:N561),N$2:N$5193,0)),"")</f>
        <v/>
      </c>
      <c r="S561" s="92" t="str">
        <f>IFERROR(INDEX($C$2:$C$5193,MATCH(ROWS(O$2:O561),O$2:O$5193,0)),"")</f>
        <v/>
      </c>
    </row>
    <row r="562" spans="1:19" x14ac:dyDescent="0.25">
      <c r="A562" s="68">
        <v>2950</v>
      </c>
      <c r="B562" s="68" t="s">
        <v>1842</v>
      </c>
      <c r="C562" s="68" t="s">
        <v>1843</v>
      </c>
      <c r="D562" s="68" t="s">
        <v>1839</v>
      </c>
      <c r="E562" s="68" t="s">
        <v>22361</v>
      </c>
      <c r="F562" s="68" t="s">
        <v>1844</v>
      </c>
      <c r="G562" s="68" t="s">
        <v>1845</v>
      </c>
      <c r="H562" s="68">
        <v>52.527000000000001</v>
      </c>
      <c r="I562" s="68">
        <v>31.0167</v>
      </c>
      <c r="J562" s="68">
        <v>472</v>
      </c>
      <c r="K562" s="68">
        <v>3</v>
      </c>
      <c r="L562" s="68">
        <f>COUNTIFS(Aéroports!$C$2:$C$5193,Aéroports!$C562,Aéroports!$D$2:$D$5193,Aéroports!$D562)</f>
        <v>1</v>
      </c>
      <c r="M562" s="68" t="str">
        <f>IF(AND(Formulaire!$H$15=Aéroports!$E562,--ISNUMBER(IFERROR(SEARCH(Formulaire!$H$16,$C562,1),""))=1),MAX(M$1:M561)+1,"")</f>
        <v/>
      </c>
      <c r="N562" s="68" t="str">
        <f>IF(AND(Formulaire!$H$21=Aéroports!$E562,--ISNUMBER(IFERROR(SEARCH(Formulaire!$H$22,$C562,1),""))=1),MAX(N$1:N561)+1,"")</f>
        <v/>
      </c>
      <c r="O562" s="68" t="str">
        <f>IF(AND(Formulaire!$H$27=Aéroports!$E562,--ISNUMBER(IFERROR(SEARCH(Formulaire!$H$28,$C562,1),""))=1),MAX(O$1:O561)+1,"")</f>
        <v/>
      </c>
      <c r="Q562" s="91" t="str">
        <f>IFERROR(INDEX($C$2:$C$5193,MATCH(ROWS(M$2:M562),M$2:M$5193,0)),"")</f>
        <v/>
      </c>
      <c r="R562" s="70" t="str">
        <f>IFERROR(INDEX($C$2:$C$5193,MATCH(ROWS(N$2:N562),N$2:N$5193,0)),"")</f>
        <v/>
      </c>
      <c r="S562" s="92" t="str">
        <f>IFERROR(INDEX($C$2:$C$5193,MATCH(ROWS(O$2:O562),O$2:O$5193,0)),"")</f>
        <v/>
      </c>
    </row>
    <row r="563" spans="1:19" x14ac:dyDescent="0.25">
      <c r="A563" s="69">
        <v>6115</v>
      </c>
      <c r="B563" s="69" t="s">
        <v>1846</v>
      </c>
      <c r="C563" s="69" t="s">
        <v>1847</v>
      </c>
      <c r="D563" s="69" t="s">
        <v>1839</v>
      </c>
      <c r="E563" s="69" t="s">
        <v>22361</v>
      </c>
      <c r="F563" s="69" t="s">
        <v>1848</v>
      </c>
      <c r="G563" s="69" t="s">
        <v>1849</v>
      </c>
      <c r="H563" s="69">
        <v>53.601999999999997</v>
      </c>
      <c r="I563" s="69">
        <v>24.053799999999999</v>
      </c>
      <c r="J563" s="69">
        <v>443</v>
      </c>
      <c r="K563" s="69">
        <v>3</v>
      </c>
      <c r="L563" s="69">
        <f>COUNTIFS(Aéroports!$C$2:$C$5193,Aéroports!$C563,Aéroports!$D$2:$D$5193,Aéroports!$D563)</f>
        <v>1</v>
      </c>
      <c r="M563" s="69" t="str">
        <f>IF(AND(Formulaire!$H$15=Aéroports!$E563,--ISNUMBER(IFERROR(SEARCH(Formulaire!$H$16,$C563,1),""))=1),MAX(M$1:M562)+1,"")</f>
        <v/>
      </c>
      <c r="N563" s="69" t="str">
        <f>IF(AND(Formulaire!$H$21=Aéroports!$E563,--ISNUMBER(IFERROR(SEARCH(Formulaire!$H$22,$C563,1),""))=1),MAX(N$1:N562)+1,"")</f>
        <v/>
      </c>
      <c r="O563" s="69" t="str">
        <f>IF(AND(Formulaire!$H$27=Aéroports!$E563,--ISNUMBER(IFERROR(SEARCH(Formulaire!$H$28,$C563,1),""))=1),MAX(O$1:O562)+1,"")</f>
        <v/>
      </c>
      <c r="Q563" s="91" t="str">
        <f>IFERROR(INDEX($C$2:$C$5193,MATCH(ROWS(M$2:M563),M$2:M$5193,0)),"")</f>
        <v/>
      </c>
      <c r="R563" s="70" t="str">
        <f>IFERROR(INDEX($C$2:$C$5193,MATCH(ROWS(N$2:N563),N$2:N$5193,0)),"")</f>
        <v/>
      </c>
      <c r="S563" s="92" t="str">
        <f>IFERROR(INDEX($C$2:$C$5193,MATCH(ROWS(O$2:O563),O$2:O$5193,0)),"")</f>
        <v/>
      </c>
    </row>
    <row r="564" spans="1:19" x14ac:dyDescent="0.25">
      <c r="A564" s="68">
        <v>2953</v>
      </c>
      <c r="B564" s="68" t="s">
        <v>1850</v>
      </c>
      <c r="C564" s="68" t="s">
        <v>1851</v>
      </c>
      <c r="D564" s="68" t="s">
        <v>1839</v>
      </c>
      <c r="E564" s="68" t="s">
        <v>22361</v>
      </c>
      <c r="F564" s="68" t="s">
        <v>1852</v>
      </c>
      <c r="G564" s="68" t="s">
        <v>1853</v>
      </c>
      <c r="H564" s="68">
        <v>53.8645</v>
      </c>
      <c r="I564" s="68">
        <v>27.5397</v>
      </c>
      <c r="J564" s="68">
        <v>748</v>
      </c>
      <c r="K564" s="68">
        <v>3</v>
      </c>
      <c r="L564" s="68">
        <f>COUNTIFS(Aéroports!$C$2:$C$5193,Aéroports!$C564,Aéroports!$D$2:$D$5193,Aéroports!$D564)</f>
        <v>1</v>
      </c>
      <c r="M564" s="68" t="str">
        <f>IF(AND(Formulaire!$H$15=Aéroports!$E564,--ISNUMBER(IFERROR(SEARCH(Formulaire!$H$16,$C564,1),""))=1),MAX(M$1:M563)+1,"")</f>
        <v/>
      </c>
      <c r="N564" s="68" t="str">
        <f>IF(AND(Formulaire!$H$21=Aéroports!$E564,--ISNUMBER(IFERROR(SEARCH(Formulaire!$H$22,$C564,1),""))=1),MAX(N$1:N563)+1,"")</f>
        <v/>
      </c>
      <c r="O564" s="68" t="str">
        <f>IF(AND(Formulaire!$H$27=Aéroports!$E564,--ISNUMBER(IFERROR(SEARCH(Formulaire!$H$28,$C564,1),""))=1),MAX(O$1:O563)+1,"")</f>
        <v/>
      </c>
      <c r="Q564" s="91" t="str">
        <f>IFERROR(INDEX($C$2:$C$5193,MATCH(ROWS(M$2:M564),M$2:M$5193,0)),"")</f>
        <v/>
      </c>
      <c r="R564" s="70" t="str">
        <f>IFERROR(INDEX($C$2:$C$5193,MATCH(ROWS(N$2:N564),N$2:N$5193,0)),"")</f>
        <v/>
      </c>
      <c r="S564" s="92" t="str">
        <f>IFERROR(INDEX($C$2:$C$5193,MATCH(ROWS(O$2:O564),O$2:O$5193,0)),"")</f>
        <v/>
      </c>
    </row>
    <row r="565" spans="1:19" x14ac:dyDescent="0.25">
      <c r="A565" s="69">
        <v>2954</v>
      </c>
      <c r="B565" s="69" t="s">
        <v>1854</v>
      </c>
      <c r="C565" s="69" t="s">
        <v>1855</v>
      </c>
      <c r="D565" s="69" t="s">
        <v>1839</v>
      </c>
      <c r="E565" s="69" t="s">
        <v>22361</v>
      </c>
      <c r="F565" s="69" t="s">
        <v>1856</v>
      </c>
      <c r="G565" s="69" t="s">
        <v>1857</v>
      </c>
      <c r="H565" s="69">
        <v>53.8825</v>
      </c>
      <c r="I565" s="69">
        <v>28.0307</v>
      </c>
      <c r="J565" s="69">
        <v>670</v>
      </c>
      <c r="K565" s="69">
        <v>3</v>
      </c>
      <c r="L565" s="69">
        <f>COUNTIFS(Aéroports!$C$2:$C$5193,Aéroports!$C565,Aéroports!$D$2:$D$5193,Aéroports!$D565)</f>
        <v>1</v>
      </c>
      <c r="M565" s="69" t="str">
        <f>IF(AND(Formulaire!$H$15=Aéroports!$E565,--ISNUMBER(IFERROR(SEARCH(Formulaire!$H$16,$C565,1),""))=1),MAX(M$1:M564)+1,"")</f>
        <v/>
      </c>
      <c r="N565" s="69" t="str">
        <f>IF(AND(Formulaire!$H$21=Aéroports!$E565,--ISNUMBER(IFERROR(SEARCH(Formulaire!$H$22,$C565,1),""))=1),MAX(N$1:N564)+1,"")</f>
        <v/>
      </c>
      <c r="O565" s="69" t="str">
        <f>IF(AND(Formulaire!$H$27=Aéroports!$E565,--ISNUMBER(IFERROR(SEARCH(Formulaire!$H$28,$C565,1),""))=1),MAX(O$1:O564)+1,"")</f>
        <v/>
      </c>
      <c r="Q565" s="91" t="str">
        <f>IFERROR(INDEX($C$2:$C$5193,MATCH(ROWS(M$2:M565),M$2:M$5193,0)),"")</f>
        <v/>
      </c>
      <c r="R565" s="70" t="str">
        <f>IFERROR(INDEX($C$2:$C$5193,MATCH(ROWS(N$2:N565),N$2:N$5193,0)),"")</f>
        <v/>
      </c>
      <c r="S565" s="92" t="str">
        <f>IFERROR(INDEX($C$2:$C$5193,MATCH(ROWS(O$2:O565),O$2:O$5193,0)),"")</f>
        <v/>
      </c>
    </row>
    <row r="566" spans="1:19" x14ac:dyDescent="0.25">
      <c r="A566" s="68">
        <v>6116</v>
      </c>
      <c r="B566" s="68" t="s">
        <v>1858</v>
      </c>
      <c r="C566" s="68" t="s">
        <v>1859</v>
      </c>
      <c r="D566" s="68" t="s">
        <v>1839</v>
      </c>
      <c r="E566" s="68" t="s">
        <v>22361</v>
      </c>
      <c r="F566" s="68" t="s">
        <v>1860</v>
      </c>
      <c r="G566" s="68" t="s">
        <v>1861</v>
      </c>
      <c r="H566" s="68">
        <v>53.954900000000002</v>
      </c>
      <c r="I566" s="68">
        <v>30.095099999999999</v>
      </c>
      <c r="J566" s="68">
        <v>637</v>
      </c>
      <c r="K566" s="68">
        <v>3</v>
      </c>
      <c r="L566" s="68">
        <f>COUNTIFS(Aéroports!$C$2:$C$5193,Aéroports!$C566,Aéroports!$D$2:$D$5193,Aéroports!$D566)</f>
        <v>1</v>
      </c>
      <c r="M566" s="68" t="str">
        <f>IF(AND(Formulaire!$H$15=Aéroports!$E566,--ISNUMBER(IFERROR(SEARCH(Formulaire!$H$16,$C566,1),""))=1),MAX(M$1:M565)+1,"")</f>
        <v/>
      </c>
      <c r="N566" s="68" t="str">
        <f>IF(AND(Formulaire!$H$21=Aéroports!$E566,--ISNUMBER(IFERROR(SEARCH(Formulaire!$H$22,$C566,1),""))=1),MAX(N$1:N565)+1,"")</f>
        <v/>
      </c>
      <c r="O566" s="68" t="str">
        <f>IF(AND(Formulaire!$H$27=Aéroports!$E566,--ISNUMBER(IFERROR(SEARCH(Formulaire!$H$28,$C566,1),""))=1),MAX(O$1:O565)+1,"")</f>
        <v/>
      </c>
      <c r="Q566" s="91" t="str">
        <f>IFERROR(INDEX($C$2:$C$5193,MATCH(ROWS(M$2:M566),M$2:M$5193,0)),"")</f>
        <v/>
      </c>
      <c r="R566" s="70" t="str">
        <f>IFERROR(INDEX($C$2:$C$5193,MATCH(ROWS(N$2:N566),N$2:N$5193,0)),"")</f>
        <v/>
      </c>
      <c r="S566" s="92" t="str">
        <f>IFERROR(INDEX($C$2:$C$5193,MATCH(ROWS(O$2:O566),O$2:O$5193,0)),"")</f>
        <v/>
      </c>
    </row>
    <row r="567" spans="1:19" x14ac:dyDescent="0.25">
      <c r="A567" s="69">
        <v>2951</v>
      </c>
      <c r="B567" s="69" t="s">
        <v>1862</v>
      </c>
      <c r="C567" s="69" t="s">
        <v>1863</v>
      </c>
      <c r="D567" s="69" t="s">
        <v>1839</v>
      </c>
      <c r="E567" s="69" t="s">
        <v>22361</v>
      </c>
      <c r="F567" s="69" t="s">
        <v>1864</v>
      </c>
      <c r="G567" s="69" t="s">
        <v>1865</v>
      </c>
      <c r="H567" s="69">
        <v>55.1265</v>
      </c>
      <c r="I567" s="69">
        <v>30.349599999999999</v>
      </c>
      <c r="J567" s="69">
        <v>682</v>
      </c>
      <c r="K567" s="69">
        <v>3</v>
      </c>
      <c r="L567" s="69">
        <f>COUNTIFS(Aéroports!$C$2:$C$5193,Aéroports!$C567,Aéroports!$D$2:$D$5193,Aéroports!$D567)</f>
        <v>1</v>
      </c>
      <c r="M567" s="69" t="str">
        <f>IF(AND(Formulaire!$H$15=Aéroports!$E567,--ISNUMBER(IFERROR(SEARCH(Formulaire!$H$16,$C567,1),""))=1),MAX(M$1:M566)+1,"")</f>
        <v/>
      </c>
      <c r="N567" s="69" t="str">
        <f>IF(AND(Formulaire!$H$21=Aéroports!$E567,--ISNUMBER(IFERROR(SEARCH(Formulaire!$H$22,$C567,1),""))=1),MAX(N$1:N566)+1,"")</f>
        <v/>
      </c>
      <c r="O567" s="69" t="str">
        <f>IF(AND(Formulaire!$H$27=Aéroports!$E567,--ISNUMBER(IFERROR(SEARCH(Formulaire!$H$28,$C567,1),""))=1),MAX(O$1:O566)+1,"")</f>
        <v/>
      </c>
      <c r="Q567" s="91" t="str">
        <f>IFERROR(INDEX($C$2:$C$5193,MATCH(ROWS(M$2:M567),M$2:M$5193,0)),"")</f>
        <v/>
      </c>
      <c r="R567" s="70" t="str">
        <f>IFERROR(INDEX($C$2:$C$5193,MATCH(ROWS(N$2:N567),N$2:N$5193,0)),"")</f>
        <v/>
      </c>
      <c r="S567" s="92" t="str">
        <f>IFERROR(INDEX($C$2:$C$5193,MATCH(ROWS(O$2:O567),O$2:O$5193,0)),"")</f>
        <v/>
      </c>
    </row>
    <row r="568" spans="1:19" x14ac:dyDescent="0.25">
      <c r="A568" s="68">
        <v>299</v>
      </c>
      <c r="B568" s="68" t="s">
        <v>1866</v>
      </c>
      <c r="C568" s="68" t="s">
        <v>1867</v>
      </c>
      <c r="D568" s="68" t="s">
        <v>1868</v>
      </c>
      <c r="E568" s="68" t="s">
        <v>22362</v>
      </c>
      <c r="F568" s="68" t="s">
        <v>1869</v>
      </c>
      <c r="G568" s="68" t="s">
        <v>1870</v>
      </c>
      <c r="H568" s="68">
        <v>51.189399999999999</v>
      </c>
      <c r="I568" s="68">
        <v>4.46028</v>
      </c>
      <c r="J568" s="68">
        <v>39</v>
      </c>
      <c r="K568" s="68">
        <v>1</v>
      </c>
      <c r="L568" s="68">
        <f>COUNTIFS(Aéroports!$C$2:$C$5193,Aéroports!$C568,Aéroports!$D$2:$D$5193,Aéroports!$D568)</f>
        <v>1</v>
      </c>
      <c r="M568" s="68" t="str">
        <f>IF(AND(Formulaire!$H$15=Aéroports!$E568,--ISNUMBER(IFERROR(SEARCH(Formulaire!$H$16,$C568,1),""))=1),MAX(M$1:M567)+1,"")</f>
        <v/>
      </c>
      <c r="N568" s="68" t="str">
        <f>IF(AND(Formulaire!$H$21=Aéroports!$E568,--ISNUMBER(IFERROR(SEARCH(Formulaire!$H$22,$C568,1),""))=1),MAX(N$1:N567)+1,"")</f>
        <v/>
      </c>
      <c r="O568" s="68" t="str">
        <f>IF(AND(Formulaire!$H$27=Aéroports!$E568,--ISNUMBER(IFERROR(SEARCH(Formulaire!$H$28,$C568,1),""))=1),MAX(O$1:O567)+1,"")</f>
        <v/>
      </c>
      <c r="Q568" s="91" t="str">
        <f>IFERROR(INDEX($C$2:$C$5193,MATCH(ROWS(M$2:M568),M$2:M$5193,0)),"")</f>
        <v/>
      </c>
      <c r="R568" s="70" t="str">
        <f>IFERROR(INDEX($C$2:$C$5193,MATCH(ROWS(N$2:N568),N$2:N$5193,0)),"")</f>
        <v/>
      </c>
      <c r="S568" s="92" t="str">
        <f>IFERROR(INDEX($C$2:$C$5193,MATCH(ROWS(O$2:O568),O$2:O$5193,0)),"")</f>
        <v/>
      </c>
    </row>
    <row r="569" spans="1:19" x14ac:dyDescent="0.25">
      <c r="A569" s="69">
        <v>302</v>
      </c>
      <c r="B569" s="69" t="s">
        <v>1871</v>
      </c>
      <c r="C569" s="69" t="s">
        <v>1872</v>
      </c>
      <c r="D569" s="69" t="s">
        <v>1868</v>
      </c>
      <c r="E569" s="69" t="s">
        <v>22362</v>
      </c>
      <c r="F569" s="69" t="s">
        <v>1873</v>
      </c>
      <c r="G569" s="69" t="s">
        <v>1874</v>
      </c>
      <c r="H569" s="69">
        <v>50.901400000000002</v>
      </c>
      <c r="I569" s="69">
        <v>4.4844400000000002</v>
      </c>
      <c r="J569" s="69">
        <v>184</v>
      </c>
      <c r="K569" s="69">
        <v>1</v>
      </c>
      <c r="L569" s="69">
        <f>COUNTIFS(Aéroports!$C$2:$C$5193,Aéroports!$C569,Aéroports!$D$2:$D$5193,Aéroports!$D569)</f>
        <v>1</v>
      </c>
      <c r="M569" s="69" t="str">
        <f>IF(AND(Formulaire!$H$15=Aéroports!$E569,--ISNUMBER(IFERROR(SEARCH(Formulaire!$H$16,$C569,1),""))=1),MAX(M$1:M568)+1,"")</f>
        <v/>
      </c>
      <c r="N569" s="69" t="str">
        <f>IF(AND(Formulaire!$H$21=Aéroports!$E569,--ISNUMBER(IFERROR(SEARCH(Formulaire!$H$22,$C569,1),""))=1),MAX(N$1:N568)+1,"")</f>
        <v/>
      </c>
      <c r="O569" s="69" t="str">
        <f>IF(AND(Formulaire!$H$27=Aéroports!$E569,--ISNUMBER(IFERROR(SEARCH(Formulaire!$H$28,$C569,1),""))=1),MAX(O$1:O568)+1,"")</f>
        <v/>
      </c>
      <c r="Q569" s="91" t="str">
        <f>IFERROR(INDEX($C$2:$C$5193,MATCH(ROWS(M$2:M569),M$2:M$5193,0)),"")</f>
        <v/>
      </c>
      <c r="R569" s="70" t="str">
        <f>IFERROR(INDEX($C$2:$C$5193,MATCH(ROWS(N$2:N569),N$2:N$5193,0)),"")</f>
        <v/>
      </c>
      <c r="S569" s="92" t="str">
        <f>IFERROR(INDEX($C$2:$C$5193,MATCH(ROWS(O$2:O569),O$2:O$5193,0)),"")</f>
        <v/>
      </c>
    </row>
    <row r="570" spans="1:19" x14ac:dyDescent="0.25">
      <c r="A570" s="68">
        <v>304</v>
      </c>
      <c r="B570" s="68" t="s">
        <v>1875</v>
      </c>
      <c r="C570" s="68" t="s">
        <v>1876</v>
      </c>
      <c r="D570" s="68" t="s">
        <v>1868</v>
      </c>
      <c r="E570" s="68" t="s">
        <v>22362</v>
      </c>
      <c r="F570" s="68" t="s">
        <v>1877</v>
      </c>
      <c r="G570" s="68" t="s">
        <v>1878</v>
      </c>
      <c r="H570" s="68">
        <v>50.459200000000003</v>
      </c>
      <c r="I570" s="68">
        <v>4.4538200000000003</v>
      </c>
      <c r="J570" s="68">
        <v>614</v>
      </c>
      <c r="K570" s="68">
        <v>1</v>
      </c>
      <c r="L570" s="68">
        <f>COUNTIFS(Aéroports!$C$2:$C$5193,Aéroports!$C570,Aéroports!$D$2:$D$5193,Aéroports!$D570)</f>
        <v>1</v>
      </c>
      <c r="M570" s="68" t="str">
        <f>IF(AND(Formulaire!$H$15=Aéroports!$E570,--ISNUMBER(IFERROR(SEARCH(Formulaire!$H$16,$C570,1),""))=1),MAX(M$1:M569)+1,"")</f>
        <v/>
      </c>
      <c r="N570" s="68" t="str">
        <f>IF(AND(Formulaire!$H$21=Aéroports!$E570,--ISNUMBER(IFERROR(SEARCH(Formulaire!$H$22,$C570,1),""))=1),MAX(N$1:N569)+1,"")</f>
        <v/>
      </c>
      <c r="O570" s="68" t="str">
        <f>IF(AND(Formulaire!$H$27=Aéroports!$E570,--ISNUMBER(IFERROR(SEARCH(Formulaire!$H$28,$C570,1),""))=1),MAX(O$1:O569)+1,"")</f>
        <v/>
      </c>
      <c r="Q570" s="91" t="str">
        <f>IFERROR(INDEX($C$2:$C$5193,MATCH(ROWS(M$2:M570),M$2:M$5193,0)),"")</f>
        <v/>
      </c>
      <c r="R570" s="70" t="str">
        <f>IFERROR(INDEX($C$2:$C$5193,MATCH(ROWS(N$2:N570),N$2:N$5193,0)),"")</f>
        <v/>
      </c>
      <c r="S570" s="92" t="str">
        <f>IFERROR(INDEX($C$2:$C$5193,MATCH(ROWS(O$2:O570),O$2:O$5193,0)),"")</f>
        <v/>
      </c>
    </row>
    <row r="571" spans="1:19" x14ac:dyDescent="0.25">
      <c r="A571" s="68">
        <v>309</v>
      </c>
      <c r="B571" s="68" t="s">
        <v>1883</v>
      </c>
      <c r="C571" s="68" t="s">
        <v>1884</v>
      </c>
      <c r="D571" s="68" t="s">
        <v>1868</v>
      </c>
      <c r="E571" s="68" t="s">
        <v>22362</v>
      </c>
      <c r="F571" s="68" t="s">
        <v>1885</v>
      </c>
      <c r="G571" s="68" t="s">
        <v>1886</v>
      </c>
      <c r="H571" s="68">
        <v>50.6374</v>
      </c>
      <c r="I571" s="68">
        <v>5.4432200000000002</v>
      </c>
      <c r="J571" s="68">
        <v>659</v>
      </c>
      <c r="K571" s="68">
        <v>1</v>
      </c>
      <c r="L571" s="68">
        <f>COUNTIFS(Aéroports!$C$2:$C$5193,Aéroports!$C571,Aéroports!$D$2:$D$5193,Aéroports!$D571)</f>
        <v>1</v>
      </c>
      <c r="M571" s="68" t="str">
        <f>IF(AND(Formulaire!$H$15=Aéroports!$E571,--ISNUMBER(IFERROR(SEARCH(Formulaire!$H$16,$C571,1),""))=1),MAX(M$1:M570)+1,"")</f>
        <v/>
      </c>
      <c r="N571" s="68" t="str">
        <f>IF(AND(Formulaire!$H$21=Aéroports!$E571,--ISNUMBER(IFERROR(SEARCH(Formulaire!$H$22,$C571,1),""))=1),MAX(N$1:N570)+1,"")</f>
        <v/>
      </c>
      <c r="O571" s="68" t="str">
        <f>IF(AND(Formulaire!$H$27=Aéroports!$E571,--ISNUMBER(IFERROR(SEARCH(Formulaire!$H$28,$C571,1),""))=1),MAX(O$1:O570)+1,"")</f>
        <v/>
      </c>
      <c r="Q571" s="91" t="str">
        <f>IFERROR(INDEX($C$2:$C$5193,MATCH(ROWS(M$2:M571),M$2:M$5193,0)),"")</f>
        <v/>
      </c>
      <c r="R571" s="70" t="str">
        <f>IFERROR(INDEX($C$2:$C$5193,MATCH(ROWS(N$2:N571),N$2:N$5193,0)),"")</f>
        <v/>
      </c>
      <c r="S571" s="92" t="str">
        <f>IFERROR(INDEX($C$2:$C$5193,MATCH(ROWS(O$2:O571),O$2:O$5193,0)),"")</f>
        <v/>
      </c>
    </row>
    <row r="572" spans="1:19" x14ac:dyDescent="0.25">
      <c r="A572" s="69">
        <v>310</v>
      </c>
      <c r="B572" s="69" t="s">
        <v>1887</v>
      </c>
      <c r="C572" s="69" t="s">
        <v>1888</v>
      </c>
      <c r="D572" s="69" t="s">
        <v>1868</v>
      </c>
      <c r="E572" s="69" t="s">
        <v>22362</v>
      </c>
      <c r="F572" s="69" t="s">
        <v>1889</v>
      </c>
      <c r="G572" s="69" t="s">
        <v>1890</v>
      </c>
      <c r="H572" s="69">
        <v>51.198900000000002</v>
      </c>
      <c r="I572" s="69">
        <v>2.8622200000000002</v>
      </c>
      <c r="J572" s="69">
        <v>13</v>
      </c>
      <c r="K572" s="69">
        <v>1</v>
      </c>
      <c r="L572" s="69">
        <f>COUNTIFS(Aéroports!$C$2:$C$5193,Aéroports!$C572,Aéroports!$D$2:$D$5193,Aéroports!$D572)</f>
        <v>1</v>
      </c>
      <c r="M572" s="69" t="str">
        <f>IF(AND(Formulaire!$H$15=Aéroports!$E572,--ISNUMBER(IFERROR(SEARCH(Formulaire!$H$16,$C572,1),""))=1),MAX(M$1:M571)+1,"")</f>
        <v/>
      </c>
      <c r="N572" s="69" t="str">
        <f>IF(AND(Formulaire!$H$21=Aéroports!$E572,--ISNUMBER(IFERROR(SEARCH(Formulaire!$H$22,$C572,1),""))=1),MAX(N$1:N571)+1,"")</f>
        <v/>
      </c>
      <c r="O572" s="69" t="str">
        <f>IF(AND(Formulaire!$H$27=Aéroports!$E572,--ISNUMBER(IFERROR(SEARCH(Formulaire!$H$28,$C572,1),""))=1),MAX(O$1:O571)+1,"")</f>
        <v/>
      </c>
      <c r="Q572" s="91" t="str">
        <f>IFERROR(INDEX($C$2:$C$5193,MATCH(ROWS(M$2:M572),M$2:M$5193,0)),"")</f>
        <v/>
      </c>
      <c r="R572" s="70" t="str">
        <f>IFERROR(INDEX($C$2:$C$5193,MATCH(ROWS(N$2:N572),N$2:N$5193,0)),"")</f>
        <v/>
      </c>
      <c r="S572" s="92" t="str">
        <f>IFERROR(INDEX($C$2:$C$5193,MATCH(ROWS(O$2:O572),O$2:O$5193,0)),"")</f>
        <v/>
      </c>
    </row>
    <row r="573" spans="1:19" x14ac:dyDescent="0.25">
      <c r="A573" s="68">
        <v>1957</v>
      </c>
      <c r="B573" s="68" t="s">
        <v>1891</v>
      </c>
      <c r="C573" s="68" t="s">
        <v>1892</v>
      </c>
      <c r="D573" s="68" t="s">
        <v>1893</v>
      </c>
      <c r="E573" s="68" t="s">
        <v>1893</v>
      </c>
      <c r="F573" s="68" t="s">
        <v>1894</v>
      </c>
      <c r="G573" s="68" t="s">
        <v>1895</v>
      </c>
      <c r="H573" s="68">
        <v>17.539100000000001</v>
      </c>
      <c r="I573" s="68">
        <v>-88.308199999999999</v>
      </c>
      <c r="J573" s="68">
        <v>15</v>
      </c>
      <c r="K573" s="68">
        <v>-6</v>
      </c>
      <c r="L573" s="68">
        <f>COUNTIFS(Aéroports!$C$2:$C$5193,Aéroports!$C573,Aéroports!$D$2:$D$5193,Aéroports!$D573)</f>
        <v>1</v>
      </c>
      <c r="M573" s="68" t="str">
        <f>IF(AND(Formulaire!$H$15=Aéroports!$E573,--ISNUMBER(IFERROR(SEARCH(Formulaire!$H$16,$C573,1),""))=1),MAX(M$1:M572)+1,"")</f>
        <v/>
      </c>
      <c r="N573" s="68" t="str">
        <f>IF(AND(Formulaire!$H$21=Aéroports!$E573,--ISNUMBER(IFERROR(SEARCH(Formulaire!$H$22,$C573,1),""))=1),MAX(N$1:N572)+1,"")</f>
        <v/>
      </c>
      <c r="O573" s="68" t="str">
        <f>IF(AND(Formulaire!$H$27=Aéroports!$E573,--ISNUMBER(IFERROR(SEARCH(Formulaire!$H$28,$C573,1),""))=1),MAX(O$1:O572)+1,"")</f>
        <v/>
      </c>
      <c r="Q573" s="91" t="str">
        <f>IFERROR(INDEX($C$2:$C$5193,MATCH(ROWS(M$2:M573),M$2:M$5193,0)),"")</f>
        <v/>
      </c>
      <c r="R573" s="70" t="str">
        <f>IFERROR(INDEX($C$2:$C$5193,MATCH(ROWS(N$2:N573),N$2:N$5193,0)),"")</f>
        <v/>
      </c>
      <c r="S573" s="92" t="str">
        <f>IFERROR(INDEX($C$2:$C$5193,MATCH(ROWS(O$2:O573),O$2:O$5193,0)),"")</f>
        <v/>
      </c>
    </row>
    <row r="574" spans="1:19" x14ac:dyDescent="0.25">
      <c r="A574" s="69">
        <v>8227</v>
      </c>
      <c r="B574" s="69" t="s">
        <v>1896</v>
      </c>
      <c r="C574" s="69" t="s">
        <v>1897</v>
      </c>
      <c r="D574" s="69" t="s">
        <v>1893</v>
      </c>
      <c r="E574" s="69" t="s">
        <v>1893</v>
      </c>
      <c r="F574" s="69" t="s">
        <v>1898</v>
      </c>
      <c r="G574" s="69" t="s">
        <v>1899</v>
      </c>
      <c r="H574" s="69">
        <v>61.416499999999999</v>
      </c>
      <c r="I574" s="69">
        <v>-149.50700000000001</v>
      </c>
      <c r="J574" s="69">
        <v>83</v>
      </c>
      <c r="K574" s="69">
        <v>-9</v>
      </c>
      <c r="L574" s="69">
        <f>COUNTIFS(Aéroports!$C$2:$C$5193,Aéroports!$C574,Aéroports!$D$2:$D$5193,Aéroports!$D574)</f>
        <v>1</v>
      </c>
      <c r="M574" s="69" t="str">
        <f>IF(AND(Formulaire!$H$15=Aéroports!$E574,--ISNUMBER(IFERROR(SEARCH(Formulaire!$H$16,$C574,1),""))=1),MAX(M$1:M573)+1,"")</f>
        <v/>
      </c>
      <c r="N574" s="69" t="str">
        <f>IF(AND(Formulaire!$H$21=Aéroports!$E574,--ISNUMBER(IFERROR(SEARCH(Formulaire!$H$22,$C574,1),""))=1),MAX(N$1:N573)+1,"")</f>
        <v/>
      </c>
      <c r="O574" s="69" t="str">
        <f>IF(AND(Formulaire!$H$27=Aéroports!$E574,--ISNUMBER(IFERROR(SEARCH(Formulaire!$H$28,$C574,1),""))=1),MAX(O$1:O573)+1,"")</f>
        <v/>
      </c>
      <c r="Q574" s="91" t="str">
        <f>IFERROR(INDEX($C$2:$C$5193,MATCH(ROWS(M$2:M574),M$2:M$5193,0)),"")</f>
        <v/>
      </c>
      <c r="R574" s="70" t="str">
        <f>IFERROR(INDEX($C$2:$C$5193,MATCH(ROWS(N$2:N574),N$2:N$5193,0)),"")</f>
        <v/>
      </c>
      <c r="S574" s="92" t="str">
        <f>IFERROR(INDEX($C$2:$C$5193,MATCH(ROWS(O$2:O574),O$2:O$5193,0)),"")</f>
        <v/>
      </c>
    </row>
    <row r="575" spans="1:19" x14ac:dyDescent="0.25">
      <c r="A575" s="68">
        <v>245</v>
      </c>
      <c r="B575" s="68" t="s">
        <v>1900</v>
      </c>
      <c r="C575" s="68" t="s">
        <v>1901</v>
      </c>
      <c r="D575" s="68" t="s">
        <v>1902</v>
      </c>
      <c r="E575" s="68" t="s">
        <v>22363</v>
      </c>
      <c r="F575" s="68" t="s">
        <v>1903</v>
      </c>
      <c r="G575" s="68" t="s">
        <v>1904</v>
      </c>
      <c r="H575" s="68">
        <v>6.3572300000000004</v>
      </c>
      <c r="I575" s="68">
        <v>2.38435</v>
      </c>
      <c r="J575" s="68">
        <v>19</v>
      </c>
      <c r="K575" s="68">
        <v>1</v>
      </c>
      <c r="L575" s="68">
        <f>COUNTIFS(Aéroports!$C$2:$C$5193,Aéroports!$C575,Aéroports!$D$2:$D$5193,Aéroports!$D575)</f>
        <v>1</v>
      </c>
      <c r="M575" s="68" t="str">
        <f>IF(AND(Formulaire!$H$15=Aéroports!$E575,--ISNUMBER(IFERROR(SEARCH(Formulaire!$H$16,$C575,1),""))=1),MAX(M$1:M574)+1,"")</f>
        <v/>
      </c>
      <c r="N575" s="68" t="str">
        <f>IF(AND(Formulaire!$H$21=Aéroports!$E575,--ISNUMBER(IFERROR(SEARCH(Formulaire!$H$22,$C575,1),""))=1),MAX(N$1:N574)+1,"")</f>
        <v/>
      </c>
      <c r="O575" s="68" t="str">
        <f>IF(AND(Formulaire!$H$27=Aéroports!$E575,--ISNUMBER(IFERROR(SEARCH(Formulaire!$H$28,$C575,1),""))=1),MAX(O$1:O574)+1,"")</f>
        <v/>
      </c>
      <c r="Q575" s="91" t="str">
        <f>IFERROR(INDEX($C$2:$C$5193,MATCH(ROWS(M$2:M575),M$2:M$5193,0)),"")</f>
        <v/>
      </c>
      <c r="R575" s="70" t="str">
        <f>IFERROR(INDEX($C$2:$C$5193,MATCH(ROWS(N$2:N575),N$2:N$5193,0)),"")</f>
        <v/>
      </c>
      <c r="S575" s="92" t="str">
        <f>IFERROR(INDEX($C$2:$C$5193,MATCH(ROWS(O$2:O575),O$2:O$5193,0)),"")</f>
        <v/>
      </c>
    </row>
    <row r="576" spans="1:19" x14ac:dyDescent="0.25">
      <c r="A576" s="69">
        <v>4069</v>
      </c>
      <c r="B576" s="69" t="s">
        <v>1905</v>
      </c>
      <c r="C576" s="69" t="s">
        <v>1906</v>
      </c>
      <c r="D576" s="69" t="s">
        <v>1906</v>
      </c>
      <c r="E576" s="69" t="s">
        <v>22364</v>
      </c>
      <c r="F576" s="69" t="s">
        <v>1907</v>
      </c>
      <c r="G576" s="69" t="s">
        <v>1908</v>
      </c>
      <c r="H576" s="69">
        <v>32.363999999999997</v>
      </c>
      <c r="I576" s="69">
        <v>-64.678700000000006</v>
      </c>
      <c r="J576" s="69">
        <v>12</v>
      </c>
      <c r="K576" s="69">
        <v>-4</v>
      </c>
      <c r="L576" s="69">
        <f>COUNTIFS(Aéroports!$C$2:$C$5193,Aéroports!$C576,Aéroports!$D$2:$D$5193,Aéroports!$D576)</f>
        <v>1</v>
      </c>
      <c r="M576" s="69" t="str">
        <f>IF(AND(Formulaire!$H$15=Aéroports!$E576,--ISNUMBER(IFERROR(SEARCH(Formulaire!$H$16,$C576,1),""))=1),MAX(M$1:M575)+1,"")</f>
        <v/>
      </c>
      <c r="N576" s="69" t="str">
        <f>IF(AND(Formulaire!$H$21=Aéroports!$E576,--ISNUMBER(IFERROR(SEARCH(Formulaire!$H$22,$C576,1),""))=1),MAX(N$1:N575)+1,"")</f>
        <v/>
      </c>
      <c r="O576" s="69" t="str">
        <f>IF(AND(Formulaire!$H$27=Aéroports!$E576,--ISNUMBER(IFERROR(SEARCH(Formulaire!$H$28,$C576,1),""))=1),MAX(O$1:O575)+1,"")</f>
        <v/>
      </c>
      <c r="Q576" s="91" t="str">
        <f>IFERROR(INDEX($C$2:$C$5193,MATCH(ROWS(M$2:M576),M$2:M$5193,0)),"")</f>
        <v/>
      </c>
      <c r="R576" s="70" t="str">
        <f>IFERROR(INDEX($C$2:$C$5193,MATCH(ROWS(N$2:N576),N$2:N$5193,0)),"")</f>
        <v/>
      </c>
      <c r="S576" s="92" t="str">
        <f>IFERROR(INDEX($C$2:$C$5193,MATCH(ROWS(O$2:O576),O$2:O$5193,0)),"")</f>
        <v/>
      </c>
    </row>
    <row r="577" spans="1:19" x14ac:dyDescent="0.25">
      <c r="A577" s="68">
        <v>11644</v>
      </c>
      <c r="B577" s="68" t="s">
        <v>1909</v>
      </c>
      <c r="C577" s="68" t="s">
        <v>1910</v>
      </c>
      <c r="D577" s="68" t="s">
        <v>1911</v>
      </c>
      <c r="E577" s="68" t="s">
        <v>22365</v>
      </c>
      <c r="F577" s="68" t="s">
        <v>1912</v>
      </c>
      <c r="G577" s="68" t="s">
        <v>1913</v>
      </c>
      <c r="H577" s="68">
        <v>26.88456</v>
      </c>
      <c r="I577" s="68">
        <v>90.464119999999994</v>
      </c>
      <c r="J577" s="68">
        <v>980</v>
      </c>
      <c r="K577" s="68">
        <v>6</v>
      </c>
      <c r="L577" s="68">
        <f>COUNTIFS(Aéroports!$C$2:$C$5193,Aéroports!$C577,Aéroports!$D$2:$D$5193,Aéroports!$D577)</f>
        <v>1</v>
      </c>
      <c r="M577" s="68" t="str">
        <f>IF(AND(Formulaire!$H$15=Aéroports!$E577,--ISNUMBER(IFERROR(SEARCH(Formulaire!$H$16,$C577,1),""))=1),MAX(M$1:M576)+1,"")</f>
        <v/>
      </c>
      <c r="N577" s="68" t="str">
        <f>IF(AND(Formulaire!$H$21=Aéroports!$E577,--ISNUMBER(IFERROR(SEARCH(Formulaire!$H$22,$C577,1),""))=1),MAX(N$1:N576)+1,"")</f>
        <v/>
      </c>
      <c r="O577" s="68" t="str">
        <f>IF(AND(Formulaire!$H$27=Aéroports!$E577,--ISNUMBER(IFERROR(SEARCH(Formulaire!$H$28,$C577,1),""))=1),MAX(O$1:O576)+1,"")</f>
        <v/>
      </c>
      <c r="Q577" s="91" t="str">
        <f>IFERROR(INDEX($C$2:$C$5193,MATCH(ROWS(M$2:M577),M$2:M$5193,0)),"")</f>
        <v/>
      </c>
      <c r="R577" s="70" t="str">
        <f>IFERROR(INDEX($C$2:$C$5193,MATCH(ROWS(N$2:N577),N$2:N$5193,0)),"")</f>
        <v/>
      </c>
      <c r="S577" s="92" t="str">
        <f>IFERROR(INDEX($C$2:$C$5193,MATCH(ROWS(O$2:O577),O$2:O$5193,0)),"")</f>
        <v/>
      </c>
    </row>
    <row r="578" spans="1:19" x14ac:dyDescent="0.25">
      <c r="A578" s="69">
        <v>11389</v>
      </c>
      <c r="B578" s="69" t="s">
        <v>1914</v>
      </c>
      <c r="C578" s="69" t="s">
        <v>1915</v>
      </c>
      <c r="D578" s="69" t="s">
        <v>1911</v>
      </c>
      <c r="E578" s="69" t="s">
        <v>22365</v>
      </c>
      <c r="F578" s="69" t="s">
        <v>1916</v>
      </c>
      <c r="G578" s="69" t="s">
        <v>1917</v>
      </c>
      <c r="H578" s="69">
        <v>27.562200000000001</v>
      </c>
      <c r="I578" s="69">
        <v>90.747100000000003</v>
      </c>
      <c r="J578" s="69">
        <v>8485</v>
      </c>
      <c r="K578" s="69">
        <v>6</v>
      </c>
      <c r="L578" s="69">
        <f>COUNTIFS(Aéroports!$C$2:$C$5193,Aéroports!$C578,Aéroports!$D$2:$D$5193,Aéroports!$D578)</f>
        <v>1</v>
      </c>
      <c r="M578" s="69" t="str">
        <f>IF(AND(Formulaire!$H$15=Aéroports!$E578,--ISNUMBER(IFERROR(SEARCH(Formulaire!$H$16,$C578,1),""))=1),MAX(M$1:M577)+1,"")</f>
        <v/>
      </c>
      <c r="N578" s="69" t="str">
        <f>IF(AND(Formulaire!$H$21=Aéroports!$E578,--ISNUMBER(IFERROR(SEARCH(Formulaire!$H$22,$C578,1),""))=1),MAX(N$1:N577)+1,"")</f>
        <v/>
      </c>
      <c r="O578" s="69" t="str">
        <f>IF(AND(Formulaire!$H$27=Aéroports!$E578,--ISNUMBER(IFERROR(SEARCH(Formulaire!$H$28,$C578,1),""))=1),MAX(O$1:O577)+1,"")</f>
        <v/>
      </c>
      <c r="Q578" s="91" t="str">
        <f>IFERROR(INDEX($C$2:$C$5193,MATCH(ROWS(M$2:M578),M$2:M$5193,0)),"")</f>
        <v/>
      </c>
      <c r="R578" s="70" t="str">
        <f>IFERROR(INDEX($C$2:$C$5193,MATCH(ROWS(N$2:N578),N$2:N$5193,0)),"")</f>
        <v/>
      </c>
      <c r="S578" s="92" t="str">
        <f>IFERROR(INDEX($C$2:$C$5193,MATCH(ROWS(O$2:O578),O$2:O$5193,0)),"")</f>
        <v/>
      </c>
    </row>
    <row r="579" spans="1:19" x14ac:dyDescent="0.25">
      <c r="A579" s="68">
        <v>3155</v>
      </c>
      <c r="B579" s="68" t="s">
        <v>1918</v>
      </c>
      <c r="C579" s="68" t="s">
        <v>1919</v>
      </c>
      <c r="D579" s="68" t="s">
        <v>1911</v>
      </c>
      <c r="E579" s="68" t="s">
        <v>22365</v>
      </c>
      <c r="F579" s="68" t="s">
        <v>1920</v>
      </c>
      <c r="G579" s="68" t="s">
        <v>1921</v>
      </c>
      <c r="H579" s="68">
        <v>27.403199999999998</v>
      </c>
      <c r="I579" s="68">
        <v>89.424599999999998</v>
      </c>
      <c r="J579" s="68">
        <v>7332</v>
      </c>
      <c r="K579" s="68">
        <v>6</v>
      </c>
      <c r="L579" s="68">
        <f>COUNTIFS(Aéroports!$C$2:$C$5193,Aéroports!$C579,Aéroports!$D$2:$D$5193,Aéroports!$D579)</f>
        <v>1</v>
      </c>
      <c r="M579" s="68" t="str">
        <f>IF(AND(Formulaire!$H$15=Aéroports!$E579,--ISNUMBER(IFERROR(SEARCH(Formulaire!$H$16,$C579,1),""))=1),MAX(M$1:M578)+1,"")</f>
        <v/>
      </c>
      <c r="N579" s="68" t="str">
        <f>IF(AND(Formulaire!$H$21=Aéroports!$E579,--ISNUMBER(IFERROR(SEARCH(Formulaire!$H$22,$C579,1),""))=1),MAX(N$1:N578)+1,"")</f>
        <v/>
      </c>
      <c r="O579" s="68" t="str">
        <f>IF(AND(Formulaire!$H$27=Aéroports!$E579,--ISNUMBER(IFERROR(SEARCH(Formulaire!$H$28,$C579,1),""))=1),MAX(O$1:O578)+1,"")</f>
        <v/>
      </c>
      <c r="Q579" s="91" t="str">
        <f>IFERROR(INDEX($C$2:$C$5193,MATCH(ROWS(M$2:M579),M$2:M$5193,0)),"")</f>
        <v/>
      </c>
      <c r="R579" s="70" t="str">
        <f>IFERROR(INDEX($C$2:$C$5193,MATCH(ROWS(N$2:N579),N$2:N$5193,0)),"")</f>
        <v/>
      </c>
      <c r="S579" s="92" t="str">
        <f>IFERROR(INDEX($C$2:$C$5193,MATCH(ROWS(O$2:O579),O$2:O$5193,0)),"")</f>
        <v/>
      </c>
    </row>
    <row r="580" spans="1:19" x14ac:dyDescent="0.25">
      <c r="A580" s="69">
        <v>3209</v>
      </c>
      <c r="B580" s="69" t="s">
        <v>2846</v>
      </c>
      <c r="C580" s="69" t="s">
        <v>2842</v>
      </c>
      <c r="D580" s="69" t="s">
        <v>2843</v>
      </c>
      <c r="E580" s="69" t="s">
        <v>22370</v>
      </c>
      <c r="F580" s="69" t="s">
        <v>2847</v>
      </c>
      <c r="G580" s="69" t="s">
        <v>2848</v>
      </c>
      <c r="H580" s="69">
        <v>21.178799999999999</v>
      </c>
      <c r="I580" s="69">
        <v>94.930199999999999</v>
      </c>
      <c r="J580" s="69">
        <v>312</v>
      </c>
      <c r="K580" s="69">
        <v>6.5</v>
      </c>
      <c r="L580" s="69">
        <f>COUNTIFS(Aéroports!$C$2:$C$5193,Aéroports!$C580,Aéroports!$D$2:$D$5193,Aéroports!$D580)</f>
        <v>1</v>
      </c>
      <c r="M580" s="69" t="str">
        <f>IF(AND(Formulaire!$H$15=Aéroports!$E580,--ISNUMBER(IFERROR(SEARCH(Formulaire!$H$16,$C580,1),""))=1),MAX(M$1:M579)+1,"")</f>
        <v/>
      </c>
      <c r="N580" s="69" t="str">
        <f>IF(AND(Formulaire!$H$21=Aéroports!$E580,--ISNUMBER(IFERROR(SEARCH(Formulaire!$H$22,$C580,1),""))=1),MAX(N$1:N579)+1,"")</f>
        <v/>
      </c>
      <c r="O580" s="69" t="str">
        <f>IF(AND(Formulaire!$H$27=Aéroports!$E580,--ISNUMBER(IFERROR(SEARCH(Formulaire!$H$28,$C580,1),""))=1),MAX(O$1:O579)+1,"")</f>
        <v/>
      </c>
      <c r="Q580" s="91" t="str">
        <f>IFERROR(INDEX($C$2:$C$5193,MATCH(ROWS(M$2:M580),M$2:M$5193,0)),"")</f>
        <v/>
      </c>
      <c r="R580" s="70" t="str">
        <f>IFERROR(INDEX($C$2:$C$5193,MATCH(ROWS(N$2:N580),N$2:N$5193,0)),"")</f>
        <v/>
      </c>
      <c r="S580" s="92" t="str">
        <f>IFERROR(INDEX($C$2:$C$5193,MATCH(ROWS(O$2:O580),O$2:O$5193,0)),"")</f>
        <v/>
      </c>
    </row>
    <row r="581" spans="1:19" x14ac:dyDescent="0.25">
      <c r="A581" s="68">
        <v>6196</v>
      </c>
      <c r="B581" s="68" t="s">
        <v>2849</v>
      </c>
      <c r="C581" s="68" t="s">
        <v>2850</v>
      </c>
      <c r="D581" s="68" t="s">
        <v>2843</v>
      </c>
      <c r="E581" s="68" t="s">
        <v>22370</v>
      </c>
      <c r="F581" s="68" t="s">
        <v>2851</v>
      </c>
      <c r="G581" s="68" t="s">
        <v>2852</v>
      </c>
      <c r="H581" s="68">
        <v>24.268999999999998</v>
      </c>
      <c r="I581" s="68">
        <v>97.246200000000002</v>
      </c>
      <c r="J581" s="68">
        <v>370</v>
      </c>
      <c r="K581" s="68">
        <v>6.5</v>
      </c>
      <c r="L581" s="68">
        <f>COUNTIFS(Aéroports!$C$2:$C$5193,Aéroports!$C581,Aéroports!$D$2:$D$5193,Aéroports!$D581)</f>
        <v>1</v>
      </c>
      <c r="M581" s="68" t="str">
        <f>IF(AND(Formulaire!$H$15=Aéroports!$E581,--ISNUMBER(IFERROR(SEARCH(Formulaire!$H$16,$C581,1),""))=1),MAX(M$1:M580)+1,"")</f>
        <v/>
      </c>
      <c r="N581" s="68" t="str">
        <f>IF(AND(Formulaire!$H$21=Aéroports!$E581,--ISNUMBER(IFERROR(SEARCH(Formulaire!$H$22,$C581,1),""))=1),MAX(N$1:N580)+1,"")</f>
        <v/>
      </c>
      <c r="O581" s="68" t="str">
        <f>IF(AND(Formulaire!$H$27=Aéroports!$E581,--ISNUMBER(IFERROR(SEARCH(Formulaire!$H$28,$C581,1),""))=1),MAX(O$1:O580)+1,"")</f>
        <v/>
      </c>
      <c r="Q581" s="91" t="str">
        <f>IFERROR(INDEX($C$2:$C$5193,MATCH(ROWS(M$2:M581),M$2:M$5193,0)),"")</f>
        <v/>
      </c>
      <c r="R581" s="70" t="str">
        <f>IFERROR(INDEX($C$2:$C$5193,MATCH(ROWS(N$2:N581),N$2:N$5193,0)),"")</f>
        <v/>
      </c>
      <c r="S581" s="92" t="str">
        <f>IFERROR(INDEX($C$2:$C$5193,MATCH(ROWS(O$2:O581),O$2:O$5193,0)),"")</f>
        <v/>
      </c>
    </row>
    <row r="582" spans="1:19" x14ac:dyDescent="0.25">
      <c r="A582" s="69">
        <v>6197</v>
      </c>
      <c r="B582" s="69" t="s">
        <v>2853</v>
      </c>
      <c r="C582" s="69" t="s">
        <v>2854</v>
      </c>
      <c r="D582" s="69" t="s">
        <v>2843</v>
      </c>
      <c r="E582" s="69" t="s">
        <v>22370</v>
      </c>
      <c r="F582" s="69" t="s">
        <v>2855</v>
      </c>
      <c r="G582" s="69" t="s">
        <v>2856</v>
      </c>
      <c r="H582" s="69">
        <v>14.103899999999999</v>
      </c>
      <c r="I582" s="69">
        <v>98.203599999999994</v>
      </c>
      <c r="J582" s="69">
        <v>84</v>
      </c>
      <c r="K582" s="69">
        <v>6.5</v>
      </c>
      <c r="L582" s="69">
        <f>COUNTIFS(Aéroports!$C$2:$C$5193,Aéroports!$C582,Aéroports!$D$2:$D$5193,Aéroports!$D582)</f>
        <v>1</v>
      </c>
      <c r="M582" s="69" t="str">
        <f>IF(AND(Formulaire!$H$15=Aéroports!$E582,--ISNUMBER(IFERROR(SEARCH(Formulaire!$H$16,$C582,1),""))=1),MAX(M$1:M581)+1,"")</f>
        <v/>
      </c>
      <c r="N582" s="69" t="str">
        <f>IF(AND(Formulaire!$H$21=Aéroports!$E582,--ISNUMBER(IFERROR(SEARCH(Formulaire!$H$22,$C582,1),""))=1),MAX(N$1:N581)+1,"")</f>
        <v/>
      </c>
      <c r="O582" s="69" t="str">
        <f>IF(AND(Formulaire!$H$27=Aéroports!$E582,--ISNUMBER(IFERROR(SEARCH(Formulaire!$H$28,$C582,1),""))=1),MAX(O$1:O581)+1,"")</f>
        <v/>
      </c>
      <c r="Q582" s="91" t="str">
        <f>IFERROR(INDEX($C$2:$C$5193,MATCH(ROWS(M$2:M582),M$2:M$5193,0)),"")</f>
        <v/>
      </c>
      <c r="R582" s="70" t="str">
        <f>IFERROR(INDEX($C$2:$C$5193,MATCH(ROWS(N$2:N582),N$2:N$5193,0)),"")</f>
        <v/>
      </c>
      <c r="S582" s="92" t="str">
        <f>IFERROR(INDEX($C$2:$C$5193,MATCH(ROWS(O$2:O582),O$2:O$5193,0)),"")</f>
        <v/>
      </c>
    </row>
    <row r="583" spans="1:19" x14ac:dyDescent="0.25">
      <c r="A583" s="68">
        <v>3213</v>
      </c>
      <c r="B583" s="68" t="s">
        <v>2857</v>
      </c>
      <c r="C583" s="68" t="s">
        <v>2858</v>
      </c>
      <c r="D583" s="68" t="s">
        <v>2843</v>
      </c>
      <c r="E583" s="68" t="s">
        <v>22370</v>
      </c>
      <c r="F583" s="68" t="s">
        <v>2859</v>
      </c>
      <c r="G583" s="68" t="s">
        <v>2860</v>
      </c>
      <c r="H583" s="68">
        <v>20.747</v>
      </c>
      <c r="I583" s="68">
        <v>96.792000000000002</v>
      </c>
      <c r="J583" s="68">
        <v>3858</v>
      </c>
      <c r="K583" s="68">
        <v>6.5</v>
      </c>
      <c r="L583" s="68">
        <f>COUNTIFS(Aéroports!$C$2:$C$5193,Aéroports!$C583,Aéroports!$D$2:$D$5193,Aéroports!$D583)</f>
        <v>1</v>
      </c>
      <c r="M583" s="68" t="str">
        <f>IF(AND(Formulaire!$H$15=Aéroports!$E583,--ISNUMBER(IFERROR(SEARCH(Formulaire!$H$16,$C583,1),""))=1),MAX(M$1:M582)+1,"")</f>
        <v/>
      </c>
      <c r="N583" s="68" t="str">
        <f>IF(AND(Formulaire!$H$21=Aéroports!$E583,--ISNUMBER(IFERROR(SEARCH(Formulaire!$H$22,$C583,1),""))=1),MAX(N$1:N582)+1,"")</f>
        <v/>
      </c>
      <c r="O583" s="68" t="str">
        <f>IF(AND(Formulaire!$H$27=Aéroports!$E583,--ISNUMBER(IFERROR(SEARCH(Formulaire!$H$28,$C583,1),""))=1),MAX(O$1:O582)+1,"")</f>
        <v/>
      </c>
      <c r="Q583" s="91" t="str">
        <f>IFERROR(INDEX($C$2:$C$5193,MATCH(ROWS(M$2:M583),M$2:M$5193,0)),"")</f>
        <v/>
      </c>
      <c r="R583" s="70" t="str">
        <f>IFERROR(INDEX($C$2:$C$5193,MATCH(ROWS(N$2:N583),N$2:N$5193,0)),"")</f>
        <v/>
      </c>
      <c r="S583" s="92" t="str">
        <f>IFERROR(INDEX($C$2:$C$5193,MATCH(ROWS(O$2:O583),O$2:O$5193,0)),"")</f>
        <v/>
      </c>
    </row>
    <row r="584" spans="1:19" x14ac:dyDescent="0.25">
      <c r="A584" s="69">
        <v>6198</v>
      </c>
      <c r="B584" s="69" t="s">
        <v>2861</v>
      </c>
      <c r="C584" s="69" t="s">
        <v>2862</v>
      </c>
      <c r="D584" s="69" t="s">
        <v>2843</v>
      </c>
      <c r="E584" s="69" t="s">
        <v>22370</v>
      </c>
      <c r="F584" s="69" t="s">
        <v>2863</v>
      </c>
      <c r="G584" s="69" t="s">
        <v>2864</v>
      </c>
      <c r="H584" s="69">
        <v>10.049300000000001</v>
      </c>
      <c r="I584" s="69">
        <v>98.537999999999997</v>
      </c>
      <c r="J584" s="69">
        <v>180</v>
      </c>
      <c r="K584" s="69">
        <v>6.5</v>
      </c>
      <c r="L584" s="69">
        <f>COUNTIFS(Aéroports!$C$2:$C$5193,Aéroports!$C584,Aéroports!$D$2:$D$5193,Aéroports!$D584)</f>
        <v>1</v>
      </c>
      <c r="M584" s="69" t="str">
        <f>IF(AND(Formulaire!$H$15=Aéroports!$E584,--ISNUMBER(IFERROR(SEARCH(Formulaire!$H$16,$C584,1),""))=1),MAX(M$1:M583)+1,"")</f>
        <v/>
      </c>
      <c r="N584" s="69" t="str">
        <f>IF(AND(Formulaire!$H$21=Aéroports!$E584,--ISNUMBER(IFERROR(SEARCH(Formulaire!$H$22,$C584,1),""))=1),MAX(N$1:N583)+1,"")</f>
        <v/>
      </c>
      <c r="O584" s="69" t="str">
        <f>IF(AND(Formulaire!$H$27=Aéroports!$E584,--ISNUMBER(IFERROR(SEARCH(Formulaire!$H$28,$C584,1),""))=1),MAX(O$1:O583)+1,"")</f>
        <v/>
      </c>
      <c r="Q584" s="91" t="str">
        <f>IFERROR(INDEX($C$2:$C$5193,MATCH(ROWS(M$2:M584),M$2:M$5193,0)),"")</f>
        <v/>
      </c>
      <c r="R584" s="70" t="str">
        <f>IFERROR(INDEX($C$2:$C$5193,MATCH(ROWS(N$2:N584),N$2:N$5193,0)),"")</f>
        <v/>
      </c>
      <c r="S584" s="92" t="str">
        <f>IFERROR(INDEX($C$2:$C$5193,MATCH(ROWS(O$2:O584),O$2:O$5193,0)),"")</f>
        <v/>
      </c>
    </row>
    <row r="585" spans="1:19" x14ac:dyDescent="0.25">
      <c r="A585" s="68">
        <v>3215</v>
      </c>
      <c r="B585" s="68" t="s">
        <v>2865</v>
      </c>
      <c r="C585" s="68" t="s">
        <v>2866</v>
      </c>
      <c r="D585" s="68" t="s">
        <v>2843</v>
      </c>
      <c r="E585" s="68" t="s">
        <v>22370</v>
      </c>
      <c r="F585" s="68" t="s">
        <v>2867</v>
      </c>
      <c r="G585" s="68" t="s">
        <v>2868</v>
      </c>
      <c r="H585" s="68">
        <v>21.301600000000001</v>
      </c>
      <c r="I585" s="68">
        <v>99.635999999999996</v>
      </c>
      <c r="J585" s="68">
        <v>2798</v>
      </c>
      <c r="K585" s="68">
        <v>6.5</v>
      </c>
      <c r="L585" s="68">
        <f>COUNTIFS(Aéroports!$C$2:$C$5193,Aéroports!$C585,Aéroports!$D$2:$D$5193,Aéroports!$D585)</f>
        <v>1</v>
      </c>
      <c r="M585" s="68" t="str">
        <f>IF(AND(Formulaire!$H$15=Aéroports!$E585,--ISNUMBER(IFERROR(SEARCH(Formulaire!$H$16,$C585,1),""))=1),MAX(M$1:M584)+1,"")</f>
        <v/>
      </c>
      <c r="N585" s="68" t="str">
        <f>IF(AND(Formulaire!$H$21=Aéroports!$E585,--ISNUMBER(IFERROR(SEARCH(Formulaire!$H$22,$C585,1),""))=1),MAX(N$1:N584)+1,"")</f>
        <v/>
      </c>
      <c r="O585" s="68" t="str">
        <f>IF(AND(Formulaire!$H$27=Aéroports!$E585,--ISNUMBER(IFERROR(SEARCH(Formulaire!$H$28,$C585,1),""))=1),MAX(O$1:O584)+1,"")</f>
        <v/>
      </c>
      <c r="Q585" s="91" t="str">
        <f>IFERROR(INDEX($C$2:$C$5193,MATCH(ROWS(M$2:M585),M$2:M$5193,0)),"")</f>
        <v/>
      </c>
      <c r="R585" s="70" t="str">
        <f>IFERROR(INDEX($C$2:$C$5193,MATCH(ROWS(N$2:N585),N$2:N$5193,0)),"")</f>
        <v/>
      </c>
      <c r="S585" s="92" t="str">
        <f>IFERROR(INDEX($C$2:$C$5193,MATCH(ROWS(O$2:O585),O$2:O$5193,0)),"")</f>
        <v/>
      </c>
    </row>
    <row r="586" spans="1:19" x14ac:dyDescent="0.25">
      <c r="A586" s="69">
        <v>4152</v>
      </c>
      <c r="B586" s="69" t="s">
        <v>2869</v>
      </c>
      <c r="C586" s="69" t="s">
        <v>2870</v>
      </c>
      <c r="D586" s="69" t="s">
        <v>2843</v>
      </c>
      <c r="E586" s="69" t="s">
        <v>22370</v>
      </c>
      <c r="F586" s="69" t="s">
        <v>2871</v>
      </c>
      <c r="G586" s="69" t="s">
        <v>2872</v>
      </c>
      <c r="H586" s="69">
        <v>25.988299999999999</v>
      </c>
      <c r="I586" s="69">
        <v>95.674400000000006</v>
      </c>
      <c r="J586" s="69">
        <v>6000</v>
      </c>
      <c r="K586" s="69">
        <v>6.5</v>
      </c>
      <c r="L586" s="69">
        <f>COUNTIFS(Aéroports!$C$2:$C$5193,Aéroports!$C586,Aéroports!$D$2:$D$5193,Aéroports!$D586)</f>
        <v>1</v>
      </c>
      <c r="M586" s="69" t="str">
        <f>IF(AND(Formulaire!$H$15=Aéroports!$E586,--ISNUMBER(IFERROR(SEARCH(Formulaire!$H$16,$C586,1),""))=1),MAX(M$1:M585)+1,"")</f>
        <v/>
      </c>
      <c r="N586" s="69" t="str">
        <f>IF(AND(Formulaire!$H$21=Aéroports!$E586,--ISNUMBER(IFERROR(SEARCH(Formulaire!$H$22,$C586,1),""))=1),MAX(N$1:N585)+1,"")</f>
        <v/>
      </c>
      <c r="O586" s="69" t="str">
        <f>IF(AND(Formulaire!$H$27=Aéroports!$E586,--ISNUMBER(IFERROR(SEARCH(Formulaire!$H$28,$C586,1),""))=1),MAX(O$1:O585)+1,"")</f>
        <v/>
      </c>
      <c r="Q586" s="91" t="str">
        <f>IFERROR(INDEX($C$2:$C$5193,MATCH(ROWS(M$2:M586),M$2:M$5193,0)),"")</f>
        <v/>
      </c>
      <c r="R586" s="70" t="str">
        <f>IFERROR(INDEX($C$2:$C$5193,MATCH(ROWS(N$2:N586),N$2:N$5193,0)),"")</f>
        <v/>
      </c>
      <c r="S586" s="92" t="str">
        <f>IFERROR(INDEX($C$2:$C$5193,MATCH(ROWS(O$2:O586),O$2:O$5193,0)),"")</f>
        <v/>
      </c>
    </row>
    <row r="587" spans="1:19" x14ac:dyDescent="0.25">
      <c r="A587" s="68">
        <v>3217</v>
      </c>
      <c r="B587" s="68" t="s">
        <v>2873</v>
      </c>
      <c r="C587" s="68" t="s">
        <v>2874</v>
      </c>
      <c r="D587" s="68" t="s">
        <v>2843</v>
      </c>
      <c r="E587" s="68" t="s">
        <v>22370</v>
      </c>
      <c r="F587" s="68" t="s">
        <v>2875</v>
      </c>
      <c r="G587" s="68" t="s">
        <v>2876</v>
      </c>
      <c r="H587" s="68">
        <v>19.426400000000001</v>
      </c>
      <c r="I587" s="68">
        <v>93.534800000000004</v>
      </c>
      <c r="J587" s="68">
        <v>20</v>
      </c>
      <c r="K587" s="68">
        <v>6.5</v>
      </c>
      <c r="L587" s="68">
        <f>COUNTIFS(Aéroports!$C$2:$C$5193,Aéroports!$C587,Aéroports!$D$2:$D$5193,Aéroports!$D587)</f>
        <v>1</v>
      </c>
      <c r="M587" s="68" t="str">
        <f>IF(AND(Formulaire!$H$15=Aéroports!$E587,--ISNUMBER(IFERROR(SEARCH(Formulaire!$H$16,$C587,1),""))=1),MAX(M$1:M586)+1,"")</f>
        <v/>
      </c>
      <c r="N587" s="68" t="str">
        <f>IF(AND(Formulaire!$H$21=Aéroports!$E587,--ISNUMBER(IFERROR(SEARCH(Formulaire!$H$22,$C587,1),""))=1),MAX(N$1:N586)+1,"")</f>
        <v/>
      </c>
      <c r="O587" s="68" t="str">
        <f>IF(AND(Formulaire!$H$27=Aéroports!$E587,--ISNUMBER(IFERROR(SEARCH(Formulaire!$H$28,$C587,1),""))=1),MAX(O$1:O586)+1,"")</f>
        <v/>
      </c>
      <c r="Q587" s="91" t="str">
        <f>IFERROR(INDEX($C$2:$C$5193,MATCH(ROWS(M$2:M587),M$2:M$5193,0)),"")</f>
        <v/>
      </c>
      <c r="R587" s="70" t="str">
        <f>IFERROR(INDEX($C$2:$C$5193,MATCH(ROWS(N$2:N587),N$2:N$5193,0)),"")</f>
        <v/>
      </c>
      <c r="S587" s="92" t="str">
        <f>IFERROR(INDEX($C$2:$C$5193,MATCH(ROWS(O$2:O587),O$2:O$5193,0)),"")</f>
        <v/>
      </c>
    </row>
    <row r="588" spans="1:19" x14ac:dyDescent="0.25">
      <c r="A588" s="69">
        <v>3220</v>
      </c>
      <c r="B588" s="69" t="s">
        <v>2877</v>
      </c>
      <c r="C588" s="69" t="s">
        <v>2878</v>
      </c>
      <c r="D588" s="69" t="s">
        <v>2843</v>
      </c>
      <c r="E588" s="69" t="s">
        <v>22370</v>
      </c>
      <c r="F588" s="69" t="s">
        <v>2879</v>
      </c>
      <c r="G588" s="69" t="s">
        <v>2880</v>
      </c>
      <c r="H588" s="69">
        <v>22.977900000000002</v>
      </c>
      <c r="I588" s="69">
        <v>97.752200000000002</v>
      </c>
      <c r="J588" s="69">
        <v>2450</v>
      </c>
      <c r="K588" s="69">
        <v>6.5</v>
      </c>
      <c r="L588" s="69">
        <f>COUNTIFS(Aéroports!$C$2:$C$5193,Aéroports!$C588,Aéroports!$D$2:$D$5193,Aéroports!$D588)</f>
        <v>1</v>
      </c>
      <c r="M588" s="69" t="str">
        <f>IF(AND(Formulaire!$H$15=Aéroports!$E588,--ISNUMBER(IFERROR(SEARCH(Formulaire!$H$16,$C588,1),""))=1),MAX(M$1:M587)+1,"")</f>
        <v/>
      </c>
      <c r="N588" s="69" t="str">
        <f>IF(AND(Formulaire!$H$21=Aéroports!$E588,--ISNUMBER(IFERROR(SEARCH(Formulaire!$H$22,$C588,1),""))=1),MAX(N$1:N587)+1,"")</f>
        <v/>
      </c>
      <c r="O588" s="69" t="str">
        <f>IF(AND(Formulaire!$H$27=Aéroports!$E588,--ISNUMBER(IFERROR(SEARCH(Formulaire!$H$28,$C588,1),""))=1),MAX(O$1:O587)+1,"")</f>
        <v/>
      </c>
      <c r="Q588" s="91" t="str">
        <f>IFERROR(INDEX($C$2:$C$5193,MATCH(ROWS(M$2:M588),M$2:M$5193,0)),"")</f>
        <v/>
      </c>
      <c r="R588" s="70" t="str">
        <f>IFERROR(INDEX($C$2:$C$5193,MATCH(ROWS(N$2:N588),N$2:N$5193,0)),"")</f>
        <v/>
      </c>
      <c r="S588" s="92" t="str">
        <f>IFERROR(INDEX($C$2:$C$5193,MATCH(ROWS(O$2:O588),O$2:O$5193,0)),"")</f>
        <v/>
      </c>
    </row>
    <row r="589" spans="1:19" x14ac:dyDescent="0.25">
      <c r="A589" s="68">
        <v>6199</v>
      </c>
      <c r="B589" s="68" t="s">
        <v>2881</v>
      </c>
      <c r="C589" s="68" t="s">
        <v>2882</v>
      </c>
      <c r="D589" s="68" t="s">
        <v>2843</v>
      </c>
      <c r="E589" s="68" t="s">
        <v>22370</v>
      </c>
      <c r="F589" s="68" t="s">
        <v>2883</v>
      </c>
      <c r="G589" s="68" t="s">
        <v>2884</v>
      </c>
      <c r="H589" s="68">
        <v>19.691500000000001</v>
      </c>
      <c r="I589" s="68">
        <v>97.214799999999997</v>
      </c>
      <c r="J589" s="68">
        <v>2940</v>
      </c>
      <c r="K589" s="68">
        <v>6.5</v>
      </c>
      <c r="L589" s="68">
        <f>COUNTIFS(Aéroports!$C$2:$C$5193,Aéroports!$C589,Aéroports!$D$2:$D$5193,Aéroports!$D589)</f>
        <v>1</v>
      </c>
      <c r="M589" s="68" t="str">
        <f>IF(AND(Formulaire!$H$15=Aéroports!$E589,--ISNUMBER(IFERROR(SEARCH(Formulaire!$H$16,$C589,1),""))=1),MAX(M$1:M588)+1,"")</f>
        <v/>
      </c>
      <c r="N589" s="68" t="str">
        <f>IF(AND(Formulaire!$H$21=Aéroports!$E589,--ISNUMBER(IFERROR(SEARCH(Formulaire!$H$22,$C589,1),""))=1),MAX(N$1:N588)+1,"")</f>
        <v/>
      </c>
      <c r="O589" s="68" t="str">
        <f>IF(AND(Formulaire!$H$27=Aéroports!$E589,--ISNUMBER(IFERROR(SEARCH(Formulaire!$H$28,$C589,1),""))=1),MAX(O$1:O588)+1,"")</f>
        <v/>
      </c>
      <c r="Q589" s="91" t="str">
        <f>IFERROR(INDEX($C$2:$C$5193,MATCH(ROWS(M$2:M589),M$2:M$5193,0)),"")</f>
        <v/>
      </c>
      <c r="R589" s="70" t="str">
        <f>IFERROR(INDEX($C$2:$C$5193,MATCH(ROWS(N$2:N589),N$2:N$5193,0)),"")</f>
        <v/>
      </c>
      <c r="S589" s="92" t="str">
        <f>IFERROR(INDEX($C$2:$C$5193,MATCH(ROWS(O$2:O589),O$2:O$5193,0)),"")</f>
        <v/>
      </c>
    </row>
    <row r="590" spans="1:19" x14ac:dyDescent="0.25">
      <c r="A590" s="69">
        <v>4151</v>
      </c>
      <c r="B590" s="69" t="s">
        <v>2885</v>
      </c>
      <c r="C590" s="69" t="s">
        <v>2886</v>
      </c>
      <c r="D590" s="69" t="s">
        <v>2843</v>
      </c>
      <c r="E590" s="69" t="s">
        <v>22370</v>
      </c>
      <c r="F590" s="69" t="s">
        <v>2887</v>
      </c>
      <c r="G590" s="69" t="s">
        <v>2888</v>
      </c>
      <c r="H590" s="69">
        <v>20.165600000000001</v>
      </c>
      <c r="I590" s="69">
        <v>94.941400000000002</v>
      </c>
      <c r="J590" s="69">
        <v>279</v>
      </c>
      <c r="K590" s="69">
        <v>6.5</v>
      </c>
      <c r="L590" s="69">
        <f>COUNTIFS(Aéroports!$C$2:$C$5193,Aéroports!$C590,Aéroports!$D$2:$D$5193,Aéroports!$D590)</f>
        <v>1</v>
      </c>
      <c r="M590" s="69" t="str">
        <f>IF(AND(Formulaire!$H$15=Aéroports!$E590,--ISNUMBER(IFERROR(SEARCH(Formulaire!$H$16,$C590,1),""))=1),MAX(M$1:M589)+1,"")</f>
        <v/>
      </c>
      <c r="N590" s="69" t="str">
        <f>IF(AND(Formulaire!$H$21=Aéroports!$E590,--ISNUMBER(IFERROR(SEARCH(Formulaire!$H$22,$C590,1),""))=1),MAX(N$1:N589)+1,"")</f>
        <v/>
      </c>
      <c r="O590" s="69" t="str">
        <f>IF(AND(Formulaire!$H$27=Aéroports!$E590,--ISNUMBER(IFERROR(SEARCH(Formulaire!$H$28,$C590,1),""))=1),MAX(O$1:O589)+1,"")</f>
        <v/>
      </c>
      <c r="Q590" s="91" t="str">
        <f>IFERROR(INDEX($C$2:$C$5193,MATCH(ROWS(M$2:M590),M$2:M$5193,0)),"")</f>
        <v/>
      </c>
      <c r="R590" s="70" t="str">
        <f>IFERROR(INDEX($C$2:$C$5193,MATCH(ROWS(N$2:N590),N$2:N$5193,0)),"")</f>
        <v/>
      </c>
      <c r="S590" s="92" t="str">
        <f>IFERROR(INDEX($C$2:$C$5193,MATCH(ROWS(O$2:O590),O$2:O$5193,0)),"")</f>
        <v/>
      </c>
    </row>
    <row r="591" spans="1:19" x14ac:dyDescent="0.25">
      <c r="A591" s="68">
        <v>3222</v>
      </c>
      <c r="B591" s="68" t="s">
        <v>2889</v>
      </c>
      <c r="C591" s="68" t="s">
        <v>2890</v>
      </c>
      <c r="D591" s="68" t="s">
        <v>2843</v>
      </c>
      <c r="E591" s="68" t="s">
        <v>22370</v>
      </c>
      <c r="F591" s="68" t="s">
        <v>2891</v>
      </c>
      <c r="G591" s="68" t="s">
        <v>2892</v>
      </c>
      <c r="H591" s="68">
        <v>21.702200000000001</v>
      </c>
      <c r="I591" s="68">
        <v>95.977900000000005</v>
      </c>
      <c r="J591" s="68">
        <v>300</v>
      </c>
      <c r="K591" s="68">
        <v>6.5</v>
      </c>
      <c r="L591" s="68">
        <f>COUNTIFS(Aéroports!$C$2:$C$5193,Aéroports!$C591,Aéroports!$D$2:$D$5193,Aéroports!$D591)</f>
        <v>1</v>
      </c>
      <c r="M591" s="68" t="str">
        <f>IF(AND(Formulaire!$H$15=Aéroports!$E591,--ISNUMBER(IFERROR(SEARCH(Formulaire!$H$16,$C591,1),""))=1),MAX(M$1:M590)+1,"")</f>
        <v/>
      </c>
      <c r="N591" s="68" t="str">
        <f>IF(AND(Formulaire!$H$21=Aéroports!$E591,--ISNUMBER(IFERROR(SEARCH(Formulaire!$H$22,$C591,1),""))=1),MAX(N$1:N590)+1,"")</f>
        <v/>
      </c>
      <c r="O591" s="68" t="str">
        <f>IF(AND(Formulaire!$H$27=Aéroports!$E591,--ISNUMBER(IFERROR(SEARCH(Formulaire!$H$28,$C591,1),""))=1),MAX(O$1:O590)+1,"")</f>
        <v/>
      </c>
      <c r="Q591" s="91" t="str">
        <f>IFERROR(INDEX($C$2:$C$5193,MATCH(ROWS(M$2:M591),M$2:M$5193,0)),"")</f>
        <v/>
      </c>
      <c r="R591" s="70" t="str">
        <f>IFERROR(INDEX($C$2:$C$5193,MATCH(ROWS(N$2:N591),N$2:N$5193,0)),"")</f>
        <v/>
      </c>
      <c r="S591" s="92" t="str">
        <f>IFERROR(INDEX($C$2:$C$5193,MATCH(ROWS(O$2:O591),O$2:O$5193,0)),"")</f>
        <v/>
      </c>
    </row>
    <row r="592" spans="1:19" x14ac:dyDescent="0.25">
      <c r="A592" s="69">
        <v>6200</v>
      </c>
      <c r="B592" s="69" t="s">
        <v>2893</v>
      </c>
      <c r="C592" s="69" t="s">
        <v>2894</v>
      </c>
      <c r="D592" s="69" t="s">
        <v>2843</v>
      </c>
      <c r="E592" s="69" t="s">
        <v>22370</v>
      </c>
      <c r="F592" s="69" t="s">
        <v>2895</v>
      </c>
      <c r="G592" s="69" t="s">
        <v>2896</v>
      </c>
      <c r="H592" s="69">
        <v>16.444700000000001</v>
      </c>
      <c r="I592" s="69">
        <v>97.660700000000006</v>
      </c>
      <c r="J592" s="69">
        <v>52</v>
      </c>
      <c r="K592" s="69">
        <v>6.5</v>
      </c>
      <c r="L592" s="69">
        <f>COUNTIFS(Aéroports!$C$2:$C$5193,Aéroports!$C592,Aéroports!$D$2:$D$5193,Aéroports!$D592)</f>
        <v>1</v>
      </c>
      <c r="M592" s="69" t="str">
        <f>IF(AND(Formulaire!$H$15=Aéroports!$E592,--ISNUMBER(IFERROR(SEARCH(Formulaire!$H$16,$C592,1),""))=1),MAX(M$1:M591)+1,"")</f>
        <v/>
      </c>
      <c r="N592" s="69" t="str">
        <f>IF(AND(Formulaire!$H$21=Aéroports!$E592,--ISNUMBER(IFERROR(SEARCH(Formulaire!$H$22,$C592,1),""))=1),MAX(N$1:N591)+1,"")</f>
        <v/>
      </c>
      <c r="O592" s="69" t="str">
        <f>IF(AND(Formulaire!$H$27=Aéroports!$E592,--ISNUMBER(IFERROR(SEARCH(Formulaire!$H$28,$C592,1),""))=1),MAX(O$1:O591)+1,"")</f>
        <v/>
      </c>
      <c r="Q592" s="91" t="str">
        <f>IFERROR(INDEX($C$2:$C$5193,MATCH(ROWS(M$2:M592),M$2:M$5193,0)),"")</f>
        <v/>
      </c>
      <c r="R592" s="70" t="str">
        <f>IFERROR(INDEX($C$2:$C$5193,MATCH(ROWS(N$2:N592),N$2:N$5193,0)),"")</f>
        <v/>
      </c>
      <c r="S592" s="92" t="str">
        <f>IFERROR(INDEX($C$2:$C$5193,MATCH(ROWS(O$2:O592),O$2:O$5193,0)),"")</f>
        <v/>
      </c>
    </row>
    <row r="593" spans="1:19" x14ac:dyDescent="0.25">
      <c r="A593" s="68">
        <v>3227</v>
      </c>
      <c r="B593" s="68" t="s">
        <v>2897</v>
      </c>
      <c r="C593" s="68" t="s">
        <v>2898</v>
      </c>
      <c r="D593" s="68" t="s">
        <v>2843</v>
      </c>
      <c r="E593" s="68" t="s">
        <v>22370</v>
      </c>
      <c r="F593" s="68" t="s">
        <v>2899</v>
      </c>
      <c r="G593" s="68" t="s">
        <v>2900</v>
      </c>
      <c r="H593" s="68">
        <v>20.5168</v>
      </c>
      <c r="I593" s="68">
        <v>99.256799999999998</v>
      </c>
      <c r="J593" s="68">
        <v>1875</v>
      </c>
      <c r="K593" s="68">
        <v>6.5</v>
      </c>
      <c r="L593" s="68">
        <f>COUNTIFS(Aéroports!$C$2:$C$5193,Aéroports!$C593,Aéroports!$D$2:$D$5193,Aéroports!$D593)</f>
        <v>1</v>
      </c>
      <c r="M593" s="68" t="str">
        <f>IF(AND(Formulaire!$H$15=Aéroports!$E593,--ISNUMBER(IFERROR(SEARCH(Formulaire!$H$16,$C593,1),""))=1),MAX(M$1:M592)+1,"")</f>
        <v/>
      </c>
      <c r="N593" s="68" t="str">
        <f>IF(AND(Formulaire!$H$21=Aéroports!$E593,--ISNUMBER(IFERROR(SEARCH(Formulaire!$H$22,$C593,1),""))=1),MAX(N$1:N592)+1,"")</f>
        <v/>
      </c>
      <c r="O593" s="68" t="str">
        <f>IF(AND(Formulaire!$H$27=Aéroports!$E593,--ISNUMBER(IFERROR(SEARCH(Formulaire!$H$28,$C593,1),""))=1),MAX(O$1:O592)+1,"")</f>
        <v/>
      </c>
      <c r="Q593" s="91" t="str">
        <f>IFERROR(INDEX($C$2:$C$5193,MATCH(ROWS(M$2:M593),M$2:M$5193,0)),"")</f>
        <v/>
      </c>
      <c r="R593" s="70" t="str">
        <f>IFERROR(INDEX($C$2:$C$5193,MATCH(ROWS(N$2:N593),N$2:N$5193,0)),"")</f>
        <v/>
      </c>
      <c r="S593" s="92" t="str">
        <f>IFERROR(INDEX($C$2:$C$5193,MATCH(ROWS(O$2:O593),O$2:O$5193,0)),"")</f>
        <v/>
      </c>
    </row>
    <row r="594" spans="1:19" x14ac:dyDescent="0.25">
      <c r="A594" s="69">
        <v>3223</v>
      </c>
      <c r="B594" s="69" t="s">
        <v>2901</v>
      </c>
      <c r="C594" s="69" t="s">
        <v>2902</v>
      </c>
      <c r="D594" s="69" t="s">
        <v>2843</v>
      </c>
      <c r="E594" s="69" t="s">
        <v>22370</v>
      </c>
      <c r="F594" s="69" t="s">
        <v>2903</v>
      </c>
      <c r="G594" s="69" t="s">
        <v>2904</v>
      </c>
      <c r="H594" s="69">
        <v>12.4398</v>
      </c>
      <c r="I594" s="69">
        <v>98.621499999999997</v>
      </c>
      <c r="J594" s="69">
        <v>75</v>
      </c>
      <c r="K594" s="69">
        <v>6.5</v>
      </c>
      <c r="L594" s="69">
        <f>COUNTIFS(Aéroports!$C$2:$C$5193,Aéroports!$C594,Aéroports!$D$2:$D$5193,Aéroports!$D594)</f>
        <v>1</v>
      </c>
      <c r="M594" s="69" t="str">
        <f>IF(AND(Formulaire!$H$15=Aéroports!$E594,--ISNUMBER(IFERROR(SEARCH(Formulaire!$H$16,$C594,1),""))=1),MAX(M$1:M593)+1,"")</f>
        <v/>
      </c>
      <c r="N594" s="69" t="str">
        <f>IF(AND(Formulaire!$H$21=Aéroports!$E594,--ISNUMBER(IFERROR(SEARCH(Formulaire!$H$22,$C594,1),""))=1),MAX(N$1:N593)+1,"")</f>
        <v/>
      </c>
      <c r="O594" s="69" t="str">
        <f>IF(AND(Formulaire!$H$27=Aéroports!$E594,--ISNUMBER(IFERROR(SEARCH(Formulaire!$H$28,$C594,1),""))=1),MAX(O$1:O593)+1,"")</f>
        <v/>
      </c>
      <c r="Q594" s="91" t="str">
        <f>IFERROR(INDEX($C$2:$C$5193,MATCH(ROWS(M$2:M594),M$2:M$5193,0)),"")</f>
        <v/>
      </c>
      <c r="R594" s="70" t="str">
        <f>IFERROR(INDEX($C$2:$C$5193,MATCH(ROWS(N$2:N594),N$2:N$5193,0)),"")</f>
        <v/>
      </c>
      <c r="S594" s="92" t="str">
        <f>IFERROR(INDEX($C$2:$C$5193,MATCH(ROWS(O$2:O594),O$2:O$5193,0)),"")</f>
        <v/>
      </c>
    </row>
    <row r="595" spans="1:19" x14ac:dyDescent="0.25">
      <c r="A595" s="68">
        <v>3224</v>
      </c>
      <c r="B595" s="68" t="s">
        <v>2905</v>
      </c>
      <c r="C595" s="68" t="s">
        <v>2906</v>
      </c>
      <c r="D595" s="68" t="s">
        <v>2843</v>
      </c>
      <c r="E595" s="68" t="s">
        <v>22370</v>
      </c>
      <c r="F595" s="68" t="s">
        <v>2907</v>
      </c>
      <c r="G595" s="68" t="s">
        <v>2908</v>
      </c>
      <c r="H595" s="68">
        <v>25.383600000000001</v>
      </c>
      <c r="I595" s="68">
        <v>97.351900000000001</v>
      </c>
      <c r="J595" s="68">
        <v>475</v>
      </c>
      <c r="K595" s="68">
        <v>6.5</v>
      </c>
      <c r="L595" s="68">
        <f>COUNTIFS(Aéroports!$C$2:$C$5193,Aéroports!$C595,Aéroports!$D$2:$D$5193,Aéroports!$D595)</f>
        <v>1</v>
      </c>
      <c r="M595" s="68" t="str">
        <f>IF(AND(Formulaire!$H$15=Aéroports!$E595,--ISNUMBER(IFERROR(SEARCH(Formulaire!$H$16,$C595,1),""))=1),MAX(M$1:M594)+1,"")</f>
        <v/>
      </c>
      <c r="N595" s="68" t="str">
        <f>IF(AND(Formulaire!$H$21=Aéroports!$E595,--ISNUMBER(IFERROR(SEARCH(Formulaire!$H$22,$C595,1),""))=1),MAX(N$1:N594)+1,"")</f>
        <v/>
      </c>
      <c r="O595" s="68" t="str">
        <f>IF(AND(Formulaire!$H$27=Aéroports!$E595,--ISNUMBER(IFERROR(SEARCH(Formulaire!$H$28,$C595,1),""))=1),MAX(O$1:O594)+1,"")</f>
        <v/>
      </c>
      <c r="Q595" s="91" t="str">
        <f>IFERROR(INDEX($C$2:$C$5193,MATCH(ROWS(M$2:M595),M$2:M$5193,0)),"")</f>
        <v/>
      </c>
      <c r="R595" s="70" t="str">
        <f>IFERROR(INDEX($C$2:$C$5193,MATCH(ROWS(N$2:N595),N$2:N$5193,0)),"")</f>
        <v/>
      </c>
      <c r="S595" s="92" t="str">
        <f>IFERROR(INDEX($C$2:$C$5193,MATCH(ROWS(O$2:O595),O$2:O$5193,0)),"")</f>
        <v/>
      </c>
    </row>
    <row r="596" spans="1:19" x14ac:dyDescent="0.25">
      <c r="A596" s="69">
        <v>6949</v>
      </c>
      <c r="B596" s="69" t="s">
        <v>2909</v>
      </c>
      <c r="C596" s="69" t="s">
        <v>2910</v>
      </c>
      <c r="D596" s="69" t="s">
        <v>2843</v>
      </c>
      <c r="E596" s="69" t="s">
        <v>22370</v>
      </c>
      <c r="F596" s="69" t="s">
        <v>2911</v>
      </c>
      <c r="G596" s="69" t="s">
        <v>2912</v>
      </c>
      <c r="H596" s="69">
        <v>19.6235</v>
      </c>
      <c r="I596" s="69">
        <v>96.200999999999993</v>
      </c>
      <c r="J596" s="69">
        <v>302</v>
      </c>
      <c r="K596" s="69">
        <v>6.5</v>
      </c>
      <c r="L596" s="69">
        <f>COUNTIFS(Aéroports!$C$2:$C$5193,Aéroports!$C596,Aéroports!$D$2:$D$5193,Aéroports!$D596)</f>
        <v>1</v>
      </c>
      <c r="M596" s="69" t="str">
        <f>IF(AND(Formulaire!$H$15=Aéroports!$E596,--ISNUMBER(IFERROR(SEARCH(Formulaire!$H$16,$C596,1),""))=1),MAX(M$1:M595)+1,"")</f>
        <v/>
      </c>
      <c r="N596" s="69" t="str">
        <f>IF(AND(Formulaire!$H$21=Aéroports!$E596,--ISNUMBER(IFERROR(SEARCH(Formulaire!$H$22,$C596,1),""))=1),MAX(N$1:N595)+1,"")</f>
        <v/>
      </c>
      <c r="O596" s="69" t="str">
        <f>IF(AND(Formulaire!$H$27=Aéroports!$E596,--ISNUMBER(IFERROR(SEARCH(Formulaire!$H$28,$C596,1),""))=1),MAX(O$1:O595)+1,"")</f>
        <v/>
      </c>
      <c r="Q596" s="91" t="str">
        <f>IFERROR(INDEX($C$2:$C$5193,MATCH(ROWS(M$2:M596),M$2:M$5193,0)),"")</f>
        <v/>
      </c>
      <c r="R596" s="70" t="str">
        <f>IFERROR(INDEX($C$2:$C$5193,MATCH(ROWS(N$2:N596),N$2:N$5193,0)),"")</f>
        <v/>
      </c>
      <c r="S596" s="92" t="str">
        <f>IFERROR(INDEX($C$2:$C$5193,MATCH(ROWS(O$2:O596),O$2:O$5193,0)),"")</f>
        <v/>
      </c>
    </row>
    <row r="597" spans="1:19" x14ac:dyDescent="0.25">
      <c r="A597" s="68">
        <v>6202</v>
      </c>
      <c r="B597" s="68" t="s">
        <v>2913</v>
      </c>
      <c r="C597" s="68" t="s">
        <v>2914</v>
      </c>
      <c r="D597" s="68" t="s">
        <v>2843</v>
      </c>
      <c r="E597" s="68" t="s">
        <v>22370</v>
      </c>
      <c r="F597" s="68" t="s">
        <v>2915</v>
      </c>
      <c r="G597" s="68" t="s">
        <v>2916</v>
      </c>
      <c r="H597" s="68">
        <v>21.404299999999999</v>
      </c>
      <c r="I597" s="68">
        <v>95.111249999999998</v>
      </c>
      <c r="J597" s="68">
        <v>151</v>
      </c>
      <c r="K597" s="68">
        <v>6.5</v>
      </c>
      <c r="L597" s="68">
        <f>COUNTIFS(Aéroports!$C$2:$C$5193,Aéroports!$C597,Aéroports!$D$2:$D$5193,Aéroports!$D597)</f>
        <v>1</v>
      </c>
      <c r="M597" s="68" t="str">
        <f>IF(AND(Formulaire!$H$15=Aéroports!$E597,--ISNUMBER(IFERROR(SEARCH(Formulaire!$H$16,$C597,1),""))=1),MAX(M$1:M596)+1,"")</f>
        <v/>
      </c>
      <c r="N597" s="68" t="str">
        <f>IF(AND(Formulaire!$H$21=Aéroports!$E597,--ISNUMBER(IFERROR(SEARCH(Formulaire!$H$22,$C597,1),""))=1),MAX(N$1:N596)+1,"")</f>
        <v/>
      </c>
      <c r="O597" s="68" t="str">
        <f>IF(AND(Formulaire!$H$27=Aéroports!$E597,--ISNUMBER(IFERROR(SEARCH(Formulaire!$H$28,$C597,1),""))=1),MAX(O$1:O596)+1,"")</f>
        <v/>
      </c>
      <c r="Q597" s="91" t="str">
        <f>IFERROR(INDEX($C$2:$C$5193,MATCH(ROWS(M$2:M597),M$2:M$5193,0)),"")</f>
        <v/>
      </c>
      <c r="R597" s="70" t="str">
        <f>IFERROR(INDEX($C$2:$C$5193,MATCH(ROWS(N$2:N597),N$2:N$5193,0)),"")</f>
        <v/>
      </c>
      <c r="S597" s="92" t="str">
        <f>IFERROR(INDEX($C$2:$C$5193,MATCH(ROWS(O$2:O597),O$2:O$5193,0)),"")</f>
        <v/>
      </c>
    </row>
    <row r="598" spans="1:19" x14ac:dyDescent="0.25">
      <c r="A598" s="69">
        <v>6201</v>
      </c>
      <c r="B598" s="69" t="s">
        <v>2917</v>
      </c>
      <c r="C598" s="69" t="s">
        <v>2918</v>
      </c>
      <c r="D598" s="69" t="s">
        <v>2843</v>
      </c>
      <c r="E598" s="69" t="s">
        <v>22370</v>
      </c>
      <c r="F598" s="69" t="s">
        <v>2919</v>
      </c>
      <c r="G598" s="69" t="s">
        <v>2920</v>
      </c>
      <c r="H598" s="69">
        <v>16.815200000000001</v>
      </c>
      <c r="I598" s="69">
        <v>94.779899999999998</v>
      </c>
      <c r="J598" s="69">
        <v>20</v>
      </c>
      <c r="K598" s="69">
        <v>6.5</v>
      </c>
      <c r="L598" s="69">
        <f>COUNTIFS(Aéroports!$C$2:$C$5193,Aéroports!$C598,Aéroports!$D$2:$D$5193,Aéroports!$D598)</f>
        <v>1</v>
      </c>
      <c r="M598" s="69" t="str">
        <f>IF(AND(Formulaire!$H$15=Aéroports!$E598,--ISNUMBER(IFERROR(SEARCH(Formulaire!$H$16,$C598,1),""))=1),MAX(M$1:M597)+1,"")</f>
        <v/>
      </c>
      <c r="N598" s="69" t="str">
        <f>IF(AND(Formulaire!$H$21=Aéroports!$E598,--ISNUMBER(IFERROR(SEARCH(Formulaire!$H$22,$C598,1),""))=1),MAX(N$1:N597)+1,"")</f>
        <v/>
      </c>
      <c r="O598" s="69" t="str">
        <f>IF(AND(Formulaire!$H$27=Aéroports!$E598,--ISNUMBER(IFERROR(SEARCH(Formulaire!$H$28,$C598,1),""))=1),MAX(O$1:O597)+1,"")</f>
        <v/>
      </c>
      <c r="Q598" s="91" t="str">
        <f>IFERROR(INDEX($C$2:$C$5193,MATCH(ROWS(M$2:M598),M$2:M$5193,0)),"")</f>
        <v/>
      </c>
      <c r="R598" s="70" t="str">
        <f>IFERROR(INDEX($C$2:$C$5193,MATCH(ROWS(N$2:N598),N$2:N$5193,0)),"")</f>
        <v/>
      </c>
      <c r="S598" s="92" t="str">
        <f>IFERROR(INDEX($C$2:$C$5193,MATCH(ROWS(O$2:O598),O$2:O$5193,0)),"")</f>
        <v/>
      </c>
    </row>
    <row r="599" spans="1:19" x14ac:dyDescent="0.25">
      <c r="A599" s="68">
        <v>3232</v>
      </c>
      <c r="B599" s="68" t="s">
        <v>2921</v>
      </c>
      <c r="C599" s="68" t="s">
        <v>2922</v>
      </c>
      <c r="D599" s="68" t="s">
        <v>2843</v>
      </c>
      <c r="E599" s="68" t="s">
        <v>22370</v>
      </c>
      <c r="F599" s="68" t="s">
        <v>2923</v>
      </c>
      <c r="G599" s="68" t="s">
        <v>2924</v>
      </c>
      <c r="H599" s="68">
        <v>27.329899999999999</v>
      </c>
      <c r="I599" s="68">
        <v>97.426299999999998</v>
      </c>
      <c r="J599" s="68">
        <v>1500</v>
      </c>
      <c r="K599" s="68">
        <v>6.5</v>
      </c>
      <c r="L599" s="68">
        <f>COUNTIFS(Aéroports!$C$2:$C$5193,Aéroports!$C599,Aéroports!$D$2:$D$5193,Aéroports!$D599)</f>
        <v>1</v>
      </c>
      <c r="M599" s="68" t="str">
        <f>IF(AND(Formulaire!$H$15=Aéroports!$E599,--ISNUMBER(IFERROR(SEARCH(Formulaire!$H$16,$C599,1),""))=1),MAX(M$1:M598)+1,"")</f>
        <v/>
      </c>
      <c r="N599" s="68" t="str">
        <f>IF(AND(Formulaire!$H$21=Aéroports!$E599,--ISNUMBER(IFERROR(SEARCH(Formulaire!$H$22,$C599,1),""))=1),MAX(N$1:N598)+1,"")</f>
        <v/>
      </c>
      <c r="O599" s="68" t="str">
        <f>IF(AND(Formulaire!$H$27=Aéroports!$E599,--ISNUMBER(IFERROR(SEARCH(Formulaire!$H$28,$C599,1),""))=1),MAX(O$1:O598)+1,"")</f>
        <v/>
      </c>
      <c r="Q599" s="91" t="str">
        <f>IFERROR(INDEX($C$2:$C$5193,MATCH(ROWS(M$2:M599),M$2:M$5193,0)),"")</f>
        <v/>
      </c>
      <c r="R599" s="70" t="str">
        <f>IFERROR(INDEX($C$2:$C$5193,MATCH(ROWS(N$2:N599),N$2:N$5193,0)),"")</f>
        <v/>
      </c>
      <c r="S599" s="92" t="str">
        <f>IFERROR(INDEX($C$2:$C$5193,MATCH(ROWS(O$2:O599),O$2:O$5193,0)),"")</f>
        <v/>
      </c>
    </row>
    <row r="600" spans="1:19" x14ac:dyDescent="0.25">
      <c r="A600" s="69">
        <v>3235</v>
      </c>
      <c r="B600" s="69" t="s">
        <v>2925</v>
      </c>
      <c r="C600" s="69" t="s">
        <v>2926</v>
      </c>
      <c r="D600" s="69" t="s">
        <v>2843</v>
      </c>
      <c r="E600" s="69" t="s">
        <v>22370</v>
      </c>
      <c r="F600" s="69" t="s">
        <v>2927</v>
      </c>
      <c r="G600" s="69" t="s">
        <v>2928</v>
      </c>
      <c r="H600" s="69">
        <v>20.1327</v>
      </c>
      <c r="I600" s="69">
        <v>92.872600000000006</v>
      </c>
      <c r="J600" s="69">
        <v>27</v>
      </c>
      <c r="K600" s="69">
        <v>6.5</v>
      </c>
      <c r="L600" s="69">
        <f>COUNTIFS(Aéroports!$C$2:$C$5193,Aéroports!$C600,Aéroports!$D$2:$D$5193,Aéroports!$D600)</f>
        <v>1</v>
      </c>
      <c r="M600" s="69" t="str">
        <f>IF(AND(Formulaire!$H$15=Aéroports!$E600,--ISNUMBER(IFERROR(SEARCH(Formulaire!$H$16,$C600,1),""))=1),MAX(M$1:M599)+1,"")</f>
        <v/>
      </c>
      <c r="N600" s="69" t="str">
        <f>IF(AND(Formulaire!$H$21=Aéroports!$E600,--ISNUMBER(IFERROR(SEARCH(Formulaire!$H$22,$C600,1),""))=1),MAX(N$1:N599)+1,"")</f>
        <v/>
      </c>
      <c r="O600" s="69" t="str">
        <f>IF(AND(Formulaire!$H$27=Aéroports!$E600,--ISNUMBER(IFERROR(SEARCH(Formulaire!$H$28,$C600,1),""))=1),MAX(O$1:O599)+1,"")</f>
        <v/>
      </c>
      <c r="Q600" s="91" t="str">
        <f>IFERROR(INDEX($C$2:$C$5193,MATCH(ROWS(M$2:M600),M$2:M$5193,0)),"")</f>
        <v/>
      </c>
      <c r="R600" s="70" t="str">
        <f>IFERROR(INDEX($C$2:$C$5193,MATCH(ROWS(N$2:N600),N$2:N$5193,0)),"")</f>
        <v/>
      </c>
      <c r="S600" s="92" t="str">
        <f>IFERROR(INDEX($C$2:$C$5193,MATCH(ROWS(O$2:O600),O$2:O$5193,0)),"")</f>
        <v/>
      </c>
    </row>
    <row r="601" spans="1:19" x14ac:dyDescent="0.25">
      <c r="A601" s="68">
        <v>3237</v>
      </c>
      <c r="B601" s="68" t="s">
        <v>2929</v>
      </c>
      <c r="C601" s="68" t="s">
        <v>2930</v>
      </c>
      <c r="D601" s="68" t="s">
        <v>2843</v>
      </c>
      <c r="E601" s="68" t="s">
        <v>22370</v>
      </c>
      <c r="F601" s="68" t="s">
        <v>2931</v>
      </c>
      <c r="G601" s="68" t="s">
        <v>2932</v>
      </c>
      <c r="H601" s="68">
        <v>20.483799999999999</v>
      </c>
      <c r="I601" s="68">
        <v>99.935400000000001</v>
      </c>
      <c r="J601" s="68">
        <v>1280</v>
      </c>
      <c r="K601" s="68">
        <v>6.5</v>
      </c>
      <c r="L601" s="68">
        <f>COUNTIFS(Aéroports!$C$2:$C$5193,Aéroports!$C601,Aéroports!$D$2:$D$5193,Aéroports!$D601)</f>
        <v>1</v>
      </c>
      <c r="M601" s="68" t="str">
        <f>IF(AND(Formulaire!$H$15=Aéroports!$E601,--ISNUMBER(IFERROR(SEARCH(Formulaire!$H$16,$C601,1),""))=1),MAX(M$1:M600)+1,"")</f>
        <v/>
      </c>
      <c r="N601" s="68" t="str">
        <f>IF(AND(Formulaire!$H$21=Aéroports!$E601,--ISNUMBER(IFERROR(SEARCH(Formulaire!$H$22,$C601,1),""))=1),MAX(N$1:N600)+1,"")</f>
        <v/>
      </c>
      <c r="O601" s="68" t="str">
        <f>IF(AND(Formulaire!$H$27=Aéroports!$E601,--ISNUMBER(IFERROR(SEARCH(Formulaire!$H$28,$C601,1),""))=1),MAX(O$1:O600)+1,"")</f>
        <v/>
      </c>
      <c r="Q601" s="91" t="str">
        <f>IFERROR(INDEX($C$2:$C$5193,MATCH(ROWS(M$2:M601),M$2:M$5193,0)),"")</f>
        <v/>
      </c>
      <c r="R601" s="70" t="str">
        <f>IFERROR(INDEX($C$2:$C$5193,MATCH(ROWS(N$2:N601),N$2:N$5193,0)),"")</f>
        <v/>
      </c>
      <c r="S601" s="92" t="str">
        <f>IFERROR(INDEX($C$2:$C$5193,MATCH(ROWS(O$2:O601),O$2:O$5193,0)),"")</f>
        <v/>
      </c>
    </row>
    <row r="602" spans="1:19" x14ac:dyDescent="0.25">
      <c r="A602" s="69">
        <v>3236</v>
      </c>
      <c r="B602" s="69" t="s">
        <v>2933</v>
      </c>
      <c r="C602" s="69" t="s">
        <v>2934</v>
      </c>
      <c r="D602" s="69" t="s">
        <v>2843</v>
      </c>
      <c r="E602" s="69" t="s">
        <v>22370</v>
      </c>
      <c r="F602" s="69" t="s">
        <v>2935</v>
      </c>
      <c r="G602" s="69" t="s">
        <v>2936</v>
      </c>
      <c r="H602" s="69">
        <v>18.460699999999999</v>
      </c>
      <c r="I602" s="69">
        <v>94.3001</v>
      </c>
      <c r="J602" s="69">
        <v>20</v>
      </c>
      <c r="K602" s="69">
        <v>6.5</v>
      </c>
      <c r="L602" s="69">
        <f>COUNTIFS(Aéroports!$C$2:$C$5193,Aéroports!$C602,Aéroports!$D$2:$D$5193,Aéroports!$D602)</f>
        <v>1</v>
      </c>
      <c r="M602" s="69" t="str">
        <f>IF(AND(Formulaire!$H$15=Aéroports!$E602,--ISNUMBER(IFERROR(SEARCH(Formulaire!$H$16,$C602,1),""))=1),MAX(M$1:M601)+1,"")</f>
        <v/>
      </c>
      <c r="N602" s="69" t="str">
        <f>IF(AND(Formulaire!$H$21=Aéroports!$E602,--ISNUMBER(IFERROR(SEARCH(Formulaire!$H$22,$C602,1),""))=1),MAX(N$1:N601)+1,"")</f>
        <v/>
      </c>
      <c r="O602" s="69" t="str">
        <f>IF(AND(Formulaire!$H$27=Aéroports!$E602,--ISNUMBER(IFERROR(SEARCH(Formulaire!$H$28,$C602,1),""))=1),MAX(O$1:O601)+1,"")</f>
        <v/>
      </c>
      <c r="Q602" s="91" t="str">
        <f>IFERROR(INDEX($C$2:$C$5193,MATCH(ROWS(M$2:M602),M$2:M$5193,0)),"")</f>
        <v/>
      </c>
      <c r="R602" s="70" t="str">
        <f>IFERROR(INDEX($C$2:$C$5193,MATCH(ROWS(N$2:N602),N$2:N$5193,0)),"")</f>
        <v/>
      </c>
      <c r="S602" s="92" t="str">
        <f>IFERROR(INDEX($C$2:$C$5193,MATCH(ROWS(O$2:O602),O$2:O$5193,0)),"")</f>
        <v/>
      </c>
    </row>
    <row r="603" spans="1:19" x14ac:dyDescent="0.25">
      <c r="A603" s="68">
        <v>3239</v>
      </c>
      <c r="B603" s="68" t="s">
        <v>2937</v>
      </c>
      <c r="C603" s="68" t="s">
        <v>2938</v>
      </c>
      <c r="D603" s="68" t="s">
        <v>2843</v>
      </c>
      <c r="E603" s="68" t="s">
        <v>22370</v>
      </c>
      <c r="F603" s="68" t="s">
        <v>2939</v>
      </c>
      <c r="G603" s="68" t="s">
        <v>2940</v>
      </c>
      <c r="H603" s="68">
        <v>16.907299999999999</v>
      </c>
      <c r="I603" s="68">
        <v>96.133200000000002</v>
      </c>
      <c r="J603" s="68">
        <v>109</v>
      </c>
      <c r="K603" s="68">
        <v>6.5</v>
      </c>
      <c r="L603" s="68">
        <f>COUNTIFS(Aéroports!$C$2:$C$5193,Aéroports!$C603,Aéroports!$D$2:$D$5193,Aéroports!$D603)</f>
        <v>1</v>
      </c>
      <c r="M603" s="68" t="str">
        <f>IF(AND(Formulaire!$H$15=Aéroports!$E603,--ISNUMBER(IFERROR(SEARCH(Formulaire!$H$16,$C603,1),""))=1),MAX(M$1:M602)+1,"")</f>
        <v/>
      </c>
      <c r="N603" s="68" t="str">
        <f>IF(AND(Formulaire!$H$21=Aéroports!$E603,--ISNUMBER(IFERROR(SEARCH(Formulaire!$H$22,$C603,1),""))=1),MAX(N$1:N602)+1,"")</f>
        <v/>
      </c>
      <c r="O603" s="68" t="str">
        <f>IF(AND(Formulaire!$H$27=Aéroports!$E603,--ISNUMBER(IFERROR(SEARCH(Formulaire!$H$28,$C603,1),""))=1),MAX(O$1:O602)+1,"")</f>
        <v/>
      </c>
      <c r="Q603" s="91" t="str">
        <f>IFERROR(INDEX($C$2:$C$5193,MATCH(ROWS(M$2:M603),M$2:M$5193,0)),"")</f>
        <v/>
      </c>
      <c r="R603" s="70" t="str">
        <f>IFERROR(INDEX($C$2:$C$5193,MATCH(ROWS(N$2:N603),N$2:N$5193,0)),"")</f>
        <v/>
      </c>
      <c r="S603" s="92" t="str">
        <f>IFERROR(INDEX($C$2:$C$5193,MATCH(ROWS(O$2:O603),O$2:O$5193,0)),"")</f>
        <v/>
      </c>
    </row>
    <row r="604" spans="1:19" x14ac:dyDescent="0.25">
      <c r="A604" s="69">
        <v>8069</v>
      </c>
      <c r="B604" s="69" t="s">
        <v>2941</v>
      </c>
      <c r="C604" s="69" t="s">
        <v>2942</v>
      </c>
      <c r="D604" s="69" t="s">
        <v>2843</v>
      </c>
      <c r="E604" s="69" t="s">
        <v>22370</v>
      </c>
      <c r="F604" s="69" t="s">
        <v>2943</v>
      </c>
      <c r="G604" s="69" t="s">
        <v>2944</v>
      </c>
      <c r="H604" s="69">
        <v>15.3</v>
      </c>
      <c r="I604" s="69">
        <v>97.867000000000004</v>
      </c>
      <c r="J604" s="69">
        <v>30</v>
      </c>
      <c r="K604" s="69">
        <v>6.5</v>
      </c>
      <c r="L604" s="69">
        <f>COUNTIFS(Aéroports!$C$2:$C$5193,Aéroports!$C604,Aéroports!$D$2:$D$5193,Aéroports!$D604)</f>
        <v>1</v>
      </c>
      <c r="M604" s="69" t="str">
        <f>IF(AND(Formulaire!$H$15=Aéroports!$E604,--ISNUMBER(IFERROR(SEARCH(Formulaire!$H$16,$C604,1),""))=1),MAX(M$1:M603)+1,"")</f>
        <v/>
      </c>
      <c r="N604" s="69" t="str">
        <f>IF(AND(Formulaire!$H$21=Aéroports!$E604,--ISNUMBER(IFERROR(SEARCH(Formulaire!$H$22,$C604,1),""))=1),MAX(N$1:N603)+1,"")</f>
        <v/>
      </c>
      <c r="O604" s="69" t="str">
        <f>IF(AND(Formulaire!$H$27=Aéroports!$E604,--ISNUMBER(IFERROR(SEARCH(Formulaire!$H$28,$C604,1),""))=1),MAX(O$1:O603)+1,"")</f>
        <v/>
      </c>
      <c r="Q604" s="91" t="str">
        <f>IFERROR(INDEX($C$2:$C$5193,MATCH(ROWS(M$2:M604),M$2:M$5193,0)),"")</f>
        <v/>
      </c>
      <c r="R604" s="70" t="str">
        <f>IFERROR(INDEX($C$2:$C$5193,MATCH(ROWS(N$2:N604),N$2:N$5193,0)),"")</f>
        <v/>
      </c>
      <c r="S604" s="92" t="str">
        <f>IFERROR(INDEX($C$2:$C$5193,MATCH(ROWS(O$2:O604),O$2:O$5193,0)),"")</f>
        <v/>
      </c>
    </row>
    <row r="605" spans="1:19" x14ac:dyDescent="0.25">
      <c r="A605" s="68">
        <v>2758</v>
      </c>
      <c r="B605" s="68" t="s">
        <v>1922</v>
      </c>
      <c r="C605" s="68" t="s">
        <v>1923</v>
      </c>
      <c r="D605" s="68" t="s">
        <v>1924</v>
      </c>
      <c r="E605" s="68" t="s">
        <v>22366</v>
      </c>
      <c r="F605" s="68" t="s">
        <v>1925</v>
      </c>
      <c r="G605" s="68" t="s">
        <v>1926</v>
      </c>
      <c r="H605" s="68">
        <v>-22.773299999999999</v>
      </c>
      <c r="I605" s="68">
        <v>-64.312899999999999</v>
      </c>
      <c r="J605" s="68">
        <v>1249</v>
      </c>
      <c r="K605" s="68">
        <v>-4</v>
      </c>
      <c r="L605" s="68">
        <f>COUNTIFS(Aéroports!$C$2:$C$5193,Aéroports!$C605,Aéroports!$D$2:$D$5193,Aéroports!$D605)</f>
        <v>1</v>
      </c>
      <c r="M605" s="68" t="str">
        <f>IF(AND(Formulaire!$H$15=Aéroports!$E605,--ISNUMBER(IFERROR(SEARCH(Formulaire!$H$16,$C605,1),""))=1),MAX(M$1:M604)+1,"")</f>
        <v/>
      </c>
      <c r="N605" s="68" t="str">
        <f>IF(AND(Formulaire!$H$21=Aéroports!$E605,--ISNUMBER(IFERROR(SEARCH(Formulaire!$H$22,$C605,1),""))=1),MAX(N$1:N604)+1,"")</f>
        <v/>
      </c>
      <c r="O605" s="68" t="str">
        <f>IF(AND(Formulaire!$H$27=Aéroports!$E605,--ISNUMBER(IFERROR(SEARCH(Formulaire!$H$28,$C605,1),""))=1),MAX(O$1:O604)+1,"")</f>
        <v/>
      </c>
      <c r="Q605" s="91" t="str">
        <f>IFERROR(INDEX($C$2:$C$5193,MATCH(ROWS(M$2:M605),M$2:M$5193,0)),"")</f>
        <v/>
      </c>
      <c r="R605" s="70" t="str">
        <f>IFERROR(INDEX($C$2:$C$5193,MATCH(ROWS(N$2:N605),N$2:N$5193,0)),"")</f>
        <v/>
      </c>
      <c r="S605" s="92" t="str">
        <f>IFERROR(INDEX($C$2:$C$5193,MATCH(ROWS(O$2:O605),O$2:O$5193,0)),"")</f>
        <v/>
      </c>
    </row>
    <row r="606" spans="1:19" x14ac:dyDescent="0.25">
      <c r="A606" s="69">
        <v>2761</v>
      </c>
      <c r="B606" s="69" t="s">
        <v>1927</v>
      </c>
      <c r="C606" s="69" t="s">
        <v>1928</v>
      </c>
      <c r="D606" s="69" t="s">
        <v>1924</v>
      </c>
      <c r="E606" s="69" t="s">
        <v>22366</v>
      </c>
      <c r="F606" s="69" t="s">
        <v>1929</v>
      </c>
      <c r="G606" s="69" t="s">
        <v>1930</v>
      </c>
      <c r="H606" s="69">
        <v>-11.0404</v>
      </c>
      <c r="I606" s="69">
        <v>-68.783000000000001</v>
      </c>
      <c r="J606" s="69">
        <v>889</v>
      </c>
      <c r="K606" s="69">
        <v>-4</v>
      </c>
      <c r="L606" s="69">
        <f>COUNTIFS(Aéroports!$C$2:$C$5193,Aéroports!$C606,Aéroports!$D$2:$D$5193,Aéroports!$D606)</f>
        <v>1</v>
      </c>
      <c r="M606" s="69" t="str">
        <f>IF(AND(Formulaire!$H$15=Aéroports!$E606,--ISNUMBER(IFERROR(SEARCH(Formulaire!$H$16,$C606,1),""))=1),MAX(M$1:M605)+1,"")</f>
        <v/>
      </c>
      <c r="N606" s="69" t="str">
        <f>IF(AND(Formulaire!$H$21=Aéroports!$E606,--ISNUMBER(IFERROR(SEARCH(Formulaire!$H$22,$C606,1),""))=1),MAX(N$1:N605)+1,"")</f>
        <v/>
      </c>
      <c r="O606" s="69" t="str">
        <f>IF(AND(Formulaire!$H$27=Aéroports!$E606,--ISNUMBER(IFERROR(SEARCH(Formulaire!$H$28,$C606,1),""))=1),MAX(O$1:O605)+1,"")</f>
        <v/>
      </c>
      <c r="Q606" s="91" t="str">
        <f>IFERROR(INDEX($C$2:$C$5193,MATCH(ROWS(M$2:M606),M$2:M$5193,0)),"")</f>
        <v/>
      </c>
      <c r="R606" s="70" t="str">
        <f>IFERROR(INDEX($C$2:$C$5193,MATCH(ROWS(N$2:N606),N$2:N$5193,0)),"")</f>
        <v/>
      </c>
      <c r="S606" s="92" t="str">
        <f>IFERROR(INDEX($C$2:$C$5193,MATCH(ROWS(O$2:O606),O$2:O$5193,0)),"")</f>
        <v/>
      </c>
    </row>
    <row r="607" spans="1:19" x14ac:dyDescent="0.25">
      <c r="A607" s="68">
        <v>2759</v>
      </c>
      <c r="B607" s="68" t="s">
        <v>1931</v>
      </c>
      <c r="C607" s="68" t="s">
        <v>1932</v>
      </c>
      <c r="D607" s="68" t="s">
        <v>1924</v>
      </c>
      <c r="E607" s="68" t="s">
        <v>22366</v>
      </c>
      <c r="F607" s="68" t="s">
        <v>1933</v>
      </c>
      <c r="G607" s="68" t="s">
        <v>1934</v>
      </c>
      <c r="H607" s="68">
        <v>-17.421099999999999</v>
      </c>
      <c r="I607" s="68">
        <v>-66.177099999999996</v>
      </c>
      <c r="J607" s="68">
        <v>8360</v>
      </c>
      <c r="K607" s="68">
        <v>-4</v>
      </c>
      <c r="L607" s="68">
        <f>COUNTIFS(Aéroports!$C$2:$C$5193,Aéroports!$C607,Aéroports!$D$2:$D$5193,Aéroports!$D607)</f>
        <v>1</v>
      </c>
      <c r="M607" s="68" t="str">
        <f>IF(AND(Formulaire!$H$15=Aéroports!$E607,--ISNUMBER(IFERROR(SEARCH(Formulaire!$H$16,$C607,1),""))=1),MAX(M$1:M606)+1,"")</f>
        <v/>
      </c>
      <c r="N607" s="68" t="str">
        <f>IF(AND(Formulaire!$H$21=Aéroports!$E607,--ISNUMBER(IFERROR(SEARCH(Formulaire!$H$22,$C607,1),""))=1),MAX(N$1:N606)+1,"")</f>
        <v/>
      </c>
      <c r="O607" s="68" t="str">
        <f>IF(AND(Formulaire!$H$27=Aéroports!$E607,--ISNUMBER(IFERROR(SEARCH(Formulaire!$H$28,$C607,1),""))=1),MAX(O$1:O606)+1,"")</f>
        <v/>
      </c>
      <c r="Q607" s="91" t="str">
        <f>IFERROR(INDEX($C$2:$C$5193,MATCH(ROWS(M$2:M607),M$2:M$5193,0)),"")</f>
        <v/>
      </c>
      <c r="R607" s="70" t="str">
        <f>IFERROR(INDEX($C$2:$C$5193,MATCH(ROWS(N$2:N607),N$2:N$5193,0)),"")</f>
        <v/>
      </c>
      <c r="S607" s="92" t="str">
        <f>IFERROR(INDEX($C$2:$C$5193,MATCH(ROWS(O$2:O607),O$2:O$5193,0)),"")</f>
        <v/>
      </c>
    </row>
    <row r="608" spans="1:19" x14ac:dyDescent="0.25">
      <c r="A608" s="69">
        <v>6056</v>
      </c>
      <c r="B608" s="69" t="s">
        <v>1935</v>
      </c>
      <c r="C608" s="69" t="s">
        <v>1936</v>
      </c>
      <c r="D608" s="69" t="s">
        <v>1924</v>
      </c>
      <c r="E608" s="69" t="s">
        <v>22366</v>
      </c>
      <c r="F608" s="69" t="s">
        <v>1937</v>
      </c>
      <c r="G608" s="69" t="s">
        <v>1938</v>
      </c>
      <c r="H608" s="69">
        <v>-10.820600000000001</v>
      </c>
      <c r="I608" s="69">
        <v>-65.345600000000005</v>
      </c>
      <c r="J608" s="69">
        <v>557</v>
      </c>
      <c r="K608" s="69">
        <v>-4</v>
      </c>
      <c r="L608" s="69">
        <f>COUNTIFS(Aéroports!$C$2:$C$5193,Aéroports!$C608,Aéroports!$D$2:$D$5193,Aéroports!$D608)</f>
        <v>1</v>
      </c>
      <c r="M608" s="69" t="str">
        <f>IF(AND(Formulaire!$H$15=Aéroports!$E608,--ISNUMBER(IFERROR(SEARCH(Formulaire!$H$16,$C608,1),""))=1),MAX(M$1:M607)+1,"")</f>
        <v/>
      </c>
      <c r="N608" s="69" t="str">
        <f>IF(AND(Formulaire!$H$21=Aéroports!$E608,--ISNUMBER(IFERROR(SEARCH(Formulaire!$H$22,$C608,1),""))=1),MAX(N$1:N607)+1,"")</f>
        <v/>
      </c>
      <c r="O608" s="69" t="str">
        <f>IF(AND(Formulaire!$H$27=Aéroports!$E608,--ISNUMBER(IFERROR(SEARCH(Formulaire!$H$28,$C608,1),""))=1),MAX(O$1:O607)+1,"")</f>
        <v/>
      </c>
      <c r="Q608" s="91" t="str">
        <f>IFERROR(INDEX($C$2:$C$5193,MATCH(ROWS(M$2:M608),M$2:M$5193,0)),"")</f>
        <v/>
      </c>
      <c r="R608" s="70" t="str">
        <f>IFERROR(INDEX($C$2:$C$5193,MATCH(ROWS(N$2:N608),N$2:N$5193,0)),"")</f>
        <v/>
      </c>
      <c r="S608" s="92" t="str">
        <f>IFERROR(INDEX($C$2:$C$5193,MATCH(ROWS(O$2:O608),O$2:O$5193,0)),"")</f>
        <v/>
      </c>
    </row>
    <row r="609" spans="1:19" x14ac:dyDescent="0.25">
      <c r="A609" s="68">
        <v>2762</v>
      </c>
      <c r="B609" s="68" t="s">
        <v>1939</v>
      </c>
      <c r="C609" s="68" t="s">
        <v>1940</v>
      </c>
      <c r="D609" s="68" t="s">
        <v>1924</v>
      </c>
      <c r="E609" s="68" t="s">
        <v>22366</v>
      </c>
      <c r="F609" s="68" t="s">
        <v>1941</v>
      </c>
      <c r="G609" s="68" t="s">
        <v>1942</v>
      </c>
      <c r="H609" s="68">
        <v>-16.513300000000001</v>
      </c>
      <c r="I609" s="68">
        <v>-68.192300000000003</v>
      </c>
      <c r="J609" s="68">
        <v>13355</v>
      </c>
      <c r="K609" s="68">
        <v>-4</v>
      </c>
      <c r="L609" s="68">
        <f>COUNTIFS(Aéroports!$C$2:$C$5193,Aéroports!$C609,Aéroports!$D$2:$D$5193,Aéroports!$D609)</f>
        <v>1</v>
      </c>
      <c r="M609" s="68" t="str">
        <f>IF(AND(Formulaire!$H$15=Aéroports!$E609,--ISNUMBER(IFERROR(SEARCH(Formulaire!$H$16,$C609,1),""))=1),MAX(M$1:M608)+1,"")</f>
        <v/>
      </c>
      <c r="N609" s="68" t="str">
        <f>IF(AND(Formulaire!$H$21=Aéroports!$E609,--ISNUMBER(IFERROR(SEARCH(Formulaire!$H$22,$C609,1),""))=1),MAX(N$1:N608)+1,"")</f>
        <v/>
      </c>
      <c r="O609" s="68" t="str">
        <f>IF(AND(Formulaire!$H$27=Aéroports!$E609,--ISNUMBER(IFERROR(SEARCH(Formulaire!$H$28,$C609,1),""))=1),MAX(O$1:O608)+1,"")</f>
        <v/>
      </c>
      <c r="Q609" s="91" t="str">
        <f>IFERROR(INDEX($C$2:$C$5193,MATCH(ROWS(M$2:M609),M$2:M$5193,0)),"")</f>
        <v/>
      </c>
      <c r="R609" s="70" t="str">
        <f>IFERROR(INDEX($C$2:$C$5193,MATCH(ROWS(N$2:N609),N$2:N$5193,0)),"")</f>
        <v/>
      </c>
      <c r="S609" s="92" t="str">
        <f>IFERROR(INDEX($C$2:$C$5193,MATCH(ROWS(O$2:O609),O$2:O$5193,0)),"")</f>
        <v/>
      </c>
    </row>
    <row r="610" spans="1:19" x14ac:dyDescent="0.25">
      <c r="A610" s="69">
        <v>2764</v>
      </c>
      <c r="B610" s="69" t="s">
        <v>1943</v>
      </c>
      <c r="C610" s="69" t="s">
        <v>1944</v>
      </c>
      <c r="D610" s="69" t="s">
        <v>1924</v>
      </c>
      <c r="E610" s="69" t="s">
        <v>22366</v>
      </c>
      <c r="F610" s="69" t="s">
        <v>1945</v>
      </c>
      <c r="G610" s="69" t="s">
        <v>1946</v>
      </c>
      <c r="H610" s="69">
        <v>-19.543099999999999</v>
      </c>
      <c r="I610" s="69">
        <v>-65.723699999999994</v>
      </c>
      <c r="J610" s="69">
        <v>12913</v>
      </c>
      <c r="K610" s="69">
        <v>-4</v>
      </c>
      <c r="L610" s="69">
        <f>COUNTIFS(Aéroports!$C$2:$C$5193,Aéroports!$C610,Aéroports!$D$2:$D$5193,Aéroports!$D610)</f>
        <v>1</v>
      </c>
      <c r="M610" s="69" t="str">
        <f>IF(AND(Formulaire!$H$15=Aéroports!$E610,--ISNUMBER(IFERROR(SEARCH(Formulaire!$H$16,$C610,1),""))=1),MAX(M$1:M609)+1,"")</f>
        <v/>
      </c>
      <c r="N610" s="69" t="str">
        <f>IF(AND(Formulaire!$H$21=Aéroports!$E610,--ISNUMBER(IFERROR(SEARCH(Formulaire!$H$22,$C610,1),""))=1),MAX(N$1:N609)+1,"")</f>
        <v/>
      </c>
      <c r="O610" s="69" t="str">
        <f>IF(AND(Formulaire!$H$27=Aéroports!$E610,--ISNUMBER(IFERROR(SEARCH(Formulaire!$H$28,$C610,1),""))=1),MAX(O$1:O609)+1,"")</f>
        <v/>
      </c>
      <c r="Q610" s="91" t="str">
        <f>IFERROR(INDEX($C$2:$C$5193,MATCH(ROWS(M$2:M610),M$2:M$5193,0)),"")</f>
        <v/>
      </c>
      <c r="R610" s="70" t="str">
        <f>IFERROR(INDEX($C$2:$C$5193,MATCH(ROWS(N$2:N610),N$2:N$5193,0)),"")</f>
        <v/>
      </c>
      <c r="S610" s="92" t="str">
        <f>IFERROR(INDEX($C$2:$C$5193,MATCH(ROWS(O$2:O610),O$2:O$5193,0)),"")</f>
        <v/>
      </c>
    </row>
    <row r="611" spans="1:19" x14ac:dyDescent="0.25">
      <c r="A611" s="68">
        <v>6057</v>
      </c>
      <c r="B611" s="68" t="s">
        <v>1947</v>
      </c>
      <c r="C611" s="68" t="s">
        <v>1948</v>
      </c>
      <c r="D611" s="68" t="s">
        <v>1924</v>
      </c>
      <c r="E611" s="68" t="s">
        <v>22366</v>
      </c>
      <c r="F611" s="68" t="s">
        <v>1949</v>
      </c>
      <c r="G611" s="68" t="s">
        <v>1950</v>
      </c>
      <c r="H611" s="68">
        <v>-11.107659999999999</v>
      </c>
      <c r="I611" s="68">
        <v>-67.551159999999996</v>
      </c>
      <c r="J611" s="68">
        <v>597</v>
      </c>
      <c r="K611" s="68">
        <v>-4</v>
      </c>
      <c r="L611" s="68">
        <f>COUNTIFS(Aéroports!$C$2:$C$5193,Aéroports!$C611,Aéroports!$D$2:$D$5193,Aéroports!$D611)</f>
        <v>1</v>
      </c>
      <c r="M611" s="68" t="str">
        <f>IF(AND(Formulaire!$H$15=Aéroports!$E611,--ISNUMBER(IFERROR(SEARCH(Formulaire!$H$16,$C611,1),""))=1),MAX(M$1:M610)+1,"")</f>
        <v/>
      </c>
      <c r="N611" s="68" t="str">
        <f>IF(AND(Formulaire!$H$21=Aéroports!$E611,--ISNUMBER(IFERROR(SEARCH(Formulaire!$H$22,$C611,1),""))=1),MAX(N$1:N610)+1,"")</f>
        <v/>
      </c>
      <c r="O611" s="68" t="str">
        <f>IF(AND(Formulaire!$H$27=Aéroports!$E611,--ISNUMBER(IFERROR(SEARCH(Formulaire!$H$28,$C611,1),""))=1),MAX(O$1:O610)+1,"")</f>
        <v/>
      </c>
      <c r="Q611" s="91" t="str">
        <f>IFERROR(INDEX($C$2:$C$5193,MATCH(ROWS(M$2:M611),M$2:M$5193,0)),"")</f>
        <v/>
      </c>
      <c r="R611" s="70" t="str">
        <f>IFERROR(INDEX($C$2:$C$5193,MATCH(ROWS(N$2:N611),N$2:N$5193,0)),"")</f>
        <v/>
      </c>
      <c r="S611" s="92" t="str">
        <f>IFERROR(INDEX($C$2:$C$5193,MATCH(ROWS(O$2:O611),O$2:O$5193,0)),"")</f>
        <v/>
      </c>
    </row>
    <row r="612" spans="1:19" x14ac:dyDescent="0.25">
      <c r="A612" s="69">
        <v>2765</v>
      </c>
      <c r="B612" s="69" t="s">
        <v>1951</v>
      </c>
      <c r="C612" s="69" t="s">
        <v>1952</v>
      </c>
      <c r="D612" s="69" t="s">
        <v>1924</v>
      </c>
      <c r="E612" s="69" t="s">
        <v>22366</v>
      </c>
      <c r="F612" s="69" t="s">
        <v>1953</v>
      </c>
      <c r="G612" s="69" t="s">
        <v>1954</v>
      </c>
      <c r="H612" s="69">
        <v>-18.975300000000001</v>
      </c>
      <c r="I612" s="69">
        <v>-57.820599999999999</v>
      </c>
      <c r="J612" s="69">
        <v>505</v>
      </c>
      <c r="K612" s="69">
        <v>-4</v>
      </c>
      <c r="L612" s="69">
        <f>COUNTIFS(Aéroports!$C$2:$C$5193,Aéroports!$C612,Aéroports!$D$2:$D$5193,Aéroports!$D612)</f>
        <v>1</v>
      </c>
      <c r="M612" s="69" t="str">
        <f>IF(AND(Formulaire!$H$15=Aéroports!$E612,--ISNUMBER(IFERROR(SEARCH(Formulaire!$H$16,$C612,1),""))=1),MAX(M$1:M611)+1,"")</f>
        <v/>
      </c>
      <c r="N612" s="69" t="str">
        <f>IF(AND(Formulaire!$H$21=Aéroports!$E612,--ISNUMBER(IFERROR(SEARCH(Formulaire!$H$22,$C612,1),""))=1),MAX(N$1:N611)+1,"")</f>
        <v/>
      </c>
      <c r="O612" s="69" t="str">
        <f>IF(AND(Formulaire!$H$27=Aéroports!$E612,--ISNUMBER(IFERROR(SEARCH(Formulaire!$H$28,$C612,1),""))=1),MAX(O$1:O611)+1,"")</f>
        <v/>
      </c>
      <c r="Q612" s="91" t="str">
        <f>IFERROR(INDEX($C$2:$C$5193,MATCH(ROWS(M$2:M612),M$2:M$5193,0)),"")</f>
        <v/>
      </c>
      <c r="R612" s="70" t="str">
        <f>IFERROR(INDEX($C$2:$C$5193,MATCH(ROWS(N$2:N612),N$2:N$5193,0)),"")</f>
        <v/>
      </c>
      <c r="S612" s="92" t="str">
        <f>IFERROR(INDEX($C$2:$C$5193,MATCH(ROWS(O$2:O612),O$2:O$5193,0)),"")</f>
        <v/>
      </c>
    </row>
    <row r="613" spans="1:19" x14ac:dyDescent="0.25">
      <c r="A613" s="68">
        <v>6059</v>
      </c>
      <c r="B613" s="68" t="s">
        <v>1955</v>
      </c>
      <c r="C613" s="68" t="s">
        <v>1956</v>
      </c>
      <c r="D613" s="68" t="s">
        <v>1924</v>
      </c>
      <c r="E613" s="68" t="s">
        <v>22366</v>
      </c>
      <c r="F613" s="68" t="s">
        <v>1957</v>
      </c>
      <c r="G613" s="68" t="s">
        <v>1958</v>
      </c>
      <c r="H613" s="68">
        <v>-14.304399999999999</v>
      </c>
      <c r="I613" s="68">
        <v>-67.353399999999993</v>
      </c>
      <c r="J613" s="68">
        <v>935</v>
      </c>
      <c r="K613" s="68">
        <v>-4</v>
      </c>
      <c r="L613" s="68">
        <f>COUNTIFS(Aéroports!$C$2:$C$5193,Aéroports!$C613,Aéroports!$D$2:$D$5193,Aéroports!$D613)</f>
        <v>1</v>
      </c>
      <c r="M613" s="68" t="str">
        <f>IF(AND(Formulaire!$H$15=Aéroports!$E613,--ISNUMBER(IFERROR(SEARCH(Formulaire!$H$16,$C613,1),""))=1),MAX(M$1:M612)+1,"")</f>
        <v/>
      </c>
      <c r="N613" s="68" t="str">
        <f>IF(AND(Formulaire!$H$21=Aéroports!$E613,--ISNUMBER(IFERROR(SEARCH(Formulaire!$H$22,$C613,1),""))=1),MAX(N$1:N612)+1,"")</f>
        <v/>
      </c>
      <c r="O613" s="68" t="str">
        <f>IF(AND(Formulaire!$H$27=Aéroports!$E613,--ISNUMBER(IFERROR(SEARCH(Formulaire!$H$28,$C613,1),""))=1),MAX(O$1:O612)+1,"")</f>
        <v/>
      </c>
      <c r="Q613" s="91" t="str">
        <f>IFERROR(INDEX($C$2:$C$5193,MATCH(ROWS(M$2:M613),M$2:M$5193,0)),"")</f>
        <v/>
      </c>
      <c r="R613" s="70" t="str">
        <f>IFERROR(INDEX($C$2:$C$5193,MATCH(ROWS(N$2:N613),N$2:N$5193,0)),"")</f>
        <v/>
      </c>
      <c r="S613" s="92" t="str">
        <f>IFERROR(INDEX($C$2:$C$5193,MATCH(ROWS(O$2:O613),O$2:O$5193,0)),"")</f>
        <v/>
      </c>
    </row>
    <row r="614" spans="1:19" x14ac:dyDescent="0.25">
      <c r="A614" s="69">
        <v>6058</v>
      </c>
      <c r="B614" s="69" t="s">
        <v>1959</v>
      </c>
      <c r="C614" s="69" t="s">
        <v>1960</v>
      </c>
      <c r="D614" s="69" t="s">
        <v>1924</v>
      </c>
      <c r="E614" s="69" t="s">
        <v>22366</v>
      </c>
      <c r="F614" s="69" t="s">
        <v>1961</v>
      </c>
      <c r="G614" s="69" t="s">
        <v>1962</v>
      </c>
      <c r="H614" s="69">
        <v>-11</v>
      </c>
      <c r="I614" s="69">
        <v>-66</v>
      </c>
      <c r="J614" s="69">
        <v>462</v>
      </c>
      <c r="K614" s="69">
        <v>-4</v>
      </c>
      <c r="L614" s="69">
        <f>COUNTIFS(Aéroports!$C$2:$C$5193,Aéroports!$C614,Aéroports!$D$2:$D$5193,Aéroports!$D614)</f>
        <v>1</v>
      </c>
      <c r="M614" s="69" t="str">
        <f>IF(AND(Formulaire!$H$15=Aéroports!$E614,--ISNUMBER(IFERROR(SEARCH(Formulaire!$H$16,$C614,1),""))=1),MAX(M$1:M613)+1,"")</f>
        <v/>
      </c>
      <c r="N614" s="69" t="str">
        <f>IF(AND(Formulaire!$H$21=Aéroports!$E614,--ISNUMBER(IFERROR(SEARCH(Formulaire!$H$22,$C614,1),""))=1),MAX(N$1:N613)+1,"")</f>
        <v/>
      </c>
      <c r="O614" s="69" t="str">
        <f>IF(AND(Formulaire!$H$27=Aéroports!$E614,--ISNUMBER(IFERROR(SEARCH(Formulaire!$H$28,$C614,1),""))=1),MAX(O$1:O613)+1,"")</f>
        <v/>
      </c>
      <c r="Q614" s="91" t="str">
        <f>IFERROR(INDEX($C$2:$C$5193,MATCH(ROWS(M$2:M614),M$2:M$5193,0)),"")</f>
        <v/>
      </c>
      <c r="R614" s="70" t="str">
        <f>IFERROR(INDEX($C$2:$C$5193,MATCH(ROWS(N$2:N614),N$2:N$5193,0)),"")</f>
        <v/>
      </c>
      <c r="S614" s="92" t="str">
        <f>IFERROR(INDEX($C$2:$C$5193,MATCH(ROWS(O$2:O614),O$2:O$5193,0)),"")</f>
        <v/>
      </c>
    </row>
    <row r="615" spans="1:19" x14ac:dyDescent="0.25">
      <c r="A615" s="68">
        <v>6060</v>
      </c>
      <c r="B615" s="68" t="s">
        <v>1963</v>
      </c>
      <c r="C615" s="68" t="s">
        <v>1964</v>
      </c>
      <c r="D615" s="68" t="s">
        <v>1924</v>
      </c>
      <c r="E615" s="68" t="s">
        <v>22366</v>
      </c>
      <c r="F615" s="68" t="s">
        <v>1965</v>
      </c>
      <c r="G615" s="68" t="s">
        <v>1966</v>
      </c>
      <c r="H615" s="68">
        <v>-14.8592</v>
      </c>
      <c r="I615" s="68">
        <v>-66.737499999999997</v>
      </c>
      <c r="J615" s="68">
        <v>633</v>
      </c>
      <c r="K615" s="68">
        <v>-4</v>
      </c>
      <c r="L615" s="68">
        <f>COUNTIFS(Aéroports!$C$2:$C$5193,Aéroports!$C615,Aéroports!$D$2:$D$5193,Aéroports!$D615)</f>
        <v>1</v>
      </c>
      <c r="M615" s="68" t="str">
        <f>IF(AND(Formulaire!$H$15=Aéroports!$E615,--ISNUMBER(IFERROR(SEARCH(Formulaire!$H$16,$C615,1),""))=1),MAX(M$1:M614)+1,"")</f>
        <v/>
      </c>
      <c r="N615" s="68" t="str">
        <f>IF(AND(Formulaire!$H$21=Aéroports!$E615,--ISNUMBER(IFERROR(SEARCH(Formulaire!$H$22,$C615,1),""))=1),MAX(N$1:N614)+1,"")</f>
        <v/>
      </c>
      <c r="O615" s="68" t="str">
        <f>IF(AND(Formulaire!$H$27=Aéroports!$E615,--ISNUMBER(IFERROR(SEARCH(Formulaire!$H$28,$C615,1),""))=1),MAX(O$1:O614)+1,"")</f>
        <v/>
      </c>
      <c r="Q615" s="91" t="str">
        <f>IFERROR(INDEX($C$2:$C$5193,MATCH(ROWS(M$2:M615),M$2:M$5193,0)),"")</f>
        <v/>
      </c>
      <c r="R615" s="70" t="str">
        <f>IFERROR(INDEX($C$2:$C$5193,MATCH(ROWS(N$2:N615),N$2:N$5193,0)),"")</f>
        <v/>
      </c>
      <c r="S615" s="92" t="str">
        <f>IFERROR(INDEX($C$2:$C$5193,MATCH(ROWS(O$2:O615),O$2:O$5193,0)),"")</f>
        <v/>
      </c>
    </row>
    <row r="616" spans="1:19" x14ac:dyDescent="0.25">
      <c r="A616" s="69">
        <v>2771</v>
      </c>
      <c r="B616" s="69" t="s">
        <v>1970</v>
      </c>
      <c r="C616" s="69" t="s">
        <v>560</v>
      </c>
      <c r="D616" s="69" t="s">
        <v>1924</v>
      </c>
      <c r="E616" s="69" t="s">
        <v>22366</v>
      </c>
      <c r="F616" s="69" t="s">
        <v>1971</v>
      </c>
      <c r="G616" s="69" t="s">
        <v>1972</v>
      </c>
      <c r="H616" s="69">
        <v>-17.6448</v>
      </c>
      <c r="I616" s="69">
        <v>-63.135399999999997</v>
      </c>
      <c r="J616" s="69">
        <v>1224</v>
      </c>
      <c r="K616" s="69">
        <v>-4</v>
      </c>
      <c r="L616" s="69">
        <f>COUNTIFS(Aéroports!$C$2:$C$5193,Aéroports!$C616,Aéroports!$D$2:$D$5193,Aéroports!$D616)</f>
        <v>1</v>
      </c>
      <c r="M616" s="69" t="str">
        <f>IF(AND(Formulaire!$H$15=Aéroports!$E616,--ISNUMBER(IFERROR(SEARCH(Formulaire!$H$16,$C616,1),""))=1),MAX(M$1:M615)+1,"")</f>
        <v/>
      </c>
      <c r="N616" s="69" t="str">
        <f>IF(AND(Formulaire!$H$21=Aéroports!$E616,--ISNUMBER(IFERROR(SEARCH(Formulaire!$H$22,$C616,1),""))=1),MAX(N$1:N615)+1,"")</f>
        <v/>
      </c>
      <c r="O616" s="69" t="str">
        <f>IF(AND(Formulaire!$H$27=Aéroports!$E616,--ISNUMBER(IFERROR(SEARCH(Formulaire!$H$28,$C616,1),""))=1),MAX(O$1:O615)+1,"")</f>
        <v/>
      </c>
      <c r="Q616" s="91" t="str">
        <f>IFERROR(INDEX($C$2:$C$5193,MATCH(ROWS(M$2:M616),M$2:M$5193,0)),"")</f>
        <v/>
      </c>
      <c r="R616" s="70" t="str">
        <f>IFERROR(INDEX($C$2:$C$5193,MATCH(ROWS(N$2:N616),N$2:N$5193,0)),"")</f>
        <v/>
      </c>
      <c r="S616" s="92" t="str">
        <f>IFERROR(INDEX($C$2:$C$5193,MATCH(ROWS(O$2:O616),O$2:O$5193,0)),"")</f>
        <v/>
      </c>
    </row>
    <row r="617" spans="1:19" x14ac:dyDescent="0.25">
      <c r="A617" s="68">
        <v>2767</v>
      </c>
      <c r="B617" s="68" t="s">
        <v>1973</v>
      </c>
      <c r="C617" s="68" t="s">
        <v>1974</v>
      </c>
      <c r="D617" s="68" t="s">
        <v>1924</v>
      </c>
      <c r="E617" s="68" t="s">
        <v>22366</v>
      </c>
      <c r="F617" s="68" t="s">
        <v>1975</v>
      </c>
      <c r="G617" s="68" t="s">
        <v>1976</v>
      </c>
      <c r="H617" s="68">
        <v>-19.007100000000001</v>
      </c>
      <c r="I617" s="68">
        <v>-65.288700000000006</v>
      </c>
      <c r="J617" s="68">
        <v>9540</v>
      </c>
      <c r="K617" s="68">
        <v>-4</v>
      </c>
      <c r="L617" s="68">
        <f>COUNTIFS(Aéroports!$C$2:$C$5193,Aéroports!$C617,Aéroports!$D$2:$D$5193,Aéroports!$D617)</f>
        <v>1</v>
      </c>
      <c r="M617" s="68" t="str">
        <f>IF(AND(Formulaire!$H$15=Aéroports!$E617,--ISNUMBER(IFERROR(SEARCH(Formulaire!$H$16,$C617,1),""))=1),MAX(M$1:M616)+1,"")</f>
        <v/>
      </c>
      <c r="N617" s="68" t="str">
        <f>IF(AND(Formulaire!$H$21=Aéroports!$E617,--ISNUMBER(IFERROR(SEARCH(Formulaire!$H$22,$C617,1),""))=1),MAX(N$1:N616)+1,"")</f>
        <v/>
      </c>
      <c r="O617" s="68" t="str">
        <f>IF(AND(Formulaire!$H$27=Aéroports!$E617,--ISNUMBER(IFERROR(SEARCH(Formulaire!$H$28,$C617,1),""))=1),MAX(O$1:O616)+1,"")</f>
        <v/>
      </c>
      <c r="Q617" s="91" t="str">
        <f>IFERROR(INDEX($C$2:$C$5193,MATCH(ROWS(M$2:M617),M$2:M$5193,0)),"")</f>
        <v/>
      </c>
      <c r="R617" s="70" t="str">
        <f>IFERROR(INDEX($C$2:$C$5193,MATCH(ROWS(N$2:N617),N$2:N$5193,0)),"")</f>
        <v/>
      </c>
      <c r="S617" s="92" t="str">
        <f>IFERROR(INDEX($C$2:$C$5193,MATCH(ROWS(O$2:O617),O$2:O$5193,0)),"")</f>
        <v/>
      </c>
    </row>
    <row r="618" spans="1:19" x14ac:dyDescent="0.25">
      <c r="A618" s="69">
        <v>2768</v>
      </c>
      <c r="B618" s="69" t="s">
        <v>1977</v>
      </c>
      <c r="C618" s="69" t="s">
        <v>1978</v>
      </c>
      <c r="D618" s="69" t="s">
        <v>1924</v>
      </c>
      <c r="E618" s="69" t="s">
        <v>22366</v>
      </c>
      <c r="F618" s="69" t="s">
        <v>1979</v>
      </c>
      <c r="G618" s="69" t="s">
        <v>1980</v>
      </c>
      <c r="H618" s="69">
        <v>-21.555700000000002</v>
      </c>
      <c r="I618" s="69">
        <v>-64.701300000000003</v>
      </c>
      <c r="J618" s="69">
        <v>6079</v>
      </c>
      <c r="K618" s="69">
        <v>-4</v>
      </c>
      <c r="L618" s="69">
        <f>COUNTIFS(Aéroports!$C$2:$C$5193,Aéroports!$C618,Aéroports!$D$2:$D$5193,Aéroports!$D618)</f>
        <v>1</v>
      </c>
      <c r="M618" s="69" t="str">
        <f>IF(AND(Formulaire!$H$15=Aéroports!$E618,--ISNUMBER(IFERROR(SEARCH(Formulaire!$H$16,$C618,1),""))=1),MAX(M$1:M617)+1,"")</f>
        <v/>
      </c>
      <c r="N618" s="69" t="str">
        <f>IF(AND(Formulaire!$H$21=Aéroports!$E618,--ISNUMBER(IFERROR(SEARCH(Formulaire!$H$22,$C618,1),""))=1),MAX(N$1:N617)+1,"")</f>
        <v/>
      </c>
      <c r="O618" s="69" t="str">
        <f>IF(AND(Formulaire!$H$27=Aéroports!$E618,--ISNUMBER(IFERROR(SEARCH(Formulaire!$H$28,$C618,1),""))=1),MAX(O$1:O617)+1,"")</f>
        <v/>
      </c>
      <c r="Q618" s="91" t="str">
        <f>IFERROR(INDEX($C$2:$C$5193,MATCH(ROWS(M$2:M618),M$2:M$5193,0)),"")</f>
        <v/>
      </c>
      <c r="R618" s="70" t="str">
        <f>IFERROR(INDEX($C$2:$C$5193,MATCH(ROWS(N$2:N618),N$2:N$5193,0)),"")</f>
        <v/>
      </c>
      <c r="S618" s="92" t="str">
        <f>IFERROR(INDEX($C$2:$C$5193,MATCH(ROWS(O$2:O618),O$2:O$5193,0)),"")</f>
        <v/>
      </c>
    </row>
    <row r="619" spans="1:19" x14ac:dyDescent="0.25">
      <c r="A619" s="68">
        <v>2769</v>
      </c>
      <c r="B619" s="68" t="s">
        <v>1981</v>
      </c>
      <c r="C619" s="68" t="s">
        <v>1982</v>
      </c>
      <c r="D619" s="68" t="s">
        <v>1924</v>
      </c>
      <c r="E619" s="68" t="s">
        <v>22366</v>
      </c>
      <c r="F619" s="68" t="s">
        <v>1983</v>
      </c>
      <c r="G619" s="68" t="s">
        <v>1984</v>
      </c>
      <c r="H619" s="68">
        <v>-14.8187</v>
      </c>
      <c r="I619" s="68">
        <v>-64.918000000000006</v>
      </c>
      <c r="J619" s="68">
        <v>509</v>
      </c>
      <c r="K619" s="68">
        <v>-4</v>
      </c>
      <c r="L619" s="68">
        <f>COUNTIFS(Aéroports!$C$2:$C$5193,Aéroports!$C619,Aéroports!$D$2:$D$5193,Aéroports!$D619)</f>
        <v>1</v>
      </c>
      <c r="M619" s="68" t="str">
        <f>IF(AND(Formulaire!$H$15=Aéroports!$E619,--ISNUMBER(IFERROR(SEARCH(Formulaire!$H$16,$C619,1),""))=1),MAX(M$1:M618)+1,"")</f>
        <v/>
      </c>
      <c r="N619" s="68" t="str">
        <f>IF(AND(Formulaire!$H$21=Aéroports!$E619,--ISNUMBER(IFERROR(SEARCH(Formulaire!$H$22,$C619,1),""))=1),MAX(N$1:N618)+1,"")</f>
        <v/>
      </c>
      <c r="O619" s="68" t="str">
        <f>IF(AND(Formulaire!$H$27=Aéroports!$E619,--ISNUMBER(IFERROR(SEARCH(Formulaire!$H$28,$C619,1),""))=1),MAX(O$1:O618)+1,"")</f>
        <v/>
      </c>
      <c r="Q619" s="91" t="str">
        <f>IFERROR(INDEX($C$2:$C$5193,MATCH(ROWS(M$2:M619),M$2:M$5193,0)),"")</f>
        <v/>
      </c>
      <c r="R619" s="70" t="str">
        <f>IFERROR(INDEX($C$2:$C$5193,MATCH(ROWS(N$2:N619),N$2:N$5193,0)),"")</f>
        <v/>
      </c>
      <c r="S619" s="92" t="str">
        <f>IFERROR(INDEX($C$2:$C$5193,MATCH(ROWS(O$2:O619),O$2:O$5193,0)),"")</f>
        <v/>
      </c>
    </row>
    <row r="620" spans="1:19" x14ac:dyDescent="0.25">
      <c r="A620" s="69">
        <v>7313</v>
      </c>
      <c r="B620" s="69" t="s">
        <v>1985</v>
      </c>
      <c r="C620" s="69" t="s">
        <v>1986</v>
      </c>
      <c r="D620" s="69" t="s">
        <v>1924</v>
      </c>
      <c r="E620" s="69" t="s">
        <v>22366</v>
      </c>
      <c r="F620" s="69" t="s">
        <v>1987</v>
      </c>
      <c r="G620" s="69" t="s">
        <v>1988</v>
      </c>
      <c r="H620" s="69">
        <v>-20.446300000000001</v>
      </c>
      <c r="I620" s="69">
        <v>-66.848399999999998</v>
      </c>
      <c r="J620" s="69">
        <v>11136</v>
      </c>
      <c r="K620" s="69">
        <v>-4</v>
      </c>
      <c r="L620" s="69">
        <f>COUNTIFS(Aéroports!$C$2:$C$5193,Aéroports!$C620,Aéroports!$D$2:$D$5193,Aéroports!$D620)</f>
        <v>1</v>
      </c>
      <c r="M620" s="69" t="str">
        <f>IF(AND(Formulaire!$H$15=Aéroports!$E620,--ISNUMBER(IFERROR(SEARCH(Formulaire!$H$16,$C620,1),""))=1),MAX(M$1:M619)+1,"")</f>
        <v/>
      </c>
      <c r="N620" s="69" t="str">
        <f>IF(AND(Formulaire!$H$21=Aéroports!$E620,--ISNUMBER(IFERROR(SEARCH(Formulaire!$H$22,$C620,1),""))=1),MAX(N$1:N619)+1,"")</f>
        <v/>
      </c>
      <c r="O620" s="69" t="str">
        <f>IF(AND(Formulaire!$H$27=Aéroports!$E620,--ISNUMBER(IFERROR(SEARCH(Formulaire!$H$28,$C620,1),""))=1),MAX(O$1:O619)+1,"")</f>
        <v/>
      </c>
      <c r="Q620" s="91" t="str">
        <f>IFERROR(INDEX($C$2:$C$5193,MATCH(ROWS(M$2:M620),M$2:M$5193,0)),"")</f>
        <v/>
      </c>
      <c r="R620" s="70" t="str">
        <f>IFERROR(INDEX($C$2:$C$5193,MATCH(ROWS(N$2:N620),N$2:N$5193,0)),"")</f>
        <v/>
      </c>
      <c r="S620" s="92" t="str">
        <f>IFERROR(INDEX($C$2:$C$5193,MATCH(ROWS(O$2:O620),O$2:O$5193,0)),"")</f>
        <v/>
      </c>
    </row>
    <row r="621" spans="1:19" x14ac:dyDescent="0.25">
      <c r="A621" s="68">
        <v>2772</v>
      </c>
      <c r="B621" s="68" t="s">
        <v>1989</v>
      </c>
      <c r="C621" s="68" t="s">
        <v>1990</v>
      </c>
      <c r="D621" s="68" t="s">
        <v>1924</v>
      </c>
      <c r="E621" s="68" t="s">
        <v>22366</v>
      </c>
      <c r="F621" s="68" t="s">
        <v>1991</v>
      </c>
      <c r="G621" s="68" t="s">
        <v>1992</v>
      </c>
      <c r="H621" s="68">
        <v>-21.960899999999999</v>
      </c>
      <c r="I621" s="68">
        <v>-63.651699999999998</v>
      </c>
      <c r="J621" s="68">
        <v>2112</v>
      </c>
      <c r="K621" s="68">
        <v>-4</v>
      </c>
      <c r="L621" s="68">
        <f>COUNTIFS(Aéroports!$C$2:$C$5193,Aéroports!$C621,Aéroports!$D$2:$D$5193,Aéroports!$D621)</f>
        <v>1</v>
      </c>
      <c r="M621" s="68" t="str">
        <f>IF(AND(Formulaire!$H$15=Aéroports!$E621,--ISNUMBER(IFERROR(SEARCH(Formulaire!$H$16,$C621,1),""))=1),MAX(M$1:M620)+1,"")</f>
        <v/>
      </c>
      <c r="N621" s="68" t="str">
        <f>IF(AND(Formulaire!$H$21=Aéroports!$E621,--ISNUMBER(IFERROR(SEARCH(Formulaire!$H$22,$C621,1),""))=1),MAX(N$1:N620)+1,"")</f>
        <v/>
      </c>
      <c r="O621" s="68" t="str">
        <f>IF(AND(Formulaire!$H$27=Aéroports!$E621,--ISNUMBER(IFERROR(SEARCH(Formulaire!$H$28,$C621,1),""))=1),MAX(O$1:O620)+1,"")</f>
        <v/>
      </c>
      <c r="Q621" s="91" t="str">
        <f>IFERROR(INDEX($C$2:$C$5193,MATCH(ROWS(M$2:M621),M$2:M$5193,0)),"")</f>
        <v/>
      </c>
      <c r="R621" s="70" t="str">
        <f>IFERROR(INDEX($C$2:$C$5193,MATCH(ROWS(N$2:N621),N$2:N$5193,0)),"")</f>
        <v/>
      </c>
      <c r="S621" s="92" t="str">
        <f>IFERROR(INDEX($C$2:$C$5193,MATCH(ROWS(O$2:O621),O$2:O$5193,0)),"")</f>
        <v/>
      </c>
    </row>
    <row r="622" spans="1:19" x14ac:dyDescent="0.25">
      <c r="A622" s="69">
        <v>5794</v>
      </c>
      <c r="B622" s="69" t="s">
        <v>1993</v>
      </c>
      <c r="C622" s="69" t="s">
        <v>1994</v>
      </c>
      <c r="D622" s="69" t="s">
        <v>1995</v>
      </c>
      <c r="E622" s="69" t="s">
        <v>22367</v>
      </c>
      <c r="F622" s="69" t="s">
        <v>1996</v>
      </c>
      <c r="G622" s="69" t="s">
        <v>1997</v>
      </c>
      <c r="H622" s="69">
        <v>44.941400000000002</v>
      </c>
      <c r="I622" s="69">
        <v>17.297499999999999</v>
      </c>
      <c r="J622" s="69">
        <v>400</v>
      </c>
      <c r="K622" s="69">
        <v>1</v>
      </c>
      <c r="L622" s="69">
        <f>COUNTIFS(Aéroports!$C$2:$C$5193,Aéroports!$C622,Aéroports!$D$2:$D$5193,Aéroports!$D622)</f>
        <v>1</v>
      </c>
      <c r="M622" s="69" t="str">
        <f>IF(AND(Formulaire!$H$15=Aéroports!$E622,--ISNUMBER(IFERROR(SEARCH(Formulaire!$H$16,$C622,1),""))=1),MAX(M$1:M621)+1,"")</f>
        <v/>
      </c>
      <c r="N622" s="69" t="str">
        <f>IF(AND(Formulaire!$H$21=Aéroports!$E622,--ISNUMBER(IFERROR(SEARCH(Formulaire!$H$22,$C622,1),""))=1),MAX(N$1:N621)+1,"")</f>
        <v/>
      </c>
      <c r="O622" s="69" t="str">
        <f>IF(AND(Formulaire!$H$27=Aéroports!$E622,--ISNUMBER(IFERROR(SEARCH(Formulaire!$H$28,$C622,1),""))=1),MAX(O$1:O621)+1,"")</f>
        <v/>
      </c>
      <c r="Q622" s="91" t="str">
        <f>IFERROR(INDEX($C$2:$C$5193,MATCH(ROWS(M$2:M622),M$2:M$5193,0)),"")</f>
        <v/>
      </c>
      <c r="R622" s="70" t="str">
        <f>IFERROR(INDEX($C$2:$C$5193,MATCH(ROWS(N$2:N622),N$2:N$5193,0)),"")</f>
        <v/>
      </c>
      <c r="S622" s="92" t="str">
        <f>IFERROR(INDEX($C$2:$C$5193,MATCH(ROWS(O$2:O622),O$2:O$5193,0)),"")</f>
        <v/>
      </c>
    </row>
    <row r="623" spans="1:19" x14ac:dyDescent="0.25">
      <c r="A623" s="68">
        <v>1645</v>
      </c>
      <c r="B623" s="68" t="s">
        <v>1998</v>
      </c>
      <c r="C623" s="68" t="s">
        <v>1999</v>
      </c>
      <c r="D623" s="68" t="s">
        <v>1995</v>
      </c>
      <c r="E623" s="68" t="s">
        <v>22367</v>
      </c>
      <c r="F623" s="68" t="s">
        <v>2000</v>
      </c>
      <c r="G623" s="68" t="s">
        <v>2001</v>
      </c>
      <c r="H623" s="68">
        <v>43.282899999999998</v>
      </c>
      <c r="I623" s="68">
        <v>17.8459</v>
      </c>
      <c r="J623" s="68">
        <v>156</v>
      </c>
      <c r="K623" s="68">
        <v>1</v>
      </c>
      <c r="L623" s="68">
        <f>COUNTIFS(Aéroports!$C$2:$C$5193,Aéroports!$C623,Aéroports!$D$2:$D$5193,Aéroports!$D623)</f>
        <v>1</v>
      </c>
      <c r="M623" s="68" t="str">
        <f>IF(AND(Formulaire!$H$15=Aéroports!$E623,--ISNUMBER(IFERROR(SEARCH(Formulaire!$H$16,$C623,1),""))=1),MAX(M$1:M622)+1,"")</f>
        <v/>
      </c>
      <c r="N623" s="68" t="str">
        <f>IF(AND(Formulaire!$H$21=Aéroports!$E623,--ISNUMBER(IFERROR(SEARCH(Formulaire!$H$22,$C623,1),""))=1),MAX(N$1:N622)+1,"")</f>
        <v/>
      </c>
      <c r="O623" s="68" t="str">
        <f>IF(AND(Formulaire!$H$27=Aéroports!$E623,--ISNUMBER(IFERROR(SEARCH(Formulaire!$H$28,$C623,1),""))=1),MAX(O$1:O622)+1,"")</f>
        <v/>
      </c>
      <c r="Q623" s="91" t="str">
        <f>IFERROR(INDEX($C$2:$C$5193,MATCH(ROWS(M$2:M623),M$2:M$5193,0)),"")</f>
        <v/>
      </c>
      <c r="R623" s="70" t="str">
        <f>IFERROR(INDEX($C$2:$C$5193,MATCH(ROWS(N$2:N623),N$2:N$5193,0)),"")</f>
        <v/>
      </c>
      <c r="S623" s="92" t="str">
        <f>IFERROR(INDEX($C$2:$C$5193,MATCH(ROWS(O$2:O623),O$2:O$5193,0)),"")</f>
        <v/>
      </c>
    </row>
    <row r="624" spans="1:19" x14ac:dyDescent="0.25">
      <c r="A624" s="69">
        <v>1646</v>
      </c>
      <c r="B624" s="69" t="s">
        <v>2002</v>
      </c>
      <c r="C624" s="69" t="s">
        <v>2003</v>
      </c>
      <c r="D624" s="69" t="s">
        <v>1995</v>
      </c>
      <c r="E624" s="69" t="s">
        <v>22367</v>
      </c>
      <c r="F624" s="69" t="s">
        <v>2004</v>
      </c>
      <c r="G624" s="69" t="s">
        <v>2005</v>
      </c>
      <c r="H624" s="69">
        <v>43.824599999999997</v>
      </c>
      <c r="I624" s="69">
        <v>18.331499999999998</v>
      </c>
      <c r="J624" s="69">
        <v>1708</v>
      </c>
      <c r="K624" s="69">
        <v>1</v>
      </c>
      <c r="L624" s="69">
        <f>COUNTIFS(Aéroports!$C$2:$C$5193,Aéroports!$C624,Aéroports!$D$2:$D$5193,Aéroports!$D624)</f>
        <v>1</v>
      </c>
      <c r="M624" s="69" t="str">
        <f>IF(AND(Formulaire!$H$15=Aéroports!$E624,--ISNUMBER(IFERROR(SEARCH(Formulaire!$H$16,$C624,1),""))=1),MAX(M$1:M623)+1,"")</f>
        <v/>
      </c>
      <c r="N624" s="69" t="str">
        <f>IF(AND(Formulaire!$H$21=Aéroports!$E624,--ISNUMBER(IFERROR(SEARCH(Formulaire!$H$22,$C624,1),""))=1),MAX(N$1:N623)+1,"")</f>
        <v/>
      </c>
      <c r="O624" s="69" t="str">
        <f>IF(AND(Formulaire!$H$27=Aéroports!$E624,--ISNUMBER(IFERROR(SEARCH(Formulaire!$H$28,$C624,1),""))=1),MAX(O$1:O623)+1,"")</f>
        <v/>
      </c>
      <c r="Q624" s="91" t="str">
        <f>IFERROR(INDEX($C$2:$C$5193,MATCH(ROWS(M$2:M624),M$2:M$5193,0)),"")</f>
        <v/>
      </c>
      <c r="R624" s="70" t="str">
        <f>IFERROR(INDEX($C$2:$C$5193,MATCH(ROWS(N$2:N624),N$2:N$5193,0)),"")</f>
        <v/>
      </c>
      <c r="S624" s="92" t="str">
        <f>IFERROR(INDEX($C$2:$C$5193,MATCH(ROWS(O$2:O624),O$2:O$5193,0)),"")</f>
        <v/>
      </c>
    </row>
    <row r="625" spans="1:19" x14ac:dyDescent="0.25">
      <c r="A625" s="68">
        <v>877</v>
      </c>
      <c r="B625" s="68" t="s">
        <v>2006</v>
      </c>
      <c r="C625" s="68" t="s">
        <v>2007</v>
      </c>
      <c r="D625" s="68" t="s">
        <v>2008</v>
      </c>
      <c r="E625" s="68" t="s">
        <v>2008</v>
      </c>
      <c r="F625" s="68" t="s">
        <v>2009</v>
      </c>
      <c r="G625" s="68" t="s">
        <v>2010</v>
      </c>
      <c r="H625" s="68">
        <v>-21.159600000000001</v>
      </c>
      <c r="I625" s="68">
        <v>27.474499999999999</v>
      </c>
      <c r="J625" s="68">
        <v>3283</v>
      </c>
      <c r="K625" s="68">
        <v>2</v>
      </c>
      <c r="L625" s="68">
        <f>COUNTIFS(Aéroports!$C$2:$C$5193,Aéroports!$C625,Aéroports!$D$2:$D$5193,Aéroports!$D625)</f>
        <v>1</v>
      </c>
      <c r="M625" s="68" t="str">
        <f>IF(AND(Formulaire!$H$15=Aéroports!$E625,--ISNUMBER(IFERROR(SEARCH(Formulaire!$H$16,$C625,1),""))=1),MAX(M$1:M624)+1,"")</f>
        <v/>
      </c>
      <c r="N625" s="68" t="str">
        <f>IF(AND(Formulaire!$H$21=Aéroports!$E625,--ISNUMBER(IFERROR(SEARCH(Formulaire!$H$22,$C625,1),""))=1),MAX(N$1:N624)+1,"")</f>
        <v/>
      </c>
      <c r="O625" s="68" t="str">
        <f>IF(AND(Formulaire!$H$27=Aéroports!$E625,--ISNUMBER(IFERROR(SEARCH(Formulaire!$H$28,$C625,1),""))=1),MAX(O$1:O624)+1,"")</f>
        <v/>
      </c>
      <c r="Q625" s="91" t="str">
        <f>IFERROR(INDEX($C$2:$C$5193,MATCH(ROWS(M$2:M625),M$2:M$5193,0)),"")</f>
        <v/>
      </c>
      <c r="R625" s="70" t="str">
        <f>IFERROR(INDEX($C$2:$C$5193,MATCH(ROWS(N$2:N625),N$2:N$5193,0)),"")</f>
        <v/>
      </c>
      <c r="S625" s="92" t="str">
        <f>IFERROR(INDEX($C$2:$C$5193,MATCH(ROWS(O$2:O625),O$2:O$5193,0)),"")</f>
        <v/>
      </c>
    </row>
    <row r="626" spans="1:19" x14ac:dyDescent="0.25">
      <c r="A626" s="69">
        <v>881</v>
      </c>
      <c r="B626" s="69" t="s">
        <v>2011</v>
      </c>
      <c r="C626" s="69" t="s">
        <v>2012</v>
      </c>
      <c r="D626" s="69" t="s">
        <v>2008</v>
      </c>
      <c r="E626" s="69" t="s">
        <v>2008</v>
      </c>
      <c r="F626" s="69" t="s">
        <v>2013</v>
      </c>
      <c r="G626" s="69" t="s">
        <v>2014</v>
      </c>
      <c r="H626" s="69">
        <v>-24.555199999999999</v>
      </c>
      <c r="I626" s="69">
        <v>25.918199999999999</v>
      </c>
      <c r="J626" s="69">
        <v>3299</v>
      </c>
      <c r="K626" s="69">
        <v>2</v>
      </c>
      <c r="L626" s="69">
        <f>COUNTIFS(Aéroports!$C$2:$C$5193,Aéroports!$C626,Aéroports!$D$2:$D$5193,Aéroports!$D626)</f>
        <v>1</v>
      </c>
      <c r="M626" s="69" t="str">
        <f>IF(AND(Formulaire!$H$15=Aéroports!$E626,--ISNUMBER(IFERROR(SEARCH(Formulaire!$H$16,$C626,1),""))=1),MAX(M$1:M625)+1,"")</f>
        <v/>
      </c>
      <c r="N626" s="69" t="str">
        <f>IF(AND(Formulaire!$H$21=Aéroports!$E626,--ISNUMBER(IFERROR(SEARCH(Formulaire!$H$22,$C626,1),""))=1),MAX(N$1:N625)+1,"")</f>
        <v/>
      </c>
      <c r="O626" s="69" t="str">
        <f>IF(AND(Formulaire!$H$27=Aéroports!$E626,--ISNUMBER(IFERROR(SEARCH(Formulaire!$H$28,$C626,1),""))=1),MAX(O$1:O625)+1,"")</f>
        <v/>
      </c>
      <c r="Q626" s="91" t="str">
        <f>IFERROR(INDEX($C$2:$C$5193,MATCH(ROWS(M$2:M626),M$2:M$5193,0)),"")</f>
        <v/>
      </c>
      <c r="R626" s="70" t="str">
        <f>IFERROR(INDEX($C$2:$C$5193,MATCH(ROWS(N$2:N626),N$2:N$5193,0)),"")</f>
        <v/>
      </c>
      <c r="S626" s="92" t="str">
        <f>IFERROR(INDEX($C$2:$C$5193,MATCH(ROWS(O$2:O626),O$2:O$5193,0)),"")</f>
        <v/>
      </c>
    </row>
    <row r="627" spans="1:19" x14ac:dyDescent="0.25">
      <c r="A627" s="68">
        <v>5607</v>
      </c>
      <c r="B627" s="68" t="s">
        <v>2015</v>
      </c>
      <c r="C627" s="68" t="s">
        <v>2016</v>
      </c>
      <c r="D627" s="68" t="s">
        <v>2008</v>
      </c>
      <c r="E627" s="68" t="s">
        <v>2008</v>
      </c>
      <c r="F627" s="68" t="s">
        <v>2017</v>
      </c>
      <c r="G627" s="68" t="s">
        <v>2018</v>
      </c>
      <c r="H627" s="68">
        <v>-21.692499999999999</v>
      </c>
      <c r="I627" s="68">
        <v>21.658100000000001</v>
      </c>
      <c r="J627" s="68">
        <v>3730</v>
      </c>
      <c r="K627" s="68">
        <v>2</v>
      </c>
      <c r="L627" s="68">
        <f>COUNTIFS(Aéroports!$C$2:$C$5193,Aéroports!$C627,Aéroports!$D$2:$D$5193,Aéroports!$D627)</f>
        <v>1</v>
      </c>
      <c r="M627" s="68" t="str">
        <f>IF(AND(Formulaire!$H$15=Aéroports!$E627,--ISNUMBER(IFERROR(SEARCH(Formulaire!$H$16,$C627,1),""))=1),MAX(M$1:M626)+1,"")</f>
        <v/>
      </c>
      <c r="N627" s="68" t="str">
        <f>IF(AND(Formulaire!$H$21=Aéroports!$E627,--ISNUMBER(IFERROR(SEARCH(Formulaire!$H$22,$C627,1),""))=1),MAX(N$1:N626)+1,"")</f>
        <v/>
      </c>
      <c r="O627" s="68" t="str">
        <f>IF(AND(Formulaire!$H$27=Aéroports!$E627,--ISNUMBER(IFERROR(SEARCH(Formulaire!$H$28,$C627,1),""))=1),MAX(O$1:O626)+1,"")</f>
        <v/>
      </c>
      <c r="Q627" s="91" t="str">
        <f>IFERROR(INDEX($C$2:$C$5193,MATCH(ROWS(M$2:M627),M$2:M$5193,0)),"")</f>
        <v/>
      </c>
      <c r="R627" s="70" t="str">
        <f>IFERROR(INDEX($C$2:$C$5193,MATCH(ROWS(N$2:N627),N$2:N$5193,0)),"")</f>
        <v/>
      </c>
      <c r="S627" s="92" t="str">
        <f>IFERROR(INDEX($C$2:$C$5193,MATCH(ROWS(O$2:O627),O$2:O$5193,0)),"")</f>
        <v/>
      </c>
    </row>
    <row r="628" spans="1:19" x14ac:dyDescent="0.25">
      <c r="A628" s="69">
        <v>878</v>
      </c>
      <c r="B628" s="69" t="s">
        <v>2019</v>
      </c>
      <c r="C628" s="69" t="s">
        <v>2020</v>
      </c>
      <c r="D628" s="69" t="s">
        <v>2008</v>
      </c>
      <c r="E628" s="69" t="s">
        <v>2008</v>
      </c>
      <c r="F628" s="69" t="s">
        <v>2021</v>
      </c>
      <c r="G628" s="69" t="s">
        <v>2022</v>
      </c>
      <c r="H628" s="69">
        <v>-24.6023</v>
      </c>
      <c r="I628" s="69">
        <v>24.690999999999999</v>
      </c>
      <c r="J628" s="69">
        <v>3900</v>
      </c>
      <c r="K628" s="69">
        <v>2</v>
      </c>
      <c r="L628" s="69">
        <f>COUNTIFS(Aéroports!$C$2:$C$5193,Aéroports!$C628,Aéroports!$D$2:$D$5193,Aéroports!$D628)</f>
        <v>1</v>
      </c>
      <c r="M628" s="69" t="str">
        <f>IF(AND(Formulaire!$H$15=Aéroports!$E628,--ISNUMBER(IFERROR(SEARCH(Formulaire!$H$16,$C628,1),""))=1),MAX(M$1:M627)+1,"")</f>
        <v/>
      </c>
      <c r="N628" s="69" t="str">
        <f>IF(AND(Formulaire!$H$21=Aéroports!$E628,--ISNUMBER(IFERROR(SEARCH(Formulaire!$H$22,$C628,1),""))=1),MAX(N$1:N627)+1,"")</f>
        <v/>
      </c>
      <c r="O628" s="69" t="str">
        <f>IF(AND(Formulaire!$H$27=Aéroports!$E628,--ISNUMBER(IFERROR(SEARCH(Formulaire!$H$28,$C628,1),""))=1),MAX(O$1:O627)+1,"")</f>
        <v/>
      </c>
      <c r="Q628" s="91" t="str">
        <f>IFERROR(INDEX($C$2:$C$5193,MATCH(ROWS(M$2:M628),M$2:M$5193,0)),"")</f>
        <v/>
      </c>
      <c r="R628" s="70" t="str">
        <f>IFERROR(INDEX($C$2:$C$5193,MATCH(ROWS(N$2:N628),N$2:N$5193,0)),"")</f>
        <v/>
      </c>
      <c r="S628" s="92" t="str">
        <f>IFERROR(INDEX($C$2:$C$5193,MATCH(ROWS(O$2:O628),O$2:O$5193,0)),"")</f>
        <v/>
      </c>
    </row>
    <row r="629" spans="1:19" x14ac:dyDescent="0.25">
      <c r="A629" s="68">
        <v>879</v>
      </c>
      <c r="B629" s="68" t="s">
        <v>2023</v>
      </c>
      <c r="C629" s="68" t="s">
        <v>2024</v>
      </c>
      <c r="D629" s="68" t="s">
        <v>2008</v>
      </c>
      <c r="E629" s="68" t="s">
        <v>2008</v>
      </c>
      <c r="F629" s="68" t="s">
        <v>2025</v>
      </c>
      <c r="G629" s="68" t="s">
        <v>2026</v>
      </c>
      <c r="H629" s="68">
        <v>-17.832899999999999</v>
      </c>
      <c r="I629" s="68">
        <v>25.162400000000002</v>
      </c>
      <c r="J629" s="68">
        <v>3289</v>
      </c>
      <c r="K629" s="68">
        <v>2</v>
      </c>
      <c r="L629" s="68">
        <f>COUNTIFS(Aéroports!$C$2:$C$5193,Aéroports!$C629,Aéroports!$D$2:$D$5193,Aéroports!$D629)</f>
        <v>1</v>
      </c>
      <c r="M629" s="68" t="str">
        <f>IF(AND(Formulaire!$H$15=Aéroports!$E629,--ISNUMBER(IFERROR(SEARCH(Formulaire!$H$16,$C629,1),""))=1),MAX(M$1:M628)+1,"")</f>
        <v/>
      </c>
      <c r="N629" s="68" t="str">
        <f>IF(AND(Formulaire!$H$21=Aéroports!$E629,--ISNUMBER(IFERROR(SEARCH(Formulaire!$H$22,$C629,1),""))=1),MAX(N$1:N628)+1,"")</f>
        <v/>
      </c>
      <c r="O629" s="68" t="str">
        <f>IF(AND(Formulaire!$H$27=Aéroports!$E629,--ISNUMBER(IFERROR(SEARCH(Formulaire!$H$28,$C629,1),""))=1),MAX(O$1:O628)+1,"")</f>
        <v/>
      </c>
      <c r="Q629" s="91" t="str">
        <f>IFERROR(INDEX($C$2:$C$5193,MATCH(ROWS(M$2:M629),M$2:M$5193,0)),"")</f>
        <v/>
      </c>
      <c r="R629" s="70" t="str">
        <f>IFERROR(INDEX($C$2:$C$5193,MATCH(ROWS(N$2:N629),N$2:N$5193,0)),"")</f>
        <v/>
      </c>
      <c r="S629" s="92" t="str">
        <f>IFERROR(INDEX($C$2:$C$5193,MATCH(ROWS(O$2:O629),O$2:O$5193,0)),"")</f>
        <v/>
      </c>
    </row>
    <row r="630" spans="1:19" x14ac:dyDescent="0.25">
      <c r="A630" s="69">
        <v>8053</v>
      </c>
      <c r="B630" s="69" t="s">
        <v>2027</v>
      </c>
      <c r="C630" s="69" t="s">
        <v>2028</v>
      </c>
      <c r="D630" s="69" t="s">
        <v>2008</v>
      </c>
      <c r="E630" s="69" t="s">
        <v>2008</v>
      </c>
      <c r="F630" s="69" t="s">
        <v>2029</v>
      </c>
      <c r="G630" s="69" t="s">
        <v>2030</v>
      </c>
      <c r="H630" s="69">
        <v>-19.149999999999999</v>
      </c>
      <c r="I630" s="69">
        <v>23.783000000000001</v>
      </c>
      <c r="J630" s="69">
        <v>3000</v>
      </c>
      <c r="K630" s="69">
        <v>2</v>
      </c>
      <c r="L630" s="69">
        <f>COUNTIFS(Aéroports!$C$2:$C$5193,Aéroports!$C630,Aéroports!$D$2:$D$5193,Aéroports!$D630)</f>
        <v>1</v>
      </c>
      <c r="M630" s="69" t="str">
        <f>IF(AND(Formulaire!$H$15=Aéroports!$E630,--ISNUMBER(IFERROR(SEARCH(Formulaire!$H$16,$C630,1),""))=1),MAX(M$1:M629)+1,"")</f>
        <v/>
      </c>
      <c r="N630" s="69" t="str">
        <f>IF(AND(Formulaire!$H$21=Aéroports!$E630,--ISNUMBER(IFERROR(SEARCH(Formulaire!$H$22,$C630,1),""))=1),MAX(N$1:N629)+1,"")</f>
        <v/>
      </c>
      <c r="O630" s="69" t="str">
        <f>IF(AND(Formulaire!$H$27=Aéroports!$E630,--ISNUMBER(IFERROR(SEARCH(Formulaire!$H$28,$C630,1),""))=1),MAX(O$1:O629)+1,"")</f>
        <v/>
      </c>
      <c r="Q630" s="91" t="str">
        <f>IFERROR(INDEX($C$2:$C$5193,MATCH(ROWS(M$2:M630),M$2:M$5193,0)),"")</f>
        <v/>
      </c>
      <c r="R630" s="70" t="str">
        <f>IFERROR(INDEX($C$2:$C$5193,MATCH(ROWS(N$2:N630),N$2:N$5193,0)),"")</f>
        <v/>
      </c>
      <c r="S630" s="92" t="str">
        <f>IFERROR(INDEX($C$2:$C$5193,MATCH(ROWS(O$2:O630),O$2:O$5193,0)),"")</f>
        <v/>
      </c>
    </row>
    <row r="631" spans="1:19" x14ac:dyDescent="0.25">
      <c r="A631" s="68">
        <v>880</v>
      </c>
      <c r="B631" s="68" t="s">
        <v>2031</v>
      </c>
      <c r="C631" s="68" t="s">
        <v>2032</v>
      </c>
      <c r="D631" s="68" t="s">
        <v>2008</v>
      </c>
      <c r="E631" s="68" t="s">
        <v>2008</v>
      </c>
      <c r="F631" s="68" t="s">
        <v>2033</v>
      </c>
      <c r="G631" s="68" t="s">
        <v>2034</v>
      </c>
      <c r="H631" s="68">
        <v>-19.9726</v>
      </c>
      <c r="I631" s="68">
        <v>23.431100000000001</v>
      </c>
      <c r="J631" s="68">
        <v>3093</v>
      </c>
      <c r="K631" s="68">
        <v>2</v>
      </c>
      <c r="L631" s="68">
        <f>COUNTIFS(Aéroports!$C$2:$C$5193,Aéroports!$C631,Aéroports!$D$2:$D$5193,Aéroports!$D631)</f>
        <v>1</v>
      </c>
      <c r="M631" s="68" t="str">
        <f>IF(AND(Formulaire!$H$15=Aéroports!$E631,--ISNUMBER(IFERROR(SEARCH(Formulaire!$H$16,$C631,1),""))=1),MAX(M$1:M630)+1,"")</f>
        <v/>
      </c>
      <c r="N631" s="68" t="str">
        <f>IF(AND(Formulaire!$H$21=Aéroports!$E631,--ISNUMBER(IFERROR(SEARCH(Formulaire!$H$22,$C631,1),""))=1),MAX(N$1:N630)+1,"")</f>
        <v/>
      </c>
      <c r="O631" s="68" t="str">
        <f>IF(AND(Formulaire!$H$27=Aéroports!$E631,--ISNUMBER(IFERROR(SEARCH(Formulaire!$H$28,$C631,1),""))=1),MAX(O$1:O630)+1,"")</f>
        <v/>
      </c>
      <c r="Q631" s="91" t="str">
        <f>IFERROR(INDEX($C$2:$C$5193,MATCH(ROWS(M$2:M631),M$2:M$5193,0)),"")</f>
        <v/>
      </c>
      <c r="R631" s="70" t="str">
        <f>IFERROR(INDEX($C$2:$C$5193,MATCH(ROWS(N$2:N631),N$2:N$5193,0)),"")</f>
        <v/>
      </c>
      <c r="S631" s="92" t="str">
        <f>IFERROR(INDEX($C$2:$C$5193,MATCH(ROWS(O$2:O631),O$2:O$5193,0)),"")</f>
        <v/>
      </c>
    </row>
    <row r="632" spans="1:19" x14ac:dyDescent="0.25">
      <c r="A632" s="69">
        <v>5608</v>
      </c>
      <c r="B632" s="69" t="s">
        <v>2035</v>
      </c>
      <c r="C632" s="69" t="s">
        <v>2036</v>
      </c>
      <c r="D632" s="69" t="s">
        <v>2008</v>
      </c>
      <c r="E632" s="69" t="s">
        <v>2008</v>
      </c>
      <c r="F632" s="69" t="s">
        <v>2037</v>
      </c>
      <c r="G632" s="69" t="s">
        <v>2038</v>
      </c>
      <c r="H632" s="69">
        <v>-21.2667</v>
      </c>
      <c r="I632" s="69">
        <v>25.316700000000001</v>
      </c>
      <c r="J632" s="69">
        <v>3100</v>
      </c>
      <c r="K632" s="69">
        <v>2</v>
      </c>
      <c r="L632" s="69">
        <f>COUNTIFS(Aéroports!$C$2:$C$5193,Aéroports!$C632,Aéroports!$D$2:$D$5193,Aéroports!$D632)</f>
        <v>1</v>
      </c>
      <c r="M632" s="69" t="str">
        <f>IF(AND(Formulaire!$H$15=Aéroports!$E632,--ISNUMBER(IFERROR(SEARCH(Formulaire!$H$16,$C632,1),""))=1),MAX(M$1:M631)+1,"")</f>
        <v/>
      </c>
      <c r="N632" s="69" t="str">
        <f>IF(AND(Formulaire!$H$21=Aéroports!$E632,--ISNUMBER(IFERROR(SEARCH(Formulaire!$H$22,$C632,1),""))=1),MAX(N$1:N631)+1,"")</f>
        <v/>
      </c>
      <c r="O632" s="69" t="str">
        <f>IF(AND(Formulaire!$H$27=Aéroports!$E632,--ISNUMBER(IFERROR(SEARCH(Formulaire!$H$28,$C632,1),""))=1),MAX(O$1:O631)+1,"")</f>
        <v/>
      </c>
      <c r="Q632" s="91" t="str">
        <f>IFERROR(INDEX($C$2:$C$5193,MATCH(ROWS(M$2:M632),M$2:M$5193,0)),"")</f>
        <v/>
      </c>
      <c r="R632" s="70" t="str">
        <f>IFERROR(INDEX($C$2:$C$5193,MATCH(ROWS(N$2:N632),N$2:N$5193,0)),"")</f>
        <v/>
      </c>
      <c r="S632" s="92" t="str">
        <f>IFERROR(INDEX($C$2:$C$5193,MATCH(ROWS(O$2:O632),O$2:O$5193,0)),"")</f>
        <v/>
      </c>
    </row>
    <row r="633" spans="1:19" x14ac:dyDescent="0.25">
      <c r="A633" s="68">
        <v>882</v>
      </c>
      <c r="B633" s="68" t="s">
        <v>2039</v>
      </c>
      <c r="C633" s="68" t="s">
        <v>2040</v>
      </c>
      <c r="D633" s="68" t="s">
        <v>2008</v>
      </c>
      <c r="E633" s="68" t="s">
        <v>2008</v>
      </c>
      <c r="F633" s="68" t="s">
        <v>2041</v>
      </c>
      <c r="G633" s="68" t="s">
        <v>2042</v>
      </c>
      <c r="H633" s="68">
        <v>-22.058299999999999</v>
      </c>
      <c r="I633" s="68">
        <v>27.828800000000001</v>
      </c>
      <c r="J633" s="68">
        <v>2925</v>
      </c>
      <c r="K633" s="68">
        <v>2</v>
      </c>
      <c r="L633" s="68">
        <f>COUNTIFS(Aéroports!$C$2:$C$5193,Aéroports!$C633,Aéroports!$D$2:$D$5193,Aéroports!$D633)</f>
        <v>1</v>
      </c>
      <c r="M633" s="68" t="str">
        <f>IF(AND(Formulaire!$H$15=Aéroports!$E633,--ISNUMBER(IFERROR(SEARCH(Formulaire!$H$16,$C633,1),""))=1),MAX(M$1:M632)+1,"")</f>
        <v/>
      </c>
      <c r="N633" s="68" t="str">
        <f>IF(AND(Formulaire!$H$21=Aéroports!$E633,--ISNUMBER(IFERROR(SEARCH(Formulaire!$H$22,$C633,1),""))=1),MAX(N$1:N632)+1,"")</f>
        <v/>
      </c>
      <c r="O633" s="68" t="str">
        <f>IF(AND(Formulaire!$H$27=Aéroports!$E633,--ISNUMBER(IFERROR(SEARCH(Formulaire!$H$28,$C633,1),""))=1),MAX(O$1:O632)+1,"")</f>
        <v/>
      </c>
      <c r="Q633" s="91" t="str">
        <f>IFERROR(INDEX($C$2:$C$5193,MATCH(ROWS(M$2:M633),M$2:M$5193,0)),"")</f>
        <v/>
      </c>
      <c r="R633" s="70" t="str">
        <f>IFERROR(INDEX($C$2:$C$5193,MATCH(ROWS(N$2:N633),N$2:N$5193,0)),"")</f>
        <v/>
      </c>
      <c r="S633" s="92" t="str">
        <f>IFERROR(INDEX($C$2:$C$5193,MATCH(ROWS(O$2:O633),O$2:O$5193,0)),"")</f>
        <v/>
      </c>
    </row>
    <row r="634" spans="1:19" x14ac:dyDescent="0.25">
      <c r="A634" s="69">
        <v>5609</v>
      </c>
      <c r="B634" s="69" t="s">
        <v>2043</v>
      </c>
      <c r="C634" s="69" t="s">
        <v>2044</v>
      </c>
      <c r="D634" s="69" t="s">
        <v>2008</v>
      </c>
      <c r="E634" s="69" t="s">
        <v>2008</v>
      </c>
      <c r="F634" s="69" t="s">
        <v>2045</v>
      </c>
      <c r="G634" s="69" t="s">
        <v>2046</v>
      </c>
      <c r="H634" s="69">
        <v>-18.373899999999999</v>
      </c>
      <c r="I634" s="69">
        <v>21.832599999999999</v>
      </c>
      <c r="J634" s="69">
        <v>3379</v>
      </c>
      <c r="K634" s="69">
        <v>2</v>
      </c>
      <c r="L634" s="69">
        <f>COUNTIFS(Aéroports!$C$2:$C$5193,Aéroports!$C634,Aéroports!$D$2:$D$5193,Aéroports!$D634)</f>
        <v>1</v>
      </c>
      <c r="M634" s="69" t="str">
        <f>IF(AND(Formulaire!$H$15=Aéroports!$E634,--ISNUMBER(IFERROR(SEARCH(Formulaire!$H$16,$C634,1),""))=1),MAX(M$1:M633)+1,"")</f>
        <v/>
      </c>
      <c r="N634" s="69" t="str">
        <f>IF(AND(Formulaire!$H$21=Aéroports!$E634,--ISNUMBER(IFERROR(SEARCH(Formulaire!$H$22,$C634,1),""))=1),MAX(N$1:N633)+1,"")</f>
        <v/>
      </c>
      <c r="O634" s="69" t="str">
        <f>IF(AND(Formulaire!$H$27=Aéroports!$E634,--ISNUMBER(IFERROR(SEARCH(Formulaire!$H$28,$C634,1),""))=1),MAX(O$1:O633)+1,"")</f>
        <v/>
      </c>
      <c r="Q634" s="91" t="str">
        <f>IFERROR(INDEX($C$2:$C$5193,MATCH(ROWS(M$2:M634),M$2:M$5193,0)),"")</f>
        <v/>
      </c>
      <c r="R634" s="70" t="str">
        <f>IFERROR(INDEX($C$2:$C$5193,MATCH(ROWS(N$2:N634),N$2:N$5193,0)),"")</f>
        <v/>
      </c>
      <c r="S634" s="92" t="str">
        <f>IFERROR(INDEX($C$2:$C$5193,MATCH(ROWS(O$2:O634),O$2:O$5193,0)),"")</f>
        <v/>
      </c>
    </row>
    <row r="635" spans="1:19" x14ac:dyDescent="0.25">
      <c r="A635" s="68">
        <v>11804</v>
      </c>
      <c r="B635" s="68" t="s">
        <v>2047</v>
      </c>
      <c r="C635" s="68" t="s">
        <v>2048</v>
      </c>
      <c r="D635" s="68" t="s">
        <v>2008</v>
      </c>
      <c r="E635" s="68" t="s">
        <v>2008</v>
      </c>
      <c r="F635" s="68" t="s">
        <v>2049</v>
      </c>
      <c r="G635" s="68" t="s">
        <v>2050</v>
      </c>
      <c r="H635" s="68">
        <v>-20.5534</v>
      </c>
      <c r="I635" s="68">
        <v>26.1158</v>
      </c>
      <c r="J635" s="68">
        <v>2985</v>
      </c>
      <c r="K635" s="68" t="s">
        <v>340</v>
      </c>
      <c r="L635" s="68">
        <f>COUNTIFS(Aéroports!$C$2:$C$5193,Aéroports!$C635,Aéroports!$D$2:$D$5193,Aéroports!$D635)</f>
        <v>1</v>
      </c>
      <c r="M635" s="68" t="str">
        <f>IF(AND(Formulaire!$H$15=Aéroports!$E635,--ISNUMBER(IFERROR(SEARCH(Formulaire!$H$16,$C635,1),""))=1),MAX(M$1:M634)+1,"")</f>
        <v/>
      </c>
      <c r="N635" s="68" t="str">
        <f>IF(AND(Formulaire!$H$21=Aéroports!$E635,--ISNUMBER(IFERROR(SEARCH(Formulaire!$H$22,$C635,1),""))=1),MAX(N$1:N634)+1,"")</f>
        <v/>
      </c>
      <c r="O635" s="68" t="str">
        <f>IF(AND(Formulaire!$H$27=Aéroports!$E635,--ISNUMBER(IFERROR(SEARCH(Formulaire!$H$28,$C635,1),""))=1),MAX(O$1:O634)+1,"")</f>
        <v/>
      </c>
      <c r="Q635" s="91" t="str">
        <f>IFERROR(INDEX($C$2:$C$5193,MATCH(ROWS(M$2:M635),M$2:M$5193,0)),"")</f>
        <v/>
      </c>
      <c r="R635" s="70" t="str">
        <f>IFERROR(INDEX($C$2:$C$5193,MATCH(ROWS(N$2:N635),N$2:N$5193,0)),"")</f>
        <v/>
      </c>
      <c r="S635" s="92" t="str">
        <f>IFERROR(INDEX($C$2:$C$5193,MATCH(ROWS(O$2:O635),O$2:O$5193,0)),"")</f>
        <v/>
      </c>
    </row>
    <row r="636" spans="1:19" x14ac:dyDescent="0.25">
      <c r="A636" s="69">
        <v>5610</v>
      </c>
      <c r="B636" s="69" t="s">
        <v>2051</v>
      </c>
      <c r="C636" s="69" t="s">
        <v>2052</v>
      </c>
      <c r="D636" s="69" t="s">
        <v>2008</v>
      </c>
      <c r="E636" s="69" t="s">
        <v>2008</v>
      </c>
      <c r="F636" s="69" t="s">
        <v>2053</v>
      </c>
      <c r="G636" s="69" t="s">
        <v>2054</v>
      </c>
      <c r="H636" s="69">
        <v>-22.1892</v>
      </c>
      <c r="I636" s="69">
        <v>29.126899999999999</v>
      </c>
      <c r="J636" s="69">
        <v>1772</v>
      </c>
      <c r="K636" s="69">
        <v>2</v>
      </c>
      <c r="L636" s="69">
        <f>COUNTIFS(Aéroports!$C$2:$C$5193,Aéroports!$C636,Aéroports!$D$2:$D$5193,Aéroports!$D636)</f>
        <v>1</v>
      </c>
      <c r="M636" s="69" t="str">
        <f>IF(AND(Formulaire!$H$15=Aéroports!$E636,--ISNUMBER(IFERROR(SEARCH(Formulaire!$H$16,$C636,1),""))=1),MAX(M$1:M635)+1,"")</f>
        <v/>
      </c>
      <c r="N636" s="69" t="str">
        <f>IF(AND(Formulaire!$H$21=Aéroports!$E636,--ISNUMBER(IFERROR(SEARCH(Formulaire!$H$22,$C636,1),""))=1),MAX(N$1:N635)+1,"")</f>
        <v/>
      </c>
      <c r="O636" s="69" t="str">
        <f>IF(AND(Formulaire!$H$27=Aéroports!$E636,--ISNUMBER(IFERROR(SEARCH(Formulaire!$H$28,$C636,1),""))=1),MAX(O$1:O635)+1,"")</f>
        <v/>
      </c>
      <c r="Q636" s="91" t="str">
        <f>IFERROR(INDEX($C$2:$C$5193,MATCH(ROWS(M$2:M636),M$2:M$5193,0)),"")</f>
        <v/>
      </c>
      <c r="R636" s="70" t="str">
        <f>IFERROR(INDEX($C$2:$C$5193,MATCH(ROWS(N$2:N636),N$2:N$5193,0)),"")</f>
        <v/>
      </c>
      <c r="S636" s="92" t="str">
        <f>IFERROR(INDEX($C$2:$C$5193,MATCH(ROWS(O$2:O636),O$2:O$5193,0)),"")</f>
        <v/>
      </c>
    </row>
    <row r="637" spans="1:19" x14ac:dyDescent="0.25">
      <c r="A637" s="68">
        <v>2524</v>
      </c>
      <c r="B637" s="68" t="s">
        <v>2055</v>
      </c>
      <c r="C637" s="68" t="s">
        <v>2056</v>
      </c>
      <c r="D637" s="68" t="s">
        <v>2057</v>
      </c>
      <c r="E637" s="68" t="s">
        <v>22368</v>
      </c>
      <c r="F637" s="68" t="s">
        <v>2058</v>
      </c>
      <c r="G637" s="68" t="s">
        <v>2059</v>
      </c>
      <c r="H637" s="68">
        <v>-9.8663889999999999</v>
      </c>
      <c r="I637" s="68">
        <v>-56.104999999999997</v>
      </c>
      <c r="J637" s="68">
        <v>948</v>
      </c>
      <c r="K637" s="68">
        <v>-4</v>
      </c>
      <c r="L637" s="68">
        <f>COUNTIFS(Aéroports!$C$2:$C$5193,Aéroports!$C637,Aéroports!$D$2:$D$5193,Aéroports!$D637)</f>
        <v>1</v>
      </c>
      <c r="M637" s="68" t="str">
        <f>IF(AND(Formulaire!$H$15=Aéroports!$E637,--ISNUMBER(IFERROR(SEARCH(Formulaire!$H$16,$C637,1),""))=1),MAX(M$1:M636)+1,"")</f>
        <v/>
      </c>
      <c r="N637" s="68" t="str">
        <f>IF(AND(Formulaire!$H$21=Aéroports!$E637,--ISNUMBER(IFERROR(SEARCH(Formulaire!$H$22,$C637,1),""))=1),MAX(N$1:N636)+1,"")</f>
        <v/>
      </c>
      <c r="O637" s="68" t="str">
        <f>IF(AND(Formulaire!$H$27=Aéroports!$E637,--ISNUMBER(IFERROR(SEARCH(Formulaire!$H$28,$C637,1),""))=1),MAX(O$1:O636)+1,"")</f>
        <v/>
      </c>
      <c r="Q637" s="91" t="str">
        <f>IFERROR(INDEX($C$2:$C$5193,MATCH(ROWS(M$2:M637),M$2:M$5193,0)),"")</f>
        <v/>
      </c>
      <c r="R637" s="70" t="str">
        <f>IFERROR(INDEX($C$2:$C$5193,MATCH(ROWS(N$2:N637),N$2:N$5193,0)),"")</f>
        <v/>
      </c>
      <c r="S637" s="92" t="str">
        <f>IFERROR(INDEX($C$2:$C$5193,MATCH(ROWS(O$2:O637),O$2:O$5193,0)),"")</f>
        <v/>
      </c>
    </row>
    <row r="638" spans="1:19" x14ac:dyDescent="0.25">
      <c r="A638" s="69">
        <v>2566</v>
      </c>
      <c r="B638" s="69" t="s">
        <v>2060</v>
      </c>
      <c r="C638" s="69" t="s">
        <v>2061</v>
      </c>
      <c r="D638" s="69" t="s">
        <v>2057</v>
      </c>
      <c r="E638" s="69" t="s">
        <v>22368</v>
      </c>
      <c r="F638" s="69" t="s">
        <v>2062</v>
      </c>
      <c r="G638" s="69" t="s">
        <v>2063</v>
      </c>
      <c r="H638" s="69">
        <v>-3.2539099999999999</v>
      </c>
      <c r="I638" s="69">
        <v>-52.253999999999998</v>
      </c>
      <c r="J638" s="69">
        <v>369</v>
      </c>
      <c r="K638" s="69">
        <v>-3</v>
      </c>
      <c r="L638" s="69">
        <f>COUNTIFS(Aéroports!$C$2:$C$5193,Aéroports!$C638,Aéroports!$D$2:$D$5193,Aéroports!$D638)</f>
        <v>1</v>
      </c>
      <c r="M638" s="69" t="str">
        <f>IF(AND(Formulaire!$H$15=Aéroports!$E638,--ISNUMBER(IFERROR(SEARCH(Formulaire!$H$16,$C638,1),""))=1),MAX(M$1:M637)+1,"")</f>
        <v/>
      </c>
      <c r="N638" s="69" t="str">
        <f>IF(AND(Formulaire!$H$21=Aéroports!$E638,--ISNUMBER(IFERROR(SEARCH(Formulaire!$H$22,$C638,1),""))=1),MAX(N$1:N637)+1,"")</f>
        <v/>
      </c>
      <c r="O638" s="69" t="str">
        <f>IF(AND(Formulaire!$H$27=Aéroports!$E638,--ISNUMBER(IFERROR(SEARCH(Formulaire!$H$28,$C638,1),""))=1),MAX(O$1:O637)+1,"")</f>
        <v/>
      </c>
      <c r="Q638" s="91" t="str">
        <f>IFERROR(INDEX($C$2:$C$5193,MATCH(ROWS(M$2:M638),M$2:M$5193,0)),"")</f>
        <v/>
      </c>
      <c r="R638" s="70" t="str">
        <f>IFERROR(INDEX($C$2:$C$5193,MATCH(ROWS(N$2:N638),N$2:N$5193,0)),"")</f>
        <v/>
      </c>
      <c r="S638" s="92" t="str">
        <f>IFERROR(INDEX($C$2:$C$5193,MATCH(ROWS(O$2:O638),O$2:O$5193,0)),"")</f>
        <v/>
      </c>
    </row>
    <row r="639" spans="1:19" x14ac:dyDescent="0.25">
      <c r="A639" s="68">
        <v>2522</v>
      </c>
      <c r="B639" s="68" t="s">
        <v>2064</v>
      </c>
      <c r="C639" s="68" t="s">
        <v>2065</v>
      </c>
      <c r="D639" s="68" t="s">
        <v>2057</v>
      </c>
      <c r="E639" s="68" t="s">
        <v>22368</v>
      </c>
      <c r="F639" s="68" t="s">
        <v>2066</v>
      </c>
      <c r="G639" s="68" t="s">
        <v>2067</v>
      </c>
      <c r="H639" s="68">
        <v>-10.984</v>
      </c>
      <c r="I639" s="68">
        <v>-37.070300000000003</v>
      </c>
      <c r="J639" s="68">
        <v>23</v>
      </c>
      <c r="K639" s="68">
        <v>-3</v>
      </c>
      <c r="L639" s="68">
        <f>COUNTIFS(Aéroports!$C$2:$C$5193,Aéroports!$C639,Aéroports!$D$2:$D$5193,Aéroports!$D639)</f>
        <v>1</v>
      </c>
      <c r="M639" s="68" t="str">
        <f>IF(AND(Formulaire!$H$15=Aéroports!$E639,--ISNUMBER(IFERROR(SEARCH(Formulaire!$H$16,$C639,1),""))=1),MAX(M$1:M638)+1,"")</f>
        <v/>
      </c>
      <c r="N639" s="68" t="str">
        <f>IF(AND(Formulaire!$H$21=Aéroports!$E639,--ISNUMBER(IFERROR(SEARCH(Formulaire!$H$22,$C639,1),""))=1),MAX(N$1:N638)+1,"")</f>
        <v/>
      </c>
      <c r="O639" s="68" t="str">
        <f>IF(AND(Formulaire!$H$27=Aéroports!$E639,--ISNUMBER(IFERROR(SEARCH(Formulaire!$H$28,$C639,1),""))=1),MAX(O$1:O638)+1,"")</f>
        <v/>
      </c>
      <c r="Q639" s="91" t="str">
        <f>IFERROR(INDEX($C$2:$C$5193,MATCH(ROWS(M$2:M639),M$2:M$5193,0)),"")</f>
        <v/>
      </c>
      <c r="R639" s="70" t="str">
        <f>IFERROR(INDEX($C$2:$C$5193,MATCH(ROWS(N$2:N639),N$2:N$5193,0)),"")</f>
        <v/>
      </c>
      <c r="S639" s="92" t="str">
        <f>IFERROR(INDEX($C$2:$C$5193,MATCH(ROWS(O$2:O639),O$2:O$5193,0)),"")</f>
        <v/>
      </c>
    </row>
    <row r="640" spans="1:19" x14ac:dyDescent="0.25">
      <c r="A640" s="69">
        <v>2525</v>
      </c>
      <c r="B640" s="69" t="s">
        <v>2068</v>
      </c>
      <c r="C640" s="69" t="s">
        <v>2069</v>
      </c>
      <c r="D640" s="69" t="s">
        <v>2057</v>
      </c>
      <c r="E640" s="69" t="s">
        <v>22368</v>
      </c>
      <c r="F640" s="69" t="s">
        <v>2070</v>
      </c>
      <c r="G640" s="69" t="s">
        <v>2071</v>
      </c>
      <c r="H640" s="69">
        <v>-21.141300000000001</v>
      </c>
      <c r="I640" s="69">
        <v>-50.424700000000001</v>
      </c>
      <c r="J640" s="69">
        <v>1361</v>
      </c>
      <c r="K640" s="69">
        <v>-3</v>
      </c>
      <c r="L640" s="69">
        <f>COUNTIFS(Aéroports!$C$2:$C$5193,Aéroports!$C640,Aéroports!$D$2:$D$5193,Aéroports!$D640)</f>
        <v>1</v>
      </c>
      <c r="M640" s="69" t="str">
        <f>IF(AND(Formulaire!$H$15=Aéroports!$E640,--ISNUMBER(IFERROR(SEARCH(Formulaire!$H$16,$C640,1),""))=1),MAX(M$1:M639)+1,"")</f>
        <v/>
      </c>
      <c r="N640" s="69" t="str">
        <f>IF(AND(Formulaire!$H$21=Aéroports!$E640,--ISNUMBER(IFERROR(SEARCH(Formulaire!$H$22,$C640,1),""))=1),MAX(N$1:N639)+1,"")</f>
        <v/>
      </c>
      <c r="O640" s="69" t="str">
        <f>IF(AND(Formulaire!$H$27=Aéroports!$E640,--ISNUMBER(IFERROR(SEARCH(Formulaire!$H$28,$C640,1),""))=1),MAX(O$1:O639)+1,"")</f>
        <v/>
      </c>
      <c r="Q640" s="91" t="str">
        <f>IFERROR(INDEX($C$2:$C$5193,MATCH(ROWS(M$2:M640),M$2:M$5193,0)),"")</f>
        <v/>
      </c>
      <c r="R640" s="70" t="str">
        <f>IFERROR(INDEX($C$2:$C$5193,MATCH(ROWS(N$2:N640),N$2:N$5193,0)),"")</f>
        <v/>
      </c>
      <c r="S640" s="92" t="str">
        <f>IFERROR(INDEX($C$2:$C$5193,MATCH(ROWS(O$2:O640),O$2:O$5193,0)),"")</f>
        <v/>
      </c>
    </row>
    <row r="641" spans="1:19" x14ac:dyDescent="0.25">
      <c r="A641" s="68">
        <v>7376</v>
      </c>
      <c r="B641" s="68" t="s">
        <v>2072</v>
      </c>
      <c r="C641" s="68" t="s">
        <v>2073</v>
      </c>
      <c r="D641" s="68" t="s">
        <v>2057</v>
      </c>
      <c r="E641" s="68" t="s">
        <v>22368</v>
      </c>
      <c r="F641" s="68" t="s">
        <v>2074</v>
      </c>
      <c r="G641" s="68" t="s">
        <v>2075</v>
      </c>
      <c r="H641" s="68">
        <v>-7.2278700000000002</v>
      </c>
      <c r="I641" s="68">
        <v>-48.240499999999997</v>
      </c>
      <c r="J641" s="68">
        <v>771</v>
      </c>
      <c r="K641" s="68">
        <v>-3</v>
      </c>
      <c r="L641" s="68">
        <f>COUNTIFS(Aéroports!$C$2:$C$5193,Aéroports!$C641,Aéroports!$D$2:$D$5193,Aéroports!$D641)</f>
        <v>1</v>
      </c>
      <c r="M641" s="68" t="str">
        <f>IF(AND(Formulaire!$H$15=Aéroports!$E641,--ISNUMBER(IFERROR(SEARCH(Formulaire!$H$16,$C641,1),""))=1),MAX(M$1:M640)+1,"")</f>
        <v/>
      </c>
      <c r="N641" s="68" t="str">
        <f>IF(AND(Formulaire!$H$21=Aéroports!$E641,--ISNUMBER(IFERROR(SEARCH(Formulaire!$H$22,$C641,1),""))=1),MAX(N$1:N640)+1,"")</f>
        <v/>
      </c>
      <c r="O641" s="68" t="str">
        <f>IF(AND(Formulaire!$H$27=Aéroports!$E641,--ISNUMBER(IFERROR(SEARCH(Formulaire!$H$28,$C641,1),""))=1),MAX(O$1:O640)+1,"")</f>
        <v/>
      </c>
      <c r="Q641" s="91" t="str">
        <f>IFERROR(INDEX($C$2:$C$5193,MATCH(ROWS(M$2:M641),M$2:M$5193,0)),"")</f>
        <v/>
      </c>
      <c r="R641" s="70" t="str">
        <f>IFERROR(INDEX($C$2:$C$5193,MATCH(ROWS(N$2:N641),N$2:N$5193,0)),"")</f>
        <v/>
      </c>
      <c r="S641" s="92" t="str">
        <f>IFERROR(INDEX($C$2:$C$5193,MATCH(ROWS(O$2:O641),O$2:O$5193,0)),"")</f>
        <v/>
      </c>
    </row>
    <row r="642" spans="1:19" x14ac:dyDescent="0.25">
      <c r="A642" s="69">
        <v>11210</v>
      </c>
      <c r="B642" s="69" t="s">
        <v>2076</v>
      </c>
      <c r="C642" s="69" t="s">
        <v>2077</v>
      </c>
      <c r="D642" s="69" t="s">
        <v>2057</v>
      </c>
      <c r="E642" s="69" t="s">
        <v>22368</v>
      </c>
      <c r="F642" s="69" t="s">
        <v>2078</v>
      </c>
      <c r="G642" s="69" t="s">
        <v>2079</v>
      </c>
      <c r="H642" s="69">
        <v>-9.7753599999999992</v>
      </c>
      <c r="I642" s="69">
        <v>-36.629199999999997</v>
      </c>
      <c r="J642" s="69">
        <v>886</v>
      </c>
      <c r="K642" s="69">
        <v>-3</v>
      </c>
      <c r="L642" s="69">
        <f>COUNTIFS(Aéroports!$C$2:$C$5193,Aéroports!$C642,Aéroports!$D$2:$D$5193,Aéroports!$D642)</f>
        <v>1</v>
      </c>
      <c r="M642" s="69" t="str">
        <f>IF(AND(Formulaire!$H$15=Aéroports!$E642,--ISNUMBER(IFERROR(SEARCH(Formulaire!$H$16,$C642,1),""))=1),MAX(M$1:M641)+1,"")</f>
        <v/>
      </c>
      <c r="N642" s="69" t="str">
        <f>IF(AND(Formulaire!$H$21=Aéroports!$E642,--ISNUMBER(IFERROR(SEARCH(Formulaire!$H$22,$C642,1),""))=1),MAX(N$1:N641)+1,"")</f>
        <v/>
      </c>
      <c r="O642" s="69" t="str">
        <f>IF(AND(Formulaire!$H$27=Aéroports!$E642,--ISNUMBER(IFERROR(SEARCH(Formulaire!$H$28,$C642,1),""))=1),MAX(O$1:O641)+1,"")</f>
        <v/>
      </c>
      <c r="Q642" s="91" t="str">
        <f>IFERROR(INDEX($C$2:$C$5193,MATCH(ROWS(M$2:M642),M$2:M$5193,0)),"")</f>
        <v/>
      </c>
      <c r="R642" s="70" t="str">
        <f>IFERROR(INDEX($C$2:$C$5193,MATCH(ROWS(N$2:N642),N$2:N$5193,0)),"")</f>
        <v/>
      </c>
      <c r="S642" s="92" t="str">
        <f>IFERROR(INDEX($C$2:$C$5193,MATCH(ROWS(O$2:O642),O$2:O$5193,0)),"")</f>
        <v/>
      </c>
    </row>
    <row r="643" spans="1:19" x14ac:dyDescent="0.25">
      <c r="A643" s="68">
        <v>2521</v>
      </c>
      <c r="B643" s="68" t="s">
        <v>2080</v>
      </c>
      <c r="C643" s="68" t="s">
        <v>2081</v>
      </c>
      <c r="D643" s="68" t="s">
        <v>2057</v>
      </c>
      <c r="E643" s="68" t="s">
        <v>22368</v>
      </c>
      <c r="F643" s="68" t="s">
        <v>2082</v>
      </c>
      <c r="G643" s="68" t="s">
        <v>2083</v>
      </c>
      <c r="H643" s="68">
        <v>-21.812000000000001</v>
      </c>
      <c r="I643" s="68">
        <v>-48.133000000000003</v>
      </c>
      <c r="J643" s="68">
        <v>2334</v>
      </c>
      <c r="K643" s="68">
        <v>-3</v>
      </c>
      <c r="L643" s="68">
        <f>COUNTIFS(Aéroports!$C$2:$C$5193,Aéroports!$C643,Aéroports!$D$2:$D$5193,Aéroports!$D643)</f>
        <v>1</v>
      </c>
      <c r="M643" s="68" t="str">
        <f>IF(AND(Formulaire!$H$15=Aéroports!$E643,--ISNUMBER(IFERROR(SEARCH(Formulaire!$H$16,$C643,1),""))=1),MAX(M$1:M642)+1,"")</f>
        <v/>
      </c>
      <c r="N643" s="68" t="str">
        <f>IF(AND(Formulaire!$H$21=Aéroports!$E643,--ISNUMBER(IFERROR(SEARCH(Formulaire!$H$22,$C643,1),""))=1),MAX(N$1:N642)+1,"")</f>
        <v/>
      </c>
      <c r="O643" s="68" t="str">
        <f>IF(AND(Formulaire!$H$27=Aéroports!$E643,--ISNUMBER(IFERROR(SEARCH(Formulaire!$H$28,$C643,1),""))=1),MAX(O$1:O642)+1,"")</f>
        <v/>
      </c>
      <c r="Q643" s="91" t="str">
        <f>IFERROR(INDEX($C$2:$C$5193,MATCH(ROWS(M$2:M643),M$2:M$5193,0)),"")</f>
        <v/>
      </c>
      <c r="R643" s="70" t="str">
        <f>IFERROR(INDEX($C$2:$C$5193,MATCH(ROWS(N$2:N643),N$2:N$5193,0)),"")</f>
        <v/>
      </c>
      <c r="S643" s="92" t="str">
        <f>IFERROR(INDEX($C$2:$C$5193,MATCH(ROWS(O$2:O643),O$2:O$5193,0)),"")</f>
        <v/>
      </c>
    </row>
    <row r="644" spans="1:19" x14ac:dyDescent="0.25">
      <c r="A644" s="69">
        <v>7395</v>
      </c>
      <c r="B644" s="69" t="s">
        <v>2084</v>
      </c>
      <c r="C644" s="69" t="s">
        <v>2085</v>
      </c>
      <c r="D644" s="69" t="s">
        <v>2057</v>
      </c>
      <c r="E644" s="69" t="s">
        <v>22368</v>
      </c>
      <c r="F644" s="69" t="s">
        <v>2086</v>
      </c>
      <c r="G644" s="69" t="s">
        <v>2087</v>
      </c>
      <c r="H644" s="69">
        <v>-19.563199999999998</v>
      </c>
      <c r="I644" s="69">
        <v>-46.9604</v>
      </c>
      <c r="J644" s="69">
        <v>3276</v>
      </c>
      <c r="K644" s="69">
        <v>-3</v>
      </c>
      <c r="L644" s="69">
        <f>COUNTIFS(Aéroports!$C$2:$C$5193,Aéroports!$C644,Aéroports!$D$2:$D$5193,Aéroports!$D644)</f>
        <v>1</v>
      </c>
      <c r="M644" s="69" t="str">
        <f>IF(AND(Formulaire!$H$15=Aéroports!$E644,--ISNUMBER(IFERROR(SEARCH(Formulaire!$H$16,$C644,1),""))=1),MAX(M$1:M643)+1,"")</f>
        <v/>
      </c>
      <c r="N644" s="69" t="str">
        <f>IF(AND(Formulaire!$H$21=Aéroports!$E644,--ISNUMBER(IFERROR(SEARCH(Formulaire!$H$22,$C644,1),""))=1),MAX(N$1:N643)+1,"")</f>
        <v/>
      </c>
      <c r="O644" s="69" t="str">
        <f>IF(AND(Formulaire!$H$27=Aéroports!$E644,--ISNUMBER(IFERROR(SEARCH(Formulaire!$H$28,$C644,1),""))=1),MAX(O$1:O643)+1,"")</f>
        <v/>
      </c>
      <c r="Q644" s="91" t="str">
        <f>IFERROR(INDEX($C$2:$C$5193,MATCH(ROWS(M$2:M644),M$2:M$5193,0)),"")</f>
        <v/>
      </c>
      <c r="R644" s="70" t="str">
        <f>IFERROR(INDEX($C$2:$C$5193,MATCH(ROWS(N$2:N644),N$2:N$5193,0)),"")</f>
        <v/>
      </c>
      <c r="S644" s="92" t="str">
        <f>IFERROR(INDEX($C$2:$C$5193,MATCH(ROWS(O$2:O644),O$2:O$5193,0)),"")</f>
        <v/>
      </c>
    </row>
    <row r="645" spans="1:19" x14ac:dyDescent="0.25">
      <c r="A645" s="68">
        <v>11198</v>
      </c>
      <c r="B645" s="68" t="s">
        <v>2088</v>
      </c>
      <c r="C645" s="68" t="s">
        <v>2089</v>
      </c>
      <c r="D645" s="68" t="s">
        <v>2057</v>
      </c>
      <c r="E645" s="68" t="s">
        <v>22368</v>
      </c>
      <c r="F645" s="68" t="s">
        <v>2090</v>
      </c>
      <c r="G645" s="68" t="s">
        <v>2091</v>
      </c>
      <c r="H645" s="68">
        <v>-10.25028</v>
      </c>
      <c r="I645" s="68">
        <v>-59.383890000000001</v>
      </c>
      <c r="J645" s="68">
        <v>623</v>
      </c>
      <c r="K645" s="68">
        <v>-4</v>
      </c>
      <c r="L645" s="68">
        <f>COUNTIFS(Aéroports!$C$2:$C$5193,Aéroports!$C645,Aéroports!$D$2:$D$5193,Aéroports!$D645)</f>
        <v>1</v>
      </c>
      <c r="M645" s="68" t="str">
        <f>IF(AND(Formulaire!$H$15=Aéroports!$E645,--ISNUMBER(IFERROR(SEARCH(Formulaire!$H$16,$C645,1),""))=1),MAX(M$1:M644)+1,"")</f>
        <v/>
      </c>
      <c r="N645" s="68" t="str">
        <f>IF(AND(Formulaire!$H$21=Aéroports!$E645,--ISNUMBER(IFERROR(SEARCH(Formulaire!$H$22,$C645,1),""))=1),MAX(N$1:N644)+1,"")</f>
        <v/>
      </c>
      <c r="O645" s="68" t="str">
        <f>IF(AND(Formulaire!$H$27=Aéroports!$E645,--ISNUMBER(IFERROR(SEARCH(Formulaire!$H$28,$C645,1),""))=1),MAX(O$1:O644)+1,"")</f>
        <v/>
      </c>
      <c r="Q645" s="91" t="str">
        <f>IFERROR(INDEX($C$2:$C$5193,MATCH(ROWS(M$2:M645),M$2:M$5193,0)),"")</f>
        <v/>
      </c>
      <c r="R645" s="70" t="str">
        <f>IFERROR(INDEX($C$2:$C$5193,MATCH(ROWS(N$2:N645),N$2:N$5193,0)),"")</f>
        <v/>
      </c>
      <c r="S645" s="92" t="str">
        <f>IFERROR(INDEX($C$2:$C$5193,MATCH(ROWS(O$2:O645),O$2:O$5193,0)),"")</f>
        <v/>
      </c>
    </row>
    <row r="646" spans="1:19" x14ac:dyDescent="0.25">
      <c r="A646" s="69">
        <v>2527</v>
      </c>
      <c r="B646" s="69" t="s">
        <v>2092</v>
      </c>
      <c r="C646" s="69" t="s">
        <v>2093</v>
      </c>
      <c r="D646" s="69" t="s">
        <v>2057</v>
      </c>
      <c r="E646" s="69" t="s">
        <v>22368</v>
      </c>
      <c r="F646" s="69" t="s">
        <v>2094</v>
      </c>
      <c r="G646" s="69" t="s">
        <v>2095</v>
      </c>
      <c r="H646" s="69">
        <v>-31.390499999999999</v>
      </c>
      <c r="I646" s="69">
        <v>-54.112200000000001</v>
      </c>
      <c r="J646" s="69">
        <v>600</v>
      </c>
      <c r="K646" s="69">
        <v>-3</v>
      </c>
      <c r="L646" s="69">
        <f>COUNTIFS(Aéroports!$C$2:$C$5193,Aéroports!$C646,Aéroports!$D$2:$D$5193,Aéroports!$D646)</f>
        <v>1</v>
      </c>
      <c r="M646" s="69" t="str">
        <f>IF(AND(Formulaire!$H$15=Aéroports!$E646,--ISNUMBER(IFERROR(SEARCH(Formulaire!$H$16,$C646,1),""))=1),MAX(M$1:M645)+1,"")</f>
        <v/>
      </c>
      <c r="N646" s="69" t="str">
        <f>IF(AND(Formulaire!$H$21=Aéroports!$E646,--ISNUMBER(IFERROR(SEARCH(Formulaire!$H$22,$C646,1),""))=1),MAX(N$1:N645)+1,"")</f>
        <v/>
      </c>
      <c r="O646" s="69" t="str">
        <f>IF(AND(Formulaire!$H$27=Aéroports!$E646,--ISNUMBER(IFERROR(SEARCH(Formulaire!$H$28,$C646,1),""))=1),MAX(O$1:O645)+1,"")</f>
        <v/>
      </c>
      <c r="Q646" s="91" t="str">
        <f>IFERROR(INDEX($C$2:$C$5193,MATCH(ROWS(M$2:M646),M$2:M$5193,0)),"")</f>
        <v/>
      </c>
      <c r="R646" s="70" t="str">
        <f>IFERROR(INDEX($C$2:$C$5193,MATCH(ROWS(N$2:N646),N$2:N$5193,0)),"")</f>
        <v/>
      </c>
      <c r="S646" s="92" t="str">
        <f>IFERROR(INDEX($C$2:$C$5193,MATCH(ROWS(O$2:O646),O$2:O$5193,0)),"")</f>
        <v/>
      </c>
    </row>
    <row r="647" spans="1:19" x14ac:dyDescent="0.25">
      <c r="A647" s="68">
        <v>7399</v>
      </c>
      <c r="B647" s="68" t="s">
        <v>2096</v>
      </c>
      <c r="C647" s="68" t="s">
        <v>2097</v>
      </c>
      <c r="D647" s="68" t="s">
        <v>2057</v>
      </c>
      <c r="E647" s="68" t="s">
        <v>22368</v>
      </c>
      <c r="F647" s="68" t="s">
        <v>2098</v>
      </c>
      <c r="G647" s="68" t="s">
        <v>2099</v>
      </c>
      <c r="H647" s="68">
        <v>-0.98129200000000005</v>
      </c>
      <c r="I647" s="68">
        <v>-62.919600000000003</v>
      </c>
      <c r="J647" s="68">
        <v>112</v>
      </c>
      <c r="K647" s="68">
        <v>-4</v>
      </c>
      <c r="L647" s="68">
        <f>COUNTIFS(Aéroports!$C$2:$C$5193,Aéroports!$C647,Aéroports!$D$2:$D$5193,Aéroports!$D647)</f>
        <v>1</v>
      </c>
      <c r="M647" s="68" t="str">
        <f>IF(AND(Formulaire!$H$15=Aéroports!$E647,--ISNUMBER(IFERROR(SEARCH(Formulaire!$H$16,$C647,1),""))=1),MAX(M$1:M646)+1,"")</f>
        <v/>
      </c>
      <c r="N647" s="68" t="str">
        <f>IF(AND(Formulaire!$H$21=Aéroports!$E647,--ISNUMBER(IFERROR(SEARCH(Formulaire!$H$22,$C647,1),""))=1),MAX(N$1:N646)+1,"")</f>
        <v/>
      </c>
      <c r="O647" s="68" t="str">
        <f>IF(AND(Formulaire!$H$27=Aéroports!$E647,--ISNUMBER(IFERROR(SEARCH(Formulaire!$H$28,$C647,1),""))=1),MAX(O$1:O646)+1,"")</f>
        <v/>
      </c>
      <c r="Q647" s="91" t="str">
        <f>IFERROR(INDEX($C$2:$C$5193,MATCH(ROWS(M$2:M647),M$2:M$5193,0)),"")</f>
        <v/>
      </c>
      <c r="R647" s="70" t="str">
        <f>IFERROR(INDEX($C$2:$C$5193,MATCH(ROWS(N$2:N647),N$2:N$5193,0)),"")</f>
        <v/>
      </c>
      <c r="S647" s="92" t="str">
        <f>IFERROR(INDEX($C$2:$C$5193,MATCH(ROWS(O$2:O647),O$2:O$5193,0)),"")</f>
        <v/>
      </c>
    </row>
    <row r="648" spans="1:19" x14ac:dyDescent="0.25">
      <c r="A648" s="69">
        <v>7373</v>
      </c>
      <c r="B648" s="69" t="s">
        <v>2100</v>
      </c>
      <c r="C648" s="69" t="s">
        <v>2101</v>
      </c>
      <c r="D648" s="69" t="s">
        <v>2057</v>
      </c>
      <c r="E648" s="69" t="s">
        <v>22368</v>
      </c>
      <c r="F648" s="69" t="s">
        <v>2102</v>
      </c>
      <c r="G648" s="69" t="s">
        <v>2103</v>
      </c>
      <c r="H648" s="69">
        <v>-12.078900000000001</v>
      </c>
      <c r="I648" s="69">
        <v>-45.009</v>
      </c>
      <c r="J648" s="69">
        <v>2447</v>
      </c>
      <c r="K648" s="69">
        <v>-3</v>
      </c>
      <c r="L648" s="69">
        <f>COUNTIFS(Aéroports!$C$2:$C$5193,Aéroports!$C648,Aéroports!$D$2:$D$5193,Aéroports!$D648)</f>
        <v>1</v>
      </c>
      <c r="M648" s="69" t="str">
        <f>IF(AND(Formulaire!$H$15=Aéroports!$E648,--ISNUMBER(IFERROR(SEARCH(Formulaire!$H$16,$C648,1),""))=1),MAX(M$1:M647)+1,"")</f>
        <v/>
      </c>
      <c r="N648" s="69" t="str">
        <f>IF(AND(Formulaire!$H$21=Aéroports!$E648,--ISNUMBER(IFERROR(SEARCH(Formulaire!$H$22,$C648,1),""))=1),MAX(N$1:N647)+1,"")</f>
        <v/>
      </c>
      <c r="O648" s="69" t="str">
        <f>IF(AND(Formulaire!$H$27=Aéroports!$E648,--ISNUMBER(IFERROR(SEARCH(Formulaire!$H$28,$C648,1),""))=1),MAX(O$1:O647)+1,"")</f>
        <v/>
      </c>
      <c r="Q648" s="91" t="str">
        <f>IFERROR(INDEX($C$2:$C$5193,MATCH(ROWS(M$2:M648),M$2:M$5193,0)),"")</f>
        <v/>
      </c>
      <c r="R648" s="70" t="str">
        <f>IFERROR(INDEX($C$2:$C$5193,MATCH(ROWS(N$2:N648),N$2:N$5193,0)),"")</f>
        <v/>
      </c>
      <c r="S648" s="92" t="str">
        <f>IFERROR(INDEX($C$2:$C$5193,MATCH(ROWS(O$2:O648),O$2:O$5193,0)),"")</f>
        <v/>
      </c>
    </row>
    <row r="649" spans="1:19" x14ac:dyDescent="0.25">
      <c r="A649" s="68">
        <v>11930</v>
      </c>
      <c r="B649" s="68" t="s">
        <v>2104</v>
      </c>
      <c r="C649" s="68" t="s">
        <v>2105</v>
      </c>
      <c r="D649" s="68" t="s">
        <v>2057</v>
      </c>
      <c r="E649" s="68" t="s">
        <v>22368</v>
      </c>
      <c r="F649" s="68" t="s">
        <v>2106</v>
      </c>
      <c r="G649" s="68" t="s">
        <v>2107</v>
      </c>
      <c r="H649" s="68">
        <v>-20.584499999999998</v>
      </c>
      <c r="I649" s="68">
        <v>-48.594099999999997</v>
      </c>
      <c r="J649" s="68">
        <v>1898</v>
      </c>
      <c r="K649" s="68" t="s">
        <v>340</v>
      </c>
      <c r="L649" s="68">
        <f>COUNTIFS(Aéroports!$C$2:$C$5193,Aéroports!$C649,Aéroports!$D$2:$D$5193,Aéroports!$D649)</f>
        <v>1</v>
      </c>
      <c r="M649" s="68" t="str">
        <f>IF(AND(Formulaire!$H$15=Aéroports!$E649,--ISNUMBER(IFERROR(SEARCH(Formulaire!$H$16,$C649,1),""))=1),MAX(M$1:M648)+1,"")</f>
        <v/>
      </c>
      <c r="N649" s="68" t="str">
        <f>IF(AND(Formulaire!$H$21=Aéroports!$E649,--ISNUMBER(IFERROR(SEARCH(Formulaire!$H$22,$C649,1),""))=1),MAX(N$1:N648)+1,"")</f>
        <v/>
      </c>
      <c r="O649" s="68" t="str">
        <f>IF(AND(Formulaire!$H$27=Aéroports!$E649,--ISNUMBER(IFERROR(SEARCH(Formulaire!$H$28,$C649,1),""))=1),MAX(O$1:O648)+1,"")</f>
        <v/>
      </c>
      <c r="Q649" s="91" t="str">
        <f>IFERROR(INDEX($C$2:$C$5193,MATCH(ROWS(M$2:M649),M$2:M$5193,0)),"")</f>
        <v/>
      </c>
      <c r="R649" s="70" t="str">
        <f>IFERROR(INDEX($C$2:$C$5193,MATCH(ROWS(N$2:N649),N$2:N$5193,0)),"")</f>
        <v/>
      </c>
      <c r="S649" s="92" t="str">
        <f>IFERROR(INDEX($C$2:$C$5193,MATCH(ROWS(O$2:O649),O$2:O$5193,0)),"")</f>
        <v/>
      </c>
    </row>
    <row r="650" spans="1:19" x14ac:dyDescent="0.25">
      <c r="A650" s="69">
        <v>8238</v>
      </c>
      <c r="B650" s="69" t="s">
        <v>2112</v>
      </c>
      <c r="C650" s="69" t="s">
        <v>2109</v>
      </c>
      <c r="D650" s="69" t="s">
        <v>2057</v>
      </c>
      <c r="E650" s="69" t="s">
        <v>22368</v>
      </c>
      <c r="F650" s="69" t="s">
        <v>2113</v>
      </c>
      <c r="G650" s="69" t="s">
        <v>2114</v>
      </c>
      <c r="H650" s="69">
        <v>-22.16686</v>
      </c>
      <c r="I650" s="69">
        <v>-49.050289999999997</v>
      </c>
      <c r="J650" s="69">
        <v>1949</v>
      </c>
      <c r="K650" s="69">
        <v>-3</v>
      </c>
      <c r="L650" s="69">
        <f>COUNTIFS(Aéroports!$C$2:$C$5193,Aéroports!$C650,Aéroports!$D$2:$D$5193,Aéroports!$D650)</f>
        <v>1</v>
      </c>
      <c r="M650" s="69" t="str">
        <f>IF(AND(Formulaire!$H$15=Aéroports!$E650,--ISNUMBER(IFERROR(SEARCH(Formulaire!$H$16,$C650,1),""))=1),MAX(M$1:M649)+1,"")</f>
        <v/>
      </c>
      <c r="N650" s="69" t="str">
        <f>IF(AND(Formulaire!$H$21=Aéroports!$E650,--ISNUMBER(IFERROR(SEARCH(Formulaire!$H$22,$C650,1),""))=1),MAX(N$1:N649)+1,"")</f>
        <v/>
      </c>
      <c r="O650" s="69" t="str">
        <f>IF(AND(Formulaire!$H$27=Aéroports!$E650,--ISNUMBER(IFERROR(SEARCH(Formulaire!$H$28,$C650,1),""))=1),MAX(O$1:O649)+1,"")</f>
        <v/>
      </c>
      <c r="Q650" s="91" t="str">
        <f>IFERROR(INDEX($C$2:$C$5193,MATCH(ROWS(M$2:M650),M$2:M$5193,0)),"")</f>
        <v/>
      </c>
      <c r="R650" s="70" t="str">
        <f>IFERROR(INDEX($C$2:$C$5193,MATCH(ROWS(N$2:N650),N$2:N$5193,0)),"")</f>
        <v/>
      </c>
      <c r="S650" s="92" t="str">
        <f>IFERROR(INDEX($C$2:$C$5193,MATCH(ROWS(O$2:O650),O$2:O$5193,0)),"")</f>
        <v/>
      </c>
    </row>
    <row r="651" spans="1:19" x14ac:dyDescent="0.25">
      <c r="A651" s="68">
        <v>2526</v>
      </c>
      <c r="B651" s="68" t="s">
        <v>2115</v>
      </c>
      <c r="C651" s="68" t="s">
        <v>2116</v>
      </c>
      <c r="D651" s="68" t="s">
        <v>2057</v>
      </c>
      <c r="E651" s="68" t="s">
        <v>22368</v>
      </c>
      <c r="F651" s="68" t="s">
        <v>2117</v>
      </c>
      <c r="G651" s="68" t="s">
        <v>2118</v>
      </c>
      <c r="H651" s="68">
        <v>-1.3792500000000001</v>
      </c>
      <c r="I651" s="68">
        <v>-48.476300000000002</v>
      </c>
      <c r="J651" s="68">
        <v>54</v>
      </c>
      <c r="K651" s="68">
        <v>-3</v>
      </c>
      <c r="L651" s="68">
        <f>COUNTIFS(Aéroports!$C$2:$C$5193,Aéroports!$C651,Aéroports!$D$2:$D$5193,Aéroports!$D651)</f>
        <v>1</v>
      </c>
      <c r="M651" s="68" t="str">
        <f>IF(AND(Formulaire!$H$15=Aéroports!$E651,--ISNUMBER(IFERROR(SEARCH(Formulaire!$H$16,$C651,1),""))=1),MAX(M$1:M650)+1,"")</f>
        <v/>
      </c>
      <c r="N651" s="68" t="str">
        <f>IF(AND(Formulaire!$H$21=Aéroports!$E651,--ISNUMBER(IFERROR(SEARCH(Formulaire!$H$22,$C651,1),""))=1),MAX(N$1:N650)+1,"")</f>
        <v/>
      </c>
      <c r="O651" s="68" t="str">
        <f>IF(AND(Formulaire!$H$27=Aéroports!$E651,--ISNUMBER(IFERROR(SEARCH(Formulaire!$H$28,$C651,1),""))=1),MAX(O$1:O650)+1,"")</f>
        <v/>
      </c>
      <c r="Q651" s="91" t="str">
        <f>IFERROR(INDEX($C$2:$C$5193,MATCH(ROWS(M$2:M651),M$2:M$5193,0)),"")</f>
        <v/>
      </c>
      <c r="R651" s="70" t="str">
        <f>IFERROR(INDEX($C$2:$C$5193,MATCH(ROWS(N$2:N651),N$2:N$5193,0)),"")</f>
        <v/>
      </c>
      <c r="S651" s="92" t="str">
        <f>IFERROR(INDEX($C$2:$C$5193,MATCH(ROWS(O$2:O651),O$2:O$5193,0)),"")</f>
        <v/>
      </c>
    </row>
    <row r="652" spans="1:19" x14ac:dyDescent="0.25">
      <c r="A652" s="69">
        <v>2537</v>
      </c>
      <c r="B652" s="69" t="s">
        <v>2119</v>
      </c>
      <c r="C652" s="69" t="s">
        <v>2120</v>
      </c>
      <c r="D652" s="69" t="s">
        <v>2057</v>
      </c>
      <c r="E652" s="69" t="s">
        <v>22368</v>
      </c>
      <c r="F652" s="69" t="s">
        <v>2121</v>
      </c>
      <c r="G652" s="69" t="s">
        <v>2122</v>
      </c>
      <c r="H652" s="69">
        <v>-19.62444</v>
      </c>
      <c r="I652" s="69">
        <v>-43.971939999999996</v>
      </c>
      <c r="J652" s="69">
        <v>2715</v>
      </c>
      <c r="K652" s="69">
        <v>-3</v>
      </c>
      <c r="L652" s="69">
        <f>COUNTIFS(Aéroports!$C$2:$C$5193,Aéroports!$C652,Aéroports!$D$2:$D$5193,Aéroports!$D652)</f>
        <v>1</v>
      </c>
      <c r="M652" s="69" t="str">
        <f>IF(AND(Formulaire!$H$15=Aéroports!$E652,--ISNUMBER(IFERROR(SEARCH(Formulaire!$H$16,$C652,1),""))=1),MAX(M$1:M651)+1,"")</f>
        <v/>
      </c>
      <c r="N652" s="69" t="str">
        <f>IF(AND(Formulaire!$H$21=Aéroports!$E652,--ISNUMBER(IFERROR(SEARCH(Formulaire!$H$22,$C652,1),""))=1),MAX(N$1:N651)+1,"")</f>
        <v/>
      </c>
      <c r="O652" s="69" t="str">
        <f>IF(AND(Formulaire!$H$27=Aéroports!$E652,--ISNUMBER(IFERROR(SEARCH(Formulaire!$H$28,$C652,1),""))=1),MAX(O$1:O651)+1,"")</f>
        <v/>
      </c>
      <c r="Q652" s="91" t="str">
        <f>IFERROR(INDEX($C$2:$C$5193,MATCH(ROWS(M$2:M652),M$2:M$5193,0)),"")</f>
        <v/>
      </c>
      <c r="R652" s="70" t="str">
        <f>IFERROR(INDEX($C$2:$C$5193,MATCH(ROWS(N$2:N652),N$2:N$5193,0)),"")</f>
        <v/>
      </c>
      <c r="S652" s="92" t="str">
        <f>IFERROR(INDEX($C$2:$C$5193,MATCH(ROWS(O$2:O652),O$2:O$5193,0)),"")</f>
        <v/>
      </c>
    </row>
    <row r="653" spans="1:19" x14ac:dyDescent="0.25">
      <c r="A653" s="68">
        <v>8152</v>
      </c>
      <c r="B653" s="68" t="s">
        <v>2126</v>
      </c>
      <c r="C653" s="68" t="s">
        <v>2127</v>
      </c>
      <c r="D653" s="68" t="s">
        <v>2057</v>
      </c>
      <c r="E653" s="68" t="s">
        <v>22368</v>
      </c>
      <c r="F653" s="68" t="s">
        <v>2128</v>
      </c>
      <c r="G653" s="68" t="s">
        <v>2129</v>
      </c>
      <c r="H653" s="68">
        <v>-26.8306</v>
      </c>
      <c r="I653" s="68">
        <v>-49.090299999999999</v>
      </c>
      <c r="J653" s="68">
        <v>60</v>
      </c>
      <c r="K653" s="68">
        <v>-3</v>
      </c>
      <c r="L653" s="68">
        <f>COUNTIFS(Aéroports!$C$2:$C$5193,Aéroports!$C653,Aéroports!$D$2:$D$5193,Aéroports!$D653)</f>
        <v>1</v>
      </c>
      <c r="M653" s="68" t="str">
        <f>IF(AND(Formulaire!$H$15=Aéroports!$E653,--ISNUMBER(IFERROR(SEARCH(Formulaire!$H$16,$C653,1),""))=1),MAX(M$1:M652)+1,"")</f>
        <v/>
      </c>
      <c r="N653" s="68" t="str">
        <f>IF(AND(Formulaire!$H$21=Aéroports!$E653,--ISNUMBER(IFERROR(SEARCH(Formulaire!$H$22,$C653,1),""))=1),MAX(N$1:N652)+1,"")</f>
        <v/>
      </c>
      <c r="O653" s="68" t="str">
        <f>IF(AND(Formulaire!$H$27=Aéroports!$E653,--ISNUMBER(IFERROR(SEARCH(Formulaire!$H$28,$C653,1),""))=1),MAX(O$1:O652)+1,"")</f>
        <v/>
      </c>
      <c r="Q653" s="91" t="str">
        <f>IFERROR(INDEX($C$2:$C$5193,MATCH(ROWS(M$2:M653),M$2:M$5193,0)),"")</f>
        <v/>
      </c>
      <c r="R653" s="70" t="str">
        <f>IFERROR(INDEX($C$2:$C$5193,MATCH(ROWS(N$2:N653),N$2:N$5193,0)),"")</f>
        <v/>
      </c>
      <c r="S653" s="92" t="str">
        <f>IFERROR(INDEX($C$2:$C$5193,MATCH(ROWS(O$2:O653),O$2:O$5193,0)),"")</f>
        <v/>
      </c>
    </row>
    <row r="654" spans="1:19" x14ac:dyDescent="0.25">
      <c r="A654" s="69">
        <v>2533</v>
      </c>
      <c r="B654" s="69" t="s">
        <v>2130</v>
      </c>
      <c r="C654" s="69" t="s">
        <v>2131</v>
      </c>
      <c r="D654" s="69" t="s">
        <v>2057</v>
      </c>
      <c r="E654" s="69" t="s">
        <v>22368</v>
      </c>
      <c r="F654" s="69" t="s">
        <v>2132</v>
      </c>
      <c r="G654" s="69" t="s">
        <v>2133</v>
      </c>
      <c r="H654" s="69">
        <v>2.8413889999999999</v>
      </c>
      <c r="I654" s="69">
        <v>-60.692219999999999</v>
      </c>
      <c r="J654" s="69">
        <v>276</v>
      </c>
      <c r="K654" s="69">
        <v>-4</v>
      </c>
      <c r="L654" s="69">
        <f>COUNTIFS(Aéroports!$C$2:$C$5193,Aéroports!$C654,Aéroports!$D$2:$D$5193,Aéroports!$D654)</f>
        <v>1</v>
      </c>
      <c r="M654" s="69" t="str">
        <f>IF(AND(Formulaire!$H$15=Aéroports!$E654,--ISNUMBER(IFERROR(SEARCH(Formulaire!$H$16,$C654,1),""))=1),MAX(M$1:M653)+1,"")</f>
        <v/>
      </c>
      <c r="N654" s="69" t="str">
        <f>IF(AND(Formulaire!$H$21=Aéroports!$E654,--ISNUMBER(IFERROR(SEARCH(Formulaire!$H$22,$C654,1),""))=1),MAX(N$1:N653)+1,"")</f>
        <v/>
      </c>
      <c r="O654" s="69" t="str">
        <f>IF(AND(Formulaire!$H$27=Aéroports!$E654,--ISNUMBER(IFERROR(SEARCH(Formulaire!$H$28,$C654,1),""))=1),MAX(O$1:O653)+1,"")</f>
        <v/>
      </c>
      <c r="Q654" s="91" t="str">
        <f>IFERROR(INDEX($C$2:$C$5193,MATCH(ROWS(M$2:M654),M$2:M$5193,0)),"")</f>
        <v/>
      </c>
      <c r="R654" s="70" t="str">
        <f>IFERROR(INDEX($C$2:$C$5193,MATCH(ROWS(N$2:N654),N$2:N$5193,0)),"")</f>
        <v/>
      </c>
      <c r="S654" s="92" t="str">
        <f>IFERROR(INDEX($C$2:$C$5193,MATCH(ROWS(O$2:O654),O$2:O$5193,0)),"")</f>
        <v/>
      </c>
    </row>
    <row r="655" spans="1:19" x14ac:dyDescent="0.25">
      <c r="A655" s="68">
        <v>8242</v>
      </c>
      <c r="B655" s="68" t="s">
        <v>2134</v>
      </c>
      <c r="C655" s="68" t="s">
        <v>2135</v>
      </c>
      <c r="D655" s="68" t="s">
        <v>2057</v>
      </c>
      <c r="E655" s="68" t="s">
        <v>22368</v>
      </c>
      <c r="F655" s="68" t="s">
        <v>2136</v>
      </c>
      <c r="G655" s="68" t="s">
        <v>2137</v>
      </c>
      <c r="H655" s="68">
        <v>-21.247299999999999</v>
      </c>
      <c r="I655" s="68">
        <v>-56.452500000000001</v>
      </c>
      <c r="J655" s="68">
        <v>1180</v>
      </c>
      <c r="K655" s="68">
        <v>-4</v>
      </c>
      <c r="L655" s="68">
        <f>COUNTIFS(Aéroports!$C$2:$C$5193,Aéroports!$C655,Aéroports!$D$2:$D$5193,Aéroports!$D655)</f>
        <v>1</v>
      </c>
      <c r="M655" s="68" t="str">
        <f>IF(AND(Formulaire!$H$15=Aéroports!$E655,--ISNUMBER(IFERROR(SEARCH(Formulaire!$H$16,$C655,1),""))=1),MAX(M$1:M654)+1,"")</f>
        <v/>
      </c>
      <c r="N655" s="68" t="str">
        <f>IF(AND(Formulaire!$H$21=Aéroports!$E655,--ISNUMBER(IFERROR(SEARCH(Formulaire!$H$22,$C655,1),""))=1),MAX(N$1:N654)+1,"")</f>
        <v/>
      </c>
      <c r="O655" s="68" t="str">
        <f>IF(AND(Formulaire!$H$27=Aéroports!$E655,--ISNUMBER(IFERROR(SEARCH(Formulaire!$H$28,$C655,1),""))=1),MAX(O$1:O654)+1,"")</f>
        <v/>
      </c>
      <c r="Q655" s="91" t="str">
        <f>IFERROR(INDEX($C$2:$C$5193,MATCH(ROWS(M$2:M655),M$2:M$5193,0)),"")</f>
        <v/>
      </c>
      <c r="R655" s="70" t="str">
        <f>IFERROR(INDEX($C$2:$C$5193,MATCH(ROWS(N$2:N655),N$2:N$5193,0)),"")</f>
        <v/>
      </c>
      <c r="S655" s="92" t="str">
        <f>IFERROR(INDEX($C$2:$C$5193,MATCH(ROWS(O$2:O655),O$2:O$5193,0)),"")</f>
        <v/>
      </c>
    </row>
    <row r="656" spans="1:19" x14ac:dyDescent="0.25">
      <c r="A656" s="69">
        <v>2582</v>
      </c>
      <c r="B656" s="69" t="s">
        <v>2138</v>
      </c>
      <c r="C656" s="69" t="s">
        <v>2139</v>
      </c>
      <c r="D656" s="69" t="s">
        <v>2057</v>
      </c>
      <c r="E656" s="69" t="s">
        <v>22368</v>
      </c>
      <c r="F656" s="69" t="s">
        <v>2140</v>
      </c>
      <c r="G656" s="69" t="s">
        <v>2141</v>
      </c>
      <c r="H656" s="69">
        <v>-13.2621</v>
      </c>
      <c r="I656" s="69">
        <v>-43.408099999999997</v>
      </c>
      <c r="J656" s="69">
        <v>1454</v>
      </c>
      <c r="K656" s="69">
        <v>-3</v>
      </c>
      <c r="L656" s="69">
        <f>COUNTIFS(Aéroports!$C$2:$C$5193,Aéroports!$C656,Aéroports!$D$2:$D$5193,Aéroports!$D656)</f>
        <v>1</v>
      </c>
      <c r="M656" s="69" t="str">
        <f>IF(AND(Formulaire!$H$15=Aéroports!$E656,--ISNUMBER(IFERROR(SEARCH(Formulaire!$H$16,$C656,1),""))=1),MAX(M$1:M655)+1,"")</f>
        <v/>
      </c>
      <c r="N656" s="69" t="str">
        <f>IF(AND(Formulaire!$H$21=Aéroports!$E656,--ISNUMBER(IFERROR(SEARCH(Formulaire!$H$22,$C656,1),""))=1),MAX(N$1:N655)+1,"")</f>
        <v/>
      </c>
      <c r="O656" s="69" t="str">
        <f>IF(AND(Formulaire!$H$27=Aéroports!$E656,--ISNUMBER(IFERROR(SEARCH(Formulaire!$H$28,$C656,1),""))=1),MAX(O$1:O655)+1,"")</f>
        <v/>
      </c>
      <c r="Q656" s="91" t="str">
        <f>IFERROR(INDEX($C$2:$C$5193,MATCH(ROWS(M$2:M656),M$2:M$5193,0)),"")</f>
        <v/>
      </c>
      <c r="R656" s="70" t="str">
        <f>IFERROR(INDEX($C$2:$C$5193,MATCH(ROWS(N$2:N656),N$2:N$5193,0)),"")</f>
        <v/>
      </c>
      <c r="S656" s="92" t="str">
        <f>IFERROR(INDEX($C$2:$C$5193,MATCH(ROWS(O$2:O656),O$2:O$5193,0)),"")</f>
        <v/>
      </c>
    </row>
    <row r="657" spans="1:19" x14ac:dyDescent="0.25">
      <c r="A657" s="68">
        <v>7397</v>
      </c>
      <c r="B657" s="68" t="s">
        <v>2142</v>
      </c>
      <c r="C657" s="68" t="s">
        <v>2143</v>
      </c>
      <c r="D657" s="68" t="s">
        <v>2057</v>
      </c>
      <c r="E657" s="68" t="s">
        <v>22368</v>
      </c>
      <c r="F657" s="68" t="s">
        <v>2144</v>
      </c>
      <c r="G657" s="68" t="s">
        <v>2145</v>
      </c>
      <c r="H657" s="68">
        <v>-4.4063400000000001</v>
      </c>
      <c r="I657" s="68">
        <v>-59.602400000000003</v>
      </c>
      <c r="J657" s="68">
        <v>293</v>
      </c>
      <c r="K657" s="68">
        <v>-4</v>
      </c>
      <c r="L657" s="68">
        <f>COUNTIFS(Aéroports!$C$2:$C$5193,Aéroports!$C657,Aéroports!$D$2:$D$5193,Aéroports!$D657)</f>
        <v>1</v>
      </c>
      <c r="M657" s="68" t="str">
        <f>IF(AND(Formulaire!$H$15=Aéroports!$E657,--ISNUMBER(IFERROR(SEARCH(Formulaire!$H$16,$C657,1),""))=1),MAX(M$1:M656)+1,"")</f>
        <v/>
      </c>
      <c r="N657" s="68" t="str">
        <f>IF(AND(Formulaire!$H$21=Aéroports!$E657,--ISNUMBER(IFERROR(SEARCH(Formulaire!$H$22,$C657,1),""))=1),MAX(N$1:N656)+1,"")</f>
        <v/>
      </c>
      <c r="O657" s="68" t="str">
        <f>IF(AND(Formulaire!$H$27=Aéroports!$E657,--ISNUMBER(IFERROR(SEARCH(Formulaire!$H$28,$C657,1),""))=1),MAX(O$1:O656)+1,"")</f>
        <v/>
      </c>
      <c r="Q657" s="91" t="str">
        <f>IFERROR(INDEX($C$2:$C$5193,MATCH(ROWS(M$2:M657),M$2:M$5193,0)),"")</f>
        <v/>
      </c>
      <c r="R657" s="70" t="str">
        <f>IFERROR(INDEX($C$2:$C$5193,MATCH(ROWS(N$2:N657),N$2:N$5193,0)),"")</f>
        <v/>
      </c>
      <c r="S657" s="92" t="str">
        <f>IFERROR(INDEX($C$2:$C$5193,MATCH(ROWS(O$2:O657),O$2:O$5193,0)),"")</f>
        <v/>
      </c>
    </row>
    <row r="658" spans="1:19" x14ac:dyDescent="0.25">
      <c r="A658" s="69">
        <v>8952</v>
      </c>
      <c r="B658" s="69" t="s">
        <v>2146</v>
      </c>
      <c r="C658" s="69" t="s">
        <v>2147</v>
      </c>
      <c r="D658" s="69" t="s">
        <v>2057</v>
      </c>
      <c r="E658" s="69" t="s">
        <v>22368</v>
      </c>
      <c r="F658" s="69" t="s">
        <v>2148</v>
      </c>
      <c r="G658" s="69" t="s">
        <v>2149</v>
      </c>
      <c r="H658" s="69">
        <v>-22.939499999999999</v>
      </c>
      <c r="I658" s="69">
        <v>-48.468000000000004</v>
      </c>
      <c r="J658" s="69">
        <v>3012</v>
      </c>
      <c r="K658" s="69">
        <v>-3</v>
      </c>
      <c r="L658" s="69">
        <f>COUNTIFS(Aéroports!$C$2:$C$5193,Aéroports!$C658,Aéroports!$D$2:$D$5193,Aéroports!$D658)</f>
        <v>1</v>
      </c>
      <c r="M658" s="69" t="str">
        <f>IF(AND(Formulaire!$H$15=Aéroports!$E658,--ISNUMBER(IFERROR(SEARCH(Formulaire!$H$16,$C658,1),""))=1),MAX(M$1:M657)+1,"")</f>
        <v/>
      </c>
      <c r="N658" s="69" t="str">
        <f>IF(AND(Formulaire!$H$21=Aéroports!$E658,--ISNUMBER(IFERROR(SEARCH(Formulaire!$H$22,$C658,1),""))=1),MAX(N$1:N657)+1,"")</f>
        <v/>
      </c>
      <c r="O658" s="69" t="str">
        <f>IF(AND(Formulaire!$H$27=Aéroports!$E658,--ISNUMBER(IFERROR(SEARCH(Formulaire!$H$28,$C658,1),""))=1),MAX(O$1:O657)+1,"")</f>
        <v/>
      </c>
      <c r="Q658" s="91" t="str">
        <f>IFERROR(INDEX($C$2:$C$5193,MATCH(ROWS(M$2:M658),M$2:M$5193,0)),"")</f>
        <v/>
      </c>
      <c r="R658" s="70" t="str">
        <f>IFERROR(INDEX($C$2:$C$5193,MATCH(ROWS(N$2:N658),N$2:N$5193,0)),"")</f>
        <v/>
      </c>
      <c r="S658" s="92" t="str">
        <f>IFERROR(INDEX($C$2:$C$5193,MATCH(ROWS(O$2:O658),O$2:O$5193,0)),"")</f>
        <v/>
      </c>
    </row>
    <row r="659" spans="1:19" x14ac:dyDescent="0.25">
      <c r="A659" s="68">
        <v>9089</v>
      </c>
      <c r="B659" s="68" t="s">
        <v>2150</v>
      </c>
      <c r="C659" s="68" t="s">
        <v>2151</v>
      </c>
      <c r="D659" s="68" t="s">
        <v>2057</v>
      </c>
      <c r="E659" s="68" t="s">
        <v>22368</v>
      </c>
      <c r="F659" s="68" t="s">
        <v>2152</v>
      </c>
      <c r="G659" s="68" t="s">
        <v>2153</v>
      </c>
      <c r="H659" s="68">
        <v>-22.97916</v>
      </c>
      <c r="I659" s="68">
        <v>-46.537509999999997</v>
      </c>
      <c r="J659" s="68">
        <v>2887</v>
      </c>
      <c r="K659" s="68">
        <v>-3</v>
      </c>
      <c r="L659" s="68">
        <f>COUNTIFS(Aéroports!$C$2:$C$5193,Aéroports!$C659,Aéroports!$D$2:$D$5193,Aéroports!$D659)</f>
        <v>1</v>
      </c>
      <c r="M659" s="68" t="str">
        <f>IF(AND(Formulaire!$H$15=Aéroports!$E659,--ISNUMBER(IFERROR(SEARCH(Formulaire!$H$16,$C659,1),""))=1),MAX(M$1:M658)+1,"")</f>
        <v/>
      </c>
      <c r="N659" s="68" t="str">
        <f>IF(AND(Formulaire!$H$21=Aéroports!$E659,--ISNUMBER(IFERROR(SEARCH(Formulaire!$H$22,$C659,1),""))=1),MAX(N$1:N658)+1,"")</f>
        <v/>
      </c>
      <c r="O659" s="68" t="str">
        <f>IF(AND(Formulaire!$H$27=Aéroports!$E659,--ISNUMBER(IFERROR(SEARCH(Formulaire!$H$28,$C659,1),""))=1),MAX(O$1:O658)+1,"")</f>
        <v/>
      </c>
      <c r="Q659" s="91" t="str">
        <f>IFERROR(INDEX($C$2:$C$5193,MATCH(ROWS(M$2:M659),M$2:M$5193,0)),"")</f>
        <v/>
      </c>
      <c r="R659" s="70" t="str">
        <f>IFERROR(INDEX($C$2:$C$5193,MATCH(ROWS(N$2:N659),N$2:N$5193,0)),"")</f>
        <v/>
      </c>
      <c r="S659" s="92" t="str">
        <f>IFERROR(INDEX($C$2:$C$5193,MATCH(ROWS(O$2:O659),O$2:O$5193,0)),"")</f>
        <v/>
      </c>
    </row>
    <row r="660" spans="1:19" x14ac:dyDescent="0.25">
      <c r="A660" s="69">
        <v>2531</v>
      </c>
      <c r="B660" s="69" t="s">
        <v>2154</v>
      </c>
      <c r="C660" s="69" t="s">
        <v>2155</v>
      </c>
      <c r="D660" s="69" t="s">
        <v>2057</v>
      </c>
      <c r="E660" s="69" t="s">
        <v>22368</v>
      </c>
      <c r="F660" s="69" t="s">
        <v>2156</v>
      </c>
      <c r="G660" s="69" t="s">
        <v>2157</v>
      </c>
      <c r="H660" s="69">
        <v>-15.86917</v>
      </c>
      <c r="I660" s="69">
        <v>-47.920830000000002</v>
      </c>
      <c r="J660" s="69">
        <v>3497</v>
      </c>
      <c r="K660" s="69">
        <v>-3</v>
      </c>
      <c r="L660" s="69">
        <f>COUNTIFS(Aéroports!$C$2:$C$5193,Aéroports!$C660,Aéroports!$D$2:$D$5193,Aéroports!$D660)</f>
        <v>1</v>
      </c>
      <c r="M660" s="69" t="str">
        <f>IF(AND(Formulaire!$H$15=Aéroports!$E660,--ISNUMBER(IFERROR(SEARCH(Formulaire!$H$16,$C660,1),""))=1),MAX(M$1:M659)+1,"")</f>
        <v/>
      </c>
      <c r="N660" s="69" t="str">
        <f>IF(AND(Formulaire!$H$21=Aéroports!$E660,--ISNUMBER(IFERROR(SEARCH(Formulaire!$H$22,$C660,1),""))=1),MAX(N$1:N659)+1,"")</f>
        <v/>
      </c>
      <c r="O660" s="69" t="str">
        <f>IF(AND(Formulaire!$H$27=Aéroports!$E660,--ISNUMBER(IFERROR(SEARCH(Formulaire!$H$28,$C660,1),""))=1),MAX(O$1:O659)+1,"")</f>
        <v/>
      </c>
      <c r="Q660" s="91" t="str">
        <f>IFERROR(INDEX($C$2:$C$5193,MATCH(ROWS(M$2:M660),M$2:M$5193,0)),"")</f>
        <v/>
      </c>
      <c r="R660" s="70" t="str">
        <f>IFERROR(INDEX($C$2:$C$5193,MATCH(ROWS(N$2:N660),N$2:N$5193,0)),"")</f>
        <v/>
      </c>
      <c r="S660" s="92" t="str">
        <f>IFERROR(INDEX($C$2:$C$5193,MATCH(ROWS(O$2:O660),O$2:O$5193,0)),"")</f>
        <v/>
      </c>
    </row>
    <row r="661" spans="1:19" x14ac:dyDescent="0.25">
      <c r="A661" s="68">
        <v>7370</v>
      </c>
      <c r="B661" s="68" t="s">
        <v>2158</v>
      </c>
      <c r="C661" s="68" t="s">
        <v>2159</v>
      </c>
      <c r="D661" s="68" t="s">
        <v>2057</v>
      </c>
      <c r="E661" s="68" t="s">
        <v>22368</v>
      </c>
      <c r="F661" s="68" t="s">
        <v>2160</v>
      </c>
      <c r="G661" s="68" t="s">
        <v>2161</v>
      </c>
      <c r="H661" s="68">
        <v>-1.63653</v>
      </c>
      <c r="I661" s="68">
        <v>-50.443600000000004</v>
      </c>
      <c r="J661" s="68">
        <v>98</v>
      </c>
      <c r="K661" s="68">
        <v>-3</v>
      </c>
      <c r="L661" s="68">
        <f>COUNTIFS(Aéroports!$C$2:$C$5193,Aéroports!$C661,Aéroports!$D$2:$D$5193,Aéroports!$D661)</f>
        <v>1</v>
      </c>
      <c r="M661" s="68" t="str">
        <f>IF(AND(Formulaire!$H$15=Aéroports!$E661,--ISNUMBER(IFERROR(SEARCH(Formulaire!$H$16,$C661,1),""))=1),MAX(M$1:M660)+1,"")</f>
        <v/>
      </c>
      <c r="N661" s="68" t="str">
        <f>IF(AND(Formulaire!$H$21=Aéroports!$E661,--ISNUMBER(IFERROR(SEARCH(Formulaire!$H$22,$C661,1),""))=1),MAX(N$1:N660)+1,"")</f>
        <v/>
      </c>
      <c r="O661" s="68" t="str">
        <f>IF(AND(Formulaire!$H$27=Aéroports!$E661,--ISNUMBER(IFERROR(SEARCH(Formulaire!$H$28,$C661,1),""))=1),MAX(O$1:O660)+1,"")</f>
        <v/>
      </c>
      <c r="Q661" s="91" t="str">
        <f>IFERROR(INDEX($C$2:$C$5193,MATCH(ROWS(M$2:M661),M$2:M$5193,0)),"")</f>
        <v/>
      </c>
      <c r="R661" s="70" t="str">
        <f>IFERROR(INDEX($C$2:$C$5193,MATCH(ROWS(N$2:N661),N$2:N$5193,0)),"")</f>
        <v/>
      </c>
      <c r="S661" s="92" t="str">
        <f>IFERROR(INDEX($C$2:$C$5193,MATCH(ROWS(O$2:O661),O$2:O$5193,0)),"")</f>
        <v/>
      </c>
    </row>
    <row r="662" spans="1:19" x14ac:dyDescent="0.25">
      <c r="A662" s="69">
        <v>11176</v>
      </c>
      <c r="B662" s="69" t="s">
        <v>2162</v>
      </c>
      <c r="C662" s="69" t="s">
        <v>2163</v>
      </c>
      <c r="D662" s="69" t="s">
        <v>2057</v>
      </c>
      <c r="E662" s="69" t="s">
        <v>22368</v>
      </c>
      <c r="F662" s="69" t="s">
        <v>2164</v>
      </c>
      <c r="G662" s="69" t="s">
        <v>2165</v>
      </c>
      <c r="H662" s="69">
        <v>-22.771000000000001</v>
      </c>
      <c r="I662" s="69">
        <v>-41.962899999999998</v>
      </c>
      <c r="J662" s="69">
        <v>10</v>
      </c>
      <c r="K662" s="69">
        <v>-3</v>
      </c>
      <c r="L662" s="69">
        <f>COUNTIFS(Aéroports!$C$2:$C$5193,Aéroports!$C662,Aéroports!$D$2:$D$5193,Aéroports!$D662)</f>
        <v>1</v>
      </c>
      <c r="M662" s="69" t="str">
        <f>IF(AND(Formulaire!$H$15=Aéroports!$E662,--ISNUMBER(IFERROR(SEARCH(Formulaire!$H$16,$C662,1),""))=1),MAX(M$1:M661)+1,"")</f>
        <v/>
      </c>
      <c r="N662" s="69" t="str">
        <f>IF(AND(Formulaire!$H$21=Aéroports!$E662,--ISNUMBER(IFERROR(SEARCH(Formulaire!$H$22,$C662,1),""))=1),MAX(N$1:N661)+1,"")</f>
        <v/>
      </c>
      <c r="O662" s="69" t="str">
        <f>IF(AND(Formulaire!$H$27=Aéroports!$E662,--ISNUMBER(IFERROR(SEARCH(Formulaire!$H$28,$C662,1),""))=1),MAX(O$1:O661)+1,"")</f>
        <v/>
      </c>
      <c r="Q662" s="91" t="str">
        <f>IFERROR(INDEX($C$2:$C$5193,MATCH(ROWS(M$2:M662),M$2:M$5193,0)),"")</f>
        <v/>
      </c>
      <c r="R662" s="70" t="str">
        <f>IFERROR(INDEX($C$2:$C$5193,MATCH(ROWS(N$2:N662),N$2:N$5193,0)),"")</f>
        <v/>
      </c>
      <c r="S662" s="92" t="str">
        <f>IFERROR(INDEX($C$2:$C$5193,MATCH(ROWS(O$2:O662),O$2:O$5193,0)),"")</f>
        <v/>
      </c>
    </row>
    <row r="663" spans="1:19" x14ac:dyDescent="0.25">
      <c r="A663" s="68">
        <v>7364</v>
      </c>
      <c r="B663" s="68" t="s">
        <v>2166</v>
      </c>
      <c r="C663" s="68" t="s">
        <v>2167</v>
      </c>
      <c r="D663" s="68" t="s">
        <v>2057</v>
      </c>
      <c r="E663" s="68" t="s">
        <v>22368</v>
      </c>
      <c r="F663" s="68" t="s">
        <v>2168</v>
      </c>
      <c r="G663" s="68" t="s">
        <v>2169</v>
      </c>
      <c r="H663" s="68">
        <v>-22.921700000000001</v>
      </c>
      <c r="I663" s="68">
        <v>-42.074300000000001</v>
      </c>
      <c r="J663" s="68">
        <v>23</v>
      </c>
      <c r="K663" s="68">
        <v>-3</v>
      </c>
      <c r="L663" s="68">
        <f>COUNTIFS(Aéroports!$C$2:$C$5193,Aéroports!$C663,Aéroports!$D$2:$D$5193,Aéroports!$D663)</f>
        <v>1</v>
      </c>
      <c r="M663" s="68" t="str">
        <f>IF(AND(Formulaire!$H$15=Aéroports!$E663,--ISNUMBER(IFERROR(SEARCH(Formulaire!$H$16,$C663,1),""))=1),MAX(M$1:M662)+1,"")</f>
        <v/>
      </c>
      <c r="N663" s="68" t="str">
        <f>IF(AND(Formulaire!$H$21=Aéroports!$E663,--ISNUMBER(IFERROR(SEARCH(Formulaire!$H$22,$C663,1),""))=1),MAX(N$1:N662)+1,"")</f>
        <v/>
      </c>
      <c r="O663" s="68" t="str">
        <f>IF(AND(Formulaire!$H$27=Aéroports!$E663,--ISNUMBER(IFERROR(SEARCH(Formulaire!$H$28,$C663,1),""))=1),MAX(O$1:O662)+1,"")</f>
        <v/>
      </c>
      <c r="Q663" s="91" t="str">
        <f>IFERROR(INDEX($C$2:$C$5193,MATCH(ROWS(M$2:M663),M$2:M$5193,0)),"")</f>
        <v/>
      </c>
      <c r="R663" s="70" t="str">
        <f>IFERROR(INDEX($C$2:$C$5193,MATCH(ROWS(N$2:N663),N$2:N$5193,0)),"")</f>
        <v/>
      </c>
      <c r="S663" s="92" t="str">
        <f>IFERROR(INDEX($C$2:$C$5193,MATCH(ROWS(O$2:O663),O$2:O$5193,0)),"")</f>
        <v/>
      </c>
    </row>
    <row r="664" spans="1:19" x14ac:dyDescent="0.25">
      <c r="A664" s="69">
        <v>8244</v>
      </c>
      <c r="B664" s="69" t="s">
        <v>2170</v>
      </c>
      <c r="C664" s="69" t="s">
        <v>2171</v>
      </c>
      <c r="D664" s="69" t="s">
        <v>2057</v>
      </c>
      <c r="E664" s="69" t="s">
        <v>22368</v>
      </c>
      <c r="F664" s="69" t="s">
        <v>2172</v>
      </c>
      <c r="G664" s="69" t="s">
        <v>2173</v>
      </c>
      <c r="H664" s="69">
        <v>-26.788399999999999</v>
      </c>
      <c r="I664" s="69">
        <v>-50.939799999999998</v>
      </c>
      <c r="J664" s="69">
        <v>3376</v>
      </c>
      <c r="K664" s="69">
        <v>-3</v>
      </c>
      <c r="L664" s="69">
        <f>COUNTIFS(Aéroports!$C$2:$C$5193,Aéroports!$C664,Aéroports!$D$2:$D$5193,Aéroports!$D664)</f>
        <v>1</v>
      </c>
      <c r="M664" s="69" t="str">
        <f>IF(AND(Formulaire!$H$15=Aéroports!$E664,--ISNUMBER(IFERROR(SEARCH(Formulaire!$H$16,$C664,1),""))=1),MAX(M$1:M663)+1,"")</f>
        <v/>
      </c>
      <c r="N664" s="69" t="str">
        <f>IF(AND(Formulaire!$H$21=Aéroports!$E664,--ISNUMBER(IFERROR(SEARCH(Formulaire!$H$22,$C664,1),""))=1),MAX(N$1:N663)+1,"")</f>
        <v/>
      </c>
      <c r="O664" s="69" t="str">
        <f>IF(AND(Formulaire!$H$27=Aéroports!$E664,--ISNUMBER(IFERROR(SEARCH(Formulaire!$H$28,$C664,1),""))=1),MAX(O$1:O663)+1,"")</f>
        <v/>
      </c>
      <c r="Q664" s="91" t="str">
        <f>IFERROR(INDEX($C$2:$C$5193,MATCH(ROWS(M$2:M664),M$2:M$5193,0)),"")</f>
        <v/>
      </c>
      <c r="R664" s="70" t="str">
        <f>IFERROR(INDEX($C$2:$C$5193,MATCH(ROWS(N$2:N664),N$2:N$5193,0)),"")</f>
        <v/>
      </c>
      <c r="S664" s="92" t="str">
        <f>IFERROR(INDEX($C$2:$C$5193,MATCH(ROWS(O$2:O664),O$2:O$5193,0)),"")</f>
        <v/>
      </c>
    </row>
    <row r="665" spans="1:19" x14ac:dyDescent="0.25">
      <c r="A665" s="68">
        <v>11203</v>
      </c>
      <c r="B665" s="68" t="s">
        <v>2174</v>
      </c>
      <c r="C665" s="68" t="s">
        <v>2175</v>
      </c>
      <c r="D665" s="68" t="s">
        <v>2057</v>
      </c>
      <c r="E665" s="68" t="s">
        <v>22368</v>
      </c>
      <c r="F665" s="68" t="s">
        <v>2176</v>
      </c>
      <c r="G665" s="68" t="s">
        <v>2177</v>
      </c>
      <c r="H665" s="68">
        <v>-16.043600000000001</v>
      </c>
      <c r="I665" s="68">
        <v>-57.629899999999999</v>
      </c>
      <c r="J665" s="68">
        <v>492</v>
      </c>
      <c r="K665" s="68">
        <v>-4</v>
      </c>
      <c r="L665" s="68">
        <f>COUNTIFS(Aéroports!$C$2:$C$5193,Aéroports!$C665,Aéroports!$D$2:$D$5193,Aéroports!$D665)</f>
        <v>1</v>
      </c>
      <c r="M665" s="68" t="str">
        <f>IF(AND(Formulaire!$H$15=Aéroports!$E665,--ISNUMBER(IFERROR(SEARCH(Formulaire!$H$16,$C665,1),""))=1),MAX(M$1:M664)+1,"")</f>
        <v/>
      </c>
      <c r="N665" s="68" t="str">
        <f>IF(AND(Formulaire!$H$21=Aéroports!$E665,--ISNUMBER(IFERROR(SEARCH(Formulaire!$H$22,$C665,1),""))=1),MAX(N$1:N664)+1,"")</f>
        <v/>
      </c>
      <c r="O665" s="68" t="str">
        <f>IF(AND(Formulaire!$H$27=Aéroports!$E665,--ISNUMBER(IFERROR(SEARCH(Formulaire!$H$28,$C665,1),""))=1),MAX(O$1:O664)+1,"")</f>
        <v/>
      </c>
      <c r="Q665" s="91" t="str">
        <f>IFERROR(INDEX($C$2:$C$5193,MATCH(ROWS(M$2:M665),M$2:M$5193,0)),"")</f>
        <v/>
      </c>
      <c r="R665" s="70" t="str">
        <f>IFERROR(INDEX($C$2:$C$5193,MATCH(ROWS(N$2:N665),N$2:N$5193,0)),"")</f>
        <v/>
      </c>
      <c r="S665" s="92" t="str">
        <f>IFERROR(INDEX($C$2:$C$5193,MATCH(ROWS(O$2:O665),O$2:O$5193,0)),"")</f>
        <v/>
      </c>
    </row>
    <row r="666" spans="1:19" x14ac:dyDescent="0.25">
      <c r="A666" s="69">
        <v>9771</v>
      </c>
      <c r="B666" s="69" t="s">
        <v>2178</v>
      </c>
      <c r="C666" s="69" t="s">
        <v>2179</v>
      </c>
      <c r="D666" s="69" t="s">
        <v>2057</v>
      </c>
      <c r="E666" s="69" t="s">
        <v>22368</v>
      </c>
      <c r="F666" s="69" t="s">
        <v>2180</v>
      </c>
      <c r="G666" s="69" t="s">
        <v>2181</v>
      </c>
      <c r="H666" s="69">
        <v>-11.496</v>
      </c>
      <c r="I666" s="69">
        <v>-61.450800000000001</v>
      </c>
      <c r="J666" s="69">
        <v>778</v>
      </c>
      <c r="K666" s="69">
        <v>-4</v>
      </c>
      <c r="L666" s="69">
        <f>COUNTIFS(Aéroports!$C$2:$C$5193,Aéroports!$C666,Aéroports!$D$2:$D$5193,Aéroports!$D666)</f>
        <v>1</v>
      </c>
      <c r="M666" s="69" t="str">
        <f>IF(AND(Formulaire!$H$15=Aéroports!$E666,--ISNUMBER(IFERROR(SEARCH(Formulaire!$H$16,$C666,1),""))=1),MAX(M$1:M665)+1,"")</f>
        <v/>
      </c>
      <c r="N666" s="69" t="str">
        <f>IF(AND(Formulaire!$H$21=Aéroports!$E666,--ISNUMBER(IFERROR(SEARCH(Formulaire!$H$22,$C666,1),""))=1),MAX(N$1:N665)+1,"")</f>
        <v/>
      </c>
      <c r="O666" s="69" t="str">
        <f>IF(AND(Formulaire!$H$27=Aéroports!$E666,--ISNUMBER(IFERROR(SEARCH(Formulaire!$H$28,$C666,1),""))=1),MAX(O$1:O665)+1,"")</f>
        <v/>
      </c>
      <c r="Q666" s="91" t="str">
        <f>IFERROR(INDEX($C$2:$C$5193,MATCH(ROWS(M$2:M666),M$2:M$5193,0)),"")</f>
        <v/>
      </c>
      <c r="R666" s="70" t="str">
        <f>IFERROR(INDEX($C$2:$C$5193,MATCH(ROWS(N$2:N666),N$2:N$5193,0)),"")</f>
        <v/>
      </c>
      <c r="S666" s="92" t="str">
        <f>IFERROR(INDEX($C$2:$C$5193,MATCH(ROWS(O$2:O666),O$2:O$5193,0)),"")</f>
        <v/>
      </c>
    </row>
    <row r="667" spans="1:19" x14ac:dyDescent="0.25">
      <c r="A667" s="68">
        <v>4215</v>
      </c>
      <c r="B667" s="68" t="s">
        <v>2182</v>
      </c>
      <c r="C667" s="68" t="s">
        <v>2183</v>
      </c>
      <c r="D667" s="68" t="s">
        <v>2057</v>
      </c>
      <c r="E667" s="68" t="s">
        <v>22368</v>
      </c>
      <c r="F667" s="68" t="s">
        <v>2184</v>
      </c>
      <c r="G667" s="68" t="s">
        <v>2185</v>
      </c>
      <c r="H667" s="68">
        <v>-17.725300000000001</v>
      </c>
      <c r="I667" s="68">
        <v>-48.607500000000002</v>
      </c>
      <c r="J667" s="68">
        <v>2247</v>
      </c>
      <c r="K667" s="68">
        <v>-3</v>
      </c>
      <c r="L667" s="68">
        <f>COUNTIFS(Aéroports!$C$2:$C$5193,Aéroports!$C667,Aéroports!$D$2:$D$5193,Aéroports!$D667)</f>
        <v>1</v>
      </c>
      <c r="M667" s="68" t="str">
        <f>IF(AND(Formulaire!$H$15=Aéroports!$E667,--ISNUMBER(IFERROR(SEARCH(Formulaire!$H$16,$C667,1),""))=1),MAX(M$1:M666)+1,"")</f>
        <v/>
      </c>
      <c r="N667" s="68" t="str">
        <f>IF(AND(Formulaire!$H$21=Aéroports!$E667,--ISNUMBER(IFERROR(SEARCH(Formulaire!$H$22,$C667,1),""))=1),MAX(N$1:N666)+1,"")</f>
        <v/>
      </c>
      <c r="O667" s="68" t="str">
        <f>IF(AND(Formulaire!$H$27=Aéroports!$E667,--ISNUMBER(IFERROR(SEARCH(Formulaire!$H$28,$C667,1),""))=1),MAX(O$1:O666)+1,"")</f>
        <v/>
      </c>
      <c r="Q667" s="91" t="str">
        <f>IFERROR(INDEX($C$2:$C$5193,MATCH(ROWS(M$2:M667),M$2:M$5193,0)),"")</f>
        <v/>
      </c>
      <c r="R667" s="70" t="str">
        <f>IFERROR(INDEX($C$2:$C$5193,MATCH(ROWS(N$2:N667),N$2:N$5193,0)),"")</f>
        <v/>
      </c>
      <c r="S667" s="92" t="str">
        <f>IFERROR(INDEX($C$2:$C$5193,MATCH(ROWS(O$2:O667),O$2:O$5193,0)),"")</f>
        <v/>
      </c>
    </row>
    <row r="668" spans="1:19" x14ac:dyDescent="0.25">
      <c r="A668" s="69">
        <v>2577</v>
      </c>
      <c r="B668" s="69" t="s">
        <v>2186</v>
      </c>
      <c r="C668" s="69" t="s">
        <v>2187</v>
      </c>
      <c r="D668" s="69" t="s">
        <v>2057</v>
      </c>
      <c r="E668" s="69" t="s">
        <v>22368</v>
      </c>
      <c r="F668" s="69" t="s">
        <v>2188</v>
      </c>
      <c r="G668" s="69" t="s">
        <v>2189</v>
      </c>
      <c r="H668" s="69">
        <v>-7.2699199999999999</v>
      </c>
      <c r="I668" s="69">
        <v>-35.8964</v>
      </c>
      <c r="J668" s="69">
        <v>1646</v>
      </c>
      <c r="K668" s="69">
        <v>-3</v>
      </c>
      <c r="L668" s="69">
        <f>COUNTIFS(Aéroports!$C$2:$C$5193,Aéroports!$C668,Aéroports!$D$2:$D$5193,Aéroports!$D668)</f>
        <v>1</v>
      </c>
      <c r="M668" s="69" t="str">
        <f>IF(AND(Formulaire!$H$15=Aéroports!$E668,--ISNUMBER(IFERROR(SEARCH(Formulaire!$H$16,$C668,1),""))=1),MAX(M$1:M667)+1,"")</f>
        <v/>
      </c>
      <c r="N668" s="69" t="str">
        <f>IF(AND(Formulaire!$H$21=Aéroports!$E668,--ISNUMBER(IFERROR(SEARCH(Formulaire!$H$22,$C668,1),""))=1),MAX(N$1:N667)+1,"")</f>
        <v/>
      </c>
      <c r="O668" s="69" t="str">
        <f>IF(AND(Formulaire!$H$27=Aéroports!$E668,--ISNUMBER(IFERROR(SEARCH(Formulaire!$H$28,$C668,1),""))=1),MAX(O$1:O667)+1,"")</f>
        <v/>
      </c>
      <c r="Q668" s="91" t="str">
        <f>IFERROR(INDEX($C$2:$C$5193,MATCH(ROWS(M$2:M668),M$2:M$5193,0)),"")</f>
        <v/>
      </c>
      <c r="R668" s="70" t="str">
        <f>IFERROR(INDEX($C$2:$C$5193,MATCH(ROWS(N$2:N668),N$2:N$5193,0)),"")</f>
        <v/>
      </c>
      <c r="S668" s="92" t="str">
        <f>IFERROR(INDEX($C$2:$C$5193,MATCH(ROWS(O$2:O668),O$2:O$5193,0)),"")</f>
        <v/>
      </c>
    </row>
    <row r="669" spans="1:19" x14ac:dyDescent="0.25">
      <c r="A669" s="68">
        <v>2578</v>
      </c>
      <c r="B669" s="68" t="s">
        <v>2194</v>
      </c>
      <c r="C669" s="68" t="s">
        <v>2191</v>
      </c>
      <c r="D669" s="68" t="s">
        <v>2057</v>
      </c>
      <c r="E669" s="68" t="s">
        <v>22368</v>
      </c>
      <c r="F669" s="68" t="s">
        <v>2195</v>
      </c>
      <c r="G669" s="68" t="s">
        <v>2196</v>
      </c>
      <c r="H669" s="68">
        <v>-23.007400000000001</v>
      </c>
      <c r="I669" s="68">
        <v>-47.134500000000003</v>
      </c>
      <c r="J669" s="68">
        <v>2170</v>
      </c>
      <c r="K669" s="68">
        <v>-3</v>
      </c>
      <c r="L669" s="68">
        <f>COUNTIFS(Aéroports!$C$2:$C$5193,Aéroports!$C669,Aéroports!$D$2:$D$5193,Aéroports!$D669)</f>
        <v>1</v>
      </c>
      <c r="M669" s="68" t="str">
        <f>IF(AND(Formulaire!$H$15=Aéroports!$E669,--ISNUMBER(IFERROR(SEARCH(Formulaire!$H$16,$C669,1),""))=1),MAX(M$1:M668)+1,"")</f>
        <v/>
      </c>
      <c r="N669" s="68" t="str">
        <f>IF(AND(Formulaire!$H$21=Aéroports!$E669,--ISNUMBER(IFERROR(SEARCH(Formulaire!$H$22,$C669,1),""))=1),MAX(N$1:N668)+1,"")</f>
        <v/>
      </c>
      <c r="O669" s="68" t="str">
        <f>IF(AND(Formulaire!$H$27=Aéroports!$E669,--ISNUMBER(IFERROR(SEARCH(Formulaire!$H$28,$C669,1),""))=1),MAX(O$1:O668)+1,"")</f>
        <v/>
      </c>
      <c r="Q669" s="91" t="str">
        <f>IFERROR(INDEX($C$2:$C$5193,MATCH(ROWS(M$2:M669),M$2:M$5193,0)),"")</f>
        <v/>
      </c>
      <c r="R669" s="70" t="str">
        <f>IFERROR(INDEX($C$2:$C$5193,MATCH(ROWS(N$2:N669),N$2:N$5193,0)),"")</f>
        <v/>
      </c>
      <c r="S669" s="92" t="str">
        <f>IFERROR(INDEX($C$2:$C$5193,MATCH(ROWS(O$2:O669),O$2:O$5193,0)),"")</f>
        <v/>
      </c>
    </row>
    <row r="670" spans="1:19" x14ac:dyDescent="0.25">
      <c r="A670" s="69">
        <v>2538</v>
      </c>
      <c r="B670" s="69" t="s">
        <v>2197</v>
      </c>
      <c r="C670" s="69" t="s">
        <v>2198</v>
      </c>
      <c r="D670" s="69" t="s">
        <v>2057</v>
      </c>
      <c r="E670" s="69" t="s">
        <v>22368</v>
      </c>
      <c r="F670" s="69" t="s">
        <v>2199</v>
      </c>
      <c r="G670" s="69" t="s">
        <v>2200</v>
      </c>
      <c r="H670" s="69">
        <v>-20.468699999999998</v>
      </c>
      <c r="I670" s="69">
        <v>-54.672499999999999</v>
      </c>
      <c r="J670" s="69">
        <v>1833</v>
      </c>
      <c r="K670" s="69">
        <v>-4</v>
      </c>
      <c r="L670" s="69">
        <f>COUNTIFS(Aéroports!$C$2:$C$5193,Aéroports!$C670,Aéroports!$D$2:$D$5193,Aéroports!$D670)</f>
        <v>1</v>
      </c>
      <c r="M670" s="69" t="str">
        <f>IF(AND(Formulaire!$H$15=Aéroports!$E670,--ISNUMBER(IFERROR(SEARCH(Formulaire!$H$16,$C670,1),""))=1),MAX(M$1:M669)+1,"")</f>
        <v/>
      </c>
      <c r="N670" s="69" t="str">
        <f>IF(AND(Formulaire!$H$21=Aéroports!$E670,--ISNUMBER(IFERROR(SEARCH(Formulaire!$H$22,$C670,1),""))=1),MAX(N$1:N669)+1,"")</f>
        <v/>
      </c>
      <c r="O670" s="69" t="str">
        <f>IF(AND(Formulaire!$H$27=Aéroports!$E670,--ISNUMBER(IFERROR(SEARCH(Formulaire!$H$28,$C670,1),""))=1),MAX(O$1:O669)+1,"")</f>
        <v/>
      </c>
      <c r="Q670" s="91" t="str">
        <f>IFERROR(INDEX($C$2:$C$5193,MATCH(ROWS(M$2:M670),M$2:M$5193,0)),"")</f>
        <v/>
      </c>
      <c r="R670" s="70" t="str">
        <f>IFERROR(INDEX($C$2:$C$5193,MATCH(ROWS(N$2:N670),N$2:N$5193,0)),"")</f>
        <v/>
      </c>
      <c r="S670" s="92" t="str">
        <f>IFERROR(INDEX($C$2:$C$5193,MATCH(ROWS(O$2:O670),O$2:O$5193,0)),"")</f>
        <v/>
      </c>
    </row>
    <row r="671" spans="1:19" x14ac:dyDescent="0.25">
      <c r="A671" s="68">
        <v>2543</v>
      </c>
      <c r="B671" s="68" t="s">
        <v>2201</v>
      </c>
      <c r="C671" s="68" t="s">
        <v>2202</v>
      </c>
      <c r="D671" s="68" t="s">
        <v>2057</v>
      </c>
      <c r="E671" s="68" t="s">
        <v>22368</v>
      </c>
      <c r="F671" s="68" t="s">
        <v>2203</v>
      </c>
      <c r="G671" s="68" t="s">
        <v>2204</v>
      </c>
      <c r="H671" s="68">
        <v>-21.6983</v>
      </c>
      <c r="I671" s="68">
        <v>-41.301699999999997</v>
      </c>
      <c r="J671" s="68">
        <v>57</v>
      </c>
      <c r="K671" s="68">
        <v>-3</v>
      </c>
      <c r="L671" s="68">
        <f>COUNTIFS(Aéroports!$C$2:$C$5193,Aéroports!$C671,Aéroports!$D$2:$D$5193,Aéroports!$D671)</f>
        <v>1</v>
      </c>
      <c r="M671" s="68" t="str">
        <f>IF(AND(Formulaire!$H$15=Aéroports!$E671,--ISNUMBER(IFERROR(SEARCH(Formulaire!$H$16,$C671,1),""))=1),MAX(M$1:M670)+1,"")</f>
        <v/>
      </c>
      <c r="N671" s="68" t="str">
        <f>IF(AND(Formulaire!$H$21=Aéroports!$E671,--ISNUMBER(IFERROR(SEARCH(Formulaire!$H$22,$C671,1),""))=1),MAX(N$1:N670)+1,"")</f>
        <v/>
      </c>
      <c r="O671" s="68" t="str">
        <f>IF(AND(Formulaire!$H$27=Aéroports!$E671,--ISNUMBER(IFERROR(SEARCH(Formulaire!$H$28,$C671,1),""))=1),MAX(O$1:O670)+1,"")</f>
        <v/>
      </c>
      <c r="Q671" s="91" t="str">
        <f>IFERROR(INDEX($C$2:$C$5193,MATCH(ROWS(M$2:M671),M$2:M$5193,0)),"")</f>
        <v/>
      </c>
      <c r="R671" s="70" t="str">
        <f>IFERROR(INDEX($C$2:$C$5193,MATCH(ROWS(N$2:N671),N$2:N$5193,0)),"")</f>
        <v/>
      </c>
      <c r="S671" s="92" t="str">
        <f>IFERROR(INDEX($C$2:$C$5193,MATCH(ROWS(O$2:O671),O$2:O$5193,0)),"")</f>
        <v/>
      </c>
    </row>
    <row r="672" spans="1:19" x14ac:dyDescent="0.25">
      <c r="A672" s="69">
        <v>8245</v>
      </c>
      <c r="B672" s="69" t="s">
        <v>2205</v>
      </c>
      <c r="C672" s="69" t="s">
        <v>2206</v>
      </c>
      <c r="D672" s="69" t="s">
        <v>2057</v>
      </c>
      <c r="E672" s="69" t="s">
        <v>22368</v>
      </c>
      <c r="F672" s="69" t="s">
        <v>2207</v>
      </c>
      <c r="G672" s="69" t="s">
        <v>2208</v>
      </c>
      <c r="H672" s="69">
        <v>-4.8715200000000003</v>
      </c>
      <c r="I672" s="69">
        <v>-66.897499999999994</v>
      </c>
      <c r="J672" s="69">
        <v>355</v>
      </c>
      <c r="K672" s="69">
        <v>-4</v>
      </c>
      <c r="L672" s="69">
        <f>COUNTIFS(Aéroports!$C$2:$C$5193,Aéroports!$C672,Aéroports!$D$2:$D$5193,Aéroports!$D672)</f>
        <v>1</v>
      </c>
      <c r="M672" s="69" t="str">
        <f>IF(AND(Formulaire!$H$15=Aéroports!$E672,--ISNUMBER(IFERROR(SEARCH(Formulaire!$H$16,$C672,1),""))=1),MAX(M$1:M671)+1,"")</f>
        <v/>
      </c>
      <c r="N672" s="69" t="str">
        <f>IF(AND(Formulaire!$H$21=Aéroports!$E672,--ISNUMBER(IFERROR(SEARCH(Formulaire!$H$22,$C672,1),""))=1),MAX(N$1:N671)+1,"")</f>
        <v/>
      </c>
      <c r="O672" s="69" t="str">
        <f>IF(AND(Formulaire!$H$27=Aéroports!$E672,--ISNUMBER(IFERROR(SEARCH(Formulaire!$H$28,$C672,1),""))=1),MAX(O$1:O671)+1,"")</f>
        <v/>
      </c>
      <c r="Q672" s="91" t="str">
        <f>IFERROR(INDEX($C$2:$C$5193,MATCH(ROWS(M$2:M672),M$2:M$5193,0)),"")</f>
        <v/>
      </c>
      <c r="R672" s="70" t="str">
        <f>IFERROR(INDEX($C$2:$C$5193,MATCH(ROWS(N$2:N672),N$2:N$5193,0)),"")</f>
        <v/>
      </c>
      <c r="S672" s="92" t="str">
        <f>IFERROR(INDEX($C$2:$C$5193,MATCH(ROWS(O$2:O672),O$2:O$5193,0)),"")</f>
        <v/>
      </c>
    </row>
    <row r="673" spans="1:19" x14ac:dyDescent="0.25">
      <c r="A673" s="68">
        <v>2546</v>
      </c>
      <c r="B673" s="68" t="s">
        <v>2209</v>
      </c>
      <c r="C673" s="68" t="s">
        <v>2210</v>
      </c>
      <c r="D673" s="68" t="s">
        <v>2057</v>
      </c>
      <c r="E673" s="68" t="s">
        <v>22368</v>
      </c>
      <c r="F673" s="68" t="s">
        <v>2211</v>
      </c>
      <c r="G673" s="68" t="s">
        <v>2212</v>
      </c>
      <c r="H673" s="68">
        <v>-17.6523</v>
      </c>
      <c r="I673" s="68">
        <v>-39.253100000000003</v>
      </c>
      <c r="J673" s="68">
        <v>36</v>
      </c>
      <c r="K673" s="68">
        <v>-3</v>
      </c>
      <c r="L673" s="68">
        <f>COUNTIFS(Aéroports!$C$2:$C$5193,Aéroports!$C673,Aéroports!$D$2:$D$5193,Aéroports!$D673)</f>
        <v>1</v>
      </c>
      <c r="M673" s="68" t="str">
        <f>IF(AND(Formulaire!$H$15=Aéroports!$E673,--ISNUMBER(IFERROR(SEARCH(Formulaire!$H$16,$C673,1),""))=1),MAX(M$1:M672)+1,"")</f>
        <v/>
      </c>
      <c r="N673" s="68" t="str">
        <f>IF(AND(Formulaire!$H$21=Aéroports!$E673,--ISNUMBER(IFERROR(SEARCH(Formulaire!$H$22,$C673,1),""))=1),MAX(N$1:N672)+1,"")</f>
        <v/>
      </c>
      <c r="O673" s="68" t="str">
        <f>IF(AND(Formulaire!$H$27=Aéroports!$E673,--ISNUMBER(IFERROR(SEARCH(Formulaire!$H$28,$C673,1),""))=1),MAX(O$1:O672)+1,"")</f>
        <v/>
      </c>
      <c r="Q673" s="91" t="str">
        <f>IFERROR(INDEX($C$2:$C$5193,MATCH(ROWS(M$2:M673),M$2:M$5193,0)),"")</f>
        <v/>
      </c>
      <c r="R673" s="70" t="str">
        <f>IFERROR(INDEX($C$2:$C$5193,MATCH(ROWS(N$2:N673),N$2:N$5193,0)),"")</f>
        <v/>
      </c>
      <c r="S673" s="92" t="str">
        <f>IFERROR(INDEX($C$2:$C$5193,MATCH(ROWS(O$2:O673),O$2:O$5193,0)),"")</f>
        <v/>
      </c>
    </row>
    <row r="674" spans="1:19" x14ac:dyDescent="0.25">
      <c r="A674" s="69">
        <v>2540</v>
      </c>
      <c r="B674" s="69" t="s">
        <v>2213</v>
      </c>
      <c r="C674" s="69" t="s">
        <v>2214</v>
      </c>
      <c r="D674" s="69" t="s">
        <v>2057</v>
      </c>
      <c r="E674" s="69" t="s">
        <v>22368</v>
      </c>
      <c r="F674" s="69" t="s">
        <v>2215</v>
      </c>
      <c r="G674" s="69" t="s">
        <v>2216</v>
      </c>
      <c r="H674" s="69">
        <v>-7.3204399999999996</v>
      </c>
      <c r="I674" s="69">
        <v>-47.4587</v>
      </c>
      <c r="J674" s="69">
        <v>565</v>
      </c>
      <c r="K674" s="69">
        <v>-3</v>
      </c>
      <c r="L674" s="69">
        <f>COUNTIFS(Aéroports!$C$2:$C$5193,Aéroports!$C674,Aéroports!$D$2:$D$5193,Aéroports!$D674)</f>
        <v>1</v>
      </c>
      <c r="M674" s="69" t="str">
        <f>IF(AND(Formulaire!$H$15=Aéroports!$E674,--ISNUMBER(IFERROR(SEARCH(Formulaire!$H$16,$C674,1),""))=1),MAX(M$1:M673)+1,"")</f>
        <v/>
      </c>
      <c r="N674" s="69" t="str">
        <f>IF(AND(Formulaire!$H$21=Aéroports!$E674,--ISNUMBER(IFERROR(SEARCH(Formulaire!$H$22,$C674,1),""))=1),MAX(N$1:N673)+1,"")</f>
        <v/>
      </c>
      <c r="O674" s="69" t="str">
        <f>IF(AND(Formulaire!$H$27=Aéroports!$E674,--ISNUMBER(IFERROR(SEARCH(Formulaire!$H$28,$C674,1),""))=1),MAX(O$1:O673)+1,"")</f>
        <v/>
      </c>
      <c r="Q674" s="91" t="str">
        <f>IFERROR(INDEX($C$2:$C$5193,MATCH(ROWS(M$2:M674),M$2:M$5193,0)),"")</f>
        <v/>
      </c>
      <c r="R674" s="70" t="str">
        <f>IFERROR(INDEX($C$2:$C$5193,MATCH(ROWS(N$2:N674),N$2:N$5193,0)),"")</f>
        <v/>
      </c>
      <c r="S674" s="92" t="str">
        <f>IFERROR(INDEX($C$2:$C$5193,MATCH(ROWS(O$2:O674),O$2:O$5193,0)),"")</f>
        <v/>
      </c>
    </row>
    <row r="675" spans="1:19" x14ac:dyDescent="0.25">
      <c r="A675" s="68">
        <v>7673</v>
      </c>
      <c r="B675" s="68" t="s">
        <v>2217</v>
      </c>
      <c r="C675" s="68" t="s">
        <v>2218</v>
      </c>
      <c r="D675" s="68" t="s">
        <v>2057</v>
      </c>
      <c r="E675" s="68" t="s">
        <v>22368</v>
      </c>
      <c r="F675" s="68" t="s">
        <v>2219</v>
      </c>
      <c r="G675" s="68" t="s">
        <v>2220</v>
      </c>
      <c r="H675" s="68">
        <v>-8.2823899999999995</v>
      </c>
      <c r="I675" s="68">
        <v>-36.013500000000001</v>
      </c>
      <c r="J675" s="68">
        <v>1891</v>
      </c>
      <c r="K675" s="68">
        <v>-3</v>
      </c>
      <c r="L675" s="68">
        <f>COUNTIFS(Aéroports!$C$2:$C$5193,Aéroports!$C675,Aéroports!$D$2:$D$5193,Aéroports!$D675)</f>
        <v>1</v>
      </c>
      <c r="M675" s="68" t="str">
        <f>IF(AND(Formulaire!$H$15=Aéroports!$E675,--ISNUMBER(IFERROR(SEARCH(Formulaire!$H$16,$C675,1),""))=1),MAX(M$1:M674)+1,"")</f>
        <v/>
      </c>
      <c r="N675" s="68" t="str">
        <f>IF(AND(Formulaire!$H$21=Aéroports!$E675,--ISNUMBER(IFERROR(SEARCH(Formulaire!$H$22,$C675,1),""))=1),MAX(N$1:N674)+1,"")</f>
        <v/>
      </c>
      <c r="O675" s="68" t="str">
        <f>IF(AND(Formulaire!$H$27=Aéroports!$E675,--ISNUMBER(IFERROR(SEARCH(Formulaire!$H$28,$C675,1),""))=1),MAX(O$1:O674)+1,"")</f>
        <v/>
      </c>
      <c r="Q675" s="91" t="str">
        <f>IFERROR(INDEX($C$2:$C$5193,MATCH(ROWS(M$2:M675),M$2:M$5193,0)),"")</f>
        <v/>
      </c>
      <c r="R675" s="70" t="str">
        <f>IFERROR(INDEX($C$2:$C$5193,MATCH(ROWS(N$2:N675),N$2:N$5193,0)),"")</f>
        <v/>
      </c>
      <c r="S675" s="92" t="str">
        <f>IFERROR(INDEX($C$2:$C$5193,MATCH(ROWS(O$2:O675),O$2:O$5193,0)),"")</f>
        <v/>
      </c>
    </row>
    <row r="676" spans="1:19" x14ac:dyDescent="0.25">
      <c r="A676" s="69">
        <v>2535</v>
      </c>
      <c r="B676" s="69" t="s">
        <v>2221</v>
      </c>
      <c r="C676" s="69" t="s">
        <v>2222</v>
      </c>
      <c r="D676" s="69" t="s">
        <v>2057</v>
      </c>
      <c r="E676" s="69" t="s">
        <v>22368</v>
      </c>
      <c r="F676" s="69" t="s">
        <v>2223</v>
      </c>
      <c r="G676" s="69" t="s">
        <v>2224</v>
      </c>
      <c r="H676" s="69">
        <v>-25.000299999999999</v>
      </c>
      <c r="I676" s="69">
        <v>-53.500799999999998</v>
      </c>
      <c r="J676" s="69">
        <v>2473</v>
      </c>
      <c r="K676" s="69">
        <v>-3</v>
      </c>
      <c r="L676" s="69">
        <f>COUNTIFS(Aéroports!$C$2:$C$5193,Aéroports!$C676,Aéroports!$D$2:$D$5193,Aéroports!$D676)</f>
        <v>1</v>
      </c>
      <c r="M676" s="69" t="str">
        <f>IF(AND(Formulaire!$H$15=Aéroports!$E676,--ISNUMBER(IFERROR(SEARCH(Formulaire!$H$16,$C676,1),""))=1),MAX(M$1:M675)+1,"")</f>
        <v/>
      </c>
      <c r="N676" s="69" t="str">
        <f>IF(AND(Formulaire!$H$21=Aéroports!$E676,--ISNUMBER(IFERROR(SEARCH(Formulaire!$H$22,$C676,1),""))=1),MAX(N$1:N675)+1,"")</f>
        <v/>
      </c>
      <c r="O676" s="69" t="str">
        <f>IF(AND(Formulaire!$H$27=Aéroports!$E676,--ISNUMBER(IFERROR(SEARCH(Formulaire!$H$28,$C676,1),""))=1),MAX(O$1:O675)+1,"")</f>
        <v/>
      </c>
      <c r="Q676" s="91" t="str">
        <f>IFERROR(INDEX($C$2:$C$5193,MATCH(ROWS(M$2:M676),M$2:M$5193,0)),"")</f>
        <v/>
      </c>
      <c r="R676" s="70" t="str">
        <f>IFERROR(INDEX($C$2:$C$5193,MATCH(ROWS(N$2:N676),N$2:N$5193,0)),"")</f>
        <v/>
      </c>
      <c r="S676" s="92" t="str">
        <f>IFERROR(INDEX($C$2:$C$5193,MATCH(ROWS(O$2:O676),O$2:O$5193,0)),"")</f>
        <v/>
      </c>
    </row>
    <row r="677" spans="1:19" x14ac:dyDescent="0.25">
      <c r="A677" s="68">
        <v>2547</v>
      </c>
      <c r="B677" s="68" t="s">
        <v>2225</v>
      </c>
      <c r="C677" s="68" t="s">
        <v>2226</v>
      </c>
      <c r="D677" s="68" t="s">
        <v>2057</v>
      </c>
      <c r="E677" s="68" t="s">
        <v>22368</v>
      </c>
      <c r="F677" s="68" t="s">
        <v>2227</v>
      </c>
      <c r="G677" s="68" t="s">
        <v>2228</v>
      </c>
      <c r="H677" s="68">
        <v>-29.197099999999999</v>
      </c>
      <c r="I677" s="68">
        <v>-51.1875</v>
      </c>
      <c r="J677" s="68">
        <v>2472</v>
      </c>
      <c r="K677" s="68">
        <v>-3</v>
      </c>
      <c r="L677" s="68">
        <f>COUNTIFS(Aéroports!$C$2:$C$5193,Aéroports!$C677,Aéroports!$D$2:$D$5193,Aéroports!$D677)</f>
        <v>1</v>
      </c>
      <c r="M677" s="68" t="str">
        <f>IF(AND(Formulaire!$H$15=Aéroports!$E677,--ISNUMBER(IFERROR(SEARCH(Formulaire!$H$16,$C677,1),""))=1),MAX(M$1:M676)+1,"")</f>
        <v/>
      </c>
      <c r="N677" s="68" t="str">
        <f>IF(AND(Formulaire!$H$21=Aéroports!$E677,--ISNUMBER(IFERROR(SEARCH(Formulaire!$H$22,$C677,1),""))=1),MAX(N$1:N676)+1,"")</f>
        <v/>
      </c>
      <c r="O677" s="68" t="str">
        <f>IF(AND(Formulaire!$H$27=Aéroports!$E677,--ISNUMBER(IFERROR(SEARCH(Formulaire!$H$28,$C677,1),""))=1),MAX(O$1:O676)+1,"")</f>
        <v/>
      </c>
      <c r="Q677" s="91" t="str">
        <f>IFERROR(INDEX($C$2:$C$5193,MATCH(ROWS(M$2:M677),M$2:M$5193,0)),"")</f>
        <v/>
      </c>
      <c r="R677" s="70" t="str">
        <f>IFERROR(INDEX($C$2:$C$5193,MATCH(ROWS(N$2:N677),N$2:N$5193,0)),"")</f>
        <v/>
      </c>
      <c r="S677" s="92" t="str">
        <f>IFERROR(INDEX($C$2:$C$5193,MATCH(ROWS(O$2:O677),O$2:O$5193,0)),"")</f>
        <v/>
      </c>
    </row>
    <row r="678" spans="1:19" x14ac:dyDescent="0.25">
      <c r="A678" s="69">
        <v>2539</v>
      </c>
      <c r="B678" s="69" t="s">
        <v>2229</v>
      </c>
      <c r="C678" s="69" t="s">
        <v>2230</v>
      </c>
      <c r="D678" s="69" t="s">
        <v>2057</v>
      </c>
      <c r="E678" s="69" t="s">
        <v>22368</v>
      </c>
      <c r="F678" s="69" t="s">
        <v>2231</v>
      </c>
      <c r="G678" s="69" t="s">
        <v>2232</v>
      </c>
      <c r="H678" s="69">
        <v>-27.1342</v>
      </c>
      <c r="I678" s="69">
        <v>-52.656599999999997</v>
      </c>
      <c r="J678" s="69">
        <v>2146</v>
      </c>
      <c r="K678" s="69">
        <v>-3</v>
      </c>
      <c r="L678" s="69">
        <f>COUNTIFS(Aéroports!$C$2:$C$5193,Aéroports!$C678,Aéroports!$D$2:$D$5193,Aéroports!$D678)</f>
        <v>1</v>
      </c>
      <c r="M678" s="69" t="str">
        <f>IF(AND(Formulaire!$H$15=Aéroports!$E678,--ISNUMBER(IFERROR(SEARCH(Formulaire!$H$16,$C678,1),""))=1),MAX(M$1:M677)+1,"")</f>
        <v/>
      </c>
      <c r="N678" s="69" t="str">
        <f>IF(AND(Formulaire!$H$21=Aéroports!$E678,--ISNUMBER(IFERROR(SEARCH(Formulaire!$H$22,$C678,1),""))=1),MAX(N$1:N677)+1,"")</f>
        <v/>
      </c>
      <c r="O678" s="69" t="str">
        <f>IF(AND(Formulaire!$H$27=Aéroports!$E678,--ISNUMBER(IFERROR(SEARCH(Formulaire!$H$28,$C678,1),""))=1),MAX(O$1:O677)+1,"")</f>
        <v/>
      </c>
      <c r="Q678" s="91" t="str">
        <f>IFERROR(INDEX($C$2:$C$5193,MATCH(ROWS(M$2:M678),M$2:M$5193,0)),"")</f>
        <v/>
      </c>
      <c r="R678" s="70" t="str">
        <f>IFERROR(INDEX($C$2:$C$5193,MATCH(ROWS(N$2:N678),N$2:N$5193,0)),"")</f>
        <v/>
      </c>
      <c r="S678" s="92" t="str">
        <f>IFERROR(INDEX($C$2:$C$5193,MATCH(ROWS(O$2:O678),O$2:O$5193,0)),"")</f>
        <v/>
      </c>
    </row>
    <row r="679" spans="1:19" x14ac:dyDescent="0.25">
      <c r="A679" s="68">
        <v>7398</v>
      </c>
      <c r="B679" s="68" t="s">
        <v>2233</v>
      </c>
      <c r="C679" s="68" t="s">
        <v>2234</v>
      </c>
      <c r="D679" s="68" t="s">
        <v>2057</v>
      </c>
      <c r="E679" s="68" t="s">
        <v>22368</v>
      </c>
      <c r="F679" s="68" t="s">
        <v>2235</v>
      </c>
      <c r="G679" s="68" t="s">
        <v>2236</v>
      </c>
      <c r="H679" s="68">
        <v>-4.1340599999999998</v>
      </c>
      <c r="I679" s="68">
        <v>-63.132599999999996</v>
      </c>
      <c r="J679" s="68">
        <v>131</v>
      </c>
      <c r="K679" s="68">
        <v>-4</v>
      </c>
      <c r="L679" s="68">
        <f>COUNTIFS(Aéroports!$C$2:$C$5193,Aéroports!$C679,Aéroports!$D$2:$D$5193,Aéroports!$D679)</f>
        <v>1</v>
      </c>
      <c r="M679" s="68" t="str">
        <f>IF(AND(Formulaire!$H$15=Aéroports!$E679,--ISNUMBER(IFERROR(SEARCH(Formulaire!$H$16,$C679,1),""))=1),MAX(M$1:M678)+1,"")</f>
        <v/>
      </c>
      <c r="N679" s="68" t="str">
        <f>IF(AND(Formulaire!$H$21=Aéroports!$E679,--ISNUMBER(IFERROR(SEARCH(Formulaire!$H$22,$C679,1),""))=1),MAX(N$1:N678)+1,"")</f>
        <v/>
      </c>
      <c r="O679" s="68" t="str">
        <f>IF(AND(Formulaire!$H$27=Aéroports!$E679,--ISNUMBER(IFERROR(SEARCH(Formulaire!$H$28,$C679,1),""))=1),MAX(O$1:O678)+1,"")</f>
        <v/>
      </c>
      <c r="Q679" s="91" t="str">
        <f>IFERROR(INDEX($C$2:$C$5193,MATCH(ROWS(M$2:M679),M$2:M$5193,0)),"")</f>
        <v/>
      </c>
      <c r="R679" s="70" t="str">
        <f>IFERROR(INDEX($C$2:$C$5193,MATCH(ROWS(N$2:N679),N$2:N$5193,0)),"")</f>
        <v/>
      </c>
      <c r="S679" s="92" t="str">
        <f>IFERROR(INDEX($C$2:$C$5193,MATCH(ROWS(O$2:O679),O$2:O$5193,0)),"")</f>
        <v/>
      </c>
    </row>
    <row r="680" spans="1:19" x14ac:dyDescent="0.25">
      <c r="A680" s="69">
        <v>2518</v>
      </c>
      <c r="B680" s="69" t="s">
        <v>2237</v>
      </c>
      <c r="C680" s="69" t="s">
        <v>2238</v>
      </c>
      <c r="D680" s="69" t="s">
        <v>2057</v>
      </c>
      <c r="E680" s="69" t="s">
        <v>22368</v>
      </c>
      <c r="F680" s="69" t="s">
        <v>2239</v>
      </c>
      <c r="G680" s="69" t="s">
        <v>2240</v>
      </c>
      <c r="H680" s="69">
        <v>-8.3483499999999999</v>
      </c>
      <c r="I680" s="69">
        <v>-49.301499999999997</v>
      </c>
      <c r="J680" s="69">
        <v>653</v>
      </c>
      <c r="K680" s="69">
        <v>-3</v>
      </c>
      <c r="L680" s="69">
        <f>COUNTIFS(Aéroports!$C$2:$C$5193,Aéroports!$C680,Aéroports!$D$2:$D$5193,Aéroports!$D680)</f>
        <v>1</v>
      </c>
      <c r="M680" s="69" t="str">
        <f>IF(AND(Formulaire!$H$15=Aéroports!$E680,--ISNUMBER(IFERROR(SEARCH(Formulaire!$H$16,$C680,1),""))=1),MAX(M$1:M679)+1,"")</f>
        <v/>
      </c>
      <c r="N680" s="69" t="str">
        <f>IF(AND(Formulaire!$H$21=Aéroports!$E680,--ISNUMBER(IFERROR(SEARCH(Formulaire!$H$22,$C680,1),""))=1),MAX(N$1:N679)+1,"")</f>
        <v/>
      </c>
      <c r="O680" s="69" t="str">
        <f>IF(AND(Formulaire!$H$27=Aéroports!$E680,--ISNUMBER(IFERROR(SEARCH(Formulaire!$H$28,$C680,1),""))=1),MAX(O$1:O679)+1,"")</f>
        <v/>
      </c>
      <c r="Q680" s="91" t="str">
        <f>IFERROR(INDEX($C$2:$C$5193,MATCH(ROWS(M$2:M680),M$2:M$5193,0)),"")</f>
        <v/>
      </c>
      <c r="R680" s="70" t="str">
        <f>IFERROR(INDEX($C$2:$C$5193,MATCH(ROWS(N$2:N680),N$2:N$5193,0)),"")</f>
        <v/>
      </c>
      <c r="S680" s="92" t="str">
        <f>IFERROR(INDEX($C$2:$C$5193,MATCH(ROWS(O$2:O680),O$2:O$5193,0)),"")</f>
        <v/>
      </c>
    </row>
    <row r="681" spans="1:19" x14ac:dyDescent="0.25">
      <c r="A681" s="68">
        <v>8248</v>
      </c>
      <c r="B681" s="68" t="s">
        <v>2241</v>
      </c>
      <c r="C681" s="68" t="s">
        <v>387</v>
      </c>
      <c r="D681" s="68" t="s">
        <v>2057</v>
      </c>
      <c r="E681" s="68" t="s">
        <v>22368</v>
      </c>
      <c r="F681" s="68" t="s">
        <v>2242</v>
      </c>
      <c r="G681" s="68" t="s">
        <v>2243</v>
      </c>
      <c r="H681" s="68">
        <v>-27.180599999999998</v>
      </c>
      <c r="I681" s="68">
        <v>-52.052700000000002</v>
      </c>
      <c r="J681" s="68">
        <v>2461</v>
      </c>
      <c r="K681" s="68">
        <v>-3</v>
      </c>
      <c r="L681" s="68">
        <f>COUNTIFS(Aéroports!$C$2:$C$5193,Aéroports!$C681,Aéroports!$D$2:$D$5193,Aéroports!$D681)</f>
        <v>1</v>
      </c>
      <c r="M681" s="68" t="str">
        <f>IF(AND(Formulaire!$H$15=Aéroports!$E681,--ISNUMBER(IFERROR(SEARCH(Formulaire!$H$16,$C681,1),""))=1),MAX(M$1:M680)+1,"")</f>
        <v/>
      </c>
      <c r="N681" s="68" t="str">
        <f>IF(AND(Formulaire!$H$21=Aéroports!$E681,--ISNUMBER(IFERROR(SEARCH(Formulaire!$H$22,$C681,1),""))=1),MAX(N$1:N680)+1,"")</f>
        <v/>
      </c>
      <c r="O681" s="68" t="str">
        <f>IF(AND(Formulaire!$H$27=Aéroports!$E681,--ISNUMBER(IFERROR(SEARCH(Formulaire!$H$28,$C681,1),""))=1),MAX(O$1:O680)+1,"")</f>
        <v/>
      </c>
      <c r="Q681" s="91" t="str">
        <f>IFERROR(INDEX($C$2:$C$5193,MATCH(ROWS(M$2:M681),M$2:M$5193,0)),"")</f>
        <v/>
      </c>
      <c r="R681" s="70" t="str">
        <f>IFERROR(INDEX($C$2:$C$5193,MATCH(ROWS(N$2:N681),N$2:N$5193,0)),"")</f>
        <v/>
      </c>
      <c r="S681" s="92" t="str">
        <f>IFERROR(INDEX($C$2:$C$5193,MATCH(ROWS(O$2:O681),O$2:O$5193,0)),"")</f>
        <v/>
      </c>
    </row>
    <row r="682" spans="1:19" x14ac:dyDescent="0.25">
      <c r="A682" s="69">
        <v>8250</v>
      </c>
      <c r="B682" s="69" t="s">
        <v>2244</v>
      </c>
      <c r="C682" s="69" t="s">
        <v>2245</v>
      </c>
      <c r="D682" s="69" t="s">
        <v>2057</v>
      </c>
      <c r="E682" s="69" t="s">
        <v>22368</v>
      </c>
      <c r="F682" s="69" t="s">
        <v>2246</v>
      </c>
      <c r="G682" s="69" t="s">
        <v>2247</v>
      </c>
      <c r="H682" s="69">
        <v>-10.634399999999999</v>
      </c>
      <c r="I682" s="69">
        <v>-51.563600000000001</v>
      </c>
      <c r="J682" s="69">
        <v>781</v>
      </c>
      <c r="K682" s="69">
        <v>-4</v>
      </c>
      <c r="L682" s="69">
        <f>COUNTIFS(Aéroports!$C$2:$C$5193,Aéroports!$C682,Aéroports!$D$2:$D$5193,Aéroports!$D682)</f>
        <v>1</v>
      </c>
      <c r="M682" s="69" t="str">
        <f>IF(AND(Formulaire!$H$15=Aéroports!$E682,--ISNUMBER(IFERROR(SEARCH(Formulaire!$H$16,$C682,1),""))=1),MAX(M$1:M681)+1,"")</f>
        <v/>
      </c>
      <c r="N682" s="69" t="str">
        <f>IF(AND(Formulaire!$H$21=Aéroports!$E682,--ISNUMBER(IFERROR(SEARCH(Formulaire!$H$22,$C682,1),""))=1),MAX(N$1:N681)+1,"")</f>
        <v/>
      </c>
      <c r="O682" s="69" t="str">
        <f>IF(AND(Formulaire!$H$27=Aéroports!$E682,--ISNUMBER(IFERROR(SEARCH(Formulaire!$H$28,$C682,1),""))=1),MAX(O$1:O681)+1,"")</f>
        <v/>
      </c>
      <c r="Q682" s="91" t="str">
        <f>IFERROR(INDEX($C$2:$C$5193,MATCH(ROWS(M$2:M682),M$2:M$5193,0)),"")</f>
        <v/>
      </c>
      <c r="R682" s="70" t="str">
        <f>IFERROR(INDEX($C$2:$C$5193,MATCH(ROWS(N$2:N682),N$2:N$5193,0)),"")</f>
        <v/>
      </c>
      <c r="S682" s="92" t="str">
        <f>IFERROR(INDEX($C$2:$C$5193,MATCH(ROWS(O$2:O682),O$2:O$5193,0)),"")</f>
        <v/>
      </c>
    </row>
    <row r="683" spans="1:19" x14ac:dyDescent="0.25">
      <c r="A683" s="68">
        <v>2544</v>
      </c>
      <c r="B683" s="68" t="s">
        <v>2248</v>
      </c>
      <c r="C683" s="68" t="s">
        <v>2249</v>
      </c>
      <c r="D683" s="68" t="s">
        <v>2057</v>
      </c>
      <c r="E683" s="68" t="s">
        <v>22368</v>
      </c>
      <c r="F683" s="68" t="s">
        <v>2250</v>
      </c>
      <c r="G683" s="68" t="s">
        <v>2251</v>
      </c>
      <c r="H683" s="68">
        <v>-19.011939999999999</v>
      </c>
      <c r="I683" s="68">
        <v>-57.671390000000002</v>
      </c>
      <c r="J683" s="68">
        <v>461</v>
      </c>
      <c r="K683" s="68">
        <v>-4</v>
      </c>
      <c r="L683" s="68">
        <f>COUNTIFS(Aéroports!$C$2:$C$5193,Aéroports!$C683,Aéroports!$D$2:$D$5193,Aéroports!$D683)</f>
        <v>1</v>
      </c>
      <c r="M683" s="68" t="str">
        <f>IF(AND(Formulaire!$H$15=Aéroports!$E683,--ISNUMBER(IFERROR(SEARCH(Formulaire!$H$16,$C683,1),""))=1),MAX(M$1:M682)+1,"")</f>
        <v/>
      </c>
      <c r="N683" s="68" t="str">
        <f>IF(AND(Formulaire!$H$21=Aéroports!$E683,--ISNUMBER(IFERROR(SEARCH(Formulaire!$H$22,$C683,1),""))=1),MAX(N$1:N682)+1,"")</f>
        <v/>
      </c>
      <c r="O683" s="68" t="str">
        <f>IF(AND(Formulaire!$H$27=Aéroports!$E683,--ISNUMBER(IFERROR(SEARCH(Formulaire!$H$28,$C683,1),""))=1),MAX(O$1:O682)+1,"")</f>
        <v/>
      </c>
      <c r="Q683" s="91" t="str">
        <f>IFERROR(INDEX($C$2:$C$5193,MATCH(ROWS(M$2:M683),M$2:M$5193,0)),"")</f>
        <v/>
      </c>
      <c r="R683" s="70" t="str">
        <f>IFERROR(INDEX($C$2:$C$5193,MATCH(ROWS(N$2:N683),N$2:N$5193,0)),"")</f>
        <v/>
      </c>
      <c r="S683" s="92" t="str">
        <f>IFERROR(INDEX($C$2:$C$5193,MATCH(ROWS(O$2:O683),O$2:O$5193,0)),"")</f>
        <v/>
      </c>
    </row>
    <row r="684" spans="1:19" x14ac:dyDescent="0.25">
      <c r="A684" s="69">
        <v>2541</v>
      </c>
      <c r="B684" s="69" t="s">
        <v>2252</v>
      </c>
      <c r="C684" s="69" t="s">
        <v>2253</v>
      </c>
      <c r="D684" s="69" t="s">
        <v>2057</v>
      </c>
      <c r="E684" s="69" t="s">
        <v>22368</v>
      </c>
      <c r="F684" s="69" t="s">
        <v>2254</v>
      </c>
      <c r="G684" s="69" t="s">
        <v>2255</v>
      </c>
      <c r="H684" s="69">
        <v>-28.724440000000001</v>
      </c>
      <c r="I684" s="69">
        <v>-49.421390000000002</v>
      </c>
      <c r="J684" s="69">
        <v>93</v>
      </c>
      <c r="K684" s="69">
        <v>-3</v>
      </c>
      <c r="L684" s="69">
        <f>COUNTIFS(Aéroports!$C$2:$C$5193,Aéroports!$C684,Aéroports!$D$2:$D$5193,Aéroports!$D684)</f>
        <v>1</v>
      </c>
      <c r="M684" s="69" t="str">
        <f>IF(AND(Formulaire!$H$15=Aéroports!$E684,--ISNUMBER(IFERROR(SEARCH(Formulaire!$H$16,$C684,1),""))=1),MAX(M$1:M683)+1,"")</f>
        <v/>
      </c>
      <c r="N684" s="69" t="str">
        <f>IF(AND(Formulaire!$H$21=Aéroports!$E684,--ISNUMBER(IFERROR(SEARCH(Formulaire!$H$22,$C684,1),""))=1),MAX(N$1:N683)+1,"")</f>
        <v/>
      </c>
      <c r="O684" s="69" t="str">
        <f>IF(AND(Formulaire!$H$27=Aéroports!$E684,--ISNUMBER(IFERROR(SEARCH(Formulaire!$H$28,$C684,1),""))=1),MAX(O$1:O683)+1,"")</f>
        <v/>
      </c>
      <c r="Q684" s="91" t="str">
        <f>IFERROR(INDEX($C$2:$C$5193,MATCH(ROWS(M$2:M684),M$2:M$5193,0)),"")</f>
        <v/>
      </c>
      <c r="R684" s="70" t="str">
        <f>IFERROR(INDEX($C$2:$C$5193,MATCH(ROWS(N$2:N684),N$2:N$5193,0)),"")</f>
        <v/>
      </c>
      <c r="S684" s="92" t="str">
        <f>IFERROR(INDEX($C$2:$C$5193,MATCH(ROWS(O$2:O684),O$2:O$5193,0)),"")</f>
        <v/>
      </c>
    </row>
    <row r="685" spans="1:19" x14ac:dyDescent="0.25">
      <c r="A685" s="68">
        <v>2549</v>
      </c>
      <c r="B685" s="68" t="s">
        <v>2256</v>
      </c>
      <c r="C685" s="68" t="s">
        <v>2257</v>
      </c>
      <c r="D685" s="68" t="s">
        <v>2057</v>
      </c>
      <c r="E685" s="68" t="s">
        <v>22368</v>
      </c>
      <c r="F685" s="68" t="s">
        <v>2258</v>
      </c>
      <c r="G685" s="68" t="s">
        <v>2259</v>
      </c>
      <c r="H685" s="68">
        <v>-7.5999100000000004</v>
      </c>
      <c r="I685" s="68">
        <v>-72.769499999999994</v>
      </c>
      <c r="J685" s="68">
        <v>637</v>
      </c>
      <c r="K685" s="68">
        <v>-5</v>
      </c>
      <c r="L685" s="68">
        <f>COUNTIFS(Aéroports!$C$2:$C$5193,Aéroports!$C685,Aéroports!$D$2:$D$5193,Aéroports!$D685)</f>
        <v>1</v>
      </c>
      <c r="M685" s="68" t="str">
        <f>IF(AND(Formulaire!$H$15=Aéroports!$E685,--ISNUMBER(IFERROR(SEARCH(Formulaire!$H$16,$C685,1),""))=1),MAX(M$1:M684)+1,"")</f>
        <v/>
      </c>
      <c r="N685" s="68" t="str">
        <f>IF(AND(Formulaire!$H$21=Aéroports!$E685,--ISNUMBER(IFERROR(SEARCH(Formulaire!$H$22,$C685,1),""))=1),MAX(N$1:N684)+1,"")</f>
        <v/>
      </c>
      <c r="O685" s="68" t="str">
        <f>IF(AND(Formulaire!$H$27=Aéroports!$E685,--ISNUMBER(IFERROR(SEARCH(Formulaire!$H$28,$C685,1),""))=1),MAX(O$1:O684)+1,"")</f>
        <v/>
      </c>
      <c r="Q685" s="91" t="str">
        <f>IFERROR(INDEX($C$2:$C$5193,MATCH(ROWS(M$2:M685),M$2:M$5193,0)),"")</f>
        <v/>
      </c>
      <c r="R685" s="70" t="str">
        <f>IFERROR(INDEX($C$2:$C$5193,MATCH(ROWS(N$2:N685),N$2:N$5193,0)),"")</f>
        <v/>
      </c>
      <c r="S685" s="92" t="str">
        <f>IFERROR(INDEX($C$2:$C$5193,MATCH(ROWS(O$2:O685),O$2:O$5193,0)),"")</f>
        <v/>
      </c>
    </row>
    <row r="686" spans="1:19" x14ac:dyDescent="0.25">
      <c r="A686" s="69">
        <v>2548</v>
      </c>
      <c r="B686" s="69" t="s">
        <v>2260</v>
      </c>
      <c r="C686" s="69" t="s">
        <v>2261</v>
      </c>
      <c r="D686" s="69" t="s">
        <v>2057</v>
      </c>
      <c r="E686" s="69" t="s">
        <v>22368</v>
      </c>
      <c r="F686" s="69" t="s">
        <v>2262</v>
      </c>
      <c r="G686" s="69" t="s">
        <v>2263</v>
      </c>
      <c r="H686" s="69">
        <v>-15.652900000000001</v>
      </c>
      <c r="I686" s="69">
        <v>-56.116700000000002</v>
      </c>
      <c r="J686" s="69">
        <v>617</v>
      </c>
      <c r="K686" s="69">
        <v>-4</v>
      </c>
      <c r="L686" s="69">
        <f>COUNTIFS(Aéroports!$C$2:$C$5193,Aéroports!$C686,Aéroports!$D$2:$D$5193,Aéroports!$D686)</f>
        <v>1</v>
      </c>
      <c r="M686" s="69" t="str">
        <f>IF(AND(Formulaire!$H$15=Aéroports!$E686,--ISNUMBER(IFERROR(SEARCH(Formulaire!$H$16,$C686,1),""))=1),MAX(M$1:M685)+1,"")</f>
        <v/>
      </c>
      <c r="N686" s="69" t="str">
        <f>IF(AND(Formulaire!$H$21=Aéroports!$E686,--ISNUMBER(IFERROR(SEARCH(Formulaire!$H$22,$C686,1),""))=1),MAX(N$1:N685)+1,"")</f>
        <v/>
      </c>
      <c r="O686" s="69" t="str">
        <f>IF(AND(Formulaire!$H$27=Aéroports!$E686,--ISNUMBER(IFERROR(SEARCH(Formulaire!$H$28,$C686,1),""))=1),MAX(O$1:O685)+1,"")</f>
        <v/>
      </c>
      <c r="Q686" s="91" t="str">
        <f>IFERROR(INDEX($C$2:$C$5193,MATCH(ROWS(M$2:M686),M$2:M$5193,0)),"")</f>
        <v/>
      </c>
      <c r="R686" s="70" t="str">
        <f>IFERROR(INDEX($C$2:$C$5193,MATCH(ROWS(N$2:N686),N$2:N$5193,0)),"")</f>
        <v/>
      </c>
      <c r="S686" s="92" t="str">
        <f>IFERROR(INDEX($C$2:$C$5193,MATCH(ROWS(O$2:O686),O$2:O$5193,0)),"")</f>
        <v/>
      </c>
    </row>
    <row r="687" spans="1:19" x14ac:dyDescent="0.25">
      <c r="A687" s="68">
        <v>2545</v>
      </c>
      <c r="B687" s="68" t="s">
        <v>2268</v>
      </c>
      <c r="C687" s="68" t="s">
        <v>2265</v>
      </c>
      <c r="D687" s="68" t="s">
        <v>2057</v>
      </c>
      <c r="E687" s="68" t="s">
        <v>22368</v>
      </c>
      <c r="F687" s="68" t="s">
        <v>2269</v>
      </c>
      <c r="G687" s="68" t="s">
        <v>2270</v>
      </c>
      <c r="H687" s="68">
        <v>-25.528500000000001</v>
      </c>
      <c r="I687" s="68">
        <v>-49.175800000000002</v>
      </c>
      <c r="J687" s="68">
        <v>2988</v>
      </c>
      <c r="K687" s="68">
        <v>-3</v>
      </c>
      <c r="L687" s="68">
        <f>COUNTIFS(Aéroports!$C$2:$C$5193,Aéroports!$C687,Aéroports!$D$2:$D$5193,Aéroports!$D687)</f>
        <v>1</v>
      </c>
      <c r="M687" s="68" t="str">
        <f>IF(AND(Formulaire!$H$15=Aéroports!$E687,--ISNUMBER(IFERROR(SEARCH(Formulaire!$H$16,$C687,1),""))=1),MAX(M$1:M686)+1,"")</f>
        <v/>
      </c>
      <c r="N687" s="68" t="str">
        <f>IF(AND(Formulaire!$H$21=Aéroports!$E687,--ISNUMBER(IFERROR(SEARCH(Formulaire!$H$22,$C687,1),""))=1),MAX(N$1:N686)+1,"")</f>
        <v/>
      </c>
      <c r="O687" s="68" t="str">
        <f>IF(AND(Formulaire!$H$27=Aéroports!$E687,--ISNUMBER(IFERROR(SEARCH(Formulaire!$H$28,$C687,1),""))=1),MAX(O$1:O686)+1,"")</f>
        <v/>
      </c>
      <c r="Q687" s="91" t="str">
        <f>IFERROR(INDEX($C$2:$C$5193,MATCH(ROWS(M$2:M687),M$2:M$5193,0)),"")</f>
        <v/>
      </c>
      <c r="R687" s="70" t="str">
        <f>IFERROR(INDEX($C$2:$C$5193,MATCH(ROWS(N$2:N687),N$2:N$5193,0)),"")</f>
        <v/>
      </c>
      <c r="S687" s="92" t="str">
        <f>IFERROR(INDEX($C$2:$C$5193,MATCH(ROWS(O$2:O687),O$2:O$5193,0)),"")</f>
        <v/>
      </c>
    </row>
    <row r="688" spans="1:19" x14ac:dyDescent="0.25">
      <c r="A688" s="69">
        <v>8254</v>
      </c>
      <c r="B688" s="69" t="s">
        <v>2271</v>
      </c>
      <c r="C688" s="69" t="s">
        <v>2272</v>
      </c>
      <c r="D688" s="69" t="s">
        <v>2057</v>
      </c>
      <c r="E688" s="69" t="s">
        <v>22368</v>
      </c>
      <c r="F688" s="69" t="s">
        <v>2273</v>
      </c>
      <c r="G688" s="69" t="s">
        <v>2274</v>
      </c>
      <c r="H688" s="69">
        <v>-18.231999999999999</v>
      </c>
      <c r="I688" s="69">
        <v>-43.650399999999998</v>
      </c>
      <c r="J688" s="69">
        <v>4446</v>
      </c>
      <c r="K688" s="69">
        <v>-3</v>
      </c>
      <c r="L688" s="69">
        <f>COUNTIFS(Aéroports!$C$2:$C$5193,Aéroports!$C688,Aéroports!$D$2:$D$5193,Aéroports!$D688)</f>
        <v>1</v>
      </c>
      <c r="M688" s="69" t="str">
        <f>IF(AND(Formulaire!$H$15=Aéroports!$E688,--ISNUMBER(IFERROR(SEARCH(Formulaire!$H$16,$C688,1),""))=1),MAX(M$1:M687)+1,"")</f>
        <v/>
      </c>
      <c r="N688" s="69" t="str">
        <f>IF(AND(Formulaire!$H$21=Aéroports!$E688,--ISNUMBER(IFERROR(SEARCH(Formulaire!$H$22,$C688,1),""))=1),MAX(N$1:N687)+1,"")</f>
        <v/>
      </c>
      <c r="O688" s="69" t="str">
        <f>IF(AND(Formulaire!$H$27=Aéroports!$E688,--ISNUMBER(IFERROR(SEARCH(Formulaire!$H$28,$C688,1),""))=1),MAX(O$1:O687)+1,"")</f>
        <v/>
      </c>
      <c r="Q688" s="91" t="str">
        <f>IFERROR(INDEX($C$2:$C$5193,MATCH(ROWS(M$2:M688),M$2:M$5193,0)),"")</f>
        <v/>
      </c>
      <c r="R688" s="70" t="str">
        <f>IFERROR(INDEX($C$2:$C$5193,MATCH(ROWS(N$2:N688),N$2:N$5193,0)),"")</f>
        <v/>
      </c>
      <c r="S688" s="92" t="str">
        <f>IFERROR(INDEX($C$2:$C$5193,MATCH(ROWS(O$2:O688),O$2:O$5193,0)),"")</f>
        <v/>
      </c>
    </row>
    <row r="689" spans="1:19" x14ac:dyDescent="0.25">
      <c r="A689" s="68">
        <v>7406</v>
      </c>
      <c r="B689" s="68" t="s">
        <v>2275</v>
      </c>
      <c r="C689" s="68" t="s">
        <v>2276</v>
      </c>
      <c r="D689" s="68" t="s">
        <v>2057</v>
      </c>
      <c r="E689" s="68" t="s">
        <v>22368</v>
      </c>
      <c r="F689" s="68" t="s">
        <v>2277</v>
      </c>
      <c r="G689" s="68" t="s">
        <v>2278</v>
      </c>
      <c r="H689" s="68">
        <v>-14.376899999999999</v>
      </c>
      <c r="I689" s="68">
        <v>-56.400399999999998</v>
      </c>
      <c r="J689" s="68">
        <v>1476</v>
      </c>
      <c r="K689" s="68">
        <v>-4</v>
      </c>
      <c r="L689" s="68">
        <f>COUNTIFS(Aéroports!$C$2:$C$5193,Aéroports!$C689,Aéroports!$D$2:$D$5193,Aéroports!$D689)</f>
        <v>1</v>
      </c>
      <c r="M689" s="68" t="str">
        <f>IF(AND(Formulaire!$H$15=Aéroports!$E689,--ISNUMBER(IFERROR(SEARCH(Formulaire!$H$16,$C689,1),""))=1),MAX(M$1:M688)+1,"")</f>
        <v/>
      </c>
      <c r="N689" s="68" t="str">
        <f>IF(AND(Formulaire!$H$21=Aéroports!$E689,--ISNUMBER(IFERROR(SEARCH(Formulaire!$H$22,$C689,1),""))=1),MAX(N$1:N688)+1,"")</f>
        <v/>
      </c>
      <c r="O689" s="68" t="str">
        <f>IF(AND(Formulaire!$H$27=Aéroports!$E689,--ISNUMBER(IFERROR(SEARCH(Formulaire!$H$28,$C689,1),""))=1),MAX(O$1:O688)+1,"")</f>
        <v/>
      </c>
      <c r="Q689" s="91" t="str">
        <f>IFERROR(INDEX($C$2:$C$5193,MATCH(ROWS(M$2:M689),M$2:M$5193,0)),"")</f>
        <v/>
      </c>
      <c r="R689" s="70" t="str">
        <f>IFERROR(INDEX($C$2:$C$5193,MATCH(ROWS(N$2:N689),N$2:N$5193,0)),"")</f>
        <v/>
      </c>
      <c r="S689" s="92" t="str">
        <f>IFERROR(INDEX($C$2:$C$5193,MATCH(ROWS(O$2:O689),O$2:O$5193,0)),"")</f>
        <v/>
      </c>
    </row>
    <row r="690" spans="1:19" x14ac:dyDescent="0.25">
      <c r="A690" s="69">
        <v>10155</v>
      </c>
      <c r="B690" s="69" t="s">
        <v>2279</v>
      </c>
      <c r="C690" s="69" t="s">
        <v>2280</v>
      </c>
      <c r="D690" s="69" t="s">
        <v>2057</v>
      </c>
      <c r="E690" s="69" t="s">
        <v>22368</v>
      </c>
      <c r="F690" s="69" t="s">
        <v>2281</v>
      </c>
      <c r="G690" s="69" t="s">
        <v>2282</v>
      </c>
      <c r="H690" s="69">
        <v>-20.180700000000002</v>
      </c>
      <c r="I690" s="69">
        <v>-44.870899999999999</v>
      </c>
      <c r="J690" s="69">
        <v>2608</v>
      </c>
      <c r="K690" s="69">
        <v>-3</v>
      </c>
      <c r="L690" s="69">
        <f>COUNTIFS(Aéroports!$C$2:$C$5193,Aéroports!$C690,Aéroports!$D$2:$D$5193,Aéroports!$D690)</f>
        <v>1</v>
      </c>
      <c r="M690" s="69" t="str">
        <f>IF(AND(Formulaire!$H$15=Aéroports!$E690,--ISNUMBER(IFERROR(SEARCH(Formulaire!$H$16,$C690,1),""))=1),MAX(M$1:M689)+1,"")</f>
        <v/>
      </c>
      <c r="N690" s="69" t="str">
        <f>IF(AND(Formulaire!$H$21=Aéroports!$E690,--ISNUMBER(IFERROR(SEARCH(Formulaire!$H$22,$C690,1),""))=1),MAX(N$1:N689)+1,"")</f>
        <v/>
      </c>
      <c r="O690" s="69" t="str">
        <f>IF(AND(Formulaire!$H$27=Aéroports!$E690,--ISNUMBER(IFERROR(SEARCH(Formulaire!$H$28,$C690,1),""))=1),MAX(O$1:O689)+1,"")</f>
        <v/>
      </c>
      <c r="Q690" s="91" t="str">
        <f>IFERROR(INDEX($C$2:$C$5193,MATCH(ROWS(M$2:M690),M$2:M$5193,0)),"")</f>
        <v/>
      </c>
      <c r="R690" s="70" t="str">
        <f>IFERROR(INDEX($C$2:$C$5193,MATCH(ROWS(N$2:N690),N$2:N$5193,0)),"")</f>
        <v/>
      </c>
      <c r="S690" s="92" t="str">
        <f>IFERROR(INDEX($C$2:$C$5193,MATCH(ROWS(O$2:O690),O$2:O$5193,0)),"")</f>
        <v/>
      </c>
    </row>
    <row r="691" spans="1:19" x14ac:dyDescent="0.25">
      <c r="A691" s="68">
        <v>7380</v>
      </c>
      <c r="B691" s="68" t="s">
        <v>2283</v>
      </c>
      <c r="C691" s="68" t="s">
        <v>2284</v>
      </c>
      <c r="D691" s="68" t="s">
        <v>2057</v>
      </c>
      <c r="E691" s="68" t="s">
        <v>22368</v>
      </c>
      <c r="F691" s="68" t="s">
        <v>2285</v>
      </c>
      <c r="G691" s="68" t="s">
        <v>2286</v>
      </c>
      <c r="H691" s="68">
        <v>-22.201899999999998</v>
      </c>
      <c r="I691" s="68">
        <v>-54.926600000000001</v>
      </c>
      <c r="J691" s="68">
        <v>1503</v>
      </c>
      <c r="K691" s="68">
        <v>-4</v>
      </c>
      <c r="L691" s="68">
        <f>COUNTIFS(Aéroports!$C$2:$C$5193,Aéroports!$C691,Aéroports!$D$2:$D$5193,Aéroports!$D691)</f>
        <v>1</v>
      </c>
      <c r="M691" s="68" t="str">
        <f>IF(AND(Formulaire!$H$15=Aéroports!$E691,--ISNUMBER(IFERROR(SEARCH(Formulaire!$H$16,$C691,1),""))=1),MAX(M$1:M690)+1,"")</f>
        <v/>
      </c>
      <c r="N691" s="68" t="str">
        <f>IF(AND(Formulaire!$H$21=Aéroports!$E691,--ISNUMBER(IFERROR(SEARCH(Formulaire!$H$22,$C691,1),""))=1),MAX(N$1:N690)+1,"")</f>
        <v/>
      </c>
      <c r="O691" s="68" t="str">
        <f>IF(AND(Formulaire!$H$27=Aéroports!$E691,--ISNUMBER(IFERROR(SEARCH(Formulaire!$H$28,$C691,1),""))=1),MAX(O$1:O690)+1,"")</f>
        <v/>
      </c>
      <c r="Q691" s="91" t="str">
        <f>IFERROR(INDEX($C$2:$C$5193,MATCH(ROWS(M$2:M691),M$2:M$5193,0)),"")</f>
        <v/>
      </c>
      <c r="R691" s="70" t="str">
        <f>IFERROR(INDEX($C$2:$C$5193,MATCH(ROWS(N$2:N691),N$2:N$5193,0)),"")</f>
        <v/>
      </c>
      <c r="S691" s="92" t="str">
        <f>IFERROR(INDEX($C$2:$C$5193,MATCH(ROWS(O$2:O691),O$2:O$5193,0)),"")</f>
        <v/>
      </c>
    </row>
    <row r="692" spans="1:19" x14ac:dyDescent="0.25">
      <c r="A692" s="69">
        <v>8247</v>
      </c>
      <c r="B692" s="69" t="s">
        <v>2287</v>
      </c>
      <c r="C692" s="69" t="s">
        <v>2288</v>
      </c>
      <c r="D692" s="69" t="s">
        <v>2057</v>
      </c>
      <c r="E692" s="69" t="s">
        <v>22368</v>
      </c>
      <c r="F692" s="69" t="s">
        <v>2289</v>
      </c>
      <c r="G692" s="69" t="s">
        <v>2290</v>
      </c>
      <c r="H692" s="69">
        <v>-6.6395299999999997</v>
      </c>
      <c r="I692" s="69">
        <v>-69.879800000000003</v>
      </c>
      <c r="J692" s="69">
        <v>412</v>
      </c>
      <c r="K692" s="69">
        <v>-4</v>
      </c>
      <c r="L692" s="69">
        <f>COUNTIFS(Aéroports!$C$2:$C$5193,Aéroports!$C692,Aéroports!$D$2:$D$5193,Aéroports!$D692)</f>
        <v>1</v>
      </c>
      <c r="M692" s="69" t="str">
        <f>IF(AND(Formulaire!$H$15=Aéroports!$E692,--ISNUMBER(IFERROR(SEARCH(Formulaire!$H$16,$C692,1),""))=1),MAX(M$1:M691)+1,"")</f>
        <v/>
      </c>
      <c r="N692" s="69" t="str">
        <f>IF(AND(Formulaire!$H$21=Aéroports!$E692,--ISNUMBER(IFERROR(SEARCH(Formulaire!$H$22,$C692,1),""))=1),MAX(N$1:N691)+1,"")</f>
        <v/>
      </c>
      <c r="O692" s="69" t="str">
        <f>IF(AND(Formulaire!$H$27=Aéroports!$E692,--ISNUMBER(IFERROR(SEARCH(Formulaire!$H$28,$C692,1),""))=1),MAX(O$1:O691)+1,"")</f>
        <v/>
      </c>
      <c r="Q692" s="91" t="str">
        <f>IFERROR(INDEX($C$2:$C$5193,MATCH(ROWS(M$2:M692),M$2:M$5193,0)),"")</f>
        <v/>
      </c>
      <c r="R692" s="70" t="str">
        <f>IFERROR(INDEX($C$2:$C$5193,MATCH(ROWS(N$2:N692),N$2:N$5193,0)),"")</f>
        <v/>
      </c>
      <c r="S692" s="92" t="str">
        <f>IFERROR(INDEX($C$2:$C$5193,MATCH(ROWS(O$2:O692),O$2:O$5193,0)),"")</f>
        <v/>
      </c>
    </row>
    <row r="693" spans="1:19" x14ac:dyDescent="0.25">
      <c r="A693" s="68">
        <v>6477</v>
      </c>
      <c r="B693" s="68" t="s">
        <v>2291</v>
      </c>
      <c r="C693" s="68" t="s">
        <v>2292</v>
      </c>
      <c r="D693" s="68" t="s">
        <v>2057</v>
      </c>
      <c r="E693" s="68" t="s">
        <v>22368</v>
      </c>
      <c r="F693" s="68" t="s">
        <v>2293</v>
      </c>
      <c r="G693" s="68" t="s">
        <v>2294</v>
      </c>
      <c r="H693" s="68">
        <v>-27.661899999999999</v>
      </c>
      <c r="I693" s="68">
        <v>-52.268300000000004</v>
      </c>
      <c r="J693" s="68">
        <v>2498</v>
      </c>
      <c r="K693" s="68">
        <v>-3</v>
      </c>
      <c r="L693" s="68">
        <f>COUNTIFS(Aéroports!$C$2:$C$5193,Aéroports!$C693,Aéroports!$D$2:$D$5193,Aéroports!$D693)</f>
        <v>1</v>
      </c>
      <c r="M693" s="68" t="str">
        <f>IF(AND(Formulaire!$H$15=Aéroports!$E693,--ISNUMBER(IFERROR(SEARCH(Formulaire!$H$16,$C693,1),""))=1),MAX(M$1:M692)+1,"")</f>
        <v/>
      </c>
      <c r="N693" s="68" t="str">
        <f>IF(AND(Formulaire!$H$21=Aéroports!$E693,--ISNUMBER(IFERROR(SEARCH(Formulaire!$H$22,$C693,1),""))=1),MAX(N$1:N692)+1,"")</f>
        <v/>
      </c>
      <c r="O693" s="68" t="str">
        <f>IF(AND(Formulaire!$H$27=Aéroports!$E693,--ISNUMBER(IFERROR(SEARCH(Formulaire!$H$28,$C693,1),""))=1),MAX(O$1:O692)+1,"")</f>
        <v/>
      </c>
      <c r="Q693" s="91" t="str">
        <f>IFERROR(INDEX($C$2:$C$5193,MATCH(ROWS(M$2:M693),M$2:M$5193,0)),"")</f>
        <v/>
      </c>
      <c r="R693" s="70" t="str">
        <f>IFERROR(INDEX($C$2:$C$5193,MATCH(ROWS(N$2:N693),N$2:N$5193,0)),"")</f>
        <v/>
      </c>
      <c r="S693" s="92" t="str">
        <f>IFERROR(INDEX($C$2:$C$5193,MATCH(ROWS(O$2:O693),O$2:O$5193,0)),"")</f>
        <v/>
      </c>
    </row>
    <row r="694" spans="1:19" x14ac:dyDescent="0.25">
      <c r="A694" s="69">
        <v>2556</v>
      </c>
      <c r="B694" s="69" t="s">
        <v>2295</v>
      </c>
      <c r="C694" s="69" t="s">
        <v>2296</v>
      </c>
      <c r="D694" s="69" t="s">
        <v>2057</v>
      </c>
      <c r="E694" s="69" t="s">
        <v>22368</v>
      </c>
      <c r="F694" s="69" t="s">
        <v>2297</v>
      </c>
      <c r="G694" s="69" t="s">
        <v>2298</v>
      </c>
      <c r="H694" s="69">
        <v>-3.85493</v>
      </c>
      <c r="I694" s="69">
        <v>-32.423299999999998</v>
      </c>
      <c r="J694" s="69">
        <v>193</v>
      </c>
      <c r="K694" s="69">
        <v>-3</v>
      </c>
      <c r="L694" s="69">
        <f>COUNTIFS(Aéroports!$C$2:$C$5193,Aéroports!$C694,Aéroports!$D$2:$D$5193,Aéroports!$D694)</f>
        <v>1</v>
      </c>
      <c r="M694" s="69" t="str">
        <f>IF(AND(Formulaire!$H$15=Aéroports!$E694,--ISNUMBER(IFERROR(SEARCH(Formulaire!$H$16,$C694,1),""))=1),MAX(M$1:M693)+1,"")</f>
        <v/>
      </c>
      <c r="N694" s="69" t="str">
        <f>IF(AND(Formulaire!$H$21=Aéroports!$E694,--ISNUMBER(IFERROR(SEARCH(Formulaire!$H$22,$C694,1),""))=1),MAX(N$1:N693)+1,"")</f>
        <v/>
      </c>
      <c r="O694" s="69" t="str">
        <f>IF(AND(Formulaire!$H$27=Aéroports!$E694,--ISNUMBER(IFERROR(SEARCH(Formulaire!$H$28,$C694,1),""))=1),MAX(O$1:O693)+1,"")</f>
        <v/>
      </c>
      <c r="Q694" s="91" t="str">
        <f>IFERROR(INDEX($C$2:$C$5193,MATCH(ROWS(M$2:M694),M$2:M$5193,0)),"")</f>
        <v/>
      </c>
      <c r="R694" s="70" t="str">
        <f>IFERROR(INDEX($C$2:$C$5193,MATCH(ROWS(N$2:N694),N$2:N$5193,0)),"")</f>
        <v/>
      </c>
      <c r="S694" s="92" t="str">
        <f>IFERROR(INDEX($C$2:$C$5193,MATCH(ROWS(O$2:O694),O$2:O$5193,0)),"")</f>
        <v/>
      </c>
    </row>
    <row r="695" spans="1:19" x14ac:dyDescent="0.25">
      <c r="A695" s="68">
        <v>11211</v>
      </c>
      <c r="B695" s="68" t="s">
        <v>2299</v>
      </c>
      <c r="C695" s="68" t="s">
        <v>2300</v>
      </c>
      <c r="D695" s="68" t="s">
        <v>2057</v>
      </c>
      <c r="E695" s="68" t="s">
        <v>22368</v>
      </c>
      <c r="F695" s="68" t="s">
        <v>2301</v>
      </c>
      <c r="G695" s="68" t="s">
        <v>2302</v>
      </c>
      <c r="H695" s="68">
        <v>-6.8463900000000004</v>
      </c>
      <c r="I695" s="68">
        <v>-43.077300000000001</v>
      </c>
      <c r="J695" s="68">
        <v>689</v>
      </c>
      <c r="K695" s="68">
        <v>-3</v>
      </c>
      <c r="L695" s="68">
        <f>COUNTIFS(Aéroports!$C$2:$C$5193,Aéroports!$C695,Aéroports!$D$2:$D$5193,Aéroports!$D695)</f>
        <v>1</v>
      </c>
      <c r="M695" s="68" t="str">
        <f>IF(AND(Formulaire!$H$15=Aéroports!$E695,--ISNUMBER(IFERROR(SEARCH(Formulaire!$H$16,$C695,1),""))=1),MAX(M$1:M694)+1,"")</f>
        <v/>
      </c>
      <c r="N695" s="68" t="str">
        <f>IF(AND(Formulaire!$H$21=Aéroports!$E695,--ISNUMBER(IFERROR(SEARCH(Formulaire!$H$22,$C695,1),""))=1),MAX(N$1:N694)+1,"")</f>
        <v/>
      </c>
      <c r="O695" s="68" t="str">
        <f>IF(AND(Formulaire!$H$27=Aéroports!$E695,--ISNUMBER(IFERROR(SEARCH(Formulaire!$H$28,$C695,1),""))=1),MAX(O$1:O694)+1,"")</f>
        <v/>
      </c>
      <c r="Q695" s="91" t="str">
        <f>IFERROR(INDEX($C$2:$C$5193,MATCH(ROWS(M$2:M695),M$2:M$5193,0)),"")</f>
        <v/>
      </c>
      <c r="R695" s="70" t="str">
        <f>IFERROR(INDEX($C$2:$C$5193,MATCH(ROWS(N$2:N695),N$2:N$5193,0)),"")</f>
        <v/>
      </c>
      <c r="S695" s="92" t="str">
        <f>IFERROR(INDEX($C$2:$C$5193,MATCH(ROWS(O$2:O695),O$2:O$5193,0)),"")</f>
        <v/>
      </c>
    </row>
    <row r="696" spans="1:19" x14ac:dyDescent="0.25">
      <c r="A696" s="69">
        <v>2555</v>
      </c>
      <c r="B696" s="69" t="s">
        <v>2303</v>
      </c>
      <c r="C696" s="69" t="s">
        <v>2304</v>
      </c>
      <c r="D696" s="69" t="s">
        <v>2057</v>
      </c>
      <c r="E696" s="69" t="s">
        <v>22368</v>
      </c>
      <c r="F696" s="69" t="s">
        <v>2305</v>
      </c>
      <c r="G696" s="69" t="s">
        <v>2306</v>
      </c>
      <c r="H696" s="69">
        <v>-27.670280000000002</v>
      </c>
      <c r="I696" s="69">
        <v>-48.552500000000002</v>
      </c>
      <c r="J696" s="69">
        <v>16</v>
      </c>
      <c r="K696" s="69">
        <v>-3</v>
      </c>
      <c r="L696" s="69">
        <f>COUNTIFS(Aéroports!$C$2:$C$5193,Aéroports!$C696,Aéroports!$D$2:$D$5193,Aéroports!$D696)</f>
        <v>1</v>
      </c>
      <c r="M696" s="69" t="str">
        <f>IF(AND(Formulaire!$H$15=Aéroports!$E696,--ISNUMBER(IFERROR(SEARCH(Formulaire!$H$16,$C696,1),""))=1),MAX(M$1:M695)+1,"")</f>
        <v/>
      </c>
      <c r="N696" s="69" t="str">
        <f>IF(AND(Formulaire!$H$21=Aéroports!$E696,--ISNUMBER(IFERROR(SEARCH(Formulaire!$H$22,$C696,1),""))=1),MAX(N$1:N695)+1,"")</f>
        <v/>
      </c>
      <c r="O696" s="69" t="str">
        <f>IF(AND(Formulaire!$H$27=Aéroports!$E696,--ISNUMBER(IFERROR(SEARCH(Formulaire!$H$28,$C696,1),""))=1),MAX(O$1:O695)+1,"")</f>
        <v/>
      </c>
      <c r="Q696" s="91" t="str">
        <f>IFERROR(INDEX($C$2:$C$5193,MATCH(ROWS(M$2:M696),M$2:M$5193,0)),"")</f>
        <v/>
      </c>
      <c r="R696" s="70" t="str">
        <f>IFERROR(INDEX($C$2:$C$5193,MATCH(ROWS(N$2:N696),N$2:N$5193,0)),"")</f>
        <v/>
      </c>
      <c r="S696" s="92" t="str">
        <f>IFERROR(INDEX($C$2:$C$5193,MATCH(ROWS(O$2:O696),O$2:O$5193,0)),"")</f>
        <v/>
      </c>
    </row>
    <row r="697" spans="1:19" x14ac:dyDescent="0.25">
      <c r="A697" s="68">
        <v>8255</v>
      </c>
      <c r="B697" s="68" t="s">
        <v>2307</v>
      </c>
      <c r="C697" s="68" t="s">
        <v>2308</v>
      </c>
      <c r="D697" s="68" t="s">
        <v>2057</v>
      </c>
      <c r="E697" s="68" t="s">
        <v>22368</v>
      </c>
      <c r="F697" s="68" t="s">
        <v>2309</v>
      </c>
      <c r="G697" s="68" t="s">
        <v>2310</v>
      </c>
      <c r="H697" s="68">
        <v>-2.53261</v>
      </c>
      <c r="I697" s="68">
        <v>-66.083200000000005</v>
      </c>
      <c r="J697" s="68">
        <v>207</v>
      </c>
      <c r="K697" s="68">
        <v>-4</v>
      </c>
      <c r="L697" s="68">
        <f>COUNTIFS(Aéroports!$C$2:$C$5193,Aéroports!$C697,Aéroports!$D$2:$D$5193,Aéroports!$D697)</f>
        <v>1</v>
      </c>
      <c r="M697" s="68" t="str">
        <f>IF(AND(Formulaire!$H$15=Aéroports!$E697,--ISNUMBER(IFERROR(SEARCH(Formulaire!$H$16,$C697,1),""))=1),MAX(M$1:M696)+1,"")</f>
        <v/>
      </c>
      <c r="N697" s="68" t="str">
        <f>IF(AND(Formulaire!$H$21=Aéroports!$E697,--ISNUMBER(IFERROR(SEARCH(Formulaire!$H$22,$C697,1),""))=1),MAX(N$1:N696)+1,"")</f>
        <v/>
      </c>
      <c r="O697" s="68" t="str">
        <f>IF(AND(Formulaire!$H$27=Aéroports!$E697,--ISNUMBER(IFERROR(SEARCH(Formulaire!$H$28,$C697,1),""))=1),MAX(O$1:O696)+1,"")</f>
        <v/>
      </c>
      <c r="Q697" s="91" t="str">
        <f>IFERROR(INDEX($C$2:$C$5193,MATCH(ROWS(M$2:M697),M$2:M$5193,0)),"")</f>
        <v/>
      </c>
      <c r="R697" s="70" t="str">
        <f>IFERROR(INDEX($C$2:$C$5193,MATCH(ROWS(N$2:N697),N$2:N$5193,0)),"")</f>
        <v/>
      </c>
      <c r="S697" s="92" t="str">
        <f>IFERROR(INDEX($C$2:$C$5193,MATCH(ROWS(O$2:O697),O$2:O$5193,0)),"")</f>
        <v/>
      </c>
    </row>
    <row r="698" spans="1:19" x14ac:dyDescent="0.25">
      <c r="A698" s="69">
        <v>2559</v>
      </c>
      <c r="B698" s="69" t="s">
        <v>2311</v>
      </c>
      <c r="C698" s="69" t="s">
        <v>2312</v>
      </c>
      <c r="D698" s="69" t="s">
        <v>2057</v>
      </c>
      <c r="E698" s="69" t="s">
        <v>22368</v>
      </c>
      <c r="F698" s="69" t="s">
        <v>2313</v>
      </c>
      <c r="G698" s="69" t="s">
        <v>2314</v>
      </c>
      <c r="H698" s="69">
        <v>-3.7762799999999999</v>
      </c>
      <c r="I698" s="69">
        <v>-38.532600000000002</v>
      </c>
      <c r="J698" s="69">
        <v>82</v>
      </c>
      <c r="K698" s="69">
        <v>-3</v>
      </c>
      <c r="L698" s="69">
        <f>COUNTIFS(Aéroports!$C$2:$C$5193,Aéroports!$C698,Aéroports!$D$2:$D$5193,Aéroports!$D698)</f>
        <v>1</v>
      </c>
      <c r="M698" s="69" t="str">
        <f>IF(AND(Formulaire!$H$15=Aéroports!$E698,--ISNUMBER(IFERROR(SEARCH(Formulaire!$H$16,$C698,1),""))=1),MAX(M$1:M697)+1,"")</f>
        <v/>
      </c>
      <c r="N698" s="69" t="str">
        <f>IF(AND(Formulaire!$H$21=Aéroports!$E698,--ISNUMBER(IFERROR(SEARCH(Formulaire!$H$22,$C698,1),""))=1),MAX(N$1:N697)+1,"")</f>
        <v/>
      </c>
      <c r="O698" s="69" t="str">
        <f>IF(AND(Formulaire!$H$27=Aéroports!$E698,--ISNUMBER(IFERROR(SEARCH(Formulaire!$H$28,$C698,1),""))=1),MAX(O$1:O697)+1,"")</f>
        <v/>
      </c>
      <c r="Q698" s="91" t="str">
        <f>IFERROR(INDEX($C$2:$C$5193,MATCH(ROWS(M$2:M698),M$2:M$5193,0)),"")</f>
        <v/>
      </c>
      <c r="R698" s="70" t="str">
        <f>IFERROR(INDEX($C$2:$C$5193,MATCH(ROWS(N$2:N698),N$2:N$5193,0)),"")</f>
        <v/>
      </c>
      <c r="S698" s="92" t="str">
        <f>IFERROR(INDEX($C$2:$C$5193,MATCH(ROWS(O$2:O698),O$2:O$5193,0)),"")</f>
        <v/>
      </c>
    </row>
    <row r="699" spans="1:19" x14ac:dyDescent="0.25">
      <c r="A699" s="68">
        <v>2554</v>
      </c>
      <c r="B699" s="68" t="s">
        <v>2315</v>
      </c>
      <c r="C699" s="68" t="s">
        <v>2316</v>
      </c>
      <c r="D699" s="68" t="s">
        <v>2057</v>
      </c>
      <c r="E699" s="68" t="s">
        <v>22368</v>
      </c>
      <c r="F699" s="68" t="s">
        <v>2317</v>
      </c>
      <c r="G699" s="68" t="s">
        <v>2318</v>
      </c>
      <c r="H699" s="68">
        <v>-25.600280000000001</v>
      </c>
      <c r="I699" s="68">
        <v>-54.484999999999999</v>
      </c>
      <c r="J699" s="68">
        <v>786</v>
      </c>
      <c r="K699" s="68">
        <v>-3</v>
      </c>
      <c r="L699" s="68">
        <f>COUNTIFS(Aéroports!$C$2:$C$5193,Aéroports!$C699,Aéroports!$D$2:$D$5193,Aéroports!$D699)</f>
        <v>1</v>
      </c>
      <c r="M699" s="68" t="str">
        <f>IF(AND(Formulaire!$H$15=Aéroports!$E699,--ISNUMBER(IFERROR(SEARCH(Formulaire!$H$16,$C699,1),""))=1),MAX(M$1:M698)+1,"")</f>
        <v/>
      </c>
      <c r="N699" s="68" t="str">
        <f>IF(AND(Formulaire!$H$21=Aéroports!$E699,--ISNUMBER(IFERROR(SEARCH(Formulaire!$H$22,$C699,1),""))=1),MAX(N$1:N698)+1,"")</f>
        <v/>
      </c>
      <c r="O699" s="68" t="str">
        <f>IF(AND(Formulaire!$H$27=Aéroports!$E699,--ISNUMBER(IFERROR(SEARCH(Formulaire!$H$28,$C699,1),""))=1),MAX(O$1:O698)+1,"")</f>
        <v/>
      </c>
      <c r="Q699" s="91" t="str">
        <f>IFERROR(INDEX($C$2:$C$5193,MATCH(ROWS(M$2:M699),M$2:M$5193,0)),"")</f>
        <v/>
      </c>
      <c r="R699" s="70" t="str">
        <f>IFERROR(INDEX($C$2:$C$5193,MATCH(ROWS(N$2:N699),N$2:N$5193,0)),"")</f>
        <v/>
      </c>
      <c r="S699" s="92" t="str">
        <f>IFERROR(INDEX($C$2:$C$5193,MATCH(ROWS(O$2:O699),O$2:O$5193,0)),"")</f>
        <v/>
      </c>
    </row>
    <row r="700" spans="1:19" x14ac:dyDescent="0.25">
      <c r="A700" s="69">
        <v>7379</v>
      </c>
      <c r="B700" s="69" t="s">
        <v>2319</v>
      </c>
      <c r="C700" s="69" t="s">
        <v>2320</v>
      </c>
      <c r="D700" s="69" t="s">
        <v>2057</v>
      </c>
      <c r="E700" s="69" t="s">
        <v>22368</v>
      </c>
      <c r="F700" s="69" t="s">
        <v>2321</v>
      </c>
      <c r="G700" s="69" t="s">
        <v>2322</v>
      </c>
      <c r="H700" s="69">
        <v>-20.592199999999998</v>
      </c>
      <c r="I700" s="69">
        <v>-47.382899999999999</v>
      </c>
      <c r="J700" s="69">
        <v>3292</v>
      </c>
      <c r="K700" s="69">
        <v>-3</v>
      </c>
      <c r="L700" s="69">
        <f>COUNTIFS(Aéroports!$C$2:$C$5193,Aéroports!$C700,Aéroports!$D$2:$D$5193,Aéroports!$D700)</f>
        <v>1</v>
      </c>
      <c r="M700" s="69" t="str">
        <f>IF(AND(Formulaire!$H$15=Aéroports!$E700,--ISNUMBER(IFERROR(SEARCH(Formulaire!$H$16,$C700,1),""))=1),MAX(M$1:M699)+1,"")</f>
        <v/>
      </c>
      <c r="N700" s="69" t="str">
        <f>IF(AND(Formulaire!$H$21=Aéroports!$E700,--ISNUMBER(IFERROR(SEARCH(Formulaire!$H$22,$C700,1),""))=1),MAX(N$1:N699)+1,"")</f>
        <v/>
      </c>
      <c r="O700" s="69" t="str">
        <f>IF(AND(Formulaire!$H$27=Aéroports!$E700,--ISNUMBER(IFERROR(SEARCH(Formulaire!$H$28,$C700,1),""))=1),MAX(O$1:O699)+1,"")</f>
        <v/>
      </c>
      <c r="Q700" s="91" t="str">
        <f>IFERROR(INDEX($C$2:$C$5193,MATCH(ROWS(M$2:M700),M$2:M$5193,0)),"")</f>
        <v/>
      </c>
      <c r="R700" s="70" t="str">
        <f>IFERROR(INDEX($C$2:$C$5193,MATCH(ROWS(N$2:N700),N$2:N$5193,0)),"")</f>
        <v/>
      </c>
      <c r="S700" s="92" t="str">
        <f>IFERROR(INDEX($C$2:$C$5193,MATCH(ROWS(O$2:O700),O$2:O$5193,0)),"")</f>
        <v/>
      </c>
    </row>
    <row r="701" spans="1:19" x14ac:dyDescent="0.25">
      <c r="A701" s="68">
        <v>8249</v>
      </c>
      <c r="B701" s="68" t="s">
        <v>2323</v>
      </c>
      <c r="C701" s="68" t="s">
        <v>2324</v>
      </c>
      <c r="D701" s="68" t="s">
        <v>2057</v>
      </c>
      <c r="E701" s="68" t="s">
        <v>22368</v>
      </c>
      <c r="F701" s="68" t="s">
        <v>2325</v>
      </c>
      <c r="G701" s="68" t="s">
        <v>2326</v>
      </c>
      <c r="H701" s="68">
        <v>-26.059200000000001</v>
      </c>
      <c r="I701" s="68">
        <v>-53.063499999999998</v>
      </c>
      <c r="J701" s="68">
        <v>2100</v>
      </c>
      <c r="K701" s="68">
        <v>-3</v>
      </c>
      <c r="L701" s="68">
        <f>COUNTIFS(Aéroports!$C$2:$C$5193,Aéroports!$C701,Aéroports!$D$2:$D$5193,Aéroports!$D701)</f>
        <v>1</v>
      </c>
      <c r="M701" s="68" t="str">
        <f>IF(AND(Formulaire!$H$15=Aéroports!$E701,--ISNUMBER(IFERROR(SEARCH(Formulaire!$H$16,$C701,1),""))=1),MAX(M$1:M700)+1,"")</f>
        <v/>
      </c>
      <c r="N701" s="68" t="str">
        <f>IF(AND(Formulaire!$H$21=Aéroports!$E701,--ISNUMBER(IFERROR(SEARCH(Formulaire!$H$22,$C701,1),""))=1),MAX(N$1:N700)+1,"")</f>
        <v/>
      </c>
      <c r="O701" s="68" t="str">
        <f>IF(AND(Formulaire!$H$27=Aéroports!$E701,--ISNUMBER(IFERROR(SEARCH(Formulaire!$H$28,$C701,1),""))=1),MAX(O$1:O700)+1,"")</f>
        <v/>
      </c>
      <c r="Q701" s="91" t="str">
        <f>IFERROR(INDEX($C$2:$C$5193,MATCH(ROWS(M$2:M701),M$2:M$5193,0)),"")</f>
        <v/>
      </c>
      <c r="R701" s="70" t="str">
        <f>IFERROR(INDEX($C$2:$C$5193,MATCH(ROWS(N$2:N701),N$2:N$5193,0)),"")</f>
        <v/>
      </c>
      <c r="S701" s="92" t="str">
        <f>IFERROR(INDEX($C$2:$C$5193,MATCH(ROWS(O$2:O701),O$2:O$5193,0)),"")</f>
        <v/>
      </c>
    </row>
    <row r="702" spans="1:19" x14ac:dyDescent="0.25">
      <c r="A702" s="69">
        <v>2562</v>
      </c>
      <c r="B702" s="69" t="s">
        <v>2327</v>
      </c>
      <c r="C702" s="69" t="s">
        <v>2328</v>
      </c>
      <c r="D702" s="69" t="s">
        <v>2057</v>
      </c>
      <c r="E702" s="69" t="s">
        <v>22368</v>
      </c>
      <c r="F702" s="69" t="s">
        <v>2329</v>
      </c>
      <c r="G702" s="69" t="s">
        <v>2330</v>
      </c>
      <c r="H702" s="69">
        <v>-16.632000000000001</v>
      </c>
      <c r="I702" s="69">
        <v>-49.220700000000001</v>
      </c>
      <c r="J702" s="69">
        <v>2450</v>
      </c>
      <c r="K702" s="69">
        <v>-3</v>
      </c>
      <c r="L702" s="69">
        <f>COUNTIFS(Aéroports!$C$2:$C$5193,Aéroports!$C702,Aéroports!$D$2:$D$5193,Aéroports!$D702)</f>
        <v>1</v>
      </c>
      <c r="M702" s="69" t="str">
        <f>IF(AND(Formulaire!$H$15=Aéroports!$E702,--ISNUMBER(IFERROR(SEARCH(Formulaire!$H$16,$C702,1),""))=1),MAX(M$1:M701)+1,"")</f>
        <v/>
      </c>
      <c r="N702" s="69" t="str">
        <f>IF(AND(Formulaire!$H$21=Aéroports!$E702,--ISNUMBER(IFERROR(SEARCH(Formulaire!$H$22,$C702,1),""))=1),MAX(N$1:N701)+1,"")</f>
        <v/>
      </c>
      <c r="O702" s="69" t="str">
        <f>IF(AND(Formulaire!$H$27=Aéroports!$E702,--ISNUMBER(IFERROR(SEARCH(Formulaire!$H$28,$C702,1),""))=1),MAX(O$1:O701)+1,"")</f>
        <v/>
      </c>
      <c r="Q702" s="91" t="str">
        <f>IFERROR(INDEX($C$2:$C$5193,MATCH(ROWS(M$2:M702),M$2:M$5193,0)),"")</f>
        <v/>
      </c>
      <c r="R702" s="70" t="str">
        <f>IFERROR(INDEX($C$2:$C$5193,MATCH(ROWS(N$2:N702),N$2:N$5193,0)),"")</f>
        <v/>
      </c>
      <c r="S702" s="92" t="str">
        <f>IFERROR(INDEX($C$2:$C$5193,MATCH(ROWS(O$2:O702),O$2:O$5193,0)),"")</f>
        <v/>
      </c>
    </row>
    <row r="703" spans="1:19" x14ac:dyDescent="0.25">
      <c r="A703" s="68">
        <v>6735</v>
      </c>
      <c r="B703" s="68" t="s">
        <v>2331</v>
      </c>
      <c r="C703" s="68" t="s">
        <v>2332</v>
      </c>
      <c r="D703" s="68" t="s">
        <v>2057</v>
      </c>
      <c r="E703" s="68" t="s">
        <v>22368</v>
      </c>
      <c r="F703" s="68" t="s">
        <v>2333</v>
      </c>
      <c r="G703" s="68" t="s">
        <v>2334</v>
      </c>
      <c r="H703" s="68">
        <v>-18.895199999999999</v>
      </c>
      <c r="I703" s="68">
        <v>-41.982199999999999</v>
      </c>
      <c r="J703" s="68">
        <v>561</v>
      </c>
      <c r="K703" s="68">
        <v>-3</v>
      </c>
      <c r="L703" s="68">
        <f>COUNTIFS(Aéroports!$C$2:$C$5193,Aéroports!$C703,Aéroports!$D$2:$D$5193,Aéroports!$D703)</f>
        <v>1</v>
      </c>
      <c r="M703" s="68" t="str">
        <f>IF(AND(Formulaire!$H$15=Aéroports!$E703,--ISNUMBER(IFERROR(SEARCH(Formulaire!$H$16,$C703,1),""))=1),MAX(M$1:M702)+1,"")</f>
        <v/>
      </c>
      <c r="N703" s="68" t="str">
        <f>IF(AND(Formulaire!$H$21=Aéroports!$E703,--ISNUMBER(IFERROR(SEARCH(Formulaire!$H$22,$C703,1),""))=1),MAX(N$1:N702)+1,"")</f>
        <v/>
      </c>
      <c r="O703" s="68" t="str">
        <f>IF(AND(Formulaire!$H$27=Aéroports!$E703,--ISNUMBER(IFERROR(SEARCH(Formulaire!$H$28,$C703,1),""))=1),MAX(O$1:O702)+1,"")</f>
        <v/>
      </c>
      <c r="Q703" s="91" t="str">
        <f>IFERROR(INDEX($C$2:$C$5193,MATCH(ROWS(M$2:M703),M$2:M$5193,0)),"")</f>
        <v/>
      </c>
      <c r="R703" s="70" t="str">
        <f>IFERROR(INDEX($C$2:$C$5193,MATCH(ROWS(N$2:N703),N$2:N$5193,0)),"")</f>
        <v/>
      </c>
      <c r="S703" s="92" t="str">
        <f>IFERROR(INDEX($C$2:$C$5193,MATCH(ROWS(O$2:O703),O$2:O$5193,0)),"")</f>
        <v/>
      </c>
    </row>
    <row r="704" spans="1:19" x14ac:dyDescent="0.25">
      <c r="A704" s="69">
        <v>7407</v>
      </c>
      <c r="B704" s="69" t="s">
        <v>2335</v>
      </c>
      <c r="C704" s="69" t="s">
        <v>2336</v>
      </c>
      <c r="D704" s="69" t="s">
        <v>2057</v>
      </c>
      <c r="E704" s="69" t="s">
        <v>22368</v>
      </c>
      <c r="F704" s="69" t="s">
        <v>2337</v>
      </c>
      <c r="G704" s="69" t="s">
        <v>2338</v>
      </c>
      <c r="H704" s="69">
        <v>-14.2082</v>
      </c>
      <c r="I704" s="69">
        <v>-42.746099999999998</v>
      </c>
      <c r="J704" s="69">
        <v>1815</v>
      </c>
      <c r="K704" s="69">
        <v>-3</v>
      </c>
      <c r="L704" s="69">
        <f>COUNTIFS(Aéroports!$C$2:$C$5193,Aéroports!$C704,Aéroports!$D$2:$D$5193,Aéroports!$D704)</f>
        <v>1</v>
      </c>
      <c r="M704" s="69" t="str">
        <f>IF(AND(Formulaire!$H$15=Aéroports!$E704,--ISNUMBER(IFERROR(SEARCH(Formulaire!$H$16,$C704,1),""))=1),MAX(M$1:M703)+1,"")</f>
        <v/>
      </c>
      <c r="N704" s="69" t="str">
        <f>IF(AND(Formulaire!$H$21=Aéroports!$E704,--ISNUMBER(IFERROR(SEARCH(Formulaire!$H$22,$C704,1),""))=1),MAX(N$1:N703)+1,"")</f>
        <v/>
      </c>
      <c r="O704" s="69" t="str">
        <f>IF(AND(Formulaire!$H$27=Aéroports!$E704,--ISNUMBER(IFERROR(SEARCH(Formulaire!$H$28,$C704,1),""))=1),MAX(O$1:O703)+1,"")</f>
        <v/>
      </c>
      <c r="Q704" s="91" t="str">
        <f>IFERROR(INDEX($C$2:$C$5193,MATCH(ROWS(M$2:M704),M$2:M$5193,0)),"")</f>
        <v/>
      </c>
      <c r="R704" s="70" t="str">
        <f>IFERROR(INDEX($C$2:$C$5193,MATCH(ROWS(N$2:N704),N$2:N$5193,0)),"")</f>
        <v/>
      </c>
      <c r="S704" s="92" t="str">
        <f>IFERROR(INDEX($C$2:$C$5193,MATCH(ROWS(O$2:O704),O$2:O$5193,0)),"")</f>
        <v/>
      </c>
    </row>
    <row r="705" spans="1:19" x14ac:dyDescent="0.25">
      <c r="A705" s="68">
        <v>10544</v>
      </c>
      <c r="B705" s="68" t="s">
        <v>2339</v>
      </c>
      <c r="C705" s="68" t="s">
        <v>2340</v>
      </c>
      <c r="D705" s="68" t="s">
        <v>2057</v>
      </c>
      <c r="E705" s="68" t="s">
        <v>22368</v>
      </c>
      <c r="F705" s="68" t="s">
        <v>2341</v>
      </c>
      <c r="G705" s="68" t="s">
        <v>2342</v>
      </c>
      <c r="H705" s="68">
        <v>-20.6465</v>
      </c>
      <c r="I705" s="68">
        <v>-40.491900000000001</v>
      </c>
      <c r="J705" s="68">
        <v>28</v>
      </c>
      <c r="K705" s="68">
        <v>-3</v>
      </c>
      <c r="L705" s="68">
        <f>COUNTIFS(Aéroports!$C$2:$C$5193,Aéroports!$C705,Aéroports!$D$2:$D$5193,Aéroports!$D705)</f>
        <v>1</v>
      </c>
      <c r="M705" s="68" t="str">
        <f>IF(AND(Formulaire!$H$15=Aéroports!$E705,--ISNUMBER(IFERROR(SEARCH(Formulaire!$H$16,$C705,1),""))=1),MAX(M$1:M704)+1,"")</f>
        <v/>
      </c>
      <c r="N705" s="68" t="str">
        <f>IF(AND(Formulaire!$H$21=Aéroports!$E705,--ISNUMBER(IFERROR(SEARCH(Formulaire!$H$22,$C705,1),""))=1),MAX(N$1:N704)+1,"")</f>
        <v/>
      </c>
      <c r="O705" s="68" t="str">
        <f>IF(AND(Formulaire!$H$27=Aéroports!$E705,--ISNUMBER(IFERROR(SEARCH(Formulaire!$H$28,$C705,1),""))=1),MAX(O$1:O704)+1,"")</f>
        <v/>
      </c>
      <c r="Q705" s="91" t="str">
        <f>IFERROR(INDEX($C$2:$C$5193,MATCH(ROWS(M$2:M705),M$2:M$5193,0)),"")</f>
        <v/>
      </c>
      <c r="R705" s="70" t="str">
        <f>IFERROR(INDEX($C$2:$C$5193,MATCH(ROWS(N$2:N705),N$2:N$5193,0)),"")</f>
        <v/>
      </c>
      <c r="S705" s="92" t="str">
        <f>IFERROR(INDEX($C$2:$C$5193,MATCH(ROWS(O$2:O705),O$2:O$5193,0)),"")</f>
        <v/>
      </c>
    </row>
    <row r="706" spans="1:19" x14ac:dyDescent="0.25">
      <c r="A706" s="69">
        <v>7383</v>
      </c>
      <c r="B706" s="69" t="s">
        <v>2343</v>
      </c>
      <c r="C706" s="69" t="s">
        <v>2344</v>
      </c>
      <c r="D706" s="69" t="s">
        <v>2057</v>
      </c>
      <c r="E706" s="69" t="s">
        <v>22368</v>
      </c>
      <c r="F706" s="69" t="s">
        <v>2345</v>
      </c>
      <c r="G706" s="69" t="s">
        <v>2346</v>
      </c>
      <c r="H706" s="69">
        <v>-25.387499999999999</v>
      </c>
      <c r="I706" s="69">
        <v>-51.520200000000003</v>
      </c>
      <c r="J706" s="69">
        <v>3494</v>
      </c>
      <c r="K706" s="69">
        <v>-3</v>
      </c>
      <c r="L706" s="69">
        <f>COUNTIFS(Aéroports!$C$2:$C$5193,Aéroports!$C706,Aéroports!$D$2:$D$5193,Aéroports!$D706)</f>
        <v>1</v>
      </c>
      <c r="M706" s="69" t="str">
        <f>IF(AND(Formulaire!$H$15=Aéroports!$E706,--ISNUMBER(IFERROR(SEARCH(Formulaire!$H$16,$C706,1),""))=1),MAX(M$1:M705)+1,"")</f>
        <v/>
      </c>
      <c r="N706" s="69" t="str">
        <f>IF(AND(Formulaire!$H$21=Aéroports!$E706,--ISNUMBER(IFERROR(SEARCH(Formulaire!$H$22,$C706,1),""))=1),MAX(N$1:N705)+1,"")</f>
        <v/>
      </c>
      <c r="O706" s="69" t="str">
        <f>IF(AND(Formulaire!$H$27=Aéroports!$E706,--ISNUMBER(IFERROR(SEARCH(Formulaire!$H$28,$C706,1),""))=1),MAX(O$1:O705)+1,"")</f>
        <v/>
      </c>
      <c r="Q706" s="91" t="str">
        <f>IFERROR(INDEX($C$2:$C$5193,MATCH(ROWS(M$2:M706),M$2:M$5193,0)),"")</f>
        <v/>
      </c>
      <c r="R706" s="70" t="str">
        <f>IFERROR(INDEX($C$2:$C$5193,MATCH(ROWS(N$2:N706),N$2:N$5193,0)),"")</f>
        <v/>
      </c>
      <c r="S706" s="92" t="str">
        <f>IFERROR(INDEX($C$2:$C$5193,MATCH(ROWS(O$2:O706),O$2:O$5193,0)),"")</f>
        <v/>
      </c>
    </row>
    <row r="707" spans="1:19" x14ac:dyDescent="0.25">
      <c r="A707" s="68">
        <v>7368</v>
      </c>
      <c r="B707" s="68" t="s">
        <v>2347</v>
      </c>
      <c r="C707" s="68" t="s">
        <v>2348</v>
      </c>
      <c r="D707" s="68" t="s">
        <v>2057</v>
      </c>
      <c r="E707" s="68" t="s">
        <v>22368</v>
      </c>
      <c r="F707" s="68" t="s">
        <v>2349</v>
      </c>
      <c r="G707" s="68" t="s">
        <v>2350</v>
      </c>
      <c r="H707" s="68">
        <v>-11.739599999999999</v>
      </c>
      <c r="I707" s="68">
        <v>-49.132199999999997</v>
      </c>
      <c r="J707" s="68">
        <v>1148</v>
      </c>
      <c r="K707" s="68">
        <v>-3</v>
      </c>
      <c r="L707" s="68">
        <f>COUNTIFS(Aéroports!$C$2:$C$5193,Aéroports!$C707,Aéroports!$D$2:$D$5193,Aéroports!$D707)</f>
        <v>1</v>
      </c>
      <c r="M707" s="68" t="str">
        <f>IF(AND(Formulaire!$H$15=Aéroports!$E707,--ISNUMBER(IFERROR(SEARCH(Formulaire!$H$16,$C707,1),""))=1),MAX(M$1:M706)+1,"")</f>
        <v/>
      </c>
      <c r="N707" s="68" t="str">
        <f>IF(AND(Formulaire!$H$21=Aéroports!$E707,--ISNUMBER(IFERROR(SEARCH(Formulaire!$H$22,$C707,1),""))=1),MAX(N$1:N706)+1,"")</f>
        <v/>
      </c>
      <c r="O707" s="68" t="str">
        <f>IF(AND(Formulaire!$H$27=Aéroports!$E707,--ISNUMBER(IFERROR(SEARCH(Formulaire!$H$28,$C707,1),""))=1),MAX(O$1:O706)+1,"")</f>
        <v/>
      </c>
      <c r="Q707" s="91" t="str">
        <f>IFERROR(INDEX($C$2:$C$5193,MATCH(ROWS(M$2:M707),M$2:M$5193,0)),"")</f>
        <v/>
      </c>
      <c r="R707" s="70" t="str">
        <f>IFERROR(INDEX($C$2:$C$5193,MATCH(ROWS(N$2:N707),N$2:N$5193,0)),"")</f>
        <v/>
      </c>
      <c r="S707" s="92" t="str">
        <f>IFERROR(INDEX($C$2:$C$5193,MATCH(ROWS(O$2:O707),O$2:O$5193,0)),"")</f>
        <v/>
      </c>
    </row>
    <row r="708" spans="1:19" x14ac:dyDescent="0.25">
      <c r="A708" s="69">
        <v>8257</v>
      </c>
      <c r="B708" s="69" t="s">
        <v>2351</v>
      </c>
      <c r="C708" s="69" t="s">
        <v>2352</v>
      </c>
      <c r="D708" s="69" t="s">
        <v>2057</v>
      </c>
      <c r="E708" s="69" t="s">
        <v>22368</v>
      </c>
      <c r="F708" s="69" t="s">
        <v>2353</v>
      </c>
      <c r="G708" s="69" t="s">
        <v>2354</v>
      </c>
      <c r="H708" s="69">
        <v>-7.5321199999999999</v>
      </c>
      <c r="I708" s="69">
        <v>-63.072099999999999</v>
      </c>
      <c r="J708" s="69">
        <v>230</v>
      </c>
      <c r="K708" s="69">
        <v>-4</v>
      </c>
      <c r="L708" s="69">
        <f>COUNTIFS(Aéroports!$C$2:$C$5193,Aéroports!$C708,Aéroports!$D$2:$D$5193,Aéroports!$D708)</f>
        <v>1</v>
      </c>
      <c r="M708" s="69" t="str">
        <f>IF(AND(Formulaire!$H$15=Aéroports!$E708,--ISNUMBER(IFERROR(SEARCH(Formulaire!$H$16,$C708,1),""))=1),MAX(M$1:M707)+1,"")</f>
        <v/>
      </c>
      <c r="N708" s="69" t="str">
        <f>IF(AND(Formulaire!$H$21=Aéroports!$E708,--ISNUMBER(IFERROR(SEARCH(Formulaire!$H$22,$C708,1),""))=1),MAX(N$1:N707)+1,"")</f>
        <v/>
      </c>
      <c r="O708" s="69" t="str">
        <f>IF(AND(Formulaire!$H$27=Aéroports!$E708,--ISNUMBER(IFERROR(SEARCH(Formulaire!$H$28,$C708,1),""))=1),MAX(O$1:O707)+1,"")</f>
        <v/>
      </c>
      <c r="Q708" s="91" t="str">
        <f>IFERROR(INDEX($C$2:$C$5193,MATCH(ROWS(M$2:M708),M$2:M$5193,0)),"")</f>
        <v/>
      </c>
      <c r="R708" s="70" t="str">
        <f>IFERROR(INDEX($C$2:$C$5193,MATCH(ROWS(N$2:N708),N$2:N$5193,0)),"")</f>
        <v/>
      </c>
      <c r="S708" s="92" t="str">
        <f>IFERROR(INDEX($C$2:$C$5193,MATCH(ROWS(O$2:O708),O$2:O$5193,0)),"")</f>
        <v/>
      </c>
    </row>
    <row r="709" spans="1:19" x14ac:dyDescent="0.25">
      <c r="A709" s="68">
        <v>2569</v>
      </c>
      <c r="B709" s="68" t="s">
        <v>2355</v>
      </c>
      <c r="C709" s="68" t="s">
        <v>2356</v>
      </c>
      <c r="D709" s="68" t="s">
        <v>2057</v>
      </c>
      <c r="E709" s="68" t="s">
        <v>22368</v>
      </c>
      <c r="F709" s="68" t="s">
        <v>2357</v>
      </c>
      <c r="G709" s="68" t="s">
        <v>2358</v>
      </c>
      <c r="H709" s="68">
        <v>-14.816000000000001</v>
      </c>
      <c r="I709" s="68">
        <v>-39.033200000000001</v>
      </c>
      <c r="J709" s="68">
        <v>15</v>
      </c>
      <c r="K709" s="68">
        <v>-3</v>
      </c>
      <c r="L709" s="68">
        <f>COUNTIFS(Aéroports!$C$2:$C$5193,Aéroports!$C709,Aéroports!$D$2:$D$5193,Aéroports!$D709)</f>
        <v>1</v>
      </c>
      <c r="M709" s="68" t="str">
        <f>IF(AND(Formulaire!$H$15=Aéroports!$E709,--ISNUMBER(IFERROR(SEARCH(Formulaire!$H$16,$C709,1),""))=1),MAX(M$1:M708)+1,"")</f>
        <v/>
      </c>
      <c r="N709" s="68" t="str">
        <f>IF(AND(Formulaire!$H$21=Aéroports!$E709,--ISNUMBER(IFERROR(SEARCH(Formulaire!$H$22,$C709,1),""))=1),MAX(N$1:N708)+1,"")</f>
        <v/>
      </c>
      <c r="O709" s="68" t="str">
        <f>IF(AND(Formulaire!$H$27=Aéroports!$E709,--ISNUMBER(IFERROR(SEARCH(Formulaire!$H$28,$C709,1),""))=1),MAX(O$1:O708)+1,"")</f>
        <v/>
      </c>
      <c r="Q709" s="91" t="str">
        <f>IFERROR(INDEX($C$2:$C$5193,MATCH(ROWS(M$2:M709),M$2:M$5193,0)),"")</f>
        <v/>
      </c>
      <c r="R709" s="70" t="str">
        <f>IFERROR(INDEX($C$2:$C$5193,MATCH(ROWS(N$2:N709),N$2:N$5193,0)),"")</f>
        <v/>
      </c>
      <c r="S709" s="92" t="str">
        <f>IFERROR(INDEX($C$2:$C$5193,MATCH(ROWS(O$2:O709),O$2:O$5193,0)),"")</f>
        <v/>
      </c>
    </row>
    <row r="710" spans="1:19" x14ac:dyDescent="0.25">
      <c r="A710" s="69">
        <v>2572</v>
      </c>
      <c r="B710" s="69" t="s">
        <v>2359</v>
      </c>
      <c r="C710" s="69" t="s">
        <v>2360</v>
      </c>
      <c r="D710" s="69" t="s">
        <v>2057</v>
      </c>
      <c r="E710" s="69" t="s">
        <v>22368</v>
      </c>
      <c r="F710" s="69" t="s">
        <v>2361</v>
      </c>
      <c r="G710" s="69" t="s">
        <v>2362</v>
      </c>
      <c r="H710" s="69">
        <v>-5.5312900000000003</v>
      </c>
      <c r="I710" s="69">
        <v>-47.46</v>
      </c>
      <c r="J710" s="69">
        <v>432</v>
      </c>
      <c r="K710" s="69">
        <v>-3</v>
      </c>
      <c r="L710" s="69">
        <f>COUNTIFS(Aéroports!$C$2:$C$5193,Aéroports!$C710,Aéroports!$D$2:$D$5193,Aéroports!$D710)</f>
        <v>1</v>
      </c>
      <c r="M710" s="69" t="str">
        <f>IF(AND(Formulaire!$H$15=Aéroports!$E710,--ISNUMBER(IFERROR(SEARCH(Formulaire!$H$16,$C710,1),""))=1),MAX(M$1:M709)+1,"")</f>
        <v/>
      </c>
      <c r="N710" s="69" t="str">
        <f>IF(AND(Formulaire!$H$21=Aéroports!$E710,--ISNUMBER(IFERROR(SEARCH(Formulaire!$H$22,$C710,1),""))=1),MAX(N$1:N709)+1,"")</f>
        <v/>
      </c>
      <c r="O710" s="69" t="str">
        <f>IF(AND(Formulaire!$H$27=Aéroports!$E710,--ISNUMBER(IFERROR(SEARCH(Formulaire!$H$28,$C710,1),""))=1),MAX(O$1:O709)+1,"")</f>
        <v/>
      </c>
      <c r="Q710" s="91" t="str">
        <f>IFERROR(INDEX($C$2:$C$5193,MATCH(ROWS(M$2:M710),M$2:M$5193,0)),"")</f>
        <v/>
      </c>
      <c r="R710" s="70" t="str">
        <f>IFERROR(INDEX($C$2:$C$5193,MATCH(ROWS(N$2:N710),N$2:N$5193,0)),"")</f>
        <v/>
      </c>
      <c r="S710" s="92" t="str">
        <f>IFERROR(INDEX($C$2:$C$5193,MATCH(ROWS(O$2:O710),O$2:O$5193,0)),"")</f>
        <v/>
      </c>
    </row>
    <row r="711" spans="1:19" x14ac:dyDescent="0.25">
      <c r="A711" s="68">
        <v>2570</v>
      </c>
      <c r="B711" s="68" t="s">
        <v>2363</v>
      </c>
      <c r="C711" s="68" t="s">
        <v>2364</v>
      </c>
      <c r="D711" s="68" t="s">
        <v>2057</v>
      </c>
      <c r="E711" s="68" t="s">
        <v>22368</v>
      </c>
      <c r="F711" s="68" t="s">
        <v>2365</v>
      </c>
      <c r="G711" s="68" t="s">
        <v>2366</v>
      </c>
      <c r="H711" s="68">
        <v>-19.470700000000001</v>
      </c>
      <c r="I711" s="68">
        <v>-42.4876</v>
      </c>
      <c r="J711" s="68">
        <v>784</v>
      </c>
      <c r="K711" s="68">
        <v>-3</v>
      </c>
      <c r="L711" s="68">
        <f>COUNTIFS(Aéroports!$C$2:$C$5193,Aéroports!$C711,Aéroports!$D$2:$D$5193,Aéroports!$D711)</f>
        <v>1</v>
      </c>
      <c r="M711" s="68" t="str">
        <f>IF(AND(Formulaire!$H$15=Aéroports!$E711,--ISNUMBER(IFERROR(SEARCH(Formulaire!$H$16,$C711,1),""))=1),MAX(M$1:M710)+1,"")</f>
        <v/>
      </c>
      <c r="N711" s="68" t="str">
        <f>IF(AND(Formulaire!$H$21=Aéroports!$E711,--ISNUMBER(IFERROR(SEARCH(Formulaire!$H$22,$C711,1),""))=1),MAX(N$1:N710)+1,"")</f>
        <v/>
      </c>
      <c r="O711" s="68" t="str">
        <f>IF(AND(Formulaire!$H$27=Aéroports!$E711,--ISNUMBER(IFERROR(SEARCH(Formulaire!$H$28,$C711,1),""))=1),MAX(O$1:O710)+1,"")</f>
        <v/>
      </c>
      <c r="Q711" s="91" t="str">
        <f>IFERROR(INDEX($C$2:$C$5193,MATCH(ROWS(M$2:M711),M$2:M$5193,0)),"")</f>
        <v/>
      </c>
      <c r="R711" s="70" t="str">
        <f>IFERROR(INDEX($C$2:$C$5193,MATCH(ROWS(N$2:N711),N$2:N$5193,0)),"")</f>
        <v/>
      </c>
      <c r="S711" s="92" t="str">
        <f>IFERROR(INDEX($C$2:$C$5193,MATCH(ROWS(O$2:O711),O$2:O$5193,0)),"")</f>
        <v/>
      </c>
    </row>
    <row r="712" spans="1:19" x14ac:dyDescent="0.25">
      <c r="A712" s="69">
        <v>2568</v>
      </c>
      <c r="B712" s="69" t="s">
        <v>2367</v>
      </c>
      <c r="C712" s="69" t="s">
        <v>2368</v>
      </c>
      <c r="D712" s="69" t="s">
        <v>2057</v>
      </c>
      <c r="E712" s="69" t="s">
        <v>22368</v>
      </c>
      <c r="F712" s="69" t="s">
        <v>2369</v>
      </c>
      <c r="G712" s="69" t="s">
        <v>2370</v>
      </c>
      <c r="H712" s="69">
        <v>-4.2423400000000004</v>
      </c>
      <c r="I712" s="69">
        <v>-56.000700000000002</v>
      </c>
      <c r="J712" s="69">
        <v>110</v>
      </c>
      <c r="K712" s="69">
        <v>-3</v>
      </c>
      <c r="L712" s="69">
        <f>COUNTIFS(Aéroports!$C$2:$C$5193,Aéroports!$C712,Aéroports!$D$2:$D$5193,Aéroports!$D712)</f>
        <v>1</v>
      </c>
      <c r="M712" s="69" t="str">
        <f>IF(AND(Formulaire!$H$15=Aéroports!$E712,--ISNUMBER(IFERROR(SEARCH(Formulaire!$H$16,$C712,1),""))=1),MAX(M$1:M711)+1,"")</f>
        <v/>
      </c>
      <c r="N712" s="69" t="str">
        <f>IF(AND(Formulaire!$H$21=Aéroports!$E712,--ISNUMBER(IFERROR(SEARCH(Formulaire!$H$22,$C712,1),""))=1),MAX(N$1:N711)+1,"")</f>
        <v/>
      </c>
      <c r="O712" s="69" t="str">
        <f>IF(AND(Formulaire!$H$27=Aéroports!$E712,--ISNUMBER(IFERROR(SEARCH(Formulaire!$H$28,$C712,1),""))=1),MAX(O$1:O711)+1,"")</f>
        <v/>
      </c>
      <c r="Q712" s="91" t="str">
        <f>IFERROR(INDEX($C$2:$C$5193,MATCH(ROWS(M$2:M712),M$2:M$5193,0)),"")</f>
        <v/>
      </c>
      <c r="R712" s="70" t="str">
        <f>IFERROR(INDEX($C$2:$C$5193,MATCH(ROWS(N$2:N712),N$2:N$5193,0)),"")</f>
        <v/>
      </c>
      <c r="S712" s="92" t="str">
        <f>IFERROR(INDEX($C$2:$C$5193,MATCH(ROWS(O$2:O712),O$2:O$5193,0)),"")</f>
        <v/>
      </c>
    </row>
    <row r="713" spans="1:19" x14ac:dyDescent="0.25">
      <c r="A713" s="68">
        <v>11178</v>
      </c>
      <c r="B713" s="68" t="s">
        <v>2371</v>
      </c>
      <c r="C713" s="68" t="s">
        <v>2372</v>
      </c>
      <c r="D713" s="68" t="s">
        <v>2057</v>
      </c>
      <c r="E713" s="68" t="s">
        <v>22368</v>
      </c>
      <c r="F713" s="68" t="s">
        <v>2373</v>
      </c>
      <c r="G713" s="68" t="s">
        <v>2374</v>
      </c>
      <c r="H713" s="68">
        <v>-21.2193</v>
      </c>
      <c r="I713" s="68">
        <v>-41.875900000000001</v>
      </c>
      <c r="J713" s="68">
        <v>410</v>
      </c>
      <c r="K713" s="68">
        <v>-3</v>
      </c>
      <c r="L713" s="68">
        <f>COUNTIFS(Aéroports!$C$2:$C$5193,Aéroports!$C713,Aéroports!$D$2:$D$5193,Aéroports!$D713)</f>
        <v>1</v>
      </c>
      <c r="M713" s="68" t="str">
        <f>IF(AND(Formulaire!$H$15=Aéroports!$E713,--ISNUMBER(IFERROR(SEARCH(Formulaire!$H$16,$C713,1),""))=1),MAX(M$1:M712)+1,"")</f>
        <v/>
      </c>
      <c r="N713" s="68" t="str">
        <f>IF(AND(Formulaire!$H$21=Aéroports!$E713,--ISNUMBER(IFERROR(SEARCH(Formulaire!$H$22,$C713,1),""))=1),MAX(N$1:N712)+1,"")</f>
        <v/>
      </c>
      <c r="O713" s="68" t="str">
        <f>IF(AND(Formulaire!$H$27=Aéroports!$E713,--ISNUMBER(IFERROR(SEARCH(Formulaire!$H$28,$C713,1),""))=1),MAX(O$1:O712)+1,"")</f>
        <v/>
      </c>
      <c r="Q713" s="91" t="str">
        <f>IFERROR(INDEX($C$2:$C$5193,MATCH(ROWS(M$2:M713),M$2:M$5193,0)),"")</f>
        <v/>
      </c>
      <c r="R713" s="70" t="str">
        <f>IFERROR(INDEX($C$2:$C$5193,MATCH(ROWS(N$2:N713),N$2:N$5193,0)),"")</f>
        <v/>
      </c>
      <c r="S713" s="92" t="str">
        <f>IFERROR(INDEX($C$2:$C$5193,MATCH(ROWS(O$2:O713),O$2:O$5193,0)),"")</f>
        <v/>
      </c>
    </row>
    <row r="714" spans="1:19" x14ac:dyDescent="0.25">
      <c r="A714" s="69">
        <v>6073</v>
      </c>
      <c r="B714" s="69" t="s">
        <v>2375</v>
      </c>
      <c r="C714" s="69" t="s">
        <v>2376</v>
      </c>
      <c r="D714" s="69" t="s">
        <v>2057</v>
      </c>
      <c r="E714" s="69" t="s">
        <v>22368</v>
      </c>
      <c r="F714" s="69" t="s">
        <v>2377</v>
      </c>
      <c r="G714" s="69" t="s">
        <v>2378</v>
      </c>
      <c r="H714" s="69">
        <v>-10.870799999999999</v>
      </c>
      <c r="I714" s="69">
        <v>-61.846499999999999</v>
      </c>
      <c r="J714" s="69">
        <v>598</v>
      </c>
      <c r="K714" s="69">
        <v>-4</v>
      </c>
      <c r="L714" s="69">
        <f>COUNTIFS(Aéroports!$C$2:$C$5193,Aéroports!$C714,Aéroports!$D$2:$D$5193,Aéroports!$D714)</f>
        <v>1</v>
      </c>
      <c r="M714" s="69" t="str">
        <f>IF(AND(Formulaire!$H$15=Aéroports!$E714,--ISNUMBER(IFERROR(SEARCH(Formulaire!$H$16,$C714,1),""))=1),MAX(M$1:M713)+1,"")</f>
        <v/>
      </c>
      <c r="N714" s="69" t="str">
        <f>IF(AND(Formulaire!$H$21=Aéroports!$E714,--ISNUMBER(IFERROR(SEARCH(Formulaire!$H$22,$C714,1),""))=1),MAX(N$1:N713)+1,"")</f>
        <v/>
      </c>
      <c r="O714" s="69" t="str">
        <f>IF(AND(Formulaire!$H$27=Aéroports!$E714,--ISNUMBER(IFERROR(SEARCH(Formulaire!$H$28,$C714,1),""))=1),MAX(O$1:O713)+1,"")</f>
        <v/>
      </c>
      <c r="Q714" s="91" t="str">
        <f>IFERROR(INDEX($C$2:$C$5193,MATCH(ROWS(M$2:M714),M$2:M$5193,0)),"")</f>
        <v/>
      </c>
      <c r="R714" s="70" t="str">
        <f>IFERROR(INDEX($C$2:$C$5193,MATCH(ROWS(N$2:N714),N$2:N$5193,0)),"")</f>
        <v/>
      </c>
      <c r="S714" s="92" t="str">
        <f>IFERROR(INDEX($C$2:$C$5193,MATCH(ROWS(O$2:O714),O$2:O$5193,0)),"")</f>
        <v/>
      </c>
    </row>
    <row r="715" spans="1:19" x14ac:dyDescent="0.25">
      <c r="A715" s="68">
        <v>7384</v>
      </c>
      <c r="B715" s="68" t="s">
        <v>2379</v>
      </c>
      <c r="C715" s="68" t="s">
        <v>2380</v>
      </c>
      <c r="D715" s="68" t="s">
        <v>2057</v>
      </c>
      <c r="E715" s="68" t="s">
        <v>22368</v>
      </c>
      <c r="F715" s="68" t="s">
        <v>2381</v>
      </c>
      <c r="G715" s="68" t="s">
        <v>2382</v>
      </c>
      <c r="H715" s="68">
        <v>-27.171399999999998</v>
      </c>
      <c r="I715" s="68">
        <v>-51.5533</v>
      </c>
      <c r="J715" s="68">
        <v>2546</v>
      </c>
      <c r="K715" s="68">
        <v>-3</v>
      </c>
      <c r="L715" s="68">
        <f>COUNTIFS(Aéroports!$C$2:$C$5193,Aéroports!$C715,Aéroports!$D$2:$D$5193,Aéroports!$D715)</f>
        <v>1</v>
      </c>
      <c r="M715" s="68" t="str">
        <f>IF(AND(Formulaire!$H$15=Aéroports!$E715,--ISNUMBER(IFERROR(SEARCH(Formulaire!$H$16,$C715,1),""))=1),MAX(M$1:M714)+1,"")</f>
        <v/>
      </c>
      <c r="N715" s="68" t="str">
        <f>IF(AND(Formulaire!$H$21=Aéroports!$E715,--ISNUMBER(IFERROR(SEARCH(Formulaire!$H$22,$C715,1),""))=1),MAX(N$1:N714)+1,"")</f>
        <v/>
      </c>
      <c r="O715" s="68" t="str">
        <f>IF(AND(Formulaire!$H$27=Aéroports!$E715,--ISNUMBER(IFERROR(SEARCH(Formulaire!$H$28,$C715,1),""))=1),MAX(O$1:O714)+1,"")</f>
        <v/>
      </c>
      <c r="Q715" s="91" t="str">
        <f>IFERROR(INDEX($C$2:$C$5193,MATCH(ROWS(M$2:M715),M$2:M$5193,0)),"")</f>
        <v/>
      </c>
      <c r="R715" s="70" t="str">
        <f>IFERROR(INDEX($C$2:$C$5193,MATCH(ROWS(N$2:N715),N$2:N$5193,0)),"")</f>
        <v/>
      </c>
      <c r="S715" s="92" t="str">
        <f>IFERROR(INDEX($C$2:$C$5193,MATCH(ROWS(O$2:O715),O$2:O$5193,0)),"")</f>
        <v/>
      </c>
    </row>
    <row r="716" spans="1:19" x14ac:dyDescent="0.25">
      <c r="A716" s="69">
        <v>2575</v>
      </c>
      <c r="B716" s="69" t="s">
        <v>2383</v>
      </c>
      <c r="C716" s="69" t="s">
        <v>2384</v>
      </c>
      <c r="D716" s="69" t="s">
        <v>2057</v>
      </c>
      <c r="E716" s="69" t="s">
        <v>22368</v>
      </c>
      <c r="F716" s="69" t="s">
        <v>2385</v>
      </c>
      <c r="G716" s="69" t="s">
        <v>2386</v>
      </c>
      <c r="H716" s="69">
        <v>-7.1458329999999997</v>
      </c>
      <c r="I716" s="69">
        <v>-34.948610000000002</v>
      </c>
      <c r="J716" s="69">
        <v>217</v>
      </c>
      <c r="K716" s="69">
        <v>-3</v>
      </c>
      <c r="L716" s="69">
        <f>COUNTIFS(Aéroports!$C$2:$C$5193,Aéroports!$C716,Aéroports!$D$2:$D$5193,Aéroports!$D716)</f>
        <v>1</v>
      </c>
      <c r="M716" s="69" t="str">
        <f>IF(AND(Formulaire!$H$15=Aéroports!$E716,--ISNUMBER(IFERROR(SEARCH(Formulaire!$H$16,$C716,1),""))=1),MAX(M$1:M715)+1,"")</f>
        <v/>
      </c>
      <c r="N716" s="69" t="str">
        <f>IF(AND(Formulaire!$H$21=Aéroports!$E716,--ISNUMBER(IFERROR(SEARCH(Formulaire!$H$22,$C716,1),""))=1),MAX(N$1:N715)+1,"")</f>
        <v/>
      </c>
      <c r="O716" s="69" t="str">
        <f>IF(AND(Formulaire!$H$27=Aéroports!$E716,--ISNUMBER(IFERROR(SEARCH(Formulaire!$H$28,$C716,1),""))=1),MAX(O$1:O715)+1,"")</f>
        <v/>
      </c>
      <c r="Q716" s="91" t="str">
        <f>IFERROR(INDEX($C$2:$C$5193,MATCH(ROWS(M$2:M716),M$2:M$5193,0)),"")</f>
        <v/>
      </c>
      <c r="R716" s="70" t="str">
        <f>IFERROR(INDEX($C$2:$C$5193,MATCH(ROWS(N$2:N716),N$2:N$5193,0)),"")</f>
        <v/>
      </c>
      <c r="S716" s="92" t="str">
        <f>IFERROR(INDEX($C$2:$C$5193,MATCH(ROWS(O$2:O716),O$2:O$5193,0)),"")</f>
        <v/>
      </c>
    </row>
    <row r="717" spans="1:19" x14ac:dyDescent="0.25">
      <c r="A717" s="68">
        <v>2576</v>
      </c>
      <c r="B717" s="68" t="s">
        <v>2387</v>
      </c>
      <c r="C717" s="68" t="s">
        <v>2388</v>
      </c>
      <c r="D717" s="68" t="s">
        <v>2057</v>
      </c>
      <c r="E717" s="68" t="s">
        <v>22368</v>
      </c>
      <c r="F717" s="68" t="s">
        <v>2389</v>
      </c>
      <c r="G717" s="68" t="s">
        <v>2390</v>
      </c>
      <c r="H717" s="68">
        <v>-26.224499999999999</v>
      </c>
      <c r="I717" s="68">
        <v>-48.797400000000003</v>
      </c>
      <c r="J717" s="68">
        <v>15</v>
      </c>
      <c r="K717" s="68">
        <v>-3</v>
      </c>
      <c r="L717" s="68">
        <f>COUNTIFS(Aéroports!$C$2:$C$5193,Aéroports!$C717,Aéroports!$D$2:$D$5193,Aéroports!$D717)</f>
        <v>1</v>
      </c>
      <c r="M717" s="68" t="str">
        <f>IF(AND(Formulaire!$H$15=Aéroports!$E717,--ISNUMBER(IFERROR(SEARCH(Formulaire!$H$16,$C717,1),""))=1),MAX(M$1:M716)+1,"")</f>
        <v/>
      </c>
      <c r="N717" s="68" t="str">
        <f>IF(AND(Formulaire!$H$21=Aéroports!$E717,--ISNUMBER(IFERROR(SEARCH(Formulaire!$H$22,$C717,1),""))=1),MAX(N$1:N716)+1,"")</f>
        <v/>
      </c>
      <c r="O717" s="68" t="str">
        <f>IF(AND(Formulaire!$H$27=Aéroports!$E717,--ISNUMBER(IFERROR(SEARCH(Formulaire!$H$28,$C717,1),""))=1),MAX(O$1:O716)+1,"")</f>
        <v/>
      </c>
      <c r="Q717" s="91" t="str">
        <f>IFERROR(INDEX($C$2:$C$5193,MATCH(ROWS(M$2:M717),M$2:M$5193,0)),"")</f>
        <v/>
      </c>
      <c r="R717" s="70" t="str">
        <f>IFERROR(INDEX($C$2:$C$5193,MATCH(ROWS(N$2:N717),N$2:N$5193,0)),"")</f>
        <v/>
      </c>
      <c r="S717" s="92" t="str">
        <f>IFERROR(INDEX($C$2:$C$5193,MATCH(ROWS(O$2:O717),O$2:O$5193,0)),"")</f>
        <v/>
      </c>
    </row>
    <row r="718" spans="1:19" x14ac:dyDescent="0.25">
      <c r="A718" s="69">
        <v>11202</v>
      </c>
      <c r="B718" s="69" t="s">
        <v>2391</v>
      </c>
      <c r="C718" s="69" t="s">
        <v>2392</v>
      </c>
      <c r="D718" s="69" t="s">
        <v>2057</v>
      </c>
      <c r="E718" s="69" t="s">
        <v>22368</v>
      </c>
      <c r="F718" s="69" t="s">
        <v>2393</v>
      </c>
      <c r="G718" s="69" t="s">
        <v>2394</v>
      </c>
      <c r="H718" s="69">
        <v>-11.2966</v>
      </c>
      <c r="I718" s="69">
        <v>-57.549500000000002</v>
      </c>
      <c r="J718" s="69">
        <v>870</v>
      </c>
      <c r="K718" s="69">
        <v>-4</v>
      </c>
      <c r="L718" s="69">
        <f>COUNTIFS(Aéroports!$C$2:$C$5193,Aéroports!$C718,Aéroports!$D$2:$D$5193,Aéroports!$D718)</f>
        <v>1</v>
      </c>
      <c r="M718" s="69" t="str">
        <f>IF(AND(Formulaire!$H$15=Aéroports!$E718,--ISNUMBER(IFERROR(SEARCH(Formulaire!$H$16,$C718,1),""))=1),MAX(M$1:M717)+1,"")</f>
        <v/>
      </c>
      <c r="N718" s="69" t="str">
        <f>IF(AND(Formulaire!$H$21=Aéroports!$E718,--ISNUMBER(IFERROR(SEARCH(Formulaire!$H$22,$C718,1),""))=1),MAX(N$1:N717)+1,"")</f>
        <v/>
      </c>
      <c r="O718" s="69" t="str">
        <f>IF(AND(Formulaire!$H$27=Aéroports!$E718,--ISNUMBER(IFERROR(SEARCH(Formulaire!$H$28,$C718,1),""))=1),MAX(O$1:O717)+1,"")</f>
        <v/>
      </c>
      <c r="Q718" s="91" t="str">
        <f>IFERROR(INDEX($C$2:$C$5193,MATCH(ROWS(M$2:M718),M$2:M$5193,0)),"")</f>
        <v/>
      </c>
      <c r="R718" s="70" t="str">
        <f>IFERROR(INDEX($C$2:$C$5193,MATCH(ROWS(N$2:N718),N$2:N$5193,0)),"")</f>
        <v/>
      </c>
      <c r="S718" s="92" t="str">
        <f>IFERROR(INDEX($C$2:$C$5193,MATCH(ROWS(O$2:O718),O$2:O$5193,0)),"")</f>
        <v/>
      </c>
    </row>
    <row r="719" spans="1:19" x14ac:dyDescent="0.25">
      <c r="A719" s="68">
        <v>6034</v>
      </c>
      <c r="B719" s="68" t="s">
        <v>2395</v>
      </c>
      <c r="C719" s="68" t="s">
        <v>2396</v>
      </c>
      <c r="D719" s="68" t="s">
        <v>2057</v>
      </c>
      <c r="E719" s="68" t="s">
        <v>22368</v>
      </c>
      <c r="F719" s="68" t="s">
        <v>2397</v>
      </c>
      <c r="G719" s="68" t="s">
        <v>2398</v>
      </c>
      <c r="H719" s="68">
        <v>-7.21896</v>
      </c>
      <c r="I719" s="68">
        <v>-39.270099999999999</v>
      </c>
      <c r="J719" s="68">
        <v>1392</v>
      </c>
      <c r="K719" s="68">
        <v>-3</v>
      </c>
      <c r="L719" s="68">
        <f>COUNTIFS(Aéroports!$C$2:$C$5193,Aéroports!$C719,Aéroports!$D$2:$D$5193,Aéroports!$D719)</f>
        <v>1</v>
      </c>
      <c r="M719" s="68" t="str">
        <f>IF(AND(Formulaire!$H$15=Aéroports!$E719,--ISNUMBER(IFERROR(SEARCH(Formulaire!$H$16,$C719,1),""))=1),MAX(M$1:M718)+1,"")</f>
        <v/>
      </c>
      <c r="N719" s="68" t="str">
        <f>IF(AND(Formulaire!$H$21=Aéroports!$E719,--ISNUMBER(IFERROR(SEARCH(Formulaire!$H$22,$C719,1),""))=1),MAX(N$1:N718)+1,"")</f>
        <v/>
      </c>
      <c r="O719" s="68" t="str">
        <f>IF(AND(Formulaire!$H$27=Aéroports!$E719,--ISNUMBER(IFERROR(SEARCH(Formulaire!$H$28,$C719,1),""))=1),MAX(O$1:O718)+1,"")</f>
        <v/>
      </c>
      <c r="Q719" s="91" t="str">
        <f>IFERROR(INDEX($C$2:$C$5193,MATCH(ROWS(M$2:M719),M$2:M$5193,0)),"")</f>
        <v/>
      </c>
      <c r="R719" s="70" t="str">
        <f>IFERROR(INDEX($C$2:$C$5193,MATCH(ROWS(N$2:N719),N$2:N$5193,0)),"")</f>
        <v/>
      </c>
      <c r="S719" s="92" t="str">
        <f>IFERROR(INDEX($C$2:$C$5193,MATCH(ROWS(O$2:O719),O$2:O$5193,0)),"")</f>
        <v/>
      </c>
    </row>
    <row r="720" spans="1:19" x14ac:dyDescent="0.25">
      <c r="A720" s="69">
        <v>11200</v>
      </c>
      <c r="B720" s="69" t="s">
        <v>2399</v>
      </c>
      <c r="C720" s="69" t="s">
        <v>2400</v>
      </c>
      <c r="D720" s="69" t="s">
        <v>2057</v>
      </c>
      <c r="E720" s="69" t="s">
        <v>22368</v>
      </c>
      <c r="F720" s="69" t="s">
        <v>2401</v>
      </c>
      <c r="G720" s="69" t="s">
        <v>2402</v>
      </c>
      <c r="H720" s="69">
        <v>-11.41944</v>
      </c>
      <c r="I720" s="69">
        <v>-58.70167</v>
      </c>
      <c r="J720" s="69">
        <v>1083</v>
      </c>
      <c r="K720" s="69">
        <v>-4</v>
      </c>
      <c r="L720" s="69">
        <f>COUNTIFS(Aéroports!$C$2:$C$5193,Aéroports!$C720,Aéroports!$D$2:$D$5193,Aéroports!$D720)</f>
        <v>1</v>
      </c>
      <c r="M720" s="69" t="str">
        <f>IF(AND(Formulaire!$H$15=Aéroports!$E720,--ISNUMBER(IFERROR(SEARCH(Formulaire!$H$16,$C720,1),""))=1),MAX(M$1:M719)+1,"")</f>
        <v/>
      </c>
      <c r="N720" s="69" t="str">
        <f>IF(AND(Formulaire!$H$21=Aéroports!$E720,--ISNUMBER(IFERROR(SEARCH(Formulaire!$H$22,$C720,1),""))=1),MAX(N$1:N719)+1,"")</f>
        <v/>
      </c>
      <c r="O720" s="69" t="str">
        <f>IF(AND(Formulaire!$H$27=Aéroports!$E720,--ISNUMBER(IFERROR(SEARCH(Formulaire!$H$28,$C720,1),""))=1),MAX(O$1:O719)+1,"")</f>
        <v/>
      </c>
      <c r="Q720" s="91" t="str">
        <f>IFERROR(INDEX($C$2:$C$5193,MATCH(ROWS(M$2:M720),M$2:M$5193,0)),"")</f>
        <v/>
      </c>
      <c r="R720" s="70" t="str">
        <f>IFERROR(INDEX($C$2:$C$5193,MATCH(ROWS(N$2:N720),N$2:N$5193,0)),"")</f>
        <v/>
      </c>
      <c r="S720" s="92" t="str">
        <f>IFERROR(INDEX($C$2:$C$5193,MATCH(ROWS(O$2:O720),O$2:O$5193,0)),"")</f>
        <v/>
      </c>
    </row>
    <row r="721" spans="1:19" x14ac:dyDescent="0.25">
      <c r="A721" s="68">
        <v>8180</v>
      </c>
      <c r="B721" s="68" t="s">
        <v>2403</v>
      </c>
      <c r="C721" s="68" t="s">
        <v>2404</v>
      </c>
      <c r="D721" s="68" t="s">
        <v>2057</v>
      </c>
      <c r="E721" s="68" t="s">
        <v>22368</v>
      </c>
      <c r="F721" s="68" t="s">
        <v>2405</v>
      </c>
      <c r="G721" s="68" t="s">
        <v>2406</v>
      </c>
      <c r="H721" s="68">
        <v>-21.513059999999999</v>
      </c>
      <c r="I721" s="68">
        <v>-43.17306</v>
      </c>
      <c r="J721" s="68">
        <v>1348</v>
      </c>
      <c r="K721" s="68">
        <v>-3</v>
      </c>
      <c r="L721" s="68">
        <f>COUNTIFS(Aéroports!$C$2:$C$5193,Aéroports!$C721,Aéroports!$D$2:$D$5193,Aéroports!$D721)</f>
        <v>1</v>
      </c>
      <c r="M721" s="68" t="str">
        <f>IF(AND(Formulaire!$H$15=Aéroports!$E721,--ISNUMBER(IFERROR(SEARCH(Formulaire!$H$16,$C721,1),""))=1),MAX(M$1:M720)+1,"")</f>
        <v/>
      </c>
      <c r="N721" s="68" t="str">
        <f>IF(AND(Formulaire!$H$21=Aéroports!$E721,--ISNUMBER(IFERROR(SEARCH(Formulaire!$H$22,$C721,1),""))=1),MAX(N$1:N720)+1,"")</f>
        <v/>
      </c>
      <c r="O721" s="68" t="str">
        <f>IF(AND(Formulaire!$H$27=Aéroports!$E721,--ISNUMBER(IFERROR(SEARCH(Formulaire!$H$28,$C721,1),""))=1),MAX(O$1:O720)+1,"")</f>
        <v/>
      </c>
      <c r="Q721" s="91" t="str">
        <f>IFERROR(INDEX($C$2:$C$5193,MATCH(ROWS(M$2:M721),M$2:M$5193,0)),"")</f>
        <v/>
      </c>
      <c r="R721" s="70" t="str">
        <f>IFERROR(INDEX($C$2:$C$5193,MATCH(ROWS(N$2:N721),N$2:N$5193,0)),"")</f>
        <v/>
      </c>
      <c r="S721" s="92" t="str">
        <f>IFERROR(INDEX($C$2:$C$5193,MATCH(ROWS(O$2:O721),O$2:O$5193,0)),"")</f>
        <v/>
      </c>
    </row>
    <row r="722" spans="1:19" x14ac:dyDescent="0.25">
      <c r="A722" s="69">
        <v>11199</v>
      </c>
      <c r="B722" s="69" t="s">
        <v>2411</v>
      </c>
      <c r="C722" s="69" t="s">
        <v>2412</v>
      </c>
      <c r="D722" s="69" t="s">
        <v>2057</v>
      </c>
      <c r="E722" s="69" t="s">
        <v>22368</v>
      </c>
      <c r="F722" s="69" t="s">
        <v>2413</v>
      </c>
      <c r="G722" s="69" t="s">
        <v>2414</v>
      </c>
      <c r="H722" s="69">
        <v>-10.30583</v>
      </c>
      <c r="I722" s="69">
        <v>-58.489440000000002</v>
      </c>
      <c r="J722" s="69">
        <v>525</v>
      </c>
      <c r="K722" s="69">
        <v>-4</v>
      </c>
      <c r="L722" s="69">
        <f>COUNTIFS(Aéroports!$C$2:$C$5193,Aéroports!$C722,Aéroports!$D$2:$D$5193,Aéroports!$D722)</f>
        <v>1</v>
      </c>
      <c r="M722" s="69" t="str">
        <f>IF(AND(Formulaire!$H$15=Aéroports!$E722,--ISNUMBER(IFERROR(SEARCH(Formulaire!$H$16,$C722,1),""))=1),MAX(M$1:M721)+1,"")</f>
        <v/>
      </c>
      <c r="N722" s="69" t="str">
        <f>IF(AND(Formulaire!$H$21=Aéroports!$E722,--ISNUMBER(IFERROR(SEARCH(Formulaire!$H$22,$C722,1),""))=1),MAX(N$1:N721)+1,"")</f>
        <v/>
      </c>
      <c r="O722" s="69" t="str">
        <f>IF(AND(Formulaire!$H$27=Aéroports!$E722,--ISNUMBER(IFERROR(SEARCH(Formulaire!$H$28,$C722,1),""))=1),MAX(O$1:O721)+1,"")</f>
        <v/>
      </c>
      <c r="Q722" s="91" t="str">
        <f>IFERROR(INDEX($C$2:$C$5193,MATCH(ROWS(M$2:M722),M$2:M$5193,0)),"")</f>
        <v/>
      </c>
      <c r="R722" s="70" t="str">
        <f>IFERROR(INDEX($C$2:$C$5193,MATCH(ROWS(N$2:N722),N$2:N$5193,0)),"")</f>
        <v/>
      </c>
      <c r="S722" s="92" t="str">
        <f>IFERROR(INDEX($C$2:$C$5193,MATCH(ROWS(O$2:O722),O$2:O$5193,0)),"")</f>
        <v/>
      </c>
    </row>
    <row r="723" spans="1:19" x14ac:dyDescent="0.25">
      <c r="A723" s="68">
        <v>7381</v>
      </c>
      <c r="B723" s="68" t="s">
        <v>2415</v>
      </c>
      <c r="C723" s="68" t="s">
        <v>2416</v>
      </c>
      <c r="D723" s="68" t="s">
        <v>2057</v>
      </c>
      <c r="E723" s="68" t="s">
        <v>22368</v>
      </c>
      <c r="F723" s="68" t="s">
        <v>2417</v>
      </c>
      <c r="G723" s="68" t="s">
        <v>2418</v>
      </c>
      <c r="H723" s="68">
        <v>-7.2789700000000002</v>
      </c>
      <c r="I723" s="68">
        <v>-64.769499999999994</v>
      </c>
      <c r="J723" s="68">
        <v>190</v>
      </c>
      <c r="K723" s="68">
        <v>-4</v>
      </c>
      <c r="L723" s="68">
        <f>COUNTIFS(Aéroports!$C$2:$C$5193,Aéroports!$C723,Aéroports!$D$2:$D$5193,Aéroports!$D723)</f>
        <v>1</v>
      </c>
      <c r="M723" s="68" t="str">
        <f>IF(AND(Formulaire!$H$15=Aéroports!$E723,--ISNUMBER(IFERROR(SEARCH(Formulaire!$H$16,$C723,1),""))=1),MAX(M$1:M722)+1,"")</f>
        <v/>
      </c>
      <c r="N723" s="68" t="str">
        <f>IF(AND(Formulaire!$H$21=Aéroports!$E723,--ISNUMBER(IFERROR(SEARCH(Formulaire!$H$22,$C723,1),""))=1),MAX(N$1:N722)+1,"")</f>
        <v/>
      </c>
      <c r="O723" s="68" t="str">
        <f>IF(AND(Formulaire!$H$27=Aéroports!$E723,--ISNUMBER(IFERROR(SEARCH(Formulaire!$H$28,$C723,1),""))=1),MAX(O$1:O722)+1,"")</f>
        <v/>
      </c>
      <c r="Q723" s="91" t="str">
        <f>IFERROR(INDEX($C$2:$C$5193,MATCH(ROWS(M$2:M723),M$2:M$5193,0)),"")</f>
        <v/>
      </c>
      <c r="R723" s="70" t="str">
        <f>IFERROR(INDEX($C$2:$C$5193,MATCH(ROWS(N$2:N723),N$2:N$5193,0)),"")</f>
        <v/>
      </c>
      <c r="S723" s="92" t="str">
        <f>IFERROR(INDEX($C$2:$C$5193,MATCH(ROWS(O$2:O723),O$2:O$5193,0)),"")</f>
        <v/>
      </c>
    </row>
    <row r="724" spans="1:19" x14ac:dyDescent="0.25">
      <c r="A724" s="69">
        <v>6036</v>
      </c>
      <c r="B724" s="69" t="s">
        <v>2419</v>
      </c>
      <c r="C724" s="69" t="s">
        <v>2420</v>
      </c>
      <c r="D724" s="69" t="s">
        <v>2057</v>
      </c>
      <c r="E724" s="69" t="s">
        <v>22368</v>
      </c>
      <c r="F724" s="69" t="s">
        <v>2421</v>
      </c>
      <c r="G724" s="69" t="s">
        <v>2422</v>
      </c>
      <c r="H724" s="69">
        <v>-12.4823</v>
      </c>
      <c r="I724" s="69">
        <v>-41.277000000000001</v>
      </c>
      <c r="J724" s="69">
        <v>1676</v>
      </c>
      <c r="K724" s="69">
        <v>-3</v>
      </c>
      <c r="L724" s="69">
        <f>COUNTIFS(Aéroports!$C$2:$C$5193,Aéroports!$C724,Aéroports!$D$2:$D$5193,Aéroports!$D724)</f>
        <v>1</v>
      </c>
      <c r="M724" s="69" t="str">
        <f>IF(AND(Formulaire!$H$15=Aéroports!$E724,--ISNUMBER(IFERROR(SEARCH(Formulaire!$H$16,$C724,1),""))=1),MAX(M$1:M723)+1,"")</f>
        <v/>
      </c>
      <c r="N724" s="69" t="str">
        <f>IF(AND(Formulaire!$H$21=Aéroports!$E724,--ISNUMBER(IFERROR(SEARCH(Formulaire!$H$22,$C724,1),""))=1),MAX(N$1:N723)+1,"")</f>
        <v/>
      </c>
      <c r="O724" s="69" t="str">
        <f>IF(AND(Formulaire!$H$27=Aéroports!$E724,--ISNUMBER(IFERROR(SEARCH(Formulaire!$H$28,$C724,1),""))=1),MAX(O$1:O723)+1,"")</f>
        <v/>
      </c>
      <c r="Q724" s="91" t="str">
        <f>IFERROR(INDEX($C$2:$C$5193,MATCH(ROWS(M$2:M724),M$2:M$5193,0)),"")</f>
        <v/>
      </c>
      <c r="R724" s="70" t="str">
        <f>IFERROR(INDEX($C$2:$C$5193,MATCH(ROWS(N$2:N724),N$2:N$5193,0)),"")</f>
        <v/>
      </c>
      <c r="S724" s="92" t="str">
        <f>IFERROR(INDEX($C$2:$C$5193,MATCH(ROWS(O$2:O724),O$2:O$5193,0)),"")</f>
        <v/>
      </c>
    </row>
    <row r="725" spans="1:19" x14ac:dyDescent="0.25">
      <c r="A725" s="68">
        <v>2580</v>
      </c>
      <c r="B725" s="68" t="s">
        <v>2423</v>
      </c>
      <c r="C725" s="68" t="s">
        <v>2424</v>
      </c>
      <c r="D725" s="68" t="s">
        <v>2057</v>
      </c>
      <c r="E725" s="68" t="s">
        <v>22368</v>
      </c>
      <c r="F725" s="68" t="s">
        <v>2425</v>
      </c>
      <c r="G725" s="68" t="s">
        <v>2426</v>
      </c>
      <c r="H725" s="68">
        <v>-21.664000000000001</v>
      </c>
      <c r="I725" s="68">
        <v>-49.730499999999999</v>
      </c>
      <c r="J725" s="68">
        <v>1559</v>
      </c>
      <c r="K725" s="68">
        <v>-3</v>
      </c>
      <c r="L725" s="68">
        <f>COUNTIFS(Aéroports!$C$2:$C$5193,Aéroports!$C725,Aéroports!$D$2:$D$5193,Aéroports!$D725)</f>
        <v>1</v>
      </c>
      <c r="M725" s="68" t="str">
        <f>IF(AND(Formulaire!$H$15=Aéroports!$E725,--ISNUMBER(IFERROR(SEARCH(Formulaire!$H$16,$C725,1),""))=1),MAX(M$1:M724)+1,"")</f>
        <v/>
      </c>
      <c r="N725" s="68" t="str">
        <f>IF(AND(Formulaire!$H$21=Aéroports!$E725,--ISNUMBER(IFERROR(SEARCH(Formulaire!$H$22,$C725,1),""))=1),MAX(N$1:N724)+1,"")</f>
        <v/>
      </c>
      <c r="O725" s="68" t="str">
        <f>IF(AND(Formulaire!$H$27=Aéroports!$E725,--ISNUMBER(IFERROR(SEARCH(Formulaire!$H$28,$C725,1),""))=1),MAX(O$1:O724)+1,"")</f>
        <v/>
      </c>
      <c r="Q725" s="91" t="str">
        <f>IFERROR(INDEX($C$2:$C$5193,MATCH(ROWS(M$2:M725),M$2:M$5193,0)),"")</f>
        <v/>
      </c>
      <c r="R725" s="70" t="str">
        <f>IFERROR(INDEX($C$2:$C$5193,MATCH(ROWS(N$2:N725),N$2:N$5193,0)),"")</f>
        <v/>
      </c>
      <c r="S725" s="92" t="str">
        <f>IFERROR(INDEX($C$2:$C$5193,MATCH(ROWS(O$2:O725),O$2:O$5193,0)),"")</f>
        <v/>
      </c>
    </row>
    <row r="726" spans="1:19" x14ac:dyDescent="0.25">
      <c r="A726" s="69">
        <v>2581</v>
      </c>
      <c r="B726" s="69" t="s">
        <v>2427</v>
      </c>
      <c r="C726" s="69" t="s">
        <v>2428</v>
      </c>
      <c r="D726" s="69" t="s">
        <v>2057</v>
      </c>
      <c r="E726" s="69" t="s">
        <v>22368</v>
      </c>
      <c r="F726" s="69" t="s">
        <v>2429</v>
      </c>
      <c r="G726" s="69" t="s">
        <v>2430</v>
      </c>
      <c r="H726" s="69">
        <v>-23.333600000000001</v>
      </c>
      <c r="I726" s="69">
        <v>-51.130099999999999</v>
      </c>
      <c r="J726" s="69">
        <v>1867</v>
      </c>
      <c r="K726" s="69">
        <v>-3</v>
      </c>
      <c r="L726" s="69">
        <f>COUNTIFS(Aéroports!$C$2:$C$5193,Aéroports!$C726,Aéroports!$D$2:$D$5193,Aéroports!$D726)</f>
        <v>1</v>
      </c>
      <c r="M726" s="69" t="str">
        <f>IF(AND(Formulaire!$H$15=Aéroports!$E726,--ISNUMBER(IFERROR(SEARCH(Formulaire!$H$16,$C726,1),""))=1),MAX(M$1:M725)+1,"")</f>
        <v/>
      </c>
      <c r="N726" s="69" t="str">
        <f>IF(AND(Formulaire!$H$21=Aéroports!$E726,--ISNUMBER(IFERROR(SEARCH(Formulaire!$H$22,$C726,1),""))=1),MAX(N$1:N725)+1,"")</f>
        <v/>
      </c>
      <c r="O726" s="69" t="str">
        <f>IF(AND(Formulaire!$H$27=Aéroports!$E726,--ISNUMBER(IFERROR(SEARCH(Formulaire!$H$28,$C726,1),""))=1),MAX(O$1:O725)+1,"")</f>
        <v/>
      </c>
      <c r="Q726" s="91" t="str">
        <f>IFERROR(INDEX($C$2:$C$5193,MATCH(ROWS(M$2:M726),M$2:M$5193,0)),"")</f>
        <v/>
      </c>
      <c r="R726" s="70" t="str">
        <f>IFERROR(INDEX($C$2:$C$5193,MATCH(ROWS(N$2:N726),N$2:N$5193,0)),"")</f>
        <v/>
      </c>
      <c r="S726" s="92" t="str">
        <f>IFERROR(INDEX($C$2:$C$5193,MATCH(ROWS(O$2:O726),O$2:O$5193,0)),"")</f>
        <v/>
      </c>
    </row>
    <row r="727" spans="1:19" x14ac:dyDescent="0.25">
      <c r="A727" s="68">
        <v>7378</v>
      </c>
      <c r="B727" s="68" t="s">
        <v>2431</v>
      </c>
      <c r="C727" s="68" t="s">
        <v>2432</v>
      </c>
      <c r="D727" s="68" t="s">
        <v>2057</v>
      </c>
      <c r="E727" s="68" t="s">
        <v>22368</v>
      </c>
      <c r="F727" s="68" t="s">
        <v>2433</v>
      </c>
      <c r="G727" s="68" t="s">
        <v>2434</v>
      </c>
      <c r="H727" s="68">
        <v>-13.314439999999999</v>
      </c>
      <c r="I727" s="68">
        <v>-56.112780000000001</v>
      </c>
      <c r="J727" s="68">
        <v>1345</v>
      </c>
      <c r="K727" s="68">
        <v>-4</v>
      </c>
      <c r="L727" s="68">
        <f>COUNTIFS(Aéroports!$C$2:$C$5193,Aéroports!$C727,Aéroports!$D$2:$D$5193,Aéroports!$D727)</f>
        <v>1</v>
      </c>
      <c r="M727" s="68" t="str">
        <f>IF(AND(Formulaire!$H$15=Aéroports!$E727,--ISNUMBER(IFERROR(SEARCH(Formulaire!$H$16,$C727,1),""))=1),MAX(M$1:M726)+1,"")</f>
        <v/>
      </c>
      <c r="N727" s="68" t="str">
        <f>IF(AND(Formulaire!$H$21=Aéroports!$E727,--ISNUMBER(IFERROR(SEARCH(Formulaire!$H$22,$C727,1),""))=1),MAX(N$1:N726)+1,"")</f>
        <v/>
      </c>
      <c r="O727" s="68" t="str">
        <f>IF(AND(Formulaire!$H$27=Aéroports!$E727,--ISNUMBER(IFERROR(SEARCH(Formulaire!$H$28,$C727,1),""))=1),MAX(O$1:O726)+1,"")</f>
        <v/>
      </c>
      <c r="Q727" s="91" t="str">
        <f>IFERROR(INDEX($C$2:$C$5193,MATCH(ROWS(M$2:M727),M$2:M$5193,0)),"")</f>
        <v/>
      </c>
      <c r="R727" s="70" t="str">
        <f>IFERROR(INDEX($C$2:$C$5193,MATCH(ROWS(N$2:N727),N$2:N$5193,0)),"")</f>
        <v/>
      </c>
      <c r="S727" s="92" t="str">
        <f>IFERROR(INDEX($C$2:$C$5193,MATCH(ROWS(O$2:O727),O$2:O$5193,0)),"")</f>
        <v/>
      </c>
    </row>
    <row r="728" spans="1:19" x14ac:dyDescent="0.25">
      <c r="A728" s="69">
        <v>6037</v>
      </c>
      <c r="B728" s="69" t="s">
        <v>2435</v>
      </c>
      <c r="C728" s="69" t="s">
        <v>2436</v>
      </c>
      <c r="D728" s="69" t="s">
        <v>2057</v>
      </c>
      <c r="E728" s="69" t="s">
        <v>22368</v>
      </c>
      <c r="F728" s="69" t="s">
        <v>2437</v>
      </c>
      <c r="G728" s="69" t="s">
        <v>2438</v>
      </c>
      <c r="H728" s="69">
        <v>-22.343</v>
      </c>
      <c r="I728" s="69">
        <v>-41.765999999999998</v>
      </c>
      <c r="J728" s="69">
        <v>8</v>
      </c>
      <c r="K728" s="69">
        <v>-3</v>
      </c>
      <c r="L728" s="69">
        <f>COUNTIFS(Aéroports!$C$2:$C$5193,Aéroports!$C728,Aéroports!$D$2:$D$5193,Aéroports!$D728)</f>
        <v>1</v>
      </c>
      <c r="M728" s="69" t="str">
        <f>IF(AND(Formulaire!$H$15=Aéroports!$E728,--ISNUMBER(IFERROR(SEARCH(Formulaire!$H$16,$C728,1),""))=1),MAX(M$1:M727)+1,"")</f>
        <v/>
      </c>
      <c r="N728" s="69" t="str">
        <f>IF(AND(Formulaire!$H$21=Aéroports!$E728,--ISNUMBER(IFERROR(SEARCH(Formulaire!$H$22,$C728,1),""))=1),MAX(N$1:N727)+1,"")</f>
        <v/>
      </c>
      <c r="O728" s="69" t="str">
        <f>IF(AND(Formulaire!$H$27=Aéroports!$E728,--ISNUMBER(IFERROR(SEARCH(Formulaire!$H$28,$C728,1),""))=1),MAX(O$1:O727)+1,"")</f>
        <v/>
      </c>
      <c r="Q728" s="91" t="str">
        <f>IFERROR(INDEX($C$2:$C$5193,MATCH(ROWS(M$2:M728),M$2:M$5193,0)),"")</f>
        <v/>
      </c>
      <c r="R728" s="70" t="str">
        <f>IFERROR(INDEX($C$2:$C$5193,MATCH(ROWS(N$2:N728),N$2:N$5193,0)),"")</f>
        <v/>
      </c>
      <c r="S728" s="92" t="str">
        <f>IFERROR(INDEX($C$2:$C$5193,MATCH(ROWS(O$2:O728),O$2:O$5193,0)),"")</f>
        <v/>
      </c>
    </row>
    <row r="729" spans="1:19" x14ac:dyDescent="0.25">
      <c r="A729" s="68">
        <v>2591</v>
      </c>
      <c r="B729" s="68" t="s">
        <v>2439</v>
      </c>
      <c r="C729" s="68" t="s">
        <v>2440</v>
      </c>
      <c r="D729" s="68" t="s">
        <v>2057</v>
      </c>
      <c r="E729" s="68" t="s">
        <v>22368</v>
      </c>
      <c r="F729" s="68" t="s">
        <v>2441</v>
      </c>
      <c r="G729" s="68" t="s">
        <v>2442</v>
      </c>
      <c r="H729" s="68">
        <v>5.0664000000000001E-2</v>
      </c>
      <c r="I729" s="68">
        <v>-51.072200000000002</v>
      </c>
      <c r="J729" s="68">
        <v>56</v>
      </c>
      <c r="K729" s="68">
        <v>-3</v>
      </c>
      <c r="L729" s="68">
        <f>COUNTIFS(Aéroports!$C$2:$C$5193,Aéroports!$C729,Aéroports!$D$2:$D$5193,Aéroports!$D729)</f>
        <v>1</v>
      </c>
      <c r="M729" s="68" t="str">
        <f>IF(AND(Formulaire!$H$15=Aéroports!$E729,--ISNUMBER(IFERROR(SEARCH(Formulaire!$H$16,$C729,1),""))=1),MAX(M$1:M728)+1,"")</f>
        <v/>
      </c>
      <c r="N729" s="68" t="str">
        <f>IF(AND(Formulaire!$H$21=Aéroports!$E729,--ISNUMBER(IFERROR(SEARCH(Formulaire!$H$22,$C729,1),""))=1),MAX(N$1:N728)+1,"")</f>
        <v/>
      </c>
      <c r="O729" s="68" t="str">
        <f>IF(AND(Formulaire!$H$27=Aéroports!$E729,--ISNUMBER(IFERROR(SEARCH(Formulaire!$H$28,$C729,1),""))=1),MAX(O$1:O728)+1,"")</f>
        <v/>
      </c>
      <c r="Q729" s="91" t="str">
        <f>IFERROR(INDEX($C$2:$C$5193,MATCH(ROWS(M$2:M729),M$2:M$5193,0)),"")</f>
        <v/>
      </c>
      <c r="R729" s="70" t="str">
        <f>IFERROR(INDEX($C$2:$C$5193,MATCH(ROWS(N$2:N729),N$2:N$5193,0)),"")</f>
        <v/>
      </c>
      <c r="S729" s="92" t="str">
        <f>IFERROR(INDEX($C$2:$C$5193,MATCH(ROWS(O$2:O729),O$2:O$5193,0)),"")</f>
        <v/>
      </c>
    </row>
    <row r="730" spans="1:19" x14ac:dyDescent="0.25">
      <c r="A730" s="69">
        <v>2590</v>
      </c>
      <c r="B730" s="69" t="s">
        <v>2443</v>
      </c>
      <c r="C730" s="69" t="s">
        <v>2444</v>
      </c>
      <c r="D730" s="69" t="s">
        <v>2057</v>
      </c>
      <c r="E730" s="69" t="s">
        <v>22368</v>
      </c>
      <c r="F730" s="69" t="s">
        <v>2445</v>
      </c>
      <c r="G730" s="69" t="s">
        <v>2446</v>
      </c>
      <c r="H730" s="69">
        <v>-9.5108099999999993</v>
      </c>
      <c r="I730" s="69">
        <v>-35.791699999999999</v>
      </c>
      <c r="J730" s="69">
        <v>387</v>
      </c>
      <c r="K730" s="69">
        <v>-3</v>
      </c>
      <c r="L730" s="69">
        <f>COUNTIFS(Aéroports!$C$2:$C$5193,Aéroports!$C730,Aéroports!$D$2:$D$5193,Aéroports!$D730)</f>
        <v>1</v>
      </c>
      <c r="M730" s="69" t="str">
        <f>IF(AND(Formulaire!$H$15=Aéroports!$E730,--ISNUMBER(IFERROR(SEARCH(Formulaire!$H$16,$C730,1),""))=1),MAX(M$1:M729)+1,"")</f>
        <v/>
      </c>
      <c r="N730" s="69" t="str">
        <f>IF(AND(Formulaire!$H$21=Aéroports!$E730,--ISNUMBER(IFERROR(SEARCH(Formulaire!$H$22,$C730,1),""))=1),MAX(N$1:N729)+1,"")</f>
        <v/>
      </c>
      <c r="O730" s="69" t="str">
        <f>IF(AND(Formulaire!$H$27=Aéroports!$E730,--ISNUMBER(IFERROR(SEARCH(Formulaire!$H$28,$C730,1),""))=1),MAX(O$1:O729)+1,"")</f>
        <v/>
      </c>
      <c r="Q730" s="91" t="str">
        <f>IFERROR(INDEX($C$2:$C$5193,MATCH(ROWS(M$2:M730),M$2:M$5193,0)),"")</f>
        <v/>
      </c>
      <c r="R730" s="70" t="str">
        <f>IFERROR(INDEX($C$2:$C$5193,MATCH(ROWS(N$2:N730),N$2:N$5193,0)),"")</f>
        <v/>
      </c>
      <c r="S730" s="92" t="str">
        <f>IFERROR(INDEX($C$2:$C$5193,MATCH(ROWS(O$2:O730),O$2:O$5193,0)),"")</f>
        <v/>
      </c>
    </row>
    <row r="731" spans="1:19" x14ac:dyDescent="0.25">
      <c r="A731" s="68">
        <v>2551</v>
      </c>
      <c r="B731" s="68" t="s">
        <v>2447</v>
      </c>
      <c r="C731" s="68" t="s">
        <v>2448</v>
      </c>
      <c r="D731" s="68" t="s">
        <v>2057</v>
      </c>
      <c r="E731" s="68" t="s">
        <v>22368</v>
      </c>
      <c r="F731" s="68" t="s">
        <v>2449</v>
      </c>
      <c r="G731" s="68" t="s">
        <v>2450</v>
      </c>
      <c r="H731" s="68">
        <v>-3.0386099999999998</v>
      </c>
      <c r="I731" s="68">
        <v>-60.049700000000001</v>
      </c>
      <c r="J731" s="68">
        <v>264</v>
      </c>
      <c r="K731" s="68">
        <v>-4</v>
      </c>
      <c r="L731" s="68">
        <f>COUNTIFS(Aéroports!$C$2:$C$5193,Aéroports!$C731,Aéroports!$D$2:$D$5193,Aéroports!$D731)</f>
        <v>1</v>
      </c>
      <c r="M731" s="68" t="str">
        <f>IF(AND(Formulaire!$H$15=Aéroports!$E731,--ISNUMBER(IFERROR(SEARCH(Formulaire!$H$16,$C731,1),""))=1),MAX(M$1:M730)+1,"")</f>
        <v/>
      </c>
      <c r="N731" s="68" t="str">
        <f>IF(AND(Formulaire!$H$21=Aéroports!$E731,--ISNUMBER(IFERROR(SEARCH(Formulaire!$H$22,$C731,1),""))=1),MAX(N$1:N730)+1,"")</f>
        <v/>
      </c>
      <c r="O731" s="68" t="str">
        <f>IF(AND(Formulaire!$H$27=Aéroports!$E731,--ISNUMBER(IFERROR(SEARCH(Formulaire!$H$28,$C731,1),""))=1),MAX(O$1:O730)+1,"")</f>
        <v/>
      </c>
      <c r="Q731" s="91" t="str">
        <f>IFERROR(INDEX($C$2:$C$5193,MATCH(ROWS(M$2:M731),M$2:M$5193,0)),"")</f>
        <v/>
      </c>
      <c r="R731" s="70" t="str">
        <f>IFERROR(INDEX($C$2:$C$5193,MATCH(ROWS(N$2:N731),N$2:N$5193,0)),"")</f>
        <v/>
      </c>
      <c r="S731" s="92" t="str">
        <f>IFERROR(INDEX($C$2:$C$5193,MATCH(ROWS(O$2:O731),O$2:O$5193,0)),"")</f>
        <v/>
      </c>
    </row>
    <row r="732" spans="1:19" x14ac:dyDescent="0.25">
      <c r="A732" s="69">
        <v>2594</v>
      </c>
      <c r="B732" s="69" t="s">
        <v>2454</v>
      </c>
      <c r="C732" s="69" t="s">
        <v>2455</v>
      </c>
      <c r="D732" s="69" t="s">
        <v>2057</v>
      </c>
      <c r="E732" s="69" t="s">
        <v>22368</v>
      </c>
      <c r="F732" s="69" t="s">
        <v>2456</v>
      </c>
      <c r="G732" s="69" t="s">
        <v>2457</v>
      </c>
      <c r="H732" s="69">
        <v>-5.8113799999999998</v>
      </c>
      <c r="I732" s="69">
        <v>-61.278300000000002</v>
      </c>
      <c r="J732" s="69">
        <v>174</v>
      </c>
      <c r="K732" s="69">
        <v>-4</v>
      </c>
      <c r="L732" s="69">
        <f>COUNTIFS(Aéroports!$C$2:$C$5193,Aéroports!$C732,Aéroports!$D$2:$D$5193,Aéroports!$D732)</f>
        <v>1</v>
      </c>
      <c r="M732" s="69" t="str">
        <f>IF(AND(Formulaire!$H$15=Aéroports!$E732,--ISNUMBER(IFERROR(SEARCH(Formulaire!$H$16,$C732,1),""))=1),MAX(M$1:M731)+1,"")</f>
        <v/>
      </c>
      <c r="N732" s="69" t="str">
        <f>IF(AND(Formulaire!$H$21=Aéroports!$E732,--ISNUMBER(IFERROR(SEARCH(Formulaire!$H$22,$C732,1),""))=1),MAX(N$1:N731)+1,"")</f>
        <v/>
      </c>
      <c r="O732" s="69" t="str">
        <f>IF(AND(Formulaire!$H$27=Aéroports!$E732,--ISNUMBER(IFERROR(SEARCH(Formulaire!$H$28,$C732,1),""))=1),MAX(O$1:O731)+1,"")</f>
        <v/>
      </c>
      <c r="Q732" s="91" t="str">
        <f>IFERROR(INDEX($C$2:$C$5193,MATCH(ROWS(M$2:M732),M$2:M$5193,0)),"")</f>
        <v/>
      </c>
      <c r="R732" s="70" t="str">
        <f>IFERROR(INDEX($C$2:$C$5193,MATCH(ROWS(N$2:N732),N$2:N$5193,0)),"")</f>
        <v/>
      </c>
      <c r="S732" s="92" t="str">
        <f>IFERROR(INDEX($C$2:$C$5193,MATCH(ROWS(O$2:O732),O$2:O$5193,0)),"")</f>
        <v/>
      </c>
    </row>
    <row r="733" spans="1:19" x14ac:dyDescent="0.25">
      <c r="A733" s="68">
        <v>2584</v>
      </c>
      <c r="B733" s="68" t="s">
        <v>2458</v>
      </c>
      <c r="C733" s="68" t="s">
        <v>2459</v>
      </c>
      <c r="D733" s="68" t="s">
        <v>2057</v>
      </c>
      <c r="E733" s="68" t="s">
        <v>22368</v>
      </c>
      <c r="F733" s="68" t="s">
        <v>2460</v>
      </c>
      <c r="G733" s="68" t="s">
        <v>2461</v>
      </c>
      <c r="H733" s="68">
        <v>-5.3685900000000002</v>
      </c>
      <c r="I733" s="68">
        <v>-49.137999999999998</v>
      </c>
      <c r="J733" s="68">
        <v>357</v>
      </c>
      <c r="K733" s="68">
        <v>-3</v>
      </c>
      <c r="L733" s="68">
        <f>COUNTIFS(Aéroports!$C$2:$C$5193,Aéroports!$C733,Aéroports!$D$2:$D$5193,Aéroports!$D733)</f>
        <v>1</v>
      </c>
      <c r="M733" s="68" t="str">
        <f>IF(AND(Formulaire!$H$15=Aéroports!$E733,--ISNUMBER(IFERROR(SEARCH(Formulaire!$H$16,$C733,1),""))=1),MAX(M$1:M732)+1,"")</f>
        <v/>
      </c>
      <c r="N733" s="68" t="str">
        <f>IF(AND(Formulaire!$H$21=Aéroports!$E733,--ISNUMBER(IFERROR(SEARCH(Formulaire!$H$22,$C733,1),""))=1),MAX(N$1:N732)+1,"")</f>
        <v/>
      </c>
      <c r="O733" s="68" t="str">
        <f>IF(AND(Formulaire!$H$27=Aéroports!$E733,--ISNUMBER(IFERROR(SEARCH(Formulaire!$H$28,$C733,1),""))=1),MAX(O$1:O732)+1,"")</f>
        <v/>
      </c>
      <c r="Q733" s="91" t="str">
        <f>IFERROR(INDEX($C$2:$C$5193,MATCH(ROWS(M$2:M733),M$2:M$5193,0)),"")</f>
        <v/>
      </c>
      <c r="R733" s="70" t="str">
        <f>IFERROR(INDEX($C$2:$C$5193,MATCH(ROWS(N$2:N733),N$2:N$5193,0)),"")</f>
        <v/>
      </c>
      <c r="S733" s="92" t="str">
        <f>IFERROR(INDEX($C$2:$C$5193,MATCH(ROWS(O$2:O733),O$2:O$5193,0)),"")</f>
        <v/>
      </c>
    </row>
    <row r="734" spans="1:19" x14ac:dyDescent="0.25">
      <c r="A734" s="69">
        <v>6038</v>
      </c>
      <c r="B734" s="69" t="s">
        <v>2462</v>
      </c>
      <c r="C734" s="69" t="s">
        <v>2463</v>
      </c>
      <c r="D734" s="69" t="s">
        <v>2057</v>
      </c>
      <c r="E734" s="69" t="s">
        <v>22368</v>
      </c>
      <c r="F734" s="69" t="s">
        <v>2464</v>
      </c>
      <c r="G734" s="69" t="s">
        <v>2465</v>
      </c>
      <c r="H734" s="69">
        <v>-22.196899999999999</v>
      </c>
      <c r="I734" s="69">
        <v>-49.926400000000001</v>
      </c>
      <c r="J734" s="69">
        <v>2122</v>
      </c>
      <c r="K734" s="69">
        <v>-3</v>
      </c>
      <c r="L734" s="69">
        <f>COUNTIFS(Aéroports!$C$2:$C$5193,Aéroports!$C734,Aéroports!$D$2:$D$5193,Aéroports!$D734)</f>
        <v>1</v>
      </c>
      <c r="M734" s="69" t="str">
        <f>IF(AND(Formulaire!$H$15=Aéroports!$E734,--ISNUMBER(IFERROR(SEARCH(Formulaire!$H$16,$C734,1),""))=1),MAX(M$1:M733)+1,"")</f>
        <v/>
      </c>
      <c r="N734" s="69" t="str">
        <f>IF(AND(Formulaire!$H$21=Aéroports!$E734,--ISNUMBER(IFERROR(SEARCH(Formulaire!$H$22,$C734,1),""))=1),MAX(N$1:N733)+1,"")</f>
        <v/>
      </c>
      <c r="O734" s="69" t="str">
        <f>IF(AND(Formulaire!$H$27=Aéroports!$E734,--ISNUMBER(IFERROR(SEARCH(Formulaire!$H$28,$C734,1),""))=1),MAX(O$1:O733)+1,"")</f>
        <v/>
      </c>
      <c r="Q734" s="91" t="str">
        <f>IFERROR(INDEX($C$2:$C$5193,MATCH(ROWS(M$2:M734),M$2:M$5193,0)),"")</f>
        <v/>
      </c>
      <c r="R734" s="70" t="str">
        <f>IFERROR(INDEX($C$2:$C$5193,MATCH(ROWS(N$2:N734),N$2:N$5193,0)),"")</f>
        <v/>
      </c>
      <c r="S734" s="92" t="str">
        <f>IFERROR(INDEX($C$2:$C$5193,MATCH(ROWS(O$2:O734),O$2:O$5193,0)),"")</f>
        <v/>
      </c>
    </row>
    <row r="735" spans="1:19" x14ac:dyDescent="0.25">
      <c r="A735" s="68">
        <v>2586</v>
      </c>
      <c r="B735" s="68" t="s">
        <v>2466</v>
      </c>
      <c r="C735" s="68" t="s">
        <v>2467</v>
      </c>
      <c r="D735" s="68" t="s">
        <v>2057</v>
      </c>
      <c r="E735" s="68" t="s">
        <v>22368</v>
      </c>
      <c r="F735" s="68" t="s">
        <v>2468</v>
      </c>
      <c r="G735" s="68" t="s">
        <v>2469</v>
      </c>
      <c r="H735" s="68">
        <v>-23.47944</v>
      </c>
      <c r="I735" s="68">
        <v>-52.012219999999999</v>
      </c>
      <c r="J735" s="68">
        <v>1788</v>
      </c>
      <c r="K735" s="68">
        <v>-3</v>
      </c>
      <c r="L735" s="68">
        <f>COUNTIFS(Aéroports!$C$2:$C$5193,Aéroports!$C735,Aéroports!$D$2:$D$5193,Aéroports!$D735)</f>
        <v>1</v>
      </c>
      <c r="M735" s="68" t="str">
        <f>IF(AND(Formulaire!$H$15=Aéroports!$E735,--ISNUMBER(IFERROR(SEARCH(Formulaire!$H$16,$C735,1),""))=1),MAX(M$1:M734)+1,"")</f>
        <v/>
      </c>
      <c r="N735" s="68" t="str">
        <f>IF(AND(Formulaire!$H$21=Aéroports!$E735,--ISNUMBER(IFERROR(SEARCH(Formulaire!$H$22,$C735,1),""))=1),MAX(N$1:N734)+1,"")</f>
        <v/>
      </c>
      <c r="O735" s="68" t="str">
        <f>IF(AND(Formulaire!$H$27=Aéroports!$E735,--ISNUMBER(IFERROR(SEARCH(Formulaire!$H$28,$C735,1),""))=1),MAX(O$1:O734)+1,"")</f>
        <v/>
      </c>
      <c r="Q735" s="91" t="str">
        <f>IFERROR(INDEX($C$2:$C$5193,MATCH(ROWS(M$2:M735),M$2:M$5193,0)),"")</f>
        <v/>
      </c>
      <c r="R735" s="70" t="str">
        <f>IFERROR(INDEX($C$2:$C$5193,MATCH(ROWS(N$2:N735),N$2:N$5193,0)),"")</f>
        <v/>
      </c>
      <c r="S735" s="92" t="str">
        <f>IFERROR(INDEX($C$2:$C$5193,MATCH(ROWS(O$2:O735),O$2:O$5193,0)),"")</f>
        <v/>
      </c>
    </row>
    <row r="736" spans="1:19" x14ac:dyDescent="0.25">
      <c r="A736" s="69">
        <v>7396</v>
      </c>
      <c r="B736" s="69" t="s">
        <v>2470</v>
      </c>
      <c r="C736" s="69" t="s">
        <v>2471</v>
      </c>
      <c r="D736" s="69" t="s">
        <v>2057</v>
      </c>
      <c r="E736" s="69" t="s">
        <v>22368</v>
      </c>
      <c r="F736" s="69" t="s">
        <v>2472</v>
      </c>
      <c r="G736" s="69" t="s">
        <v>2473</v>
      </c>
      <c r="H736" s="69">
        <v>-3.3721700000000001</v>
      </c>
      <c r="I736" s="69">
        <v>-57.724800000000002</v>
      </c>
      <c r="J736" s="69">
        <v>69</v>
      </c>
      <c r="K736" s="69">
        <v>-4</v>
      </c>
      <c r="L736" s="69">
        <f>COUNTIFS(Aéroports!$C$2:$C$5193,Aéroports!$C736,Aéroports!$D$2:$D$5193,Aéroports!$D736)</f>
        <v>1</v>
      </c>
      <c r="M736" s="69" t="str">
        <f>IF(AND(Formulaire!$H$15=Aéroports!$E736,--ISNUMBER(IFERROR(SEARCH(Formulaire!$H$16,$C736,1),""))=1),MAX(M$1:M735)+1,"")</f>
        <v/>
      </c>
      <c r="N736" s="69" t="str">
        <f>IF(AND(Formulaire!$H$21=Aéroports!$E736,--ISNUMBER(IFERROR(SEARCH(Formulaire!$H$22,$C736,1),""))=1),MAX(N$1:N735)+1,"")</f>
        <v/>
      </c>
      <c r="O736" s="69" t="str">
        <f>IF(AND(Formulaire!$H$27=Aéroports!$E736,--ISNUMBER(IFERROR(SEARCH(Formulaire!$H$28,$C736,1),""))=1),MAX(O$1:O735)+1,"")</f>
        <v/>
      </c>
      <c r="Q736" s="91" t="str">
        <f>IFERROR(INDEX($C$2:$C$5193,MATCH(ROWS(M$2:M736),M$2:M$5193,0)),"")</f>
        <v/>
      </c>
      <c r="R736" s="70" t="str">
        <f>IFERROR(INDEX($C$2:$C$5193,MATCH(ROWS(N$2:N736),N$2:N$5193,0)),"")</f>
        <v/>
      </c>
      <c r="S736" s="92" t="str">
        <f>IFERROR(INDEX($C$2:$C$5193,MATCH(ROWS(O$2:O736),O$2:O$5193,0)),"")</f>
        <v/>
      </c>
    </row>
    <row r="737" spans="1:19" x14ac:dyDescent="0.25">
      <c r="A737" s="68">
        <v>7375</v>
      </c>
      <c r="B737" s="68" t="s">
        <v>2474</v>
      </c>
      <c r="C737" s="68" t="s">
        <v>2475</v>
      </c>
      <c r="D737" s="68" t="s">
        <v>2057</v>
      </c>
      <c r="E737" s="68" t="s">
        <v>22368</v>
      </c>
      <c r="F737" s="68" t="s">
        <v>2476</v>
      </c>
      <c r="G737" s="68" t="s">
        <v>2477</v>
      </c>
      <c r="H737" s="68">
        <v>-13.549099999999999</v>
      </c>
      <c r="I737" s="68">
        <v>-48.195300000000003</v>
      </c>
      <c r="J737" s="68">
        <v>1401</v>
      </c>
      <c r="K737" s="68">
        <v>-3</v>
      </c>
      <c r="L737" s="68">
        <f>COUNTIFS(Aéroports!$C$2:$C$5193,Aéroports!$C737,Aéroports!$D$2:$D$5193,Aéroports!$D737)</f>
        <v>1</v>
      </c>
      <c r="M737" s="68" t="str">
        <f>IF(AND(Formulaire!$H$15=Aéroports!$E737,--ISNUMBER(IFERROR(SEARCH(Formulaire!$H$16,$C737,1),""))=1),MAX(M$1:M736)+1,"")</f>
        <v/>
      </c>
      <c r="N737" s="68" t="str">
        <f>IF(AND(Formulaire!$H$21=Aéroports!$E737,--ISNUMBER(IFERROR(SEARCH(Formulaire!$H$22,$C737,1),""))=1),MAX(N$1:N736)+1,"")</f>
        <v/>
      </c>
      <c r="O737" s="68" t="str">
        <f>IF(AND(Formulaire!$H$27=Aéroports!$E737,--ISNUMBER(IFERROR(SEARCH(Formulaire!$H$28,$C737,1),""))=1),MAX(O$1:O736)+1,"")</f>
        <v/>
      </c>
      <c r="Q737" s="91" t="str">
        <f>IFERROR(INDEX($C$2:$C$5193,MATCH(ROWS(M$2:M737),M$2:M$5193,0)),"")</f>
        <v/>
      </c>
      <c r="R737" s="70" t="str">
        <f>IFERROR(INDEX($C$2:$C$5193,MATCH(ROWS(N$2:N737),N$2:N$5193,0)),"")</f>
        <v/>
      </c>
      <c r="S737" s="92" t="str">
        <f>IFERROR(INDEX($C$2:$C$5193,MATCH(ROWS(O$2:O737),O$2:O$5193,0)),"")</f>
        <v/>
      </c>
    </row>
    <row r="738" spans="1:19" x14ac:dyDescent="0.25">
      <c r="A738" s="69">
        <v>2592</v>
      </c>
      <c r="B738" s="69" t="s">
        <v>2478</v>
      </c>
      <c r="C738" s="69" t="s">
        <v>2479</v>
      </c>
      <c r="D738" s="69" t="s">
        <v>2057</v>
      </c>
      <c r="E738" s="69" t="s">
        <v>22368</v>
      </c>
      <c r="F738" s="69" t="s">
        <v>2480</v>
      </c>
      <c r="G738" s="69" t="s">
        <v>2481</v>
      </c>
      <c r="H738" s="69">
        <v>-5.2019200000000003</v>
      </c>
      <c r="I738" s="69">
        <v>-37.3643</v>
      </c>
      <c r="J738" s="69">
        <v>76</v>
      </c>
      <c r="K738" s="69">
        <v>-3</v>
      </c>
      <c r="L738" s="69">
        <f>COUNTIFS(Aéroports!$C$2:$C$5193,Aéroports!$C738,Aéroports!$D$2:$D$5193,Aéroports!$D738)</f>
        <v>1</v>
      </c>
      <c r="M738" s="69" t="str">
        <f>IF(AND(Formulaire!$H$15=Aéroports!$E738,--ISNUMBER(IFERROR(SEARCH(Formulaire!$H$16,$C738,1),""))=1),MAX(M$1:M737)+1,"")</f>
        <v/>
      </c>
      <c r="N738" s="69" t="str">
        <f>IF(AND(Formulaire!$H$21=Aéroports!$E738,--ISNUMBER(IFERROR(SEARCH(Formulaire!$H$22,$C738,1),""))=1),MAX(N$1:N737)+1,"")</f>
        <v/>
      </c>
      <c r="O738" s="69" t="str">
        <f>IF(AND(Formulaire!$H$27=Aéroports!$E738,--ISNUMBER(IFERROR(SEARCH(Formulaire!$H$28,$C738,1),""))=1),MAX(O$1:O737)+1,"")</f>
        <v/>
      </c>
      <c r="Q738" s="91" t="str">
        <f>IFERROR(INDEX($C$2:$C$5193,MATCH(ROWS(M$2:M738),M$2:M$5193,0)),"")</f>
        <v/>
      </c>
      <c r="R738" s="70" t="str">
        <f>IFERROR(INDEX($C$2:$C$5193,MATCH(ROWS(N$2:N738),N$2:N$5193,0)),"")</f>
        <v/>
      </c>
      <c r="S738" s="92" t="str">
        <f>IFERROR(INDEX($C$2:$C$5193,MATCH(ROWS(O$2:O738),O$2:O$5193,0)),"")</f>
        <v/>
      </c>
    </row>
    <row r="739" spans="1:19" x14ac:dyDescent="0.25">
      <c r="A739" s="68">
        <v>2587</v>
      </c>
      <c r="B739" s="68" t="s">
        <v>2482</v>
      </c>
      <c r="C739" s="68" t="s">
        <v>2483</v>
      </c>
      <c r="D739" s="68" t="s">
        <v>2057</v>
      </c>
      <c r="E739" s="68" t="s">
        <v>22368</v>
      </c>
      <c r="F739" s="68" t="s">
        <v>2484</v>
      </c>
      <c r="G739" s="68" t="s">
        <v>2485</v>
      </c>
      <c r="H739" s="68">
        <v>-16.706900000000001</v>
      </c>
      <c r="I739" s="68">
        <v>-43.818899999999999</v>
      </c>
      <c r="J739" s="68">
        <v>2191</v>
      </c>
      <c r="K739" s="68">
        <v>-3</v>
      </c>
      <c r="L739" s="68">
        <f>COUNTIFS(Aéroports!$C$2:$C$5193,Aéroports!$C739,Aéroports!$D$2:$D$5193,Aéroports!$D739)</f>
        <v>1</v>
      </c>
      <c r="M739" s="68" t="str">
        <f>IF(AND(Formulaire!$H$15=Aéroports!$E739,--ISNUMBER(IFERROR(SEARCH(Formulaire!$H$16,$C739,1),""))=1),MAX(M$1:M738)+1,"")</f>
        <v/>
      </c>
      <c r="N739" s="68" t="str">
        <f>IF(AND(Formulaire!$H$21=Aéroports!$E739,--ISNUMBER(IFERROR(SEARCH(Formulaire!$H$22,$C739,1),""))=1),MAX(N$1:N738)+1,"")</f>
        <v/>
      </c>
      <c r="O739" s="68" t="str">
        <f>IF(AND(Formulaire!$H$27=Aéroports!$E739,--ISNUMBER(IFERROR(SEARCH(Formulaire!$H$28,$C739,1),""))=1),MAX(O$1:O738)+1,"")</f>
        <v/>
      </c>
      <c r="Q739" s="91" t="str">
        <f>IFERROR(INDEX($C$2:$C$5193,MATCH(ROWS(M$2:M739),M$2:M$5193,0)),"")</f>
        <v/>
      </c>
      <c r="R739" s="70" t="str">
        <f>IFERROR(INDEX($C$2:$C$5193,MATCH(ROWS(N$2:N739),N$2:N$5193,0)),"")</f>
        <v/>
      </c>
      <c r="S739" s="92" t="str">
        <f>IFERROR(INDEX($C$2:$C$5193,MATCH(ROWS(O$2:O739),O$2:O$5193,0)),"")</f>
        <v/>
      </c>
    </row>
    <row r="740" spans="1:19" x14ac:dyDescent="0.25">
      <c r="A740" s="69">
        <v>6062</v>
      </c>
      <c r="B740" s="69" t="s">
        <v>2486</v>
      </c>
      <c r="C740" s="69" t="s">
        <v>2487</v>
      </c>
      <c r="D740" s="69" t="s">
        <v>2057</v>
      </c>
      <c r="E740" s="69" t="s">
        <v>22368</v>
      </c>
      <c r="F740" s="69" t="s">
        <v>2488</v>
      </c>
      <c r="G740" s="69" t="s">
        <v>2489</v>
      </c>
      <c r="H740" s="69">
        <v>-18.0489</v>
      </c>
      <c r="I740" s="69">
        <v>-39.864199999999997</v>
      </c>
      <c r="J740" s="69">
        <v>276</v>
      </c>
      <c r="K740" s="69">
        <v>-3</v>
      </c>
      <c r="L740" s="69">
        <f>COUNTIFS(Aéroports!$C$2:$C$5193,Aéroports!$C740,Aéroports!$D$2:$D$5193,Aéroports!$D740)</f>
        <v>1</v>
      </c>
      <c r="M740" s="69" t="str">
        <f>IF(AND(Formulaire!$H$15=Aéroports!$E740,--ISNUMBER(IFERROR(SEARCH(Formulaire!$H$16,$C740,1),""))=1),MAX(M$1:M739)+1,"")</f>
        <v/>
      </c>
      <c r="N740" s="69" t="str">
        <f>IF(AND(Formulaire!$H$21=Aéroports!$E740,--ISNUMBER(IFERROR(SEARCH(Formulaire!$H$22,$C740,1),""))=1),MAX(N$1:N739)+1,"")</f>
        <v/>
      </c>
      <c r="O740" s="69" t="str">
        <f>IF(AND(Formulaire!$H$27=Aéroports!$E740,--ISNUMBER(IFERROR(SEARCH(Formulaire!$H$28,$C740,1),""))=1),MAX(O$1:O739)+1,"")</f>
        <v/>
      </c>
      <c r="Q740" s="91" t="str">
        <f>IFERROR(INDEX($C$2:$C$5193,MATCH(ROWS(M$2:M740),M$2:M$5193,0)),"")</f>
        <v/>
      </c>
      <c r="R740" s="70" t="str">
        <f>IFERROR(INDEX($C$2:$C$5193,MATCH(ROWS(N$2:N740),N$2:N$5193,0)),"")</f>
        <v/>
      </c>
      <c r="S740" s="92" t="str">
        <f>IFERROR(INDEX($C$2:$C$5193,MATCH(ROWS(O$2:O740),O$2:O$5193,0)),"")</f>
        <v/>
      </c>
    </row>
    <row r="741" spans="1:19" x14ac:dyDescent="0.25">
      <c r="A741" s="68">
        <v>2597</v>
      </c>
      <c r="B741" s="68" t="s">
        <v>2490</v>
      </c>
      <c r="C741" s="68" t="s">
        <v>2491</v>
      </c>
      <c r="D741" s="68" t="s">
        <v>2057</v>
      </c>
      <c r="E741" s="68" t="s">
        <v>22368</v>
      </c>
      <c r="F741" s="68" t="s">
        <v>2492</v>
      </c>
      <c r="G741" s="68" t="s">
        <v>2493</v>
      </c>
      <c r="H741" s="68">
        <v>-5.7680559999999996</v>
      </c>
      <c r="I741" s="68">
        <v>-35.376109999999997</v>
      </c>
      <c r="J741" s="68">
        <v>272</v>
      </c>
      <c r="K741" s="68">
        <v>-3</v>
      </c>
      <c r="L741" s="68">
        <f>COUNTIFS(Aéroports!$C$2:$C$5193,Aéroports!$C741,Aéroports!$D$2:$D$5193,Aéroports!$D741)</f>
        <v>1</v>
      </c>
      <c r="M741" s="68" t="str">
        <f>IF(AND(Formulaire!$H$15=Aéroports!$E741,--ISNUMBER(IFERROR(SEARCH(Formulaire!$H$16,$C741,1),""))=1),MAX(M$1:M740)+1,"")</f>
        <v/>
      </c>
      <c r="N741" s="68" t="str">
        <f>IF(AND(Formulaire!$H$21=Aéroports!$E741,--ISNUMBER(IFERROR(SEARCH(Formulaire!$H$22,$C741,1),""))=1),MAX(N$1:N740)+1,"")</f>
        <v/>
      </c>
      <c r="O741" s="68" t="str">
        <f>IF(AND(Formulaire!$H$27=Aéroports!$E741,--ISNUMBER(IFERROR(SEARCH(Formulaire!$H$28,$C741,1),""))=1),MAX(O$1:O740)+1,"")</f>
        <v/>
      </c>
      <c r="Q741" s="91" t="str">
        <f>IFERROR(INDEX($C$2:$C$5193,MATCH(ROWS(M$2:M741),M$2:M$5193,0)),"")</f>
        <v/>
      </c>
      <c r="R741" s="70" t="str">
        <f>IFERROR(INDEX($C$2:$C$5193,MATCH(ROWS(N$2:N741),N$2:N$5193,0)),"")</f>
        <v/>
      </c>
      <c r="S741" s="92" t="str">
        <f>IFERROR(INDEX($C$2:$C$5193,MATCH(ROWS(O$2:O741),O$2:O$5193,0)),"")</f>
        <v/>
      </c>
    </row>
    <row r="742" spans="1:19" x14ac:dyDescent="0.25">
      <c r="A742" s="69">
        <v>2595</v>
      </c>
      <c r="B742" s="69" t="s">
        <v>2494</v>
      </c>
      <c r="C742" s="69" t="s">
        <v>2495</v>
      </c>
      <c r="D742" s="69" t="s">
        <v>2057</v>
      </c>
      <c r="E742" s="69" t="s">
        <v>22368</v>
      </c>
      <c r="F742" s="69" t="s">
        <v>2496</v>
      </c>
      <c r="G742" s="69" t="s">
        <v>2497</v>
      </c>
      <c r="H742" s="69">
        <v>-26.88</v>
      </c>
      <c r="I742" s="69">
        <v>-48.651400000000002</v>
      </c>
      <c r="J742" s="69">
        <v>18</v>
      </c>
      <c r="K742" s="69">
        <v>-3</v>
      </c>
      <c r="L742" s="69">
        <f>COUNTIFS(Aéroports!$C$2:$C$5193,Aéroports!$C742,Aéroports!$D$2:$D$5193,Aéroports!$D742)</f>
        <v>1</v>
      </c>
      <c r="M742" s="69" t="str">
        <f>IF(AND(Formulaire!$H$15=Aéroports!$E742,--ISNUMBER(IFERROR(SEARCH(Formulaire!$H$16,$C742,1),""))=1),MAX(M$1:M741)+1,"")</f>
        <v/>
      </c>
      <c r="N742" s="69" t="str">
        <f>IF(AND(Formulaire!$H$21=Aéroports!$E742,--ISNUMBER(IFERROR(SEARCH(Formulaire!$H$22,$C742,1),""))=1),MAX(N$1:N741)+1,"")</f>
        <v/>
      </c>
      <c r="O742" s="69" t="str">
        <f>IF(AND(Formulaire!$H$27=Aéroports!$E742,--ISNUMBER(IFERROR(SEARCH(Formulaire!$H$28,$C742,1),""))=1),MAX(O$1:O741)+1,"")</f>
        <v/>
      </c>
      <c r="Q742" s="91" t="str">
        <f>IFERROR(INDEX($C$2:$C$5193,MATCH(ROWS(M$2:M742),M$2:M$5193,0)),"")</f>
        <v/>
      </c>
      <c r="R742" s="70" t="str">
        <f>IFERROR(INDEX($C$2:$C$5193,MATCH(ROWS(N$2:N742),N$2:N$5193,0)),"")</f>
        <v/>
      </c>
      <c r="S742" s="92" t="str">
        <f>IFERROR(INDEX($C$2:$C$5193,MATCH(ROWS(O$2:O742),O$2:O$5193,0)),"")</f>
        <v/>
      </c>
    </row>
    <row r="743" spans="1:19" x14ac:dyDescent="0.25">
      <c r="A743" s="68">
        <v>7675</v>
      </c>
      <c r="B743" s="68" t="s">
        <v>2498</v>
      </c>
      <c r="C743" s="68" t="s">
        <v>2499</v>
      </c>
      <c r="D743" s="68" t="s">
        <v>2057</v>
      </c>
      <c r="E743" s="68" t="s">
        <v>22368</v>
      </c>
      <c r="F743" s="68" t="s">
        <v>2500</v>
      </c>
      <c r="G743" s="68" t="s">
        <v>2501</v>
      </c>
      <c r="H743" s="68">
        <v>-22.7453</v>
      </c>
      <c r="I743" s="68">
        <v>-43.460299999999997</v>
      </c>
      <c r="J743" s="68">
        <v>164</v>
      </c>
      <c r="K743" s="68">
        <v>-3</v>
      </c>
      <c r="L743" s="68">
        <f>COUNTIFS(Aéroports!$C$2:$C$5193,Aéroports!$C743,Aéroports!$D$2:$D$5193,Aéroports!$D743)</f>
        <v>1</v>
      </c>
      <c r="M743" s="68" t="str">
        <f>IF(AND(Formulaire!$H$15=Aéroports!$E743,--ISNUMBER(IFERROR(SEARCH(Formulaire!$H$16,$C743,1),""))=1),MAX(M$1:M742)+1,"")</f>
        <v/>
      </c>
      <c r="N743" s="68" t="str">
        <f>IF(AND(Formulaire!$H$21=Aéroports!$E743,--ISNUMBER(IFERROR(SEARCH(Formulaire!$H$22,$C743,1),""))=1),MAX(N$1:N742)+1,"")</f>
        <v/>
      </c>
      <c r="O743" s="68" t="str">
        <f>IF(AND(Formulaire!$H$27=Aéroports!$E743,--ISNUMBER(IFERROR(SEARCH(Formulaire!$H$28,$C743,1),""))=1),MAX(O$1:O742)+1,"")</f>
        <v/>
      </c>
      <c r="Q743" s="91" t="str">
        <f>IFERROR(INDEX($C$2:$C$5193,MATCH(ROWS(M$2:M743),M$2:M$5193,0)),"")</f>
        <v/>
      </c>
      <c r="R743" s="70" t="str">
        <f>IFERROR(INDEX($C$2:$C$5193,MATCH(ROWS(N$2:N743),N$2:N$5193,0)),"")</f>
        <v/>
      </c>
      <c r="S743" s="92" t="str">
        <f>IFERROR(INDEX($C$2:$C$5193,MATCH(ROWS(O$2:O743),O$2:O$5193,0)),"")</f>
        <v/>
      </c>
    </row>
    <row r="744" spans="1:19" x14ac:dyDescent="0.25">
      <c r="A744" s="69">
        <v>7377</v>
      </c>
      <c r="B744" s="69" t="s">
        <v>2502</v>
      </c>
      <c r="C744" s="69" t="s">
        <v>2503</v>
      </c>
      <c r="D744" s="69" t="s">
        <v>2057</v>
      </c>
      <c r="E744" s="69" t="s">
        <v>22368</v>
      </c>
      <c r="F744" s="69" t="s">
        <v>2504</v>
      </c>
      <c r="G744" s="69" t="s">
        <v>2505</v>
      </c>
      <c r="H744" s="69">
        <v>-5.1180300000000001</v>
      </c>
      <c r="I744" s="69">
        <v>-60.364899999999999</v>
      </c>
      <c r="J744" s="69">
        <v>118</v>
      </c>
      <c r="K744" s="69">
        <v>-4</v>
      </c>
      <c r="L744" s="69">
        <f>COUNTIFS(Aéroports!$C$2:$C$5193,Aéroports!$C744,Aéroports!$D$2:$D$5193,Aéroports!$D744)</f>
        <v>1</v>
      </c>
      <c r="M744" s="69" t="str">
        <f>IF(AND(Formulaire!$H$15=Aéroports!$E744,--ISNUMBER(IFERROR(SEARCH(Formulaire!$H$16,$C744,1),""))=1),MAX(M$1:M743)+1,"")</f>
        <v/>
      </c>
      <c r="N744" s="69" t="str">
        <f>IF(AND(Formulaire!$H$21=Aéroports!$E744,--ISNUMBER(IFERROR(SEARCH(Formulaire!$H$22,$C744,1),""))=1),MAX(N$1:N743)+1,"")</f>
        <v/>
      </c>
      <c r="O744" s="69" t="str">
        <f>IF(AND(Formulaire!$H$27=Aéroports!$E744,--ISNUMBER(IFERROR(SEARCH(Formulaire!$H$28,$C744,1),""))=1),MAX(O$1:O743)+1,"")</f>
        <v/>
      </c>
      <c r="Q744" s="91" t="str">
        <f>IFERROR(INDEX($C$2:$C$5193,MATCH(ROWS(M$2:M744),M$2:M$5193,0)),"")</f>
        <v/>
      </c>
      <c r="R744" s="70" t="str">
        <f>IFERROR(INDEX($C$2:$C$5193,MATCH(ROWS(N$2:N744),N$2:N$5193,0)),"")</f>
        <v/>
      </c>
      <c r="S744" s="92" t="str">
        <f>IFERROR(INDEX($C$2:$C$5193,MATCH(ROWS(O$2:O744),O$2:O$5193,0)),"")</f>
        <v/>
      </c>
    </row>
    <row r="745" spans="1:19" x14ac:dyDescent="0.25">
      <c r="A745" s="68">
        <v>8259</v>
      </c>
      <c r="B745" s="68" t="s">
        <v>2506</v>
      </c>
      <c r="C745" s="68" t="s">
        <v>2507</v>
      </c>
      <c r="D745" s="68" t="s">
        <v>2057</v>
      </c>
      <c r="E745" s="68" t="s">
        <v>22368</v>
      </c>
      <c r="F745" s="68" t="s">
        <v>2508</v>
      </c>
      <c r="G745" s="68" t="s">
        <v>2509</v>
      </c>
      <c r="H745" s="68">
        <v>-1.71408</v>
      </c>
      <c r="I745" s="68">
        <v>-55.836199999999998</v>
      </c>
      <c r="J745" s="68">
        <v>262</v>
      </c>
      <c r="K745" s="68">
        <v>-3</v>
      </c>
      <c r="L745" s="68">
        <f>COUNTIFS(Aéroports!$C$2:$C$5193,Aéroports!$C745,Aéroports!$D$2:$D$5193,Aéroports!$D745)</f>
        <v>1</v>
      </c>
      <c r="M745" s="68" t="str">
        <f>IF(AND(Formulaire!$H$15=Aéroports!$E745,--ISNUMBER(IFERROR(SEARCH(Formulaire!$H$16,$C745,1),""))=1),MAX(M$1:M744)+1,"")</f>
        <v/>
      </c>
      <c r="N745" s="68" t="str">
        <f>IF(AND(Formulaire!$H$21=Aéroports!$E745,--ISNUMBER(IFERROR(SEARCH(Formulaire!$H$22,$C745,1),""))=1),MAX(N$1:N744)+1,"")</f>
        <v/>
      </c>
      <c r="O745" s="68" t="str">
        <f>IF(AND(Formulaire!$H$27=Aéroports!$E745,--ISNUMBER(IFERROR(SEARCH(Formulaire!$H$28,$C745,1),""))=1),MAX(O$1:O744)+1,"")</f>
        <v/>
      </c>
      <c r="Q745" s="91" t="str">
        <f>IFERROR(INDEX($C$2:$C$5193,MATCH(ROWS(M$2:M745),M$2:M$5193,0)),"")</f>
        <v/>
      </c>
      <c r="R745" s="70" t="str">
        <f>IFERROR(INDEX($C$2:$C$5193,MATCH(ROWS(N$2:N745),N$2:N$5193,0)),"")</f>
        <v/>
      </c>
      <c r="S745" s="92" t="str">
        <f>IFERROR(INDEX($C$2:$C$5193,MATCH(ROWS(O$2:O745),O$2:O$5193,0)),"")</f>
        <v/>
      </c>
    </row>
    <row r="746" spans="1:19" x14ac:dyDescent="0.25">
      <c r="A746" s="69">
        <v>8239</v>
      </c>
      <c r="B746" s="69" t="s">
        <v>2513</v>
      </c>
      <c r="C746" s="69" t="s">
        <v>2514</v>
      </c>
      <c r="D746" s="69" t="s">
        <v>2057</v>
      </c>
      <c r="E746" s="69" t="s">
        <v>22368</v>
      </c>
      <c r="F746" s="69" t="s">
        <v>2515</v>
      </c>
      <c r="G746" s="69" t="s">
        <v>2516</v>
      </c>
      <c r="H746" s="69">
        <v>-6.7630999999999997</v>
      </c>
      <c r="I746" s="69">
        <v>-51.049900000000001</v>
      </c>
      <c r="J746" s="69">
        <v>901</v>
      </c>
      <c r="K746" s="69">
        <v>-3</v>
      </c>
      <c r="L746" s="69">
        <f>COUNTIFS(Aéroports!$C$2:$C$5193,Aéroports!$C746,Aéroports!$D$2:$D$5193,Aéroports!$D746)</f>
        <v>1</v>
      </c>
      <c r="M746" s="69" t="str">
        <f>IF(AND(Formulaire!$H$15=Aéroports!$E746,--ISNUMBER(IFERROR(SEARCH(Formulaire!$H$16,$C746,1),""))=1),MAX(M$1:M745)+1,"")</f>
        <v/>
      </c>
      <c r="N746" s="69" t="str">
        <f>IF(AND(Formulaire!$H$21=Aéroports!$E746,--ISNUMBER(IFERROR(SEARCH(Formulaire!$H$22,$C746,1),""))=1),MAX(N$1:N745)+1,"")</f>
        <v/>
      </c>
      <c r="O746" s="69" t="str">
        <f>IF(AND(Formulaire!$H$27=Aéroports!$E746,--ISNUMBER(IFERROR(SEARCH(Formulaire!$H$28,$C746,1),""))=1),MAX(O$1:O745)+1,"")</f>
        <v/>
      </c>
      <c r="Q746" s="91" t="str">
        <f>IFERROR(INDEX($C$2:$C$5193,MATCH(ROWS(M$2:M746),M$2:M$5193,0)),"")</f>
        <v/>
      </c>
      <c r="R746" s="70" t="str">
        <f>IFERROR(INDEX($C$2:$C$5193,MATCH(ROWS(N$2:N746),N$2:N$5193,0)),"")</f>
        <v/>
      </c>
      <c r="S746" s="92" t="str">
        <f>IFERROR(INDEX($C$2:$C$5193,MATCH(ROWS(O$2:O746),O$2:O$5193,0)),"")</f>
        <v/>
      </c>
    </row>
    <row r="747" spans="1:19" x14ac:dyDescent="0.25">
      <c r="A747" s="68">
        <v>4214</v>
      </c>
      <c r="B747" s="68" t="s">
        <v>2517</v>
      </c>
      <c r="C747" s="68" t="s">
        <v>2518</v>
      </c>
      <c r="D747" s="68" t="s">
        <v>2057</v>
      </c>
      <c r="E747" s="68" t="s">
        <v>22368</v>
      </c>
      <c r="F747" s="68" t="s">
        <v>2519</v>
      </c>
      <c r="G747" s="68" t="s">
        <v>2520</v>
      </c>
      <c r="H747" s="68">
        <v>-10.291499999999999</v>
      </c>
      <c r="I747" s="68">
        <v>-48.356999999999999</v>
      </c>
      <c r="J747" s="68">
        <v>774</v>
      </c>
      <c r="K747" s="68">
        <v>-3</v>
      </c>
      <c r="L747" s="68">
        <f>COUNTIFS(Aéroports!$C$2:$C$5193,Aéroports!$C747,Aéroports!$D$2:$D$5193,Aéroports!$D747)</f>
        <v>1</v>
      </c>
      <c r="M747" s="68" t="str">
        <f>IF(AND(Formulaire!$H$15=Aéroports!$E747,--ISNUMBER(IFERROR(SEARCH(Formulaire!$H$16,$C747,1),""))=1),MAX(M$1:M746)+1,"")</f>
        <v/>
      </c>
      <c r="N747" s="68" t="str">
        <f>IF(AND(Formulaire!$H$21=Aéroports!$E747,--ISNUMBER(IFERROR(SEARCH(Formulaire!$H$22,$C747,1),""))=1),MAX(N$1:N746)+1,"")</f>
        <v/>
      </c>
      <c r="O747" s="68" t="str">
        <f>IF(AND(Formulaire!$H$27=Aéroports!$E747,--ISNUMBER(IFERROR(SEARCH(Formulaire!$H$28,$C747,1),""))=1),MAX(O$1:O746)+1,"")</f>
        <v/>
      </c>
      <c r="Q747" s="91" t="str">
        <f>IFERROR(INDEX($C$2:$C$5193,MATCH(ROWS(M$2:M747),M$2:M$5193,0)),"")</f>
        <v/>
      </c>
      <c r="R747" s="70" t="str">
        <f>IFERROR(INDEX($C$2:$C$5193,MATCH(ROWS(N$2:N747),N$2:N$5193,0)),"")</f>
        <v/>
      </c>
      <c r="S747" s="92" t="str">
        <f>IFERROR(INDEX($C$2:$C$5193,MATCH(ROWS(O$2:O747),O$2:O$5193,0)),"")</f>
        <v/>
      </c>
    </row>
    <row r="748" spans="1:19" x14ac:dyDescent="0.25">
      <c r="A748" s="69">
        <v>7532</v>
      </c>
      <c r="B748" s="69" t="s">
        <v>2521</v>
      </c>
      <c r="C748" s="69" t="s">
        <v>2522</v>
      </c>
      <c r="D748" s="69" t="s">
        <v>2057</v>
      </c>
      <c r="E748" s="69" t="s">
        <v>22368</v>
      </c>
      <c r="F748" s="69" t="s">
        <v>2523</v>
      </c>
      <c r="G748" s="69" t="s">
        <v>2524</v>
      </c>
      <c r="H748" s="69">
        <v>-6.115278</v>
      </c>
      <c r="I748" s="69">
        <v>-50.001390000000001</v>
      </c>
      <c r="J748" s="69">
        <v>2064</v>
      </c>
      <c r="K748" s="69">
        <v>-3</v>
      </c>
      <c r="L748" s="69">
        <f>COUNTIFS(Aéroports!$C$2:$C$5193,Aéroports!$C748,Aéroports!$D$2:$D$5193,Aéroports!$D748)</f>
        <v>1</v>
      </c>
      <c r="M748" s="69" t="str">
        <f>IF(AND(Formulaire!$H$15=Aéroports!$E748,--ISNUMBER(IFERROR(SEARCH(Formulaire!$H$16,$C748,1),""))=1),MAX(M$1:M747)+1,"")</f>
        <v/>
      </c>
      <c r="N748" s="69" t="str">
        <f>IF(AND(Formulaire!$H$21=Aéroports!$E748,--ISNUMBER(IFERROR(SEARCH(Formulaire!$H$22,$C748,1),""))=1),MAX(N$1:N747)+1,"")</f>
        <v/>
      </c>
      <c r="O748" s="69" t="str">
        <f>IF(AND(Formulaire!$H$27=Aéroports!$E748,--ISNUMBER(IFERROR(SEARCH(Formulaire!$H$28,$C748,1),""))=1),MAX(O$1:O747)+1,"")</f>
        <v/>
      </c>
      <c r="Q748" s="91" t="str">
        <f>IFERROR(INDEX($C$2:$C$5193,MATCH(ROWS(M$2:M748),M$2:M$5193,0)),"")</f>
        <v/>
      </c>
      <c r="R748" s="70" t="str">
        <f>IFERROR(INDEX($C$2:$C$5193,MATCH(ROWS(N$2:N748),N$2:N$5193,0)),"")</f>
        <v/>
      </c>
      <c r="S748" s="92" t="str">
        <f>IFERROR(INDEX($C$2:$C$5193,MATCH(ROWS(O$2:O748),O$2:O$5193,0)),"")</f>
        <v/>
      </c>
    </row>
    <row r="749" spans="1:19" x14ac:dyDescent="0.25">
      <c r="A749" s="68">
        <v>7372</v>
      </c>
      <c r="B749" s="68" t="s">
        <v>2525</v>
      </c>
      <c r="C749" s="68" t="s">
        <v>2526</v>
      </c>
      <c r="D749" s="68" t="s">
        <v>2057</v>
      </c>
      <c r="E749" s="68" t="s">
        <v>22368</v>
      </c>
      <c r="F749" s="68" t="s">
        <v>2527</v>
      </c>
      <c r="G749" s="68" t="s">
        <v>2528</v>
      </c>
      <c r="H749" s="68">
        <v>-2.6730200000000002</v>
      </c>
      <c r="I749" s="68">
        <v>-56.777200000000001</v>
      </c>
      <c r="J749" s="68">
        <v>87</v>
      </c>
      <c r="K749" s="68">
        <v>-4</v>
      </c>
      <c r="L749" s="68">
        <f>COUNTIFS(Aéroports!$C$2:$C$5193,Aéroports!$C749,Aéroports!$D$2:$D$5193,Aéroports!$D749)</f>
        <v>1</v>
      </c>
      <c r="M749" s="68" t="str">
        <f>IF(AND(Formulaire!$H$15=Aéroports!$E749,--ISNUMBER(IFERROR(SEARCH(Formulaire!$H$16,$C749,1),""))=1),MAX(M$1:M748)+1,"")</f>
        <v/>
      </c>
      <c r="N749" s="68" t="str">
        <f>IF(AND(Formulaire!$H$21=Aéroports!$E749,--ISNUMBER(IFERROR(SEARCH(Formulaire!$H$22,$C749,1),""))=1),MAX(N$1:N748)+1,"")</f>
        <v/>
      </c>
      <c r="O749" s="68" t="str">
        <f>IF(AND(Formulaire!$H$27=Aéroports!$E749,--ISNUMBER(IFERROR(SEARCH(Formulaire!$H$28,$C749,1),""))=1),MAX(O$1:O748)+1,"")</f>
        <v/>
      </c>
      <c r="Q749" s="91" t="str">
        <f>IFERROR(INDEX($C$2:$C$5193,MATCH(ROWS(M$2:M749),M$2:M$5193,0)),"")</f>
        <v/>
      </c>
      <c r="R749" s="70" t="str">
        <f>IFERROR(INDEX($C$2:$C$5193,MATCH(ROWS(N$2:N749),N$2:N$5193,0)),"")</f>
        <v/>
      </c>
      <c r="S749" s="92" t="str">
        <f>IFERROR(INDEX($C$2:$C$5193,MATCH(ROWS(O$2:O749),O$2:O$5193,0)),"")</f>
        <v/>
      </c>
    </row>
    <row r="750" spans="1:19" x14ac:dyDescent="0.25">
      <c r="A750" s="69">
        <v>2602</v>
      </c>
      <c r="B750" s="69" t="s">
        <v>2529</v>
      </c>
      <c r="C750" s="69" t="s">
        <v>2530</v>
      </c>
      <c r="D750" s="69" t="s">
        <v>2057</v>
      </c>
      <c r="E750" s="69" t="s">
        <v>22368</v>
      </c>
      <c r="F750" s="69" t="s">
        <v>2531</v>
      </c>
      <c r="G750" s="69" t="s">
        <v>2532</v>
      </c>
      <c r="H750" s="69">
        <v>-28.244</v>
      </c>
      <c r="I750" s="69">
        <v>-52.326599999999999</v>
      </c>
      <c r="J750" s="69">
        <v>2376</v>
      </c>
      <c r="K750" s="69">
        <v>-3</v>
      </c>
      <c r="L750" s="69">
        <f>COUNTIFS(Aéroports!$C$2:$C$5193,Aéroports!$C750,Aéroports!$D$2:$D$5193,Aéroports!$D750)</f>
        <v>1</v>
      </c>
      <c r="M750" s="69" t="str">
        <f>IF(AND(Formulaire!$H$15=Aéroports!$E750,--ISNUMBER(IFERROR(SEARCH(Formulaire!$H$16,$C750,1),""))=1),MAX(M$1:M749)+1,"")</f>
        <v/>
      </c>
      <c r="N750" s="69" t="str">
        <f>IF(AND(Formulaire!$H$21=Aéroports!$E750,--ISNUMBER(IFERROR(SEARCH(Formulaire!$H$22,$C750,1),""))=1),MAX(N$1:N749)+1,"")</f>
        <v/>
      </c>
      <c r="O750" s="69" t="str">
        <f>IF(AND(Formulaire!$H$27=Aéroports!$E750,--ISNUMBER(IFERROR(SEARCH(Formulaire!$H$28,$C750,1),""))=1),MAX(O$1:O749)+1,"")</f>
        <v/>
      </c>
      <c r="Q750" s="91" t="str">
        <f>IFERROR(INDEX($C$2:$C$5193,MATCH(ROWS(M$2:M750),M$2:M$5193,0)),"")</f>
        <v/>
      </c>
      <c r="R750" s="70" t="str">
        <f>IFERROR(INDEX($C$2:$C$5193,MATCH(ROWS(N$2:N750),N$2:N$5193,0)),"")</f>
        <v/>
      </c>
      <c r="S750" s="92" t="str">
        <f>IFERROR(INDEX($C$2:$C$5193,MATCH(ROWS(O$2:O750),O$2:O$5193,0)),"")</f>
        <v/>
      </c>
    </row>
    <row r="751" spans="1:19" x14ac:dyDescent="0.25">
      <c r="A751" s="68">
        <v>8237</v>
      </c>
      <c r="B751" s="68" t="s">
        <v>2533</v>
      </c>
      <c r="C751" s="68" t="s">
        <v>2534</v>
      </c>
      <c r="D751" s="68" t="s">
        <v>2057</v>
      </c>
      <c r="E751" s="68" t="s">
        <v>22368</v>
      </c>
      <c r="F751" s="68" t="s">
        <v>2535</v>
      </c>
      <c r="G751" s="68" t="s">
        <v>2536</v>
      </c>
      <c r="H751" s="68">
        <v>-18.672799999999999</v>
      </c>
      <c r="I751" s="68">
        <v>-46.491199999999999</v>
      </c>
      <c r="J751" s="68">
        <v>2793</v>
      </c>
      <c r="K751" s="68">
        <v>-3</v>
      </c>
      <c r="L751" s="68">
        <f>COUNTIFS(Aéroports!$C$2:$C$5193,Aéroports!$C751,Aéroports!$D$2:$D$5193,Aéroports!$D751)</f>
        <v>1</v>
      </c>
      <c r="M751" s="68" t="str">
        <f>IF(AND(Formulaire!$H$15=Aéroports!$E751,--ISNUMBER(IFERROR(SEARCH(Formulaire!$H$16,$C751,1),""))=1),MAX(M$1:M750)+1,"")</f>
        <v/>
      </c>
      <c r="N751" s="68" t="str">
        <f>IF(AND(Formulaire!$H$21=Aéroports!$E751,--ISNUMBER(IFERROR(SEARCH(Formulaire!$H$22,$C751,1),""))=1),MAX(N$1:N750)+1,"")</f>
        <v/>
      </c>
      <c r="O751" s="68" t="str">
        <f>IF(AND(Formulaire!$H$27=Aéroports!$E751,--ISNUMBER(IFERROR(SEARCH(Formulaire!$H$28,$C751,1),""))=1),MAX(O$1:O750)+1,"")</f>
        <v/>
      </c>
      <c r="Q751" s="91" t="str">
        <f>IFERROR(INDEX($C$2:$C$5193,MATCH(ROWS(M$2:M751),M$2:M$5193,0)),"")</f>
        <v/>
      </c>
      <c r="R751" s="70" t="str">
        <f>IFERROR(INDEX($C$2:$C$5193,MATCH(ROWS(N$2:N751),N$2:N$5193,0)),"")</f>
        <v/>
      </c>
      <c r="S751" s="92" t="str">
        <f>IFERROR(INDEX($C$2:$C$5193,MATCH(ROWS(O$2:O751),O$2:O$5193,0)),"")</f>
        <v/>
      </c>
    </row>
    <row r="752" spans="1:19" x14ac:dyDescent="0.25">
      <c r="A752" s="69">
        <v>2631</v>
      </c>
      <c r="B752" s="69" t="s">
        <v>2537</v>
      </c>
      <c r="C752" s="69" t="s">
        <v>2538</v>
      </c>
      <c r="D752" s="69" t="s">
        <v>2057</v>
      </c>
      <c r="E752" s="69" t="s">
        <v>22368</v>
      </c>
      <c r="F752" s="69" t="s">
        <v>2539</v>
      </c>
      <c r="G752" s="69" t="s">
        <v>2540</v>
      </c>
      <c r="H752" s="69">
        <v>-9.4008800000000008</v>
      </c>
      <c r="I752" s="69">
        <v>-38.250599999999999</v>
      </c>
      <c r="J752" s="69">
        <v>883</v>
      </c>
      <c r="K752" s="69">
        <v>-3</v>
      </c>
      <c r="L752" s="69">
        <f>COUNTIFS(Aéroports!$C$2:$C$5193,Aéroports!$C752,Aéroports!$D$2:$D$5193,Aéroports!$D752)</f>
        <v>1</v>
      </c>
      <c r="M752" s="69" t="str">
        <f>IF(AND(Formulaire!$H$15=Aéroports!$E752,--ISNUMBER(IFERROR(SEARCH(Formulaire!$H$16,$C752,1),""))=1),MAX(M$1:M751)+1,"")</f>
        <v/>
      </c>
      <c r="N752" s="69" t="str">
        <f>IF(AND(Formulaire!$H$21=Aéroports!$E752,--ISNUMBER(IFERROR(SEARCH(Formulaire!$H$22,$C752,1),""))=1),MAX(N$1:N751)+1,"")</f>
        <v/>
      </c>
      <c r="O752" s="69" t="str">
        <f>IF(AND(Formulaire!$H$27=Aéroports!$E752,--ISNUMBER(IFERROR(SEARCH(Formulaire!$H$28,$C752,1),""))=1),MAX(O$1:O751)+1,"")</f>
        <v/>
      </c>
      <c r="Q752" s="91" t="str">
        <f>IFERROR(INDEX($C$2:$C$5193,MATCH(ROWS(M$2:M752),M$2:M$5193,0)),"")</f>
        <v/>
      </c>
      <c r="R752" s="70" t="str">
        <f>IFERROR(INDEX($C$2:$C$5193,MATCH(ROWS(N$2:N752),N$2:N$5193,0)),"")</f>
        <v/>
      </c>
      <c r="S752" s="92" t="str">
        <f>IFERROR(INDEX($C$2:$C$5193,MATCH(ROWS(O$2:O752),O$2:O$5193,0)),"")</f>
        <v/>
      </c>
    </row>
    <row r="753" spans="1:19" x14ac:dyDescent="0.25">
      <c r="A753" s="68">
        <v>2603</v>
      </c>
      <c r="B753" s="68" t="s">
        <v>2541</v>
      </c>
      <c r="C753" s="68" t="s">
        <v>2542</v>
      </c>
      <c r="D753" s="68" t="s">
        <v>2057</v>
      </c>
      <c r="E753" s="68" t="s">
        <v>22368</v>
      </c>
      <c r="F753" s="68" t="s">
        <v>2543</v>
      </c>
      <c r="G753" s="68" t="s">
        <v>2544</v>
      </c>
      <c r="H753" s="68">
        <v>-31.718399999999999</v>
      </c>
      <c r="I753" s="68">
        <v>-52.3277</v>
      </c>
      <c r="J753" s="68">
        <v>59</v>
      </c>
      <c r="K753" s="68">
        <v>-3</v>
      </c>
      <c r="L753" s="68">
        <f>COUNTIFS(Aéroports!$C$2:$C$5193,Aéroports!$C753,Aéroports!$D$2:$D$5193,Aéroports!$D753)</f>
        <v>1</v>
      </c>
      <c r="M753" s="68" t="str">
        <f>IF(AND(Formulaire!$H$15=Aéroports!$E753,--ISNUMBER(IFERROR(SEARCH(Formulaire!$H$16,$C753,1),""))=1),MAX(M$1:M752)+1,"")</f>
        <v/>
      </c>
      <c r="N753" s="68" t="str">
        <f>IF(AND(Formulaire!$H$21=Aéroports!$E753,--ISNUMBER(IFERROR(SEARCH(Formulaire!$H$22,$C753,1),""))=1),MAX(N$1:N752)+1,"")</f>
        <v/>
      </c>
      <c r="O753" s="68" t="str">
        <f>IF(AND(Formulaire!$H$27=Aéroports!$E753,--ISNUMBER(IFERROR(SEARCH(Formulaire!$H$28,$C753,1),""))=1),MAX(O$1:O752)+1,"")</f>
        <v/>
      </c>
      <c r="Q753" s="91" t="str">
        <f>IFERROR(INDEX($C$2:$C$5193,MATCH(ROWS(M$2:M753),M$2:M$5193,0)),"")</f>
        <v/>
      </c>
      <c r="R753" s="70" t="str">
        <f>IFERROR(INDEX($C$2:$C$5193,MATCH(ROWS(N$2:N753),N$2:N$5193,0)),"")</f>
        <v/>
      </c>
      <c r="S753" s="92" t="str">
        <f>IFERROR(INDEX($C$2:$C$5193,MATCH(ROWS(O$2:O753),O$2:O$5193,0)),"")</f>
        <v/>
      </c>
    </row>
    <row r="754" spans="1:19" x14ac:dyDescent="0.25">
      <c r="A754" s="69">
        <v>2604</v>
      </c>
      <c r="B754" s="69" t="s">
        <v>2545</v>
      </c>
      <c r="C754" s="69" t="s">
        <v>2546</v>
      </c>
      <c r="D754" s="69" t="s">
        <v>2057</v>
      </c>
      <c r="E754" s="69" t="s">
        <v>22368</v>
      </c>
      <c r="F754" s="69" t="s">
        <v>2547</v>
      </c>
      <c r="G754" s="69" t="s">
        <v>2548</v>
      </c>
      <c r="H754" s="69">
        <v>-9.3624100000000006</v>
      </c>
      <c r="I754" s="69">
        <v>-40.569099999999999</v>
      </c>
      <c r="J754" s="69">
        <v>1263</v>
      </c>
      <c r="K754" s="69">
        <v>-3</v>
      </c>
      <c r="L754" s="69">
        <f>COUNTIFS(Aéroports!$C$2:$C$5193,Aéroports!$C754,Aéroports!$D$2:$D$5193,Aéroports!$D754)</f>
        <v>1</v>
      </c>
      <c r="M754" s="69" t="str">
        <f>IF(AND(Formulaire!$H$15=Aéroports!$E754,--ISNUMBER(IFERROR(SEARCH(Formulaire!$H$16,$C754,1),""))=1),MAX(M$1:M753)+1,"")</f>
        <v/>
      </c>
      <c r="N754" s="69" t="str">
        <f>IF(AND(Formulaire!$H$21=Aéroports!$E754,--ISNUMBER(IFERROR(SEARCH(Formulaire!$H$22,$C754,1),""))=1),MAX(N$1:N753)+1,"")</f>
        <v/>
      </c>
      <c r="O754" s="69" t="str">
        <f>IF(AND(Formulaire!$H$27=Aéroports!$E754,--ISNUMBER(IFERROR(SEARCH(Formulaire!$H$28,$C754,1),""))=1),MAX(O$1:O753)+1,"")</f>
        <v/>
      </c>
      <c r="Q754" s="91" t="str">
        <f>IFERROR(INDEX($C$2:$C$5193,MATCH(ROWS(M$2:M754),M$2:M$5193,0)),"")</f>
        <v/>
      </c>
      <c r="R754" s="70" t="str">
        <f>IFERROR(INDEX($C$2:$C$5193,MATCH(ROWS(N$2:N754),N$2:N$5193,0)),"")</f>
        <v/>
      </c>
      <c r="S754" s="92" t="str">
        <f>IFERROR(INDEX($C$2:$C$5193,MATCH(ROWS(O$2:O754),O$2:O$5193,0)),"")</f>
        <v/>
      </c>
    </row>
    <row r="755" spans="1:19" x14ac:dyDescent="0.25">
      <c r="A755" s="68">
        <v>11212</v>
      </c>
      <c r="B755" s="68" t="s">
        <v>2549</v>
      </c>
      <c r="C755" s="68" t="s">
        <v>2550</v>
      </c>
      <c r="D755" s="68" t="s">
        <v>2057</v>
      </c>
      <c r="E755" s="68" t="s">
        <v>22368</v>
      </c>
      <c r="F755" s="68" t="s">
        <v>2551</v>
      </c>
      <c r="G755" s="68" t="s">
        <v>2552</v>
      </c>
      <c r="H755" s="68">
        <v>-7.0620599999999998</v>
      </c>
      <c r="I755" s="68">
        <v>-41.523699999999998</v>
      </c>
      <c r="J755" s="68">
        <v>1050</v>
      </c>
      <c r="K755" s="68">
        <v>-3</v>
      </c>
      <c r="L755" s="68">
        <f>COUNTIFS(Aéroports!$C$2:$C$5193,Aéroports!$C755,Aéroports!$D$2:$D$5193,Aéroports!$D755)</f>
        <v>1</v>
      </c>
      <c r="M755" s="68" t="str">
        <f>IF(AND(Formulaire!$H$15=Aéroports!$E755,--ISNUMBER(IFERROR(SEARCH(Formulaire!$H$16,$C755,1),""))=1),MAX(M$1:M754)+1,"")</f>
        <v/>
      </c>
      <c r="N755" s="68" t="str">
        <f>IF(AND(Formulaire!$H$21=Aéroports!$E755,--ISNUMBER(IFERROR(SEARCH(Formulaire!$H$22,$C755,1),""))=1),MAX(N$1:N754)+1,"")</f>
        <v/>
      </c>
      <c r="O755" s="68" t="str">
        <f>IF(AND(Formulaire!$H$27=Aéroports!$E755,--ISNUMBER(IFERROR(SEARCH(Formulaire!$H$28,$C755,1),""))=1),MAX(O$1:O754)+1,"")</f>
        <v/>
      </c>
      <c r="Q755" s="91" t="str">
        <f>IFERROR(INDEX($C$2:$C$5193,MATCH(ROWS(M$2:M755),M$2:M$5193,0)),"")</f>
        <v/>
      </c>
      <c r="R755" s="70" t="str">
        <f>IFERROR(INDEX($C$2:$C$5193,MATCH(ROWS(N$2:N755),N$2:N$5193,0)),"")</f>
        <v/>
      </c>
      <c r="S755" s="92" t="str">
        <f>IFERROR(INDEX($C$2:$C$5193,MATCH(ROWS(O$2:O755),O$2:O$5193,0)),"")</f>
        <v/>
      </c>
    </row>
    <row r="756" spans="1:19" x14ac:dyDescent="0.25">
      <c r="A756" s="69">
        <v>2640</v>
      </c>
      <c r="B756" s="69" t="s">
        <v>2553</v>
      </c>
      <c r="C756" s="69" t="s">
        <v>2554</v>
      </c>
      <c r="D756" s="69" t="s">
        <v>2057</v>
      </c>
      <c r="E756" s="69" t="s">
        <v>22368</v>
      </c>
      <c r="F756" s="69" t="s">
        <v>2555</v>
      </c>
      <c r="G756" s="69" t="s">
        <v>2556</v>
      </c>
      <c r="H756" s="69">
        <v>-21.9846</v>
      </c>
      <c r="I756" s="69">
        <v>-47.334800000000001</v>
      </c>
      <c r="J756" s="69">
        <v>1968</v>
      </c>
      <c r="K756" s="69">
        <v>-3</v>
      </c>
      <c r="L756" s="69">
        <f>COUNTIFS(Aéroports!$C$2:$C$5193,Aéroports!$C756,Aéroports!$D$2:$D$5193,Aéroports!$D756)</f>
        <v>1</v>
      </c>
      <c r="M756" s="69" t="str">
        <f>IF(AND(Formulaire!$H$15=Aéroports!$E756,--ISNUMBER(IFERROR(SEARCH(Formulaire!$H$16,$C756,1),""))=1),MAX(M$1:M755)+1,"")</f>
        <v/>
      </c>
      <c r="N756" s="69" t="str">
        <f>IF(AND(Formulaire!$H$21=Aéroports!$E756,--ISNUMBER(IFERROR(SEARCH(Formulaire!$H$22,$C756,1),""))=1),MAX(N$1:N755)+1,"")</f>
        <v/>
      </c>
      <c r="O756" s="69" t="str">
        <f>IF(AND(Formulaire!$H$27=Aéroports!$E756,--ISNUMBER(IFERROR(SEARCH(Formulaire!$H$28,$C756,1),""))=1),MAX(O$1:O755)+1,"")</f>
        <v/>
      </c>
      <c r="Q756" s="91" t="str">
        <f>IFERROR(INDEX($C$2:$C$5193,MATCH(ROWS(M$2:M756),M$2:M$5193,0)),"")</f>
        <v/>
      </c>
      <c r="R756" s="70" t="str">
        <f>IFERROR(INDEX($C$2:$C$5193,MATCH(ROWS(N$2:N756),N$2:N$5193,0)),"")</f>
        <v/>
      </c>
      <c r="S756" s="92" t="str">
        <f>IFERROR(INDEX($C$2:$C$5193,MATCH(ROWS(O$2:O756),O$2:O$5193,0)),"")</f>
        <v/>
      </c>
    </row>
    <row r="757" spans="1:19" x14ac:dyDescent="0.25">
      <c r="A757" s="68">
        <v>2601</v>
      </c>
      <c r="B757" s="68" t="s">
        <v>2557</v>
      </c>
      <c r="C757" s="68" t="s">
        <v>2558</v>
      </c>
      <c r="D757" s="68" t="s">
        <v>2057</v>
      </c>
      <c r="E757" s="68" t="s">
        <v>22368</v>
      </c>
      <c r="F757" s="68" t="s">
        <v>2559</v>
      </c>
      <c r="G757" s="68" t="s">
        <v>2560</v>
      </c>
      <c r="H757" s="68">
        <v>-21.843</v>
      </c>
      <c r="I757" s="68">
        <v>-46.567900000000002</v>
      </c>
      <c r="J757" s="68">
        <v>4135</v>
      </c>
      <c r="K757" s="68">
        <v>-3</v>
      </c>
      <c r="L757" s="68">
        <f>COUNTIFS(Aéroports!$C$2:$C$5193,Aéroports!$C757,Aéroports!$D$2:$D$5193,Aéroports!$D757)</f>
        <v>1</v>
      </c>
      <c r="M757" s="68" t="str">
        <f>IF(AND(Formulaire!$H$15=Aéroports!$E757,--ISNUMBER(IFERROR(SEARCH(Formulaire!$H$16,$C757,1),""))=1),MAX(M$1:M756)+1,"")</f>
        <v/>
      </c>
      <c r="N757" s="68" t="str">
        <f>IF(AND(Formulaire!$H$21=Aéroports!$E757,--ISNUMBER(IFERROR(SEARCH(Formulaire!$H$22,$C757,1),""))=1),MAX(N$1:N756)+1,"")</f>
        <v/>
      </c>
      <c r="O757" s="68" t="str">
        <f>IF(AND(Formulaire!$H$27=Aéroports!$E757,--ISNUMBER(IFERROR(SEARCH(Formulaire!$H$28,$C757,1),""))=1),MAX(O$1:O756)+1,"")</f>
        <v/>
      </c>
      <c r="Q757" s="91" t="str">
        <f>IFERROR(INDEX($C$2:$C$5193,MATCH(ROWS(M$2:M757),M$2:M$5193,0)),"")</f>
        <v/>
      </c>
      <c r="R757" s="70" t="str">
        <f>IFERROR(INDEX($C$2:$C$5193,MATCH(ROWS(N$2:N757),N$2:N$5193,0)),"")</f>
        <v/>
      </c>
      <c r="S757" s="92" t="str">
        <f>IFERROR(INDEX($C$2:$C$5193,MATCH(ROWS(O$2:O757),O$2:O$5193,0)),"")</f>
        <v/>
      </c>
    </row>
    <row r="758" spans="1:19" x14ac:dyDescent="0.25">
      <c r="A758" s="69">
        <v>2606</v>
      </c>
      <c r="B758" s="69" t="s">
        <v>2561</v>
      </c>
      <c r="C758" s="69" t="s">
        <v>2562</v>
      </c>
      <c r="D758" s="69" t="s">
        <v>2057</v>
      </c>
      <c r="E758" s="69" t="s">
        <v>22368</v>
      </c>
      <c r="F758" s="69" t="s">
        <v>2563</v>
      </c>
      <c r="G758" s="69" t="s">
        <v>2564</v>
      </c>
      <c r="H758" s="69">
        <v>-22.549600000000002</v>
      </c>
      <c r="I758" s="69">
        <v>-55.702599999999997</v>
      </c>
      <c r="J758" s="69">
        <v>2156</v>
      </c>
      <c r="K758" s="69">
        <v>-4</v>
      </c>
      <c r="L758" s="69">
        <f>COUNTIFS(Aéroports!$C$2:$C$5193,Aéroports!$C758,Aéroports!$D$2:$D$5193,Aéroports!$D758)</f>
        <v>1</v>
      </c>
      <c r="M758" s="69" t="str">
        <f>IF(AND(Formulaire!$H$15=Aéroports!$E758,--ISNUMBER(IFERROR(SEARCH(Formulaire!$H$16,$C758,1),""))=1),MAX(M$1:M757)+1,"")</f>
        <v/>
      </c>
      <c r="N758" s="69" t="str">
        <f>IF(AND(Formulaire!$H$21=Aéroports!$E758,--ISNUMBER(IFERROR(SEARCH(Formulaire!$H$22,$C758,1),""))=1),MAX(N$1:N757)+1,"")</f>
        <v/>
      </c>
      <c r="O758" s="69" t="str">
        <f>IF(AND(Formulaire!$H$27=Aéroports!$E758,--ISNUMBER(IFERROR(SEARCH(Formulaire!$H$28,$C758,1),""))=1),MAX(O$1:O757)+1,"")</f>
        <v/>
      </c>
      <c r="Q758" s="91" t="str">
        <f>IFERROR(INDEX($C$2:$C$5193,MATCH(ROWS(M$2:M758),M$2:M$5193,0)),"")</f>
        <v/>
      </c>
      <c r="R758" s="70" t="str">
        <f>IFERROR(INDEX($C$2:$C$5193,MATCH(ROWS(N$2:N758),N$2:N$5193,0)),"")</f>
        <v/>
      </c>
      <c r="S758" s="92" t="str">
        <f>IFERROR(INDEX($C$2:$C$5193,MATCH(ROWS(O$2:O758),O$2:O$5193,0)),"")</f>
        <v/>
      </c>
    </row>
    <row r="759" spans="1:19" x14ac:dyDescent="0.25">
      <c r="A759" s="68">
        <v>2599</v>
      </c>
      <c r="B759" s="68" t="s">
        <v>2565</v>
      </c>
      <c r="C759" s="68" t="s">
        <v>2566</v>
      </c>
      <c r="D759" s="68" t="s">
        <v>2057</v>
      </c>
      <c r="E759" s="68" t="s">
        <v>22368</v>
      </c>
      <c r="F759" s="68" t="s">
        <v>2567</v>
      </c>
      <c r="G759" s="68" t="s">
        <v>2568</v>
      </c>
      <c r="H759" s="68">
        <v>-29.994399999999999</v>
      </c>
      <c r="I759" s="68">
        <v>-51.171399999999998</v>
      </c>
      <c r="J759" s="68">
        <v>11</v>
      </c>
      <c r="K759" s="68">
        <v>-3</v>
      </c>
      <c r="L759" s="68">
        <f>COUNTIFS(Aéroports!$C$2:$C$5193,Aéroports!$C759,Aéroports!$D$2:$D$5193,Aéroports!$D759)</f>
        <v>1</v>
      </c>
      <c r="M759" s="68" t="str">
        <f>IF(AND(Formulaire!$H$15=Aéroports!$E759,--ISNUMBER(IFERROR(SEARCH(Formulaire!$H$16,$C759,1),""))=1),MAX(M$1:M758)+1,"")</f>
        <v/>
      </c>
      <c r="N759" s="68" t="str">
        <f>IF(AND(Formulaire!$H$21=Aéroports!$E759,--ISNUMBER(IFERROR(SEARCH(Formulaire!$H$22,$C759,1),""))=1),MAX(N$1:N758)+1,"")</f>
        <v/>
      </c>
      <c r="O759" s="68" t="str">
        <f>IF(AND(Formulaire!$H$27=Aéroports!$E759,--ISNUMBER(IFERROR(SEARCH(Formulaire!$H$28,$C759,1),""))=1),MAX(O$1:O758)+1,"")</f>
        <v/>
      </c>
      <c r="Q759" s="91" t="str">
        <f>IFERROR(INDEX($C$2:$C$5193,MATCH(ROWS(M$2:M759),M$2:M$5193,0)),"")</f>
        <v/>
      </c>
      <c r="R759" s="70" t="str">
        <f>IFERROR(INDEX($C$2:$C$5193,MATCH(ROWS(N$2:N759),N$2:N$5193,0)),"")</f>
        <v/>
      </c>
      <c r="S759" s="92" t="str">
        <f>IFERROR(INDEX($C$2:$C$5193,MATCH(ROWS(O$2:O759),O$2:O$5193,0)),"")</f>
        <v/>
      </c>
    </row>
    <row r="760" spans="1:19" x14ac:dyDescent="0.25">
      <c r="A760" s="69">
        <v>2605</v>
      </c>
      <c r="B760" s="69" t="s">
        <v>2569</v>
      </c>
      <c r="C760" s="69" t="s">
        <v>2570</v>
      </c>
      <c r="D760" s="69" t="s">
        <v>2057</v>
      </c>
      <c r="E760" s="69" t="s">
        <v>22368</v>
      </c>
      <c r="F760" s="69" t="s">
        <v>2571</v>
      </c>
      <c r="G760" s="69" t="s">
        <v>2572</v>
      </c>
      <c r="H760" s="69">
        <v>-10.7194</v>
      </c>
      <c r="I760" s="69">
        <v>-48.399700000000003</v>
      </c>
      <c r="J760" s="69">
        <v>870</v>
      </c>
      <c r="K760" s="69">
        <v>-3</v>
      </c>
      <c r="L760" s="69">
        <f>COUNTIFS(Aéroports!$C$2:$C$5193,Aéroports!$C760,Aéroports!$D$2:$D$5193,Aéroports!$D760)</f>
        <v>1</v>
      </c>
      <c r="M760" s="69" t="str">
        <f>IF(AND(Formulaire!$H$15=Aéroports!$E760,--ISNUMBER(IFERROR(SEARCH(Formulaire!$H$16,$C760,1),""))=1),MAX(M$1:M759)+1,"")</f>
        <v/>
      </c>
      <c r="N760" s="69" t="str">
        <f>IF(AND(Formulaire!$H$21=Aéroports!$E760,--ISNUMBER(IFERROR(SEARCH(Formulaire!$H$22,$C760,1),""))=1),MAX(N$1:N759)+1,"")</f>
        <v/>
      </c>
      <c r="O760" s="69" t="str">
        <f>IF(AND(Formulaire!$H$27=Aéroports!$E760,--ISNUMBER(IFERROR(SEARCH(Formulaire!$H$28,$C760,1),""))=1),MAX(O$1:O759)+1,"")</f>
        <v/>
      </c>
      <c r="Q760" s="91" t="str">
        <f>IFERROR(INDEX($C$2:$C$5193,MATCH(ROWS(M$2:M760),M$2:M$5193,0)),"")</f>
        <v/>
      </c>
      <c r="R760" s="70" t="str">
        <f>IFERROR(INDEX($C$2:$C$5193,MATCH(ROWS(N$2:N760),N$2:N$5193,0)),"")</f>
        <v/>
      </c>
      <c r="S760" s="92" t="str">
        <f>IFERROR(INDEX($C$2:$C$5193,MATCH(ROWS(O$2:O760),O$2:O$5193,0)),"")</f>
        <v/>
      </c>
    </row>
    <row r="761" spans="1:19" x14ac:dyDescent="0.25">
      <c r="A761" s="68">
        <v>4209</v>
      </c>
      <c r="B761" s="68" t="s">
        <v>2573</v>
      </c>
      <c r="C761" s="68" t="s">
        <v>2574</v>
      </c>
      <c r="D761" s="68" t="s">
        <v>2057</v>
      </c>
      <c r="E761" s="68" t="s">
        <v>22368</v>
      </c>
      <c r="F761" s="68" t="s">
        <v>2575</v>
      </c>
      <c r="G761" s="68" t="s">
        <v>2576</v>
      </c>
      <c r="H761" s="68">
        <v>-16.438600000000001</v>
      </c>
      <c r="I761" s="68">
        <v>-39.0809</v>
      </c>
      <c r="J761" s="68">
        <v>168</v>
      </c>
      <c r="K761" s="68">
        <v>-3</v>
      </c>
      <c r="L761" s="68">
        <f>COUNTIFS(Aéroports!$C$2:$C$5193,Aéroports!$C761,Aéroports!$D$2:$D$5193,Aéroports!$D761)</f>
        <v>1</v>
      </c>
      <c r="M761" s="68" t="str">
        <f>IF(AND(Formulaire!$H$15=Aéroports!$E761,--ISNUMBER(IFERROR(SEARCH(Formulaire!$H$16,$C761,1),""))=1),MAX(M$1:M760)+1,"")</f>
        <v/>
      </c>
      <c r="N761" s="68" t="str">
        <f>IF(AND(Formulaire!$H$21=Aéroports!$E761,--ISNUMBER(IFERROR(SEARCH(Formulaire!$H$22,$C761,1),""))=1),MAX(N$1:N760)+1,"")</f>
        <v/>
      </c>
      <c r="O761" s="68" t="str">
        <f>IF(AND(Formulaire!$H$27=Aéroports!$E761,--ISNUMBER(IFERROR(SEARCH(Formulaire!$H$28,$C761,1),""))=1),MAX(O$1:O760)+1,"")</f>
        <v/>
      </c>
      <c r="Q761" s="91" t="str">
        <f>IFERROR(INDEX($C$2:$C$5193,MATCH(ROWS(M$2:M761),M$2:M$5193,0)),"")</f>
        <v/>
      </c>
      <c r="R761" s="70" t="str">
        <f>IFERROR(INDEX($C$2:$C$5193,MATCH(ROWS(N$2:N761),N$2:N$5193,0)),"")</f>
        <v/>
      </c>
      <c r="S761" s="92" t="str">
        <f>IFERROR(INDEX($C$2:$C$5193,MATCH(ROWS(O$2:O761),O$2:O$5193,0)),"")</f>
        <v/>
      </c>
    </row>
    <row r="762" spans="1:19" x14ac:dyDescent="0.25">
      <c r="A762" s="69">
        <v>2607</v>
      </c>
      <c r="B762" s="69" t="s">
        <v>2577</v>
      </c>
      <c r="C762" s="69" t="s">
        <v>2578</v>
      </c>
      <c r="D762" s="69" t="s">
        <v>2057</v>
      </c>
      <c r="E762" s="69" t="s">
        <v>22368</v>
      </c>
      <c r="F762" s="69" t="s">
        <v>2579</v>
      </c>
      <c r="G762" s="69" t="s">
        <v>2580</v>
      </c>
      <c r="H762" s="69">
        <v>-8.7092899999999993</v>
      </c>
      <c r="I762" s="69">
        <v>-63.902299999999997</v>
      </c>
      <c r="J762" s="69">
        <v>290</v>
      </c>
      <c r="K762" s="69">
        <v>-4</v>
      </c>
      <c r="L762" s="69">
        <f>COUNTIFS(Aéroports!$C$2:$C$5193,Aéroports!$C762,Aéroports!$D$2:$D$5193,Aéroports!$D762)</f>
        <v>1</v>
      </c>
      <c r="M762" s="69" t="str">
        <f>IF(AND(Formulaire!$H$15=Aéroports!$E762,--ISNUMBER(IFERROR(SEARCH(Formulaire!$H$16,$C762,1),""))=1),MAX(M$1:M761)+1,"")</f>
        <v/>
      </c>
      <c r="N762" s="69" t="str">
        <f>IF(AND(Formulaire!$H$21=Aéroports!$E762,--ISNUMBER(IFERROR(SEARCH(Formulaire!$H$22,$C762,1),""))=1),MAX(N$1:N761)+1,"")</f>
        <v/>
      </c>
      <c r="O762" s="69" t="str">
        <f>IF(AND(Formulaire!$H$27=Aéroports!$E762,--ISNUMBER(IFERROR(SEARCH(Formulaire!$H$28,$C762,1),""))=1),MAX(O$1:O761)+1,"")</f>
        <v/>
      </c>
      <c r="Q762" s="91" t="str">
        <f>IFERROR(INDEX($C$2:$C$5193,MATCH(ROWS(M$2:M762),M$2:M$5193,0)),"")</f>
        <v/>
      </c>
      <c r="R762" s="70" t="str">
        <f>IFERROR(INDEX($C$2:$C$5193,MATCH(ROWS(N$2:N762),N$2:N$5193,0)),"")</f>
        <v/>
      </c>
      <c r="S762" s="92" t="str">
        <f>IFERROR(INDEX($C$2:$C$5193,MATCH(ROWS(O$2:O762),O$2:O$5193,0)),"")</f>
        <v/>
      </c>
    </row>
    <row r="763" spans="1:19" x14ac:dyDescent="0.25">
      <c r="A763" s="68">
        <v>10154</v>
      </c>
      <c r="B763" s="68" t="s">
        <v>2581</v>
      </c>
      <c r="C763" s="68" t="s">
        <v>2582</v>
      </c>
      <c r="D763" s="68" t="s">
        <v>2057</v>
      </c>
      <c r="E763" s="68" t="s">
        <v>22368</v>
      </c>
      <c r="F763" s="68" t="s">
        <v>2583</v>
      </c>
      <c r="G763" s="68" t="s">
        <v>2584</v>
      </c>
      <c r="H763" s="68">
        <v>-22.289200000000001</v>
      </c>
      <c r="I763" s="68">
        <v>-45.9191</v>
      </c>
      <c r="J763" s="68">
        <v>2904</v>
      </c>
      <c r="K763" s="68">
        <v>-3</v>
      </c>
      <c r="L763" s="68">
        <f>COUNTIFS(Aéroports!$C$2:$C$5193,Aéroports!$C763,Aéroports!$D$2:$D$5193,Aéroports!$D763)</f>
        <v>1</v>
      </c>
      <c r="M763" s="68" t="str">
        <f>IF(AND(Formulaire!$H$15=Aéroports!$E763,--ISNUMBER(IFERROR(SEARCH(Formulaire!$H$16,$C763,1),""))=1),MAX(M$1:M762)+1,"")</f>
        <v/>
      </c>
      <c r="N763" s="68" t="str">
        <f>IF(AND(Formulaire!$H$21=Aéroports!$E763,--ISNUMBER(IFERROR(SEARCH(Formulaire!$H$22,$C763,1),""))=1),MAX(N$1:N762)+1,"")</f>
        <v/>
      </c>
      <c r="O763" s="68" t="str">
        <f>IF(AND(Formulaire!$H$27=Aéroports!$E763,--ISNUMBER(IFERROR(SEARCH(Formulaire!$H$28,$C763,1),""))=1),MAX(O$1:O762)+1,"")</f>
        <v/>
      </c>
      <c r="Q763" s="91" t="str">
        <f>IFERROR(INDEX($C$2:$C$5193,MATCH(ROWS(M$2:M763),M$2:M$5193,0)),"")</f>
        <v/>
      </c>
      <c r="R763" s="70" t="str">
        <f>IFERROR(INDEX($C$2:$C$5193,MATCH(ROWS(N$2:N763),N$2:N$5193,0)),"")</f>
        <v/>
      </c>
      <c r="S763" s="92" t="str">
        <f>IFERROR(INDEX($C$2:$C$5193,MATCH(ROWS(O$2:O763),O$2:O$5193,0)),"")</f>
        <v/>
      </c>
    </row>
    <row r="764" spans="1:19" x14ac:dyDescent="0.25">
      <c r="A764" s="69">
        <v>2550</v>
      </c>
      <c r="B764" s="69" t="s">
        <v>2585</v>
      </c>
      <c r="C764" s="69" t="s">
        <v>2586</v>
      </c>
      <c r="D764" s="69" t="s">
        <v>2057</v>
      </c>
      <c r="E764" s="69" t="s">
        <v>22368</v>
      </c>
      <c r="F764" s="69" t="s">
        <v>2587</v>
      </c>
      <c r="G764" s="69" t="s">
        <v>2588</v>
      </c>
      <c r="H764" s="69">
        <v>-22.1751</v>
      </c>
      <c r="I764" s="69">
        <v>-51.424599999999998</v>
      </c>
      <c r="J764" s="69">
        <v>1477</v>
      </c>
      <c r="K764" s="69">
        <v>-3</v>
      </c>
      <c r="L764" s="69">
        <f>COUNTIFS(Aéroports!$C$2:$C$5193,Aéroports!$C764,Aéroports!$D$2:$D$5193,Aéroports!$D764)</f>
        <v>1</v>
      </c>
      <c r="M764" s="69" t="str">
        <f>IF(AND(Formulaire!$H$15=Aéroports!$E764,--ISNUMBER(IFERROR(SEARCH(Formulaire!$H$16,$C764,1),""))=1),MAX(M$1:M763)+1,"")</f>
        <v/>
      </c>
      <c r="N764" s="69" t="str">
        <f>IF(AND(Formulaire!$H$21=Aéroports!$E764,--ISNUMBER(IFERROR(SEARCH(Formulaire!$H$22,$C764,1),""))=1),MAX(N$1:N763)+1,"")</f>
        <v/>
      </c>
      <c r="O764" s="69" t="str">
        <f>IF(AND(Formulaire!$H$27=Aéroports!$E764,--ISNUMBER(IFERROR(SEARCH(Formulaire!$H$28,$C764,1),""))=1),MAX(O$1:O763)+1,"")</f>
        <v/>
      </c>
      <c r="Q764" s="91" t="str">
        <f>IFERROR(INDEX($C$2:$C$5193,MATCH(ROWS(M$2:M764),M$2:M$5193,0)),"")</f>
        <v/>
      </c>
      <c r="R764" s="70" t="str">
        <f>IFERROR(INDEX($C$2:$C$5193,MATCH(ROWS(N$2:N764),N$2:N$5193,0)),"")</f>
        <v/>
      </c>
      <c r="S764" s="92" t="str">
        <f>IFERROR(INDEX($C$2:$C$5193,MATCH(ROWS(O$2:O764),O$2:O$5193,0)),"")</f>
        <v/>
      </c>
    </row>
    <row r="765" spans="1:19" x14ac:dyDescent="0.25">
      <c r="A765" s="68">
        <v>2610</v>
      </c>
      <c r="B765" s="68" t="s">
        <v>2589</v>
      </c>
      <c r="C765" s="68" t="s">
        <v>2590</v>
      </c>
      <c r="D765" s="68" t="s">
        <v>2057</v>
      </c>
      <c r="E765" s="68" t="s">
        <v>22368</v>
      </c>
      <c r="F765" s="68" t="s">
        <v>2591</v>
      </c>
      <c r="G765" s="68" t="s">
        <v>2592</v>
      </c>
      <c r="H765" s="68">
        <v>-8.1264900000000004</v>
      </c>
      <c r="I765" s="68">
        <v>-34.9236</v>
      </c>
      <c r="J765" s="68">
        <v>33</v>
      </c>
      <c r="K765" s="68">
        <v>-3</v>
      </c>
      <c r="L765" s="68">
        <f>COUNTIFS(Aéroports!$C$2:$C$5193,Aéroports!$C765,Aéroports!$D$2:$D$5193,Aéroports!$D765)</f>
        <v>1</v>
      </c>
      <c r="M765" s="68" t="str">
        <f>IF(AND(Formulaire!$H$15=Aéroports!$E765,--ISNUMBER(IFERROR(SEARCH(Formulaire!$H$16,$C765,1),""))=1),MAX(M$1:M764)+1,"")</f>
        <v/>
      </c>
      <c r="N765" s="68" t="str">
        <f>IF(AND(Formulaire!$H$21=Aéroports!$E765,--ISNUMBER(IFERROR(SEARCH(Formulaire!$H$22,$C765,1),""))=1),MAX(N$1:N764)+1,"")</f>
        <v/>
      </c>
      <c r="O765" s="68" t="str">
        <f>IF(AND(Formulaire!$H$27=Aéroports!$E765,--ISNUMBER(IFERROR(SEARCH(Formulaire!$H$28,$C765,1),""))=1),MAX(O$1:O764)+1,"")</f>
        <v/>
      </c>
      <c r="Q765" s="91" t="str">
        <f>IFERROR(INDEX($C$2:$C$5193,MATCH(ROWS(M$2:M765),M$2:M$5193,0)),"")</f>
        <v/>
      </c>
      <c r="R765" s="70" t="str">
        <f>IFERROR(INDEX($C$2:$C$5193,MATCH(ROWS(N$2:N765),N$2:N$5193,0)),"")</f>
        <v/>
      </c>
      <c r="S765" s="92" t="str">
        <f>IFERROR(INDEX($C$2:$C$5193,MATCH(ROWS(O$2:O765),O$2:O$5193,0)),"")</f>
        <v/>
      </c>
    </row>
    <row r="766" spans="1:19" x14ac:dyDescent="0.25">
      <c r="A766" s="69">
        <v>8240</v>
      </c>
      <c r="B766" s="69" t="s">
        <v>2593</v>
      </c>
      <c r="C766" s="69" t="s">
        <v>2594</v>
      </c>
      <c r="D766" s="69" t="s">
        <v>2057</v>
      </c>
      <c r="E766" s="69" t="s">
        <v>22368</v>
      </c>
      <c r="F766" s="69" t="s">
        <v>2595</v>
      </c>
      <c r="G766" s="69" t="s">
        <v>2596</v>
      </c>
      <c r="H766" s="69">
        <v>-8.0332899999999992</v>
      </c>
      <c r="I766" s="69">
        <v>-49.979900000000001</v>
      </c>
      <c r="J766" s="69">
        <v>670</v>
      </c>
      <c r="K766" s="69">
        <v>-3</v>
      </c>
      <c r="L766" s="69">
        <f>COUNTIFS(Aéroports!$C$2:$C$5193,Aéroports!$C766,Aéroports!$D$2:$D$5193,Aéroports!$D766)</f>
        <v>1</v>
      </c>
      <c r="M766" s="69" t="str">
        <f>IF(AND(Formulaire!$H$15=Aéroports!$E766,--ISNUMBER(IFERROR(SEARCH(Formulaire!$H$16,$C766,1),""))=1),MAX(M$1:M765)+1,"")</f>
        <v/>
      </c>
      <c r="N766" s="69" t="str">
        <f>IF(AND(Formulaire!$H$21=Aéroports!$E766,--ISNUMBER(IFERROR(SEARCH(Formulaire!$H$22,$C766,1),""))=1),MAX(N$1:N765)+1,"")</f>
        <v/>
      </c>
      <c r="O766" s="69" t="str">
        <f>IF(AND(Formulaire!$H$27=Aéroports!$E766,--ISNUMBER(IFERROR(SEARCH(Formulaire!$H$28,$C766,1),""))=1),MAX(O$1:O765)+1,"")</f>
        <v/>
      </c>
      <c r="Q766" s="91" t="str">
        <f>IFERROR(INDEX($C$2:$C$5193,MATCH(ROWS(M$2:M766),M$2:M$5193,0)),"")</f>
        <v/>
      </c>
      <c r="R766" s="70" t="str">
        <f>IFERROR(INDEX($C$2:$C$5193,MATCH(ROWS(N$2:N766),N$2:N$5193,0)),"")</f>
        <v/>
      </c>
      <c r="S766" s="92" t="str">
        <f>IFERROR(INDEX($C$2:$C$5193,MATCH(ROWS(O$2:O766),O$2:O$5193,0)),"")</f>
        <v/>
      </c>
    </row>
    <row r="767" spans="1:19" x14ac:dyDescent="0.25">
      <c r="A767" s="68">
        <v>2613</v>
      </c>
      <c r="B767" s="68" t="s">
        <v>2597</v>
      </c>
      <c r="C767" s="68" t="s">
        <v>2598</v>
      </c>
      <c r="D767" s="68" t="s">
        <v>2057</v>
      </c>
      <c r="E767" s="68" t="s">
        <v>22368</v>
      </c>
      <c r="F767" s="68" t="s">
        <v>2599</v>
      </c>
      <c r="G767" s="68" t="s">
        <v>2600</v>
      </c>
      <c r="H767" s="68">
        <v>-21.136389999999999</v>
      </c>
      <c r="I767" s="68">
        <v>-47.776670000000003</v>
      </c>
      <c r="J767" s="68">
        <v>1806</v>
      </c>
      <c r="K767" s="68">
        <v>-3</v>
      </c>
      <c r="L767" s="68">
        <f>COUNTIFS(Aéroports!$C$2:$C$5193,Aéroports!$C767,Aéroports!$D$2:$D$5193,Aéroports!$D767)</f>
        <v>1</v>
      </c>
      <c r="M767" s="68" t="str">
        <f>IF(AND(Formulaire!$H$15=Aéroports!$E767,--ISNUMBER(IFERROR(SEARCH(Formulaire!$H$16,$C767,1),""))=1),MAX(M$1:M766)+1,"")</f>
        <v/>
      </c>
      <c r="N767" s="68" t="str">
        <f>IF(AND(Formulaire!$H$21=Aéroports!$E767,--ISNUMBER(IFERROR(SEARCH(Formulaire!$H$22,$C767,1),""))=1),MAX(N$1:N766)+1,"")</f>
        <v/>
      </c>
      <c r="O767" s="68" t="str">
        <f>IF(AND(Formulaire!$H$27=Aéroports!$E767,--ISNUMBER(IFERROR(SEARCH(Formulaire!$H$28,$C767,1),""))=1),MAX(O$1:O766)+1,"")</f>
        <v/>
      </c>
      <c r="Q767" s="91" t="str">
        <f>IFERROR(INDEX($C$2:$C$5193,MATCH(ROWS(M$2:M767),M$2:M$5193,0)),"")</f>
        <v/>
      </c>
      <c r="R767" s="70" t="str">
        <f>IFERROR(INDEX($C$2:$C$5193,MATCH(ROWS(N$2:N767),N$2:N$5193,0)),"")</f>
        <v/>
      </c>
      <c r="S767" s="92" t="str">
        <f>IFERROR(INDEX($C$2:$C$5193,MATCH(ROWS(O$2:O767),O$2:O$5193,0)),"")</f>
        <v/>
      </c>
    </row>
    <row r="768" spans="1:19" x14ac:dyDescent="0.25">
      <c r="A768" s="69">
        <v>2609</v>
      </c>
      <c r="B768" s="69" t="s">
        <v>2601</v>
      </c>
      <c r="C768" s="69" t="s">
        <v>2602</v>
      </c>
      <c r="D768" s="69" t="s">
        <v>2057</v>
      </c>
      <c r="E768" s="69" t="s">
        <v>22368</v>
      </c>
      <c r="F768" s="69" t="s">
        <v>2603</v>
      </c>
      <c r="G768" s="69" t="s">
        <v>2604</v>
      </c>
      <c r="H768" s="69">
        <v>-9.8688889999999994</v>
      </c>
      <c r="I768" s="69">
        <v>-67.898060000000001</v>
      </c>
      <c r="J768" s="69">
        <v>633</v>
      </c>
      <c r="K768" s="69">
        <v>-5</v>
      </c>
      <c r="L768" s="69">
        <f>COUNTIFS(Aéroports!$C$2:$C$5193,Aéroports!$C768,Aéroports!$D$2:$D$5193,Aéroports!$D768)</f>
        <v>1</v>
      </c>
      <c r="M768" s="69" t="str">
        <f>IF(AND(Formulaire!$H$15=Aéroports!$E768,--ISNUMBER(IFERROR(SEARCH(Formulaire!$H$16,$C768,1),""))=1),MAX(M$1:M767)+1,"")</f>
        <v/>
      </c>
      <c r="N768" s="69" t="str">
        <f>IF(AND(Formulaire!$H$21=Aéroports!$E768,--ISNUMBER(IFERROR(SEARCH(Formulaire!$H$22,$C768,1),""))=1),MAX(N$1:N767)+1,"")</f>
        <v/>
      </c>
      <c r="O768" s="69" t="str">
        <f>IF(AND(Formulaire!$H$27=Aéroports!$E768,--ISNUMBER(IFERROR(SEARCH(Formulaire!$H$28,$C768,1),""))=1),MAX(O$1:O767)+1,"")</f>
        <v/>
      </c>
      <c r="Q768" s="91" t="str">
        <f>IFERROR(INDEX($C$2:$C$5193,MATCH(ROWS(M$2:M768),M$2:M$5193,0)),"")</f>
        <v/>
      </c>
      <c r="R768" s="70" t="str">
        <f>IFERROR(INDEX($C$2:$C$5193,MATCH(ROWS(N$2:N768),N$2:N$5193,0)),"")</f>
        <v/>
      </c>
      <c r="S768" s="92" t="str">
        <f>IFERROR(INDEX($C$2:$C$5193,MATCH(ROWS(O$2:O768),O$2:O$5193,0)),"")</f>
        <v/>
      </c>
    </row>
    <row r="769" spans="1:19" x14ac:dyDescent="0.25">
      <c r="A769" s="68">
        <v>2560</v>
      </c>
      <c r="B769" s="68" t="s">
        <v>2605</v>
      </c>
      <c r="C769" s="68" t="s">
        <v>2606</v>
      </c>
      <c r="D769" s="68" t="s">
        <v>2057</v>
      </c>
      <c r="E769" s="68" t="s">
        <v>22368</v>
      </c>
      <c r="F769" s="68" t="s">
        <v>2607</v>
      </c>
      <c r="G769" s="68" t="s">
        <v>2608</v>
      </c>
      <c r="H769" s="68">
        <v>-22.81</v>
      </c>
      <c r="I769" s="68">
        <v>-43.25056</v>
      </c>
      <c r="J769" s="68">
        <v>28</v>
      </c>
      <c r="K769" s="68">
        <v>-3</v>
      </c>
      <c r="L769" s="68">
        <f>COUNTIFS(Aéroports!$C$2:$C$5193,Aéroports!$C769,Aéroports!$D$2:$D$5193,Aéroports!$D769)</f>
        <v>1</v>
      </c>
      <c r="M769" s="68" t="str">
        <f>IF(AND(Formulaire!$H$15=Aéroports!$E769,--ISNUMBER(IFERROR(SEARCH(Formulaire!$H$16,$C769,1),""))=1),MAX(M$1:M768)+1,"")</f>
        <v/>
      </c>
      <c r="N769" s="68" t="str">
        <f>IF(AND(Formulaire!$H$21=Aéroports!$E769,--ISNUMBER(IFERROR(SEARCH(Formulaire!$H$22,$C769,1),""))=1),MAX(N$1:N768)+1,"")</f>
        <v/>
      </c>
      <c r="O769" s="68" t="str">
        <f>IF(AND(Formulaire!$H$27=Aéroports!$E769,--ISNUMBER(IFERROR(SEARCH(Formulaire!$H$28,$C769,1),""))=1),MAX(O$1:O768)+1,"")</f>
        <v/>
      </c>
      <c r="Q769" s="91" t="str">
        <f>IFERROR(INDEX($C$2:$C$5193,MATCH(ROWS(M$2:M769),M$2:M$5193,0)),"")</f>
        <v/>
      </c>
      <c r="R769" s="70" t="str">
        <f>IFERROR(INDEX($C$2:$C$5193,MATCH(ROWS(N$2:N769),N$2:N$5193,0)),"")</f>
        <v/>
      </c>
      <c r="S769" s="92" t="str">
        <f>IFERROR(INDEX($C$2:$C$5193,MATCH(ROWS(O$2:O769),O$2:O$5193,0)),"")</f>
        <v/>
      </c>
    </row>
    <row r="770" spans="1:19" x14ac:dyDescent="0.25">
      <c r="A770" s="69">
        <v>7394</v>
      </c>
      <c r="B770" s="69" t="s">
        <v>2614</v>
      </c>
      <c r="C770" s="69" t="s">
        <v>2615</v>
      </c>
      <c r="D770" s="69" t="s">
        <v>2057</v>
      </c>
      <c r="E770" s="69" t="s">
        <v>22368</v>
      </c>
      <c r="F770" s="69" t="s">
        <v>2616</v>
      </c>
      <c r="G770" s="69" t="s">
        <v>2617</v>
      </c>
      <c r="H770" s="69">
        <v>-17.834720000000001</v>
      </c>
      <c r="I770" s="69">
        <v>-50.956110000000002</v>
      </c>
      <c r="J770" s="69">
        <v>2464</v>
      </c>
      <c r="K770" s="69">
        <v>-3</v>
      </c>
      <c r="L770" s="69">
        <f>COUNTIFS(Aéroports!$C$2:$C$5193,Aéroports!$C770,Aéroports!$D$2:$D$5193,Aéroports!$D770)</f>
        <v>1</v>
      </c>
      <c r="M770" s="69" t="str">
        <f>IF(AND(Formulaire!$H$15=Aéroports!$E770,--ISNUMBER(IFERROR(SEARCH(Formulaire!$H$16,$C770,1),""))=1),MAX(M$1:M769)+1,"")</f>
        <v/>
      </c>
      <c r="N770" s="69" t="str">
        <f>IF(AND(Formulaire!$H$21=Aéroports!$E770,--ISNUMBER(IFERROR(SEARCH(Formulaire!$H$22,$C770,1),""))=1),MAX(N$1:N769)+1,"")</f>
        <v/>
      </c>
      <c r="O770" s="69" t="str">
        <f>IF(AND(Formulaire!$H$27=Aéroports!$E770,--ISNUMBER(IFERROR(SEARCH(Formulaire!$H$28,$C770,1),""))=1),MAX(O$1:O769)+1,"")</f>
        <v/>
      </c>
      <c r="Q770" s="91" t="str">
        <f>IFERROR(INDEX($C$2:$C$5193,MATCH(ROWS(M$2:M770),M$2:M$5193,0)),"")</f>
        <v/>
      </c>
      <c r="R770" s="70" t="str">
        <f>IFERROR(INDEX($C$2:$C$5193,MATCH(ROWS(N$2:N770),N$2:N$5193,0)),"")</f>
        <v/>
      </c>
      <c r="S770" s="92" t="str">
        <f>IFERROR(INDEX($C$2:$C$5193,MATCH(ROWS(O$2:O770),O$2:O$5193,0)),"")</f>
        <v/>
      </c>
    </row>
    <row r="771" spans="1:19" x14ac:dyDescent="0.25">
      <c r="A771" s="68">
        <v>7382</v>
      </c>
      <c r="B771" s="68" t="s">
        <v>2618</v>
      </c>
      <c r="C771" s="68" t="s">
        <v>2619</v>
      </c>
      <c r="D771" s="68" t="s">
        <v>2057</v>
      </c>
      <c r="E771" s="68" t="s">
        <v>22368</v>
      </c>
      <c r="F771" s="68" t="s">
        <v>2620</v>
      </c>
      <c r="G771" s="68" t="s">
        <v>2621</v>
      </c>
      <c r="H771" s="68">
        <v>-16.585999999999999</v>
      </c>
      <c r="I771" s="68">
        <v>-54.724800000000002</v>
      </c>
      <c r="J771" s="68">
        <v>1467</v>
      </c>
      <c r="K771" s="68">
        <v>-4</v>
      </c>
      <c r="L771" s="68">
        <f>COUNTIFS(Aéroports!$C$2:$C$5193,Aéroports!$C771,Aéroports!$D$2:$D$5193,Aéroports!$D771)</f>
        <v>1</v>
      </c>
      <c r="M771" s="68" t="str">
        <f>IF(AND(Formulaire!$H$15=Aéroports!$E771,--ISNUMBER(IFERROR(SEARCH(Formulaire!$H$16,$C771,1),""))=1),MAX(M$1:M770)+1,"")</f>
        <v/>
      </c>
      <c r="N771" s="68" t="str">
        <f>IF(AND(Formulaire!$H$21=Aéroports!$E771,--ISNUMBER(IFERROR(SEARCH(Formulaire!$H$22,$C771,1),""))=1),MAX(N$1:N770)+1,"")</f>
        <v/>
      </c>
      <c r="O771" s="68" t="str">
        <f>IF(AND(Formulaire!$H$27=Aéroports!$E771,--ISNUMBER(IFERROR(SEARCH(Formulaire!$H$28,$C771,1),""))=1),MAX(O$1:O770)+1,"")</f>
        <v/>
      </c>
      <c r="Q771" s="91" t="str">
        <f>IFERROR(INDEX($C$2:$C$5193,MATCH(ROWS(M$2:M771),M$2:M$5193,0)),"")</f>
        <v/>
      </c>
      <c r="R771" s="70" t="str">
        <f>IFERROR(INDEX($C$2:$C$5193,MATCH(ROWS(N$2:N771),N$2:N$5193,0)),"")</f>
        <v/>
      </c>
      <c r="S771" s="92" t="str">
        <f>IFERROR(INDEX($C$2:$C$5193,MATCH(ROWS(O$2:O771),O$2:O$5193,0)),"")</f>
        <v/>
      </c>
    </row>
    <row r="772" spans="1:19" x14ac:dyDescent="0.25">
      <c r="A772" s="69">
        <v>2621</v>
      </c>
      <c r="B772" s="69" t="s">
        <v>2622</v>
      </c>
      <c r="C772" s="69" t="s">
        <v>2623</v>
      </c>
      <c r="D772" s="69" t="s">
        <v>2057</v>
      </c>
      <c r="E772" s="69" t="s">
        <v>22368</v>
      </c>
      <c r="F772" s="69" t="s">
        <v>2624</v>
      </c>
      <c r="G772" s="69" t="s">
        <v>2625</v>
      </c>
      <c r="H772" s="69">
        <v>-12.908609999999999</v>
      </c>
      <c r="I772" s="69">
        <v>-38.322499999999998</v>
      </c>
      <c r="J772" s="69">
        <v>64</v>
      </c>
      <c r="K772" s="69">
        <v>-3</v>
      </c>
      <c r="L772" s="69">
        <f>COUNTIFS(Aéroports!$C$2:$C$5193,Aéroports!$C772,Aéroports!$D$2:$D$5193,Aéroports!$D772)</f>
        <v>1</v>
      </c>
      <c r="M772" s="69" t="str">
        <f>IF(AND(Formulaire!$H$15=Aéroports!$E772,--ISNUMBER(IFERROR(SEARCH(Formulaire!$H$16,$C772,1),""))=1),MAX(M$1:M771)+1,"")</f>
        <v/>
      </c>
      <c r="N772" s="69" t="str">
        <f>IF(AND(Formulaire!$H$21=Aéroports!$E772,--ISNUMBER(IFERROR(SEARCH(Formulaire!$H$22,$C772,1),""))=1),MAX(N$1:N771)+1,"")</f>
        <v/>
      </c>
      <c r="O772" s="69" t="str">
        <f>IF(AND(Formulaire!$H$27=Aéroports!$E772,--ISNUMBER(IFERROR(SEARCH(Formulaire!$H$28,$C772,1),""))=1),MAX(O$1:O771)+1,"")</f>
        <v/>
      </c>
      <c r="Q772" s="91" t="str">
        <f>IFERROR(INDEX($C$2:$C$5193,MATCH(ROWS(M$2:M772),M$2:M$5193,0)),"")</f>
        <v/>
      </c>
      <c r="R772" s="70" t="str">
        <f>IFERROR(INDEX($C$2:$C$5193,MATCH(ROWS(N$2:N772),N$2:N$5193,0)),"")</f>
        <v/>
      </c>
      <c r="S772" s="92" t="str">
        <f>IFERROR(INDEX($C$2:$C$5193,MATCH(ROWS(O$2:O772),O$2:O$5193,0)),"")</f>
        <v/>
      </c>
    </row>
    <row r="773" spans="1:19" x14ac:dyDescent="0.25">
      <c r="A773" s="68">
        <v>8258</v>
      </c>
      <c r="B773" s="68" t="s">
        <v>2626</v>
      </c>
      <c r="C773" s="68" t="s">
        <v>2627</v>
      </c>
      <c r="D773" s="68" t="s">
        <v>2057</v>
      </c>
      <c r="E773" s="68" t="s">
        <v>22368</v>
      </c>
      <c r="F773" s="68" t="s">
        <v>2628</v>
      </c>
      <c r="G773" s="68" t="s">
        <v>2629</v>
      </c>
      <c r="H773" s="68">
        <v>-0.37859999999999999</v>
      </c>
      <c r="I773" s="68">
        <v>-64.9923</v>
      </c>
      <c r="J773" s="68">
        <v>223</v>
      </c>
      <c r="K773" s="68">
        <v>-4</v>
      </c>
      <c r="L773" s="68">
        <f>COUNTIFS(Aéroports!$C$2:$C$5193,Aéroports!$C773,Aéroports!$D$2:$D$5193,Aéroports!$D773)</f>
        <v>1</v>
      </c>
      <c r="M773" s="68" t="str">
        <f>IF(AND(Formulaire!$H$15=Aéroports!$E773,--ISNUMBER(IFERROR(SEARCH(Formulaire!$H$16,$C773,1),""))=1),MAX(M$1:M772)+1,"")</f>
        <v/>
      </c>
      <c r="N773" s="68" t="str">
        <f>IF(AND(Formulaire!$H$21=Aéroports!$E773,--ISNUMBER(IFERROR(SEARCH(Formulaire!$H$22,$C773,1),""))=1),MAX(N$1:N772)+1,"")</f>
        <v/>
      </c>
      <c r="O773" s="68" t="str">
        <f>IF(AND(Formulaire!$H$27=Aéroports!$E773,--ISNUMBER(IFERROR(SEARCH(Formulaire!$H$28,$C773,1),""))=1),MAX(O$1:O772)+1,"")</f>
        <v/>
      </c>
      <c r="Q773" s="91" t="str">
        <f>IFERROR(INDEX($C$2:$C$5193,MATCH(ROWS(M$2:M773),M$2:M$5193,0)),"")</f>
        <v/>
      </c>
      <c r="R773" s="70" t="str">
        <f>IFERROR(INDEX($C$2:$C$5193,MATCH(ROWS(N$2:N773),N$2:N$5193,0)),"")</f>
        <v/>
      </c>
      <c r="S773" s="92" t="str">
        <f>IFERROR(INDEX($C$2:$C$5193,MATCH(ROWS(O$2:O773),O$2:O$5193,0)),"")</f>
        <v/>
      </c>
    </row>
    <row r="774" spans="1:19" x14ac:dyDescent="0.25">
      <c r="A774" s="69">
        <v>6040</v>
      </c>
      <c r="B774" s="69" t="s">
        <v>2064</v>
      </c>
      <c r="C774" s="69" t="s">
        <v>2630</v>
      </c>
      <c r="D774" s="69" t="s">
        <v>2057</v>
      </c>
      <c r="E774" s="69" t="s">
        <v>22368</v>
      </c>
      <c r="F774" s="69" t="s">
        <v>2631</v>
      </c>
      <c r="G774" s="69" t="s">
        <v>2632</v>
      </c>
      <c r="H774" s="69">
        <v>-29.711400000000001</v>
      </c>
      <c r="I774" s="69">
        <v>-53.688200000000002</v>
      </c>
      <c r="J774" s="69">
        <v>287</v>
      </c>
      <c r="K774" s="69">
        <v>-3</v>
      </c>
      <c r="L774" s="69">
        <f>COUNTIFS(Aéroports!$C$2:$C$5193,Aéroports!$C774,Aéroports!$D$2:$D$5193,Aéroports!$D774)</f>
        <v>1</v>
      </c>
      <c r="M774" s="69" t="str">
        <f>IF(AND(Formulaire!$H$15=Aéroports!$E774,--ISNUMBER(IFERROR(SEARCH(Formulaire!$H$16,$C774,1),""))=1),MAX(M$1:M773)+1,"")</f>
        <v/>
      </c>
      <c r="N774" s="69" t="str">
        <f>IF(AND(Formulaire!$H$21=Aéroports!$E774,--ISNUMBER(IFERROR(SEARCH(Formulaire!$H$22,$C774,1),""))=1),MAX(N$1:N773)+1,"")</f>
        <v/>
      </c>
      <c r="O774" s="69" t="str">
        <f>IF(AND(Formulaire!$H$27=Aéroports!$E774,--ISNUMBER(IFERROR(SEARCH(Formulaire!$H$28,$C774,1),""))=1),MAX(O$1:O773)+1,"")</f>
        <v/>
      </c>
      <c r="Q774" s="91" t="str">
        <f>IFERROR(INDEX($C$2:$C$5193,MATCH(ROWS(M$2:M774),M$2:M$5193,0)),"")</f>
        <v/>
      </c>
      <c r="R774" s="70" t="str">
        <f>IFERROR(INDEX($C$2:$C$5193,MATCH(ROWS(N$2:N774),N$2:N$5193,0)),"")</f>
        <v/>
      </c>
      <c r="S774" s="92" t="str">
        <f>IFERROR(INDEX($C$2:$C$5193,MATCH(ROWS(O$2:O774),O$2:O$5193,0)),"")</f>
        <v/>
      </c>
    </row>
    <row r="775" spans="1:19" x14ac:dyDescent="0.25">
      <c r="A775" s="68">
        <v>6069</v>
      </c>
      <c r="B775" s="68" t="s">
        <v>567</v>
      </c>
      <c r="C775" s="68" t="s">
        <v>568</v>
      </c>
      <c r="D775" s="68" t="s">
        <v>2057</v>
      </c>
      <c r="E775" s="68" t="s">
        <v>22368</v>
      </c>
      <c r="F775" s="68" t="s">
        <v>2633</v>
      </c>
      <c r="G775" s="68" t="s">
        <v>2634</v>
      </c>
      <c r="H775" s="68">
        <v>-27.906700000000001</v>
      </c>
      <c r="I775" s="68">
        <v>-54.520400000000002</v>
      </c>
      <c r="J775" s="68">
        <v>984</v>
      </c>
      <c r="K775" s="68">
        <v>-3</v>
      </c>
      <c r="L775" s="68">
        <f>COUNTIFS(Aéroports!$C$2:$C$5193,Aéroports!$C775,Aéroports!$D$2:$D$5193,Aéroports!$D775)</f>
        <v>1</v>
      </c>
      <c r="M775" s="68" t="str">
        <f>IF(AND(Formulaire!$H$15=Aéroports!$E775,--ISNUMBER(IFERROR(SEARCH(Formulaire!$H$16,$C775,1),""))=1),MAX(M$1:M774)+1,"")</f>
        <v/>
      </c>
      <c r="N775" s="68" t="str">
        <f>IF(AND(Formulaire!$H$21=Aéroports!$E775,--ISNUMBER(IFERROR(SEARCH(Formulaire!$H$22,$C775,1),""))=1),MAX(N$1:N774)+1,"")</f>
        <v/>
      </c>
      <c r="O775" s="68" t="str">
        <f>IF(AND(Formulaire!$H$27=Aéroports!$E775,--ISNUMBER(IFERROR(SEARCH(Formulaire!$H$28,$C775,1),""))=1),MAX(O$1:O774)+1,"")</f>
        <v/>
      </c>
      <c r="Q775" s="91" t="str">
        <f>IFERROR(INDEX($C$2:$C$5193,MATCH(ROWS(M$2:M775),M$2:M$5193,0)),"")</f>
        <v/>
      </c>
      <c r="R775" s="70" t="str">
        <f>IFERROR(INDEX($C$2:$C$5193,MATCH(ROWS(N$2:N775),N$2:N$5193,0)),"")</f>
        <v/>
      </c>
      <c r="S775" s="92" t="str">
        <f>IFERROR(INDEX($C$2:$C$5193,MATCH(ROWS(O$2:O775),O$2:O$5193,0)),"")</f>
        <v/>
      </c>
    </row>
    <row r="776" spans="1:19" x14ac:dyDescent="0.25">
      <c r="A776" s="69">
        <v>7374</v>
      </c>
      <c r="B776" s="69" t="s">
        <v>2379</v>
      </c>
      <c r="C776" s="69" t="s">
        <v>2635</v>
      </c>
      <c r="D776" s="69" t="s">
        <v>2057</v>
      </c>
      <c r="E776" s="69" t="s">
        <v>22368</v>
      </c>
      <c r="F776" s="69" t="s">
        <v>2636</v>
      </c>
      <c r="G776" s="69" t="s">
        <v>2637</v>
      </c>
      <c r="H776" s="69">
        <v>-10.46472</v>
      </c>
      <c r="I776" s="69">
        <v>-50.518610000000002</v>
      </c>
      <c r="J776" s="69">
        <v>663</v>
      </c>
      <c r="K776" s="69">
        <v>-4</v>
      </c>
      <c r="L776" s="69">
        <f>COUNTIFS(Aéroports!$C$2:$C$5193,Aéroports!$C776,Aéroports!$D$2:$D$5193,Aéroports!$D776)</f>
        <v>1</v>
      </c>
      <c r="M776" s="69" t="str">
        <f>IF(AND(Formulaire!$H$15=Aéroports!$E776,--ISNUMBER(IFERROR(SEARCH(Formulaire!$H$16,$C776,1),""))=1),MAX(M$1:M775)+1,"")</f>
        <v/>
      </c>
      <c r="N776" s="69" t="str">
        <f>IF(AND(Formulaire!$H$21=Aéroports!$E776,--ISNUMBER(IFERROR(SEARCH(Formulaire!$H$22,$C776,1),""))=1),MAX(N$1:N775)+1,"")</f>
        <v/>
      </c>
      <c r="O776" s="69" t="str">
        <f>IF(AND(Formulaire!$H$27=Aéroports!$E776,--ISNUMBER(IFERROR(SEARCH(Formulaire!$H$28,$C776,1),""))=1),MAX(O$1:O775)+1,"")</f>
        <v/>
      </c>
      <c r="Q776" s="91" t="str">
        <f>IFERROR(INDEX($C$2:$C$5193,MATCH(ROWS(M$2:M776),M$2:M$5193,0)),"")</f>
        <v/>
      </c>
      <c r="R776" s="70" t="str">
        <f>IFERROR(INDEX($C$2:$C$5193,MATCH(ROWS(N$2:N776),N$2:N$5193,0)),"")</f>
        <v/>
      </c>
      <c r="S776" s="92" t="str">
        <f>IFERROR(INDEX($C$2:$C$5193,MATCH(ROWS(O$2:O776),O$2:O$5193,0)),"")</f>
        <v/>
      </c>
    </row>
    <row r="777" spans="1:19" x14ac:dyDescent="0.25">
      <c r="A777" s="68">
        <v>7369</v>
      </c>
      <c r="B777" s="68" t="s">
        <v>2638</v>
      </c>
      <c r="C777" s="68" t="s">
        <v>2639</v>
      </c>
      <c r="D777" s="68" t="s">
        <v>2057</v>
      </c>
      <c r="E777" s="68" t="s">
        <v>22368</v>
      </c>
      <c r="F777" s="68" t="s">
        <v>2640</v>
      </c>
      <c r="G777" s="68" t="s">
        <v>2641</v>
      </c>
      <c r="H777" s="68">
        <v>-9.3199699999999996</v>
      </c>
      <c r="I777" s="68">
        <v>-50.328499999999998</v>
      </c>
      <c r="J777" s="68">
        <v>597</v>
      </c>
      <c r="K777" s="68">
        <v>-3</v>
      </c>
      <c r="L777" s="68">
        <f>COUNTIFS(Aéroports!$C$2:$C$5193,Aéroports!$C777,Aéroports!$D$2:$D$5193,Aéroports!$D777)</f>
        <v>1</v>
      </c>
      <c r="M777" s="68" t="str">
        <f>IF(AND(Formulaire!$H$15=Aéroports!$E777,--ISNUMBER(IFERROR(SEARCH(Formulaire!$H$16,$C777,1),""))=1),MAX(M$1:M776)+1,"")</f>
        <v/>
      </c>
      <c r="N777" s="68" t="str">
        <f>IF(AND(Formulaire!$H$21=Aéroports!$E777,--ISNUMBER(IFERROR(SEARCH(Formulaire!$H$22,$C777,1),""))=1),MAX(N$1:N776)+1,"")</f>
        <v/>
      </c>
      <c r="O777" s="68" t="str">
        <f>IF(AND(Formulaire!$H$27=Aéroports!$E777,--ISNUMBER(IFERROR(SEARCH(Formulaire!$H$28,$C777,1),""))=1),MAX(O$1:O776)+1,"")</f>
        <v/>
      </c>
      <c r="Q777" s="91" t="str">
        <f>IFERROR(INDEX($C$2:$C$5193,MATCH(ROWS(M$2:M777),M$2:M$5193,0)),"")</f>
        <v/>
      </c>
      <c r="R777" s="70" t="str">
        <f>IFERROR(INDEX($C$2:$C$5193,MATCH(ROWS(N$2:N777),N$2:N$5193,0)),"")</f>
        <v/>
      </c>
      <c r="S777" s="92" t="str">
        <f>IFERROR(INDEX($C$2:$C$5193,MATCH(ROWS(O$2:O777),O$2:O$5193,0)),"")</f>
        <v/>
      </c>
    </row>
    <row r="778" spans="1:19" x14ac:dyDescent="0.25">
      <c r="A778" s="69">
        <v>4092</v>
      </c>
      <c r="B778" s="69" t="s">
        <v>2642</v>
      </c>
      <c r="C778" s="69" t="s">
        <v>2643</v>
      </c>
      <c r="D778" s="69" t="s">
        <v>2057</v>
      </c>
      <c r="E778" s="69" t="s">
        <v>22368</v>
      </c>
      <c r="F778" s="69" t="s">
        <v>2644</v>
      </c>
      <c r="G778" s="69" t="s">
        <v>2645</v>
      </c>
      <c r="H778" s="69">
        <v>-2.424722</v>
      </c>
      <c r="I778" s="69">
        <v>-54.785829999999997</v>
      </c>
      <c r="J778" s="69">
        <v>198</v>
      </c>
      <c r="K778" s="69">
        <v>-3</v>
      </c>
      <c r="L778" s="69">
        <f>COUNTIFS(Aéroports!$C$2:$C$5193,Aéroports!$C778,Aéroports!$D$2:$D$5193,Aéroports!$D778)</f>
        <v>1</v>
      </c>
      <c r="M778" s="69" t="str">
        <f>IF(AND(Formulaire!$H$15=Aéroports!$E778,--ISNUMBER(IFERROR(SEARCH(Formulaire!$H$16,$C778,1),""))=1),MAX(M$1:M777)+1,"")</f>
        <v/>
      </c>
      <c r="N778" s="69" t="str">
        <f>IF(AND(Formulaire!$H$21=Aéroports!$E778,--ISNUMBER(IFERROR(SEARCH(Formulaire!$H$22,$C778,1),""))=1),MAX(N$1:N777)+1,"")</f>
        <v/>
      </c>
      <c r="O778" s="69" t="str">
        <f>IF(AND(Formulaire!$H$27=Aéroports!$E778,--ISNUMBER(IFERROR(SEARCH(Formulaire!$H$28,$C778,1),""))=1),MAX(O$1:O777)+1,"")</f>
        <v/>
      </c>
      <c r="Q778" s="91" t="str">
        <f>IFERROR(INDEX($C$2:$C$5193,MATCH(ROWS(M$2:M778),M$2:M$5193,0)),"")</f>
        <v/>
      </c>
      <c r="R778" s="70" t="str">
        <f>IFERROR(INDEX($C$2:$C$5193,MATCH(ROWS(N$2:N778),N$2:N$5193,0)),"")</f>
        <v/>
      </c>
      <c r="S778" s="92" t="str">
        <f>IFERROR(INDEX($C$2:$C$5193,MATCH(ROWS(O$2:O778),O$2:O$5193,0)),"")</f>
        <v/>
      </c>
    </row>
    <row r="779" spans="1:19" x14ac:dyDescent="0.25">
      <c r="A779" s="68">
        <v>2596</v>
      </c>
      <c r="B779" s="68" t="s">
        <v>2646</v>
      </c>
      <c r="C779" s="68" t="s">
        <v>2647</v>
      </c>
      <c r="D779" s="68" t="s">
        <v>2057</v>
      </c>
      <c r="E779" s="68" t="s">
        <v>22368</v>
      </c>
      <c r="F779" s="68" t="s">
        <v>2648</v>
      </c>
      <c r="G779" s="68" t="s">
        <v>2649</v>
      </c>
      <c r="H779" s="68">
        <v>-28.281700000000001</v>
      </c>
      <c r="I779" s="68">
        <v>-54.1691</v>
      </c>
      <c r="J779" s="68">
        <v>1056</v>
      </c>
      <c r="K779" s="68">
        <v>-3</v>
      </c>
      <c r="L779" s="68">
        <f>COUNTIFS(Aéroports!$C$2:$C$5193,Aéroports!$C779,Aéroports!$D$2:$D$5193,Aéroports!$D779)</f>
        <v>1</v>
      </c>
      <c r="M779" s="68" t="str">
        <f>IF(AND(Formulaire!$H$15=Aéroports!$E779,--ISNUMBER(IFERROR(SEARCH(Formulaire!$H$16,$C779,1),""))=1),MAX(M$1:M778)+1,"")</f>
        <v/>
      </c>
      <c r="N779" s="68" t="str">
        <f>IF(AND(Formulaire!$H$21=Aéroports!$E779,--ISNUMBER(IFERROR(SEARCH(Formulaire!$H$22,$C779,1),""))=1),MAX(N$1:N778)+1,"")</f>
        <v/>
      </c>
      <c r="O779" s="68" t="str">
        <f>IF(AND(Formulaire!$H$27=Aéroports!$E779,--ISNUMBER(IFERROR(SEARCH(Formulaire!$H$28,$C779,1),""))=1),MAX(O$1:O778)+1,"")</f>
        <v/>
      </c>
      <c r="Q779" s="91" t="str">
        <f>IFERROR(INDEX($C$2:$C$5193,MATCH(ROWS(M$2:M779),M$2:M$5193,0)),"")</f>
        <v/>
      </c>
      <c r="R779" s="70" t="str">
        <f>IFERROR(INDEX($C$2:$C$5193,MATCH(ROWS(N$2:N779),N$2:N$5193,0)),"")</f>
        <v/>
      </c>
      <c r="S779" s="92" t="str">
        <f>IFERROR(INDEX($C$2:$C$5193,MATCH(ROWS(O$2:O779),O$2:O$5193,0)),"")</f>
        <v/>
      </c>
    </row>
    <row r="780" spans="1:19" x14ac:dyDescent="0.25">
      <c r="A780" s="69">
        <v>2620</v>
      </c>
      <c r="B780" s="69" t="s">
        <v>2650</v>
      </c>
      <c r="C780" s="69" t="s">
        <v>2651</v>
      </c>
      <c r="D780" s="69" t="s">
        <v>2057</v>
      </c>
      <c r="E780" s="69" t="s">
        <v>22368</v>
      </c>
      <c r="F780" s="69" t="s">
        <v>2652</v>
      </c>
      <c r="G780" s="69" t="s">
        <v>2653</v>
      </c>
      <c r="H780" s="69">
        <v>-23.928059999999999</v>
      </c>
      <c r="I780" s="69">
        <v>-46.299720000000001</v>
      </c>
      <c r="J780" s="69">
        <v>10</v>
      </c>
      <c r="K780" s="69">
        <v>-3</v>
      </c>
      <c r="L780" s="69">
        <f>COUNTIFS(Aéroports!$C$2:$C$5193,Aéroports!$C780,Aéroports!$D$2:$D$5193,Aéroports!$D780)</f>
        <v>1</v>
      </c>
      <c r="M780" s="69" t="str">
        <f>IF(AND(Formulaire!$H$15=Aéroports!$E780,--ISNUMBER(IFERROR(SEARCH(Formulaire!$H$16,$C780,1),""))=1),MAX(M$1:M779)+1,"")</f>
        <v/>
      </c>
      <c r="N780" s="69" t="str">
        <f>IF(AND(Formulaire!$H$21=Aéroports!$E780,--ISNUMBER(IFERROR(SEARCH(Formulaire!$H$22,$C780,1),""))=1),MAX(N$1:N779)+1,"")</f>
        <v/>
      </c>
      <c r="O780" s="69" t="str">
        <f>IF(AND(Formulaire!$H$27=Aéroports!$E780,--ISNUMBER(IFERROR(SEARCH(Formulaire!$H$28,$C780,1),""))=1),MAX(O$1:O779)+1,"")</f>
        <v/>
      </c>
      <c r="Q780" s="91" t="str">
        <f>IFERROR(INDEX($C$2:$C$5193,MATCH(ROWS(M$2:M780),M$2:M$5193,0)),"")</f>
        <v/>
      </c>
      <c r="R780" s="70" t="str">
        <f>IFERROR(INDEX($C$2:$C$5193,MATCH(ROWS(N$2:N780),N$2:N$5193,0)),"")</f>
        <v/>
      </c>
      <c r="S780" s="92" t="str">
        <f>IFERROR(INDEX($C$2:$C$5193,MATCH(ROWS(O$2:O780),O$2:O$5193,0)),"")</f>
        <v/>
      </c>
    </row>
    <row r="781" spans="1:19" x14ac:dyDescent="0.25">
      <c r="A781" s="68">
        <v>8954</v>
      </c>
      <c r="B781" s="68" t="s">
        <v>2654</v>
      </c>
      <c r="C781" s="68" t="s">
        <v>2655</v>
      </c>
      <c r="D781" s="68" t="s">
        <v>2057</v>
      </c>
      <c r="E781" s="68" t="s">
        <v>22368</v>
      </c>
      <c r="F781" s="68" t="s">
        <v>2656</v>
      </c>
      <c r="G781" s="68" t="s">
        <v>2657</v>
      </c>
      <c r="H781" s="68">
        <v>-21.875399999999999</v>
      </c>
      <c r="I781" s="68">
        <v>-47.903700000000001</v>
      </c>
      <c r="J781" s="68">
        <v>2649</v>
      </c>
      <c r="K781" s="68">
        <v>-3</v>
      </c>
      <c r="L781" s="68">
        <f>COUNTIFS(Aéroports!$C$2:$C$5193,Aéroports!$C781,Aéroports!$D$2:$D$5193,Aéroports!$D781)</f>
        <v>1</v>
      </c>
      <c r="M781" s="68" t="str">
        <f>IF(AND(Formulaire!$H$15=Aéroports!$E781,--ISNUMBER(IFERROR(SEARCH(Formulaire!$H$16,$C781,1),""))=1),MAX(M$1:M780)+1,"")</f>
        <v/>
      </c>
      <c r="N781" s="68" t="str">
        <f>IF(AND(Formulaire!$H$21=Aéroports!$E781,--ISNUMBER(IFERROR(SEARCH(Formulaire!$H$22,$C781,1),""))=1),MAX(N$1:N780)+1,"")</f>
        <v/>
      </c>
      <c r="O781" s="68" t="str">
        <f>IF(AND(Formulaire!$H$27=Aéroports!$E781,--ISNUMBER(IFERROR(SEARCH(Formulaire!$H$28,$C781,1),""))=1),MAX(O$1:O780)+1,"")</f>
        <v/>
      </c>
      <c r="Q781" s="91" t="str">
        <f>IFERROR(INDEX($C$2:$C$5193,MATCH(ROWS(M$2:M781),M$2:M$5193,0)),"")</f>
        <v/>
      </c>
      <c r="R781" s="70" t="str">
        <f>IFERROR(INDEX($C$2:$C$5193,MATCH(ROWS(N$2:N781),N$2:N$5193,0)),"")</f>
        <v/>
      </c>
      <c r="S781" s="92" t="str">
        <f>IFERROR(INDEX($C$2:$C$5193,MATCH(ROWS(O$2:O781),O$2:O$5193,0)),"")</f>
        <v/>
      </c>
    </row>
    <row r="782" spans="1:19" x14ac:dyDescent="0.25">
      <c r="A782" s="69">
        <v>8243</v>
      </c>
      <c r="B782" s="69" t="s">
        <v>2658</v>
      </c>
      <c r="C782" s="69" t="s">
        <v>2659</v>
      </c>
      <c r="D782" s="69" t="s">
        <v>2057</v>
      </c>
      <c r="E782" s="69" t="s">
        <v>22368</v>
      </c>
      <c r="F782" s="69" t="s">
        <v>2660</v>
      </c>
      <c r="G782" s="69" t="s">
        <v>2661</v>
      </c>
      <c r="H782" s="69">
        <v>-11.632400000000001</v>
      </c>
      <c r="I782" s="69">
        <v>-50.689599999999999</v>
      </c>
      <c r="J782" s="69">
        <v>650</v>
      </c>
      <c r="K782" s="69">
        <v>-4</v>
      </c>
      <c r="L782" s="69">
        <f>COUNTIFS(Aéroports!$C$2:$C$5193,Aéroports!$C782,Aéroports!$D$2:$D$5193,Aéroports!$D782)</f>
        <v>1</v>
      </c>
      <c r="M782" s="69" t="str">
        <f>IF(AND(Formulaire!$H$15=Aéroports!$E782,--ISNUMBER(IFERROR(SEARCH(Formulaire!$H$16,$C782,1),""))=1),MAX(M$1:M781)+1,"")</f>
        <v/>
      </c>
      <c r="N782" s="69" t="str">
        <f>IF(AND(Formulaire!$H$21=Aéroports!$E782,--ISNUMBER(IFERROR(SEARCH(Formulaire!$H$22,$C782,1),""))=1),MAX(N$1:N781)+1,"")</f>
        <v/>
      </c>
      <c r="O782" s="69" t="str">
        <f>IF(AND(Formulaire!$H$27=Aéroports!$E782,--ISNUMBER(IFERROR(SEARCH(Formulaire!$H$28,$C782,1),""))=1),MAX(O$1:O781)+1,"")</f>
        <v/>
      </c>
      <c r="Q782" s="91" t="str">
        <f>IFERROR(INDEX($C$2:$C$5193,MATCH(ROWS(M$2:M782),M$2:M$5193,0)),"")</f>
        <v/>
      </c>
      <c r="R782" s="70" t="str">
        <f>IFERROR(INDEX($C$2:$C$5193,MATCH(ROWS(N$2:N782),N$2:N$5193,0)),"")</f>
        <v/>
      </c>
      <c r="S782" s="92" t="str">
        <f>IFERROR(INDEX($C$2:$C$5193,MATCH(ROWS(O$2:O782),O$2:O$5193,0)),"")</f>
        <v/>
      </c>
    </row>
    <row r="783" spans="1:19" x14ac:dyDescent="0.25">
      <c r="A783" s="68">
        <v>8241</v>
      </c>
      <c r="B783" s="68" t="s">
        <v>2662</v>
      </c>
      <c r="C783" s="68" t="s">
        <v>2663</v>
      </c>
      <c r="D783" s="68" t="s">
        <v>2057</v>
      </c>
      <c r="E783" s="68" t="s">
        <v>22368</v>
      </c>
      <c r="F783" s="68" t="s">
        <v>2664</v>
      </c>
      <c r="G783" s="68" t="s">
        <v>2665</v>
      </c>
      <c r="H783" s="68">
        <v>-6.6413000000000002</v>
      </c>
      <c r="I783" s="68">
        <v>-51.952300000000001</v>
      </c>
      <c r="J783" s="68">
        <v>656</v>
      </c>
      <c r="K783" s="68">
        <v>-3</v>
      </c>
      <c r="L783" s="68">
        <f>COUNTIFS(Aéroports!$C$2:$C$5193,Aéroports!$C783,Aéroports!$D$2:$D$5193,Aéroports!$D783)</f>
        <v>1</v>
      </c>
      <c r="M783" s="68" t="str">
        <f>IF(AND(Formulaire!$H$15=Aéroports!$E783,--ISNUMBER(IFERROR(SEARCH(Formulaire!$H$16,$C783,1),""))=1),MAX(M$1:M782)+1,"")</f>
        <v/>
      </c>
      <c r="N783" s="68" t="str">
        <f>IF(AND(Formulaire!$H$21=Aéroports!$E783,--ISNUMBER(IFERROR(SEARCH(Formulaire!$H$22,$C783,1),""))=1),MAX(N$1:N782)+1,"")</f>
        <v/>
      </c>
      <c r="O783" s="68" t="str">
        <f>IF(AND(Formulaire!$H$27=Aéroports!$E783,--ISNUMBER(IFERROR(SEARCH(Formulaire!$H$28,$C783,1),""))=1),MAX(O$1:O782)+1,"")</f>
        <v/>
      </c>
      <c r="Q783" s="91" t="str">
        <f>IFERROR(INDEX($C$2:$C$5193,MATCH(ROWS(M$2:M783),M$2:M$5193,0)),"")</f>
        <v/>
      </c>
      <c r="R783" s="70" t="str">
        <f>IFERROR(INDEX($C$2:$C$5193,MATCH(ROWS(N$2:N783),N$2:N$5193,0)),"")</f>
        <v/>
      </c>
      <c r="S783" s="92" t="str">
        <f>IFERROR(INDEX($C$2:$C$5193,MATCH(ROWS(O$2:O783),O$2:O$5193,0)),"")</f>
        <v/>
      </c>
    </row>
    <row r="784" spans="1:19" x14ac:dyDescent="0.25">
      <c r="A784" s="69">
        <v>2630</v>
      </c>
      <c r="B784" s="69" t="s">
        <v>2666</v>
      </c>
      <c r="C784" s="69" t="s">
        <v>2667</v>
      </c>
      <c r="D784" s="69" t="s">
        <v>2057</v>
      </c>
      <c r="E784" s="69" t="s">
        <v>22368</v>
      </c>
      <c r="F784" s="69" t="s">
        <v>2668</v>
      </c>
      <c r="G784" s="69" t="s">
        <v>2669</v>
      </c>
      <c r="H784" s="69">
        <v>-0.14835000000000001</v>
      </c>
      <c r="I784" s="69">
        <v>-66.985500000000002</v>
      </c>
      <c r="J784" s="69">
        <v>251</v>
      </c>
      <c r="K784" s="69">
        <v>-4</v>
      </c>
      <c r="L784" s="69">
        <f>COUNTIFS(Aéroports!$C$2:$C$5193,Aéroports!$C784,Aéroports!$D$2:$D$5193,Aéroports!$D784)</f>
        <v>1</v>
      </c>
      <c r="M784" s="69" t="str">
        <f>IF(AND(Formulaire!$H$15=Aéroports!$E784,--ISNUMBER(IFERROR(SEARCH(Formulaire!$H$16,$C784,1),""))=1),MAX(M$1:M783)+1,"")</f>
        <v/>
      </c>
      <c r="N784" s="69" t="str">
        <f>IF(AND(Formulaire!$H$21=Aéroports!$E784,--ISNUMBER(IFERROR(SEARCH(Formulaire!$H$22,$C784,1),""))=1),MAX(N$1:N783)+1,"")</f>
        <v/>
      </c>
      <c r="O784" s="69" t="str">
        <f>IF(AND(Formulaire!$H$27=Aéroports!$E784,--ISNUMBER(IFERROR(SEARCH(Formulaire!$H$28,$C784,1),""))=1),MAX(O$1:O783)+1,"")</f>
        <v/>
      </c>
      <c r="Q784" s="91" t="str">
        <f>IFERROR(INDEX($C$2:$C$5193,MATCH(ROWS(M$2:M784),M$2:M$5193,0)),"")</f>
        <v/>
      </c>
      <c r="R784" s="70" t="str">
        <f>IFERROR(INDEX($C$2:$C$5193,MATCH(ROWS(N$2:N784),N$2:N$5193,0)),"")</f>
        <v/>
      </c>
      <c r="S784" s="92" t="str">
        <f>IFERROR(INDEX($C$2:$C$5193,MATCH(ROWS(O$2:O784),O$2:O$5193,0)),"")</f>
        <v/>
      </c>
    </row>
    <row r="785" spans="1:19" x14ac:dyDescent="0.25">
      <c r="A785" s="68">
        <v>2619</v>
      </c>
      <c r="B785" s="68" t="s">
        <v>2670</v>
      </c>
      <c r="C785" s="68" t="s">
        <v>2671</v>
      </c>
      <c r="D785" s="68" t="s">
        <v>2057</v>
      </c>
      <c r="E785" s="68" t="s">
        <v>22368</v>
      </c>
      <c r="F785" s="68" t="s">
        <v>2672</v>
      </c>
      <c r="G785" s="68" t="s">
        <v>2673</v>
      </c>
      <c r="H785" s="68">
        <v>-20.816600000000001</v>
      </c>
      <c r="I785" s="68">
        <v>-49.406500000000001</v>
      </c>
      <c r="J785" s="68">
        <v>1784</v>
      </c>
      <c r="K785" s="68">
        <v>-3</v>
      </c>
      <c r="L785" s="68">
        <f>COUNTIFS(Aéroports!$C$2:$C$5193,Aéroports!$C785,Aéroports!$D$2:$D$5193,Aéroports!$D785)</f>
        <v>1</v>
      </c>
      <c r="M785" s="68" t="str">
        <f>IF(AND(Formulaire!$H$15=Aéroports!$E785,--ISNUMBER(IFERROR(SEARCH(Formulaire!$H$16,$C785,1),""))=1),MAX(M$1:M784)+1,"")</f>
        <v/>
      </c>
      <c r="N785" s="68" t="str">
        <f>IF(AND(Formulaire!$H$21=Aéroports!$E785,--ISNUMBER(IFERROR(SEARCH(Formulaire!$H$22,$C785,1),""))=1),MAX(N$1:N784)+1,"")</f>
        <v/>
      </c>
      <c r="O785" s="68" t="str">
        <f>IF(AND(Formulaire!$H$27=Aéroports!$E785,--ISNUMBER(IFERROR(SEARCH(Formulaire!$H$28,$C785,1),""))=1),MAX(O$1:O784)+1,"")</f>
        <v/>
      </c>
      <c r="Q785" s="91" t="str">
        <f>IFERROR(INDEX($C$2:$C$5193,MATCH(ROWS(M$2:M785),M$2:M$5193,0)),"")</f>
        <v/>
      </c>
      <c r="R785" s="70" t="str">
        <f>IFERROR(INDEX($C$2:$C$5193,MATCH(ROWS(N$2:N785),N$2:N$5193,0)),"")</f>
        <v/>
      </c>
      <c r="S785" s="92" t="str">
        <f>IFERROR(INDEX($C$2:$C$5193,MATCH(ROWS(O$2:O785),O$2:O$5193,0)),"")</f>
        <v/>
      </c>
    </row>
    <row r="786" spans="1:19" x14ac:dyDescent="0.25">
      <c r="A786" s="69">
        <v>2615</v>
      </c>
      <c r="B786" s="69" t="s">
        <v>2674</v>
      </c>
      <c r="C786" s="69" t="s">
        <v>2675</v>
      </c>
      <c r="D786" s="69" t="s">
        <v>2057</v>
      </c>
      <c r="E786" s="69" t="s">
        <v>22368</v>
      </c>
      <c r="F786" s="69" t="s">
        <v>2676</v>
      </c>
      <c r="G786" s="69" t="s">
        <v>2677</v>
      </c>
      <c r="H786" s="69">
        <v>-23.229199999999999</v>
      </c>
      <c r="I786" s="69">
        <v>-45.861499999999999</v>
      </c>
      <c r="J786" s="69">
        <v>2120</v>
      </c>
      <c r="K786" s="69">
        <v>-3</v>
      </c>
      <c r="L786" s="69">
        <f>COUNTIFS(Aéroports!$C$2:$C$5193,Aéroports!$C786,Aéroports!$D$2:$D$5193,Aéroports!$D786)</f>
        <v>1</v>
      </c>
      <c r="M786" s="69" t="str">
        <f>IF(AND(Formulaire!$H$15=Aéroports!$E786,--ISNUMBER(IFERROR(SEARCH(Formulaire!$H$16,$C786,1),""))=1),MAX(M$1:M785)+1,"")</f>
        <v/>
      </c>
      <c r="N786" s="69" t="str">
        <f>IF(AND(Formulaire!$H$21=Aéroports!$E786,--ISNUMBER(IFERROR(SEARCH(Formulaire!$H$22,$C786,1),""))=1),MAX(N$1:N785)+1,"")</f>
        <v/>
      </c>
      <c r="O786" s="69" t="str">
        <f>IF(AND(Formulaire!$H$27=Aéroports!$E786,--ISNUMBER(IFERROR(SEARCH(Formulaire!$H$28,$C786,1),""))=1),MAX(O$1:O785)+1,"")</f>
        <v/>
      </c>
      <c r="Q786" s="91" t="str">
        <f>IFERROR(INDEX($C$2:$C$5193,MATCH(ROWS(M$2:M786),M$2:M$5193,0)),"")</f>
        <v/>
      </c>
      <c r="R786" s="70" t="str">
        <f>IFERROR(INDEX($C$2:$C$5193,MATCH(ROWS(N$2:N786),N$2:N$5193,0)),"")</f>
        <v/>
      </c>
      <c r="S786" s="92" t="str">
        <f>IFERROR(INDEX($C$2:$C$5193,MATCH(ROWS(O$2:O786),O$2:O$5193,0)),"")</f>
        <v/>
      </c>
    </row>
    <row r="787" spans="1:19" x14ac:dyDescent="0.25">
      <c r="A787" s="68">
        <v>2616</v>
      </c>
      <c r="B787" s="68" t="s">
        <v>2678</v>
      </c>
      <c r="C787" s="68" t="s">
        <v>2679</v>
      </c>
      <c r="D787" s="68" t="s">
        <v>2057</v>
      </c>
      <c r="E787" s="68" t="s">
        <v>22368</v>
      </c>
      <c r="F787" s="68" t="s">
        <v>2680</v>
      </c>
      <c r="G787" s="68" t="s">
        <v>2681</v>
      </c>
      <c r="H787" s="68">
        <v>-2.5853600000000001</v>
      </c>
      <c r="I787" s="68">
        <v>-44.234099999999998</v>
      </c>
      <c r="J787" s="68">
        <v>178</v>
      </c>
      <c r="K787" s="68">
        <v>-3</v>
      </c>
      <c r="L787" s="68">
        <f>COUNTIFS(Aéroports!$C$2:$C$5193,Aéroports!$C787,Aéroports!$D$2:$D$5193,Aéroports!$D787)</f>
        <v>1</v>
      </c>
      <c r="M787" s="68" t="str">
        <f>IF(AND(Formulaire!$H$15=Aéroports!$E787,--ISNUMBER(IFERROR(SEARCH(Formulaire!$H$16,$C787,1),""))=1),MAX(M$1:M786)+1,"")</f>
        <v/>
      </c>
      <c r="N787" s="68" t="str">
        <f>IF(AND(Formulaire!$H$21=Aéroports!$E787,--ISNUMBER(IFERROR(SEARCH(Formulaire!$H$22,$C787,1),""))=1),MAX(N$1:N786)+1,"")</f>
        <v/>
      </c>
      <c r="O787" s="68" t="str">
        <f>IF(AND(Formulaire!$H$27=Aéroports!$E787,--ISNUMBER(IFERROR(SEARCH(Formulaire!$H$28,$C787,1),""))=1),MAX(O$1:O786)+1,"")</f>
        <v/>
      </c>
      <c r="Q787" s="91" t="str">
        <f>IFERROR(INDEX($C$2:$C$5193,MATCH(ROWS(M$2:M787),M$2:M$5193,0)),"")</f>
        <v/>
      </c>
      <c r="R787" s="70" t="str">
        <f>IFERROR(INDEX($C$2:$C$5193,MATCH(ROWS(N$2:N787),N$2:N$5193,0)),"")</f>
        <v/>
      </c>
      <c r="S787" s="92" t="str">
        <f>IFERROR(INDEX($C$2:$C$5193,MATCH(ROWS(O$2:O787),O$2:O$5193,0)),"")</f>
        <v/>
      </c>
    </row>
    <row r="788" spans="1:19" x14ac:dyDescent="0.25">
      <c r="A788" s="69">
        <v>11295</v>
      </c>
      <c r="B788" s="69" t="s">
        <v>2682</v>
      </c>
      <c r="C788" s="69" t="s">
        <v>2683</v>
      </c>
      <c r="D788" s="69" t="s">
        <v>2057</v>
      </c>
      <c r="E788" s="69" t="s">
        <v>22368</v>
      </c>
      <c r="F788" s="69" t="s">
        <v>2684</v>
      </c>
      <c r="G788" s="69" t="s">
        <v>2685</v>
      </c>
      <c r="H788" s="69">
        <v>-26.781600000000001</v>
      </c>
      <c r="I788" s="69">
        <v>-53.503500000000003</v>
      </c>
      <c r="J788" s="69">
        <v>2180</v>
      </c>
      <c r="K788" s="69">
        <v>-3</v>
      </c>
      <c r="L788" s="69">
        <f>COUNTIFS(Aéroports!$C$2:$C$5193,Aéroports!$C788,Aéroports!$D$2:$D$5193,Aéroports!$D788)</f>
        <v>1</v>
      </c>
      <c r="M788" s="69" t="str">
        <f>IF(AND(Formulaire!$H$15=Aéroports!$E788,--ISNUMBER(IFERROR(SEARCH(Formulaire!$H$16,$C788,1),""))=1),MAX(M$1:M787)+1,"")</f>
        <v/>
      </c>
      <c r="N788" s="69" t="str">
        <f>IF(AND(Formulaire!$H$21=Aéroports!$E788,--ISNUMBER(IFERROR(SEARCH(Formulaire!$H$22,$C788,1),""))=1),MAX(N$1:N787)+1,"")</f>
        <v/>
      </c>
      <c r="O788" s="69" t="str">
        <f>IF(AND(Formulaire!$H$27=Aéroports!$E788,--ISNUMBER(IFERROR(SEARCH(Formulaire!$H$28,$C788,1),""))=1),MAX(O$1:O787)+1,"")</f>
        <v/>
      </c>
      <c r="Q788" s="91" t="str">
        <f>IFERROR(INDEX($C$2:$C$5193,MATCH(ROWS(M$2:M788),M$2:M$5193,0)),"")</f>
        <v/>
      </c>
      <c r="R788" s="70" t="str">
        <f>IFERROR(INDEX($C$2:$C$5193,MATCH(ROWS(N$2:N788),N$2:N$5193,0)),"")</f>
        <v/>
      </c>
      <c r="S788" s="92" t="str">
        <f>IFERROR(INDEX($C$2:$C$5193,MATCH(ROWS(O$2:O788),O$2:O$5193,0)),"")</f>
        <v/>
      </c>
    </row>
    <row r="789" spans="1:19" x14ac:dyDescent="0.25">
      <c r="A789" s="68">
        <v>2564</v>
      </c>
      <c r="B789" s="68" t="s">
        <v>2690</v>
      </c>
      <c r="C789" s="68" t="s">
        <v>2687</v>
      </c>
      <c r="D789" s="68" t="s">
        <v>2057</v>
      </c>
      <c r="E789" s="68" t="s">
        <v>22368</v>
      </c>
      <c r="F789" s="68" t="s">
        <v>2691</v>
      </c>
      <c r="G789" s="68" t="s">
        <v>2692</v>
      </c>
      <c r="H789" s="68">
        <v>-23.435559999999999</v>
      </c>
      <c r="I789" s="68">
        <v>-46.473059999999997</v>
      </c>
      <c r="J789" s="68">
        <v>2459</v>
      </c>
      <c r="K789" s="68">
        <v>-3</v>
      </c>
      <c r="L789" s="68">
        <f>COUNTIFS(Aéroports!$C$2:$C$5193,Aéroports!$C789,Aéroports!$D$2:$D$5193,Aéroports!$D789)</f>
        <v>1</v>
      </c>
      <c r="M789" s="68" t="str">
        <f>IF(AND(Formulaire!$H$15=Aéroports!$E789,--ISNUMBER(IFERROR(SEARCH(Formulaire!$H$16,$C789,1),""))=1),MAX(M$1:M788)+1,"")</f>
        <v/>
      </c>
      <c r="N789" s="68" t="str">
        <f>IF(AND(Formulaire!$H$21=Aéroports!$E789,--ISNUMBER(IFERROR(SEARCH(Formulaire!$H$22,$C789,1),""))=1),MAX(N$1:N788)+1,"")</f>
        <v/>
      </c>
      <c r="O789" s="68" t="str">
        <f>IF(AND(Formulaire!$H$27=Aéroports!$E789,--ISNUMBER(IFERROR(SEARCH(Formulaire!$H$28,$C789,1),""))=1),MAX(O$1:O788)+1,"")</f>
        <v/>
      </c>
      <c r="Q789" s="91" t="str">
        <f>IFERROR(INDEX($C$2:$C$5193,MATCH(ROWS(M$2:M789),M$2:M$5193,0)),"")</f>
        <v/>
      </c>
      <c r="R789" s="70" t="str">
        <f>IFERROR(INDEX($C$2:$C$5193,MATCH(ROWS(N$2:N789),N$2:N$5193,0)),"")</f>
        <v/>
      </c>
      <c r="S789" s="92" t="str">
        <f>IFERROR(INDEX($C$2:$C$5193,MATCH(ROWS(O$2:O789),O$2:O$5193,0)),"")</f>
        <v/>
      </c>
    </row>
    <row r="790" spans="1:19" x14ac:dyDescent="0.25">
      <c r="A790" s="69">
        <v>8256</v>
      </c>
      <c r="B790" s="69" t="s">
        <v>2693</v>
      </c>
      <c r="C790" s="69" t="s">
        <v>2694</v>
      </c>
      <c r="D790" s="69" t="s">
        <v>2057</v>
      </c>
      <c r="E790" s="69" t="s">
        <v>22368</v>
      </c>
      <c r="F790" s="69" t="s">
        <v>2695</v>
      </c>
      <c r="G790" s="69" t="s">
        <v>2696</v>
      </c>
      <c r="H790" s="69">
        <v>-3.46793</v>
      </c>
      <c r="I790" s="69">
        <v>-68.920410000000004</v>
      </c>
      <c r="J790" s="69">
        <v>335</v>
      </c>
      <c r="K790" s="69">
        <v>-4</v>
      </c>
      <c r="L790" s="69">
        <f>COUNTIFS(Aéroports!$C$2:$C$5193,Aéroports!$C790,Aéroports!$D$2:$D$5193,Aéroports!$D790)</f>
        <v>1</v>
      </c>
      <c r="M790" s="69" t="str">
        <f>IF(AND(Formulaire!$H$15=Aéroports!$E790,--ISNUMBER(IFERROR(SEARCH(Formulaire!$H$16,$C790,1),""))=1),MAX(M$1:M789)+1,"")</f>
        <v/>
      </c>
      <c r="N790" s="69" t="str">
        <f>IF(AND(Formulaire!$H$21=Aéroports!$E790,--ISNUMBER(IFERROR(SEARCH(Formulaire!$H$22,$C790,1),""))=1),MAX(N$1:N789)+1,"")</f>
        <v/>
      </c>
      <c r="O790" s="69" t="str">
        <f>IF(AND(Formulaire!$H$27=Aéroports!$E790,--ISNUMBER(IFERROR(SEARCH(Formulaire!$H$28,$C790,1),""))=1),MAX(O$1:O789)+1,"")</f>
        <v/>
      </c>
      <c r="Q790" s="91" t="str">
        <f>IFERROR(INDEX($C$2:$C$5193,MATCH(ROWS(M$2:M790),M$2:M$5193,0)),"")</f>
        <v/>
      </c>
      <c r="R790" s="70" t="str">
        <f>IFERROR(INDEX($C$2:$C$5193,MATCH(ROWS(N$2:N790),N$2:N$5193,0)),"")</f>
        <v/>
      </c>
      <c r="S790" s="92" t="str">
        <f>IFERROR(INDEX($C$2:$C$5193,MATCH(ROWS(O$2:O790),O$2:O$5193,0)),"")</f>
        <v/>
      </c>
    </row>
    <row r="791" spans="1:19" x14ac:dyDescent="0.25">
      <c r="A791" s="68">
        <v>7367</v>
      </c>
      <c r="B791" s="68" t="s">
        <v>2697</v>
      </c>
      <c r="C791" s="68" t="s">
        <v>2698</v>
      </c>
      <c r="D791" s="68" t="s">
        <v>2057</v>
      </c>
      <c r="E791" s="68" t="s">
        <v>22368</v>
      </c>
      <c r="F791" s="68" t="s">
        <v>2699</v>
      </c>
      <c r="G791" s="68" t="s">
        <v>2700</v>
      </c>
      <c r="H791" s="68">
        <v>-11.885</v>
      </c>
      <c r="I791" s="68">
        <v>-55.586109999999998</v>
      </c>
      <c r="J791" s="68">
        <v>1227</v>
      </c>
      <c r="K791" s="68">
        <v>-4</v>
      </c>
      <c r="L791" s="68">
        <f>COUNTIFS(Aéroports!$C$2:$C$5193,Aéroports!$C791,Aéroports!$D$2:$D$5193,Aéroports!$D791)</f>
        <v>1</v>
      </c>
      <c r="M791" s="68" t="str">
        <f>IF(AND(Formulaire!$H$15=Aéroports!$E791,--ISNUMBER(IFERROR(SEARCH(Formulaire!$H$16,$C791,1),""))=1),MAX(M$1:M790)+1,"")</f>
        <v/>
      </c>
      <c r="N791" s="68" t="str">
        <f>IF(AND(Formulaire!$H$21=Aéroports!$E791,--ISNUMBER(IFERROR(SEARCH(Formulaire!$H$22,$C791,1),""))=1),MAX(N$1:N790)+1,"")</f>
        <v/>
      </c>
      <c r="O791" s="68" t="str">
        <f>IF(AND(Formulaire!$H$27=Aéroports!$E791,--ISNUMBER(IFERROR(SEARCH(Formulaire!$H$28,$C791,1),""))=1),MAX(O$1:O790)+1,"")</f>
        <v/>
      </c>
      <c r="Q791" s="91" t="str">
        <f>IFERROR(INDEX($C$2:$C$5193,MATCH(ROWS(M$2:M791),M$2:M$5193,0)),"")</f>
        <v/>
      </c>
      <c r="R791" s="70" t="str">
        <f>IFERROR(INDEX($C$2:$C$5193,MATCH(ROWS(N$2:N791),N$2:N$5193,0)),"")</f>
        <v/>
      </c>
      <c r="S791" s="92" t="str">
        <f>IFERROR(INDEX($C$2:$C$5193,MATCH(ROWS(O$2:O791),O$2:O$5193,0)),"")</f>
        <v/>
      </c>
    </row>
    <row r="792" spans="1:19" x14ac:dyDescent="0.25">
      <c r="A792" s="69">
        <v>11209</v>
      </c>
      <c r="B792" s="69" t="s">
        <v>2701</v>
      </c>
      <c r="C792" s="69" t="s">
        <v>2702</v>
      </c>
      <c r="D792" s="69" t="s">
        <v>2057</v>
      </c>
      <c r="E792" s="69" t="s">
        <v>22368</v>
      </c>
      <c r="F792" s="69" t="s">
        <v>2703</v>
      </c>
      <c r="G792" s="69" t="s">
        <v>2704</v>
      </c>
      <c r="H792" s="69">
        <v>-3.67889</v>
      </c>
      <c r="I792" s="69">
        <v>-40.336799999999997</v>
      </c>
      <c r="J792" s="69">
        <v>210</v>
      </c>
      <c r="K792" s="69">
        <v>-3</v>
      </c>
      <c r="L792" s="69">
        <f>COUNTIFS(Aéroports!$C$2:$C$5193,Aéroports!$C792,Aéroports!$D$2:$D$5193,Aéroports!$D792)</f>
        <v>1</v>
      </c>
      <c r="M792" s="69" t="str">
        <f>IF(AND(Formulaire!$H$15=Aéroports!$E792,--ISNUMBER(IFERROR(SEARCH(Formulaire!$H$16,$C792,1),""))=1),MAX(M$1:M791)+1,"")</f>
        <v/>
      </c>
      <c r="N792" s="69" t="str">
        <f>IF(AND(Formulaire!$H$21=Aéroports!$E792,--ISNUMBER(IFERROR(SEARCH(Formulaire!$H$22,$C792,1),""))=1),MAX(N$1:N791)+1,"")</f>
        <v/>
      </c>
      <c r="O792" s="69" t="str">
        <f>IF(AND(Formulaire!$H$27=Aéroports!$E792,--ISNUMBER(IFERROR(SEARCH(Formulaire!$H$28,$C792,1),""))=1),MAX(O$1:O791)+1,"")</f>
        <v/>
      </c>
      <c r="Q792" s="91" t="str">
        <f>IFERROR(INDEX($C$2:$C$5193,MATCH(ROWS(M$2:M792),M$2:M$5193,0)),"")</f>
        <v/>
      </c>
      <c r="R792" s="70" t="str">
        <f>IFERROR(INDEX($C$2:$C$5193,MATCH(ROWS(N$2:N792),N$2:N$5193,0)),"")</f>
        <v/>
      </c>
      <c r="S792" s="92" t="str">
        <f>IFERROR(INDEX($C$2:$C$5193,MATCH(ROWS(O$2:O792),O$2:O$5193,0)),"")</f>
        <v/>
      </c>
    </row>
    <row r="793" spans="1:19" x14ac:dyDescent="0.25">
      <c r="A793" s="68">
        <v>6044</v>
      </c>
      <c r="B793" s="68" t="s">
        <v>2705</v>
      </c>
      <c r="C793" s="68" t="s">
        <v>2706</v>
      </c>
      <c r="D793" s="68" t="s">
        <v>2057</v>
      </c>
      <c r="E793" s="68" t="s">
        <v>22368</v>
      </c>
      <c r="F793" s="68" t="s">
        <v>2707</v>
      </c>
      <c r="G793" s="68" t="s">
        <v>2708</v>
      </c>
      <c r="H793" s="68">
        <v>-23.478000000000002</v>
      </c>
      <c r="I793" s="68">
        <v>-47.49</v>
      </c>
      <c r="J793" s="68">
        <v>2077</v>
      </c>
      <c r="K793" s="68">
        <v>-3</v>
      </c>
      <c r="L793" s="68">
        <f>COUNTIFS(Aéroports!$C$2:$C$5193,Aéroports!$C793,Aéroports!$D$2:$D$5193,Aéroports!$D793)</f>
        <v>1</v>
      </c>
      <c r="M793" s="68" t="str">
        <f>IF(AND(Formulaire!$H$15=Aéroports!$E793,--ISNUMBER(IFERROR(SEARCH(Formulaire!$H$16,$C793,1),""))=1),MAX(M$1:M792)+1,"")</f>
        <v/>
      </c>
      <c r="N793" s="68" t="str">
        <f>IF(AND(Formulaire!$H$21=Aéroports!$E793,--ISNUMBER(IFERROR(SEARCH(Formulaire!$H$22,$C793,1),""))=1),MAX(N$1:N792)+1,"")</f>
        <v/>
      </c>
      <c r="O793" s="68" t="str">
        <f>IF(AND(Formulaire!$H$27=Aéroports!$E793,--ISNUMBER(IFERROR(SEARCH(Formulaire!$H$28,$C793,1),""))=1),MAX(O$1:O792)+1,"")</f>
        <v/>
      </c>
      <c r="Q793" s="91" t="str">
        <f>IFERROR(INDEX($C$2:$C$5193,MATCH(ROWS(M$2:M793),M$2:M$5193,0)),"")</f>
        <v/>
      </c>
      <c r="R793" s="70" t="str">
        <f>IFERROR(INDEX($C$2:$C$5193,MATCH(ROWS(N$2:N793),N$2:N$5193,0)),"")</f>
        <v/>
      </c>
      <c r="S793" s="92" t="str">
        <f>IFERROR(INDEX($C$2:$C$5193,MATCH(ROWS(O$2:O793),O$2:O$5193,0)),"")</f>
        <v/>
      </c>
    </row>
    <row r="794" spans="1:19" x14ac:dyDescent="0.25">
      <c r="A794" s="69">
        <v>7371</v>
      </c>
      <c r="B794" s="69" t="s">
        <v>2709</v>
      </c>
      <c r="C794" s="69" t="s">
        <v>2710</v>
      </c>
      <c r="D794" s="69" t="s">
        <v>2057</v>
      </c>
      <c r="E794" s="69" t="s">
        <v>22368</v>
      </c>
      <c r="F794" s="69" t="s">
        <v>2711</v>
      </c>
      <c r="G794" s="69" t="s">
        <v>2712</v>
      </c>
      <c r="H794" s="69">
        <v>-0.69943100000000002</v>
      </c>
      <c r="I794" s="69">
        <v>-48.521000000000001</v>
      </c>
      <c r="J794" s="69">
        <v>43</v>
      </c>
      <c r="K794" s="69">
        <v>-3</v>
      </c>
      <c r="L794" s="69">
        <f>COUNTIFS(Aéroports!$C$2:$C$5193,Aéroports!$C794,Aéroports!$D$2:$D$5193,Aéroports!$D794)</f>
        <v>1</v>
      </c>
      <c r="M794" s="69" t="str">
        <f>IF(AND(Formulaire!$H$15=Aéroports!$E794,--ISNUMBER(IFERROR(SEARCH(Formulaire!$H$16,$C794,1),""))=1),MAX(M$1:M793)+1,"")</f>
        <v/>
      </c>
      <c r="N794" s="69" t="str">
        <f>IF(AND(Formulaire!$H$21=Aéroports!$E794,--ISNUMBER(IFERROR(SEARCH(Formulaire!$H$22,$C794,1),""))=1),MAX(N$1:N793)+1,"")</f>
        <v/>
      </c>
      <c r="O794" s="69" t="str">
        <f>IF(AND(Formulaire!$H$27=Aéroports!$E794,--ISNUMBER(IFERROR(SEARCH(Formulaire!$H$28,$C794,1),""))=1),MAX(O$1:O793)+1,"")</f>
        <v/>
      </c>
      <c r="Q794" s="91" t="str">
        <f>IFERROR(INDEX($C$2:$C$5193,MATCH(ROWS(M$2:M794),M$2:M$5193,0)),"")</f>
        <v/>
      </c>
      <c r="R794" s="70" t="str">
        <f>IFERROR(INDEX($C$2:$C$5193,MATCH(ROWS(N$2:N794),N$2:N$5193,0)),"")</f>
        <v/>
      </c>
      <c r="S794" s="92" t="str">
        <f>IFERROR(INDEX($C$2:$C$5193,MATCH(ROWS(O$2:O794),O$2:O$5193,0)),"")</f>
        <v/>
      </c>
    </row>
    <row r="795" spans="1:19" x14ac:dyDescent="0.25">
      <c r="A795" s="68">
        <v>2628</v>
      </c>
      <c r="B795" s="68" t="s">
        <v>2713</v>
      </c>
      <c r="C795" s="68" t="s">
        <v>2714</v>
      </c>
      <c r="D795" s="68" t="s">
        <v>2057</v>
      </c>
      <c r="E795" s="68" t="s">
        <v>22368</v>
      </c>
      <c r="F795" s="68" t="s">
        <v>2715</v>
      </c>
      <c r="G795" s="68" t="s">
        <v>2716</v>
      </c>
      <c r="H795" s="68">
        <v>-4.2556700000000003</v>
      </c>
      <c r="I795" s="68">
        <v>-69.9358</v>
      </c>
      <c r="J795" s="68">
        <v>279</v>
      </c>
      <c r="K795" s="68">
        <v>-4</v>
      </c>
      <c r="L795" s="68">
        <f>COUNTIFS(Aéroports!$C$2:$C$5193,Aéroports!$C795,Aéroports!$D$2:$D$5193,Aéroports!$D795)</f>
        <v>1</v>
      </c>
      <c r="M795" s="68" t="str">
        <f>IF(AND(Formulaire!$H$15=Aéroports!$E795,--ISNUMBER(IFERROR(SEARCH(Formulaire!$H$16,$C795,1),""))=1),MAX(M$1:M794)+1,"")</f>
        <v/>
      </c>
      <c r="N795" s="68" t="str">
        <f>IF(AND(Formulaire!$H$21=Aéroports!$E795,--ISNUMBER(IFERROR(SEARCH(Formulaire!$H$22,$C795,1),""))=1),MAX(N$1:N794)+1,"")</f>
        <v/>
      </c>
      <c r="O795" s="68" t="str">
        <f>IF(AND(Formulaire!$H$27=Aéroports!$E795,--ISNUMBER(IFERROR(SEARCH(Formulaire!$H$28,$C795,1),""))=1),MAX(O$1:O794)+1,"")</f>
        <v/>
      </c>
      <c r="Q795" s="91" t="str">
        <f>IFERROR(INDEX($C$2:$C$5193,MATCH(ROWS(M$2:M795),M$2:M$5193,0)),"")</f>
        <v/>
      </c>
      <c r="R795" s="70" t="str">
        <f>IFERROR(INDEX($C$2:$C$5193,MATCH(ROWS(N$2:N795),N$2:N$5193,0)),"")</f>
        <v/>
      </c>
      <c r="S795" s="92" t="str">
        <f>IFERROR(INDEX($C$2:$C$5193,MATCH(ROWS(O$2:O795),O$2:O$5193,0)),"")</f>
        <v/>
      </c>
    </row>
    <row r="796" spans="1:19" x14ac:dyDescent="0.25">
      <c r="A796" s="69">
        <v>11931</v>
      </c>
      <c r="B796" s="69" t="s">
        <v>2717</v>
      </c>
      <c r="C796" s="69" t="s">
        <v>2718</v>
      </c>
      <c r="D796" s="69" t="s">
        <v>2057</v>
      </c>
      <c r="E796" s="69" t="s">
        <v>22368</v>
      </c>
      <c r="F796" s="69" t="s">
        <v>2719</v>
      </c>
      <c r="G796" s="69" t="s">
        <v>2720</v>
      </c>
      <c r="H796" s="69">
        <v>-23.040099999999999</v>
      </c>
      <c r="I796" s="69">
        <v>-45.515999999999998</v>
      </c>
      <c r="J796" s="69">
        <v>1908</v>
      </c>
      <c r="K796" s="69" t="s">
        <v>340</v>
      </c>
      <c r="L796" s="69">
        <f>COUNTIFS(Aéroports!$C$2:$C$5193,Aéroports!$C796,Aéroports!$D$2:$D$5193,Aéroports!$D796)</f>
        <v>1</v>
      </c>
      <c r="M796" s="69" t="str">
        <f>IF(AND(Formulaire!$H$15=Aéroports!$E796,--ISNUMBER(IFERROR(SEARCH(Formulaire!$H$16,$C796,1),""))=1),MAX(M$1:M795)+1,"")</f>
        <v/>
      </c>
      <c r="N796" s="69" t="str">
        <f>IF(AND(Formulaire!$H$21=Aéroports!$E796,--ISNUMBER(IFERROR(SEARCH(Formulaire!$H$22,$C796,1),""))=1),MAX(N$1:N795)+1,"")</f>
        <v/>
      </c>
      <c r="O796" s="69" t="str">
        <f>IF(AND(Formulaire!$H$27=Aéroports!$E796,--ISNUMBER(IFERROR(SEARCH(Formulaire!$H$28,$C796,1),""))=1),MAX(O$1:O795)+1,"")</f>
        <v/>
      </c>
      <c r="Q796" s="91" t="str">
        <f>IFERROR(INDEX($C$2:$C$5193,MATCH(ROWS(M$2:M796),M$2:M$5193,0)),"")</f>
        <v/>
      </c>
      <c r="R796" s="70" t="str">
        <f>IFERROR(INDEX($C$2:$C$5193,MATCH(ROWS(N$2:N796),N$2:N$5193,0)),"")</f>
        <v/>
      </c>
      <c r="S796" s="92" t="str">
        <f>IFERROR(INDEX($C$2:$C$5193,MATCH(ROWS(O$2:O796),O$2:O$5193,0)),"")</f>
        <v/>
      </c>
    </row>
    <row r="797" spans="1:19" x14ac:dyDescent="0.25">
      <c r="A797" s="68">
        <v>2624</v>
      </c>
      <c r="B797" s="68" t="s">
        <v>2721</v>
      </c>
      <c r="C797" s="68" t="s">
        <v>2722</v>
      </c>
      <c r="D797" s="68" t="s">
        <v>2057</v>
      </c>
      <c r="E797" s="68" t="s">
        <v>22368</v>
      </c>
      <c r="F797" s="68" t="s">
        <v>2723</v>
      </c>
      <c r="G797" s="68" t="s">
        <v>2724</v>
      </c>
      <c r="H797" s="68">
        <v>-3.3829400000000001</v>
      </c>
      <c r="I797" s="68">
        <v>-64.724100000000007</v>
      </c>
      <c r="J797" s="68">
        <v>188</v>
      </c>
      <c r="K797" s="68">
        <v>-4</v>
      </c>
      <c r="L797" s="68">
        <f>COUNTIFS(Aéroports!$C$2:$C$5193,Aéroports!$C797,Aéroports!$D$2:$D$5193,Aéroports!$D797)</f>
        <v>1</v>
      </c>
      <c r="M797" s="68" t="str">
        <f>IF(AND(Formulaire!$H$15=Aéroports!$E797,--ISNUMBER(IFERROR(SEARCH(Formulaire!$H$16,$C797,1),""))=1),MAX(M$1:M796)+1,"")</f>
        <v/>
      </c>
      <c r="N797" s="68" t="str">
        <f>IF(AND(Formulaire!$H$21=Aéroports!$E797,--ISNUMBER(IFERROR(SEARCH(Formulaire!$H$22,$C797,1),""))=1),MAX(N$1:N796)+1,"")</f>
        <v/>
      </c>
      <c r="O797" s="68" t="str">
        <f>IF(AND(Formulaire!$H$27=Aéroports!$E797,--ISNUMBER(IFERROR(SEARCH(Formulaire!$H$28,$C797,1),""))=1),MAX(O$1:O796)+1,"")</f>
        <v/>
      </c>
      <c r="Q797" s="91" t="str">
        <f>IFERROR(INDEX($C$2:$C$5193,MATCH(ROWS(M$2:M797),M$2:M$5193,0)),"")</f>
        <v/>
      </c>
      <c r="R797" s="70" t="str">
        <f>IFERROR(INDEX($C$2:$C$5193,MATCH(ROWS(N$2:N797),N$2:N$5193,0)),"")</f>
        <v/>
      </c>
      <c r="S797" s="92" t="str">
        <f>IFERROR(INDEX($C$2:$C$5193,MATCH(ROWS(O$2:O797),O$2:O$5193,0)),"")</f>
        <v/>
      </c>
    </row>
    <row r="798" spans="1:19" x14ac:dyDescent="0.25">
      <c r="A798" s="69">
        <v>11145</v>
      </c>
      <c r="B798" s="69" t="s">
        <v>2725</v>
      </c>
      <c r="C798" s="69" t="s">
        <v>2726</v>
      </c>
      <c r="D798" s="69" t="s">
        <v>2057</v>
      </c>
      <c r="E798" s="69" t="s">
        <v>22368</v>
      </c>
      <c r="F798" s="69" t="s">
        <v>2727</v>
      </c>
      <c r="G798" s="69" t="s">
        <v>2728</v>
      </c>
      <c r="H798" s="69">
        <v>-17.892299999999999</v>
      </c>
      <c r="I798" s="69">
        <v>-41.513599999999997</v>
      </c>
      <c r="J798" s="69">
        <v>1572</v>
      </c>
      <c r="K798" s="69">
        <v>-3</v>
      </c>
      <c r="L798" s="69">
        <f>COUNTIFS(Aéroports!$C$2:$C$5193,Aéroports!$C798,Aéroports!$D$2:$D$5193,Aéroports!$D798)</f>
        <v>1</v>
      </c>
      <c r="M798" s="69" t="str">
        <f>IF(AND(Formulaire!$H$15=Aéroports!$E798,--ISNUMBER(IFERROR(SEARCH(Formulaire!$H$16,$C798,1),""))=1),MAX(M$1:M797)+1,"")</f>
        <v/>
      </c>
      <c r="N798" s="69" t="str">
        <f>IF(AND(Formulaire!$H$21=Aéroports!$E798,--ISNUMBER(IFERROR(SEARCH(Formulaire!$H$22,$C798,1),""))=1),MAX(N$1:N797)+1,"")</f>
        <v/>
      </c>
      <c r="O798" s="69" t="str">
        <f>IF(AND(Formulaire!$H$27=Aéroports!$E798,--ISNUMBER(IFERROR(SEARCH(Formulaire!$H$28,$C798,1),""))=1),MAX(O$1:O797)+1,"")</f>
        <v/>
      </c>
      <c r="Q798" s="91" t="str">
        <f>IFERROR(INDEX($C$2:$C$5193,MATCH(ROWS(M$2:M798),M$2:M$5193,0)),"")</f>
        <v/>
      </c>
      <c r="R798" s="70" t="str">
        <f>IFERROR(INDEX($C$2:$C$5193,MATCH(ROWS(N$2:N798),N$2:N$5193,0)),"")</f>
        <v/>
      </c>
      <c r="S798" s="92" t="str">
        <f>IFERROR(INDEX($C$2:$C$5193,MATCH(ROWS(O$2:O798),O$2:O$5193,0)),"")</f>
        <v/>
      </c>
    </row>
    <row r="799" spans="1:19" x14ac:dyDescent="0.25">
      <c r="A799" s="68">
        <v>2623</v>
      </c>
      <c r="B799" s="68" t="s">
        <v>2729</v>
      </c>
      <c r="C799" s="68" t="s">
        <v>2730</v>
      </c>
      <c r="D799" s="68" t="s">
        <v>2057</v>
      </c>
      <c r="E799" s="68" t="s">
        <v>22368</v>
      </c>
      <c r="F799" s="68" t="s">
        <v>2731</v>
      </c>
      <c r="G799" s="68" t="s">
        <v>2732</v>
      </c>
      <c r="H799" s="68">
        <v>-5.0599400000000001</v>
      </c>
      <c r="I799" s="68">
        <v>-42.823500000000003</v>
      </c>
      <c r="J799" s="68">
        <v>219</v>
      </c>
      <c r="K799" s="68">
        <v>-3</v>
      </c>
      <c r="L799" s="68">
        <f>COUNTIFS(Aéroports!$C$2:$C$5193,Aéroports!$C799,Aéroports!$D$2:$D$5193,Aéroports!$D799)</f>
        <v>1</v>
      </c>
      <c r="M799" s="68" t="str">
        <f>IF(AND(Formulaire!$H$15=Aéroports!$E799,--ISNUMBER(IFERROR(SEARCH(Formulaire!$H$16,$C799,1),""))=1),MAX(M$1:M798)+1,"")</f>
        <v/>
      </c>
      <c r="N799" s="68" t="str">
        <f>IF(AND(Formulaire!$H$21=Aéroports!$E799,--ISNUMBER(IFERROR(SEARCH(Formulaire!$H$22,$C799,1),""))=1),MAX(N$1:N798)+1,"")</f>
        <v/>
      </c>
      <c r="O799" s="68" t="str">
        <f>IF(AND(Formulaire!$H$27=Aéroports!$E799,--ISNUMBER(IFERROR(SEARCH(Formulaire!$H$28,$C799,1),""))=1),MAX(O$1:O798)+1,"")</f>
        <v/>
      </c>
      <c r="Q799" s="91" t="str">
        <f>IFERROR(INDEX($C$2:$C$5193,MATCH(ROWS(M$2:M799),M$2:M$5193,0)),"")</f>
        <v/>
      </c>
      <c r="R799" s="70" t="str">
        <f>IFERROR(INDEX($C$2:$C$5193,MATCH(ROWS(N$2:N799),N$2:N$5193,0)),"")</f>
        <v/>
      </c>
      <c r="S799" s="92" t="str">
        <f>IFERROR(INDEX($C$2:$C$5193,MATCH(ROWS(O$2:O799),O$2:O$5193,0)),"")</f>
        <v/>
      </c>
    </row>
    <row r="800" spans="1:19" x14ac:dyDescent="0.25">
      <c r="A800" s="69">
        <v>6041</v>
      </c>
      <c r="B800" s="69" t="s">
        <v>2733</v>
      </c>
      <c r="C800" s="69" t="s">
        <v>2734</v>
      </c>
      <c r="D800" s="69" t="s">
        <v>2057</v>
      </c>
      <c r="E800" s="69" t="s">
        <v>22368</v>
      </c>
      <c r="F800" s="69" t="s">
        <v>2735</v>
      </c>
      <c r="G800" s="69" t="s">
        <v>2736</v>
      </c>
      <c r="H800" s="69">
        <v>-24.686299999999999</v>
      </c>
      <c r="I800" s="69">
        <v>-53.697499999999998</v>
      </c>
      <c r="J800" s="69">
        <v>1843</v>
      </c>
      <c r="K800" s="69">
        <v>-3</v>
      </c>
      <c r="L800" s="69">
        <f>COUNTIFS(Aéroports!$C$2:$C$5193,Aéroports!$C800,Aéroports!$D$2:$D$5193,Aéroports!$D800)</f>
        <v>1</v>
      </c>
      <c r="M800" s="69" t="str">
        <f>IF(AND(Formulaire!$H$15=Aéroports!$E800,--ISNUMBER(IFERROR(SEARCH(Formulaire!$H$16,$C800,1),""))=1),MAX(M$1:M799)+1,"")</f>
        <v/>
      </c>
      <c r="N800" s="69" t="str">
        <f>IF(AND(Formulaire!$H$21=Aéroports!$E800,--ISNUMBER(IFERROR(SEARCH(Formulaire!$H$22,$C800,1),""))=1),MAX(N$1:N799)+1,"")</f>
        <v/>
      </c>
      <c r="O800" s="69" t="str">
        <f>IF(AND(Formulaire!$H$27=Aéroports!$E800,--ISNUMBER(IFERROR(SEARCH(Formulaire!$H$28,$C800,1),""))=1),MAX(O$1:O799)+1,"")</f>
        <v/>
      </c>
      <c r="Q800" s="91" t="str">
        <f>IFERROR(INDEX($C$2:$C$5193,MATCH(ROWS(M$2:M800),M$2:M$5193,0)),"")</f>
        <v/>
      </c>
      <c r="R800" s="70" t="str">
        <f>IFERROR(INDEX($C$2:$C$5193,MATCH(ROWS(N$2:N800),N$2:N$5193,0)),"")</f>
        <v/>
      </c>
      <c r="S800" s="92" t="str">
        <f>IFERROR(INDEX($C$2:$C$5193,MATCH(ROWS(O$2:O800),O$2:O$5193,0)),"")</f>
        <v/>
      </c>
    </row>
    <row r="801" spans="1:19" x14ac:dyDescent="0.25">
      <c r="A801" s="68">
        <v>9769</v>
      </c>
      <c r="B801" s="68" t="s">
        <v>2737</v>
      </c>
      <c r="C801" s="68" t="s">
        <v>2738</v>
      </c>
      <c r="D801" s="68" t="s">
        <v>2057</v>
      </c>
      <c r="E801" s="68" t="s">
        <v>22368</v>
      </c>
      <c r="F801" s="68" t="s">
        <v>2739</v>
      </c>
      <c r="G801" s="68" t="s">
        <v>2740</v>
      </c>
      <c r="H801" s="68">
        <v>-20.754200000000001</v>
      </c>
      <c r="I801" s="68">
        <v>-51.684199999999997</v>
      </c>
      <c r="J801" s="68">
        <v>1050</v>
      </c>
      <c r="K801" s="68">
        <v>-4</v>
      </c>
      <c r="L801" s="68">
        <f>COUNTIFS(Aéroports!$C$2:$C$5193,Aéroports!$C801,Aéroports!$D$2:$D$5193,Aéroports!$D801)</f>
        <v>1</v>
      </c>
      <c r="M801" s="68" t="str">
        <f>IF(AND(Formulaire!$H$15=Aéroports!$E801,--ISNUMBER(IFERROR(SEARCH(Formulaire!$H$16,$C801,1),""))=1),MAX(M$1:M800)+1,"")</f>
        <v/>
      </c>
      <c r="N801" s="68" t="str">
        <f>IF(AND(Formulaire!$H$21=Aéroports!$E801,--ISNUMBER(IFERROR(SEARCH(Formulaire!$H$22,$C801,1),""))=1),MAX(N$1:N800)+1,"")</f>
        <v/>
      </c>
      <c r="O801" s="68" t="str">
        <f>IF(AND(Formulaire!$H$27=Aéroports!$E801,--ISNUMBER(IFERROR(SEARCH(Formulaire!$H$28,$C801,1),""))=1),MAX(O$1:O800)+1,"")</f>
        <v/>
      </c>
      <c r="Q801" s="91" t="str">
        <f>IFERROR(INDEX($C$2:$C$5193,MATCH(ROWS(M$2:M801),M$2:M$5193,0)),"")</f>
        <v/>
      </c>
      <c r="R801" s="70" t="str">
        <f>IFERROR(INDEX($C$2:$C$5193,MATCH(ROWS(N$2:N801),N$2:N$5193,0)),"")</f>
        <v/>
      </c>
      <c r="S801" s="92" t="str">
        <f>IFERROR(INDEX($C$2:$C$5193,MATCH(ROWS(O$2:O801),O$2:O$5193,0)),"")</f>
        <v/>
      </c>
    </row>
    <row r="802" spans="1:19" x14ac:dyDescent="0.25">
      <c r="A802" s="69">
        <v>2629</v>
      </c>
      <c r="B802" s="69" t="s">
        <v>2741</v>
      </c>
      <c r="C802" s="69" t="s">
        <v>2742</v>
      </c>
      <c r="D802" s="69" t="s">
        <v>2057</v>
      </c>
      <c r="E802" s="69" t="s">
        <v>22368</v>
      </c>
      <c r="F802" s="69" t="s">
        <v>2743</v>
      </c>
      <c r="G802" s="69" t="s">
        <v>2744</v>
      </c>
      <c r="H802" s="69">
        <v>-3.7860100000000001</v>
      </c>
      <c r="I802" s="69">
        <v>-49.720300000000002</v>
      </c>
      <c r="J802" s="69">
        <v>830</v>
      </c>
      <c r="K802" s="69">
        <v>-3</v>
      </c>
      <c r="L802" s="69">
        <f>COUNTIFS(Aéroports!$C$2:$C$5193,Aéroports!$C802,Aéroports!$D$2:$D$5193,Aéroports!$D802)</f>
        <v>1</v>
      </c>
      <c r="M802" s="69" t="str">
        <f>IF(AND(Formulaire!$H$15=Aéroports!$E802,--ISNUMBER(IFERROR(SEARCH(Formulaire!$H$16,$C802,1),""))=1),MAX(M$1:M801)+1,"")</f>
        <v/>
      </c>
      <c r="N802" s="69" t="str">
        <f>IF(AND(Formulaire!$H$21=Aéroports!$E802,--ISNUMBER(IFERROR(SEARCH(Formulaire!$H$22,$C802,1),""))=1),MAX(N$1:N801)+1,"")</f>
        <v/>
      </c>
      <c r="O802" s="69" t="str">
        <f>IF(AND(Formulaire!$H$27=Aéroports!$E802,--ISNUMBER(IFERROR(SEARCH(Formulaire!$H$28,$C802,1),""))=1),MAX(O$1:O801)+1,"")</f>
        <v/>
      </c>
      <c r="Q802" s="91" t="str">
        <f>IFERROR(INDEX($C$2:$C$5193,MATCH(ROWS(M$2:M802),M$2:M$5193,0)),"")</f>
        <v/>
      </c>
      <c r="R802" s="70" t="str">
        <f>IFERROR(INDEX($C$2:$C$5193,MATCH(ROWS(N$2:N802),N$2:N$5193,0)),"")</f>
        <v/>
      </c>
      <c r="S802" s="92" t="str">
        <f>IFERROR(INDEX($C$2:$C$5193,MATCH(ROWS(O$2:O802),O$2:O$5193,0)),"")</f>
        <v/>
      </c>
    </row>
    <row r="803" spans="1:19" x14ac:dyDescent="0.25">
      <c r="A803" s="68">
        <v>10545</v>
      </c>
      <c r="B803" s="68" t="s">
        <v>2745</v>
      </c>
      <c r="C803" s="68" t="s">
        <v>2746</v>
      </c>
      <c r="D803" s="68" t="s">
        <v>2057</v>
      </c>
      <c r="E803" s="68" t="s">
        <v>22368</v>
      </c>
      <c r="F803" s="68" t="s">
        <v>2747</v>
      </c>
      <c r="G803" s="68" t="s">
        <v>2748</v>
      </c>
      <c r="H803" s="68">
        <v>-23.441099999999999</v>
      </c>
      <c r="I803" s="68">
        <v>-45.075600000000001</v>
      </c>
      <c r="J803" s="68">
        <v>13</v>
      </c>
      <c r="K803" s="68">
        <v>-3</v>
      </c>
      <c r="L803" s="68">
        <f>COUNTIFS(Aéroports!$C$2:$C$5193,Aéroports!$C803,Aéroports!$D$2:$D$5193,Aéroports!$D803)</f>
        <v>1</v>
      </c>
      <c r="M803" s="68" t="str">
        <f>IF(AND(Formulaire!$H$15=Aéroports!$E803,--ISNUMBER(IFERROR(SEARCH(Formulaire!$H$16,$C803,1),""))=1),MAX(M$1:M802)+1,"")</f>
        <v/>
      </c>
      <c r="N803" s="68" t="str">
        <f>IF(AND(Formulaire!$H$21=Aéroports!$E803,--ISNUMBER(IFERROR(SEARCH(Formulaire!$H$22,$C803,1),""))=1),MAX(N$1:N802)+1,"")</f>
        <v/>
      </c>
      <c r="O803" s="68" t="str">
        <f>IF(AND(Formulaire!$H$27=Aéroports!$E803,--ISNUMBER(IFERROR(SEARCH(Formulaire!$H$28,$C803,1),""))=1),MAX(O$1:O802)+1,"")</f>
        <v/>
      </c>
      <c r="Q803" s="91" t="str">
        <f>IFERROR(INDEX($C$2:$C$5193,MATCH(ROWS(M$2:M803),M$2:M$5193,0)),"")</f>
        <v/>
      </c>
      <c r="R803" s="70" t="str">
        <f>IFERROR(INDEX($C$2:$C$5193,MATCH(ROWS(N$2:N803),N$2:N$5193,0)),"")</f>
        <v/>
      </c>
      <c r="S803" s="92" t="str">
        <f>IFERROR(INDEX($C$2:$C$5193,MATCH(ROWS(O$2:O803),O$2:O$5193,0)),"")</f>
        <v/>
      </c>
    </row>
    <row r="804" spans="1:19" x14ac:dyDescent="0.25">
      <c r="A804" s="69">
        <v>2635</v>
      </c>
      <c r="B804" s="69" t="s">
        <v>2749</v>
      </c>
      <c r="C804" s="69" t="s">
        <v>2750</v>
      </c>
      <c r="D804" s="69" t="s">
        <v>2057</v>
      </c>
      <c r="E804" s="69" t="s">
        <v>22368</v>
      </c>
      <c r="F804" s="69" t="s">
        <v>2751</v>
      </c>
      <c r="G804" s="69" t="s">
        <v>2752</v>
      </c>
      <c r="H804" s="69">
        <v>-19.764720000000001</v>
      </c>
      <c r="I804" s="69">
        <v>-47.96611</v>
      </c>
      <c r="J804" s="69">
        <v>2655</v>
      </c>
      <c r="K804" s="69">
        <v>-3</v>
      </c>
      <c r="L804" s="69">
        <f>COUNTIFS(Aéroports!$C$2:$C$5193,Aéroports!$C804,Aéroports!$D$2:$D$5193,Aéroports!$D804)</f>
        <v>1</v>
      </c>
      <c r="M804" s="69" t="str">
        <f>IF(AND(Formulaire!$H$15=Aéroports!$E804,--ISNUMBER(IFERROR(SEARCH(Formulaire!$H$16,$C804,1),""))=1),MAX(M$1:M803)+1,"")</f>
        <v/>
      </c>
      <c r="N804" s="69" t="str">
        <f>IF(AND(Formulaire!$H$21=Aéroports!$E804,--ISNUMBER(IFERROR(SEARCH(Formulaire!$H$22,$C804,1),""))=1),MAX(N$1:N803)+1,"")</f>
        <v/>
      </c>
      <c r="O804" s="69" t="str">
        <f>IF(AND(Formulaire!$H$27=Aéroports!$E804,--ISNUMBER(IFERROR(SEARCH(Formulaire!$H$28,$C804,1),""))=1),MAX(O$1:O803)+1,"")</f>
        <v/>
      </c>
      <c r="Q804" s="91" t="str">
        <f>IFERROR(INDEX($C$2:$C$5193,MATCH(ROWS(M$2:M804),M$2:M$5193,0)),"")</f>
        <v/>
      </c>
      <c r="R804" s="70" t="str">
        <f>IFERROR(INDEX($C$2:$C$5193,MATCH(ROWS(N$2:N804),N$2:N$5193,0)),"")</f>
        <v/>
      </c>
      <c r="S804" s="92" t="str">
        <f>IFERROR(INDEX($C$2:$C$5193,MATCH(ROWS(O$2:O804),O$2:O$5193,0)),"")</f>
        <v/>
      </c>
    </row>
    <row r="805" spans="1:19" x14ac:dyDescent="0.25">
      <c r="A805" s="68">
        <v>2633</v>
      </c>
      <c r="B805" s="68" t="s">
        <v>2753</v>
      </c>
      <c r="C805" s="68" t="s">
        <v>2754</v>
      </c>
      <c r="D805" s="68" t="s">
        <v>2057</v>
      </c>
      <c r="E805" s="68" t="s">
        <v>22368</v>
      </c>
      <c r="F805" s="68" t="s">
        <v>2755</v>
      </c>
      <c r="G805" s="68" t="s">
        <v>2756</v>
      </c>
      <c r="H805" s="68">
        <v>-18.883610000000001</v>
      </c>
      <c r="I805" s="68">
        <v>-48.225279999999998</v>
      </c>
      <c r="J805" s="68">
        <v>3094</v>
      </c>
      <c r="K805" s="68">
        <v>-3</v>
      </c>
      <c r="L805" s="68">
        <f>COUNTIFS(Aéroports!$C$2:$C$5193,Aéroports!$C805,Aéroports!$D$2:$D$5193,Aéroports!$D805)</f>
        <v>1</v>
      </c>
      <c r="M805" s="68" t="str">
        <f>IF(AND(Formulaire!$H$15=Aéroports!$E805,--ISNUMBER(IFERROR(SEARCH(Formulaire!$H$16,$C805,1),""))=1),MAX(M$1:M804)+1,"")</f>
        <v/>
      </c>
      <c r="N805" s="68" t="str">
        <f>IF(AND(Formulaire!$H$21=Aéroports!$E805,--ISNUMBER(IFERROR(SEARCH(Formulaire!$H$22,$C805,1),""))=1),MAX(N$1:N804)+1,"")</f>
        <v/>
      </c>
      <c r="O805" s="68" t="str">
        <f>IF(AND(Formulaire!$H$27=Aéroports!$E805,--ISNUMBER(IFERROR(SEARCH(Formulaire!$H$28,$C805,1),""))=1),MAX(O$1:O804)+1,"")</f>
        <v/>
      </c>
      <c r="Q805" s="91" t="str">
        <f>IFERROR(INDEX($C$2:$C$5193,MATCH(ROWS(M$2:M805),M$2:M$5193,0)),"")</f>
        <v/>
      </c>
      <c r="R805" s="70" t="str">
        <f>IFERROR(INDEX($C$2:$C$5193,MATCH(ROWS(N$2:N805),N$2:N$5193,0)),"")</f>
        <v/>
      </c>
      <c r="S805" s="92" t="str">
        <f>IFERROR(INDEX($C$2:$C$5193,MATCH(ROWS(O$2:O805),O$2:O$5193,0)),"")</f>
        <v/>
      </c>
    </row>
    <row r="806" spans="1:19" x14ac:dyDescent="0.25">
      <c r="A806" s="69">
        <v>8253</v>
      </c>
      <c r="B806" s="69" t="s">
        <v>2757</v>
      </c>
      <c r="C806" s="69" t="s">
        <v>2758</v>
      </c>
      <c r="D806" s="69" t="s">
        <v>2057</v>
      </c>
      <c r="E806" s="69" t="s">
        <v>22368</v>
      </c>
      <c r="F806" s="69" t="s">
        <v>2759</v>
      </c>
      <c r="G806" s="69" t="s">
        <v>2760</v>
      </c>
      <c r="H806" s="69">
        <v>-23.7987</v>
      </c>
      <c r="I806" s="69">
        <v>-53.313800000000001</v>
      </c>
      <c r="J806" s="69">
        <v>1558</v>
      </c>
      <c r="K806" s="69">
        <v>-3</v>
      </c>
      <c r="L806" s="69">
        <f>COUNTIFS(Aéroports!$C$2:$C$5193,Aéroports!$C806,Aéroports!$D$2:$D$5193,Aéroports!$D806)</f>
        <v>1</v>
      </c>
      <c r="M806" s="69" t="str">
        <f>IF(AND(Formulaire!$H$15=Aéroports!$E806,--ISNUMBER(IFERROR(SEARCH(Formulaire!$H$16,$C806,1),""))=1),MAX(M$1:M805)+1,"")</f>
        <v/>
      </c>
      <c r="N806" s="69" t="str">
        <f>IF(AND(Formulaire!$H$21=Aéroports!$E806,--ISNUMBER(IFERROR(SEARCH(Formulaire!$H$22,$C806,1),""))=1),MAX(N$1:N805)+1,"")</f>
        <v/>
      </c>
      <c r="O806" s="69" t="str">
        <f>IF(AND(Formulaire!$H$27=Aéroports!$E806,--ISNUMBER(IFERROR(SEARCH(Formulaire!$H$28,$C806,1),""))=1),MAX(O$1:O805)+1,"")</f>
        <v/>
      </c>
      <c r="Q806" s="91" t="str">
        <f>IFERROR(INDEX($C$2:$C$5193,MATCH(ROWS(M$2:M806),M$2:M$5193,0)),"")</f>
        <v/>
      </c>
      <c r="R806" s="70" t="str">
        <f>IFERROR(INDEX($C$2:$C$5193,MATCH(ROWS(N$2:N806),N$2:N$5193,0)),"")</f>
        <v/>
      </c>
      <c r="S806" s="92" t="str">
        <f>IFERROR(INDEX($C$2:$C$5193,MATCH(ROWS(O$2:O806),O$2:O$5193,0)),"")</f>
        <v/>
      </c>
    </row>
    <row r="807" spans="1:19" x14ac:dyDescent="0.25">
      <c r="A807" s="68">
        <v>8260</v>
      </c>
      <c r="B807" s="68" t="s">
        <v>2761</v>
      </c>
      <c r="C807" s="68" t="s">
        <v>2762</v>
      </c>
      <c r="D807" s="68" t="s">
        <v>2057</v>
      </c>
      <c r="E807" s="68" t="s">
        <v>22368</v>
      </c>
      <c r="F807" s="68" t="s">
        <v>2763</v>
      </c>
      <c r="G807" s="68" t="s">
        <v>2764</v>
      </c>
      <c r="H807" s="68">
        <v>-15.3552</v>
      </c>
      <c r="I807" s="68">
        <v>-38.999000000000002</v>
      </c>
      <c r="J807" s="68">
        <v>20</v>
      </c>
      <c r="K807" s="68">
        <v>-3</v>
      </c>
      <c r="L807" s="68">
        <f>COUNTIFS(Aéroports!$C$2:$C$5193,Aéroports!$C807,Aéroports!$D$2:$D$5193,Aéroports!$D807)</f>
        <v>1</v>
      </c>
      <c r="M807" s="68" t="str">
        <f>IF(AND(Formulaire!$H$15=Aéroports!$E807,--ISNUMBER(IFERROR(SEARCH(Formulaire!$H$16,$C807,1),""))=1),MAX(M$1:M806)+1,"")</f>
        <v/>
      </c>
      <c r="N807" s="68" t="str">
        <f>IF(AND(Formulaire!$H$21=Aéroports!$E807,--ISNUMBER(IFERROR(SEARCH(Formulaire!$H$22,$C807,1),""))=1),MAX(N$1:N806)+1,"")</f>
        <v/>
      </c>
      <c r="O807" s="68" t="str">
        <f>IF(AND(Formulaire!$H$27=Aéroports!$E807,--ISNUMBER(IFERROR(SEARCH(Formulaire!$H$28,$C807,1),""))=1),MAX(O$1:O806)+1,"")</f>
        <v/>
      </c>
      <c r="Q807" s="91" t="str">
        <f>IFERROR(INDEX($C$2:$C$5193,MATCH(ROWS(M$2:M807),M$2:M$5193,0)),"")</f>
        <v/>
      </c>
      <c r="R807" s="70" t="str">
        <f>IFERROR(INDEX($C$2:$C$5193,MATCH(ROWS(N$2:N807),N$2:N$5193,0)),"")</f>
        <v/>
      </c>
      <c r="S807" s="92" t="str">
        <f>IFERROR(INDEX($C$2:$C$5193,MATCH(ROWS(O$2:O807),O$2:O$5193,0)),"")</f>
        <v/>
      </c>
    </row>
    <row r="808" spans="1:19" x14ac:dyDescent="0.25">
      <c r="A808" s="69">
        <v>2632</v>
      </c>
      <c r="B808" s="69" t="s">
        <v>2765</v>
      </c>
      <c r="C808" s="69" t="s">
        <v>2766</v>
      </c>
      <c r="D808" s="69" t="s">
        <v>2057</v>
      </c>
      <c r="E808" s="69" t="s">
        <v>22368</v>
      </c>
      <c r="F808" s="69" t="s">
        <v>2767</v>
      </c>
      <c r="G808" s="69" t="s">
        <v>2768</v>
      </c>
      <c r="H808" s="69">
        <v>-29.7822</v>
      </c>
      <c r="I808" s="69">
        <v>-57.038200000000003</v>
      </c>
      <c r="J808" s="69">
        <v>256</v>
      </c>
      <c r="K808" s="69">
        <v>-3</v>
      </c>
      <c r="L808" s="69">
        <f>COUNTIFS(Aéroports!$C$2:$C$5193,Aéroports!$C808,Aéroports!$D$2:$D$5193,Aéroports!$D808)</f>
        <v>1</v>
      </c>
      <c r="M808" s="69" t="str">
        <f>IF(AND(Formulaire!$H$15=Aéroports!$E808,--ISNUMBER(IFERROR(SEARCH(Formulaire!$H$16,$C808,1),""))=1),MAX(M$1:M807)+1,"")</f>
        <v/>
      </c>
      <c r="N808" s="69" t="str">
        <f>IF(AND(Formulaire!$H$21=Aéroports!$E808,--ISNUMBER(IFERROR(SEARCH(Formulaire!$H$22,$C808,1),""))=1),MAX(N$1:N807)+1,"")</f>
        <v/>
      </c>
      <c r="O808" s="69" t="str">
        <f>IF(AND(Formulaire!$H$27=Aéroports!$E808,--ISNUMBER(IFERROR(SEARCH(Formulaire!$H$28,$C808,1),""))=1),MAX(O$1:O807)+1,"")</f>
        <v/>
      </c>
      <c r="Q808" s="91" t="str">
        <f>IFERROR(INDEX($C$2:$C$5193,MATCH(ROWS(M$2:M808),M$2:M$5193,0)),"")</f>
        <v/>
      </c>
      <c r="R808" s="70" t="str">
        <f>IFERROR(INDEX($C$2:$C$5193,MATCH(ROWS(N$2:N808),N$2:N$5193,0)),"")</f>
        <v/>
      </c>
      <c r="S808" s="92" t="str">
        <f>IFERROR(INDEX($C$2:$C$5193,MATCH(ROWS(O$2:O808),O$2:O$5193,0)),"")</f>
        <v/>
      </c>
    </row>
    <row r="809" spans="1:19" x14ac:dyDescent="0.25">
      <c r="A809" s="68">
        <v>7671</v>
      </c>
      <c r="B809" s="68" t="s">
        <v>2769</v>
      </c>
      <c r="C809" s="68" t="s">
        <v>2770</v>
      </c>
      <c r="D809" s="68" t="s">
        <v>2057</v>
      </c>
      <c r="E809" s="68" t="s">
        <v>22368</v>
      </c>
      <c r="F809" s="68" t="s">
        <v>2771</v>
      </c>
      <c r="G809" s="68" t="s">
        <v>2772</v>
      </c>
      <c r="H809" s="68">
        <v>-13.2965</v>
      </c>
      <c r="I809" s="68">
        <v>-38.992400000000004</v>
      </c>
      <c r="J809" s="68">
        <v>21</v>
      </c>
      <c r="K809" s="68">
        <v>-3</v>
      </c>
      <c r="L809" s="68">
        <f>COUNTIFS(Aéroports!$C$2:$C$5193,Aéroports!$C809,Aéroports!$D$2:$D$5193,Aéroports!$D809)</f>
        <v>1</v>
      </c>
      <c r="M809" s="68" t="str">
        <f>IF(AND(Formulaire!$H$15=Aéroports!$E809,--ISNUMBER(IFERROR(SEARCH(Formulaire!$H$16,$C809,1),""))=1),MAX(M$1:M808)+1,"")</f>
        <v/>
      </c>
      <c r="N809" s="68" t="str">
        <f>IF(AND(Formulaire!$H$21=Aéroports!$E809,--ISNUMBER(IFERROR(SEARCH(Formulaire!$H$22,$C809,1),""))=1),MAX(N$1:N808)+1,"")</f>
        <v/>
      </c>
      <c r="O809" s="68" t="str">
        <f>IF(AND(Formulaire!$H$27=Aéroports!$E809,--ISNUMBER(IFERROR(SEARCH(Formulaire!$H$28,$C809,1),""))=1),MAX(O$1:O808)+1,"")</f>
        <v/>
      </c>
      <c r="Q809" s="91" t="str">
        <f>IFERROR(INDEX($C$2:$C$5193,MATCH(ROWS(M$2:M809),M$2:M$5193,0)),"")</f>
        <v/>
      </c>
      <c r="R809" s="70" t="str">
        <f>IFERROR(INDEX($C$2:$C$5193,MATCH(ROWS(N$2:N809),N$2:N$5193,0)),"")</f>
        <v/>
      </c>
      <c r="S809" s="92" t="str">
        <f>IFERROR(INDEX($C$2:$C$5193,MATCH(ROWS(O$2:O809),O$2:O$5193,0)),"")</f>
        <v/>
      </c>
    </row>
    <row r="810" spans="1:19" x14ac:dyDescent="0.25">
      <c r="A810" s="69">
        <v>2636</v>
      </c>
      <c r="B810" s="69" t="s">
        <v>2773</v>
      </c>
      <c r="C810" s="69" t="s">
        <v>2774</v>
      </c>
      <c r="D810" s="69" t="s">
        <v>2057</v>
      </c>
      <c r="E810" s="69" t="s">
        <v>22368</v>
      </c>
      <c r="F810" s="69" t="s">
        <v>2775</v>
      </c>
      <c r="G810" s="69" t="s">
        <v>2776</v>
      </c>
      <c r="H810" s="69">
        <v>-21.5901</v>
      </c>
      <c r="I810" s="69">
        <v>-45.473300000000002</v>
      </c>
      <c r="J810" s="69">
        <v>3025</v>
      </c>
      <c r="K810" s="69">
        <v>-3</v>
      </c>
      <c r="L810" s="69">
        <f>COUNTIFS(Aéroports!$C$2:$C$5193,Aéroports!$C810,Aéroports!$D$2:$D$5193,Aéroports!$D810)</f>
        <v>1</v>
      </c>
      <c r="M810" s="69" t="str">
        <f>IF(AND(Formulaire!$H$15=Aéroports!$E810,--ISNUMBER(IFERROR(SEARCH(Formulaire!$H$16,$C810,1),""))=1),MAX(M$1:M809)+1,"")</f>
        <v/>
      </c>
      <c r="N810" s="69" t="str">
        <f>IF(AND(Formulaire!$H$21=Aéroports!$E810,--ISNUMBER(IFERROR(SEARCH(Formulaire!$H$22,$C810,1),""))=1),MAX(N$1:N809)+1,"")</f>
        <v/>
      </c>
      <c r="O810" s="69" t="str">
        <f>IF(AND(Formulaire!$H$27=Aéroports!$E810,--ISNUMBER(IFERROR(SEARCH(Formulaire!$H$28,$C810,1),""))=1),MAX(O$1:O809)+1,"")</f>
        <v/>
      </c>
      <c r="Q810" s="91" t="str">
        <f>IFERROR(INDEX($C$2:$C$5193,MATCH(ROWS(M$2:M810),M$2:M$5193,0)),"")</f>
        <v/>
      </c>
      <c r="R810" s="70" t="str">
        <f>IFERROR(INDEX($C$2:$C$5193,MATCH(ROWS(N$2:N810),N$2:N$5193,0)),"")</f>
        <v/>
      </c>
      <c r="S810" s="92" t="str">
        <f>IFERROR(INDEX($C$2:$C$5193,MATCH(ROWS(O$2:O810),O$2:O$5193,0)),"")</f>
        <v/>
      </c>
    </row>
    <row r="811" spans="1:19" x14ac:dyDescent="0.25">
      <c r="A811" s="68">
        <v>11201</v>
      </c>
      <c r="B811" s="68" t="s">
        <v>2777</v>
      </c>
      <c r="C811" s="68" t="s">
        <v>2778</v>
      </c>
      <c r="D811" s="68" t="s">
        <v>2057</v>
      </c>
      <c r="E811" s="68" t="s">
        <v>22368</v>
      </c>
      <c r="F811" s="68" t="s">
        <v>2779</v>
      </c>
      <c r="G811" s="68" t="s">
        <v>2780</v>
      </c>
      <c r="H811" s="68">
        <v>-9.9794440000000009</v>
      </c>
      <c r="I811" s="68">
        <v>-51.142220000000002</v>
      </c>
      <c r="J811" s="68">
        <v>892</v>
      </c>
      <c r="K811" s="68">
        <v>-4</v>
      </c>
      <c r="L811" s="68">
        <f>COUNTIFS(Aéroports!$C$2:$C$5193,Aéroports!$C811,Aéroports!$D$2:$D$5193,Aéroports!$D811)</f>
        <v>1</v>
      </c>
      <c r="M811" s="68" t="str">
        <f>IF(AND(Formulaire!$H$15=Aéroports!$E811,--ISNUMBER(IFERROR(SEARCH(Formulaire!$H$16,$C811,1),""))=1),MAX(M$1:M810)+1,"")</f>
        <v/>
      </c>
      <c r="N811" s="68" t="str">
        <f>IF(AND(Formulaire!$H$21=Aéroports!$E811,--ISNUMBER(IFERROR(SEARCH(Formulaire!$H$22,$C811,1),""))=1),MAX(N$1:N810)+1,"")</f>
        <v/>
      </c>
      <c r="O811" s="68" t="str">
        <f>IF(AND(Formulaire!$H$27=Aéroports!$E811,--ISNUMBER(IFERROR(SEARCH(Formulaire!$H$28,$C811,1),""))=1),MAX(O$1:O810)+1,"")</f>
        <v/>
      </c>
      <c r="Q811" s="91" t="str">
        <f>IFERROR(INDEX($C$2:$C$5193,MATCH(ROWS(M$2:M811),M$2:M$5193,0)),"")</f>
        <v/>
      </c>
      <c r="R811" s="70" t="str">
        <f>IFERROR(INDEX($C$2:$C$5193,MATCH(ROWS(N$2:N811),N$2:N$5193,0)),"")</f>
        <v/>
      </c>
      <c r="S811" s="92" t="str">
        <f>IFERROR(INDEX($C$2:$C$5193,MATCH(ROWS(O$2:O811),O$2:O$5193,0)),"")</f>
        <v/>
      </c>
    </row>
    <row r="812" spans="1:19" x14ac:dyDescent="0.25">
      <c r="A812" s="69">
        <v>2637</v>
      </c>
      <c r="B812" s="69" t="s">
        <v>2781</v>
      </c>
      <c r="C812" s="69" t="s">
        <v>2782</v>
      </c>
      <c r="D812" s="69" t="s">
        <v>2057</v>
      </c>
      <c r="E812" s="69" t="s">
        <v>22368</v>
      </c>
      <c r="F812" s="69" t="s">
        <v>2783</v>
      </c>
      <c r="G812" s="69" t="s">
        <v>2784</v>
      </c>
      <c r="H812" s="69">
        <v>-12.6944</v>
      </c>
      <c r="I812" s="69">
        <v>-60.098300000000002</v>
      </c>
      <c r="J812" s="69">
        <v>2018</v>
      </c>
      <c r="K812" s="69">
        <v>-4</v>
      </c>
      <c r="L812" s="69">
        <f>COUNTIFS(Aéroports!$C$2:$C$5193,Aéroports!$C812,Aéroports!$D$2:$D$5193,Aéroports!$D812)</f>
        <v>1</v>
      </c>
      <c r="M812" s="69" t="str">
        <f>IF(AND(Formulaire!$H$15=Aéroports!$E812,--ISNUMBER(IFERROR(SEARCH(Formulaire!$H$16,$C812,1),""))=1),MAX(M$1:M811)+1,"")</f>
        <v/>
      </c>
      <c r="N812" s="69" t="str">
        <f>IF(AND(Formulaire!$H$21=Aéroports!$E812,--ISNUMBER(IFERROR(SEARCH(Formulaire!$H$22,$C812,1),""))=1),MAX(N$1:N811)+1,"")</f>
        <v/>
      </c>
      <c r="O812" s="69" t="str">
        <f>IF(AND(Formulaire!$H$27=Aéroports!$E812,--ISNUMBER(IFERROR(SEARCH(Formulaire!$H$28,$C812,1),""))=1),MAX(O$1:O811)+1,"")</f>
        <v/>
      </c>
      <c r="Q812" s="91" t="str">
        <f>IFERROR(INDEX($C$2:$C$5193,MATCH(ROWS(M$2:M812),M$2:M$5193,0)),"")</f>
        <v/>
      </c>
      <c r="R812" s="70" t="str">
        <f>IFERROR(INDEX($C$2:$C$5193,MATCH(ROWS(N$2:N812),N$2:N$5193,0)),"")</f>
        <v/>
      </c>
      <c r="S812" s="92" t="str">
        <f>IFERROR(INDEX($C$2:$C$5193,MATCH(ROWS(O$2:O812),O$2:O$5193,0)),"")</f>
        <v/>
      </c>
    </row>
    <row r="813" spans="1:19" x14ac:dyDescent="0.25">
      <c r="A813" s="68">
        <v>2638</v>
      </c>
      <c r="B813" s="68" t="s">
        <v>2785</v>
      </c>
      <c r="C813" s="68" t="s">
        <v>2786</v>
      </c>
      <c r="D813" s="68" t="s">
        <v>2057</v>
      </c>
      <c r="E813" s="68" t="s">
        <v>22368</v>
      </c>
      <c r="F813" s="68" t="s">
        <v>2787</v>
      </c>
      <c r="G813" s="68" t="s">
        <v>2788</v>
      </c>
      <c r="H813" s="68">
        <v>-20.25806</v>
      </c>
      <c r="I813" s="68">
        <v>-40.286389999999997</v>
      </c>
      <c r="J813" s="68">
        <v>11</v>
      </c>
      <c r="K813" s="68">
        <v>-3</v>
      </c>
      <c r="L813" s="68">
        <f>COUNTIFS(Aéroports!$C$2:$C$5193,Aéroports!$C813,Aéroports!$D$2:$D$5193,Aéroports!$D813)</f>
        <v>1</v>
      </c>
      <c r="M813" s="68" t="str">
        <f>IF(AND(Formulaire!$H$15=Aéroports!$E813,--ISNUMBER(IFERROR(SEARCH(Formulaire!$H$16,$C813,1),""))=1),MAX(M$1:M812)+1,"")</f>
        <v/>
      </c>
      <c r="N813" s="68" t="str">
        <f>IF(AND(Formulaire!$H$21=Aéroports!$E813,--ISNUMBER(IFERROR(SEARCH(Formulaire!$H$22,$C813,1),""))=1),MAX(N$1:N812)+1,"")</f>
        <v/>
      </c>
      <c r="O813" s="68" t="str">
        <f>IF(AND(Formulaire!$H$27=Aéroports!$E813,--ISNUMBER(IFERROR(SEARCH(Formulaire!$H$28,$C813,1),""))=1),MAX(O$1:O812)+1,"")</f>
        <v/>
      </c>
      <c r="Q813" s="91" t="str">
        <f>IFERROR(INDEX($C$2:$C$5193,MATCH(ROWS(M$2:M813),M$2:M$5193,0)),"")</f>
        <v/>
      </c>
      <c r="R813" s="70" t="str">
        <f>IFERROR(INDEX($C$2:$C$5193,MATCH(ROWS(N$2:N813),N$2:N$5193,0)),"")</f>
        <v/>
      </c>
      <c r="S813" s="92" t="str">
        <f>IFERROR(INDEX($C$2:$C$5193,MATCH(ROWS(O$2:O813),O$2:O$5193,0)),"")</f>
        <v/>
      </c>
    </row>
    <row r="814" spans="1:19" x14ac:dyDescent="0.25">
      <c r="A814" s="69">
        <v>6039</v>
      </c>
      <c r="B814" s="69" t="s">
        <v>2789</v>
      </c>
      <c r="C814" s="69" t="s">
        <v>2790</v>
      </c>
      <c r="D814" s="69" t="s">
        <v>2057</v>
      </c>
      <c r="E814" s="69" t="s">
        <v>22368</v>
      </c>
      <c r="F814" s="69" t="s">
        <v>2791</v>
      </c>
      <c r="G814" s="69" t="s">
        <v>2792</v>
      </c>
      <c r="H814" s="69">
        <v>-14.8628</v>
      </c>
      <c r="I814" s="69">
        <v>-40.863100000000003</v>
      </c>
      <c r="J814" s="69">
        <v>3002</v>
      </c>
      <c r="K814" s="69">
        <v>-3</v>
      </c>
      <c r="L814" s="69">
        <f>COUNTIFS(Aéroports!$C$2:$C$5193,Aéroports!$C814,Aéroports!$D$2:$D$5193,Aéroports!$D814)</f>
        <v>1</v>
      </c>
      <c r="M814" s="69" t="str">
        <f>IF(AND(Formulaire!$H$15=Aéroports!$E814,--ISNUMBER(IFERROR(SEARCH(Formulaire!$H$16,$C814,1),""))=1),MAX(M$1:M813)+1,"")</f>
        <v/>
      </c>
      <c r="N814" s="69" t="str">
        <f>IF(AND(Formulaire!$H$21=Aéroports!$E814,--ISNUMBER(IFERROR(SEARCH(Formulaire!$H$22,$C814,1),""))=1),MAX(N$1:N813)+1,"")</f>
        <v/>
      </c>
      <c r="O814" s="69" t="str">
        <f>IF(AND(Formulaire!$H$27=Aéroports!$E814,--ISNUMBER(IFERROR(SEARCH(Formulaire!$H$28,$C814,1),""))=1),MAX(O$1:O813)+1,"")</f>
        <v/>
      </c>
      <c r="Q814" s="91" t="str">
        <f>IFERROR(INDEX($C$2:$C$5193,MATCH(ROWS(M$2:M814),M$2:M$5193,0)),"")</f>
        <v/>
      </c>
      <c r="R814" s="70" t="str">
        <f>IFERROR(INDEX($C$2:$C$5193,MATCH(ROWS(N$2:N814),N$2:N$5193,0)),"")</f>
        <v/>
      </c>
      <c r="S814" s="92" t="str">
        <f>IFERROR(INDEX($C$2:$C$5193,MATCH(ROWS(O$2:O814),O$2:O$5193,0)),"")</f>
        <v/>
      </c>
    </row>
    <row r="815" spans="1:19" x14ac:dyDescent="0.25">
      <c r="A815" s="68">
        <v>11009</v>
      </c>
      <c r="B815" s="68" t="s">
        <v>2793</v>
      </c>
      <c r="C815" s="68" t="s">
        <v>2794</v>
      </c>
      <c r="D815" s="68" t="s">
        <v>2795</v>
      </c>
      <c r="E815" s="68" t="s">
        <v>2795</v>
      </c>
      <c r="F815" s="68" t="s">
        <v>2796</v>
      </c>
      <c r="G815" s="68" t="s">
        <v>2797</v>
      </c>
      <c r="H815" s="68">
        <v>18.7272</v>
      </c>
      <c r="I815" s="68">
        <v>-64.329700000000003</v>
      </c>
      <c r="J815" s="68">
        <v>9</v>
      </c>
      <c r="K815" s="68">
        <v>-4</v>
      </c>
      <c r="L815" s="68">
        <f>COUNTIFS(Aéroports!$C$2:$C$5193,Aéroports!$C815,Aéroports!$D$2:$D$5193,Aéroports!$D815)</f>
        <v>1</v>
      </c>
      <c r="M815" s="68" t="str">
        <f>IF(AND(Formulaire!$H$15=Aéroports!$E815,--ISNUMBER(IFERROR(SEARCH(Formulaire!$H$16,$C815,1),""))=1),MAX(M$1:M814)+1,"")</f>
        <v/>
      </c>
      <c r="N815" s="68" t="str">
        <f>IF(AND(Formulaire!$H$21=Aéroports!$E815,--ISNUMBER(IFERROR(SEARCH(Formulaire!$H$22,$C815,1),""))=1),MAX(N$1:N814)+1,"")</f>
        <v/>
      </c>
      <c r="O815" s="68" t="str">
        <f>IF(AND(Formulaire!$H$27=Aéroports!$E815,--ISNUMBER(IFERROR(SEARCH(Formulaire!$H$28,$C815,1),""))=1),MAX(O$1:O814)+1,"")</f>
        <v/>
      </c>
      <c r="Q815" s="91" t="str">
        <f>IFERROR(INDEX($C$2:$C$5193,MATCH(ROWS(M$2:M815),M$2:M$5193,0)),"")</f>
        <v/>
      </c>
      <c r="R815" s="70" t="str">
        <f>IFERROR(INDEX($C$2:$C$5193,MATCH(ROWS(N$2:N815),N$2:N$5193,0)),"")</f>
        <v/>
      </c>
      <c r="S815" s="92" t="str">
        <f>IFERROR(INDEX($C$2:$C$5193,MATCH(ROWS(O$2:O815),O$2:O$5193,0)),"")</f>
        <v/>
      </c>
    </row>
    <row r="816" spans="1:19" x14ac:dyDescent="0.25">
      <c r="A816" s="69">
        <v>6080</v>
      </c>
      <c r="B816" s="69" t="s">
        <v>2798</v>
      </c>
      <c r="C816" s="69" t="s">
        <v>2799</v>
      </c>
      <c r="D816" s="69" t="s">
        <v>2795</v>
      </c>
      <c r="E816" s="69" t="s">
        <v>2795</v>
      </c>
      <c r="F816" s="69" t="s">
        <v>2800</v>
      </c>
      <c r="G816" s="69" t="s">
        <v>2801</v>
      </c>
      <c r="H816" s="69">
        <v>18.446400000000001</v>
      </c>
      <c r="I816" s="69">
        <v>-64.427499999999995</v>
      </c>
      <c r="J816" s="69">
        <v>9</v>
      </c>
      <c r="K816" s="69">
        <v>-4</v>
      </c>
      <c r="L816" s="69">
        <f>COUNTIFS(Aéroports!$C$2:$C$5193,Aéroports!$C816,Aéroports!$D$2:$D$5193,Aéroports!$D816)</f>
        <v>1</v>
      </c>
      <c r="M816" s="69" t="str">
        <f>IF(AND(Formulaire!$H$15=Aéroports!$E816,--ISNUMBER(IFERROR(SEARCH(Formulaire!$H$16,$C816,1),""))=1),MAX(M$1:M815)+1,"")</f>
        <v/>
      </c>
      <c r="N816" s="69" t="str">
        <f>IF(AND(Formulaire!$H$21=Aéroports!$E816,--ISNUMBER(IFERROR(SEARCH(Formulaire!$H$22,$C816,1),""))=1),MAX(N$1:N815)+1,"")</f>
        <v/>
      </c>
      <c r="O816" s="69" t="str">
        <f>IF(AND(Formulaire!$H$27=Aéroports!$E816,--ISNUMBER(IFERROR(SEARCH(Formulaire!$H$28,$C816,1),""))=1),MAX(O$1:O815)+1,"")</f>
        <v/>
      </c>
      <c r="Q816" s="91" t="str">
        <f>IFERROR(INDEX($C$2:$C$5193,MATCH(ROWS(M$2:M816),M$2:M$5193,0)),"")</f>
        <v/>
      </c>
      <c r="R816" s="70" t="str">
        <f>IFERROR(INDEX($C$2:$C$5193,MATCH(ROWS(N$2:N816),N$2:N$5193,0)),"")</f>
        <v/>
      </c>
      <c r="S816" s="92" t="str">
        <f>IFERROR(INDEX($C$2:$C$5193,MATCH(ROWS(O$2:O816),O$2:O$5193,0)),"")</f>
        <v/>
      </c>
    </row>
    <row r="817" spans="1:19" x14ac:dyDescent="0.25">
      <c r="A817" s="68">
        <v>2903</v>
      </c>
      <c r="B817" s="68" t="s">
        <v>2802</v>
      </c>
      <c r="C817" s="68" t="s">
        <v>2803</v>
      </c>
      <c r="D817" s="68" t="s">
        <v>2795</v>
      </c>
      <c r="E817" s="68" t="s">
        <v>2795</v>
      </c>
      <c r="F817" s="68" t="s">
        <v>2804</v>
      </c>
      <c r="G817" s="68" t="s">
        <v>2805</v>
      </c>
      <c r="H817" s="68">
        <v>18.444800000000001</v>
      </c>
      <c r="I817" s="68">
        <v>-64.543000000000006</v>
      </c>
      <c r="J817" s="68">
        <v>15</v>
      </c>
      <c r="K817" s="68">
        <v>-4</v>
      </c>
      <c r="L817" s="68">
        <f>COUNTIFS(Aéroports!$C$2:$C$5193,Aéroports!$C817,Aéroports!$D$2:$D$5193,Aéroports!$D817)</f>
        <v>1</v>
      </c>
      <c r="M817" s="68" t="str">
        <f>IF(AND(Formulaire!$H$15=Aéroports!$E817,--ISNUMBER(IFERROR(SEARCH(Formulaire!$H$16,$C817,1),""))=1),MAX(M$1:M816)+1,"")</f>
        <v/>
      </c>
      <c r="N817" s="68" t="str">
        <f>IF(AND(Formulaire!$H$21=Aéroports!$E817,--ISNUMBER(IFERROR(SEARCH(Formulaire!$H$22,$C817,1),""))=1),MAX(N$1:N816)+1,"")</f>
        <v/>
      </c>
      <c r="O817" s="68" t="str">
        <f>IF(AND(Formulaire!$H$27=Aéroports!$E817,--ISNUMBER(IFERROR(SEARCH(Formulaire!$H$28,$C817,1),""))=1),MAX(O$1:O816)+1,"")</f>
        <v/>
      </c>
      <c r="Q817" s="91" t="str">
        <f>IFERROR(INDEX($C$2:$C$5193,MATCH(ROWS(M$2:M817),M$2:M$5193,0)),"")</f>
        <v/>
      </c>
      <c r="R817" s="70" t="str">
        <f>IFERROR(INDEX($C$2:$C$5193,MATCH(ROWS(N$2:N817),N$2:N$5193,0)),"")</f>
        <v/>
      </c>
      <c r="S817" s="92" t="str">
        <f>IFERROR(INDEX($C$2:$C$5193,MATCH(ROWS(O$2:O817),O$2:O$5193,0)),"")</f>
        <v/>
      </c>
    </row>
    <row r="818" spans="1:19" x14ac:dyDescent="0.25">
      <c r="A818" s="69">
        <v>3272</v>
      </c>
      <c r="B818" s="69" t="s">
        <v>2806</v>
      </c>
      <c r="C818" s="69" t="s">
        <v>2807</v>
      </c>
      <c r="D818" s="69" t="s">
        <v>2808</v>
      </c>
      <c r="E818" s="69" t="s">
        <v>2808</v>
      </c>
      <c r="F818" s="69" t="s">
        <v>2809</v>
      </c>
      <c r="G818" s="69" t="s">
        <v>2810</v>
      </c>
      <c r="H818" s="69">
        <v>4.9442000000000004</v>
      </c>
      <c r="I818" s="69">
        <v>114.928</v>
      </c>
      <c r="J818" s="69">
        <v>73</v>
      </c>
      <c r="K818" s="69">
        <v>8</v>
      </c>
      <c r="L818" s="69">
        <f>COUNTIFS(Aéroports!$C$2:$C$5193,Aéroports!$C818,Aéroports!$D$2:$D$5193,Aéroports!$D818)</f>
        <v>1</v>
      </c>
      <c r="M818" s="69" t="str">
        <f>IF(AND(Formulaire!$H$15=Aéroports!$E818,--ISNUMBER(IFERROR(SEARCH(Formulaire!$H$16,$C818,1),""))=1),MAX(M$1:M817)+1,"")</f>
        <v/>
      </c>
      <c r="N818" s="69" t="str">
        <f>IF(AND(Formulaire!$H$21=Aéroports!$E818,--ISNUMBER(IFERROR(SEARCH(Formulaire!$H$22,$C818,1),""))=1),MAX(N$1:N817)+1,"")</f>
        <v/>
      </c>
      <c r="O818" s="69" t="str">
        <f>IF(AND(Formulaire!$H$27=Aéroports!$E818,--ISNUMBER(IFERROR(SEARCH(Formulaire!$H$28,$C818,1),""))=1),MAX(O$1:O817)+1,"")</f>
        <v/>
      </c>
      <c r="Q818" s="91" t="str">
        <f>IFERROR(INDEX($C$2:$C$5193,MATCH(ROWS(M$2:M818),M$2:M$5193,0)),"")</f>
        <v/>
      </c>
      <c r="R818" s="70" t="str">
        <f>IFERROR(INDEX($C$2:$C$5193,MATCH(ROWS(N$2:N818),N$2:N$5193,0)),"")</f>
        <v/>
      </c>
      <c r="S818" s="92" t="str">
        <f>IFERROR(INDEX($C$2:$C$5193,MATCH(ROWS(O$2:O818),O$2:O$5193,0)),"")</f>
        <v/>
      </c>
    </row>
    <row r="819" spans="1:19" x14ac:dyDescent="0.25">
      <c r="A819" s="68">
        <v>1191</v>
      </c>
      <c r="B819" s="68" t="s">
        <v>2811</v>
      </c>
      <c r="C819" s="68" t="s">
        <v>2812</v>
      </c>
      <c r="D819" s="68" t="s">
        <v>2813</v>
      </c>
      <c r="E819" s="68" t="s">
        <v>22369</v>
      </c>
      <c r="F819" s="68" t="s">
        <v>2814</v>
      </c>
      <c r="G819" s="68" t="s">
        <v>2815</v>
      </c>
      <c r="H819" s="68">
        <v>42.569600000000001</v>
      </c>
      <c r="I819" s="68">
        <v>27.5152</v>
      </c>
      <c r="J819" s="68">
        <v>135</v>
      </c>
      <c r="K819" s="68">
        <v>2</v>
      </c>
      <c r="L819" s="68">
        <f>COUNTIFS(Aéroports!$C$2:$C$5193,Aéroports!$C819,Aéroports!$D$2:$D$5193,Aéroports!$D819)</f>
        <v>1</v>
      </c>
      <c r="M819" s="68" t="str">
        <f>IF(AND(Formulaire!$H$15=Aéroports!$E819,--ISNUMBER(IFERROR(SEARCH(Formulaire!$H$16,$C819,1),""))=1),MAX(M$1:M818)+1,"")</f>
        <v/>
      </c>
      <c r="N819" s="68" t="str">
        <f>IF(AND(Formulaire!$H$21=Aéroports!$E819,--ISNUMBER(IFERROR(SEARCH(Formulaire!$H$22,$C819,1),""))=1),MAX(N$1:N818)+1,"")</f>
        <v/>
      </c>
      <c r="O819" s="68" t="str">
        <f>IF(AND(Formulaire!$H$27=Aéroports!$E819,--ISNUMBER(IFERROR(SEARCH(Formulaire!$H$28,$C819,1),""))=1),MAX(O$1:O818)+1,"")</f>
        <v/>
      </c>
      <c r="Q819" s="91" t="str">
        <f>IFERROR(INDEX($C$2:$C$5193,MATCH(ROWS(M$2:M819),M$2:M$5193,0)),"")</f>
        <v/>
      </c>
      <c r="R819" s="70" t="str">
        <f>IFERROR(INDEX($C$2:$C$5193,MATCH(ROWS(N$2:N819),N$2:N$5193,0)),"")</f>
        <v/>
      </c>
      <c r="S819" s="92" t="str">
        <f>IFERROR(INDEX($C$2:$C$5193,MATCH(ROWS(O$2:O819),O$2:O$5193,0)),"")</f>
        <v/>
      </c>
    </row>
    <row r="820" spans="1:19" x14ac:dyDescent="0.25">
      <c r="A820" s="69">
        <v>1192</v>
      </c>
      <c r="B820" s="69" t="s">
        <v>2816</v>
      </c>
      <c r="C820" s="69" t="s">
        <v>2817</v>
      </c>
      <c r="D820" s="69" t="s">
        <v>2813</v>
      </c>
      <c r="E820" s="69" t="s">
        <v>22369</v>
      </c>
      <c r="F820" s="69" t="s">
        <v>2818</v>
      </c>
      <c r="G820" s="69" t="s">
        <v>2819</v>
      </c>
      <c r="H820" s="69">
        <v>43.151400000000002</v>
      </c>
      <c r="I820" s="69">
        <v>25.712900000000001</v>
      </c>
      <c r="J820" s="69">
        <v>285</v>
      </c>
      <c r="K820" s="69">
        <v>2</v>
      </c>
      <c r="L820" s="69">
        <f>COUNTIFS(Aéroports!$C$2:$C$5193,Aéroports!$C820,Aéroports!$D$2:$D$5193,Aéroports!$D820)</f>
        <v>1</v>
      </c>
      <c r="M820" s="69" t="str">
        <f>IF(AND(Formulaire!$H$15=Aéroports!$E820,--ISNUMBER(IFERROR(SEARCH(Formulaire!$H$16,$C820,1),""))=1),MAX(M$1:M819)+1,"")</f>
        <v/>
      </c>
      <c r="N820" s="69" t="str">
        <f>IF(AND(Formulaire!$H$21=Aéroports!$E820,--ISNUMBER(IFERROR(SEARCH(Formulaire!$H$22,$C820,1),""))=1),MAX(N$1:N819)+1,"")</f>
        <v/>
      </c>
      <c r="O820" s="69" t="str">
        <f>IF(AND(Formulaire!$H$27=Aéroports!$E820,--ISNUMBER(IFERROR(SEARCH(Formulaire!$H$28,$C820,1),""))=1),MAX(O$1:O819)+1,"")</f>
        <v/>
      </c>
      <c r="Q820" s="91" t="str">
        <f>IFERROR(INDEX($C$2:$C$5193,MATCH(ROWS(M$2:M820),M$2:M$5193,0)),"")</f>
        <v/>
      </c>
      <c r="R820" s="70" t="str">
        <f>IFERROR(INDEX($C$2:$C$5193,MATCH(ROWS(N$2:N820),N$2:N$5193,0)),"")</f>
        <v/>
      </c>
      <c r="S820" s="92" t="str">
        <f>IFERROR(INDEX($C$2:$C$5193,MATCH(ROWS(O$2:O820),O$2:O$5193,0)),"")</f>
        <v/>
      </c>
    </row>
    <row r="821" spans="1:19" x14ac:dyDescent="0.25">
      <c r="A821" s="68">
        <v>1193</v>
      </c>
      <c r="B821" s="68" t="s">
        <v>2820</v>
      </c>
      <c r="C821" s="68" t="s">
        <v>2821</v>
      </c>
      <c r="D821" s="68" t="s">
        <v>2813</v>
      </c>
      <c r="E821" s="68" t="s">
        <v>22369</v>
      </c>
      <c r="F821" s="68" t="s">
        <v>2822</v>
      </c>
      <c r="G821" s="68" t="s">
        <v>2823</v>
      </c>
      <c r="H821" s="68">
        <v>42.067799999999998</v>
      </c>
      <c r="I821" s="68">
        <v>24.8508</v>
      </c>
      <c r="J821" s="68">
        <v>597</v>
      </c>
      <c r="K821" s="68">
        <v>2</v>
      </c>
      <c r="L821" s="68">
        <f>COUNTIFS(Aéroports!$C$2:$C$5193,Aéroports!$C821,Aéroports!$D$2:$D$5193,Aéroports!$D821)</f>
        <v>1</v>
      </c>
      <c r="M821" s="68" t="str">
        <f>IF(AND(Formulaire!$H$15=Aéroports!$E821,--ISNUMBER(IFERROR(SEARCH(Formulaire!$H$16,$C821,1),""))=1),MAX(M$1:M820)+1,"")</f>
        <v/>
      </c>
      <c r="N821" s="68" t="str">
        <f>IF(AND(Formulaire!$H$21=Aéroports!$E821,--ISNUMBER(IFERROR(SEARCH(Formulaire!$H$22,$C821,1),""))=1),MAX(N$1:N820)+1,"")</f>
        <v/>
      </c>
      <c r="O821" s="68" t="str">
        <f>IF(AND(Formulaire!$H$27=Aéroports!$E821,--ISNUMBER(IFERROR(SEARCH(Formulaire!$H$28,$C821,1),""))=1),MAX(O$1:O820)+1,"")</f>
        <v/>
      </c>
      <c r="Q821" s="91" t="str">
        <f>IFERROR(INDEX($C$2:$C$5193,MATCH(ROWS(M$2:M821),M$2:M$5193,0)),"")</f>
        <v/>
      </c>
      <c r="R821" s="70" t="str">
        <f>IFERROR(INDEX($C$2:$C$5193,MATCH(ROWS(N$2:N821),N$2:N$5193,0)),"")</f>
        <v/>
      </c>
      <c r="S821" s="92" t="str">
        <f>IFERROR(INDEX($C$2:$C$5193,MATCH(ROWS(O$2:O821),O$2:O$5193,0)),"")</f>
        <v/>
      </c>
    </row>
    <row r="822" spans="1:19" x14ac:dyDescent="0.25">
      <c r="A822" s="69">
        <v>1194</v>
      </c>
      <c r="B822" s="69" t="s">
        <v>2824</v>
      </c>
      <c r="C822" s="69" t="s">
        <v>2825</v>
      </c>
      <c r="D822" s="69" t="s">
        <v>2813</v>
      </c>
      <c r="E822" s="69" t="s">
        <v>22369</v>
      </c>
      <c r="F822" s="69" t="s">
        <v>2826</v>
      </c>
      <c r="G822" s="69" t="s">
        <v>2827</v>
      </c>
      <c r="H822" s="69">
        <v>42.696689999999997</v>
      </c>
      <c r="I822" s="69">
        <v>23.411439999999999</v>
      </c>
      <c r="J822" s="69">
        <v>1742</v>
      </c>
      <c r="K822" s="69">
        <v>2</v>
      </c>
      <c r="L822" s="69">
        <f>COUNTIFS(Aéroports!$C$2:$C$5193,Aéroports!$C822,Aéroports!$D$2:$D$5193,Aéroports!$D822)</f>
        <v>1</v>
      </c>
      <c r="M822" s="69" t="str">
        <f>IF(AND(Formulaire!$H$15=Aéroports!$E822,--ISNUMBER(IFERROR(SEARCH(Formulaire!$H$16,$C822,1),""))=1),MAX(M$1:M821)+1,"")</f>
        <v/>
      </c>
      <c r="N822" s="69" t="str">
        <f>IF(AND(Formulaire!$H$21=Aéroports!$E822,--ISNUMBER(IFERROR(SEARCH(Formulaire!$H$22,$C822,1),""))=1),MAX(N$1:N821)+1,"")</f>
        <v/>
      </c>
      <c r="O822" s="69" t="str">
        <f>IF(AND(Formulaire!$H$27=Aéroports!$E822,--ISNUMBER(IFERROR(SEARCH(Formulaire!$H$28,$C822,1),""))=1),MAX(O$1:O821)+1,"")</f>
        <v/>
      </c>
      <c r="Q822" s="91" t="str">
        <f>IFERROR(INDEX($C$2:$C$5193,MATCH(ROWS(M$2:M822),M$2:M$5193,0)),"")</f>
        <v/>
      </c>
      <c r="R822" s="70" t="str">
        <f>IFERROR(INDEX($C$2:$C$5193,MATCH(ROWS(N$2:N822),N$2:N$5193,0)),"")</f>
        <v/>
      </c>
      <c r="S822" s="92" t="str">
        <f>IFERROR(INDEX($C$2:$C$5193,MATCH(ROWS(O$2:O822),O$2:O$5193,0)),"")</f>
        <v/>
      </c>
    </row>
    <row r="823" spans="1:19" x14ac:dyDescent="0.25">
      <c r="A823" s="68">
        <v>1196</v>
      </c>
      <c r="B823" s="68" t="s">
        <v>2828</v>
      </c>
      <c r="C823" s="68" t="s">
        <v>2829</v>
      </c>
      <c r="D823" s="68" t="s">
        <v>2813</v>
      </c>
      <c r="E823" s="68" t="s">
        <v>22369</v>
      </c>
      <c r="F823" s="68" t="s">
        <v>2830</v>
      </c>
      <c r="G823" s="68" t="s">
        <v>2831</v>
      </c>
      <c r="H823" s="68">
        <v>43.232100000000003</v>
      </c>
      <c r="I823" s="68">
        <v>27.825099999999999</v>
      </c>
      <c r="J823" s="68">
        <v>230</v>
      </c>
      <c r="K823" s="68">
        <v>2</v>
      </c>
      <c r="L823" s="68">
        <f>COUNTIFS(Aéroports!$C$2:$C$5193,Aéroports!$C823,Aéroports!$D$2:$D$5193,Aéroports!$D823)</f>
        <v>1</v>
      </c>
      <c r="M823" s="68" t="str">
        <f>IF(AND(Formulaire!$H$15=Aéroports!$E823,--ISNUMBER(IFERROR(SEARCH(Formulaire!$H$16,$C823,1),""))=1),MAX(M$1:M822)+1,"")</f>
        <v/>
      </c>
      <c r="N823" s="68" t="str">
        <f>IF(AND(Formulaire!$H$21=Aéroports!$E823,--ISNUMBER(IFERROR(SEARCH(Formulaire!$H$22,$C823,1),""))=1),MAX(N$1:N822)+1,"")</f>
        <v/>
      </c>
      <c r="O823" s="68" t="str">
        <f>IF(AND(Formulaire!$H$27=Aéroports!$E823,--ISNUMBER(IFERROR(SEARCH(Formulaire!$H$28,$C823,1),""))=1),MAX(O$1:O822)+1,"")</f>
        <v/>
      </c>
      <c r="Q823" s="91" t="str">
        <f>IFERROR(INDEX($C$2:$C$5193,MATCH(ROWS(M$2:M823),M$2:M$5193,0)),"")</f>
        <v/>
      </c>
      <c r="R823" s="70" t="str">
        <f>IFERROR(INDEX($C$2:$C$5193,MATCH(ROWS(N$2:N823),N$2:N$5193,0)),"")</f>
        <v/>
      </c>
      <c r="S823" s="92" t="str">
        <f>IFERROR(INDEX($C$2:$C$5193,MATCH(ROWS(O$2:O823),O$2:O$5193,0)),"")</f>
        <v/>
      </c>
    </row>
    <row r="824" spans="1:19" x14ac:dyDescent="0.25">
      <c r="A824" s="69">
        <v>247</v>
      </c>
      <c r="B824" s="69" t="s">
        <v>2832</v>
      </c>
      <c r="C824" s="69" t="s">
        <v>2833</v>
      </c>
      <c r="D824" s="69" t="s">
        <v>2834</v>
      </c>
      <c r="E824" s="69" t="s">
        <v>2834</v>
      </c>
      <c r="F824" s="69" t="s">
        <v>2835</v>
      </c>
      <c r="G824" s="69" t="s">
        <v>2836</v>
      </c>
      <c r="H824" s="69">
        <v>11.1601</v>
      </c>
      <c r="I824" s="69">
        <v>-4.3309699999999998</v>
      </c>
      <c r="J824" s="69">
        <v>1511</v>
      </c>
      <c r="K824" s="69">
        <v>0</v>
      </c>
      <c r="L824" s="69">
        <f>COUNTIFS(Aéroports!$C$2:$C$5193,Aéroports!$C824,Aéroports!$D$2:$D$5193,Aéroports!$D824)</f>
        <v>1</v>
      </c>
      <c r="M824" s="69" t="str">
        <f>IF(AND(Formulaire!$H$15=Aéroports!$E824,--ISNUMBER(IFERROR(SEARCH(Formulaire!$H$16,$C824,1),""))=1),MAX(M$1:M823)+1,"")</f>
        <v/>
      </c>
      <c r="N824" s="69" t="str">
        <f>IF(AND(Formulaire!$H$21=Aéroports!$E824,--ISNUMBER(IFERROR(SEARCH(Formulaire!$H$22,$C824,1),""))=1),MAX(N$1:N823)+1,"")</f>
        <v/>
      </c>
      <c r="O824" s="69" t="str">
        <f>IF(AND(Formulaire!$H$27=Aéroports!$E824,--ISNUMBER(IFERROR(SEARCH(Formulaire!$H$28,$C824,1),""))=1),MAX(O$1:O823)+1,"")</f>
        <v/>
      </c>
      <c r="Q824" s="91" t="str">
        <f>IFERROR(INDEX($C$2:$C$5193,MATCH(ROWS(M$2:M824),M$2:M$5193,0)),"")</f>
        <v/>
      </c>
      <c r="R824" s="70" t="str">
        <f>IFERROR(INDEX($C$2:$C$5193,MATCH(ROWS(N$2:N824),N$2:N$5193,0)),"")</f>
        <v/>
      </c>
      <c r="S824" s="92" t="str">
        <f>IFERROR(INDEX($C$2:$C$5193,MATCH(ROWS(O$2:O824),O$2:O$5193,0)),"")</f>
        <v/>
      </c>
    </row>
    <row r="825" spans="1:19" x14ac:dyDescent="0.25">
      <c r="A825" s="68">
        <v>246</v>
      </c>
      <c r="B825" s="68" t="s">
        <v>2837</v>
      </c>
      <c r="C825" s="68" t="s">
        <v>2838</v>
      </c>
      <c r="D825" s="68" t="s">
        <v>2834</v>
      </c>
      <c r="E825" s="68" t="s">
        <v>2834</v>
      </c>
      <c r="F825" s="68" t="s">
        <v>2839</v>
      </c>
      <c r="G825" s="68" t="s">
        <v>2840</v>
      </c>
      <c r="H825" s="68">
        <v>12.353199999999999</v>
      </c>
      <c r="I825" s="68">
        <v>-1.5124200000000001</v>
      </c>
      <c r="J825" s="68">
        <v>1037</v>
      </c>
      <c r="K825" s="68">
        <v>0</v>
      </c>
      <c r="L825" s="68">
        <f>COUNTIFS(Aéroports!$C$2:$C$5193,Aéroports!$C825,Aéroports!$D$2:$D$5193,Aéroports!$D825)</f>
        <v>1</v>
      </c>
      <c r="M825" s="68" t="str">
        <f>IF(AND(Formulaire!$H$15=Aéroports!$E825,--ISNUMBER(IFERROR(SEARCH(Formulaire!$H$16,$C825,1),""))=1),MAX(M$1:M824)+1,"")</f>
        <v/>
      </c>
      <c r="N825" s="68" t="str">
        <f>IF(AND(Formulaire!$H$21=Aéroports!$E825,--ISNUMBER(IFERROR(SEARCH(Formulaire!$H$22,$C825,1),""))=1),MAX(N$1:N824)+1,"")</f>
        <v/>
      </c>
      <c r="O825" s="68" t="str">
        <f>IF(AND(Formulaire!$H$27=Aéroports!$E825,--ISNUMBER(IFERROR(SEARCH(Formulaire!$H$28,$C825,1),""))=1),MAX(O$1:O824)+1,"")</f>
        <v/>
      </c>
      <c r="Q825" s="91" t="str">
        <f>IFERROR(INDEX($C$2:$C$5193,MATCH(ROWS(M$2:M825),M$2:M$5193,0)),"")</f>
        <v/>
      </c>
      <c r="R825" s="70" t="str">
        <f>IFERROR(INDEX($C$2:$C$5193,MATCH(ROWS(N$2:N825),N$2:N$5193,0)),"")</f>
        <v/>
      </c>
      <c r="S825" s="92" t="str">
        <f>IFERROR(INDEX($C$2:$C$5193,MATCH(ROWS(O$2:O825),O$2:O$5193,0)),"")</f>
        <v/>
      </c>
    </row>
    <row r="826" spans="1:19" x14ac:dyDescent="0.25">
      <c r="A826" s="69">
        <v>1120</v>
      </c>
      <c r="B826" s="69" t="s">
        <v>2945</v>
      </c>
      <c r="C826" s="69" t="s">
        <v>2946</v>
      </c>
      <c r="D826" s="69" t="s">
        <v>2947</v>
      </c>
      <c r="E826" s="69" t="s">
        <v>2947</v>
      </c>
      <c r="F826" s="69" t="s">
        <v>2948</v>
      </c>
      <c r="G826" s="69" t="s">
        <v>2949</v>
      </c>
      <c r="H826" s="69">
        <v>-3.32402</v>
      </c>
      <c r="I826" s="69">
        <v>29.3185</v>
      </c>
      <c r="J826" s="69">
        <v>2582</v>
      </c>
      <c r="K826" s="69">
        <v>2</v>
      </c>
      <c r="L826" s="69">
        <f>COUNTIFS(Aéroports!$C$2:$C$5193,Aéroports!$C826,Aéroports!$D$2:$D$5193,Aéroports!$D826)</f>
        <v>1</v>
      </c>
      <c r="M826" s="69" t="str">
        <f>IF(AND(Formulaire!$H$15=Aéroports!$E826,--ISNUMBER(IFERROR(SEARCH(Formulaire!$H$16,$C826,1),""))=1),MAX(M$1:M825)+1,"")</f>
        <v/>
      </c>
      <c r="N826" s="69" t="str">
        <f>IF(AND(Formulaire!$H$21=Aéroports!$E826,--ISNUMBER(IFERROR(SEARCH(Formulaire!$H$22,$C826,1),""))=1),MAX(N$1:N825)+1,"")</f>
        <v/>
      </c>
      <c r="O826" s="69" t="str">
        <f>IF(AND(Formulaire!$H$27=Aéroports!$E826,--ISNUMBER(IFERROR(SEARCH(Formulaire!$H$28,$C826,1),""))=1),MAX(O$1:O825)+1,"")</f>
        <v/>
      </c>
      <c r="Q826" s="91" t="str">
        <f>IFERROR(INDEX($C$2:$C$5193,MATCH(ROWS(M$2:M826),M$2:M$5193,0)),"")</f>
        <v/>
      </c>
      <c r="R826" s="70" t="str">
        <f>IFERROR(INDEX($C$2:$C$5193,MATCH(ROWS(N$2:N826),N$2:N$5193,0)),"")</f>
        <v/>
      </c>
      <c r="S826" s="92" t="str">
        <f>IFERROR(INDEX($C$2:$C$5193,MATCH(ROWS(O$2:O826),O$2:O$5193,0)),"")</f>
        <v/>
      </c>
    </row>
    <row r="827" spans="1:19" x14ac:dyDescent="0.25">
      <c r="A827" s="68">
        <v>6171</v>
      </c>
      <c r="B827" s="68" t="s">
        <v>2950</v>
      </c>
      <c r="C827" s="68" t="s">
        <v>2951</v>
      </c>
      <c r="D827" s="68" t="s">
        <v>2952</v>
      </c>
      <c r="E827" s="68" t="s">
        <v>22371</v>
      </c>
      <c r="F827" s="68" t="s">
        <v>2953</v>
      </c>
      <c r="G827" s="68" t="s">
        <v>2954</v>
      </c>
      <c r="H827" s="68">
        <v>13.095599999999999</v>
      </c>
      <c r="I827" s="68">
        <v>103.224</v>
      </c>
      <c r="J827" s="68">
        <v>59</v>
      </c>
      <c r="K827" s="68">
        <v>7</v>
      </c>
      <c r="L827" s="68">
        <f>COUNTIFS(Aéroports!$C$2:$C$5193,Aéroports!$C827,Aéroports!$D$2:$D$5193,Aéroports!$D827)</f>
        <v>1</v>
      </c>
      <c r="M827" s="68" t="str">
        <f>IF(AND(Formulaire!$H$15=Aéroports!$E827,--ISNUMBER(IFERROR(SEARCH(Formulaire!$H$16,$C827,1),""))=1),MAX(M$1:M826)+1,"")</f>
        <v/>
      </c>
      <c r="N827" s="68" t="str">
        <f>IF(AND(Formulaire!$H$21=Aéroports!$E827,--ISNUMBER(IFERROR(SEARCH(Formulaire!$H$22,$C827,1),""))=1),MAX(N$1:N826)+1,"")</f>
        <v/>
      </c>
      <c r="O827" s="68" t="str">
        <f>IF(AND(Formulaire!$H$27=Aéroports!$E827,--ISNUMBER(IFERROR(SEARCH(Formulaire!$H$28,$C827,1),""))=1),MAX(O$1:O826)+1,"")</f>
        <v/>
      </c>
      <c r="Q827" s="91" t="str">
        <f>IFERROR(INDEX($C$2:$C$5193,MATCH(ROWS(M$2:M827),M$2:M$5193,0)),"")</f>
        <v/>
      </c>
      <c r="R827" s="70" t="str">
        <f>IFERROR(INDEX($C$2:$C$5193,MATCH(ROWS(N$2:N827),N$2:N$5193,0)),"")</f>
        <v/>
      </c>
      <c r="S827" s="92" t="str">
        <f>IFERROR(INDEX($C$2:$C$5193,MATCH(ROWS(O$2:O827),O$2:O$5193,0)),"")</f>
        <v/>
      </c>
    </row>
    <row r="828" spans="1:19" x14ac:dyDescent="0.25">
      <c r="A828" s="69">
        <v>8966</v>
      </c>
      <c r="B828" s="69" t="s">
        <v>2955</v>
      </c>
      <c r="C828" s="69" t="s">
        <v>2956</v>
      </c>
      <c r="D828" s="69" t="s">
        <v>2952</v>
      </c>
      <c r="E828" s="69" t="s">
        <v>22371</v>
      </c>
      <c r="F828" s="69" t="s">
        <v>2957</v>
      </c>
      <c r="G828" s="69" t="s">
        <v>2958</v>
      </c>
      <c r="H828" s="69">
        <v>12.488</v>
      </c>
      <c r="I828" s="69">
        <v>106.05500000000001</v>
      </c>
      <c r="J828" s="69">
        <v>0</v>
      </c>
      <c r="K828" s="69">
        <v>7</v>
      </c>
      <c r="L828" s="69">
        <f>COUNTIFS(Aéroports!$C$2:$C$5193,Aéroports!$C828,Aéroports!$D$2:$D$5193,Aéroports!$D828)</f>
        <v>1</v>
      </c>
      <c r="M828" s="69" t="str">
        <f>IF(AND(Formulaire!$H$15=Aéroports!$E828,--ISNUMBER(IFERROR(SEARCH(Formulaire!$H$16,$C828,1),""))=1),MAX(M$1:M827)+1,"")</f>
        <v/>
      </c>
      <c r="N828" s="69" t="str">
        <f>IF(AND(Formulaire!$H$21=Aéroports!$E828,--ISNUMBER(IFERROR(SEARCH(Formulaire!$H$22,$C828,1),""))=1),MAX(N$1:N827)+1,"")</f>
        <v/>
      </c>
      <c r="O828" s="69" t="str">
        <f>IF(AND(Formulaire!$H$27=Aéroports!$E828,--ISNUMBER(IFERROR(SEARCH(Formulaire!$H$28,$C828,1),""))=1),MAX(O$1:O827)+1,"")</f>
        <v/>
      </c>
      <c r="Q828" s="91" t="str">
        <f>IFERROR(INDEX($C$2:$C$5193,MATCH(ROWS(M$2:M828),M$2:M$5193,0)),"")</f>
        <v/>
      </c>
      <c r="R828" s="70" t="str">
        <f>IFERROR(INDEX($C$2:$C$5193,MATCH(ROWS(N$2:N828),N$2:N$5193,0)),"")</f>
        <v/>
      </c>
      <c r="S828" s="92" t="str">
        <f>IFERROR(INDEX($C$2:$C$5193,MATCH(ROWS(O$2:O828),O$2:O$5193,0)),"")</f>
        <v/>
      </c>
    </row>
    <row r="829" spans="1:19" x14ac:dyDescent="0.25">
      <c r="A829" s="68">
        <v>3034</v>
      </c>
      <c r="B829" s="68" t="s">
        <v>2959</v>
      </c>
      <c r="C829" s="68" t="s">
        <v>2960</v>
      </c>
      <c r="D829" s="68" t="s">
        <v>2952</v>
      </c>
      <c r="E829" s="68" t="s">
        <v>22371</v>
      </c>
      <c r="F829" s="68" t="s">
        <v>2961</v>
      </c>
      <c r="G829" s="68" t="s">
        <v>2962</v>
      </c>
      <c r="H829" s="68">
        <v>11.5466</v>
      </c>
      <c r="I829" s="68">
        <v>104.84399999999999</v>
      </c>
      <c r="J829" s="68">
        <v>40</v>
      </c>
      <c r="K829" s="68">
        <v>7</v>
      </c>
      <c r="L829" s="68">
        <f>COUNTIFS(Aéroports!$C$2:$C$5193,Aéroports!$C829,Aéroports!$D$2:$D$5193,Aéroports!$D829)</f>
        <v>1</v>
      </c>
      <c r="M829" s="68" t="str">
        <f>IF(AND(Formulaire!$H$15=Aéroports!$E829,--ISNUMBER(IFERROR(SEARCH(Formulaire!$H$16,$C829,1),""))=1),MAX(M$1:M828)+1,"")</f>
        <v/>
      </c>
      <c r="N829" s="68" t="str">
        <f>IF(AND(Formulaire!$H$21=Aéroports!$E829,--ISNUMBER(IFERROR(SEARCH(Formulaire!$H$22,$C829,1),""))=1),MAX(N$1:N828)+1,"")</f>
        <v/>
      </c>
      <c r="O829" s="68" t="str">
        <f>IF(AND(Formulaire!$H$27=Aéroports!$E829,--ISNUMBER(IFERROR(SEARCH(Formulaire!$H$28,$C829,1),""))=1),MAX(O$1:O828)+1,"")</f>
        <v/>
      </c>
      <c r="Q829" s="91" t="str">
        <f>IFERROR(INDEX($C$2:$C$5193,MATCH(ROWS(M$2:M829),M$2:M$5193,0)),"")</f>
        <v/>
      </c>
      <c r="R829" s="70" t="str">
        <f>IFERROR(INDEX($C$2:$C$5193,MATCH(ROWS(N$2:N829),N$2:N$5193,0)),"")</f>
        <v/>
      </c>
      <c r="S829" s="92" t="str">
        <f>IFERROR(INDEX($C$2:$C$5193,MATCH(ROWS(O$2:O829),O$2:O$5193,0)),"")</f>
        <v/>
      </c>
    </row>
    <row r="830" spans="1:19" x14ac:dyDescent="0.25">
      <c r="A830" s="69">
        <v>4295</v>
      </c>
      <c r="B830" s="69" t="s">
        <v>2963</v>
      </c>
      <c r="C830" s="69" t="s">
        <v>2964</v>
      </c>
      <c r="D830" s="69" t="s">
        <v>2952</v>
      </c>
      <c r="E830" s="69" t="s">
        <v>22371</v>
      </c>
      <c r="F830" s="69" t="s">
        <v>2965</v>
      </c>
      <c r="G830" s="69" t="s">
        <v>2966</v>
      </c>
      <c r="H830" s="69">
        <v>13.73</v>
      </c>
      <c r="I830" s="69">
        <v>106.98699999999999</v>
      </c>
      <c r="J830" s="69">
        <v>0</v>
      </c>
      <c r="K830" s="69">
        <v>7</v>
      </c>
      <c r="L830" s="69">
        <f>COUNTIFS(Aéroports!$C$2:$C$5193,Aéroports!$C830,Aéroports!$D$2:$D$5193,Aéroports!$D830)</f>
        <v>1</v>
      </c>
      <c r="M830" s="69" t="str">
        <f>IF(AND(Formulaire!$H$15=Aéroports!$E830,--ISNUMBER(IFERROR(SEARCH(Formulaire!$H$16,$C830,1),""))=1),MAX(M$1:M829)+1,"")</f>
        <v/>
      </c>
      <c r="N830" s="69" t="str">
        <f>IF(AND(Formulaire!$H$21=Aéroports!$E830,--ISNUMBER(IFERROR(SEARCH(Formulaire!$H$22,$C830,1),""))=1),MAX(N$1:N829)+1,"")</f>
        <v/>
      </c>
      <c r="O830" s="69" t="str">
        <f>IF(AND(Formulaire!$H$27=Aéroports!$E830,--ISNUMBER(IFERROR(SEARCH(Formulaire!$H$28,$C830,1),""))=1),MAX(O$1:O829)+1,"")</f>
        <v/>
      </c>
      <c r="Q830" s="91" t="str">
        <f>IFERROR(INDEX($C$2:$C$5193,MATCH(ROWS(M$2:M830),M$2:M$5193,0)),"")</f>
        <v/>
      </c>
      <c r="R830" s="70" t="str">
        <f>IFERROR(INDEX($C$2:$C$5193,MATCH(ROWS(N$2:N830),N$2:N$5193,0)),"")</f>
        <v/>
      </c>
      <c r="S830" s="92" t="str">
        <f>IFERROR(INDEX($C$2:$C$5193,MATCH(ROWS(O$2:O830),O$2:O$5193,0)),"")</f>
        <v/>
      </c>
    </row>
    <row r="831" spans="1:19" x14ac:dyDescent="0.25">
      <c r="A831" s="68">
        <v>3035</v>
      </c>
      <c r="B831" s="68" t="s">
        <v>2967</v>
      </c>
      <c r="C831" s="68" t="s">
        <v>2968</v>
      </c>
      <c r="D831" s="68" t="s">
        <v>2952</v>
      </c>
      <c r="E831" s="68" t="s">
        <v>22371</v>
      </c>
      <c r="F831" s="68" t="s">
        <v>2969</v>
      </c>
      <c r="G831" s="68" t="s">
        <v>2970</v>
      </c>
      <c r="H831" s="68">
        <v>13.4107</v>
      </c>
      <c r="I831" s="68">
        <v>103.813</v>
      </c>
      <c r="J831" s="68">
        <v>60</v>
      </c>
      <c r="K831" s="68">
        <v>7</v>
      </c>
      <c r="L831" s="68">
        <f>COUNTIFS(Aéroports!$C$2:$C$5193,Aéroports!$C831,Aéroports!$D$2:$D$5193,Aéroports!$D831)</f>
        <v>1</v>
      </c>
      <c r="M831" s="68" t="str">
        <f>IF(AND(Formulaire!$H$15=Aéroports!$E831,--ISNUMBER(IFERROR(SEARCH(Formulaire!$H$16,$C831,1),""))=1),MAX(M$1:M830)+1,"")</f>
        <v/>
      </c>
      <c r="N831" s="68" t="str">
        <f>IF(AND(Formulaire!$H$21=Aéroports!$E831,--ISNUMBER(IFERROR(SEARCH(Formulaire!$H$22,$C831,1),""))=1),MAX(N$1:N830)+1,"")</f>
        <v/>
      </c>
      <c r="O831" s="68" t="str">
        <f>IF(AND(Formulaire!$H$27=Aéroports!$E831,--ISNUMBER(IFERROR(SEARCH(Formulaire!$H$28,$C831,1),""))=1),MAX(O$1:O830)+1,"")</f>
        <v/>
      </c>
      <c r="Q831" s="91" t="str">
        <f>IFERROR(INDEX($C$2:$C$5193,MATCH(ROWS(M$2:M831),M$2:M$5193,0)),"")</f>
        <v/>
      </c>
      <c r="R831" s="70" t="str">
        <f>IFERROR(INDEX($C$2:$C$5193,MATCH(ROWS(N$2:N831),N$2:N$5193,0)),"")</f>
        <v/>
      </c>
      <c r="S831" s="92" t="str">
        <f>IFERROR(INDEX($C$2:$C$5193,MATCH(ROWS(O$2:O831),O$2:O$5193,0)),"")</f>
        <v/>
      </c>
    </row>
    <row r="832" spans="1:19" x14ac:dyDescent="0.25">
      <c r="A832" s="69">
        <v>4093</v>
      </c>
      <c r="B832" s="69" t="s">
        <v>2971</v>
      </c>
      <c r="C832" s="69" t="s">
        <v>2972</v>
      </c>
      <c r="D832" s="69" t="s">
        <v>2952</v>
      </c>
      <c r="E832" s="69" t="s">
        <v>22371</v>
      </c>
      <c r="F832" s="69" t="s">
        <v>2973</v>
      </c>
      <c r="G832" s="69" t="s">
        <v>2974</v>
      </c>
      <c r="H832" s="69">
        <v>10.579700000000001</v>
      </c>
      <c r="I832" s="69">
        <v>103.637</v>
      </c>
      <c r="J832" s="69">
        <v>33</v>
      </c>
      <c r="K832" s="69">
        <v>7</v>
      </c>
      <c r="L832" s="69">
        <f>COUNTIFS(Aéroports!$C$2:$C$5193,Aéroports!$C832,Aéroports!$D$2:$D$5193,Aéroports!$D832)</f>
        <v>1</v>
      </c>
      <c r="M832" s="69" t="str">
        <f>IF(AND(Formulaire!$H$15=Aéroports!$E832,--ISNUMBER(IFERROR(SEARCH(Formulaire!$H$16,$C832,1),""))=1),MAX(M$1:M831)+1,"")</f>
        <v/>
      </c>
      <c r="N832" s="69" t="str">
        <f>IF(AND(Formulaire!$H$21=Aéroports!$E832,--ISNUMBER(IFERROR(SEARCH(Formulaire!$H$22,$C832,1),""))=1),MAX(N$1:N831)+1,"")</f>
        <v/>
      </c>
      <c r="O832" s="69" t="str">
        <f>IF(AND(Formulaire!$H$27=Aéroports!$E832,--ISNUMBER(IFERROR(SEARCH(Formulaire!$H$28,$C832,1),""))=1),MAX(O$1:O831)+1,"")</f>
        <v/>
      </c>
      <c r="Q832" s="91" t="str">
        <f>IFERROR(INDEX($C$2:$C$5193,MATCH(ROWS(M$2:M832),M$2:M$5193,0)),"")</f>
        <v/>
      </c>
      <c r="R832" s="70" t="str">
        <f>IFERROR(INDEX($C$2:$C$5193,MATCH(ROWS(N$2:N832),N$2:N$5193,0)),"")</f>
        <v/>
      </c>
      <c r="S832" s="92" t="str">
        <f>IFERROR(INDEX($C$2:$C$5193,MATCH(ROWS(O$2:O832),O$2:O$5193,0)),"")</f>
        <v/>
      </c>
    </row>
    <row r="833" spans="1:19" x14ac:dyDescent="0.25">
      <c r="A833" s="68">
        <v>3036</v>
      </c>
      <c r="B833" s="68" t="s">
        <v>2975</v>
      </c>
      <c r="C833" s="68" t="s">
        <v>2976</v>
      </c>
      <c r="D833" s="68" t="s">
        <v>2952</v>
      </c>
      <c r="E833" s="68" t="s">
        <v>22371</v>
      </c>
      <c r="F833" s="68" t="s">
        <v>2977</v>
      </c>
      <c r="G833" s="68" t="s">
        <v>2978</v>
      </c>
      <c r="H833" s="68">
        <v>13.5319</v>
      </c>
      <c r="I833" s="68">
        <v>106.015</v>
      </c>
      <c r="J833" s="68">
        <v>203</v>
      </c>
      <c r="K833" s="68">
        <v>7</v>
      </c>
      <c r="L833" s="68">
        <f>COUNTIFS(Aéroports!$C$2:$C$5193,Aéroports!$C833,Aéroports!$D$2:$D$5193,Aéroports!$D833)</f>
        <v>1</v>
      </c>
      <c r="M833" s="68" t="str">
        <f>IF(AND(Formulaire!$H$15=Aéroports!$E833,--ISNUMBER(IFERROR(SEARCH(Formulaire!$H$16,$C833,1),""))=1),MAX(M$1:M832)+1,"")</f>
        <v/>
      </c>
      <c r="N833" s="68" t="str">
        <f>IF(AND(Formulaire!$H$21=Aéroports!$E833,--ISNUMBER(IFERROR(SEARCH(Formulaire!$H$22,$C833,1),""))=1),MAX(N$1:N832)+1,"")</f>
        <v/>
      </c>
      <c r="O833" s="68" t="str">
        <f>IF(AND(Formulaire!$H$27=Aéroports!$E833,--ISNUMBER(IFERROR(SEARCH(Formulaire!$H$28,$C833,1),""))=1),MAX(O$1:O832)+1,"")</f>
        <v/>
      </c>
      <c r="Q833" s="91" t="str">
        <f>IFERROR(INDEX($C$2:$C$5193,MATCH(ROWS(M$2:M833),M$2:M$5193,0)),"")</f>
        <v/>
      </c>
      <c r="R833" s="70" t="str">
        <f>IFERROR(INDEX($C$2:$C$5193,MATCH(ROWS(N$2:N833),N$2:N$5193,0)),"")</f>
        <v/>
      </c>
      <c r="S833" s="92" t="str">
        <f>IFERROR(INDEX($C$2:$C$5193,MATCH(ROWS(O$2:O833),O$2:O$5193,0)),"")</f>
        <v/>
      </c>
    </row>
    <row r="834" spans="1:19" x14ac:dyDescent="0.25">
      <c r="A834" s="69">
        <v>902</v>
      </c>
      <c r="B834" s="69" t="s">
        <v>2979</v>
      </c>
      <c r="C834" s="69" t="s">
        <v>2980</v>
      </c>
      <c r="D834" s="69" t="s">
        <v>2981</v>
      </c>
      <c r="E834" s="69" t="s">
        <v>22372</v>
      </c>
      <c r="F834" s="69" t="s">
        <v>2982</v>
      </c>
      <c r="G834" s="69" t="s">
        <v>2983</v>
      </c>
      <c r="H834" s="69">
        <v>5.5369200000000003</v>
      </c>
      <c r="I834" s="69">
        <v>10.3546</v>
      </c>
      <c r="J834" s="69">
        <v>4347</v>
      </c>
      <c r="K834" s="69">
        <v>1</v>
      </c>
      <c r="L834" s="69">
        <f>COUNTIFS(Aéroports!$C$2:$C$5193,Aéroports!$C834,Aéroports!$D$2:$D$5193,Aéroports!$D834)</f>
        <v>1</v>
      </c>
      <c r="M834" s="69" t="str">
        <f>IF(AND(Formulaire!$H$15=Aéroports!$E834,--ISNUMBER(IFERROR(SEARCH(Formulaire!$H$16,$C834,1),""))=1),MAX(M$1:M833)+1,"")</f>
        <v/>
      </c>
      <c r="N834" s="69" t="str">
        <f>IF(AND(Formulaire!$H$21=Aéroports!$E834,--ISNUMBER(IFERROR(SEARCH(Formulaire!$H$22,$C834,1),""))=1),MAX(N$1:N833)+1,"")</f>
        <v/>
      </c>
      <c r="O834" s="69" t="str">
        <f>IF(AND(Formulaire!$H$27=Aéroports!$E834,--ISNUMBER(IFERROR(SEARCH(Formulaire!$H$28,$C834,1),""))=1),MAX(O$1:O833)+1,"")</f>
        <v/>
      </c>
      <c r="Q834" s="91" t="str">
        <f>IFERROR(INDEX($C$2:$C$5193,MATCH(ROWS(M$2:M834),M$2:M$5193,0)),"")</f>
        <v/>
      </c>
      <c r="R834" s="70" t="str">
        <f>IFERROR(INDEX($C$2:$C$5193,MATCH(ROWS(N$2:N834),N$2:N$5193,0)),"")</f>
        <v/>
      </c>
      <c r="S834" s="92" t="str">
        <f>IFERROR(INDEX($C$2:$C$5193,MATCH(ROWS(O$2:O834),O$2:O$5193,0)),"")</f>
        <v/>
      </c>
    </row>
    <row r="835" spans="1:19" x14ac:dyDescent="0.25">
      <c r="A835" s="68">
        <v>903</v>
      </c>
      <c r="B835" s="68" t="s">
        <v>2984</v>
      </c>
      <c r="C835" s="68" t="s">
        <v>2985</v>
      </c>
      <c r="D835" s="68" t="s">
        <v>2981</v>
      </c>
      <c r="E835" s="68" t="s">
        <v>22372</v>
      </c>
      <c r="F835" s="68" t="s">
        <v>2986</v>
      </c>
      <c r="G835" s="68" t="s">
        <v>2987</v>
      </c>
      <c r="H835" s="68">
        <v>6.0392400000000004</v>
      </c>
      <c r="I835" s="68">
        <v>10.1226</v>
      </c>
      <c r="J835" s="68">
        <v>4065</v>
      </c>
      <c r="K835" s="68">
        <v>1</v>
      </c>
      <c r="L835" s="68">
        <f>COUNTIFS(Aéroports!$C$2:$C$5193,Aéroports!$C835,Aéroports!$D$2:$D$5193,Aéroports!$D835)</f>
        <v>1</v>
      </c>
      <c r="M835" s="68" t="str">
        <f>IF(AND(Formulaire!$H$15=Aéroports!$E835,--ISNUMBER(IFERROR(SEARCH(Formulaire!$H$16,$C835,1),""))=1),MAX(M$1:M834)+1,"")</f>
        <v/>
      </c>
      <c r="N835" s="68" t="str">
        <f>IF(AND(Formulaire!$H$21=Aéroports!$E835,--ISNUMBER(IFERROR(SEARCH(Formulaire!$H$22,$C835,1),""))=1),MAX(N$1:N834)+1,"")</f>
        <v/>
      </c>
      <c r="O835" s="68" t="str">
        <f>IF(AND(Formulaire!$H$27=Aéroports!$E835,--ISNUMBER(IFERROR(SEARCH(Formulaire!$H$28,$C835,1),""))=1),MAX(O$1:O834)+1,"")</f>
        <v/>
      </c>
      <c r="Q835" s="91" t="str">
        <f>IFERROR(INDEX($C$2:$C$5193,MATCH(ROWS(M$2:M835),M$2:M$5193,0)),"")</f>
        <v/>
      </c>
      <c r="R835" s="70" t="str">
        <f>IFERROR(INDEX($C$2:$C$5193,MATCH(ROWS(N$2:N835),N$2:N$5193,0)),"")</f>
        <v/>
      </c>
      <c r="S835" s="92" t="str">
        <f>IFERROR(INDEX($C$2:$C$5193,MATCH(ROWS(O$2:O835),O$2:O$5193,0)),"")</f>
        <v/>
      </c>
    </row>
    <row r="836" spans="1:19" x14ac:dyDescent="0.25">
      <c r="A836" s="69">
        <v>897</v>
      </c>
      <c r="B836" s="69" t="s">
        <v>2988</v>
      </c>
      <c r="C836" s="69" t="s">
        <v>2989</v>
      </c>
      <c r="D836" s="69" t="s">
        <v>2981</v>
      </c>
      <c r="E836" s="69" t="s">
        <v>22372</v>
      </c>
      <c r="F836" s="69" t="s">
        <v>2990</v>
      </c>
      <c r="G836" s="69" t="s">
        <v>2991</v>
      </c>
      <c r="H836" s="69">
        <v>4.0060799999999999</v>
      </c>
      <c r="I836" s="69">
        <v>9.7194800000000008</v>
      </c>
      <c r="J836" s="69">
        <v>33</v>
      </c>
      <c r="K836" s="69">
        <v>1</v>
      </c>
      <c r="L836" s="69">
        <f>COUNTIFS(Aéroports!$C$2:$C$5193,Aéroports!$C836,Aéroports!$D$2:$D$5193,Aéroports!$D836)</f>
        <v>1</v>
      </c>
      <c r="M836" s="69" t="str">
        <f>IF(AND(Formulaire!$H$15=Aéroports!$E836,--ISNUMBER(IFERROR(SEARCH(Formulaire!$H$16,$C836,1),""))=1),MAX(M$1:M835)+1,"")</f>
        <v/>
      </c>
      <c r="N836" s="69" t="str">
        <f>IF(AND(Formulaire!$H$21=Aéroports!$E836,--ISNUMBER(IFERROR(SEARCH(Formulaire!$H$22,$C836,1),""))=1),MAX(N$1:N835)+1,"")</f>
        <v/>
      </c>
      <c r="O836" s="69" t="str">
        <f>IF(AND(Formulaire!$H$27=Aéroports!$E836,--ISNUMBER(IFERROR(SEARCH(Formulaire!$H$28,$C836,1),""))=1),MAX(O$1:O835)+1,"")</f>
        <v/>
      </c>
      <c r="Q836" s="91" t="str">
        <f>IFERROR(INDEX($C$2:$C$5193,MATCH(ROWS(M$2:M836),M$2:M$5193,0)),"")</f>
        <v/>
      </c>
      <c r="R836" s="70" t="str">
        <f>IFERROR(INDEX($C$2:$C$5193,MATCH(ROWS(N$2:N836),N$2:N$5193,0)),"")</f>
        <v/>
      </c>
      <c r="S836" s="92" t="str">
        <f>IFERROR(INDEX($C$2:$C$5193,MATCH(ROWS(O$2:O836),O$2:O$5193,0)),"")</f>
        <v/>
      </c>
    </row>
    <row r="837" spans="1:19" x14ac:dyDescent="0.25">
      <c r="A837" s="68">
        <v>899</v>
      </c>
      <c r="B837" s="68" t="s">
        <v>2992</v>
      </c>
      <c r="C837" s="68" t="s">
        <v>2993</v>
      </c>
      <c r="D837" s="68" t="s">
        <v>2981</v>
      </c>
      <c r="E837" s="68" t="s">
        <v>22372</v>
      </c>
      <c r="F837" s="68" t="s">
        <v>2994</v>
      </c>
      <c r="G837" s="68" t="s">
        <v>2995</v>
      </c>
      <c r="H837" s="68">
        <v>5.6369199999999999</v>
      </c>
      <c r="I837" s="68">
        <v>10.7508</v>
      </c>
      <c r="J837" s="68">
        <v>3963</v>
      </c>
      <c r="K837" s="68">
        <v>1</v>
      </c>
      <c r="L837" s="68">
        <f>COUNTIFS(Aéroports!$C$2:$C$5193,Aéroports!$C837,Aéroports!$D$2:$D$5193,Aéroports!$D837)</f>
        <v>1</v>
      </c>
      <c r="M837" s="68" t="str">
        <f>IF(AND(Formulaire!$H$15=Aéroports!$E837,--ISNUMBER(IFERROR(SEARCH(Formulaire!$H$16,$C837,1),""))=1),MAX(M$1:M836)+1,"")</f>
        <v/>
      </c>
      <c r="N837" s="68" t="str">
        <f>IF(AND(Formulaire!$H$21=Aéroports!$E837,--ISNUMBER(IFERROR(SEARCH(Formulaire!$H$22,$C837,1),""))=1),MAX(N$1:N836)+1,"")</f>
        <v/>
      </c>
      <c r="O837" s="68" t="str">
        <f>IF(AND(Formulaire!$H$27=Aéroports!$E837,--ISNUMBER(IFERROR(SEARCH(Formulaire!$H$28,$C837,1),""))=1),MAX(O$1:O836)+1,"")</f>
        <v/>
      </c>
      <c r="Q837" s="91" t="str">
        <f>IFERROR(INDEX($C$2:$C$5193,MATCH(ROWS(M$2:M837),M$2:M$5193,0)),"")</f>
        <v/>
      </c>
      <c r="R837" s="70" t="str">
        <f>IFERROR(INDEX($C$2:$C$5193,MATCH(ROWS(N$2:N837),N$2:N$5193,0)),"")</f>
        <v/>
      </c>
      <c r="S837" s="92" t="str">
        <f>IFERROR(INDEX($C$2:$C$5193,MATCH(ROWS(O$2:O837),O$2:O$5193,0)),"")</f>
        <v/>
      </c>
    </row>
    <row r="838" spans="1:19" x14ac:dyDescent="0.25">
      <c r="A838" s="69">
        <v>901</v>
      </c>
      <c r="B838" s="69" t="s">
        <v>2996</v>
      </c>
      <c r="C838" s="69" t="s">
        <v>2997</v>
      </c>
      <c r="D838" s="69" t="s">
        <v>2981</v>
      </c>
      <c r="E838" s="69" t="s">
        <v>22372</v>
      </c>
      <c r="F838" s="69" t="s">
        <v>2998</v>
      </c>
      <c r="G838" s="69" t="s">
        <v>2999</v>
      </c>
      <c r="H838" s="69">
        <v>9.3358899999999991</v>
      </c>
      <c r="I838" s="69">
        <v>13.370100000000001</v>
      </c>
      <c r="J838" s="69">
        <v>794</v>
      </c>
      <c r="K838" s="69">
        <v>1</v>
      </c>
      <c r="L838" s="69">
        <f>COUNTIFS(Aéroports!$C$2:$C$5193,Aéroports!$C838,Aéroports!$D$2:$D$5193,Aéroports!$D838)</f>
        <v>1</v>
      </c>
      <c r="M838" s="69" t="str">
        <f>IF(AND(Formulaire!$H$15=Aéroports!$E838,--ISNUMBER(IFERROR(SEARCH(Formulaire!$H$16,$C838,1),""))=1),MAX(M$1:M837)+1,"")</f>
        <v/>
      </c>
      <c r="N838" s="69" t="str">
        <f>IF(AND(Formulaire!$H$21=Aéroports!$E838,--ISNUMBER(IFERROR(SEARCH(Formulaire!$H$22,$C838,1),""))=1),MAX(N$1:N837)+1,"")</f>
        <v/>
      </c>
      <c r="O838" s="69" t="str">
        <f>IF(AND(Formulaire!$H$27=Aéroports!$E838,--ISNUMBER(IFERROR(SEARCH(Formulaire!$H$28,$C838,1),""))=1),MAX(O$1:O837)+1,"")</f>
        <v/>
      </c>
      <c r="Q838" s="91" t="str">
        <f>IFERROR(INDEX($C$2:$C$5193,MATCH(ROWS(M$2:M838),M$2:M$5193,0)),"")</f>
        <v/>
      </c>
      <c r="R838" s="70" t="str">
        <f>IFERROR(INDEX($C$2:$C$5193,MATCH(ROWS(N$2:N838),N$2:N$5193,0)),"")</f>
        <v/>
      </c>
      <c r="S838" s="92" t="str">
        <f>IFERROR(INDEX($C$2:$C$5193,MATCH(ROWS(O$2:O838),O$2:O$5193,0)),"")</f>
        <v/>
      </c>
    </row>
    <row r="839" spans="1:19" x14ac:dyDescent="0.25">
      <c r="A839" s="68">
        <v>898</v>
      </c>
      <c r="B839" s="68" t="s">
        <v>3000</v>
      </c>
      <c r="C839" s="68" t="s">
        <v>3001</v>
      </c>
      <c r="D839" s="68" t="s">
        <v>2981</v>
      </c>
      <c r="E839" s="68" t="s">
        <v>22372</v>
      </c>
      <c r="F839" s="68" t="s">
        <v>3002</v>
      </c>
      <c r="G839" s="68" t="s">
        <v>3003</v>
      </c>
      <c r="H839" s="68">
        <v>10.4514</v>
      </c>
      <c r="I839" s="68">
        <v>14.257400000000001</v>
      </c>
      <c r="J839" s="68">
        <v>1390</v>
      </c>
      <c r="K839" s="68">
        <v>1</v>
      </c>
      <c r="L839" s="68">
        <f>COUNTIFS(Aéroports!$C$2:$C$5193,Aéroports!$C839,Aéroports!$D$2:$D$5193,Aéroports!$D839)</f>
        <v>1</v>
      </c>
      <c r="M839" s="68" t="str">
        <f>IF(AND(Formulaire!$H$15=Aéroports!$E839,--ISNUMBER(IFERROR(SEARCH(Formulaire!$H$16,$C839,1),""))=1),MAX(M$1:M838)+1,"")</f>
        <v/>
      </c>
      <c r="N839" s="68" t="str">
        <f>IF(AND(Formulaire!$H$21=Aéroports!$E839,--ISNUMBER(IFERROR(SEARCH(Formulaire!$H$22,$C839,1),""))=1),MAX(N$1:N838)+1,"")</f>
        <v/>
      </c>
      <c r="O839" s="68" t="str">
        <f>IF(AND(Formulaire!$H$27=Aéroports!$E839,--ISNUMBER(IFERROR(SEARCH(Formulaire!$H$28,$C839,1),""))=1),MAX(O$1:O838)+1,"")</f>
        <v/>
      </c>
      <c r="Q839" s="91" t="str">
        <f>IFERROR(INDEX($C$2:$C$5193,MATCH(ROWS(M$2:M839),M$2:M$5193,0)),"")</f>
        <v/>
      </c>
      <c r="R839" s="70" t="str">
        <f>IFERROR(INDEX($C$2:$C$5193,MATCH(ROWS(N$2:N839),N$2:N$5193,0)),"")</f>
        <v/>
      </c>
      <c r="S839" s="92" t="str">
        <f>IFERROR(INDEX($C$2:$C$5193,MATCH(ROWS(O$2:O839),O$2:O$5193,0)),"")</f>
        <v/>
      </c>
    </row>
    <row r="840" spans="1:19" x14ac:dyDescent="0.25">
      <c r="A840" s="69">
        <v>900</v>
      </c>
      <c r="B840" s="69" t="s">
        <v>3004</v>
      </c>
      <c r="C840" s="69" t="s">
        <v>3005</v>
      </c>
      <c r="D840" s="69" t="s">
        <v>2981</v>
      </c>
      <c r="E840" s="69" t="s">
        <v>22372</v>
      </c>
      <c r="F840" s="69" t="s">
        <v>3006</v>
      </c>
      <c r="G840" s="69" t="s">
        <v>3007</v>
      </c>
      <c r="H840" s="69">
        <v>7.3570099999999998</v>
      </c>
      <c r="I840" s="69">
        <v>13.559200000000001</v>
      </c>
      <c r="J840" s="69">
        <v>3655</v>
      </c>
      <c r="K840" s="69">
        <v>1</v>
      </c>
      <c r="L840" s="69">
        <f>COUNTIFS(Aéroports!$C$2:$C$5193,Aéroports!$C840,Aéroports!$D$2:$D$5193,Aéroports!$D840)</f>
        <v>1</v>
      </c>
      <c r="M840" s="69" t="str">
        <f>IF(AND(Formulaire!$H$15=Aéroports!$E840,--ISNUMBER(IFERROR(SEARCH(Formulaire!$H$16,$C840,1),""))=1),MAX(M$1:M839)+1,"")</f>
        <v/>
      </c>
      <c r="N840" s="69" t="str">
        <f>IF(AND(Formulaire!$H$21=Aéroports!$E840,--ISNUMBER(IFERROR(SEARCH(Formulaire!$H$22,$C840,1),""))=1),MAX(N$1:N839)+1,"")</f>
        <v/>
      </c>
      <c r="O840" s="69" t="str">
        <f>IF(AND(Formulaire!$H$27=Aéroports!$E840,--ISNUMBER(IFERROR(SEARCH(Formulaire!$H$28,$C840,1),""))=1),MAX(O$1:O839)+1,"")</f>
        <v/>
      </c>
      <c r="Q840" s="91" t="str">
        <f>IFERROR(INDEX($C$2:$C$5193,MATCH(ROWS(M$2:M840),M$2:M$5193,0)),"")</f>
        <v/>
      </c>
      <c r="R840" s="70" t="str">
        <f>IFERROR(INDEX($C$2:$C$5193,MATCH(ROWS(N$2:N840),N$2:N$5193,0)),"")</f>
        <v/>
      </c>
      <c r="S840" s="92" t="str">
        <f>IFERROR(INDEX($C$2:$C$5193,MATCH(ROWS(O$2:O840),O$2:O$5193,0)),"")</f>
        <v/>
      </c>
    </row>
    <row r="841" spans="1:19" x14ac:dyDescent="0.25">
      <c r="A841" s="68">
        <v>896</v>
      </c>
      <c r="B841" s="68" t="s">
        <v>3008</v>
      </c>
      <c r="C841" s="68" t="s">
        <v>3009</v>
      </c>
      <c r="D841" s="68" t="s">
        <v>2981</v>
      </c>
      <c r="E841" s="68" t="s">
        <v>22372</v>
      </c>
      <c r="F841" s="68" t="s">
        <v>3010</v>
      </c>
      <c r="G841" s="68" t="s">
        <v>3011</v>
      </c>
      <c r="H841" s="68">
        <v>4.0891900000000003</v>
      </c>
      <c r="I841" s="68">
        <v>9.3605300000000007</v>
      </c>
      <c r="J841" s="68">
        <v>151</v>
      </c>
      <c r="K841" s="68">
        <v>1</v>
      </c>
      <c r="L841" s="68">
        <f>COUNTIFS(Aéroports!$C$2:$C$5193,Aéroports!$C841,Aéroports!$D$2:$D$5193,Aéroports!$D841)</f>
        <v>1</v>
      </c>
      <c r="M841" s="68" t="str">
        <f>IF(AND(Formulaire!$H$15=Aéroports!$E841,--ISNUMBER(IFERROR(SEARCH(Formulaire!$H$16,$C841,1),""))=1),MAX(M$1:M840)+1,"")</f>
        <v/>
      </c>
      <c r="N841" s="68" t="str">
        <f>IF(AND(Formulaire!$H$21=Aéroports!$E841,--ISNUMBER(IFERROR(SEARCH(Formulaire!$H$22,$C841,1),""))=1),MAX(N$1:N840)+1,"")</f>
        <v/>
      </c>
      <c r="O841" s="68" t="str">
        <f>IF(AND(Formulaire!$H$27=Aéroports!$E841,--ISNUMBER(IFERROR(SEARCH(Formulaire!$H$28,$C841,1),""))=1),MAX(O$1:O840)+1,"")</f>
        <v/>
      </c>
      <c r="Q841" s="91" t="str">
        <f>IFERROR(INDEX($C$2:$C$5193,MATCH(ROWS(M$2:M841),M$2:M$5193,0)),"")</f>
        <v/>
      </c>
      <c r="R841" s="70" t="str">
        <f>IFERROR(INDEX($C$2:$C$5193,MATCH(ROWS(N$2:N841),N$2:N$5193,0)),"")</f>
        <v/>
      </c>
      <c r="S841" s="92" t="str">
        <f>IFERROR(INDEX($C$2:$C$5193,MATCH(ROWS(O$2:O841),O$2:O$5193,0)),"")</f>
        <v/>
      </c>
    </row>
    <row r="842" spans="1:19" x14ac:dyDescent="0.25">
      <c r="A842" s="69">
        <v>4161</v>
      </c>
      <c r="B842" s="69" t="s">
        <v>3012</v>
      </c>
      <c r="C842" s="69" t="s">
        <v>3013</v>
      </c>
      <c r="D842" s="69" t="s">
        <v>2981</v>
      </c>
      <c r="E842" s="69" t="s">
        <v>22372</v>
      </c>
      <c r="F842" s="69" t="s">
        <v>3014</v>
      </c>
      <c r="G842" s="69" t="s">
        <v>3015</v>
      </c>
      <c r="H842" s="69">
        <v>3.7225600000000001</v>
      </c>
      <c r="I842" s="69">
        <v>11.5533</v>
      </c>
      <c r="J842" s="69">
        <v>2278</v>
      </c>
      <c r="K842" s="69">
        <v>1</v>
      </c>
      <c r="L842" s="69">
        <f>COUNTIFS(Aéroports!$C$2:$C$5193,Aéroports!$C842,Aéroports!$D$2:$D$5193,Aéroports!$D842)</f>
        <v>1</v>
      </c>
      <c r="M842" s="69" t="str">
        <f>IF(AND(Formulaire!$H$15=Aéroports!$E842,--ISNUMBER(IFERROR(SEARCH(Formulaire!$H$16,$C842,1),""))=1),MAX(M$1:M841)+1,"")</f>
        <v/>
      </c>
      <c r="N842" s="69" t="str">
        <f>IF(AND(Formulaire!$H$21=Aéroports!$E842,--ISNUMBER(IFERROR(SEARCH(Formulaire!$H$22,$C842,1),""))=1),MAX(N$1:N841)+1,"")</f>
        <v/>
      </c>
      <c r="O842" s="69" t="str">
        <f>IF(AND(Formulaire!$H$27=Aéroports!$E842,--ISNUMBER(IFERROR(SEARCH(Formulaire!$H$28,$C842,1),""))=1),MAX(O$1:O841)+1,"")</f>
        <v/>
      </c>
      <c r="Q842" s="91" t="str">
        <f>IFERROR(INDEX($C$2:$C$5193,MATCH(ROWS(M$2:M842),M$2:M$5193,0)),"")</f>
        <v/>
      </c>
      <c r="R842" s="70" t="str">
        <f>IFERROR(INDEX($C$2:$C$5193,MATCH(ROWS(N$2:N842),N$2:N$5193,0)),"")</f>
        <v/>
      </c>
      <c r="S842" s="92" t="str">
        <f>IFERROR(INDEX($C$2:$C$5193,MATCH(ROWS(O$2:O842),O$2:O$5193,0)),"")</f>
        <v/>
      </c>
    </row>
    <row r="843" spans="1:19" x14ac:dyDescent="0.25">
      <c r="A843" s="68">
        <v>8404</v>
      </c>
      <c r="B843" s="68" t="s">
        <v>3019</v>
      </c>
      <c r="C843" s="68" t="s">
        <v>3020</v>
      </c>
      <c r="D843" s="68" t="s">
        <v>3021</v>
      </c>
      <c r="E843" s="68" t="s">
        <v>3021</v>
      </c>
      <c r="F843" s="68" t="s">
        <v>3022</v>
      </c>
      <c r="G843" s="68" t="s">
        <v>3023</v>
      </c>
      <c r="H843" s="68">
        <v>51.7361</v>
      </c>
      <c r="I843" s="68">
        <v>-121.333</v>
      </c>
      <c r="J843" s="68">
        <v>3126</v>
      </c>
      <c r="K843" s="68">
        <v>-8</v>
      </c>
      <c r="L843" s="68">
        <f>COUNTIFS(Aéroports!$C$2:$C$5193,Aéroports!$C843,Aéroports!$D$2:$D$5193,Aéroports!$D843)</f>
        <v>1</v>
      </c>
      <c r="M843" s="68" t="str">
        <f>IF(AND(Formulaire!$H$15=Aéroports!$E843,--ISNUMBER(IFERROR(SEARCH(Formulaire!$H$16,$C843,1),""))=1),MAX(M$1:M842)+1,"")</f>
        <v/>
      </c>
      <c r="N843" s="68" t="str">
        <f>IF(AND(Formulaire!$H$21=Aéroports!$E843,--ISNUMBER(IFERROR(SEARCH(Formulaire!$H$22,$C843,1),""))=1),MAX(N$1:N842)+1,"")</f>
        <v/>
      </c>
      <c r="O843" s="68" t="str">
        <f>IF(AND(Formulaire!$H$27=Aéroports!$E843,--ISNUMBER(IFERROR(SEARCH(Formulaire!$H$28,$C843,1),""))=1),MAX(O$1:O842)+1,"")</f>
        <v/>
      </c>
      <c r="Q843" s="91" t="str">
        <f>IFERROR(INDEX($C$2:$C$5193,MATCH(ROWS(M$2:M843),M$2:M$5193,0)),"")</f>
        <v/>
      </c>
      <c r="R843" s="70" t="str">
        <f>IFERROR(INDEX($C$2:$C$5193,MATCH(ROWS(N$2:N843),N$2:N$5193,0)),"")</f>
        <v/>
      </c>
      <c r="S843" s="92" t="str">
        <f>IFERROR(INDEX($C$2:$C$5193,MATCH(ROWS(O$2:O843),O$2:O$5193,0)),"")</f>
        <v/>
      </c>
    </row>
    <row r="844" spans="1:19" x14ac:dyDescent="0.25">
      <c r="A844" s="69">
        <v>175</v>
      </c>
      <c r="B844" s="69" t="s">
        <v>3024</v>
      </c>
      <c r="C844" s="69" t="s">
        <v>3025</v>
      </c>
      <c r="D844" s="69" t="s">
        <v>3021</v>
      </c>
      <c r="E844" s="69" t="s">
        <v>3021</v>
      </c>
      <c r="F844" s="69" t="s">
        <v>3026</v>
      </c>
      <c r="G844" s="69" t="s">
        <v>3027</v>
      </c>
      <c r="H844" s="69">
        <v>49.025300000000001</v>
      </c>
      <c r="I844" s="69">
        <v>-122.361</v>
      </c>
      <c r="J844" s="69">
        <v>195</v>
      </c>
      <c r="K844" s="69">
        <v>-8</v>
      </c>
      <c r="L844" s="69">
        <f>COUNTIFS(Aéroports!$C$2:$C$5193,Aéroports!$C844,Aéroports!$D$2:$D$5193,Aéroports!$D844)</f>
        <v>1</v>
      </c>
      <c r="M844" s="69" t="str">
        <f>IF(AND(Formulaire!$H$15=Aéroports!$E844,--ISNUMBER(IFERROR(SEARCH(Formulaire!$H$16,$C844,1),""))=1),MAX(M$1:M843)+1,"")</f>
        <v/>
      </c>
      <c r="N844" s="69" t="str">
        <f>IF(AND(Formulaire!$H$21=Aéroports!$E844,--ISNUMBER(IFERROR(SEARCH(Formulaire!$H$22,$C844,1),""))=1),MAX(N$1:N843)+1,"")</f>
        <v/>
      </c>
      <c r="O844" s="69" t="str">
        <f>IF(AND(Formulaire!$H$27=Aéroports!$E844,--ISNUMBER(IFERROR(SEARCH(Formulaire!$H$28,$C844,1),""))=1),MAX(O$1:O843)+1,"")</f>
        <v/>
      </c>
      <c r="Q844" s="91" t="str">
        <f>IFERROR(INDEX($C$2:$C$5193,MATCH(ROWS(M$2:M844),M$2:M$5193,0)),"")</f>
        <v/>
      </c>
      <c r="R844" s="70" t="str">
        <f>IFERROR(INDEX($C$2:$C$5193,MATCH(ROWS(N$2:N844),N$2:N$5193,0)),"")</f>
        <v/>
      </c>
      <c r="S844" s="92" t="str">
        <f>IFERROR(INDEX($C$2:$C$5193,MATCH(ROWS(O$2:O844),O$2:O$5193,0)),"")</f>
        <v/>
      </c>
    </row>
    <row r="845" spans="1:19" x14ac:dyDescent="0.25">
      <c r="A845" s="68">
        <v>4236</v>
      </c>
      <c r="B845" s="68" t="s">
        <v>3028</v>
      </c>
      <c r="C845" s="68" t="s">
        <v>3029</v>
      </c>
      <c r="D845" s="68" t="s">
        <v>3021</v>
      </c>
      <c r="E845" s="68" t="s">
        <v>3021</v>
      </c>
      <c r="F845" s="68" t="s">
        <v>3030</v>
      </c>
      <c r="G845" s="68" t="s">
        <v>3031</v>
      </c>
      <c r="H845" s="68">
        <v>68.223299999999995</v>
      </c>
      <c r="I845" s="68">
        <v>-135.006</v>
      </c>
      <c r="J845" s="68">
        <v>23</v>
      </c>
      <c r="K845" s="68">
        <v>-7</v>
      </c>
      <c r="L845" s="68">
        <f>COUNTIFS(Aéroports!$C$2:$C$5193,Aéroports!$C845,Aéroports!$D$2:$D$5193,Aéroports!$D845)</f>
        <v>1</v>
      </c>
      <c r="M845" s="68" t="str">
        <f>IF(AND(Formulaire!$H$15=Aéroports!$E845,--ISNUMBER(IFERROR(SEARCH(Formulaire!$H$16,$C845,1),""))=1),MAX(M$1:M844)+1,"")</f>
        <v/>
      </c>
      <c r="N845" s="68" t="str">
        <f>IF(AND(Formulaire!$H$21=Aéroports!$E845,--ISNUMBER(IFERROR(SEARCH(Formulaire!$H$22,$C845,1),""))=1),MAX(N$1:N844)+1,"")</f>
        <v/>
      </c>
      <c r="O845" s="68" t="str">
        <f>IF(AND(Formulaire!$H$27=Aéroports!$E845,--ISNUMBER(IFERROR(SEARCH(Formulaire!$H$28,$C845,1),""))=1),MAX(O$1:O844)+1,"")</f>
        <v/>
      </c>
      <c r="Q845" s="91" t="str">
        <f>IFERROR(INDEX($C$2:$C$5193,MATCH(ROWS(M$2:M845),M$2:M$5193,0)),"")</f>
        <v/>
      </c>
      <c r="R845" s="70" t="str">
        <f>IFERROR(INDEX($C$2:$C$5193,MATCH(ROWS(N$2:N845),N$2:N$5193,0)),"")</f>
        <v/>
      </c>
      <c r="S845" s="92" t="str">
        <f>IFERROR(INDEX($C$2:$C$5193,MATCH(ROWS(O$2:O845),O$2:O$5193,0)),"")</f>
        <v/>
      </c>
    </row>
    <row r="846" spans="1:19" x14ac:dyDescent="0.25">
      <c r="A846" s="69">
        <v>5506</v>
      </c>
      <c r="B846" s="69" t="s">
        <v>3032</v>
      </c>
      <c r="C846" s="69" t="s">
        <v>3033</v>
      </c>
      <c r="D846" s="69" t="s">
        <v>3021</v>
      </c>
      <c r="E846" s="69" t="s">
        <v>3021</v>
      </c>
      <c r="F846" s="69" t="s">
        <v>3034</v>
      </c>
      <c r="G846" s="69" t="s">
        <v>3035</v>
      </c>
      <c r="H846" s="69">
        <v>60.818600000000004</v>
      </c>
      <c r="I846" s="69">
        <v>-78.148600000000002</v>
      </c>
      <c r="J846" s="69">
        <v>75</v>
      </c>
      <c r="K846" s="69">
        <v>-5</v>
      </c>
      <c r="L846" s="69">
        <f>COUNTIFS(Aéroports!$C$2:$C$5193,Aéroports!$C846,Aéroports!$D$2:$D$5193,Aéroports!$D846)</f>
        <v>1</v>
      </c>
      <c r="M846" s="69" t="str">
        <f>IF(AND(Formulaire!$H$15=Aéroports!$E846,--ISNUMBER(IFERROR(SEARCH(Formulaire!$H$16,$C846,1),""))=1),MAX(M$1:M845)+1,"")</f>
        <v/>
      </c>
      <c r="N846" s="69" t="str">
        <f>IF(AND(Formulaire!$H$21=Aéroports!$E846,--ISNUMBER(IFERROR(SEARCH(Formulaire!$H$22,$C846,1),""))=1),MAX(N$1:N845)+1,"")</f>
        <v/>
      </c>
      <c r="O846" s="69" t="str">
        <f>IF(AND(Formulaire!$H$27=Aéroports!$E846,--ISNUMBER(IFERROR(SEARCH(Formulaire!$H$28,$C846,1),""))=1),MAX(O$1:O845)+1,"")</f>
        <v/>
      </c>
      <c r="Q846" s="91" t="str">
        <f>IFERROR(INDEX($C$2:$C$5193,MATCH(ROWS(M$2:M846),M$2:M$5193,0)),"")</f>
        <v/>
      </c>
      <c r="R846" s="70" t="str">
        <f>IFERROR(INDEX($C$2:$C$5193,MATCH(ROWS(N$2:N846),N$2:N$5193,0)),"")</f>
        <v/>
      </c>
      <c r="S846" s="92" t="str">
        <f>IFERROR(INDEX($C$2:$C$5193,MATCH(ROWS(O$2:O846),O$2:O$5193,0)),"")</f>
        <v/>
      </c>
    </row>
    <row r="847" spans="1:19" x14ac:dyDescent="0.25">
      <c r="A847" s="68">
        <v>86</v>
      </c>
      <c r="B847" s="68" t="s">
        <v>3036</v>
      </c>
      <c r="C847" s="68" t="s">
        <v>3037</v>
      </c>
      <c r="D847" s="68" t="s">
        <v>3021</v>
      </c>
      <c r="E847" s="68" t="s">
        <v>3021</v>
      </c>
      <c r="F847" s="68" t="s">
        <v>3038</v>
      </c>
      <c r="G847" s="68" t="s">
        <v>3039</v>
      </c>
      <c r="H847" s="68">
        <v>82.517799999999994</v>
      </c>
      <c r="I847" s="68">
        <v>-62.2806</v>
      </c>
      <c r="J847" s="68">
        <v>100</v>
      </c>
      <c r="K847" s="68">
        <v>-5</v>
      </c>
      <c r="L847" s="68">
        <f>COUNTIFS(Aéroports!$C$2:$C$5193,Aéroports!$C847,Aéroports!$D$2:$D$5193,Aéroports!$D847)</f>
        <v>1</v>
      </c>
      <c r="M847" s="68" t="str">
        <f>IF(AND(Formulaire!$H$15=Aéroports!$E847,--ISNUMBER(IFERROR(SEARCH(Formulaire!$H$16,$C847,1),""))=1),MAX(M$1:M846)+1,"")</f>
        <v/>
      </c>
      <c r="N847" s="68" t="str">
        <f>IF(AND(Formulaire!$H$21=Aéroports!$E847,--ISNUMBER(IFERROR(SEARCH(Formulaire!$H$22,$C847,1),""))=1),MAX(N$1:N846)+1,"")</f>
        <v/>
      </c>
      <c r="O847" s="68" t="str">
        <f>IF(AND(Formulaire!$H$27=Aéroports!$E847,--ISNUMBER(IFERROR(SEARCH(Formulaire!$H$28,$C847,1),""))=1),MAX(O$1:O846)+1,"")</f>
        <v/>
      </c>
      <c r="Q847" s="91" t="str">
        <f>IFERROR(INDEX($C$2:$C$5193,MATCH(ROWS(M$2:M847),M$2:M$5193,0)),"")</f>
        <v/>
      </c>
      <c r="R847" s="70" t="str">
        <f>IFERROR(INDEX($C$2:$C$5193,MATCH(ROWS(N$2:N847),N$2:N$5193,0)),"")</f>
        <v/>
      </c>
      <c r="S847" s="92" t="str">
        <f>IFERROR(INDEX($C$2:$C$5193,MATCH(ROWS(O$2:O847),O$2:O$5193,0)),"")</f>
        <v/>
      </c>
    </row>
    <row r="848" spans="1:19" x14ac:dyDescent="0.25">
      <c r="A848" s="69">
        <v>11744</v>
      </c>
      <c r="B848" s="69" t="s">
        <v>3040</v>
      </c>
      <c r="C848" s="69" t="s">
        <v>3041</v>
      </c>
      <c r="D848" s="69" t="s">
        <v>3021</v>
      </c>
      <c r="E848" s="69" t="s">
        <v>3021</v>
      </c>
      <c r="F848" s="69" t="s">
        <v>3042</v>
      </c>
      <c r="G848" s="69" t="s">
        <v>3043</v>
      </c>
      <c r="H848" s="69">
        <v>50.5822</v>
      </c>
      <c r="I848" s="69">
        <v>-126.916</v>
      </c>
      <c r="J848" s="69">
        <v>240</v>
      </c>
      <c r="K848" s="69" t="s">
        <v>340</v>
      </c>
      <c r="L848" s="69">
        <f>COUNTIFS(Aéroports!$C$2:$C$5193,Aéroports!$C848,Aéroports!$D$2:$D$5193,Aéroports!$D848)</f>
        <v>1</v>
      </c>
      <c r="M848" s="69" t="str">
        <f>IF(AND(Formulaire!$H$15=Aéroports!$E848,--ISNUMBER(IFERROR(SEARCH(Formulaire!$H$16,$C848,1),""))=1),MAX(M$1:M847)+1,"")</f>
        <v/>
      </c>
      <c r="N848" s="69" t="str">
        <f>IF(AND(Formulaire!$H$21=Aéroports!$E848,--ISNUMBER(IFERROR(SEARCH(Formulaire!$H$22,$C848,1),""))=1),MAX(N$1:N847)+1,"")</f>
        <v/>
      </c>
      <c r="O848" s="69" t="str">
        <f>IF(AND(Formulaire!$H$27=Aéroports!$E848,--ISNUMBER(IFERROR(SEARCH(Formulaire!$H$28,$C848,1),""))=1),MAX(O$1:O847)+1,"")</f>
        <v/>
      </c>
      <c r="Q848" s="91" t="str">
        <f>IFERROR(INDEX($C$2:$C$5193,MATCH(ROWS(M$2:M848),M$2:M$5193,0)),"")</f>
        <v/>
      </c>
      <c r="R848" s="70" t="str">
        <f>IFERROR(INDEX($C$2:$C$5193,MATCH(ROWS(N$2:N848),N$2:N$5193,0)),"")</f>
        <v/>
      </c>
      <c r="S848" s="92" t="str">
        <f>IFERROR(INDEX($C$2:$C$5193,MATCH(ROWS(O$2:O848),O$2:O$5193,0)),"")</f>
        <v/>
      </c>
    </row>
    <row r="849" spans="1:19" x14ac:dyDescent="0.25">
      <c r="A849" s="68">
        <v>7254</v>
      </c>
      <c r="B849" s="68" t="s">
        <v>3044</v>
      </c>
      <c r="C849" s="68" t="s">
        <v>3045</v>
      </c>
      <c r="D849" s="68" t="s">
        <v>3021</v>
      </c>
      <c r="E849" s="68" t="s">
        <v>3021</v>
      </c>
      <c r="F849" s="68" t="s">
        <v>3046</v>
      </c>
      <c r="G849" s="68" t="s">
        <v>3047</v>
      </c>
      <c r="H849" s="68">
        <v>48.508899999999997</v>
      </c>
      <c r="I849" s="68">
        <v>-71.641900000000007</v>
      </c>
      <c r="J849" s="68">
        <v>445</v>
      </c>
      <c r="K849" s="68">
        <v>-5</v>
      </c>
      <c r="L849" s="68">
        <f>COUNTIFS(Aéroports!$C$2:$C$5193,Aéroports!$C849,Aéroports!$D$2:$D$5193,Aéroports!$D849)</f>
        <v>1</v>
      </c>
      <c r="M849" s="68" t="str">
        <f>IF(AND(Formulaire!$H$15=Aéroports!$E849,--ISNUMBER(IFERROR(SEARCH(Formulaire!$H$16,$C849,1),""))=1),MAX(M$1:M848)+1,"")</f>
        <v/>
      </c>
      <c r="N849" s="68" t="str">
        <f>IF(AND(Formulaire!$H$21=Aéroports!$E849,--ISNUMBER(IFERROR(SEARCH(Formulaire!$H$22,$C849,1),""))=1),MAX(N$1:N848)+1,"")</f>
        <v/>
      </c>
      <c r="O849" s="68" t="str">
        <f>IF(AND(Formulaire!$H$27=Aéroports!$E849,--ISNUMBER(IFERROR(SEARCH(Formulaire!$H$28,$C849,1),""))=1),MAX(O$1:O848)+1,"")</f>
        <v/>
      </c>
      <c r="Q849" s="91" t="str">
        <f>IFERROR(INDEX($C$2:$C$5193,MATCH(ROWS(M$2:M849),M$2:M$5193,0)),"")</f>
        <v/>
      </c>
      <c r="R849" s="70" t="str">
        <f>IFERROR(INDEX($C$2:$C$5193,MATCH(ROWS(N$2:N849),N$2:N$5193,0)),"")</f>
        <v/>
      </c>
      <c r="S849" s="92" t="str">
        <f>IFERROR(INDEX($C$2:$C$5193,MATCH(ROWS(O$2:O849),O$2:O$5193,0)),"")</f>
        <v/>
      </c>
    </row>
    <row r="850" spans="1:19" x14ac:dyDescent="0.25">
      <c r="A850" s="69">
        <v>11753</v>
      </c>
      <c r="B850" s="69" t="s">
        <v>3048</v>
      </c>
      <c r="C850" s="69" t="s">
        <v>3049</v>
      </c>
      <c r="D850" s="69" t="s">
        <v>3021</v>
      </c>
      <c r="E850" s="69" t="s">
        <v>3021</v>
      </c>
      <c r="F850" s="69" t="s">
        <v>3050</v>
      </c>
      <c r="G850" s="69" t="s">
        <v>3051</v>
      </c>
      <c r="H850" s="69">
        <v>48.563899999999997</v>
      </c>
      <c r="I850" s="69">
        <v>-78.249700000000004</v>
      </c>
      <c r="J850" s="69">
        <v>1068</v>
      </c>
      <c r="K850" s="69" t="s">
        <v>340</v>
      </c>
      <c r="L850" s="69">
        <f>COUNTIFS(Aéroports!$C$2:$C$5193,Aéroports!$C850,Aéroports!$D$2:$D$5193,Aéroports!$D850)</f>
        <v>1</v>
      </c>
      <c r="M850" s="69" t="str">
        <f>IF(AND(Formulaire!$H$15=Aéroports!$E850,--ISNUMBER(IFERROR(SEARCH(Formulaire!$H$16,$C850,1),""))=1),MAX(M$1:M849)+1,"")</f>
        <v/>
      </c>
      <c r="N850" s="69" t="str">
        <f>IF(AND(Formulaire!$H$21=Aéroports!$E850,--ISNUMBER(IFERROR(SEARCH(Formulaire!$H$22,$C850,1),""))=1),MAX(N$1:N849)+1,"")</f>
        <v/>
      </c>
      <c r="O850" s="69" t="str">
        <f>IF(AND(Formulaire!$H$27=Aéroports!$E850,--ISNUMBER(IFERROR(SEARCH(Formulaire!$H$28,$C850,1),""))=1),MAX(O$1:O849)+1,"")</f>
        <v/>
      </c>
      <c r="Q850" s="91" t="str">
        <f>IFERROR(INDEX($C$2:$C$5193,MATCH(ROWS(M$2:M850),M$2:M$5193,0)),"")</f>
        <v/>
      </c>
      <c r="R850" s="70" t="str">
        <f>IFERROR(INDEX($C$2:$C$5193,MATCH(ROWS(N$2:N850),N$2:N$5193,0)),"")</f>
        <v/>
      </c>
      <c r="S850" s="92" t="str">
        <f>IFERROR(INDEX($C$2:$C$5193,MATCH(ROWS(O$2:O850),O$2:O$5193,0)),"")</f>
        <v/>
      </c>
    </row>
    <row r="851" spans="1:19" x14ac:dyDescent="0.25">
      <c r="A851" s="68">
        <v>5457</v>
      </c>
      <c r="B851" s="68" t="s">
        <v>3052</v>
      </c>
      <c r="C851" s="68" t="s">
        <v>3053</v>
      </c>
      <c r="D851" s="68" t="s">
        <v>3021</v>
      </c>
      <c r="E851" s="68" t="s">
        <v>3021</v>
      </c>
      <c r="F851" s="68" t="s">
        <v>3054</v>
      </c>
      <c r="G851" s="68" t="s">
        <v>3055</v>
      </c>
      <c r="H851" s="68">
        <v>52.452500000000001</v>
      </c>
      <c r="I851" s="68">
        <v>-125.303</v>
      </c>
      <c r="J851" s="68">
        <v>3635</v>
      </c>
      <c r="K851" s="68">
        <v>-8</v>
      </c>
      <c r="L851" s="68">
        <f>COUNTIFS(Aéroports!$C$2:$C$5193,Aéroports!$C851,Aéroports!$D$2:$D$5193,Aéroports!$D851)</f>
        <v>1</v>
      </c>
      <c r="M851" s="68" t="str">
        <f>IF(AND(Formulaire!$H$15=Aéroports!$E851,--ISNUMBER(IFERROR(SEARCH(Formulaire!$H$16,$C851,1),""))=1),MAX(M$1:M850)+1,"")</f>
        <v/>
      </c>
      <c r="N851" s="68" t="str">
        <f>IF(AND(Formulaire!$H$21=Aéroports!$E851,--ISNUMBER(IFERROR(SEARCH(Formulaire!$H$22,$C851,1),""))=1),MAX(N$1:N850)+1,"")</f>
        <v/>
      </c>
      <c r="O851" s="68" t="str">
        <f>IF(AND(Formulaire!$H$27=Aéroports!$E851,--ISNUMBER(IFERROR(SEARCH(Formulaire!$H$28,$C851,1),""))=1),MAX(O$1:O850)+1,"")</f>
        <v/>
      </c>
      <c r="Q851" s="91" t="str">
        <f>IFERROR(INDEX($C$2:$C$5193,MATCH(ROWS(M$2:M851),M$2:M$5193,0)),"")</f>
        <v/>
      </c>
      <c r="R851" s="70" t="str">
        <f>IFERROR(INDEX($C$2:$C$5193,MATCH(ROWS(N$2:N851),N$2:N$5193,0)),"")</f>
        <v/>
      </c>
      <c r="S851" s="92" t="str">
        <f>IFERROR(INDEX($C$2:$C$5193,MATCH(ROWS(O$2:O851),O$2:O$5193,0)),"")</f>
        <v/>
      </c>
    </row>
    <row r="852" spans="1:19" x14ac:dyDescent="0.25">
      <c r="A852" s="69">
        <v>5465</v>
      </c>
      <c r="B852" s="69" t="s">
        <v>3056</v>
      </c>
      <c r="C852" s="69" t="s">
        <v>3057</v>
      </c>
      <c r="D852" s="69" t="s">
        <v>3021</v>
      </c>
      <c r="E852" s="69" t="s">
        <v>3021</v>
      </c>
      <c r="F852" s="69" t="s">
        <v>3058</v>
      </c>
      <c r="G852" s="69" t="s">
        <v>3059</v>
      </c>
      <c r="H852" s="69">
        <v>53.849200000000003</v>
      </c>
      <c r="I852" s="69">
        <v>-89.579400000000007</v>
      </c>
      <c r="J852" s="69">
        <v>712</v>
      </c>
      <c r="K852" s="69">
        <v>-6</v>
      </c>
      <c r="L852" s="69">
        <f>COUNTIFS(Aéroports!$C$2:$C$5193,Aéroports!$C852,Aéroports!$D$2:$D$5193,Aéroports!$D852)</f>
        <v>1</v>
      </c>
      <c r="M852" s="69" t="str">
        <f>IF(AND(Formulaire!$H$15=Aéroports!$E852,--ISNUMBER(IFERROR(SEARCH(Formulaire!$H$16,$C852,1),""))=1),MAX(M$1:M851)+1,"")</f>
        <v/>
      </c>
      <c r="N852" s="69" t="str">
        <f>IF(AND(Formulaire!$H$21=Aéroports!$E852,--ISNUMBER(IFERROR(SEARCH(Formulaire!$H$22,$C852,1),""))=1),MAX(N$1:N851)+1,"")</f>
        <v/>
      </c>
      <c r="O852" s="69" t="str">
        <f>IF(AND(Formulaire!$H$27=Aéroports!$E852,--ISNUMBER(IFERROR(SEARCH(Formulaire!$H$28,$C852,1),""))=1),MAX(O$1:O851)+1,"")</f>
        <v/>
      </c>
      <c r="Q852" s="91" t="str">
        <f>IFERROR(INDEX($C$2:$C$5193,MATCH(ROWS(M$2:M852),M$2:M$5193,0)),"")</f>
        <v/>
      </c>
      <c r="R852" s="70" t="str">
        <f>IFERROR(INDEX($C$2:$C$5193,MATCH(ROWS(N$2:N852),N$2:N$5193,0)),"")</f>
        <v/>
      </c>
      <c r="S852" s="92" t="str">
        <f>IFERROR(INDEX($C$2:$C$5193,MATCH(ROWS(O$2:O852),O$2:O$5193,0)),"")</f>
        <v/>
      </c>
    </row>
    <row r="853" spans="1:19" x14ac:dyDescent="0.25">
      <c r="A853" s="68">
        <v>8225</v>
      </c>
      <c r="B853" s="68" t="s">
        <v>3060</v>
      </c>
      <c r="C853" s="68" t="s">
        <v>3061</v>
      </c>
      <c r="D853" s="68" t="s">
        <v>3021</v>
      </c>
      <c r="E853" s="68" t="s">
        <v>3021</v>
      </c>
      <c r="F853" s="68" t="s">
        <v>3062</v>
      </c>
      <c r="G853" s="68" t="s">
        <v>3063</v>
      </c>
      <c r="H853" s="68">
        <v>73.005889999999994</v>
      </c>
      <c r="I853" s="68">
        <v>-85.032550000000001</v>
      </c>
      <c r="J853" s="68">
        <v>100</v>
      </c>
      <c r="K853" s="68">
        <v>-6</v>
      </c>
      <c r="L853" s="68">
        <f>COUNTIFS(Aéroports!$C$2:$C$5193,Aéroports!$C853,Aéroports!$D$2:$D$5193,Aéroports!$D853)</f>
        <v>1</v>
      </c>
      <c r="M853" s="68" t="str">
        <f>IF(AND(Formulaire!$H$15=Aéroports!$E853,--ISNUMBER(IFERROR(SEARCH(Formulaire!$H$16,$C853,1),""))=1),MAX(M$1:M852)+1,"")</f>
        <v/>
      </c>
      <c r="N853" s="68" t="str">
        <f>IF(AND(Formulaire!$H$21=Aéroports!$E853,--ISNUMBER(IFERROR(SEARCH(Formulaire!$H$22,$C853,1),""))=1),MAX(N$1:N852)+1,"")</f>
        <v/>
      </c>
      <c r="O853" s="68" t="str">
        <f>IF(AND(Formulaire!$H$27=Aéroports!$E853,--ISNUMBER(IFERROR(SEARCH(Formulaire!$H$28,$C853,1),""))=1),MAX(O$1:O852)+1,"")</f>
        <v/>
      </c>
      <c r="Q853" s="91" t="str">
        <f>IFERROR(INDEX($C$2:$C$5193,MATCH(ROWS(M$2:M853),M$2:M$5193,0)),"")</f>
        <v/>
      </c>
      <c r="R853" s="70" t="str">
        <f>IFERROR(INDEX($C$2:$C$5193,MATCH(ROWS(N$2:N853),N$2:N$5193,0)),"")</f>
        <v/>
      </c>
      <c r="S853" s="92" t="str">
        <f>IFERROR(INDEX($C$2:$C$5193,MATCH(ROWS(O$2:O853),O$2:O$5193,0)),"")</f>
        <v/>
      </c>
    </row>
    <row r="854" spans="1:19" x14ac:dyDescent="0.25">
      <c r="A854" s="69">
        <v>191</v>
      </c>
      <c r="B854" s="69" t="s">
        <v>3064</v>
      </c>
      <c r="C854" s="69" t="s">
        <v>3065</v>
      </c>
      <c r="D854" s="69" t="s">
        <v>3021</v>
      </c>
      <c r="E854" s="69" t="s">
        <v>3021</v>
      </c>
      <c r="F854" s="69" t="s">
        <v>3066</v>
      </c>
      <c r="G854" s="69" t="s">
        <v>3067</v>
      </c>
      <c r="H854" s="69">
        <v>50.290300000000002</v>
      </c>
      <c r="I854" s="69">
        <v>-88.909700000000001</v>
      </c>
      <c r="J854" s="69">
        <v>1058</v>
      </c>
      <c r="K854" s="69">
        <v>-5</v>
      </c>
      <c r="L854" s="69">
        <f>COUNTIFS(Aéroports!$C$2:$C$5193,Aéroports!$C854,Aéroports!$D$2:$D$5193,Aéroports!$D854)</f>
        <v>1</v>
      </c>
      <c r="M854" s="69" t="str">
        <f>IF(AND(Formulaire!$H$15=Aéroports!$E854,--ISNUMBER(IFERROR(SEARCH(Formulaire!$H$16,$C854,1),""))=1),MAX(M$1:M853)+1,"")</f>
        <v/>
      </c>
      <c r="N854" s="69" t="str">
        <f>IF(AND(Formulaire!$H$21=Aéroports!$E854,--ISNUMBER(IFERROR(SEARCH(Formulaire!$H$22,$C854,1),""))=1),MAX(N$1:N853)+1,"")</f>
        <v/>
      </c>
      <c r="O854" s="69" t="str">
        <f>IF(AND(Formulaire!$H$27=Aéroports!$E854,--ISNUMBER(IFERROR(SEARCH(Formulaire!$H$28,$C854,1),""))=1),MAX(O$1:O853)+1,"")</f>
        <v/>
      </c>
      <c r="Q854" s="91" t="str">
        <f>IFERROR(INDEX($C$2:$C$5193,MATCH(ROWS(M$2:M854),M$2:M$5193,0)),"")</f>
        <v/>
      </c>
      <c r="R854" s="70" t="str">
        <f>IFERROR(INDEX($C$2:$C$5193,MATCH(ROWS(N$2:N854),N$2:N$5193,0)),"")</f>
        <v/>
      </c>
      <c r="S854" s="92" t="str">
        <f>IFERROR(INDEX($C$2:$C$5193,MATCH(ROWS(O$2:O854),O$2:O$5193,0)),"")</f>
        <v/>
      </c>
    </row>
    <row r="855" spans="1:19" x14ac:dyDescent="0.25">
      <c r="A855" s="68">
        <v>74</v>
      </c>
      <c r="B855" s="68" t="s">
        <v>3068</v>
      </c>
      <c r="C855" s="68" t="s">
        <v>3069</v>
      </c>
      <c r="D855" s="68" t="s">
        <v>3021</v>
      </c>
      <c r="E855" s="68" t="s">
        <v>3021</v>
      </c>
      <c r="F855" s="68" t="s">
        <v>3070</v>
      </c>
      <c r="G855" s="68" t="s">
        <v>3071</v>
      </c>
      <c r="H855" s="68">
        <v>48.773899999999998</v>
      </c>
      <c r="I855" s="68">
        <v>-91.638599999999997</v>
      </c>
      <c r="J855" s="68">
        <v>1408</v>
      </c>
      <c r="K855" s="68">
        <v>-5</v>
      </c>
      <c r="L855" s="68">
        <f>COUNTIFS(Aéroports!$C$2:$C$5193,Aéroports!$C855,Aéroports!$D$2:$D$5193,Aéroports!$D855)</f>
        <v>1</v>
      </c>
      <c r="M855" s="68" t="str">
        <f>IF(AND(Formulaire!$H$15=Aéroports!$E855,--ISNUMBER(IFERROR(SEARCH(Formulaire!$H$16,$C855,1),""))=1),MAX(M$1:M854)+1,"")</f>
        <v/>
      </c>
      <c r="N855" s="68" t="str">
        <f>IF(AND(Formulaire!$H$21=Aéroports!$E855,--ISNUMBER(IFERROR(SEARCH(Formulaire!$H$22,$C855,1),""))=1),MAX(N$1:N854)+1,"")</f>
        <v/>
      </c>
      <c r="O855" s="68" t="str">
        <f>IF(AND(Formulaire!$H$27=Aéroports!$E855,--ISNUMBER(IFERROR(SEARCH(Formulaire!$H$28,$C855,1),""))=1),MAX(O$1:O854)+1,"")</f>
        <v/>
      </c>
      <c r="Q855" s="91" t="str">
        <f>IFERROR(INDEX($C$2:$C$5193,MATCH(ROWS(M$2:M855),M$2:M$5193,0)),"")</f>
        <v/>
      </c>
      <c r="R855" s="70" t="str">
        <f>IFERROR(INDEX($C$2:$C$5193,MATCH(ROWS(N$2:N855),N$2:N$5193,0)),"")</f>
        <v/>
      </c>
      <c r="S855" s="92" t="str">
        <f>IFERROR(INDEX($C$2:$C$5193,MATCH(ROWS(O$2:O855),O$2:O$5193,0)),"")</f>
        <v/>
      </c>
    </row>
    <row r="856" spans="1:19" x14ac:dyDescent="0.25">
      <c r="A856" s="69">
        <v>5482</v>
      </c>
      <c r="B856" s="69" t="s">
        <v>3072</v>
      </c>
      <c r="C856" s="69" t="s">
        <v>3073</v>
      </c>
      <c r="D856" s="69" t="s">
        <v>3021</v>
      </c>
      <c r="E856" s="69" t="s">
        <v>3021</v>
      </c>
      <c r="F856" s="69" t="s">
        <v>3074</v>
      </c>
      <c r="G856" s="69" t="s">
        <v>3075</v>
      </c>
      <c r="H856" s="69">
        <v>52.927500000000002</v>
      </c>
      <c r="I856" s="69">
        <v>-82.431899999999999</v>
      </c>
      <c r="J856" s="69">
        <v>31</v>
      </c>
      <c r="K856" s="69">
        <v>-5</v>
      </c>
      <c r="L856" s="69">
        <f>COUNTIFS(Aéroports!$C$2:$C$5193,Aéroports!$C856,Aéroports!$D$2:$D$5193,Aéroports!$D856)</f>
        <v>1</v>
      </c>
      <c r="M856" s="69" t="str">
        <f>IF(AND(Formulaire!$H$15=Aéroports!$E856,--ISNUMBER(IFERROR(SEARCH(Formulaire!$H$16,$C856,1),""))=1),MAX(M$1:M855)+1,"")</f>
        <v/>
      </c>
      <c r="N856" s="69" t="str">
        <f>IF(AND(Formulaire!$H$21=Aéroports!$E856,--ISNUMBER(IFERROR(SEARCH(Formulaire!$H$22,$C856,1),""))=1),MAX(N$1:N855)+1,"")</f>
        <v/>
      </c>
      <c r="O856" s="69" t="str">
        <f>IF(AND(Formulaire!$H$27=Aéroports!$E856,--ISNUMBER(IFERROR(SEARCH(Formulaire!$H$28,$C856,1),""))=1),MAX(O$1:O855)+1,"")</f>
        <v/>
      </c>
      <c r="Q856" s="91" t="str">
        <f>IFERROR(INDEX($C$2:$C$5193,MATCH(ROWS(M$2:M856),M$2:M$5193,0)),"")</f>
        <v/>
      </c>
      <c r="R856" s="70" t="str">
        <f>IFERROR(INDEX($C$2:$C$5193,MATCH(ROWS(N$2:N856),N$2:N$5193,0)),"")</f>
        <v/>
      </c>
      <c r="S856" s="92" t="str">
        <f>IFERROR(INDEX($C$2:$C$5193,MATCH(ROWS(O$2:O856),O$2:O$5193,0)),"")</f>
        <v/>
      </c>
    </row>
    <row r="857" spans="1:19" x14ac:dyDescent="0.25">
      <c r="A857" s="68">
        <v>5508</v>
      </c>
      <c r="B857" s="68" t="s">
        <v>3076</v>
      </c>
      <c r="C857" s="68" t="s">
        <v>3077</v>
      </c>
      <c r="D857" s="68" t="s">
        <v>3021</v>
      </c>
      <c r="E857" s="68" t="s">
        <v>3021</v>
      </c>
      <c r="F857" s="68" t="s">
        <v>3078</v>
      </c>
      <c r="G857" s="68" t="s">
        <v>3079</v>
      </c>
      <c r="H857" s="68">
        <v>59.296700000000001</v>
      </c>
      <c r="I857" s="68">
        <v>-69.599699999999999</v>
      </c>
      <c r="J857" s="68">
        <v>119</v>
      </c>
      <c r="K857" s="68">
        <v>-5</v>
      </c>
      <c r="L857" s="68">
        <f>COUNTIFS(Aéroports!$C$2:$C$5193,Aéroports!$C857,Aéroports!$D$2:$D$5193,Aéroports!$D857)</f>
        <v>1</v>
      </c>
      <c r="M857" s="68" t="str">
        <f>IF(AND(Formulaire!$H$15=Aéroports!$E857,--ISNUMBER(IFERROR(SEARCH(Formulaire!$H$16,$C857,1),""))=1),MAX(M$1:M856)+1,"")</f>
        <v/>
      </c>
      <c r="N857" s="68" t="str">
        <f>IF(AND(Formulaire!$H$21=Aéroports!$E857,--ISNUMBER(IFERROR(SEARCH(Formulaire!$H$22,$C857,1),""))=1),MAX(N$1:N856)+1,"")</f>
        <v/>
      </c>
      <c r="O857" s="68" t="str">
        <f>IF(AND(Formulaire!$H$27=Aéroports!$E857,--ISNUMBER(IFERROR(SEARCH(Formulaire!$H$28,$C857,1),""))=1),MAX(O$1:O856)+1,"")</f>
        <v/>
      </c>
      <c r="Q857" s="91" t="str">
        <f>IFERROR(INDEX($C$2:$C$5193,MATCH(ROWS(M$2:M857),M$2:M$5193,0)),"")</f>
        <v/>
      </c>
      <c r="R857" s="70" t="str">
        <f>IFERROR(INDEX($C$2:$C$5193,MATCH(ROWS(N$2:N857),N$2:N$5193,0)),"")</f>
        <v/>
      </c>
      <c r="S857" s="92" t="str">
        <f>IFERROR(INDEX($C$2:$C$5193,MATCH(ROWS(O$2:O857),O$2:O$5193,0)),"")</f>
        <v/>
      </c>
    </row>
    <row r="858" spans="1:19" x14ac:dyDescent="0.25">
      <c r="A858" s="69">
        <v>28</v>
      </c>
      <c r="B858" s="69" t="s">
        <v>3080</v>
      </c>
      <c r="C858" s="69" t="s">
        <v>3081</v>
      </c>
      <c r="D858" s="69" t="s">
        <v>3021</v>
      </c>
      <c r="E858" s="69" t="s">
        <v>3021</v>
      </c>
      <c r="F858" s="69" t="s">
        <v>3082</v>
      </c>
      <c r="G858" s="69" t="s">
        <v>3083</v>
      </c>
      <c r="H858" s="69">
        <v>48.330599999999997</v>
      </c>
      <c r="I858" s="69">
        <v>-70.996399999999994</v>
      </c>
      <c r="J858" s="69">
        <v>522</v>
      </c>
      <c r="K858" s="69">
        <v>-5</v>
      </c>
      <c r="L858" s="69">
        <f>COUNTIFS(Aéroports!$C$2:$C$5193,Aéroports!$C858,Aéroports!$D$2:$D$5193,Aéroports!$D858)</f>
        <v>1</v>
      </c>
      <c r="M858" s="69" t="str">
        <f>IF(AND(Formulaire!$H$15=Aéroports!$E858,--ISNUMBER(IFERROR(SEARCH(Formulaire!$H$16,$C858,1),""))=1),MAX(M$1:M857)+1,"")</f>
        <v/>
      </c>
      <c r="N858" s="69" t="str">
        <f>IF(AND(Formulaire!$H$21=Aéroports!$E858,--ISNUMBER(IFERROR(SEARCH(Formulaire!$H$22,$C858,1),""))=1),MAX(N$1:N857)+1,"")</f>
        <v/>
      </c>
      <c r="O858" s="69" t="str">
        <f>IF(AND(Formulaire!$H$27=Aéroports!$E858,--ISNUMBER(IFERROR(SEARCH(Formulaire!$H$28,$C858,1),""))=1),MAX(O$1:O857)+1,"")</f>
        <v/>
      </c>
      <c r="Q858" s="91" t="str">
        <f>IFERROR(INDEX($C$2:$C$5193,MATCH(ROWS(M$2:M858),M$2:M$5193,0)),"")</f>
        <v/>
      </c>
      <c r="R858" s="70" t="str">
        <f>IFERROR(INDEX($C$2:$C$5193,MATCH(ROWS(N$2:N858),N$2:N$5193,0)),"")</f>
        <v/>
      </c>
      <c r="S858" s="92" t="str">
        <f>IFERROR(INDEX($C$2:$C$5193,MATCH(ROWS(O$2:O858),O$2:O$5193,0)),"")</f>
        <v/>
      </c>
    </row>
    <row r="859" spans="1:19" x14ac:dyDescent="0.25">
      <c r="A859" s="68">
        <v>27</v>
      </c>
      <c r="B859" s="68" t="s">
        <v>3084</v>
      </c>
      <c r="C859" s="68" t="s">
        <v>3085</v>
      </c>
      <c r="D859" s="68" t="s">
        <v>3021</v>
      </c>
      <c r="E859" s="68" t="s">
        <v>3021</v>
      </c>
      <c r="F859" s="68" t="s">
        <v>3086</v>
      </c>
      <c r="G859" s="68" t="s">
        <v>3087</v>
      </c>
      <c r="H859" s="68">
        <v>49.1325</v>
      </c>
      <c r="I859" s="68">
        <v>-68.204400000000007</v>
      </c>
      <c r="J859" s="68">
        <v>71</v>
      </c>
      <c r="K859" s="68">
        <v>-5</v>
      </c>
      <c r="L859" s="68">
        <f>COUNTIFS(Aéroports!$C$2:$C$5193,Aéroports!$C859,Aéroports!$D$2:$D$5193,Aéroports!$D859)</f>
        <v>1</v>
      </c>
      <c r="M859" s="68" t="str">
        <f>IF(AND(Formulaire!$H$15=Aéroports!$E859,--ISNUMBER(IFERROR(SEARCH(Formulaire!$H$16,$C859,1),""))=1),MAX(M$1:M858)+1,"")</f>
        <v/>
      </c>
      <c r="N859" s="68" t="str">
        <f>IF(AND(Formulaire!$H$21=Aéroports!$E859,--ISNUMBER(IFERROR(SEARCH(Formulaire!$H$22,$C859,1),""))=1),MAX(N$1:N858)+1,"")</f>
        <v/>
      </c>
      <c r="O859" s="68" t="str">
        <f>IF(AND(Formulaire!$H$27=Aéroports!$E859,--ISNUMBER(IFERROR(SEARCH(Formulaire!$H$28,$C859,1),""))=1),MAX(O$1:O858)+1,"")</f>
        <v/>
      </c>
      <c r="Q859" s="91" t="str">
        <f>IFERROR(INDEX($C$2:$C$5193,MATCH(ROWS(M$2:M859),M$2:M$5193,0)),"")</f>
        <v/>
      </c>
      <c r="R859" s="70" t="str">
        <f>IFERROR(INDEX($C$2:$C$5193,MATCH(ROWS(N$2:N859),N$2:N$5193,0)),"")</f>
        <v/>
      </c>
      <c r="S859" s="92" t="str">
        <f>IFERROR(INDEX($C$2:$C$5193,MATCH(ROWS(O$2:O859),O$2:O$5193,0)),"")</f>
        <v/>
      </c>
    </row>
    <row r="860" spans="1:19" x14ac:dyDescent="0.25">
      <c r="A860" s="69">
        <v>29</v>
      </c>
      <c r="B860" s="69" t="s">
        <v>3088</v>
      </c>
      <c r="C860" s="69" t="s">
        <v>3089</v>
      </c>
      <c r="D860" s="69" t="s">
        <v>3021</v>
      </c>
      <c r="E860" s="69" t="s">
        <v>3021</v>
      </c>
      <c r="F860" s="69" t="s">
        <v>3090</v>
      </c>
      <c r="G860" s="69" t="s">
        <v>3091</v>
      </c>
      <c r="H860" s="69">
        <v>64.298900000000003</v>
      </c>
      <c r="I860" s="69">
        <v>-96.077799999999996</v>
      </c>
      <c r="J860" s="69">
        <v>59</v>
      </c>
      <c r="K860" s="69">
        <v>-6</v>
      </c>
      <c r="L860" s="69">
        <f>COUNTIFS(Aéroports!$C$2:$C$5193,Aéroports!$C860,Aéroports!$D$2:$D$5193,Aéroports!$D860)</f>
        <v>1</v>
      </c>
      <c r="M860" s="69" t="str">
        <f>IF(AND(Formulaire!$H$15=Aéroports!$E860,--ISNUMBER(IFERROR(SEARCH(Formulaire!$H$16,$C860,1),""))=1),MAX(M$1:M859)+1,"")</f>
        <v/>
      </c>
      <c r="N860" s="69" t="str">
        <f>IF(AND(Formulaire!$H$21=Aéroports!$E860,--ISNUMBER(IFERROR(SEARCH(Formulaire!$H$22,$C860,1),""))=1),MAX(N$1:N859)+1,"")</f>
        <v/>
      </c>
      <c r="O860" s="69" t="str">
        <f>IF(AND(Formulaire!$H$27=Aéroports!$E860,--ISNUMBER(IFERROR(SEARCH(Formulaire!$H$28,$C860,1),""))=1),MAX(O$1:O859)+1,"")</f>
        <v/>
      </c>
      <c r="Q860" s="91" t="str">
        <f>IFERROR(INDEX($C$2:$C$5193,MATCH(ROWS(M$2:M860),M$2:M$5193,0)),"")</f>
        <v/>
      </c>
      <c r="R860" s="70" t="str">
        <f>IFERROR(INDEX($C$2:$C$5193,MATCH(ROWS(N$2:N860),N$2:N$5193,0)),"")</f>
        <v/>
      </c>
      <c r="S860" s="92" t="str">
        <f>IFERROR(INDEX($C$2:$C$5193,MATCH(ROWS(O$2:O860),O$2:O$5193,0)),"")</f>
        <v/>
      </c>
    </row>
    <row r="861" spans="1:19" x14ac:dyDescent="0.25">
      <c r="A861" s="68">
        <v>11127</v>
      </c>
      <c r="B861" s="68" t="s">
        <v>3092</v>
      </c>
      <c r="C861" s="68" t="s">
        <v>3093</v>
      </c>
      <c r="D861" s="68" t="s">
        <v>3021</v>
      </c>
      <c r="E861" s="68" t="s">
        <v>3021</v>
      </c>
      <c r="F861" s="68" t="s">
        <v>3094</v>
      </c>
      <c r="G861" s="68" t="s">
        <v>3095</v>
      </c>
      <c r="H861" s="68">
        <v>51.207340000000002</v>
      </c>
      <c r="I861" s="68">
        <v>-115.5419</v>
      </c>
      <c r="J861" s="68">
        <v>4583</v>
      </c>
      <c r="K861" s="68">
        <v>-7</v>
      </c>
      <c r="L861" s="68">
        <f>COUNTIFS(Aéroports!$C$2:$C$5193,Aéroports!$C861,Aéroports!$D$2:$D$5193,Aéroports!$D861)</f>
        <v>1</v>
      </c>
      <c r="M861" s="68" t="str">
        <f>IF(AND(Formulaire!$H$15=Aéroports!$E861,--ISNUMBER(IFERROR(SEARCH(Formulaire!$H$16,$C861,1),""))=1),MAX(M$1:M860)+1,"")</f>
        <v/>
      </c>
      <c r="N861" s="68" t="str">
        <f>IF(AND(Formulaire!$H$21=Aéroports!$E861,--ISNUMBER(IFERROR(SEARCH(Formulaire!$H$22,$C861,1),""))=1),MAX(N$1:N860)+1,"")</f>
        <v/>
      </c>
      <c r="O861" s="68" t="str">
        <f>IF(AND(Formulaire!$H$27=Aéroports!$E861,--ISNUMBER(IFERROR(SEARCH(Formulaire!$H$28,$C861,1),""))=1),MAX(O$1:O860)+1,"")</f>
        <v/>
      </c>
      <c r="Q861" s="91" t="str">
        <f>IFERROR(INDEX($C$2:$C$5193,MATCH(ROWS(M$2:M861),M$2:M$5193,0)),"")</f>
        <v/>
      </c>
      <c r="R861" s="70" t="str">
        <f>IFERROR(INDEX($C$2:$C$5193,MATCH(ROWS(N$2:N861),N$2:N$5193,0)),"")</f>
        <v/>
      </c>
      <c r="S861" s="92" t="str">
        <f>IFERROR(INDEX($C$2:$C$5193,MATCH(ROWS(O$2:O861),O$2:O$5193,0)),"")</f>
        <v/>
      </c>
    </row>
    <row r="862" spans="1:19" x14ac:dyDescent="0.25">
      <c r="A862" s="69">
        <v>9236</v>
      </c>
      <c r="B862" s="69" t="s">
        <v>3096</v>
      </c>
      <c r="C862" s="69" t="s">
        <v>3097</v>
      </c>
      <c r="D862" s="69" t="s">
        <v>3021</v>
      </c>
      <c r="E862" s="69" t="s">
        <v>3021</v>
      </c>
      <c r="F862" s="69" t="s">
        <v>3098</v>
      </c>
      <c r="G862" s="69" t="s">
        <v>3099</v>
      </c>
      <c r="H862" s="69">
        <v>44.485300000000002</v>
      </c>
      <c r="I862" s="69">
        <v>-79.555599999999998</v>
      </c>
      <c r="J862" s="69">
        <v>972</v>
      </c>
      <c r="K862" s="69">
        <v>-5</v>
      </c>
      <c r="L862" s="69">
        <f>COUNTIFS(Aéroports!$C$2:$C$5193,Aéroports!$C862,Aéroports!$D$2:$D$5193,Aéroports!$D862)</f>
        <v>1</v>
      </c>
      <c r="M862" s="69" t="str">
        <f>IF(AND(Formulaire!$H$15=Aéroports!$E862,--ISNUMBER(IFERROR(SEARCH(Formulaire!$H$16,$C862,1),""))=1),MAX(M$1:M861)+1,"")</f>
        <v/>
      </c>
      <c r="N862" s="69" t="str">
        <f>IF(AND(Formulaire!$H$21=Aéroports!$E862,--ISNUMBER(IFERROR(SEARCH(Formulaire!$H$22,$C862,1),""))=1),MAX(N$1:N861)+1,"")</f>
        <v/>
      </c>
      <c r="O862" s="69" t="str">
        <f>IF(AND(Formulaire!$H$27=Aéroports!$E862,--ISNUMBER(IFERROR(SEARCH(Formulaire!$H$28,$C862,1),""))=1),MAX(O$1:O861)+1,"")</f>
        <v/>
      </c>
      <c r="Q862" s="91" t="str">
        <f>IFERROR(INDEX($C$2:$C$5193,MATCH(ROWS(M$2:M862),M$2:M$5193,0)),"")</f>
        <v/>
      </c>
      <c r="R862" s="70" t="str">
        <f>IFERROR(INDEX($C$2:$C$5193,MATCH(ROWS(N$2:N862),N$2:N$5193,0)),"")</f>
        <v/>
      </c>
      <c r="S862" s="92" t="str">
        <f>IFERROR(INDEX($C$2:$C$5193,MATCH(ROWS(O$2:O862),O$2:O$5193,0)),"")</f>
        <v/>
      </c>
    </row>
    <row r="863" spans="1:19" x14ac:dyDescent="0.25">
      <c r="A863" s="68">
        <v>5538</v>
      </c>
      <c r="B863" s="68" t="s">
        <v>705</v>
      </c>
      <c r="C863" s="68" t="s">
        <v>706</v>
      </c>
      <c r="D863" s="68" t="s">
        <v>3021</v>
      </c>
      <c r="E863" s="68" t="s">
        <v>3021</v>
      </c>
      <c r="F863" s="68" t="s">
        <v>3100</v>
      </c>
      <c r="G863" s="68" t="s">
        <v>3101</v>
      </c>
      <c r="H863" s="68">
        <v>47.6297</v>
      </c>
      <c r="I863" s="68">
        <v>-65.738900000000001</v>
      </c>
      <c r="J863" s="68">
        <v>193</v>
      </c>
      <c r="K863" s="68">
        <v>-4</v>
      </c>
      <c r="L863" s="68">
        <f>COUNTIFS(Aéroports!$C$2:$C$5193,Aéroports!$C863,Aéroports!$D$2:$D$5193,Aéroports!$D863)</f>
        <v>1</v>
      </c>
      <c r="M863" s="68" t="str">
        <f>IF(AND(Formulaire!$H$15=Aéroports!$E863,--ISNUMBER(IFERROR(SEARCH(Formulaire!$H$16,$C863,1),""))=1),MAX(M$1:M862)+1,"")</f>
        <v/>
      </c>
      <c r="N863" s="68" t="str">
        <f>IF(AND(Formulaire!$H$21=Aéroports!$E863,--ISNUMBER(IFERROR(SEARCH(Formulaire!$H$22,$C863,1),""))=1),MAX(N$1:N862)+1,"")</f>
        <v/>
      </c>
      <c r="O863" s="68" t="str">
        <f>IF(AND(Formulaire!$H$27=Aéroports!$E863,--ISNUMBER(IFERROR(SEARCH(Formulaire!$H$28,$C863,1),""))=1),MAX(O$1:O862)+1,"")</f>
        <v/>
      </c>
      <c r="Q863" s="91" t="str">
        <f>IFERROR(INDEX($C$2:$C$5193,MATCH(ROWS(M$2:M863),M$2:M$5193,0)),"")</f>
        <v/>
      </c>
      <c r="R863" s="70" t="str">
        <f>IFERROR(INDEX($C$2:$C$5193,MATCH(ROWS(N$2:N863),N$2:N$5193,0)),"")</f>
        <v/>
      </c>
      <c r="S863" s="92" t="str">
        <f>IFERROR(INDEX($C$2:$C$5193,MATCH(ROWS(O$2:O863),O$2:O$5193,0)),"")</f>
        <v/>
      </c>
    </row>
    <row r="864" spans="1:19" x14ac:dyDescent="0.25">
      <c r="A864" s="69">
        <v>5468</v>
      </c>
      <c r="B864" s="69" t="s">
        <v>3102</v>
      </c>
      <c r="C864" s="69" t="s">
        <v>3103</v>
      </c>
      <c r="D864" s="69" t="s">
        <v>3021</v>
      </c>
      <c r="E864" s="69" t="s">
        <v>3021</v>
      </c>
      <c r="F864" s="69" t="s">
        <v>3104</v>
      </c>
      <c r="G864" s="69" t="s">
        <v>3105</v>
      </c>
      <c r="H864" s="69">
        <v>53.965600000000002</v>
      </c>
      <c r="I864" s="69">
        <v>-91.027199999999993</v>
      </c>
      <c r="J864" s="69">
        <v>800</v>
      </c>
      <c r="K864" s="69">
        <v>-6</v>
      </c>
      <c r="L864" s="69">
        <f>COUNTIFS(Aéroports!$C$2:$C$5193,Aéroports!$C864,Aéroports!$D$2:$D$5193,Aéroports!$D864)</f>
        <v>1</v>
      </c>
      <c r="M864" s="69" t="str">
        <f>IF(AND(Formulaire!$H$15=Aéroports!$E864,--ISNUMBER(IFERROR(SEARCH(Formulaire!$H$16,$C864,1),""))=1),MAX(M$1:M863)+1,"")</f>
        <v/>
      </c>
      <c r="N864" s="69" t="str">
        <f>IF(AND(Formulaire!$H$21=Aéroports!$E864,--ISNUMBER(IFERROR(SEARCH(Formulaire!$H$22,$C864,1),""))=1),MAX(N$1:N863)+1,"")</f>
        <v/>
      </c>
      <c r="O864" s="69" t="str">
        <f>IF(AND(Formulaire!$H$27=Aéroports!$E864,--ISNUMBER(IFERROR(SEARCH(Formulaire!$H$28,$C864,1),""))=1),MAX(O$1:O863)+1,"")</f>
        <v/>
      </c>
      <c r="Q864" s="91" t="str">
        <f>IFERROR(INDEX($C$2:$C$5193,MATCH(ROWS(M$2:M864),M$2:M$5193,0)),"")</f>
        <v/>
      </c>
      <c r="R864" s="70" t="str">
        <f>IFERROR(INDEX($C$2:$C$5193,MATCH(ROWS(N$2:N864),N$2:N$5193,0)),"")</f>
        <v/>
      </c>
      <c r="S864" s="92" t="str">
        <f>IFERROR(INDEX($C$2:$C$5193,MATCH(ROWS(O$2:O864),O$2:O$5193,0)),"")</f>
        <v/>
      </c>
    </row>
    <row r="865" spans="1:19" x14ac:dyDescent="0.25">
      <c r="A865" s="68">
        <v>11773</v>
      </c>
      <c r="B865" s="68" t="s">
        <v>3106</v>
      </c>
      <c r="C865" s="68" t="s">
        <v>3107</v>
      </c>
      <c r="D865" s="68" t="s">
        <v>3021</v>
      </c>
      <c r="E865" s="68" t="s">
        <v>3021</v>
      </c>
      <c r="F865" s="68" t="s">
        <v>3108</v>
      </c>
      <c r="G865" s="68" t="s">
        <v>3109</v>
      </c>
      <c r="H865" s="68">
        <v>62.410299999999999</v>
      </c>
      <c r="I865" s="68">
        <v>-140.86699999999999</v>
      </c>
      <c r="J865" s="68">
        <v>2131</v>
      </c>
      <c r="K865" s="68" t="s">
        <v>340</v>
      </c>
      <c r="L865" s="68">
        <f>COUNTIFS(Aéroports!$C$2:$C$5193,Aéroports!$C865,Aéroports!$D$2:$D$5193,Aéroports!$D865)</f>
        <v>1</v>
      </c>
      <c r="M865" s="68" t="str">
        <f>IF(AND(Formulaire!$H$15=Aéroports!$E865,--ISNUMBER(IFERROR(SEARCH(Formulaire!$H$16,$C865,1),""))=1),MAX(M$1:M864)+1,"")</f>
        <v/>
      </c>
      <c r="N865" s="68" t="str">
        <f>IF(AND(Formulaire!$H$21=Aéroports!$E865,--ISNUMBER(IFERROR(SEARCH(Formulaire!$H$22,$C865,1),""))=1),MAX(N$1:N864)+1,"")</f>
        <v/>
      </c>
      <c r="O865" s="68" t="str">
        <f>IF(AND(Formulaire!$H$27=Aéroports!$E865,--ISNUMBER(IFERROR(SEARCH(Formulaire!$H$28,$C865,1),""))=1),MAX(O$1:O864)+1,"")</f>
        <v/>
      </c>
      <c r="Q865" s="91" t="str">
        <f>IFERROR(INDEX($C$2:$C$5193,MATCH(ROWS(M$2:M865),M$2:M$5193,0)),"")</f>
        <v/>
      </c>
      <c r="R865" s="70" t="str">
        <f>IFERROR(INDEX($C$2:$C$5193,MATCH(ROWS(N$2:N865),N$2:N$5193,0)),"")</f>
        <v/>
      </c>
      <c r="S865" s="92" t="str">
        <f>IFERROR(INDEX($C$2:$C$5193,MATCH(ROWS(O$2:O865),O$2:O$5193,0)),"")</f>
        <v/>
      </c>
    </row>
    <row r="866" spans="1:19" x14ac:dyDescent="0.25">
      <c r="A866" s="69">
        <v>9749</v>
      </c>
      <c r="B866" s="69" t="s">
        <v>3110</v>
      </c>
      <c r="C866" s="69" t="s">
        <v>3111</v>
      </c>
      <c r="D866" s="69" t="s">
        <v>3021</v>
      </c>
      <c r="E866" s="69" t="s">
        <v>3021</v>
      </c>
      <c r="F866" s="69" t="s">
        <v>3112</v>
      </c>
      <c r="G866" s="69" t="s">
        <v>3113</v>
      </c>
      <c r="H866" s="69">
        <v>48.75</v>
      </c>
      <c r="I866" s="69">
        <v>-123.233</v>
      </c>
      <c r="J866" s="69">
        <v>0</v>
      </c>
      <c r="K866" s="69">
        <v>-8</v>
      </c>
      <c r="L866" s="69">
        <f>COUNTIFS(Aéroports!$C$2:$C$5193,Aéroports!$C866,Aéroports!$D$2:$D$5193,Aéroports!$D866)</f>
        <v>1</v>
      </c>
      <c r="M866" s="69" t="str">
        <f>IF(AND(Formulaire!$H$15=Aéroports!$E866,--ISNUMBER(IFERROR(SEARCH(Formulaire!$H$16,$C866,1),""))=1),MAX(M$1:M865)+1,"")</f>
        <v/>
      </c>
      <c r="N866" s="69" t="str">
        <f>IF(AND(Formulaire!$H$21=Aéroports!$E866,--ISNUMBER(IFERROR(SEARCH(Formulaire!$H$22,$C866,1),""))=1),MAX(N$1:N865)+1,"")</f>
        <v/>
      </c>
      <c r="O866" s="69" t="str">
        <f>IF(AND(Formulaire!$H$27=Aéroports!$E866,--ISNUMBER(IFERROR(SEARCH(Formulaire!$H$28,$C866,1),""))=1),MAX(O$1:O865)+1,"")</f>
        <v/>
      </c>
      <c r="Q866" s="91" t="str">
        <f>IFERROR(INDEX($C$2:$C$5193,MATCH(ROWS(M$2:M866),M$2:M$5193,0)),"")</f>
        <v/>
      </c>
      <c r="R866" s="70" t="str">
        <f>IFERROR(INDEX($C$2:$C$5193,MATCH(ROWS(N$2:N866),N$2:N$5193,0)),"")</f>
        <v/>
      </c>
      <c r="S866" s="92" t="str">
        <f>IFERROR(INDEX($C$2:$C$5193,MATCH(ROWS(O$2:O866),O$2:O$5193,0)),"")</f>
        <v/>
      </c>
    </row>
    <row r="867" spans="1:19" x14ac:dyDescent="0.25">
      <c r="A867" s="68">
        <v>7275</v>
      </c>
      <c r="B867" s="68" t="s">
        <v>3114</v>
      </c>
      <c r="C867" s="68" t="s">
        <v>3115</v>
      </c>
      <c r="D867" s="68" t="s">
        <v>3021</v>
      </c>
      <c r="E867" s="68" t="s">
        <v>3021</v>
      </c>
      <c r="F867" s="68" t="s">
        <v>3116</v>
      </c>
      <c r="G867" s="68" t="s">
        <v>3117</v>
      </c>
      <c r="H867" s="68">
        <v>52.139699999999998</v>
      </c>
      <c r="I867" s="68">
        <v>-128.06399999999999</v>
      </c>
      <c r="J867" s="68">
        <v>162</v>
      </c>
      <c r="K867" s="68">
        <v>-8</v>
      </c>
      <c r="L867" s="68">
        <f>COUNTIFS(Aéroports!$C$2:$C$5193,Aéroports!$C867,Aéroports!$D$2:$D$5193,Aéroports!$D867)</f>
        <v>1</v>
      </c>
      <c r="M867" s="68" t="str">
        <f>IF(AND(Formulaire!$H$15=Aéroports!$E867,--ISNUMBER(IFERROR(SEARCH(Formulaire!$H$16,$C867,1),""))=1),MAX(M$1:M866)+1,"")</f>
        <v/>
      </c>
      <c r="N867" s="68" t="str">
        <f>IF(AND(Formulaire!$H$21=Aéroports!$E867,--ISNUMBER(IFERROR(SEARCH(Formulaire!$H$22,$C867,1),""))=1),MAX(N$1:N866)+1,"")</f>
        <v/>
      </c>
      <c r="O867" s="68" t="str">
        <f>IF(AND(Formulaire!$H$27=Aéroports!$E867,--ISNUMBER(IFERROR(SEARCH(Formulaire!$H$28,$C867,1),""))=1),MAX(O$1:O866)+1,"")</f>
        <v/>
      </c>
      <c r="Q867" s="91" t="str">
        <f>IFERROR(INDEX($C$2:$C$5193,MATCH(ROWS(M$2:M867),M$2:M$5193,0)),"")</f>
        <v/>
      </c>
      <c r="R867" s="70" t="str">
        <f>IFERROR(INDEX($C$2:$C$5193,MATCH(ROWS(N$2:N867),N$2:N$5193,0)),"")</f>
        <v/>
      </c>
      <c r="S867" s="92" t="str">
        <f>IFERROR(INDEX($C$2:$C$5193,MATCH(ROWS(O$2:O867),O$2:O$5193,0)),"")</f>
        <v/>
      </c>
    </row>
    <row r="868" spans="1:19" x14ac:dyDescent="0.25">
      <c r="A868" s="69">
        <v>6738</v>
      </c>
      <c r="B868" s="69" t="s">
        <v>3118</v>
      </c>
      <c r="C868" s="69" t="s">
        <v>3119</v>
      </c>
      <c r="D868" s="69" t="s">
        <v>3021</v>
      </c>
      <c r="E868" s="69" t="s">
        <v>3021</v>
      </c>
      <c r="F868" s="69" t="s">
        <v>3120</v>
      </c>
      <c r="G868" s="69" t="s">
        <v>3121</v>
      </c>
      <c r="H868" s="69">
        <v>52.387500000000003</v>
      </c>
      <c r="I868" s="69">
        <v>-126.596</v>
      </c>
      <c r="J868" s="69">
        <v>117</v>
      </c>
      <c r="K868" s="69">
        <v>-8</v>
      </c>
      <c r="L868" s="69">
        <f>COUNTIFS(Aéroports!$C$2:$C$5193,Aéroports!$C868,Aéroports!$D$2:$D$5193,Aéroports!$D868)</f>
        <v>1</v>
      </c>
      <c r="M868" s="69" t="str">
        <f>IF(AND(Formulaire!$H$15=Aéroports!$E868,--ISNUMBER(IFERROR(SEARCH(Formulaire!$H$16,$C868,1),""))=1),MAX(M$1:M867)+1,"")</f>
        <v/>
      </c>
      <c r="N868" s="69" t="str">
        <f>IF(AND(Formulaire!$H$21=Aéroports!$E868,--ISNUMBER(IFERROR(SEARCH(Formulaire!$H$22,$C868,1),""))=1),MAX(N$1:N867)+1,"")</f>
        <v/>
      </c>
      <c r="O868" s="69" t="str">
        <f>IF(AND(Formulaire!$H$27=Aéroports!$E868,--ISNUMBER(IFERROR(SEARCH(Formulaire!$H$28,$C868,1),""))=1),MAX(O$1:O867)+1,"")</f>
        <v/>
      </c>
      <c r="Q868" s="91" t="str">
        <f>IFERROR(INDEX($C$2:$C$5193,MATCH(ROWS(M$2:M868),M$2:M$5193,0)),"")</f>
        <v/>
      </c>
      <c r="R868" s="70" t="str">
        <f>IFERROR(INDEX($C$2:$C$5193,MATCH(ROWS(N$2:N868),N$2:N$5193,0)),"")</f>
        <v/>
      </c>
      <c r="S868" s="92" t="str">
        <f>IFERROR(INDEX($C$2:$C$5193,MATCH(ROWS(O$2:O868),O$2:O$5193,0)),"")</f>
        <v/>
      </c>
    </row>
    <row r="869" spans="1:19" x14ac:dyDescent="0.25">
      <c r="A869" s="68">
        <v>7022</v>
      </c>
      <c r="B869" s="68" t="s">
        <v>3122</v>
      </c>
      <c r="C869" s="68" t="s">
        <v>3123</v>
      </c>
      <c r="D869" s="68" t="s">
        <v>3021</v>
      </c>
      <c r="E869" s="68" t="s">
        <v>3021</v>
      </c>
      <c r="F869" s="68" t="s">
        <v>3124</v>
      </c>
      <c r="G869" s="68" t="s">
        <v>3125</v>
      </c>
      <c r="H869" s="68">
        <v>52.358899999999998</v>
      </c>
      <c r="I869" s="68">
        <v>-97.018299999999996</v>
      </c>
      <c r="J869" s="68">
        <v>728</v>
      </c>
      <c r="K869" s="68">
        <v>-6</v>
      </c>
      <c r="L869" s="68">
        <f>COUNTIFS(Aéroports!$C$2:$C$5193,Aéroports!$C869,Aéroports!$D$2:$D$5193,Aéroports!$D869)</f>
        <v>1</v>
      </c>
      <c r="M869" s="68" t="str">
        <f>IF(AND(Formulaire!$H$15=Aéroports!$E869,--ISNUMBER(IFERROR(SEARCH(Formulaire!$H$16,$C869,1),""))=1),MAX(M$1:M868)+1,"")</f>
        <v/>
      </c>
      <c r="N869" s="68" t="str">
        <f>IF(AND(Formulaire!$H$21=Aéroports!$E869,--ISNUMBER(IFERROR(SEARCH(Formulaire!$H$22,$C869,1),""))=1),MAX(N$1:N868)+1,"")</f>
        <v/>
      </c>
      <c r="O869" s="68" t="str">
        <f>IF(AND(Formulaire!$H$27=Aéroports!$E869,--ISNUMBER(IFERROR(SEARCH(Formulaire!$H$28,$C869,1),""))=1),MAX(O$1:O868)+1,"")</f>
        <v/>
      </c>
      <c r="Q869" s="91" t="str">
        <f>IFERROR(INDEX($C$2:$C$5193,MATCH(ROWS(M$2:M869),M$2:M$5193,0)),"")</f>
        <v/>
      </c>
      <c r="R869" s="70" t="str">
        <f>IFERROR(INDEX($C$2:$C$5193,MATCH(ROWS(N$2:N869),N$2:N$5193,0)),"")</f>
        <v/>
      </c>
      <c r="S869" s="92" t="str">
        <f>IFERROR(INDEX($C$2:$C$5193,MATCH(ROWS(O$2:O869),O$2:O$5193,0)),"")</f>
        <v/>
      </c>
    </row>
    <row r="870" spans="1:19" x14ac:dyDescent="0.25">
      <c r="A870" s="69">
        <v>5531</v>
      </c>
      <c r="B870" s="69" t="s">
        <v>3126</v>
      </c>
      <c r="C870" s="69" t="s">
        <v>3127</v>
      </c>
      <c r="D870" s="69" t="s">
        <v>3021</v>
      </c>
      <c r="E870" s="69" t="s">
        <v>3021</v>
      </c>
      <c r="F870" s="69" t="s">
        <v>3128</v>
      </c>
      <c r="G870" s="69" t="s">
        <v>3129</v>
      </c>
      <c r="H870" s="69">
        <v>53.817799999999998</v>
      </c>
      <c r="I870" s="69">
        <v>-89.896900000000002</v>
      </c>
      <c r="J870" s="69">
        <v>729</v>
      </c>
      <c r="K870" s="69">
        <v>-6</v>
      </c>
      <c r="L870" s="69">
        <f>COUNTIFS(Aéroports!$C$2:$C$5193,Aéroports!$C870,Aéroports!$D$2:$D$5193,Aéroports!$D870)</f>
        <v>1</v>
      </c>
      <c r="M870" s="69" t="str">
        <f>IF(AND(Formulaire!$H$15=Aéroports!$E870,--ISNUMBER(IFERROR(SEARCH(Formulaire!$H$16,$C870,1),""))=1),MAX(M$1:M869)+1,"")</f>
        <v/>
      </c>
      <c r="N870" s="69" t="str">
        <f>IF(AND(Formulaire!$H$21=Aéroports!$E870,--ISNUMBER(IFERROR(SEARCH(Formulaire!$H$22,$C870,1),""))=1),MAX(N$1:N869)+1,"")</f>
        <v/>
      </c>
      <c r="O870" s="69" t="str">
        <f>IF(AND(Formulaire!$H$27=Aéroports!$E870,--ISNUMBER(IFERROR(SEARCH(Formulaire!$H$28,$C870,1),""))=1),MAX(O$1:O869)+1,"")</f>
        <v/>
      </c>
      <c r="Q870" s="91" t="str">
        <f>IFERROR(INDEX($C$2:$C$5193,MATCH(ROWS(M$2:M870),M$2:M$5193,0)),"")</f>
        <v/>
      </c>
      <c r="R870" s="70" t="str">
        <f>IFERROR(INDEX($C$2:$C$5193,MATCH(ROWS(N$2:N870),N$2:N$5193,0)),"")</f>
        <v/>
      </c>
      <c r="S870" s="92" t="str">
        <f>IFERROR(INDEX($C$2:$C$5193,MATCH(ROWS(O$2:O870),O$2:O$5193,0)),"")</f>
        <v/>
      </c>
    </row>
    <row r="871" spans="1:19" x14ac:dyDescent="0.25">
      <c r="A871" s="68">
        <v>8218</v>
      </c>
      <c r="B871" s="68" t="s">
        <v>3130</v>
      </c>
      <c r="C871" s="68" t="s">
        <v>3131</v>
      </c>
      <c r="D871" s="68" t="s">
        <v>3021</v>
      </c>
      <c r="E871" s="68" t="s">
        <v>3021</v>
      </c>
      <c r="F871" s="68" t="s">
        <v>3132</v>
      </c>
      <c r="G871" s="68" t="s">
        <v>3133</v>
      </c>
      <c r="H871" s="68">
        <v>53.4694</v>
      </c>
      <c r="I871" s="68">
        <v>-55.784999999999997</v>
      </c>
      <c r="J871" s="68">
        <v>57</v>
      </c>
      <c r="K871" s="68">
        <v>-4</v>
      </c>
      <c r="L871" s="68">
        <f>COUNTIFS(Aéroports!$C$2:$C$5193,Aéroports!$C871,Aéroports!$D$2:$D$5193,Aéroports!$D871)</f>
        <v>1</v>
      </c>
      <c r="M871" s="68" t="str">
        <f>IF(AND(Formulaire!$H$15=Aéroports!$E871,--ISNUMBER(IFERROR(SEARCH(Formulaire!$H$16,$C871,1),""))=1),MAX(M$1:M870)+1,"")</f>
        <v/>
      </c>
      <c r="N871" s="68" t="str">
        <f>IF(AND(Formulaire!$H$21=Aéroports!$E871,--ISNUMBER(IFERROR(SEARCH(Formulaire!$H$22,$C871,1),""))=1),MAX(N$1:N870)+1,"")</f>
        <v/>
      </c>
      <c r="O871" s="68" t="str">
        <f>IF(AND(Formulaire!$H$27=Aéroports!$E871,--ISNUMBER(IFERROR(SEARCH(Formulaire!$H$28,$C871,1),""))=1),MAX(O$1:O870)+1,"")</f>
        <v/>
      </c>
      <c r="Q871" s="91" t="str">
        <f>IFERROR(INDEX($C$2:$C$5193,MATCH(ROWS(M$2:M871),M$2:M$5193,0)),"")</f>
        <v/>
      </c>
      <c r="R871" s="70" t="str">
        <f>IFERROR(INDEX($C$2:$C$5193,MATCH(ROWS(N$2:N871),N$2:N$5193,0)),"")</f>
        <v/>
      </c>
      <c r="S871" s="92" t="str">
        <f>IFERROR(INDEX($C$2:$C$5193,MATCH(ROWS(O$2:O871),O$2:O$5193,0)),"")</f>
        <v/>
      </c>
    </row>
    <row r="872" spans="1:19" x14ac:dyDescent="0.25">
      <c r="A872" s="69">
        <v>11749</v>
      </c>
      <c r="B872" s="69" t="s">
        <v>3134</v>
      </c>
      <c r="C872" s="69" t="s">
        <v>3135</v>
      </c>
      <c r="D872" s="69" t="s">
        <v>3021</v>
      </c>
      <c r="E872" s="69" t="s">
        <v>3021</v>
      </c>
      <c r="F872" s="69" t="s">
        <v>3136</v>
      </c>
      <c r="G872" s="69" t="s">
        <v>3137</v>
      </c>
      <c r="H872" s="69">
        <v>52.116700000000002</v>
      </c>
      <c r="I872" s="69">
        <v>-119.283</v>
      </c>
      <c r="J872" s="69">
        <v>2240</v>
      </c>
      <c r="K872" s="69" t="s">
        <v>340</v>
      </c>
      <c r="L872" s="69">
        <f>COUNTIFS(Aéroports!$C$2:$C$5193,Aéroports!$C872,Aéroports!$D$2:$D$5193,Aéroports!$D872)</f>
        <v>1</v>
      </c>
      <c r="M872" s="69" t="str">
        <f>IF(AND(Formulaire!$H$15=Aéroports!$E872,--ISNUMBER(IFERROR(SEARCH(Formulaire!$H$16,$C872,1),""))=1),MAX(M$1:M871)+1,"")</f>
        <v/>
      </c>
      <c r="N872" s="69" t="str">
        <f>IF(AND(Formulaire!$H$21=Aéroports!$E872,--ISNUMBER(IFERROR(SEARCH(Formulaire!$H$22,$C872,1),""))=1),MAX(N$1:N871)+1,"")</f>
        <v/>
      </c>
      <c r="O872" s="69" t="str">
        <f>IF(AND(Formulaire!$H$27=Aéroports!$E872,--ISNUMBER(IFERROR(SEARCH(Formulaire!$H$28,$C872,1),""))=1),MAX(O$1:O871)+1,"")</f>
        <v/>
      </c>
      <c r="Q872" s="91" t="str">
        <f>IFERROR(INDEX($C$2:$C$5193,MATCH(ROWS(M$2:M872),M$2:M$5193,0)),"")</f>
        <v/>
      </c>
      <c r="R872" s="70" t="str">
        <f>IFERROR(INDEX($C$2:$C$5193,MATCH(ROWS(N$2:N872),N$2:N$5193,0)),"")</f>
        <v/>
      </c>
      <c r="S872" s="92" t="str">
        <f>IFERROR(INDEX($C$2:$C$5193,MATCH(ROWS(O$2:O872),O$2:O$5193,0)),"")</f>
        <v/>
      </c>
    </row>
    <row r="873" spans="1:19" x14ac:dyDescent="0.25">
      <c r="A873" s="68">
        <v>8477</v>
      </c>
      <c r="B873" s="68" t="s">
        <v>3138</v>
      </c>
      <c r="C873" s="68" t="s">
        <v>3139</v>
      </c>
      <c r="D873" s="68" t="s">
        <v>3021</v>
      </c>
      <c r="E873" s="68" t="s">
        <v>3021</v>
      </c>
      <c r="F873" s="68" t="s">
        <v>3140</v>
      </c>
      <c r="G873" s="68" t="s">
        <v>3141</v>
      </c>
      <c r="H873" s="68">
        <v>56.966700000000003</v>
      </c>
      <c r="I873" s="68">
        <v>-130.25</v>
      </c>
      <c r="J873" s="68">
        <v>2000</v>
      </c>
      <c r="K873" s="68">
        <v>-8</v>
      </c>
      <c r="L873" s="68">
        <f>COUNTIFS(Aéroports!$C$2:$C$5193,Aéroports!$C873,Aéroports!$D$2:$D$5193,Aéroports!$D873)</f>
        <v>1</v>
      </c>
      <c r="M873" s="68" t="str">
        <f>IF(AND(Formulaire!$H$15=Aéroports!$E873,--ISNUMBER(IFERROR(SEARCH(Formulaire!$H$16,$C873,1),""))=1),MAX(M$1:M872)+1,"")</f>
        <v/>
      </c>
      <c r="N873" s="68" t="str">
        <f>IF(AND(Formulaire!$H$21=Aéroports!$E873,--ISNUMBER(IFERROR(SEARCH(Formulaire!$H$22,$C873,1),""))=1),MAX(N$1:N872)+1,"")</f>
        <v/>
      </c>
      <c r="O873" s="68" t="str">
        <f>IF(AND(Formulaire!$H$27=Aéroports!$E873,--ISNUMBER(IFERROR(SEARCH(Formulaire!$H$28,$C873,1),""))=1),MAX(O$1:O872)+1,"")</f>
        <v/>
      </c>
      <c r="Q873" s="91" t="str">
        <f>IFERROR(INDEX($C$2:$C$5193,MATCH(ROWS(M$2:M873),M$2:M$5193,0)),"")</f>
        <v/>
      </c>
      <c r="R873" s="70" t="str">
        <f>IFERROR(INDEX($C$2:$C$5193,MATCH(ROWS(N$2:N873),N$2:N$5193,0)),"")</f>
        <v/>
      </c>
      <c r="S873" s="92" t="str">
        <f>IFERROR(INDEX($C$2:$C$5193,MATCH(ROWS(O$2:O873),O$2:O$5193,0)),"")</f>
        <v/>
      </c>
    </row>
    <row r="874" spans="1:19" x14ac:dyDescent="0.25">
      <c r="A874" s="69">
        <v>6775</v>
      </c>
      <c r="B874" s="69" t="s">
        <v>3142</v>
      </c>
      <c r="C874" s="69" t="s">
        <v>3143</v>
      </c>
      <c r="D874" s="69" t="s">
        <v>3021</v>
      </c>
      <c r="E874" s="69" t="s">
        <v>3021</v>
      </c>
      <c r="F874" s="69" t="s">
        <v>3144</v>
      </c>
      <c r="G874" s="69" t="s">
        <v>3145</v>
      </c>
      <c r="H874" s="69">
        <v>48.071100000000001</v>
      </c>
      <c r="I874" s="69">
        <v>-65.460300000000004</v>
      </c>
      <c r="J874" s="69">
        <v>123</v>
      </c>
      <c r="K874" s="69">
        <v>-5</v>
      </c>
      <c r="L874" s="69">
        <f>COUNTIFS(Aéroports!$C$2:$C$5193,Aéroports!$C874,Aéroports!$D$2:$D$5193,Aéroports!$D874)</f>
        <v>1</v>
      </c>
      <c r="M874" s="69" t="str">
        <f>IF(AND(Formulaire!$H$15=Aéroports!$E874,--ISNUMBER(IFERROR(SEARCH(Formulaire!$H$16,$C874,1),""))=1),MAX(M$1:M873)+1,"")</f>
        <v/>
      </c>
      <c r="N874" s="69" t="str">
        <f>IF(AND(Formulaire!$H$21=Aéroports!$E874,--ISNUMBER(IFERROR(SEARCH(Formulaire!$H$22,$C874,1),""))=1),MAX(N$1:N873)+1,"")</f>
        <v/>
      </c>
      <c r="O874" s="69" t="str">
        <f>IF(AND(Formulaire!$H$27=Aéroports!$E874,--ISNUMBER(IFERROR(SEARCH(Formulaire!$H$28,$C874,1),""))=1),MAX(O$1:O873)+1,"")</f>
        <v/>
      </c>
      <c r="Q874" s="91" t="str">
        <f>IFERROR(INDEX($C$2:$C$5193,MATCH(ROWS(M$2:M874),M$2:M$5193,0)),"")</f>
        <v/>
      </c>
      <c r="R874" s="70" t="str">
        <f>IFERROR(INDEX($C$2:$C$5193,MATCH(ROWS(N$2:N874),N$2:N$5193,0)),"")</f>
        <v/>
      </c>
      <c r="S874" s="92" t="str">
        <f>IFERROR(INDEX($C$2:$C$5193,MATCH(ROWS(O$2:O874),O$2:O$5193,0)),"")</f>
        <v/>
      </c>
    </row>
    <row r="875" spans="1:19" x14ac:dyDescent="0.25">
      <c r="A875" s="68">
        <v>7267</v>
      </c>
      <c r="B875" s="68" t="s">
        <v>3146</v>
      </c>
      <c r="C875" s="68" t="s">
        <v>3147</v>
      </c>
      <c r="D875" s="68" t="s">
        <v>3021</v>
      </c>
      <c r="E875" s="68" t="s">
        <v>3021</v>
      </c>
      <c r="F875" s="68" t="s">
        <v>3148</v>
      </c>
      <c r="G875" s="68" t="s">
        <v>3149</v>
      </c>
      <c r="H875" s="68">
        <v>54.304200000000002</v>
      </c>
      <c r="I875" s="68">
        <v>-110.744</v>
      </c>
      <c r="J875" s="68">
        <v>1836</v>
      </c>
      <c r="K875" s="68">
        <v>-7</v>
      </c>
      <c r="L875" s="68">
        <f>COUNTIFS(Aéroports!$C$2:$C$5193,Aéroports!$C875,Aéroports!$D$2:$D$5193,Aéroports!$D875)</f>
        <v>1</v>
      </c>
      <c r="M875" s="68" t="str">
        <f>IF(AND(Formulaire!$H$15=Aéroports!$E875,--ISNUMBER(IFERROR(SEARCH(Formulaire!$H$16,$C875,1),""))=1),MAX(M$1:M874)+1,"")</f>
        <v/>
      </c>
      <c r="N875" s="68" t="str">
        <f>IF(AND(Formulaire!$H$21=Aéroports!$E875,--ISNUMBER(IFERROR(SEARCH(Formulaire!$H$22,$C875,1),""))=1),MAX(N$1:N874)+1,"")</f>
        <v/>
      </c>
      <c r="O875" s="68" t="str">
        <f>IF(AND(Formulaire!$H$27=Aéroports!$E875,--ISNUMBER(IFERROR(SEARCH(Formulaire!$H$28,$C875,1),""))=1),MAX(O$1:O874)+1,"")</f>
        <v/>
      </c>
      <c r="Q875" s="91" t="str">
        <f>IFERROR(INDEX($C$2:$C$5193,MATCH(ROWS(M$2:M875),M$2:M$5193,0)),"")</f>
        <v/>
      </c>
      <c r="R875" s="70" t="str">
        <f>IFERROR(INDEX($C$2:$C$5193,MATCH(ROWS(N$2:N875),N$2:N$5193,0)),"")</f>
        <v/>
      </c>
      <c r="S875" s="92" t="str">
        <f>IFERROR(INDEX($C$2:$C$5193,MATCH(ROWS(O$2:O875),O$2:O$5193,0)),"")</f>
        <v/>
      </c>
    </row>
    <row r="876" spans="1:19" x14ac:dyDescent="0.25">
      <c r="A876" s="69">
        <v>7273</v>
      </c>
      <c r="B876" s="69" t="s">
        <v>3150</v>
      </c>
      <c r="C876" s="69" t="s">
        <v>3151</v>
      </c>
      <c r="D876" s="69" t="s">
        <v>3021</v>
      </c>
      <c r="E876" s="69" t="s">
        <v>3021</v>
      </c>
      <c r="F876" s="69" t="s">
        <v>3152</v>
      </c>
      <c r="G876" s="69" t="s">
        <v>3153</v>
      </c>
      <c r="H876" s="69">
        <v>49.074199999999998</v>
      </c>
      <c r="I876" s="69">
        <v>-123.012</v>
      </c>
      <c r="J876" s="69">
        <v>6</v>
      </c>
      <c r="K876" s="69">
        <v>-8</v>
      </c>
      <c r="L876" s="69">
        <f>COUNTIFS(Aéroports!$C$2:$C$5193,Aéroports!$C876,Aéroports!$D$2:$D$5193,Aéroports!$D876)</f>
        <v>1</v>
      </c>
      <c r="M876" s="69" t="str">
        <f>IF(AND(Formulaire!$H$15=Aéroports!$E876,--ISNUMBER(IFERROR(SEARCH(Formulaire!$H$16,$C876,1),""))=1),MAX(M$1:M875)+1,"")</f>
        <v/>
      </c>
      <c r="N876" s="69" t="str">
        <f>IF(AND(Formulaire!$H$21=Aéroports!$E876,--ISNUMBER(IFERROR(SEARCH(Formulaire!$H$22,$C876,1),""))=1),MAX(N$1:N875)+1,"")</f>
        <v/>
      </c>
      <c r="O876" s="69" t="str">
        <f>IF(AND(Formulaire!$H$27=Aéroports!$E876,--ISNUMBER(IFERROR(SEARCH(Formulaire!$H$28,$C876,1),""))=1),MAX(O$1:O875)+1,"")</f>
        <v/>
      </c>
      <c r="Q876" s="91" t="str">
        <f>IFERROR(INDEX($C$2:$C$5193,MATCH(ROWS(M$2:M876),M$2:M$5193,0)),"")</f>
        <v/>
      </c>
      <c r="R876" s="70" t="str">
        <f>IFERROR(INDEX($C$2:$C$5193,MATCH(ROWS(N$2:N876),N$2:N$5193,0)),"")</f>
        <v/>
      </c>
      <c r="S876" s="92" t="str">
        <f>IFERROR(INDEX($C$2:$C$5193,MATCH(ROWS(O$2:O876),O$2:O$5193,0)),"")</f>
        <v/>
      </c>
    </row>
    <row r="877" spans="1:19" x14ac:dyDescent="0.25">
      <c r="A877" s="68">
        <v>31</v>
      </c>
      <c r="B877" s="68" t="s">
        <v>3154</v>
      </c>
      <c r="C877" s="68" t="s">
        <v>3155</v>
      </c>
      <c r="D877" s="68" t="s">
        <v>3021</v>
      </c>
      <c r="E877" s="68" t="s">
        <v>3021</v>
      </c>
      <c r="F877" s="68" t="s">
        <v>3156</v>
      </c>
      <c r="G877" s="68" t="s">
        <v>3157</v>
      </c>
      <c r="H877" s="68">
        <v>49.91</v>
      </c>
      <c r="I877" s="68">
        <v>-99.951899999999995</v>
      </c>
      <c r="J877" s="68">
        <v>1343</v>
      </c>
      <c r="K877" s="68">
        <v>-6</v>
      </c>
      <c r="L877" s="68">
        <f>COUNTIFS(Aéroports!$C$2:$C$5193,Aéroports!$C877,Aéroports!$D$2:$D$5193,Aéroports!$D877)</f>
        <v>1</v>
      </c>
      <c r="M877" s="68" t="str">
        <f>IF(AND(Formulaire!$H$15=Aéroports!$E877,--ISNUMBER(IFERROR(SEARCH(Formulaire!$H$16,$C877,1),""))=1),MAX(M$1:M876)+1,"")</f>
        <v/>
      </c>
      <c r="N877" s="68" t="str">
        <f>IF(AND(Formulaire!$H$21=Aéroports!$E877,--ISNUMBER(IFERROR(SEARCH(Formulaire!$H$22,$C877,1),""))=1),MAX(N$1:N876)+1,"")</f>
        <v/>
      </c>
      <c r="O877" s="68" t="str">
        <f>IF(AND(Formulaire!$H$27=Aéroports!$E877,--ISNUMBER(IFERROR(SEARCH(Formulaire!$H$28,$C877,1),""))=1),MAX(O$1:O876)+1,"")</f>
        <v/>
      </c>
      <c r="Q877" s="91" t="str">
        <f>IFERROR(INDEX($C$2:$C$5193,MATCH(ROWS(M$2:M877),M$2:M$5193,0)),"")</f>
        <v/>
      </c>
      <c r="R877" s="70" t="str">
        <f>IFERROR(INDEX($C$2:$C$5193,MATCH(ROWS(N$2:N877),N$2:N$5193,0)),"")</f>
        <v/>
      </c>
      <c r="S877" s="92" t="str">
        <f>IFERROR(INDEX($C$2:$C$5193,MATCH(ROWS(O$2:O877),O$2:O$5193,0)),"")</f>
        <v/>
      </c>
    </row>
    <row r="878" spans="1:19" x14ac:dyDescent="0.25">
      <c r="A878" s="69">
        <v>8365</v>
      </c>
      <c r="B878" s="69" t="s">
        <v>3158</v>
      </c>
      <c r="C878" s="69" t="s">
        <v>3159</v>
      </c>
      <c r="D878" s="69" t="s">
        <v>3021</v>
      </c>
      <c r="E878" s="69" t="s">
        <v>3021</v>
      </c>
      <c r="F878" s="69" t="s">
        <v>3160</v>
      </c>
      <c r="G878" s="69" t="s">
        <v>3161</v>
      </c>
      <c r="H878" s="69">
        <v>43.131399999999999</v>
      </c>
      <c r="I878" s="69">
        <v>-80.342500000000001</v>
      </c>
      <c r="J878" s="69">
        <v>815</v>
      </c>
      <c r="K878" s="69">
        <v>-5</v>
      </c>
      <c r="L878" s="69">
        <f>COUNTIFS(Aéroports!$C$2:$C$5193,Aéroports!$C878,Aéroports!$D$2:$D$5193,Aéroports!$D878)</f>
        <v>1</v>
      </c>
      <c r="M878" s="69" t="str">
        <f>IF(AND(Formulaire!$H$15=Aéroports!$E878,--ISNUMBER(IFERROR(SEARCH(Formulaire!$H$16,$C878,1),""))=1),MAX(M$1:M877)+1,"")</f>
        <v/>
      </c>
      <c r="N878" s="69" t="str">
        <f>IF(AND(Formulaire!$H$21=Aéroports!$E878,--ISNUMBER(IFERROR(SEARCH(Formulaire!$H$22,$C878,1),""))=1),MAX(N$1:N877)+1,"")</f>
        <v/>
      </c>
      <c r="O878" s="69" t="str">
        <f>IF(AND(Formulaire!$H$27=Aéroports!$E878,--ISNUMBER(IFERROR(SEARCH(Formulaire!$H$28,$C878,1),""))=1),MAX(O$1:O877)+1,"")</f>
        <v/>
      </c>
      <c r="Q878" s="91" t="str">
        <f>IFERROR(INDEX($C$2:$C$5193,MATCH(ROWS(M$2:M878),M$2:M$5193,0)),"")</f>
        <v/>
      </c>
      <c r="R878" s="70" t="str">
        <f>IFERROR(INDEX($C$2:$C$5193,MATCH(ROWS(N$2:N878),N$2:N$5193,0)),"")</f>
        <v/>
      </c>
      <c r="S878" s="92" t="str">
        <f>IFERROR(INDEX($C$2:$C$5193,MATCH(ROWS(O$2:O878),O$2:O$5193,0)),"")</f>
        <v/>
      </c>
    </row>
    <row r="879" spans="1:19" x14ac:dyDescent="0.25">
      <c r="A879" s="68">
        <v>7262</v>
      </c>
      <c r="B879" s="68" t="s">
        <v>3162</v>
      </c>
      <c r="C879" s="68" t="s">
        <v>3163</v>
      </c>
      <c r="D879" s="68" t="s">
        <v>3021</v>
      </c>
      <c r="E879" s="68" t="s">
        <v>3021</v>
      </c>
      <c r="F879" s="68" t="s">
        <v>3164</v>
      </c>
      <c r="G879" s="68" t="s">
        <v>3165</v>
      </c>
      <c r="H879" s="68">
        <v>57.889400000000002</v>
      </c>
      <c r="I879" s="68">
        <v>-101.679</v>
      </c>
      <c r="J879" s="68">
        <v>1136</v>
      </c>
      <c r="K879" s="68">
        <v>-6</v>
      </c>
      <c r="L879" s="68">
        <f>COUNTIFS(Aéroports!$C$2:$C$5193,Aéroports!$C879,Aéroports!$D$2:$D$5193,Aéroports!$D879)</f>
        <v>1</v>
      </c>
      <c r="M879" s="68" t="str">
        <f>IF(AND(Formulaire!$H$15=Aéroports!$E879,--ISNUMBER(IFERROR(SEARCH(Formulaire!$H$16,$C879,1),""))=1),MAX(M$1:M878)+1,"")</f>
        <v/>
      </c>
      <c r="N879" s="68" t="str">
        <f>IF(AND(Formulaire!$H$21=Aéroports!$E879,--ISNUMBER(IFERROR(SEARCH(Formulaire!$H$22,$C879,1),""))=1),MAX(N$1:N878)+1,"")</f>
        <v/>
      </c>
      <c r="O879" s="68" t="str">
        <f>IF(AND(Formulaire!$H$27=Aéroports!$E879,--ISNUMBER(IFERROR(SEARCH(Formulaire!$H$28,$C879,1),""))=1),MAX(O$1:O878)+1,"")</f>
        <v/>
      </c>
      <c r="Q879" s="91" t="str">
        <f>IFERROR(INDEX($C$2:$C$5193,MATCH(ROWS(M$2:M879),M$2:M$5193,0)),"")</f>
        <v/>
      </c>
      <c r="R879" s="70" t="str">
        <f>IFERROR(INDEX($C$2:$C$5193,MATCH(ROWS(N$2:N879),N$2:N$5193,0)),"")</f>
        <v/>
      </c>
      <c r="S879" s="92" t="str">
        <f>IFERROR(INDEX($C$2:$C$5193,MATCH(ROWS(O$2:O879),O$2:O$5193,0)),"")</f>
        <v/>
      </c>
    </row>
    <row r="880" spans="1:19" x14ac:dyDescent="0.25">
      <c r="A880" s="69">
        <v>8963</v>
      </c>
      <c r="B880" s="69" t="s">
        <v>3166</v>
      </c>
      <c r="C880" s="69" t="s">
        <v>3167</v>
      </c>
      <c r="D880" s="69" t="s">
        <v>3021</v>
      </c>
      <c r="E880" s="69" t="s">
        <v>3021</v>
      </c>
      <c r="F880" s="69" t="s">
        <v>3168</v>
      </c>
      <c r="G880" s="69" t="s">
        <v>3169</v>
      </c>
      <c r="H880" s="69">
        <v>45.290799999999997</v>
      </c>
      <c r="I880" s="69">
        <v>-72.741399999999999</v>
      </c>
      <c r="J880" s="69">
        <v>375</v>
      </c>
      <c r="K880" s="69">
        <v>-5</v>
      </c>
      <c r="L880" s="69">
        <f>COUNTIFS(Aéroports!$C$2:$C$5193,Aéroports!$C880,Aéroports!$D$2:$D$5193,Aéroports!$D880)</f>
        <v>1</v>
      </c>
      <c r="M880" s="69" t="str">
        <f>IF(AND(Formulaire!$H$15=Aéroports!$E880,--ISNUMBER(IFERROR(SEARCH(Formulaire!$H$16,$C880,1),""))=1),MAX(M$1:M879)+1,"")</f>
        <v/>
      </c>
      <c r="N880" s="69" t="str">
        <f>IF(AND(Formulaire!$H$21=Aéroports!$E880,--ISNUMBER(IFERROR(SEARCH(Formulaire!$H$22,$C880,1),""))=1),MAX(N$1:N879)+1,"")</f>
        <v/>
      </c>
      <c r="O880" s="69" t="str">
        <f>IF(AND(Formulaire!$H$27=Aéroports!$E880,--ISNUMBER(IFERROR(SEARCH(Formulaire!$H$28,$C880,1),""))=1),MAX(O$1:O879)+1,"")</f>
        <v/>
      </c>
      <c r="Q880" s="91" t="str">
        <f>IFERROR(INDEX($C$2:$C$5193,MATCH(ROWS(M$2:M880),M$2:M$5193,0)),"")</f>
        <v/>
      </c>
      <c r="R880" s="70" t="str">
        <f>IFERROR(INDEX($C$2:$C$5193,MATCH(ROWS(N$2:N880),N$2:N$5193,0)),"")</f>
        <v/>
      </c>
      <c r="S880" s="92" t="str">
        <f>IFERROR(INDEX($C$2:$C$5193,MATCH(ROWS(O$2:O880),O$2:O$5193,0)),"")</f>
        <v/>
      </c>
    </row>
    <row r="881" spans="1:19" x14ac:dyDescent="0.25">
      <c r="A881" s="68">
        <v>152</v>
      </c>
      <c r="B881" s="68" t="s">
        <v>3170</v>
      </c>
      <c r="C881" s="68" t="s">
        <v>3171</v>
      </c>
      <c r="D881" s="68" t="s">
        <v>3021</v>
      </c>
      <c r="E881" s="68" t="s">
        <v>3021</v>
      </c>
      <c r="F881" s="68" t="s">
        <v>3172</v>
      </c>
      <c r="G881" s="68" t="s">
        <v>3173</v>
      </c>
      <c r="H881" s="68">
        <v>67.5458</v>
      </c>
      <c r="I881" s="68">
        <v>-64.031400000000005</v>
      </c>
      <c r="J881" s="68">
        <v>21</v>
      </c>
      <c r="K881" s="68">
        <v>-5</v>
      </c>
      <c r="L881" s="68">
        <f>COUNTIFS(Aéroports!$C$2:$C$5193,Aéroports!$C881,Aéroports!$D$2:$D$5193,Aéroports!$D881)</f>
        <v>1</v>
      </c>
      <c r="M881" s="68" t="str">
        <f>IF(AND(Formulaire!$H$15=Aéroports!$E881,--ISNUMBER(IFERROR(SEARCH(Formulaire!$H$16,$C881,1),""))=1),MAX(M$1:M880)+1,"")</f>
        <v/>
      </c>
      <c r="N881" s="68" t="str">
        <f>IF(AND(Formulaire!$H$21=Aéroports!$E881,--ISNUMBER(IFERROR(SEARCH(Formulaire!$H$22,$C881,1),""))=1),MAX(N$1:N880)+1,"")</f>
        <v/>
      </c>
      <c r="O881" s="68" t="str">
        <f>IF(AND(Formulaire!$H$27=Aéroports!$E881,--ISNUMBER(IFERROR(SEARCH(Formulaire!$H$28,$C881,1),""))=1),MAX(O$1:O880)+1,"")</f>
        <v/>
      </c>
      <c r="Q881" s="91" t="str">
        <f>IFERROR(INDEX($C$2:$C$5193,MATCH(ROWS(M$2:M881),M$2:M$5193,0)),"")</f>
        <v/>
      </c>
      <c r="R881" s="70" t="str">
        <f>IFERROR(INDEX($C$2:$C$5193,MATCH(ROWS(N$2:N881),N$2:N$5193,0)),"")</f>
        <v/>
      </c>
      <c r="S881" s="92" t="str">
        <f>IFERROR(INDEX($C$2:$C$5193,MATCH(ROWS(O$2:O881),O$2:O$5193,0)),"")</f>
        <v/>
      </c>
    </row>
    <row r="882" spans="1:19" x14ac:dyDescent="0.25">
      <c r="A882" s="69">
        <v>157</v>
      </c>
      <c r="B882" s="69" t="s">
        <v>3174</v>
      </c>
      <c r="C882" s="69" t="s">
        <v>3175</v>
      </c>
      <c r="D882" s="69" t="s">
        <v>3021</v>
      </c>
      <c r="E882" s="69" t="s">
        <v>3021</v>
      </c>
      <c r="F882" s="69" t="s">
        <v>3176</v>
      </c>
      <c r="G882" s="69" t="s">
        <v>3177</v>
      </c>
      <c r="H882" s="69">
        <v>55.841900000000003</v>
      </c>
      <c r="I882" s="69">
        <v>-108.41800000000001</v>
      </c>
      <c r="J882" s="69">
        <v>1423</v>
      </c>
      <c r="K882" s="69">
        <v>-6</v>
      </c>
      <c r="L882" s="69">
        <f>COUNTIFS(Aéroports!$C$2:$C$5193,Aéroports!$C882,Aéroports!$D$2:$D$5193,Aéroports!$D882)</f>
        <v>1</v>
      </c>
      <c r="M882" s="69" t="str">
        <f>IF(AND(Formulaire!$H$15=Aéroports!$E882,--ISNUMBER(IFERROR(SEARCH(Formulaire!$H$16,$C882,1),""))=1),MAX(M$1:M881)+1,"")</f>
        <v/>
      </c>
      <c r="N882" s="69" t="str">
        <f>IF(AND(Formulaire!$H$21=Aéroports!$E882,--ISNUMBER(IFERROR(SEARCH(Formulaire!$H$22,$C882,1),""))=1),MAX(N$1:N881)+1,"")</f>
        <v/>
      </c>
      <c r="O882" s="69" t="str">
        <f>IF(AND(Formulaire!$H$27=Aéroports!$E882,--ISNUMBER(IFERROR(SEARCH(Formulaire!$H$28,$C882,1),""))=1),MAX(O$1:O881)+1,"")</f>
        <v/>
      </c>
      <c r="Q882" s="91" t="str">
        <f>IFERROR(INDEX($C$2:$C$5193,MATCH(ROWS(M$2:M882),M$2:M$5193,0)),"")</f>
        <v/>
      </c>
      <c r="R882" s="70" t="str">
        <f>IFERROR(INDEX($C$2:$C$5193,MATCH(ROWS(N$2:N882),N$2:N$5193,0)),"")</f>
        <v/>
      </c>
      <c r="S882" s="92" t="str">
        <f>IFERROR(INDEX($C$2:$C$5193,MATCH(ROWS(O$2:O882),O$2:O$5193,0)),"")</f>
        <v/>
      </c>
    </row>
    <row r="883" spans="1:19" x14ac:dyDescent="0.25">
      <c r="A883" s="68">
        <v>43</v>
      </c>
      <c r="B883" s="68" t="s">
        <v>3178</v>
      </c>
      <c r="C883" s="68" t="s">
        <v>3179</v>
      </c>
      <c r="D883" s="68" t="s">
        <v>3021</v>
      </c>
      <c r="E883" s="68" t="s">
        <v>3021</v>
      </c>
      <c r="F883" s="68" t="s">
        <v>3180</v>
      </c>
      <c r="G883" s="68" t="s">
        <v>3181</v>
      </c>
      <c r="H883" s="68">
        <v>61.371099999999998</v>
      </c>
      <c r="I883" s="68">
        <v>-139.041</v>
      </c>
      <c r="J883" s="68">
        <v>2647</v>
      </c>
      <c r="K883" s="68">
        <v>-8</v>
      </c>
      <c r="L883" s="68">
        <f>COUNTIFS(Aéroports!$C$2:$C$5193,Aéroports!$C883,Aéroports!$D$2:$D$5193,Aéroports!$D883)</f>
        <v>1</v>
      </c>
      <c r="M883" s="68" t="str">
        <f>IF(AND(Formulaire!$H$15=Aéroports!$E883,--ISNUMBER(IFERROR(SEARCH(Formulaire!$H$16,$C883,1),""))=1),MAX(M$1:M882)+1,"")</f>
        <v/>
      </c>
      <c r="N883" s="68" t="str">
        <f>IF(AND(Formulaire!$H$21=Aéroports!$E883,--ISNUMBER(IFERROR(SEARCH(Formulaire!$H$22,$C883,1),""))=1),MAX(N$1:N882)+1,"")</f>
        <v/>
      </c>
      <c r="O883" s="68" t="str">
        <f>IF(AND(Formulaire!$H$27=Aéroports!$E883,--ISNUMBER(IFERROR(SEARCH(Formulaire!$H$28,$C883,1),""))=1),MAX(O$1:O882)+1,"")</f>
        <v/>
      </c>
      <c r="Q883" s="91" t="str">
        <f>IFERROR(INDEX($C$2:$C$5193,MATCH(ROWS(M$2:M883),M$2:M$5193,0)),"")</f>
        <v/>
      </c>
      <c r="R883" s="70" t="str">
        <f>IFERROR(INDEX($C$2:$C$5193,MATCH(ROWS(N$2:N883),N$2:N$5193,0)),"")</f>
        <v/>
      </c>
      <c r="S883" s="92" t="str">
        <f>IFERROR(INDEX($C$2:$C$5193,MATCH(ROWS(O$2:O883),O$2:O$5193,0)),"")</f>
        <v/>
      </c>
    </row>
    <row r="884" spans="1:19" x14ac:dyDescent="0.25">
      <c r="A884" s="69">
        <v>178</v>
      </c>
      <c r="B884" s="69" t="s">
        <v>3182</v>
      </c>
      <c r="C884" s="69" t="s">
        <v>3183</v>
      </c>
      <c r="D884" s="69" t="s">
        <v>3021</v>
      </c>
      <c r="E884" s="69" t="s">
        <v>3021</v>
      </c>
      <c r="F884" s="69" t="s">
        <v>3184</v>
      </c>
      <c r="G884" s="69" t="s">
        <v>3185</v>
      </c>
      <c r="H884" s="69">
        <v>51.113900000000001</v>
      </c>
      <c r="I884" s="69">
        <v>-114.02</v>
      </c>
      <c r="J884" s="69">
        <v>3557</v>
      </c>
      <c r="K884" s="69">
        <v>-7</v>
      </c>
      <c r="L884" s="69">
        <f>COUNTIFS(Aéroports!$C$2:$C$5193,Aéroports!$C884,Aéroports!$D$2:$D$5193,Aéroports!$D884)</f>
        <v>1</v>
      </c>
      <c r="M884" s="69" t="str">
        <f>IF(AND(Formulaire!$H$15=Aéroports!$E884,--ISNUMBER(IFERROR(SEARCH(Formulaire!$H$16,$C884,1),""))=1),MAX(M$1:M883)+1,"")</f>
        <v/>
      </c>
      <c r="N884" s="69" t="str">
        <f>IF(AND(Formulaire!$H$21=Aéroports!$E884,--ISNUMBER(IFERROR(SEARCH(Formulaire!$H$22,$C884,1),""))=1),MAX(N$1:N883)+1,"")</f>
        <v/>
      </c>
      <c r="O884" s="69" t="str">
        <f>IF(AND(Formulaire!$H$27=Aéroports!$E884,--ISNUMBER(IFERROR(SEARCH(Formulaire!$H$28,$C884,1),""))=1),MAX(O$1:O883)+1,"")</f>
        <v/>
      </c>
      <c r="Q884" s="91" t="str">
        <f>IFERROR(INDEX($C$2:$C$5193,MATCH(ROWS(M$2:M884),M$2:M$5193,0)),"")</f>
        <v/>
      </c>
      <c r="R884" s="70" t="str">
        <f>IFERROR(INDEX($C$2:$C$5193,MATCH(ROWS(N$2:N884),N$2:N$5193,0)),"")</f>
        <v/>
      </c>
      <c r="S884" s="92" t="str">
        <f>IFERROR(INDEX($C$2:$C$5193,MATCH(ROWS(O$2:O884),O$2:O$5193,0)),"")</f>
        <v/>
      </c>
    </row>
    <row r="885" spans="1:19" x14ac:dyDescent="0.25">
      <c r="A885" s="68">
        <v>32</v>
      </c>
      <c r="B885" s="68" t="s">
        <v>3186</v>
      </c>
      <c r="C885" s="68" t="s">
        <v>3187</v>
      </c>
      <c r="D885" s="68" t="s">
        <v>3021</v>
      </c>
      <c r="E885" s="68" t="s">
        <v>3021</v>
      </c>
      <c r="F885" s="68" t="s">
        <v>3188</v>
      </c>
      <c r="G885" s="68" t="s">
        <v>3189</v>
      </c>
      <c r="H885" s="68">
        <v>69.108099999999993</v>
      </c>
      <c r="I885" s="68">
        <v>-105.13800000000001</v>
      </c>
      <c r="J885" s="68">
        <v>90</v>
      </c>
      <c r="K885" s="68">
        <v>-7</v>
      </c>
      <c r="L885" s="68">
        <f>COUNTIFS(Aéroports!$C$2:$C$5193,Aéroports!$C885,Aéroports!$D$2:$D$5193,Aéroports!$D885)</f>
        <v>1</v>
      </c>
      <c r="M885" s="68" t="str">
        <f>IF(AND(Formulaire!$H$15=Aéroports!$E885,--ISNUMBER(IFERROR(SEARCH(Formulaire!$H$16,$C885,1),""))=1),MAX(M$1:M884)+1,"")</f>
        <v/>
      </c>
      <c r="N885" s="68" t="str">
        <f>IF(AND(Formulaire!$H$21=Aéroports!$E885,--ISNUMBER(IFERROR(SEARCH(Formulaire!$H$22,$C885,1),""))=1),MAX(N$1:N884)+1,"")</f>
        <v/>
      </c>
      <c r="O885" s="68" t="str">
        <f>IF(AND(Formulaire!$H$27=Aéroports!$E885,--ISNUMBER(IFERROR(SEARCH(Formulaire!$H$28,$C885,1),""))=1),MAX(O$1:O884)+1,"")</f>
        <v/>
      </c>
      <c r="Q885" s="91" t="str">
        <f>IFERROR(INDEX($C$2:$C$5193,MATCH(ROWS(M$2:M885),M$2:M$5193,0)),"")</f>
        <v/>
      </c>
      <c r="R885" s="70" t="str">
        <f>IFERROR(INDEX($C$2:$C$5193,MATCH(ROWS(N$2:N885),N$2:N$5193,0)),"")</f>
        <v/>
      </c>
      <c r="S885" s="92" t="str">
        <f>IFERROR(INDEX($C$2:$C$5193,MATCH(ROWS(O$2:O885),O$2:O$5193,0)),"")</f>
        <v/>
      </c>
    </row>
    <row r="886" spans="1:19" x14ac:dyDescent="0.25">
      <c r="A886" s="69">
        <v>30</v>
      </c>
      <c r="B886" s="69" t="s">
        <v>3190</v>
      </c>
      <c r="C886" s="69" t="s">
        <v>3191</v>
      </c>
      <c r="D886" s="69" t="s">
        <v>3021</v>
      </c>
      <c r="E886" s="69" t="s">
        <v>3021</v>
      </c>
      <c r="F886" s="69" t="s">
        <v>3192</v>
      </c>
      <c r="G886" s="69" t="s">
        <v>3193</v>
      </c>
      <c r="H886" s="69">
        <v>49.950800000000001</v>
      </c>
      <c r="I886" s="69">
        <v>-125.271</v>
      </c>
      <c r="J886" s="69">
        <v>346</v>
      </c>
      <c r="K886" s="69">
        <v>-8</v>
      </c>
      <c r="L886" s="69">
        <f>COUNTIFS(Aéroports!$C$2:$C$5193,Aéroports!$C886,Aéroports!$D$2:$D$5193,Aéroports!$D886)</f>
        <v>1</v>
      </c>
      <c r="M886" s="69" t="str">
        <f>IF(AND(Formulaire!$H$15=Aéroports!$E886,--ISNUMBER(IFERROR(SEARCH(Formulaire!$H$16,$C886,1),""))=1),MAX(M$1:M885)+1,"")</f>
        <v/>
      </c>
      <c r="N886" s="69" t="str">
        <f>IF(AND(Formulaire!$H$21=Aéroports!$E886,--ISNUMBER(IFERROR(SEARCH(Formulaire!$H$22,$C886,1),""))=1),MAX(N$1:N885)+1,"")</f>
        <v/>
      </c>
      <c r="O886" s="69" t="str">
        <f>IF(AND(Formulaire!$H$27=Aéroports!$E886,--ISNUMBER(IFERROR(SEARCH(Formulaire!$H$28,$C886,1),""))=1),MAX(O$1:O885)+1,"")</f>
        <v/>
      </c>
      <c r="Q886" s="91" t="str">
        <f>IFERROR(INDEX($C$2:$C$5193,MATCH(ROWS(M$2:M886),M$2:M$5193,0)),"")</f>
        <v/>
      </c>
      <c r="R886" s="70" t="str">
        <f>IFERROR(INDEX($C$2:$C$5193,MATCH(ROWS(N$2:N886),N$2:N$5193,0)),"")</f>
        <v/>
      </c>
      <c r="S886" s="92" t="str">
        <f>IFERROR(INDEX($C$2:$C$5193,MATCH(ROWS(O$2:O886),O$2:O$5193,0)),"")</f>
        <v/>
      </c>
    </row>
    <row r="887" spans="1:19" x14ac:dyDescent="0.25">
      <c r="A887" s="68">
        <v>140</v>
      </c>
      <c r="B887" s="68" t="s">
        <v>3194</v>
      </c>
      <c r="C887" s="68" t="s">
        <v>3195</v>
      </c>
      <c r="D887" s="68" t="s">
        <v>3021</v>
      </c>
      <c r="E887" s="68" t="s">
        <v>3021</v>
      </c>
      <c r="F887" s="68" t="s">
        <v>3196</v>
      </c>
      <c r="G887" s="68" t="s">
        <v>3197</v>
      </c>
      <c r="H887" s="68">
        <v>64.23</v>
      </c>
      <c r="I887" s="68">
        <v>-76.526700000000005</v>
      </c>
      <c r="J887" s="68">
        <v>164</v>
      </c>
      <c r="K887" s="68">
        <v>-5</v>
      </c>
      <c r="L887" s="68">
        <f>COUNTIFS(Aéroports!$C$2:$C$5193,Aéroports!$C887,Aéroports!$D$2:$D$5193,Aéroports!$D887)</f>
        <v>1</v>
      </c>
      <c r="M887" s="68" t="str">
        <f>IF(AND(Formulaire!$H$15=Aéroports!$E887,--ISNUMBER(IFERROR(SEARCH(Formulaire!$H$16,$C887,1),""))=1),MAX(M$1:M886)+1,"")</f>
        <v/>
      </c>
      <c r="N887" s="68" t="str">
        <f>IF(AND(Formulaire!$H$21=Aéroports!$E887,--ISNUMBER(IFERROR(SEARCH(Formulaire!$H$22,$C887,1),""))=1),MAX(N$1:N886)+1,"")</f>
        <v/>
      </c>
      <c r="O887" s="68" t="str">
        <f>IF(AND(Formulaire!$H$27=Aéroports!$E887,--ISNUMBER(IFERROR(SEARCH(Formulaire!$H$28,$C887,1),""))=1),MAX(O$1:O886)+1,"")</f>
        <v/>
      </c>
      <c r="Q887" s="91" t="str">
        <f>IFERROR(INDEX($C$2:$C$5193,MATCH(ROWS(M$2:M887),M$2:M$5193,0)),"")</f>
        <v/>
      </c>
      <c r="R887" s="70" t="str">
        <f>IFERROR(INDEX($C$2:$C$5193,MATCH(ROWS(N$2:N887),N$2:N$5193,0)),"")</f>
        <v/>
      </c>
      <c r="S887" s="92" t="str">
        <f>IFERROR(INDEX($C$2:$C$5193,MATCH(ROWS(O$2:O887),O$2:O$5193,0)),"")</f>
        <v/>
      </c>
    </row>
    <row r="888" spans="1:19" x14ac:dyDescent="0.25">
      <c r="A888" s="69">
        <v>5486</v>
      </c>
      <c r="B888" s="69" t="s">
        <v>3198</v>
      </c>
      <c r="C888" s="69" t="s">
        <v>3199</v>
      </c>
      <c r="D888" s="69" t="s">
        <v>3021</v>
      </c>
      <c r="E888" s="69" t="s">
        <v>3021</v>
      </c>
      <c r="F888" s="69" t="s">
        <v>3200</v>
      </c>
      <c r="G888" s="69" t="s">
        <v>3201</v>
      </c>
      <c r="H888" s="69">
        <v>53.6828</v>
      </c>
      <c r="I888" s="69">
        <v>-57.041899999999998</v>
      </c>
      <c r="J888" s="69">
        <v>40</v>
      </c>
      <c r="K888" s="69">
        <v>-4</v>
      </c>
      <c r="L888" s="69">
        <f>COUNTIFS(Aéroports!$C$2:$C$5193,Aéroports!$C888,Aéroports!$D$2:$D$5193,Aéroports!$D888)</f>
        <v>1</v>
      </c>
      <c r="M888" s="69" t="str">
        <f>IF(AND(Formulaire!$H$15=Aéroports!$E888,--ISNUMBER(IFERROR(SEARCH(Formulaire!$H$16,$C888,1),""))=1),MAX(M$1:M887)+1,"")</f>
        <v/>
      </c>
      <c r="N888" s="69" t="str">
        <f>IF(AND(Formulaire!$H$21=Aéroports!$E888,--ISNUMBER(IFERROR(SEARCH(Formulaire!$H$22,$C888,1),""))=1),MAX(N$1:N887)+1,"")</f>
        <v/>
      </c>
      <c r="O888" s="69" t="str">
        <f>IF(AND(Formulaire!$H$27=Aéroports!$E888,--ISNUMBER(IFERROR(SEARCH(Formulaire!$H$28,$C888,1),""))=1),MAX(O$1:O887)+1,"")</f>
        <v/>
      </c>
      <c r="Q888" s="91" t="str">
        <f>IFERROR(INDEX($C$2:$C$5193,MATCH(ROWS(M$2:M888),M$2:M$5193,0)),"")</f>
        <v/>
      </c>
      <c r="R888" s="70" t="str">
        <f>IFERROR(INDEX($C$2:$C$5193,MATCH(ROWS(N$2:N888),N$2:N$5193,0)),"")</f>
        <v/>
      </c>
      <c r="S888" s="92" t="str">
        <f>IFERROR(INDEX($C$2:$C$5193,MATCH(ROWS(O$2:O888),O$2:O$5193,0)),"")</f>
        <v/>
      </c>
    </row>
    <row r="889" spans="1:19" x14ac:dyDescent="0.25">
      <c r="A889" s="68">
        <v>34</v>
      </c>
      <c r="B889" s="68" t="s">
        <v>3202</v>
      </c>
      <c r="C889" s="68" t="s">
        <v>3203</v>
      </c>
      <c r="D889" s="68" t="s">
        <v>3021</v>
      </c>
      <c r="E889" s="68" t="s">
        <v>3021</v>
      </c>
      <c r="F889" s="68" t="s">
        <v>3204</v>
      </c>
      <c r="G889" s="68" t="s">
        <v>3205</v>
      </c>
      <c r="H889" s="68">
        <v>49.296399999999998</v>
      </c>
      <c r="I889" s="68">
        <v>-117.63200000000001</v>
      </c>
      <c r="J889" s="68">
        <v>1624</v>
      </c>
      <c r="K889" s="68">
        <v>-8</v>
      </c>
      <c r="L889" s="68">
        <f>COUNTIFS(Aéroports!$C$2:$C$5193,Aéroports!$C889,Aéroports!$D$2:$D$5193,Aéroports!$D889)</f>
        <v>1</v>
      </c>
      <c r="M889" s="68" t="str">
        <f>IF(AND(Formulaire!$H$15=Aéroports!$E889,--ISNUMBER(IFERROR(SEARCH(Formulaire!$H$16,$C889,1),""))=1),MAX(M$1:M888)+1,"")</f>
        <v/>
      </c>
      <c r="N889" s="68" t="str">
        <f>IF(AND(Formulaire!$H$21=Aéroports!$E889,--ISNUMBER(IFERROR(SEARCH(Formulaire!$H$22,$C889,1),""))=1),MAX(N$1:N888)+1,"")</f>
        <v/>
      </c>
      <c r="O889" s="68" t="str">
        <f>IF(AND(Formulaire!$H$27=Aéroports!$E889,--ISNUMBER(IFERROR(SEARCH(Formulaire!$H$28,$C889,1),""))=1),MAX(O$1:O888)+1,"")</f>
        <v/>
      </c>
      <c r="Q889" s="91" t="str">
        <f>IFERROR(INDEX($C$2:$C$5193,MATCH(ROWS(M$2:M889),M$2:M$5193,0)),"")</f>
        <v/>
      </c>
      <c r="R889" s="70" t="str">
        <f>IFERROR(INDEX($C$2:$C$5193,MATCH(ROWS(N$2:N889),N$2:N$5193,0)),"")</f>
        <v/>
      </c>
      <c r="S889" s="92" t="str">
        <f>IFERROR(INDEX($C$2:$C$5193,MATCH(ROWS(O$2:O889),O$2:O$5193,0)),"")</f>
        <v/>
      </c>
    </row>
    <row r="890" spans="1:19" x14ac:dyDescent="0.25">
      <c r="A890" s="69">
        <v>5478</v>
      </c>
      <c r="B890" s="69" t="s">
        <v>3206</v>
      </c>
      <c r="C890" s="69" t="s">
        <v>3207</v>
      </c>
      <c r="D890" s="69" t="s">
        <v>3021</v>
      </c>
      <c r="E890" s="69" t="s">
        <v>3021</v>
      </c>
      <c r="F890" s="69" t="s">
        <v>3208</v>
      </c>
      <c r="G890" s="69" t="s">
        <v>3209</v>
      </c>
      <c r="H890" s="69">
        <v>51.727200000000003</v>
      </c>
      <c r="I890" s="69">
        <v>-91.824399999999997</v>
      </c>
      <c r="J890" s="69">
        <v>1344</v>
      </c>
      <c r="K890" s="69">
        <v>-6</v>
      </c>
      <c r="L890" s="69">
        <f>COUNTIFS(Aéroports!$C$2:$C$5193,Aéroports!$C890,Aéroports!$D$2:$D$5193,Aéroports!$D890)</f>
        <v>1</v>
      </c>
      <c r="M890" s="69" t="str">
        <f>IF(AND(Formulaire!$H$15=Aéroports!$E890,--ISNUMBER(IFERROR(SEARCH(Formulaire!$H$16,$C890,1),""))=1),MAX(M$1:M889)+1,"")</f>
        <v/>
      </c>
      <c r="N890" s="69" t="str">
        <f>IF(AND(Formulaire!$H$21=Aéroports!$E890,--ISNUMBER(IFERROR(SEARCH(Formulaire!$H$22,$C890,1),""))=1),MAX(N$1:N889)+1,"")</f>
        <v/>
      </c>
      <c r="O890" s="69" t="str">
        <f>IF(AND(Formulaire!$H$27=Aéroports!$E890,--ISNUMBER(IFERROR(SEARCH(Formulaire!$H$28,$C890,1),""))=1),MAX(O$1:O889)+1,"")</f>
        <v/>
      </c>
      <c r="Q890" s="91" t="str">
        <f>IFERROR(INDEX($C$2:$C$5193,MATCH(ROWS(M$2:M890),M$2:M$5193,0)),"")</f>
        <v/>
      </c>
      <c r="R890" s="70" t="str">
        <f>IFERROR(INDEX($C$2:$C$5193,MATCH(ROWS(N$2:N890),N$2:N$5193,0)),"")</f>
        <v/>
      </c>
      <c r="S890" s="92" t="str">
        <f>IFERROR(INDEX($C$2:$C$5193,MATCH(ROWS(O$2:O890),O$2:O$5193,0)),"")</f>
        <v/>
      </c>
    </row>
    <row r="891" spans="1:19" x14ac:dyDescent="0.25">
      <c r="A891" s="68">
        <v>11748</v>
      </c>
      <c r="B891" s="68" t="s">
        <v>3210</v>
      </c>
      <c r="C891" s="68" t="s">
        <v>3211</v>
      </c>
      <c r="D891" s="68" t="s">
        <v>3021</v>
      </c>
      <c r="E891" s="68" t="s">
        <v>3021</v>
      </c>
      <c r="F891" s="68" t="s">
        <v>3212</v>
      </c>
      <c r="G891" s="68" t="s">
        <v>3213</v>
      </c>
      <c r="H891" s="68">
        <v>43.285600000000002</v>
      </c>
      <c r="I891" s="68">
        <v>-81.508300000000006</v>
      </c>
      <c r="J891" s="68">
        <v>824</v>
      </c>
      <c r="K891" s="68" t="s">
        <v>340</v>
      </c>
      <c r="L891" s="68">
        <f>COUNTIFS(Aéroports!$C$2:$C$5193,Aéroports!$C891,Aéroports!$D$2:$D$5193,Aéroports!$D891)</f>
        <v>1</v>
      </c>
      <c r="M891" s="68" t="str">
        <f>IF(AND(Formulaire!$H$15=Aéroports!$E891,--ISNUMBER(IFERROR(SEARCH(Formulaire!$H$16,$C891,1),""))=1),MAX(M$1:M890)+1,"")</f>
        <v/>
      </c>
      <c r="N891" s="68" t="str">
        <f>IF(AND(Formulaire!$H$21=Aéroports!$E891,--ISNUMBER(IFERROR(SEARCH(Formulaire!$H$22,$C891,1),""))=1),MAX(N$1:N890)+1,"")</f>
        <v/>
      </c>
      <c r="O891" s="68" t="str">
        <f>IF(AND(Formulaire!$H$27=Aéroports!$E891,--ISNUMBER(IFERROR(SEARCH(Formulaire!$H$28,$C891,1),""))=1),MAX(O$1:O890)+1,"")</f>
        <v/>
      </c>
      <c r="Q891" s="91" t="str">
        <f>IFERROR(INDEX($C$2:$C$5193,MATCH(ROWS(M$2:M891),M$2:M$5193,0)),"")</f>
        <v/>
      </c>
      <c r="R891" s="70" t="str">
        <f>IFERROR(INDEX($C$2:$C$5193,MATCH(ROWS(N$2:N891),N$2:N$5193,0)),"")</f>
        <v/>
      </c>
      <c r="S891" s="92" t="str">
        <f>IFERROR(INDEX($C$2:$C$5193,MATCH(ROWS(O$2:O891),O$2:O$5193,0)),"")</f>
        <v/>
      </c>
    </row>
    <row r="892" spans="1:19" x14ac:dyDescent="0.25">
      <c r="A892" s="69">
        <v>83</v>
      </c>
      <c r="B892" s="69" t="s">
        <v>3214</v>
      </c>
      <c r="C892" s="69" t="s">
        <v>3215</v>
      </c>
      <c r="D892" s="69" t="s">
        <v>3021</v>
      </c>
      <c r="E892" s="69" t="s">
        <v>3021</v>
      </c>
      <c r="F892" s="69" t="s">
        <v>3216</v>
      </c>
      <c r="G892" s="69" t="s">
        <v>3217</v>
      </c>
      <c r="H892" s="69">
        <v>47.82</v>
      </c>
      <c r="I892" s="69">
        <v>-83.346699999999998</v>
      </c>
      <c r="J892" s="69">
        <v>1470</v>
      </c>
      <c r="K892" s="69">
        <v>-5</v>
      </c>
      <c r="L892" s="69">
        <f>COUNTIFS(Aéroports!$C$2:$C$5193,Aéroports!$C892,Aéroports!$D$2:$D$5193,Aéroports!$D892)</f>
        <v>1</v>
      </c>
      <c r="M892" s="69" t="str">
        <f>IF(AND(Formulaire!$H$15=Aéroports!$E892,--ISNUMBER(IFERROR(SEARCH(Formulaire!$H$16,$C892,1),""))=1),MAX(M$1:M891)+1,"")</f>
        <v/>
      </c>
      <c r="N892" s="69" t="str">
        <f>IF(AND(Formulaire!$H$21=Aéroports!$E892,--ISNUMBER(IFERROR(SEARCH(Formulaire!$H$22,$C892,1),""))=1),MAX(N$1:N891)+1,"")</f>
        <v/>
      </c>
      <c r="O892" s="69" t="str">
        <f>IF(AND(Formulaire!$H$27=Aéroports!$E892,--ISNUMBER(IFERROR(SEARCH(Formulaire!$H$28,$C892,1),""))=1),MAX(O$1:O891)+1,"")</f>
        <v/>
      </c>
      <c r="Q892" s="91" t="str">
        <f>IFERROR(INDEX($C$2:$C$5193,MATCH(ROWS(M$2:M892),M$2:M$5193,0)),"")</f>
        <v/>
      </c>
      <c r="R892" s="70" t="str">
        <f>IFERROR(INDEX($C$2:$C$5193,MATCH(ROWS(N$2:N892),N$2:N$5193,0)),"")</f>
        <v/>
      </c>
      <c r="S892" s="92" t="str">
        <f>IFERROR(INDEX($C$2:$C$5193,MATCH(ROWS(O$2:O892),O$2:O$5193,0)),"")</f>
        <v/>
      </c>
    </row>
    <row r="893" spans="1:19" x14ac:dyDescent="0.25">
      <c r="A893" s="68">
        <v>11762</v>
      </c>
      <c r="B893" s="68" t="s">
        <v>3218</v>
      </c>
      <c r="C893" s="68" t="s">
        <v>3219</v>
      </c>
      <c r="D893" s="68" t="s">
        <v>3021</v>
      </c>
      <c r="E893" s="68" t="s">
        <v>3021</v>
      </c>
      <c r="F893" s="68" t="s">
        <v>3220</v>
      </c>
      <c r="G893" s="68" t="s">
        <v>3221</v>
      </c>
      <c r="H893" s="68">
        <v>47.597499999999997</v>
      </c>
      <c r="I893" s="68">
        <v>-70.2239</v>
      </c>
      <c r="J893" s="68">
        <v>977</v>
      </c>
      <c r="K893" s="68" t="s">
        <v>340</v>
      </c>
      <c r="L893" s="68">
        <f>COUNTIFS(Aéroports!$C$2:$C$5193,Aéroports!$C893,Aéroports!$D$2:$D$5193,Aéroports!$D893)</f>
        <v>1</v>
      </c>
      <c r="M893" s="68" t="str">
        <f>IF(AND(Formulaire!$H$15=Aéroports!$E893,--ISNUMBER(IFERROR(SEARCH(Formulaire!$H$16,$C893,1),""))=1),MAX(M$1:M892)+1,"")</f>
        <v/>
      </c>
      <c r="N893" s="68" t="str">
        <f>IF(AND(Formulaire!$H$21=Aéroports!$E893,--ISNUMBER(IFERROR(SEARCH(Formulaire!$H$22,$C893,1),""))=1),MAX(N$1:N892)+1,"")</f>
        <v/>
      </c>
      <c r="O893" s="68" t="str">
        <f>IF(AND(Formulaire!$H$27=Aéroports!$E893,--ISNUMBER(IFERROR(SEARCH(Formulaire!$H$28,$C893,1),""))=1),MAX(O$1:O892)+1,"")</f>
        <v/>
      </c>
      <c r="Q893" s="91" t="str">
        <f>IFERROR(INDEX($C$2:$C$5193,MATCH(ROWS(M$2:M893),M$2:M$5193,0)),"")</f>
        <v/>
      </c>
      <c r="R893" s="70" t="str">
        <f>IFERROR(INDEX($C$2:$C$5193,MATCH(ROWS(N$2:N893),N$2:N$5193,0)),"")</f>
        <v/>
      </c>
      <c r="S893" s="92" t="str">
        <f>IFERROR(INDEX($C$2:$C$5193,MATCH(ROWS(O$2:O893),O$2:O$5193,0)),"")</f>
        <v/>
      </c>
    </row>
    <row r="894" spans="1:19" x14ac:dyDescent="0.25">
      <c r="A894" s="69">
        <v>36</v>
      </c>
      <c r="B894" s="69" t="s">
        <v>3222</v>
      </c>
      <c r="C894" s="69" t="s">
        <v>3223</v>
      </c>
      <c r="D894" s="69" t="s">
        <v>3021</v>
      </c>
      <c r="E894" s="69" t="s">
        <v>3021</v>
      </c>
      <c r="F894" s="69" t="s">
        <v>3224</v>
      </c>
      <c r="G894" s="69" t="s">
        <v>3225</v>
      </c>
      <c r="H894" s="69">
        <v>47.9908</v>
      </c>
      <c r="I894" s="69">
        <v>-66.330299999999994</v>
      </c>
      <c r="J894" s="69">
        <v>132</v>
      </c>
      <c r="K894" s="69">
        <v>-4</v>
      </c>
      <c r="L894" s="69">
        <f>COUNTIFS(Aéroports!$C$2:$C$5193,Aéroports!$C894,Aéroports!$D$2:$D$5193,Aéroports!$D894)</f>
        <v>1</v>
      </c>
      <c r="M894" s="69" t="str">
        <f>IF(AND(Formulaire!$H$15=Aéroports!$E894,--ISNUMBER(IFERROR(SEARCH(Formulaire!$H$16,$C894,1),""))=1),MAX(M$1:M893)+1,"")</f>
        <v/>
      </c>
      <c r="N894" s="69" t="str">
        <f>IF(AND(Formulaire!$H$21=Aéroports!$E894,--ISNUMBER(IFERROR(SEARCH(Formulaire!$H$22,$C894,1),""))=1),MAX(N$1:N893)+1,"")</f>
        <v/>
      </c>
      <c r="O894" s="69" t="str">
        <f>IF(AND(Formulaire!$H$27=Aéroports!$E894,--ISNUMBER(IFERROR(SEARCH(Formulaire!$H$28,$C894,1),""))=1),MAX(O$1:O893)+1,"")</f>
        <v/>
      </c>
      <c r="Q894" s="91" t="str">
        <f>IFERROR(INDEX($C$2:$C$5193,MATCH(ROWS(M$2:M894),M$2:M$5193,0)),"")</f>
        <v/>
      </c>
      <c r="R894" s="70" t="str">
        <f>IFERROR(INDEX($C$2:$C$5193,MATCH(ROWS(N$2:N894),N$2:N$5193,0)),"")</f>
        <v/>
      </c>
      <c r="S894" s="92" t="str">
        <f>IFERROR(INDEX($C$2:$C$5193,MATCH(ROWS(O$2:O894),O$2:O$5193,0)),"")</f>
        <v/>
      </c>
    </row>
    <row r="895" spans="1:19" x14ac:dyDescent="0.25">
      <c r="A895" s="68">
        <v>182</v>
      </c>
      <c r="B895" s="68" t="s">
        <v>3226</v>
      </c>
      <c r="C895" s="68" t="s">
        <v>3227</v>
      </c>
      <c r="D895" s="68" t="s">
        <v>3021</v>
      </c>
      <c r="E895" s="68" t="s">
        <v>3021</v>
      </c>
      <c r="F895" s="68" t="s">
        <v>3228</v>
      </c>
      <c r="G895" s="68" t="s">
        <v>3229</v>
      </c>
      <c r="H895" s="68">
        <v>46.29</v>
      </c>
      <c r="I895" s="68">
        <v>-63.121099999999998</v>
      </c>
      <c r="J895" s="68">
        <v>160</v>
      </c>
      <c r="K895" s="68">
        <v>-4</v>
      </c>
      <c r="L895" s="68">
        <f>COUNTIFS(Aéroports!$C$2:$C$5193,Aéroports!$C895,Aéroports!$D$2:$D$5193,Aéroports!$D895)</f>
        <v>1</v>
      </c>
      <c r="M895" s="68" t="str">
        <f>IF(AND(Formulaire!$H$15=Aéroports!$E895,--ISNUMBER(IFERROR(SEARCH(Formulaire!$H$16,$C895,1),""))=1),MAX(M$1:M894)+1,"")</f>
        <v/>
      </c>
      <c r="N895" s="68" t="str">
        <f>IF(AND(Formulaire!$H$21=Aéroports!$E895,--ISNUMBER(IFERROR(SEARCH(Formulaire!$H$22,$C895,1),""))=1),MAX(N$1:N894)+1,"")</f>
        <v/>
      </c>
      <c r="O895" s="68" t="str">
        <f>IF(AND(Formulaire!$H$27=Aéroports!$E895,--ISNUMBER(IFERROR(SEARCH(Formulaire!$H$28,$C895,1),""))=1),MAX(O$1:O894)+1,"")</f>
        <v/>
      </c>
      <c r="Q895" s="91" t="str">
        <f>IFERROR(INDEX($C$2:$C$5193,MATCH(ROWS(M$2:M895),M$2:M$5193,0)),"")</f>
        <v/>
      </c>
      <c r="R895" s="70" t="str">
        <f>IFERROR(INDEX($C$2:$C$5193,MATCH(ROWS(N$2:N895),N$2:N$5193,0)),"")</f>
        <v/>
      </c>
      <c r="S895" s="92" t="str">
        <f>IFERROR(INDEX($C$2:$C$5193,MATCH(ROWS(O$2:O895),O$2:O$5193,0)),"")</f>
        <v/>
      </c>
    </row>
    <row r="896" spans="1:19" x14ac:dyDescent="0.25">
      <c r="A896" s="69">
        <v>35</v>
      </c>
      <c r="B896" s="69" t="s">
        <v>3230</v>
      </c>
      <c r="C896" s="69" t="s">
        <v>3231</v>
      </c>
      <c r="D896" s="69" t="s">
        <v>3021</v>
      </c>
      <c r="E896" s="69" t="s">
        <v>3021</v>
      </c>
      <c r="F896" s="69" t="s">
        <v>3232</v>
      </c>
      <c r="G896" s="69" t="s">
        <v>3233</v>
      </c>
      <c r="H896" s="69">
        <v>47.007800000000003</v>
      </c>
      <c r="I896" s="69">
        <v>-65.449200000000005</v>
      </c>
      <c r="J896" s="69">
        <v>108</v>
      </c>
      <c r="K896" s="69">
        <v>-4</v>
      </c>
      <c r="L896" s="69">
        <f>COUNTIFS(Aéroports!$C$2:$C$5193,Aéroports!$C896,Aéroports!$D$2:$D$5193,Aéroports!$D896)</f>
        <v>1</v>
      </c>
      <c r="M896" s="69" t="str">
        <f>IF(AND(Formulaire!$H$15=Aéroports!$E896,--ISNUMBER(IFERROR(SEARCH(Formulaire!$H$16,$C896,1),""))=1),MAX(M$1:M895)+1,"")</f>
        <v/>
      </c>
      <c r="N896" s="69" t="str">
        <f>IF(AND(Formulaire!$H$21=Aéroports!$E896,--ISNUMBER(IFERROR(SEARCH(Formulaire!$H$22,$C896,1),""))=1),MAX(N$1:N895)+1,"")</f>
        <v/>
      </c>
      <c r="O896" s="69" t="str">
        <f>IF(AND(Formulaire!$H$27=Aéroports!$E896,--ISNUMBER(IFERROR(SEARCH(Formulaire!$H$28,$C896,1),""))=1),MAX(O$1:O895)+1,"")</f>
        <v/>
      </c>
      <c r="Q896" s="91" t="str">
        <f>IFERROR(INDEX($C$2:$C$5193,MATCH(ROWS(M$2:M896),M$2:M$5193,0)),"")</f>
        <v/>
      </c>
      <c r="R896" s="70" t="str">
        <f>IFERROR(INDEX($C$2:$C$5193,MATCH(ROWS(N$2:N896),N$2:N$5193,0)),"")</f>
        <v/>
      </c>
      <c r="S896" s="92" t="str">
        <f>IFERROR(INDEX($C$2:$C$5193,MATCH(ROWS(O$2:O896),O$2:O$5193,0)),"")</f>
        <v/>
      </c>
    </row>
    <row r="897" spans="1:19" x14ac:dyDescent="0.25">
      <c r="A897" s="68">
        <v>5487</v>
      </c>
      <c r="B897" s="68" t="s">
        <v>3234</v>
      </c>
      <c r="C897" s="68" t="s">
        <v>3235</v>
      </c>
      <c r="D897" s="68" t="s">
        <v>3021</v>
      </c>
      <c r="E897" s="68" t="s">
        <v>3021</v>
      </c>
      <c r="F897" s="68" t="s">
        <v>3236</v>
      </c>
      <c r="G897" s="68" t="s">
        <v>3237</v>
      </c>
      <c r="H897" s="68">
        <v>63.346899999999998</v>
      </c>
      <c r="I897" s="68">
        <v>-90.731099999999998</v>
      </c>
      <c r="J897" s="68">
        <v>32</v>
      </c>
      <c r="K897" s="68">
        <v>-6</v>
      </c>
      <c r="L897" s="68">
        <f>COUNTIFS(Aéroports!$C$2:$C$5193,Aéroports!$C897,Aéroports!$D$2:$D$5193,Aéroports!$D897)</f>
        <v>1</v>
      </c>
      <c r="M897" s="68" t="str">
        <f>IF(AND(Formulaire!$H$15=Aéroports!$E897,--ISNUMBER(IFERROR(SEARCH(Formulaire!$H$16,$C897,1),""))=1),MAX(M$1:M896)+1,"")</f>
        <v/>
      </c>
      <c r="N897" s="68" t="str">
        <f>IF(AND(Formulaire!$H$21=Aéroports!$E897,--ISNUMBER(IFERROR(SEARCH(Formulaire!$H$22,$C897,1),""))=1),MAX(N$1:N896)+1,"")</f>
        <v/>
      </c>
      <c r="O897" s="68" t="str">
        <f>IF(AND(Formulaire!$H$27=Aéroports!$E897,--ISNUMBER(IFERROR(SEARCH(Formulaire!$H$28,$C897,1),""))=1),MAX(O$1:O896)+1,"")</f>
        <v/>
      </c>
      <c r="Q897" s="91" t="str">
        <f>IFERROR(INDEX($C$2:$C$5193,MATCH(ROWS(M$2:M897),M$2:M$5193,0)),"")</f>
        <v/>
      </c>
      <c r="R897" s="70" t="str">
        <f>IFERROR(INDEX($C$2:$C$5193,MATCH(ROWS(N$2:N897),N$2:N$5193,0)),"")</f>
        <v/>
      </c>
      <c r="S897" s="92" t="str">
        <f>IFERROR(INDEX($C$2:$C$5193,MATCH(ROWS(O$2:O897),O$2:O$5193,0)),"")</f>
        <v/>
      </c>
    </row>
    <row r="898" spans="1:19" x14ac:dyDescent="0.25">
      <c r="A898" s="69">
        <v>11750</v>
      </c>
      <c r="B898" s="69" t="s">
        <v>3238</v>
      </c>
      <c r="C898" s="69" t="s">
        <v>3239</v>
      </c>
      <c r="D898" s="69" t="s">
        <v>3021</v>
      </c>
      <c r="E898" s="69" t="s">
        <v>3021</v>
      </c>
      <c r="F898" s="69" t="s">
        <v>3240</v>
      </c>
      <c r="G898" s="69" t="s">
        <v>3241</v>
      </c>
      <c r="H898" s="69">
        <v>55.687199999999997</v>
      </c>
      <c r="I898" s="69">
        <v>-121.627</v>
      </c>
      <c r="J898" s="69">
        <v>2000</v>
      </c>
      <c r="K898" s="69" t="s">
        <v>340</v>
      </c>
      <c r="L898" s="69">
        <f>COUNTIFS(Aéroports!$C$2:$C$5193,Aéroports!$C898,Aéroports!$D$2:$D$5193,Aéroports!$D898)</f>
        <v>1</v>
      </c>
      <c r="M898" s="69" t="str">
        <f>IF(AND(Formulaire!$H$15=Aéroports!$E898,--ISNUMBER(IFERROR(SEARCH(Formulaire!$H$16,$C898,1),""))=1),MAX(M$1:M897)+1,"")</f>
        <v/>
      </c>
      <c r="N898" s="69" t="str">
        <f>IF(AND(Formulaire!$H$21=Aéroports!$E898,--ISNUMBER(IFERROR(SEARCH(Formulaire!$H$22,$C898,1),""))=1),MAX(N$1:N897)+1,"")</f>
        <v/>
      </c>
      <c r="O898" s="69" t="str">
        <f>IF(AND(Formulaire!$H$27=Aéroports!$E898,--ISNUMBER(IFERROR(SEARCH(Formulaire!$H$28,$C898,1),""))=1),MAX(O$1:O897)+1,"")</f>
        <v/>
      </c>
      <c r="Q898" s="91" t="str">
        <f>IFERROR(INDEX($C$2:$C$5193,MATCH(ROWS(M$2:M898),M$2:M$5193,0)),"")</f>
        <v/>
      </c>
      <c r="R898" s="70" t="str">
        <f>IFERROR(INDEX($C$2:$C$5193,MATCH(ROWS(N$2:N898),N$2:N$5193,0)),"")</f>
        <v/>
      </c>
      <c r="S898" s="92" t="str">
        <f>IFERROR(INDEX($C$2:$C$5193,MATCH(ROWS(O$2:O898),O$2:O$5193,0)),"")</f>
        <v/>
      </c>
    </row>
    <row r="899" spans="1:19" x14ac:dyDescent="0.25">
      <c r="A899" s="68">
        <v>5503</v>
      </c>
      <c r="B899" s="68" t="s">
        <v>3242</v>
      </c>
      <c r="C899" s="68" t="s">
        <v>3243</v>
      </c>
      <c r="D899" s="68" t="s">
        <v>3021</v>
      </c>
      <c r="E899" s="68" t="s">
        <v>3021</v>
      </c>
      <c r="F899" s="68" t="s">
        <v>3244</v>
      </c>
      <c r="G899" s="68" t="s">
        <v>3245</v>
      </c>
      <c r="H899" s="68">
        <v>50.468899999999998</v>
      </c>
      <c r="I899" s="68">
        <v>-59.636699999999998</v>
      </c>
      <c r="J899" s="68">
        <v>39</v>
      </c>
      <c r="K899" s="68">
        <v>-4</v>
      </c>
      <c r="L899" s="68">
        <f>COUNTIFS(Aéroports!$C$2:$C$5193,Aéroports!$C899,Aéroports!$D$2:$D$5193,Aéroports!$D899)</f>
        <v>1</v>
      </c>
      <c r="M899" s="68" t="str">
        <f>IF(AND(Formulaire!$H$15=Aéroports!$E899,--ISNUMBER(IFERROR(SEARCH(Formulaire!$H$16,$C899,1),""))=1),MAX(M$1:M898)+1,"")</f>
        <v/>
      </c>
      <c r="N899" s="68" t="str">
        <f>IF(AND(Formulaire!$H$21=Aéroports!$E899,--ISNUMBER(IFERROR(SEARCH(Formulaire!$H$22,$C899,1),""))=1),MAX(N$1:N898)+1,"")</f>
        <v/>
      </c>
      <c r="O899" s="68" t="str">
        <f>IF(AND(Formulaire!$H$27=Aéroports!$E899,--ISNUMBER(IFERROR(SEARCH(Formulaire!$H$28,$C899,1),""))=1),MAX(O$1:O898)+1,"")</f>
        <v/>
      </c>
      <c r="Q899" s="91" t="str">
        <f>IFERROR(INDEX($C$2:$C$5193,MATCH(ROWS(M$2:M899),M$2:M$5193,0)),"")</f>
        <v/>
      </c>
      <c r="R899" s="70" t="str">
        <f>IFERROR(INDEX($C$2:$C$5193,MATCH(ROWS(N$2:N899),N$2:N$5193,0)),"")</f>
        <v/>
      </c>
      <c r="S899" s="92" t="str">
        <f>IFERROR(INDEX($C$2:$C$5193,MATCH(ROWS(O$2:O899),O$2:O$5193,0)),"")</f>
        <v/>
      </c>
    </row>
    <row r="900" spans="1:19" x14ac:dyDescent="0.25">
      <c r="A900" s="69">
        <v>5514</v>
      </c>
      <c r="B900" s="69" t="s">
        <v>3246</v>
      </c>
      <c r="C900" s="69" t="s">
        <v>3247</v>
      </c>
      <c r="D900" s="69" t="s">
        <v>3021</v>
      </c>
      <c r="E900" s="69" t="s">
        <v>3021</v>
      </c>
      <c r="F900" s="69" t="s">
        <v>3248</v>
      </c>
      <c r="G900" s="69" t="s">
        <v>3249</v>
      </c>
      <c r="H900" s="69">
        <v>49.771900000000002</v>
      </c>
      <c r="I900" s="69">
        <v>-74.528099999999995</v>
      </c>
      <c r="J900" s="69">
        <v>1270</v>
      </c>
      <c r="K900" s="69">
        <v>-5</v>
      </c>
      <c r="L900" s="69">
        <f>COUNTIFS(Aéroports!$C$2:$C$5193,Aéroports!$C900,Aéroports!$D$2:$D$5193,Aéroports!$D900)</f>
        <v>1</v>
      </c>
      <c r="M900" s="69" t="str">
        <f>IF(AND(Formulaire!$H$15=Aéroports!$E900,--ISNUMBER(IFERROR(SEARCH(Formulaire!$H$16,$C900,1),""))=1),MAX(M$1:M899)+1,"")</f>
        <v/>
      </c>
      <c r="N900" s="69" t="str">
        <f>IF(AND(Formulaire!$H$21=Aéroports!$E900,--ISNUMBER(IFERROR(SEARCH(Formulaire!$H$22,$C900,1),""))=1),MAX(N$1:N899)+1,"")</f>
        <v/>
      </c>
      <c r="O900" s="69" t="str">
        <f>IF(AND(Formulaire!$H$27=Aéroports!$E900,--ISNUMBER(IFERROR(SEARCH(Formulaire!$H$28,$C900,1),""))=1),MAX(O$1:O899)+1,"")</f>
        <v/>
      </c>
      <c r="Q900" s="91" t="str">
        <f>IFERROR(INDEX($C$2:$C$5193,MATCH(ROWS(M$2:M900),M$2:M$5193,0)),"")</f>
        <v/>
      </c>
      <c r="R900" s="70" t="str">
        <f>IFERROR(INDEX($C$2:$C$5193,MATCH(ROWS(N$2:N900),N$2:N$5193,0)),"")</f>
        <v/>
      </c>
      <c r="S900" s="92" t="str">
        <f>IFERROR(INDEX($C$2:$C$5193,MATCH(ROWS(O$2:O900),O$2:O$5193,0)),"")</f>
        <v/>
      </c>
    </row>
    <row r="901" spans="1:19" x14ac:dyDescent="0.25">
      <c r="A901" s="68">
        <v>39</v>
      </c>
      <c r="B901" s="68" t="s">
        <v>3250</v>
      </c>
      <c r="C901" s="68" t="s">
        <v>3251</v>
      </c>
      <c r="D901" s="68" t="s">
        <v>3021</v>
      </c>
      <c r="E901" s="68" t="s">
        <v>3021</v>
      </c>
      <c r="F901" s="68" t="s">
        <v>3252</v>
      </c>
      <c r="G901" s="68" t="s">
        <v>3253</v>
      </c>
      <c r="H901" s="68">
        <v>49.152799999999999</v>
      </c>
      <c r="I901" s="68">
        <v>-121.93899999999999</v>
      </c>
      <c r="J901" s="68">
        <v>32</v>
      </c>
      <c r="K901" s="68">
        <v>-8</v>
      </c>
      <c r="L901" s="68">
        <f>COUNTIFS(Aéroports!$C$2:$C$5193,Aéroports!$C901,Aéroports!$D$2:$D$5193,Aéroports!$D901)</f>
        <v>1</v>
      </c>
      <c r="M901" s="68" t="str">
        <f>IF(AND(Formulaire!$H$15=Aéroports!$E901,--ISNUMBER(IFERROR(SEARCH(Formulaire!$H$16,$C901,1),""))=1),MAX(M$1:M900)+1,"")</f>
        <v/>
      </c>
      <c r="N901" s="68" t="str">
        <f>IF(AND(Formulaire!$H$21=Aéroports!$E901,--ISNUMBER(IFERROR(SEARCH(Formulaire!$H$22,$C901,1),""))=1),MAX(N$1:N900)+1,"")</f>
        <v/>
      </c>
      <c r="O901" s="68" t="str">
        <f>IF(AND(Formulaire!$H$27=Aéroports!$E901,--ISNUMBER(IFERROR(SEARCH(Formulaire!$H$28,$C901,1),""))=1),MAX(O$1:O900)+1,"")</f>
        <v/>
      </c>
      <c r="Q901" s="91" t="str">
        <f>IFERROR(INDEX($C$2:$C$5193,MATCH(ROWS(M$2:M901),M$2:M$5193,0)),"")</f>
        <v/>
      </c>
      <c r="R901" s="70" t="str">
        <f>IFERROR(INDEX($C$2:$C$5193,MATCH(ROWS(N$2:N901),N$2:N$5193,0)),"")</f>
        <v/>
      </c>
      <c r="S901" s="92" t="str">
        <f>IFERROR(INDEX($C$2:$C$5193,MATCH(ROWS(O$2:O901),O$2:O$5193,0)),"")</f>
        <v/>
      </c>
    </row>
    <row r="902" spans="1:19" x14ac:dyDescent="0.25">
      <c r="A902" s="69">
        <v>5472</v>
      </c>
      <c r="B902" s="69" t="s">
        <v>3254</v>
      </c>
      <c r="C902" s="69" t="s">
        <v>3255</v>
      </c>
      <c r="D902" s="69" t="s">
        <v>3021</v>
      </c>
      <c r="E902" s="69" t="s">
        <v>3021</v>
      </c>
      <c r="F902" s="69" t="s">
        <v>3256</v>
      </c>
      <c r="G902" s="69" t="s">
        <v>3257</v>
      </c>
      <c r="H902" s="69">
        <v>53.805599999999998</v>
      </c>
      <c r="I902" s="69">
        <v>-78.916899999999998</v>
      </c>
      <c r="J902" s="69">
        <v>43</v>
      </c>
      <c r="K902" s="69">
        <v>-5</v>
      </c>
      <c r="L902" s="69">
        <f>COUNTIFS(Aéroports!$C$2:$C$5193,Aéroports!$C902,Aéroports!$D$2:$D$5193,Aéroports!$D902)</f>
        <v>1</v>
      </c>
      <c r="M902" s="69" t="str">
        <f>IF(AND(Formulaire!$H$15=Aéroports!$E902,--ISNUMBER(IFERROR(SEARCH(Formulaire!$H$16,$C902,1),""))=1),MAX(M$1:M901)+1,"")</f>
        <v/>
      </c>
      <c r="N902" s="69" t="str">
        <f>IF(AND(Formulaire!$H$21=Aéroports!$E902,--ISNUMBER(IFERROR(SEARCH(Formulaire!$H$22,$C902,1),""))=1),MAX(N$1:N901)+1,"")</f>
        <v/>
      </c>
      <c r="O902" s="69" t="str">
        <f>IF(AND(Formulaire!$H$27=Aéroports!$E902,--ISNUMBER(IFERROR(SEARCH(Formulaire!$H$28,$C902,1),""))=1),MAX(O$1:O901)+1,"")</f>
        <v/>
      </c>
      <c r="Q902" s="91" t="str">
        <f>IFERROR(INDEX($C$2:$C$5193,MATCH(ROWS(M$2:M902),M$2:M$5193,0)),"")</f>
        <v/>
      </c>
      <c r="R902" s="70" t="str">
        <f>IFERROR(INDEX($C$2:$C$5193,MATCH(ROWS(N$2:N902),N$2:N$5193,0)),"")</f>
        <v/>
      </c>
      <c r="S902" s="92" t="str">
        <f>IFERROR(INDEX($C$2:$C$5193,MATCH(ROWS(O$2:O902),O$2:O$5193,0)),"")</f>
        <v/>
      </c>
    </row>
    <row r="903" spans="1:19" x14ac:dyDescent="0.25">
      <c r="A903" s="68">
        <v>187</v>
      </c>
      <c r="B903" s="68" t="s">
        <v>3258</v>
      </c>
      <c r="C903" s="68" t="s">
        <v>3259</v>
      </c>
      <c r="D903" s="68" t="s">
        <v>3021</v>
      </c>
      <c r="E903" s="68" t="s">
        <v>3021</v>
      </c>
      <c r="F903" s="68" t="s">
        <v>3260</v>
      </c>
      <c r="G903" s="68" t="s">
        <v>3261</v>
      </c>
      <c r="H903" s="68">
        <v>58.739199999999997</v>
      </c>
      <c r="I903" s="68">
        <v>-94.064999999999998</v>
      </c>
      <c r="J903" s="68">
        <v>94</v>
      </c>
      <c r="K903" s="68">
        <v>-6</v>
      </c>
      <c r="L903" s="68">
        <f>COUNTIFS(Aéroports!$C$2:$C$5193,Aéroports!$C903,Aéroports!$D$2:$D$5193,Aéroports!$D903)</f>
        <v>1</v>
      </c>
      <c r="M903" s="68" t="str">
        <f>IF(AND(Formulaire!$H$15=Aéroports!$E903,--ISNUMBER(IFERROR(SEARCH(Formulaire!$H$16,$C903,1),""))=1),MAX(M$1:M902)+1,"")</f>
        <v/>
      </c>
      <c r="N903" s="68" t="str">
        <f>IF(AND(Formulaire!$H$21=Aéroports!$E903,--ISNUMBER(IFERROR(SEARCH(Formulaire!$H$22,$C903,1),""))=1),MAX(N$1:N902)+1,"")</f>
        <v/>
      </c>
      <c r="O903" s="68" t="str">
        <f>IF(AND(Formulaire!$H$27=Aéroports!$E903,--ISNUMBER(IFERROR(SEARCH(Formulaire!$H$28,$C903,1),""))=1),MAX(O$1:O902)+1,"")</f>
        <v/>
      </c>
      <c r="Q903" s="91" t="str">
        <f>IFERROR(INDEX($C$2:$C$5193,MATCH(ROWS(M$2:M903),M$2:M$5193,0)),"")</f>
        <v/>
      </c>
      <c r="R903" s="70" t="str">
        <f>IFERROR(INDEX($C$2:$C$5193,MATCH(ROWS(N$2:N903),N$2:N$5193,0)),"")</f>
        <v/>
      </c>
      <c r="S903" s="92" t="str">
        <f>IFERROR(INDEX($C$2:$C$5193,MATCH(ROWS(O$2:O903),O$2:O$5193,0)),"")</f>
        <v/>
      </c>
    </row>
    <row r="904" spans="1:19" x14ac:dyDescent="0.25">
      <c r="A904" s="69">
        <v>5550</v>
      </c>
      <c r="B904" s="69" t="s">
        <v>3262</v>
      </c>
      <c r="C904" s="69" t="s">
        <v>3263</v>
      </c>
      <c r="D904" s="69" t="s">
        <v>3021</v>
      </c>
      <c r="E904" s="69" t="s">
        <v>3021</v>
      </c>
      <c r="F904" s="69" t="s">
        <v>3264</v>
      </c>
      <c r="G904" s="69" t="s">
        <v>3265</v>
      </c>
      <c r="H904" s="69">
        <v>53.561900000000001</v>
      </c>
      <c r="I904" s="69">
        <v>-64.106399999999994</v>
      </c>
      <c r="J904" s="69">
        <v>1442</v>
      </c>
      <c r="K904" s="69">
        <v>-4</v>
      </c>
      <c r="L904" s="69">
        <f>COUNTIFS(Aéroports!$C$2:$C$5193,Aéroports!$C904,Aéroports!$D$2:$D$5193,Aéroports!$D904)</f>
        <v>1</v>
      </c>
      <c r="M904" s="69" t="str">
        <f>IF(AND(Formulaire!$H$15=Aéroports!$E904,--ISNUMBER(IFERROR(SEARCH(Formulaire!$H$16,$C904,1),""))=1),MAX(M$1:M903)+1,"")</f>
        <v/>
      </c>
      <c r="N904" s="69" t="str">
        <f>IF(AND(Formulaire!$H$21=Aéroports!$E904,--ISNUMBER(IFERROR(SEARCH(Formulaire!$H$22,$C904,1),""))=1),MAX(N$1:N903)+1,"")</f>
        <v/>
      </c>
      <c r="O904" s="69" t="str">
        <f>IF(AND(Formulaire!$H$27=Aéroports!$E904,--ISNUMBER(IFERROR(SEARCH(Formulaire!$H$28,$C904,1),""))=1),MAX(O$1:O903)+1,"")</f>
        <v/>
      </c>
      <c r="Q904" s="91" t="str">
        <f>IFERROR(INDEX($C$2:$C$5193,MATCH(ROWS(M$2:M904),M$2:M$5193,0)),"")</f>
        <v/>
      </c>
      <c r="R904" s="70" t="str">
        <f>IFERROR(INDEX($C$2:$C$5193,MATCH(ROWS(N$2:N904),N$2:N$5193,0)),"")</f>
        <v/>
      </c>
      <c r="S904" s="92" t="str">
        <f>IFERROR(INDEX($C$2:$C$5193,MATCH(ROWS(O$2:O904),O$2:O$5193,0)),"")</f>
        <v/>
      </c>
    </row>
    <row r="905" spans="1:19" x14ac:dyDescent="0.25">
      <c r="A905" s="68">
        <v>40</v>
      </c>
      <c r="B905" s="68" t="s">
        <v>3266</v>
      </c>
      <c r="C905" s="68" t="s">
        <v>3267</v>
      </c>
      <c r="D905" s="68" t="s">
        <v>3021</v>
      </c>
      <c r="E905" s="68" t="s">
        <v>3021</v>
      </c>
      <c r="F905" s="68" t="s">
        <v>3268</v>
      </c>
      <c r="G905" s="68" t="s">
        <v>3269</v>
      </c>
      <c r="H905" s="68">
        <v>70.486099999999993</v>
      </c>
      <c r="I905" s="68">
        <v>-68.5167</v>
      </c>
      <c r="J905" s="68">
        <v>87</v>
      </c>
      <c r="K905" s="68">
        <v>-5</v>
      </c>
      <c r="L905" s="68">
        <f>COUNTIFS(Aéroports!$C$2:$C$5193,Aéroports!$C905,Aéroports!$D$2:$D$5193,Aéroports!$D905)</f>
        <v>1</v>
      </c>
      <c r="M905" s="68" t="str">
        <f>IF(AND(Formulaire!$H$15=Aéroports!$E905,--ISNUMBER(IFERROR(SEARCH(Formulaire!$H$16,$C905,1),""))=1),MAX(M$1:M904)+1,"")</f>
        <v/>
      </c>
      <c r="N905" s="68" t="str">
        <f>IF(AND(Formulaire!$H$21=Aéroports!$E905,--ISNUMBER(IFERROR(SEARCH(Formulaire!$H$22,$C905,1),""))=1),MAX(N$1:N904)+1,"")</f>
        <v/>
      </c>
      <c r="O905" s="68" t="str">
        <f>IF(AND(Formulaire!$H$27=Aéroports!$E905,--ISNUMBER(IFERROR(SEARCH(Formulaire!$H$28,$C905,1),""))=1),MAX(O$1:O904)+1,"")</f>
        <v/>
      </c>
      <c r="Q905" s="91" t="str">
        <f>IFERROR(INDEX($C$2:$C$5193,MATCH(ROWS(M$2:M905),M$2:M$5193,0)),"")</f>
        <v/>
      </c>
      <c r="R905" s="70" t="str">
        <f>IFERROR(INDEX($C$2:$C$5193,MATCH(ROWS(N$2:N905),N$2:N$5193,0)),"")</f>
        <v/>
      </c>
      <c r="S905" s="92" t="str">
        <f>IFERROR(INDEX($C$2:$C$5193,MATCH(ROWS(O$2:O905),O$2:O$5193,0)),"")</f>
        <v/>
      </c>
    </row>
    <row r="906" spans="1:19" x14ac:dyDescent="0.25">
      <c r="A906" s="69">
        <v>9088</v>
      </c>
      <c r="B906" s="69" t="s">
        <v>3270</v>
      </c>
      <c r="C906" s="69" t="s">
        <v>3271</v>
      </c>
      <c r="D906" s="69" t="s">
        <v>3021</v>
      </c>
      <c r="E906" s="69" t="s">
        <v>3021</v>
      </c>
      <c r="F906" s="69" t="s">
        <v>3272</v>
      </c>
      <c r="G906" s="69" t="s">
        <v>3273</v>
      </c>
      <c r="H906" s="69">
        <v>49.105600000000003</v>
      </c>
      <c r="I906" s="69">
        <v>-81.013599999999997</v>
      </c>
      <c r="J906" s="69">
        <v>861</v>
      </c>
      <c r="K906" s="69">
        <v>-5</v>
      </c>
      <c r="L906" s="69">
        <f>COUNTIFS(Aéroports!$C$2:$C$5193,Aéroports!$C906,Aéroports!$D$2:$D$5193,Aéroports!$D906)</f>
        <v>1</v>
      </c>
      <c r="M906" s="69" t="str">
        <f>IF(AND(Formulaire!$H$15=Aéroports!$E906,--ISNUMBER(IFERROR(SEARCH(Formulaire!$H$16,$C906,1),""))=1),MAX(M$1:M905)+1,"")</f>
        <v/>
      </c>
      <c r="N906" s="69" t="str">
        <f>IF(AND(Formulaire!$H$21=Aéroports!$E906,--ISNUMBER(IFERROR(SEARCH(Formulaire!$H$22,$C906,1),""))=1),MAX(N$1:N905)+1,"")</f>
        <v/>
      </c>
      <c r="O906" s="69" t="str">
        <f>IF(AND(Formulaire!$H$27=Aéroports!$E906,--ISNUMBER(IFERROR(SEARCH(Formulaire!$H$28,$C906,1),""))=1),MAX(O$1:O905)+1,"")</f>
        <v/>
      </c>
      <c r="Q906" s="91" t="str">
        <f>IFERROR(INDEX($C$2:$C$5193,MATCH(ROWS(M$2:M906),M$2:M$5193,0)),"")</f>
        <v/>
      </c>
      <c r="R906" s="70" t="str">
        <f>IFERROR(INDEX($C$2:$C$5193,MATCH(ROWS(N$2:N906),N$2:N$5193,0)),"")</f>
        <v/>
      </c>
      <c r="S906" s="92" t="str">
        <f>IFERROR(INDEX($C$2:$C$5193,MATCH(ROWS(O$2:O906),O$2:O$5193,0)),"")</f>
        <v/>
      </c>
    </row>
    <row r="907" spans="1:19" x14ac:dyDescent="0.25">
      <c r="A907" s="68">
        <v>98</v>
      </c>
      <c r="B907" s="68" t="s">
        <v>3274</v>
      </c>
      <c r="C907" s="68" t="s">
        <v>3275</v>
      </c>
      <c r="D907" s="68" t="s">
        <v>3021</v>
      </c>
      <c r="E907" s="68" t="s">
        <v>3021</v>
      </c>
      <c r="F907" s="68" t="s">
        <v>3276</v>
      </c>
      <c r="G907" s="68" t="s">
        <v>3277</v>
      </c>
      <c r="H907" s="68">
        <v>54.405000000000001</v>
      </c>
      <c r="I907" s="68">
        <v>-110.279</v>
      </c>
      <c r="J907" s="68">
        <v>1775</v>
      </c>
      <c r="K907" s="68">
        <v>-7</v>
      </c>
      <c r="L907" s="68">
        <f>COUNTIFS(Aéroports!$C$2:$C$5193,Aéroports!$C907,Aéroports!$D$2:$D$5193,Aéroports!$D907)</f>
        <v>1</v>
      </c>
      <c r="M907" s="68" t="str">
        <f>IF(AND(Formulaire!$H$15=Aéroports!$E907,--ISNUMBER(IFERROR(SEARCH(Formulaire!$H$16,$C907,1),""))=1),MAX(M$1:M906)+1,"")</f>
        <v/>
      </c>
      <c r="N907" s="68" t="str">
        <f>IF(AND(Formulaire!$H$21=Aéroports!$E907,--ISNUMBER(IFERROR(SEARCH(Formulaire!$H$22,$C907,1),""))=1),MAX(N$1:N906)+1,"")</f>
        <v/>
      </c>
      <c r="O907" s="68" t="str">
        <f>IF(AND(Formulaire!$H$27=Aéroports!$E907,--ISNUMBER(IFERROR(SEARCH(Formulaire!$H$28,$C907,1),""))=1),MAX(O$1:O906)+1,"")</f>
        <v/>
      </c>
      <c r="Q907" s="91" t="str">
        <f>IFERROR(INDEX($C$2:$C$5193,MATCH(ROWS(M$2:M907),M$2:M$5193,0)),"")</f>
        <v/>
      </c>
      <c r="R907" s="70" t="str">
        <f>IFERROR(INDEX($C$2:$C$5193,MATCH(ROWS(N$2:N907),N$2:N$5193,0)),"")</f>
        <v/>
      </c>
      <c r="S907" s="92" t="str">
        <f>IFERROR(INDEX($C$2:$C$5193,MATCH(ROWS(O$2:O907),O$2:O$5193,0)),"")</f>
        <v/>
      </c>
    </row>
    <row r="908" spans="1:19" x14ac:dyDescent="0.25">
      <c r="A908" s="69">
        <v>5462</v>
      </c>
      <c r="B908" s="69" t="s">
        <v>3278</v>
      </c>
      <c r="C908" s="69" t="s">
        <v>3279</v>
      </c>
      <c r="D908" s="69" t="s">
        <v>3021</v>
      </c>
      <c r="E908" s="69" t="s">
        <v>3021</v>
      </c>
      <c r="F908" s="69" t="s">
        <v>3280</v>
      </c>
      <c r="G908" s="69" t="s">
        <v>3281</v>
      </c>
      <c r="H908" s="69">
        <v>67.039199999999994</v>
      </c>
      <c r="I908" s="69">
        <v>-126.08</v>
      </c>
      <c r="J908" s="69">
        <v>850</v>
      </c>
      <c r="K908" s="69">
        <v>-7</v>
      </c>
      <c r="L908" s="69">
        <f>COUNTIFS(Aéroports!$C$2:$C$5193,Aéroports!$C908,Aéroports!$D$2:$D$5193,Aéroports!$D908)</f>
        <v>1</v>
      </c>
      <c r="M908" s="69" t="str">
        <f>IF(AND(Formulaire!$H$15=Aéroports!$E908,--ISNUMBER(IFERROR(SEARCH(Formulaire!$H$16,$C908,1),""))=1),MAX(M$1:M907)+1,"")</f>
        <v/>
      </c>
      <c r="N908" s="69" t="str">
        <f>IF(AND(Formulaire!$H$21=Aéroports!$E908,--ISNUMBER(IFERROR(SEARCH(Formulaire!$H$22,$C908,1),""))=1),MAX(N$1:N907)+1,"")</f>
        <v/>
      </c>
      <c r="O908" s="69" t="str">
        <f>IF(AND(Formulaire!$H$27=Aéroports!$E908,--ISNUMBER(IFERROR(SEARCH(Formulaire!$H$28,$C908,1),""))=1),MAX(O$1:O907)+1,"")</f>
        <v/>
      </c>
      <c r="Q908" s="91" t="str">
        <f>IFERROR(INDEX($C$2:$C$5193,MATCH(ROWS(M$2:M908),M$2:M$5193,0)),"")</f>
        <v/>
      </c>
      <c r="R908" s="70" t="str">
        <f>IFERROR(INDEX($C$2:$C$5193,MATCH(ROWS(N$2:N908),N$2:N$5193,0)),"")</f>
        <v/>
      </c>
      <c r="S908" s="92" t="str">
        <f>IFERROR(INDEX($C$2:$C$5193,MATCH(ROWS(O$2:O908),O$2:O$5193,0)),"")</f>
        <v/>
      </c>
    </row>
    <row r="909" spans="1:19" x14ac:dyDescent="0.25">
      <c r="A909" s="68">
        <v>119</v>
      </c>
      <c r="B909" s="68" t="s">
        <v>3282</v>
      </c>
      <c r="C909" s="68" t="s">
        <v>3283</v>
      </c>
      <c r="D909" s="68" t="s">
        <v>3021</v>
      </c>
      <c r="E909" s="68" t="s">
        <v>3021</v>
      </c>
      <c r="F909" s="68" t="s">
        <v>3284</v>
      </c>
      <c r="G909" s="68" t="s">
        <v>3285</v>
      </c>
      <c r="H909" s="68">
        <v>49.710799999999999</v>
      </c>
      <c r="I909" s="68">
        <v>-124.887</v>
      </c>
      <c r="J909" s="68">
        <v>84</v>
      </c>
      <c r="K909" s="68">
        <v>-8</v>
      </c>
      <c r="L909" s="68">
        <f>COUNTIFS(Aéroports!$C$2:$C$5193,Aéroports!$C909,Aéroports!$D$2:$D$5193,Aéroports!$D909)</f>
        <v>1</v>
      </c>
      <c r="M909" s="68" t="str">
        <f>IF(AND(Formulaire!$H$15=Aéroports!$E909,--ISNUMBER(IFERROR(SEARCH(Formulaire!$H$16,$C909,1),""))=1),MAX(M$1:M908)+1,"")</f>
        <v/>
      </c>
      <c r="N909" s="68" t="str">
        <f>IF(AND(Formulaire!$H$21=Aéroports!$E909,--ISNUMBER(IFERROR(SEARCH(Formulaire!$H$22,$C909,1),""))=1),MAX(N$1:N908)+1,"")</f>
        <v/>
      </c>
      <c r="O909" s="68" t="str">
        <f>IF(AND(Formulaire!$H$27=Aéroports!$E909,--ISNUMBER(IFERROR(SEARCH(Formulaire!$H$28,$C909,1),""))=1),MAX(O$1:O908)+1,"")</f>
        <v/>
      </c>
      <c r="Q909" s="91" t="str">
        <f>IFERROR(INDEX($C$2:$C$5193,MATCH(ROWS(M$2:M909),M$2:M$5193,0)),"")</f>
        <v/>
      </c>
      <c r="R909" s="70" t="str">
        <f>IFERROR(INDEX($C$2:$C$5193,MATCH(ROWS(N$2:N909),N$2:N$5193,0)),"")</f>
        <v/>
      </c>
      <c r="S909" s="92" t="str">
        <f>IFERROR(INDEX($C$2:$C$5193,MATCH(ROWS(O$2:O909),O$2:O$5193,0)),"")</f>
        <v/>
      </c>
    </row>
    <row r="910" spans="1:19" x14ac:dyDescent="0.25">
      <c r="A910" s="69">
        <v>37</v>
      </c>
      <c r="B910" s="69" t="s">
        <v>3286</v>
      </c>
      <c r="C910" s="69" t="s">
        <v>3287</v>
      </c>
      <c r="D910" s="69" t="s">
        <v>3021</v>
      </c>
      <c r="E910" s="69" t="s">
        <v>3021</v>
      </c>
      <c r="F910" s="69" t="s">
        <v>3288</v>
      </c>
      <c r="G910" s="69" t="s">
        <v>3289</v>
      </c>
      <c r="H910" s="69">
        <v>67.816699999999997</v>
      </c>
      <c r="I910" s="69">
        <v>-115.14400000000001</v>
      </c>
      <c r="J910" s="69">
        <v>74</v>
      </c>
      <c r="K910" s="69">
        <v>-7</v>
      </c>
      <c r="L910" s="69">
        <f>COUNTIFS(Aéroports!$C$2:$C$5193,Aéroports!$C910,Aéroports!$D$2:$D$5193,Aéroports!$D910)</f>
        <v>1</v>
      </c>
      <c r="M910" s="69" t="str">
        <f>IF(AND(Formulaire!$H$15=Aéroports!$E910,--ISNUMBER(IFERROR(SEARCH(Formulaire!$H$16,$C910,1),""))=1),MAX(M$1:M909)+1,"")</f>
        <v/>
      </c>
      <c r="N910" s="69" t="str">
        <f>IF(AND(Formulaire!$H$21=Aéroports!$E910,--ISNUMBER(IFERROR(SEARCH(Formulaire!$H$22,$C910,1),""))=1),MAX(N$1:N909)+1,"")</f>
        <v/>
      </c>
      <c r="O910" s="69" t="str">
        <f>IF(AND(Formulaire!$H$27=Aéroports!$E910,--ISNUMBER(IFERROR(SEARCH(Formulaire!$H$28,$C910,1),""))=1),MAX(O$1:O909)+1,"")</f>
        <v/>
      </c>
      <c r="Q910" s="91" t="str">
        <f>IFERROR(INDEX($C$2:$C$5193,MATCH(ROWS(M$2:M910),M$2:M$5193,0)),"")</f>
        <v/>
      </c>
      <c r="R910" s="70" t="str">
        <f>IFERROR(INDEX($C$2:$C$5193,MATCH(ROWS(N$2:N910),N$2:N$5193,0)),"")</f>
        <v/>
      </c>
      <c r="S910" s="92" t="str">
        <f>IFERROR(INDEX($C$2:$C$5193,MATCH(ROWS(O$2:O910),O$2:O$5193,0)),"")</f>
        <v/>
      </c>
    </row>
    <row r="911" spans="1:19" x14ac:dyDescent="0.25">
      <c r="A911" s="68">
        <v>41</v>
      </c>
      <c r="B911" s="68" t="s">
        <v>3290</v>
      </c>
      <c r="C911" s="68" t="s">
        <v>3291</v>
      </c>
      <c r="D911" s="68" t="s">
        <v>3021</v>
      </c>
      <c r="E911" s="68" t="s">
        <v>3021</v>
      </c>
      <c r="F911" s="68" t="s">
        <v>3292</v>
      </c>
      <c r="G911" s="68" t="s">
        <v>3293</v>
      </c>
      <c r="H911" s="68">
        <v>64.193299999999994</v>
      </c>
      <c r="I911" s="68">
        <v>-83.359399999999994</v>
      </c>
      <c r="J911" s="68">
        <v>210</v>
      </c>
      <c r="K911" s="68">
        <v>-5</v>
      </c>
      <c r="L911" s="68">
        <f>COUNTIFS(Aéroports!$C$2:$C$5193,Aéroports!$C911,Aéroports!$D$2:$D$5193,Aéroports!$D911)</f>
        <v>1</v>
      </c>
      <c r="M911" s="68" t="str">
        <f>IF(AND(Formulaire!$H$15=Aéroports!$E911,--ISNUMBER(IFERROR(SEARCH(Formulaire!$H$16,$C911,1),""))=1),MAX(M$1:M910)+1,"")</f>
        <v/>
      </c>
      <c r="N911" s="68" t="str">
        <f>IF(AND(Formulaire!$H$21=Aéroports!$E911,--ISNUMBER(IFERROR(SEARCH(Formulaire!$H$22,$C911,1),""))=1),MAX(N$1:N910)+1,"")</f>
        <v/>
      </c>
      <c r="O911" s="68" t="str">
        <f>IF(AND(Formulaire!$H$27=Aéroports!$E911,--ISNUMBER(IFERROR(SEARCH(Formulaire!$H$28,$C911,1),""))=1),MAX(O$1:O910)+1,"")</f>
        <v/>
      </c>
      <c r="Q911" s="91" t="str">
        <f>IFERROR(INDEX($C$2:$C$5193,MATCH(ROWS(M$2:M911),M$2:M$5193,0)),"")</f>
        <v/>
      </c>
      <c r="R911" s="70" t="str">
        <f>IFERROR(INDEX($C$2:$C$5193,MATCH(ROWS(N$2:N911),N$2:N$5193,0)),"")</f>
        <v/>
      </c>
      <c r="S911" s="92" t="str">
        <f>IFERROR(INDEX($C$2:$C$5193,MATCH(ROWS(O$2:O911),O$2:O$5193,0)),"")</f>
        <v/>
      </c>
    </row>
    <row r="912" spans="1:19" x14ac:dyDescent="0.25">
      <c r="A912" s="69">
        <v>8177</v>
      </c>
      <c r="B912" s="69" t="s">
        <v>3294</v>
      </c>
      <c r="C912" s="69" t="s">
        <v>3295</v>
      </c>
      <c r="D912" s="69" t="s">
        <v>3021</v>
      </c>
      <c r="E912" s="69" t="s">
        <v>3021</v>
      </c>
      <c r="F912" s="69" t="s">
        <v>3296</v>
      </c>
      <c r="G912" s="69" t="s">
        <v>3297</v>
      </c>
      <c r="H912" s="69">
        <v>45.092799999999997</v>
      </c>
      <c r="I912" s="69">
        <v>-74.563299999999998</v>
      </c>
      <c r="J912" s="69">
        <v>175</v>
      </c>
      <c r="K912" s="69">
        <v>-5</v>
      </c>
      <c r="L912" s="69">
        <f>COUNTIFS(Aéroports!$C$2:$C$5193,Aéroports!$C912,Aéroports!$D$2:$D$5193,Aéroports!$D912)</f>
        <v>1</v>
      </c>
      <c r="M912" s="69" t="str">
        <f>IF(AND(Formulaire!$H$15=Aéroports!$E912,--ISNUMBER(IFERROR(SEARCH(Formulaire!$H$16,$C912,1),""))=1),MAX(M$1:M911)+1,"")</f>
        <v/>
      </c>
      <c r="N912" s="69" t="str">
        <f>IF(AND(Formulaire!$H$21=Aéroports!$E912,--ISNUMBER(IFERROR(SEARCH(Formulaire!$H$22,$C912,1),""))=1),MAX(N$1:N911)+1,"")</f>
        <v/>
      </c>
      <c r="O912" s="69" t="str">
        <f>IF(AND(Formulaire!$H$27=Aéroports!$E912,--ISNUMBER(IFERROR(SEARCH(Formulaire!$H$28,$C912,1),""))=1),MAX(O$1:O911)+1,"")</f>
        <v/>
      </c>
      <c r="Q912" s="91" t="str">
        <f>IFERROR(INDEX($C$2:$C$5193,MATCH(ROWS(M$2:M912),M$2:M$5193,0)),"")</f>
        <v/>
      </c>
      <c r="R912" s="70" t="str">
        <f>IFERROR(INDEX($C$2:$C$5193,MATCH(ROWS(N$2:N912),N$2:N$5193,0)),"")</f>
        <v/>
      </c>
      <c r="S912" s="92" t="str">
        <f>IFERROR(INDEX($C$2:$C$5193,MATCH(ROWS(O$2:O912),O$2:O$5193,0)),"")</f>
        <v/>
      </c>
    </row>
    <row r="913" spans="1:19" x14ac:dyDescent="0.25">
      <c r="A913" s="68">
        <v>38</v>
      </c>
      <c r="B913" s="68" t="s">
        <v>3298</v>
      </c>
      <c r="C913" s="68" t="s">
        <v>3299</v>
      </c>
      <c r="D913" s="68" t="s">
        <v>3021</v>
      </c>
      <c r="E913" s="68" t="s">
        <v>3021</v>
      </c>
      <c r="F913" s="68" t="s">
        <v>3300</v>
      </c>
      <c r="G913" s="68" t="s">
        <v>3301</v>
      </c>
      <c r="H913" s="68">
        <v>52.075000000000003</v>
      </c>
      <c r="I913" s="68">
        <v>-111.44499999999999</v>
      </c>
      <c r="J913" s="68">
        <v>2595</v>
      </c>
      <c r="K913" s="68">
        <v>-7</v>
      </c>
      <c r="L913" s="68">
        <f>COUNTIFS(Aéroports!$C$2:$C$5193,Aéroports!$C913,Aéroports!$D$2:$D$5193,Aéroports!$D913)</f>
        <v>1</v>
      </c>
      <c r="M913" s="68" t="str">
        <f>IF(AND(Formulaire!$H$15=Aéroports!$E913,--ISNUMBER(IFERROR(SEARCH(Formulaire!$H$16,$C913,1),""))=1),MAX(M$1:M912)+1,"")</f>
        <v/>
      </c>
      <c r="N913" s="68" t="str">
        <f>IF(AND(Formulaire!$H$21=Aéroports!$E913,--ISNUMBER(IFERROR(SEARCH(Formulaire!$H$22,$C913,1),""))=1),MAX(N$1:N912)+1,"")</f>
        <v/>
      </c>
      <c r="O913" s="68" t="str">
        <f>IF(AND(Formulaire!$H$27=Aéroports!$E913,--ISNUMBER(IFERROR(SEARCH(Formulaire!$H$28,$C913,1),""))=1),MAX(O$1:O912)+1,"")</f>
        <v/>
      </c>
      <c r="Q913" s="91" t="str">
        <f>IFERROR(INDEX($C$2:$C$5193,MATCH(ROWS(M$2:M913),M$2:M$5193,0)),"")</f>
        <v/>
      </c>
      <c r="R913" s="70" t="str">
        <f>IFERROR(INDEX($C$2:$C$5193,MATCH(ROWS(N$2:N913),N$2:N$5193,0)),"")</f>
        <v/>
      </c>
      <c r="S913" s="92" t="str">
        <f>IFERROR(INDEX($C$2:$C$5193,MATCH(ROWS(O$2:O913),O$2:O$5193,0)),"")</f>
        <v/>
      </c>
    </row>
    <row r="914" spans="1:19" x14ac:dyDescent="0.25">
      <c r="A914" s="69">
        <v>164</v>
      </c>
      <c r="B914" s="69" t="s">
        <v>3302</v>
      </c>
      <c r="C914" s="69" t="s">
        <v>3303</v>
      </c>
      <c r="D914" s="69" t="s">
        <v>3021</v>
      </c>
      <c r="E914" s="69" t="s">
        <v>3021</v>
      </c>
      <c r="F914" s="69" t="s">
        <v>3304</v>
      </c>
      <c r="G914" s="69" t="s">
        <v>3305</v>
      </c>
      <c r="H914" s="69">
        <v>49.610799999999998</v>
      </c>
      <c r="I914" s="69">
        <v>-115.782</v>
      </c>
      <c r="J914" s="69">
        <v>3082</v>
      </c>
      <c r="K914" s="69">
        <v>-7</v>
      </c>
      <c r="L914" s="69">
        <f>COUNTIFS(Aéroports!$C$2:$C$5193,Aéroports!$C914,Aéroports!$D$2:$D$5193,Aéroports!$D914)</f>
        <v>1</v>
      </c>
      <c r="M914" s="69" t="str">
        <f>IF(AND(Formulaire!$H$15=Aéroports!$E914,--ISNUMBER(IFERROR(SEARCH(Formulaire!$H$16,$C914,1),""))=1),MAX(M$1:M913)+1,"")</f>
        <v/>
      </c>
      <c r="N914" s="69" t="str">
        <f>IF(AND(Formulaire!$H$21=Aéroports!$E914,--ISNUMBER(IFERROR(SEARCH(Formulaire!$H$22,$C914,1),""))=1),MAX(N$1:N913)+1,"")</f>
        <v/>
      </c>
      <c r="O914" s="69" t="str">
        <f>IF(AND(Formulaire!$H$27=Aéroports!$E914,--ISNUMBER(IFERROR(SEARCH(Formulaire!$H$28,$C914,1),""))=1),MAX(O$1:O913)+1,"")</f>
        <v/>
      </c>
      <c r="Q914" s="91" t="str">
        <f>IFERROR(INDEX($C$2:$C$5193,MATCH(ROWS(M$2:M914),M$2:M$5193,0)),"")</f>
        <v/>
      </c>
      <c r="R914" s="70" t="str">
        <f>IFERROR(INDEX($C$2:$C$5193,MATCH(ROWS(N$2:N914),N$2:N$5193,0)),"")</f>
        <v/>
      </c>
      <c r="S914" s="92" t="str">
        <f>IFERROR(INDEX($C$2:$C$5193,MATCH(ROWS(O$2:O914),O$2:O$5193,0)),"")</f>
        <v/>
      </c>
    </row>
    <row r="915" spans="1:19" x14ac:dyDescent="0.25">
      <c r="A915" s="68">
        <v>7264</v>
      </c>
      <c r="B915" s="68" t="s">
        <v>3306</v>
      </c>
      <c r="C915" s="68" t="s">
        <v>3307</v>
      </c>
      <c r="D915" s="68" t="s">
        <v>3021</v>
      </c>
      <c r="E915" s="68" t="s">
        <v>3021</v>
      </c>
      <c r="F915" s="68" t="s">
        <v>3308</v>
      </c>
      <c r="G915" s="68" t="s">
        <v>3309</v>
      </c>
      <c r="H915" s="68">
        <v>54.610599999999998</v>
      </c>
      <c r="I915" s="68">
        <v>-97.760800000000003</v>
      </c>
      <c r="J915" s="68">
        <v>709</v>
      </c>
      <c r="K915" s="68">
        <v>-6</v>
      </c>
      <c r="L915" s="68">
        <f>COUNTIFS(Aéroports!$C$2:$C$5193,Aéroports!$C915,Aéroports!$D$2:$D$5193,Aéroports!$D915)</f>
        <v>1</v>
      </c>
      <c r="M915" s="68" t="str">
        <f>IF(AND(Formulaire!$H$15=Aéroports!$E915,--ISNUMBER(IFERROR(SEARCH(Formulaire!$H$16,$C915,1),""))=1),MAX(M$1:M914)+1,"")</f>
        <v/>
      </c>
      <c r="N915" s="68" t="str">
        <f>IF(AND(Formulaire!$H$21=Aéroports!$E915,--ISNUMBER(IFERROR(SEARCH(Formulaire!$H$22,$C915,1),""))=1),MAX(N$1:N914)+1,"")</f>
        <v/>
      </c>
      <c r="O915" s="68" t="str">
        <f>IF(AND(Formulaire!$H$27=Aéroports!$E915,--ISNUMBER(IFERROR(SEARCH(Formulaire!$H$28,$C915,1),""))=1),MAX(O$1:O914)+1,"")</f>
        <v/>
      </c>
      <c r="Q915" s="91" t="str">
        <f>IFERROR(INDEX($C$2:$C$5193,MATCH(ROWS(M$2:M915),M$2:M$5193,0)),"")</f>
        <v/>
      </c>
      <c r="R915" s="70" t="str">
        <f>IFERROR(INDEX($C$2:$C$5193,MATCH(ROWS(N$2:N915),N$2:N$5193,0)),"")</f>
        <v/>
      </c>
      <c r="S915" s="92" t="str">
        <f>IFERROR(INDEX($C$2:$C$5193,MATCH(ROWS(O$2:O915),O$2:O$5193,0)),"")</f>
        <v/>
      </c>
    </row>
    <row r="916" spans="1:19" x14ac:dyDescent="0.25">
      <c r="A916" s="69">
        <v>47</v>
      </c>
      <c r="B916" s="69" t="s">
        <v>3310</v>
      </c>
      <c r="C916" s="69" t="s">
        <v>3311</v>
      </c>
      <c r="D916" s="69" t="s">
        <v>3021</v>
      </c>
      <c r="E916" s="69" t="s">
        <v>3021</v>
      </c>
      <c r="F916" s="69" t="s">
        <v>3312</v>
      </c>
      <c r="G916" s="69" t="s">
        <v>3313</v>
      </c>
      <c r="H916" s="69">
        <v>51.1008</v>
      </c>
      <c r="I916" s="69">
        <v>-100.05200000000001</v>
      </c>
      <c r="J916" s="69">
        <v>999</v>
      </c>
      <c r="K916" s="69">
        <v>-6</v>
      </c>
      <c r="L916" s="69">
        <f>COUNTIFS(Aéroports!$C$2:$C$5193,Aéroports!$C916,Aéroports!$D$2:$D$5193,Aéroports!$D916)</f>
        <v>1</v>
      </c>
      <c r="M916" s="69" t="str">
        <f>IF(AND(Formulaire!$H$15=Aéroports!$E916,--ISNUMBER(IFERROR(SEARCH(Formulaire!$H$16,$C916,1),""))=1),MAX(M$1:M915)+1,"")</f>
        <v/>
      </c>
      <c r="N916" s="69" t="str">
        <f>IF(AND(Formulaire!$H$21=Aéroports!$E916,--ISNUMBER(IFERROR(SEARCH(Formulaire!$H$22,$C916,1),""))=1),MAX(N$1:N915)+1,"")</f>
        <v/>
      </c>
      <c r="O916" s="69" t="str">
        <f>IF(AND(Formulaire!$H$27=Aéroports!$E916,--ISNUMBER(IFERROR(SEARCH(Formulaire!$H$28,$C916,1),""))=1),MAX(O$1:O915)+1,"")</f>
        <v/>
      </c>
      <c r="Q916" s="91" t="str">
        <f>IFERROR(INDEX($C$2:$C$5193,MATCH(ROWS(M$2:M916),M$2:M$5193,0)),"")</f>
        <v/>
      </c>
      <c r="R916" s="70" t="str">
        <f>IFERROR(INDEX($C$2:$C$5193,MATCH(ROWS(N$2:N916),N$2:N$5193,0)),"")</f>
        <v/>
      </c>
      <c r="S916" s="92" t="str">
        <f>IFERROR(INDEX($C$2:$C$5193,MATCH(ROWS(O$2:O916),O$2:O$5193,0)),"")</f>
        <v/>
      </c>
    </row>
    <row r="917" spans="1:19" x14ac:dyDescent="0.25">
      <c r="A917" s="68">
        <v>42</v>
      </c>
      <c r="B917" s="68" t="s">
        <v>3314</v>
      </c>
      <c r="C917" s="68" t="s">
        <v>3315</v>
      </c>
      <c r="D917" s="68" t="s">
        <v>3021</v>
      </c>
      <c r="E917" s="68" t="s">
        <v>3021</v>
      </c>
      <c r="F917" s="68" t="s">
        <v>3316</v>
      </c>
      <c r="G917" s="68" t="s">
        <v>3317</v>
      </c>
      <c r="H917" s="68">
        <v>64.043099999999995</v>
      </c>
      <c r="I917" s="68">
        <v>-139.12799999999999</v>
      </c>
      <c r="J917" s="68">
        <v>1215</v>
      </c>
      <c r="K917" s="68">
        <v>-8</v>
      </c>
      <c r="L917" s="68">
        <f>COUNTIFS(Aéroports!$C$2:$C$5193,Aéroports!$C917,Aéroports!$D$2:$D$5193,Aéroports!$D917)</f>
        <v>1</v>
      </c>
      <c r="M917" s="68" t="str">
        <f>IF(AND(Formulaire!$H$15=Aéroports!$E917,--ISNUMBER(IFERROR(SEARCH(Formulaire!$H$16,$C917,1),""))=1),MAX(M$1:M916)+1,"")</f>
        <v/>
      </c>
      <c r="N917" s="68" t="str">
        <f>IF(AND(Formulaire!$H$21=Aéroports!$E917,--ISNUMBER(IFERROR(SEARCH(Formulaire!$H$22,$C917,1),""))=1),MAX(N$1:N916)+1,"")</f>
        <v/>
      </c>
      <c r="O917" s="68" t="str">
        <f>IF(AND(Formulaire!$H$27=Aéroports!$E917,--ISNUMBER(IFERROR(SEARCH(Formulaire!$H$28,$C917,1),""))=1),MAX(O$1:O916)+1,"")</f>
        <v/>
      </c>
      <c r="Q917" s="91" t="str">
        <f>IFERROR(INDEX($C$2:$C$5193,MATCH(ROWS(M$2:M917),M$2:M$5193,0)),"")</f>
        <v/>
      </c>
      <c r="R917" s="70" t="str">
        <f>IFERROR(INDEX($C$2:$C$5193,MATCH(ROWS(N$2:N917),N$2:N$5193,0)),"")</f>
        <v/>
      </c>
      <c r="S917" s="92" t="str">
        <f>IFERROR(INDEX($C$2:$C$5193,MATCH(ROWS(O$2:O917),O$2:O$5193,0)),"")</f>
        <v/>
      </c>
    </row>
    <row r="918" spans="1:19" x14ac:dyDescent="0.25">
      <c r="A918" s="69">
        <v>48</v>
      </c>
      <c r="B918" s="69" t="s">
        <v>3318</v>
      </c>
      <c r="C918" s="69" t="s">
        <v>3319</v>
      </c>
      <c r="D918" s="69" t="s">
        <v>3021</v>
      </c>
      <c r="E918" s="69" t="s">
        <v>3021</v>
      </c>
      <c r="F918" s="69" t="s">
        <v>3320</v>
      </c>
      <c r="G918" s="69" t="s">
        <v>3321</v>
      </c>
      <c r="H918" s="69">
        <v>55.7423</v>
      </c>
      <c r="I918" s="69">
        <v>-120.18300000000001</v>
      </c>
      <c r="J918" s="69">
        <v>2148</v>
      </c>
      <c r="K918" s="69">
        <v>-7</v>
      </c>
      <c r="L918" s="69">
        <f>COUNTIFS(Aéroports!$C$2:$C$5193,Aéroports!$C918,Aéroports!$D$2:$D$5193,Aéroports!$D918)</f>
        <v>1</v>
      </c>
      <c r="M918" s="69" t="str">
        <f>IF(AND(Formulaire!$H$15=Aéroports!$E918,--ISNUMBER(IFERROR(SEARCH(Formulaire!$H$16,$C918,1),""))=1),MAX(M$1:M917)+1,"")</f>
        <v/>
      </c>
      <c r="N918" s="69" t="str">
        <f>IF(AND(Formulaire!$H$21=Aéroports!$E918,--ISNUMBER(IFERROR(SEARCH(Formulaire!$H$22,$C918,1),""))=1),MAX(N$1:N917)+1,"")</f>
        <v/>
      </c>
      <c r="O918" s="69" t="str">
        <f>IF(AND(Formulaire!$H$27=Aéroports!$E918,--ISNUMBER(IFERROR(SEARCH(Formulaire!$H$28,$C918,1),""))=1),MAX(O$1:O917)+1,"")</f>
        <v/>
      </c>
      <c r="Q918" s="91" t="str">
        <f>IFERROR(INDEX($C$2:$C$5193,MATCH(ROWS(M$2:M918),M$2:M$5193,0)),"")</f>
        <v/>
      </c>
      <c r="R918" s="70" t="str">
        <f>IFERROR(INDEX($C$2:$C$5193,MATCH(ROWS(N$2:N918),N$2:N$5193,0)),"")</f>
        <v/>
      </c>
      <c r="S918" s="92" t="str">
        <f>IFERROR(INDEX($C$2:$C$5193,MATCH(ROWS(O$2:O918),O$2:O$5193,0)),"")</f>
        <v/>
      </c>
    </row>
    <row r="919" spans="1:19" x14ac:dyDescent="0.25">
      <c r="A919" s="68">
        <v>46</v>
      </c>
      <c r="B919" s="68" t="s">
        <v>3322</v>
      </c>
      <c r="C919" s="68" t="s">
        <v>3323</v>
      </c>
      <c r="D919" s="68" t="s">
        <v>3021</v>
      </c>
      <c r="E919" s="68" t="s">
        <v>3021</v>
      </c>
      <c r="F919" s="68" t="s">
        <v>3324</v>
      </c>
      <c r="G919" s="68" t="s">
        <v>3325</v>
      </c>
      <c r="H919" s="68">
        <v>58.422199999999997</v>
      </c>
      <c r="I919" s="68">
        <v>-130.03200000000001</v>
      </c>
      <c r="J919" s="68">
        <v>2600</v>
      </c>
      <c r="K919" s="68">
        <v>-8</v>
      </c>
      <c r="L919" s="68">
        <f>COUNTIFS(Aéroports!$C$2:$C$5193,Aéroports!$C919,Aéroports!$D$2:$D$5193,Aéroports!$D919)</f>
        <v>1</v>
      </c>
      <c r="M919" s="68" t="str">
        <f>IF(AND(Formulaire!$H$15=Aéroports!$E919,--ISNUMBER(IFERROR(SEARCH(Formulaire!$H$16,$C919,1),""))=1),MAX(M$1:M918)+1,"")</f>
        <v/>
      </c>
      <c r="N919" s="68" t="str">
        <f>IF(AND(Formulaire!$H$21=Aéroports!$E919,--ISNUMBER(IFERROR(SEARCH(Formulaire!$H$22,$C919,1),""))=1),MAX(N$1:N918)+1,"")</f>
        <v/>
      </c>
      <c r="O919" s="68" t="str">
        <f>IF(AND(Formulaire!$H$27=Aéroports!$E919,--ISNUMBER(IFERROR(SEARCH(Formulaire!$H$28,$C919,1),""))=1),MAX(O$1:O918)+1,"")</f>
        <v/>
      </c>
      <c r="Q919" s="91" t="str">
        <f>IFERROR(INDEX($C$2:$C$5193,MATCH(ROWS(M$2:M919),M$2:M$5193,0)),"")</f>
        <v/>
      </c>
      <c r="R919" s="70" t="str">
        <f>IFERROR(INDEX($C$2:$C$5193,MATCH(ROWS(N$2:N919),N$2:N$5193,0)),"")</f>
        <v/>
      </c>
      <c r="S919" s="92" t="str">
        <f>IFERROR(INDEX($C$2:$C$5193,MATCH(ROWS(O$2:O919),O$2:O$5193,0)),"")</f>
        <v/>
      </c>
    </row>
    <row r="920" spans="1:19" x14ac:dyDescent="0.25">
      <c r="A920" s="69">
        <v>45</v>
      </c>
      <c r="B920" s="69" t="s">
        <v>3326</v>
      </c>
      <c r="C920" s="69" t="s">
        <v>3327</v>
      </c>
      <c r="D920" s="69" t="s">
        <v>3021</v>
      </c>
      <c r="E920" s="69" t="s">
        <v>3021</v>
      </c>
      <c r="F920" s="69" t="s">
        <v>3328</v>
      </c>
      <c r="G920" s="69" t="s">
        <v>3329</v>
      </c>
      <c r="H920" s="69">
        <v>49.210799999999999</v>
      </c>
      <c r="I920" s="69">
        <v>-57.391399999999997</v>
      </c>
      <c r="J920" s="69">
        <v>72</v>
      </c>
      <c r="K920" s="69">
        <v>-3.5</v>
      </c>
      <c r="L920" s="69">
        <f>COUNTIFS(Aéroports!$C$2:$C$5193,Aéroports!$C920,Aéroports!$D$2:$D$5193,Aéroports!$D920)</f>
        <v>1</v>
      </c>
      <c r="M920" s="69" t="str">
        <f>IF(AND(Formulaire!$H$15=Aéroports!$E920,--ISNUMBER(IFERROR(SEARCH(Formulaire!$H$16,$C920,1),""))=1),MAX(M$1:M919)+1,"")</f>
        <v/>
      </c>
      <c r="N920" s="69" t="str">
        <f>IF(AND(Formulaire!$H$21=Aéroports!$E920,--ISNUMBER(IFERROR(SEARCH(Formulaire!$H$22,$C920,1),""))=1),MAX(N$1:N919)+1,"")</f>
        <v/>
      </c>
      <c r="O920" s="69" t="str">
        <f>IF(AND(Formulaire!$H$27=Aéroports!$E920,--ISNUMBER(IFERROR(SEARCH(Formulaire!$H$28,$C920,1),""))=1),MAX(O$1:O919)+1,"")</f>
        <v/>
      </c>
      <c r="Q920" s="91" t="str">
        <f>IFERROR(INDEX($C$2:$C$5193,MATCH(ROWS(M$2:M920),M$2:M$5193,0)),"")</f>
        <v/>
      </c>
      <c r="R920" s="70" t="str">
        <f>IFERROR(INDEX($C$2:$C$5193,MATCH(ROWS(N$2:N920),N$2:N$5193,0)),"")</f>
        <v/>
      </c>
      <c r="S920" s="92" t="str">
        <f>IFERROR(INDEX($C$2:$C$5193,MATCH(ROWS(O$2:O920),O$2:O$5193,0)),"")</f>
        <v/>
      </c>
    </row>
    <row r="921" spans="1:19" x14ac:dyDescent="0.25">
      <c r="A921" s="68">
        <v>4237</v>
      </c>
      <c r="B921" s="68" t="s">
        <v>3332</v>
      </c>
      <c r="C921" s="68" t="s">
        <v>3333</v>
      </c>
      <c r="D921" s="68" t="s">
        <v>3021</v>
      </c>
      <c r="E921" s="68" t="s">
        <v>3021</v>
      </c>
      <c r="F921" s="68" t="s">
        <v>3334</v>
      </c>
      <c r="G921" s="68" t="s">
        <v>3335</v>
      </c>
      <c r="H921" s="68">
        <v>65.211100000000002</v>
      </c>
      <c r="I921" s="68">
        <v>-123.43600000000001</v>
      </c>
      <c r="J921" s="68">
        <v>703</v>
      </c>
      <c r="K921" s="68">
        <v>-7</v>
      </c>
      <c r="L921" s="68">
        <f>COUNTIFS(Aéroports!$C$2:$C$5193,Aéroports!$C921,Aéroports!$D$2:$D$5193,Aéroports!$D921)</f>
        <v>1</v>
      </c>
      <c r="M921" s="68" t="str">
        <f>IF(AND(Formulaire!$H$15=Aéroports!$E921,--ISNUMBER(IFERROR(SEARCH(Formulaire!$H$16,$C921,1),""))=1),MAX(M$1:M920)+1,"")</f>
        <v/>
      </c>
      <c r="N921" s="68" t="str">
        <f>IF(AND(Formulaire!$H$21=Aéroports!$E921,--ISNUMBER(IFERROR(SEARCH(Formulaire!$H$22,$C921,1),""))=1),MAX(N$1:N920)+1,"")</f>
        <v/>
      </c>
      <c r="O921" s="68" t="str">
        <f>IF(AND(Formulaire!$H$27=Aéroports!$E921,--ISNUMBER(IFERROR(SEARCH(Formulaire!$H$28,$C921,1),""))=1),MAX(O$1:O920)+1,"")</f>
        <v/>
      </c>
      <c r="Q921" s="91" t="str">
        <f>IFERROR(INDEX($C$2:$C$5193,MATCH(ROWS(M$2:M921),M$2:M$5193,0)),"")</f>
        <v/>
      </c>
      <c r="R921" s="70" t="str">
        <f>IFERROR(INDEX($C$2:$C$5193,MATCH(ROWS(N$2:N921),N$2:N$5193,0)),"")</f>
        <v/>
      </c>
      <c r="S921" s="92" t="str">
        <f>IFERROR(INDEX($C$2:$C$5193,MATCH(ROWS(O$2:O921),O$2:O$5193,0)),"")</f>
        <v/>
      </c>
    </row>
    <row r="922" spans="1:19" x14ac:dyDescent="0.25">
      <c r="A922" s="69">
        <v>11757</v>
      </c>
      <c r="B922" s="69" t="s">
        <v>3336</v>
      </c>
      <c r="C922" s="69" t="s">
        <v>3337</v>
      </c>
      <c r="D922" s="69" t="s">
        <v>3021</v>
      </c>
      <c r="E922" s="69" t="s">
        <v>3021</v>
      </c>
      <c r="F922" s="69" t="s">
        <v>3338</v>
      </c>
      <c r="G922" s="69" t="s">
        <v>3339</v>
      </c>
      <c r="H922" s="69">
        <v>44.545850000000002</v>
      </c>
      <c r="I922" s="69">
        <v>-65.785420000000002</v>
      </c>
      <c r="J922" s="69">
        <v>499</v>
      </c>
      <c r="K922" s="69" t="s">
        <v>340</v>
      </c>
      <c r="L922" s="69">
        <f>COUNTIFS(Aéroports!$C$2:$C$5193,Aéroports!$C922,Aéroports!$D$2:$D$5193,Aéroports!$D922)</f>
        <v>1</v>
      </c>
      <c r="M922" s="69" t="str">
        <f>IF(AND(Formulaire!$H$15=Aéroports!$E922,--ISNUMBER(IFERROR(SEARCH(Formulaire!$H$16,$C922,1),""))=1),MAX(M$1:M921)+1,"")</f>
        <v/>
      </c>
      <c r="N922" s="69" t="str">
        <f>IF(AND(Formulaire!$H$21=Aéroports!$E922,--ISNUMBER(IFERROR(SEARCH(Formulaire!$H$22,$C922,1),""))=1),MAX(N$1:N921)+1,"")</f>
        <v/>
      </c>
      <c r="O922" s="69" t="str">
        <f>IF(AND(Formulaire!$H$27=Aéroports!$E922,--ISNUMBER(IFERROR(SEARCH(Formulaire!$H$28,$C922,1),""))=1),MAX(O$1:O921)+1,"")</f>
        <v/>
      </c>
      <c r="Q922" s="91" t="str">
        <f>IFERROR(INDEX($C$2:$C$5193,MATCH(ROWS(M$2:M922),M$2:M$5193,0)),"")</f>
        <v/>
      </c>
      <c r="R922" s="70" t="str">
        <f>IFERROR(INDEX($C$2:$C$5193,MATCH(ROWS(N$2:N922),N$2:N$5193,0)),"")</f>
        <v/>
      </c>
      <c r="S922" s="92" t="str">
        <f>IFERROR(INDEX($C$2:$C$5193,MATCH(ROWS(O$2:O922),O$2:O$5193,0)),"")</f>
        <v/>
      </c>
    </row>
    <row r="923" spans="1:19" x14ac:dyDescent="0.25">
      <c r="A923" s="68">
        <v>11752</v>
      </c>
      <c r="B923" s="68" t="s">
        <v>3340</v>
      </c>
      <c r="C923" s="68" t="s">
        <v>3341</v>
      </c>
      <c r="D923" s="68" t="s">
        <v>3021</v>
      </c>
      <c r="E923" s="68" t="s">
        <v>3021</v>
      </c>
      <c r="F923" s="68" t="s">
        <v>3342</v>
      </c>
      <c r="G923" s="68" t="s">
        <v>3343</v>
      </c>
      <c r="H923" s="68">
        <v>48.778500000000001</v>
      </c>
      <c r="I923" s="68">
        <v>-72.375</v>
      </c>
      <c r="J923" s="68">
        <v>372</v>
      </c>
      <c r="K923" s="68" t="s">
        <v>340</v>
      </c>
      <c r="L923" s="68">
        <f>COUNTIFS(Aéroports!$C$2:$C$5193,Aéroports!$C923,Aéroports!$D$2:$D$5193,Aéroports!$D923)</f>
        <v>1</v>
      </c>
      <c r="M923" s="68" t="str">
        <f>IF(AND(Formulaire!$H$15=Aéroports!$E923,--ISNUMBER(IFERROR(SEARCH(Formulaire!$H$16,$C923,1),""))=1),MAX(M$1:M922)+1,"")</f>
        <v/>
      </c>
      <c r="N923" s="68" t="str">
        <f>IF(AND(Formulaire!$H$21=Aéroports!$E923,--ISNUMBER(IFERROR(SEARCH(Formulaire!$H$22,$C923,1),""))=1),MAX(N$1:N922)+1,"")</f>
        <v/>
      </c>
      <c r="O923" s="68" t="str">
        <f>IF(AND(Formulaire!$H$27=Aéroports!$E923,--ISNUMBER(IFERROR(SEARCH(Formulaire!$H$28,$C923,1),""))=1),MAX(O$1:O922)+1,"")</f>
        <v/>
      </c>
      <c r="Q923" s="91" t="str">
        <f>IFERROR(INDEX($C$2:$C$5193,MATCH(ROWS(M$2:M923),M$2:M$5193,0)),"")</f>
        <v/>
      </c>
      <c r="R923" s="70" t="str">
        <f>IFERROR(INDEX($C$2:$C$5193,MATCH(ROWS(N$2:N923),N$2:N$5193,0)),"")</f>
        <v/>
      </c>
      <c r="S923" s="92" t="str">
        <f>IFERROR(INDEX($C$2:$C$5193,MATCH(ROWS(O$2:O923),O$2:O$5193,0)),"")</f>
        <v/>
      </c>
    </row>
    <row r="924" spans="1:19" x14ac:dyDescent="0.25">
      <c r="A924" s="69">
        <v>67</v>
      </c>
      <c r="B924" s="69" t="s">
        <v>3344</v>
      </c>
      <c r="C924" s="69" t="s">
        <v>3345</v>
      </c>
      <c r="D924" s="69" t="s">
        <v>3021</v>
      </c>
      <c r="E924" s="69" t="s">
        <v>3021</v>
      </c>
      <c r="F924" s="69" t="s">
        <v>3346</v>
      </c>
      <c r="G924" s="69" t="s">
        <v>3347</v>
      </c>
      <c r="H924" s="69">
        <v>49.831699999999998</v>
      </c>
      <c r="I924" s="69">
        <v>-92.744200000000006</v>
      </c>
      <c r="J924" s="69">
        <v>1354</v>
      </c>
      <c r="K924" s="69">
        <v>-6</v>
      </c>
      <c r="L924" s="69">
        <f>COUNTIFS(Aéroports!$C$2:$C$5193,Aéroports!$C924,Aéroports!$D$2:$D$5193,Aéroports!$D924)</f>
        <v>1</v>
      </c>
      <c r="M924" s="69" t="str">
        <f>IF(AND(Formulaire!$H$15=Aéroports!$E924,--ISNUMBER(IFERROR(SEARCH(Formulaire!$H$16,$C924,1),""))=1),MAX(M$1:M923)+1,"")</f>
        <v/>
      </c>
      <c r="N924" s="69" t="str">
        <f>IF(AND(Formulaire!$H$21=Aéroports!$E924,--ISNUMBER(IFERROR(SEARCH(Formulaire!$H$22,$C924,1),""))=1),MAX(N$1:N923)+1,"")</f>
        <v/>
      </c>
      <c r="O924" s="69" t="str">
        <f>IF(AND(Formulaire!$H$27=Aéroports!$E924,--ISNUMBER(IFERROR(SEARCH(Formulaire!$H$28,$C924,1),""))=1),MAX(O$1:O923)+1,"")</f>
        <v/>
      </c>
      <c r="Q924" s="91" t="str">
        <f>IFERROR(INDEX($C$2:$C$5193,MATCH(ROWS(M$2:M924),M$2:M$5193,0)),"")</f>
        <v/>
      </c>
      <c r="R924" s="70" t="str">
        <f>IFERROR(INDEX($C$2:$C$5193,MATCH(ROWS(N$2:N924),N$2:N$5193,0)),"")</f>
        <v/>
      </c>
      <c r="S924" s="92" t="str">
        <f>IFERROR(INDEX($C$2:$C$5193,MATCH(ROWS(O$2:O924),O$2:O$5193,0)),"")</f>
        <v/>
      </c>
    </row>
    <row r="925" spans="1:19" x14ac:dyDescent="0.25">
      <c r="A925" s="68">
        <v>10137</v>
      </c>
      <c r="B925" s="68" t="s">
        <v>3348</v>
      </c>
      <c r="C925" s="68" t="s">
        <v>3349</v>
      </c>
      <c r="D925" s="68" t="s">
        <v>3021</v>
      </c>
      <c r="E925" s="68" t="s">
        <v>3021</v>
      </c>
      <c r="F925" s="68" t="s">
        <v>3350</v>
      </c>
      <c r="G925" s="68" t="s">
        <v>3351</v>
      </c>
      <c r="H925" s="68">
        <v>42.872199999999999</v>
      </c>
      <c r="I925" s="68">
        <v>-79.595799999999997</v>
      </c>
      <c r="J925" s="68">
        <v>600</v>
      </c>
      <c r="K925" s="68">
        <v>-5</v>
      </c>
      <c r="L925" s="68">
        <f>COUNTIFS(Aéroports!$C$2:$C$5193,Aéroports!$C925,Aéroports!$D$2:$D$5193,Aéroports!$D925)</f>
        <v>1</v>
      </c>
      <c r="M925" s="68" t="str">
        <f>IF(AND(Formulaire!$H$15=Aéroports!$E925,--ISNUMBER(IFERROR(SEARCH(Formulaire!$H$16,$C925,1),""))=1),MAX(M$1:M924)+1,"")</f>
        <v/>
      </c>
      <c r="N925" s="68" t="str">
        <f>IF(AND(Formulaire!$H$21=Aéroports!$E925,--ISNUMBER(IFERROR(SEARCH(Formulaire!$H$22,$C925,1),""))=1),MAX(N$1:N924)+1,"")</f>
        <v/>
      </c>
      <c r="O925" s="68" t="str">
        <f>IF(AND(Formulaire!$H$27=Aéroports!$E925,--ISNUMBER(IFERROR(SEARCH(Formulaire!$H$28,$C925,1),""))=1),MAX(O$1:O924)+1,"")</f>
        <v/>
      </c>
      <c r="Q925" s="91" t="str">
        <f>IFERROR(INDEX($C$2:$C$5193,MATCH(ROWS(M$2:M925),M$2:M$5193,0)),"")</f>
        <v/>
      </c>
      <c r="R925" s="70" t="str">
        <f>IFERROR(INDEX($C$2:$C$5193,MATCH(ROWS(N$2:N925),N$2:N$5193,0)),"")</f>
        <v/>
      </c>
      <c r="S925" s="92" t="str">
        <f>IFERROR(INDEX($C$2:$C$5193,MATCH(ROWS(O$2:O925),O$2:O$5193,0)),"")</f>
        <v/>
      </c>
    </row>
    <row r="926" spans="1:19" x14ac:dyDescent="0.25">
      <c r="A926" s="69">
        <v>171</v>
      </c>
      <c r="B926" s="69" t="s">
        <v>3352</v>
      </c>
      <c r="C926" s="69" t="s">
        <v>3353</v>
      </c>
      <c r="D926" s="69" t="s">
        <v>3021</v>
      </c>
      <c r="E926" s="69" t="s">
        <v>3021</v>
      </c>
      <c r="F926" s="69" t="s">
        <v>3354</v>
      </c>
      <c r="G926" s="69" t="s">
        <v>3355</v>
      </c>
      <c r="H926" s="69">
        <v>47.697400000000002</v>
      </c>
      <c r="I926" s="69">
        <v>-79.847340000000003</v>
      </c>
      <c r="J926" s="69">
        <v>800</v>
      </c>
      <c r="K926" s="69">
        <v>-5</v>
      </c>
      <c r="L926" s="69">
        <f>COUNTIFS(Aéroports!$C$2:$C$5193,Aéroports!$C926,Aéroports!$D$2:$D$5193,Aéroports!$D926)</f>
        <v>1</v>
      </c>
      <c r="M926" s="69" t="str">
        <f>IF(AND(Formulaire!$H$15=Aéroports!$E926,--ISNUMBER(IFERROR(SEARCH(Formulaire!$H$16,$C926,1),""))=1),MAX(M$1:M925)+1,"")</f>
        <v/>
      </c>
      <c r="N926" s="69" t="str">
        <f>IF(AND(Formulaire!$H$21=Aéroports!$E926,--ISNUMBER(IFERROR(SEARCH(Formulaire!$H$22,$C926,1),""))=1),MAX(N$1:N925)+1,"")</f>
        <v/>
      </c>
      <c r="O926" s="69" t="str">
        <f>IF(AND(Formulaire!$H$27=Aéroports!$E926,--ISNUMBER(IFERROR(SEARCH(Formulaire!$H$28,$C926,1),""))=1),MAX(O$1:O925)+1,"")</f>
        <v/>
      </c>
      <c r="Q926" s="91" t="str">
        <f>IFERROR(INDEX($C$2:$C$5193,MATCH(ROWS(M$2:M926),M$2:M$5193,0)),"")</f>
        <v/>
      </c>
      <c r="R926" s="70" t="str">
        <f>IFERROR(INDEX($C$2:$C$5193,MATCH(ROWS(N$2:N926),N$2:N$5193,0)),"")</f>
        <v/>
      </c>
      <c r="S926" s="92" t="str">
        <f>IFERROR(INDEX($C$2:$C$5193,MATCH(ROWS(O$2:O926),O$2:O$5193,0)),"")</f>
        <v/>
      </c>
    </row>
    <row r="927" spans="1:19" x14ac:dyDescent="0.25">
      <c r="A927" s="68">
        <v>5539</v>
      </c>
      <c r="B927" s="68" t="s">
        <v>3356</v>
      </c>
      <c r="C927" s="68" t="s">
        <v>3357</v>
      </c>
      <c r="D927" s="68" t="s">
        <v>3021</v>
      </c>
      <c r="E927" s="68" t="s">
        <v>3021</v>
      </c>
      <c r="F927" s="68" t="s">
        <v>3358</v>
      </c>
      <c r="G927" s="68" t="s">
        <v>3359</v>
      </c>
      <c r="H927" s="68">
        <v>52.226399999999998</v>
      </c>
      <c r="I927" s="68">
        <v>-78.522499999999994</v>
      </c>
      <c r="J927" s="68">
        <v>24</v>
      </c>
      <c r="K927" s="68">
        <v>-5</v>
      </c>
      <c r="L927" s="68">
        <f>COUNTIFS(Aéroports!$C$2:$C$5193,Aéroports!$C927,Aéroports!$D$2:$D$5193,Aéroports!$D927)</f>
        <v>1</v>
      </c>
      <c r="M927" s="68" t="str">
        <f>IF(AND(Formulaire!$H$15=Aéroports!$E927,--ISNUMBER(IFERROR(SEARCH(Formulaire!$H$16,$C927,1),""))=1),MAX(M$1:M926)+1,"")</f>
        <v/>
      </c>
      <c r="N927" s="68" t="str">
        <f>IF(AND(Formulaire!$H$21=Aéroports!$E927,--ISNUMBER(IFERROR(SEARCH(Formulaire!$H$22,$C927,1),""))=1),MAX(N$1:N926)+1,"")</f>
        <v/>
      </c>
      <c r="O927" s="68" t="str">
        <f>IF(AND(Formulaire!$H$27=Aéroports!$E927,--ISNUMBER(IFERROR(SEARCH(Formulaire!$H$28,$C927,1),""))=1),MAX(O$1:O926)+1,"")</f>
        <v/>
      </c>
      <c r="Q927" s="91" t="str">
        <f>IFERROR(INDEX($C$2:$C$5193,MATCH(ROWS(M$2:M927),M$2:M$5193,0)),"")</f>
        <v/>
      </c>
      <c r="R927" s="70" t="str">
        <f>IFERROR(INDEX($C$2:$C$5193,MATCH(ROWS(N$2:N927),N$2:N$5193,0)),"")</f>
        <v/>
      </c>
      <c r="S927" s="92" t="str">
        <f>IFERROR(INDEX($C$2:$C$5193,MATCH(ROWS(O$2:O927),O$2:O$5193,0)),"")</f>
        <v/>
      </c>
    </row>
    <row r="928" spans="1:19" x14ac:dyDescent="0.25">
      <c r="A928" s="69">
        <v>49</v>
      </c>
      <c r="B928" s="69" t="s">
        <v>3360</v>
      </c>
      <c r="C928" s="69" t="s">
        <v>3361</v>
      </c>
      <c r="D928" s="69" t="s">
        <v>3021</v>
      </c>
      <c r="E928" s="69" t="s">
        <v>3021</v>
      </c>
      <c r="F928" s="69" t="s">
        <v>3362</v>
      </c>
      <c r="G928" s="69" t="s">
        <v>3363</v>
      </c>
      <c r="H928" s="69">
        <v>53.309699999999999</v>
      </c>
      <c r="I928" s="69">
        <v>-113.58</v>
      </c>
      <c r="J928" s="69">
        <v>2373</v>
      </c>
      <c r="K928" s="69">
        <v>-7</v>
      </c>
      <c r="L928" s="69">
        <f>COUNTIFS(Aéroports!$C$2:$C$5193,Aéroports!$C928,Aéroports!$D$2:$D$5193,Aéroports!$D928)</f>
        <v>1</v>
      </c>
      <c r="M928" s="69" t="str">
        <f>IF(AND(Formulaire!$H$15=Aéroports!$E928,--ISNUMBER(IFERROR(SEARCH(Formulaire!$H$16,$C928,1),""))=1),MAX(M$1:M927)+1,"")</f>
        <v/>
      </c>
      <c r="N928" s="69" t="str">
        <f>IF(AND(Formulaire!$H$21=Aéroports!$E928,--ISNUMBER(IFERROR(SEARCH(Formulaire!$H$22,$C928,1),""))=1),MAX(N$1:N927)+1,"")</f>
        <v/>
      </c>
      <c r="O928" s="69" t="str">
        <f>IF(AND(Formulaire!$H$27=Aéroports!$E928,--ISNUMBER(IFERROR(SEARCH(Formulaire!$H$28,$C928,1),""))=1),MAX(O$1:O927)+1,"")</f>
        <v/>
      </c>
      <c r="Q928" s="91" t="str">
        <f>IFERROR(INDEX($C$2:$C$5193,MATCH(ROWS(M$2:M928),M$2:M$5193,0)),"")</f>
        <v/>
      </c>
      <c r="R928" s="70" t="str">
        <f>IFERROR(INDEX($C$2:$C$5193,MATCH(ROWS(N$2:N928),N$2:N$5193,0)),"")</f>
        <v/>
      </c>
      <c r="S928" s="92" t="str">
        <f>IFERROR(INDEX($C$2:$C$5193,MATCH(ROWS(O$2:O928),O$2:O$5193,0)),"")</f>
        <v/>
      </c>
    </row>
    <row r="929" spans="1:19" x14ac:dyDescent="0.25">
      <c r="A929" s="68">
        <v>52</v>
      </c>
      <c r="B929" s="68" t="s">
        <v>3367</v>
      </c>
      <c r="C929" s="68" t="s">
        <v>3368</v>
      </c>
      <c r="D929" s="68" t="s">
        <v>3021</v>
      </c>
      <c r="E929" s="68" t="s">
        <v>3021</v>
      </c>
      <c r="F929" s="68" t="s">
        <v>3369</v>
      </c>
      <c r="G929" s="68" t="s">
        <v>3370</v>
      </c>
      <c r="H929" s="68">
        <v>53.578899999999997</v>
      </c>
      <c r="I929" s="68">
        <v>-116.465</v>
      </c>
      <c r="J929" s="68">
        <v>3043</v>
      </c>
      <c r="K929" s="68">
        <v>-7</v>
      </c>
      <c r="L929" s="68">
        <f>COUNTIFS(Aéroports!$C$2:$C$5193,Aéroports!$C929,Aéroports!$D$2:$D$5193,Aéroports!$D929)</f>
        <v>1</v>
      </c>
      <c r="M929" s="68" t="str">
        <f>IF(AND(Formulaire!$H$15=Aéroports!$E929,--ISNUMBER(IFERROR(SEARCH(Formulaire!$H$16,$C929,1),""))=1),MAX(M$1:M928)+1,"")</f>
        <v/>
      </c>
      <c r="N929" s="68" t="str">
        <f>IF(AND(Formulaire!$H$21=Aéroports!$E929,--ISNUMBER(IFERROR(SEARCH(Formulaire!$H$22,$C929,1),""))=1),MAX(N$1:N928)+1,"")</f>
        <v/>
      </c>
      <c r="O929" s="68" t="str">
        <f>IF(AND(Formulaire!$H$27=Aéroports!$E929,--ISNUMBER(IFERROR(SEARCH(Formulaire!$H$28,$C929,1),""))=1),MAX(O$1:O928)+1,"")</f>
        <v/>
      </c>
      <c r="Q929" s="91" t="str">
        <f>IFERROR(INDEX($C$2:$C$5193,MATCH(ROWS(M$2:M929),M$2:M$5193,0)),"")</f>
        <v/>
      </c>
      <c r="R929" s="70" t="str">
        <f>IFERROR(INDEX($C$2:$C$5193,MATCH(ROWS(N$2:N929),N$2:N$5193,0)),"")</f>
        <v/>
      </c>
      <c r="S929" s="92" t="str">
        <f>IFERROR(INDEX($C$2:$C$5193,MATCH(ROWS(O$2:O929),O$2:O$5193,0)),"")</f>
        <v/>
      </c>
    </row>
    <row r="930" spans="1:19" x14ac:dyDescent="0.25">
      <c r="A930" s="69">
        <v>4094</v>
      </c>
      <c r="B930" s="69" t="s">
        <v>3371</v>
      </c>
      <c r="C930" s="69" t="s">
        <v>3372</v>
      </c>
      <c r="D930" s="69" t="s">
        <v>3021</v>
      </c>
      <c r="E930" s="69" t="s">
        <v>3021</v>
      </c>
      <c r="F930" s="69" t="s">
        <v>3373</v>
      </c>
      <c r="G930" s="69" t="s">
        <v>3374</v>
      </c>
      <c r="H930" s="69">
        <v>64.698899999999995</v>
      </c>
      <c r="I930" s="69">
        <v>-110.61499999999999</v>
      </c>
      <c r="J930" s="69">
        <v>1536</v>
      </c>
      <c r="K930" s="69">
        <v>-7</v>
      </c>
      <c r="L930" s="69">
        <f>COUNTIFS(Aéroports!$C$2:$C$5193,Aéroports!$C930,Aéroports!$D$2:$D$5193,Aéroports!$D930)</f>
        <v>1</v>
      </c>
      <c r="M930" s="69" t="str">
        <f>IF(AND(Formulaire!$H$15=Aéroports!$E930,--ISNUMBER(IFERROR(SEARCH(Formulaire!$H$16,$C930,1),""))=1),MAX(M$1:M929)+1,"")</f>
        <v/>
      </c>
      <c r="N930" s="69" t="str">
        <f>IF(AND(Formulaire!$H$21=Aéroports!$E930,--ISNUMBER(IFERROR(SEARCH(Formulaire!$H$22,$C930,1),""))=1),MAX(N$1:N929)+1,"")</f>
        <v/>
      </c>
      <c r="O930" s="69" t="str">
        <f>IF(AND(Formulaire!$H$27=Aéroports!$E930,--ISNUMBER(IFERROR(SEARCH(Formulaire!$H$28,$C930,1),""))=1),MAX(O$1:O929)+1,"")</f>
        <v/>
      </c>
      <c r="Q930" s="91" t="str">
        <f>IFERROR(INDEX($C$2:$C$5193,MATCH(ROWS(M$2:M930),M$2:M$5193,0)),"")</f>
        <v/>
      </c>
      <c r="R930" s="70" t="str">
        <f>IFERROR(INDEX($C$2:$C$5193,MATCH(ROWS(N$2:N930),N$2:N$5193,0)),"")</f>
        <v/>
      </c>
      <c r="S930" s="92" t="str">
        <f>IFERROR(INDEX($C$2:$C$5193,MATCH(ROWS(O$2:O930),O$2:O$5193,0)),"")</f>
        <v/>
      </c>
    </row>
    <row r="931" spans="1:19" x14ac:dyDescent="0.25">
      <c r="A931" s="68">
        <v>9796</v>
      </c>
      <c r="B931" s="68" t="s">
        <v>3375</v>
      </c>
      <c r="C931" s="68" t="s">
        <v>3376</v>
      </c>
      <c r="D931" s="68" t="s">
        <v>3021</v>
      </c>
      <c r="E931" s="68" t="s">
        <v>3021</v>
      </c>
      <c r="F931" s="68" t="s">
        <v>3377</v>
      </c>
      <c r="G931" s="68" t="s">
        <v>3378</v>
      </c>
      <c r="H931" s="68">
        <v>46.351399999999998</v>
      </c>
      <c r="I931" s="68">
        <v>-82.561400000000006</v>
      </c>
      <c r="J931" s="68">
        <v>1087</v>
      </c>
      <c r="K931" s="68">
        <v>-5</v>
      </c>
      <c r="L931" s="68">
        <f>COUNTIFS(Aéroports!$C$2:$C$5193,Aéroports!$C931,Aéroports!$D$2:$D$5193,Aéroports!$D931)</f>
        <v>1</v>
      </c>
      <c r="M931" s="68" t="str">
        <f>IF(AND(Formulaire!$H$15=Aéroports!$E931,--ISNUMBER(IFERROR(SEARCH(Formulaire!$H$16,$C931,1),""))=1),MAX(M$1:M930)+1,"")</f>
        <v/>
      </c>
      <c r="N931" s="68" t="str">
        <f>IF(AND(Formulaire!$H$21=Aéroports!$E931,--ISNUMBER(IFERROR(SEARCH(Formulaire!$H$22,$C931,1),""))=1),MAX(N$1:N930)+1,"")</f>
        <v/>
      </c>
      <c r="O931" s="68" t="str">
        <f>IF(AND(Formulaire!$H$27=Aéroports!$E931,--ISNUMBER(IFERROR(SEARCH(Formulaire!$H$28,$C931,1),""))=1),MAX(O$1:O930)+1,"")</f>
        <v/>
      </c>
      <c r="Q931" s="91" t="str">
        <f>IFERROR(INDEX($C$2:$C$5193,MATCH(ROWS(M$2:M931),M$2:M$5193,0)),"")</f>
        <v/>
      </c>
      <c r="R931" s="70" t="str">
        <f>IFERROR(INDEX($C$2:$C$5193,MATCH(ROWS(N$2:N931),N$2:N$5193,0)),"")</f>
        <v/>
      </c>
      <c r="S931" s="92" t="str">
        <f>IFERROR(INDEX($C$2:$C$5193,MATCH(ROWS(O$2:O931),O$2:O$5193,0)),"")</f>
        <v/>
      </c>
    </row>
    <row r="932" spans="1:19" x14ac:dyDescent="0.25">
      <c r="A932" s="69">
        <v>50</v>
      </c>
      <c r="B932" s="69" t="s">
        <v>3379</v>
      </c>
      <c r="C932" s="69" t="s">
        <v>3380</v>
      </c>
      <c r="D932" s="69" t="s">
        <v>3021</v>
      </c>
      <c r="E932" s="69" t="s">
        <v>3021</v>
      </c>
      <c r="F932" s="69" t="s">
        <v>3381</v>
      </c>
      <c r="G932" s="69" t="s">
        <v>3382</v>
      </c>
      <c r="H932" s="69">
        <v>61.094200000000001</v>
      </c>
      <c r="I932" s="69">
        <v>-94.070800000000006</v>
      </c>
      <c r="J932" s="69">
        <v>32</v>
      </c>
      <c r="K932" s="69">
        <v>-6</v>
      </c>
      <c r="L932" s="69">
        <f>COUNTIFS(Aéroports!$C$2:$C$5193,Aéroports!$C932,Aéroports!$D$2:$D$5193,Aéroports!$D932)</f>
        <v>1</v>
      </c>
      <c r="M932" s="69" t="str">
        <f>IF(AND(Formulaire!$H$15=Aéroports!$E932,--ISNUMBER(IFERROR(SEARCH(Formulaire!$H$16,$C932,1),""))=1),MAX(M$1:M931)+1,"")</f>
        <v/>
      </c>
      <c r="N932" s="69" t="str">
        <f>IF(AND(Formulaire!$H$21=Aéroports!$E932,--ISNUMBER(IFERROR(SEARCH(Formulaire!$H$22,$C932,1),""))=1),MAX(N$1:N931)+1,"")</f>
        <v/>
      </c>
      <c r="O932" s="69" t="str">
        <f>IF(AND(Formulaire!$H$27=Aéroports!$E932,--ISNUMBER(IFERROR(SEARCH(Formulaire!$H$28,$C932,1),""))=1),MAX(O$1:O931)+1,"")</f>
        <v/>
      </c>
      <c r="Q932" s="91" t="str">
        <f>IFERROR(INDEX($C$2:$C$5193,MATCH(ROWS(M$2:M932),M$2:M$5193,0)),"")</f>
        <v/>
      </c>
      <c r="R932" s="70" t="str">
        <f>IFERROR(INDEX($C$2:$C$5193,MATCH(ROWS(N$2:N932),N$2:N$5193,0)),"")</f>
        <v/>
      </c>
      <c r="S932" s="92" t="str">
        <f>IFERROR(INDEX($C$2:$C$5193,MATCH(ROWS(O$2:O932),O$2:O$5193,0)),"")</f>
        <v/>
      </c>
    </row>
    <row r="933" spans="1:19" x14ac:dyDescent="0.25">
      <c r="A933" s="68">
        <v>51</v>
      </c>
      <c r="B933" s="68" t="s">
        <v>3383</v>
      </c>
      <c r="C933" s="68" t="s">
        <v>3384</v>
      </c>
      <c r="D933" s="68" t="s">
        <v>3021</v>
      </c>
      <c r="E933" s="68" t="s">
        <v>3021</v>
      </c>
      <c r="F933" s="68" t="s">
        <v>3385</v>
      </c>
      <c r="G933" s="68" t="s">
        <v>3386</v>
      </c>
      <c r="H933" s="68">
        <v>49.210299999999997</v>
      </c>
      <c r="I933" s="68">
        <v>-102.96599999999999</v>
      </c>
      <c r="J933" s="68">
        <v>1905</v>
      </c>
      <c r="K933" s="68">
        <v>-6</v>
      </c>
      <c r="L933" s="68">
        <f>COUNTIFS(Aéroports!$C$2:$C$5193,Aéroports!$C933,Aéroports!$D$2:$D$5193,Aéroports!$D933)</f>
        <v>1</v>
      </c>
      <c r="M933" s="68" t="str">
        <f>IF(AND(Formulaire!$H$15=Aéroports!$E933,--ISNUMBER(IFERROR(SEARCH(Formulaire!$H$16,$C933,1),""))=1),MAX(M$1:M932)+1,"")</f>
        <v/>
      </c>
      <c r="N933" s="68" t="str">
        <f>IF(AND(Formulaire!$H$21=Aéroports!$E933,--ISNUMBER(IFERROR(SEARCH(Formulaire!$H$22,$C933,1),""))=1),MAX(N$1:N932)+1,"")</f>
        <v/>
      </c>
      <c r="O933" s="68" t="str">
        <f>IF(AND(Formulaire!$H$27=Aéroports!$E933,--ISNUMBER(IFERROR(SEARCH(Formulaire!$H$28,$C933,1),""))=1),MAX(O$1:O932)+1,"")</f>
        <v/>
      </c>
      <c r="Q933" s="91" t="str">
        <f>IFERROR(INDEX($C$2:$C$5193,MATCH(ROWS(M$2:M933),M$2:M$5193,0)),"")</f>
        <v/>
      </c>
      <c r="R933" s="70" t="str">
        <f>IFERROR(INDEX($C$2:$C$5193,MATCH(ROWS(N$2:N933),N$2:N$5193,0)),"")</f>
        <v/>
      </c>
      <c r="S933" s="92" t="str">
        <f>IFERROR(INDEX($C$2:$C$5193,MATCH(ROWS(O$2:O933),O$2:O$5193,0)),"")</f>
        <v/>
      </c>
    </row>
    <row r="934" spans="1:19" x14ac:dyDescent="0.25">
      <c r="A934" s="69">
        <v>53</v>
      </c>
      <c r="B934" s="69" t="s">
        <v>3387</v>
      </c>
      <c r="C934" s="69" t="s">
        <v>3388</v>
      </c>
      <c r="D934" s="69" t="s">
        <v>3021</v>
      </c>
      <c r="E934" s="69" t="s">
        <v>3021</v>
      </c>
      <c r="F934" s="69" t="s">
        <v>3389</v>
      </c>
      <c r="G934" s="69" t="s">
        <v>3390</v>
      </c>
      <c r="H934" s="69">
        <v>79.994699999999995</v>
      </c>
      <c r="I934" s="69">
        <v>-85.8142</v>
      </c>
      <c r="J934" s="69">
        <v>256</v>
      </c>
      <c r="K934" s="69">
        <v>-6</v>
      </c>
      <c r="L934" s="69">
        <f>COUNTIFS(Aéroports!$C$2:$C$5193,Aéroports!$C934,Aéroports!$D$2:$D$5193,Aéroports!$D934)</f>
        <v>1</v>
      </c>
      <c r="M934" s="69" t="str">
        <f>IF(AND(Formulaire!$H$15=Aéroports!$E934,--ISNUMBER(IFERROR(SEARCH(Formulaire!$H$16,$C934,1),""))=1),MAX(M$1:M933)+1,"")</f>
        <v/>
      </c>
      <c r="N934" s="69" t="str">
        <f>IF(AND(Formulaire!$H$21=Aéroports!$E934,--ISNUMBER(IFERROR(SEARCH(Formulaire!$H$22,$C934,1),""))=1),MAX(N$1:N933)+1,"")</f>
        <v/>
      </c>
      <c r="O934" s="69" t="str">
        <f>IF(AND(Formulaire!$H$27=Aéroports!$E934,--ISNUMBER(IFERROR(SEARCH(Formulaire!$H$28,$C934,1),""))=1),MAX(O$1:O933)+1,"")</f>
        <v/>
      </c>
      <c r="Q934" s="91" t="str">
        <f>IFERROR(INDEX($C$2:$C$5193,MATCH(ROWS(M$2:M934),M$2:M$5193,0)),"")</f>
        <v/>
      </c>
      <c r="R934" s="70" t="str">
        <f>IFERROR(INDEX($C$2:$C$5193,MATCH(ROWS(N$2:N934),N$2:N$5193,0)),"")</f>
        <v/>
      </c>
      <c r="S934" s="92" t="str">
        <f>IFERROR(INDEX($C$2:$C$5193,MATCH(ROWS(O$2:O934),O$2:O$5193,0)),"")</f>
        <v/>
      </c>
    </row>
    <row r="935" spans="1:19" x14ac:dyDescent="0.25">
      <c r="A935" s="68">
        <v>205</v>
      </c>
      <c r="B935" s="68" t="s">
        <v>3391</v>
      </c>
      <c r="C935" s="68" t="s">
        <v>3392</v>
      </c>
      <c r="D935" s="68" t="s">
        <v>3021</v>
      </c>
      <c r="E935" s="68" t="s">
        <v>3021</v>
      </c>
      <c r="F935" s="68" t="s">
        <v>3393</v>
      </c>
      <c r="G935" s="68" t="s">
        <v>3394</v>
      </c>
      <c r="H935" s="68">
        <v>62.207500000000003</v>
      </c>
      <c r="I935" s="68">
        <v>-133.376</v>
      </c>
      <c r="J935" s="68">
        <v>2351</v>
      </c>
      <c r="K935" s="68">
        <v>-8</v>
      </c>
      <c r="L935" s="68">
        <f>COUNTIFS(Aéroports!$C$2:$C$5193,Aéroports!$C935,Aéroports!$D$2:$D$5193,Aéroports!$D935)</f>
        <v>1</v>
      </c>
      <c r="M935" s="68" t="str">
        <f>IF(AND(Formulaire!$H$15=Aéroports!$E935,--ISNUMBER(IFERROR(SEARCH(Formulaire!$H$16,$C935,1),""))=1),MAX(M$1:M934)+1,"")</f>
        <v/>
      </c>
      <c r="N935" s="68" t="str">
        <f>IF(AND(Formulaire!$H$21=Aéroports!$E935,--ISNUMBER(IFERROR(SEARCH(Formulaire!$H$22,$C935,1),""))=1),MAX(N$1:N934)+1,"")</f>
        <v/>
      </c>
      <c r="O935" s="68" t="str">
        <f>IF(AND(Formulaire!$H$27=Aéroports!$E935,--ISNUMBER(IFERROR(SEARCH(Formulaire!$H$28,$C935,1),""))=1),MAX(O$1:O934)+1,"")</f>
        <v/>
      </c>
      <c r="Q935" s="91" t="str">
        <f>IFERROR(INDEX($C$2:$C$5193,MATCH(ROWS(M$2:M935),M$2:M$5193,0)),"")</f>
        <v/>
      </c>
      <c r="R935" s="70" t="str">
        <f>IFERROR(INDEX($C$2:$C$5193,MATCH(ROWS(N$2:N935),N$2:N$5193,0)),"")</f>
        <v/>
      </c>
      <c r="S935" s="92" t="str">
        <f>IFERROR(INDEX($C$2:$C$5193,MATCH(ROWS(O$2:O935),O$2:O$5193,0)),"")</f>
        <v/>
      </c>
    </row>
    <row r="936" spans="1:19" x14ac:dyDescent="0.25">
      <c r="A936" s="69">
        <v>58</v>
      </c>
      <c r="B936" s="69" t="s">
        <v>3395</v>
      </c>
      <c r="C936" s="69" t="s">
        <v>3396</v>
      </c>
      <c r="D936" s="69" t="s">
        <v>3021</v>
      </c>
      <c r="E936" s="69" t="s">
        <v>3021</v>
      </c>
      <c r="F936" s="69" t="s">
        <v>3397</v>
      </c>
      <c r="G936" s="69" t="s">
        <v>3398</v>
      </c>
      <c r="H936" s="69">
        <v>54.678100000000001</v>
      </c>
      <c r="I936" s="69">
        <v>-101.682</v>
      </c>
      <c r="J936" s="69">
        <v>997</v>
      </c>
      <c r="K936" s="69">
        <v>-6</v>
      </c>
      <c r="L936" s="69">
        <f>COUNTIFS(Aéroports!$C$2:$C$5193,Aéroports!$C936,Aéroports!$D$2:$D$5193,Aéroports!$D936)</f>
        <v>1</v>
      </c>
      <c r="M936" s="69" t="str">
        <f>IF(AND(Formulaire!$H$15=Aéroports!$E936,--ISNUMBER(IFERROR(SEARCH(Formulaire!$H$16,$C936,1),""))=1),MAX(M$1:M935)+1,"")</f>
        <v/>
      </c>
      <c r="N936" s="69" t="str">
        <f>IF(AND(Formulaire!$H$21=Aéroports!$E936,--ISNUMBER(IFERROR(SEARCH(Formulaire!$H$22,$C936,1),""))=1),MAX(N$1:N935)+1,"")</f>
        <v/>
      </c>
      <c r="O936" s="69" t="str">
        <f>IF(AND(Formulaire!$H$27=Aéroports!$E936,--ISNUMBER(IFERROR(SEARCH(Formulaire!$H$28,$C936,1),""))=1),MAX(O$1:O935)+1,"")</f>
        <v/>
      </c>
      <c r="Q936" s="91" t="str">
        <f>IFERROR(INDEX($C$2:$C$5193,MATCH(ROWS(M$2:M936),M$2:M$5193,0)),"")</f>
        <v/>
      </c>
      <c r="R936" s="70" t="str">
        <f>IFERROR(INDEX($C$2:$C$5193,MATCH(ROWS(N$2:N936),N$2:N$5193,0)),"")</f>
        <v/>
      </c>
      <c r="S936" s="92" t="str">
        <f>IFERROR(INDEX($C$2:$C$5193,MATCH(ROWS(O$2:O936),O$2:O$5193,0)),"")</f>
        <v/>
      </c>
    </row>
    <row r="937" spans="1:19" x14ac:dyDescent="0.25">
      <c r="A937" s="68">
        <v>5540</v>
      </c>
      <c r="B937" s="68" t="s">
        <v>3399</v>
      </c>
      <c r="C937" s="68" t="s">
        <v>3400</v>
      </c>
      <c r="D937" s="68" t="s">
        <v>3021</v>
      </c>
      <c r="E937" s="68" t="s">
        <v>3021</v>
      </c>
      <c r="F937" s="68" t="s">
        <v>3401</v>
      </c>
      <c r="G937" s="68" t="s">
        <v>3402</v>
      </c>
      <c r="H937" s="68">
        <v>59.334400000000002</v>
      </c>
      <c r="I937" s="68">
        <v>-107.182</v>
      </c>
      <c r="J937" s="68">
        <v>814</v>
      </c>
      <c r="K937" s="68">
        <v>-6</v>
      </c>
      <c r="L937" s="68">
        <f>COUNTIFS(Aéroports!$C$2:$C$5193,Aéroports!$C937,Aéroports!$D$2:$D$5193,Aéroports!$D937)</f>
        <v>1</v>
      </c>
      <c r="M937" s="68" t="str">
        <f>IF(AND(Formulaire!$H$15=Aéroports!$E937,--ISNUMBER(IFERROR(SEARCH(Formulaire!$H$16,$C937,1),""))=1),MAX(M$1:M936)+1,"")</f>
        <v/>
      </c>
      <c r="N937" s="68" t="str">
        <f>IF(AND(Formulaire!$H$21=Aéroports!$E937,--ISNUMBER(IFERROR(SEARCH(Formulaire!$H$22,$C937,1),""))=1),MAX(N$1:N936)+1,"")</f>
        <v/>
      </c>
      <c r="O937" s="68" t="str">
        <f>IF(AND(Formulaire!$H$27=Aéroports!$E937,--ISNUMBER(IFERROR(SEARCH(Formulaire!$H$28,$C937,1),""))=1),MAX(O$1:O936)+1,"")</f>
        <v/>
      </c>
      <c r="Q937" s="91" t="str">
        <f>IFERROR(INDEX($C$2:$C$5193,MATCH(ROWS(M$2:M937),M$2:M$5193,0)),"")</f>
        <v/>
      </c>
      <c r="R937" s="70" t="str">
        <f>IFERROR(INDEX($C$2:$C$5193,MATCH(ROWS(N$2:N937),N$2:N$5193,0)),"")</f>
        <v/>
      </c>
      <c r="S937" s="92" t="str">
        <f>IFERROR(INDEX($C$2:$C$5193,MATCH(ROWS(O$2:O937),O$2:O$5193,0)),"")</f>
        <v/>
      </c>
    </row>
    <row r="938" spans="1:19" x14ac:dyDescent="0.25">
      <c r="A938" s="69">
        <v>5490</v>
      </c>
      <c r="B938" s="69" t="s">
        <v>3403</v>
      </c>
      <c r="C938" s="69" t="s">
        <v>3404</v>
      </c>
      <c r="D938" s="69" t="s">
        <v>3021</v>
      </c>
      <c r="E938" s="69" t="s">
        <v>3021</v>
      </c>
      <c r="F938" s="69" t="s">
        <v>3405</v>
      </c>
      <c r="G938" s="69" t="s">
        <v>3406</v>
      </c>
      <c r="H938" s="69">
        <v>52.2014</v>
      </c>
      <c r="I938" s="69">
        <v>-81.696899999999999</v>
      </c>
      <c r="J938" s="69">
        <v>48</v>
      </c>
      <c r="K938" s="69">
        <v>-5</v>
      </c>
      <c r="L938" s="69">
        <f>COUNTIFS(Aéroports!$C$2:$C$5193,Aéroports!$C938,Aéroports!$D$2:$D$5193,Aéroports!$D938)</f>
        <v>1</v>
      </c>
      <c r="M938" s="69" t="str">
        <f>IF(AND(Formulaire!$H$15=Aéroports!$E938,--ISNUMBER(IFERROR(SEARCH(Formulaire!$H$16,$C938,1),""))=1),MAX(M$1:M937)+1,"")</f>
        <v/>
      </c>
      <c r="N938" s="69" t="str">
        <f>IF(AND(Formulaire!$H$21=Aéroports!$E938,--ISNUMBER(IFERROR(SEARCH(Formulaire!$H$22,$C938,1),""))=1),MAX(N$1:N937)+1,"")</f>
        <v/>
      </c>
      <c r="O938" s="69" t="str">
        <f>IF(AND(Formulaire!$H$27=Aéroports!$E938,--ISNUMBER(IFERROR(SEARCH(Formulaire!$H$28,$C938,1),""))=1),MAX(O$1:O937)+1,"")</f>
        <v/>
      </c>
      <c r="Q938" s="91" t="str">
        <f>IFERROR(INDEX($C$2:$C$5193,MATCH(ROWS(M$2:M938),M$2:M$5193,0)),"")</f>
        <v/>
      </c>
      <c r="R938" s="70" t="str">
        <f>IFERROR(INDEX($C$2:$C$5193,MATCH(ROWS(N$2:N938),N$2:N$5193,0)),"")</f>
        <v/>
      </c>
      <c r="S938" s="92" t="str">
        <f>IFERROR(INDEX($C$2:$C$5193,MATCH(ROWS(O$2:O938),O$2:O$5193,0)),"")</f>
        <v/>
      </c>
    </row>
    <row r="939" spans="1:19" x14ac:dyDescent="0.25">
      <c r="A939" s="68">
        <v>109</v>
      </c>
      <c r="B939" s="68" t="s">
        <v>3407</v>
      </c>
      <c r="C939" s="68" t="s">
        <v>3408</v>
      </c>
      <c r="D939" s="68" t="s">
        <v>3021</v>
      </c>
      <c r="E939" s="68" t="s">
        <v>3021</v>
      </c>
      <c r="F939" s="68" t="s">
        <v>3409</v>
      </c>
      <c r="G939" s="68" t="s">
        <v>3410</v>
      </c>
      <c r="H939" s="68">
        <v>58.767200000000003</v>
      </c>
      <c r="I939" s="68">
        <v>-111.117</v>
      </c>
      <c r="J939" s="68">
        <v>761</v>
      </c>
      <c r="K939" s="68">
        <v>-7</v>
      </c>
      <c r="L939" s="68">
        <f>COUNTIFS(Aéroports!$C$2:$C$5193,Aéroports!$C939,Aéroports!$D$2:$D$5193,Aéroports!$D939)</f>
        <v>1</v>
      </c>
      <c r="M939" s="68" t="str">
        <f>IF(AND(Formulaire!$H$15=Aéroports!$E939,--ISNUMBER(IFERROR(SEARCH(Formulaire!$H$16,$C939,1),""))=1),MAX(M$1:M938)+1,"")</f>
        <v/>
      </c>
      <c r="N939" s="68" t="str">
        <f>IF(AND(Formulaire!$H$21=Aéroports!$E939,--ISNUMBER(IFERROR(SEARCH(Formulaire!$H$22,$C939,1),""))=1),MAX(N$1:N938)+1,"")</f>
        <v/>
      </c>
      <c r="O939" s="68" t="str">
        <f>IF(AND(Formulaire!$H$27=Aéroports!$E939,--ISNUMBER(IFERROR(SEARCH(Formulaire!$H$28,$C939,1),""))=1),MAX(O$1:O938)+1,"")</f>
        <v/>
      </c>
      <c r="Q939" s="91" t="str">
        <f>IFERROR(INDEX($C$2:$C$5193,MATCH(ROWS(M$2:M939),M$2:M$5193,0)),"")</f>
        <v/>
      </c>
      <c r="R939" s="70" t="str">
        <f>IFERROR(INDEX($C$2:$C$5193,MATCH(ROWS(N$2:N939),N$2:N$5193,0)),"")</f>
        <v/>
      </c>
      <c r="S939" s="92" t="str">
        <f>IFERROR(INDEX($C$2:$C$5193,MATCH(ROWS(O$2:O939),O$2:O$5193,0)),"")</f>
        <v/>
      </c>
    </row>
    <row r="940" spans="1:19" x14ac:dyDescent="0.25">
      <c r="A940" s="69">
        <v>5479</v>
      </c>
      <c r="B940" s="69" t="s">
        <v>3411</v>
      </c>
      <c r="C940" s="69" t="s">
        <v>3412</v>
      </c>
      <c r="D940" s="69" t="s">
        <v>3021</v>
      </c>
      <c r="E940" s="69" t="s">
        <v>3021</v>
      </c>
      <c r="F940" s="69" t="s">
        <v>3413</v>
      </c>
      <c r="G940" s="69" t="s">
        <v>3414</v>
      </c>
      <c r="H940" s="69">
        <v>48.654200000000003</v>
      </c>
      <c r="I940" s="69">
        <v>-93.439700000000002</v>
      </c>
      <c r="J940" s="69">
        <v>1125</v>
      </c>
      <c r="K940" s="69">
        <v>-6</v>
      </c>
      <c r="L940" s="69">
        <f>COUNTIFS(Aéroports!$C$2:$C$5193,Aéroports!$C940,Aéroports!$D$2:$D$5193,Aéroports!$D940)</f>
        <v>1</v>
      </c>
      <c r="M940" s="69" t="str">
        <f>IF(AND(Formulaire!$H$15=Aéroports!$E940,--ISNUMBER(IFERROR(SEARCH(Formulaire!$H$16,$C940,1),""))=1),MAX(M$1:M939)+1,"")</f>
        <v/>
      </c>
      <c r="N940" s="69" t="str">
        <f>IF(AND(Formulaire!$H$21=Aéroports!$E940,--ISNUMBER(IFERROR(SEARCH(Formulaire!$H$22,$C940,1),""))=1),MAX(N$1:N939)+1,"")</f>
        <v/>
      </c>
      <c r="O940" s="69" t="str">
        <f>IF(AND(Formulaire!$H$27=Aéroports!$E940,--ISNUMBER(IFERROR(SEARCH(Formulaire!$H$28,$C940,1),""))=1),MAX(O$1:O939)+1,"")</f>
        <v/>
      </c>
      <c r="Q940" s="91" t="str">
        <f>IFERROR(INDEX($C$2:$C$5193,MATCH(ROWS(M$2:M940),M$2:M$5193,0)),"")</f>
        <v/>
      </c>
      <c r="R940" s="70" t="str">
        <f>IFERROR(INDEX($C$2:$C$5193,MATCH(ROWS(N$2:N940),N$2:N$5193,0)),"")</f>
        <v/>
      </c>
      <c r="S940" s="92" t="str">
        <f>IFERROR(INDEX($C$2:$C$5193,MATCH(ROWS(O$2:O940),O$2:O$5193,0)),"")</f>
        <v/>
      </c>
    </row>
    <row r="941" spans="1:19" x14ac:dyDescent="0.25">
      <c r="A941" s="68">
        <v>4239</v>
      </c>
      <c r="B941" s="68" t="s">
        <v>3415</v>
      </c>
      <c r="C941" s="68" t="s">
        <v>3416</v>
      </c>
      <c r="D941" s="68" t="s">
        <v>3021</v>
      </c>
      <c r="E941" s="68" t="s">
        <v>3021</v>
      </c>
      <c r="F941" s="68" t="s">
        <v>3417</v>
      </c>
      <c r="G941" s="68" t="s">
        <v>3418</v>
      </c>
      <c r="H941" s="68">
        <v>66.240799999999993</v>
      </c>
      <c r="I941" s="68">
        <v>-128.65100000000001</v>
      </c>
      <c r="J941" s="68">
        <v>268</v>
      </c>
      <c r="K941" s="68">
        <v>-7</v>
      </c>
      <c r="L941" s="68">
        <f>COUNTIFS(Aéroports!$C$2:$C$5193,Aéroports!$C941,Aéroports!$D$2:$D$5193,Aéroports!$D941)</f>
        <v>1</v>
      </c>
      <c r="M941" s="68" t="str">
        <f>IF(AND(Formulaire!$H$15=Aéroports!$E941,--ISNUMBER(IFERROR(SEARCH(Formulaire!$H$16,$C941,1),""))=1),MAX(M$1:M940)+1,"")</f>
        <v/>
      </c>
      <c r="N941" s="68" t="str">
        <f>IF(AND(Formulaire!$H$21=Aéroports!$E941,--ISNUMBER(IFERROR(SEARCH(Formulaire!$H$22,$C941,1),""))=1),MAX(N$1:N940)+1,"")</f>
        <v/>
      </c>
      <c r="O941" s="68" t="str">
        <f>IF(AND(Formulaire!$H$27=Aéroports!$E941,--ISNUMBER(IFERROR(SEARCH(Formulaire!$H$28,$C941,1),""))=1),MAX(O$1:O940)+1,"")</f>
        <v/>
      </c>
      <c r="Q941" s="91" t="str">
        <f>IFERROR(INDEX($C$2:$C$5193,MATCH(ROWS(M$2:M941),M$2:M$5193,0)),"")</f>
        <v/>
      </c>
      <c r="R941" s="70" t="str">
        <f>IFERROR(INDEX($C$2:$C$5193,MATCH(ROWS(N$2:N941),N$2:N$5193,0)),"")</f>
        <v/>
      </c>
      <c r="S941" s="92" t="str">
        <f>IFERROR(INDEX($C$2:$C$5193,MATCH(ROWS(O$2:O941),O$2:O$5193,0)),"")</f>
        <v/>
      </c>
    </row>
    <row r="942" spans="1:19" x14ac:dyDescent="0.25">
      <c r="A942" s="69">
        <v>5491</v>
      </c>
      <c r="B942" s="69" t="s">
        <v>3419</v>
      </c>
      <c r="C942" s="69" t="s">
        <v>3420</v>
      </c>
      <c r="D942" s="69" t="s">
        <v>3021</v>
      </c>
      <c r="E942" s="69" t="s">
        <v>3021</v>
      </c>
      <c r="F942" s="69" t="s">
        <v>3421</v>
      </c>
      <c r="G942" s="69" t="s">
        <v>3422</v>
      </c>
      <c r="H942" s="69">
        <v>51.561900000000001</v>
      </c>
      <c r="I942" s="69">
        <v>-87.907799999999995</v>
      </c>
      <c r="J942" s="69">
        <v>899</v>
      </c>
      <c r="K942" s="69">
        <v>-5</v>
      </c>
      <c r="L942" s="69">
        <f>COUNTIFS(Aéroports!$C$2:$C$5193,Aéroports!$C942,Aéroports!$D$2:$D$5193,Aéroports!$D942)</f>
        <v>1</v>
      </c>
      <c r="M942" s="69" t="str">
        <f>IF(AND(Formulaire!$H$15=Aéroports!$E942,--ISNUMBER(IFERROR(SEARCH(Formulaire!$H$16,$C942,1),""))=1),MAX(M$1:M941)+1,"")</f>
        <v/>
      </c>
      <c r="N942" s="69" t="str">
        <f>IF(AND(Formulaire!$H$21=Aéroports!$E942,--ISNUMBER(IFERROR(SEARCH(Formulaire!$H$22,$C942,1),""))=1),MAX(N$1:N941)+1,"")</f>
        <v/>
      </c>
      <c r="O942" s="69" t="str">
        <f>IF(AND(Formulaire!$H$27=Aéroports!$E942,--ISNUMBER(IFERROR(SEARCH(Formulaire!$H$28,$C942,1),""))=1),MAX(O$1:O941)+1,"")</f>
        <v/>
      </c>
      <c r="Q942" s="91" t="str">
        <f>IFERROR(INDEX($C$2:$C$5193,MATCH(ROWS(M$2:M942),M$2:M$5193,0)),"")</f>
        <v/>
      </c>
      <c r="R942" s="70" t="str">
        <f>IFERROR(INDEX($C$2:$C$5193,MATCH(ROWS(N$2:N942),N$2:N$5193,0)),"")</f>
        <v/>
      </c>
      <c r="S942" s="92" t="str">
        <f>IFERROR(INDEX($C$2:$C$5193,MATCH(ROWS(O$2:O942),O$2:O$5193,0)),"")</f>
        <v/>
      </c>
    </row>
    <row r="943" spans="1:19" x14ac:dyDescent="0.25">
      <c r="A943" s="68">
        <v>11758</v>
      </c>
      <c r="B943" s="68" t="s">
        <v>3423</v>
      </c>
      <c r="C943" s="68" t="s">
        <v>3424</v>
      </c>
      <c r="D943" s="68" t="s">
        <v>3021</v>
      </c>
      <c r="E943" s="68" t="s">
        <v>3021</v>
      </c>
      <c r="F943" s="68" t="s">
        <v>3425</v>
      </c>
      <c r="G943" s="68" t="s">
        <v>3426</v>
      </c>
      <c r="H943" s="68">
        <v>60.235799999999998</v>
      </c>
      <c r="I943" s="68">
        <v>-123.46899999999999</v>
      </c>
      <c r="J943" s="68">
        <v>708</v>
      </c>
      <c r="K943" s="68" t="s">
        <v>340</v>
      </c>
      <c r="L943" s="68">
        <f>COUNTIFS(Aéroports!$C$2:$C$5193,Aéroports!$C943,Aéroports!$D$2:$D$5193,Aéroports!$D943)</f>
        <v>1</v>
      </c>
      <c r="M943" s="68" t="str">
        <f>IF(AND(Formulaire!$H$15=Aéroports!$E943,--ISNUMBER(IFERROR(SEARCH(Formulaire!$H$16,$C943,1),""))=1),MAX(M$1:M942)+1,"")</f>
        <v/>
      </c>
      <c r="N943" s="68" t="str">
        <f>IF(AND(Formulaire!$H$21=Aéroports!$E943,--ISNUMBER(IFERROR(SEARCH(Formulaire!$H$22,$C943,1),""))=1),MAX(N$1:N942)+1,"")</f>
        <v/>
      </c>
      <c r="O943" s="68" t="str">
        <f>IF(AND(Formulaire!$H$27=Aéroports!$E943,--ISNUMBER(IFERROR(SEARCH(Formulaire!$H$28,$C943,1),""))=1),MAX(O$1:O942)+1,"")</f>
        <v/>
      </c>
      <c r="Q943" s="91" t="str">
        <f>IFERROR(INDEX($C$2:$C$5193,MATCH(ROWS(M$2:M943),M$2:M$5193,0)),"")</f>
        <v/>
      </c>
      <c r="R943" s="70" t="str">
        <f>IFERROR(INDEX($C$2:$C$5193,MATCH(ROWS(N$2:N943),N$2:N$5193,0)),"")</f>
        <v/>
      </c>
      <c r="S943" s="92" t="str">
        <f>IFERROR(INDEX($C$2:$C$5193,MATCH(ROWS(O$2:O943),O$2:O$5193,0)),"")</f>
        <v/>
      </c>
    </row>
    <row r="944" spans="1:19" x14ac:dyDescent="0.25">
      <c r="A944" s="69">
        <v>90</v>
      </c>
      <c r="B944" s="69" t="s">
        <v>3427</v>
      </c>
      <c r="C944" s="69" t="s">
        <v>3428</v>
      </c>
      <c r="D944" s="69" t="s">
        <v>3021</v>
      </c>
      <c r="E944" s="69" t="s">
        <v>3021</v>
      </c>
      <c r="F944" s="69" t="s">
        <v>3429</v>
      </c>
      <c r="G944" s="69" t="s">
        <v>3430</v>
      </c>
      <c r="H944" s="69">
        <v>56.653300000000002</v>
      </c>
      <c r="I944" s="69">
        <v>-111.22199999999999</v>
      </c>
      <c r="J944" s="69">
        <v>1211</v>
      </c>
      <c r="K944" s="69">
        <v>-7</v>
      </c>
      <c r="L944" s="69">
        <f>COUNTIFS(Aéroports!$C$2:$C$5193,Aéroports!$C944,Aéroports!$D$2:$D$5193,Aéroports!$D944)</f>
        <v>1</v>
      </c>
      <c r="M944" s="69" t="str">
        <f>IF(AND(Formulaire!$H$15=Aéroports!$E944,--ISNUMBER(IFERROR(SEARCH(Formulaire!$H$16,$C944,1),""))=1),MAX(M$1:M943)+1,"")</f>
        <v/>
      </c>
      <c r="N944" s="69" t="str">
        <f>IF(AND(Formulaire!$H$21=Aéroports!$E944,--ISNUMBER(IFERROR(SEARCH(Formulaire!$H$22,$C944,1),""))=1),MAX(N$1:N943)+1,"")</f>
        <v/>
      </c>
      <c r="O944" s="69" t="str">
        <f>IF(AND(Formulaire!$H$27=Aéroports!$E944,--ISNUMBER(IFERROR(SEARCH(Formulaire!$H$28,$C944,1),""))=1),MAX(O$1:O943)+1,"")</f>
        <v/>
      </c>
      <c r="Q944" s="91" t="str">
        <f>IFERROR(INDEX($C$2:$C$5193,MATCH(ROWS(M$2:M944),M$2:M$5193,0)),"")</f>
        <v/>
      </c>
      <c r="R944" s="70" t="str">
        <f>IFERROR(INDEX($C$2:$C$5193,MATCH(ROWS(N$2:N944),N$2:N$5193,0)),"")</f>
        <v/>
      </c>
      <c r="S944" s="92" t="str">
        <f>IFERROR(INDEX($C$2:$C$5193,MATCH(ROWS(O$2:O944),O$2:O$5193,0)),"")</f>
        <v/>
      </c>
    </row>
    <row r="945" spans="1:19" x14ac:dyDescent="0.25">
      <c r="A945" s="68">
        <v>206</v>
      </c>
      <c r="B945" s="68" t="s">
        <v>3431</v>
      </c>
      <c r="C945" s="68" t="s">
        <v>3432</v>
      </c>
      <c r="D945" s="68" t="s">
        <v>3021</v>
      </c>
      <c r="E945" s="68" t="s">
        <v>3021</v>
      </c>
      <c r="F945" s="68" t="s">
        <v>3433</v>
      </c>
      <c r="G945" s="68" t="s">
        <v>3434</v>
      </c>
      <c r="H945" s="68">
        <v>67.407499999999999</v>
      </c>
      <c r="I945" s="68">
        <v>-134.86099999999999</v>
      </c>
      <c r="J945" s="68">
        <v>116</v>
      </c>
      <c r="K945" s="68">
        <v>-7</v>
      </c>
      <c r="L945" s="68">
        <f>COUNTIFS(Aéroports!$C$2:$C$5193,Aéroports!$C945,Aéroports!$D$2:$D$5193,Aéroports!$D945)</f>
        <v>1</v>
      </c>
      <c r="M945" s="68" t="str">
        <f>IF(AND(Formulaire!$H$15=Aéroports!$E945,--ISNUMBER(IFERROR(SEARCH(Formulaire!$H$16,$C945,1),""))=1),MAX(M$1:M944)+1,"")</f>
        <v/>
      </c>
      <c r="N945" s="68" t="str">
        <f>IF(AND(Formulaire!$H$21=Aéroports!$E945,--ISNUMBER(IFERROR(SEARCH(Formulaire!$H$22,$C945,1),""))=1),MAX(N$1:N944)+1,"")</f>
        <v/>
      </c>
      <c r="O945" s="68" t="str">
        <f>IF(AND(Formulaire!$H$27=Aéroports!$E945,--ISNUMBER(IFERROR(SEARCH(Formulaire!$H$28,$C945,1),""))=1),MAX(O$1:O944)+1,"")</f>
        <v/>
      </c>
      <c r="Q945" s="91" t="str">
        <f>IFERROR(INDEX($C$2:$C$5193,MATCH(ROWS(M$2:M945),M$2:M$5193,0)),"")</f>
        <v/>
      </c>
      <c r="R945" s="70" t="str">
        <f>IFERROR(INDEX($C$2:$C$5193,MATCH(ROWS(N$2:N945),N$2:N$5193,0)),"")</f>
        <v/>
      </c>
      <c r="S945" s="92" t="str">
        <f>IFERROR(INDEX($C$2:$C$5193,MATCH(ROWS(O$2:O945),O$2:O$5193,0)),"")</f>
        <v/>
      </c>
    </row>
    <row r="946" spans="1:19" x14ac:dyDescent="0.25">
      <c r="A946" s="69">
        <v>180</v>
      </c>
      <c r="B946" s="69" t="s">
        <v>3435</v>
      </c>
      <c r="C946" s="69" t="s">
        <v>3436</v>
      </c>
      <c r="D946" s="69" t="s">
        <v>3021</v>
      </c>
      <c r="E946" s="69" t="s">
        <v>3021</v>
      </c>
      <c r="F946" s="69" t="s">
        <v>3437</v>
      </c>
      <c r="G946" s="69" t="s">
        <v>3438</v>
      </c>
      <c r="H946" s="69">
        <v>58.836399999999998</v>
      </c>
      <c r="I946" s="69">
        <v>-122.59699999999999</v>
      </c>
      <c r="J946" s="69">
        <v>1253</v>
      </c>
      <c r="K946" s="69">
        <v>-8</v>
      </c>
      <c r="L946" s="69">
        <f>COUNTIFS(Aéroports!$C$2:$C$5193,Aéroports!$C946,Aéroports!$D$2:$D$5193,Aéroports!$D946)</f>
        <v>1</v>
      </c>
      <c r="M946" s="69" t="str">
        <f>IF(AND(Formulaire!$H$15=Aéroports!$E946,--ISNUMBER(IFERROR(SEARCH(Formulaire!$H$16,$C946,1),""))=1),MAX(M$1:M945)+1,"")</f>
        <v/>
      </c>
      <c r="N946" s="69" t="str">
        <f>IF(AND(Formulaire!$H$21=Aéroports!$E946,--ISNUMBER(IFERROR(SEARCH(Formulaire!$H$22,$C946,1),""))=1),MAX(N$1:N945)+1,"")</f>
        <v/>
      </c>
      <c r="O946" s="69" t="str">
        <f>IF(AND(Formulaire!$H$27=Aéroports!$E946,--ISNUMBER(IFERROR(SEARCH(Formulaire!$H$28,$C946,1),""))=1),MAX(O$1:O945)+1,"")</f>
        <v/>
      </c>
      <c r="Q946" s="91" t="str">
        <f>IFERROR(INDEX($C$2:$C$5193,MATCH(ROWS(M$2:M946),M$2:M$5193,0)),"")</f>
        <v/>
      </c>
      <c r="R946" s="70" t="str">
        <f>IFERROR(INDEX($C$2:$C$5193,MATCH(ROWS(N$2:N946),N$2:N$5193,0)),"")</f>
        <v/>
      </c>
      <c r="S946" s="92" t="str">
        <f>IFERROR(INDEX($C$2:$C$5193,MATCH(ROWS(O$2:O946),O$2:O$5193,0)),"")</f>
        <v/>
      </c>
    </row>
    <row r="947" spans="1:19" x14ac:dyDescent="0.25">
      <c r="A947" s="68">
        <v>59</v>
      </c>
      <c r="B947" s="68" t="s">
        <v>3439</v>
      </c>
      <c r="C947" s="68" t="s">
        <v>3440</v>
      </c>
      <c r="D947" s="68" t="s">
        <v>3021</v>
      </c>
      <c r="E947" s="68" t="s">
        <v>3021</v>
      </c>
      <c r="F947" s="68" t="s">
        <v>3441</v>
      </c>
      <c r="G947" s="68" t="s">
        <v>3442</v>
      </c>
      <c r="H947" s="68">
        <v>61.180799999999998</v>
      </c>
      <c r="I947" s="68">
        <v>-113.69</v>
      </c>
      <c r="J947" s="68">
        <v>526</v>
      </c>
      <c r="K947" s="68">
        <v>-7</v>
      </c>
      <c r="L947" s="68">
        <f>COUNTIFS(Aéroports!$C$2:$C$5193,Aéroports!$C947,Aéroports!$D$2:$D$5193,Aéroports!$D947)</f>
        <v>1</v>
      </c>
      <c r="M947" s="68" t="str">
        <f>IF(AND(Formulaire!$H$15=Aéroports!$E947,--ISNUMBER(IFERROR(SEARCH(Formulaire!$H$16,$C947,1),""))=1),MAX(M$1:M946)+1,"")</f>
        <v/>
      </c>
      <c r="N947" s="68" t="str">
        <f>IF(AND(Formulaire!$H$21=Aéroports!$E947,--ISNUMBER(IFERROR(SEARCH(Formulaire!$H$22,$C947,1),""))=1),MAX(N$1:N946)+1,"")</f>
        <v/>
      </c>
      <c r="O947" s="68" t="str">
        <f>IF(AND(Formulaire!$H$27=Aéroports!$E947,--ISNUMBER(IFERROR(SEARCH(Formulaire!$H$28,$C947,1),""))=1),MAX(O$1:O946)+1,"")</f>
        <v/>
      </c>
      <c r="Q947" s="91" t="str">
        <f>IFERROR(INDEX($C$2:$C$5193,MATCH(ROWS(M$2:M947),M$2:M$5193,0)),"")</f>
        <v/>
      </c>
      <c r="R947" s="70" t="str">
        <f>IFERROR(INDEX($C$2:$C$5193,MATCH(ROWS(N$2:N947),N$2:N$5193,0)),"")</f>
        <v/>
      </c>
      <c r="S947" s="92" t="str">
        <f>IFERROR(INDEX($C$2:$C$5193,MATCH(ROWS(O$2:O947),O$2:O$5193,0)),"")</f>
        <v/>
      </c>
    </row>
    <row r="948" spans="1:19" x14ac:dyDescent="0.25">
      <c r="A948" s="69">
        <v>168</v>
      </c>
      <c r="B948" s="69" t="s">
        <v>3443</v>
      </c>
      <c r="C948" s="69" t="s">
        <v>3444</v>
      </c>
      <c r="D948" s="69" t="s">
        <v>3021</v>
      </c>
      <c r="E948" s="69" t="s">
        <v>3021</v>
      </c>
      <c r="F948" s="69" t="s">
        <v>3445</v>
      </c>
      <c r="G948" s="69" t="s">
        <v>3446</v>
      </c>
      <c r="H948" s="69">
        <v>56.238100000000003</v>
      </c>
      <c r="I948" s="69">
        <v>-120.74</v>
      </c>
      <c r="J948" s="69">
        <v>2280</v>
      </c>
      <c r="K948" s="69">
        <v>-7</v>
      </c>
      <c r="L948" s="69">
        <f>COUNTIFS(Aéroports!$C$2:$C$5193,Aéroports!$C948,Aéroports!$D$2:$D$5193,Aéroports!$D948)</f>
        <v>1</v>
      </c>
      <c r="M948" s="69" t="str">
        <f>IF(AND(Formulaire!$H$15=Aéroports!$E948,--ISNUMBER(IFERROR(SEARCH(Formulaire!$H$16,$C948,1),""))=1),MAX(M$1:M947)+1,"")</f>
        <v/>
      </c>
      <c r="N948" s="69" t="str">
        <f>IF(AND(Formulaire!$H$21=Aéroports!$E948,--ISNUMBER(IFERROR(SEARCH(Formulaire!$H$22,$C948,1),""))=1),MAX(N$1:N947)+1,"")</f>
        <v/>
      </c>
      <c r="O948" s="69" t="str">
        <f>IF(AND(Formulaire!$H$27=Aéroports!$E948,--ISNUMBER(IFERROR(SEARCH(Formulaire!$H$28,$C948,1),""))=1),MAX(O$1:O947)+1,"")</f>
        <v/>
      </c>
      <c r="Q948" s="91" t="str">
        <f>IFERROR(INDEX($C$2:$C$5193,MATCH(ROWS(M$2:M948),M$2:M$5193,0)),"")</f>
        <v/>
      </c>
      <c r="R948" s="70" t="str">
        <f>IFERROR(INDEX($C$2:$C$5193,MATCH(ROWS(N$2:N948),N$2:N$5193,0)),"")</f>
        <v/>
      </c>
      <c r="S948" s="92" t="str">
        <f>IFERROR(INDEX($C$2:$C$5193,MATCH(ROWS(O$2:O948),O$2:O$5193,0)),"")</f>
        <v/>
      </c>
    </row>
    <row r="949" spans="1:19" x14ac:dyDescent="0.25">
      <c r="A949" s="68">
        <v>5489</v>
      </c>
      <c r="B949" s="68" t="s">
        <v>3447</v>
      </c>
      <c r="C949" s="68" t="s">
        <v>3448</v>
      </c>
      <c r="D949" s="68" t="s">
        <v>3021</v>
      </c>
      <c r="E949" s="68" t="s">
        <v>3021</v>
      </c>
      <c r="F949" s="68" t="s">
        <v>3449</v>
      </c>
      <c r="G949" s="68" t="s">
        <v>3450</v>
      </c>
      <c r="H949" s="68">
        <v>56.018900000000002</v>
      </c>
      <c r="I949" s="68">
        <v>-87.676100000000005</v>
      </c>
      <c r="J949" s="68">
        <v>48</v>
      </c>
      <c r="K949" s="68">
        <v>-5</v>
      </c>
      <c r="L949" s="68">
        <f>COUNTIFS(Aéroports!$C$2:$C$5193,Aéroports!$C949,Aéroports!$D$2:$D$5193,Aéroports!$D949)</f>
        <v>1</v>
      </c>
      <c r="M949" s="68" t="str">
        <f>IF(AND(Formulaire!$H$15=Aéroports!$E949,--ISNUMBER(IFERROR(SEARCH(Formulaire!$H$16,$C949,1),""))=1),MAX(M$1:M948)+1,"")</f>
        <v/>
      </c>
      <c r="N949" s="68" t="str">
        <f>IF(AND(Formulaire!$H$21=Aéroports!$E949,--ISNUMBER(IFERROR(SEARCH(Formulaire!$H$22,$C949,1),""))=1),MAX(N$1:N948)+1,"")</f>
        <v/>
      </c>
      <c r="O949" s="68" t="str">
        <f>IF(AND(Formulaire!$H$27=Aéroports!$E949,--ISNUMBER(IFERROR(SEARCH(Formulaire!$H$28,$C949,1),""))=1),MAX(O$1:O948)+1,"")</f>
        <v/>
      </c>
      <c r="Q949" s="91" t="str">
        <f>IFERROR(INDEX($C$2:$C$5193,MATCH(ROWS(M$2:M949),M$2:M$5193,0)),"")</f>
        <v/>
      </c>
      <c r="R949" s="70" t="str">
        <f>IFERROR(INDEX($C$2:$C$5193,MATCH(ROWS(N$2:N949),N$2:N$5193,0)),"")</f>
        <v/>
      </c>
      <c r="S949" s="92" t="str">
        <f>IFERROR(INDEX($C$2:$C$5193,MATCH(ROWS(O$2:O949),O$2:O$5193,0)),"")</f>
        <v/>
      </c>
    </row>
    <row r="950" spans="1:19" x14ac:dyDescent="0.25">
      <c r="A950" s="69">
        <v>60</v>
      </c>
      <c r="B950" s="69" t="s">
        <v>3451</v>
      </c>
      <c r="C950" s="69" t="s">
        <v>3452</v>
      </c>
      <c r="D950" s="69" t="s">
        <v>3021</v>
      </c>
      <c r="E950" s="69" t="s">
        <v>3021</v>
      </c>
      <c r="F950" s="69" t="s">
        <v>3453</v>
      </c>
      <c r="G950" s="69" t="s">
        <v>3454</v>
      </c>
      <c r="H950" s="69">
        <v>61.760199999999998</v>
      </c>
      <c r="I950" s="69">
        <v>-121.23699999999999</v>
      </c>
      <c r="J950" s="69">
        <v>555</v>
      </c>
      <c r="K950" s="69">
        <v>-7</v>
      </c>
      <c r="L950" s="69">
        <f>COUNTIFS(Aéroports!$C$2:$C$5193,Aéroports!$C950,Aéroports!$D$2:$D$5193,Aéroports!$D950)</f>
        <v>1</v>
      </c>
      <c r="M950" s="69" t="str">
        <f>IF(AND(Formulaire!$H$15=Aéroports!$E950,--ISNUMBER(IFERROR(SEARCH(Formulaire!$H$16,$C950,1),""))=1),MAX(M$1:M949)+1,"")</f>
        <v/>
      </c>
      <c r="N950" s="69" t="str">
        <f>IF(AND(Formulaire!$H$21=Aéroports!$E950,--ISNUMBER(IFERROR(SEARCH(Formulaire!$H$22,$C950,1),""))=1),MAX(N$1:N949)+1,"")</f>
        <v/>
      </c>
      <c r="O950" s="69" t="str">
        <f>IF(AND(Formulaire!$H$27=Aéroports!$E950,--ISNUMBER(IFERROR(SEARCH(Formulaire!$H$28,$C950,1),""))=1),MAX(O$1:O949)+1,"")</f>
        <v/>
      </c>
      <c r="Q950" s="91" t="str">
        <f>IFERROR(INDEX($C$2:$C$5193,MATCH(ROWS(M$2:M950),M$2:M$5193,0)),"")</f>
        <v/>
      </c>
      <c r="R950" s="70" t="str">
        <f>IFERROR(INDEX($C$2:$C$5193,MATCH(ROWS(N$2:N950),N$2:N$5193,0)),"")</f>
        <v/>
      </c>
      <c r="S950" s="92" t="str">
        <f>IFERROR(INDEX($C$2:$C$5193,MATCH(ROWS(O$2:O950),O$2:O$5193,0)),"")</f>
        <v/>
      </c>
    </row>
    <row r="951" spans="1:19" x14ac:dyDescent="0.25">
      <c r="A951" s="68">
        <v>136</v>
      </c>
      <c r="B951" s="68" t="s">
        <v>3455</v>
      </c>
      <c r="C951" s="68" t="s">
        <v>3456</v>
      </c>
      <c r="D951" s="68" t="s">
        <v>3021</v>
      </c>
      <c r="E951" s="68" t="s">
        <v>3021</v>
      </c>
      <c r="F951" s="68" t="s">
        <v>3457</v>
      </c>
      <c r="G951" s="68" t="s">
        <v>3458</v>
      </c>
      <c r="H951" s="68">
        <v>60.020299999999999</v>
      </c>
      <c r="I951" s="68">
        <v>-111.962</v>
      </c>
      <c r="J951" s="68">
        <v>671</v>
      </c>
      <c r="K951" s="68">
        <v>-7</v>
      </c>
      <c r="L951" s="68">
        <f>COUNTIFS(Aéroports!$C$2:$C$5193,Aéroports!$C951,Aéroports!$D$2:$D$5193,Aéroports!$D951)</f>
        <v>1</v>
      </c>
      <c r="M951" s="68" t="str">
        <f>IF(AND(Formulaire!$H$15=Aéroports!$E951,--ISNUMBER(IFERROR(SEARCH(Formulaire!$H$16,$C951,1),""))=1),MAX(M$1:M950)+1,"")</f>
        <v/>
      </c>
      <c r="N951" s="68" t="str">
        <f>IF(AND(Formulaire!$H$21=Aéroports!$E951,--ISNUMBER(IFERROR(SEARCH(Formulaire!$H$22,$C951,1),""))=1),MAX(N$1:N950)+1,"")</f>
        <v/>
      </c>
      <c r="O951" s="68" t="str">
        <f>IF(AND(Formulaire!$H$27=Aéroports!$E951,--ISNUMBER(IFERROR(SEARCH(Formulaire!$H$28,$C951,1),""))=1),MAX(O$1:O950)+1,"")</f>
        <v/>
      </c>
      <c r="Q951" s="91" t="str">
        <f>IFERROR(INDEX($C$2:$C$5193,MATCH(ROWS(M$2:M951),M$2:M$5193,0)),"")</f>
        <v/>
      </c>
      <c r="R951" s="70" t="str">
        <f>IFERROR(INDEX($C$2:$C$5193,MATCH(ROWS(N$2:N951),N$2:N$5193,0)),"")</f>
        <v/>
      </c>
      <c r="S951" s="92" t="str">
        <f>IFERROR(INDEX($C$2:$C$5193,MATCH(ROWS(O$2:O951),O$2:O$5193,0)),"")</f>
        <v/>
      </c>
    </row>
    <row r="952" spans="1:19" x14ac:dyDescent="0.25">
      <c r="A952" s="69">
        <v>7272</v>
      </c>
      <c r="B952" s="69" t="s">
        <v>3459</v>
      </c>
      <c r="C952" s="69" t="s">
        <v>3460</v>
      </c>
      <c r="D952" s="69" t="s">
        <v>3021</v>
      </c>
      <c r="E952" s="69" t="s">
        <v>3021</v>
      </c>
      <c r="F952" s="69" t="s">
        <v>3461</v>
      </c>
      <c r="G952" s="69" t="s">
        <v>3462</v>
      </c>
      <c r="H952" s="69">
        <v>54.397199999999998</v>
      </c>
      <c r="I952" s="69">
        <v>-124.26300000000001</v>
      </c>
      <c r="J952" s="69">
        <v>2364</v>
      </c>
      <c r="K952" s="69">
        <v>-8</v>
      </c>
      <c r="L952" s="69">
        <f>COUNTIFS(Aéroports!$C$2:$C$5193,Aéroports!$C952,Aéroports!$D$2:$D$5193,Aéroports!$D952)</f>
        <v>1</v>
      </c>
      <c r="M952" s="69" t="str">
        <f>IF(AND(Formulaire!$H$15=Aéroports!$E952,--ISNUMBER(IFERROR(SEARCH(Formulaire!$H$16,$C952,1),""))=1),MAX(M$1:M951)+1,"")</f>
        <v/>
      </c>
      <c r="N952" s="69" t="str">
        <f>IF(AND(Formulaire!$H$21=Aéroports!$E952,--ISNUMBER(IFERROR(SEARCH(Formulaire!$H$22,$C952,1),""))=1),MAX(N$1:N951)+1,"")</f>
        <v/>
      </c>
      <c r="O952" s="69" t="str">
        <f>IF(AND(Formulaire!$H$27=Aéroports!$E952,--ISNUMBER(IFERROR(SEARCH(Formulaire!$H$28,$C952,1),""))=1),MAX(O$1:O951)+1,"")</f>
        <v/>
      </c>
      <c r="Q952" s="91" t="str">
        <f>IFERROR(INDEX($C$2:$C$5193,MATCH(ROWS(M$2:M952),M$2:M$5193,0)),"")</f>
        <v/>
      </c>
      <c r="R952" s="70" t="str">
        <f>IFERROR(INDEX($C$2:$C$5193,MATCH(ROWS(N$2:N952),N$2:N$5193,0)),"")</f>
        <v/>
      </c>
      <c r="S952" s="92" t="str">
        <f>IFERROR(INDEX($C$2:$C$5193,MATCH(ROWS(O$2:O952),O$2:O$5193,0)),"")</f>
        <v/>
      </c>
    </row>
    <row r="953" spans="1:19" x14ac:dyDescent="0.25">
      <c r="A953" s="68">
        <v>56</v>
      </c>
      <c r="B953" s="68" t="s">
        <v>3463</v>
      </c>
      <c r="C953" s="68" t="s">
        <v>3464</v>
      </c>
      <c r="D953" s="68" t="s">
        <v>3021</v>
      </c>
      <c r="E953" s="68" t="s">
        <v>3021</v>
      </c>
      <c r="F953" s="68" t="s">
        <v>3465</v>
      </c>
      <c r="G953" s="68" t="s">
        <v>3466</v>
      </c>
      <c r="H953" s="68">
        <v>45.868899999999996</v>
      </c>
      <c r="I953" s="68">
        <v>-66.537199999999999</v>
      </c>
      <c r="J953" s="68">
        <v>68</v>
      </c>
      <c r="K953" s="68">
        <v>-4</v>
      </c>
      <c r="L953" s="68">
        <f>COUNTIFS(Aéroports!$C$2:$C$5193,Aéroports!$C953,Aéroports!$D$2:$D$5193,Aéroports!$D953)</f>
        <v>1</v>
      </c>
      <c r="M953" s="68" t="str">
        <f>IF(AND(Formulaire!$H$15=Aéroports!$E953,--ISNUMBER(IFERROR(SEARCH(Formulaire!$H$16,$C953,1),""))=1),MAX(M$1:M952)+1,"")</f>
        <v/>
      </c>
      <c r="N953" s="68" t="str">
        <f>IF(AND(Formulaire!$H$21=Aéroports!$E953,--ISNUMBER(IFERROR(SEARCH(Formulaire!$H$22,$C953,1),""))=1),MAX(N$1:N952)+1,"")</f>
        <v/>
      </c>
      <c r="O953" s="68" t="str">
        <f>IF(AND(Formulaire!$H$27=Aéroports!$E953,--ISNUMBER(IFERROR(SEARCH(Formulaire!$H$28,$C953,1),""))=1),MAX(O$1:O952)+1,"")</f>
        <v/>
      </c>
      <c r="Q953" s="91" t="str">
        <f>IFERROR(INDEX($C$2:$C$5193,MATCH(ROWS(M$2:M953),M$2:M$5193,0)),"")</f>
        <v/>
      </c>
      <c r="R953" s="70" t="str">
        <f>IFERROR(INDEX($C$2:$C$5193,MATCH(ROWS(N$2:N953),N$2:N$5193,0)),"")</f>
        <v/>
      </c>
      <c r="S953" s="92" t="str">
        <f>IFERROR(INDEX($C$2:$C$5193,MATCH(ROWS(O$2:O953),O$2:O$5193,0)),"")</f>
        <v/>
      </c>
    </row>
    <row r="954" spans="1:19" x14ac:dyDescent="0.25">
      <c r="A954" s="69">
        <v>5526</v>
      </c>
      <c r="B954" s="69" t="s">
        <v>3467</v>
      </c>
      <c r="C954" s="69" t="s">
        <v>3468</v>
      </c>
      <c r="D954" s="69" t="s">
        <v>3021</v>
      </c>
      <c r="E954" s="69" t="s">
        <v>3021</v>
      </c>
      <c r="F954" s="69" t="s">
        <v>3469</v>
      </c>
      <c r="G954" s="69" t="s">
        <v>3470</v>
      </c>
      <c r="H954" s="69">
        <v>64.116100000000003</v>
      </c>
      <c r="I954" s="69">
        <v>-117.31</v>
      </c>
      <c r="J954" s="69">
        <v>723</v>
      </c>
      <c r="K954" s="69">
        <v>-7</v>
      </c>
      <c r="L954" s="69">
        <f>COUNTIFS(Aéroports!$C$2:$C$5193,Aéroports!$C954,Aéroports!$D$2:$D$5193,Aéroports!$D954)</f>
        <v>1</v>
      </c>
      <c r="M954" s="69" t="str">
        <f>IF(AND(Formulaire!$H$15=Aéroports!$E954,--ISNUMBER(IFERROR(SEARCH(Formulaire!$H$16,$C954,1),""))=1),MAX(M$1:M953)+1,"")</f>
        <v/>
      </c>
      <c r="N954" s="69" t="str">
        <f>IF(AND(Formulaire!$H$21=Aéroports!$E954,--ISNUMBER(IFERROR(SEARCH(Formulaire!$H$22,$C954,1),""))=1),MAX(N$1:N953)+1,"")</f>
        <v/>
      </c>
      <c r="O954" s="69" t="str">
        <f>IF(AND(Formulaire!$H$27=Aéroports!$E954,--ISNUMBER(IFERROR(SEARCH(Formulaire!$H$28,$C954,1),""))=1),MAX(O$1:O953)+1,"")</f>
        <v/>
      </c>
      <c r="Q954" s="91" t="str">
        <f>IFERROR(INDEX($C$2:$C$5193,MATCH(ROWS(M$2:M954),M$2:M$5193,0)),"")</f>
        <v/>
      </c>
      <c r="R954" s="70" t="str">
        <f>IFERROR(INDEX($C$2:$C$5193,MATCH(ROWS(N$2:N954),N$2:N$5193,0)),"")</f>
        <v/>
      </c>
      <c r="S954" s="92" t="str">
        <f>IFERROR(INDEX($C$2:$C$5193,MATCH(ROWS(O$2:O954),O$2:O$5193,0)),"")</f>
        <v/>
      </c>
    </row>
    <row r="955" spans="1:19" x14ac:dyDescent="0.25">
      <c r="A955" s="68">
        <v>125</v>
      </c>
      <c r="B955" s="68" t="s">
        <v>3471</v>
      </c>
      <c r="C955" s="68" t="s">
        <v>3472</v>
      </c>
      <c r="D955" s="68" t="s">
        <v>3021</v>
      </c>
      <c r="E955" s="68" t="s">
        <v>3021</v>
      </c>
      <c r="F955" s="68" t="s">
        <v>3473</v>
      </c>
      <c r="G955" s="68" t="s">
        <v>3474</v>
      </c>
      <c r="H955" s="68">
        <v>48.936900000000001</v>
      </c>
      <c r="I955" s="68">
        <v>-54.568100000000001</v>
      </c>
      <c r="J955" s="68">
        <v>496</v>
      </c>
      <c r="K955" s="68">
        <v>-3.5</v>
      </c>
      <c r="L955" s="68">
        <f>COUNTIFS(Aéroports!$C$2:$C$5193,Aéroports!$C955,Aéroports!$D$2:$D$5193,Aéroports!$D955)</f>
        <v>1</v>
      </c>
      <c r="M955" s="68" t="str">
        <f>IF(AND(Formulaire!$H$15=Aéroports!$E955,--ISNUMBER(IFERROR(SEARCH(Formulaire!$H$16,$C955,1),""))=1),MAX(M$1:M954)+1,"")</f>
        <v/>
      </c>
      <c r="N955" s="68" t="str">
        <f>IF(AND(Formulaire!$H$21=Aéroports!$E955,--ISNUMBER(IFERROR(SEARCH(Formulaire!$H$22,$C955,1),""))=1),MAX(N$1:N954)+1,"")</f>
        <v/>
      </c>
      <c r="O955" s="68" t="str">
        <f>IF(AND(Formulaire!$H$27=Aéroports!$E955,--ISNUMBER(IFERROR(SEARCH(Formulaire!$H$28,$C955,1),""))=1),MAX(O$1:O954)+1,"")</f>
        <v/>
      </c>
      <c r="Q955" s="91" t="str">
        <f>IFERROR(INDEX($C$2:$C$5193,MATCH(ROWS(M$2:M955),M$2:M$5193,0)),"")</f>
        <v/>
      </c>
      <c r="R955" s="70" t="str">
        <f>IFERROR(INDEX($C$2:$C$5193,MATCH(ROWS(N$2:N955),N$2:N$5193,0)),"")</f>
        <v/>
      </c>
      <c r="S955" s="92" t="str">
        <f>IFERROR(INDEX($C$2:$C$5193,MATCH(ROWS(O$2:O955),O$2:O$5193,0)),"")</f>
        <v/>
      </c>
    </row>
    <row r="956" spans="1:19" x14ac:dyDescent="0.25">
      <c r="A956" s="69">
        <v>7269</v>
      </c>
      <c r="B956" s="69" t="s">
        <v>3475</v>
      </c>
      <c r="C956" s="69" t="s">
        <v>3476</v>
      </c>
      <c r="D956" s="69" t="s">
        <v>3021</v>
      </c>
      <c r="E956" s="69" t="s">
        <v>3021</v>
      </c>
      <c r="F956" s="69" t="s">
        <v>3477</v>
      </c>
      <c r="G956" s="69" t="s">
        <v>3478</v>
      </c>
      <c r="H956" s="69">
        <v>48.854500000000002</v>
      </c>
      <c r="I956" s="69">
        <v>-123.4969</v>
      </c>
      <c r="J956" s="69">
        <v>0</v>
      </c>
      <c r="K956" s="69">
        <v>-8</v>
      </c>
      <c r="L956" s="69">
        <f>COUNTIFS(Aéroports!$C$2:$C$5193,Aéroports!$C956,Aéroports!$D$2:$D$5193,Aéroports!$D956)</f>
        <v>1</v>
      </c>
      <c r="M956" s="69" t="str">
        <f>IF(AND(Formulaire!$H$15=Aéroports!$E956,--ISNUMBER(IFERROR(SEARCH(Formulaire!$H$16,$C956,1),""))=1),MAX(M$1:M955)+1,"")</f>
        <v/>
      </c>
      <c r="N956" s="69" t="str">
        <f>IF(AND(Formulaire!$H$21=Aéroports!$E956,--ISNUMBER(IFERROR(SEARCH(Formulaire!$H$22,$C956,1),""))=1),MAX(N$1:N955)+1,"")</f>
        <v/>
      </c>
      <c r="O956" s="69" t="str">
        <f>IF(AND(Formulaire!$H$27=Aéroports!$E956,--ISNUMBER(IFERROR(SEARCH(Formulaire!$H$28,$C956,1),""))=1),MAX(O$1:O955)+1,"")</f>
        <v/>
      </c>
      <c r="Q956" s="91" t="str">
        <f>IFERROR(INDEX($C$2:$C$5193,MATCH(ROWS(M$2:M956),M$2:M$5193,0)),"")</f>
        <v/>
      </c>
      <c r="R956" s="70" t="str">
        <f>IFERROR(INDEX($C$2:$C$5193,MATCH(ROWS(N$2:N956),N$2:N$5193,0)),"")</f>
        <v/>
      </c>
      <c r="S956" s="92" t="str">
        <f>IFERROR(INDEX($C$2:$C$5193,MATCH(ROWS(O$2:O956),O$2:O$5193,0)),"")</f>
        <v/>
      </c>
    </row>
    <row r="957" spans="1:19" x14ac:dyDescent="0.25">
      <c r="A957" s="68">
        <v>63</v>
      </c>
      <c r="B957" s="68" t="s">
        <v>3479</v>
      </c>
      <c r="C957" s="68" t="s">
        <v>3480</v>
      </c>
      <c r="D957" s="68" t="s">
        <v>3021</v>
      </c>
      <c r="E957" s="68" t="s">
        <v>3021</v>
      </c>
      <c r="F957" s="68" t="s">
        <v>3481</v>
      </c>
      <c r="G957" s="68" t="s">
        <v>3482</v>
      </c>
      <c r="H957" s="68">
        <v>48.775300000000001</v>
      </c>
      <c r="I957" s="68">
        <v>-64.4786</v>
      </c>
      <c r="J957" s="68">
        <v>112</v>
      </c>
      <c r="K957" s="68">
        <v>-5</v>
      </c>
      <c r="L957" s="68">
        <f>COUNTIFS(Aéroports!$C$2:$C$5193,Aéroports!$C957,Aéroports!$D$2:$D$5193,Aéroports!$D957)</f>
        <v>1</v>
      </c>
      <c r="M957" s="68" t="str">
        <f>IF(AND(Formulaire!$H$15=Aéroports!$E957,--ISNUMBER(IFERROR(SEARCH(Formulaire!$H$16,$C957,1),""))=1),MAX(M$1:M956)+1,"")</f>
        <v/>
      </c>
      <c r="N957" s="68" t="str">
        <f>IF(AND(Formulaire!$H$21=Aéroports!$E957,--ISNUMBER(IFERROR(SEARCH(Formulaire!$H$22,$C957,1),""))=1),MAX(N$1:N956)+1,"")</f>
        <v/>
      </c>
      <c r="O957" s="68" t="str">
        <f>IF(AND(Formulaire!$H$27=Aéroports!$E957,--ISNUMBER(IFERROR(SEARCH(Formulaire!$H$28,$C957,1),""))=1),MAX(O$1:O956)+1,"")</f>
        <v/>
      </c>
      <c r="Q957" s="91" t="str">
        <f>IFERROR(INDEX($C$2:$C$5193,MATCH(ROWS(M$2:M957),M$2:M$5193,0)),"")</f>
        <v/>
      </c>
      <c r="R957" s="70" t="str">
        <f>IFERROR(INDEX($C$2:$C$5193,MATCH(ROWS(N$2:N957),N$2:N$5193,0)),"")</f>
        <v/>
      </c>
      <c r="S957" s="92" t="str">
        <f>IFERROR(INDEX($C$2:$C$5193,MATCH(ROWS(O$2:O957),O$2:O$5193,0)),"")</f>
        <v/>
      </c>
    </row>
    <row r="958" spans="1:19" x14ac:dyDescent="0.25">
      <c r="A958" s="69">
        <v>95</v>
      </c>
      <c r="B958" s="69" t="s">
        <v>3483</v>
      </c>
      <c r="C958" s="69" t="s">
        <v>3484</v>
      </c>
      <c r="D958" s="69" t="s">
        <v>3021</v>
      </c>
      <c r="E958" s="69" t="s">
        <v>3021</v>
      </c>
      <c r="F958" s="69" t="s">
        <v>3485</v>
      </c>
      <c r="G958" s="69" t="s">
        <v>3486</v>
      </c>
      <c r="H958" s="69">
        <v>45.521700000000003</v>
      </c>
      <c r="I958" s="69">
        <v>-75.563599999999994</v>
      </c>
      <c r="J958" s="69">
        <v>211</v>
      </c>
      <c r="K958" s="69">
        <v>-5</v>
      </c>
      <c r="L958" s="69">
        <f>COUNTIFS(Aéroports!$C$2:$C$5193,Aéroports!$C958,Aéroports!$D$2:$D$5193,Aéroports!$D958)</f>
        <v>1</v>
      </c>
      <c r="M958" s="69" t="str">
        <f>IF(AND(Formulaire!$H$15=Aéroports!$E958,--ISNUMBER(IFERROR(SEARCH(Formulaire!$H$16,$C958,1),""))=1),MAX(M$1:M957)+1,"")</f>
        <v/>
      </c>
      <c r="N958" s="69" t="str">
        <f>IF(AND(Formulaire!$H$21=Aéroports!$E958,--ISNUMBER(IFERROR(SEARCH(Formulaire!$H$22,$C958,1),""))=1),MAX(N$1:N957)+1,"")</f>
        <v/>
      </c>
      <c r="O958" s="69" t="str">
        <f>IF(AND(Formulaire!$H$27=Aéroports!$E958,--ISNUMBER(IFERROR(SEARCH(Formulaire!$H$28,$C958,1),""))=1),MAX(O$1:O957)+1,"")</f>
        <v/>
      </c>
      <c r="Q958" s="91" t="str">
        <f>IFERROR(INDEX($C$2:$C$5193,MATCH(ROWS(M$2:M958),M$2:M$5193,0)),"")</f>
        <v/>
      </c>
      <c r="R958" s="70" t="str">
        <f>IFERROR(INDEX($C$2:$C$5193,MATCH(ROWS(N$2:N958),N$2:N$5193,0)),"")</f>
        <v/>
      </c>
      <c r="S958" s="92" t="str">
        <f>IFERROR(INDEX($C$2:$C$5193,MATCH(ROWS(O$2:O958),O$2:O$5193,0)),"")</f>
        <v/>
      </c>
    </row>
    <row r="959" spans="1:19" x14ac:dyDescent="0.25">
      <c r="A959" s="68">
        <v>64</v>
      </c>
      <c r="B959" s="68" t="s">
        <v>3487</v>
      </c>
      <c r="C959" s="68" t="s">
        <v>957</v>
      </c>
      <c r="D959" s="68" t="s">
        <v>3021</v>
      </c>
      <c r="E959" s="68" t="s">
        <v>3021</v>
      </c>
      <c r="F959" s="68" t="s">
        <v>3488</v>
      </c>
      <c r="G959" s="68" t="s">
        <v>3489</v>
      </c>
      <c r="H959" s="68">
        <v>49.778300000000002</v>
      </c>
      <c r="I959" s="68">
        <v>-86.939400000000006</v>
      </c>
      <c r="J959" s="68">
        <v>1144</v>
      </c>
      <c r="K959" s="68">
        <v>-5</v>
      </c>
      <c r="L959" s="68">
        <f>COUNTIFS(Aéroports!$C$2:$C$5193,Aéroports!$C959,Aéroports!$D$2:$D$5193,Aéroports!$D959)</f>
        <v>1</v>
      </c>
      <c r="M959" s="68" t="str">
        <f>IF(AND(Formulaire!$H$15=Aéroports!$E959,--ISNUMBER(IFERROR(SEARCH(Formulaire!$H$16,$C959,1),""))=1),MAX(M$1:M958)+1,"")</f>
        <v/>
      </c>
      <c r="N959" s="68" t="str">
        <f>IF(AND(Formulaire!$H$21=Aéroports!$E959,--ISNUMBER(IFERROR(SEARCH(Formulaire!$H$22,$C959,1),""))=1),MAX(N$1:N958)+1,"")</f>
        <v/>
      </c>
      <c r="O959" s="68" t="str">
        <f>IF(AND(Formulaire!$H$27=Aéroports!$E959,--ISNUMBER(IFERROR(SEARCH(Formulaire!$H$28,$C959,1),""))=1),MAX(O$1:O958)+1,"")</f>
        <v/>
      </c>
      <c r="Q959" s="91" t="str">
        <f>IFERROR(INDEX($C$2:$C$5193,MATCH(ROWS(M$2:M959),M$2:M$5193,0)),"")</f>
        <v/>
      </c>
      <c r="R959" s="70" t="str">
        <f>IFERROR(INDEX($C$2:$C$5193,MATCH(ROWS(N$2:N959),N$2:N$5193,0)),"")</f>
        <v/>
      </c>
      <c r="S959" s="92" t="str">
        <f>IFERROR(INDEX($C$2:$C$5193,MATCH(ROWS(O$2:O959),O$2:O$5193,0)),"")</f>
        <v/>
      </c>
    </row>
    <row r="960" spans="1:19" x14ac:dyDescent="0.25">
      <c r="A960" s="69">
        <v>5497</v>
      </c>
      <c r="B960" s="69" t="s">
        <v>3490</v>
      </c>
      <c r="C960" s="69" t="s">
        <v>3491</v>
      </c>
      <c r="D960" s="69" t="s">
        <v>3021</v>
      </c>
      <c r="E960" s="69" t="s">
        <v>3021</v>
      </c>
      <c r="F960" s="69" t="s">
        <v>3492</v>
      </c>
      <c r="G960" s="69" t="s">
        <v>3493</v>
      </c>
      <c r="H960" s="69">
        <v>56.357500000000002</v>
      </c>
      <c r="I960" s="69">
        <v>-94.710599999999999</v>
      </c>
      <c r="J960" s="69">
        <v>476</v>
      </c>
      <c r="K960" s="69">
        <v>-6</v>
      </c>
      <c r="L960" s="69">
        <f>COUNTIFS(Aéroports!$C$2:$C$5193,Aéroports!$C960,Aéroports!$D$2:$D$5193,Aéroports!$D960)</f>
        <v>1</v>
      </c>
      <c r="M960" s="69" t="str">
        <f>IF(AND(Formulaire!$H$15=Aéroports!$E960,--ISNUMBER(IFERROR(SEARCH(Formulaire!$H$16,$C960,1),""))=1),MAX(M$1:M959)+1,"")</f>
        <v/>
      </c>
      <c r="N960" s="69" t="str">
        <f>IF(AND(Formulaire!$H$21=Aéroports!$E960,--ISNUMBER(IFERROR(SEARCH(Formulaire!$H$22,$C960,1),""))=1),MAX(N$1:N959)+1,"")</f>
        <v/>
      </c>
      <c r="O960" s="69" t="str">
        <f>IF(AND(Formulaire!$H$27=Aéroports!$E960,--ISNUMBER(IFERROR(SEARCH(Formulaire!$H$28,$C960,1),""))=1),MAX(O$1:O959)+1,"")</f>
        <v/>
      </c>
      <c r="Q960" s="91" t="str">
        <f>IFERROR(INDEX($C$2:$C$5193,MATCH(ROWS(M$2:M960),M$2:M$5193,0)),"")</f>
        <v/>
      </c>
      <c r="R960" s="70" t="str">
        <f>IFERROR(INDEX($C$2:$C$5193,MATCH(ROWS(N$2:N960),N$2:N$5193,0)),"")</f>
        <v/>
      </c>
      <c r="S960" s="92" t="str">
        <f>IFERROR(INDEX($C$2:$C$5193,MATCH(ROWS(O$2:O960),O$2:O$5193,0)),"")</f>
        <v/>
      </c>
    </row>
    <row r="961" spans="1:19" x14ac:dyDescent="0.25">
      <c r="A961" s="68">
        <v>8423</v>
      </c>
      <c r="B961" s="68" t="s">
        <v>3494</v>
      </c>
      <c r="C961" s="68" t="s">
        <v>3495</v>
      </c>
      <c r="D961" s="68" t="s">
        <v>3021</v>
      </c>
      <c r="E961" s="68" t="s">
        <v>3021</v>
      </c>
      <c r="F961" s="68" t="s">
        <v>3496</v>
      </c>
      <c r="G961" s="68" t="s">
        <v>3497</v>
      </c>
      <c r="H961" s="68">
        <v>50.628100000000003</v>
      </c>
      <c r="I961" s="68">
        <v>-97.043300000000002</v>
      </c>
      <c r="J961" s="68">
        <v>753</v>
      </c>
      <c r="K961" s="68">
        <v>-6</v>
      </c>
      <c r="L961" s="68">
        <f>COUNTIFS(Aéroports!$C$2:$C$5193,Aéroports!$C961,Aéroports!$D$2:$D$5193,Aéroports!$D961)</f>
        <v>1</v>
      </c>
      <c r="M961" s="68" t="str">
        <f>IF(AND(Formulaire!$H$15=Aéroports!$E961,--ISNUMBER(IFERROR(SEARCH(Formulaire!$H$16,$C961,1),""))=1),MAX(M$1:M960)+1,"")</f>
        <v/>
      </c>
      <c r="N961" s="68" t="str">
        <f>IF(AND(Formulaire!$H$21=Aéroports!$E961,--ISNUMBER(IFERROR(SEARCH(Formulaire!$H$22,$C961,1),""))=1),MAX(N$1:N960)+1,"")</f>
        <v/>
      </c>
      <c r="O961" s="68" t="str">
        <f>IF(AND(Formulaire!$H$27=Aéroports!$E961,--ISNUMBER(IFERROR(SEARCH(Formulaire!$H$28,$C961,1),""))=1),MAX(O$1:O960)+1,"")</f>
        <v/>
      </c>
      <c r="Q961" s="91" t="str">
        <f>IFERROR(INDEX($C$2:$C$5193,MATCH(ROWS(M$2:M961),M$2:M$5193,0)),"")</f>
        <v/>
      </c>
      <c r="R961" s="70" t="str">
        <f>IFERROR(INDEX($C$2:$C$5193,MATCH(ROWS(N$2:N961),N$2:N$5193,0)),"")</f>
        <v/>
      </c>
      <c r="S961" s="92" t="str">
        <f>IFERROR(INDEX($C$2:$C$5193,MATCH(ROWS(O$2:O961),O$2:O$5193,0)),"")</f>
        <v/>
      </c>
    </row>
    <row r="962" spans="1:19" x14ac:dyDescent="0.25">
      <c r="A962" s="69">
        <v>69</v>
      </c>
      <c r="B962" s="69" t="s">
        <v>3498</v>
      </c>
      <c r="C962" s="69" t="s">
        <v>3499</v>
      </c>
      <c r="D962" s="69" t="s">
        <v>3021</v>
      </c>
      <c r="E962" s="69" t="s">
        <v>3021</v>
      </c>
      <c r="F962" s="69" t="s">
        <v>3500</v>
      </c>
      <c r="G962" s="69" t="s">
        <v>3501</v>
      </c>
      <c r="H962" s="69">
        <v>68.635599999999997</v>
      </c>
      <c r="I962" s="69">
        <v>-95.849699999999999</v>
      </c>
      <c r="J962" s="69">
        <v>152</v>
      </c>
      <c r="K962" s="69">
        <v>-7</v>
      </c>
      <c r="L962" s="69">
        <f>COUNTIFS(Aéroports!$C$2:$C$5193,Aéroports!$C962,Aéroports!$D$2:$D$5193,Aéroports!$D962)</f>
        <v>1</v>
      </c>
      <c r="M962" s="69" t="str">
        <f>IF(AND(Formulaire!$H$15=Aéroports!$E962,--ISNUMBER(IFERROR(SEARCH(Formulaire!$H$16,$C962,1),""))=1),MAX(M$1:M961)+1,"")</f>
        <v/>
      </c>
      <c r="N962" s="69" t="str">
        <f>IF(AND(Formulaire!$H$21=Aéroports!$E962,--ISNUMBER(IFERROR(SEARCH(Formulaire!$H$22,$C962,1),""))=1),MAX(N$1:N961)+1,"")</f>
        <v/>
      </c>
      <c r="O962" s="69" t="str">
        <f>IF(AND(Formulaire!$H$27=Aéroports!$E962,--ISNUMBER(IFERROR(SEARCH(Formulaire!$H$28,$C962,1),""))=1),MAX(O$1:O961)+1,"")</f>
        <v/>
      </c>
      <c r="Q962" s="91" t="str">
        <f>IFERROR(INDEX($C$2:$C$5193,MATCH(ROWS(M$2:M962),M$2:M$5193,0)),"")</f>
        <v/>
      </c>
      <c r="R962" s="70" t="str">
        <f>IFERROR(INDEX($C$2:$C$5193,MATCH(ROWS(N$2:N962),N$2:N$5193,0)),"")</f>
        <v/>
      </c>
      <c r="S962" s="92" t="str">
        <f>IFERROR(INDEX($C$2:$C$5193,MATCH(ROWS(O$2:O962),O$2:O$5193,0)),"")</f>
        <v/>
      </c>
    </row>
    <row r="963" spans="1:19" x14ac:dyDescent="0.25">
      <c r="A963" s="68">
        <v>11754</v>
      </c>
      <c r="B963" s="68" t="s">
        <v>3502</v>
      </c>
      <c r="C963" s="68" t="s">
        <v>3503</v>
      </c>
      <c r="D963" s="68" t="s">
        <v>3021</v>
      </c>
      <c r="E963" s="68" t="s">
        <v>3021</v>
      </c>
      <c r="F963" s="68" t="s">
        <v>3504</v>
      </c>
      <c r="G963" s="68" t="s">
        <v>3505</v>
      </c>
      <c r="H963" s="68">
        <v>43.7669</v>
      </c>
      <c r="I963" s="68">
        <v>-81.710599999999999</v>
      </c>
      <c r="J963" s="68">
        <v>712</v>
      </c>
      <c r="K963" s="68" t="s">
        <v>340</v>
      </c>
      <c r="L963" s="68">
        <f>COUNTIFS(Aéroports!$C$2:$C$5193,Aéroports!$C963,Aéroports!$D$2:$D$5193,Aéroports!$D963)</f>
        <v>1</v>
      </c>
      <c r="M963" s="68" t="str">
        <f>IF(AND(Formulaire!$H$15=Aéroports!$E963,--ISNUMBER(IFERROR(SEARCH(Formulaire!$H$16,$C963,1),""))=1),MAX(M$1:M962)+1,"")</f>
        <v/>
      </c>
      <c r="N963" s="68" t="str">
        <f>IF(AND(Formulaire!$H$21=Aéroports!$E963,--ISNUMBER(IFERROR(SEARCH(Formulaire!$H$22,$C963,1),""))=1),MAX(N$1:N962)+1,"")</f>
        <v/>
      </c>
      <c r="O963" s="68" t="str">
        <f>IF(AND(Formulaire!$H$27=Aéroports!$E963,--ISNUMBER(IFERROR(SEARCH(Formulaire!$H$28,$C963,1),""))=1),MAX(O$1:O962)+1,"")</f>
        <v/>
      </c>
      <c r="Q963" s="91" t="str">
        <f>IFERROR(INDEX($C$2:$C$5193,MATCH(ROWS(M$2:M963),M$2:M$5193,0)),"")</f>
        <v/>
      </c>
      <c r="R963" s="70" t="str">
        <f>IFERROR(INDEX($C$2:$C$5193,MATCH(ROWS(N$2:N963),N$2:N$5193,0)),"")</f>
        <v/>
      </c>
      <c r="S963" s="92" t="str">
        <f>IFERROR(INDEX($C$2:$C$5193,MATCH(ROWS(O$2:O963),O$2:O$5193,0)),"")</f>
        <v/>
      </c>
    </row>
    <row r="964" spans="1:19" x14ac:dyDescent="0.25">
      <c r="A964" s="69">
        <v>5494</v>
      </c>
      <c r="B964" s="69" t="s">
        <v>3506</v>
      </c>
      <c r="C964" s="69" t="s">
        <v>3507</v>
      </c>
      <c r="D964" s="69" t="s">
        <v>3021</v>
      </c>
      <c r="E964" s="69" t="s">
        <v>3021</v>
      </c>
      <c r="F964" s="69" t="s">
        <v>3508</v>
      </c>
      <c r="G964" s="69" t="s">
        <v>3509</v>
      </c>
      <c r="H964" s="69">
        <v>54.558900000000001</v>
      </c>
      <c r="I964" s="69">
        <v>-94.491399999999999</v>
      </c>
      <c r="J964" s="69">
        <v>617</v>
      </c>
      <c r="K964" s="69">
        <v>-6</v>
      </c>
      <c r="L964" s="69">
        <f>COUNTIFS(Aéroports!$C$2:$C$5193,Aéroports!$C964,Aéroports!$D$2:$D$5193,Aéroports!$D964)</f>
        <v>1</v>
      </c>
      <c r="M964" s="69" t="str">
        <f>IF(AND(Formulaire!$H$15=Aéroports!$E964,--ISNUMBER(IFERROR(SEARCH(Formulaire!$H$16,$C964,1),""))=1),MAX(M$1:M963)+1,"")</f>
        <v/>
      </c>
      <c r="N964" s="69" t="str">
        <f>IF(AND(Formulaire!$H$21=Aéroports!$E964,--ISNUMBER(IFERROR(SEARCH(Formulaire!$H$22,$C964,1),""))=1),MAX(N$1:N963)+1,"")</f>
        <v/>
      </c>
      <c r="O964" s="69" t="str">
        <f>IF(AND(Formulaire!$H$27=Aéroports!$E964,--ISNUMBER(IFERROR(SEARCH(Formulaire!$H$28,$C964,1),""))=1),MAX(O$1:O963)+1,"")</f>
        <v/>
      </c>
      <c r="Q964" s="91" t="str">
        <f>IFERROR(INDEX($C$2:$C$5193,MATCH(ROWS(M$2:M964),M$2:M$5193,0)),"")</f>
        <v/>
      </c>
      <c r="R964" s="70" t="str">
        <f>IFERROR(INDEX($C$2:$C$5193,MATCH(ROWS(N$2:N964),N$2:N$5193,0)),"")</f>
        <v/>
      </c>
      <c r="S964" s="92" t="str">
        <f>IFERROR(INDEX($C$2:$C$5193,MATCH(ROWS(O$2:O964),O$2:O$5193,0)),"")</f>
        <v/>
      </c>
    </row>
    <row r="965" spans="1:19" x14ac:dyDescent="0.25">
      <c r="A965" s="68">
        <v>5541</v>
      </c>
      <c r="B965" s="68" t="s">
        <v>3510</v>
      </c>
      <c r="C965" s="68" t="s">
        <v>3511</v>
      </c>
      <c r="D965" s="68" t="s">
        <v>3021</v>
      </c>
      <c r="E965" s="68" t="s">
        <v>3021</v>
      </c>
      <c r="F965" s="68" t="s">
        <v>3512</v>
      </c>
      <c r="G965" s="68" t="s">
        <v>3513</v>
      </c>
      <c r="H965" s="68">
        <v>54.839700000000001</v>
      </c>
      <c r="I965" s="68">
        <v>-94.078599999999994</v>
      </c>
      <c r="J965" s="68">
        <v>627</v>
      </c>
      <c r="K965" s="68">
        <v>-6</v>
      </c>
      <c r="L965" s="68">
        <f>COUNTIFS(Aéroports!$C$2:$C$5193,Aéroports!$C965,Aéroports!$D$2:$D$5193,Aéroports!$D965)</f>
        <v>1</v>
      </c>
      <c r="M965" s="68" t="str">
        <f>IF(AND(Formulaire!$H$15=Aéroports!$E965,--ISNUMBER(IFERROR(SEARCH(Formulaire!$H$16,$C965,1),""))=1),MAX(M$1:M964)+1,"")</f>
        <v/>
      </c>
      <c r="N965" s="68" t="str">
        <f>IF(AND(Formulaire!$H$21=Aéroports!$E965,--ISNUMBER(IFERROR(SEARCH(Formulaire!$H$22,$C965,1),""))=1),MAX(N$1:N964)+1,"")</f>
        <v/>
      </c>
      <c r="O965" s="68" t="str">
        <f>IF(AND(Formulaire!$H$27=Aéroports!$E965,--ISNUMBER(IFERROR(SEARCH(Formulaire!$H$28,$C965,1),""))=1),MAX(O$1:O964)+1,"")</f>
        <v/>
      </c>
      <c r="Q965" s="91" t="str">
        <f>IFERROR(INDEX($C$2:$C$5193,MATCH(ROWS(M$2:M965),M$2:M$5193,0)),"")</f>
        <v/>
      </c>
      <c r="R965" s="70" t="str">
        <f>IFERROR(INDEX($C$2:$C$5193,MATCH(ROWS(N$2:N965),N$2:N$5193,0)),"")</f>
        <v/>
      </c>
      <c r="S965" s="92" t="str">
        <f>IFERROR(INDEX($C$2:$C$5193,MATCH(ROWS(O$2:O965),O$2:O$5193,0)),"")</f>
        <v/>
      </c>
    </row>
    <row r="966" spans="1:19" x14ac:dyDescent="0.25">
      <c r="A966" s="69">
        <v>8032</v>
      </c>
      <c r="B966" s="69" t="s">
        <v>3514</v>
      </c>
      <c r="C966" s="69" t="s">
        <v>3515</v>
      </c>
      <c r="D966" s="69" t="s">
        <v>3021</v>
      </c>
      <c r="E966" s="69" t="s">
        <v>3021</v>
      </c>
      <c r="F966" s="69" t="s">
        <v>3516</v>
      </c>
      <c r="G966" s="69" t="s">
        <v>3517</v>
      </c>
      <c r="H966" s="69">
        <v>51.299190000000003</v>
      </c>
      <c r="I966" s="69">
        <v>-116.982</v>
      </c>
      <c r="J966" s="69">
        <v>2575</v>
      </c>
      <c r="K966" s="69">
        <v>-7</v>
      </c>
      <c r="L966" s="69">
        <f>COUNTIFS(Aéroports!$C$2:$C$5193,Aéroports!$C966,Aéroports!$D$2:$D$5193,Aéroports!$D966)</f>
        <v>1</v>
      </c>
      <c r="M966" s="69" t="str">
        <f>IF(AND(Formulaire!$H$15=Aéroports!$E966,--ISNUMBER(IFERROR(SEARCH(Formulaire!$H$16,$C966,1),""))=1),MAX(M$1:M965)+1,"")</f>
        <v/>
      </c>
      <c r="N966" s="69" t="str">
        <f>IF(AND(Formulaire!$H$21=Aéroports!$E966,--ISNUMBER(IFERROR(SEARCH(Formulaire!$H$22,$C966,1),""))=1),MAX(N$1:N965)+1,"")</f>
        <v/>
      </c>
      <c r="O966" s="69" t="str">
        <f>IF(AND(Formulaire!$H$27=Aéroports!$E966,--ISNUMBER(IFERROR(SEARCH(Formulaire!$H$28,$C966,1),""))=1),MAX(O$1:O965)+1,"")</f>
        <v/>
      </c>
      <c r="Q966" s="91" t="str">
        <f>IFERROR(INDEX($C$2:$C$5193,MATCH(ROWS(M$2:M966),M$2:M$5193,0)),"")</f>
        <v/>
      </c>
      <c r="R966" s="70" t="str">
        <f>IFERROR(INDEX($C$2:$C$5193,MATCH(ROWS(N$2:N966),N$2:N$5193,0)),"")</f>
        <v/>
      </c>
      <c r="S966" s="92" t="str">
        <f>IFERROR(INDEX($C$2:$C$5193,MATCH(ROWS(O$2:O966),O$2:O$5193,0)),"")</f>
        <v/>
      </c>
    </row>
    <row r="967" spans="1:19" x14ac:dyDescent="0.25">
      <c r="A967" s="68">
        <v>188</v>
      </c>
      <c r="B967" s="68" t="s">
        <v>3518</v>
      </c>
      <c r="C967" s="68" t="s">
        <v>3519</v>
      </c>
      <c r="D967" s="68" t="s">
        <v>3021</v>
      </c>
      <c r="E967" s="68" t="s">
        <v>3021</v>
      </c>
      <c r="F967" s="68" t="s">
        <v>3520</v>
      </c>
      <c r="G967" s="68" t="s">
        <v>3521</v>
      </c>
      <c r="H967" s="68">
        <v>53.319200000000002</v>
      </c>
      <c r="I967" s="68">
        <v>-60.425800000000002</v>
      </c>
      <c r="J967" s="68">
        <v>160</v>
      </c>
      <c r="K967" s="68">
        <v>-4</v>
      </c>
      <c r="L967" s="68">
        <f>COUNTIFS(Aéroports!$C$2:$C$5193,Aéroports!$C967,Aéroports!$D$2:$D$5193,Aéroports!$D967)</f>
        <v>1</v>
      </c>
      <c r="M967" s="68" t="str">
        <f>IF(AND(Formulaire!$H$15=Aéroports!$E967,--ISNUMBER(IFERROR(SEARCH(Formulaire!$H$16,$C967,1),""))=1),MAX(M$1:M966)+1,"")</f>
        <v/>
      </c>
      <c r="N967" s="68" t="str">
        <f>IF(AND(Formulaire!$H$21=Aéroports!$E967,--ISNUMBER(IFERROR(SEARCH(Formulaire!$H$22,$C967,1),""))=1),MAX(N$1:N966)+1,"")</f>
        <v/>
      </c>
      <c r="O967" s="68" t="str">
        <f>IF(AND(Formulaire!$H$27=Aéroports!$E967,--ISNUMBER(IFERROR(SEARCH(Formulaire!$H$28,$C967,1),""))=1),MAX(O$1:O966)+1,"")</f>
        <v/>
      </c>
      <c r="Q967" s="91" t="str">
        <f>IFERROR(INDEX($C$2:$C$5193,MATCH(ROWS(M$2:M967),M$2:M$5193,0)),"")</f>
        <v/>
      </c>
      <c r="R967" s="70" t="str">
        <f>IFERROR(INDEX($C$2:$C$5193,MATCH(ROWS(N$2:N967),N$2:N$5193,0)),"")</f>
        <v/>
      </c>
      <c r="S967" s="92" t="str">
        <f>IFERROR(INDEX($C$2:$C$5193,MATCH(ROWS(O$2:O967),O$2:O$5193,0)),"")</f>
        <v/>
      </c>
    </row>
    <row r="968" spans="1:19" x14ac:dyDescent="0.25">
      <c r="A968" s="69">
        <v>195</v>
      </c>
      <c r="B968" s="69" t="s">
        <v>3522</v>
      </c>
      <c r="C968" s="69" t="s">
        <v>3523</v>
      </c>
      <c r="D968" s="69" t="s">
        <v>3021</v>
      </c>
      <c r="E968" s="69" t="s">
        <v>3021</v>
      </c>
      <c r="F968" s="69" t="s">
        <v>3524</v>
      </c>
      <c r="G968" s="69" t="s">
        <v>3525</v>
      </c>
      <c r="H968" s="69">
        <v>45.885300000000001</v>
      </c>
      <c r="I968" s="69">
        <v>-82.567800000000005</v>
      </c>
      <c r="J968" s="69">
        <v>635</v>
      </c>
      <c r="K968" s="69">
        <v>-5</v>
      </c>
      <c r="L968" s="69">
        <f>COUNTIFS(Aéroports!$C$2:$C$5193,Aéroports!$C968,Aéroports!$D$2:$D$5193,Aéroports!$D968)</f>
        <v>1</v>
      </c>
      <c r="M968" s="69" t="str">
        <f>IF(AND(Formulaire!$H$15=Aéroports!$E968,--ISNUMBER(IFERROR(SEARCH(Formulaire!$H$16,$C968,1),""))=1),MAX(M$1:M967)+1,"")</f>
        <v/>
      </c>
      <c r="N968" s="69" t="str">
        <f>IF(AND(Formulaire!$H$21=Aéroports!$E968,--ISNUMBER(IFERROR(SEARCH(Formulaire!$H$22,$C968,1),""))=1),MAX(N$1:N967)+1,"")</f>
        <v/>
      </c>
      <c r="O968" s="69" t="str">
        <f>IF(AND(Formulaire!$H$27=Aéroports!$E968,--ISNUMBER(IFERROR(SEARCH(Formulaire!$H$28,$C968,1),""))=1),MAX(O$1:O967)+1,"")</f>
        <v/>
      </c>
      <c r="Q968" s="91" t="str">
        <f>IFERROR(INDEX($C$2:$C$5193,MATCH(ROWS(M$2:M968),M$2:M$5193,0)),"")</f>
        <v/>
      </c>
      <c r="R968" s="70" t="str">
        <f>IFERROR(INDEX($C$2:$C$5193,MATCH(ROWS(N$2:N968),N$2:N$5193,0)),"")</f>
        <v/>
      </c>
      <c r="S968" s="92" t="str">
        <f>IFERROR(INDEX($C$2:$C$5193,MATCH(ROWS(O$2:O968),O$2:O$5193,0)),"")</f>
        <v/>
      </c>
    </row>
    <row r="969" spans="1:19" x14ac:dyDescent="0.25">
      <c r="A969" s="68">
        <v>11777</v>
      </c>
      <c r="B969" s="68" t="s">
        <v>3526</v>
      </c>
      <c r="C969" s="68" t="s">
        <v>3527</v>
      </c>
      <c r="D969" s="68" t="s">
        <v>3021</v>
      </c>
      <c r="E969" s="68" t="s">
        <v>3021</v>
      </c>
      <c r="F969" s="68" t="s">
        <v>3528</v>
      </c>
      <c r="G969" s="68" t="s">
        <v>3529</v>
      </c>
      <c r="H969" s="68">
        <v>49.015599999999999</v>
      </c>
      <c r="I969" s="68">
        <v>-118.431</v>
      </c>
      <c r="J969" s="68">
        <v>1720</v>
      </c>
      <c r="K969" s="68" t="s">
        <v>340</v>
      </c>
      <c r="L969" s="68">
        <f>COUNTIFS(Aéroports!$C$2:$C$5193,Aéroports!$C969,Aéroports!$D$2:$D$5193,Aéroports!$D969)</f>
        <v>1</v>
      </c>
      <c r="M969" s="68" t="str">
        <f>IF(AND(Formulaire!$H$15=Aéroports!$E969,--ISNUMBER(IFERROR(SEARCH(Formulaire!$H$16,$C969,1),""))=1),MAX(M$1:M968)+1,"")</f>
        <v/>
      </c>
      <c r="N969" s="68" t="str">
        <f>IF(AND(Formulaire!$H$21=Aéroports!$E969,--ISNUMBER(IFERROR(SEARCH(Formulaire!$H$22,$C969,1),""))=1),MAX(N$1:N968)+1,"")</f>
        <v/>
      </c>
      <c r="O969" s="68" t="str">
        <f>IF(AND(Formulaire!$H$27=Aéroports!$E969,--ISNUMBER(IFERROR(SEARCH(Formulaire!$H$28,$C969,1),""))=1),MAX(O$1:O968)+1,"")</f>
        <v/>
      </c>
      <c r="Q969" s="91" t="str">
        <f>IFERROR(INDEX($C$2:$C$5193,MATCH(ROWS(M$2:M969),M$2:M$5193,0)),"")</f>
        <v/>
      </c>
      <c r="R969" s="70" t="str">
        <f>IFERROR(INDEX($C$2:$C$5193,MATCH(ROWS(N$2:N969),N$2:N$5193,0)),"")</f>
        <v/>
      </c>
      <c r="S969" s="92" t="str">
        <f>IFERROR(INDEX($C$2:$C$5193,MATCH(ROWS(O$2:O969),O$2:O$5193,0)),"")</f>
        <v/>
      </c>
    </row>
    <row r="970" spans="1:19" x14ac:dyDescent="0.25">
      <c r="A970" s="69">
        <v>122</v>
      </c>
      <c r="B970" s="69" t="s">
        <v>3530</v>
      </c>
      <c r="C970" s="69" t="s">
        <v>3531</v>
      </c>
      <c r="D970" s="69" t="s">
        <v>3021</v>
      </c>
      <c r="E970" s="69" t="s">
        <v>3021</v>
      </c>
      <c r="F970" s="69" t="s">
        <v>3532</v>
      </c>
      <c r="G970" s="69" t="s">
        <v>3533</v>
      </c>
      <c r="H970" s="69">
        <v>55.179699999999997</v>
      </c>
      <c r="I970" s="69">
        <v>-118.88500000000001</v>
      </c>
      <c r="J970" s="69">
        <v>2195</v>
      </c>
      <c r="K970" s="69">
        <v>-7</v>
      </c>
      <c r="L970" s="69">
        <f>COUNTIFS(Aéroports!$C$2:$C$5193,Aéroports!$C970,Aéroports!$D$2:$D$5193,Aéroports!$D970)</f>
        <v>1</v>
      </c>
      <c r="M970" s="69" t="str">
        <f>IF(AND(Formulaire!$H$15=Aéroports!$E970,--ISNUMBER(IFERROR(SEARCH(Formulaire!$H$16,$C970,1),""))=1),MAX(M$1:M969)+1,"")</f>
        <v/>
      </c>
      <c r="N970" s="69" t="str">
        <f>IF(AND(Formulaire!$H$21=Aéroports!$E970,--ISNUMBER(IFERROR(SEARCH(Formulaire!$H$22,$C970,1),""))=1),MAX(N$1:N969)+1,"")</f>
        <v/>
      </c>
      <c r="O970" s="69" t="str">
        <f>IF(AND(Formulaire!$H$27=Aéroports!$E970,--ISNUMBER(IFERROR(SEARCH(Formulaire!$H$28,$C970,1),""))=1),MAX(O$1:O969)+1,"")</f>
        <v/>
      </c>
      <c r="Q970" s="91" t="str">
        <f>IFERROR(INDEX($C$2:$C$5193,MATCH(ROWS(M$2:M970),M$2:M$5193,0)),"")</f>
        <v/>
      </c>
      <c r="R970" s="70" t="str">
        <f>IFERROR(INDEX($C$2:$C$5193,MATCH(ROWS(N$2:N970),N$2:N$5193,0)),"")</f>
        <v/>
      </c>
      <c r="S970" s="92" t="str">
        <f>IFERROR(INDEX($C$2:$C$5193,MATCH(ROWS(O$2:O970),O$2:O$5193,0)),"")</f>
        <v/>
      </c>
    </row>
    <row r="971" spans="1:19" x14ac:dyDescent="0.25">
      <c r="A971" s="68">
        <v>204</v>
      </c>
      <c r="B971" s="68" t="s">
        <v>3534</v>
      </c>
      <c r="C971" s="68" t="s">
        <v>3535</v>
      </c>
      <c r="D971" s="68" t="s">
        <v>3021</v>
      </c>
      <c r="E971" s="68" t="s">
        <v>3021</v>
      </c>
      <c r="F971" s="68" t="s">
        <v>3536</v>
      </c>
      <c r="G971" s="68" t="s">
        <v>3537</v>
      </c>
      <c r="H971" s="68">
        <v>44.984400000000001</v>
      </c>
      <c r="I971" s="68">
        <v>-64.916899999999998</v>
      </c>
      <c r="J971" s="68">
        <v>92</v>
      </c>
      <c r="K971" s="68">
        <v>-4</v>
      </c>
      <c r="L971" s="68">
        <f>COUNTIFS(Aéroports!$C$2:$C$5193,Aéroports!$C971,Aéroports!$D$2:$D$5193,Aéroports!$D971)</f>
        <v>1</v>
      </c>
      <c r="M971" s="68" t="str">
        <f>IF(AND(Formulaire!$H$15=Aéroports!$E971,--ISNUMBER(IFERROR(SEARCH(Formulaire!$H$16,$C971,1),""))=1),MAX(M$1:M970)+1,"")</f>
        <v/>
      </c>
      <c r="N971" s="68" t="str">
        <f>IF(AND(Formulaire!$H$21=Aéroports!$E971,--ISNUMBER(IFERROR(SEARCH(Formulaire!$H$22,$C971,1),""))=1),MAX(N$1:N970)+1,"")</f>
        <v/>
      </c>
      <c r="O971" s="68" t="str">
        <f>IF(AND(Formulaire!$H$27=Aéroports!$E971,--ISNUMBER(IFERROR(SEARCH(Formulaire!$H$28,$C971,1),""))=1),MAX(O$1:O970)+1,"")</f>
        <v/>
      </c>
      <c r="Q971" s="91" t="str">
        <f>IFERROR(INDEX($C$2:$C$5193,MATCH(ROWS(M$2:M971),M$2:M$5193,0)),"")</f>
        <v/>
      </c>
      <c r="R971" s="70" t="str">
        <f>IFERROR(INDEX($C$2:$C$5193,MATCH(ROWS(N$2:N971),N$2:N$5193,0)),"")</f>
        <v/>
      </c>
      <c r="S971" s="92" t="str">
        <f>IFERROR(INDEX($C$2:$C$5193,MATCH(ROWS(O$2:O971),O$2:O$5193,0)),"")</f>
        <v/>
      </c>
    </row>
    <row r="972" spans="1:19" x14ac:dyDescent="0.25">
      <c r="A972" s="69">
        <v>5498</v>
      </c>
      <c r="B972" s="69" t="s">
        <v>3538</v>
      </c>
      <c r="C972" s="69" t="s">
        <v>3539</v>
      </c>
      <c r="D972" s="69" t="s">
        <v>3021</v>
      </c>
      <c r="E972" s="69" t="s">
        <v>3021</v>
      </c>
      <c r="F972" s="69" t="s">
        <v>3540</v>
      </c>
      <c r="G972" s="69" t="s">
        <v>3541</v>
      </c>
      <c r="H972" s="69">
        <v>76.426100000000005</v>
      </c>
      <c r="I972" s="69">
        <v>-82.909199999999998</v>
      </c>
      <c r="J972" s="69">
        <v>146</v>
      </c>
      <c r="K972" s="69">
        <v>-5</v>
      </c>
      <c r="L972" s="69">
        <f>COUNTIFS(Aéroports!$C$2:$C$5193,Aéroports!$C972,Aéroports!$D$2:$D$5193,Aéroports!$D972)</f>
        <v>1</v>
      </c>
      <c r="M972" s="69" t="str">
        <f>IF(AND(Formulaire!$H$15=Aéroports!$E972,--ISNUMBER(IFERROR(SEARCH(Formulaire!$H$16,$C972,1),""))=1),MAX(M$1:M971)+1,"")</f>
        <v/>
      </c>
      <c r="N972" s="69" t="str">
        <f>IF(AND(Formulaire!$H$21=Aéroports!$E972,--ISNUMBER(IFERROR(SEARCH(Formulaire!$H$22,$C972,1),""))=1),MAX(N$1:N971)+1,"")</f>
        <v/>
      </c>
      <c r="O972" s="69" t="str">
        <f>IF(AND(Formulaire!$H$27=Aéroports!$E972,--ISNUMBER(IFERROR(SEARCH(Formulaire!$H$28,$C972,1),""))=1),MAX(O$1:O971)+1,"")</f>
        <v/>
      </c>
      <c r="Q972" s="91" t="str">
        <f>IFERROR(INDEX($C$2:$C$5193,MATCH(ROWS(M$2:M972),M$2:M$5193,0)),"")</f>
        <v/>
      </c>
      <c r="R972" s="70" t="str">
        <f>IFERROR(INDEX($C$2:$C$5193,MATCH(ROWS(N$2:N972),N$2:N$5193,0)),"")</f>
        <v/>
      </c>
      <c r="S972" s="92" t="str">
        <f>IFERROR(INDEX($C$2:$C$5193,MATCH(ROWS(O$2:O972),O$2:O$5193,0)),"")</f>
        <v/>
      </c>
    </row>
    <row r="973" spans="1:19" x14ac:dyDescent="0.25">
      <c r="A973" s="68">
        <v>11756</v>
      </c>
      <c r="B973" s="68" t="s">
        <v>3542</v>
      </c>
      <c r="C973" s="68" t="s">
        <v>3543</v>
      </c>
      <c r="D973" s="68" t="s">
        <v>3021</v>
      </c>
      <c r="E973" s="68" t="s">
        <v>3021</v>
      </c>
      <c r="F973" s="68" t="s">
        <v>3544</v>
      </c>
      <c r="G973" s="68" t="s">
        <v>3545</v>
      </c>
      <c r="H973" s="68">
        <v>60.789200000000001</v>
      </c>
      <c r="I973" s="68">
        <v>-137.54599999999999</v>
      </c>
      <c r="J973" s="68">
        <v>2150</v>
      </c>
      <c r="K973" s="68" t="s">
        <v>340</v>
      </c>
      <c r="L973" s="68">
        <f>COUNTIFS(Aéroports!$C$2:$C$5193,Aéroports!$C973,Aéroports!$D$2:$D$5193,Aéroports!$D973)</f>
        <v>1</v>
      </c>
      <c r="M973" s="68" t="str">
        <f>IF(AND(Formulaire!$H$15=Aéroports!$E973,--ISNUMBER(IFERROR(SEARCH(Formulaire!$H$16,$C973,1),""))=1),MAX(M$1:M972)+1,"")</f>
        <v/>
      </c>
      <c r="N973" s="68" t="str">
        <f>IF(AND(Formulaire!$H$21=Aéroports!$E973,--ISNUMBER(IFERROR(SEARCH(Formulaire!$H$22,$C973,1),""))=1),MAX(N$1:N972)+1,"")</f>
        <v/>
      </c>
      <c r="O973" s="68" t="str">
        <f>IF(AND(Formulaire!$H$27=Aéroports!$E973,--ISNUMBER(IFERROR(SEARCH(Formulaire!$H$28,$C973,1),""))=1),MAX(O$1:O972)+1,"")</f>
        <v/>
      </c>
      <c r="Q973" s="91" t="str">
        <f>IFERROR(INDEX($C$2:$C$5193,MATCH(ROWS(M$2:M973),M$2:M$5193,0)),"")</f>
        <v/>
      </c>
      <c r="R973" s="70" t="str">
        <f>IFERROR(INDEX($C$2:$C$5193,MATCH(ROWS(N$2:N973),N$2:N$5193,0)),"")</f>
        <v/>
      </c>
      <c r="S973" s="92" t="str">
        <f>IFERROR(INDEX($C$2:$C$5193,MATCH(ROWS(O$2:O973),O$2:O$5193,0)),"")</f>
        <v/>
      </c>
    </row>
    <row r="974" spans="1:19" x14ac:dyDescent="0.25">
      <c r="A974" s="69">
        <v>9239</v>
      </c>
      <c r="B974" s="69" t="s">
        <v>3546</v>
      </c>
      <c r="C974" s="69" t="s">
        <v>3547</v>
      </c>
      <c r="D974" s="69" t="s">
        <v>3021</v>
      </c>
      <c r="E974" s="69" t="s">
        <v>3021</v>
      </c>
      <c r="F974" s="69" t="s">
        <v>3548</v>
      </c>
      <c r="G974" s="69" t="s">
        <v>3549</v>
      </c>
      <c r="H974" s="69">
        <v>45.11083</v>
      </c>
      <c r="I974" s="69">
        <v>-78.64</v>
      </c>
      <c r="J974" s="69">
        <v>1066</v>
      </c>
      <c r="K974" s="69">
        <v>-5</v>
      </c>
      <c r="L974" s="69">
        <f>COUNTIFS(Aéroports!$C$2:$C$5193,Aéroports!$C974,Aéroports!$D$2:$D$5193,Aéroports!$D974)</f>
        <v>1</v>
      </c>
      <c r="M974" s="69" t="str">
        <f>IF(AND(Formulaire!$H$15=Aéroports!$E974,--ISNUMBER(IFERROR(SEARCH(Formulaire!$H$16,$C974,1),""))=1),MAX(M$1:M973)+1,"")</f>
        <v/>
      </c>
      <c r="N974" s="69" t="str">
        <f>IF(AND(Formulaire!$H$21=Aéroports!$E974,--ISNUMBER(IFERROR(SEARCH(Formulaire!$H$22,$C974,1),""))=1),MAX(N$1:N973)+1,"")</f>
        <v/>
      </c>
      <c r="O974" s="69" t="str">
        <f>IF(AND(Formulaire!$H$27=Aéroports!$E974,--ISNUMBER(IFERROR(SEARCH(Formulaire!$H$28,$C974,1),""))=1),MAX(O$1:O973)+1,"")</f>
        <v/>
      </c>
      <c r="Q974" s="91" t="str">
        <f>IFERROR(INDEX($C$2:$C$5193,MATCH(ROWS(M$2:M974),M$2:M$5193,0)),"")</f>
        <v/>
      </c>
      <c r="R974" s="70" t="str">
        <f>IFERROR(INDEX($C$2:$C$5193,MATCH(ROWS(N$2:N974),N$2:N$5193,0)),"")</f>
        <v/>
      </c>
      <c r="S974" s="92" t="str">
        <f>IFERROR(INDEX($C$2:$C$5193,MATCH(ROWS(O$2:O974),O$2:O$5193,0)),"")</f>
        <v/>
      </c>
    </row>
    <row r="975" spans="1:19" x14ac:dyDescent="0.25">
      <c r="A975" s="68">
        <v>73</v>
      </c>
      <c r="B975" s="68" t="s">
        <v>3554</v>
      </c>
      <c r="C975" s="68" t="s">
        <v>3551</v>
      </c>
      <c r="D975" s="68" t="s">
        <v>3021</v>
      </c>
      <c r="E975" s="68" t="s">
        <v>3021</v>
      </c>
      <c r="F975" s="68" t="s">
        <v>3555</v>
      </c>
      <c r="G975" s="68" t="s">
        <v>3556</v>
      </c>
      <c r="H975" s="68">
        <v>44.880800000000001</v>
      </c>
      <c r="I975" s="68">
        <v>-63.508600000000001</v>
      </c>
      <c r="J975" s="68">
        <v>477</v>
      </c>
      <c r="K975" s="68">
        <v>-4</v>
      </c>
      <c r="L975" s="68">
        <f>COUNTIFS(Aéroports!$C$2:$C$5193,Aéroports!$C975,Aéroports!$D$2:$D$5193,Aéroports!$D975)</f>
        <v>1</v>
      </c>
      <c r="M975" s="68" t="str">
        <f>IF(AND(Formulaire!$H$15=Aéroports!$E975,--ISNUMBER(IFERROR(SEARCH(Formulaire!$H$16,$C975,1),""))=1),MAX(M$1:M974)+1,"")</f>
        <v/>
      </c>
      <c r="N975" s="68" t="str">
        <f>IF(AND(Formulaire!$H$21=Aéroports!$E975,--ISNUMBER(IFERROR(SEARCH(Formulaire!$H$22,$C975,1),""))=1),MAX(N$1:N974)+1,"")</f>
        <v/>
      </c>
      <c r="O975" s="68" t="str">
        <f>IF(AND(Formulaire!$H$27=Aéroports!$E975,--ISNUMBER(IFERROR(SEARCH(Formulaire!$H$28,$C975,1),""))=1),MAX(O$1:O974)+1,"")</f>
        <v/>
      </c>
      <c r="Q975" s="91" t="str">
        <f>IFERROR(INDEX($C$2:$C$5193,MATCH(ROWS(M$2:M975),M$2:M$5193,0)),"")</f>
        <v/>
      </c>
      <c r="R975" s="70" t="str">
        <f>IFERROR(INDEX($C$2:$C$5193,MATCH(ROWS(N$2:N975),N$2:N$5193,0)),"")</f>
        <v/>
      </c>
      <c r="S975" s="92" t="str">
        <f>IFERROR(INDEX($C$2:$C$5193,MATCH(ROWS(O$2:O975),O$2:O$5193,0)),"")</f>
        <v/>
      </c>
    </row>
    <row r="976" spans="1:19" x14ac:dyDescent="0.25">
      <c r="A976" s="69">
        <v>148</v>
      </c>
      <c r="B976" s="69" t="s">
        <v>3557</v>
      </c>
      <c r="C976" s="69" t="s">
        <v>3558</v>
      </c>
      <c r="D976" s="69" t="s">
        <v>3021</v>
      </c>
      <c r="E976" s="69" t="s">
        <v>3021</v>
      </c>
      <c r="F976" s="69" t="s">
        <v>3559</v>
      </c>
      <c r="G976" s="69" t="s">
        <v>3560</v>
      </c>
      <c r="H976" s="69">
        <v>68.7761</v>
      </c>
      <c r="I976" s="69">
        <v>-81.242500000000007</v>
      </c>
      <c r="J976" s="69">
        <v>30</v>
      </c>
      <c r="K976" s="69">
        <v>-5</v>
      </c>
      <c r="L976" s="69">
        <f>COUNTIFS(Aéroports!$C$2:$C$5193,Aéroports!$C976,Aéroports!$D$2:$D$5193,Aéroports!$D976)</f>
        <v>1</v>
      </c>
      <c r="M976" s="69" t="str">
        <f>IF(AND(Formulaire!$H$15=Aéroports!$E976,--ISNUMBER(IFERROR(SEARCH(Formulaire!$H$16,$C976,1),""))=1),MAX(M$1:M975)+1,"")</f>
        <v/>
      </c>
      <c r="N976" s="69" t="str">
        <f>IF(AND(Formulaire!$H$21=Aéroports!$E976,--ISNUMBER(IFERROR(SEARCH(Formulaire!$H$22,$C976,1),""))=1),MAX(N$1:N975)+1,"")</f>
        <v/>
      </c>
      <c r="O976" s="69" t="str">
        <f>IF(AND(Formulaire!$H$27=Aéroports!$E976,--ISNUMBER(IFERROR(SEARCH(Formulaire!$H$28,$C976,1),""))=1),MAX(O$1:O975)+1,"")</f>
        <v/>
      </c>
      <c r="Q976" s="91" t="str">
        <f>IFERROR(INDEX($C$2:$C$5193,MATCH(ROWS(M$2:M976),M$2:M$5193,0)),"")</f>
        <v/>
      </c>
      <c r="R976" s="70" t="str">
        <f>IFERROR(INDEX($C$2:$C$5193,MATCH(ROWS(N$2:N976),N$2:N$5193,0)),"")</f>
        <v/>
      </c>
      <c r="S976" s="92" t="str">
        <f>IFERROR(INDEX($C$2:$C$5193,MATCH(ROWS(O$2:O976),O$2:O$5193,0)),"")</f>
        <v/>
      </c>
    </row>
    <row r="977" spans="1:19" x14ac:dyDescent="0.25">
      <c r="A977" s="68">
        <v>70</v>
      </c>
      <c r="B977" s="68" t="s">
        <v>3561</v>
      </c>
      <c r="C977" s="68" t="s">
        <v>997</v>
      </c>
      <c r="D977" s="68" t="s">
        <v>3021</v>
      </c>
      <c r="E977" s="68" t="s">
        <v>3021</v>
      </c>
      <c r="F977" s="68" t="s">
        <v>3562</v>
      </c>
      <c r="G977" s="68" t="s">
        <v>3563</v>
      </c>
      <c r="H977" s="68">
        <v>43.1736</v>
      </c>
      <c r="I977" s="68">
        <v>-79.935000000000002</v>
      </c>
      <c r="J977" s="68">
        <v>780</v>
      </c>
      <c r="K977" s="68">
        <v>-5</v>
      </c>
      <c r="L977" s="68">
        <f>COUNTIFS(Aéroports!$C$2:$C$5193,Aéroports!$C977,Aéroports!$D$2:$D$5193,Aéroports!$D977)</f>
        <v>1</v>
      </c>
      <c r="M977" s="68" t="str">
        <f>IF(AND(Formulaire!$H$15=Aéroports!$E977,--ISNUMBER(IFERROR(SEARCH(Formulaire!$H$16,$C977,1),""))=1),MAX(M$1:M976)+1,"")</f>
        <v/>
      </c>
      <c r="N977" s="68" t="str">
        <f>IF(AND(Formulaire!$H$21=Aéroports!$E977,--ISNUMBER(IFERROR(SEARCH(Formulaire!$H$22,$C977,1),""))=1),MAX(N$1:N976)+1,"")</f>
        <v/>
      </c>
      <c r="O977" s="68" t="str">
        <f>IF(AND(Formulaire!$H$27=Aéroports!$E977,--ISNUMBER(IFERROR(SEARCH(Formulaire!$H$28,$C977,1),""))=1),MAX(O$1:O976)+1,"")</f>
        <v/>
      </c>
      <c r="Q977" s="91" t="str">
        <f>IFERROR(INDEX($C$2:$C$5193,MATCH(ROWS(M$2:M977),M$2:M$5193,0)),"")</f>
        <v/>
      </c>
      <c r="R977" s="70" t="str">
        <f>IFERROR(INDEX($C$2:$C$5193,MATCH(ROWS(N$2:N977),N$2:N$5193,0)),"")</f>
        <v/>
      </c>
      <c r="S977" s="92" t="str">
        <f>IFERROR(INDEX($C$2:$C$5193,MATCH(ROWS(O$2:O977),O$2:O$5193,0)),"")</f>
        <v/>
      </c>
    </row>
    <row r="978" spans="1:19" x14ac:dyDescent="0.25">
      <c r="A978" s="69">
        <v>7255</v>
      </c>
      <c r="B978" s="69" t="s">
        <v>3564</v>
      </c>
      <c r="C978" s="69" t="s">
        <v>3565</v>
      </c>
      <c r="D978" s="69" t="s">
        <v>3021</v>
      </c>
      <c r="E978" s="69" t="s">
        <v>3021</v>
      </c>
      <c r="F978" s="69" t="s">
        <v>3566</v>
      </c>
      <c r="G978" s="69" t="s">
        <v>3567</v>
      </c>
      <c r="H978" s="69">
        <v>50.2819</v>
      </c>
      <c r="I978" s="69">
        <v>-63.611400000000003</v>
      </c>
      <c r="J978" s="69">
        <v>124</v>
      </c>
      <c r="K978" s="69">
        <v>-5</v>
      </c>
      <c r="L978" s="69">
        <f>COUNTIFS(Aéroports!$C$2:$C$5193,Aéroports!$C978,Aéroports!$D$2:$D$5193,Aéroports!$D978)</f>
        <v>1</v>
      </c>
      <c r="M978" s="69" t="str">
        <f>IF(AND(Formulaire!$H$15=Aéroports!$E978,--ISNUMBER(IFERROR(SEARCH(Formulaire!$H$16,$C978,1),""))=1),MAX(M$1:M977)+1,"")</f>
        <v/>
      </c>
      <c r="N978" s="69" t="str">
        <f>IF(AND(Formulaire!$H$21=Aéroports!$E978,--ISNUMBER(IFERROR(SEARCH(Formulaire!$H$22,$C978,1),""))=1),MAX(N$1:N977)+1,"")</f>
        <v/>
      </c>
      <c r="O978" s="69" t="str">
        <f>IF(AND(Formulaire!$H$27=Aéroports!$E978,--ISNUMBER(IFERROR(SEARCH(Formulaire!$H$28,$C978,1),""))=1),MAX(O$1:O977)+1,"")</f>
        <v/>
      </c>
      <c r="Q978" s="91" t="str">
        <f>IFERROR(INDEX($C$2:$C$5193,MATCH(ROWS(M$2:M978),M$2:M$5193,0)),"")</f>
        <v/>
      </c>
      <c r="R978" s="70" t="str">
        <f>IFERROR(INDEX($C$2:$C$5193,MATCH(ROWS(N$2:N978),N$2:N$5193,0)),"")</f>
        <v/>
      </c>
      <c r="S978" s="92" t="str">
        <f>IFERROR(INDEX($C$2:$C$5193,MATCH(ROWS(O$2:O978),O$2:O$5193,0)),"")</f>
        <v/>
      </c>
    </row>
    <row r="979" spans="1:19" x14ac:dyDescent="0.25">
      <c r="A979" s="68">
        <v>72</v>
      </c>
      <c r="B979" s="68" t="s">
        <v>3568</v>
      </c>
      <c r="C979" s="68" t="s">
        <v>3569</v>
      </c>
      <c r="D979" s="68" t="s">
        <v>3021</v>
      </c>
      <c r="E979" s="68" t="s">
        <v>3021</v>
      </c>
      <c r="F979" s="68" t="s">
        <v>3570</v>
      </c>
      <c r="G979" s="68" t="s">
        <v>3571</v>
      </c>
      <c r="H979" s="68">
        <v>60.839700000000001</v>
      </c>
      <c r="I979" s="68">
        <v>-115.783</v>
      </c>
      <c r="J979" s="68">
        <v>541</v>
      </c>
      <c r="K979" s="68">
        <v>-7</v>
      </c>
      <c r="L979" s="68">
        <f>COUNTIFS(Aéroports!$C$2:$C$5193,Aéroports!$C979,Aéroports!$D$2:$D$5193,Aéroports!$D979)</f>
        <v>1</v>
      </c>
      <c r="M979" s="68" t="str">
        <f>IF(AND(Formulaire!$H$15=Aéroports!$E979,--ISNUMBER(IFERROR(SEARCH(Formulaire!$H$16,$C979,1),""))=1),MAX(M$1:M978)+1,"")</f>
        <v/>
      </c>
      <c r="N979" s="68" t="str">
        <f>IF(AND(Formulaire!$H$21=Aéroports!$E979,--ISNUMBER(IFERROR(SEARCH(Formulaire!$H$22,$C979,1),""))=1),MAX(N$1:N978)+1,"")</f>
        <v/>
      </c>
      <c r="O979" s="68" t="str">
        <f>IF(AND(Formulaire!$H$27=Aéroports!$E979,--ISNUMBER(IFERROR(SEARCH(Formulaire!$H$28,$C979,1),""))=1),MAX(O$1:O978)+1,"")</f>
        <v/>
      </c>
      <c r="Q979" s="91" t="str">
        <f>IFERROR(INDEX($C$2:$C$5193,MATCH(ROWS(M$2:M979),M$2:M$5193,0)),"")</f>
        <v/>
      </c>
      <c r="R979" s="70" t="str">
        <f>IFERROR(INDEX($C$2:$C$5193,MATCH(ROWS(N$2:N979),N$2:N$5193,0)),"")</f>
        <v/>
      </c>
      <c r="S979" s="92" t="str">
        <f>IFERROR(INDEX($C$2:$C$5193,MATCH(ROWS(O$2:O979),O$2:O$5193,0)),"")</f>
        <v/>
      </c>
    </row>
    <row r="980" spans="1:19" x14ac:dyDescent="0.25">
      <c r="A980" s="69">
        <v>8357</v>
      </c>
      <c r="B980" s="69" t="s">
        <v>3572</v>
      </c>
      <c r="C980" s="69" t="s">
        <v>3573</v>
      </c>
      <c r="D980" s="69" t="s">
        <v>3021</v>
      </c>
      <c r="E980" s="69" t="s">
        <v>3021</v>
      </c>
      <c r="F980" s="69" t="s">
        <v>3574</v>
      </c>
      <c r="G980" s="69" t="s">
        <v>3575</v>
      </c>
      <c r="H980" s="69">
        <v>49.714199999999998</v>
      </c>
      <c r="I980" s="69">
        <v>-83.686099999999996</v>
      </c>
      <c r="J980" s="69">
        <v>827</v>
      </c>
      <c r="K980" s="69">
        <v>-5</v>
      </c>
      <c r="L980" s="69">
        <f>COUNTIFS(Aéroports!$C$2:$C$5193,Aéroports!$C980,Aéroports!$D$2:$D$5193,Aéroports!$D980)</f>
        <v>1</v>
      </c>
      <c r="M980" s="69" t="str">
        <f>IF(AND(Formulaire!$H$15=Aéroports!$E980,--ISNUMBER(IFERROR(SEARCH(Formulaire!$H$16,$C980,1),""))=1),MAX(M$1:M979)+1,"")</f>
        <v/>
      </c>
      <c r="N980" s="69" t="str">
        <f>IF(AND(Formulaire!$H$21=Aéroports!$E980,--ISNUMBER(IFERROR(SEARCH(Formulaire!$H$22,$C980,1),""))=1),MAX(N$1:N979)+1,"")</f>
        <v/>
      </c>
      <c r="O980" s="69" t="str">
        <f>IF(AND(Formulaire!$H$27=Aéroports!$E980,--ISNUMBER(IFERROR(SEARCH(Formulaire!$H$28,$C980,1),""))=1),MAX(O$1:O979)+1,"")</f>
        <v/>
      </c>
      <c r="Q980" s="91" t="str">
        <f>IFERROR(INDEX($C$2:$C$5193,MATCH(ROWS(M$2:M980),M$2:M$5193,0)),"")</f>
        <v/>
      </c>
      <c r="R980" s="70" t="str">
        <f>IFERROR(INDEX($C$2:$C$5193,MATCH(ROWS(N$2:N980),N$2:N$5193,0)),"")</f>
        <v/>
      </c>
      <c r="S980" s="92" t="str">
        <f>IFERROR(INDEX($C$2:$C$5193,MATCH(ROWS(O$2:O980),O$2:O$5193,0)),"")</f>
        <v/>
      </c>
    </row>
    <row r="981" spans="1:19" x14ac:dyDescent="0.25">
      <c r="A981" s="68">
        <v>99</v>
      </c>
      <c r="B981" s="68" t="s">
        <v>3576</v>
      </c>
      <c r="C981" s="68" t="s">
        <v>3577</v>
      </c>
      <c r="D981" s="68" t="s">
        <v>3021</v>
      </c>
      <c r="E981" s="68" t="s">
        <v>3021</v>
      </c>
      <c r="F981" s="68" t="s">
        <v>3578</v>
      </c>
      <c r="G981" s="68" t="s">
        <v>3579</v>
      </c>
      <c r="H981" s="68">
        <v>58.621400000000001</v>
      </c>
      <c r="I981" s="68">
        <v>-117.16500000000001</v>
      </c>
      <c r="J981" s="68">
        <v>1110</v>
      </c>
      <c r="K981" s="68">
        <v>-7</v>
      </c>
      <c r="L981" s="68">
        <f>COUNTIFS(Aéroports!$C$2:$C$5193,Aéroports!$C981,Aéroports!$D$2:$D$5193,Aéroports!$D981)</f>
        <v>1</v>
      </c>
      <c r="M981" s="68" t="str">
        <f>IF(AND(Formulaire!$H$15=Aéroports!$E981,--ISNUMBER(IFERROR(SEARCH(Formulaire!$H$16,$C981,1),""))=1),MAX(M$1:M980)+1,"")</f>
        <v/>
      </c>
      <c r="N981" s="68" t="str">
        <f>IF(AND(Formulaire!$H$21=Aéroports!$E981,--ISNUMBER(IFERROR(SEARCH(Formulaire!$H$22,$C981,1),""))=1),MAX(N$1:N980)+1,"")</f>
        <v/>
      </c>
      <c r="O981" s="68" t="str">
        <f>IF(AND(Formulaire!$H$27=Aéroports!$E981,--ISNUMBER(IFERROR(SEARCH(Formulaire!$H$28,$C981,1),""))=1),MAX(O$1:O980)+1,"")</f>
        <v/>
      </c>
      <c r="Q981" s="91" t="str">
        <f>IFERROR(INDEX($C$2:$C$5193,MATCH(ROWS(M$2:M981),M$2:M$5193,0)),"")</f>
        <v/>
      </c>
      <c r="R981" s="70" t="str">
        <f>IFERROR(INDEX($C$2:$C$5193,MATCH(ROWS(N$2:N981),N$2:N$5193,0)),"")</f>
        <v/>
      </c>
      <c r="S981" s="92" t="str">
        <f>IFERROR(INDEX($C$2:$C$5193,MATCH(ROWS(O$2:O981),O$2:O$5193,0)),"")</f>
        <v/>
      </c>
    </row>
    <row r="982" spans="1:19" x14ac:dyDescent="0.25">
      <c r="A982" s="69">
        <v>68</v>
      </c>
      <c r="B982" s="69" t="s">
        <v>3580</v>
      </c>
      <c r="C982" s="69" t="s">
        <v>3581</v>
      </c>
      <c r="D982" s="69" t="s">
        <v>3021</v>
      </c>
      <c r="E982" s="69" t="s">
        <v>3021</v>
      </c>
      <c r="F982" s="69" t="s">
        <v>3582</v>
      </c>
      <c r="G982" s="69" t="s">
        <v>3583</v>
      </c>
      <c r="H982" s="69">
        <v>70.762799999999999</v>
      </c>
      <c r="I982" s="69">
        <v>-117.806</v>
      </c>
      <c r="J982" s="69">
        <v>117</v>
      </c>
      <c r="K982" s="69">
        <v>-7</v>
      </c>
      <c r="L982" s="69">
        <f>COUNTIFS(Aéroports!$C$2:$C$5193,Aéroports!$C982,Aéroports!$D$2:$D$5193,Aéroports!$D982)</f>
        <v>1</v>
      </c>
      <c r="M982" s="69" t="str">
        <f>IF(AND(Formulaire!$H$15=Aéroports!$E982,--ISNUMBER(IFERROR(SEARCH(Formulaire!$H$16,$C982,1),""))=1),MAX(M$1:M981)+1,"")</f>
        <v/>
      </c>
      <c r="N982" s="69" t="str">
        <f>IF(AND(Formulaire!$H$21=Aéroports!$E982,--ISNUMBER(IFERROR(SEARCH(Formulaire!$H$22,$C982,1),""))=1),MAX(N$1:N981)+1,"")</f>
        <v/>
      </c>
      <c r="O982" s="69" t="str">
        <f>IF(AND(Formulaire!$H$27=Aéroports!$E982,--ISNUMBER(IFERROR(SEARCH(Formulaire!$H$28,$C982,1),""))=1),MAX(O$1:O981)+1,"")</f>
        <v/>
      </c>
      <c r="Q982" s="91" t="str">
        <f>IFERROR(INDEX($C$2:$C$5193,MATCH(ROWS(M$2:M982),M$2:M$5193,0)),"")</f>
        <v/>
      </c>
      <c r="R982" s="70" t="str">
        <f>IFERROR(INDEX($C$2:$C$5193,MATCH(ROWS(N$2:N982),N$2:N$5193,0)),"")</f>
        <v/>
      </c>
      <c r="S982" s="92" t="str">
        <f>IFERROR(INDEX($C$2:$C$5193,MATCH(ROWS(O$2:O982),O$2:O$5193,0)),"")</f>
        <v/>
      </c>
    </row>
    <row r="983" spans="1:19" x14ac:dyDescent="0.25">
      <c r="A983" s="68">
        <v>11755</v>
      </c>
      <c r="B983" s="68" t="s">
        <v>3584</v>
      </c>
      <c r="C983" s="68" t="s">
        <v>3585</v>
      </c>
      <c r="D983" s="68" t="s">
        <v>3021</v>
      </c>
      <c r="E983" s="68" t="s">
        <v>3021</v>
      </c>
      <c r="F983" s="68" t="s">
        <v>3586</v>
      </c>
      <c r="G983" s="68" t="s">
        <v>3587</v>
      </c>
      <c r="H983" s="68">
        <v>49.368299999999998</v>
      </c>
      <c r="I983" s="68">
        <v>-121.498</v>
      </c>
      <c r="J983" s="68">
        <v>128</v>
      </c>
      <c r="K983" s="68" t="s">
        <v>340</v>
      </c>
      <c r="L983" s="68">
        <f>COUNTIFS(Aéroports!$C$2:$C$5193,Aéroports!$C983,Aéroports!$D$2:$D$5193,Aéroports!$D983)</f>
        <v>1</v>
      </c>
      <c r="M983" s="68" t="str">
        <f>IF(AND(Formulaire!$H$15=Aéroports!$E983,--ISNUMBER(IFERROR(SEARCH(Formulaire!$H$16,$C983,1),""))=1),MAX(M$1:M982)+1,"")</f>
        <v/>
      </c>
      <c r="N983" s="68" t="str">
        <f>IF(AND(Formulaire!$H$21=Aéroports!$E983,--ISNUMBER(IFERROR(SEARCH(Formulaire!$H$22,$C983,1),""))=1),MAX(N$1:N982)+1,"")</f>
        <v/>
      </c>
      <c r="O983" s="68" t="str">
        <f>IF(AND(Formulaire!$H$27=Aéroports!$E983,--ISNUMBER(IFERROR(SEARCH(Formulaire!$H$28,$C983,1),""))=1),MAX(O$1:O982)+1,"")</f>
        <v/>
      </c>
      <c r="Q983" s="91" t="str">
        <f>IFERROR(INDEX($C$2:$C$5193,MATCH(ROWS(M$2:M983),M$2:M$5193,0)),"")</f>
        <v/>
      </c>
      <c r="R983" s="70" t="str">
        <f>IFERROR(INDEX($C$2:$C$5193,MATCH(ROWS(N$2:N983),N$2:N$5193,0)),"")</f>
        <v/>
      </c>
      <c r="S983" s="92" t="str">
        <f>IFERROR(INDEX($C$2:$C$5193,MATCH(ROWS(O$2:O983),O$2:O$5193,0)),"")</f>
        <v/>
      </c>
    </row>
    <row r="984" spans="1:19" x14ac:dyDescent="0.25">
      <c r="A984" s="69">
        <v>5502</v>
      </c>
      <c r="B984" s="69" t="s">
        <v>3588</v>
      </c>
      <c r="C984" s="69" t="s">
        <v>3589</v>
      </c>
      <c r="D984" s="69" t="s">
        <v>3021</v>
      </c>
      <c r="E984" s="69" t="s">
        <v>3021</v>
      </c>
      <c r="F984" s="69" t="s">
        <v>3590</v>
      </c>
      <c r="G984" s="69" t="s">
        <v>3591</v>
      </c>
      <c r="H984" s="69">
        <v>55.448300000000003</v>
      </c>
      <c r="I984" s="69">
        <v>-60.2286</v>
      </c>
      <c r="J984" s="69">
        <v>39</v>
      </c>
      <c r="K984" s="69">
        <v>-4</v>
      </c>
      <c r="L984" s="69">
        <f>COUNTIFS(Aéroports!$C$2:$C$5193,Aéroports!$C984,Aéroports!$D$2:$D$5193,Aéroports!$D984)</f>
        <v>1</v>
      </c>
      <c r="M984" s="69" t="str">
        <f>IF(AND(Formulaire!$H$15=Aéroports!$E984,--ISNUMBER(IFERROR(SEARCH(Formulaire!$H$16,$C984,1),""))=1),MAX(M$1:M983)+1,"")</f>
        <v/>
      </c>
      <c r="N984" s="69" t="str">
        <f>IF(AND(Formulaire!$H$21=Aéroports!$E984,--ISNUMBER(IFERROR(SEARCH(Formulaire!$H$22,$C984,1),""))=1),MAX(N$1:N983)+1,"")</f>
        <v/>
      </c>
      <c r="O984" s="69" t="str">
        <f>IF(AND(Formulaire!$H$27=Aéroports!$E984,--ISNUMBER(IFERROR(SEARCH(Formulaire!$H$28,$C984,1),""))=1),MAX(O$1:O983)+1,"")</f>
        <v/>
      </c>
      <c r="Q984" s="91" t="str">
        <f>IFERROR(INDEX($C$2:$C$5193,MATCH(ROWS(M$2:M984),M$2:M$5193,0)),"")</f>
        <v/>
      </c>
      <c r="R984" s="70" t="str">
        <f>IFERROR(INDEX($C$2:$C$5193,MATCH(ROWS(N$2:N984),N$2:N$5193,0)),"")</f>
        <v/>
      </c>
      <c r="S984" s="92" t="str">
        <f>IFERROR(INDEX($C$2:$C$5193,MATCH(ROWS(O$2:O984),O$2:O$5193,0)),"")</f>
        <v/>
      </c>
    </row>
    <row r="985" spans="1:19" x14ac:dyDescent="0.25">
      <c r="A985" s="68">
        <v>8358</v>
      </c>
      <c r="B985" s="68" t="s">
        <v>3592</v>
      </c>
      <c r="C985" s="68" t="s">
        <v>3593</v>
      </c>
      <c r="D985" s="68" t="s">
        <v>3021</v>
      </c>
      <c r="E985" s="68" t="s">
        <v>3021</v>
      </c>
      <c r="F985" s="68" t="s">
        <v>3594</v>
      </c>
      <c r="G985" s="68" t="s">
        <v>3595</v>
      </c>
      <c r="H985" s="68">
        <v>49.193100000000001</v>
      </c>
      <c r="I985" s="68">
        <v>-84.758899999999997</v>
      </c>
      <c r="J985" s="68">
        <v>1099</v>
      </c>
      <c r="K985" s="68">
        <v>-5</v>
      </c>
      <c r="L985" s="68">
        <f>COUNTIFS(Aéroports!$C$2:$C$5193,Aéroports!$C985,Aéroports!$D$2:$D$5193,Aéroports!$D985)</f>
        <v>1</v>
      </c>
      <c r="M985" s="68" t="str">
        <f>IF(AND(Formulaire!$H$15=Aéroports!$E985,--ISNUMBER(IFERROR(SEARCH(Formulaire!$H$16,$C985,1),""))=1),MAX(M$1:M984)+1,"")</f>
        <v/>
      </c>
      <c r="N985" s="68" t="str">
        <f>IF(AND(Formulaire!$H$21=Aéroports!$E985,--ISNUMBER(IFERROR(SEARCH(Formulaire!$H$22,$C985,1),""))=1),MAX(N$1:N984)+1,"")</f>
        <v/>
      </c>
      <c r="O985" s="68" t="str">
        <f>IF(AND(Formulaire!$H$27=Aéroports!$E985,--ISNUMBER(IFERROR(SEARCH(Formulaire!$H$28,$C985,1),""))=1),MAX(O$1:O984)+1,"")</f>
        <v/>
      </c>
      <c r="Q985" s="91" t="str">
        <f>IFERROR(INDEX($C$2:$C$5193,MATCH(ROWS(M$2:M985),M$2:M$5193,0)),"")</f>
        <v/>
      </c>
      <c r="R985" s="70" t="str">
        <f>IFERROR(INDEX($C$2:$C$5193,MATCH(ROWS(N$2:N985),N$2:N$5193,0)),"")</f>
        <v/>
      </c>
      <c r="S985" s="92" t="str">
        <f>IFERROR(INDEX($C$2:$C$5193,MATCH(ROWS(O$2:O985),O$2:O$5193,0)),"")</f>
        <v/>
      </c>
    </row>
    <row r="986" spans="1:19" x14ac:dyDescent="0.25">
      <c r="A986" s="69">
        <v>66</v>
      </c>
      <c r="B986" s="69" t="s">
        <v>3596</v>
      </c>
      <c r="C986" s="69" t="s">
        <v>3597</v>
      </c>
      <c r="D986" s="69" t="s">
        <v>3021</v>
      </c>
      <c r="E986" s="69" t="s">
        <v>3021</v>
      </c>
      <c r="F986" s="69" t="s">
        <v>3598</v>
      </c>
      <c r="G986" s="69" t="s">
        <v>3599</v>
      </c>
      <c r="H986" s="69">
        <v>52.816699999999997</v>
      </c>
      <c r="I986" s="69">
        <v>-102.31100000000001</v>
      </c>
      <c r="J986" s="69">
        <v>1175</v>
      </c>
      <c r="K986" s="69">
        <v>-6</v>
      </c>
      <c r="L986" s="69">
        <f>COUNTIFS(Aéroports!$C$2:$C$5193,Aéroports!$C986,Aéroports!$D$2:$D$5193,Aéroports!$D986)</f>
        <v>1</v>
      </c>
      <c r="M986" s="69" t="str">
        <f>IF(AND(Formulaire!$H$15=Aéroports!$E986,--ISNUMBER(IFERROR(SEARCH(Formulaire!$H$16,$C986,1),""))=1),MAX(M$1:M985)+1,"")</f>
        <v/>
      </c>
      <c r="N986" s="69" t="str">
        <f>IF(AND(Formulaire!$H$21=Aéroports!$E986,--ISNUMBER(IFERROR(SEARCH(Formulaire!$H$22,$C986,1),""))=1),MAX(N$1:N985)+1,"")</f>
        <v/>
      </c>
      <c r="O986" s="69" t="str">
        <f>IF(AND(Formulaire!$H$27=Aéroports!$E986,--ISNUMBER(IFERROR(SEARCH(Formulaire!$H$28,$C986,1),""))=1),MAX(O$1:O985)+1,"")</f>
        <v/>
      </c>
      <c r="Q986" s="91" t="str">
        <f>IFERROR(INDEX($C$2:$C$5193,MATCH(ROWS(M$2:M986),M$2:M$5193,0)),"")</f>
        <v/>
      </c>
      <c r="R986" s="70" t="str">
        <f>IFERROR(INDEX($C$2:$C$5193,MATCH(ROWS(N$2:N986),N$2:N$5193,0)),"")</f>
        <v/>
      </c>
      <c r="S986" s="92" t="str">
        <f>IFERROR(INDEX($C$2:$C$5193,MATCH(ROWS(O$2:O986),O$2:O$5193,0)),"")</f>
        <v/>
      </c>
    </row>
    <row r="987" spans="1:19" x14ac:dyDescent="0.25">
      <c r="A987" s="68">
        <v>5495</v>
      </c>
      <c r="B987" s="68" t="s">
        <v>3600</v>
      </c>
      <c r="C987" s="68" t="s">
        <v>3601</v>
      </c>
      <c r="D987" s="68" t="s">
        <v>3021</v>
      </c>
      <c r="E987" s="68" t="s">
        <v>3021</v>
      </c>
      <c r="F987" s="68" t="s">
        <v>3602</v>
      </c>
      <c r="G987" s="68" t="s">
        <v>3603</v>
      </c>
      <c r="H987" s="68">
        <v>69.364699999999999</v>
      </c>
      <c r="I987" s="68">
        <v>-81.816100000000006</v>
      </c>
      <c r="J987" s="68">
        <v>174</v>
      </c>
      <c r="K987" s="68">
        <v>-5</v>
      </c>
      <c r="L987" s="68">
        <f>COUNTIFS(Aéroports!$C$2:$C$5193,Aéroports!$C987,Aéroports!$D$2:$D$5193,Aéroports!$D987)</f>
        <v>1</v>
      </c>
      <c r="M987" s="68" t="str">
        <f>IF(AND(Formulaire!$H$15=Aéroports!$E987,--ISNUMBER(IFERROR(SEARCH(Formulaire!$H$16,$C987,1),""))=1),MAX(M$1:M986)+1,"")</f>
        <v/>
      </c>
      <c r="N987" s="68" t="str">
        <f>IF(AND(Formulaire!$H$21=Aéroports!$E987,--ISNUMBER(IFERROR(SEARCH(Formulaire!$H$22,$C987,1),""))=1),MAX(N$1:N986)+1,"")</f>
        <v/>
      </c>
      <c r="O987" s="68" t="str">
        <f>IF(AND(Formulaire!$H$27=Aéroports!$E987,--ISNUMBER(IFERROR(SEARCH(Formulaire!$H$28,$C987,1),""))=1),MAX(O$1:O986)+1,"")</f>
        <v/>
      </c>
      <c r="Q987" s="91" t="str">
        <f>IFERROR(INDEX($C$2:$C$5193,MATCH(ROWS(M$2:M987),M$2:M$5193,0)),"")</f>
        <v/>
      </c>
      <c r="R987" s="70" t="str">
        <f>IFERROR(INDEX($C$2:$C$5193,MATCH(ROWS(N$2:N987),N$2:N$5193,0)),"")</f>
        <v/>
      </c>
      <c r="S987" s="92" t="str">
        <f>IFERROR(INDEX($C$2:$C$5193,MATCH(ROWS(O$2:O987),O$2:O$5193,0)),"")</f>
        <v/>
      </c>
    </row>
    <row r="988" spans="1:19" x14ac:dyDescent="0.25">
      <c r="A988" s="69">
        <v>11784</v>
      </c>
      <c r="B988" s="69" t="s">
        <v>3604</v>
      </c>
      <c r="C988" s="69" t="s">
        <v>3605</v>
      </c>
      <c r="D988" s="69" t="s">
        <v>3021</v>
      </c>
      <c r="E988" s="69" t="s">
        <v>3021</v>
      </c>
      <c r="F988" s="69" t="s">
        <v>3606</v>
      </c>
      <c r="G988" s="69" t="s">
        <v>3607</v>
      </c>
      <c r="H988" s="69">
        <v>49.429699999999997</v>
      </c>
      <c r="I988" s="69">
        <v>-91.717799999999997</v>
      </c>
      <c r="J988" s="69">
        <v>1435</v>
      </c>
      <c r="K988" s="69" t="s">
        <v>340</v>
      </c>
      <c r="L988" s="69">
        <f>COUNTIFS(Aéroports!$C$2:$C$5193,Aéroports!$C988,Aéroports!$D$2:$D$5193,Aéroports!$D988)</f>
        <v>1</v>
      </c>
      <c r="M988" s="69" t="str">
        <f>IF(AND(Formulaire!$H$15=Aéroports!$E988,--ISNUMBER(IFERROR(SEARCH(Formulaire!$H$16,$C988,1),""))=1),MAX(M$1:M987)+1,"")</f>
        <v/>
      </c>
      <c r="N988" s="69" t="str">
        <f>IF(AND(Formulaire!$H$21=Aéroports!$E988,--ISNUMBER(IFERROR(SEARCH(Formulaire!$H$22,$C988,1),""))=1),MAX(N$1:N987)+1,"")</f>
        <v/>
      </c>
      <c r="O988" s="69" t="str">
        <f>IF(AND(Formulaire!$H$27=Aéroports!$E988,--ISNUMBER(IFERROR(SEARCH(Formulaire!$H$28,$C988,1),""))=1),MAX(O$1:O987)+1,"")</f>
        <v/>
      </c>
      <c r="Q988" s="91" t="str">
        <f>IFERROR(INDEX($C$2:$C$5193,MATCH(ROWS(M$2:M988),M$2:M$5193,0)),"")</f>
        <v/>
      </c>
      <c r="R988" s="70" t="str">
        <f>IFERROR(INDEX($C$2:$C$5193,MATCH(ROWS(N$2:N988),N$2:N$5193,0)),"")</f>
        <v/>
      </c>
      <c r="S988" s="92" t="str">
        <f>IFERROR(INDEX($C$2:$C$5193,MATCH(ROWS(O$2:O988),O$2:O$5193,0)),"")</f>
        <v/>
      </c>
    </row>
    <row r="989" spans="1:19" x14ac:dyDescent="0.25">
      <c r="A989" s="68">
        <v>65</v>
      </c>
      <c r="B989" s="68" t="s">
        <v>3608</v>
      </c>
      <c r="C989" s="68" t="s">
        <v>3609</v>
      </c>
      <c r="D989" s="68" t="s">
        <v>3021</v>
      </c>
      <c r="E989" s="68" t="s">
        <v>3021</v>
      </c>
      <c r="F989" s="68" t="s">
        <v>3610</v>
      </c>
      <c r="G989" s="68" t="s">
        <v>3611</v>
      </c>
      <c r="H989" s="68">
        <v>47.424700000000001</v>
      </c>
      <c r="I989" s="68">
        <v>-61.778100000000002</v>
      </c>
      <c r="J989" s="68">
        <v>35</v>
      </c>
      <c r="K989" s="68">
        <v>-5</v>
      </c>
      <c r="L989" s="68">
        <f>COUNTIFS(Aéroports!$C$2:$C$5193,Aéroports!$C989,Aéroports!$D$2:$D$5193,Aéroports!$D989)</f>
        <v>1</v>
      </c>
      <c r="M989" s="68" t="str">
        <f>IF(AND(Formulaire!$H$15=Aéroports!$E989,--ISNUMBER(IFERROR(SEARCH(Formulaire!$H$16,$C989,1),""))=1),MAX(M$1:M988)+1,"")</f>
        <v/>
      </c>
      <c r="N989" s="68" t="str">
        <f>IF(AND(Formulaire!$H$21=Aéroports!$E989,--ISNUMBER(IFERROR(SEARCH(Formulaire!$H$22,$C989,1),""))=1),MAX(N$1:N988)+1,"")</f>
        <v/>
      </c>
      <c r="O989" s="68" t="str">
        <f>IF(AND(Formulaire!$H$27=Aéroports!$E989,--ISNUMBER(IFERROR(SEARCH(Formulaire!$H$28,$C989,1),""))=1),MAX(O$1:O988)+1,"")</f>
        <v/>
      </c>
      <c r="Q989" s="91" t="str">
        <f>IFERROR(INDEX($C$2:$C$5193,MATCH(ROWS(M$2:M989),M$2:M$5193,0)),"")</f>
        <v/>
      </c>
      <c r="R989" s="70" t="str">
        <f>IFERROR(INDEX($C$2:$C$5193,MATCH(ROWS(N$2:N989),N$2:N$5193,0)),"")</f>
        <v/>
      </c>
      <c r="S989" s="92" t="str">
        <f>IFERROR(INDEX($C$2:$C$5193,MATCH(ROWS(O$2:O989),O$2:O$5193,0)),"")</f>
        <v/>
      </c>
    </row>
    <row r="990" spans="1:19" x14ac:dyDescent="0.25">
      <c r="A990" s="69">
        <v>5537</v>
      </c>
      <c r="B990" s="69" t="s">
        <v>3612</v>
      </c>
      <c r="C990" s="69" t="s">
        <v>3613</v>
      </c>
      <c r="D990" s="69" t="s">
        <v>3021</v>
      </c>
      <c r="E990" s="69" t="s">
        <v>3021</v>
      </c>
      <c r="F990" s="69" t="s">
        <v>3614</v>
      </c>
      <c r="G990" s="69" t="s">
        <v>3615</v>
      </c>
      <c r="H990" s="69">
        <v>56.061399999999999</v>
      </c>
      <c r="I990" s="69">
        <v>-95.613900000000001</v>
      </c>
      <c r="J990" s="69">
        <v>642</v>
      </c>
      <c r="K990" s="69">
        <v>-6</v>
      </c>
      <c r="L990" s="69">
        <f>COUNTIFS(Aéroports!$C$2:$C$5193,Aéroports!$C990,Aéroports!$D$2:$D$5193,Aéroports!$D990)</f>
        <v>1</v>
      </c>
      <c r="M990" s="69" t="str">
        <f>IF(AND(Formulaire!$H$15=Aéroports!$E990,--ISNUMBER(IFERROR(SEARCH(Formulaire!$H$16,$C990,1),""))=1),MAX(M$1:M989)+1,"")</f>
        <v/>
      </c>
      <c r="N990" s="69" t="str">
        <f>IF(AND(Formulaire!$H$21=Aéroports!$E990,--ISNUMBER(IFERROR(SEARCH(Formulaire!$H$22,$C990,1),""))=1),MAX(N$1:N989)+1,"")</f>
        <v/>
      </c>
      <c r="O990" s="69" t="str">
        <f>IF(AND(Formulaire!$H$27=Aéroports!$E990,--ISNUMBER(IFERROR(SEARCH(Formulaire!$H$28,$C990,1),""))=1),MAX(O$1:O989)+1,"")</f>
        <v/>
      </c>
      <c r="Q990" s="91" t="str">
        <f>IFERROR(INDEX($C$2:$C$5193,MATCH(ROWS(M$2:M990),M$2:M$5193,0)),"")</f>
        <v/>
      </c>
      <c r="R990" s="70" t="str">
        <f>IFERROR(INDEX($C$2:$C$5193,MATCH(ROWS(N$2:N990),N$2:N$5193,0)),"")</f>
        <v/>
      </c>
      <c r="S990" s="92" t="str">
        <f>IFERROR(INDEX($C$2:$C$5193,MATCH(ROWS(O$2:O990),O$2:O$5193,0)),"")</f>
        <v/>
      </c>
    </row>
    <row r="991" spans="1:19" x14ac:dyDescent="0.25">
      <c r="A991" s="68">
        <v>5520</v>
      </c>
      <c r="B991" s="68" t="s">
        <v>3616</v>
      </c>
      <c r="C991" s="68" t="s">
        <v>3617</v>
      </c>
      <c r="D991" s="68" t="s">
        <v>3021</v>
      </c>
      <c r="E991" s="68" t="s">
        <v>3021</v>
      </c>
      <c r="F991" s="68" t="s">
        <v>3618</v>
      </c>
      <c r="G991" s="68" t="s">
        <v>3619</v>
      </c>
      <c r="H991" s="68">
        <v>58.471899999999998</v>
      </c>
      <c r="I991" s="68">
        <v>-78.076899999999995</v>
      </c>
      <c r="J991" s="68">
        <v>83</v>
      </c>
      <c r="K991" s="68">
        <v>-5</v>
      </c>
      <c r="L991" s="68">
        <f>COUNTIFS(Aéroports!$C$2:$C$5193,Aéroports!$C991,Aéroports!$D$2:$D$5193,Aéroports!$D991)</f>
        <v>1</v>
      </c>
      <c r="M991" s="68" t="str">
        <f>IF(AND(Formulaire!$H$15=Aéroports!$E991,--ISNUMBER(IFERROR(SEARCH(Formulaire!$H$16,$C991,1),""))=1),MAX(M$1:M990)+1,"")</f>
        <v/>
      </c>
      <c r="N991" s="68" t="str">
        <f>IF(AND(Formulaire!$H$21=Aéroports!$E991,--ISNUMBER(IFERROR(SEARCH(Formulaire!$H$22,$C991,1),""))=1),MAX(N$1:N990)+1,"")</f>
        <v/>
      </c>
      <c r="O991" s="68" t="str">
        <f>IF(AND(Formulaire!$H$27=Aéroports!$E991,--ISNUMBER(IFERROR(SEARCH(Formulaire!$H$28,$C991,1),""))=1),MAX(O$1:O990)+1,"")</f>
        <v/>
      </c>
      <c r="Q991" s="91" t="str">
        <f>IFERROR(INDEX($C$2:$C$5193,MATCH(ROWS(M$2:M991),M$2:M$5193,0)),"")</f>
        <v/>
      </c>
      <c r="R991" s="70" t="str">
        <f>IFERROR(INDEX($C$2:$C$5193,MATCH(ROWS(N$2:N991),N$2:N$5193,0)),"")</f>
        <v/>
      </c>
      <c r="S991" s="92" t="str">
        <f>IFERROR(INDEX($C$2:$C$5193,MATCH(ROWS(O$2:O991),O$2:O$5193,0)),"")</f>
        <v/>
      </c>
    </row>
    <row r="992" spans="1:19" x14ac:dyDescent="0.25">
      <c r="A992" s="69">
        <v>54</v>
      </c>
      <c r="B992" s="69" t="s">
        <v>3620</v>
      </c>
      <c r="C992" s="69" t="s">
        <v>3621</v>
      </c>
      <c r="D992" s="69" t="s">
        <v>3021</v>
      </c>
      <c r="E992" s="69" t="s">
        <v>3021</v>
      </c>
      <c r="F992" s="69" t="s">
        <v>3622</v>
      </c>
      <c r="G992" s="69" t="s">
        <v>3623</v>
      </c>
      <c r="H992" s="69">
        <v>68.304199999999994</v>
      </c>
      <c r="I992" s="69">
        <v>-133.483</v>
      </c>
      <c r="J992" s="69">
        <v>224</v>
      </c>
      <c r="K992" s="69">
        <v>-7</v>
      </c>
      <c r="L992" s="69">
        <f>COUNTIFS(Aéroports!$C$2:$C$5193,Aéroports!$C992,Aéroports!$D$2:$D$5193,Aéroports!$D992)</f>
        <v>1</v>
      </c>
      <c r="M992" s="69" t="str">
        <f>IF(AND(Formulaire!$H$15=Aéroports!$E992,--ISNUMBER(IFERROR(SEARCH(Formulaire!$H$16,$C992,1),""))=1),MAX(M$1:M991)+1,"")</f>
        <v/>
      </c>
      <c r="N992" s="69" t="str">
        <f>IF(AND(Formulaire!$H$21=Aéroports!$E992,--ISNUMBER(IFERROR(SEARCH(Formulaire!$H$22,$C992,1),""))=1),MAX(N$1:N991)+1,"")</f>
        <v/>
      </c>
      <c r="O992" s="69" t="str">
        <f>IF(AND(Formulaire!$H$27=Aéroports!$E992,--ISNUMBER(IFERROR(SEARCH(Formulaire!$H$28,$C992,1),""))=1),MAX(O$1:O991)+1,"")</f>
        <v/>
      </c>
      <c r="Q992" s="91" t="str">
        <f>IFERROR(INDEX($C$2:$C$5193,MATCH(ROWS(M$2:M992),M$2:M$5193,0)),"")</f>
        <v/>
      </c>
      <c r="R992" s="70" t="str">
        <f>IFERROR(INDEX($C$2:$C$5193,MATCH(ROWS(N$2:N992),N$2:N$5193,0)),"")</f>
        <v/>
      </c>
      <c r="S992" s="92" t="str">
        <f>IFERROR(INDEX($C$2:$C$5193,MATCH(ROWS(O$2:O992),O$2:O$5193,0)),"")</f>
        <v/>
      </c>
    </row>
    <row r="993" spans="1:19" x14ac:dyDescent="0.25">
      <c r="A993" s="68">
        <v>55</v>
      </c>
      <c r="B993" s="68" t="s">
        <v>3624</v>
      </c>
      <c r="C993" s="68" t="s">
        <v>3625</v>
      </c>
      <c r="D993" s="68" t="s">
        <v>3021</v>
      </c>
      <c r="E993" s="68" t="s">
        <v>3021</v>
      </c>
      <c r="F993" s="68" t="s">
        <v>3626</v>
      </c>
      <c r="G993" s="68" t="s">
        <v>3627</v>
      </c>
      <c r="H993" s="68">
        <v>63.756399999999999</v>
      </c>
      <c r="I993" s="68">
        <v>-68.555800000000005</v>
      </c>
      <c r="J993" s="68">
        <v>110</v>
      </c>
      <c r="K993" s="68">
        <v>-5</v>
      </c>
      <c r="L993" s="68">
        <f>COUNTIFS(Aéroports!$C$2:$C$5193,Aéroports!$C993,Aéroports!$D$2:$D$5193,Aéroports!$D993)</f>
        <v>1</v>
      </c>
      <c r="M993" s="68" t="str">
        <f>IF(AND(Formulaire!$H$15=Aéroports!$E993,--ISNUMBER(IFERROR(SEARCH(Formulaire!$H$16,$C993,1),""))=1),MAX(M$1:M992)+1,"")</f>
        <v/>
      </c>
      <c r="N993" s="68" t="str">
        <f>IF(AND(Formulaire!$H$21=Aéroports!$E993,--ISNUMBER(IFERROR(SEARCH(Formulaire!$H$22,$C993,1),""))=1),MAX(N$1:N992)+1,"")</f>
        <v/>
      </c>
      <c r="O993" s="68" t="str">
        <f>IF(AND(Formulaire!$H$27=Aéroports!$E993,--ISNUMBER(IFERROR(SEARCH(Formulaire!$H$28,$C993,1),""))=1),MAX(O$1:O992)+1,"")</f>
        <v/>
      </c>
      <c r="Q993" s="91" t="str">
        <f>IFERROR(INDEX($C$2:$C$5193,MATCH(ROWS(M$2:M993),M$2:M$5193,0)),"")</f>
        <v/>
      </c>
      <c r="R993" s="70" t="str">
        <f>IFERROR(INDEX($C$2:$C$5193,MATCH(ROWS(N$2:N993),N$2:N$5193,0)),"")</f>
        <v/>
      </c>
      <c r="S993" s="92" t="str">
        <f>IFERROR(INDEX($C$2:$C$5193,MATCH(ROWS(O$2:O993),O$2:O$5193,0)),"")</f>
        <v/>
      </c>
    </row>
    <row r="994" spans="1:19" x14ac:dyDescent="0.25">
      <c r="A994" s="69">
        <v>5505</v>
      </c>
      <c r="B994" s="69" t="s">
        <v>3628</v>
      </c>
      <c r="C994" s="69" t="s">
        <v>3629</v>
      </c>
      <c r="D994" s="69" t="s">
        <v>3021</v>
      </c>
      <c r="E994" s="69" t="s">
        <v>3021</v>
      </c>
      <c r="F994" s="69" t="s">
        <v>3630</v>
      </c>
      <c r="G994" s="69" t="s">
        <v>3631</v>
      </c>
      <c r="H994" s="69">
        <v>53.857199999999999</v>
      </c>
      <c r="I994" s="69">
        <v>-94.653599999999997</v>
      </c>
      <c r="J994" s="69">
        <v>770</v>
      </c>
      <c r="K994" s="69">
        <v>-6</v>
      </c>
      <c r="L994" s="69">
        <f>COUNTIFS(Aéroports!$C$2:$C$5193,Aéroports!$C994,Aéroports!$D$2:$D$5193,Aéroports!$D994)</f>
        <v>1</v>
      </c>
      <c r="M994" s="69" t="str">
        <f>IF(AND(Formulaire!$H$15=Aéroports!$E994,--ISNUMBER(IFERROR(SEARCH(Formulaire!$H$16,$C994,1),""))=1),MAX(M$1:M993)+1,"")</f>
        <v/>
      </c>
      <c r="N994" s="69" t="str">
        <f>IF(AND(Formulaire!$H$21=Aéroports!$E994,--ISNUMBER(IFERROR(SEARCH(Formulaire!$H$22,$C994,1),""))=1),MAX(N$1:N993)+1,"")</f>
        <v/>
      </c>
      <c r="O994" s="69" t="str">
        <f>IF(AND(Formulaire!$H$27=Aéroports!$E994,--ISNUMBER(IFERROR(SEARCH(Formulaire!$H$28,$C994,1),""))=1),MAX(O$1:O993)+1,"")</f>
        <v/>
      </c>
      <c r="Q994" s="91" t="str">
        <f>IFERROR(INDEX($C$2:$C$5193,MATCH(ROWS(M$2:M994),M$2:M$5193,0)),"")</f>
        <v/>
      </c>
      <c r="R994" s="70" t="str">
        <f>IFERROR(INDEX($C$2:$C$5193,MATCH(ROWS(N$2:N994),N$2:N$5193,0)),"")</f>
        <v/>
      </c>
      <c r="S994" s="92" t="str">
        <f>IFERROR(INDEX($C$2:$C$5193,MATCH(ROWS(O$2:O994),O$2:O$5193,0)),"")</f>
        <v/>
      </c>
    </row>
    <row r="995" spans="1:19" x14ac:dyDescent="0.25">
      <c r="A995" s="68">
        <v>5504</v>
      </c>
      <c r="B995" s="68" t="s">
        <v>3632</v>
      </c>
      <c r="C995" s="68" t="s">
        <v>3633</v>
      </c>
      <c r="D995" s="68" t="s">
        <v>3021</v>
      </c>
      <c r="E995" s="68" t="s">
        <v>3021</v>
      </c>
      <c r="F995" s="68" t="s">
        <v>3634</v>
      </c>
      <c r="G995" s="68" t="s">
        <v>3635</v>
      </c>
      <c r="H995" s="68">
        <v>62.417299999999997</v>
      </c>
      <c r="I995" s="68">
        <v>-77.925299999999993</v>
      </c>
      <c r="J995" s="68">
        <v>126</v>
      </c>
      <c r="K995" s="68">
        <v>-5</v>
      </c>
      <c r="L995" s="68">
        <f>COUNTIFS(Aéroports!$C$2:$C$5193,Aéroports!$C995,Aéroports!$D$2:$D$5193,Aéroports!$D995)</f>
        <v>1</v>
      </c>
      <c r="M995" s="68" t="str">
        <f>IF(AND(Formulaire!$H$15=Aéroports!$E995,--ISNUMBER(IFERROR(SEARCH(Formulaire!$H$16,$C995,1),""))=1),MAX(M$1:M994)+1,"")</f>
        <v/>
      </c>
      <c r="N995" s="68" t="str">
        <f>IF(AND(Formulaire!$H$21=Aéroports!$E995,--ISNUMBER(IFERROR(SEARCH(Formulaire!$H$22,$C995,1),""))=1),MAX(N$1:N994)+1,"")</f>
        <v/>
      </c>
      <c r="O995" s="68" t="str">
        <f>IF(AND(Formulaire!$H$27=Aéroports!$E995,--ISNUMBER(IFERROR(SEARCH(Formulaire!$H$28,$C995,1),""))=1),MAX(O$1:O994)+1,"")</f>
        <v/>
      </c>
      <c r="Q995" s="91" t="str">
        <f>IFERROR(INDEX($C$2:$C$5193,MATCH(ROWS(M$2:M995),M$2:M$5193,0)),"")</f>
        <v/>
      </c>
      <c r="R995" s="70" t="str">
        <f>IFERROR(INDEX($C$2:$C$5193,MATCH(ROWS(N$2:N995),N$2:N$5193,0)),"")</f>
        <v/>
      </c>
      <c r="S995" s="92" t="str">
        <f>IFERROR(INDEX($C$2:$C$5193,MATCH(ROWS(O$2:O995),O$2:O$5193,0)),"")</f>
        <v/>
      </c>
    </row>
    <row r="996" spans="1:19" x14ac:dyDescent="0.25">
      <c r="A996" s="69">
        <v>11778</v>
      </c>
      <c r="B996" s="69" t="s">
        <v>3636</v>
      </c>
      <c r="C996" s="69" t="s">
        <v>3637</v>
      </c>
      <c r="D996" s="69" t="s">
        <v>3021</v>
      </c>
      <c r="E996" s="69" t="s">
        <v>3021</v>
      </c>
      <c r="F996" s="69" t="s">
        <v>3638</v>
      </c>
      <c r="G996" s="69" t="s">
        <v>3639</v>
      </c>
      <c r="H996" s="69">
        <v>54.518900000000002</v>
      </c>
      <c r="I996" s="69">
        <v>-98.046099999999996</v>
      </c>
      <c r="J996" s="69">
        <v>729</v>
      </c>
      <c r="K996" s="69" t="s">
        <v>340</v>
      </c>
      <c r="L996" s="69">
        <f>COUNTIFS(Aéroports!$C$2:$C$5193,Aéroports!$C996,Aéroports!$D$2:$D$5193,Aéroports!$D996)</f>
        <v>1</v>
      </c>
      <c r="M996" s="69" t="str">
        <f>IF(AND(Formulaire!$H$15=Aéroports!$E996,--ISNUMBER(IFERROR(SEARCH(Formulaire!$H$16,$C996,1),""))=1),MAX(M$1:M995)+1,"")</f>
        <v/>
      </c>
      <c r="N996" s="69" t="str">
        <f>IF(AND(Formulaire!$H$21=Aéroports!$E996,--ISNUMBER(IFERROR(SEARCH(Formulaire!$H$22,$C996,1),""))=1),MAX(N$1:N995)+1,"")</f>
        <v/>
      </c>
      <c r="O996" s="69" t="str">
        <f>IF(AND(Formulaire!$H$27=Aéroports!$E996,--ISNUMBER(IFERROR(SEARCH(Formulaire!$H$28,$C996,1),""))=1),MAX(O$1:O995)+1,"")</f>
        <v/>
      </c>
      <c r="Q996" s="91" t="str">
        <f>IFERROR(INDEX($C$2:$C$5193,MATCH(ROWS(M$2:M996),M$2:M$5193,0)),"")</f>
        <v/>
      </c>
      <c r="R996" s="70" t="str">
        <f>IFERROR(INDEX($C$2:$C$5193,MATCH(ROWS(N$2:N996),N$2:N$5193,0)),"")</f>
        <v/>
      </c>
      <c r="S996" s="92" t="str">
        <f>IFERROR(INDEX($C$2:$C$5193,MATCH(ROWS(O$2:O996),O$2:O$5193,0)),"")</f>
        <v/>
      </c>
    </row>
    <row r="997" spans="1:19" x14ac:dyDescent="0.25">
      <c r="A997" s="68">
        <v>78</v>
      </c>
      <c r="B997" s="68" t="s">
        <v>3640</v>
      </c>
      <c r="C997" s="68" t="s">
        <v>3641</v>
      </c>
      <c r="D997" s="68" t="s">
        <v>3021</v>
      </c>
      <c r="E997" s="68" t="s">
        <v>3021</v>
      </c>
      <c r="F997" s="68" t="s">
        <v>3642</v>
      </c>
      <c r="G997" s="68" t="s">
        <v>3643</v>
      </c>
      <c r="H997" s="68">
        <v>50.702199999999998</v>
      </c>
      <c r="I997" s="68">
        <v>-120.444</v>
      </c>
      <c r="J997" s="68">
        <v>1133</v>
      </c>
      <c r="K997" s="68">
        <v>-8</v>
      </c>
      <c r="L997" s="68">
        <f>COUNTIFS(Aéroports!$C$2:$C$5193,Aéroports!$C997,Aéroports!$D$2:$D$5193,Aéroports!$D997)</f>
        <v>1</v>
      </c>
      <c r="M997" s="68" t="str">
        <f>IF(AND(Formulaire!$H$15=Aéroports!$E997,--ISNUMBER(IFERROR(SEARCH(Formulaire!$H$16,$C997,1),""))=1),MAX(M$1:M996)+1,"")</f>
        <v/>
      </c>
      <c r="N997" s="68" t="str">
        <f>IF(AND(Formulaire!$H$21=Aéroports!$E997,--ISNUMBER(IFERROR(SEARCH(Formulaire!$H$22,$C997,1),""))=1),MAX(N$1:N996)+1,"")</f>
        <v/>
      </c>
      <c r="O997" s="68" t="str">
        <f>IF(AND(Formulaire!$H$27=Aéroports!$E997,--ISNUMBER(IFERROR(SEARCH(Formulaire!$H$28,$C997,1),""))=1),MAX(O$1:O996)+1,"")</f>
        <v/>
      </c>
      <c r="Q997" s="91" t="str">
        <f>IFERROR(INDEX($C$2:$C$5193,MATCH(ROWS(M$2:M997),M$2:M$5193,0)),"")</f>
        <v/>
      </c>
      <c r="R997" s="70" t="str">
        <f>IFERROR(INDEX($C$2:$C$5193,MATCH(ROWS(N$2:N997),N$2:N$5193,0)),"")</f>
        <v/>
      </c>
      <c r="S997" s="92" t="str">
        <f>IFERROR(INDEX($C$2:$C$5193,MATCH(ROWS(O$2:O997),O$2:O$5193,0)),"")</f>
        <v/>
      </c>
    </row>
    <row r="998" spans="1:19" x14ac:dyDescent="0.25">
      <c r="A998" s="69">
        <v>5512</v>
      </c>
      <c r="B998" s="69" t="s">
        <v>3644</v>
      </c>
      <c r="C998" s="69" t="s">
        <v>3645</v>
      </c>
      <c r="D998" s="69" t="s">
        <v>3021</v>
      </c>
      <c r="E998" s="69" t="s">
        <v>3021</v>
      </c>
      <c r="F998" s="69" t="s">
        <v>3646</v>
      </c>
      <c r="G998" s="69" t="s">
        <v>3647</v>
      </c>
      <c r="H998" s="69">
        <v>58.711399999999998</v>
      </c>
      <c r="I998" s="69">
        <v>-65.992800000000003</v>
      </c>
      <c r="J998" s="69">
        <v>215</v>
      </c>
      <c r="K998" s="69">
        <v>-5</v>
      </c>
      <c r="L998" s="69">
        <f>COUNTIFS(Aéroports!$C$2:$C$5193,Aéroports!$C998,Aéroports!$D$2:$D$5193,Aéroports!$D998)</f>
        <v>1</v>
      </c>
      <c r="M998" s="69" t="str">
        <f>IF(AND(Formulaire!$H$15=Aéroports!$E998,--ISNUMBER(IFERROR(SEARCH(Formulaire!$H$16,$C998,1),""))=1),MAX(M$1:M997)+1,"")</f>
        <v/>
      </c>
      <c r="N998" s="69" t="str">
        <f>IF(AND(Formulaire!$H$21=Aéroports!$E998,--ISNUMBER(IFERROR(SEARCH(Formulaire!$H$22,$C998,1),""))=1),MAX(N$1:N997)+1,"")</f>
        <v/>
      </c>
      <c r="O998" s="69" t="str">
        <f>IF(AND(Formulaire!$H$27=Aéroports!$E998,--ISNUMBER(IFERROR(SEARCH(Formulaire!$H$28,$C998,1),""))=1),MAX(O$1:O997)+1,"")</f>
        <v/>
      </c>
      <c r="Q998" s="91" t="str">
        <f>IFERROR(INDEX($C$2:$C$5193,MATCH(ROWS(M$2:M998),M$2:M$5193,0)),"")</f>
        <v/>
      </c>
      <c r="R998" s="70" t="str">
        <f>IFERROR(INDEX($C$2:$C$5193,MATCH(ROWS(N$2:N998),N$2:N$5193,0)),"")</f>
        <v/>
      </c>
      <c r="S998" s="92" t="str">
        <f>IFERROR(INDEX($C$2:$C$5193,MATCH(ROWS(O$2:O998),O$2:O$5193,0)),"")</f>
        <v/>
      </c>
    </row>
    <row r="999" spans="1:19" x14ac:dyDescent="0.25">
      <c r="A999" s="68">
        <v>7253</v>
      </c>
      <c r="B999" s="68" t="s">
        <v>3648</v>
      </c>
      <c r="C999" s="68" t="s">
        <v>3649</v>
      </c>
      <c r="D999" s="68" t="s">
        <v>3021</v>
      </c>
      <c r="E999" s="68" t="s">
        <v>3021</v>
      </c>
      <c r="F999" s="68" t="s">
        <v>3650</v>
      </c>
      <c r="G999" s="68" t="s">
        <v>3651</v>
      </c>
      <c r="H999" s="68">
        <v>61.5886</v>
      </c>
      <c r="I999" s="68">
        <v>-71.929400000000001</v>
      </c>
      <c r="J999" s="68">
        <v>501</v>
      </c>
      <c r="K999" s="68">
        <v>-5</v>
      </c>
      <c r="L999" s="68">
        <f>COUNTIFS(Aéroports!$C$2:$C$5193,Aéroports!$C999,Aéroports!$D$2:$D$5193,Aéroports!$D999)</f>
        <v>1</v>
      </c>
      <c r="M999" s="68" t="str">
        <f>IF(AND(Formulaire!$H$15=Aéroports!$E999,--ISNUMBER(IFERROR(SEARCH(Formulaire!$H$16,$C999,1),""))=1),MAX(M$1:M998)+1,"")</f>
        <v/>
      </c>
      <c r="N999" s="68" t="str">
        <f>IF(AND(Formulaire!$H$21=Aéroports!$E999,--ISNUMBER(IFERROR(SEARCH(Formulaire!$H$22,$C999,1),""))=1),MAX(N$1:N998)+1,"")</f>
        <v/>
      </c>
      <c r="O999" s="68" t="str">
        <f>IF(AND(Formulaire!$H$27=Aéroports!$E999,--ISNUMBER(IFERROR(SEARCH(Formulaire!$H$28,$C999,1),""))=1),MAX(O$1:O998)+1,"")</f>
        <v/>
      </c>
      <c r="Q999" s="91" t="str">
        <f>IFERROR(INDEX($C$2:$C$5193,MATCH(ROWS(M$2:M999),M$2:M$5193,0)),"")</f>
        <v/>
      </c>
      <c r="R999" s="70" t="str">
        <f>IFERROR(INDEX($C$2:$C$5193,MATCH(ROWS(N$2:N999),N$2:N$5193,0)),"")</f>
        <v/>
      </c>
      <c r="S999" s="92" t="str">
        <f>IFERROR(INDEX($C$2:$C$5193,MATCH(ROWS(O$2:O999),O$2:O$5193,0)),"")</f>
        <v/>
      </c>
    </row>
    <row r="1000" spans="1:19" x14ac:dyDescent="0.25">
      <c r="A1000" s="69">
        <v>5481</v>
      </c>
      <c r="B1000" s="69" t="s">
        <v>3652</v>
      </c>
      <c r="C1000" s="69" t="s">
        <v>3653</v>
      </c>
      <c r="D1000" s="69" t="s">
        <v>3021</v>
      </c>
      <c r="E1000" s="69" t="s">
        <v>3021</v>
      </c>
      <c r="F1000" s="69" t="s">
        <v>3654</v>
      </c>
      <c r="G1000" s="69" t="s">
        <v>3655</v>
      </c>
      <c r="H1000" s="69">
        <v>60.027200000000001</v>
      </c>
      <c r="I1000" s="69">
        <v>-69.999200000000002</v>
      </c>
      <c r="J1000" s="69">
        <v>403</v>
      </c>
      <c r="K1000" s="69">
        <v>-5</v>
      </c>
      <c r="L1000" s="69">
        <f>COUNTIFS(Aéroports!$C$2:$C$5193,Aéroports!$C1000,Aéroports!$D$2:$D$5193,Aéroports!$D1000)</f>
        <v>1</v>
      </c>
      <c r="M1000" s="69" t="str">
        <f>IF(AND(Formulaire!$H$15=Aéroports!$E1000,--ISNUMBER(IFERROR(SEARCH(Formulaire!$H$16,$C1000,1),""))=1),MAX(M$1:M999)+1,"")</f>
        <v/>
      </c>
      <c r="N1000" s="69" t="str">
        <f>IF(AND(Formulaire!$H$21=Aéroports!$E1000,--ISNUMBER(IFERROR(SEARCH(Formulaire!$H$22,$C1000,1),""))=1),MAX(N$1:N999)+1,"")</f>
        <v/>
      </c>
      <c r="O1000" s="69" t="str">
        <f>IF(AND(Formulaire!$H$27=Aéroports!$E1000,--ISNUMBER(IFERROR(SEARCH(Formulaire!$H$28,$C1000,1),""))=1),MAX(O$1:O999)+1,"")</f>
        <v/>
      </c>
      <c r="Q1000" s="91" t="str">
        <f>IFERROR(INDEX($C$2:$C$5193,MATCH(ROWS(M$2:M1000),M$2:M$5193,0)),"")</f>
        <v/>
      </c>
      <c r="R1000" s="70" t="str">
        <f>IFERROR(INDEX($C$2:$C$5193,MATCH(ROWS(N$2:N1000),N$2:N$5193,0)),"")</f>
        <v/>
      </c>
      <c r="S1000" s="92" t="str">
        <f>IFERROR(INDEX($C$2:$C$5193,MATCH(ROWS(O$2:O1000),O$2:O$5193,0)),"")</f>
        <v/>
      </c>
    </row>
    <row r="1001" spans="1:19" x14ac:dyDescent="0.25">
      <c r="A1001" s="68">
        <v>190</v>
      </c>
      <c r="B1001" s="68" t="s">
        <v>3656</v>
      </c>
      <c r="C1001" s="68" t="s">
        <v>3657</v>
      </c>
      <c r="D1001" s="68" t="s">
        <v>3021</v>
      </c>
      <c r="E1001" s="68" t="s">
        <v>3021</v>
      </c>
      <c r="F1001" s="68" t="s">
        <v>3658</v>
      </c>
      <c r="G1001" s="68" t="s">
        <v>3659</v>
      </c>
      <c r="H1001" s="68">
        <v>49.413899999999998</v>
      </c>
      <c r="I1001" s="68">
        <v>-82.467500000000001</v>
      </c>
      <c r="J1001" s="68">
        <v>743</v>
      </c>
      <c r="K1001" s="68">
        <v>-5</v>
      </c>
      <c r="L1001" s="68">
        <f>COUNTIFS(Aéroports!$C$2:$C$5193,Aéroports!$C1001,Aéroports!$D$2:$D$5193,Aéroports!$D1001)</f>
        <v>1</v>
      </c>
      <c r="M1001" s="68" t="str">
        <f>IF(AND(Formulaire!$H$15=Aéroports!$E1001,--ISNUMBER(IFERROR(SEARCH(Formulaire!$H$16,$C1001,1),""))=1),MAX(M$1:M1000)+1,"")</f>
        <v/>
      </c>
      <c r="N1001" s="68" t="str">
        <f>IF(AND(Formulaire!$H$21=Aéroports!$E1001,--ISNUMBER(IFERROR(SEARCH(Formulaire!$H$22,$C1001,1),""))=1),MAX(N$1:N1000)+1,"")</f>
        <v/>
      </c>
      <c r="O1001" s="68" t="str">
        <f>IF(AND(Formulaire!$H$27=Aéroports!$E1001,--ISNUMBER(IFERROR(SEARCH(Formulaire!$H$28,$C1001,1),""))=1),MAX(O$1:O1000)+1,"")</f>
        <v/>
      </c>
      <c r="Q1001" s="91" t="str">
        <f>IFERROR(INDEX($C$2:$C$5193,MATCH(ROWS(M$2:M1001),M$2:M$5193,0)),"")</f>
        <v/>
      </c>
      <c r="R1001" s="70" t="str">
        <f>IFERROR(INDEX($C$2:$C$5193,MATCH(ROWS(N$2:N1001),N$2:N$5193,0)),"")</f>
        <v/>
      </c>
      <c r="S1001" s="92" t="str">
        <f>IFERROR(INDEX($C$2:$C$5193,MATCH(ROWS(O$2:O1001),O$2:O$5193,0)),"")</f>
        <v/>
      </c>
    </row>
    <row r="1002" spans="1:19" x14ac:dyDescent="0.25">
      <c r="A1002" s="69">
        <v>5480</v>
      </c>
      <c r="B1002" s="69" t="s">
        <v>3660</v>
      </c>
      <c r="C1002" s="69" t="s">
        <v>3661</v>
      </c>
      <c r="D1002" s="69" t="s">
        <v>3021</v>
      </c>
      <c r="E1002" s="69" t="s">
        <v>3021</v>
      </c>
      <c r="F1002" s="69" t="s">
        <v>3662</v>
      </c>
      <c r="G1002" s="69" t="s">
        <v>3663</v>
      </c>
      <c r="H1002" s="69">
        <v>53.524700000000003</v>
      </c>
      <c r="I1002" s="69">
        <v>-88.642799999999994</v>
      </c>
      <c r="J1002" s="69">
        <v>672</v>
      </c>
      <c r="K1002" s="69">
        <v>-5</v>
      </c>
      <c r="L1002" s="69">
        <f>COUNTIFS(Aéroports!$C$2:$C$5193,Aéroports!$C1002,Aéroports!$D$2:$D$5193,Aéroports!$D1002)</f>
        <v>1</v>
      </c>
      <c r="M1002" s="69" t="str">
        <f>IF(AND(Formulaire!$H$15=Aéroports!$E1002,--ISNUMBER(IFERROR(SEARCH(Formulaire!$H$16,$C1002,1),""))=1),MAX(M$1:M1001)+1,"")</f>
        <v/>
      </c>
      <c r="N1002" s="69" t="str">
        <f>IF(AND(Formulaire!$H$21=Aéroports!$E1002,--ISNUMBER(IFERROR(SEARCH(Formulaire!$H$22,$C1002,1),""))=1),MAX(N$1:N1001)+1,"")</f>
        <v/>
      </c>
      <c r="O1002" s="69" t="str">
        <f>IF(AND(Formulaire!$H$27=Aéroports!$E1002,--ISNUMBER(IFERROR(SEARCH(Formulaire!$H$28,$C1002,1),""))=1),MAX(O$1:O1001)+1,"")</f>
        <v/>
      </c>
      <c r="Q1002" s="91" t="str">
        <f>IFERROR(INDEX($C$2:$C$5193,MATCH(ROWS(M$2:M1002),M$2:M$5193,0)),"")</f>
        <v/>
      </c>
      <c r="R1002" s="70" t="str">
        <f>IFERROR(INDEX($C$2:$C$5193,MATCH(ROWS(N$2:N1002),N$2:N$5193,0)),"")</f>
        <v/>
      </c>
      <c r="S1002" s="92" t="str">
        <f>IFERROR(INDEX($C$2:$C$5193,MATCH(ROWS(O$2:O1002),O$2:O$5193,0)),"")</f>
        <v/>
      </c>
    </row>
    <row r="1003" spans="1:19" x14ac:dyDescent="0.25">
      <c r="A1003" s="68">
        <v>5543</v>
      </c>
      <c r="B1003" s="68" t="s">
        <v>3664</v>
      </c>
      <c r="C1003" s="68" t="s">
        <v>3665</v>
      </c>
      <c r="D1003" s="68" t="s">
        <v>3021</v>
      </c>
      <c r="E1003" s="68" t="s">
        <v>3021</v>
      </c>
      <c r="F1003" s="68" t="s">
        <v>3666</v>
      </c>
      <c r="G1003" s="68" t="s">
        <v>3667</v>
      </c>
      <c r="H1003" s="68">
        <v>52.282499999999999</v>
      </c>
      <c r="I1003" s="68">
        <v>-81.677800000000005</v>
      </c>
      <c r="J1003" s="68">
        <v>35</v>
      </c>
      <c r="K1003" s="68">
        <v>-5</v>
      </c>
      <c r="L1003" s="68">
        <f>COUNTIFS(Aéroports!$C$2:$C$5193,Aéroports!$C1003,Aéroports!$D$2:$D$5193,Aéroports!$D1003)</f>
        <v>1</v>
      </c>
      <c r="M1003" s="68" t="str">
        <f>IF(AND(Formulaire!$H$15=Aéroports!$E1003,--ISNUMBER(IFERROR(SEARCH(Formulaire!$H$16,$C1003,1),""))=1),MAX(M$1:M1002)+1,"")</f>
        <v/>
      </c>
      <c r="N1003" s="68" t="str">
        <f>IF(AND(Formulaire!$H$21=Aéroports!$E1003,--ISNUMBER(IFERROR(SEARCH(Formulaire!$H$22,$C1003,1),""))=1),MAX(N$1:N1002)+1,"")</f>
        <v/>
      </c>
      <c r="O1003" s="68" t="str">
        <f>IF(AND(Formulaire!$H$27=Aéroports!$E1003,--ISNUMBER(IFERROR(SEARCH(Formulaire!$H$28,$C1003,1),""))=1),MAX(O$1:O1002)+1,"")</f>
        <v/>
      </c>
      <c r="Q1003" s="91" t="str">
        <f>IFERROR(INDEX($C$2:$C$5193,MATCH(ROWS(M$2:M1003),M$2:M$5193,0)),"")</f>
        <v/>
      </c>
      <c r="R1003" s="70" t="str">
        <f>IFERROR(INDEX($C$2:$C$5193,MATCH(ROWS(N$2:N1003),N$2:N$5193,0)),"")</f>
        <v/>
      </c>
      <c r="S1003" s="92" t="str">
        <f>IFERROR(INDEX($C$2:$C$5193,MATCH(ROWS(O$2:O1003),O$2:O$5193,0)),"")</f>
        <v/>
      </c>
    </row>
    <row r="1004" spans="1:19" x14ac:dyDescent="0.25">
      <c r="A1004" s="69">
        <v>8355</v>
      </c>
      <c r="B1004" s="69" t="s">
        <v>3668</v>
      </c>
      <c r="C1004" s="69" t="s">
        <v>3669</v>
      </c>
      <c r="D1004" s="69" t="s">
        <v>3021</v>
      </c>
      <c r="E1004" s="69" t="s">
        <v>3021</v>
      </c>
      <c r="F1004" s="69" t="s">
        <v>3670</v>
      </c>
      <c r="G1004" s="69" t="s">
        <v>3671</v>
      </c>
      <c r="H1004" s="69">
        <v>52.991100000000003</v>
      </c>
      <c r="I1004" s="69">
        <v>-92.836399999999998</v>
      </c>
      <c r="J1004" s="69">
        <v>988</v>
      </c>
      <c r="K1004" s="69">
        <v>-6</v>
      </c>
      <c r="L1004" s="69">
        <f>COUNTIFS(Aéroports!$C$2:$C$5193,Aéroports!$C1004,Aéroports!$D$2:$D$5193,Aéroports!$D1004)</f>
        <v>1</v>
      </c>
      <c r="M1004" s="69" t="str">
        <f>IF(AND(Formulaire!$H$15=Aéroports!$E1004,--ISNUMBER(IFERROR(SEARCH(Formulaire!$H$16,$C1004,1),""))=1),MAX(M$1:M1003)+1,"")</f>
        <v/>
      </c>
      <c r="N1004" s="69" t="str">
        <f>IF(AND(Formulaire!$H$21=Aéroports!$E1004,--ISNUMBER(IFERROR(SEARCH(Formulaire!$H$22,$C1004,1),""))=1),MAX(N$1:N1003)+1,"")</f>
        <v/>
      </c>
      <c r="O1004" s="69" t="str">
        <f>IF(AND(Formulaire!$H$27=Aéroports!$E1004,--ISNUMBER(IFERROR(SEARCH(Formulaire!$H$28,$C1004,1),""))=1),MAX(O$1:O1003)+1,"")</f>
        <v/>
      </c>
      <c r="Q1004" s="91" t="str">
        <f>IFERROR(INDEX($C$2:$C$5193,MATCH(ROWS(M$2:M1004),M$2:M$5193,0)),"")</f>
        <v/>
      </c>
      <c r="R1004" s="70" t="str">
        <f>IFERROR(INDEX($C$2:$C$5193,MATCH(ROWS(N$2:N1004),N$2:N$5193,0)),"")</f>
        <v/>
      </c>
      <c r="S1004" s="92" t="str">
        <f>IFERROR(INDEX($C$2:$C$5193,MATCH(ROWS(O$2:O1004),O$2:O$5193,0)),"")</f>
        <v/>
      </c>
    </row>
    <row r="1005" spans="1:19" x14ac:dyDescent="0.25">
      <c r="A1005" s="68">
        <v>8217</v>
      </c>
      <c r="B1005" s="68" t="s">
        <v>3672</v>
      </c>
      <c r="C1005" s="68" t="s">
        <v>3673</v>
      </c>
      <c r="D1005" s="68" t="s">
        <v>3021</v>
      </c>
      <c r="E1005" s="68" t="s">
        <v>3021</v>
      </c>
      <c r="F1005" s="68" t="s">
        <v>3674</v>
      </c>
      <c r="G1005" s="68" t="s">
        <v>3675</v>
      </c>
      <c r="H1005" s="68">
        <v>50.195799999999998</v>
      </c>
      <c r="I1005" s="68">
        <v>-61.265799999999999</v>
      </c>
      <c r="J1005" s="68">
        <v>32</v>
      </c>
      <c r="K1005" s="68">
        <v>-4</v>
      </c>
      <c r="L1005" s="68">
        <f>COUNTIFS(Aéroports!$C$2:$C$5193,Aéroports!$C1005,Aéroports!$D$2:$D$5193,Aéroports!$D1005)</f>
        <v>1</v>
      </c>
      <c r="M1005" s="68" t="str">
        <f>IF(AND(Formulaire!$H$15=Aéroports!$E1005,--ISNUMBER(IFERROR(SEARCH(Formulaire!$H$16,$C1005,1),""))=1),MAX(M$1:M1004)+1,"")</f>
        <v/>
      </c>
      <c r="N1005" s="68" t="str">
        <f>IF(AND(Formulaire!$H$21=Aéroports!$E1005,--ISNUMBER(IFERROR(SEARCH(Formulaire!$H$22,$C1005,1),""))=1),MAX(N$1:N1004)+1,"")</f>
        <v/>
      </c>
      <c r="O1005" s="68" t="str">
        <f>IF(AND(Formulaire!$H$27=Aéroports!$E1005,--ISNUMBER(IFERROR(SEARCH(Formulaire!$H$28,$C1005,1),""))=1),MAX(O$1:O1004)+1,"")</f>
        <v/>
      </c>
      <c r="Q1005" s="91" t="str">
        <f>IFERROR(INDEX($C$2:$C$5193,MATCH(ROWS(M$2:M1005),M$2:M$5193,0)),"")</f>
        <v/>
      </c>
      <c r="R1005" s="70" t="str">
        <f>IFERROR(INDEX($C$2:$C$5193,MATCH(ROWS(N$2:N1005),N$2:N$5193,0)),"")</f>
        <v/>
      </c>
      <c r="S1005" s="92" t="str">
        <f>IFERROR(INDEX($C$2:$C$5193,MATCH(ROWS(O$2:O1005),O$2:O$5193,0)),"")</f>
        <v/>
      </c>
    </row>
    <row r="1006" spans="1:19" x14ac:dyDescent="0.25">
      <c r="A1006" s="69">
        <v>87</v>
      </c>
      <c r="B1006" s="69" t="s">
        <v>3676</v>
      </c>
      <c r="C1006" s="69" t="s">
        <v>3677</v>
      </c>
      <c r="D1006" s="69" t="s">
        <v>3021</v>
      </c>
      <c r="E1006" s="69" t="s">
        <v>3021</v>
      </c>
      <c r="F1006" s="69" t="s">
        <v>3678</v>
      </c>
      <c r="G1006" s="69" t="s">
        <v>3679</v>
      </c>
      <c r="H1006" s="69">
        <v>49.956099999999999</v>
      </c>
      <c r="I1006" s="69">
        <v>-119.378</v>
      </c>
      <c r="J1006" s="69">
        <v>1421</v>
      </c>
      <c r="K1006" s="69">
        <v>-8</v>
      </c>
      <c r="L1006" s="69">
        <f>COUNTIFS(Aéroports!$C$2:$C$5193,Aéroports!$C1006,Aéroports!$D$2:$D$5193,Aéroports!$D1006)</f>
        <v>1</v>
      </c>
      <c r="M1006" s="69" t="str">
        <f>IF(AND(Formulaire!$H$15=Aéroports!$E1006,--ISNUMBER(IFERROR(SEARCH(Formulaire!$H$16,$C1006,1),""))=1),MAX(M$1:M1005)+1,"")</f>
        <v/>
      </c>
      <c r="N1006" s="69" t="str">
        <f>IF(AND(Formulaire!$H$21=Aéroports!$E1006,--ISNUMBER(IFERROR(SEARCH(Formulaire!$H$22,$C1006,1),""))=1),MAX(N$1:N1005)+1,"")</f>
        <v/>
      </c>
      <c r="O1006" s="69" t="str">
        <f>IF(AND(Formulaire!$H$27=Aéroports!$E1006,--ISNUMBER(IFERROR(SEARCH(Formulaire!$H$28,$C1006,1),""))=1),MAX(O$1:O1005)+1,"")</f>
        <v/>
      </c>
      <c r="Q1006" s="91" t="str">
        <f>IFERROR(INDEX($C$2:$C$5193,MATCH(ROWS(M$2:M1006),M$2:M$5193,0)),"")</f>
        <v/>
      </c>
      <c r="R1006" s="70" t="str">
        <f>IFERROR(INDEX($C$2:$C$5193,MATCH(ROWS(N$2:N1006),N$2:N$5193,0)),"")</f>
        <v/>
      </c>
      <c r="S1006" s="92" t="str">
        <f>IFERROR(INDEX($C$2:$C$5193,MATCH(ROWS(O$2:O1006),O$2:O$5193,0)),"")</f>
        <v/>
      </c>
    </row>
    <row r="1007" spans="1:19" x14ac:dyDescent="0.25">
      <c r="A1007" s="68">
        <v>11775</v>
      </c>
      <c r="B1007" s="68" t="s">
        <v>3680</v>
      </c>
      <c r="C1007" s="68" t="s">
        <v>3681</v>
      </c>
      <c r="D1007" s="68" t="s">
        <v>3021</v>
      </c>
      <c r="E1007" s="68" t="s">
        <v>3021</v>
      </c>
      <c r="F1007" s="68" t="s">
        <v>3682</v>
      </c>
      <c r="G1007" s="68" t="s">
        <v>3683</v>
      </c>
      <c r="H1007" s="68">
        <v>56.037500000000001</v>
      </c>
      <c r="I1007" s="68">
        <v>-96.509699999999995</v>
      </c>
      <c r="J1007" s="68">
        <v>600</v>
      </c>
      <c r="K1007" s="68" t="s">
        <v>340</v>
      </c>
      <c r="L1007" s="68">
        <f>COUNTIFS(Aéroports!$C$2:$C$5193,Aéroports!$C1007,Aéroports!$D$2:$D$5193,Aéroports!$D1007)</f>
        <v>1</v>
      </c>
      <c r="M1007" s="68" t="str">
        <f>IF(AND(Formulaire!$H$15=Aéroports!$E1007,--ISNUMBER(IFERROR(SEARCH(Formulaire!$H$16,$C1007,1),""))=1),MAX(M$1:M1006)+1,"")</f>
        <v/>
      </c>
      <c r="N1007" s="68" t="str">
        <f>IF(AND(Formulaire!$H$21=Aéroports!$E1007,--ISNUMBER(IFERROR(SEARCH(Formulaire!$H$22,$C1007,1),""))=1),MAX(N$1:N1006)+1,"")</f>
        <v/>
      </c>
      <c r="O1007" s="68" t="str">
        <f>IF(AND(Formulaire!$H$27=Aéroports!$E1007,--ISNUMBER(IFERROR(SEARCH(Formulaire!$H$28,$C1007,1),""))=1),MAX(O$1:O1006)+1,"")</f>
        <v/>
      </c>
      <c r="Q1007" s="91" t="str">
        <f>IFERROR(INDEX($C$2:$C$5193,MATCH(ROWS(M$2:M1007),M$2:M$5193,0)),"")</f>
        <v/>
      </c>
      <c r="R1007" s="70" t="str">
        <f>IFERROR(INDEX($C$2:$C$5193,MATCH(ROWS(N$2:N1007),N$2:N$5193,0)),"")</f>
        <v/>
      </c>
      <c r="S1007" s="92" t="str">
        <f>IFERROR(INDEX($C$2:$C$5193,MATCH(ROWS(O$2:O1007),O$2:O$5193,0)),"")</f>
        <v/>
      </c>
    </row>
    <row r="1008" spans="1:19" x14ac:dyDescent="0.25">
      <c r="A1008" s="69">
        <v>115</v>
      </c>
      <c r="B1008" s="69" t="s">
        <v>3684</v>
      </c>
      <c r="C1008" s="69" t="s">
        <v>3685</v>
      </c>
      <c r="D1008" s="69" t="s">
        <v>3021</v>
      </c>
      <c r="E1008" s="69" t="s">
        <v>3021</v>
      </c>
      <c r="F1008" s="69" t="s">
        <v>3686</v>
      </c>
      <c r="G1008" s="69" t="s">
        <v>3687</v>
      </c>
      <c r="H1008" s="69">
        <v>49.7883</v>
      </c>
      <c r="I1008" s="69">
        <v>-94.363100000000003</v>
      </c>
      <c r="J1008" s="69">
        <v>1332</v>
      </c>
      <c r="K1008" s="69">
        <v>-6</v>
      </c>
      <c r="L1008" s="69">
        <f>COUNTIFS(Aéroports!$C$2:$C$5193,Aéroports!$C1008,Aéroports!$D$2:$D$5193,Aéroports!$D1008)</f>
        <v>1</v>
      </c>
      <c r="M1008" s="69" t="str">
        <f>IF(AND(Formulaire!$H$15=Aéroports!$E1008,--ISNUMBER(IFERROR(SEARCH(Formulaire!$H$16,$C1008,1),""))=1),MAX(M$1:M1007)+1,"")</f>
        <v/>
      </c>
      <c r="N1008" s="69" t="str">
        <f>IF(AND(Formulaire!$H$21=Aéroports!$E1008,--ISNUMBER(IFERROR(SEARCH(Formulaire!$H$22,$C1008,1),""))=1),MAX(N$1:N1007)+1,"")</f>
        <v/>
      </c>
      <c r="O1008" s="69" t="str">
        <f>IF(AND(Formulaire!$H$27=Aéroports!$E1008,--ISNUMBER(IFERROR(SEARCH(Formulaire!$H$28,$C1008,1),""))=1),MAX(O$1:O1007)+1,"")</f>
        <v/>
      </c>
      <c r="Q1008" s="91" t="str">
        <f>IFERROR(INDEX($C$2:$C$5193,MATCH(ROWS(M$2:M1008),M$2:M$5193,0)),"")</f>
        <v/>
      </c>
      <c r="R1008" s="70" t="str">
        <f>IFERROR(INDEX($C$2:$C$5193,MATCH(ROWS(N$2:N1008),N$2:N$5193,0)),"")</f>
        <v/>
      </c>
      <c r="S1008" s="92" t="str">
        <f>IFERROR(INDEX($C$2:$C$5193,MATCH(ROWS(O$2:O1008),O$2:O$5193,0)),"")</f>
        <v/>
      </c>
    </row>
    <row r="1009" spans="1:19" x14ac:dyDescent="0.25">
      <c r="A1009" s="68">
        <v>11759</v>
      </c>
      <c r="B1009" s="68" t="s">
        <v>3688</v>
      </c>
      <c r="C1009" s="68" t="s">
        <v>3689</v>
      </c>
      <c r="D1009" s="68" t="s">
        <v>3021</v>
      </c>
      <c r="E1009" s="68" t="s">
        <v>3021</v>
      </c>
      <c r="F1009" s="68" t="s">
        <v>3690</v>
      </c>
      <c r="G1009" s="68" t="s">
        <v>3691</v>
      </c>
      <c r="H1009" s="68">
        <v>57.256100000000004</v>
      </c>
      <c r="I1009" s="68">
        <v>-105.61799999999999</v>
      </c>
      <c r="J1009" s="68">
        <v>1679</v>
      </c>
      <c r="K1009" s="68" t="s">
        <v>340</v>
      </c>
      <c r="L1009" s="68">
        <f>COUNTIFS(Aéroports!$C$2:$C$5193,Aéroports!$C1009,Aéroports!$D$2:$D$5193,Aéroports!$D1009)</f>
        <v>1</v>
      </c>
      <c r="M1009" s="68" t="str">
        <f>IF(AND(Formulaire!$H$15=Aéroports!$E1009,--ISNUMBER(IFERROR(SEARCH(Formulaire!$H$16,$C1009,1),""))=1),MAX(M$1:M1008)+1,"")</f>
        <v/>
      </c>
      <c r="N1009" s="68" t="str">
        <f>IF(AND(Formulaire!$H$21=Aéroports!$E1009,--ISNUMBER(IFERROR(SEARCH(Formulaire!$H$22,$C1009,1),""))=1),MAX(N$1:N1008)+1,"")</f>
        <v/>
      </c>
      <c r="O1009" s="68" t="str">
        <f>IF(AND(Formulaire!$H$27=Aéroports!$E1009,--ISNUMBER(IFERROR(SEARCH(Formulaire!$H$28,$C1009,1),""))=1),MAX(O$1:O1008)+1,"")</f>
        <v/>
      </c>
      <c r="Q1009" s="91" t="str">
        <f>IFERROR(INDEX($C$2:$C$5193,MATCH(ROWS(M$2:M1009),M$2:M$5193,0)),"")</f>
        <v/>
      </c>
      <c r="R1009" s="70" t="str">
        <f>IFERROR(INDEX($C$2:$C$5193,MATCH(ROWS(N$2:N1009),N$2:N$5193,0)),"")</f>
        <v/>
      </c>
      <c r="S1009" s="92" t="str">
        <f>IFERROR(INDEX($C$2:$C$5193,MATCH(ROWS(O$2:O1009),O$2:O$5193,0)),"")</f>
        <v/>
      </c>
    </row>
    <row r="1010" spans="1:19" x14ac:dyDescent="0.25">
      <c r="A1010" s="69">
        <v>5509</v>
      </c>
      <c r="B1010" s="69" t="s">
        <v>3692</v>
      </c>
      <c r="C1010" s="69" t="s">
        <v>3693</v>
      </c>
      <c r="D1010" s="69" t="s">
        <v>3021</v>
      </c>
      <c r="E1010" s="69" t="s">
        <v>3021</v>
      </c>
      <c r="F1010" s="69" t="s">
        <v>3694</v>
      </c>
      <c r="G1010" s="69" t="s">
        <v>3695</v>
      </c>
      <c r="H1010" s="69">
        <v>62.85</v>
      </c>
      <c r="I1010" s="69">
        <v>-69.883300000000006</v>
      </c>
      <c r="J1010" s="69">
        <v>175</v>
      </c>
      <c r="K1010" s="69">
        <v>-5</v>
      </c>
      <c r="L1010" s="69">
        <f>COUNTIFS(Aéroports!$C$2:$C$5193,Aéroports!$C1010,Aéroports!$D$2:$D$5193,Aéroports!$D1010)</f>
        <v>1</v>
      </c>
      <c r="M1010" s="69" t="str">
        <f>IF(AND(Formulaire!$H$15=Aéroports!$E1010,--ISNUMBER(IFERROR(SEARCH(Formulaire!$H$16,$C1010,1),""))=1),MAX(M$1:M1009)+1,"")</f>
        <v/>
      </c>
      <c r="N1010" s="69" t="str">
        <f>IF(AND(Formulaire!$H$21=Aéroports!$E1010,--ISNUMBER(IFERROR(SEARCH(Formulaire!$H$22,$C1010,1),""))=1),MAX(N$1:N1009)+1,"")</f>
        <v/>
      </c>
      <c r="O1010" s="69" t="str">
        <f>IF(AND(Formulaire!$H$27=Aéroports!$E1010,--ISNUMBER(IFERROR(SEARCH(Formulaire!$H$28,$C1010,1),""))=1),MAX(O$1:O1009)+1,"")</f>
        <v/>
      </c>
      <c r="Q1010" s="91" t="str">
        <f>IFERROR(INDEX($C$2:$C$5193,MATCH(ROWS(M$2:M1010),M$2:M$5193,0)),"")</f>
        <v/>
      </c>
      <c r="R1010" s="70" t="str">
        <f>IFERROR(INDEX($C$2:$C$5193,MATCH(ROWS(N$2:N1010),N$2:N$5193,0)),"")</f>
        <v/>
      </c>
      <c r="S1010" s="92" t="str">
        <f>IFERROR(INDEX($C$2:$C$5193,MATCH(ROWS(O$2:O1010),O$2:O$5193,0)),"")</f>
        <v/>
      </c>
    </row>
    <row r="1011" spans="1:19" x14ac:dyDescent="0.25">
      <c r="A1011" s="68">
        <v>81</v>
      </c>
      <c r="B1011" s="68" t="s">
        <v>3696</v>
      </c>
      <c r="C1011" s="68" t="s">
        <v>3697</v>
      </c>
      <c r="D1011" s="68" t="s">
        <v>3021</v>
      </c>
      <c r="E1011" s="68" t="s">
        <v>3021</v>
      </c>
      <c r="F1011" s="68" t="s">
        <v>3698</v>
      </c>
      <c r="G1011" s="68" t="s">
        <v>3699</v>
      </c>
      <c r="H1011" s="68">
        <v>51.517499999999998</v>
      </c>
      <c r="I1011" s="68">
        <v>-109.181</v>
      </c>
      <c r="J1011" s="68">
        <v>2277</v>
      </c>
      <c r="K1011" s="68">
        <v>-6</v>
      </c>
      <c r="L1011" s="68">
        <f>COUNTIFS(Aéroports!$C$2:$C$5193,Aéroports!$C1011,Aéroports!$D$2:$D$5193,Aéroports!$D1011)</f>
        <v>1</v>
      </c>
      <c r="M1011" s="68" t="str">
        <f>IF(AND(Formulaire!$H$15=Aéroports!$E1011,--ISNUMBER(IFERROR(SEARCH(Formulaire!$H$16,$C1011,1),""))=1),MAX(M$1:M1010)+1,"")</f>
        <v/>
      </c>
      <c r="N1011" s="68" t="str">
        <f>IF(AND(Formulaire!$H$21=Aéroports!$E1011,--ISNUMBER(IFERROR(SEARCH(Formulaire!$H$22,$C1011,1),""))=1),MAX(N$1:N1010)+1,"")</f>
        <v/>
      </c>
      <c r="O1011" s="68" t="str">
        <f>IF(AND(Formulaire!$H$27=Aéroports!$E1011,--ISNUMBER(IFERROR(SEARCH(Formulaire!$H$28,$C1011,1),""))=1),MAX(O$1:O1010)+1,"")</f>
        <v/>
      </c>
      <c r="Q1011" s="91" t="str">
        <f>IFERROR(INDEX($C$2:$C$5193,MATCH(ROWS(M$2:M1011),M$2:M$5193,0)),"")</f>
        <v/>
      </c>
      <c r="R1011" s="70" t="str">
        <f>IFERROR(INDEX($C$2:$C$5193,MATCH(ROWS(N$2:N1011),N$2:N$5193,0)),"")</f>
        <v/>
      </c>
      <c r="S1011" s="92" t="str">
        <f>IFERROR(INDEX($C$2:$C$5193,MATCH(ROWS(O$2:O1011),O$2:O$5193,0)),"")</f>
        <v/>
      </c>
    </row>
    <row r="1012" spans="1:19" x14ac:dyDescent="0.25">
      <c r="A1012" s="69">
        <v>5469</v>
      </c>
      <c r="B1012" s="69" t="s">
        <v>3700</v>
      </c>
      <c r="C1012" s="69" t="s">
        <v>3701</v>
      </c>
      <c r="D1012" s="69" t="s">
        <v>3021</v>
      </c>
      <c r="E1012" s="69" t="s">
        <v>3021</v>
      </c>
      <c r="F1012" s="69" t="s">
        <v>3702</v>
      </c>
      <c r="G1012" s="69" t="s">
        <v>3703</v>
      </c>
      <c r="H1012" s="69">
        <v>53.012500000000003</v>
      </c>
      <c r="I1012" s="69">
        <v>-89.8553</v>
      </c>
      <c r="J1012" s="69">
        <v>866</v>
      </c>
      <c r="K1012" s="69">
        <v>-5</v>
      </c>
      <c r="L1012" s="69">
        <f>COUNTIFS(Aéroports!$C$2:$C$5193,Aéroports!$C1012,Aéroports!$D$2:$D$5193,Aéroports!$D1012)</f>
        <v>1</v>
      </c>
      <c r="M1012" s="69" t="str">
        <f>IF(AND(Formulaire!$H$15=Aéroports!$E1012,--ISNUMBER(IFERROR(SEARCH(Formulaire!$H$16,$C1012,1),""))=1),MAX(M$1:M1011)+1,"")</f>
        <v/>
      </c>
      <c r="N1012" s="69" t="str">
        <f>IF(AND(Formulaire!$H$21=Aéroports!$E1012,--ISNUMBER(IFERROR(SEARCH(Formulaire!$H$22,$C1012,1),""))=1),MAX(N$1:N1011)+1,"")</f>
        <v/>
      </c>
      <c r="O1012" s="69" t="str">
        <f>IF(AND(Formulaire!$H$27=Aéroports!$E1012,--ISNUMBER(IFERROR(SEARCH(Formulaire!$H$28,$C1012,1),""))=1),MAX(O$1:O1011)+1,"")</f>
        <v/>
      </c>
      <c r="Q1012" s="91" t="str">
        <f>IFERROR(INDEX($C$2:$C$5193,MATCH(ROWS(M$2:M1012),M$2:M$5193,0)),"")</f>
        <v/>
      </c>
      <c r="R1012" s="70" t="str">
        <f>IFERROR(INDEX($C$2:$C$5193,MATCH(ROWS(N$2:N1012),N$2:N$5193,0)),"")</f>
        <v/>
      </c>
      <c r="S1012" s="92" t="str">
        <f>IFERROR(INDEX($C$2:$C$5193,MATCH(ROWS(O$2:O1012),O$2:O$5193,0)),"")</f>
        <v/>
      </c>
    </row>
    <row r="1013" spans="1:19" x14ac:dyDescent="0.25">
      <c r="A1013" s="68">
        <v>61</v>
      </c>
      <c r="B1013" s="68" t="s">
        <v>3704</v>
      </c>
      <c r="C1013" s="68" t="s">
        <v>3705</v>
      </c>
      <c r="D1013" s="68" t="s">
        <v>3021</v>
      </c>
      <c r="E1013" s="68" t="s">
        <v>3021</v>
      </c>
      <c r="F1013" s="68" t="s">
        <v>3706</v>
      </c>
      <c r="G1013" s="68" t="s">
        <v>3707</v>
      </c>
      <c r="H1013" s="68">
        <v>44.225299999999997</v>
      </c>
      <c r="I1013" s="68">
        <v>-76.596900000000005</v>
      </c>
      <c r="J1013" s="68">
        <v>305</v>
      </c>
      <c r="K1013" s="68">
        <v>-5</v>
      </c>
      <c r="L1013" s="68">
        <f>COUNTIFS(Aéroports!$C$2:$C$5193,Aéroports!$C1013,Aéroports!$D$2:$D$5193,Aéroports!$D1013)</f>
        <v>1</v>
      </c>
      <c r="M1013" s="68" t="str">
        <f>IF(AND(Formulaire!$H$15=Aéroports!$E1013,--ISNUMBER(IFERROR(SEARCH(Formulaire!$H$16,$C1013,1),""))=1),MAX(M$1:M1012)+1,"")</f>
        <v/>
      </c>
      <c r="N1013" s="68" t="str">
        <f>IF(AND(Formulaire!$H$21=Aéroports!$E1013,--ISNUMBER(IFERROR(SEARCH(Formulaire!$H$22,$C1013,1),""))=1),MAX(N$1:N1012)+1,"")</f>
        <v/>
      </c>
      <c r="O1013" s="68" t="str">
        <f>IF(AND(Formulaire!$H$27=Aéroports!$E1013,--ISNUMBER(IFERROR(SEARCH(Formulaire!$H$28,$C1013,1),""))=1),MAX(O$1:O1012)+1,"")</f>
        <v/>
      </c>
      <c r="Q1013" s="91" t="str">
        <f>IFERROR(INDEX($C$2:$C$5193,MATCH(ROWS(M$2:M1013),M$2:M$5193,0)),"")</f>
        <v/>
      </c>
      <c r="R1013" s="70" t="str">
        <f>IFERROR(INDEX($C$2:$C$5193,MATCH(ROWS(N$2:N1013),N$2:N$5193,0)),"")</f>
        <v/>
      </c>
      <c r="S1013" s="92" t="str">
        <f>IFERROR(INDEX($C$2:$C$5193,MATCH(ROWS(O$2:O1013),O$2:O$5193,0)),"")</f>
        <v/>
      </c>
    </row>
    <row r="1014" spans="1:19" x14ac:dyDescent="0.25">
      <c r="A1014" s="69">
        <v>8359</v>
      </c>
      <c r="B1014" s="69" t="s">
        <v>3708</v>
      </c>
      <c r="C1014" s="69" t="s">
        <v>3709</v>
      </c>
      <c r="D1014" s="69" t="s">
        <v>3021</v>
      </c>
      <c r="E1014" s="69" t="s">
        <v>3021</v>
      </c>
      <c r="F1014" s="69" t="s">
        <v>3710</v>
      </c>
      <c r="G1014" s="69" t="s">
        <v>3711</v>
      </c>
      <c r="H1014" s="69">
        <v>48.210299999999997</v>
      </c>
      <c r="I1014" s="69">
        <v>-79.981399999999994</v>
      </c>
      <c r="J1014" s="69">
        <v>1157</v>
      </c>
      <c r="K1014" s="69">
        <v>-5</v>
      </c>
      <c r="L1014" s="69">
        <f>COUNTIFS(Aéroports!$C$2:$C$5193,Aéroports!$C1014,Aéroports!$D$2:$D$5193,Aéroports!$D1014)</f>
        <v>1</v>
      </c>
      <c r="M1014" s="69" t="str">
        <f>IF(AND(Formulaire!$H$15=Aéroports!$E1014,--ISNUMBER(IFERROR(SEARCH(Formulaire!$H$16,$C1014,1),""))=1),MAX(M$1:M1013)+1,"")</f>
        <v/>
      </c>
      <c r="N1014" s="69" t="str">
        <f>IF(AND(Formulaire!$H$21=Aéroports!$E1014,--ISNUMBER(IFERROR(SEARCH(Formulaire!$H$22,$C1014,1),""))=1),MAX(N$1:N1013)+1,"")</f>
        <v/>
      </c>
      <c r="O1014" s="69" t="str">
        <f>IF(AND(Formulaire!$H$27=Aéroports!$E1014,--ISNUMBER(IFERROR(SEARCH(Formulaire!$H$28,$C1014,1),""))=1),MAX(O$1:O1013)+1,"")</f>
        <v/>
      </c>
      <c r="Q1014" s="91" t="str">
        <f>IFERROR(INDEX($C$2:$C$5193,MATCH(ROWS(M$2:M1014),M$2:M$5193,0)),"")</f>
        <v/>
      </c>
      <c r="R1014" s="70" t="str">
        <f>IFERROR(INDEX($C$2:$C$5193,MATCH(ROWS(N$2:N1014),N$2:N$5193,0)),"")</f>
        <v/>
      </c>
      <c r="S1014" s="92" t="str">
        <f>IFERROR(INDEX($C$2:$C$5193,MATCH(ROWS(O$2:O1014),O$2:O$5193,0)),"")</f>
        <v/>
      </c>
    </row>
    <row r="1015" spans="1:19" x14ac:dyDescent="0.25">
      <c r="A1015" s="68">
        <v>5496</v>
      </c>
      <c r="B1015" s="68" t="s">
        <v>3712</v>
      </c>
      <c r="C1015" s="68" t="s">
        <v>3713</v>
      </c>
      <c r="D1015" s="68" t="s">
        <v>3021</v>
      </c>
      <c r="E1015" s="68" t="s">
        <v>3021</v>
      </c>
      <c r="F1015" s="68" t="s">
        <v>3714</v>
      </c>
      <c r="G1015" s="68" t="s">
        <v>3715</v>
      </c>
      <c r="H1015" s="68">
        <v>55.2819</v>
      </c>
      <c r="I1015" s="68">
        <v>-77.765299999999996</v>
      </c>
      <c r="J1015" s="68">
        <v>34</v>
      </c>
      <c r="K1015" s="68">
        <v>-5</v>
      </c>
      <c r="L1015" s="68">
        <f>COUNTIFS(Aéroports!$C$2:$C$5193,Aéroports!$C1015,Aéroports!$D$2:$D$5193,Aéroports!$D1015)</f>
        <v>1</v>
      </c>
      <c r="M1015" s="68" t="str">
        <f>IF(AND(Formulaire!$H$15=Aéroports!$E1015,--ISNUMBER(IFERROR(SEARCH(Formulaire!$H$16,$C1015,1),""))=1),MAX(M$1:M1014)+1,"")</f>
        <v/>
      </c>
      <c r="N1015" s="68" t="str">
        <f>IF(AND(Formulaire!$H$21=Aéroports!$E1015,--ISNUMBER(IFERROR(SEARCH(Formulaire!$H$22,$C1015,1),""))=1),MAX(N$1:N1014)+1,"")</f>
        <v/>
      </c>
      <c r="O1015" s="68" t="str">
        <f>IF(AND(Formulaire!$H$27=Aéroports!$E1015,--ISNUMBER(IFERROR(SEARCH(Formulaire!$H$28,$C1015,1),""))=1),MAX(O$1:O1014)+1,"")</f>
        <v/>
      </c>
      <c r="Q1015" s="91" t="str">
        <f>IFERROR(INDEX($C$2:$C$5193,MATCH(ROWS(M$2:M1015),M$2:M$5193,0)),"")</f>
        <v/>
      </c>
      <c r="R1015" s="70" t="str">
        <f>IFERROR(INDEX($C$2:$C$5193,MATCH(ROWS(N$2:N1015),N$2:N$5193,0)),"")</f>
        <v/>
      </c>
      <c r="S1015" s="92" t="str">
        <f>IFERROR(INDEX($C$2:$C$5193,MATCH(ROWS(O$2:O1015),O$2:O$5193,0)),"")</f>
        <v/>
      </c>
    </row>
    <row r="1016" spans="1:19" x14ac:dyDescent="0.25">
      <c r="A1016" s="69">
        <v>62</v>
      </c>
      <c r="B1016" s="69" t="s">
        <v>3716</v>
      </c>
      <c r="C1016" s="69" t="s">
        <v>3717</v>
      </c>
      <c r="D1016" s="69" t="s">
        <v>3021</v>
      </c>
      <c r="E1016" s="69" t="s">
        <v>3021</v>
      </c>
      <c r="F1016" s="69" t="s">
        <v>3718</v>
      </c>
      <c r="G1016" s="69" t="s">
        <v>3719</v>
      </c>
      <c r="H1016" s="69">
        <v>53.625300000000003</v>
      </c>
      <c r="I1016" s="69">
        <v>-77.7042</v>
      </c>
      <c r="J1016" s="69">
        <v>639</v>
      </c>
      <c r="K1016" s="69">
        <v>-5</v>
      </c>
      <c r="L1016" s="69">
        <f>COUNTIFS(Aéroports!$C$2:$C$5193,Aéroports!$C1016,Aéroports!$D$2:$D$5193,Aéroports!$D1016)</f>
        <v>1</v>
      </c>
      <c r="M1016" s="69" t="str">
        <f>IF(AND(Formulaire!$H$15=Aéroports!$E1016,--ISNUMBER(IFERROR(SEARCH(Formulaire!$H$16,$C1016,1),""))=1),MAX(M$1:M1015)+1,"")</f>
        <v/>
      </c>
      <c r="N1016" s="69" t="str">
        <f>IF(AND(Formulaire!$H$21=Aéroports!$E1016,--ISNUMBER(IFERROR(SEARCH(Formulaire!$H$22,$C1016,1),""))=1),MAX(N$1:N1015)+1,"")</f>
        <v/>
      </c>
      <c r="O1016" s="69" t="str">
        <f>IF(AND(Formulaire!$H$27=Aéroports!$E1016,--ISNUMBER(IFERROR(SEARCH(Formulaire!$H$28,$C1016,1),""))=1),MAX(O$1:O1015)+1,"")</f>
        <v/>
      </c>
      <c r="Q1016" s="91" t="str">
        <f>IFERROR(INDEX($C$2:$C$5193,MATCH(ROWS(M$2:M1016),M$2:M$5193,0)),"")</f>
        <v/>
      </c>
      <c r="R1016" s="70" t="str">
        <f>IFERROR(INDEX($C$2:$C$5193,MATCH(ROWS(N$2:N1016),N$2:N$5193,0)),"")</f>
        <v/>
      </c>
      <c r="S1016" s="92" t="str">
        <f>IFERROR(INDEX($C$2:$C$5193,MATCH(ROWS(O$2:O1016),O$2:O$5193,0)),"")</f>
        <v/>
      </c>
    </row>
    <row r="1017" spans="1:19" x14ac:dyDescent="0.25">
      <c r="A1017" s="68">
        <v>11743</v>
      </c>
      <c r="B1017" s="68" t="s">
        <v>3720</v>
      </c>
      <c r="C1017" s="68" t="s">
        <v>3721</v>
      </c>
      <c r="D1017" s="68" t="s">
        <v>3021</v>
      </c>
      <c r="E1017" s="68" t="s">
        <v>3021</v>
      </c>
      <c r="F1017" s="68" t="s">
        <v>3722</v>
      </c>
      <c r="G1017" s="68" t="s">
        <v>3723</v>
      </c>
      <c r="H1017" s="68">
        <v>53.7547</v>
      </c>
      <c r="I1017" s="68">
        <v>-73.675299999999993</v>
      </c>
      <c r="J1017" s="68">
        <v>1005</v>
      </c>
      <c r="K1017" s="68" t="s">
        <v>340</v>
      </c>
      <c r="L1017" s="68">
        <f>COUNTIFS(Aéroports!$C$2:$C$5193,Aéroports!$C1017,Aéroports!$D$2:$D$5193,Aéroports!$D1017)</f>
        <v>1</v>
      </c>
      <c r="M1017" s="68" t="str">
        <f>IF(AND(Formulaire!$H$15=Aéroports!$E1017,--ISNUMBER(IFERROR(SEARCH(Formulaire!$H$16,$C1017,1),""))=1),MAX(M$1:M1016)+1,"")</f>
        <v/>
      </c>
      <c r="N1017" s="68" t="str">
        <f>IF(AND(Formulaire!$H$21=Aéroports!$E1017,--ISNUMBER(IFERROR(SEARCH(Formulaire!$H$22,$C1017,1),""))=1),MAX(N$1:N1016)+1,"")</f>
        <v/>
      </c>
      <c r="O1017" s="68" t="str">
        <f>IF(AND(Formulaire!$H$27=Aéroports!$E1017,--ISNUMBER(IFERROR(SEARCH(Formulaire!$H$28,$C1017,1),""))=1),MAX(O$1:O1016)+1,"")</f>
        <v/>
      </c>
      <c r="Q1017" s="91" t="str">
        <f>IFERROR(INDEX($C$2:$C$5193,MATCH(ROWS(M$2:M1017),M$2:M$5193,0)),"")</f>
        <v/>
      </c>
      <c r="R1017" s="70" t="str">
        <f>IFERROR(INDEX($C$2:$C$5193,MATCH(ROWS(N$2:N1017),N$2:N$5193,0)),"")</f>
        <v/>
      </c>
      <c r="S1017" s="92" t="str">
        <f>IFERROR(INDEX($C$2:$C$5193,MATCH(ROWS(O$2:O1017),O$2:O$5193,0)),"")</f>
        <v/>
      </c>
    </row>
    <row r="1018" spans="1:19" x14ac:dyDescent="0.25">
      <c r="A1018" s="69">
        <v>150</v>
      </c>
      <c r="B1018" s="69" t="s">
        <v>3724</v>
      </c>
      <c r="C1018" s="69" t="s">
        <v>3725</v>
      </c>
      <c r="D1018" s="69" t="s">
        <v>3021</v>
      </c>
      <c r="E1018" s="69" t="s">
        <v>3021</v>
      </c>
      <c r="F1018" s="69" t="s">
        <v>3726</v>
      </c>
      <c r="G1018" s="69" t="s">
        <v>3727</v>
      </c>
      <c r="H1018" s="69">
        <v>55.151400000000002</v>
      </c>
      <c r="I1018" s="69">
        <v>-105.262</v>
      </c>
      <c r="J1018" s="69">
        <v>1242</v>
      </c>
      <c r="K1018" s="69">
        <v>-6</v>
      </c>
      <c r="L1018" s="69">
        <f>COUNTIFS(Aéroports!$C$2:$C$5193,Aéroports!$C1018,Aéroports!$D$2:$D$5193,Aéroports!$D1018)</f>
        <v>1</v>
      </c>
      <c r="M1018" s="69" t="str">
        <f>IF(AND(Formulaire!$H$15=Aéroports!$E1018,--ISNUMBER(IFERROR(SEARCH(Formulaire!$H$16,$C1018,1),""))=1),MAX(M$1:M1017)+1,"")</f>
        <v/>
      </c>
      <c r="N1018" s="69" t="str">
        <f>IF(AND(Formulaire!$H$21=Aéroports!$E1018,--ISNUMBER(IFERROR(SEARCH(Formulaire!$H$22,$C1018,1),""))=1),MAX(N$1:N1017)+1,"")</f>
        <v/>
      </c>
      <c r="O1018" s="69" t="str">
        <f>IF(AND(Formulaire!$H$27=Aéroports!$E1018,--ISNUMBER(IFERROR(SEARCH(Formulaire!$H$28,$C1018,1),""))=1),MAX(O$1:O1017)+1,"")</f>
        <v/>
      </c>
      <c r="Q1018" s="91" t="str">
        <f>IFERROR(INDEX($C$2:$C$5193,MATCH(ROWS(M$2:M1018),M$2:M$5193,0)),"")</f>
        <v/>
      </c>
      <c r="R1018" s="70" t="str">
        <f>IFERROR(INDEX($C$2:$C$5193,MATCH(ROWS(N$2:N1018),N$2:N$5193,0)),"")</f>
        <v/>
      </c>
      <c r="S1018" s="92" t="str">
        <f>IFERROR(INDEX($C$2:$C$5193,MATCH(ROWS(O$2:O1018),O$2:O$5193,0)),"")</f>
        <v/>
      </c>
    </row>
    <row r="1019" spans="1:19" x14ac:dyDescent="0.25">
      <c r="A1019" s="68">
        <v>5474</v>
      </c>
      <c r="B1019" s="68" t="s">
        <v>3728</v>
      </c>
      <c r="C1019" s="68" t="s">
        <v>3729</v>
      </c>
      <c r="D1019" s="68" t="s">
        <v>3021</v>
      </c>
      <c r="E1019" s="68" t="s">
        <v>3021</v>
      </c>
      <c r="F1019" s="68" t="s">
        <v>3730</v>
      </c>
      <c r="G1019" s="68" t="s">
        <v>3731</v>
      </c>
      <c r="H1019" s="68">
        <v>50.830800000000004</v>
      </c>
      <c r="I1019" s="68">
        <v>-58.9756</v>
      </c>
      <c r="J1019" s="68">
        <v>102</v>
      </c>
      <c r="K1019" s="68">
        <v>-4</v>
      </c>
      <c r="L1019" s="68">
        <f>COUNTIFS(Aéroports!$C$2:$C$5193,Aéroports!$C1019,Aéroports!$D$2:$D$5193,Aéroports!$D1019)</f>
        <v>1</v>
      </c>
      <c r="M1019" s="68" t="str">
        <f>IF(AND(Formulaire!$H$15=Aéroports!$E1019,--ISNUMBER(IFERROR(SEARCH(Formulaire!$H$16,$C1019,1),""))=1),MAX(M$1:M1018)+1,"")</f>
        <v/>
      </c>
      <c r="N1019" s="68" t="str">
        <f>IF(AND(Formulaire!$H$21=Aéroports!$E1019,--ISNUMBER(IFERROR(SEARCH(Formulaire!$H$22,$C1019,1),""))=1),MAX(N$1:N1018)+1,"")</f>
        <v/>
      </c>
      <c r="O1019" s="68" t="str">
        <f>IF(AND(Formulaire!$H$27=Aéroports!$E1019,--ISNUMBER(IFERROR(SEARCH(Formulaire!$H$28,$C1019,1),""))=1),MAX(O$1:O1018)+1,"")</f>
        <v/>
      </c>
      <c r="Q1019" s="91" t="str">
        <f>IFERROR(INDEX($C$2:$C$5193,MATCH(ROWS(M$2:M1019),M$2:M$5193,0)),"")</f>
        <v/>
      </c>
      <c r="R1019" s="70" t="str">
        <f>IFERROR(INDEX($C$2:$C$5193,MATCH(ROWS(N$2:N1019),N$2:N$5193,0)),"")</f>
        <v/>
      </c>
      <c r="S1019" s="92" t="str">
        <f>IFERROR(INDEX($C$2:$C$5193,MATCH(ROWS(O$2:O1019),O$2:O$5193,0)),"")</f>
        <v/>
      </c>
    </row>
    <row r="1020" spans="1:19" x14ac:dyDescent="0.25">
      <c r="A1020" s="69">
        <v>7260</v>
      </c>
      <c r="B1020" s="69" t="s">
        <v>3732</v>
      </c>
      <c r="C1020" s="69" t="s">
        <v>3733</v>
      </c>
      <c r="D1020" s="69" t="s">
        <v>3021</v>
      </c>
      <c r="E1020" s="69" t="s">
        <v>3021</v>
      </c>
      <c r="F1020" s="69" t="s">
        <v>3734</v>
      </c>
      <c r="G1020" s="69" t="s">
        <v>3735</v>
      </c>
      <c r="H1020" s="69">
        <v>58.6175</v>
      </c>
      <c r="I1020" s="69">
        <v>-101.46899999999999</v>
      </c>
      <c r="J1020" s="69">
        <v>1211</v>
      </c>
      <c r="K1020" s="69">
        <v>-6</v>
      </c>
      <c r="L1020" s="69">
        <f>COUNTIFS(Aéroports!$C$2:$C$5193,Aéroports!$C1020,Aéroports!$D$2:$D$5193,Aéroports!$D1020)</f>
        <v>1</v>
      </c>
      <c r="M1020" s="69" t="str">
        <f>IF(AND(Formulaire!$H$15=Aéroports!$E1020,--ISNUMBER(IFERROR(SEARCH(Formulaire!$H$16,$C1020,1),""))=1),MAX(M$1:M1019)+1,"")</f>
        <v/>
      </c>
      <c r="N1020" s="69" t="str">
        <f>IF(AND(Formulaire!$H$21=Aéroports!$E1020,--ISNUMBER(IFERROR(SEARCH(Formulaire!$H$22,$C1020,1),""))=1),MAX(N$1:N1019)+1,"")</f>
        <v/>
      </c>
      <c r="O1020" s="69" t="str">
        <f>IF(AND(Formulaire!$H$27=Aéroports!$E1020,--ISNUMBER(IFERROR(SEARCH(Formulaire!$H$28,$C1020,1),""))=1),MAX(O$1:O1019)+1,"")</f>
        <v/>
      </c>
      <c r="Q1020" s="91" t="str">
        <f>IFERROR(INDEX($C$2:$C$5193,MATCH(ROWS(M$2:M1020),M$2:M$5193,0)),"")</f>
        <v/>
      </c>
      <c r="R1020" s="70" t="str">
        <f>IFERROR(INDEX($C$2:$C$5193,MATCH(ROWS(N$2:N1020),N$2:N$5193,0)),"")</f>
        <v/>
      </c>
      <c r="S1020" s="92" t="str">
        <f>IFERROR(INDEX($C$2:$C$5193,MATCH(ROWS(O$2:O1020),O$2:O$5193,0)),"")</f>
        <v/>
      </c>
    </row>
    <row r="1021" spans="1:19" x14ac:dyDescent="0.25">
      <c r="A1021" s="68">
        <v>5510</v>
      </c>
      <c r="B1021" s="68" t="s">
        <v>3736</v>
      </c>
      <c r="C1021" s="68" t="s">
        <v>3737</v>
      </c>
      <c r="D1021" s="68" t="s">
        <v>3021</v>
      </c>
      <c r="E1021" s="68" t="s">
        <v>3021</v>
      </c>
      <c r="F1021" s="68" t="s">
        <v>3738</v>
      </c>
      <c r="G1021" s="68" t="s">
        <v>3739</v>
      </c>
      <c r="H1021" s="68">
        <v>52.195599999999999</v>
      </c>
      <c r="I1021" s="68">
        <v>-87.934200000000004</v>
      </c>
      <c r="J1021" s="68">
        <v>834</v>
      </c>
      <c r="K1021" s="68">
        <v>-5</v>
      </c>
      <c r="L1021" s="68">
        <f>COUNTIFS(Aéroports!$C$2:$C$5193,Aéroports!$C1021,Aéroports!$D$2:$D$5193,Aéroports!$D1021)</f>
        <v>1</v>
      </c>
      <c r="M1021" s="68" t="str">
        <f>IF(AND(Formulaire!$H$15=Aéroports!$E1021,--ISNUMBER(IFERROR(SEARCH(Formulaire!$H$16,$C1021,1),""))=1),MAX(M$1:M1020)+1,"")</f>
        <v/>
      </c>
      <c r="N1021" s="68" t="str">
        <f>IF(AND(Formulaire!$H$21=Aéroports!$E1021,--ISNUMBER(IFERROR(SEARCH(Formulaire!$H$22,$C1021,1),""))=1),MAX(N$1:N1020)+1,"")</f>
        <v/>
      </c>
      <c r="O1021" s="68" t="str">
        <f>IF(AND(Formulaire!$H$27=Aéroports!$E1021,--ISNUMBER(IFERROR(SEARCH(Formulaire!$H$28,$C1021,1),""))=1),MAX(O$1:O1020)+1,"")</f>
        <v/>
      </c>
      <c r="Q1021" s="91" t="str">
        <f>IFERROR(INDEX($C$2:$C$5193,MATCH(ROWS(M$2:M1021),M$2:M$5193,0)),"")</f>
        <v/>
      </c>
      <c r="R1021" s="70" t="str">
        <f>IFERROR(INDEX($C$2:$C$5193,MATCH(ROWS(N$2:N1021),N$2:N$5193,0)),"")</f>
        <v/>
      </c>
      <c r="S1021" s="92" t="str">
        <f>IFERROR(INDEX($C$2:$C$5193,MATCH(ROWS(O$2:O1021),O$2:O$5193,0)),"")</f>
        <v/>
      </c>
    </row>
    <row r="1022" spans="1:19" x14ac:dyDescent="0.25">
      <c r="A1022" s="69">
        <v>11760</v>
      </c>
      <c r="B1022" s="69" t="s">
        <v>3740</v>
      </c>
      <c r="C1022" s="69" t="s">
        <v>3741</v>
      </c>
      <c r="D1022" s="69" t="s">
        <v>3021</v>
      </c>
      <c r="E1022" s="69" t="s">
        <v>3021</v>
      </c>
      <c r="F1022" s="69" t="s">
        <v>3742</v>
      </c>
      <c r="G1022" s="69" t="s">
        <v>3743</v>
      </c>
      <c r="H1022" s="69">
        <v>56.513300000000001</v>
      </c>
      <c r="I1022" s="69">
        <v>-99.985299999999995</v>
      </c>
      <c r="J1022" s="69">
        <v>959</v>
      </c>
      <c r="K1022" s="69" t="s">
        <v>340</v>
      </c>
      <c r="L1022" s="69">
        <f>COUNTIFS(Aéroports!$C$2:$C$5193,Aéroports!$C1022,Aéroports!$D$2:$D$5193,Aéroports!$D1022)</f>
        <v>1</v>
      </c>
      <c r="M1022" s="69" t="str">
        <f>IF(AND(Formulaire!$H$15=Aéroports!$E1022,--ISNUMBER(IFERROR(SEARCH(Formulaire!$H$16,$C1022,1),""))=1),MAX(M$1:M1021)+1,"")</f>
        <v/>
      </c>
      <c r="N1022" s="69" t="str">
        <f>IF(AND(Formulaire!$H$21=Aéroports!$E1022,--ISNUMBER(IFERROR(SEARCH(Formulaire!$H$22,$C1022,1),""))=1),MAX(N$1:N1021)+1,"")</f>
        <v/>
      </c>
      <c r="O1022" s="69" t="str">
        <f>IF(AND(Formulaire!$H$27=Aéroports!$E1022,--ISNUMBER(IFERROR(SEARCH(Formulaire!$H$28,$C1022,1),""))=1),MAX(O$1:O1021)+1,"")</f>
        <v/>
      </c>
      <c r="Q1022" s="91" t="str">
        <f>IFERROR(INDEX($C$2:$C$5193,MATCH(ROWS(M$2:M1022),M$2:M$5193,0)),"")</f>
        <v/>
      </c>
      <c r="R1022" s="70" t="str">
        <f>IFERROR(INDEX($C$2:$C$5193,MATCH(ROWS(N$2:N1022),N$2:N$5193,0)),"")</f>
        <v/>
      </c>
      <c r="S1022" s="92" t="str">
        <f>IFERROR(INDEX($C$2:$C$5193,MATCH(ROWS(O$2:O1022),O$2:O$5193,0)),"")</f>
        <v/>
      </c>
    </row>
    <row r="1023" spans="1:19" x14ac:dyDescent="0.25">
      <c r="A1023" s="68">
        <v>116</v>
      </c>
      <c r="B1023" s="68" t="s">
        <v>3744</v>
      </c>
      <c r="C1023" s="68" t="s">
        <v>3745</v>
      </c>
      <c r="D1023" s="68" t="s">
        <v>3021</v>
      </c>
      <c r="E1023" s="68" t="s">
        <v>3021</v>
      </c>
      <c r="F1023" s="68" t="s">
        <v>3746</v>
      </c>
      <c r="G1023" s="68" t="s">
        <v>3747</v>
      </c>
      <c r="H1023" s="68">
        <v>49.630299999999998</v>
      </c>
      <c r="I1023" s="68">
        <v>-112.8</v>
      </c>
      <c r="J1023" s="68">
        <v>3048</v>
      </c>
      <c r="K1023" s="68">
        <v>-7</v>
      </c>
      <c r="L1023" s="68">
        <f>COUNTIFS(Aéroports!$C$2:$C$5193,Aéroports!$C1023,Aéroports!$D$2:$D$5193,Aéroports!$D1023)</f>
        <v>1</v>
      </c>
      <c r="M1023" s="68" t="str">
        <f>IF(AND(Formulaire!$H$15=Aéroports!$E1023,--ISNUMBER(IFERROR(SEARCH(Formulaire!$H$16,$C1023,1),""))=1),MAX(M$1:M1022)+1,"")</f>
        <v/>
      </c>
      <c r="N1023" s="68" t="str">
        <f>IF(AND(Formulaire!$H$21=Aéroports!$E1023,--ISNUMBER(IFERROR(SEARCH(Formulaire!$H$22,$C1023,1),""))=1),MAX(N$1:N1022)+1,"")</f>
        <v/>
      </c>
      <c r="O1023" s="68" t="str">
        <f>IF(AND(Formulaire!$H$27=Aéroports!$E1023,--ISNUMBER(IFERROR(SEARCH(Formulaire!$H$28,$C1023,1),""))=1),MAX(O$1:O1022)+1,"")</f>
        <v/>
      </c>
      <c r="Q1023" s="91" t="str">
        <f>IFERROR(INDEX($C$2:$C$5193,MATCH(ROWS(M$2:M1023),M$2:M$5193,0)),"")</f>
        <v/>
      </c>
      <c r="R1023" s="70" t="str">
        <f>IFERROR(INDEX($C$2:$C$5193,MATCH(ROWS(N$2:N1023),N$2:N$5193,0)),"")</f>
        <v/>
      </c>
      <c r="S1023" s="92" t="str">
        <f>IFERROR(INDEX($C$2:$C$5193,MATCH(ROWS(O$2:O1023),O$2:O$5193,0)),"")</f>
        <v/>
      </c>
    </row>
    <row r="1024" spans="1:19" x14ac:dyDescent="0.25">
      <c r="A1024" s="69">
        <v>9240</v>
      </c>
      <c r="B1024" s="69" t="s">
        <v>3748</v>
      </c>
      <c r="C1024" s="69" t="s">
        <v>3749</v>
      </c>
      <c r="D1024" s="69" t="s">
        <v>3021</v>
      </c>
      <c r="E1024" s="69" t="s">
        <v>3021</v>
      </c>
      <c r="F1024" s="69" t="s">
        <v>3750</v>
      </c>
      <c r="G1024" s="69" t="s">
        <v>3751</v>
      </c>
      <c r="H1024" s="69">
        <v>44.364699999999999</v>
      </c>
      <c r="I1024" s="69">
        <v>-78.783900000000003</v>
      </c>
      <c r="J1024" s="69">
        <v>882</v>
      </c>
      <c r="K1024" s="69">
        <v>-5</v>
      </c>
      <c r="L1024" s="69">
        <f>COUNTIFS(Aéroports!$C$2:$C$5193,Aéroports!$C1024,Aéroports!$D$2:$D$5193,Aéroports!$D1024)</f>
        <v>1</v>
      </c>
      <c r="M1024" s="69" t="str">
        <f>IF(AND(Formulaire!$H$15=Aéroports!$E1024,--ISNUMBER(IFERROR(SEARCH(Formulaire!$H$16,$C1024,1),""))=1),MAX(M$1:M1023)+1,"")</f>
        <v/>
      </c>
      <c r="N1024" s="69" t="str">
        <f>IF(AND(Formulaire!$H$21=Aéroports!$E1024,--ISNUMBER(IFERROR(SEARCH(Formulaire!$H$22,$C1024,1),""))=1),MAX(N$1:N1023)+1,"")</f>
        <v/>
      </c>
      <c r="O1024" s="69" t="str">
        <f>IF(AND(Formulaire!$H$27=Aéroports!$E1024,--ISNUMBER(IFERROR(SEARCH(Formulaire!$H$28,$C1024,1),""))=1),MAX(O$1:O1023)+1,"")</f>
        <v/>
      </c>
      <c r="Q1024" s="91" t="str">
        <f>IFERROR(INDEX($C$2:$C$5193,MATCH(ROWS(M$2:M1024),M$2:M$5193,0)),"")</f>
        <v/>
      </c>
      <c r="R1024" s="70" t="str">
        <f>IFERROR(INDEX($C$2:$C$5193,MATCH(ROWS(N$2:N1024),N$2:N$5193,0)),"")</f>
        <v/>
      </c>
      <c r="S1024" s="92" t="str">
        <f>IFERROR(INDEX($C$2:$C$5193,MATCH(ROWS(O$2:O1024),O$2:O$5193,0)),"")</f>
        <v/>
      </c>
    </row>
    <row r="1025" spans="1:19" x14ac:dyDescent="0.25">
      <c r="A1025" s="68">
        <v>7263</v>
      </c>
      <c r="B1025" s="68" t="s">
        <v>3752</v>
      </c>
      <c r="C1025" s="68" t="s">
        <v>3753</v>
      </c>
      <c r="D1025" s="68" t="s">
        <v>3021</v>
      </c>
      <c r="E1025" s="68" t="s">
        <v>3021</v>
      </c>
      <c r="F1025" s="68" t="s">
        <v>3754</v>
      </c>
      <c r="G1025" s="68" t="s">
        <v>3755</v>
      </c>
      <c r="H1025" s="68">
        <v>52.0456</v>
      </c>
      <c r="I1025" s="68">
        <v>-95.465800000000002</v>
      </c>
      <c r="J1025" s="68">
        <v>1005</v>
      </c>
      <c r="K1025" s="68">
        <v>-6</v>
      </c>
      <c r="L1025" s="68">
        <f>COUNTIFS(Aéroports!$C$2:$C$5193,Aéroports!$C1025,Aéroports!$D$2:$D$5193,Aéroports!$D1025)</f>
        <v>1</v>
      </c>
      <c r="M1025" s="68" t="str">
        <f>IF(AND(Formulaire!$H$15=Aéroports!$E1025,--ISNUMBER(IFERROR(SEARCH(Formulaire!$H$16,$C1025,1),""))=1),MAX(M$1:M1024)+1,"")</f>
        <v/>
      </c>
      <c r="N1025" s="68" t="str">
        <f>IF(AND(Formulaire!$H$21=Aéroports!$E1025,--ISNUMBER(IFERROR(SEARCH(Formulaire!$H$22,$C1025,1),""))=1),MAX(N$1:N1024)+1,"")</f>
        <v/>
      </c>
      <c r="O1025" s="68" t="str">
        <f>IF(AND(Formulaire!$H$27=Aéroports!$E1025,--ISNUMBER(IFERROR(SEARCH(Formulaire!$H$28,$C1025,1),""))=1),MAX(O$1:O1024)+1,"")</f>
        <v/>
      </c>
      <c r="Q1025" s="91" t="str">
        <f>IFERROR(INDEX($C$2:$C$5193,MATCH(ROWS(M$2:M1025),M$2:M$5193,0)),"")</f>
        <v/>
      </c>
      <c r="R1025" s="70" t="str">
        <f>IFERROR(INDEX($C$2:$C$5193,MATCH(ROWS(N$2:N1025),N$2:N$5193,0)),"")</f>
        <v/>
      </c>
      <c r="S1025" s="92" t="str">
        <f>IFERROR(INDEX($C$2:$C$5193,MATCH(ROWS(O$2:O1025),O$2:O$5193,0)),"")</f>
        <v/>
      </c>
    </row>
    <row r="1026" spans="1:19" x14ac:dyDescent="0.25">
      <c r="A1026" s="69">
        <v>85</v>
      </c>
      <c r="B1026" s="69" t="s">
        <v>3756</v>
      </c>
      <c r="C1026" s="69" t="s">
        <v>3757</v>
      </c>
      <c r="D1026" s="69" t="s">
        <v>3021</v>
      </c>
      <c r="E1026" s="69" t="s">
        <v>3021</v>
      </c>
      <c r="F1026" s="69" t="s">
        <v>3758</v>
      </c>
      <c r="G1026" s="69" t="s">
        <v>3759</v>
      </c>
      <c r="H1026" s="69">
        <v>53.309199999999997</v>
      </c>
      <c r="I1026" s="69">
        <v>-110.07299999999999</v>
      </c>
      <c r="J1026" s="69">
        <v>2193</v>
      </c>
      <c r="K1026" s="69">
        <v>-7</v>
      </c>
      <c r="L1026" s="69">
        <f>COUNTIFS(Aéroports!$C$2:$C$5193,Aéroports!$C1026,Aéroports!$D$2:$D$5193,Aéroports!$D1026)</f>
        <v>1</v>
      </c>
      <c r="M1026" s="69" t="str">
        <f>IF(AND(Formulaire!$H$15=Aéroports!$E1026,--ISNUMBER(IFERROR(SEARCH(Formulaire!$H$16,$C1026,1),""))=1),MAX(M$1:M1025)+1,"")</f>
        <v/>
      </c>
      <c r="N1026" s="69" t="str">
        <f>IF(AND(Formulaire!$H$21=Aéroports!$E1026,--ISNUMBER(IFERROR(SEARCH(Formulaire!$H$22,$C1026,1),""))=1),MAX(N$1:N1025)+1,"")</f>
        <v/>
      </c>
      <c r="O1026" s="69" t="str">
        <f>IF(AND(Formulaire!$H$27=Aéroports!$E1026,--ISNUMBER(IFERROR(SEARCH(Formulaire!$H$28,$C1026,1),""))=1),MAX(O$1:O1025)+1,"")</f>
        <v/>
      </c>
      <c r="Q1026" s="91" t="str">
        <f>IFERROR(INDEX($C$2:$C$5193,MATCH(ROWS(M$2:M1026),M$2:M$5193,0)),"")</f>
        <v/>
      </c>
      <c r="R1026" s="70" t="str">
        <f>IFERROR(INDEX($C$2:$C$5193,MATCH(ROWS(N$2:N1026),N$2:N$5193,0)),"")</f>
        <v/>
      </c>
      <c r="S1026" s="92" t="str">
        <f>IFERROR(INDEX($C$2:$C$5193,MATCH(ROWS(O$2:O1026),O$2:O$5193,0)),"")</f>
        <v/>
      </c>
    </row>
    <row r="1027" spans="1:19" x14ac:dyDescent="0.25">
      <c r="A1027" s="68">
        <v>174</v>
      </c>
      <c r="B1027" s="68" t="s">
        <v>3760</v>
      </c>
      <c r="C1027" s="68" t="s">
        <v>3761</v>
      </c>
      <c r="D1027" s="68" t="s">
        <v>3021</v>
      </c>
      <c r="E1027" s="68" t="s">
        <v>3021</v>
      </c>
      <c r="F1027" s="68" t="s">
        <v>3762</v>
      </c>
      <c r="G1027" s="68" t="s">
        <v>3763</v>
      </c>
      <c r="H1027" s="68">
        <v>43.035600000000002</v>
      </c>
      <c r="I1027" s="68">
        <v>-81.153899999999993</v>
      </c>
      <c r="J1027" s="68">
        <v>912</v>
      </c>
      <c r="K1027" s="68">
        <v>-5</v>
      </c>
      <c r="L1027" s="68">
        <f>COUNTIFS(Aéroports!$C$2:$C$5193,Aéroports!$C1027,Aéroports!$D$2:$D$5193,Aéroports!$D1027)</f>
        <v>1</v>
      </c>
      <c r="M1027" s="68" t="str">
        <f>IF(AND(Formulaire!$H$15=Aéroports!$E1027,--ISNUMBER(IFERROR(SEARCH(Formulaire!$H$16,$C1027,1),""))=1),MAX(M$1:M1026)+1,"")</f>
        <v/>
      </c>
      <c r="N1027" s="68" t="str">
        <f>IF(AND(Formulaire!$H$21=Aéroports!$E1027,--ISNUMBER(IFERROR(SEARCH(Formulaire!$H$22,$C1027,1),""))=1),MAX(N$1:N1026)+1,"")</f>
        <v/>
      </c>
      <c r="O1027" s="68" t="str">
        <f>IF(AND(Formulaire!$H$27=Aéroports!$E1027,--ISNUMBER(IFERROR(SEARCH(Formulaire!$H$28,$C1027,1),""))=1),MAX(O$1:O1026)+1,"")</f>
        <v/>
      </c>
      <c r="Q1027" s="91" t="str">
        <f>IFERROR(INDEX($C$2:$C$5193,MATCH(ROWS(M$2:M1027),M$2:M$5193,0)),"")</f>
        <v/>
      </c>
      <c r="R1027" s="70" t="str">
        <f>IFERROR(INDEX($C$2:$C$5193,MATCH(ROWS(N$2:N1027),N$2:N$5193,0)),"")</f>
        <v/>
      </c>
      <c r="S1027" s="92" t="str">
        <f>IFERROR(INDEX($C$2:$C$5193,MATCH(ROWS(O$2:O1027),O$2:O$5193,0)),"")</f>
        <v/>
      </c>
    </row>
    <row r="1028" spans="1:19" x14ac:dyDescent="0.25">
      <c r="A1028" s="69">
        <v>5485</v>
      </c>
      <c r="B1028" s="69" t="s">
        <v>3764</v>
      </c>
      <c r="C1028" s="69" t="s">
        <v>3765</v>
      </c>
      <c r="D1028" s="69" t="s">
        <v>3021</v>
      </c>
      <c r="E1028" s="69" t="s">
        <v>3021</v>
      </c>
      <c r="F1028" s="69" t="s">
        <v>3766</v>
      </c>
      <c r="G1028" s="69" t="s">
        <v>3767</v>
      </c>
      <c r="H1028" s="69">
        <v>51.443600000000004</v>
      </c>
      <c r="I1028" s="69">
        <v>-57.185299999999998</v>
      </c>
      <c r="J1028" s="69">
        <v>121</v>
      </c>
      <c r="K1028" s="69">
        <v>-4</v>
      </c>
      <c r="L1028" s="69">
        <f>COUNTIFS(Aéroports!$C$2:$C$5193,Aéroports!$C1028,Aéroports!$D$2:$D$5193,Aéroports!$D1028)</f>
        <v>1</v>
      </c>
      <c r="M1028" s="69" t="str">
        <f>IF(AND(Formulaire!$H$15=Aéroports!$E1028,--ISNUMBER(IFERROR(SEARCH(Formulaire!$H$16,$C1028,1),""))=1),MAX(M$1:M1027)+1,"")</f>
        <v/>
      </c>
      <c r="N1028" s="69" t="str">
        <f>IF(AND(Formulaire!$H$21=Aéroports!$E1028,--ISNUMBER(IFERROR(SEARCH(Formulaire!$H$22,$C1028,1),""))=1),MAX(N$1:N1027)+1,"")</f>
        <v/>
      </c>
      <c r="O1028" s="69" t="str">
        <f>IF(AND(Formulaire!$H$27=Aéroports!$E1028,--ISNUMBER(IFERROR(SEARCH(Formulaire!$H$28,$C1028,1),""))=1),MAX(O$1:O1027)+1,"")</f>
        <v/>
      </c>
      <c r="Q1028" s="91" t="str">
        <f>IFERROR(INDEX($C$2:$C$5193,MATCH(ROWS(M$2:M1028),M$2:M$5193,0)),"")</f>
        <v/>
      </c>
      <c r="R1028" s="70" t="str">
        <f>IFERROR(INDEX($C$2:$C$5193,MATCH(ROWS(N$2:N1028),N$2:N$5193,0)),"")</f>
        <v/>
      </c>
      <c r="S1028" s="92" t="str">
        <f>IFERROR(INDEX($C$2:$C$5193,MATCH(ROWS(O$2:O1028),O$2:O$5193,0)),"")</f>
        <v/>
      </c>
    </row>
    <row r="1029" spans="1:19" x14ac:dyDescent="0.25">
      <c r="A1029" s="68">
        <v>5511</v>
      </c>
      <c r="B1029" s="68" t="s">
        <v>3768</v>
      </c>
      <c r="C1029" s="68" t="s">
        <v>3769</v>
      </c>
      <c r="D1029" s="68" t="s">
        <v>3021</v>
      </c>
      <c r="E1029" s="68" t="s">
        <v>3021</v>
      </c>
      <c r="F1029" s="68" t="s">
        <v>3770</v>
      </c>
      <c r="G1029" s="68" t="s">
        <v>3771</v>
      </c>
      <c r="H1029" s="68">
        <v>46.096400000000003</v>
      </c>
      <c r="I1029" s="68">
        <v>-70.714699999999993</v>
      </c>
      <c r="J1029" s="68">
        <v>893</v>
      </c>
      <c r="K1029" s="68">
        <v>-5</v>
      </c>
      <c r="L1029" s="68">
        <f>COUNTIFS(Aéroports!$C$2:$C$5193,Aéroports!$C1029,Aéroports!$D$2:$D$5193,Aéroports!$D1029)</f>
        <v>1</v>
      </c>
      <c r="M1029" s="68" t="str">
        <f>IF(AND(Formulaire!$H$15=Aéroports!$E1029,--ISNUMBER(IFERROR(SEARCH(Formulaire!$H$16,$C1029,1),""))=1),MAX(M$1:M1028)+1,"")</f>
        <v/>
      </c>
      <c r="N1029" s="68" t="str">
        <f>IF(AND(Formulaire!$H$21=Aéroports!$E1029,--ISNUMBER(IFERROR(SEARCH(Formulaire!$H$22,$C1029,1),""))=1),MAX(N$1:N1028)+1,"")</f>
        <v/>
      </c>
      <c r="O1029" s="68" t="str">
        <f>IF(AND(Formulaire!$H$27=Aéroports!$E1029,--ISNUMBER(IFERROR(SEARCH(Formulaire!$H$28,$C1029,1),""))=1),MAX(O$1:O1028)+1,"")</f>
        <v/>
      </c>
      <c r="Q1029" s="91" t="str">
        <f>IFERROR(INDEX($C$2:$C$5193,MATCH(ROWS(M$2:M1029),M$2:M$5193,0)),"")</f>
        <v/>
      </c>
      <c r="R1029" s="70" t="str">
        <f>IFERROR(INDEX($C$2:$C$5193,MATCH(ROWS(N$2:N1029),N$2:N$5193,0)),"")</f>
        <v/>
      </c>
      <c r="S1029" s="92" t="str">
        <f>IFERROR(INDEX($C$2:$C$5193,MATCH(ROWS(O$2:O1029),O$2:O$5193,0)),"")</f>
        <v/>
      </c>
    </row>
    <row r="1030" spans="1:19" x14ac:dyDescent="0.25">
      <c r="A1030" s="69">
        <v>185</v>
      </c>
      <c r="B1030" s="69" t="s">
        <v>3772</v>
      </c>
      <c r="C1030" s="69" t="s">
        <v>3773</v>
      </c>
      <c r="D1030" s="69" t="s">
        <v>3021</v>
      </c>
      <c r="E1030" s="69" t="s">
        <v>3021</v>
      </c>
      <c r="F1030" s="69" t="s">
        <v>3774</v>
      </c>
      <c r="G1030" s="69" t="s">
        <v>3775</v>
      </c>
      <c r="H1030" s="69">
        <v>56.863900000000001</v>
      </c>
      <c r="I1030" s="69">
        <v>-101.07599999999999</v>
      </c>
      <c r="J1030" s="69">
        <v>1170</v>
      </c>
      <c r="K1030" s="69">
        <v>-6</v>
      </c>
      <c r="L1030" s="69">
        <f>COUNTIFS(Aéroports!$C$2:$C$5193,Aéroports!$C1030,Aéroports!$D$2:$D$5193,Aéroports!$D1030)</f>
        <v>1</v>
      </c>
      <c r="M1030" s="69" t="str">
        <f>IF(AND(Formulaire!$H$15=Aéroports!$E1030,--ISNUMBER(IFERROR(SEARCH(Formulaire!$H$16,$C1030,1),""))=1),MAX(M$1:M1029)+1,"")</f>
        <v/>
      </c>
      <c r="N1030" s="69" t="str">
        <f>IF(AND(Formulaire!$H$21=Aéroports!$E1030,--ISNUMBER(IFERROR(SEARCH(Formulaire!$H$22,$C1030,1),""))=1),MAX(N$1:N1029)+1,"")</f>
        <v/>
      </c>
      <c r="O1030" s="69" t="str">
        <f>IF(AND(Formulaire!$H$27=Aéroports!$E1030,--ISNUMBER(IFERROR(SEARCH(Formulaire!$H$28,$C1030,1),""))=1),MAX(O$1:O1029)+1,"")</f>
        <v/>
      </c>
      <c r="Q1030" s="91" t="str">
        <f>IFERROR(INDEX($C$2:$C$5193,MATCH(ROWS(M$2:M1030),M$2:M$5193,0)),"")</f>
        <v/>
      </c>
      <c r="R1030" s="70" t="str">
        <f>IFERROR(INDEX($C$2:$C$5193,MATCH(ROWS(N$2:N1030),N$2:N$5193,0)),"")</f>
        <v/>
      </c>
      <c r="S1030" s="92" t="str">
        <f>IFERROR(INDEX($C$2:$C$5193,MATCH(ROWS(O$2:O1030),O$2:O$5193,0)),"")</f>
        <v/>
      </c>
    </row>
    <row r="1031" spans="1:19" x14ac:dyDescent="0.25">
      <c r="A1031" s="68">
        <v>7987</v>
      </c>
      <c r="B1031" s="68" t="s">
        <v>3776</v>
      </c>
      <c r="C1031" s="68" t="s">
        <v>3777</v>
      </c>
      <c r="D1031" s="68" t="s">
        <v>3021</v>
      </c>
      <c r="E1031" s="68" t="s">
        <v>3021</v>
      </c>
      <c r="F1031" s="68" t="s">
        <v>3778</v>
      </c>
      <c r="G1031" s="68" t="s">
        <v>3779</v>
      </c>
      <c r="H1031" s="68">
        <v>55.304400000000001</v>
      </c>
      <c r="I1031" s="68">
        <v>-123.13200000000001</v>
      </c>
      <c r="J1031" s="68">
        <v>2264</v>
      </c>
      <c r="K1031" s="68">
        <v>-8</v>
      </c>
      <c r="L1031" s="68">
        <f>COUNTIFS(Aéroports!$C$2:$C$5193,Aéroports!$C1031,Aéroports!$D$2:$D$5193,Aéroports!$D1031)</f>
        <v>1</v>
      </c>
      <c r="M1031" s="68" t="str">
        <f>IF(AND(Formulaire!$H$15=Aéroports!$E1031,--ISNUMBER(IFERROR(SEARCH(Formulaire!$H$16,$C1031,1),""))=1),MAX(M$1:M1030)+1,"")</f>
        <v/>
      </c>
      <c r="N1031" s="68" t="str">
        <f>IF(AND(Formulaire!$H$21=Aéroports!$E1031,--ISNUMBER(IFERROR(SEARCH(Formulaire!$H$22,$C1031,1),""))=1),MAX(N$1:N1030)+1,"")</f>
        <v/>
      </c>
      <c r="O1031" s="68" t="str">
        <f>IF(AND(Formulaire!$H$27=Aéroports!$E1031,--ISNUMBER(IFERROR(SEARCH(Formulaire!$H$28,$C1031,1),""))=1),MAX(O$1:O1030)+1,"")</f>
        <v/>
      </c>
      <c r="Q1031" s="91" t="str">
        <f>IFERROR(INDEX($C$2:$C$5193,MATCH(ROWS(M$2:M1031),M$2:M$5193,0)),"")</f>
        <v/>
      </c>
      <c r="R1031" s="70" t="str">
        <f>IFERROR(INDEX($C$2:$C$5193,MATCH(ROWS(N$2:N1031),N$2:N$5193,0)),"")</f>
        <v/>
      </c>
      <c r="S1031" s="92" t="str">
        <f>IFERROR(INDEX($C$2:$C$5193,MATCH(ROWS(O$2:O1031),O$2:O$5193,0)),"")</f>
        <v/>
      </c>
    </row>
    <row r="1032" spans="1:19" x14ac:dyDescent="0.25">
      <c r="A1032" s="69">
        <v>5492</v>
      </c>
      <c r="B1032" s="69" t="s">
        <v>3780</v>
      </c>
      <c r="C1032" s="69" t="s">
        <v>3781</v>
      </c>
      <c r="D1032" s="69" t="s">
        <v>3021</v>
      </c>
      <c r="E1032" s="69" t="s">
        <v>3021</v>
      </c>
      <c r="F1032" s="69" t="s">
        <v>3782</v>
      </c>
      <c r="G1032" s="69" t="s">
        <v>3783</v>
      </c>
      <c r="H1032" s="69">
        <v>55.076900000000002</v>
      </c>
      <c r="I1032" s="69">
        <v>-59.186399999999999</v>
      </c>
      <c r="J1032" s="69">
        <v>234</v>
      </c>
      <c r="K1032" s="69">
        <v>-4</v>
      </c>
      <c r="L1032" s="69">
        <f>COUNTIFS(Aéroports!$C$2:$C$5193,Aéroports!$C1032,Aéroports!$D$2:$D$5193,Aéroports!$D1032)</f>
        <v>1</v>
      </c>
      <c r="M1032" s="69" t="str">
        <f>IF(AND(Formulaire!$H$15=Aéroports!$E1032,--ISNUMBER(IFERROR(SEARCH(Formulaire!$H$16,$C1032,1),""))=1),MAX(M$1:M1031)+1,"")</f>
        <v/>
      </c>
      <c r="N1032" s="69" t="str">
        <f>IF(AND(Formulaire!$H$21=Aéroports!$E1032,--ISNUMBER(IFERROR(SEARCH(Formulaire!$H$22,$C1032,1),""))=1),MAX(N$1:N1031)+1,"")</f>
        <v/>
      </c>
      <c r="O1032" s="69" t="str">
        <f>IF(AND(Formulaire!$H$27=Aéroports!$E1032,--ISNUMBER(IFERROR(SEARCH(Formulaire!$H$28,$C1032,1),""))=1),MAX(O$1:O1031)+1,"")</f>
        <v/>
      </c>
      <c r="Q1032" s="91" t="str">
        <f>IFERROR(INDEX($C$2:$C$5193,MATCH(ROWS(M$2:M1032),M$2:M$5193,0)),"")</f>
        <v/>
      </c>
      <c r="R1032" s="70" t="str">
        <f>IFERROR(INDEX($C$2:$C$5193,MATCH(ROWS(N$2:N1032),N$2:N$5193,0)),"")</f>
        <v/>
      </c>
      <c r="S1032" s="92" t="str">
        <f>IFERROR(INDEX($C$2:$C$5193,MATCH(ROWS(O$2:O1032),O$2:O$5193,0)),"")</f>
        <v/>
      </c>
    </row>
    <row r="1033" spans="1:19" x14ac:dyDescent="0.25">
      <c r="A1033" s="68">
        <v>8360</v>
      </c>
      <c r="B1033" s="68" t="s">
        <v>3784</v>
      </c>
      <c r="C1033" s="68" t="s">
        <v>3785</v>
      </c>
      <c r="D1033" s="68" t="s">
        <v>3021</v>
      </c>
      <c r="E1033" s="68" t="s">
        <v>3021</v>
      </c>
      <c r="F1033" s="68" t="s">
        <v>3786</v>
      </c>
      <c r="G1033" s="68" t="s">
        <v>3787</v>
      </c>
      <c r="H1033" s="68">
        <v>49.0839</v>
      </c>
      <c r="I1033" s="68">
        <v>-85.860600000000005</v>
      </c>
      <c r="J1033" s="68">
        <v>1198</v>
      </c>
      <c r="K1033" s="68">
        <v>-5</v>
      </c>
      <c r="L1033" s="68">
        <f>COUNTIFS(Aéroports!$C$2:$C$5193,Aéroports!$C1033,Aéroports!$D$2:$D$5193,Aéroports!$D1033)</f>
        <v>1</v>
      </c>
      <c r="M1033" s="68" t="str">
        <f>IF(AND(Formulaire!$H$15=Aéroports!$E1033,--ISNUMBER(IFERROR(SEARCH(Formulaire!$H$16,$C1033,1),""))=1),MAX(M$1:M1032)+1,"")</f>
        <v/>
      </c>
      <c r="N1033" s="68" t="str">
        <f>IF(AND(Formulaire!$H$21=Aéroports!$E1033,--ISNUMBER(IFERROR(SEARCH(Formulaire!$H$22,$C1033,1),""))=1),MAX(N$1:N1032)+1,"")</f>
        <v/>
      </c>
      <c r="O1033" s="68" t="str">
        <f>IF(AND(Formulaire!$H$27=Aéroports!$E1033,--ISNUMBER(IFERROR(SEARCH(Formulaire!$H$28,$C1033,1),""))=1),MAX(O$1:O1032)+1,"")</f>
        <v/>
      </c>
      <c r="Q1033" s="91" t="str">
        <f>IFERROR(INDEX($C$2:$C$5193,MATCH(ROWS(M$2:M1033),M$2:M$5193,0)),"")</f>
        <v/>
      </c>
      <c r="R1033" s="70" t="str">
        <f>IFERROR(INDEX($C$2:$C$5193,MATCH(ROWS(N$2:N1033),N$2:N$5193,0)),"")</f>
        <v/>
      </c>
      <c r="S1033" s="92" t="str">
        <f>IFERROR(INDEX($C$2:$C$5193,MATCH(ROWS(O$2:O1033),O$2:O$5193,0)),"")</f>
        <v/>
      </c>
    </row>
    <row r="1034" spans="1:19" x14ac:dyDescent="0.25">
      <c r="A1034" s="69">
        <v>8362</v>
      </c>
      <c r="B1034" s="69" t="s">
        <v>3788</v>
      </c>
      <c r="C1034" s="69" t="s">
        <v>3789</v>
      </c>
      <c r="D1034" s="69" t="s">
        <v>3021</v>
      </c>
      <c r="E1034" s="69" t="s">
        <v>3021</v>
      </c>
      <c r="F1034" s="69" t="s">
        <v>3790</v>
      </c>
      <c r="G1034" s="69" t="s">
        <v>3791</v>
      </c>
      <c r="H1034" s="69">
        <v>45.842799999999997</v>
      </c>
      <c r="I1034" s="69">
        <v>-81.858099999999993</v>
      </c>
      <c r="J1034" s="69">
        <v>869</v>
      </c>
      <c r="K1034" s="69">
        <v>-5</v>
      </c>
      <c r="L1034" s="69">
        <f>COUNTIFS(Aéroports!$C$2:$C$5193,Aéroports!$C1034,Aéroports!$D$2:$D$5193,Aéroports!$D1034)</f>
        <v>1</v>
      </c>
      <c r="M1034" s="69" t="str">
        <f>IF(AND(Formulaire!$H$15=Aéroports!$E1034,--ISNUMBER(IFERROR(SEARCH(Formulaire!$H$16,$C1034,1),""))=1),MAX(M$1:M1033)+1,"")</f>
        <v/>
      </c>
      <c r="N1034" s="69" t="str">
        <f>IF(AND(Formulaire!$H$21=Aéroports!$E1034,--ISNUMBER(IFERROR(SEARCH(Formulaire!$H$22,$C1034,1),""))=1),MAX(N$1:N1033)+1,"")</f>
        <v/>
      </c>
      <c r="O1034" s="69" t="str">
        <f>IF(AND(Formulaire!$H$27=Aéroports!$E1034,--ISNUMBER(IFERROR(SEARCH(Formulaire!$H$28,$C1034,1),""))=1),MAX(O$1:O1033)+1,"")</f>
        <v/>
      </c>
      <c r="Q1034" s="91" t="str">
        <f>IFERROR(INDEX($C$2:$C$5193,MATCH(ROWS(M$2:M1034),M$2:M$5193,0)),"")</f>
        <v/>
      </c>
      <c r="R1034" s="70" t="str">
        <f>IFERROR(INDEX($C$2:$C$5193,MATCH(ROWS(N$2:N1034),N$2:N$5193,0)),"")</f>
        <v/>
      </c>
      <c r="S1034" s="92" t="str">
        <f>IFERROR(INDEX($C$2:$C$5193,MATCH(ROWS(O$2:O1034),O$2:O$5193,0)),"")</f>
        <v/>
      </c>
    </row>
    <row r="1035" spans="1:19" x14ac:dyDescent="0.25">
      <c r="A1035" s="68">
        <v>92</v>
      </c>
      <c r="B1035" s="68" t="s">
        <v>3792</v>
      </c>
      <c r="C1035" s="68" t="s">
        <v>3793</v>
      </c>
      <c r="D1035" s="68" t="s">
        <v>3021</v>
      </c>
      <c r="E1035" s="68" t="s">
        <v>3021</v>
      </c>
      <c r="F1035" s="68" t="s">
        <v>3794</v>
      </c>
      <c r="G1035" s="68" t="s">
        <v>3795</v>
      </c>
      <c r="H1035" s="68">
        <v>46.272799999999997</v>
      </c>
      <c r="I1035" s="68">
        <v>-75.990600000000001</v>
      </c>
      <c r="J1035" s="68">
        <v>656</v>
      </c>
      <c r="K1035" s="68">
        <v>-5</v>
      </c>
      <c r="L1035" s="68">
        <f>COUNTIFS(Aéroports!$C$2:$C$5193,Aéroports!$C1035,Aéroports!$D$2:$D$5193,Aéroports!$D1035)</f>
        <v>1</v>
      </c>
      <c r="M1035" s="68" t="str">
        <f>IF(AND(Formulaire!$H$15=Aéroports!$E1035,--ISNUMBER(IFERROR(SEARCH(Formulaire!$H$16,$C1035,1),""))=1),MAX(M$1:M1034)+1,"")</f>
        <v/>
      </c>
      <c r="N1035" s="68" t="str">
        <f>IF(AND(Formulaire!$H$21=Aéroports!$E1035,--ISNUMBER(IFERROR(SEARCH(Formulaire!$H$22,$C1035,1),""))=1),MAX(N$1:N1034)+1,"")</f>
        <v/>
      </c>
      <c r="O1035" s="68" t="str">
        <f>IF(AND(Formulaire!$H$27=Aéroports!$E1035,--ISNUMBER(IFERROR(SEARCH(Formulaire!$H$28,$C1035,1),""))=1),MAX(O$1:O1034)+1,"")</f>
        <v/>
      </c>
      <c r="Q1035" s="91" t="str">
        <f>IFERROR(INDEX($C$2:$C$5193,MATCH(ROWS(M$2:M1035),M$2:M$5193,0)),"")</f>
        <v/>
      </c>
      <c r="R1035" s="70" t="str">
        <f>IFERROR(INDEX($C$2:$C$5193,MATCH(ROWS(N$2:N1035),N$2:N$5193,0)),"")</f>
        <v/>
      </c>
      <c r="S1035" s="92" t="str">
        <f>IFERROR(INDEX($C$2:$C$5193,MATCH(ROWS(O$2:O1035),O$2:O$5193,0)),"")</f>
        <v/>
      </c>
    </row>
    <row r="1036" spans="1:19" x14ac:dyDescent="0.25">
      <c r="A1036" s="69">
        <v>8356</v>
      </c>
      <c r="B1036" s="69" t="s">
        <v>3796</v>
      </c>
      <c r="C1036" s="69" t="s">
        <v>3797</v>
      </c>
      <c r="D1036" s="69" t="s">
        <v>3021</v>
      </c>
      <c r="E1036" s="69" t="s">
        <v>3021</v>
      </c>
      <c r="F1036" s="69" t="s">
        <v>3798</v>
      </c>
      <c r="G1036" s="69" t="s">
        <v>3799</v>
      </c>
      <c r="H1036" s="69">
        <v>48.755299999999998</v>
      </c>
      <c r="I1036" s="69">
        <v>-86.344399999999993</v>
      </c>
      <c r="J1036" s="69">
        <v>1035</v>
      </c>
      <c r="K1036" s="69">
        <v>-5</v>
      </c>
      <c r="L1036" s="69">
        <f>COUNTIFS(Aéroports!$C$2:$C$5193,Aéroports!$C1036,Aéroports!$D$2:$D$5193,Aéroports!$D1036)</f>
        <v>1</v>
      </c>
      <c r="M1036" s="69" t="str">
        <f>IF(AND(Formulaire!$H$15=Aéroports!$E1036,--ISNUMBER(IFERROR(SEARCH(Formulaire!$H$16,$C1036,1),""))=1),MAX(M$1:M1035)+1,"")</f>
        <v/>
      </c>
      <c r="N1036" s="69" t="str">
        <f>IF(AND(Formulaire!$H$21=Aéroports!$E1036,--ISNUMBER(IFERROR(SEARCH(Formulaire!$H$22,$C1036,1),""))=1),MAX(N$1:N1035)+1,"")</f>
        <v/>
      </c>
      <c r="O1036" s="69" t="str">
        <f>IF(AND(Formulaire!$H$27=Aéroports!$E1036,--ISNUMBER(IFERROR(SEARCH(Formulaire!$H$28,$C1036,1),""))=1),MAX(O$1:O1035)+1,"")</f>
        <v/>
      </c>
      <c r="Q1036" s="91" t="str">
        <f>IFERROR(INDEX($C$2:$C$5193,MATCH(ROWS(M$2:M1036),M$2:M$5193,0)),"")</f>
        <v/>
      </c>
      <c r="R1036" s="70" t="str">
        <f>IFERROR(INDEX($C$2:$C$5193,MATCH(ROWS(N$2:N1036),N$2:N$5193,0)),"")</f>
        <v/>
      </c>
      <c r="S1036" s="92" t="str">
        <f>IFERROR(INDEX($C$2:$C$5193,MATCH(ROWS(O$2:O1036),O$2:O$5193,0)),"")</f>
        <v/>
      </c>
    </row>
    <row r="1037" spans="1:19" x14ac:dyDescent="0.25">
      <c r="A1037" s="68">
        <v>9238</v>
      </c>
      <c r="B1037" s="68" t="s">
        <v>3800</v>
      </c>
      <c r="C1037" s="68" t="s">
        <v>3801</v>
      </c>
      <c r="D1037" s="68" t="s">
        <v>3021</v>
      </c>
      <c r="E1037" s="68" t="s">
        <v>3021</v>
      </c>
      <c r="F1037" s="68" t="s">
        <v>3802</v>
      </c>
      <c r="G1037" s="68" t="s">
        <v>3803</v>
      </c>
      <c r="H1037" s="68">
        <v>43.9358</v>
      </c>
      <c r="I1037" s="68">
        <v>-79.262200000000007</v>
      </c>
      <c r="J1037" s="68">
        <v>807</v>
      </c>
      <c r="K1037" s="68">
        <v>-5</v>
      </c>
      <c r="L1037" s="68">
        <f>COUNTIFS(Aéroports!$C$2:$C$5193,Aéroports!$C1037,Aéroports!$D$2:$D$5193,Aéroports!$D1037)</f>
        <v>1</v>
      </c>
      <c r="M1037" s="68" t="str">
        <f>IF(AND(Formulaire!$H$15=Aéroports!$E1037,--ISNUMBER(IFERROR(SEARCH(Formulaire!$H$16,$C1037,1),""))=1),MAX(M$1:M1036)+1,"")</f>
        <v/>
      </c>
      <c r="N1037" s="68" t="str">
        <f>IF(AND(Formulaire!$H$21=Aéroports!$E1037,--ISNUMBER(IFERROR(SEARCH(Formulaire!$H$22,$C1037,1),""))=1),MAX(N$1:N1036)+1,"")</f>
        <v/>
      </c>
      <c r="O1037" s="68" t="str">
        <f>IF(AND(Formulaire!$H$27=Aéroports!$E1037,--ISNUMBER(IFERROR(SEARCH(Formulaire!$H$28,$C1037,1),""))=1),MAX(O$1:O1036)+1,"")</f>
        <v/>
      </c>
      <c r="Q1037" s="91" t="str">
        <f>IFERROR(INDEX($C$2:$C$5193,MATCH(ROWS(M$2:M1037),M$2:M$5193,0)),"")</f>
        <v/>
      </c>
      <c r="R1037" s="70" t="str">
        <f>IFERROR(INDEX($C$2:$C$5193,MATCH(ROWS(N$2:N1037),N$2:N$5193,0)),"")</f>
        <v/>
      </c>
      <c r="S1037" s="92" t="str">
        <f>IFERROR(INDEX($C$2:$C$5193,MATCH(ROWS(O$2:O1037),O$2:O$5193,0)),"")</f>
        <v/>
      </c>
    </row>
    <row r="1038" spans="1:19" x14ac:dyDescent="0.25">
      <c r="A1038" s="69">
        <v>5513</v>
      </c>
      <c r="B1038" s="69" t="s">
        <v>3804</v>
      </c>
      <c r="C1038" s="69" t="s">
        <v>3805</v>
      </c>
      <c r="D1038" s="69" t="s">
        <v>3021</v>
      </c>
      <c r="E1038" s="69" t="s">
        <v>3021</v>
      </c>
      <c r="F1038" s="69" t="s">
        <v>3806</v>
      </c>
      <c r="G1038" s="69" t="s">
        <v>3807</v>
      </c>
      <c r="H1038" s="69">
        <v>52.302799999999998</v>
      </c>
      <c r="I1038" s="69">
        <v>-55.847200000000001</v>
      </c>
      <c r="J1038" s="69">
        <v>38</v>
      </c>
      <c r="K1038" s="69">
        <v>-3.5</v>
      </c>
      <c r="L1038" s="69">
        <f>COUNTIFS(Aéroports!$C$2:$C$5193,Aéroports!$C1038,Aéroports!$D$2:$D$5193,Aéroports!$D1038)</f>
        <v>1</v>
      </c>
      <c r="M1038" s="69" t="str">
        <f>IF(AND(Formulaire!$H$15=Aéroports!$E1038,--ISNUMBER(IFERROR(SEARCH(Formulaire!$H$16,$C1038,1),""))=1),MAX(M$1:M1037)+1,"")</f>
        <v/>
      </c>
      <c r="N1038" s="69" t="str">
        <f>IF(AND(Formulaire!$H$21=Aéroports!$E1038,--ISNUMBER(IFERROR(SEARCH(Formulaire!$H$22,$C1038,1),""))=1),MAX(N$1:N1037)+1,"")</f>
        <v/>
      </c>
      <c r="O1038" s="69" t="str">
        <f>IF(AND(Formulaire!$H$27=Aéroports!$E1038,--ISNUMBER(IFERROR(SEARCH(Formulaire!$H$28,$C1038,1),""))=1),MAX(O$1:O1037)+1,"")</f>
        <v/>
      </c>
      <c r="Q1038" s="91" t="str">
        <f>IFERROR(INDEX($C$2:$C$5193,MATCH(ROWS(M$2:M1038),M$2:M$5193,0)),"")</f>
        <v/>
      </c>
      <c r="R1038" s="70" t="str">
        <f>IFERROR(INDEX($C$2:$C$5193,MATCH(ROWS(N$2:N1038),N$2:N$5193,0)),"")</f>
        <v/>
      </c>
      <c r="S1038" s="92" t="str">
        <f>IFERROR(INDEX($C$2:$C$5193,MATCH(ROWS(O$2:O1038),O$2:O$5193,0)),"")</f>
        <v/>
      </c>
    </row>
    <row r="1039" spans="1:19" x14ac:dyDescent="0.25">
      <c r="A1039" s="68">
        <v>5545</v>
      </c>
      <c r="B1039" s="68" t="s">
        <v>3808</v>
      </c>
      <c r="C1039" s="68" t="s">
        <v>3809</v>
      </c>
      <c r="D1039" s="68" t="s">
        <v>3021</v>
      </c>
      <c r="E1039" s="68" t="s">
        <v>3021</v>
      </c>
      <c r="F1039" s="68" t="s">
        <v>3810</v>
      </c>
      <c r="G1039" s="68" t="s">
        <v>3811</v>
      </c>
      <c r="H1039" s="68">
        <v>54.027500000000003</v>
      </c>
      <c r="I1039" s="68">
        <v>-132.125</v>
      </c>
      <c r="J1039" s="68">
        <v>25</v>
      </c>
      <c r="K1039" s="68">
        <v>-8</v>
      </c>
      <c r="L1039" s="68">
        <f>COUNTIFS(Aéroports!$C$2:$C$5193,Aéroports!$C1039,Aéroports!$D$2:$D$5193,Aéroports!$D1039)</f>
        <v>1</v>
      </c>
      <c r="M1039" s="68" t="str">
        <f>IF(AND(Formulaire!$H$15=Aéroports!$E1039,--ISNUMBER(IFERROR(SEARCH(Formulaire!$H$16,$C1039,1),""))=1),MAX(M$1:M1038)+1,"")</f>
        <v/>
      </c>
      <c r="N1039" s="68" t="str">
        <f>IF(AND(Formulaire!$H$21=Aéroports!$E1039,--ISNUMBER(IFERROR(SEARCH(Formulaire!$H$22,$C1039,1),""))=1),MAX(N$1:N1038)+1,"")</f>
        <v/>
      </c>
      <c r="O1039" s="68" t="str">
        <f>IF(AND(Formulaire!$H$27=Aéroports!$E1039,--ISNUMBER(IFERROR(SEARCH(Formulaire!$H$28,$C1039,1),""))=1),MAX(O$1:O1038)+1,"")</f>
        <v/>
      </c>
      <c r="Q1039" s="91" t="str">
        <f>IFERROR(INDEX($C$2:$C$5193,MATCH(ROWS(M$2:M1039),M$2:M$5193,0)),"")</f>
        <v/>
      </c>
      <c r="R1039" s="70" t="str">
        <f>IFERROR(INDEX($C$2:$C$5193,MATCH(ROWS(N$2:N1039),N$2:N$5193,0)),"")</f>
        <v/>
      </c>
      <c r="S1039" s="92" t="str">
        <f>IFERROR(INDEX($C$2:$C$5193,MATCH(ROWS(O$2:O1039),O$2:O$5193,0)),"")</f>
        <v/>
      </c>
    </row>
    <row r="1040" spans="1:19" x14ac:dyDescent="0.25">
      <c r="A1040" s="69">
        <v>96</v>
      </c>
      <c r="B1040" s="69" t="s">
        <v>3812</v>
      </c>
      <c r="C1040" s="69" t="s">
        <v>3813</v>
      </c>
      <c r="D1040" s="69" t="s">
        <v>3021</v>
      </c>
      <c r="E1040" s="69" t="s">
        <v>3021</v>
      </c>
      <c r="F1040" s="69" t="s">
        <v>3814</v>
      </c>
      <c r="G1040" s="69" t="s">
        <v>3815</v>
      </c>
      <c r="H1040" s="69">
        <v>49.761699999999998</v>
      </c>
      <c r="I1040" s="69">
        <v>-77.802800000000005</v>
      </c>
      <c r="J1040" s="69">
        <v>918</v>
      </c>
      <c r="K1040" s="69">
        <v>-5</v>
      </c>
      <c r="L1040" s="69">
        <f>COUNTIFS(Aéroports!$C$2:$C$5193,Aéroports!$C1040,Aéroports!$D$2:$D$5193,Aéroports!$D1040)</f>
        <v>1</v>
      </c>
      <c r="M1040" s="69" t="str">
        <f>IF(AND(Formulaire!$H$15=Aéroports!$E1040,--ISNUMBER(IFERROR(SEARCH(Formulaire!$H$16,$C1040,1),""))=1),MAX(M$1:M1039)+1,"")</f>
        <v/>
      </c>
      <c r="N1040" s="69" t="str">
        <f>IF(AND(Formulaire!$H$21=Aéroports!$E1040,--ISNUMBER(IFERROR(SEARCH(Formulaire!$H$22,$C1040,1),""))=1),MAX(N$1:N1039)+1,"")</f>
        <v/>
      </c>
      <c r="O1040" s="69" t="str">
        <f>IF(AND(Formulaire!$H$27=Aéroports!$E1040,--ISNUMBER(IFERROR(SEARCH(Formulaire!$H$28,$C1040,1),""))=1),MAX(O$1:O1039)+1,"")</f>
        <v/>
      </c>
      <c r="Q1040" s="91" t="str">
        <f>IFERROR(INDEX($C$2:$C$5193,MATCH(ROWS(M$2:M1040),M$2:M$5193,0)),"")</f>
        <v/>
      </c>
      <c r="R1040" s="70" t="str">
        <f>IFERROR(INDEX($C$2:$C$5193,MATCH(ROWS(N$2:N1040),N$2:N$5193,0)),"")</f>
        <v/>
      </c>
      <c r="S1040" s="92" t="str">
        <f>IFERROR(INDEX($C$2:$C$5193,MATCH(ROWS(O$2:O1040),O$2:O$5193,0)),"")</f>
        <v/>
      </c>
    </row>
    <row r="1041" spans="1:19" x14ac:dyDescent="0.25">
      <c r="A1041" s="68">
        <v>11761</v>
      </c>
      <c r="B1041" s="68" t="s">
        <v>3816</v>
      </c>
      <c r="C1041" s="68" t="s">
        <v>3817</v>
      </c>
      <c r="D1041" s="68" t="s">
        <v>3021</v>
      </c>
      <c r="E1041" s="68" t="s">
        <v>3021</v>
      </c>
      <c r="F1041" s="68" t="s">
        <v>3818</v>
      </c>
      <c r="G1041" s="68" t="s">
        <v>3819</v>
      </c>
      <c r="H1041" s="68">
        <v>48.856900000000003</v>
      </c>
      <c r="I1041" s="68">
        <v>-67.453299999999999</v>
      </c>
      <c r="J1041" s="68">
        <v>102</v>
      </c>
      <c r="K1041" s="68" t="s">
        <v>340</v>
      </c>
      <c r="L1041" s="68">
        <f>COUNTIFS(Aéroports!$C$2:$C$5193,Aéroports!$C1041,Aéroports!$D$2:$D$5193,Aéroports!$D1041)</f>
        <v>1</v>
      </c>
      <c r="M1041" s="68" t="str">
        <f>IF(AND(Formulaire!$H$15=Aéroports!$E1041,--ISNUMBER(IFERROR(SEARCH(Formulaire!$H$16,$C1041,1),""))=1),MAX(M$1:M1040)+1,"")</f>
        <v/>
      </c>
      <c r="N1041" s="68" t="str">
        <f>IF(AND(Formulaire!$H$21=Aéroports!$E1041,--ISNUMBER(IFERROR(SEARCH(Formulaire!$H$22,$C1041,1),""))=1),MAX(N$1:N1040)+1,"")</f>
        <v/>
      </c>
      <c r="O1041" s="68" t="str">
        <f>IF(AND(Formulaire!$H$27=Aéroports!$E1041,--ISNUMBER(IFERROR(SEARCH(Formulaire!$H$28,$C1041,1),""))=1),MAX(O$1:O1040)+1,"")</f>
        <v/>
      </c>
      <c r="Q1041" s="91" t="str">
        <f>IFERROR(INDEX($C$2:$C$5193,MATCH(ROWS(M$2:M1041),M$2:M$5193,0)),"")</f>
        <v/>
      </c>
      <c r="R1041" s="70" t="str">
        <f>IFERROR(INDEX($C$2:$C$5193,MATCH(ROWS(N$2:N1041),N$2:N$5193,0)),"")</f>
        <v/>
      </c>
      <c r="S1041" s="92" t="str">
        <f>IFERROR(INDEX($C$2:$C$5193,MATCH(ROWS(O$2:O1041),O$2:O$5193,0)),"")</f>
        <v/>
      </c>
    </row>
    <row r="1042" spans="1:19" x14ac:dyDescent="0.25">
      <c r="A1042" s="69">
        <v>88</v>
      </c>
      <c r="B1042" s="69" t="s">
        <v>3820</v>
      </c>
      <c r="C1042" s="69" t="s">
        <v>3821</v>
      </c>
      <c r="D1042" s="69" t="s">
        <v>3021</v>
      </c>
      <c r="E1042" s="69" t="s">
        <v>3021</v>
      </c>
      <c r="F1042" s="69" t="s">
        <v>3822</v>
      </c>
      <c r="G1042" s="69" t="s">
        <v>3823</v>
      </c>
      <c r="H1042" s="69">
        <v>63.616399999999999</v>
      </c>
      <c r="I1042" s="69">
        <v>-135.86799999999999</v>
      </c>
      <c r="J1042" s="69">
        <v>1653</v>
      </c>
      <c r="K1042" s="69">
        <v>-8</v>
      </c>
      <c r="L1042" s="69">
        <f>COUNTIFS(Aéroports!$C$2:$C$5193,Aéroports!$C1042,Aéroports!$D$2:$D$5193,Aéroports!$D1042)</f>
        <v>1</v>
      </c>
      <c r="M1042" s="69" t="str">
        <f>IF(AND(Formulaire!$H$15=Aéroports!$E1042,--ISNUMBER(IFERROR(SEARCH(Formulaire!$H$16,$C1042,1),""))=1),MAX(M$1:M1041)+1,"")</f>
        <v/>
      </c>
      <c r="N1042" s="69" t="str">
        <f>IF(AND(Formulaire!$H$21=Aéroports!$E1042,--ISNUMBER(IFERROR(SEARCH(Formulaire!$H$22,$C1042,1),""))=1),MAX(N$1:N1041)+1,"")</f>
        <v/>
      </c>
      <c r="O1042" s="69" t="str">
        <f>IF(AND(Formulaire!$H$27=Aéroports!$E1042,--ISNUMBER(IFERROR(SEARCH(Formulaire!$H$28,$C1042,1),""))=1),MAX(O$1:O1041)+1,"")</f>
        <v/>
      </c>
      <c r="Q1042" s="91" t="str">
        <f>IFERROR(INDEX($C$2:$C$5193,MATCH(ROWS(M$2:M1042),M$2:M$5193,0)),"")</f>
        <v/>
      </c>
      <c r="R1042" s="70" t="str">
        <f>IFERROR(INDEX($C$2:$C$5193,MATCH(ROWS(N$2:N1042),N$2:N$5193,0)),"")</f>
        <v/>
      </c>
      <c r="S1042" s="92" t="str">
        <f>IFERROR(INDEX($C$2:$C$5193,MATCH(ROWS(O$2:O1042),O$2:O$5193,0)),"")</f>
        <v/>
      </c>
    </row>
    <row r="1043" spans="1:19" x14ac:dyDescent="0.25">
      <c r="A1043" s="68">
        <v>84</v>
      </c>
      <c r="B1043" s="68" t="s">
        <v>3824</v>
      </c>
      <c r="C1043" s="68" t="s">
        <v>3825</v>
      </c>
      <c r="D1043" s="68" t="s">
        <v>3021</v>
      </c>
      <c r="E1043" s="68" t="s">
        <v>3021</v>
      </c>
      <c r="F1043" s="68" t="s">
        <v>3826</v>
      </c>
      <c r="G1043" s="68" t="s">
        <v>3827</v>
      </c>
      <c r="H1043" s="68">
        <v>54.125300000000003</v>
      </c>
      <c r="I1043" s="68">
        <v>-108.523</v>
      </c>
      <c r="J1043" s="68">
        <v>1576</v>
      </c>
      <c r="K1043" s="68">
        <v>-6</v>
      </c>
      <c r="L1043" s="68">
        <f>COUNTIFS(Aéroports!$C$2:$C$5193,Aéroports!$C1043,Aéroports!$D$2:$D$5193,Aéroports!$D1043)</f>
        <v>1</v>
      </c>
      <c r="M1043" s="68" t="str">
        <f>IF(AND(Formulaire!$H$15=Aéroports!$E1043,--ISNUMBER(IFERROR(SEARCH(Formulaire!$H$16,$C1043,1),""))=1),MAX(M$1:M1042)+1,"")</f>
        <v/>
      </c>
      <c r="N1043" s="68" t="str">
        <f>IF(AND(Formulaire!$H$21=Aéroports!$E1043,--ISNUMBER(IFERROR(SEARCH(Formulaire!$H$22,$C1043,1),""))=1),MAX(N$1:N1042)+1,"")</f>
        <v/>
      </c>
      <c r="O1043" s="68" t="str">
        <f>IF(AND(Formulaire!$H$27=Aéroports!$E1043,--ISNUMBER(IFERROR(SEARCH(Formulaire!$H$28,$C1043,1),""))=1),MAX(O$1:O1042)+1,"")</f>
        <v/>
      </c>
      <c r="Q1043" s="91" t="str">
        <f>IFERROR(INDEX($C$2:$C$5193,MATCH(ROWS(M$2:M1043),M$2:M$5193,0)),"")</f>
        <v/>
      </c>
      <c r="R1043" s="70" t="str">
        <f>IFERROR(INDEX($C$2:$C$5193,MATCH(ROWS(N$2:N1043),N$2:N$5193,0)),"")</f>
        <v/>
      </c>
      <c r="S1043" s="92" t="str">
        <f>IFERROR(INDEX($C$2:$C$5193,MATCH(ROWS(O$2:O1043),O$2:O$5193,0)),"")</f>
        <v/>
      </c>
    </row>
    <row r="1044" spans="1:19" x14ac:dyDescent="0.25">
      <c r="A1044" s="69">
        <v>167</v>
      </c>
      <c r="B1044" s="69" t="s">
        <v>3828</v>
      </c>
      <c r="C1044" s="69" t="s">
        <v>3829</v>
      </c>
      <c r="D1044" s="69" t="s">
        <v>3021</v>
      </c>
      <c r="E1044" s="69" t="s">
        <v>3021</v>
      </c>
      <c r="F1044" s="69" t="s">
        <v>3830</v>
      </c>
      <c r="G1044" s="69" t="s">
        <v>3831</v>
      </c>
      <c r="H1044" s="69">
        <v>50.018900000000002</v>
      </c>
      <c r="I1044" s="69">
        <v>-110.721</v>
      </c>
      <c r="J1044" s="69">
        <v>2352</v>
      </c>
      <c r="K1044" s="69">
        <v>-7</v>
      </c>
      <c r="L1044" s="69">
        <f>COUNTIFS(Aéroports!$C$2:$C$5193,Aéroports!$C1044,Aéroports!$D$2:$D$5193,Aéroports!$D1044)</f>
        <v>1</v>
      </c>
      <c r="M1044" s="69" t="str">
        <f>IF(AND(Formulaire!$H$15=Aéroports!$E1044,--ISNUMBER(IFERROR(SEARCH(Formulaire!$H$16,$C1044,1),""))=1),MAX(M$1:M1043)+1,"")</f>
        <v/>
      </c>
      <c r="N1044" s="69" t="str">
        <f>IF(AND(Formulaire!$H$21=Aéroports!$E1044,--ISNUMBER(IFERROR(SEARCH(Formulaire!$H$22,$C1044,1),""))=1),MAX(N$1:N1043)+1,"")</f>
        <v/>
      </c>
      <c r="O1044" s="69" t="str">
        <f>IF(AND(Formulaire!$H$27=Aéroports!$E1044,--ISNUMBER(IFERROR(SEARCH(Formulaire!$H$28,$C1044,1),""))=1),MAX(O$1:O1043)+1,"")</f>
        <v/>
      </c>
      <c r="Q1044" s="91" t="str">
        <f>IFERROR(INDEX($C$2:$C$5193,MATCH(ROWS(M$2:M1044),M$2:M$5193,0)),"")</f>
        <v/>
      </c>
      <c r="R1044" s="70" t="str">
        <f>IFERROR(INDEX($C$2:$C$5193,MATCH(ROWS(N$2:N1044),N$2:N$5193,0)),"")</f>
        <v/>
      </c>
      <c r="S1044" s="92" t="str">
        <f>IFERROR(INDEX($C$2:$C$5193,MATCH(ROWS(O$2:O1044),O$2:O$5193,0)),"")</f>
        <v/>
      </c>
    </row>
    <row r="1045" spans="1:19" x14ac:dyDescent="0.25">
      <c r="A1045" s="68">
        <v>9237</v>
      </c>
      <c r="B1045" s="68" t="s">
        <v>3832</v>
      </c>
      <c r="C1045" s="68" t="s">
        <v>3833</v>
      </c>
      <c r="D1045" s="68" t="s">
        <v>3021</v>
      </c>
      <c r="E1045" s="68" t="s">
        <v>3021</v>
      </c>
      <c r="F1045" s="68" t="s">
        <v>3834</v>
      </c>
      <c r="G1045" s="68" t="s">
        <v>3835</v>
      </c>
      <c r="H1045" s="68">
        <v>44.683300000000003</v>
      </c>
      <c r="I1045" s="68">
        <v>-79.928299999999993</v>
      </c>
      <c r="J1045" s="68">
        <v>770</v>
      </c>
      <c r="K1045" s="68">
        <v>-5</v>
      </c>
      <c r="L1045" s="68">
        <f>COUNTIFS(Aéroports!$C$2:$C$5193,Aéroports!$C1045,Aéroports!$D$2:$D$5193,Aéroports!$D1045)</f>
        <v>1</v>
      </c>
      <c r="M1045" s="68" t="str">
        <f>IF(AND(Formulaire!$H$15=Aéroports!$E1045,--ISNUMBER(IFERROR(SEARCH(Formulaire!$H$16,$C1045,1),""))=1),MAX(M$1:M1044)+1,"")</f>
        <v/>
      </c>
      <c r="N1045" s="68" t="str">
        <f>IF(AND(Formulaire!$H$21=Aéroports!$E1045,--ISNUMBER(IFERROR(SEARCH(Formulaire!$H$22,$C1045,1),""))=1),MAX(N$1:N1044)+1,"")</f>
        <v/>
      </c>
      <c r="O1045" s="68" t="str">
        <f>IF(AND(Formulaire!$H$27=Aéroports!$E1045,--ISNUMBER(IFERROR(SEARCH(Formulaire!$H$28,$C1045,1),""))=1),MAX(O$1:O1044)+1,"")</f>
        <v/>
      </c>
      <c r="Q1045" s="91" t="str">
        <f>IFERROR(INDEX($C$2:$C$5193,MATCH(ROWS(M$2:M1045),M$2:M$5193,0)),"")</f>
        <v/>
      </c>
      <c r="R1045" s="70" t="str">
        <f>IFERROR(INDEX($C$2:$C$5193,MATCH(ROWS(N$2:N1045),N$2:N$5193,0)),"")</f>
        <v/>
      </c>
      <c r="S1045" s="92" t="str">
        <f>IFERROR(INDEX($C$2:$C$5193,MATCH(ROWS(O$2:O1045),O$2:O$5193,0)),"")</f>
        <v/>
      </c>
    </row>
    <row r="1046" spans="1:19" x14ac:dyDescent="0.25">
      <c r="A1046" s="69">
        <v>117</v>
      </c>
      <c r="B1046" s="69" t="s">
        <v>3836</v>
      </c>
      <c r="C1046" s="69" t="s">
        <v>3837</v>
      </c>
      <c r="D1046" s="69" t="s">
        <v>3021</v>
      </c>
      <c r="E1046" s="69" t="s">
        <v>3021</v>
      </c>
      <c r="F1046" s="69" t="s">
        <v>3838</v>
      </c>
      <c r="G1046" s="69" t="s">
        <v>3839</v>
      </c>
      <c r="H1046" s="69">
        <v>46.112200000000001</v>
      </c>
      <c r="I1046" s="69">
        <v>-64.678600000000003</v>
      </c>
      <c r="J1046" s="69">
        <v>232</v>
      </c>
      <c r="K1046" s="69">
        <v>-4</v>
      </c>
      <c r="L1046" s="69">
        <f>COUNTIFS(Aéroports!$C$2:$C$5193,Aéroports!$C1046,Aéroports!$D$2:$D$5193,Aéroports!$D1046)</f>
        <v>1</v>
      </c>
      <c r="M1046" s="69" t="str">
        <f>IF(AND(Formulaire!$H$15=Aéroports!$E1046,--ISNUMBER(IFERROR(SEARCH(Formulaire!$H$16,$C1046,1),""))=1),MAX(M$1:M1045)+1,"")</f>
        <v/>
      </c>
      <c r="N1046" s="69" t="str">
        <f>IF(AND(Formulaire!$H$21=Aéroports!$E1046,--ISNUMBER(IFERROR(SEARCH(Formulaire!$H$22,$C1046,1),""))=1),MAX(N$1:N1045)+1,"")</f>
        <v/>
      </c>
      <c r="O1046" s="69" t="str">
        <f>IF(AND(Formulaire!$H$27=Aéroports!$E1046,--ISNUMBER(IFERROR(SEARCH(Formulaire!$H$28,$C1046,1),""))=1),MAX(O$1:O1045)+1,"")</f>
        <v/>
      </c>
      <c r="Q1046" s="91" t="str">
        <f>IFERROR(INDEX($C$2:$C$5193,MATCH(ROWS(M$2:M1046),M$2:M$5193,0)),"")</f>
        <v/>
      </c>
      <c r="R1046" s="70" t="str">
        <f>IFERROR(INDEX($C$2:$C$5193,MATCH(ROWS(N$2:N1046),N$2:N$5193,0)),"")</f>
        <v/>
      </c>
      <c r="S1046" s="92" t="str">
        <f>IFERROR(INDEX($C$2:$C$5193,MATCH(ROWS(O$2:O1046),O$2:O$5193,0)),"")</f>
        <v/>
      </c>
    </row>
    <row r="1047" spans="1:19" x14ac:dyDescent="0.25">
      <c r="A1047" s="68">
        <v>192</v>
      </c>
      <c r="B1047" s="68" t="s">
        <v>3840</v>
      </c>
      <c r="C1047" s="68" t="s">
        <v>3841</v>
      </c>
      <c r="D1047" s="68" t="s">
        <v>3021</v>
      </c>
      <c r="E1047" s="68" t="s">
        <v>3021</v>
      </c>
      <c r="F1047" s="68" t="s">
        <v>3842</v>
      </c>
      <c r="G1047" s="68" t="s">
        <v>3843</v>
      </c>
      <c r="H1047" s="68">
        <v>48.608600000000003</v>
      </c>
      <c r="I1047" s="68">
        <v>-68.208100000000002</v>
      </c>
      <c r="J1047" s="68">
        <v>172</v>
      </c>
      <c r="K1047" s="68">
        <v>-5</v>
      </c>
      <c r="L1047" s="68">
        <f>COUNTIFS(Aéroports!$C$2:$C$5193,Aéroports!$C1047,Aéroports!$D$2:$D$5193,Aéroports!$D1047)</f>
        <v>1</v>
      </c>
      <c r="M1047" s="68" t="str">
        <f>IF(AND(Formulaire!$H$15=Aéroports!$E1047,--ISNUMBER(IFERROR(SEARCH(Formulaire!$H$16,$C1047,1),""))=1),MAX(M$1:M1046)+1,"")</f>
        <v/>
      </c>
      <c r="N1047" s="68" t="str">
        <f>IF(AND(Formulaire!$H$21=Aéroports!$E1047,--ISNUMBER(IFERROR(SEARCH(Formulaire!$H$22,$C1047,1),""))=1),MAX(N$1:N1046)+1,"")</f>
        <v/>
      </c>
      <c r="O1047" s="68" t="str">
        <f>IF(AND(Formulaire!$H$27=Aéroports!$E1047,--ISNUMBER(IFERROR(SEARCH(Formulaire!$H$28,$C1047,1),""))=1),MAX(O$1:O1046)+1,"")</f>
        <v/>
      </c>
      <c r="Q1047" s="91" t="str">
        <f>IFERROR(INDEX($C$2:$C$5193,MATCH(ROWS(M$2:M1047),M$2:M$5193,0)),"")</f>
        <v/>
      </c>
      <c r="R1047" s="70" t="str">
        <f>IFERROR(INDEX($C$2:$C$5193,MATCH(ROWS(N$2:N1047),N$2:N$5193,0)),"")</f>
        <v/>
      </c>
      <c r="S1047" s="92" t="str">
        <f>IFERROR(INDEX($C$2:$C$5193,MATCH(ROWS(O$2:O1047),O$2:O$5193,0)),"")</f>
        <v/>
      </c>
    </row>
    <row r="1048" spans="1:19" x14ac:dyDescent="0.25">
      <c r="A1048" s="69">
        <v>146</v>
      </c>
      <c r="B1048" s="69" t="s">
        <v>3851</v>
      </c>
      <c r="C1048" s="69" t="s">
        <v>3845</v>
      </c>
      <c r="D1048" s="69" t="s">
        <v>3021</v>
      </c>
      <c r="E1048" s="69" t="s">
        <v>3021</v>
      </c>
      <c r="F1048" s="69" t="s">
        <v>3852</v>
      </c>
      <c r="G1048" s="69" t="s">
        <v>3853</v>
      </c>
      <c r="H1048" s="69">
        <v>45.470599999999997</v>
      </c>
      <c r="I1048" s="69">
        <v>-73.740799999999993</v>
      </c>
      <c r="J1048" s="69">
        <v>118</v>
      </c>
      <c r="K1048" s="69">
        <v>-5</v>
      </c>
      <c r="L1048" s="69">
        <f>COUNTIFS(Aéroports!$C$2:$C$5193,Aéroports!$C1048,Aéroports!$D$2:$D$5193,Aéroports!$D1048)</f>
        <v>1</v>
      </c>
      <c r="M1048" s="69" t="str">
        <f>IF(AND(Formulaire!$H$15=Aéroports!$E1048,--ISNUMBER(IFERROR(SEARCH(Formulaire!$H$16,$C1048,1),""))=1),MAX(M$1:M1047)+1,"")</f>
        <v/>
      </c>
      <c r="N1048" s="69" t="str">
        <f>IF(AND(Formulaire!$H$21=Aéroports!$E1048,--ISNUMBER(IFERROR(SEARCH(Formulaire!$H$22,$C1048,1),""))=1),MAX(N$1:N1047)+1,"")</f>
        <v/>
      </c>
      <c r="O1048" s="69" t="str">
        <f>IF(AND(Formulaire!$H$27=Aéroports!$E1048,--ISNUMBER(IFERROR(SEARCH(Formulaire!$H$28,$C1048,1),""))=1),MAX(O$1:O1047)+1,"")</f>
        <v/>
      </c>
      <c r="Q1048" s="91" t="str">
        <f>IFERROR(INDEX($C$2:$C$5193,MATCH(ROWS(M$2:M1048),M$2:M$5193,0)),"")</f>
        <v/>
      </c>
      <c r="R1048" s="70" t="str">
        <f>IFERROR(INDEX($C$2:$C$5193,MATCH(ROWS(N$2:N1048),N$2:N$5193,0)),"")</f>
        <v/>
      </c>
      <c r="S1048" s="92" t="str">
        <f>IFERROR(INDEX($C$2:$C$5193,MATCH(ROWS(O$2:O1048),O$2:O$5193,0)),"")</f>
        <v/>
      </c>
    </row>
    <row r="1049" spans="1:19" x14ac:dyDescent="0.25">
      <c r="A1049" s="68">
        <v>7060</v>
      </c>
      <c r="B1049" s="68" t="s">
        <v>3854</v>
      </c>
      <c r="C1049" s="68" t="s">
        <v>3855</v>
      </c>
      <c r="D1049" s="68" t="s">
        <v>3021</v>
      </c>
      <c r="E1049" s="68" t="s">
        <v>3021</v>
      </c>
      <c r="F1049" s="68" t="s">
        <v>3856</v>
      </c>
      <c r="G1049" s="68" t="s">
        <v>3857</v>
      </c>
      <c r="H1049" s="68">
        <v>46.409399999999998</v>
      </c>
      <c r="I1049" s="68">
        <v>-74.78</v>
      </c>
      <c r="J1049" s="68">
        <v>827</v>
      </c>
      <c r="K1049" s="68">
        <v>-5</v>
      </c>
      <c r="L1049" s="68">
        <f>COUNTIFS(Aéroports!$C$2:$C$5193,Aéroports!$C1049,Aéroports!$D$2:$D$5193,Aéroports!$D1049)</f>
        <v>1</v>
      </c>
      <c r="M1049" s="68" t="str">
        <f>IF(AND(Formulaire!$H$15=Aéroports!$E1049,--ISNUMBER(IFERROR(SEARCH(Formulaire!$H$16,$C1049,1),""))=1),MAX(M$1:M1048)+1,"")</f>
        <v/>
      </c>
      <c r="N1049" s="68" t="str">
        <f>IF(AND(Formulaire!$H$21=Aéroports!$E1049,--ISNUMBER(IFERROR(SEARCH(Formulaire!$H$22,$C1049,1),""))=1),MAX(N$1:N1048)+1,"")</f>
        <v/>
      </c>
      <c r="O1049" s="68" t="str">
        <f>IF(AND(Formulaire!$H$27=Aéroports!$E1049,--ISNUMBER(IFERROR(SEARCH(Formulaire!$H$28,$C1049,1),""))=1),MAX(O$1:O1048)+1,"")</f>
        <v/>
      </c>
      <c r="Q1049" s="91" t="str">
        <f>IFERROR(INDEX($C$2:$C$5193,MATCH(ROWS(M$2:M1049),M$2:M$5193,0)),"")</f>
        <v/>
      </c>
      <c r="R1049" s="70" t="str">
        <f>IFERROR(INDEX($C$2:$C$5193,MATCH(ROWS(N$2:N1049),N$2:N$5193,0)),"")</f>
        <v/>
      </c>
      <c r="S1049" s="92" t="str">
        <f>IFERROR(INDEX($C$2:$C$5193,MATCH(ROWS(O$2:O1049),O$2:O$5193,0)),"")</f>
        <v/>
      </c>
    </row>
    <row r="1050" spans="1:19" x14ac:dyDescent="0.25">
      <c r="A1050" s="69">
        <v>89</v>
      </c>
      <c r="B1050" s="69" t="s">
        <v>3858</v>
      </c>
      <c r="C1050" s="69" t="s">
        <v>3859</v>
      </c>
      <c r="D1050" s="69" t="s">
        <v>3021</v>
      </c>
      <c r="E1050" s="69" t="s">
        <v>3021</v>
      </c>
      <c r="F1050" s="69" t="s">
        <v>3860</v>
      </c>
      <c r="G1050" s="69" t="s">
        <v>3861</v>
      </c>
      <c r="H1050" s="69">
        <v>50.330300000000001</v>
      </c>
      <c r="I1050" s="69">
        <v>-105.559</v>
      </c>
      <c r="J1050" s="69">
        <v>1892</v>
      </c>
      <c r="K1050" s="69">
        <v>-6</v>
      </c>
      <c r="L1050" s="69">
        <f>COUNTIFS(Aéroports!$C$2:$C$5193,Aéroports!$C1050,Aéroports!$D$2:$D$5193,Aéroports!$D1050)</f>
        <v>1</v>
      </c>
      <c r="M1050" s="69" t="str">
        <f>IF(AND(Formulaire!$H$15=Aéroports!$E1050,--ISNUMBER(IFERROR(SEARCH(Formulaire!$H$16,$C1050,1),""))=1),MAX(M$1:M1049)+1,"")</f>
        <v/>
      </c>
      <c r="N1050" s="69" t="str">
        <f>IF(AND(Formulaire!$H$21=Aéroports!$E1050,--ISNUMBER(IFERROR(SEARCH(Formulaire!$H$22,$C1050,1),""))=1),MAX(N$1:N1049)+1,"")</f>
        <v/>
      </c>
      <c r="O1050" s="69" t="str">
        <f>IF(AND(Formulaire!$H$27=Aéroports!$E1050,--ISNUMBER(IFERROR(SEARCH(Formulaire!$H$28,$C1050,1),""))=1),MAX(O$1:O1049)+1,"")</f>
        <v/>
      </c>
      <c r="Q1050" s="91" t="str">
        <f>IFERROR(INDEX($C$2:$C$5193,MATCH(ROWS(M$2:M1050),M$2:M$5193,0)),"")</f>
        <v/>
      </c>
      <c r="R1050" s="70" t="str">
        <f>IFERROR(INDEX($C$2:$C$5193,MATCH(ROWS(N$2:N1050),N$2:N$5193,0)),"")</f>
        <v/>
      </c>
      <c r="S1050" s="92" t="str">
        <f>IFERROR(INDEX($C$2:$C$5193,MATCH(ROWS(O$2:O1050),O$2:O$5193,0)),"")</f>
        <v/>
      </c>
    </row>
    <row r="1051" spans="1:19" x14ac:dyDescent="0.25">
      <c r="A1051" s="68">
        <v>91</v>
      </c>
      <c r="B1051" s="68" t="s">
        <v>3862</v>
      </c>
      <c r="C1051" s="68" t="s">
        <v>3863</v>
      </c>
      <c r="D1051" s="68" t="s">
        <v>3021</v>
      </c>
      <c r="E1051" s="68" t="s">
        <v>3021</v>
      </c>
      <c r="F1051" s="68" t="s">
        <v>3864</v>
      </c>
      <c r="G1051" s="68" t="s">
        <v>3865</v>
      </c>
      <c r="H1051" s="68">
        <v>51.2911</v>
      </c>
      <c r="I1051" s="68">
        <v>-80.607799999999997</v>
      </c>
      <c r="J1051" s="68">
        <v>30</v>
      </c>
      <c r="K1051" s="68">
        <v>-5</v>
      </c>
      <c r="L1051" s="68">
        <f>COUNTIFS(Aéroports!$C$2:$C$5193,Aéroports!$C1051,Aéroports!$D$2:$D$5193,Aéroports!$D1051)</f>
        <v>1</v>
      </c>
      <c r="M1051" s="68" t="str">
        <f>IF(AND(Formulaire!$H$15=Aéroports!$E1051,--ISNUMBER(IFERROR(SEARCH(Formulaire!$H$16,$C1051,1),""))=1),MAX(M$1:M1050)+1,"")</f>
        <v/>
      </c>
      <c r="N1051" s="68" t="str">
        <f>IF(AND(Formulaire!$H$21=Aéroports!$E1051,--ISNUMBER(IFERROR(SEARCH(Formulaire!$H$22,$C1051,1),""))=1),MAX(N$1:N1050)+1,"")</f>
        <v/>
      </c>
      <c r="O1051" s="68" t="str">
        <f>IF(AND(Formulaire!$H$27=Aéroports!$E1051,--ISNUMBER(IFERROR(SEARCH(Formulaire!$H$28,$C1051,1),""))=1),MAX(O$1:O1050)+1,"")</f>
        <v/>
      </c>
      <c r="Q1051" s="91" t="str">
        <f>IFERROR(INDEX($C$2:$C$5193,MATCH(ROWS(M$2:M1051),M$2:M$5193,0)),"")</f>
        <v/>
      </c>
      <c r="R1051" s="70" t="str">
        <f>IFERROR(INDEX($C$2:$C$5193,MATCH(ROWS(N$2:N1051),N$2:N$5193,0)),"")</f>
        <v/>
      </c>
      <c r="S1051" s="92" t="str">
        <f>IFERROR(INDEX($C$2:$C$5193,MATCH(ROWS(O$2:O1051),O$2:O$5193,0)),"")</f>
        <v/>
      </c>
    </row>
    <row r="1052" spans="1:19" x14ac:dyDescent="0.25">
      <c r="A1052" s="69">
        <v>110</v>
      </c>
      <c r="B1052" s="69" t="s">
        <v>3866</v>
      </c>
      <c r="C1052" s="69" t="s">
        <v>3867</v>
      </c>
      <c r="D1052" s="69" t="s">
        <v>3021</v>
      </c>
      <c r="E1052" s="69" t="s">
        <v>3021</v>
      </c>
      <c r="F1052" s="69" t="s">
        <v>3868</v>
      </c>
      <c r="G1052" s="69" t="s">
        <v>3869</v>
      </c>
      <c r="H1052" s="69">
        <v>44.974699999999999</v>
      </c>
      <c r="I1052" s="69">
        <v>-79.303299999999993</v>
      </c>
      <c r="J1052" s="69">
        <v>925</v>
      </c>
      <c r="K1052" s="69">
        <v>-5</v>
      </c>
      <c r="L1052" s="69">
        <f>COUNTIFS(Aéroports!$C$2:$C$5193,Aéroports!$C1052,Aéroports!$D$2:$D$5193,Aéroports!$D1052)</f>
        <v>1</v>
      </c>
      <c r="M1052" s="69" t="str">
        <f>IF(AND(Formulaire!$H$15=Aéroports!$E1052,--ISNUMBER(IFERROR(SEARCH(Formulaire!$H$16,$C1052,1),""))=1),MAX(M$1:M1051)+1,"")</f>
        <v/>
      </c>
      <c r="N1052" s="69" t="str">
        <f>IF(AND(Formulaire!$H$21=Aéroports!$E1052,--ISNUMBER(IFERROR(SEARCH(Formulaire!$H$22,$C1052,1),""))=1),MAX(N$1:N1051)+1,"")</f>
        <v/>
      </c>
      <c r="O1052" s="69" t="str">
        <f>IF(AND(Formulaire!$H$27=Aéroports!$E1052,--ISNUMBER(IFERROR(SEARCH(Formulaire!$H$28,$C1052,1),""))=1),MAX(O$1:O1051)+1,"")</f>
        <v/>
      </c>
      <c r="Q1052" s="91" t="str">
        <f>IFERROR(INDEX($C$2:$C$5193,MATCH(ROWS(M$2:M1052),M$2:M$5193,0)),"")</f>
        <v/>
      </c>
      <c r="R1052" s="70" t="str">
        <f>IFERROR(INDEX($C$2:$C$5193,MATCH(ROWS(N$2:N1052),N$2:N$5193,0)),"")</f>
        <v/>
      </c>
      <c r="S1052" s="92" t="str">
        <f>IFERROR(INDEX($C$2:$C$5193,MATCH(ROWS(O$2:O1052),O$2:O$5193,0)),"")</f>
        <v/>
      </c>
    </row>
    <row r="1053" spans="1:19" x14ac:dyDescent="0.25">
      <c r="A1053" s="68">
        <v>5544</v>
      </c>
      <c r="B1053" s="68" t="s">
        <v>3870</v>
      </c>
      <c r="C1053" s="68" t="s">
        <v>3871</v>
      </c>
      <c r="D1053" s="68" t="s">
        <v>3021</v>
      </c>
      <c r="E1053" s="68" t="s">
        <v>3021</v>
      </c>
      <c r="F1053" s="68" t="s">
        <v>3872</v>
      </c>
      <c r="G1053" s="68" t="s">
        <v>3873</v>
      </c>
      <c r="H1053" s="68">
        <v>53.441400000000002</v>
      </c>
      <c r="I1053" s="68">
        <v>-91.762799999999999</v>
      </c>
      <c r="J1053" s="68">
        <v>911</v>
      </c>
      <c r="K1053" s="68">
        <v>-6</v>
      </c>
      <c r="L1053" s="68">
        <f>COUNTIFS(Aéroports!$C$2:$C$5193,Aéroports!$C1053,Aéroports!$D$2:$D$5193,Aéroports!$D1053)</f>
        <v>1</v>
      </c>
      <c r="M1053" s="68" t="str">
        <f>IF(AND(Formulaire!$H$15=Aéroports!$E1053,--ISNUMBER(IFERROR(SEARCH(Formulaire!$H$16,$C1053,1),""))=1),MAX(M$1:M1052)+1,"")</f>
        <v/>
      </c>
      <c r="N1053" s="68" t="str">
        <f>IF(AND(Formulaire!$H$21=Aéroports!$E1053,--ISNUMBER(IFERROR(SEARCH(Formulaire!$H$22,$C1053,1),""))=1),MAX(N$1:N1052)+1,"")</f>
        <v/>
      </c>
      <c r="O1053" s="68" t="str">
        <f>IF(AND(Formulaire!$H$27=Aéroports!$E1053,--ISNUMBER(IFERROR(SEARCH(Formulaire!$H$28,$C1053,1),""))=1),MAX(O$1:O1052)+1,"")</f>
        <v/>
      </c>
      <c r="Q1053" s="91" t="str">
        <f>IFERROR(INDEX($C$2:$C$5193,MATCH(ROWS(M$2:M1053),M$2:M$5193,0)),"")</f>
        <v/>
      </c>
      <c r="R1053" s="70" t="str">
        <f>IFERROR(INDEX($C$2:$C$5193,MATCH(ROWS(N$2:N1053),N$2:N$5193,0)),"")</f>
        <v/>
      </c>
      <c r="S1053" s="92" t="str">
        <f>IFERROR(INDEX($C$2:$C$5193,MATCH(ROWS(O$2:O1053),O$2:O$5193,0)),"")</f>
        <v/>
      </c>
    </row>
    <row r="1054" spans="1:19" x14ac:dyDescent="0.25">
      <c r="A1054" s="69">
        <v>11702</v>
      </c>
      <c r="B1054" s="69" t="s">
        <v>3874</v>
      </c>
      <c r="C1054" s="69" t="s">
        <v>3875</v>
      </c>
      <c r="D1054" s="69" t="s">
        <v>3021</v>
      </c>
      <c r="E1054" s="69" t="s">
        <v>3021</v>
      </c>
      <c r="F1054" s="69" t="s">
        <v>3876</v>
      </c>
      <c r="G1054" s="69" t="s">
        <v>3877</v>
      </c>
      <c r="H1054" s="69">
        <v>52.606699999999996</v>
      </c>
      <c r="I1054" s="69">
        <v>-90.376900000000006</v>
      </c>
      <c r="J1054" s="69">
        <v>1023</v>
      </c>
      <c r="K1054" s="69">
        <v>-5</v>
      </c>
      <c r="L1054" s="69">
        <f>COUNTIFS(Aéroports!$C$2:$C$5193,Aéroports!$C1054,Aéroports!$D$2:$D$5193,Aéroports!$D1054)</f>
        <v>1</v>
      </c>
      <c r="M1054" s="69" t="str">
        <f>IF(AND(Formulaire!$H$15=Aéroports!$E1054,--ISNUMBER(IFERROR(SEARCH(Formulaire!$H$16,$C1054,1),""))=1),MAX(M$1:M1053)+1,"")</f>
        <v/>
      </c>
      <c r="N1054" s="69" t="str">
        <f>IF(AND(Formulaire!$H$21=Aéroports!$E1054,--ISNUMBER(IFERROR(SEARCH(Formulaire!$H$22,$C1054,1),""))=1),MAX(N$1:N1053)+1,"")</f>
        <v/>
      </c>
      <c r="O1054" s="69" t="str">
        <f>IF(AND(Formulaire!$H$27=Aéroports!$E1054,--ISNUMBER(IFERROR(SEARCH(Formulaire!$H$28,$C1054,1),""))=1),MAX(O$1:O1053)+1,"")</f>
        <v/>
      </c>
      <c r="Q1054" s="91" t="str">
        <f>IFERROR(INDEX($C$2:$C$5193,MATCH(ROWS(M$2:M1054),M$2:M$5193,0)),"")</f>
        <v/>
      </c>
      <c r="R1054" s="70" t="str">
        <f>IFERROR(INDEX($C$2:$C$5193,MATCH(ROWS(N$2:N1054),N$2:N$5193,0)),"")</f>
        <v/>
      </c>
      <c r="S1054" s="92" t="str">
        <f>IFERROR(INDEX($C$2:$C$5193,MATCH(ROWS(O$2:O1054),O$2:O$5193,0)),"")</f>
        <v/>
      </c>
    </row>
    <row r="1055" spans="1:19" x14ac:dyDescent="0.25">
      <c r="A1055" s="68">
        <v>5488</v>
      </c>
      <c r="B1055" s="68" t="s">
        <v>3878</v>
      </c>
      <c r="C1055" s="68" t="s">
        <v>3879</v>
      </c>
      <c r="D1055" s="68" t="s">
        <v>3021</v>
      </c>
      <c r="E1055" s="68" t="s">
        <v>3021</v>
      </c>
      <c r="F1055" s="68" t="s">
        <v>3880</v>
      </c>
      <c r="G1055" s="68" t="s">
        <v>3881</v>
      </c>
      <c r="H1055" s="68">
        <v>56.549199999999999</v>
      </c>
      <c r="I1055" s="68">
        <v>-61.680300000000003</v>
      </c>
      <c r="J1055" s="68">
        <v>22</v>
      </c>
      <c r="K1055" s="68">
        <v>-4</v>
      </c>
      <c r="L1055" s="68">
        <f>COUNTIFS(Aéroports!$C$2:$C$5193,Aéroports!$C1055,Aéroports!$D$2:$D$5193,Aéroports!$D1055)</f>
        <v>1</v>
      </c>
      <c r="M1055" s="68" t="str">
        <f>IF(AND(Formulaire!$H$15=Aéroports!$E1055,--ISNUMBER(IFERROR(SEARCH(Formulaire!$H$16,$C1055,1),""))=1),MAX(M$1:M1054)+1,"")</f>
        <v/>
      </c>
      <c r="N1055" s="68" t="str">
        <f>IF(AND(Formulaire!$H$21=Aéroports!$E1055,--ISNUMBER(IFERROR(SEARCH(Formulaire!$H$22,$C1055,1),""))=1),MAX(N$1:N1054)+1,"")</f>
        <v/>
      </c>
      <c r="O1055" s="68" t="str">
        <f>IF(AND(Formulaire!$H$27=Aéroports!$E1055,--ISNUMBER(IFERROR(SEARCH(Formulaire!$H$28,$C1055,1),""))=1),MAX(O$1:O1054)+1,"")</f>
        <v/>
      </c>
      <c r="Q1055" s="91" t="str">
        <f>IFERROR(INDEX($C$2:$C$5193,MATCH(ROWS(M$2:M1055),M$2:M$5193,0)),"")</f>
        <v/>
      </c>
      <c r="R1055" s="70" t="str">
        <f>IFERROR(INDEX($C$2:$C$5193,MATCH(ROWS(N$2:N1055),N$2:N$5193,0)),"")</f>
        <v/>
      </c>
      <c r="S1055" s="92" t="str">
        <f>IFERROR(INDEX($C$2:$C$5193,MATCH(ROWS(O$2:O1055),O$2:O$5193,0)),"")</f>
        <v/>
      </c>
    </row>
    <row r="1056" spans="1:19" x14ac:dyDescent="0.25">
      <c r="A1056" s="69">
        <v>5525</v>
      </c>
      <c r="B1056" s="69" t="s">
        <v>3882</v>
      </c>
      <c r="C1056" s="69" t="s">
        <v>3883</v>
      </c>
      <c r="D1056" s="69" t="s">
        <v>3021</v>
      </c>
      <c r="E1056" s="69" t="s">
        <v>3021</v>
      </c>
      <c r="F1056" s="69" t="s">
        <v>3884</v>
      </c>
      <c r="G1056" s="69" t="s">
        <v>3885</v>
      </c>
      <c r="H1056" s="69">
        <v>50.1828</v>
      </c>
      <c r="I1056" s="69">
        <v>-86.696399999999997</v>
      </c>
      <c r="J1056" s="69">
        <v>1057</v>
      </c>
      <c r="K1056" s="69">
        <v>-5</v>
      </c>
      <c r="L1056" s="69">
        <f>COUNTIFS(Aéroports!$C$2:$C$5193,Aéroports!$C1056,Aéroports!$D$2:$D$5193,Aéroports!$D1056)</f>
        <v>1</v>
      </c>
      <c r="M1056" s="69" t="str">
        <f>IF(AND(Formulaire!$H$15=Aéroports!$E1056,--ISNUMBER(IFERROR(SEARCH(Formulaire!$H$16,$C1056,1),""))=1),MAX(M$1:M1055)+1,"")</f>
        <v/>
      </c>
      <c r="N1056" s="69" t="str">
        <f>IF(AND(Formulaire!$H$21=Aéroports!$E1056,--ISNUMBER(IFERROR(SEARCH(Formulaire!$H$22,$C1056,1),""))=1),MAX(N$1:N1055)+1,"")</f>
        <v/>
      </c>
      <c r="O1056" s="69" t="str">
        <f>IF(AND(Formulaire!$H$27=Aéroports!$E1056,--ISNUMBER(IFERROR(SEARCH(Formulaire!$H$28,$C1056,1),""))=1),MAX(O$1:O1055)+1,"")</f>
        <v/>
      </c>
      <c r="Q1056" s="91" t="str">
        <f>IFERROR(INDEX($C$2:$C$5193,MATCH(ROWS(M$2:M1056),M$2:M$5193,0)),"")</f>
        <v/>
      </c>
      <c r="R1056" s="70" t="str">
        <f>IFERROR(INDEX($C$2:$C$5193,MATCH(ROWS(N$2:N1056),N$2:N$5193,0)),"")</f>
        <v/>
      </c>
      <c r="S1056" s="92" t="str">
        <f>IFERROR(INDEX($C$2:$C$5193,MATCH(ROWS(O$2:O1056),O$2:O$5193,0)),"")</f>
        <v/>
      </c>
    </row>
    <row r="1057" spans="1:19" x14ac:dyDescent="0.25">
      <c r="A1057" s="68">
        <v>33</v>
      </c>
      <c r="B1057" s="68" t="s">
        <v>3886</v>
      </c>
      <c r="C1057" s="68" t="s">
        <v>3887</v>
      </c>
      <c r="D1057" s="68" t="s">
        <v>3021</v>
      </c>
      <c r="E1057" s="68" t="s">
        <v>3021</v>
      </c>
      <c r="F1057" s="68" t="s">
        <v>3888</v>
      </c>
      <c r="G1057" s="68" t="s">
        <v>3889</v>
      </c>
      <c r="H1057" s="68">
        <v>49.054969999999997</v>
      </c>
      <c r="I1057" s="68">
        <v>-123.8699</v>
      </c>
      <c r="J1057" s="68">
        <v>92</v>
      </c>
      <c r="K1057" s="68">
        <v>-8</v>
      </c>
      <c r="L1057" s="68">
        <f>COUNTIFS(Aéroports!$C$2:$C$5193,Aéroports!$C1057,Aéroports!$D$2:$D$5193,Aéroports!$D1057)</f>
        <v>1</v>
      </c>
      <c r="M1057" s="68" t="str">
        <f>IF(AND(Formulaire!$H$15=Aéroports!$E1057,--ISNUMBER(IFERROR(SEARCH(Formulaire!$H$16,$C1057,1),""))=1),MAX(M$1:M1056)+1,"")</f>
        <v/>
      </c>
      <c r="N1057" s="68" t="str">
        <f>IF(AND(Formulaire!$H$21=Aéroports!$E1057,--ISNUMBER(IFERROR(SEARCH(Formulaire!$H$22,$C1057,1),""))=1),MAX(N$1:N1056)+1,"")</f>
        <v/>
      </c>
      <c r="O1057" s="68" t="str">
        <f>IF(AND(Formulaire!$H$27=Aéroports!$E1057,--ISNUMBER(IFERROR(SEARCH(Formulaire!$H$28,$C1057,1),""))=1),MAX(O$1:O1056)+1,"")</f>
        <v/>
      </c>
      <c r="Q1057" s="91" t="str">
        <f>IFERROR(INDEX($C$2:$C$5193,MATCH(ROWS(M$2:M1057),M$2:M$5193,0)),"")</f>
        <v/>
      </c>
      <c r="R1057" s="70" t="str">
        <f>IFERROR(INDEX($C$2:$C$5193,MATCH(ROWS(N$2:N1057),N$2:N$5193,0)),"")</f>
        <v/>
      </c>
      <c r="S1057" s="92" t="str">
        <f>IFERROR(INDEX($C$2:$C$5193,MATCH(ROWS(O$2:O1057),O$2:O$5193,0)),"")</f>
        <v/>
      </c>
    </row>
    <row r="1058" spans="1:19" x14ac:dyDescent="0.25">
      <c r="A1058" s="69">
        <v>137</v>
      </c>
      <c r="B1058" s="69" t="s">
        <v>3893</v>
      </c>
      <c r="C1058" s="69" t="s">
        <v>3894</v>
      </c>
      <c r="D1058" s="69" t="s">
        <v>3021</v>
      </c>
      <c r="E1058" s="69" t="s">
        <v>3021</v>
      </c>
      <c r="F1058" s="69" t="s">
        <v>3895</v>
      </c>
      <c r="G1058" s="69" t="s">
        <v>3896</v>
      </c>
      <c r="H1058" s="69">
        <v>72.982200000000006</v>
      </c>
      <c r="I1058" s="69">
        <v>-84.613600000000005</v>
      </c>
      <c r="J1058" s="69">
        <v>2106</v>
      </c>
      <c r="K1058" s="69">
        <v>-5</v>
      </c>
      <c r="L1058" s="69">
        <f>COUNTIFS(Aéroports!$C$2:$C$5193,Aéroports!$C1058,Aéroports!$D$2:$D$5193,Aéroports!$D1058)</f>
        <v>1</v>
      </c>
      <c r="M1058" s="69" t="str">
        <f>IF(AND(Formulaire!$H$15=Aéroports!$E1058,--ISNUMBER(IFERROR(SEARCH(Formulaire!$H$16,$C1058,1),""))=1),MAX(M$1:M1057)+1,"")</f>
        <v/>
      </c>
      <c r="N1058" s="69" t="str">
        <f>IF(AND(Formulaire!$H$21=Aéroports!$E1058,--ISNUMBER(IFERROR(SEARCH(Formulaire!$H$22,$C1058,1),""))=1),MAX(N$1:N1057)+1,"")</f>
        <v/>
      </c>
      <c r="O1058" s="69" t="str">
        <f>IF(AND(Formulaire!$H$27=Aéroports!$E1058,--ISNUMBER(IFERROR(SEARCH(Formulaire!$H$28,$C1058,1),""))=1),MAX(O$1:O1057)+1,"")</f>
        <v/>
      </c>
      <c r="Q1058" s="91" t="str">
        <f>IFERROR(INDEX($C$2:$C$5193,MATCH(ROWS(M$2:M1058),M$2:M$5193,0)),"")</f>
        <v/>
      </c>
      <c r="R1058" s="70" t="str">
        <f>IFERROR(INDEX($C$2:$C$5193,MATCH(ROWS(N$2:N1058),N$2:N$5193,0)),"")</f>
        <v/>
      </c>
      <c r="S1058" s="92" t="str">
        <f>IFERROR(INDEX($C$2:$C$5193,MATCH(ROWS(O$2:O1058),O$2:O$5193,0)),"")</f>
        <v/>
      </c>
    </row>
    <row r="1059" spans="1:19" x14ac:dyDescent="0.25">
      <c r="A1059" s="68">
        <v>94</v>
      </c>
      <c r="B1059" s="68" t="s">
        <v>3897</v>
      </c>
      <c r="C1059" s="68" t="s">
        <v>3898</v>
      </c>
      <c r="D1059" s="68" t="s">
        <v>3021</v>
      </c>
      <c r="E1059" s="68" t="s">
        <v>3021</v>
      </c>
      <c r="F1059" s="68" t="s">
        <v>3899</v>
      </c>
      <c r="G1059" s="68" t="s">
        <v>3900</v>
      </c>
      <c r="H1059" s="68">
        <v>50.19</v>
      </c>
      <c r="I1059" s="68">
        <v>-61.789200000000001</v>
      </c>
      <c r="J1059" s="68">
        <v>39</v>
      </c>
      <c r="K1059" s="68">
        <v>-5</v>
      </c>
      <c r="L1059" s="68">
        <f>COUNTIFS(Aéroports!$C$2:$C$5193,Aéroports!$C1059,Aéroports!$D$2:$D$5193,Aéroports!$D1059)</f>
        <v>1</v>
      </c>
      <c r="M1059" s="68" t="str">
        <f>IF(AND(Formulaire!$H$15=Aéroports!$E1059,--ISNUMBER(IFERROR(SEARCH(Formulaire!$H$16,$C1059,1),""))=1),MAX(M$1:M1058)+1,"")</f>
        <v/>
      </c>
      <c r="N1059" s="68" t="str">
        <f>IF(AND(Formulaire!$H$21=Aéroports!$E1059,--ISNUMBER(IFERROR(SEARCH(Formulaire!$H$22,$C1059,1),""))=1),MAX(N$1:N1058)+1,"")</f>
        <v/>
      </c>
      <c r="O1059" s="68" t="str">
        <f>IF(AND(Formulaire!$H$27=Aéroports!$E1059,--ISNUMBER(IFERROR(SEARCH(Formulaire!$H$28,$C1059,1),""))=1),MAX(O$1:O1058)+1,"")</f>
        <v/>
      </c>
      <c r="Q1059" s="91" t="str">
        <f>IFERROR(INDEX($C$2:$C$5193,MATCH(ROWS(M$2:M1059),M$2:M$5193,0)),"")</f>
        <v/>
      </c>
      <c r="R1059" s="70" t="str">
        <f>IFERROR(INDEX($C$2:$C$5193,MATCH(ROWS(N$2:N1059),N$2:N$5193,0)),"")</f>
        <v/>
      </c>
      <c r="S1059" s="92" t="str">
        <f>IFERROR(INDEX($C$2:$C$5193,MATCH(ROWS(O$2:O1059),O$2:O$5193,0)),"")</f>
        <v/>
      </c>
    </row>
    <row r="1060" spans="1:19" x14ac:dyDescent="0.25">
      <c r="A1060" s="69">
        <v>5501</v>
      </c>
      <c r="B1060" s="69" t="s">
        <v>3901</v>
      </c>
      <c r="C1060" s="69" t="s">
        <v>3902</v>
      </c>
      <c r="D1060" s="69" t="s">
        <v>3021</v>
      </c>
      <c r="E1060" s="69" t="s">
        <v>3021</v>
      </c>
      <c r="F1060" s="69" t="s">
        <v>3903</v>
      </c>
      <c r="G1060" s="69" t="s">
        <v>3904</v>
      </c>
      <c r="H1060" s="69">
        <v>51.691099999999999</v>
      </c>
      <c r="I1060" s="69">
        <v>-76.135599999999997</v>
      </c>
      <c r="J1060" s="69">
        <v>802</v>
      </c>
      <c r="K1060" s="69">
        <v>-5</v>
      </c>
      <c r="L1060" s="69">
        <f>COUNTIFS(Aéroports!$C$2:$C$5193,Aéroports!$C1060,Aéroports!$D$2:$D$5193,Aéroports!$D1060)</f>
        <v>1</v>
      </c>
      <c r="M1060" s="69" t="str">
        <f>IF(AND(Formulaire!$H$15=Aéroports!$E1060,--ISNUMBER(IFERROR(SEARCH(Formulaire!$H$16,$C1060,1),""))=1),MAX(M$1:M1059)+1,"")</f>
        <v/>
      </c>
      <c r="N1060" s="69" t="str">
        <f>IF(AND(Formulaire!$H$21=Aéroports!$E1060,--ISNUMBER(IFERROR(SEARCH(Formulaire!$H$22,$C1060,1),""))=1),MAX(N$1:N1059)+1,"")</f>
        <v/>
      </c>
      <c r="O1060" s="69" t="str">
        <f>IF(AND(Formulaire!$H$27=Aéroports!$E1060,--ISNUMBER(IFERROR(SEARCH(Formulaire!$H$28,$C1060,1),""))=1),MAX(O$1:O1059)+1,"")</f>
        <v/>
      </c>
      <c r="Q1060" s="91" t="str">
        <f>IFERROR(INDEX($C$2:$C$5193,MATCH(ROWS(M$2:M1060),M$2:M$5193,0)),"")</f>
        <v/>
      </c>
      <c r="R1060" s="70" t="str">
        <f>IFERROR(INDEX($C$2:$C$5193,MATCH(ROWS(N$2:N1060),N$2:N$5193,0)),"")</f>
        <v/>
      </c>
      <c r="S1060" s="92" t="str">
        <f>IFERROR(INDEX($C$2:$C$5193,MATCH(ROWS(O$2:O1060),O$2:O$5193,0)),"")</f>
        <v/>
      </c>
    </row>
    <row r="1061" spans="1:19" x14ac:dyDescent="0.25">
      <c r="A1061" s="68">
        <v>11747</v>
      </c>
      <c r="B1061" s="68" t="s">
        <v>3905</v>
      </c>
      <c r="C1061" s="68" t="s">
        <v>3906</v>
      </c>
      <c r="D1061" s="68" t="s">
        <v>3021</v>
      </c>
      <c r="E1061" s="68" t="s">
        <v>3021</v>
      </c>
      <c r="F1061" s="68" t="s">
        <v>3907</v>
      </c>
      <c r="G1061" s="68" t="s">
        <v>3908</v>
      </c>
      <c r="H1061" s="68">
        <v>53.332500000000003</v>
      </c>
      <c r="I1061" s="68">
        <v>-104.008</v>
      </c>
      <c r="J1061" s="68">
        <v>1220</v>
      </c>
      <c r="K1061" s="68" t="s">
        <v>340</v>
      </c>
      <c r="L1061" s="68">
        <f>COUNTIFS(Aéroports!$C$2:$C$5193,Aéroports!$C1061,Aéroports!$D$2:$D$5193,Aéroports!$D1061)</f>
        <v>1</v>
      </c>
      <c r="M1061" s="68" t="str">
        <f>IF(AND(Formulaire!$H$15=Aéroports!$E1061,--ISNUMBER(IFERROR(SEARCH(Formulaire!$H$16,$C1061,1),""))=1),MAX(M$1:M1060)+1,"")</f>
        <v/>
      </c>
      <c r="N1061" s="68" t="str">
        <f>IF(AND(Formulaire!$H$21=Aéroports!$E1061,--ISNUMBER(IFERROR(SEARCH(Formulaire!$H$22,$C1061,1),""))=1),MAX(N$1:N1060)+1,"")</f>
        <v/>
      </c>
      <c r="O1061" s="68" t="str">
        <f>IF(AND(Formulaire!$H$27=Aéroports!$E1061,--ISNUMBER(IFERROR(SEARCH(Formulaire!$H$28,$C1061,1),""))=1),MAX(O$1:O1060)+1,"")</f>
        <v/>
      </c>
      <c r="Q1061" s="91" t="str">
        <f>IFERROR(INDEX($C$2:$C$5193,MATCH(ROWS(M$2:M1061),M$2:M$5193,0)),"")</f>
        <v/>
      </c>
      <c r="R1061" s="70" t="str">
        <f>IFERROR(INDEX($C$2:$C$5193,MATCH(ROWS(N$2:N1061),N$2:N$5193,0)),"")</f>
        <v/>
      </c>
      <c r="S1061" s="92" t="str">
        <f>IFERROR(INDEX($C$2:$C$5193,MATCH(ROWS(O$2:O1061),O$2:O$5193,0)),"")</f>
        <v/>
      </c>
    </row>
    <row r="1062" spans="1:19" x14ac:dyDescent="0.25">
      <c r="A1062" s="69">
        <v>155</v>
      </c>
      <c r="B1062" s="69" t="s">
        <v>3909</v>
      </c>
      <c r="C1062" s="69" t="s">
        <v>3910</v>
      </c>
      <c r="D1062" s="69" t="s">
        <v>3021</v>
      </c>
      <c r="E1062" s="69" t="s">
        <v>3021</v>
      </c>
      <c r="F1062" s="69" t="s">
        <v>3911</v>
      </c>
      <c r="G1062" s="69" t="s">
        <v>3912</v>
      </c>
      <c r="H1062" s="69">
        <v>65.281599999999997</v>
      </c>
      <c r="I1062" s="69">
        <v>-126.798</v>
      </c>
      <c r="J1062" s="69">
        <v>238</v>
      </c>
      <c r="K1062" s="69">
        <v>-7</v>
      </c>
      <c r="L1062" s="69">
        <f>COUNTIFS(Aéroports!$C$2:$C$5193,Aéroports!$C1062,Aéroports!$D$2:$D$5193,Aéroports!$D1062)</f>
        <v>1</v>
      </c>
      <c r="M1062" s="69" t="str">
        <f>IF(AND(Formulaire!$H$15=Aéroports!$E1062,--ISNUMBER(IFERROR(SEARCH(Formulaire!$H$16,$C1062,1),""))=1),MAX(M$1:M1061)+1,"")</f>
        <v/>
      </c>
      <c r="N1062" s="69" t="str">
        <f>IF(AND(Formulaire!$H$21=Aéroports!$E1062,--ISNUMBER(IFERROR(SEARCH(Formulaire!$H$22,$C1062,1),""))=1),MAX(N$1:N1061)+1,"")</f>
        <v/>
      </c>
      <c r="O1062" s="69" t="str">
        <f>IF(AND(Formulaire!$H$27=Aéroports!$E1062,--ISNUMBER(IFERROR(SEARCH(Formulaire!$H$28,$C1062,1),""))=1),MAX(O$1:O1061)+1,"")</f>
        <v/>
      </c>
      <c r="Q1062" s="91" t="str">
        <f>IFERROR(INDEX($C$2:$C$5193,MATCH(ROWS(M$2:M1062),M$2:M$5193,0)),"")</f>
        <v/>
      </c>
      <c r="R1062" s="70" t="str">
        <f>IFERROR(INDEX($C$2:$C$5193,MATCH(ROWS(N$2:N1062),N$2:N$5193,0)),"")</f>
        <v/>
      </c>
      <c r="S1062" s="92" t="str">
        <f>IFERROR(INDEX($C$2:$C$5193,MATCH(ROWS(O$2:O1062),O$2:O$5193,0)),"")</f>
        <v/>
      </c>
    </row>
    <row r="1063" spans="1:19" x14ac:dyDescent="0.25">
      <c r="A1063" s="68">
        <v>124</v>
      </c>
      <c r="B1063" s="68" t="s">
        <v>3913</v>
      </c>
      <c r="C1063" s="68" t="s">
        <v>3914</v>
      </c>
      <c r="D1063" s="68" t="s">
        <v>3021</v>
      </c>
      <c r="E1063" s="68" t="s">
        <v>3021</v>
      </c>
      <c r="F1063" s="68" t="s">
        <v>3915</v>
      </c>
      <c r="G1063" s="68" t="s">
        <v>3916</v>
      </c>
      <c r="H1063" s="68">
        <v>52.769199999999998</v>
      </c>
      <c r="I1063" s="68">
        <v>-108.244</v>
      </c>
      <c r="J1063" s="68">
        <v>1799</v>
      </c>
      <c r="K1063" s="68">
        <v>-6</v>
      </c>
      <c r="L1063" s="68">
        <f>COUNTIFS(Aéroports!$C$2:$C$5193,Aéroports!$C1063,Aéroports!$D$2:$D$5193,Aéroports!$D1063)</f>
        <v>1</v>
      </c>
      <c r="M1063" s="68" t="str">
        <f>IF(AND(Formulaire!$H$15=Aéroports!$E1063,--ISNUMBER(IFERROR(SEARCH(Formulaire!$H$16,$C1063,1),""))=1),MAX(M$1:M1062)+1,"")</f>
        <v/>
      </c>
      <c r="N1063" s="68" t="str">
        <f>IF(AND(Formulaire!$H$21=Aéroports!$E1063,--ISNUMBER(IFERROR(SEARCH(Formulaire!$H$22,$C1063,1),""))=1),MAX(N$1:N1062)+1,"")</f>
        <v/>
      </c>
      <c r="O1063" s="68" t="str">
        <f>IF(AND(Formulaire!$H$27=Aéroports!$E1063,--ISNUMBER(IFERROR(SEARCH(Formulaire!$H$28,$C1063,1),""))=1),MAX(O$1:O1062)+1,"")</f>
        <v/>
      </c>
      <c r="Q1063" s="91" t="str">
        <f>IFERROR(INDEX($C$2:$C$5193,MATCH(ROWS(M$2:M1063),M$2:M$5193,0)),"")</f>
        <v/>
      </c>
      <c r="R1063" s="70" t="str">
        <f>IFERROR(INDEX($C$2:$C$5193,MATCH(ROWS(N$2:N1063),N$2:N$5193,0)),"")</f>
        <v/>
      </c>
      <c r="S1063" s="92" t="str">
        <f>IFERROR(INDEX($C$2:$C$5193,MATCH(ROWS(O$2:O1063),O$2:O$5193,0)),"")</f>
        <v/>
      </c>
    </row>
    <row r="1064" spans="1:19" x14ac:dyDescent="0.25">
      <c r="A1064" s="69">
        <v>177</v>
      </c>
      <c r="B1064" s="69" t="s">
        <v>3917</v>
      </c>
      <c r="C1064" s="69" t="s">
        <v>3918</v>
      </c>
      <c r="D1064" s="69" t="s">
        <v>3021</v>
      </c>
      <c r="E1064" s="69" t="s">
        <v>3021</v>
      </c>
      <c r="F1064" s="69" t="s">
        <v>3919</v>
      </c>
      <c r="G1064" s="69" t="s">
        <v>3920</v>
      </c>
      <c r="H1064" s="69">
        <v>46.363599999999998</v>
      </c>
      <c r="I1064" s="69">
        <v>-79.422799999999995</v>
      </c>
      <c r="J1064" s="69">
        <v>1215</v>
      </c>
      <c r="K1064" s="69">
        <v>-5</v>
      </c>
      <c r="L1064" s="69">
        <f>COUNTIFS(Aéroports!$C$2:$C$5193,Aéroports!$C1064,Aéroports!$D$2:$D$5193,Aéroports!$D1064)</f>
        <v>1</v>
      </c>
      <c r="M1064" s="69" t="str">
        <f>IF(AND(Formulaire!$H$15=Aéroports!$E1064,--ISNUMBER(IFERROR(SEARCH(Formulaire!$H$16,$C1064,1),""))=1),MAX(M$1:M1063)+1,"")</f>
        <v/>
      </c>
      <c r="N1064" s="69" t="str">
        <f>IF(AND(Formulaire!$H$21=Aéroports!$E1064,--ISNUMBER(IFERROR(SEARCH(Formulaire!$H$22,$C1064,1),""))=1),MAX(N$1:N1063)+1,"")</f>
        <v/>
      </c>
      <c r="O1064" s="69" t="str">
        <f>IF(AND(Formulaire!$H$27=Aéroports!$E1064,--ISNUMBER(IFERROR(SEARCH(Formulaire!$H$28,$C1064,1),""))=1),MAX(O$1:O1063)+1,"")</f>
        <v/>
      </c>
      <c r="Q1064" s="91" t="str">
        <f>IFERROR(INDEX($C$2:$C$5193,MATCH(ROWS(M$2:M1064),M$2:M$5193,0)),"")</f>
        <v/>
      </c>
      <c r="R1064" s="70" t="str">
        <f>IFERROR(INDEX($C$2:$C$5193,MATCH(ROWS(N$2:N1064),N$2:N$5193,0)),"")</f>
        <v/>
      </c>
      <c r="S1064" s="92" t="str">
        <f>IFERROR(INDEX($C$2:$C$5193,MATCH(ROWS(O$2:O1064),O$2:O$5193,0)),"")</f>
        <v/>
      </c>
    </row>
    <row r="1065" spans="1:19" x14ac:dyDescent="0.25">
      <c r="A1065" s="68">
        <v>5467</v>
      </c>
      <c r="B1065" s="68" t="s">
        <v>3921</v>
      </c>
      <c r="C1065" s="68" t="s">
        <v>3922</v>
      </c>
      <c r="D1065" s="68" t="s">
        <v>3021</v>
      </c>
      <c r="E1065" s="68" t="s">
        <v>3021</v>
      </c>
      <c r="F1065" s="68" t="s">
        <v>3923</v>
      </c>
      <c r="G1065" s="68" t="s">
        <v>3924</v>
      </c>
      <c r="H1065" s="68">
        <v>52.49</v>
      </c>
      <c r="I1065" s="68">
        <v>-92.971100000000007</v>
      </c>
      <c r="J1065" s="68">
        <v>1082</v>
      </c>
      <c r="K1065" s="68">
        <v>-6</v>
      </c>
      <c r="L1065" s="68">
        <f>COUNTIFS(Aéroports!$C$2:$C$5193,Aéroports!$C1065,Aéroports!$D$2:$D$5193,Aéroports!$D1065)</f>
        <v>1</v>
      </c>
      <c r="M1065" s="68" t="str">
        <f>IF(AND(Formulaire!$H$15=Aéroports!$E1065,--ISNUMBER(IFERROR(SEARCH(Formulaire!$H$16,$C1065,1),""))=1),MAX(M$1:M1064)+1,"")</f>
        <v/>
      </c>
      <c r="N1065" s="68" t="str">
        <f>IF(AND(Formulaire!$H$21=Aéroports!$E1065,--ISNUMBER(IFERROR(SEARCH(Formulaire!$H$22,$C1065,1),""))=1),MAX(N$1:N1064)+1,"")</f>
        <v/>
      </c>
      <c r="O1065" s="68" t="str">
        <f>IF(AND(Formulaire!$H$27=Aéroports!$E1065,--ISNUMBER(IFERROR(SEARCH(Formulaire!$H$28,$C1065,1),""))=1),MAX(O$1:O1064)+1,"")</f>
        <v/>
      </c>
      <c r="Q1065" s="91" t="str">
        <f>IFERROR(INDEX($C$2:$C$5193,MATCH(ROWS(M$2:M1065),M$2:M$5193,0)),"")</f>
        <v/>
      </c>
      <c r="R1065" s="70" t="str">
        <f>IFERROR(INDEX($C$2:$C$5193,MATCH(ROWS(N$2:N1065),N$2:N$5193,0)),"")</f>
        <v/>
      </c>
      <c r="S1065" s="92" t="str">
        <f>IFERROR(INDEX($C$2:$C$5193,MATCH(ROWS(O$2:O1065),O$2:O$5193,0)),"")</f>
        <v/>
      </c>
    </row>
    <row r="1066" spans="1:19" x14ac:dyDescent="0.25">
      <c r="A1066" s="69">
        <v>5517</v>
      </c>
      <c r="B1066" s="69" t="s">
        <v>3925</v>
      </c>
      <c r="C1066" s="69" t="s">
        <v>3926</v>
      </c>
      <c r="D1066" s="69" t="s">
        <v>3021</v>
      </c>
      <c r="E1066" s="69" t="s">
        <v>3021</v>
      </c>
      <c r="F1066" s="69" t="s">
        <v>3927</v>
      </c>
      <c r="G1066" s="69" t="s">
        <v>3928</v>
      </c>
      <c r="H1066" s="69">
        <v>53.958300000000001</v>
      </c>
      <c r="I1066" s="69">
        <v>-97.844200000000001</v>
      </c>
      <c r="J1066" s="69">
        <v>734</v>
      </c>
      <c r="K1066" s="69">
        <v>-6</v>
      </c>
      <c r="L1066" s="69">
        <f>COUNTIFS(Aéroports!$C$2:$C$5193,Aéroports!$C1066,Aéroports!$D$2:$D$5193,Aéroports!$D1066)</f>
        <v>1</v>
      </c>
      <c r="M1066" s="69" t="str">
        <f>IF(AND(Formulaire!$H$15=Aéroports!$E1066,--ISNUMBER(IFERROR(SEARCH(Formulaire!$H$16,$C1066,1),""))=1),MAX(M$1:M1065)+1,"")</f>
        <v/>
      </c>
      <c r="N1066" s="69" t="str">
        <f>IF(AND(Formulaire!$H$21=Aéroports!$E1066,--ISNUMBER(IFERROR(SEARCH(Formulaire!$H$22,$C1066,1),""))=1),MAX(N$1:N1065)+1,"")</f>
        <v/>
      </c>
      <c r="O1066" s="69" t="str">
        <f>IF(AND(Formulaire!$H$27=Aéroports!$E1066,--ISNUMBER(IFERROR(SEARCH(Formulaire!$H$28,$C1066,1),""))=1),MAX(O$1:O1065)+1,"")</f>
        <v/>
      </c>
      <c r="Q1066" s="91" t="str">
        <f>IFERROR(INDEX($C$2:$C$5193,MATCH(ROWS(M$2:M1066),M$2:M$5193,0)),"")</f>
        <v/>
      </c>
      <c r="R1066" s="70" t="str">
        <f>IFERROR(INDEX($C$2:$C$5193,MATCH(ROWS(N$2:N1066),N$2:N$5193,0)),"")</f>
        <v/>
      </c>
      <c r="S1066" s="92" t="str">
        <f>IFERROR(INDEX($C$2:$C$5193,MATCH(ROWS(O$2:O1066),O$2:O$5193,0)),"")</f>
        <v/>
      </c>
    </row>
    <row r="1067" spans="1:19" x14ac:dyDescent="0.25">
      <c r="A1067" s="68">
        <v>5470</v>
      </c>
      <c r="B1067" s="68" t="s">
        <v>3929</v>
      </c>
      <c r="C1067" s="68" t="s">
        <v>3930</v>
      </c>
      <c r="D1067" s="68" t="s">
        <v>3021</v>
      </c>
      <c r="E1067" s="68" t="s">
        <v>3021</v>
      </c>
      <c r="F1067" s="68" t="s">
        <v>3931</v>
      </c>
      <c r="G1067" s="68" t="s">
        <v>3932</v>
      </c>
      <c r="H1067" s="68">
        <v>51.6586</v>
      </c>
      <c r="I1067" s="68">
        <v>-85.901700000000005</v>
      </c>
      <c r="J1067" s="68">
        <v>594</v>
      </c>
      <c r="K1067" s="68">
        <v>-5</v>
      </c>
      <c r="L1067" s="68">
        <f>COUNTIFS(Aéroports!$C$2:$C$5193,Aéroports!$C1067,Aéroports!$D$2:$D$5193,Aéroports!$D1067)</f>
        <v>1</v>
      </c>
      <c r="M1067" s="68" t="str">
        <f>IF(AND(Formulaire!$H$15=Aéroports!$E1067,--ISNUMBER(IFERROR(SEARCH(Formulaire!$H$16,$C1067,1),""))=1),MAX(M$1:M1066)+1,"")</f>
        <v/>
      </c>
      <c r="N1067" s="68" t="str">
        <f>IF(AND(Formulaire!$H$21=Aéroports!$E1067,--ISNUMBER(IFERROR(SEARCH(Formulaire!$H$22,$C1067,1),""))=1),MAX(N$1:N1066)+1,"")</f>
        <v/>
      </c>
      <c r="O1067" s="68" t="str">
        <f>IF(AND(Formulaire!$H$27=Aéroports!$E1067,--ISNUMBER(IFERROR(SEARCH(Formulaire!$H$28,$C1067,1),""))=1),MAX(O$1:O1066)+1,"")</f>
        <v/>
      </c>
      <c r="Q1067" s="91" t="str">
        <f>IFERROR(INDEX($C$2:$C$5193,MATCH(ROWS(M$2:M1067),M$2:M$5193,0)),"")</f>
        <v/>
      </c>
      <c r="R1067" s="70" t="str">
        <f>IFERROR(INDEX($C$2:$C$5193,MATCH(ROWS(N$2:N1067),N$2:N$5193,0)),"")</f>
        <v/>
      </c>
      <c r="S1067" s="92" t="str">
        <f>IFERROR(INDEX($C$2:$C$5193,MATCH(ROWS(O$2:O1067),O$2:O$5193,0)),"")</f>
        <v/>
      </c>
    </row>
    <row r="1068" spans="1:19" x14ac:dyDescent="0.25">
      <c r="A1068" s="69">
        <v>97</v>
      </c>
      <c r="B1068" s="69" t="s">
        <v>3933</v>
      </c>
      <c r="C1068" s="69" t="s">
        <v>3934</v>
      </c>
      <c r="D1068" s="69" t="s">
        <v>3021</v>
      </c>
      <c r="E1068" s="69" t="s">
        <v>3021</v>
      </c>
      <c r="F1068" s="69" t="s">
        <v>3935</v>
      </c>
      <c r="G1068" s="69" t="s">
        <v>3936</v>
      </c>
      <c r="H1068" s="69">
        <v>67.570599999999999</v>
      </c>
      <c r="I1068" s="69">
        <v>-139.839</v>
      </c>
      <c r="J1068" s="69">
        <v>824</v>
      </c>
      <c r="K1068" s="69">
        <v>-8</v>
      </c>
      <c r="L1068" s="69">
        <f>COUNTIFS(Aéroports!$C$2:$C$5193,Aéroports!$C1068,Aéroports!$D$2:$D$5193,Aéroports!$D1068)</f>
        <v>1</v>
      </c>
      <c r="M1068" s="69" t="str">
        <f>IF(AND(Formulaire!$H$15=Aéroports!$E1068,--ISNUMBER(IFERROR(SEARCH(Formulaire!$H$16,$C1068,1),""))=1),MAX(M$1:M1067)+1,"")</f>
        <v/>
      </c>
      <c r="N1068" s="69" t="str">
        <f>IF(AND(Formulaire!$H$21=Aéroports!$E1068,--ISNUMBER(IFERROR(SEARCH(Formulaire!$H$22,$C1068,1),""))=1),MAX(N$1:N1067)+1,"")</f>
        <v/>
      </c>
      <c r="O1068" s="69" t="str">
        <f>IF(AND(Formulaire!$H$27=Aéroports!$E1068,--ISNUMBER(IFERROR(SEARCH(Formulaire!$H$28,$C1068,1),""))=1),MAX(O$1:O1067)+1,"")</f>
        <v/>
      </c>
      <c r="Q1068" s="91" t="str">
        <f>IFERROR(INDEX($C$2:$C$5193,MATCH(ROWS(M$2:M1068),M$2:M$5193,0)),"")</f>
        <v/>
      </c>
      <c r="R1068" s="70" t="str">
        <f>IFERROR(INDEX($C$2:$C$5193,MATCH(ROWS(N$2:N1068),N$2:N$5193,0)),"")</f>
        <v/>
      </c>
      <c r="S1068" s="92" t="str">
        <f>IFERROR(INDEX($C$2:$C$5193,MATCH(ROWS(O$2:O1068),O$2:O$5193,0)),"")</f>
        <v/>
      </c>
    </row>
    <row r="1069" spans="1:19" x14ac:dyDescent="0.25">
      <c r="A1069" s="68">
        <v>7902</v>
      </c>
      <c r="B1069" s="68" t="s">
        <v>3937</v>
      </c>
      <c r="C1069" s="68" t="s">
        <v>3938</v>
      </c>
      <c r="D1069" s="68" t="s">
        <v>3021</v>
      </c>
      <c r="E1069" s="68" t="s">
        <v>3021</v>
      </c>
      <c r="F1069" s="68" t="s">
        <v>3939</v>
      </c>
      <c r="G1069" s="68" t="s">
        <v>3940</v>
      </c>
      <c r="H1069" s="68">
        <v>43.922800000000002</v>
      </c>
      <c r="I1069" s="68">
        <v>-78.894999999999996</v>
      </c>
      <c r="J1069" s="68">
        <v>460</v>
      </c>
      <c r="K1069" s="68">
        <v>-5</v>
      </c>
      <c r="L1069" s="68">
        <f>COUNTIFS(Aéroports!$C$2:$C$5193,Aéroports!$C1069,Aéroports!$D$2:$D$5193,Aéroports!$D1069)</f>
        <v>1</v>
      </c>
      <c r="M1069" s="68" t="str">
        <f>IF(AND(Formulaire!$H$15=Aéroports!$E1069,--ISNUMBER(IFERROR(SEARCH(Formulaire!$H$16,$C1069,1),""))=1),MAX(M$1:M1068)+1,"")</f>
        <v/>
      </c>
      <c r="N1069" s="68" t="str">
        <f>IF(AND(Formulaire!$H$21=Aéroports!$E1069,--ISNUMBER(IFERROR(SEARCH(Formulaire!$H$22,$C1069,1),""))=1),MAX(N$1:N1068)+1,"")</f>
        <v/>
      </c>
      <c r="O1069" s="68" t="str">
        <f>IF(AND(Formulaire!$H$27=Aéroports!$E1069,--ISNUMBER(IFERROR(SEARCH(Formulaire!$H$28,$C1069,1),""))=1),MAX(O$1:O1068)+1,"")</f>
        <v/>
      </c>
      <c r="Q1069" s="91" t="str">
        <f>IFERROR(INDEX($C$2:$C$5193,MATCH(ROWS(M$2:M1069),M$2:M$5193,0)),"")</f>
        <v/>
      </c>
      <c r="R1069" s="70" t="str">
        <f>IFERROR(INDEX($C$2:$C$5193,MATCH(ROWS(N$2:N1069),N$2:N$5193,0)),"")</f>
        <v/>
      </c>
      <c r="S1069" s="92" t="str">
        <f>IFERROR(INDEX($C$2:$C$5193,MATCH(ROWS(O$2:O1069),O$2:O$5193,0)),"")</f>
        <v/>
      </c>
    </row>
    <row r="1070" spans="1:19" x14ac:dyDescent="0.25">
      <c r="A1070" s="69">
        <v>100</v>
      </c>
      <c r="B1070" s="69" t="s">
        <v>3941</v>
      </c>
      <c r="C1070" s="69" t="s">
        <v>3942</v>
      </c>
      <c r="D1070" s="69" t="s">
        <v>3021</v>
      </c>
      <c r="E1070" s="69" t="s">
        <v>3021</v>
      </c>
      <c r="F1070" s="69" t="s">
        <v>3943</v>
      </c>
      <c r="G1070" s="69" t="s">
        <v>3944</v>
      </c>
      <c r="H1070" s="69">
        <v>45.322499999999998</v>
      </c>
      <c r="I1070" s="69">
        <v>-75.669200000000004</v>
      </c>
      <c r="J1070" s="69">
        <v>374</v>
      </c>
      <c r="K1070" s="69">
        <v>-5</v>
      </c>
      <c r="L1070" s="69">
        <f>COUNTIFS(Aéroports!$C$2:$C$5193,Aéroports!$C1070,Aéroports!$D$2:$D$5193,Aéroports!$D1070)</f>
        <v>1</v>
      </c>
      <c r="M1070" s="69" t="str">
        <f>IF(AND(Formulaire!$H$15=Aéroports!$E1070,--ISNUMBER(IFERROR(SEARCH(Formulaire!$H$16,$C1070,1),""))=1),MAX(M$1:M1069)+1,"")</f>
        <v/>
      </c>
      <c r="N1070" s="69" t="str">
        <f>IF(AND(Formulaire!$H$21=Aéroports!$E1070,--ISNUMBER(IFERROR(SEARCH(Formulaire!$H$22,$C1070,1),""))=1),MAX(N$1:N1069)+1,"")</f>
        <v/>
      </c>
      <c r="O1070" s="69" t="str">
        <f>IF(AND(Formulaire!$H$27=Aéroports!$E1070,--ISNUMBER(IFERROR(SEARCH(Formulaire!$H$28,$C1070,1),""))=1),MAX(O$1:O1069)+1,"")</f>
        <v/>
      </c>
      <c r="Q1070" s="91" t="str">
        <f>IFERROR(INDEX($C$2:$C$5193,MATCH(ROWS(M$2:M1070),M$2:M$5193,0)),"")</f>
        <v/>
      </c>
      <c r="R1070" s="70" t="str">
        <f>IFERROR(INDEX($C$2:$C$5193,MATCH(ROWS(N$2:N1070),N$2:N$5193,0)),"")</f>
        <v/>
      </c>
      <c r="S1070" s="92" t="str">
        <f>IFERROR(INDEX($C$2:$C$5193,MATCH(ROWS(O$2:O1070),O$2:O$5193,0)),"")</f>
        <v/>
      </c>
    </row>
    <row r="1071" spans="1:19" x14ac:dyDescent="0.25">
      <c r="A1071" s="68">
        <v>11764</v>
      </c>
      <c r="B1071" s="68" t="s">
        <v>3951</v>
      </c>
      <c r="C1071" s="68" t="s">
        <v>3952</v>
      </c>
      <c r="D1071" s="68" t="s">
        <v>3021</v>
      </c>
      <c r="E1071" s="68" t="s">
        <v>3021</v>
      </c>
      <c r="F1071" s="68" t="s">
        <v>3953</v>
      </c>
      <c r="G1071" s="68" t="s">
        <v>3954</v>
      </c>
      <c r="H1071" s="68">
        <v>44.590299999999999</v>
      </c>
      <c r="I1071" s="68">
        <v>-80.837500000000006</v>
      </c>
      <c r="J1071" s="68">
        <v>1007</v>
      </c>
      <c r="K1071" s="68" t="s">
        <v>340</v>
      </c>
      <c r="L1071" s="68">
        <f>COUNTIFS(Aéroports!$C$2:$C$5193,Aéroports!$C1071,Aéroports!$D$2:$D$5193,Aéroports!$D1071)</f>
        <v>1</v>
      </c>
      <c r="M1071" s="68" t="str">
        <f>IF(AND(Formulaire!$H$15=Aéroports!$E1071,--ISNUMBER(IFERROR(SEARCH(Formulaire!$H$16,$C1071,1),""))=1),MAX(M$1:M1070)+1,"")</f>
        <v/>
      </c>
      <c r="N1071" s="68" t="str">
        <f>IF(AND(Formulaire!$H$21=Aéroports!$E1071,--ISNUMBER(IFERROR(SEARCH(Formulaire!$H$22,$C1071,1),""))=1),MAX(N$1:N1070)+1,"")</f>
        <v/>
      </c>
      <c r="O1071" s="68" t="str">
        <f>IF(AND(Formulaire!$H$27=Aéroports!$E1071,--ISNUMBER(IFERROR(SEARCH(Formulaire!$H$28,$C1071,1),""))=1),MAX(O$1:O1070)+1,"")</f>
        <v/>
      </c>
      <c r="Q1071" s="91" t="str">
        <f>IFERROR(INDEX($C$2:$C$5193,MATCH(ROWS(M$2:M1071),M$2:M$5193,0)),"")</f>
        <v/>
      </c>
      <c r="R1071" s="70" t="str">
        <f>IFERROR(INDEX($C$2:$C$5193,MATCH(ROWS(N$2:N1071),N$2:N$5193,0)),"")</f>
        <v/>
      </c>
      <c r="S1071" s="92" t="str">
        <f>IFERROR(INDEX($C$2:$C$5193,MATCH(ROWS(O$2:O1071),O$2:O$5193,0)),"")</f>
        <v/>
      </c>
    </row>
    <row r="1072" spans="1:19" x14ac:dyDescent="0.25">
      <c r="A1072" s="69">
        <v>5519</v>
      </c>
      <c r="B1072" s="69" t="s">
        <v>3955</v>
      </c>
      <c r="C1072" s="69" t="s">
        <v>3956</v>
      </c>
      <c r="D1072" s="69" t="s">
        <v>3021</v>
      </c>
      <c r="E1072" s="69" t="s">
        <v>3021</v>
      </c>
      <c r="F1072" s="69" t="s">
        <v>3957</v>
      </c>
      <c r="G1072" s="69" t="s">
        <v>3958</v>
      </c>
      <c r="H1072" s="69">
        <v>54.933300000000003</v>
      </c>
      <c r="I1072" s="69">
        <v>-95.278899999999993</v>
      </c>
      <c r="J1072" s="69">
        <v>663</v>
      </c>
      <c r="K1072" s="69">
        <v>-6</v>
      </c>
      <c r="L1072" s="69">
        <f>COUNTIFS(Aéroports!$C$2:$C$5193,Aéroports!$C1072,Aéroports!$D$2:$D$5193,Aéroports!$D1072)</f>
        <v>1</v>
      </c>
      <c r="M1072" s="69" t="str">
        <f>IF(AND(Formulaire!$H$15=Aéroports!$E1072,--ISNUMBER(IFERROR(SEARCH(Formulaire!$H$16,$C1072,1),""))=1),MAX(M$1:M1071)+1,"")</f>
        <v/>
      </c>
      <c r="N1072" s="69" t="str">
        <f>IF(AND(Formulaire!$H$21=Aéroports!$E1072,--ISNUMBER(IFERROR(SEARCH(Formulaire!$H$22,$C1072,1),""))=1),MAX(N$1:N1071)+1,"")</f>
        <v/>
      </c>
      <c r="O1072" s="69" t="str">
        <f>IF(AND(Formulaire!$H$27=Aéroports!$E1072,--ISNUMBER(IFERROR(SEARCH(Formulaire!$H$28,$C1072,1),""))=1),MAX(O$1:O1071)+1,"")</f>
        <v/>
      </c>
      <c r="Q1072" s="91" t="str">
        <f>IFERROR(INDEX($C$2:$C$5193,MATCH(ROWS(M$2:M1072),M$2:M$5193,0)),"")</f>
        <v/>
      </c>
      <c r="R1072" s="70" t="str">
        <f>IFERROR(INDEX($C$2:$C$5193,MATCH(ROWS(N$2:N1072),N$2:N$5193,0)),"")</f>
        <v/>
      </c>
      <c r="S1072" s="92" t="str">
        <f>IFERROR(INDEX($C$2:$C$5193,MATCH(ROWS(O$2:O1072),O$2:O$5193,0)),"")</f>
        <v/>
      </c>
    </row>
    <row r="1073" spans="1:19" x14ac:dyDescent="0.25">
      <c r="A1073" s="68">
        <v>170</v>
      </c>
      <c r="B1073" s="68" t="s">
        <v>3959</v>
      </c>
      <c r="C1073" s="68" t="s">
        <v>3960</v>
      </c>
      <c r="D1073" s="68" t="s">
        <v>3021</v>
      </c>
      <c r="E1073" s="68" t="s">
        <v>3021</v>
      </c>
      <c r="F1073" s="68" t="s">
        <v>3961</v>
      </c>
      <c r="G1073" s="68" t="s">
        <v>3962</v>
      </c>
      <c r="H1073" s="68">
        <v>66.144999999999996</v>
      </c>
      <c r="I1073" s="68">
        <v>-65.7136</v>
      </c>
      <c r="J1073" s="68">
        <v>75</v>
      </c>
      <c r="K1073" s="68">
        <v>-5</v>
      </c>
      <c r="L1073" s="68">
        <f>COUNTIFS(Aéroports!$C$2:$C$5193,Aéroports!$C1073,Aéroports!$D$2:$D$5193,Aéroports!$D1073)</f>
        <v>1</v>
      </c>
      <c r="M1073" s="68" t="str">
        <f>IF(AND(Formulaire!$H$15=Aéroports!$E1073,--ISNUMBER(IFERROR(SEARCH(Formulaire!$H$16,$C1073,1),""))=1),MAX(M$1:M1072)+1,"")</f>
        <v/>
      </c>
      <c r="N1073" s="68" t="str">
        <f>IF(AND(Formulaire!$H$21=Aéroports!$E1073,--ISNUMBER(IFERROR(SEARCH(Formulaire!$H$22,$C1073,1),""))=1),MAX(N$1:N1072)+1,"")</f>
        <v/>
      </c>
      <c r="O1073" s="68" t="str">
        <f>IF(AND(Formulaire!$H$27=Aéroports!$E1073,--ISNUMBER(IFERROR(SEARCH(Formulaire!$H$28,$C1073,1),""))=1),MAX(O$1:O1072)+1,"")</f>
        <v/>
      </c>
      <c r="Q1073" s="91" t="str">
        <f>IFERROR(INDEX($C$2:$C$5193,MATCH(ROWS(M$2:M1073),M$2:M$5193,0)),"")</f>
        <v/>
      </c>
      <c r="R1073" s="70" t="str">
        <f>IFERROR(INDEX($C$2:$C$5193,MATCH(ROWS(N$2:N1073),N$2:N$5193,0)),"")</f>
        <v/>
      </c>
      <c r="S1073" s="92" t="str">
        <f>IFERROR(INDEX($C$2:$C$5193,MATCH(ROWS(O$2:O1073),O$2:O$5193,0)),"")</f>
        <v/>
      </c>
    </row>
    <row r="1074" spans="1:19" x14ac:dyDescent="0.25">
      <c r="A1074" s="69">
        <v>9247</v>
      </c>
      <c r="B1074" s="69" t="s">
        <v>3963</v>
      </c>
      <c r="C1074" s="69" t="s">
        <v>3964</v>
      </c>
      <c r="D1074" s="69" t="s">
        <v>3021</v>
      </c>
      <c r="E1074" s="69" t="s">
        <v>3021</v>
      </c>
      <c r="F1074" s="69" t="s">
        <v>3965</v>
      </c>
      <c r="G1074" s="69" t="s">
        <v>3966</v>
      </c>
      <c r="H1074" s="69">
        <v>45.2575</v>
      </c>
      <c r="I1074" s="69">
        <v>-79.829700000000003</v>
      </c>
      <c r="J1074" s="69">
        <v>832</v>
      </c>
      <c r="K1074" s="69">
        <v>-5</v>
      </c>
      <c r="L1074" s="69">
        <f>COUNTIFS(Aéroports!$C$2:$C$5193,Aéroports!$C1074,Aéroports!$D$2:$D$5193,Aéroports!$D1074)</f>
        <v>1</v>
      </c>
      <c r="M1074" s="69" t="str">
        <f>IF(AND(Formulaire!$H$15=Aéroports!$E1074,--ISNUMBER(IFERROR(SEARCH(Formulaire!$H$16,$C1074,1),""))=1),MAX(M$1:M1073)+1,"")</f>
        <v/>
      </c>
      <c r="N1074" s="69" t="str">
        <f>IF(AND(Formulaire!$H$21=Aéroports!$E1074,--ISNUMBER(IFERROR(SEARCH(Formulaire!$H$22,$C1074,1),""))=1),MAX(N$1:N1073)+1,"")</f>
        <v/>
      </c>
      <c r="O1074" s="69" t="str">
        <f>IF(AND(Formulaire!$H$27=Aéroports!$E1074,--ISNUMBER(IFERROR(SEARCH(Formulaire!$H$28,$C1074,1),""))=1),MAX(O$1:O1073)+1,"")</f>
        <v/>
      </c>
      <c r="Q1074" s="91" t="str">
        <f>IFERROR(INDEX($C$2:$C$5193,MATCH(ROWS(M$2:M1074),M$2:M$5193,0)),"")</f>
        <v/>
      </c>
      <c r="R1074" s="70" t="str">
        <f>IFERROR(INDEX($C$2:$C$5193,MATCH(ROWS(N$2:N1074),N$2:N$5193,0)),"")</f>
        <v/>
      </c>
      <c r="S1074" s="92" t="str">
        <f>IFERROR(INDEX($C$2:$C$5193,MATCH(ROWS(O$2:O1074),O$2:O$5193,0)),"")</f>
        <v/>
      </c>
    </row>
    <row r="1075" spans="1:19" x14ac:dyDescent="0.25">
      <c r="A1075" s="68">
        <v>4244</v>
      </c>
      <c r="B1075" s="68" t="s">
        <v>3967</v>
      </c>
      <c r="C1075" s="68" t="s">
        <v>3968</v>
      </c>
      <c r="D1075" s="68" t="s">
        <v>3021</v>
      </c>
      <c r="E1075" s="68" t="s">
        <v>3021</v>
      </c>
      <c r="F1075" s="68" t="s">
        <v>3969</v>
      </c>
      <c r="G1075" s="68" t="s">
        <v>3970</v>
      </c>
      <c r="H1075" s="68">
        <v>69.360839999999996</v>
      </c>
      <c r="I1075" s="68">
        <v>-124.07550000000001</v>
      </c>
      <c r="J1075" s="68">
        <v>15</v>
      </c>
      <c r="K1075" s="68">
        <v>-7</v>
      </c>
      <c r="L1075" s="68">
        <f>COUNTIFS(Aéroports!$C$2:$C$5193,Aéroports!$C1075,Aéroports!$D$2:$D$5193,Aéroports!$D1075)</f>
        <v>1</v>
      </c>
      <c r="M1075" s="68" t="str">
        <f>IF(AND(Formulaire!$H$15=Aéroports!$E1075,--ISNUMBER(IFERROR(SEARCH(Formulaire!$H$16,$C1075,1),""))=1),MAX(M$1:M1074)+1,"")</f>
        <v/>
      </c>
      <c r="N1075" s="68" t="str">
        <f>IF(AND(Formulaire!$H$21=Aéroports!$E1075,--ISNUMBER(IFERROR(SEARCH(Formulaire!$H$22,$C1075,1),""))=1),MAX(N$1:N1074)+1,"")</f>
        <v/>
      </c>
      <c r="O1075" s="68" t="str">
        <f>IF(AND(Formulaire!$H$27=Aéroports!$E1075,--ISNUMBER(IFERROR(SEARCH(Formulaire!$H$28,$C1075,1),""))=1),MAX(O$1:O1074)+1,"")</f>
        <v/>
      </c>
      <c r="Q1075" s="91" t="str">
        <f>IFERROR(INDEX($C$2:$C$5193,MATCH(ROWS(M$2:M1075),M$2:M$5193,0)),"")</f>
        <v/>
      </c>
      <c r="R1075" s="70" t="str">
        <f>IFERROR(INDEX($C$2:$C$5193,MATCH(ROWS(N$2:N1075),N$2:N$5193,0)),"")</f>
        <v/>
      </c>
      <c r="S1075" s="92" t="str">
        <f>IFERROR(INDEX($C$2:$C$5193,MATCH(ROWS(O$2:O1075),O$2:O$5193,0)),"")</f>
        <v/>
      </c>
    </row>
    <row r="1076" spans="1:19" x14ac:dyDescent="0.25">
      <c r="A1076" s="69">
        <v>102</v>
      </c>
      <c r="B1076" s="69" t="s">
        <v>3971</v>
      </c>
      <c r="C1076" s="69" t="s">
        <v>3972</v>
      </c>
      <c r="D1076" s="69" t="s">
        <v>3021</v>
      </c>
      <c r="E1076" s="69" t="s">
        <v>3021</v>
      </c>
      <c r="F1076" s="69" t="s">
        <v>3973</v>
      </c>
      <c r="G1076" s="69" t="s">
        <v>3974</v>
      </c>
      <c r="H1076" s="69">
        <v>56.226900000000001</v>
      </c>
      <c r="I1076" s="69">
        <v>-117.447</v>
      </c>
      <c r="J1076" s="69">
        <v>1873</v>
      </c>
      <c r="K1076" s="69">
        <v>-7</v>
      </c>
      <c r="L1076" s="69">
        <f>COUNTIFS(Aéroports!$C$2:$C$5193,Aéroports!$C1076,Aéroports!$D$2:$D$5193,Aéroports!$D1076)</f>
        <v>1</v>
      </c>
      <c r="M1076" s="69" t="str">
        <f>IF(AND(Formulaire!$H$15=Aéroports!$E1076,--ISNUMBER(IFERROR(SEARCH(Formulaire!$H$16,$C1076,1),""))=1),MAX(M$1:M1075)+1,"")</f>
        <v/>
      </c>
      <c r="N1076" s="69" t="str">
        <f>IF(AND(Formulaire!$H$21=Aéroports!$E1076,--ISNUMBER(IFERROR(SEARCH(Formulaire!$H$22,$C1076,1),""))=1),MAX(N$1:N1075)+1,"")</f>
        <v/>
      </c>
      <c r="O1076" s="69" t="str">
        <f>IF(AND(Formulaire!$H$27=Aéroports!$E1076,--ISNUMBER(IFERROR(SEARCH(Formulaire!$H$28,$C1076,1),""))=1),MAX(O$1:O1075)+1,"")</f>
        <v/>
      </c>
      <c r="Q1076" s="91" t="str">
        <f>IFERROR(INDEX($C$2:$C$5193,MATCH(ROWS(M$2:M1076),M$2:M$5193,0)),"")</f>
        <v/>
      </c>
      <c r="R1076" s="70" t="str">
        <f>IFERROR(INDEX($C$2:$C$5193,MATCH(ROWS(N$2:N1076),N$2:N$5193,0)),"")</f>
        <v/>
      </c>
      <c r="S1076" s="92" t="str">
        <f>IFERROR(INDEX($C$2:$C$5193,MATCH(ROWS(O$2:O1076),O$2:O$5193,0)),"")</f>
        <v/>
      </c>
    </row>
    <row r="1077" spans="1:19" x14ac:dyDescent="0.25">
      <c r="A1077" s="68">
        <v>5522</v>
      </c>
      <c r="B1077" s="68" t="s">
        <v>3975</v>
      </c>
      <c r="C1077" s="68" t="s">
        <v>3976</v>
      </c>
      <c r="D1077" s="68" t="s">
        <v>3021</v>
      </c>
      <c r="E1077" s="68" t="s">
        <v>3021</v>
      </c>
      <c r="F1077" s="68" t="s">
        <v>3977</v>
      </c>
      <c r="G1077" s="68" t="s">
        <v>3978</v>
      </c>
      <c r="H1077" s="68">
        <v>54.988100000000003</v>
      </c>
      <c r="I1077" s="68">
        <v>-85.443299999999994</v>
      </c>
      <c r="J1077" s="68">
        <v>173</v>
      </c>
      <c r="K1077" s="68">
        <v>-5</v>
      </c>
      <c r="L1077" s="68">
        <f>COUNTIFS(Aéroports!$C$2:$C$5193,Aéroports!$C1077,Aéroports!$D$2:$D$5193,Aéroports!$D1077)</f>
        <v>1</v>
      </c>
      <c r="M1077" s="68" t="str">
        <f>IF(AND(Formulaire!$H$15=Aéroports!$E1077,--ISNUMBER(IFERROR(SEARCH(Formulaire!$H$16,$C1077,1),""))=1),MAX(M$1:M1076)+1,"")</f>
        <v/>
      </c>
      <c r="N1077" s="68" t="str">
        <f>IF(AND(Formulaire!$H$21=Aéroports!$E1077,--ISNUMBER(IFERROR(SEARCH(Formulaire!$H$22,$C1077,1),""))=1),MAX(N$1:N1076)+1,"")</f>
        <v/>
      </c>
      <c r="O1077" s="68" t="str">
        <f>IF(AND(Formulaire!$H$27=Aéroports!$E1077,--ISNUMBER(IFERROR(SEARCH(Formulaire!$H$28,$C1077,1),""))=1),MAX(O$1:O1076)+1,"")</f>
        <v/>
      </c>
      <c r="Q1077" s="91" t="str">
        <f>IFERROR(INDEX($C$2:$C$5193,MATCH(ROWS(M$2:M1077),M$2:M$5193,0)),"")</f>
        <v/>
      </c>
      <c r="R1077" s="70" t="str">
        <f>IFERROR(INDEX($C$2:$C$5193,MATCH(ROWS(N$2:N1077),N$2:N$5193,0)),"")</f>
        <v/>
      </c>
      <c r="S1077" s="92" t="str">
        <f>IFERROR(INDEX($C$2:$C$5193,MATCH(ROWS(O$2:O1077),O$2:O$5193,0)),"")</f>
        <v/>
      </c>
    </row>
    <row r="1078" spans="1:19" x14ac:dyDescent="0.25">
      <c r="A1078" s="69">
        <v>26</v>
      </c>
      <c r="B1078" s="69" t="s">
        <v>3979</v>
      </c>
      <c r="C1078" s="69" t="s">
        <v>3980</v>
      </c>
      <c r="D1078" s="69" t="s">
        <v>3021</v>
      </c>
      <c r="E1078" s="69" t="s">
        <v>3021</v>
      </c>
      <c r="F1078" s="69" t="s">
        <v>3981</v>
      </c>
      <c r="G1078" s="69" t="s">
        <v>3982</v>
      </c>
      <c r="H1078" s="69">
        <v>68.534400000000005</v>
      </c>
      <c r="I1078" s="69">
        <v>-89.808099999999996</v>
      </c>
      <c r="J1078" s="69">
        <v>56</v>
      </c>
      <c r="K1078" s="69">
        <v>-7</v>
      </c>
      <c r="L1078" s="69">
        <f>COUNTIFS(Aéroports!$C$2:$C$5193,Aéroports!$C1078,Aéroports!$D$2:$D$5193,Aéroports!$D1078)</f>
        <v>1</v>
      </c>
      <c r="M1078" s="69" t="str">
        <f>IF(AND(Formulaire!$H$15=Aéroports!$E1078,--ISNUMBER(IFERROR(SEARCH(Formulaire!$H$16,$C1078,1),""))=1),MAX(M$1:M1077)+1,"")</f>
        <v/>
      </c>
      <c r="N1078" s="69" t="str">
        <f>IF(AND(Formulaire!$H$21=Aéroports!$E1078,--ISNUMBER(IFERROR(SEARCH(Formulaire!$H$22,$C1078,1),""))=1),MAX(N$1:N1077)+1,"")</f>
        <v/>
      </c>
      <c r="O1078" s="69" t="str">
        <f>IF(AND(Formulaire!$H$27=Aéroports!$E1078,--ISNUMBER(IFERROR(SEARCH(Formulaire!$H$28,$C1078,1),""))=1),MAX(O$1:O1077)+1,"")</f>
        <v/>
      </c>
      <c r="Q1078" s="91" t="str">
        <f>IFERROR(INDEX($C$2:$C$5193,MATCH(ROWS(M$2:M1078),M$2:M$5193,0)),"")</f>
        <v/>
      </c>
      <c r="R1078" s="70" t="str">
        <f>IFERROR(INDEX($C$2:$C$5193,MATCH(ROWS(N$2:N1078),N$2:N$5193,0)),"")</f>
        <v/>
      </c>
      <c r="S1078" s="92" t="str">
        <f>IFERROR(INDEX($C$2:$C$5193,MATCH(ROWS(O$2:O1078),O$2:O$5193,0)),"")</f>
        <v/>
      </c>
    </row>
    <row r="1079" spans="1:19" x14ac:dyDescent="0.25">
      <c r="A1079" s="68">
        <v>8147</v>
      </c>
      <c r="B1079" s="68" t="s">
        <v>3983</v>
      </c>
      <c r="C1079" s="68" t="s">
        <v>3984</v>
      </c>
      <c r="D1079" s="68" t="s">
        <v>3021</v>
      </c>
      <c r="E1079" s="68" t="s">
        <v>3021</v>
      </c>
      <c r="F1079" s="68" t="s">
        <v>3985</v>
      </c>
      <c r="G1079" s="68" t="s">
        <v>3986</v>
      </c>
      <c r="H1079" s="68">
        <v>45.864400000000003</v>
      </c>
      <c r="I1079" s="68">
        <v>-77.2517</v>
      </c>
      <c r="J1079" s="68">
        <v>529</v>
      </c>
      <c r="K1079" s="68">
        <v>-5</v>
      </c>
      <c r="L1079" s="68">
        <f>COUNTIFS(Aéroports!$C$2:$C$5193,Aéroports!$C1079,Aéroports!$D$2:$D$5193,Aéroports!$D1079)</f>
        <v>1</v>
      </c>
      <c r="M1079" s="68" t="str">
        <f>IF(AND(Formulaire!$H$15=Aéroports!$E1079,--ISNUMBER(IFERROR(SEARCH(Formulaire!$H$16,$C1079,1),""))=1),MAX(M$1:M1078)+1,"")</f>
        <v/>
      </c>
      <c r="N1079" s="68" t="str">
        <f>IF(AND(Formulaire!$H$21=Aéroports!$E1079,--ISNUMBER(IFERROR(SEARCH(Formulaire!$H$22,$C1079,1),""))=1),MAX(N$1:N1078)+1,"")</f>
        <v/>
      </c>
      <c r="O1079" s="68" t="str">
        <f>IF(AND(Formulaire!$H$27=Aéroports!$E1079,--ISNUMBER(IFERROR(SEARCH(Formulaire!$H$28,$C1079,1),""))=1),MAX(O$1:O1078)+1,"")</f>
        <v/>
      </c>
      <c r="Q1079" s="91" t="str">
        <f>IFERROR(INDEX($C$2:$C$5193,MATCH(ROWS(M$2:M1079),M$2:M$5193,0)),"")</f>
        <v/>
      </c>
      <c r="R1079" s="70" t="str">
        <f>IFERROR(INDEX($C$2:$C$5193,MATCH(ROWS(N$2:N1079),N$2:N$5193,0)),"")</f>
        <v/>
      </c>
      <c r="S1079" s="92" t="str">
        <f>IFERROR(INDEX($C$2:$C$5193,MATCH(ROWS(O$2:O1079),O$2:O$5193,0)),"")</f>
        <v/>
      </c>
    </row>
    <row r="1080" spans="1:19" x14ac:dyDescent="0.25">
      <c r="A1080" s="69">
        <v>181</v>
      </c>
      <c r="B1080" s="69" t="s">
        <v>3987</v>
      </c>
      <c r="C1080" s="69" t="s">
        <v>3988</v>
      </c>
      <c r="D1080" s="69" t="s">
        <v>3021</v>
      </c>
      <c r="E1080" s="69" t="s">
        <v>3021</v>
      </c>
      <c r="F1080" s="69" t="s">
        <v>3989</v>
      </c>
      <c r="G1080" s="69" t="s">
        <v>3990</v>
      </c>
      <c r="H1080" s="69">
        <v>49.463099999999997</v>
      </c>
      <c r="I1080" s="69">
        <v>-119.602</v>
      </c>
      <c r="J1080" s="69">
        <v>1129</v>
      </c>
      <c r="K1080" s="69">
        <v>-8</v>
      </c>
      <c r="L1080" s="69">
        <f>COUNTIFS(Aéroports!$C$2:$C$5193,Aéroports!$C1080,Aéroports!$D$2:$D$5193,Aéroports!$D1080)</f>
        <v>1</v>
      </c>
      <c r="M1080" s="69" t="str">
        <f>IF(AND(Formulaire!$H$15=Aéroports!$E1080,--ISNUMBER(IFERROR(SEARCH(Formulaire!$H$16,$C1080,1),""))=1),MAX(M$1:M1079)+1,"")</f>
        <v/>
      </c>
      <c r="N1080" s="69" t="str">
        <f>IF(AND(Formulaire!$H$21=Aéroports!$E1080,--ISNUMBER(IFERROR(SEARCH(Formulaire!$H$22,$C1080,1),""))=1),MAX(N$1:N1079)+1,"")</f>
        <v/>
      </c>
      <c r="O1080" s="69" t="str">
        <f>IF(AND(Formulaire!$H$27=Aéroports!$E1080,--ISNUMBER(IFERROR(SEARCH(Formulaire!$H$28,$C1080,1),""))=1),MAX(O$1:O1079)+1,"")</f>
        <v/>
      </c>
      <c r="Q1080" s="91" t="str">
        <f>IFERROR(INDEX($C$2:$C$5193,MATCH(ROWS(M$2:M1080),M$2:M$5193,0)),"")</f>
        <v/>
      </c>
      <c r="R1080" s="70" t="str">
        <f>IFERROR(INDEX($C$2:$C$5193,MATCH(ROWS(N$2:N1080),N$2:N$5193,0)),"")</f>
        <v/>
      </c>
      <c r="S1080" s="92" t="str">
        <f>IFERROR(INDEX($C$2:$C$5193,MATCH(ROWS(O$2:O1080),O$2:O$5193,0)),"")</f>
        <v/>
      </c>
    </row>
    <row r="1081" spans="1:19" x14ac:dyDescent="0.25">
      <c r="A1081" s="68">
        <v>159</v>
      </c>
      <c r="B1081" s="68" t="s">
        <v>3991</v>
      </c>
      <c r="C1081" s="68" t="s">
        <v>3992</v>
      </c>
      <c r="D1081" s="68" t="s">
        <v>3021</v>
      </c>
      <c r="E1081" s="68" t="s">
        <v>3021</v>
      </c>
      <c r="F1081" s="68" t="s">
        <v>3993</v>
      </c>
      <c r="G1081" s="68" t="s">
        <v>3994</v>
      </c>
      <c r="H1081" s="68">
        <v>45.952199999999998</v>
      </c>
      <c r="I1081" s="68">
        <v>-77.319199999999995</v>
      </c>
      <c r="J1081" s="68">
        <v>427</v>
      </c>
      <c r="K1081" s="68">
        <v>-5</v>
      </c>
      <c r="L1081" s="68">
        <f>COUNTIFS(Aéroports!$C$2:$C$5193,Aéroports!$C1081,Aéroports!$D$2:$D$5193,Aéroports!$D1081)</f>
        <v>1</v>
      </c>
      <c r="M1081" s="68" t="str">
        <f>IF(AND(Formulaire!$H$15=Aéroports!$E1081,--ISNUMBER(IFERROR(SEARCH(Formulaire!$H$16,$C1081,1),""))=1),MAX(M$1:M1080)+1,"")</f>
        <v/>
      </c>
      <c r="N1081" s="68" t="str">
        <f>IF(AND(Formulaire!$H$21=Aéroports!$E1081,--ISNUMBER(IFERROR(SEARCH(Formulaire!$H$22,$C1081,1),""))=1),MAX(N$1:N1080)+1,"")</f>
        <v/>
      </c>
      <c r="O1081" s="68" t="str">
        <f>IF(AND(Formulaire!$H$27=Aéroports!$E1081,--ISNUMBER(IFERROR(SEARCH(Formulaire!$H$28,$C1081,1),""))=1),MAX(O$1:O1080)+1,"")</f>
        <v/>
      </c>
      <c r="Q1081" s="91" t="str">
        <f>IFERROR(INDEX($C$2:$C$5193,MATCH(ROWS(M$2:M1081),M$2:M$5193,0)),"")</f>
        <v/>
      </c>
      <c r="R1081" s="70" t="str">
        <f>IFERROR(INDEX($C$2:$C$5193,MATCH(ROWS(N$2:N1081),N$2:N$5193,0)),"")</f>
        <v/>
      </c>
      <c r="S1081" s="92" t="str">
        <f>IFERROR(INDEX($C$2:$C$5193,MATCH(ROWS(O$2:O1081),O$2:O$5193,0)),"")</f>
        <v/>
      </c>
    </row>
    <row r="1082" spans="1:19" x14ac:dyDescent="0.25">
      <c r="A1082" s="69">
        <v>107</v>
      </c>
      <c r="B1082" s="69" t="s">
        <v>3995</v>
      </c>
      <c r="C1082" s="69" t="s">
        <v>3996</v>
      </c>
      <c r="D1082" s="69" t="s">
        <v>3021</v>
      </c>
      <c r="E1082" s="69" t="s">
        <v>3021</v>
      </c>
      <c r="F1082" s="69" t="s">
        <v>3997</v>
      </c>
      <c r="G1082" s="69" t="s">
        <v>3998</v>
      </c>
      <c r="H1082" s="69">
        <v>44.23</v>
      </c>
      <c r="I1082" s="69">
        <v>-78.363299999999995</v>
      </c>
      <c r="J1082" s="69">
        <v>628</v>
      </c>
      <c r="K1082" s="69">
        <v>-5</v>
      </c>
      <c r="L1082" s="69">
        <f>COUNTIFS(Aéroports!$C$2:$C$5193,Aéroports!$C1082,Aéroports!$D$2:$D$5193,Aéroports!$D1082)</f>
        <v>1</v>
      </c>
      <c r="M1082" s="69" t="str">
        <f>IF(AND(Formulaire!$H$15=Aéroports!$E1082,--ISNUMBER(IFERROR(SEARCH(Formulaire!$H$16,$C1082,1),""))=1),MAX(M$1:M1081)+1,"")</f>
        <v/>
      </c>
      <c r="N1082" s="69" t="str">
        <f>IF(AND(Formulaire!$H$21=Aéroports!$E1082,--ISNUMBER(IFERROR(SEARCH(Formulaire!$H$22,$C1082,1),""))=1),MAX(N$1:N1081)+1,"")</f>
        <v/>
      </c>
      <c r="O1082" s="69" t="str">
        <f>IF(AND(Formulaire!$H$27=Aéroports!$E1082,--ISNUMBER(IFERROR(SEARCH(Formulaire!$H$28,$C1082,1),""))=1),MAX(O$1:O1081)+1,"")</f>
        <v/>
      </c>
      <c r="Q1082" s="91" t="str">
        <f>IFERROR(INDEX($C$2:$C$5193,MATCH(ROWS(M$2:M1082),M$2:M$5193,0)),"")</f>
        <v/>
      </c>
      <c r="R1082" s="70" t="str">
        <f>IFERROR(INDEX($C$2:$C$5193,MATCH(ROWS(N$2:N1082),N$2:N$5193,0)),"")</f>
        <v/>
      </c>
      <c r="S1082" s="92" t="str">
        <f>IFERROR(INDEX($C$2:$C$5193,MATCH(ROWS(O$2:O1082),O$2:O$5193,0)),"")</f>
        <v/>
      </c>
    </row>
    <row r="1083" spans="1:19" x14ac:dyDescent="0.25">
      <c r="A1083" s="68">
        <v>105</v>
      </c>
      <c r="B1083" s="68" t="s">
        <v>3999</v>
      </c>
      <c r="C1083" s="68" t="s">
        <v>4000</v>
      </c>
      <c r="D1083" s="68" t="s">
        <v>3021</v>
      </c>
      <c r="E1083" s="68" t="s">
        <v>3021</v>
      </c>
      <c r="F1083" s="68" t="s">
        <v>4001</v>
      </c>
      <c r="G1083" s="68" t="s">
        <v>4002</v>
      </c>
      <c r="H1083" s="68">
        <v>51.446399999999997</v>
      </c>
      <c r="I1083" s="68">
        <v>-90.214200000000005</v>
      </c>
      <c r="J1083" s="68">
        <v>1267</v>
      </c>
      <c r="K1083" s="68">
        <v>-5</v>
      </c>
      <c r="L1083" s="68">
        <f>COUNTIFS(Aéroports!$C$2:$C$5193,Aéroports!$C1083,Aéroports!$D$2:$D$5193,Aéroports!$D1083)</f>
        <v>1</v>
      </c>
      <c r="M1083" s="68" t="str">
        <f>IF(AND(Formulaire!$H$15=Aéroports!$E1083,--ISNUMBER(IFERROR(SEARCH(Formulaire!$H$16,$C1083,1),""))=1),MAX(M$1:M1082)+1,"")</f>
        <v/>
      </c>
      <c r="N1083" s="68" t="str">
        <f>IF(AND(Formulaire!$H$21=Aéroports!$E1083,--ISNUMBER(IFERROR(SEARCH(Formulaire!$H$22,$C1083,1),""))=1),MAX(N$1:N1082)+1,"")</f>
        <v/>
      </c>
      <c r="O1083" s="68" t="str">
        <f>IF(AND(Formulaire!$H$27=Aéroports!$E1083,--ISNUMBER(IFERROR(SEARCH(Formulaire!$H$28,$C1083,1),""))=1),MAX(O$1:O1082)+1,"")</f>
        <v/>
      </c>
      <c r="Q1083" s="91" t="str">
        <f>IFERROR(INDEX($C$2:$C$5193,MATCH(ROWS(M$2:M1083),M$2:M$5193,0)),"")</f>
        <v/>
      </c>
      <c r="R1083" s="70" t="str">
        <f>IFERROR(INDEX($C$2:$C$5193,MATCH(ROWS(N$2:N1083),N$2:N$5193,0)),"")</f>
        <v/>
      </c>
      <c r="S1083" s="92" t="str">
        <f>IFERROR(INDEX($C$2:$C$5193,MATCH(ROWS(O$2:O1083),O$2:O$5193,0)),"")</f>
        <v/>
      </c>
    </row>
    <row r="1084" spans="1:19" x14ac:dyDescent="0.25">
      <c r="A1084" s="69">
        <v>5521</v>
      </c>
      <c r="B1084" s="69" t="s">
        <v>4003</v>
      </c>
      <c r="C1084" s="69" t="s">
        <v>4004</v>
      </c>
      <c r="D1084" s="69" t="s">
        <v>3021</v>
      </c>
      <c r="E1084" s="69" t="s">
        <v>3021</v>
      </c>
      <c r="F1084" s="69" t="s">
        <v>4005</v>
      </c>
      <c r="G1084" s="69" t="s">
        <v>4006</v>
      </c>
      <c r="H1084" s="69">
        <v>51.819699999999997</v>
      </c>
      <c r="I1084" s="69">
        <v>-93.973299999999995</v>
      </c>
      <c r="J1084" s="69">
        <v>1114</v>
      </c>
      <c r="K1084" s="69">
        <v>-6</v>
      </c>
      <c r="L1084" s="69">
        <f>COUNTIFS(Aéroports!$C$2:$C$5193,Aéroports!$C1084,Aéroports!$D$2:$D$5193,Aéroports!$D1084)</f>
        <v>1</v>
      </c>
      <c r="M1084" s="69" t="str">
        <f>IF(AND(Formulaire!$H$15=Aéroports!$E1084,--ISNUMBER(IFERROR(SEARCH(Formulaire!$H$16,$C1084,1),""))=1),MAX(M$1:M1083)+1,"")</f>
        <v/>
      </c>
      <c r="N1084" s="69" t="str">
        <f>IF(AND(Formulaire!$H$21=Aéroports!$E1084,--ISNUMBER(IFERROR(SEARCH(Formulaire!$H$22,$C1084,1),""))=1),MAX(N$1:N1083)+1,"")</f>
        <v/>
      </c>
      <c r="O1084" s="69" t="str">
        <f>IF(AND(Formulaire!$H$27=Aéroports!$E1084,--ISNUMBER(IFERROR(SEARCH(Formulaire!$H$28,$C1084,1),""))=1),MAX(O$1:O1083)+1,"")</f>
        <v/>
      </c>
      <c r="Q1084" s="91" t="str">
        <f>IFERROR(INDEX($C$2:$C$5193,MATCH(ROWS(M$2:M1084),M$2:M$5193,0)),"")</f>
        <v/>
      </c>
      <c r="R1084" s="70" t="str">
        <f>IFERROR(INDEX($C$2:$C$5193,MATCH(ROWS(N$2:N1084),N$2:N$5193,0)),"")</f>
        <v/>
      </c>
      <c r="S1084" s="92" t="str">
        <f>IFERROR(INDEX($C$2:$C$5193,MATCH(ROWS(O$2:O1084),O$2:O$5193,0)),"")</f>
        <v/>
      </c>
    </row>
    <row r="1085" spans="1:19" x14ac:dyDescent="0.25">
      <c r="A1085" s="68">
        <v>11780</v>
      </c>
      <c r="B1085" s="68" t="s">
        <v>4007</v>
      </c>
      <c r="C1085" s="68" t="s">
        <v>4008</v>
      </c>
      <c r="D1085" s="68" t="s">
        <v>3021</v>
      </c>
      <c r="E1085" s="68" t="s">
        <v>3021</v>
      </c>
      <c r="F1085" s="68" t="s">
        <v>4009</v>
      </c>
      <c r="G1085" s="68" t="s">
        <v>4010</v>
      </c>
      <c r="H1085" s="68">
        <v>55.588900000000002</v>
      </c>
      <c r="I1085" s="68">
        <v>-97.164199999999994</v>
      </c>
      <c r="J1085" s="68">
        <v>630</v>
      </c>
      <c r="K1085" s="68" t="s">
        <v>340</v>
      </c>
      <c r="L1085" s="68">
        <f>COUNTIFS(Aéroports!$C$2:$C$5193,Aéroports!$C1085,Aéroports!$D$2:$D$5193,Aéroports!$D1085)</f>
        <v>1</v>
      </c>
      <c r="M1085" s="68" t="str">
        <f>IF(AND(Formulaire!$H$15=Aéroports!$E1085,--ISNUMBER(IFERROR(SEARCH(Formulaire!$H$16,$C1085,1),""))=1),MAX(M$1:M1084)+1,"")</f>
        <v/>
      </c>
      <c r="N1085" s="68" t="str">
        <f>IF(AND(Formulaire!$H$21=Aéroports!$E1085,--ISNUMBER(IFERROR(SEARCH(Formulaire!$H$22,$C1085,1),""))=1),MAX(N$1:N1084)+1,"")</f>
        <v/>
      </c>
      <c r="O1085" s="68" t="str">
        <f>IF(AND(Formulaire!$H$27=Aéroports!$E1085,--ISNUMBER(IFERROR(SEARCH(Formulaire!$H$28,$C1085,1),""))=1),MAX(O$1:O1084)+1,"")</f>
        <v/>
      </c>
      <c r="Q1085" s="91" t="str">
        <f>IFERROR(INDEX($C$2:$C$5193,MATCH(ROWS(M$2:M1085),M$2:M$5193,0)),"")</f>
        <v/>
      </c>
      <c r="R1085" s="70" t="str">
        <f>IFERROR(INDEX($C$2:$C$5193,MATCH(ROWS(N$2:N1085),N$2:N$5193,0)),"")</f>
        <v/>
      </c>
      <c r="S1085" s="92" t="str">
        <f>IFERROR(INDEX($C$2:$C$5193,MATCH(ROWS(O$2:O1085),O$2:O$5193,0)),"")</f>
        <v/>
      </c>
    </row>
    <row r="1086" spans="1:19" x14ac:dyDescent="0.25">
      <c r="A1086" s="69">
        <v>11782</v>
      </c>
      <c r="B1086" s="69" t="s">
        <v>4011</v>
      </c>
      <c r="C1086" s="69" t="s">
        <v>4012</v>
      </c>
      <c r="D1086" s="69" t="s">
        <v>3021</v>
      </c>
      <c r="E1086" s="69" t="s">
        <v>3021</v>
      </c>
      <c r="F1086" s="69" t="s">
        <v>4013</v>
      </c>
      <c r="G1086" s="69" t="s">
        <v>4014</v>
      </c>
      <c r="H1086" s="69">
        <v>49.520600000000002</v>
      </c>
      <c r="I1086" s="69">
        <v>-113.997</v>
      </c>
      <c r="J1086" s="69">
        <v>3903</v>
      </c>
      <c r="K1086" s="69" t="s">
        <v>340</v>
      </c>
      <c r="L1086" s="69">
        <f>COUNTIFS(Aéroports!$C$2:$C$5193,Aéroports!$C1086,Aéroports!$D$2:$D$5193,Aéroports!$D1086)</f>
        <v>1</v>
      </c>
      <c r="M1086" s="69" t="str">
        <f>IF(AND(Formulaire!$H$15=Aéroports!$E1086,--ISNUMBER(IFERROR(SEARCH(Formulaire!$H$16,$C1086,1),""))=1),MAX(M$1:M1085)+1,"")</f>
        <v/>
      </c>
      <c r="N1086" s="69" t="str">
        <f>IF(AND(Formulaire!$H$21=Aéroports!$E1086,--ISNUMBER(IFERROR(SEARCH(Formulaire!$H$22,$C1086,1),""))=1),MAX(N$1:N1085)+1,"")</f>
        <v/>
      </c>
      <c r="O1086" s="69" t="str">
        <f>IF(AND(Formulaire!$H$27=Aéroports!$E1086,--ISNUMBER(IFERROR(SEARCH(Formulaire!$H$28,$C1086,1),""))=1),MAX(O$1:O1085)+1,"")</f>
        <v/>
      </c>
      <c r="Q1086" s="91" t="str">
        <f>IFERROR(INDEX($C$2:$C$5193,MATCH(ROWS(M$2:M1086),M$2:M$5193,0)),"")</f>
        <v/>
      </c>
      <c r="R1086" s="70" t="str">
        <f>IFERROR(INDEX($C$2:$C$5193,MATCH(ROWS(N$2:N1086),N$2:N$5193,0)),"")</f>
        <v/>
      </c>
      <c r="S1086" s="92" t="str">
        <f>IFERROR(INDEX($C$2:$C$5193,MATCH(ROWS(O$2:O1086),O$2:O$5193,0)),"")</f>
        <v/>
      </c>
    </row>
    <row r="1087" spans="1:19" x14ac:dyDescent="0.25">
      <c r="A1087" s="68">
        <v>5518</v>
      </c>
      <c r="B1087" s="68" t="s">
        <v>4015</v>
      </c>
      <c r="C1087" s="68" t="s">
        <v>4016</v>
      </c>
      <c r="D1087" s="68" t="s">
        <v>3021</v>
      </c>
      <c r="E1087" s="68" t="s">
        <v>3021</v>
      </c>
      <c r="F1087" s="68" t="s">
        <v>4017</v>
      </c>
      <c r="G1087" s="68" t="s">
        <v>4018</v>
      </c>
      <c r="H1087" s="68">
        <v>58.276699999999998</v>
      </c>
      <c r="I1087" s="68">
        <v>-104.08199999999999</v>
      </c>
      <c r="J1087" s="68">
        <v>1605</v>
      </c>
      <c r="K1087" s="68">
        <v>-6</v>
      </c>
      <c r="L1087" s="68">
        <f>COUNTIFS(Aéroports!$C$2:$C$5193,Aéroports!$C1087,Aéroports!$D$2:$D$5193,Aéroports!$D1087)</f>
        <v>1</v>
      </c>
      <c r="M1087" s="68" t="str">
        <f>IF(AND(Formulaire!$H$15=Aéroports!$E1087,--ISNUMBER(IFERROR(SEARCH(Formulaire!$H$16,$C1087,1),""))=1),MAX(M$1:M1086)+1,"")</f>
        <v/>
      </c>
      <c r="N1087" s="68" t="str">
        <f>IF(AND(Formulaire!$H$21=Aéroports!$E1087,--ISNUMBER(IFERROR(SEARCH(Formulaire!$H$22,$C1087,1),""))=1),MAX(N$1:N1086)+1,"")</f>
        <v/>
      </c>
      <c r="O1087" s="68" t="str">
        <f>IF(AND(Formulaire!$H$27=Aéroports!$E1087,--ISNUMBER(IFERROR(SEARCH(Formulaire!$H$28,$C1087,1),""))=1),MAX(O$1:O1086)+1,"")</f>
        <v/>
      </c>
      <c r="Q1087" s="91" t="str">
        <f>IFERROR(INDEX($C$2:$C$5193,MATCH(ROWS(M$2:M1087),M$2:M$5193,0)),"")</f>
        <v/>
      </c>
      <c r="R1087" s="70" t="str">
        <f>IFERROR(INDEX($C$2:$C$5193,MATCH(ROWS(N$2:N1087),N$2:N$5193,0)),"")</f>
        <v/>
      </c>
      <c r="S1087" s="92" t="str">
        <f>IFERROR(INDEX($C$2:$C$5193,MATCH(ROWS(O$2:O1087),O$2:O$5193,0)),"")</f>
        <v/>
      </c>
    </row>
    <row r="1088" spans="1:19" x14ac:dyDescent="0.25">
      <c r="A1088" s="69">
        <v>75</v>
      </c>
      <c r="B1088" s="69" t="s">
        <v>4019</v>
      </c>
      <c r="C1088" s="69" t="s">
        <v>4020</v>
      </c>
      <c r="D1088" s="69" t="s">
        <v>3021</v>
      </c>
      <c r="E1088" s="69" t="s">
        <v>3021</v>
      </c>
      <c r="F1088" s="69" t="s">
        <v>4021</v>
      </c>
      <c r="G1088" s="69" t="s">
        <v>4022</v>
      </c>
      <c r="H1088" s="69">
        <v>72.683300000000003</v>
      </c>
      <c r="I1088" s="69">
        <v>-77.966700000000003</v>
      </c>
      <c r="J1088" s="69">
        <v>181</v>
      </c>
      <c r="K1088" s="69">
        <v>-5</v>
      </c>
      <c r="L1088" s="69">
        <f>COUNTIFS(Aéroports!$C$2:$C$5193,Aéroports!$C1088,Aéroports!$D$2:$D$5193,Aéroports!$D1088)</f>
        <v>1</v>
      </c>
      <c r="M1088" s="69" t="str">
        <f>IF(AND(Formulaire!$H$15=Aéroports!$E1088,--ISNUMBER(IFERROR(SEARCH(Formulaire!$H$16,$C1088,1),""))=1),MAX(M$1:M1087)+1,"")</f>
        <v/>
      </c>
      <c r="N1088" s="69" t="str">
        <f>IF(AND(Formulaire!$H$21=Aéroports!$E1088,--ISNUMBER(IFERROR(SEARCH(Formulaire!$H$22,$C1088,1),""))=1),MAX(N$1:N1087)+1,"")</f>
        <v/>
      </c>
      <c r="O1088" s="69" t="str">
        <f>IF(AND(Formulaire!$H$27=Aéroports!$E1088,--ISNUMBER(IFERROR(SEARCH(Formulaire!$H$28,$C1088,1),""))=1),MAX(O$1:O1087)+1,"")</f>
        <v/>
      </c>
      <c r="Q1088" s="91" t="str">
        <f>IFERROR(INDEX($C$2:$C$5193,MATCH(ROWS(M$2:M1088),M$2:M$5193,0)),"")</f>
        <v/>
      </c>
      <c r="R1088" s="70" t="str">
        <f>IFERROR(INDEX($C$2:$C$5193,MATCH(ROWS(N$2:N1088),N$2:N$5193,0)),"")</f>
        <v/>
      </c>
      <c r="S1088" s="92" t="str">
        <f>IFERROR(INDEX($C$2:$C$5193,MATCH(ROWS(O$2:O1088),O$2:O$5193,0)),"")</f>
        <v/>
      </c>
    </row>
    <row r="1089" spans="1:19" x14ac:dyDescent="0.25">
      <c r="A1089" s="68">
        <v>5471</v>
      </c>
      <c r="B1089" s="68" t="s">
        <v>4023</v>
      </c>
      <c r="C1089" s="68" t="s">
        <v>4024</v>
      </c>
      <c r="D1089" s="68" t="s">
        <v>3021</v>
      </c>
      <c r="E1089" s="68" t="s">
        <v>3021</v>
      </c>
      <c r="F1089" s="68" t="s">
        <v>4025</v>
      </c>
      <c r="G1089" s="68" t="s">
        <v>4026</v>
      </c>
      <c r="H1089" s="68">
        <v>52.113300000000002</v>
      </c>
      <c r="I1089" s="68">
        <v>-94.255600000000001</v>
      </c>
      <c r="J1089" s="68">
        <v>1095</v>
      </c>
      <c r="K1089" s="68">
        <v>-6</v>
      </c>
      <c r="L1089" s="68">
        <f>COUNTIFS(Aéroports!$C$2:$C$5193,Aéroports!$C1089,Aéroports!$D$2:$D$5193,Aéroports!$D1089)</f>
        <v>1</v>
      </c>
      <c r="M1089" s="68" t="str">
        <f>IF(AND(Formulaire!$H$15=Aéroports!$E1089,--ISNUMBER(IFERROR(SEARCH(Formulaire!$H$16,$C1089,1),""))=1),MAX(M$1:M1088)+1,"")</f>
        <v/>
      </c>
      <c r="N1089" s="68" t="str">
        <f>IF(AND(Formulaire!$H$21=Aéroports!$E1089,--ISNUMBER(IFERROR(SEARCH(Formulaire!$H$22,$C1089,1),""))=1),MAX(N$1:N1088)+1,"")</f>
        <v/>
      </c>
      <c r="O1089" s="68" t="str">
        <f>IF(AND(Formulaire!$H$27=Aéroports!$E1089,--ISNUMBER(IFERROR(SEARCH(Formulaire!$H$28,$C1089,1),""))=1),MAX(O$1:O1088)+1,"")</f>
        <v/>
      </c>
      <c r="Q1089" s="91" t="str">
        <f>IFERROR(INDEX($C$2:$C$5193,MATCH(ROWS(M$2:M1089),M$2:M$5193,0)),"")</f>
        <v/>
      </c>
      <c r="R1089" s="70" t="str">
        <f>IFERROR(INDEX($C$2:$C$5193,MATCH(ROWS(N$2:N1089),N$2:N$5193,0)),"")</f>
        <v/>
      </c>
      <c r="S1089" s="92" t="str">
        <f>IFERROR(INDEX($C$2:$C$5193,MATCH(ROWS(O$2:O1089),O$2:O$5193,0)),"")</f>
        <v/>
      </c>
    </row>
    <row r="1090" spans="1:19" x14ac:dyDescent="0.25">
      <c r="A1090" s="69">
        <v>11781</v>
      </c>
      <c r="B1090" s="69" t="s">
        <v>4027</v>
      </c>
      <c r="C1090" s="69" t="s">
        <v>4028</v>
      </c>
      <c r="D1090" s="69" t="s">
        <v>3021</v>
      </c>
      <c r="E1090" s="69" t="s">
        <v>3021</v>
      </c>
      <c r="F1090" s="69" t="s">
        <v>4029</v>
      </c>
      <c r="G1090" s="69" t="s">
        <v>4030</v>
      </c>
      <c r="H1090" s="69">
        <v>52.996519999999997</v>
      </c>
      <c r="I1090" s="69">
        <v>-97.274190000000004</v>
      </c>
      <c r="J1090" s="69">
        <v>728</v>
      </c>
      <c r="K1090" s="69" t="s">
        <v>340</v>
      </c>
      <c r="L1090" s="69">
        <f>COUNTIFS(Aéroports!$C$2:$C$5193,Aéroports!$C1090,Aéroports!$D$2:$D$5193,Aéroports!$D1090)</f>
        <v>1</v>
      </c>
      <c r="M1090" s="69" t="str">
        <f>IF(AND(Formulaire!$H$15=Aéroports!$E1090,--ISNUMBER(IFERROR(SEARCH(Formulaire!$H$16,$C1090,1),""))=1),MAX(M$1:M1089)+1,"")</f>
        <v/>
      </c>
      <c r="N1090" s="69" t="str">
        <f>IF(AND(Formulaire!$H$21=Aéroports!$E1090,--ISNUMBER(IFERROR(SEARCH(Formulaire!$H$22,$C1090,1),""))=1),MAX(N$1:N1089)+1,"")</f>
        <v/>
      </c>
      <c r="O1090" s="69" t="str">
        <f>IF(AND(Formulaire!$H$27=Aéroports!$E1090,--ISNUMBER(IFERROR(SEARCH(Formulaire!$H$28,$C1090,1),""))=1),MAX(O$1:O1089)+1,"")</f>
        <v/>
      </c>
      <c r="Q1090" s="91" t="str">
        <f>IFERROR(INDEX($C$2:$C$5193,MATCH(ROWS(M$2:M1090),M$2:M$5193,0)),"")</f>
        <v/>
      </c>
      <c r="R1090" s="70" t="str">
        <f>IFERROR(INDEX($C$2:$C$5193,MATCH(ROWS(N$2:N1090),N$2:N$5193,0)),"")</f>
        <v/>
      </c>
      <c r="S1090" s="92" t="str">
        <f>IFERROR(INDEX($C$2:$C$5193,MATCH(ROWS(O$2:O1090),O$2:O$5193,0)),"")</f>
        <v/>
      </c>
    </row>
    <row r="1091" spans="1:19" x14ac:dyDescent="0.25">
      <c r="A1091" s="68">
        <v>200</v>
      </c>
      <c r="B1091" s="68" t="s">
        <v>4031</v>
      </c>
      <c r="C1091" s="68" t="s">
        <v>4032</v>
      </c>
      <c r="D1091" s="68" t="s">
        <v>3021</v>
      </c>
      <c r="E1091" s="68" t="s">
        <v>3021</v>
      </c>
      <c r="F1091" s="68" t="s">
        <v>4033</v>
      </c>
      <c r="G1091" s="68" t="s">
        <v>4034</v>
      </c>
      <c r="H1091" s="68">
        <v>50.680599999999998</v>
      </c>
      <c r="I1091" s="68">
        <v>-127.367</v>
      </c>
      <c r="J1091" s="68">
        <v>71</v>
      </c>
      <c r="K1091" s="68">
        <v>-8</v>
      </c>
      <c r="L1091" s="68">
        <f>COUNTIFS(Aéroports!$C$2:$C$5193,Aéroports!$C1091,Aéroports!$D$2:$D$5193,Aéroports!$D1091)</f>
        <v>1</v>
      </c>
      <c r="M1091" s="68" t="str">
        <f>IF(AND(Formulaire!$H$15=Aéroports!$E1091,--ISNUMBER(IFERROR(SEARCH(Formulaire!$H$16,$C1091,1),""))=1),MAX(M$1:M1090)+1,"")</f>
        <v/>
      </c>
      <c r="N1091" s="68" t="str">
        <f>IF(AND(Formulaire!$H$21=Aéroports!$E1091,--ISNUMBER(IFERROR(SEARCH(Formulaire!$H$22,$C1091,1),""))=1),MAX(N$1:N1090)+1,"")</f>
        <v/>
      </c>
      <c r="O1091" s="68" t="str">
        <f>IF(AND(Formulaire!$H$27=Aéroports!$E1091,--ISNUMBER(IFERROR(SEARCH(Formulaire!$H$28,$C1091,1),""))=1),MAX(O$1:O1090)+1,"")</f>
        <v/>
      </c>
      <c r="Q1091" s="91" t="str">
        <f>IFERROR(INDEX($C$2:$C$5193,MATCH(ROWS(M$2:M1091),M$2:M$5193,0)),"")</f>
        <v/>
      </c>
      <c r="R1091" s="70" t="str">
        <f>IFERROR(INDEX($C$2:$C$5193,MATCH(ROWS(N$2:N1091),N$2:N$5193,0)),"")</f>
        <v/>
      </c>
      <c r="S1091" s="92" t="str">
        <f>IFERROR(INDEX($C$2:$C$5193,MATCH(ROWS(O$2:O1091),O$2:O$5193,0)),"")</f>
        <v/>
      </c>
    </row>
    <row r="1092" spans="1:19" x14ac:dyDescent="0.25">
      <c r="A1092" s="69">
        <v>11765</v>
      </c>
      <c r="B1092" s="69" t="s">
        <v>4035</v>
      </c>
      <c r="C1092" s="69" t="s">
        <v>4036</v>
      </c>
      <c r="D1092" s="69" t="s">
        <v>3021</v>
      </c>
      <c r="E1092" s="69" t="s">
        <v>3021</v>
      </c>
      <c r="F1092" s="69" t="s">
        <v>4037</v>
      </c>
      <c r="G1092" s="69" t="s">
        <v>4038</v>
      </c>
      <c r="H1092" s="69">
        <v>45.656700000000001</v>
      </c>
      <c r="I1092" s="69">
        <v>-61.368099999999998</v>
      </c>
      <c r="J1092" s="69">
        <v>377</v>
      </c>
      <c r="K1092" s="69" t="s">
        <v>340</v>
      </c>
      <c r="L1092" s="69">
        <f>COUNTIFS(Aéroports!$C$2:$C$5193,Aéroports!$C1092,Aéroports!$D$2:$D$5193,Aéroports!$D1092)</f>
        <v>1</v>
      </c>
      <c r="M1092" s="69" t="str">
        <f>IF(AND(Formulaire!$H$15=Aéroports!$E1092,--ISNUMBER(IFERROR(SEARCH(Formulaire!$H$16,$C1092,1),""))=1),MAX(M$1:M1091)+1,"")</f>
        <v/>
      </c>
      <c r="N1092" s="69" t="str">
        <f>IF(AND(Formulaire!$H$21=Aéroports!$E1092,--ISNUMBER(IFERROR(SEARCH(Formulaire!$H$22,$C1092,1),""))=1),MAX(N$1:N1091)+1,"")</f>
        <v/>
      </c>
      <c r="O1092" s="69" t="str">
        <f>IF(AND(Formulaire!$H$27=Aéroports!$E1092,--ISNUMBER(IFERROR(SEARCH(Formulaire!$H$28,$C1092,1),""))=1),MAX(O$1:O1091)+1,"")</f>
        <v/>
      </c>
      <c r="Q1092" s="91" t="str">
        <f>IFERROR(INDEX($C$2:$C$5193,MATCH(ROWS(M$2:M1092),M$2:M$5193,0)),"")</f>
        <v/>
      </c>
      <c r="R1092" s="70" t="str">
        <f>IFERROR(INDEX($C$2:$C$5193,MATCH(ROWS(N$2:N1092),N$2:N$5193,0)),"")</f>
        <v/>
      </c>
      <c r="S1092" s="92" t="str">
        <f>IFERROR(INDEX($C$2:$C$5193,MATCH(ROWS(O$2:O1092),O$2:O$5193,0)),"")</f>
        <v/>
      </c>
    </row>
    <row r="1093" spans="1:19" x14ac:dyDescent="0.25">
      <c r="A1093" s="68">
        <v>5460</v>
      </c>
      <c r="B1093" s="68" t="s">
        <v>4039</v>
      </c>
      <c r="C1093" s="68" t="s">
        <v>4040</v>
      </c>
      <c r="D1093" s="68" t="s">
        <v>3021</v>
      </c>
      <c r="E1093" s="68" t="s">
        <v>3021</v>
      </c>
      <c r="F1093" s="68" t="s">
        <v>4041</v>
      </c>
      <c r="G1093" s="68" t="s">
        <v>4042</v>
      </c>
      <c r="H1093" s="68">
        <v>52.528100000000002</v>
      </c>
      <c r="I1093" s="68">
        <v>-56.286099999999998</v>
      </c>
      <c r="J1093" s="68">
        <v>347</v>
      </c>
      <c r="K1093" s="68">
        <v>-3.5</v>
      </c>
      <c r="L1093" s="68">
        <f>COUNTIFS(Aéroports!$C$2:$C$5193,Aéroports!$C1093,Aéroports!$D$2:$D$5193,Aéroports!$D1093)</f>
        <v>1</v>
      </c>
      <c r="M1093" s="68" t="str">
        <f>IF(AND(Formulaire!$H$15=Aéroports!$E1093,--ISNUMBER(IFERROR(SEARCH(Formulaire!$H$16,$C1093,1),""))=1),MAX(M$1:M1092)+1,"")</f>
        <v/>
      </c>
      <c r="N1093" s="68" t="str">
        <f>IF(AND(Formulaire!$H$21=Aéroports!$E1093,--ISNUMBER(IFERROR(SEARCH(Formulaire!$H$22,$C1093,1),""))=1),MAX(N$1:N1092)+1,"")</f>
        <v/>
      </c>
      <c r="O1093" s="68" t="str">
        <f>IF(AND(Formulaire!$H$27=Aéroports!$E1093,--ISNUMBER(IFERROR(SEARCH(Formulaire!$H$28,$C1093,1),""))=1),MAX(O$1:O1092)+1,"")</f>
        <v/>
      </c>
      <c r="Q1093" s="91" t="str">
        <f>IFERROR(INDEX($C$2:$C$5193,MATCH(ROWS(M$2:M1093),M$2:M$5193,0)),"")</f>
        <v/>
      </c>
      <c r="R1093" s="70" t="str">
        <f>IFERROR(INDEX($C$2:$C$5193,MATCH(ROWS(N$2:N1093),N$2:N$5193,0)),"")</f>
        <v/>
      </c>
      <c r="S1093" s="92" t="str">
        <f>IFERROR(INDEX($C$2:$C$5193,MATCH(ROWS(O$2:O1093),O$2:O$5193,0)),"")</f>
        <v/>
      </c>
    </row>
    <row r="1094" spans="1:19" x14ac:dyDescent="0.25">
      <c r="A1094" s="69">
        <v>106</v>
      </c>
      <c r="B1094" s="69" t="s">
        <v>4043</v>
      </c>
      <c r="C1094" s="69" t="s">
        <v>4044</v>
      </c>
      <c r="D1094" s="69" t="s">
        <v>3021</v>
      </c>
      <c r="E1094" s="69" t="s">
        <v>3021</v>
      </c>
      <c r="F1094" s="69" t="s">
        <v>4045</v>
      </c>
      <c r="G1094" s="69" t="s">
        <v>4046</v>
      </c>
      <c r="H1094" s="69">
        <v>49.836399999999998</v>
      </c>
      <c r="I1094" s="69">
        <v>-64.288600000000002</v>
      </c>
      <c r="J1094" s="69">
        <v>167</v>
      </c>
      <c r="K1094" s="69">
        <v>-5</v>
      </c>
      <c r="L1094" s="69">
        <f>COUNTIFS(Aéroports!$C$2:$C$5193,Aéroports!$C1094,Aéroports!$D$2:$D$5193,Aéroports!$D1094)</f>
        <v>1</v>
      </c>
      <c r="M1094" s="69" t="str">
        <f>IF(AND(Formulaire!$H$15=Aéroports!$E1094,--ISNUMBER(IFERROR(SEARCH(Formulaire!$H$16,$C1094,1),""))=1),MAX(M$1:M1093)+1,"")</f>
        <v/>
      </c>
      <c r="N1094" s="69" t="str">
        <f>IF(AND(Formulaire!$H$21=Aéroports!$E1094,--ISNUMBER(IFERROR(SEARCH(Formulaire!$H$22,$C1094,1),""))=1),MAX(N$1:N1093)+1,"")</f>
        <v/>
      </c>
      <c r="O1094" s="69" t="str">
        <f>IF(AND(Formulaire!$H$27=Aéroports!$E1094,--ISNUMBER(IFERROR(SEARCH(Formulaire!$H$28,$C1094,1),""))=1),MAX(O$1:O1093)+1,"")</f>
        <v/>
      </c>
      <c r="Q1094" s="91" t="str">
        <f>IFERROR(INDEX($C$2:$C$5193,MATCH(ROWS(M$2:M1094),M$2:M$5193,0)),"")</f>
        <v/>
      </c>
      <c r="R1094" s="70" t="str">
        <f>IFERROR(INDEX($C$2:$C$5193,MATCH(ROWS(N$2:N1094),N$2:N$5193,0)),"")</f>
        <v/>
      </c>
      <c r="S1094" s="92" t="str">
        <f>IFERROR(INDEX($C$2:$C$5193,MATCH(ROWS(O$2:O1094),O$2:O$5193,0)),"")</f>
        <v/>
      </c>
    </row>
    <row r="1095" spans="1:19" x14ac:dyDescent="0.25">
      <c r="A1095" s="68">
        <v>103</v>
      </c>
      <c r="B1095" s="68" t="s">
        <v>4047</v>
      </c>
      <c r="C1095" s="68" t="s">
        <v>4048</v>
      </c>
      <c r="D1095" s="68" t="s">
        <v>3021</v>
      </c>
      <c r="E1095" s="68" t="s">
        <v>3021</v>
      </c>
      <c r="F1095" s="68" t="s">
        <v>4049</v>
      </c>
      <c r="G1095" s="68" t="s">
        <v>4050</v>
      </c>
      <c r="H1095" s="68">
        <v>49.903100000000002</v>
      </c>
      <c r="I1095" s="68">
        <v>-98.273820000000001</v>
      </c>
      <c r="J1095" s="68">
        <v>885</v>
      </c>
      <c r="K1095" s="68">
        <v>-6</v>
      </c>
      <c r="L1095" s="68">
        <f>COUNTIFS(Aéroports!$C$2:$C$5193,Aéroports!$C1095,Aéroports!$D$2:$D$5193,Aéroports!$D1095)</f>
        <v>1</v>
      </c>
      <c r="M1095" s="68" t="str">
        <f>IF(AND(Formulaire!$H$15=Aéroports!$E1095,--ISNUMBER(IFERROR(SEARCH(Formulaire!$H$16,$C1095,1),""))=1),MAX(M$1:M1094)+1,"")</f>
        <v/>
      </c>
      <c r="N1095" s="68" t="str">
        <f>IF(AND(Formulaire!$H$21=Aéroports!$E1095,--ISNUMBER(IFERROR(SEARCH(Formulaire!$H$22,$C1095,1),""))=1),MAX(N$1:N1094)+1,"")</f>
        <v/>
      </c>
      <c r="O1095" s="68" t="str">
        <f>IF(AND(Formulaire!$H$27=Aéroports!$E1095,--ISNUMBER(IFERROR(SEARCH(Formulaire!$H$28,$C1095,1),""))=1),MAX(O$1:O1094)+1,"")</f>
        <v/>
      </c>
      <c r="Q1095" s="91" t="str">
        <f>IFERROR(INDEX($C$2:$C$5193,MATCH(ROWS(M$2:M1095),M$2:M$5193,0)),"")</f>
        <v/>
      </c>
      <c r="R1095" s="70" t="str">
        <f>IFERROR(INDEX($C$2:$C$5193,MATCH(ROWS(N$2:N1095),N$2:N$5193,0)),"")</f>
        <v/>
      </c>
      <c r="S1095" s="92" t="str">
        <f>IFERROR(INDEX($C$2:$C$5193,MATCH(ROWS(O$2:O1095),O$2:O$5193,0)),"")</f>
        <v/>
      </c>
    </row>
    <row r="1096" spans="1:19" x14ac:dyDescent="0.25">
      <c r="A1096" s="69">
        <v>7252</v>
      </c>
      <c r="B1096" s="69" t="s">
        <v>4051</v>
      </c>
      <c r="C1096" s="69" t="s">
        <v>4052</v>
      </c>
      <c r="D1096" s="69" t="s">
        <v>3021</v>
      </c>
      <c r="E1096" s="69" t="s">
        <v>3021</v>
      </c>
      <c r="F1096" s="69" t="s">
        <v>4053</v>
      </c>
      <c r="G1096" s="69" t="s">
        <v>4054</v>
      </c>
      <c r="H1096" s="69">
        <v>54.910499999999999</v>
      </c>
      <c r="I1096" s="69">
        <v>-59.785069999999997</v>
      </c>
      <c r="J1096" s="69">
        <v>193</v>
      </c>
      <c r="K1096" s="69">
        <v>-4</v>
      </c>
      <c r="L1096" s="69">
        <f>COUNTIFS(Aéroports!$C$2:$C$5193,Aéroports!$C1096,Aéroports!$D$2:$D$5193,Aéroports!$D1096)</f>
        <v>1</v>
      </c>
      <c r="M1096" s="69" t="str">
        <f>IF(AND(Formulaire!$H$15=Aéroports!$E1096,--ISNUMBER(IFERROR(SEARCH(Formulaire!$H$16,$C1096,1),""))=1),MAX(M$1:M1095)+1,"")</f>
        <v/>
      </c>
      <c r="N1096" s="69" t="str">
        <f>IF(AND(Formulaire!$H$21=Aéroports!$E1096,--ISNUMBER(IFERROR(SEARCH(Formulaire!$H$22,$C1096,1),""))=1),MAX(N$1:N1095)+1,"")</f>
        <v/>
      </c>
      <c r="O1096" s="69" t="str">
        <f>IF(AND(Formulaire!$H$27=Aéroports!$E1096,--ISNUMBER(IFERROR(SEARCH(Formulaire!$H$28,$C1096,1),""))=1),MAX(O$1:O1095)+1,"")</f>
        <v/>
      </c>
      <c r="Q1096" s="91" t="str">
        <f>IFERROR(INDEX($C$2:$C$5193,MATCH(ROWS(M$2:M1096),M$2:M$5193,0)),"")</f>
        <v/>
      </c>
      <c r="R1096" s="70" t="str">
        <f>IFERROR(INDEX($C$2:$C$5193,MATCH(ROWS(N$2:N1096),N$2:N$5193,0)),"")</f>
        <v/>
      </c>
      <c r="S1096" s="92" t="str">
        <f>IFERROR(INDEX($C$2:$C$5193,MATCH(ROWS(O$2:O1096),O$2:O$5193,0)),"")</f>
        <v/>
      </c>
    </row>
    <row r="1097" spans="1:19" x14ac:dyDescent="0.25">
      <c r="A1097" s="68">
        <v>5523</v>
      </c>
      <c r="B1097" s="68" t="s">
        <v>4055</v>
      </c>
      <c r="C1097" s="68" t="s">
        <v>4056</v>
      </c>
      <c r="D1097" s="68" t="s">
        <v>3021</v>
      </c>
      <c r="E1097" s="68" t="s">
        <v>3021</v>
      </c>
      <c r="F1097" s="68" t="s">
        <v>4057</v>
      </c>
      <c r="G1097" s="68" t="s">
        <v>4058</v>
      </c>
      <c r="H1097" s="68">
        <v>49.834200000000003</v>
      </c>
      <c r="I1097" s="68">
        <v>-124.5</v>
      </c>
      <c r="J1097" s="68">
        <v>425</v>
      </c>
      <c r="K1097" s="68">
        <v>-8</v>
      </c>
      <c r="L1097" s="68">
        <f>COUNTIFS(Aéroports!$C$2:$C$5193,Aéroports!$C1097,Aéroports!$D$2:$D$5193,Aéroports!$D1097)</f>
        <v>1</v>
      </c>
      <c r="M1097" s="68" t="str">
        <f>IF(AND(Formulaire!$H$15=Aéroports!$E1097,--ISNUMBER(IFERROR(SEARCH(Formulaire!$H$16,$C1097,1),""))=1),MAX(M$1:M1096)+1,"")</f>
        <v/>
      </c>
      <c r="N1097" s="68" t="str">
        <f>IF(AND(Formulaire!$H$21=Aéroports!$E1097,--ISNUMBER(IFERROR(SEARCH(Formulaire!$H$22,$C1097,1),""))=1),MAX(N$1:N1096)+1,"")</f>
        <v/>
      </c>
      <c r="O1097" s="68" t="str">
        <f>IF(AND(Formulaire!$H$27=Aéroports!$E1097,--ISNUMBER(IFERROR(SEARCH(Formulaire!$H$28,$C1097,1),""))=1),MAX(O$1:O1096)+1,"")</f>
        <v/>
      </c>
      <c r="Q1097" s="91" t="str">
        <f>IFERROR(INDEX($C$2:$C$5193,MATCH(ROWS(M$2:M1097),M$2:M$5193,0)),"")</f>
        <v/>
      </c>
      <c r="R1097" s="70" t="str">
        <f>IFERROR(INDEX($C$2:$C$5193,MATCH(ROWS(N$2:N1097),N$2:N$5193,0)),"")</f>
        <v/>
      </c>
      <c r="S1097" s="92" t="str">
        <f>IFERROR(INDEX($C$2:$C$5193,MATCH(ROWS(O$2:O1097),O$2:O$5193,0)),"")</f>
        <v/>
      </c>
    </row>
    <row r="1098" spans="1:19" x14ac:dyDescent="0.25">
      <c r="A1098" s="69">
        <v>101</v>
      </c>
      <c r="B1098" s="69" t="s">
        <v>4059</v>
      </c>
      <c r="C1098" s="69" t="s">
        <v>4060</v>
      </c>
      <c r="D1098" s="69" t="s">
        <v>3021</v>
      </c>
      <c r="E1098" s="69" t="s">
        <v>3021</v>
      </c>
      <c r="F1098" s="69" t="s">
        <v>4061</v>
      </c>
      <c r="G1098" s="69" t="s">
        <v>4062</v>
      </c>
      <c r="H1098" s="69">
        <v>53.214199999999998</v>
      </c>
      <c r="I1098" s="69">
        <v>-105.673</v>
      </c>
      <c r="J1098" s="69">
        <v>1405</v>
      </c>
      <c r="K1098" s="69">
        <v>-6</v>
      </c>
      <c r="L1098" s="69">
        <f>COUNTIFS(Aéroports!$C$2:$C$5193,Aéroports!$C1098,Aéroports!$D$2:$D$5193,Aéroports!$D1098)</f>
        <v>1</v>
      </c>
      <c r="M1098" s="69" t="str">
        <f>IF(AND(Formulaire!$H$15=Aéroports!$E1098,--ISNUMBER(IFERROR(SEARCH(Formulaire!$H$16,$C1098,1),""))=1),MAX(M$1:M1097)+1,"")</f>
        <v/>
      </c>
      <c r="N1098" s="69" t="str">
        <f>IF(AND(Formulaire!$H$21=Aéroports!$E1098,--ISNUMBER(IFERROR(SEARCH(Formulaire!$H$22,$C1098,1),""))=1),MAX(N$1:N1097)+1,"")</f>
        <v/>
      </c>
      <c r="O1098" s="69" t="str">
        <f>IF(AND(Formulaire!$H$27=Aéroports!$E1098,--ISNUMBER(IFERROR(SEARCH(Formulaire!$H$28,$C1098,1),""))=1),MAX(O$1:O1097)+1,"")</f>
        <v/>
      </c>
      <c r="Q1098" s="91" t="str">
        <f>IFERROR(INDEX($C$2:$C$5193,MATCH(ROWS(M$2:M1098),M$2:M$5193,0)),"")</f>
        <v/>
      </c>
      <c r="R1098" s="70" t="str">
        <f>IFERROR(INDEX($C$2:$C$5193,MATCH(ROWS(N$2:N1098),N$2:N$5193,0)),"")</f>
        <v/>
      </c>
      <c r="S1098" s="92" t="str">
        <f>IFERROR(INDEX($C$2:$C$5193,MATCH(ROWS(O$2:O1098),O$2:O$5193,0)),"")</f>
        <v/>
      </c>
    </row>
    <row r="1099" spans="1:19" x14ac:dyDescent="0.25">
      <c r="A1099" s="68">
        <v>172</v>
      </c>
      <c r="B1099" s="68" t="s">
        <v>4063</v>
      </c>
      <c r="C1099" s="68" t="s">
        <v>4064</v>
      </c>
      <c r="D1099" s="68" t="s">
        <v>3021</v>
      </c>
      <c r="E1099" s="68" t="s">
        <v>3021</v>
      </c>
      <c r="F1099" s="68" t="s">
        <v>4065</v>
      </c>
      <c r="G1099" s="68" t="s">
        <v>4066</v>
      </c>
      <c r="H1099" s="68">
        <v>53.889400000000002</v>
      </c>
      <c r="I1099" s="68">
        <v>-122.679</v>
      </c>
      <c r="J1099" s="68">
        <v>2267</v>
      </c>
      <c r="K1099" s="68">
        <v>-8</v>
      </c>
      <c r="L1099" s="68">
        <f>COUNTIFS(Aéroports!$C$2:$C$5193,Aéroports!$C1099,Aéroports!$D$2:$D$5193,Aéroports!$D1099)</f>
        <v>1</v>
      </c>
      <c r="M1099" s="68" t="str">
        <f>IF(AND(Formulaire!$H$15=Aéroports!$E1099,--ISNUMBER(IFERROR(SEARCH(Formulaire!$H$16,$C1099,1),""))=1),MAX(M$1:M1098)+1,"")</f>
        <v/>
      </c>
      <c r="N1099" s="68" t="str">
        <f>IF(AND(Formulaire!$H$21=Aéroports!$E1099,--ISNUMBER(IFERROR(SEARCH(Formulaire!$H$22,$C1099,1),""))=1),MAX(N$1:N1098)+1,"")</f>
        <v/>
      </c>
      <c r="O1099" s="68" t="str">
        <f>IF(AND(Formulaire!$H$27=Aéroports!$E1099,--ISNUMBER(IFERROR(SEARCH(Formulaire!$H$28,$C1099,1),""))=1),MAX(O$1:O1098)+1,"")</f>
        <v/>
      </c>
      <c r="Q1099" s="91" t="str">
        <f>IFERROR(INDEX($C$2:$C$5193,MATCH(ROWS(M$2:M1099),M$2:M$5193,0)),"")</f>
        <v/>
      </c>
      <c r="R1099" s="70" t="str">
        <f>IFERROR(INDEX($C$2:$C$5193,MATCH(ROWS(N$2:N1099),N$2:N$5193,0)),"")</f>
        <v/>
      </c>
      <c r="S1099" s="92" t="str">
        <f>IFERROR(INDEX($C$2:$C$5193,MATCH(ROWS(O$2:O1099),O$2:O$5193,0)),"")</f>
        <v/>
      </c>
    </row>
    <row r="1100" spans="1:19" x14ac:dyDescent="0.25">
      <c r="A1100" s="69">
        <v>108</v>
      </c>
      <c r="B1100" s="69" t="s">
        <v>4067</v>
      </c>
      <c r="C1100" s="69" t="s">
        <v>4068</v>
      </c>
      <c r="D1100" s="69" t="s">
        <v>3021</v>
      </c>
      <c r="E1100" s="69" t="s">
        <v>3021</v>
      </c>
      <c r="F1100" s="69" t="s">
        <v>4069</v>
      </c>
      <c r="G1100" s="69" t="s">
        <v>4070</v>
      </c>
      <c r="H1100" s="69">
        <v>54.286099999999998</v>
      </c>
      <c r="I1100" s="69">
        <v>-130.44499999999999</v>
      </c>
      <c r="J1100" s="69">
        <v>116</v>
      </c>
      <c r="K1100" s="69">
        <v>-8</v>
      </c>
      <c r="L1100" s="69">
        <f>COUNTIFS(Aéroports!$C$2:$C$5193,Aéroports!$C1100,Aéroports!$D$2:$D$5193,Aéroports!$D1100)</f>
        <v>1</v>
      </c>
      <c r="M1100" s="69" t="str">
        <f>IF(AND(Formulaire!$H$15=Aéroports!$E1100,--ISNUMBER(IFERROR(SEARCH(Formulaire!$H$16,$C1100,1),""))=1),MAX(M$1:M1099)+1,"")</f>
        <v/>
      </c>
      <c r="N1100" s="69" t="str">
        <f>IF(AND(Formulaire!$H$21=Aéroports!$E1100,--ISNUMBER(IFERROR(SEARCH(Formulaire!$H$22,$C1100,1),""))=1),MAX(N$1:N1099)+1,"")</f>
        <v/>
      </c>
      <c r="O1100" s="69" t="str">
        <f>IF(AND(Formulaire!$H$27=Aéroports!$E1100,--ISNUMBER(IFERROR(SEARCH(Formulaire!$H$28,$C1100,1),""))=1),MAX(O$1:O1099)+1,"")</f>
        <v/>
      </c>
      <c r="Q1100" s="91" t="str">
        <f>IFERROR(INDEX($C$2:$C$5193,MATCH(ROWS(M$2:M1100),M$2:M$5193,0)),"")</f>
        <v/>
      </c>
      <c r="R1100" s="70" t="str">
        <f>IFERROR(INDEX($C$2:$C$5193,MATCH(ROWS(N$2:N1100),N$2:N$5193,0)),"")</f>
        <v/>
      </c>
      <c r="S1100" s="92" t="str">
        <f>IFERROR(INDEX($C$2:$C$5193,MATCH(ROWS(O$2:O1100),O$2:O$5193,0)),"")</f>
        <v/>
      </c>
    </row>
    <row r="1101" spans="1:19" x14ac:dyDescent="0.25">
      <c r="A1101" s="68">
        <v>7012</v>
      </c>
      <c r="B1101" s="68" t="s">
        <v>4071</v>
      </c>
      <c r="C1101" s="68" t="s">
        <v>4072</v>
      </c>
      <c r="D1101" s="68" t="s">
        <v>3021</v>
      </c>
      <c r="E1101" s="68" t="s">
        <v>3021</v>
      </c>
      <c r="F1101" s="68" t="s">
        <v>4073</v>
      </c>
      <c r="G1101" s="68" t="s">
        <v>4074</v>
      </c>
      <c r="H1101" s="68">
        <v>54.333300000000001</v>
      </c>
      <c r="I1101" s="68">
        <v>-130.28299999999999</v>
      </c>
      <c r="J1101" s="68">
        <v>0</v>
      </c>
      <c r="K1101" s="68">
        <v>-8</v>
      </c>
      <c r="L1101" s="68">
        <f>COUNTIFS(Aéroports!$C$2:$C$5193,Aéroports!$C1101,Aéroports!$D$2:$D$5193,Aéroports!$D1101)</f>
        <v>1</v>
      </c>
      <c r="M1101" s="68" t="str">
        <f>IF(AND(Formulaire!$H$15=Aéroports!$E1101,--ISNUMBER(IFERROR(SEARCH(Formulaire!$H$16,$C1101,1),""))=1),MAX(M$1:M1100)+1,"")</f>
        <v/>
      </c>
      <c r="N1101" s="68" t="str">
        <f>IF(AND(Formulaire!$H$21=Aéroports!$E1101,--ISNUMBER(IFERROR(SEARCH(Formulaire!$H$22,$C1101,1),""))=1),MAX(N$1:N1100)+1,"")</f>
        <v/>
      </c>
      <c r="O1101" s="68" t="str">
        <f>IF(AND(Formulaire!$H$27=Aéroports!$E1101,--ISNUMBER(IFERROR(SEARCH(Formulaire!$H$28,$C1101,1),""))=1),MAX(O$1:O1100)+1,"")</f>
        <v/>
      </c>
      <c r="Q1101" s="91" t="str">
        <f>IFERROR(INDEX($C$2:$C$5193,MATCH(ROWS(M$2:M1101),M$2:M$5193,0)),"")</f>
        <v/>
      </c>
      <c r="R1101" s="70" t="str">
        <f>IFERROR(INDEX($C$2:$C$5193,MATCH(ROWS(N$2:N1101),N$2:N$5193,0)),"")</f>
        <v/>
      </c>
      <c r="S1101" s="92" t="str">
        <f>IFERROR(INDEX($C$2:$C$5193,MATCH(ROWS(O$2:O1101),O$2:O$5193,0)),"")</f>
        <v/>
      </c>
    </row>
    <row r="1102" spans="1:19" x14ac:dyDescent="0.25">
      <c r="A1102" s="69">
        <v>44</v>
      </c>
      <c r="B1102" s="69" t="s">
        <v>4075</v>
      </c>
      <c r="C1102" s="69" t="s">
        <v>4076</v>
      </c>
      <c r="D1102" s="69" t="s">
        <v>3021</v>
      </c>
      <c r="E1102" s="69" t="s">
        <v>3021</v>
      </c>
      <c r="F1102" s="69" t="s">
        <v>4077</v>
      </c>
      <c r="G1102" s="69" t="s">
        <v>4078</v>
      </c>
      <c r="H1102" s="69">
        <v>49.4681</v>
      </c>
      <c r="I1102" s="69">
        <v>-120.511</v>
      </c>
      <c r="J1102" s="69">
        <v>2298</v>
      </c>
      <c r="K1102" s="69">
        <v>-8</v>
      </c>
      <c r="L1102" s="69">
        <f>COUNTIFS(Aéroports!$C$2:$C$5193,Aéroports!$C1102,Aéroports!$D$2:$D$5193,Aéroports!$D1102)</f>
        <v>1</v>
      </c>
      <c r="M1102" s="69" t="str">
        <f>IF(AND(Formulaire!$H$15=Aéroports!$E1102,--ISNUMBER(IFERROR(SEARCH(Formulaire!$H$16,$C1102,1),""))=1),MAX(M$1:M1101)+1,"")</f>
        <v/>
      </c>
      <c r="N1102" s="69" t="str">
        <f>IF(AND(Formulaire!$H$21=Aéroports!$E1102,--ISNUMBER(IFERROR(SEARCH(Formulaire!$H$22,$C1102,1),""))=1),MAX(N$1:N1101)+1,"")</f>
        <v/>
      </c>
      <c r="O1102" s="69" t="str">
        <f>IF(AND(Formulaire!$H$27=Aéroports!$E1102,--ISNUMBER(IFERROR(SEARCH(Formulaire!$H$28,$C1102,1),""))=1),MAX(O$1:O1101)+1,"")</f>
        <v/>
      </c>
      <c r="Q1102" s="91" t="str">
        <f>IFERROR(INDEX($C$2:$C$5193,MATCH(ROWS(M$2:M1102),M$2:M$5193,0)),"")</f>
        <v/>
      </c>
      <c r="R1102" s="70" t="str">
        <f>IFERROR(INDEX($C$2:$C$5193,MATCH(ROWS(N$2:N1102),N$2:N$5193,0)),"")</f>
        <v/>
      </c>
      <c r="S1102" s="92" t="str">
        <f>IFERROR(INDEX($C$2:$C$5193,MATCH(ROWS(O$2:O1102),O$2:O$5193,0)),"")</f>
        <v/>
      </c>
    </row>
    <row r="1103" spans="1:19" x14ac:dyDescent="0.25">
      <c r="A1103" s="68">
        <v>11776</v>
      </c>
      <c r="B1103" s="68" t="s">
        <v>4079</v>
      </c>
      <c r="C1103" s="68" t="s">
        <v>4080</v>
      </c>
      <c r="D1103" s="68" t="s">
        <v>3021</v>
      </c>
      <c r="E1103" s="68" t="s">
        <v>3021</v>
      </c>
      <c r="F1103" s="68" t="s">
        <v>4081</v>
      </c>
      <c r="G1103" s="68" t="s">
        <v>4082</v>
      </c>
      <c r="H1103" s="68">
        <v>55.749200000000002</v>
      </c>
      <c r="I1103" s="68">
        <v>-101.26600000000001</v>
      </c>
      <c r="J1103" s="68">
        <v>958</v>
      </c>
      <c r="K1103" s="68" t="s">
        <v>340</v>
      </c>
      <c r="L1103" s="68">
        <f>COUNTIFS(Aéroports!$C$2:$C$5193,Aéroports!$C1103,Aéroports!$D$2:$D$5193,Aéroports!$D1103)</f>
        <v>1</v>
      </c>
      <c r="M1103" s="68" t="str">
        <f>IF(AND(Formulaire!$H$15=Aéroports!$E1103,--ISNUMBER(IFERROR(SEARCH(Formulaire!$H$16,$C1103,1),""))=1),MAX(M$1:M1102)+1,"")</f>
        <v/>
      </c>
      <c r="N1103" s="68" t="str">
        <f>IF(AND(Formulaire!$H$21=Aéroports!$E1103,--ISNUMBER(IFERROR(SEARCH(Formulaire!$H$22,$C1103,1),""))=1),MAX(N$1:N1102)+1,"")</f>
        <v/>
      </c>
      <c r="O1103" s="68" t="str">
        <f>IF(AND(Formulaire!$H$27=Aéroports!$E1103,--ISNUMBER(IFERROR(SEARCH(Formulaire!$H$28,$C1103,1),""))=1),MAX(O$1:O1102)+1,"")</f>
        <v/>
      </c>
      <c r="Q1103" s="91" t="str">
        <f>IFERROR(INDEX($C$2:$C$5193,MATCH(ROWS(M$2:M1103),M$2:M$5193,0)),"")</f>
        <v/>
      </c>
      <c r="R1103" s="70" t="str">
        <f>IFERROR(INDEX($C$2:$C$5193,MATCH(ROWS(N$2:N1103),N$2:N$5193,0)),"")</f>
        <v/>
      </c>
      <c r="S1103" s="92" t="str">
        <f>IFERROR(INDEX($C$2:$C$5193,MATCH(ROWS(O$2:O1103),O$2:O$5193,0)),"")</f>
        <v/>
      </c>
    </row>
    <row r="1104" spans="1:19" x14ac:dyDescent="0.25">
      <c r="A1104" s="69">
        <v>6727</v>
      </c>
      <c r="B1104" s="69" t="s">
        <v>4083</v>
      </c>
      <c r="C1104" s="69" t="s">
        <v>4084</v>
      </c>
      <c r="D1104" s="69" t="s">
        <v>3021</v>
      </c>
      <c r="E1104" s="69" t="s">
        <v>3021</v>
      </c>
      <c r="F1104" s="69" t="s">
        <v>4085</v>
      </c>
      <c r="G1104" s="69" t="s">
        <v>4086</v>
      </c>
      <c r="H1104" s="69">
        <v>60.050600000000003</v>
      </c>
      <c r="I1104" s="69">
        <v>-77.286900000000003</v>
      </c>
      <c r="J1104" s="69">
        <v>74</v>
      </c>
      <c r="K1104" s="69">
        <v>-5</v>
      </c>
      <c r="L1104" s="69">
        <f>COUNTIFS(Aéroports!$C$2:$C$5193,Aéroports!$C1104,Aéroports!$D$2:$D$5193,Aéroports!$D1104)</f>
        <v>1</v>
      </c>
      <c r="M1104" s="69" t="str">
        <f>IF(AND(Formulaire!$H$15=Aéroports!$E1104,--ISNUMBER(IFERROR(SEARCH(Formulaire!$H$16,$C1104,1),""))=1),MAX(M$1:M1103)+1,"")</f>
        <v/>
      </c>
      <c r="N1104" s="69" t="str">
        <f>IF(AND(Formulaire!$H$21=Aéroports!$E1104,--ISNUMBER(IFERROR(SEARCH(Formulaire!$H$22,$C1104,1),""))=1),MAX(N$1:N1103)+1,"")</f>
        <v/>
      </c>
      <c r="O1104" s="69" t="str">
        <f>IF(AND(Formulaire!$H$27=Aéroports!$E1104,--ISNUMBER(IFERROR(SEARCH(Formulaire!$H$28,$C1104,1),""))=1),MAX(O$1:O1103)+1,"")</f>
        <v/>
      </c>
      <c r="Q1104" s="91" t="str">
        <f>IFERROR(INDEX($C$2:$C$5193,MATCH(ROWS(M$2:M1104),M$2:M$5193,0)),"")</f>
        <v/>
      </c>
      <c r="R1104" s="70" t="str">
        <f>IFERROR(INDEX($C$2:$C$5193,MATCH(ROWS(N$2:N1104),N$2:N$5193,0)),"")</f>
        <v/>
      </c>
      <c r="S1104" s="92" t="str">
        <f>IFERROR(INDEX($C$2:$C$5193,MATCH(ROWS(O$2:O1104),O$2:O$5193,0)),"")</f>
        <v/>
      </c>
    </row>
    <row r="1105" spans="1:19" x14ac:dyDescent="0.25">
      <c r="A1105" s="68">
        <v>5499</v>
      </c>
      <c r="B1105" s="68" t="s">
        <v>4087</v>
      </c>
      <c r="C1105" s="68" t="s">
        <v>4088</v>
      </c>
      <c r="D1105" s="68" t="s">
        <v>3021</v>
      </c>
      <c r="E1105" s="68" t="s">
        <v>3021</v>
      </c>
      <c r="F1105" s="68" t="s">
        <v>4089</v>
      </c>
      <c r="G1105" s="68" t="s">
        <v>4090</v>
      </c>
      <c r="H1105" s="68">
        <v>61.046399999999998</v>
      </c>
      <c r="I1105" s="68">
        <v>-69.617800000000003</v>
      </c>
      <c r="J1105" s="68">
        <v>103</v>
      </c>
      <c r="K1105" s="68">
        <v>-5</v>
      </c>
      <c r="L1105" s="68">
        <f>COUNTIFS(Aéroports!$C$2:$C$5193,Aéroports!$C1105,Aéroports!$D$2:$D$5193,Aéroports!$D1105)</f>
        <v>1</v>
      </c>
      <c r="M1105" s="68" t="str">
        <f>IF(AND(Formulaire!$H$15=Aéroports!$E1105,--ISNUMBER(IFERROR(SEARCH(Formulaire!$H$16,$C1105,1),""))=1),MAX(M$1:M1104)+1,"")</f>
        <v/>
      </c>
      <c r="N1105" s="68" t="str">
        <f>IF(AND(Formulaire!$H$21=Aéroports!$E1105,--ISNUMBER(IFERROR(SEARCH(Formulaire!$H$22,$C1105,1),""))=1),MAX(N$1:N1104)+1,"")</f>
        <v/>
      </c>
      <c r="O1105" s="68" t="str">
        <f>IF(AND(Formulaire!$H$27=Aéroports!$E1105,--ISNUMBER(IFERROR(SEARCH(Formulaire!$H$28,$C1105,1),""))=1),MAX(O$1:O1104)+1,"")</f>
        <v/>
      </c>
      <c r="Q1105" s="91" t="str">
        <f>IFERROR(INDEX($C$2:$C$5193,MATCH(ROWS(M$2:M1105),M$2:M$5193,0)),"")</f>
        <v/>
      </c>
      <c r="R1105" s="70" t="str">
        <f>IFERROR(INDEX($C$2:$C$5193,MATCH(ROWS(N$2:N1105),N$2:N$5193,0)),"")</f>
        <v/>
      </c>
      <c r="S1105" s="92" t="str">
        <f>IFERROR(INDEX($C$2:$C$5193,MATCH(ROWS(O$2:O1105),O$2:O$5193,0)),"")</f>
        <v/>
      </c>
    </row>
    <row r="1106" spans="1:19" x14ac:dyDescent="0.25">
      <c r="A1106" s="69">
        <v>111</v>
      </c>
      <c r="B1106" s="69" t="s">
        <v>4091</v>
      </c>
      <c r="C1106" s="69" t="s">
        <v>4092</v>
      </c>
      <c r="D1106" s="69" t="s">
        <v>3021</v>
      </c>
      <c r="E1106" s="69" t="s">
        <v>3021</v>
      </c>
      <c r="F1106" s="69" t="s">
        <v>4093</v>
      </c>
      <c r="G1106" s="69" t="s">
        <v>4094</v>
      </c>
      <c r="H1106" s="69">
        <v>46.7911</v>
      </c>
      <c r="I1106" s="69">
        <v>-71.393299999999996</v>
      </c>
      <c r="J1106" s="69">
        <v>244</v>
      </c>
      <c r="K1106" s="69">
        <v>-5</v>
      </c>
      <c r="L1106" s="69">
        <f>COUNTIFS(Aéroports!$C$2:$C$5193,Aéroports!$C1106,Aéroports!$D$2:$D$5193,Aéroports!$D1106)</f>
        <v>1</v>
      </c>
      <c r="M1106" s="69" t="str">
        <f>IF(AND(Formulaire!$H$15=Aéroports!$E1106,--ISNUMBER(IFERROR(SEARCH(Formulaire!$H$16,$C1106,1),""))=1),MAX(M$1:M1105)+1,"")</f>
        <v/>
      </c>
      <c r="N1106" s="69" t="str">
        <f>IF(AND(Formulaire!$H$21=Aéroports!$E1106,--ISNUMBER(IFERROR(SEARCH(Formulaire!$H$22,$C1106,1),""))=1),MAX(N$1:N1105)+1,"")</f>
        <v/>
      </c>
      <c r="O1106" s="69" t="str">
        <f>IF(AND(Formulaire!$H$27=Aéroports!$E1106,--ISNUMBER(IFERROR(SEARCH(Formulaire!$H$28,$C1106,1),""))=1),MAX(O$1:O1105)+1,"")</f>
        <v/>
      </c>
      <c r="Q1106" s="91" t="str">
        <f>IFERROR(INDEX($C$2:$C$5193,MATCH(ROWS(M$2:M1106),M$2:M$5193,0)),"")</f>
        <v/>
      </c>
      <c r="R1106" s="70" t="str">
        <f>IFERROR(INDEX($C$2:$C$5193,MATCH(ROWS(N$2:N1106),N$2:N$5193,0)),"")</f>
        <v/>
      </c>
      <c r="S1106" s="92" t="str">
        <f>IFERROR(INDEX($C$2:$C$5193,MATCH(ROWS(O$2:O1106),O$2:O$5193,0)),"")</f>
        <v/>
      </c>
    </row>
    <row r="1107" spans="1:19" x14ac:dyDescent="0.25">
      <c r="A1107" s="68">
        <v>127</v>
      </c>
      <c r="B1107" s="68" t="s">
        <v>4095</v>
      </c>
      <c r="C1107" s="68" t="s">
        <v>4096</v>
      </c>
      <c r="D1107" s="68" t="s">
        <v>3021</v>
      </c>
      <c r="E1107" s="68" t="s">
        <v>3021</v>
      </c>
      <c r="F1107" s="68" t="s">
        <v>4097</v>
      </c>
      <c r="G1107" s="68" t="s">
        <v>4098</v>
      </c>
      <c r="H1107" s="68">
        <v>53.0261</v>
      </c>
      <c r="I1107" s="68">
        <v>-122.51</v>
      </c>
      <c r="J1107" s="68">
        <v>1789</v>
      </c>
      <c r="K1107" s="68">
        <v>-8</v>
      </c>
      <c r="L1107" s="68">
        <f>COUNTIFS(Aéroports!$C$2:$C$5193,Aéroports!$C1107,Aéroports!$D$2:$D$5193,Aéroports!$D1107)</f>
        <v>1</v>
      </c>
      <c r="M1107" s="68" t="str">
        <f>IF(AND(Formulaire!$H$15=Aéroports!$E1107,--ISNUMBER(IFERROR(SEARCH(Formulaire!$H$16,$C1107,1),""))=1),MAX(M$1:M1106)+1,"")</f>
        <v/>
      </c>
      <c r="N1107" s="68" t="str">
        <f>IF(AND(Formulaire!$H$21=Aéroports!$E1107,--ISNUMBER(IFERROR(SEARCH(Formulaire!$H$22,$C1107,1),""))=1),MAX(N$1:N1106)+1,"")</f>
        <v/>
      </c>
      <c r="O1107" s="68" t="str">
        <f>IF(AND(Formulaire!$H$27=Aéroports!$E1107,--ISNUMBER(IFERROR(SEARCH(Formulaire!$H$28,$C1107,1),""))=1),MAX(O$1:O1106)+1,"")</f>
        <v/>
      </c>
      <c r="Q1107" s="91" t="str">
        <f>IFERROR(INDEX($C$2:$C$5193,MATCH(ROWS(M$2:M1107),M$2:M$5193,0)),"")</f>
        <v/>
      </c>
      <c r="R1107" s="70" t="str">
        <f>IFERROR(INDEX($C$2:$C$5193,MATCH(ROWS(N$2:N1107),N$2:N$5193,0)),"")</f>
        <v/>
      </c>
      <c r="S1107" s="92" t="str">
        <f>IFERROR(INDEX($C$2:$C$5193,MATCH(ROWS(O$2:O1107),O$2:O$5193,0)),"")</f>
        <v/>
      </c>
    </row>
    <row r="1108" spans="1:19" x14ac:dyDescent="0.25">
      <c r="A1108" s="69">
        <v>154</v>
      </c>
      <c r="B1108" s="69" t="s">
        <v>4099</v>
      </c>
      <c r="C1108" s="69" t="s">
        <v>4100</v>
      </c>
      <c r="D1108" s="69" t="s">
        <v>3021</v>
      </c>
      <c r="E1108" s="69" t="s">
        <v>3021</v>
      </c>
      <c r="F1108" s="69" t="s">
        <v>4101</v>
      </c>
      <c r="G1108" s="69" t="s">
        <v>4102</v>
      </c>
      <c r="H1108" s="69">
        <v>58.0961</v>
      </c>
      <c r="I1108" s="69">
        <v>-68.426900000000003</v>
      </c>
      <c r="J1108" s="69">
        <v>129</v>
      </c>
      <c r="K1108" s="69">
        <v>-5</v>
      </c>
      <c r="L1108" s="69">
        <f>COUNTIFS(Aéroports!$C$2:$C$5193,Aéroports!$C1108,Aéroports!$D$2:$D$5193,Aéroports!$D1108)</f>
        <v>1</v>
      </c>
      <c r="M1108" s="69" t="str">
        <f>IF(AND(Formulaire!$H$15=Aéroports!$E1108,--ISNUMBER(IFERROR(SEARCH(Formulaire!$H$16,$C1108,1),""))=1),MAX(M$1:M1107)+1,"")</f>
        <v/>
      </c>
      <c r="N1108" s="69" t="str">
        <f>IF(AND(Formulaire!$H$21=Aéroports!$E1108,--ISNUMBER(IFERROR(SEARCH(Formulaire!$H$22,$C1108,1),""))=1),MAX(N$1:N1107)+1,"")</f>
        <v/>
      </c>
      <c r="O1108" s="69" t="str">
        <f>IF(AND(Formulaire!$H$27=Aéroports!$E1108,--ISNUMBER(IFERROR(SEARCH(Formulaire!$H$28,$C1108,1),""))=1),MAX(O$1:O1107)+1,"")</f>
        <v/>
      </c>
      <c r="Q1108" s="91" t="str">
        <f>IFERROR(INDEX($C$2:$C$5193,MATCH(ROWS(M$2:M1108),M$2:M$5193,0)),"")</f>
        <v/>
      </c>
      <c r="R1108" s="70" t="str">
        <f>IFERROR(INDEX($C$2:$C$5193,MATCH(ROWS(N$2:N1108),N$2:N$5193,0)),"")</f>
        <v/>
      </c>
      <c r="S1108" s="92" t="str">
        <f>IFERROR(INDEX($C$2:$C$5193,MATCH(ROWS(O$2:O1108),O$2:O$5193,0)),"")</f>
        <v/>
      </c>
    </row>
    <row r="1109" spans="1:19" x14ac:dyDescent="0.25">
      <c r="A1109" s="68">
        <v>7266</v>
      </c>
      <c r="B1109" s="68" t="s">
        <v>4103</v>
      </c>
      <c r="C1109" s="68" t="s">
        <v>4104</v>
      </c>
      <c r="D1109" s="68" t="s">
        <v>3021</v>
      </c>
      <c r="E1109" s="68" t="s">
        <v>3021</v>
      </c>
      <c r="F1109" s="68" t="s">
        <v>4105</v>
      </c>
      <c r="G1109" s="68" t="s">
        <v>4106</v>
      </c>
      <c r="H1109" s="68">
        <v>58.491399999999999</v>
      </c>
      <c r="I1109" s="68">
        <v>-119.408</v>
      </c>
      <c r="J1109" s="68">
        <v>1759</v>
      </c>
      <c r="K1109" s="68">
        <v>-7</v>
      </c>
      <c r="L1109" s="68">
        <f>COUNTIFS(Aéroports!$C$2:$C$5193,Aéroports!$C1109,Aéroports!$D$2:$D$5193,Aéroports!$D1109)</f>
        <v>1</v>
      </c>
      <c r="M1109" s="68" t="str">
        <f>IF(AND(Formulaire!$H$15=Aéroports!$E1109,--ISNUMBER(IFERROR(SEARCH(Formulaire!$H$16,$C1109,1),""))=1),MAX(M$1:M1108)+1,"")</f>
        <v/>
      </c>
      <c r="N1109" s="68" t="str">
        <f>IF(AND(Formulaire!$H$21=Aéroports!$E1109,--ISNUMBER(IFERROR(SEARCH(Formulaire!$H$22,$C1109,1),""))=1),MAX(N$1:N1108)+1,"")</f>
        <v/>
      </c>
      <c r="O1109" s="68" t="str">
        <f>IF(AND(Formulaire!$H$27=Aéroports!$E1109,--ISNUMBER(IFERROR(SEARCH(Formulaire!$H$28,$C1109,1),""))=1),MAX(O$1:O1108)+1,"")</f>
        <v/>
      </c>
      <c r="Q1109" s="91" t="str">
        <f>IFERROR(INDEX($C$2:$C$5193,MATCH(ROWS(M$2:M1109),M$2:M$5193,0)),"")</f>
        <v/>
      </c>
      <c r="R1109" s="70" t="str">
        <f>IFERROR(INDEX($C$2:$C$5193,MATCH(ROWS(N$2:N1109),N$2:N$5193,0)),"")</f>
        <v/>
      </c>
      <c r="S1109" s="92" t="str">
        <f>IFERROR(INDEX($C$2:$C$5193,MATCH(ROWS(O$2:O1109),O$2:O$5193,0)),"")</f>
        <v/>
      </c>
    </row>
    <row r="1110" spans="1:19" x14ac:dyDescent="0.25">
      <c r="A1110" s="69">
        <v>132</v>
      </c>
      <c r="B1110" s="69" t="s">
        <v>4107</v>
      </c>
      <c r="C1110" s="69" t="s">
        <v>4108</v>
      </c>
      <c r="D1110" s="69" t="s">
        <v>3021</v>
      </c>
      <c r="E1110" s="69" t="s">
        <v>3021</v>
      </c>
      <c r="F1110" s="69" t="s">
        <v>4109</v>
      </c>
      <c r="G1110" s="69" t="s">
        <v>4110</v>
      </c>
      <c r="H1110" s="69">
        <v>62.811399999999999</v>
      </c>
      <c r="I1110" s="69">
        <v>-92.115799999999993</v>
      </c>
      <c r="J1110" s="69">
        <v>94</v>
      </c>
      <c r="K1110" s="69">
        <v>-6</v>
      </c>
      <c r="L1110" s="69">
        <f>COUNTIFS(Aéroports!$C$2:$C$5193,Aéroports!$C1110,Aéroports!$D$2:$D$5193,Aéroports!$D1110)</f>
        <v>1</v>
      </c>
      <c r="M1110" s="69" t="str">
        <f>IF(AND(Formulaire!$H$15=Aéroports!$E1110,--ISNUMBER(IFERROR(SEARCH(Formulaire!$H$16,$C1110,1),""))=1),MAX(M$1:M1109)+1,"")</f>
        <v/>
      </c>
      <c r="N1110" s="69" t="str">
        <f>IF(AND(Formulaire!$H$21=Aéroports!$E1110,--ISNUMBER(IFERROR(SEARCH(Formulaire!$H$22,$C1110,1),""))=1),MAX(N$1:N1109)+1,"")</f>
        <v/>
      </c>
      <c r="O1110" s="69" t="str">
        <f>IF(AND(Formulaire!$H$27=Aéroports!$E1110,--ISNUMBER(IFERROR(SEARCH(Formulaire!$H$28,$C1110,1),""))=1),MAX(O$1:O1109)+1,"")</f>
        <v/>
      </c>
      <c r="Q1110" s="91" t="str">
        <f>IFERROR(INDEX($C$2:$C$5193,MATCH(ROWS(M$2:M1110),M$2:M$5193,0)),"")</f>
        <v/>
      </c>
      <c r="R1110" s="70" t="str">
        <f>IFERROR(INDEX($C$2:$C$5193,MATCH(ROWS(N$2:N1110),N$2:N$5193,0)),"")</f>
        <v/>
      </c>
      <c r="S1110" s="92" t="str">
        <f>IFERROR(INDEX($C$2:$C$5193,MATCH(ROWS(O$2:O1110),O$2:O$5193,0)),"")</f>
        <v/>
      </c>
    </row>
    <row r="1111" spans="1:19" x14ac:dyDescent="0.25">
      <c r="A1111" s="68">
        <v>112</v>
      </c>
      <c r="B1111" s="68" t="s">
        <v>4111</v>
      </c>
      <c r="C1111" s="68" t="s">
        <v>4112</v>
      </c>
      <c r="D1111" s="68" t="s">
        <v>3021</v>
      </c>
      <c r="E1111" s="68" t="s">
        <v>3021</v>
      </c>
      <c r="F1111" s="68" t="s">
        <v>4113</v>
      </c>
      <c r="G1111" s="68" t="s">
        <v>4114</v>
      </c>
      <c r="H1111" s="68">
        <v>52.182200000000002</v>
      </c>
      <c r="I1111" s="68">
        <v>-113.89400000000001</v>
      </c>
      <c r="J1111" s="68">
        <v>2968</v>
      </c>
      <c r="K1111" s="68">
        <v>-7</v>
      </c>
      <c r="L1111" s="68">
        <f>COUNTIFS(Aéroports!$C$2:$C$5193,Aéroports!$C1111,Aéroports!$D$2:$D$5193,Aéroports!$D1111)</f>
        <v>1</v>
      </c>
      <c r="M1111" s="68" t="str">
        <f>IF(AND(Formulaire!$H$15=Aéroports!$E1111,--ISNUMBER(IFERROR(SEARCH(Formulaire!$H$16,$C1111,1),""))=1),MAX(M$1:M1110)+1,"")</f>
        <v/>
      </c>
      <c r="N1111" s="68" t="str">
        <f>IF(AND(Formulaire!$H$21=Aéroports!$E1111,--ISNUMBER(IFERROR(SEARCH(Formulaire!$H$22,$C1111,1),""))=1),MAX(N$1:N1110)+1,"")</f>
        <v/>
      </c>
      <c r="O1111" s="68" t="str">
        <f>IF(AND(Formulaire!$H$27=Aéroports!$E1111,--ISNUMBER(IFERROR(SEARCH(Formulaire!$H$28,$C1111,1),""))=1),MAX(O$1:O1110)+1,"")</f>
        <v/>
      </c>
      <c r="Q1111" s="91" t="str">
        <f>IFERROR(INDEX($C$2:$C$5193,MATCH(ROWS(M$2:M1111),M$2:M$5193,0)),"")</f>
        <v/>
      </c>
      <c r="R1111" s="70" t="str">
        <f>IFERROR(INDEX($C$2:$C$5193,MATCH(ROWS(N$2:N1111),N$2:N$5193,0)),"")</f>
        <v/>
      </c>
      <c r="S1111" s="92" t="str">
        <f>IFERROR(INDEX($C$2:$C$5193,MATCH(ROWS(O$2:O1111),O$2:O$5193,0)),"")</f>
        <v/>
      </c>
    </row>
    <row r="1112" spans="1:19" x14ac:dyDescent="0.25">
      <c r="A1112" s="69">
        <v>5527</v>
      </c>
      <c r="B1112" s="69" t="s">
        <v>4115</v>
      </c>
      <c r="C1112" s="69" t="s">
        <v>4116</v>
      </c>
      <c r="D1112" s="69" t="s">
        <v>3021</v>
      </c>
      <c r="E1112" s="69" t="s">
        <v>3021</v>
      </c>
      <c r="F1112" s="69" t="s">
        <v>4117</v>
      </c>
      <c r="G1112" s="69" t="s">
        <v>4118</v>
      </c>
      <c r="H1112" s="69">
        <v>51.066899999999997</v>
      </c>
      <c r="I1112" s="69">
        <v>-93.793099999999995</v>
      </c>
      <c r="J1112" s="69">
        <v>1265</v>
      </c>
      <c r="K1112" s="69">
        <v>-6</v>
      </c>
      <c r="L1112" s="69">
        <f>COUNTIFS(Aéroports!$C$2:$C$5193,Aéroports!$C1112,Aéroports!$D$2:$D$5193,Aéroports!$D1112)</f>
        <v>1</v>
      </c>
      <c r="M1112" s="69" t="str">
        <f>IF(AND(Formulaire!$H$15=Aéroports!$E1112,--ISNUMBER(IFERROR(SEARCH(Formulaire!$H$16,$C1112,1),""))=1),MAX(M$1:M1111)+1,"")</f>
        <v/>
      </c>
      <c r="N1112" s="69" t="str">
        <f>IF(AND(Formulaire!$H$21=Aéroports!$E1112,--ISNUMBER(IFERROR(SEARCH(Formulaire!$H$22,$C1112,1),""))=1),MAX(N$1:N1111)+1,"")</f>
        <v/>
      </c>
      <c r="O1112" s="69" t="str">
        <f>IF(AND(Formulaire!$H$27=Aéroports!$E1112,--ISNUMBER(IFERROR(SEARCH(Formulaire!$H$28,$C1112,1),""))=1),MAX(O$1:O1111)+1,"")</f>
        <v/>
      </c>
      <c r="Q1112" s="91" t="str">
        <f>IFERROR(INDEX($C$2:$C$5193,MATCH(ROWS(M$2:M1112),M$2:M$5193,0)),"")</f>
        <v/>
      </c>
      <c r="R1112" s="70" t="str">
        <f>IFERROR(INDEX($C$2:$C$5193,MATCH(ROWS(N$2:N1112),N$2:N$5193,0)),"")</f>
        <v/>
      </c>
      <c r="S1112" s="92" t="str">
        <f>IFERROR(INDEX($C$2:$C$5193,MATCH(ROWS(O$2:O1112),O$2:O$5193,0)),"")</f>
        <v/>
      </c>
    </row>
    <row r="1113" spans="1:19" x14ac:dyDescent="0.25">
      <c r="A1113" s="68">
        <v>7265</v>
      </c>
      <c r="B1113" s="68" t="s">
        <v>4119</v>
      </c>
      <c r="C1113" s="68" t="s">
        <v>4120</v>
      </c>
      <c r="D1113" s="68" t="s">
        <v>3021</v>
      </c>
      <c r="E1113" s="68" t="s">
        <v>3021</v>
      </c>
      <c r="F1113" s="68" t="s">
        <v>4121</v>
      </c>
      <c r="G1113" s="68" t="s">
        <v>4122</v>
      </c>
      <c r="H1113" s="68">
        <v>54.167200000000001</v>
      </c>
      <c r="I1113" s="68">
        <v>-93.557199999999995</v>
      </c>
      <c r="J1113" s="68">
        <v>729</v>
      </c>
      <c r="K1113" s="68">
        <v>-6</v>
      </c>
      <c r="L1113" s="68">
        <f>COUNTIFS(Aéroports!$C$2:$C$5193,Aéroports!$C1113,Aéroports!$D$2:$D$5193,Aéroports!$D1113)</f>
        <v>1</v>
      </c>
      <c r="M1113" s="68" t="str">
        <f>IF(AND(Formulaire!$H$15=Aéroports!$E1113,--ISNUMBER(IFERROR(SEARCH(Formulaire!$H$16,$C1113,1),""))=1),MAX(M$1:M1112)+1,"")</f>
        <v/>
      </c>
      <c r="N1113" s="68" t="str">
        <f>IF(AND(Formulaire!$H$21=Aéroports!$E1113,--ISNUMBER(IFERROR(SEARCH(Formulaire!$H$22,$C1113,1),""))=1),MAX(N$1:N1112)+1,"")</f>
        <v/>
      </c>
      <c r="O1113" s="68" t="str">
        <f>IF(AND(Formulaire!$H$27=Aéroports!$E1113,--ISNUMBER(IFERROR(SEARCH(Formulaire!$H$28,$C1113,1),""))=1),MAX(O$1:O1112)+1,"")</f>
        <v/>
      </c>
      <c r="Q1113" s="91" t="str">
        <f>IFERROR(INDEX($C$2:$C$5193,MATCH(ROWS(M$2:M1113),M$2:M$5193,0)),"")</f>
        <v/>
      </c>
      <c r="R1113" s="70" t="str">
        <f>IFERROR(INDEX($C$2:$C$5193,MATCH(ROWS(N$2:N1113),N$2:N$5193,0)),"")</f>
        <v/>
      </c>
      <c r="S1113" s="92" t="str">
        <f>IFERROR(INDEX($C$2:$C$5193,MATCH(ROWS(O$2:O1113),O$2:O$5193,0)),"")</f>
        <v/>
      </c>
    </row>
    <row r="1114" spans="1:19" x14ac:dyDescent="0.25">
      <c r="A1114" s="69">
        <v>120</v>
      </c>
      <c r="B1114" s="69" t="s">
        <v>4123</v>
      </c>
      <c r="C1114" s="69" t="s">
        <v>4124</v>
      </c>
      <c r="D1114" s="69" t="s">
        <v>3021</v>
      </c>
      <c r="E1114" s="69" t="s">
        <v>3021</v>
      </c>
      <c r="F1114" s="69" t="s">
        <v>4125</v>
      </c>
      <c r="G1114" s="69" t="s">
        <v>4126</v>
      </c>
      <c r="H1114" s="69">
        <v>50.431899999999999</v>
      </c>
      <c r="I1114" s="69">
        <v>-104.666</v>
      </c>
      <c r="J1114" s="69">
        <v>1894</v>
      </c>
      <c r="K1114" s="69">
        <v>-6</v>
      </c>
      <c r="L1114" s="69">
        <f>COUNTIFS(Aéroports!$C$2:$C$5193,Aéroports!$C1114,Aéroports!$D$2:$D$5193,Aéroports!$D1114)</f>
        <v>1</v>
      </c>
      <c r="M1114" s="69" t="str">
        <f>IF(AND(Formulaire!$H$15=Aéroports!$E1114,--ISNUMBER(IFERROR(SEARCH(Formulaire!$H$16,$C1114,1),""))=1),MAX(M$1:M1113)+1,"")</f>
        <v/>
      </c>
      <c r="N1114" s="69" t="str">
        <f>IF(AND(Formulaire!$H$21=Aéroports!$E1114,--ISNUMBER(IFERROR(SEARCH(Formulaire!$H$22,$C1114,1),""))=1),MAX(N$1:N1113)+1,"")</f>
        <v/>
      </c>
      <c r="O1114" s="69" t="str">
        <f>IF(AND(Formulaire!$H$27=Aéroports!$E1114,--ISNUMBER(IFERROR(SEARCH(Formulaire!$H$28,$C1114,1),""))=1),MAX(O$1:O1113)+1,"")</f>
        <v/>
      </c>
      <c r="Q1114" s="91" t="str">
        <f>IFERROR(INDEX($C$2:$C$5193,MATCH(ROWS(M$2:M1114),M$2:M$5193,0)),"")</f>
        <v/>
      </c>
      <c r="R1114" s="70" t="str">
        <f>IFERROR(INDEX($C$2:$C$5193,MATCH(ROWS(N$2:N1114),N$2:N$5193,0)),"")</f>
        <v/>
      </c>
      <c r="S1114" s="92" t="str">
        <f>IFERROR(INDEX($C$2:$C$5193,MATCH(ROWS(O$2:O1114),O$2:O$5193,0)),"")</f>
        <v/>
      </c>
    </row>
    <row r="1115" spans="1:19" x14ac:dyDescent="0.25">
      <c r="A1115" s="68">
        <v>147</v>
      </c>
      <c r="B1115" s="68" t="s">
        <v>4127</v>
      </c>
      <c r="C1115" s="68" t="s">
        <v>4128</v>
      </c>
      <c r="D1115" s="68" t="s">
        <v>3021</v>
      </c>
      <c r="E1115" s="68" t="s">
        <v>3021</v>
      </c>
      <c r="F1115" s="68" t="s">
        <v>4129</v>
      </c>
      <c r="G1115" s="68" t="s">
        <v>4130</v>
      </c>
      <c r="H1115" s="68">
        <v>66.5214</v>
      </c>
      <c r="I1115" s="68">
        <v>-86.224699999999999</v>
      </c>
      <c r="J1115" s="68">
        <v>80</v>
      </c>
      <c r="K1115" s="68">
        <v>-6</v>
      </c>
      <c r="L1115" s="68">
        <f>COUNTIFS(Aéroports!$C$2:$C$5193,Aéroports!$C1115,Aéroports!$D$2:$D$5193,Aéroports!$D1115)</f>
        <v>1</v>
      </c>
      <c r="M1115" s="68" t="str">
        <f>IF(AND(Formulaire!$H$15=Aéroports!$E1115,--ISNUMBER(IFERROR(SEARCH(Formulaire!$H$16,$C1115,1),""))=1),MAX(M$1:M1114)+1,"")</f>
        <v/>
      </c>
      <c r="N1115" s="68" t="str">
        <f>IF(AND(Formulaire!$H$21=Aéroports!$E1115,--ISNUMBER(IFERROR(SEARCH(Formulaire!$H$22,$C1115,1),""))=1),MAX(N$1:N1114)+1,"")</f>
        <v/>
      </c>
      <c r="O1115" s="68" t="str">
        <f>IF(AND(Formulaire!$H$27=Aéroports!$E1115,--ISNUMBER(IFERROR(SEARCH(Formulaire!$H$28,$C1115,1),""))=1),MAX(O$1:O1114)+1,"")</f>
        <v/>
      </c>
      <c r="Q1115" s="91" t="str">
        <f>IFERROR(INDEX($C$2:$C$5193,MATCH(ROWS(M$2:M1115),M$2:M$5193,0)),"")</f>
        <v/>
      </c>
      <c r="R1115" s="70" t="str">
        <f>IFERROR(INDEX($C$2:$C$5193,MATCH(ROWS(N$2:N1115),N$2:N$5193,0)),"")</f>
        <v/>
      </c>
      <c r="S1115" s="92" t="str">
        <f>IFERROR(INDEX($C$2:$C$5193,MATCH(ROWS(O$2:O1115),O$2:O$5193,0)),"")</f>
        <v/>
      </c>
    </row>
    <row r="1116" spans="1:19" x14ac:dyDescent="0.25">
      <c r="A1116" s="69">
        <v>128</v>
      </c>
      <c r="B1116" s="69" t="s">
        <v>4131</v>
      </c>
      <c r="C1116" s="69" t="s">
        <v>4132</v>
      </c>
      <c r="D1116" s="69" t="s">
        <v>3021</v>
      </c>
      <c r="E1116" s="69" t="s">
        <v>3021</v>
      </c>
      <c r="F1116" s="69" t="s">
        <v>4133</v>
      </c>
      <c r="G1116" s="69" t="s">
        <v>4134</v>
      </c>
      <c r="H1116" s="69">
        <v>74.716899999999995</v>
      </c>
      <c r="I1116" s="69">
        <v>-94.969399999999993</v>
      </c>
      <c r="J1116" s="69">
        <v>215</v>
      </c>
      <c r="K1116" s="69">
        <v>-6</v>
      </c>
      <c r="L1116" s="69">
        <f>COUNTIFS(Aéroports!$C$2:$C$5193,Aéroports!$C1116,Aéroports!$D$2:$D$5193,Aéroports!$D1116)</f>
        <v>1</v>
      </c>
      <c r="M1116" s="69" t="str">
        <f>IF(AND(Formulaire!$H$15=Aéroports!$E1116,--ISNUMBER(IFERROR(SEARCH(Formulaire!$H$16,$C1116,1),""))=1),MAX(M$1:M1115)+1,"")</f>
        <v/>
      </c>
      <c r="N1116" s="69" t="str">
        <f>IF(AND(Formulaire!$H$21=Aéroports!$E1116,--ISNUMBER(IFERROR(SEARCH(Formulaire!$H$22,$C1116,1),""))=1),MAX(N$1:N1115)+1,"")</f>
        <v/>
      </c>
      <c r="O1116" s="69" t="str">
        <f>IF(AND(Formulaire!$H$27=Aéroports!$E1116,--ISNUMBER(IFERROR(SEARCH(Formulaire!$H$28,$C1116,1),""))=1),MAX(O$1:O1115)+1,"")</f>
        <v/>
      </c>
      <c r="Q1116" s="91" t="str">
        <f>IFERROR(INDEX($C$2:$C$5193,MATCH(ROWS(M$2:M1116),M$2:M$5193,0)),"")</f>
        <v/>
      </c>
      <c r="R1116" s="70" t="str">
        <f>IFERROR(INDEX($C$2:$C$5193,MATCH(ROWS(N$2:N1116),N$2:N$5193,0)),"")</f>
        <v/>
      </c>
      <c r="S1116" s="92" t="str">
        <f>IFERROR(INDEX($C$2:$C$5193,MATCH(ROWS(O$2:O1116),O$2:O$5193,0)),"")</f>
        <v/>
      </c>
    </row>
    <row r="1117" spans="1:19" x14ac:dyDescent="0.25">
      <c r="A1117" s="68">
        <v>8033</v>
      </c>
      <c r="B1117" s="68" t="s">
        <v>4135</v>
      </c>
      <c r="C1117" s="68" t="s">
        <v>4136</v>
      </c>
      <c r="D1117" s="68" t="s">
        <v>3021</v>
      </c>
      <c r="E1117" s="68" t="s">
        <v>3021</v>
      </c>
      <c r="F1117" s="68" t="s">
        <v>4137</v>
      </c>
      <c r="G1117" s="68" t="s">
        <v>4138</v>
      </c>
      <c r="H1117" s="68">
        <v>50.966700000000003</v>
      </c>
      <c r="I1117" s="68">
        <v>-118.18300000000001</v>
      </c>
      <c r="J1117" s="68">
        <v>1459</v>
      </c>
      <c r="K1117" s="68">
        <v>-8</v>
      </c>
      <c r="L1117" s="68">
        <f>COUNTIFS(Aéroports!$C$2:$C$5193,Aéroports!$C1117,Aéroports!$D$2:$D$5193,Aéroports!$D1117)</f>
        <v>1</v>
      </c>
      <c r="M1117" s="68" t="str">
        <f>IF(AND(Formulaire!$H$15=Aéroports!$E1117,--ISNUMBER(IFERROR(SEARCH(Formulaire!$H$16,$C1117,1),""))=1),MAX(M$1:M1116)+1,"")</f>
        <v/>
      </c>
      <c r="N1117" s="68" t="str">
        <f>IF(AND(Formulaire!$H$21=Aéroports!$E1117,--ISNUMBER(IFERROR(SEARCH(Formulaire!$H$22,$C1117,1),""))=1),MAX(N$1:N1116)+1,"")</f>
        <v/>
      </c>
      <c r="O1117" s="68" t="str">
        <f>IF(AND(Formulaire!$H$27=Aéroports!$E1117,--ISNUMBER(IFERROR(SEARCH(Formulaire!$H$28,$C1117,1),""))=1),MAX(O$1:O1116)+1,"")</f>
        <v/>
      </c>
      <c r="Q1117" s="91" t="str">
        <f>IFERROR(INDEX($C$2:$C$5193,MATCH(ROWS(M$2:M1117),M$2:M$5193,0)),"")</f>
        <v/>
      </c>
      <c r="R1117" s="70" t="str">
        <f>IFERROR(INDEX($C$2:$C$5193,MATCH(ROWS(N$2:N1117),N$2:N$5193,0)),"")</f>
        <v/>
      </c>
      <c r="S1117" s="92" t="str">
        <f>IFERROR(INDEX($C$2:$C$5193,MATCH(ROWS(O$2:O1117),O$2:O$5193,0)),"")</f>
        <v/>
      </c>
    </row>
    <row r="1118" spans="1:19" x14ac:dyDescent="0.25">
      <c r="A1118" s="69">
        <v>5461</v>
      </c>
      <c r="B1118" s="69" t="s">
        <v>4139</v>
      </c>
      <c r="C1118" s="69" t="s">
        <v>4140</v>
      </c>
      <c r="D1118" s="69" t="s">
        <v>3021</v>
      </c>
      <c r="E1118" s="69" t="s">
        <v>3021</v>
      </c>
      <c r="F1118" s="69" t="s">
        <v>4141</v>
      </c>
      <c r="G1118" s="69" t="s">
        <v>4142</v>
      </c>
      <c r="H1118" s="69">
        <v>54.179699999999997</v>
      </c>
      <c r="I1118" s="69">
        <v>-58.457500000000003</v>
      </c>
      <c r="J1118" s="69">
        <v>180</v>
      </c>
      <c r="K1118" s="69">
        <v>-4</v>
      </c>
      <c r="L1118" s="69">
        <f>COUNTIFS(Aéroports!$C$2:$C$5193,Aéroports!$C1118,Aéroports!$D$2:$D$5193,Aéroports!$D1118)</f>
        <v>1</v>
      </c>
      <c r="M1118" s="69" t="str">
        <f>IF(AND(Formulaire!$H$15=Aéroports!$E1118,--ISNUMBER(IFERROR(SEARCH(Formulaire!$H$16,$C1118,1),""))=1),MAX(M$1:M1117)+1,"")</f>
        <v/>
      </c>
      <c r="N1118" s="69" t="str">
        <f>IF(AND(Formulaire!$H$21=Aéroports!$E1118,--ISNUMBER(IFERROR(SEARCH(Formulaire!$H$22,$C1118,1),""))=1),MAX(N$1:N1117)+1,"")</f>
        <v/>
      </c>
      <c r="O1118" s="69" t="str">
        <f>IF(AND(Formulaire!$H$27=Aéroports!$E1118,--ISNUMBER(IFERROR(SEARCH(Formulaire!$H$28,$C1118,1),""))=1),MAX(O$1:O1117)+1,"")</f>
        <v/>
      </c>
      <c r="Q1118" s="91" t="str">
        <f>IFERROR(INDEX($C$2:$C$5193,MATCH(ROWS(M$2:M1118),M$2:M$5193,0)),"")</f>
        <v/>
      </c>
      <c r="R1118" s="70" t="str">
        <f>IFERROR(INDEX($C$2:$C$5193,MATCH(ROWS(N$2:N1118),N$2:N$5193,0)),"")</f>
        <v/>
      </c>
      <c r="S1118" s="92" t="str">
        <f>IFERROR(INDEX($C$2:$C$5193,MATCH(ROWS(O$2:O1118),O$2:O$5193,0)),"")</f>
        <v/>
      </c>
    </row>
    <row r="1119" spans="1:19" x14ac:dyDescent="0.25">
      <c r="A1119" s="68">
        <v>7256</v>
      </c>
      <c r="B1119" s="68" t="s">
        <v>4143</v>
      </c>
      <c r="C1119" s="68" t="s">
        <v>4144</v>
      </c>
      <c r="D1119" s="68" t="s">
        <v>3021</v>
      </c>
      <c r="E1119" s="68" t="s">
        <v>3021</v>
      </c>
      <c r="F1119" s="68" t="s">
        <v>4145</v>
      </c>
      <c r="G1119" s="68" t="s">
        <v>4146</v>
      </c>
      <c r="H1119" s="68">
        <v>48.478099999999998</v>
      </c>
      <c r="I1119" s="68">
        <v>-68.496899999999997</v>
      </c>
      <c r="J1119" s="68">
        <v>82</v>
      </c>
      <c r="K1119" s="68">
        <v>-5</v>
      </c>
      <c r="L1119" s="68">
        <f>COUNTIFS(Aéroports!$C$2:$C$5193,Aéroports!$C1119,Aéroports!$D$2:$D$5193,Aéroports!$D1119)</f>
        <v>1</v>
      </c>
      <c r="M1119" s="68" t="str">
        <f>IF(AND(Formulaire!$H$15=Aéroports!$E1119,--ISNUMBER(IFERROR(SEARCH(Formulaire!$H$16,$C1119,1),""))=1),MAX(M$1:M1118)+1,"")</f>
        <v/>
      </c>
      <c r="N1119" s="68" t="str">
        <f>IF(AND(Formulaire!$H$21=Aéroports!$E1119,--ISNUMBER(IFERROR(SEARCH(Formulaire!$H$22,$C1119,1),""))=1),MAX(N$1:N1118)+1,"")</f>
        <v/>
      </c>
      <c r="O1119" s="68" t="str">
        <f>IF(AND(Formulaire!$H$27=Aéroports!$E1119,--ISNUMBER(IFERROR(SEARCH(Formulaire!$H$28,$C1119,1),""))=1),MAX(O$1:O1118)+1,"")</f>
        <v/>
      </c>
      <c r="Q1119" s="91" t="str">
        <f>IFERROR(INDEX($C$2:$C$5193,MATCH(ROWS(M$2:M1119),M$2:M$5193,0)),"")</f>
        <v/>
      </c>
      <c r="R1119" s="70" t="str">
        <f>IFERROR(INDEX($C$2:$C$5193,MATCH(ROWS(N$2:N1119),N$2:N$5193,0)),"")</f>
        <v/>
      </c>
      <c r="S1119" s="92" t="str">
        <f>IFERROR(INDEX($C$2:$C$5193,MATCH(ROWS(O$2:O1119),O$2:O$5193,0)),"")</f>
        <v/>
      </c>
    </row>
    <row r="1120" spans="1:19" x14ac:dyDescent="0.25">
      <c r="A1120" s="69">
        <v>129</v>
      </c>
      <c r="B1120" s="69" t="s">
        <v>4147</v>
      </c>
      <c r="C1120" s="69" t="s">
        <v>4148</v>
      </c>
      <c r="D1120" s="69" t="s">
        <v>3021</v>
      </c>
      <c r="E1120" s="69" t="s">
        <v>3021</v>
      </c>
      <c r="F1120" s="69" t="s">
        <v>4149</v>
      </c>
      <c r="G1120" s="69" t="s">
        <v>4150</v>
      </c>
      <c r="H1120" s="69">
        <v>47.764400000000002</v>
      </c>
      <c r="I1120" s="69">
        <v>-69.584699999999998</v>
      </c>
      <c r="J1120" s="69">
        <v>427</v>
      </c>
      <c r="K1120" s="69">
        <v>-5</v>
      </c>
      <c r="L1120" s="69">
        <f>COUNTIFS(Aéroports!$C$2:$C$5193,Aéroports!$C1120,Aéroports!$D$2:$D$5193,Aéroports!$D1120)</f>
        <v>1</v>
      </c>
      <c r="M1120" s="69" t="str">
        <f>IF(AND(Formulaire!$H$15=Aéroports!$E1120,--ISNUMBER(IFERROR(SEARCH(Formulaire!$H$16,$C1120,1),""))=1),MAX(M$1:M1119)+1,"")</f>
        <v/>
      </c>
      <c r="N1120" s="69" t="str">
        <f>IF(AND(Formulaire!$H$21=Aéroports!$E1120,--ISNUMBER(IFERROR(SEARCH(Formulaire!$H$22,$C1120,1),""))=1),MAX(N$1:N1119)+1,"")</f>
        <v/>
      </c>
      <c r="O1120" s="69" t="str">
        <f>IF(AND(Formulaire!$H$27=Aéroports!$E1120,--ISNUMBER(IFERROR(SEARCH(Formulaire!$H$28,$C1120,1),""))=1),MAX(O$1:O1119)+1,"")</f>
        <v/>
      </c>
      <c r="Q1120" s="91" t="str">
        <f>IFERROR(INDEX($C$2:$C$5193,MATCH(ROWS(M$2:M1120),M$2:M$5193,0)),"")</f>
        <v/>
      </c>
      <c r="R1120" s="70" t="str">
        <f>IFERROR(INDEX($C$2:$C$5193,MATCH(ROWS(N$2:N1120),N$2:N$5193,0)),"")</f>
        <v/>
      </c>
      <c r="S1120" s="92" t="str">
        <f>IFERROR(INDEX($C$2:$C$5193,MATCH(ROWS(O$2:O1120),O$2:O$5193,0)),"")</f>
        <v/>
      </c>
    </row>
    <row r="1121" spans="1:19" x14ac:dyDescent="0.25">
      <c r="A1121" s="68">
        <v>130</v>
      </c>
      <c r="B1121" s="68" t="s">
        <v>4151</v>
      </c>
      <c r="C1121" s="68" t="s">
        <v>4152</v>
      </c>
      <c r="D1121" s="68" t="s">
        <v>3021</v>
      </c>
      <c r="E1121" s="68" t="s">
        <v>3021</v>
      </c>
      <c r="F1121" s="68" t="s">
        <v>4153</v>
      </c>
      <c r="G1121" s="68" t="s">
        <v>4154</v>
      </c>
      <c r="H1121" s="68">
        <v>48.52</v>
      </c>
      <c r="I1121" s="68">
        <v>-72.265600000000006</v>
      </c>
      <c r="J1121" s="68">
        <v>586</v>
      </c>
      <c r="K1121" s="68">
        <v>-5</v>
      </c>
      <c r="L1121" s="68">
        <f>COUNTIFS(Aéroports!$C$2:$C$5193,Aéroports!$C1121,Aéroports!$D$2:$D$5193,Aéroports!$D1121)</f>
        <v>1</v>
      </c>
      <c r="M1121" s="68" t="str">
        <f>IF(AND(Formulaire!$H$15=Aéroports!$E1121,--ISNUMBER(IFERROR(SEARCH(Formulaire!$H$16,$C1121,1),""))=1),MAX(M$1:M1120)+1,"")</f>
        <v/>
      </c>
      <c r="N1121" s="68" t="str">
        <f>IF(AND(Formulaire!$H$21=Aéroports!$E1121,--ISNUMBER(IFERROR(SEARCH(Formulaire!$H$22,$C1121,1),""))=1),MAX(N$1:N1120)+1,"")</f>
        <v/>
      </c>
      <c r="O1121" s="68" t="str">
        <f>IF(AND(Formulaire!$H$27=Aéroports!$E1121,--ISNUMBER(IFERROR(SEARCH(Formulaire!$H$28,$C1121,1),""))=1),MAX(O$1:O1120)+1,"")</f>
        <v/>
      </c>
      <c r="Q1121" s="91" t="str">
        <f>IFERROR(INDEX($C$2:$C$5193,MATCH(ROWS(M$2:M1121),M$2:M$5193,0)),"")</f>
        <v/>
      </c>
      <c r="R1121" s="70" t="str">
        <f>IFERROR(INDEX($C$2:$C$5193,MATCH(ROWS(N$2:N1121),N$2:N$5193,0)),"")</f>
        <v/>
      </c>
      <c r="S1121" s="92" t="str">
        <f>IFERROR(INDEX($C$2:$C$5193,MATCH(ROWS(O$2:O1121),O$2:O$5193,0)),"")</f>
        <v/>
      </c>
    </row>
    <row r="1122" spans="1:19" x14ac:dyDescent="0.25">
      <c r="A1122" s="69">
        <v>131</v>
      </c>
      <c r="B1122" s="69" t="s">
        <v>4155</v>
      </c>
      <c r="C1122" s="69" t="s">
        <v>4156</v>
      </c>
      <c r="D1122" s="69" t="s">
        <v>3021</v>
      </c>
      <c r="E1122" s="69" t="s">
        <v>3021</v>
      </c>
      <c r="F1122" s="69" t="s">
        <v>4157</v>
      </c>
      <c r="G1122" s="69" t="s">
        <v>4158</v>
      </c>
      <c r="H1122" s="69">
        <v>52.429699999999997</v>
      </c>
      <c r="I1122" s="69">
        <v>-114.904</v>
      </c>
      <c r="J1122" s="69">
        <v>3244</v>
      </c>
      <c r="K1122" s="69">
        <v>-7</v>
      </c>
      <c r="L1122" s="69">
        <f>COUNTIFS(Aéroports!$C$2:$C$5193,Aéroports!$C1122,Aéroports!$D$2:$D$5193,Aéroports!$D1122)</f>
        <v>1</v>
      </c>
      <c r="M1122" s="69" t="str">
        <f>IF(AND(Formulaire!$H$15=Aéroports!$E1122,--ISNUMBER(IFERROR(SEARCH(Formulaire!$H$16,$C1122,1),""))=1),MAX(M$1:M1121)+1,"")</f>
        <v/>
      </c>
      <c r="N1122" s="69" t="str">
        <f>IF(AND(Formulaire!$H$21=Aéroports!$E1122,--ISNUMBER(IFERROR(SEARCH(Formulaire!$H$22,$C1122,1),""))=1),MAX(N$1:N1121)+1,"")</f>
        <v/>
      </c>
      <c r="O1122" s="69" t="str">
        <f>IF(AND(Formulaire!$H$27=Aéroports!$E1122,--ISNUMBER(IFERROR(SEARCH(Formulaire!$H$28,$C1122,1),""))=1),MAX(O$1:O1121)+1,"")</f>
        <v/>
      </c>
      <c r="Q1122" s="91" t="str">
        <f>IFERROR(INDEX($C$2:$C$5193,MATCH(ROWS(M$2:M1122),M$2:M$5193,0)),"")</f>
        <v/>
      </c>
      <c r="R1122" s="70" t="str">
        <f>IFERROR(INDEX($C$2:$C$5193,MATCH(ROWS(N$2:N1122),N$2:N$5193,0)),"")</f>
        <v/>
      </c>
      <c r="S1122" s="92" t="str">
        <f>IFERROR(INDEX($C$2:$C$5193,MATCH(ROWS(O$2:O1122),O$2:O$5193,0)),"")</f>
        <v/>
      </c>
    </row>
    <row r="1123" spans="1:19" x14ac:dyDescent="0.25">
      <c r="A1123" s="68">
        <v>11751</v>
      </c>
      <c r="B1123" s="68" t="s">
        <v>4159</v>
      </c>
      <c r="C1123" s="68" t="s">
        <v>4160</v>
      </c>
      <c r="D1123" s="68" t="s">
        <v>3021</v>
      </c>
      <c r="E1123" s="68" t="s">
        <v>3021</v>
      </c>
      <c r="F1123" s="68" t="s">
        <v>4161</v>
      </c>
      <c r="G1123" s="68" t="s">
        <v>4162</v>
      </c>
      <c r="H1123" s="68">
        <v>61.970599999999997</v>
      </c>
      <c r="I1123" s="68">
        <v>-132.423</v>
      </c>
      <c r="J1123" s="68">
        <v>2314</v>
      </c>
      <c r="K1123" s="68" t="s">
        <v>340</v>
      </c>
      <c r="L1123" s="68">
        <f>COUNTIFS(Aéroports!$C$2:$C$5193,Aéroports!$C1123,Aéroports!$D$2:$D$5193,Aéroports!$D1123)</f>
        <v>1</v>
      </c>
      <c r="M1123" s="68" t="str">
        <f>IF(AND(Formulaire!$H$15=Aéroports!$E1123,--ISNUMBER(IFERROR(SEARCH(Formulaire!$H$16,$C1123,1),""))=1),MAX(M$1:M1122)+1,"")</f>
        <v/>
      </c>
      <c r="N1123" s="68" t="str">
        <f>IF(AND(Formulaire!$H$21=Aéroports!$E1123,--ISNUMBER(IFERROR(SEARCH(Formulaire!$H$22,$C1123,1),""))=1),MAX(N$1:N1122)+1,"")</f>
        <v/>
      </c>
      <c r="O1123" s="68" t="str">
        <f>IF(AND(Formulaire!$H$27=Aéroports!$E1123,--ISNUMBER(IFERROR(SEARCH(Formulaire!$H$28,$C1123,1),""))=1),MAX(O$1:O1122)+1,"")</f>
        <v/>
      </c>
      <c r="Q1123" s="91" t="str">
        <f>IFERROR(INDEX($C$2:$C$5193,MATCH(ROWS(M$2:M1123),M$2:M$5193,0)),"")</f>
        <v/>
      </c>
      <c r="R1123" s="70" t="str">
        <f>IFERROR(INDEX($C$2:$C$5193,MATCH(ROWS(N$2:N1123),N$2:N$5193,0)),"")</f>
        <v/>
      </c>
      <c r="S1123" s="92" t="str">
        <f>IFERROR(INDEX($C$2:$C$5193,MATCH(ROWS(O$2:O1123),O$2:O$5193,0)),"")</f>
        <v/>
      </c>
    </row>
    <row r="1124" spans="1:19" x14ac:dyDescent="0.25">
      <c r="A1124" s="69">
        <v>5547</v>
      </c>
      <c r="B1124" s="69" t="s">
        <v>4163</v>
      </c>
      <c r="C1124" s="69" t="s">
        <v>4164</v>
      </c>
      <c r="D1124" s="69" t="s">
        <v>3021</v>
      </c>
      <c r="E1124" s="69" t="s">
        <v>3021</v>
      </c>
      <c r="F1124" s="69" t="s">
        <v>4165</v>
      </c>
      <c r="G1124" s="69" t="s">
        <v>4166</v>
      </c>
      <c r="H1124" s="69">
        <v>52.943600000000004</v>
      </c>
      <c r="I1124" s="69">
        <v>-91.312799999999996</v>
      </c>
      <c r="J1124" s="69">
        <v>974</v>
      </c>
      <c r="K1124" s="69">
        <v>-6</v>
      </c>
      <c r="L1124" s="69">
        <f>COUNTIFS(Aéroports!$C$2:$C$5193,Aéroports!$C1124,Aéroports!$D$2:$D$5193,Aéroports!$D1124)</f>
        <v>1</v>
      </c>
      <c r="M1124" s="69" t="str">
        <f>IF(AND(Formulaire!$H$15=Aéroports!$E1124,--ISNUMBER(IFERROR(SEARCH(Formulaire!$H$16,$C1124,1),""))=1),MAX(M$1:M1123)+1,"")</f>
        <v/>
      </c>
      <c r="N1124" s="69" t="str">
        <f>IF(AND(Formulaire!$H$21=Aéroports!$E1124,--ISNUMBER(IFERROR(SEARCH(Formulaire!$H$22,$C1124,1),""))=1),MAX(N$1:N1123)+1,"")</f>
        <v/>
      </c>
      <c r="O1124" s="69" t="str">
        <f>IF(AND(Formulaire!$H$27=Aéroports!$E1124,--ISNUMBER(IFERROR(SEARCH(Formulaire!$H$28,$C1124,1),""))=1),MAX(O$1:O1123)+1,"")</f>
        <v/>
      </c>
      <c r="Q1124" s="91" t="str">
        <f>IFERROR(INDEX($C$2:$C$5193,MATCH(ROWS(M$2:M1124),M$2:M$5193,0)),"")</f>
        <v/>
      </c>
      <c r="R1124" s="70" t="str">
        <f>IFERROR(INDEX($C$2:$C$5193,MATCH(ROWS(N$2:N1124),N$2:N$5193,0)),"")</f>
        <v/>
      </c>
      <c r="S1124" s="92" t="str">
        <f>IFERROR(INDEX($C$2:$C$5193,MATCH(ROWS(O$2:O1124),O$2:O$5193,0)),"")</f>
        <v/>
      </c>
    </row>
    <row r="1125" spans="1:19" x14ac:dyDescent="0.25">
      <c r="A1125" s="68">
        <v>149</v>
      </c>
      <c r="B1125" s="68" t="s">
        <v>4167</v>
      </c>
      <c r="C1125" s="68" t="s">
        <v>4168</v>
      </c>
      <c r="D1125" s="68" t="s">
        <v>3021</v>
      </c>
      <c r="E1125" s="68" t="s">
        <v>3021</v>
      </c>
      <c r="F1125" s="68" t="s">
        <v>4169</v>
      </c>
      <c r="G1125" s="68" t="s">
        <v>4170</v>
      </c>
      <c r="H1125" s="68">
        <v>48.206099999999999</v>
      </c>
      <c r="I1125" s="68">
        <v>-78.835599999999999</v>
      </c>
      <c r="J1125" s="68">
        <v>988</v>
      </c>
      <c r="K1125" s="68">
        <v>-5</v>
      </c>
      <c r="L1125" s="68">
        <f>COUNTIFS(Aéroports!$C$2:$C$5193,Aéroports!$C1125,Aéroports!$D$2:$D$5193,Aéroports!$D1125)</f>
        <v>1</v>
      </c>
      <c r="M1125" s="68" t="str">
        <f>IF(AND(Formulaire!$H$15=Aéroports!$E1125,--ISNUMBER(IFERROR(SEARCH(Formulaire!$H$16,$C1125,1),""))=1),MAX(M$1:M1124)+1,"")</f>
        <v/>
      </c>
      <c r="N1125" s="68" t="str">
        <f>IF(AND(Formulaire!$H$21=Aéroports!$E1125,--ISNUMBER(IFERROR(SEARCH(Formulaire!$H$22,$C1125,1),""))=1),MAX(N$1:N1124)+1,"")</f>
        <v/>
      </c>
      <c r="O1125" s="68" t="str">
        <f>IF(AND(Formulaire!$H$27=Aéroports!$E1125,--ISNUMBER(IFERROR(SEARCH(Formulaire!$H$28,$C1125,1),""))=1),MAX(O$1:O1124)+1,"")</f>
        <v/>
      </c>
      <c r="Q1125" s="91" t="str">
        <f>IFERROR(INDEX($C$2:$C$5193,MATCH(ROWS(M$2:M1125),M$2:M$5193,0)),"")</f>
        <v/>
      </c>
      <c r="R1125" s="70" t="str">
        <f>IFERROR(INDEX($C$2:$C$5193,MATCH(ROWS(N$2:N1125),N$2:N$5193,0)),"")</f>
        <v/>
      </c>
      <c r="S1125" s="92" t="str">
        <f>IFERROR(INDEX($C$2:$C$5193,MATCH(ROWS(O$2:O1125),O$2:O$5193,0)),"")</f>
        <v/>
      </c>
    </row>
    <row r="1126" spans="1:19" x14ac:dyDescent="0.25">
      <c r="A1126" s="69">
        <v>5546</v>
      </c>
      <c r="B1126" s="69" t="s">
        <v>4171</v>
      </c>
      <c r="C1126" s="69" t="s">
        <v>4172</v>
      </c>
      <c r="D1126" s="69" t="s">
        <v>3021</v>
      </c>
      <c r="E1126" s="69" t="s">
        <v>3021</v>
      </c>
      <c r="F1126" s="69" t="s">
        <v>4173</v>
      </c>
      <c r="G1126" s="69" t="s">
        <v>4174</v>
      </c>
      <c r="H1126" s="69">
        <v>53.891100000000002</v>
      </c>
      <c r="I1126" s="69">
        <v>-92.196399999999997</v>
      </c>
      <c r="J1126" s="69">
        <v>876</v>
      </c>
      <c r="K1126" s="69">
        <v>-6</v>
      </c>
      <c r="L1126" s="69">
        <f>COUNTIFS(Aéroports!$C$2:$C$5193,Aéroports!$C1126,Aéroports!$D$2:$D$5193,Aéroports!$D1126)</f>
        <v>1</v>
      </c>
      <c r="M1126" s="69" t="str">
        <f>IF(AND(Formulaire!$H$15=Aéroports!$E1126,--ISNUMBER(IFERROR(SEARCH(Formulaire!$H$16,$C1126,1),""))=1),MAX(M$1:M1125)+1,"")</f>
        <v/>
      </c>
      <c r="N1126" s="69" t="str">
        <f>IF(AND(Formulaire!$H$21=Aéroports!$E1126,--ISNUMBER(IFERROR(SEARCH(Formulaire!$H$22,$C1126,1),""))=1),MAX(N$1:N1125)+1,"")</f>
        <v/>
      </c>
      <c r="O1126" s="69" t="str">
        <f>IF(AND(Formulaire!$H$27=Aéroports!$E1126,--ISNUMBER(IFERROR(SEARCH(Formulaire!$H$28,$C1126,1),""))=1),MAX(O$1:O1125)+1,"")</f>
        <v/>
      </c>
      <c r="Q1126" s="91" t="str">
        <f>IFERROR(INDEX($C$2:$C$5193,MATCH(ROWS(M$2:M1126),M$2:M$5193,0)),"")</f>
        <v/>
      </c>
      <c r="R1126" s="70" t="str">
        <f>IFERROR(INDEX($C$2:$C$5193,MATCH(ROWS(N$2:N1126),N$2:N$5193,0)),"")</f>
        <v/>
      </c>
      <c r="S1126" s="92" t="str">
        <f>IFERROR(INDEX($C$2:$C$5193,MATCH(ROWS(O$2:O1126),O$2:O$5193,0)),"")</f>
        <v/>
      </c>
    </row>
    <row r="1127" spans="1:19" x14ac:dyDescent="0.25">
      <c r="A1127" s="68">
        <v>139</v>
      </c>
      <c r="B1127" s="68" t="s">
        <v>4175</v>
      </c>
      <c r="C1127" s="68" t="s">
        <v>4176</v>
      </c>
      <c r="D1127" s="68" t="s">
        <v>3021</v>
      </c>
      <c r="E1127" s="68" t="s">
        <v>3021</v>
      </c>
      <c r="F1127" s="68" t="s">
        <v>4177</v>
      </c>
      <c r="G1127" s="68" t="s">
        <v>4178</v>
      </c>
      <c r="H1127" s="68">
        <v>71.993899999999996</v>
      </c>
      <c r="I1127" s="68">
        <v>-125.24299999999999</v>
      </c>
      <c r="J1127" s="68">
        <v>282</v>
      </c>
      <c r="K1127" s="68">
        <v>-7</v>
      </c>
      <c r="L1127" s="68">
        <f>COUNTIFS(Aéroports!$C$2:$C$5193,Aéroports!$C1127,Aéroports!$D$2:$D$5193,Aéroports!$D1127)</f>
        <v>1</v>
      </c>
      <c r="M1127" s="68" t="str">
        <f>IF(AND(Formulaire!$H$15=Aéroports!$E1127,--ISNUMBER(IFERROR(SEARCH(Formulaire!$H$16,$C1127,1),""))=1),MAX(M$1:M1126)+1,"")</f>
        <v/>
      </c>
      <c r="N1127" s="68" t="str">
        <f>IF(AND(Formulaire!$H$21=Aéroports!$E1127,--ISNUMBER(IFERROR(SEARCH(Formulaire!$H$22,$C1127,1),""))=1),MAX(N$1:N1126)+1,"")</f>
        <v/>
      </c>
      <c r="O1127" s="68" t="str">
        <f>IF(AND(Formulaire!$H$27=Aéroports!$E1127,--ISNUMBER(IFERROR(SEARCH(Formulaire!$H$28,$C1127,1),""))=1),MAX(O$1:O1126)+1,"")</f>
        <v/>
      </c>
      <c r="Q1127" s="91" t="str">
        <f>IFERROR(INDEX($C$2:$C$5193,MATCH(ROWS(M$2:M1127),M$2:M$5193,0)),"")</f>
        <v/>
      </c>
      <c r="R1127" s="70" t="str">
        <f>IFERROR(INDEX($C$2:$C$5193,MATCH(ROWS(N$2:N1127),N$2:N$5193,0)),"")</f>
        <v/>
      </c>
      <c r="S1127" s="92" t="str">
        <f>IFERROR(INDEX($C$2:$C$5193,MATCH(ROWS(O$2:O1127),O$2:O$5193,0)),"")</f>
        <v/>
      </c>
    </row>
    <row r="1128" spans="1:19" x14ac:dyDescent="0.25">
      <c r="A1128" s="69">
        <v>9241</v>
      </c>
      <c r="B1128" s="69" t="s">
        <v>4179</v>
      </c>
      <c r="C1128" s="69" t="s">
        <v>4180</v>
      </c>
      <c r="D1128" s="69" t="s">
        <v>3021</v>
      </c>
      <c r="E1128" s="69" t="s">
        <v>3021</v>
      </c>
      <c r="F1128" s="69" t="s">
        <v>4181</v>
      </c>
      <c r="G1128" s="69" t="s">
        <v>4182</v>
      </c>
      <c r="H1128" s="69">
        <v>43.191699999999997</v>
      </c>
      <c r="I1128" s="69">
        <v>-79.171700000000001</v>
      </c>
      <c r="J1128" s="69">
        <v>321</v>
      </c>
      <c r="K1128" s="69">
        <v>-5</v>
      </c>
      <c r="L1128" s="69">
        <f>COUNTIFS(Aéroports!$C$2:$C$5193,Aéroports!$C1128,Aéroports!$D$2:$D$5193,Aéroports!$D1128)</f>
        <v>1</v>
      </c>
      <c r="M1128" s="69" t="str">
        <f>IF(AND(Formulaire!$H$15=Aéroports!$E1128,--ISNUMBER(IFERROR(SEARCH(Formulaire!$H$16,$C1128,1),""))=1),MAX(M$1:M1127)+1,"")</f>
        <v/>
      </c>
      <c r="N1128" s="69" t="str">
        <f>IF(AND(Formulaire!$H$21=Aéroports!$E1128,--ISNUMBER(IFERROR(SEARCH(Formulaire!$H$22,$C1128,1),""))=1),MAX(N$1:N1127)+1,"")</f>
        <v/>
      </c>
      <c r="O1128" s="69" t="str">
        <f>IF(AND(Formulaire!$H$27=Aéroports!$E1128,--ISNUMBER(IFERROR(SEARCH(Formulaire!$H$28,$C1128,1),""))=1),MAX(O$1:O1127)+1,"")</f>
        <v/>
      </c>
      <c r="Q1128" s="91" t="str">
        <f>IFERROR(INDEX($C$2:$C$5193,MATCH(ROWS(M$2:M1128),M$2:M$5193,0)),"")</f>
        <v/>
      </c>
      <c r="R1128" s="70" t="str">
        <f>IFERROR(INDEX($C$2:$C$5193,MATCH(ROWS(N$2:N1128),N$2:N$5193,0)),"")</f>
        <v/>
      </c>
      <c r="S1128" s="92" t="str">
        <f>IFERROR(INDEX($C$2:$C$5193,MATCH(ROWS(O$2:O1128),O$2:O$5193,0)),"")</f>
        <v/>
      </c>
    </row>
    <row r="1129" spans="1:19" x14ac:dyDescent="0.25">
      <c r="A1129" s="68">
        <v>5535</v>
      </c>
      <c r="B1129" s="68" t="s">
        <v>4183</v>
      </c>
      <c r="C1129" s="68" t="s">
        <v>4184</v>
      </c>
      <c r="D1129" s="68" t="s">
        <v>3021</v>
      </c>
      <c r="E1129" s="68" t="s">
        <v>3021</v>
      </c>
      <c r="F1129" s="68" t="s">
        <v>4185</v>
      </c>
      <c r="G1129" s="68" t="s">
        <v>4186</v>
      </c>
      <c r="H1129" s="68">
        <v>62.179400000000001</v>
      </c>
      <c r="I1129" s="68">
        <v>-75.667199999999994</v>
      </c>
      <c r="J1129" s="68">
        <v>743</v>
      </c>
      <c r="K1129" s="68">
        <v>-5</v>
      </c>
      <c r="L1129" s="68">
        <f>COUNTIFS(Aéroports!$C$2:$C$5193,Aéroports!$C1129,Aéroports!$D$2:$D$5193,Aéroports!$D1129)</f>
        <v>1</v>
      </c>
      <c r="M1129" s="68" t="str">
        <f>IF(AND(Formulaire!$H$15=Aéroports!$E1129,--ISNUMBER(IFERROR(SEARCH(Formulaire!$H$16,$C1129,1),""))=1),MAX(M$1:M1128)+1,"")</f>
        <v/>
      </c>
      <c r="N1129" s="68" t="str">
        <f>IF(AND(Formulaire!$H$21=Aéroports!$E1129,--ISNUMBER(IFERROR(SEARCH(Formulaire!$H$22,$C1129,1),""))=1),MAX(N$1:N1128)+1,"")</f>
        <v/>
      </c>
      <c r="O1129" s="68" t="str">
        <f>IF(AND(Formulaire!$H$27=Aéroports!$E1129,--ISNUMBER(IFERROR(SEARCH(Formulaire!$H$28,$C1129,1),""))=1),MAX(O$1:O1128)+1,"")</f>
        <v/>
      </c>
      <c r="Q1129" s="91" t="str">
        <f>IFERROR(INDEX($C$2:$C$5193,MATCH(ROWS(M$2:M1129),M$2:M$5193,0)),"")</f>
        <v/>
      </c>
      <c r="R1129" s="70" t="str">
        <f>IFERROR(INDEX($C$2:$C$5193,MATCH(ROWS(N$2:N1129),N$2:N$5193,0)),"")</f>
        <v/>
      </c>
      <c r="S1129" s="92" t="str">
        <f>IFERROR(INDEX($C$2:$C$5193,MATCH(ROWS(O$2:O1129),O$2:O$5193,0)),"")</f>
        <v/>
      </c>
    </row>
    <row r="1130" spans="1:19" x14ac:dyDescent="0.25">
      <c r="A1130" s="69">
        <v>11774</v>
      </c>
      <c r="B1130" s="69" t="s">
        <v>4187</v>
      </c>
      <c r="C1130" s="69" t="s">
        <v>4188</v>
      </c>
      <c r="D1130" s="69" t="s">
        <v>3021</v>
      </c>
      <c r="E1130" s="69" t="s">
        <v>3021</v>
      </c>
      <c r="F1130" s="69" t="s">
        <v>4189</v>
      </c>
      <c r="G1130" s="69" t="s">
        <v>4190</v>
      </c>
      <c r="H1130" s="69">
        <v>50.6828</v>
      </c>
      <c r="I1130" s="69">
        <v>-119.229</v>
      </c>
      <c r="J1130" s="69">
        <v>1751</v>
      </c>
      <c r="K1130" s="69" t="s">
        <v>340</v>
      </c>
      <c r="L1130" s="69">
        <f>COUNTIFS(Aéroports!$C$2:$C$5193,Aéroports!$C1130,Aéroports!$D$2:$D$5193,Aéroports!$D1130)</f>
        <v>1</v>
      </c>
      <c r="M1130" s="69" t="str">
        <f>IF(AND(Formulaire!$H$15=Aéroports!$E1130,--ISNUMBER(IFERROR(SEARCH(Formulaire!$H$16,$C1130,1),""))=1),MAX(M$1:M1129)+1,"")</f>
        <v/>
      </c>
      <c r="N1130" s="69" t="str">
        <f>IF(AND(Formulaire!$H$21=Aéroports!$E1130,--ISNUMBER(IFERROR(SEARCH(Formulaire!$H$22,$C1130,1),""))=1),MAX(N$1:N1129)+1,"")</f>
        <v/>
      </c>
      <c r="O1130" s="69" t="str">
        <f>IF(AND(Formulaire!$H$27=Aéroports!$E1130,--ISNUMBER(IFERROR(SEARCH(Formulaire!$H$28,$C1130,1),""))=1),MAX(O$1:O1129)+1,"")</f>
        <v/>
      </c>
      <c r="Q1130" s="91" t="str">
        <f>IFERROR(INDEX($C$2:$C$5193,MATCH(ROWS(M$2:M1130),M$2:M$5193,0)),"")</f>
        <v/>
      </c>
      <c r="R1130" s="70" t="str">
        <f>IFERROR(INDEX($C$2:$C$5193,MATCH(ROWS(N$2:N1130),N$2:N$5193,0)),"")</f>
        <v/>
      </c>
      <c r="S1130" s="92" t="str">
        <f>IFERROR(INDEX($C$2:$C$5193,MATCH(ROWS(O$2:O1130),O$2:O$5193,0)),"")</f>
        <v/>
      </c>
    </row>
    <row r="1131" spans="1:19" x14ac:dyDescent="0.25">
      <c r="A1131" s="68">
        <v>198</v>
      </c>
      <c r="B1131" s="68" t="s">
        <v>4191</v>
      </c>
      <c r="C1131" s="68" t="s">
        <v>4192</v>
      </c>
      <c r="D1131" s="68" t="s">
        <v>3021</v>
      </c>
      <c r="E1131" s="68" t="s">
        <v>3021</v>
      </c>
      <c r="F1131" s="68" t="s">
        <v>4193</v>
      </c>
      <c r="G1131" s="68" t="s">
        <v>4194</v>
      </c>
      <c r="H1131" s="68">
        <v>53.254300000000001</v>
      </c>
      <c r="I1131" s="68">
        <v>-131.81399999999999</v>
      </c>
      <c r="J1131" s="68">
        <v>21</v>
      </c>
      <c r="K1131" s="68">
        <v>-8</v>
      </c>
      <c r="L1131" s="68">
        <f>COUNTIFS(Aéroports!$C$2:$C$5193,Aéroports!$C1131,Aéroports!$D$2:$D$5193,Aéroports!$D1131)</f>
        <v>1</v>
      </c>
      <c r="M1131" s="68" t="str">
        <f>IF(AND(Formulaire!$H$15=Aéroports!$E1131,--ISNUMBER(IFERROR(SEARCH(Formulaire!$H$16,$C1131,1),""))=1),MAX(M$1:M1130)+1,"")</f>
        <v/>
      </c>
      <c r="N1131" s="68" t="str">
        <f>IF(AND(Formulaire!$H$21=Aéroports!$E1131,--ISNUMBER(IFERROR(SEARCH(Formulaire!$H$22,$C1131,1),""))=1),MAX(N$1:N1130)+1,"")</f>
        <v/>
      </c>
      <c r="O1131" s="68" t="str">
        <f>IF(AND(Formulaire!$H$27=Aéroports!$E1131,--ISNUMBER(IFERROR(SEARCH(Formulaire!$H$28,$C1131,1),""))=1),MAX(O$1:O1130)+1,"")</f>
        <v/>
      </c>
      <c r="Q1131" s="91" t="str">
        <f>IFERROR(INDEX($C$2:$C$5193,MATCH(ROWS(M$2:M1131),M$2:M$5193,0)),"")</f>
        <v/>
      </c>
      <c r="R1131" s="70" t="str">
        <f>IFERROR(INDEX($C$2:$C$5193,MATCH(ROWS(N$2:N1131),N$2:N$5193,0)),"")</f>
        <v/>
      </c>
      <c r="S1131" s="92" t="str">
        <f>IFERROR(INDEX($C$2:$C$5193,MATCH(ROWS(O$2:O1131),O$2:O$5193,0)),"")</f>
        <v/>
      </c>
    </row>
    <row r="1132" spans="1:19" x14ac:dyDescent="0.25">
      <c r="A1132" s="69">
        <v>5548</v>
      </c>
      <c r="B1132" s="69" t="s">
        <v>4195</v>
      </c>
      <c r="C1132" s="69" t="s">
        <v>4196</v>
      </c>
      <c r="D1132" s="69" t="s">
        <v>3021</v>
      </c>
      <c r="E1132" s="69" t="s">
        <v>3021</v>
      </c>
      <c r="F1132" s="69" t="s">
        <v>4197</v>
      </c>
      <c r="G1132" s="69" t="s">
        <v>4198</v>
      </c>
      <c r="H1132" s="69">
        <v>53.0642</v>
      </c>
      <c r="I1132" s="69">
        <v>-93.344399999999993</v>
      </c>
      <c r="J1132" s="69">
        <v>951</v>
      </c>
      <c r="K1132" s="69">
        <v>-6</v>
      </c>
      <c r="L1132" s="69">
        <f>COUNTIFS(Aéroports!$C$2:$C$5193,Aéroports!$C1132,Aéroports!$D$2:$D$5193,Aéroports!$D1132)</f>
        <v>1</v>
      </c>
      <c r="M1132" s="69" t="str">
        <f>IF(AND(Formulaire!$H$15=Aéroports!$E1132,--ISNUMBER(IFERROR(SEARCH(Formulaire!$H$16,$C1132,1),""))=1),MAX(M$1:M1131)+1,"")</f>
        <v/>
      </c>
      <c r="N1132" s="69" t="str">
        <f>IF(AND(Formulaire!$H$21=Aéroports!$E1132,--ISNUMBER(IFERROR(SEARCH(Formulaire!$H$22,$C1132,1),""))=1),MAX(N$1:N1131)+1,"")</f>
        <v/>
      </c>
      <c r="O1132" s="69" t="str">
        <f>IF(AND(Formulaire!$H$27=Aéroports!$E1132,--ISNUMBER(IFERROR(SEARCH(Formulaire!$H$28,$C1132,1),""))=1),MAX(O$1:O1131)+1,"")</f>
        <v/>
      </c>
      <c r="Q1132" s="91" t="str">
        <f>IFERROR(INDEX($C$2:$C$5193,MATCH(ROWS(M$2:M1132),M$2:M$5193,0)),"")</f>
        <v/>
      </c>
      <c r="R1132" s="70" t="str">
        <f>IFERROR(INDEX($C$2:$C$5193,MATCH(ROWS(N$2:N1132),N$2:N$5193,0)),"")</f>
        <v/>
      </c>
      <c r="S1132" s="92" t="str">
        <f>IFERROR(INDEX($C$2:$C$5193,MATCH(ROWS(O$2:O1132),O$2:O$5193,0)),"")</f>
        <v/>
      </c>
    </row>
    <row r="1133" spans="1:19" x14ac:dyDescent="0.25">
      <c r="A1133" s="68">
        <v>5529</v>
      </c>
      <c r="B1133" s="68" t="s">
        <v>4199</v>
      </c>
      <c r="C1133" s="68" t="s">
        <v>4200</v>
      </c>
      <c r="D1133" s="68" t="s">
        <v>3021</v>
      </c>
      <c r="E1133" s="68" t="s">
        <v>3021</v>
      </c>
      <c r="F1133" s="68" t="s">
        <v>4201</v>
      </c>
      <c r="G1133" s="68" t="s">
        <v>4202</v>
      </c>
      <c r="H1133" s="68">
        <v>56.537799999999997</v>
      </c>
      <c r="I1133" s="68">
        <v>-79.246700000000004</v>
      </c>
      <c r="J1133" s="68">
        <v>104</v>
      </c>
      <c r="K1133" s="68">
        <v>-5</v>
      </c>
      <c r="L1133" s="68">
        <f>COUNTIFS(Aéroports!$C$2:$C$5193,Aéroports!$C1133,Aéroports!$D$2:$D$5193,Aéroports!$D1133)</f>
        <v>1</v>
      </c>
      <c r="M1133" s="68" t="str">
        <f>IF(AND(Formulaire!$H$15=Aéroports!$E1133,--ISNUMBER(IFERROR(SEARCH(Formulaire!$H$16,$C1133,1),""))=1),MAX(M$1:M1132)+1,"")</f>
        <v/>
      </c>
      <c r="N1133" s="68" t="str">
        <f>IF(AND(Formulaire!$H$21=Aéroports!$E1133,--ISNUMBER(IFERROR(SEARCH(Formulaire!$H$22,$C1133,1),""))=1),MAX(N$1:N1132)+1,"")</f>
        <v/>
      </c>
      <c r="O1133" s="68" t="str">
        <f>IF(AND(Formulaire!$H$27=Aéroports!$E1133,--ISNUMBER(IFERROR(SEARCH(Formulaire!$H$28,$C1133,1),""))=1),MAX(O$1:O1132)+1,"")</f>
        <v/>
      </c>
      <c r="Q1133" s="91" t="str">
        <f>IFERROR(INDEX($C$2:$C$5193,MATCH(ROWS(M$2:M1133),M$2:M$5193,0)),"")</f>
        <v/>
      </c>
      <c r="R1133" s="70" t="str">
        <f>IFERROR(INDEX($C$2:$C$5193,MATCH(ROWS(N$2:N1133),N$2:N$5193,0)),"")</f>
        <v/>
      </c>
      <c r="S1133" s="92" t="str">
        <f>IFERROR(INDEX($C$2:$C$5193,MATCH(ROWS(O$2:O1133),O$2:O$5193,0)),"")</f>
        <v/>
      </c>
    </row>
    <row r="1134" spans="1:19" x14ac:dyDescent="0.25">
      <c r="A1134" s="69">
        <v>199</v>
      </c>
      <c r="B1134" s="69" t="s">
        <v>4203</v>
      </c>
      <c r="C1134" s="69" t="s">
        <v>4204</v>
      </c>
      <c r="D1134" s="69" t="s">
        <v>3021</v>
      </c>
      <c r="E1134" s="69" t="s">
        <v>3021</v>
      </c>
      <c r="F1134" s="69" t="s">
        <v>4205</v>
      </c>
      <c r="G1134" s="69" t="s">
        <v>4206</v>
      </c>
      <c r="H1134" s="69">
        <v>42.999400000000001</v>
      </c>
      <c r="I1134" s="69">
        <v>-82.308899999999994</v>
      </c>
      <c r="J1134" s="69">
        <v>594</v>
      </c>
      <c r="K1134" s="69">
        <v>-5</v>
      </c>
      <c r="L1134" s="69">
        <f>COUNTIFS(Aéroports!$C$2:$C$5193,Aéroports!$C1134,Aéroports!$D$2:$D$5193,Aéroports!$D1134)</f>
        <v>1</v>
      </c>
      <c r="M1134" s="69" t="str">
        <f>IF(AND(Formulaire!$H$15=Aéroports!$E1134,--ISNUMBER(IFERROR(SEARCH(Formulaire!$H$16,$C1134,1),""))=1),MAX(M$1:M1133)+1,"")</f>
        <v/>
      </c>
      <c r="N1134" s="69" t="str">
        <f>IF(AND(Formulaire!$H$21=Aéroports!$E1134,--ISNUMBER(IFERROR(SEARCH(Formulaire!$H$22,$C1134,1),""))=1),MAX(N$1:N1133)+1,"")</f>
        <v/>
      </c>
      <c r="O1134" s="69" t="str">
        <f>IF(AND(Formulaire!$H$27=Aéroports!$E1134,--ISNUMBER(IFERROR(SEARCH(Formulaire!$H$28,$C1134,1),""))=1),MAX(O$1:O1133)+1,"")</f>
        <v/>
      </c>
      <c r="Q1134" s="91" t="str">
        <f>IFERROR(INDEX($C$2:$C$5193,MATCH(ROWS(M$2:M1134),M$2:M$5193,0)),"")</f>
        <v/>
      </c>
      <c r="R1134" s="70" t="str">
        <f>IFERROR(INDEX($C$2:$C$5193,MATCH(ROWS(N$2:N1134),N$2:N$5193,0)),"")</f>
        <v/>
      </c>
      <c r="S1134" s="92" t="str">
        <f>IFERROR(INDEX($C$2:$C$5193,MATCH(ROWS(O$2:O1134),O$2:O$5193,0)),"")</f>
        <v/>
      </c>
    </row>
    <row r="1135" spans="1:19" x14ac:dyDescent="0.25">
      <c r="A1135" s="68">
        <v>166</v>
      </c>
      <c r="B1135" s="68" t="s">
        <v>4207</v>
      </c>
      <c r="C1135" s="68" t="s">
        <v>4208</v>
      </c>
      <c r="D1135" s="68" t="s">
        <v>3021</v>
      </c>
      <c r="E1135" s="68" t="s">
        <v>3021</v>
      </c>
      <c r="F1135" s="68" t="s">
        <v>4209</v>
      </c>
      <c r="G1135" s="68" t="s">
        <v>4210</v>
      </c>
      <c r="H1135" s="68">
        <v>52.1708</v>
      </c>
      <c r="I1135" s="68">
        <v>-106.7</v>
      </c>
      <c r="J1135" s="68">
        <v>1653</v>
      </c>
      <c r="K1135" s="68">
        <v>-6</v>
      </c>
      <c r="L1135" s="68">
        <f>COUNTIFS(Aéroports!$C$2:$C$5193,Aéroports!$C1135,Aéroports!$D$2:$D$5193,Aéroports!$D1135)</f>
        <v>1</v>
      </c>
      <c r="M1135" s="68" t="str">
        <f>IF(AND(Formulaire!$H$15=Aéroports!$E1135,--ISNUMBER(IFERROR(SEARCH(Formulaire!$H$16,$C1135,1),""))=1),MAX(M$1:M1134)+1,"")</f>
        <v/>
      </c>
      <c r="N1135" s="68" t="str">
        <f>IF(AND(Formulaire!$H$21=Aéroports!$E1135,--ISNUMBER(IFERROR(SEARCH(Formulaire!$H$22,$C1135,1),""))=1),MAX(N$1:N1134)+1,"")</f>
        <v/>
      </c>
      <c r="O1135" s="68" t="str">
        <f>IF(AND(Formulaire!$H$27=Aéroports!$E1135,--ISNUMBER(IFERROR(SEARCH(Formulaire!$H$28,$C1135,1),""))=1),MAX(O$1:O1134)+1,"")</f>
        <v/>
      </c>
      <c r="Q1135" s="91" t="str">
        <f>IFERROR(INDEX($C$2:$C$5193,MATCH(ROWS(M$2:M1135),M$2:M$5193,0)),"")</f>
        <v/>
      </c>
      <c r="R1135" s="70" t="str">
        <f>IFERROR(INDEX($C$2:$C$5193,MATCH(ROWS(N$2:N1135),N$2:N$5193,0)),"")</f>
        <v/>
      </c>
      <c r="S1135" s="92" t="str">
        <f>IFERROR(INDEX($C$2:$C$5193,MATCH(ROWS(O$2:O1135),O$2:O$5193,0)),"")</f>
        <v/>
      </c>
    </row>
    <row r="1136" spans="1:19" x14ac:dyDescent="0.25">
      <c r="A1136" s="69">
        <v>21</v>
      </c>
      <c r="B1136" s="69" t="s">
        <v>4211</v>
      </c>
      <c r="C1136" s="69" t="s">
        <v>4212</v>
      </c>
      <c r="D1136" s="69" t="s">
        <v>3021</v>
      </c>
      <c r="E1136" s="69" t="s">
        <v>3021</v>
      </c>
      <c r="F1136" s="69" t="s">
        <v>4213</v>
      </c>
      <c r="G1136" s="69" t="s">
        <v>4214</v>
      </c>
      <c r="H1136" s="69">
        <v>46.484999999999999</v>
      </c>
      <c r="I1136" s="69">
        <v>-84.509399999999999</v>
      </c>
      <c r="J1136" s="69">
        <v>630</v>
      </c>
      <c r="K1136" s="69">
        <v>-5</v>
      </c>
      <c r="L1136" s="69">
        <f>COUNTIFS(Aéroports!$C$2:$C$5193,Aéroports!$C1136,Aéroports!$D$2:$D$5193,Aéroports!$D1136)</f>
        <v>1</v>
      </c>
      <c r="M1136" s="69" t="str">
        <f>IF(AND(Formulaire!$H$15=Aéroports!$E1136,--ISNUMBER(IFERROR(SEARCH(Formulaire!$H$16,$C1136,1),""))=1),MAX(M$1:M1135)+1,"")</f>
        <v/>
      </c>
      <c r="N1136" s="69" t="str">
        <f>IF(AND(Formulaire!$H$21=Aéroports!$E1136,--ISNUMBER(IFERROR(SEARCH(Formulaire!$H$22,$C1136,1),""))=1),MAX(N$1:N1135)+1,"")</f>
        <v/>
      </c>
      <c r="O1136" s="69" t="str">
        <f>IF(AND(Formulaire!$H$27=Aéroports!$E1136,--ISNUMBER(IFERROR(SEARCH(Formulaire!$H$28,$C1136,1),""))=1),MAX(O$1:O1135)+1,"")</f>
        <v/>
      </c>
      <c r="Q1136" s="91" t="str">
        <f>IFERROR(INDEX($C$2:$C$5193,MATCH(ROWS(M$2:M1136),M$2:M$5193,0)),"")</f>
        <v/>
      </c>
      <c r="R1136" s="70" t="str">
        <f>IFERROR(INDEX($C$2:$C$5193,MATCH(ROWS(N$2:N1136),N$2:N$5193,0)),"")</f>
        <v/>
      </c>
      <c r="S1136" s="92" t="str">
        <f>IFERROR(INDEX($C$2:$C$5193,MATCH(ROWS(O$2:O1136),O$2:O$5193,0)),"")</f>
        <v/>
      </c>
    </row>
    <row r="1137" spans="1:19" x14ac:dyDescent="0.25">
      <c r="A1137" s="68">
        <v>80</v>
      </c>
      <c r="B1137" s="68" t="s">
        <v>4215</v>
      </c>
      <c r="C1137" s="68" t="s">
        <v>4216</v>
      </c>
      <c r="D1137" s="68" t="s">
        <v>3021</v>
      </c>
      <c r="E1137" s="68" t="s">
        <v>3021</v>
      </c>
      <c r="F1137" s="68" t="s">
        <v>4217</v>
      </c>
      <c r="G1137" s="68" t="s">
        <v>4218</v>
      </c>
      <c r="H1137" s="68">
        <v>54.805300000000003</v>
      </c>
      <c r="I1137" s="68">
        <v>-66.805300000000003</v>
      </c>
      <c r="J1137" s="68">
        <v>1709</v>
      </c>
      <c r="K1137" s="68">
        <v>-5</v>
      </c>
      <c r="L1137" s="68">
        <f>COUNTIFS(Aéroports!$C$2:$C$5193,Aéroports!$C1137,Aéroports!$D$2:$D$5193,Aéroports!$D1137)</f>
        <v>1</v>
      </c>
      <c r="M1137" s="68" t="str">
        <f>IF(AND(Formulaire!$H$15=Aéroports!$E1137,--ISNUMBER(IFERROR(SEARCH(Formulaire!$H$16,$C1137,1),""))=1),MAX(M$1:M1136)+1,"")</f>
        <v/>
      </c>
      <c r="N1137" s="68" t="str">
        <f>IF(AND(Formulaire!$H$21=Aéroports!$E1137,--ISNUMBER(IFERROR(SEARCH(Formulaire!$H$22,$C1137,1),""))=1),MAX(N$1:N1136)+1,"")</f>
        <v/>
      </c>
      <c r="O1137" s="68" t="str">
        <f>IF(AND(Formulaire!$H$27=Aéroports!$E1137,--ISNUMBER(IFERROR(SEARCH(Formulaire!$H$28,$C1137,1),""))=1),MAX(O$1:O1136)+1,"")</f>
        <v/>
      </c>
      <c r="Q1137" s="91" t="str">
        <f>IFERROR(INDEX($C$2:$C$5193,MATCH(ROWS(M$2:M1137),M$2:M$5193,0)),"")</f>
        <v/>
      </c>
      <c r="R1137" s="70" t="str">
        <f>IFERROR(INDEX($C$2:$C$5193,MATCH(ROWS(N$2:N1137),N$2:N$5193,0)),"")</f>
        <v/>
      </c>
      <c r="S1137" s="92" t="str">
        <f>IFERROR(INDEX($C$2:$C$5193,MATCH(ROWS(O$2:O1137),O$2:O$5193,0)),"")</f>
        <v/>
      </c>
    </row>
    <row r="1138" spans="1:19" x14ac:dyDescent="0.25">
      <c r="A1138" s="69">
        <v>202</v>
      </c>
      <c r="B1138" s="69" t="s">
        <v>4219</v>
      </c>
      <c r="C1138" s="69" t="s">
        <v>4220</v>
      </c>
      <c r="D1138" s="69" t="s">
        <v>3021</v>
      </c>
      <c r="E1138" s="69" t="s">
        <v>3021</v>
      </c>
      <c r="F1138" s="69" t="s">
        <v>4221</v>
      </c>
      <c r="G1138" s="69" t="s">
        <v>4222</v>
      </c>
      <c r="H1138" s="69">
        <v>50.223300000000002</v>
      </c>
      <c r="I1138" s="69">
        <v>-66.265600000000006</v>
      </c>
      <c r="J1138" s="69">
        <v>180</v>
      </c>
      <c r="K1138" s="69">
        <v>-5</v>
      </c>
      <c r="L1138" s="69">
        <f>COUNTIFS(Aéroports!$C$2:$C$5193,Aéroports!$C1138,Aéroports!$D$2:$D$5193,Aéroports!$D1138)</f>
        <v>1</v>
      </c>
      <c r="M1138" s="69" t="str">
        <f>IF(AND(Formulaire!$H$15=Aéroports!$E1138,--ISNUMBER(IFERROR(SEARCH(Formulaire!$H$16,$C1138,1),""))=1),MAX(M$1:M1137)+1,"")</f>
        <v/>
      </c>
      <c r="N1138" s="69" t="str">
        <f>IF(AND(Formulaire!$H$21=Aéroports!$E1138,--ISNUMBER(IFERROR(SEARCH(Formulaire!$H$22,$C1138,1),""))=1),MAX(N$1:N1137)+1,"")</f>
        <v/>
      </c>
      <c r="O1138" s="69" t="str">
        <f>IF(AND(Formulaire!$H$27=Aéroports!$E1138,--ISNUMBER(IFERROR(SEARCH(Formulaire!$H$28,$C1138,1),""))=1),MAX(O$1:O1137)+1,"")</f>
        <v/>
      </c>
      <c r="Q1138" s="91" t="str">
        <f>IFERROR(INDEX($C$2:$C$5193,MATCH(ROWS(M$2:M1138),M$2:M$5193,0)),"")</f>
        <v/>
      </c>
      <c r="R1138" s="70" t="str">
        <f>IFERROR(INDEX($C$2:$C$5193,MATCH(ROWS(N$2:N1138),N$2:N$5193,0)),"")</f>
        <v/>
      </c>
      <c r="S1138" s="92" t="str">
        <f>IFERROR(INDEX($C$2:$C$5193,MATCH(ROWS(O$2:O1138),O$2:O$5193,0)),"")</f>
        <v/>
      </c>
    </row>
    <row r="1139" spans="1:19" x14ac:dyDescent="0.25">
      <c r="A1139" s="68">
        <v>5549</v>
      </c>
      <c r="B1139" s="68" t="s">
        <v>4223</v>
      </c>
      <c r="C1139" s="68" t="s">
        <v>4224</v>
      </c>
      <c r="D1139" s="68" t="s">
        <v>3021</v>
      </c>
      <c r="E1139" s="68" t="s">
        <v>3021</v>
      </c>
      <c r="F1139" s="68" t="s">
        <v>4225</v>
      </c>
      <c r="G1139" s="68" t="s">
        <v>4226</v>
      </c>
      <c r="H1139" s="68">
        <v>55.865600000000001</v>
      </c>
      <c r="I1139" s="68">
        <v>-92.081400000000002</v>
      </c>
      <c r="J1139" s="68">
        <v>289</v>
      </c>
      <c r="K1139" s="68">
        <v>-6</v>
      </c>
      <c r="L1139" s="68">
        <f>COUNTIFS(Aéroports!$C$2:$C$5193,Aéroports!$C1139,Aéroports!$D$2:$D$5193,Aéroports!$D1139)</f>
        <v>1</v>
      </c>
      <c r="M1139" s="68" t="str">
        <f>IF(AND(Formulaire!$H$15=Aéroports!$E1139,--ISNUMBER(IFERROR(SEARCH(Formulaire!$H$16,$C1139,1),""))=1),MAX(M$1:M1138)+1,"")</f>
        <v/>
      </c>
      <c r="N1139" s="68" t="str">
        <f>IF(AND(Formulaire!$H$21=Aéroports!$E1139,--ISNUMBER(IFERROR(SEARCH(Formulaire!$H$22,$C1139,1),""))=1),MAX(N$1:N1138)+1,"")</f>
        <v/>
      </c>
      <c r="O1139" s="68" t="str">
        <f>IF(AND(Formulaire!$H$27=Aéroports!$E1139,--ISNUMBER(IFERROR(SEARCH(Formulaire!$H$28,$C1139,1),""))=1),MAX(O$1:O1138)+1,"")</f>
        <v/>
      </c>
      <c r="Q1139" s="91" t="str">
        <f>IFERROR(INDEX($C$2:$C$5193,MATCH(ROWS(M$2:M1139),M$2:M$5193,0)),"")</f>
        <v/>
      </c>
      <c r="R1139" s="70" t="str">
        <f>IFERROR(INDEX($C$2:$C$5193,MATCH(ROWS(N$2:N1139),N$2:N$5193,0)),"")</f>
        <v/>
      </c>
      <c r="S1139" s="92" t="str">
        <f>IFERROR(INDEX($C$2:$C$5193,MATCH(ROWS(O$2:O1139),O$2:O$5193,0)),"")</f>
        <v/>
      </c>
    </row>
    <row r="1140" spans="1:19" x14ac:dyDescent="0.25">
      <c r="A1140" s="69">
        <v>134</v>
      </c>
      <c r="B1140" s="69" t="s">
        <v>4227</v>
      </c>
      <c r="C1140" s="69" t="s">
        <v>4228</v>
      </c>
      <c r="D1140" s="69" t="s">
        <v>3021</v>
      </c>
      <c r="E1140" s="69" t="s">
        <v>3021</v>
      </c>
      <c r="F1140" s="69" t="s">
        <v>4229</v>
      </c>
      <c r="G1140" s="69" t="s">
        <v>4230</v>
      </c>
      <c r="H1140" s="69">
        <v>45.438600000000001</v>
      </c>
      <c r="I1140" s="69">
        <v>-71.691400000000002</v>
      </c>
      <c r="J1140" s="69">
        <v>792</v>
      </c>
      <c r="K1140" s="69">
        <v>-5</v>
      </c>
      <c r="L1140" s="69">
        <f>COUNTIFS(Aéroports!$C$2:$C$5193,Aéroports!$C1140,Aéroports!$D$2:$D$5193,Aéroports!$D1140)</f>
        <v>1</v>
      </c>
      <c r="M1140" s="69" t="str">
        <f>IF(AND(Formulaire!$H$15=Aéroports!$E1140,--ISNUMBER(IFERROR(SEARCH(Formulaire!$H$16,$C1140,1),""))=1),MAX(M$1:M1139)+1,"")</f>
        <v/>
      </c>
      <c r="N1140" s="69" t="str">
        <f>IF(AND(Formulaire!$H$21=Aéroports!$E1140,--ISNUMBER(IFERROR(SEARCH(Formulaire!$H$22,$C1140,1),""))=1),MAX(N$1:N1139)+1,"")</f>
        <v/>
      </c>
      <c r="O1140" s="69" t="str">
        <f>IF(AND(Formulaire!$H$27=Aéroports!$E1140,--ISNUMBER(IFERROR(SEARCH(Formulaire!$H$28,$C1140,1),""))=1),MAX(O$1:O1139)+1,"")</f>
        <v/>
      </c>
      <c r="Q1140" s="91" t="str">
        <f>IFERROR(INDEX($C$2:$C$5193,MATCH(ROWS(M$2:M1140),M$2:M$5193,0)),"")</f>
        <v/>
      </c>
      <c r="R1140" s="70" t="str">
        <f>IFERROR(INDEX($C$2:$C$5193,MATCH(ROWS(N$2:N1140),N$2:N$5193,0)),"")</f>
        <v/>
      </c>
      <c r="S1140" s="92" t="str">
        <f>IFERROR(INDEX($C$2:$C$5193,MATCH(ROWS(O$2:O1140),O$2:O$5193,0)),"")</f>
        <v/>
      </c>
    </row>
    <row r="1141" spans="1:19" x14ac:dyDescent="0.25">
      <c r="A1141" s="68">
        <v>169</v>
      </c>
      <c r="B1141" s="68" t="s">
        <v>4231</v>
      </c>
      <c r="C1141" s="68" t="s">
        <v>4232</v>
      </c>
      <c r="D1141" s="68" t="s">
        <v>3021</v>
      </c>
      <c r="E1141" s="68" t="s">
        <v>3021</v>
      </c>
      <c r="F1141" s="68" t="s">
        <v>4233</v>
      </c>
      <c r="G1141" s="68" t="s">
        <v>4234</v>
      </c>
      <c r="H1141" s="68">
        <v>50.113900000000001</v>
      </c>
      <c r="I1141" s="68">
        <v>-91.905299999999997</v>
      </c>
      <c r="J1141" s="68">
        <v>1258</v>
      </c>
      <c r="K1141" s="68">
        <v>-6</v>
      </c>
      <c r="L1141" s="68">
        <f>COUNTIFS(Aéroports!$C$2:$C$5193,Aéroports!$C1141,Aéroports!$D$2:$D$5193,Aéroports!$D1141)</f>
        <v>1</v>
      </c>
      <c r="M1141" s="68" t="str">
        <f>IF(AND(Formulaire!$H$15=Aéroports!$E1141,--ISNUMBER(IFERROR(SEARCH(Formulaire!$H$16,$C1141,1),""))=1),MAX(M$1:M1140)+1,"")</f>
        <v/>
      </c>
      <c r="N1141" s="68" t="str">
        <f>IF(AND(Formulaire!$H$21=Aéroports!$E1141,--ISNUMBER(IFERROR(SEARCH(Formulaire!$H$22,$C1141,1),""))=1),MAX(N$1:N1140)+1,"")</f>
        <v/>
      </c>
      <c r="O1141" s="68" t="str">
        <f>IF(AND(Formulaire!$H$27=Aéroports!$E1141,--ISNUMBER(IFERROR(SEARCH(Formulaire!$H$28,$C1141,1),""))=1),MAX(O$1:O1140)+1,"")</f>
        <v/>
      </c>
      <c r="Q1141" s="91" t="str">
        <f>IFERROR(INDEX($C$2:$C$5193,MATCH(ROWS(M$2:M1141),M$2:M$5193,0)),"")</f>
        <v/>
      </c>
      <c r="R1141" s="70" t="str">
        <f>IFERROR(INDEX($C$2:$C$5193,MATCH(ROWS(N$2:N1141),N$2:N$5193,0)),"")</f>
        <v/>
      </c>
      <c r="S1141" s="92" t="str">
        <f>IFERROR(INDEX($C$2:$C$5193,MATCH(ROWS(O$2:O1141),O$2:O$5193,0)),"")</f>
        <v/>
      </c>
    </row>
    <row r="1142" spans="1:19" x14ac:dyDescent="0.25">
      <c r="A1142" s="69">
        <v>197</v>
      </c>
      <c r="B1142" s="69" t="s">
        <v>4235</v>
      </c>
      <c r="C1142" s="69" t="s">
        <v>4236</v>
      </c>
      <c r="D1142" s="69" t="s">
        <v>3021</v>
      </c>
      <c r="E1142" s="69" t="s">
        <v>3021</v>
      </c>
      <c r="F1142" s="69" t="s">
        <v>4237</v>
      </c>
      <c r="G1142" s="69" t="s">
        <v>4238</v>
      </c>
      <c r="H1142" s="69">
        <v>55.293100000000003</v>
      </c>
      <c r="I1142" s="69">
        <v>-114.777</v>
      </c>
      <c r="J1142" s="69">
        <v>1912</v>
      </c>
      <c r="K1142" s="69">
        <v>-7</v>
      </c>
      <c r="L1142" s="69">
        <f>COUNTIFS(Aéroports!$C$2:$C$5193,Aéroports!$C1142,Aéroports!$D$2:$D$5193,Aéroports!$D1142)</f>
        <v>1</v>
      </c>
      <c r="M1142" s="69" t="str">
        <f>IF(AND(Formulaire!$H$15=Aéroports!$E1142,--ISNUMBER(IFERROR(SEARCH(Formulaire!$H$16,$C1142,1),""))=1),MAX(M$1:M1141)+1,"")</f>
        <v/>
      </c>
      <c r="N1142" s="69" t="str">
        <f>IF(AND(Formulaire!$H$21=Aéroports!$E1142,--ISNUMBER(IFERROR(SEARCH(Formulaire!$H$22,$C1142,1),""))=1),MAX(N$1:N1141)+1,"")</f>
        <v/>
      </c>
      <c r="O1142" s="69" t="str">
        <f>IF(AND(Formulaire!$H$27=Aéroports!$E1142,--ISNUMBER(IFERROR(SEARCH(Formulaire!$H$28,$C1142,1),""))=1),MAX(O$1:O1141)+1,"")</f>
        <v/>
      </c>
      <c r="Q1142" s="91" t="str">
        <f>IFERROR(INDEX($C$2:$C$5193,MATCH(ROWS(M$2:M1142),M$2:M$5193,0)),"")</f>
        <v/>
      </c>
      <c r="R1142" s="70" t="str">
        <f>IFERROR(INDEX($C$2:$C$5193,MATCH(ROWS(N$2:N1142),N$2:N$5193,0)),"")</f>
        <v/>
      </c>
      <c r="S1142" s="92" t="str">
        <f>IFERROR(INDEX($C$2:$C$5193,MATCH(ROWS(O$2:O1142),O$2:O$5193,0)),"")</f>
        <v/>
      </c>
    </row>
    <row r="1143" spans="1:19" x14ac:dyDescent="0.25">
      <c r="A1143" s="68">
        <v>179</v>
      </c>
      <c r="B1143" s="68" t="s">
        <v>4239</v>
      </c>
      <c r="C1143" s="68" t="s">
        <v>4240</v>
      </c>
      <c r="D1143" s="68" t="s">
        <v>3021</v>
      </c>
      <c r="E1143" s="68" t="s">
        <v>3021</v>
      </c>
      <c r="F1143" s="68" t="s">
        <v>4241</v>
      </c>
      <c r="G1143" s="68" t="s">
        <v>4242</v>
      </c>
      <c r="H1143" s="68">
        <v>54.8247</v>
      </c>
      <c r="I1143" s="68">
        <v>-127.18300000000001</v>
      </c>
      <c r="J1143" s="68">
        <v>1712</v>
      </c>
      <c r="K1143" s="68">
        <v>-8</v>
      </c>
      <c r="L1143" s="68">
        <f>COUNTIFS(Aéroports!$C$2:$C$5193,Aéroports!$C1143,Aéroports!$D$2:$D$5193,Aéroports!$D1143)</f>
        <v>1</v>
      </c>
      <c r="M1143" s="68" t="str">
        <f>IF(AND(Formulaire!$H$15=Aéroports!$E1143,--ISNUMBER(IFERROR(SEARCH(Formulaire!$H$16,$C1143,1),""))=1),MAX(M$1:M1142)+1,"")</f>
        <v/>
      </c>
      <c r="N1143" s="68" t="str">
        <f>IF(AND(Formulaire!$H$21=Aéroports!$E1143,--ISNUMBER(IFERROR(SEARCH(Formulaire!$H$22,$C1143,1),""))=1),MAX(N$1:N1142)+1,"")</f>
        <v/>
      </c>
      <c r="O1143" s="68" t="str">
        <f>IF(AND(Formulaire!$H$27=Aéroports!$E1143,--ISNUMBER(IFERROR(SEARCH(Formulaire!$H$28,$C1143,1),""))=1),MAX(O$1:O1142)+1,"")</f>
        <v/>
      </c>
      <c r="Q1143" s="91" t="str">
        <f>IFERROR(INDEX($C$2:$C$5193,MATCH(ROWS(M$2:M1143),M$2:M$5193,0)),"")</f>
        <v/>
      </c>
      <c r="R1143" s="70" t="str">
        <f>IFERROR(INDEX($C$2:$C$5193,MATCH(ROWS(N$2:N1143),N$2:N$5193,0)),"")</f>
        <v/>
      </c>
      <c r="S1143" s="92" t="str">
        <f>IFERROR(INDEX($C$2:$C$5193,MATCH(ROWS(O$2:O1143),O$2:O$5193,0)),"")</f>
        <v/>
      </c>
    </row>
    <row r="1144" spans="1:19" x14ac:dyDescent="0.25">
      <c r="A1144" s="69">
        <v>11769</v>
      </c>
      <c r="B1144" s="69" t="s">
        <v>4243</v>
      </c>
      <c r="C1144" s="69" t="s">
        <v>4244</v>
      </c>
      <c r="D1144" s="69" t="s">
        <v>3021</v>
      </c>
      <c r="E1144" s="69" t="s">
        <v>3021</v>
      </c>
      <c r="F1144" s="69" t="s">
        <v>4245</v>
      </c>
      <c r="G1144" s="69" t="s">
        <v>4246</v>
      </c>
      <c r="H1144" s="69">
        <v>44.945799999999998</v>
      </c>
      <c r="I1144" s="69">
        <v>-75.940600000000003</v>
      </c>
      <c r="J1144" s="69">
        <v>416</v>
      </c>
      <c r="K1144" s="69" t="s">
        <v>340</v>
      </c>
      <c r="L1144" s="69">
        <f>COUNTIFS(Aéroports!$C$2:$C$5193,Aéroports!$C1144,Aéroports!$D$2:$D$5193,Aéroports!$D1144)</f>
        <v>1</v>
      </c>
      <c r="M1144" s="69" t="str">
        <f>IF(AND(Formulaire!$H$15=Aéroports!$E1144,--ISNUMBER(IFERROR(SEARCH(Formulaire!$H$16,$C1144,1),""))=1),MAX(M$1:M1143)+1,"")</f>
        <v/>
      </c>
      <c r="N1144" s="69" t="str">
        <f>IF(AND(Formulaire!$H$21=Aéroports!$E1144,--ISNUMBER(IFERROR(SEARCH(Formulaire!$H$22,$C1144,1),""))=1),MAX(N$1:N1143)+1,"")</f>
        <v/>
      </c>
      <c r="O1144" s="69" t="str">
        <f>IF(AND(Formulaire!$H$27=Aéroports!$E1144,--ISNUMBER(IFERROR(SEARCH(Formulaire!$H$28,$C1144,1),""))=1),MAX(O$1:O1143)+1,"")</f>
        <v/>
      </c>
      <c r="Q1144" s="91" t="str">
        <f>IFERROR(INDEX($C$2:$C$5193,MATCH(ROWS(M$2:M1144),M$2:M$5193,0)),"")</f>
        <v/>
      </c>
      <c r="R1144" s="70" t="str">
        <f>IFERROR(INDEX($C$2:$C$5193,MATCH(ROWS(N$2:N1144),N$2:N$5193,0)),"")</f>
        <v/>
      </c>
      <c r="S1144" s="92" t="str">
        <f>IFERROR(INDEX($C$2:$C$5193,MATCH(ROWS(O$2:O1144),O$2:O$5193,0)),"")</f>
        <v/>
      </c>
    </row>
    <row r="1145" spans="1:19" x14ac:dyDescent="0.25">
      <c r="A1145" s="68">
        <v>7261</v>
      </c>
      <c r="B1145" s="68" t="s">
        <v>4247</v>
      </c>
      <c r="C1145" s="68" t="s">
        <v>4248</v>
      </c>
      <c r="D1145" s="68" t="s">
        <v>3021</v>
      </c>
      <c r="E1145" s="68" t="s">
        <v>3021</v>
      </c>
      <c r="F1145" s="68" t="s">
        <v>4249</v>
      </c>
      <c r="G1145" s="68" t="s">
        <v>4250</v>
      </c>
      <c r="H1145" s="68">
        <v>56.7928</v>
      </c>
      <c r="I1145" s="68">
        <v>-98.907200000000003</v>
      </c>
      <c r="J1145" s="68">
        <v>951</v>
      </c>
      <c r="K1145" s="68">
        <v>-6</v>
      </c>
      <c r="L1145" s="68">
        <f>COUNTIFS(Aéroports!$C$2:$C$5193,Aéroports!$C1145,Aéroports!$D$2:$D$5193,Aéroports!$D1145)</f>
        <v>1</v>
      </c>
      <c r="M1145" s="68" t="str">
        <f>IF(AND(Formulaire!$H$15=Aéroports!$E1145,--ISNUMBER(IFERROR(SEARCH(Formulaire!$H$16,$C1145,1),""))=1),MAX(M$1:M1144)+1,"")</f>
        <v/>
      </c>
      <c r="N1145" s="68" t="str">
        <f>IF(AND(Formulaire!$H$21=Aéroports!$E1145,--ISNUMBER(IFERROR(SEARCH(Formulaire!$H$22,$C1145,1),""))=1),MAX(N$1:N1144)+1,"")</f>
        <v/>
      </c>
      <c r="O1145" s="68" t="str">
        <f>IF(AND(Formulaire!$H$27=Aéroports!$E1145,--ISNUMBER(IFERROR(SEARCH(Formulaire!$H$28,$C1145,1),""))=1),MAX(O$1:O1144)+1,"")</f>
        <v/>
      </c>
      <c r="Q1145" s="91" t="str">
        <f>IFERROR(INDEX($C$2:$C$5193,MATCH(ROWS(M$2:M1145),M$2:M$5193,0)),"")</f>
        <v/>
      </c>
      <c r="R1145" s="70" t="str">
        <f>IFERROR(INDEX($C$2:$C$5193,MATCH(ROWS(N$2:N1145),N$2:N$5193,0)),"")</f>
        <v/>
      </c>
      <c r="S1145" s="92" t="str">
        <f>IFERROR(INDEX($C$2:$C$5193,MATCH(ROWS(O$2:O1145),O$2:O$5193,0)),"")</f>
        <v/>
      </c>
    </row>
    <row r="1146" spans="1:19" x14ac:dyDescent="0.25">
      <c r="A1146" s="69">
        <v>183</v>
      </c>
      <c r="B1146" s="69" t="s">
        <v>4251</v>
      </c>
      <c r="C1146" s="69" t="s">
        <v>4252</v>
      </c>
      <c r="D1146" s="69" t="s">
        <v>3021</v>
      </c>
      <c r="E1146" s="69" t="s">
        <v>3021</v>
      </c>
      <c r="F1146" s="69" t="s">
        <v>4253</v>
      </c>
      <c r="G1146" s="69" t="s">
        <v>4254</v>
      </c>
      <c r="H1146" s="69">
        <v>69.546700000000001</v>
      </c>
      <c r="I1146" s="69">
        <v>-93.576700000000002</v>
      </c>
      <c r="J1146" s="69">
        <v>92</v>
      </c>
      <c r="K1146" s="69">
        <v>-7</v>
      </c>
      <c r="L1146" s="69">
        <f>COUNTIFS(Aéroports!$C$2:$C$5193,Aéroports!$C1146,Aéroports!$D$2:$D$5193,Aéroports!$D1146)</f>
        <v>1</v>
      </c>
      <c r="M1146" s="69" t="str">
        <f>IF(AND(Formulaire!$H$15=Aéroports!$E1146,--ISNUMBER(IFERROR(SEARCH(Formulaire!$H$16,$C1146,1),""))=1),MAX(M$1:M1145)+1,"")</f>
        <v/>
      </c>
      <c r="N1146" s="69" t="str">
        <f>IF(AND(Formulaire!$H$21=Aéroports!$E1146,--ISNUMBER(IFERROR(SEARCH(Formulaire!$H$22,$C1146,1),""))=1),MAX(N$1:N1145)+1,"")</f>
        <v/>
      </c>
      <c r="O1146" s="69" t="str">
        <f>IF(AND(Formulaire!$H$27=Aéroports!$E1146,--ISNUMBER(IFERROR(SEARCH(Formulaire!$H$28,$C1146,1),""))=1),MAX(O$1:O1145)+1,"")</f>
        <v/>
      </c>
      <c r="Q1146" s="91" t="str">
        <f>IFERROR(INDEX($C$2:$C$5193,MATCH(ROWS(M$2:M1146),M$2:M$5193,0)),"")</f>
        <v/>
      </c>
      <c r="R1146" s="70" t="str">
        <f>IFERROR(INDEX($C$2:$C$5193,MATCH(ROWS(N$2:N1146),N$2:N$5193,0)),"")</f>
        <v/>
      </c>
      <c r="S1146" s="92" t="str">
        <f>IFERROR(INDEX($C$2:$C$5193,MATCH(ROWS(O$2:O1146),O$2:O$5193,0)),"")</f>
        <v/>
      </c>
    </row>
    <row r="1147" spans="1:19" x14ac:dyDescent="0.25">
      <c r="A1147" s="68">
        <v>11722</v>
      </c>
      <c r="B1147" s="68" t="s">
        <v>4255</v>
      </c>
      <c r="C1147" s="68" t="s">
        <v>4256</v>
      </c>
      <c r="D1147" s="68" t="s">
        <v>3021</v>
      </c>
      <c r="E1147" s="68" t="s">
        <v>3021</v>
      </c>
      <c r="F1147" s="68" t="s">
        <v>4257</v>
      </c>
      <c r="G1147" s="68" t="s">
        <v>4258</v>
      </c>
      <c r="H1147" s="68">
        <v>49.781700000000001</v>
      </c>
      <c r="I1147" s="68">
        <v>-123.16200000000001</v>
      </c>
      <c r="J1147" s="68">
        <v>171</v>
      </c>
      <c r="K1147" s="68">
        <v>-8</v>
      </c>
      <c r="L1147" s="68">
        <f>COUNTIFS(Aéroports!$C$2:$C$5193,Aéroports!$C1147,Aéroports!$D$2:$D$5193,Aéroports!$D1147)</f>
        <v>1</v>
      </c>
      <c r="M1147" s="68" t="str">
        <f>IF(AND(Formulaire!$H$15=Aéroports!$E1147,--ISNUMBER(IFERROR(SEARCH(Formulaire!$H$16,$C1147,1),""))=1),MAX(M$1:M1146)+1,"")</f>
        <v/>
      </c>
      <c r="N1147" s="68" t="str">
        <f>IF(AND(Formulaire!$H$21=Aéroports!$E1147,--ISNUMBER(IFERROR(SEARCH(Formulaire!$H$22,$C1147,1),""))=1),MAX(N$1:N1146)+1,"")</f>
        <v/>
      </c>
      <c r="O1147" s="68" t="str">
        <f>IF(AND(Formulaire!$H$27=Aéroports!$E1147,--ISNUMBER(IFERROR(SEARCH(Formulaire!$H$28,$C1147,1),""))=1),MAX(O$1:O1146)+1,"")</f>
        <v/>
      </c>
      <c r="Q1147" s="91" t="str">
        <f>IFERROR(INDEX($C$2:$C$5193,MATCH(ROWS(M$2:M1147),M$2:M$5193,0)),"")</f>
        <v/>
      </c>
      <c r="R1147" s="70" t="str">
        <f>IFERROR(INDEX($C$2:$C$5193,MATCH(ROWS(N$2:N1147),N$2:N$5193,0)),"")</f>
        <v/>
      </c>
      <c r="S1147" s="92" t="str">
        <f>IFERROR(INDEX($C$2:$C$5193,MATCH(ROWS(O$2:O1147),O$2:O$5193,0)),"")</f>
        <v/>
      </c>
    </row>
    <row r="1148" spans="1:19" x14ac:dyDescent="0.25">
      <c r="A1148" s="69">
        <v>11770</v>
      </c>
      <c r="B1148" s="69" t="s">
        <v>4259</v>
      </c>
      <c r="C1148" s="69" t="s">
        <v>4260</v>
      </c>
      <c r="D1148" s="69" t="s">
        <v>3021</v>
      </c>
      <c r="E1148" s="69" t="s">
        <v>3021</v>
      </c>
      <c r="F1148" s="69" t="s">
        <v>4261</v>
      </c>
      <c r="G1148" s="69" t="s">
        <v>4262</v>
      </c>
      <c r="H1148" s="69">
        <v>47.157499999999999</v>
      </c>
      <c r="I1148" s="69">
        <v>-67.834699999999998</v>
      </c>
      <c r="J1148" s="69">
        <v>793</v>
      </c>
      <c r="K1148" s="69" t="s">
        <v>340</v>
      </c>
      <c r="L1148" s="69">
        <f>COUNTIFS(Aéroports!$C$2:$C$5193,Aéroports!$C1148,Aéroports!$D$2:$D$5193,Aéroports!$D1148)</f>
        <v>1</v>
      </c>
      <c r="M1148" s="69" t="str">
        <f>IF(AND(Formulaire!$H$15=Aéroports!$E1148,--ISNUMBER(IFERROR(SEARCH(Formulaire!$H$16,$C1148,1),""))=1),MAX(M$1:M1147)+1,"")</f>
        <v/>
      </c>
      <c r="N1148" s="69" t="str">
        <f>IF(AND(Formulaire!$H$21=Aéroports!$E1148,--ISNUMBER(IFERROR(SEARCH(Formulaire!$H$22,$C1148,1),""))=1),MAX(N$1:N1147)+1,"")</f>
        <v/>
      </c>
      <c r="O1148" s="69" t="str">
        <f>IF(AND(Formulaire!$H$27=Aéroports!$E1148,--ISNUMBER(IFERROR(SEARCH(Formulaire!$H$28,$C1148,1),""))=1),MAX(O$1:O1147)+1,"")</f>
        <v/>
      </c>
      <c r="Q1148" s="91" t="str">
        <f>IFERROR(INDEX($C$2:$C$5193,MATCH(ROWS(M$2:M1148),M$2:M$5193,0)),"")</f>
        <v/>
      </c>
      <c r="R1148" s="70" t="str">
        <f>IFERROR(INDEX($C$2:$C$5193,MATCH(ROWS(N$2:N1148),N$2:N$5193,0)),"")</f>
        <v/>
      </c>
      <c r="S1148" s="92" t="str">
        <f>IFERROR(INDEX($C$2:$C$5193,MATCH(ROWS(O$2:O1148),O$2:O$5193,0)),"")</f>
        <v/>
      </c>
    </row>
    <row r="1149" spans="1:19" x14ac:dyDescent="0.25">
      <c r="A1149" s="68">
        <v>11766</v>
      </c>
      <c r="B1149" s="68" t="s">
        <v>4263</v>
      </c>
      <c r="C1149" s="68" t="s">
        <v>4264</v>
      </c>
      <c r="D1149" s="68" t="s">
        <v>3021</v>
      </c>
      <c r="E1149" s="68" t="s">
        <v>3021</v>
      </c>
      <c r="F1149" s="68" t="s">
        <v>4265</v>
      </c>
      <c r="G1149" s="68" t="s">
        <v>4266</v>
      </c>
      <c r="H1149" s="68">
        <v>42.77</v>
      </c>
      <c r="I1149" s="68">
        <v>-81.110799999999998</v>
      </c>
      <c r="J1149" s="68">
        <v>778</v>
      </c>
      <c r="K1149" s="68" t="s">
        <v>340</v>
      </c>
      <c r="L1149" s="68">
        <f>COUNTIFS(Aéroports!$C$2:$C$5193,Aéroports!$C1149,Aéroports!$D$2:$D$5193,Aéroports!$D1149)</f>
        <v>1</v>
      </c>
      <c r="M1149" s="68" t="str">
        <f>IF(AND(Formulaire!$H$15=Aéroports!$E1149,--ISNUMBER(IFERROR(SEARCH(Formulaire!$H$16,$C1149,1),""))=1),MAX(M$1:M1148)+1,"")</f>
        <v/>
      </c>
      <c r="N1149" s="68" t="str">
        <f>IF(AND(Formulaire!$H$21=Aéroports!$E1149,--ISNUMBER(IFERROR(SEARCH(Formulaire!$H$22,$C1149,1),""))=1),MAX(N$1:N1148)+1,"")</f>
        <v/>
      </c>
      <c r="O1149" s="68" t="str">
        <f>IF(AND(Formulaire!$H$27=Aéroports!$E1149,--ISNUMBER(IFERROR(SEARCH(Formulaire!$H$28,$C1149,1),""))=1),MAX(O$1:O1148)+1,"")</f>
        <v/>
      </c>
      <c r="Q1149" s="91" t="str">
        <f>IFERROR(INDEX($C$2:$C$5193,MATCH(ROWS(M$2:M1149),M$2:M$5193,0)),"")</f>
        <v/>
      </c>
      <c r="R1149" s="70" t="str">
        <f>IFERROR(INDEX($C$2:$C$5193,MATCH(ROWS(N$2:N1149),N$2:N$5193,0)),"")</f>
        <v/>
      </c>
      <c r="S1149" s="92" t="str">
        <f>IFERROR(INDEX($C$2:$C$5193,MATCH(ROWS(O$2:O1149),O$2:O$5193,0)),"")</f>
        <v/>
      </c>
    </row>
    <row r="1150" spans="1:19" x14ac:dyDescent="0.25">
      <c r="A1150" s="69">
        <v>24</v>
      </c>
      <c r="B1150" s="69" t="s">
        <v>4267</v>
      </c>
      <c r="C1150" s="69" t="s">
        <v>4268</v>
      </c>
      <c r="D1150" s="69" t="s">
        <v>3021</v>
      </c>
      <c r="E1150" s="69" t="s">
        <v>3021</v>
      </c>
      <c r="F1150" s="69" t="s">
        <v>4269</v>
      </c>
      <c r="G1150" s="69" t="s">
        <v>4270</v>
      </c>
      <c r="H1150" s="69">
        <v>51.3919</v>
      </c>
      <c r="I1150" s="69">
        <v>-56.083100000000002</v>
      </c>
      <c r="J1150" s="69">
        <v>108</v>
      </c>
      <c r="K1150" s="69">
        <v>-3.5</v>
      </c>
      <c r="L1150" s="69">
        <f>COUNTIFS(Aéroports!$C$2:$C$5193,Aéroports!$C1150,Aéroports!$D$2:$D$5193,Aéroports!$D1150)</f>
        <v>1</v>
      </c>
      <c r="M1150" s="69" t="str">
        <f>IF(AND(Formulaire!$H$15=Aéroports!$E1150,--ISNUMBER(IFERROR(SEARCH(Formulaire!$H$16,$C1150,1),""))=1),MAX(M$1:M1149)+1,"")</f>
        <v/>
      </c>
      <c r="N1150" s="69" t="str">
        <f>IF(AND(Formulaire!$H$21=Aéroports!$E1150,--ISNUMBER(IFERROR(SEARCH(Formulaire!$H$22,$C1150,1),""))=1),MAX(N$1:N1149)+1,"")</f>
        <v/>
      </c>
      <c r="O1150" s="69" t="str">
        <f>IF(AND(Formulaire!$H$27=Aéroports!$E1150,--ISNUMBER(IFERROR(SEARCH(Formulaire!$H$28,$C1150,1),""))=1),MAX(O$1:O1149)+1,"")</f>
        <v/>
      </c>
      <c r="Q1150" s="91" t="str">
        <f>IFERROR(INDEX($C$2:$C$5193,MATCH(ROWS(M$2:M1150),M$2:M$5193,0)),"")</f>
        <v/>
      </c>
      <c r="R1150" s="70" t="str">
        <f>IFERROR(INDEX($C$2:$C$5193,MATCH(ROWS(N$2:N1150),N$2:N$5193,0)),"")</f>
        <v/>
      </c>
      <c r="S1150" s="92" t="str">
        <f>IFERROR(INDEX($C$2:$C$5193,MATCH(ROWS(O$2:O1150),O$2:O$5193,0)),"")</f>
        <v/>
      </c>
    </row>
    <row r="1151" spans="1:19" x14ac:dyDescent="0.25">
      <c r="A1151" s="68">
        <v>76</v>
      </c>
      <c r="B1151" s="68" t="s">
        <v>4271</v>
      </c>
      <c r="C1151" s="68" t="s">
        <v>4272</v>
      </c>
      <c r="D1151" s="68" t="s">
        <v>3021</v>
      </c>
      <c r="E1151" s="68" t="s">
        <v>3021</v>
      </c>
      <c r="F1151" s="68" t="s">
        <v>4273</v>
      </c>
      <c r="G1151" s="68" t="s">
        <v>4274</v>
      </c>
      <c r="H1151" s="68">
        <v>45.294400000000003</v>
      </c>
      <c r="I1151" s="68">
        <v>-73.281099999999995</v>
      </c>
      <c r="J1151" s="68">
        <v>136</v>
      </c>
      <c r="K1151" s="68">
        <v>-5</v>
      </c>
      <c r="L1151" s="68">
        <f>COUNTIFS(Aéroports!$C$2:$C$5193,Aéroports!$C1151,Aéroports!$D$2:$D$5193,Aéroports!$D1151)</f>
        <v>1</v>
      </c>
      <c r="M1151" s="68" t="str">
        <f>IF(AND(Formulaire!$H$15=Aéroports!$E1151,--ISNUMBER(IFERROR(SEARCH(Formulaire!$H$16,$C1151,1),""))=1),MAX(M$1:M1150)+1,"")</f>
        <v/>
      </c>
      <c r="N1151" s="68" t="str">
        <f>IF(AND(Formulaire!$H$21=Aéroports!$E1151,--ISNUMBER(IFERROR(SEARCH(Formulaire!$H$22,$C1151,1),""))=1),MAX(N$1:N1150)+1,"")</f>
        <v/>
      </c>
      <c r="O1151" s="68" t="str">
        <f>IF(AND(Formulaire!$H$27=Aéroports!$E1151,--ISNUMBER(IFERROR(SEARCH(Formulaire!$H$28,$C1151,1),""))=1),MAX(O$1:O1150)+1,"")</f>
        <v/>
      </c>
      <c r="Q1151" s="91" t="str">
        <f>IFERROR(INDEX($C$2:$C$5193,MATCH(ROWS(M$2:M1151),M$2:M$5193,0)),"")</f>
        <v/>
      </c>
      <c r="R1151" s="70" t="str">
        <f>IFERROR(INDEX($C$2:$C$5193,MATCH(ROWS(N$2:N1151),N$2:N$5193,0)),"")</f>
        <v/>
      </c>
      <c r="S1151" s="92" t="str">
        <f>IFERROR(INDEX($C$2:$C$5193,MATCH(ROWS(O$2:O1151),O$2:O$5193,0)),"")</f>
        <v/>
      </c>
    </row>
    <row r="1152" spans="1:19" x14ac:dyDescent="0.25">
      <c r="A1152" s="69">
        <v>135</v>
      </c>
      <c r="B1152" s="69" t="s">
        <v>4275</v>
      </c>
      <c r="C1152" s="69" t="s">
        <v>4276</v>
      </c>
      <c r="D1152" s="69" t="s">
        <v>3021</v>
      </c>
      <c r="E1152" s="69" t="s">
        <v>3021</v>
      </c>
      <c r="F1152" s="69" t="s">
        <v>4277</v>
      </c>
      <c r="G1152" s="69" t="s">
        <v>4278</v>
      </c>
      <c r="H1152" s="69">
        <v>45.316099999999999</v>
      </c>
      <c r="I1152" s="69">
        <v>-65.890299999999996</v>
      </c>
      <c r="J1152" s="69">
        <v>357</v>
      </c>
      <c r="K1152" s="69">
        <v>-4</v>
      </c>
      <c r="L1152" s="69">
        <f>COUNTIFS(Aéroports!$C$2:$C$5193,Aéroports!$C1152,Aéroports!$D$2:$D$5193,Aéroports!$D1152)</f>
        <v>1</v>
      </c>
      <c r="M1152" s="69" t="str">
        <f>IF(AND(Formulaire!$H$15=Aéroports!$E1152,--ISNUMBER(IFERROR(SEARCH(Formulaire!$H$16,$C1152,1),""))=1),MAX(M$1:M1151)+1,"")</f>
        <v/>
      </c>
      <c r="N1152" s="69" t="str">
        <f>IF(AND(Formulaire!$H$21=Aéroports!$E1152,--ISNUMBER(IFERROR(SEARCH(Formulaire!$H$22,$C1152,1),""))=1),MAX(N$1:N1151)+1,"")</f>
        <v/>
      </c>
      <c r="O1152" s="69" t="str">
        <f>IF(AND(Formulaire!$H$27=Aéroports!$E1152,--ISNUMBER(IFERROR(SEARCH(Formulaire!$H$28,$C1152,1),""))=1),MAX(O$1:O1151)+1,"")</f>
        <v/>
      </c>
      <c r="Q1152" s="91" t="str">
        <f>IFERROR(INDEX($C$2:$C$5193,MATCH(ROWS(M$2:M1152),M$2:M$5193,0)),"")</f>
        <v/>
      </c>
      <c r="R1152" s="70" t="str">
        <f>IFERROR(INDEX($C$2:$C$5193,MATCH(ROWS(N$2:N1152),N$2:N$5193,0)),"")</f>
        <v/>
      </c>
      <c r="S1152" s="92" t="str">
        <f>IFERROR(INDEX($C$2:$C$5193,MATCH(ROWS(O$2:O1152),O$2:O$5193,0)),"")</f>
        <v/>
      </c>
    </row>
    <row r="1153" spans="1:19" x14ac:dyDescent="0.25">
      <c r="A1153" s="68">
        <v>189</v>
      </c>
      <c r="B1153" s="68" t="s">
        <v>4279</v>
      </c>
      <c r="C1153" s="68" t="s">
        <v>4280</v>
      </c>
      <c r="D1153" s="68" t="s">
        <v>3021</v>
      </c>
      <c r="E1153" s="68" t="s">
        <v>3021</v>
      </c>
      <c r="F1153" s="68" t="s">
        <v>4281</v>
      </c>
      <c r="G1153" s="68" t="s">
        <v>4282</v>
      </c>
      <c r="H1153" s="68">
        <v>47.618600000000001</v>
      </c>
      <c r="I1153" s="68">
        <v>-52.751899999999999</v>
      </c>
      <c r="J1153" s="68">
        <v>461</v>
      </c>
      <c r="K1153" s="68">
        <v>-3.5</v>
      </c>
      <c r="L1153" s="68">
        <f>COUNTIFS(Aéroports!$C$2:$C$5193,Aéroports!$C1153,Aéroports!$D$2:$D$5193,Aéroports!$D1153)</f>
        <v>1</v>
      </c>
      <c r="M1153" s="68" t="str">
        <f>IF(AND(Formulaire!$H$15=Aéroports!$E1153,--ISNUMBER(IFERROR(SEARCH(Formulaire!$H$16,$C1153,1),""))=1),MAX(M$1:M1152)+1,"")</f>
        <v/>
      </c>
      <c r="N1153" s="68" t="str">
        <f>IF(AND(Formulaire!$H$21=Aéroports!$E1153,--ISNUMBER(IFERROR(SEARCH(Formulaire!$H$22,$C1153,1),""))=1),MAX(N$1:N1152)+1,"")</f>
        <v/>
      </c>
      <c r="O1153" s="68" t="str">
        <f>IF(AND(Formulaire!$H$27=Aéroports!$E1153,--ISNUMBER(IFERROR(SEARCH(Formulaire!$H$28,$C1153,1),""))=1),MAX(O$1:O1152)+1,"")</f>
        <v/>
      </c>
      <c r="Q1153" s="91" t="str">
        <f>IFERROR(INDEX($C$2:$C$5193,MATCH(ROWS(M$2:M1153),M$2:M$5193,0)),"")</f>
        <v/>
      </c>
      <c r="R1153" s="70" t="str">
        <f>IFERROR(INDEX($C$2:$C$5193,MATCH(ROWS(N$2:N1153),N$2:N$5193,0)),"")</f>
        <v/>
      </c>
      <c r="S1153" s="92" t="str">
        <f>IFERROR(INDEX($C$2:$C$5193,MATCH(ROWS(O$2:O1153),O$2:O$5193,0)),"")</f>
        <v/>
      </c>
    </row>
    <row r="1154" spans="1:19" x14ac:dyDescent="0.25">
      <c r="A1154" s="69">
        <v>5459</v>
      </c>
      <c r="B1154" s="69" t="s">
        <v>4283</v>
      </c>
      <c r="C1154" s="69" t="s">
        <v>4284</v>
      </c>
      <c r="D1154" s="69" t="s">
        <v>3021</v>
      </c>
      <c r="E1154" s="69" t="s">
        <v>3021</v>
      </c>
      <c r="F1154" s="69" t="s">
        <v>4285</v>
      </c>
      <c r="G1154" s="69" t="s">
        <v>4286</v>
      </c>
      <c r="H1154" s="69">
        <v>52.372799999999998</v>
      </c>
      <c r="I1154" s="69">
        <v>-55.673900000000003</v>
      </c>
      <c r="J1154" s="69">
        <v>74</v>
      </c>
      <c r="K1154" s="69">
        <v>-3.5</v>
      </c>
      <c r="L1154" s="69">
        <f>COUNTIFS(Aéroports!$C$2:$C$5193,Aéroports!$C1154,Aéroports!$D$2:$D$5193,Aéroports!$D1154)</f>
        <v>1</v>
      </c>
      <c r="M1154" s="69" t="str">
        <f>IF(AND(Formulaire!$H$15=Aéroports!$E1154,--ISNUMBER(IFERROR(SEARCH(Formulaire!$H$16,$C1154,1),""))=1),MAX(M$1:M1153)+1,"")</f>
        <v/>
      </c>
      <c r="N1154" s="69" t="str">
        <f>IF(AND(Formulaire!$H$21=Aéroports!$E1154,--ISNUMBER(IFERROR(SEARCH(Formulaire!$H$22,$C1154,1),""))=1),MAX(N$1:N1153)+1,"")</f>
        <v/>
      </c>
      <c r="O1154" s="69" t="str">
        <f>IF(AND(Formulaire!$H$27=Aéroports!$E1154,--ISNUMBER(IFERROR(SEARCH(Formulaire!$H$28,$C1154,1),""))=1),MAX(O$1:O1153)+1,"")</f>
        <v/>
      </c>
      <c r="Q1154" s="91" t="str">
        <f>IFERROR(INDEX($C$2:$C$5193,MATCH(ROWS(M$2:M1154),M$2:M$5193,0)),"")</f>
        <v/>
      </c>
      <c r="R1154" s="70" t="str">
        <f>IFERROR(INDEX($C$2:$C$5193,MATCH(ROWS(N$2:N1154),N$2:N$5193,0)),"")</f>
        <v/>
      </c>
      <c r="S1154" s="92" t="str">
        <f>IFERROR(INDEX($C$2:$C$5193,MATCH(ROWS(O$2:O1154),O$2:O$5193,0)),"")</f>
        <v/>
      </c>
    </row>
    <row r="1155" spans="1:19" x14ac:dyDescent="0.25">
      <c r="A1155" s="68">
        <v>5530</v>
      </c>
      <c r="B1155" s="68" t="s">
        <v>4287</v>
      </c>
      <c r="C1155" s="68" t="s">
        <v>4288</v>
      </c>
      <c r="D1155" s="68" t="s">
        <v>3021</v>
      </c>
      <c r="E1155" s="68" t="s">
        <v>3021</v>
      </c>
      <c r="F1155" s="68" t="s">
        <v>4289</v>
      </c>
      <c r="G1155" s="68" t="s">
        <v>4290</v>
      </c>
      <c r="H1155" s="68">
        <v>53.845599999999997</v>
      </c>
      <c r="I1155" s="68">
        <v>-94.851900000000001</v>
      </c>
      <c r="J1155" s="68">
        <v>773</v>
      </c>
      <c r="K1155" s="68">
        <v>-6</v>
      </c>
      <c r="L1155" s="68">
        <f>COUNTIFS(Aéroports!$C$2:$C$5193,Aéroports!$C1155,Aéroports!$D$2:$D$5193,Aéroports!$D1155)</f>
        <v>1</v>
      </c>
      <c r="M1155" s="68" t="str">
        <f>IF(AND(Formulaire!$H$15=Aéroports!$E1155,--ISNUMBER(IFERROR(SEARCH(Formulaire!$H$16,$C1155,1),""))=1),MAX(M$1:M1154)+1,"")</f>
        <v/>
      </c>
      <c r="N1155" s="68" t="str">
        <f>IF(AND(Formulaire!$H$21=Aéroports!$E1155,--ISNUMBER(IFERROR(SEARCH(Formulaire!$H$22,$C1155,1),""))=1),MAX(N$1:N1154)+1,"")</f>
        <v/>
      </c>
      <c r="O1155" s="68" t="str">
        <f>IF(AND(Formulaire!$H$27=Aéroports!$E1155,--ISNUMBER(IFERROR(SEARCH(Formulaire!$H$28,$C1155,1),""))=1),MAX(O$1:O1154)+1,"")</f>
        <v/>
      </c>
      <c r="Q1155" s="91" t="str">
        <f>IFERROR(INDEX($C$2:$C$5193,MATCH(ROWS(M$2:M1155),M$2:M$5193,0)),"")</f>
        <v/>
      </c>
      <c r="R1155" s="70" t="str">
        <f>IFERROR(INDEX($C$2:$C$5193,MATCH(ROWS(N$2:N1155),N$2:N$5193,0)),"")</f>
        <v/>
      </c>
      <c r="S1155" s="92" t="str">
        <f>IFERROR(INDEX($C$2:$C$5193,MATCH(ROWS(O$2:O1155),O$2:O$5193,0)),"")</f>
        <v/>
      </c>
    </row>
    <row r="1156" spans="1:19" x14ac:dyDescent="0.25">
      <c r="A1156" s="69">
        <v>6789</v>
      </c>
      <c r="B1156" s="69" t="s">
        <v>4291</v>
      </c>
      <c r="C1156" s="69" t="s">
        <v>4292</v>
      </c>
      <c r="D1156" s="69" t="s">
        <v>3021</v>
      </c>
      <c r="E1156" s="69" t="s">
        <v>3021</v>
      </c>
      <c r="F1156" s="69" t="s">
        <v>4293</v>
      </c>
      <c r="G1156" s="69" t="s">
        <v>4294</v>
      </c>
      <c r="H1156" s="69">
        <v>51.2117</v>
      </c>
      <c r="I1156" s="69">
        <v>-58.658299999999997</v>
      </c>
      <c r="J1156" s="69">
        <v>20</v>
      </c>
      <c r="K1156" s="69">
        <v>-4</v>
      </c>
      <c r="L1156" s="69">
        <f>COUNTIFS(Aéroports!$C$2:$C$5193,Aéroports!$C1156,Aéroports!$D$2:$D$5193,Aéroports!$D1156)</f>
        <v>1</v>
      </c>
      <c r="M1156" s="69" t="str">
        <f>IF(AND(Formulaire!$H$15=Aéroports!$E1156,--ISNUMBER(IFERROR(SEARCH(Formulaire!$H$16,$C1156,1),""))=1),MAX(M$1:M1155)+1,"")</f>
        <v/>
      </c>
      <c r="N1156" s="69" t="str">
        <f>IF(AND(Formulaire!$H$21=Aéroports!$E1156,--ISNUMBER(IFERROR(SEARCH(Formulaire!$H$22,$C1156,1),""))=1),MAX(N$1:N1155)+1,"")</f>
        <v/>
      </c>
      <c r="O1156" s="69" t="str">
        <f>IF(AND(Formulaire!$H$27=Aéroports!$E1156,--ISNUMBER(IFERROR(SEARCH(Formulaire!$H$28,$C1156,1),""))=1),MAX(O$1:O1155)+1,"")</f>
        <v/>
      </c>
      <c r="Q1156" s="91" t="str">
        <f>IFERROR(INDEX($C$2:$C$5193,MATCH(ROWS(M$2:M1156),M$2:M$5193,0)),"")</f>
        <v/>
      </c>
      <c r="R1156" s="70" t="str">
        <f>IFERROR(INDEX($C$2:$C$5193,MATCH(ROWS(N$2:N1156),N$2:N$5193,0)),"")</f>
        <v/>
      </c>
      <c r="S1156" s="92" t="str">
        <f>IFERROR(INDEX($C$2:$C$5193,MATCH(ROWS(O$2:O1156),O$2:O$5193,0)),"")</f>
        <v/>
      </c>
    </row>
    <row r="1157" spans="1:19" x14ac:dyDescent="0.25">
      <c r="A1157" s="68">
        <v>77</v>
      </c>
      <c r="B1157" s="68" t="s">
        <v>4295</v>
      </c>
      <c r="C1157" s="68" t="s">
        <v>4296</v>
      </c>
      <c r="D1157" s="68" t="s">
        <v>3021</v>
      </c>
      <c r="E1157" s="68" t="s">
        <v>3021</v>
      </c>
      <c r="F1157" s="68" t="s">
        <v>4297</v>
      </c>
      <c r="G1157" s="68" t="s">
        <v>4298</v>
      </c>
      <c r="H1157" s="68">
        <v>48.544199999999996</v>
      </c>
      <c r="I1157" s="68">
        <v>-58.55</v>
      </c>
      <c r="J1157" s="68">
        <v>84</v>
      </c>
      <c r="K1157" s="68">
        <v>-3.5</v>
      </c>
      <c r="L1157" s="68">
        <f>COUNTIFS(Aéroports!$C$2:$C$5193,Aéroports!$C1157,Aéroports!$D$2:$D$5193,Aéroports!$D1157)</f>
        <v>1</v>
      </c>
      <c r="M1157" s="68" t="str">
        <f>IF(AND(Formulaire!$H$15=Aéroports!$E1157,--ISNUMBER(IFERROR(SEARCH(Formulaire!$H$16,$C1157,1),""))=1),MAX(M$1:M1156)+1,"")</f>
        <v/>
      </c>
      <c r="N1157" s="68" t="str">
        <f>IF(AND(Formulaire!$H$21=Aéroports!$E1157,--ISNUMBER(IFERROR(SEARCH(Formulaire!$H$22,$C1157,1),""))=1),MAX(N$1:N1156)+1,"")</f>
        <v/>
      </c>
      <c r="O1157" s="68" t="str">
        <f>IF(AND(Formulaire!$H$27=Aéroports!$E1157,--ISNUMBER(IFERROR(SEARCH(Formulaire!$H$28,$C1157,1),""))=1),MAX(O$1:O1156)+1,"")</f>
        <v/>
      </c>
      <c r="Q1157" s="91" t="str">
        <f>IFERROR(INDEX($C$2:$C$5193,MATCH(ROWS(M$2:M1157),M$2:M$5193,0)),"")</f>
        <v/>
      </c>
      <c r="R1157" s="70" t="str">
        <f>IFERROR(INDEX($C$2:$C$5193,MATCH(ROWS(N$2:N1157),N$2:N$5193,0)),"")</f>
        <v/>
      </c>
      <c r="S1157" s="92" t="str">
        <f>IFERROR(INDEX($C$2:$C$5193,MATCH(ROWS(O$2:O1157),O$2:O$5193,0)),"")</f>
        <v/>
      </c>
    </row>
    <row r="1158" spans="1:19" x14ac:dyDescent="0.25">
      <c r="A1158" s="69">
        <v>11783</v>
      </c>
      <c r="B1158" s="69" t="s">
        <v>4299</v>
      </c>
      <c r="C1158" s="69" t="s">
        <v>4300</v>
      </c>
      <c r="D1158" s="69" t="s">
        <v>3021</v>
      </c>
      <c r="E1158" s="69" t="s">
        <v>3021</v>
      </c>
      <c r="F1158" s="69" t="s">
        <v>4301</v>
      </c>
      <c r="G1158" s="69" t="s">
        <v>4302</v>
      </c>
      <c r="H1158" s="69">
        <v>55.935409999999997</v>
      </c>
      <c r="I1158" s="69">
        <v>-129.98240000000001</v>
      </c>
      <c r="J1158" s="69">
        <v>24</v>
      </c>
      <c r="K1158" s="69" t="s">
        <v>340</v>
      </c>
      <c r="L1158" s="69">
        <f>COUNTIFS(Aéroports!$C$2:$C$5193,Aéroports!$C1158,Aéroports!$D$2:$D$5193,Aéroports!$D1158)</f>
        <v>1</v>
      </c>
      <c r="M1158" s="69" t="str">
        <f>IF(AND(Formulaire!$H$15=Aéroports!$E1158,--ISNUMBER(IFERROR(SEARCH(Formulaire!$H$16,$C1158,1),""))=1),MAX(M$1:M1157)+1,"")</f>
        <v/>
      </c>
      <c r="N1158" s="69" t="str">
        <f>IF(AND(Formulaire!$H$21=Aéroports!$E1158,--ISNUMBER(IFERROR(SEARCH(Formulaire!$H$22,$C1158,1),""))=1),MAX(N$1:N1157)+1,"")</f>
        <v/>
      </c>
      <c r="O1158" s="69" t="str">
        <f>IF(AND(Formulaire!$H$27=Aéroports!$E1158,--ISNUMBER(IFERROR(SEARCH(Formulaire!$H$28,$C1158,1),""))=1),MAX(O$1:O1157)+1,"")</f>
        <v/>
      </c>
      <c r="Q1158" s="91" t="str">
        <f>IFERROR(INDEX($C$2:$C$5193,MATCH(ROWS(M$2:M1158),M$2:M$5193,0)),"")</f>
        <v/>
      </c>
      <c r="R1158" s="70" t="str">
        <f>IFERROR(INDEX($C$2:$C$5193,MATCH(ROWS(N$2:N1158),N$2:N$5193,0)),"")</f>
        <v/>
      </c>
      <c r="S1158" s="92" t="str">
        <f>IFERROR(INDEX($C$2:$C$5193,MATCH(ROWS(O$2:O1158),O$2:O$5193,0)),"")</f>
        <v/>
      </c>
    </row>
    <row r="1159" spans="1:19" x14ac:dyDescent="0.25">
      <c r="A1159" s="68">
        <v>5528</v>
      </c>
      <c r="B1159" s="68" t="s">
        <v>4303</v>
      </c>
      <c r="C1159" s="68" t="s">
        <v>4304</v>
      </c>
      <c r="D1159" s="68" t="s">
        <v>3021</v>
      </c>
      <c r="E1159" s="68" t="s">
        <v>3021</v>
      </c>
      <c r="F1159" s="68" t="s">
        <v>4305</v>
      </c>
      <c r="G1159" s="68" t="s">
        <v>4306</v>
      </c>
      <c r="H1159" s="68">
        <v>59.250300000000003</v>
      </c>
      <c r="I1159" s="68">
        <v>-105.84099999999999</v>
      </c>
      <c r="J1159" s="68">
        <v>805</v>
      </c>
      <c r="K1159" s="68">
        <v>-6</v>
      </c>
      <c r="L1159" s="68">
        <f>COUNTIFS(Aéroports!$C$2:$C$5193,Aéroports!$C1159,Aéroports!$D$2:$D$5193,Aéroports!$D1159)</f>
        <v>1</v>
      </c>
      <c r="M1159" s="68" t="str">
        <f>IF(AND(Formulaire!$H$15=Aéroports!$E1159,--ISNUMBER(IFERROR(SEARCH(Formulaire!$H$16,$C1159,1),""))=1),MAX(M$1:M1158)+1,"")</f>
        <v/>
      </c>
      <c r="N1159" s="68" t="str">
        <f>IF(AND(Formulaire!$H$21=Aéroports!$E1159,--ISNUMBER(IFERROR(SEARCH(Formulaire!$H$22,$C1159,1),""))=1),MAX(N$1:N1158)+1,"")</f>
        <v/>
      </c>
      <c r="O1159" s="68" t="str">
        <f>IF(AND(Formulaire!$H$27=Aéroports!$E1159,--ISNUMBER(IFERROR(SEARCH(Formulaire!$H$28,$C1159,1),""))=1),MAX(O$1:O1158)+1,"")</f>
        <v/>
      </c>
      <c r="Q1159" s="91" t="str">
        <f>IFERROR(INDEX($C$2:$C$5193,MATCH(ROWS(M$2:M1159),M$2:M$5193,0)),"")</f>
        <v/>
      </c>
      <c r="R1159" s="70" t="str">
        <f>IFERROR(INDEX($C$2:$C$5193,MATCH(ROWS(N$2:N1159),N$2:N$5193,0)),"")</f>
        <v/>
      </c>
      <c r="S1159" s="92" t="str">
        <f>IFERROR(INDEX($C$2:$C$5193,MATCH(ROWS(O$2:O1159),O$2:O$5193,0)),"")</f>
        <v/>
      </c>
    </row>
    <row r="1160" spans="1:19" x14ac:dyDescent="0.25">
      <c r="A1160" s="69">
        <v>133</v>
      </c>
      <c r="B1160" s="69" t="s">
        <v>4307</v>
      </c>
      <c r="C1160" s="69" t="s">
        <v>4308</v>
      </c>
      <c r="D1160" s="69" t="s">
        <v>3021</v>
      </c>
      <c r="E1160" s="69" t="s">
        <v>3021</v>
      </c>
      <c r="F1160" s="69" t="s">
        <v>4309</v>
      </c>
      <c r="G1160" s="69" t="s">
        <v>4310</v>
      </c>
      <c r="H1160" s="69">
        <v>46.625</v>
      </c>
      <c r="I1160" s="69">
        <v>-80.798900000000003</v>
      </c>
      <c r="J1160" s="69">
        <v>1141</v>
      </c>
      <c r="K1160" s="69">
        <v>-5</v>
      </c>
      <c r="L1160" s="69">
        <f>COUNTIFS(Aéroports!$C$2:$C$5193,Aéroports!$C1160,Aéroports!$D$2:$D$5193,Aéroports!$D1160)</f>
        <v>1</v>
      </c>
      <c r="M1160" s="69" t="str">
        <f>IF(AND(Formulaire!$H$15=Aéroports!$E1160,--ISNUMBER(IFERROR(SEARCH(Formulaire!$H$16,$C1160,1),""))=1),MAX(M$1:M1159)+1,"")</f>
        <v/>
      </c>
      <c r="N1160" s="69" t="str">
        <f>IF(AND(Formulaire!$H$21=Aéroports!$E1160,--ISNUMBER(IFERROR(SEARCH(Formulaire!$H$22,$C1160,1),""))=1),MAX(N$1:N1159)+1,"")</f>
        <v/>
      </c>
      <c r="O1160" s="69" t="str">
        <f>IF(AND(Formulaire!$H$27=Aéroports!$E1160,--ISNUMBER(IFERROR(SEARCH(Formulaire!$H$28,$C1160,1),""))=1),MAX(O$1:O1159)+1,"")</f>
        <v/>
      </c>
      <c r="Q1160" s="91" t="str">
        <f>IFERROR(INDEX($C$2:$C$5193,MATCH(ROWS(M$2:M1160),M$2:M$5193,0)),"")</f>
        <v/>
      </c>
      <c r="R1160" s="70" t="str">
        <f>IFERROR(INDEX($C$2:$C$5193,MATCH(ROWS(N$2:N1160),N$2:N$5193,0)),"")</f>
        <v/>
      </c>
      <c r="S1160" s="92" t="str">
        <f>IFERROR(INDEX($C$2:$C$5193,MATCH(ROWS(O$2:O1160),O$2:O$5193,0)),"")</f>
        <v/>
      </c>
    </row>
    <row r="1161" spans="1:19" x14ac:dyDescent="0.25">
      <c r="A1161" s="68">
        <v>8149</v>
      </c>
      <c r="B1161" s="68" t="s">
        <v>4311</v>
      </c>
      <c r="C1161" s="68" t="s">
        <v>4312</v>
      </c>
      <c r="D1161" s="68" t="s">
        <v>3021</v>
      </c>
      <c r="E1161" s="68" t="s">
        <v>3021</v>
      </c>
      <c r="F1161" s="68" t="s">
        <v>4313</v>
      </c>
      <c r="G1161" s="68" t="s">
        <v>4314</v>
      </c>
      <c r="H1161" s="68">
        <v>50.2667</v>
      </c>
      <c r="I1161" s="68">
        <v>-111.18300000000001</v>
      </c>
      <c r="J1161" s="68">
        <v>2525</v>
      </c>
      <c r="K1161" s="68">
        <v>-7</v>
      </c>
      <c r="L1161" s="68">
        <f>COUNTIFS(Aéroports!$C$2:$C$5193,Aéroports!$C1161,Aéroports!$D$2:$D$5193,Aéroports!$D1161)</f>
        <v>1</v>
      </c>
      <c r="M1161" s="68" t="str">
        <f>IF(AND(Formulaire!$H$15=Aéroports!$E1161,--ISNUMBER(IFERROR(SEARCH(Formulaire!$H$16,$C1161,1),""))=1),MAX(M$1:M1160)+1,"")</f>
        <v/>
      </c>
      <c r="N1161" s="68" t="str">
        <f>IF(AND(Formulaire!$H$21=Aéroports!$E1161,--ISNUMBER(IFERROR(SEARCH(Formulaire!$H$22,$C1161,1),""))=1),MAX(N$1:N1160)+1,"")</f>
        <v/>
      </c>
      <c r="O1161" s="68" t="str">
        <f>IF(AND(Formulaire!$H$27=Aéroports!$E1161,--ISNUMBER(IFERROR(SEARCH(Formulaire!$H$28,$C1161,1),""))=1),MAX(O$1:O1160)+1,"")</f>
        <v/>
      </c>
      <c r="Q1161" s="91" t="str">
        <f>IFERROR(INDEX($C$2:$C$5193,MATCH(ROWS(M$2:M1161),M$2:M$5193,0)),"")</f>
        <v/>
      </c>
      <c r="R1161" s="70" t="str">
        <f>IFERROR(INDEX($C$2:$C$5193,MATCH(ROWS(N$2:N1161),N$2:N$5193,0)),"")</f>
        <v/>
      </c>
      <c r="S1161" s="92" t="str">
        <f>IFERROR(INDEX($C$2:$C$5193,MATCH(ROWS(O$2:O1161),O$2:O$5193,0)),"")</f>
        <v/>
      </c>
    </row>
    <row r="1162" spans="1:19" x14ac:dyDescent="0.25">
      <c r="A1162" s="69">
        <v>5464</v>
      </c>
      <c r="B1162" s="69" t="s">
        <v>4315</v>
      </c>
      <c r="C1162" s="69" t="s">
        <v>4316</v>
      </c>
      <c r="D1162" s="69" t="s">
        <v>3021</v>
      </c>
      <c r="E1162" s="69" t="s">
        <v>3021</v>
      </c>
      <c r="F1162" s="69" t="s">
        <v>4317</v>
      </c>
      <c r="G1162" s="69" t="s">
        <v>4318</v>
      </c>
      <c r="H1162" s="69">
        <v>52.708599999999997</v>
      </c>
      <c r="I1162" s="69">
        <v>-88.541899999999998</v>
      </c>
      <c r="J1162" s="69">
        <v>832</v>
      </c>
      <c r="K1162" s="69">
        <v>-5</v>
      </c>
      <c r="L1162" s="69">
        <f>COUNTIFS(Aéroports!$C$2:$C$5193,Aéroports!$C1162,Aéroports!$D$2:$D$5193,Aéroports!$D1162)</f>
        <v>1</v>
      </c>
      <c r="M1162" s="69" t="str">
        <f>IF(AND(Formulaire!$H$15=Aéroports!$E1162,--ISNUMBER(IFERROR(SEARCH(Formulaire!$H$16,$C1162,1),""))=1),MAX(M$1:M1161)+1,"")</f>
        <v/>
      </c>
      <c r="N1162" s="69" t="str">
        <f>IF(AND(Formulaire!$H$21=Aéroports!$E1162,--ISNUMBER(IFERROR(SEARCH(Formulaire!$H$22,$C1162,1),""))=1),MAX(N$1:N1161)+1,"")</f>
        <v/>
      </c>
      <c r="O1162" s="69" t="str">
        <f>IF(AND(Formulaire!$H$27=Aéroports!$E1162,--ISNUMBER(IFERROR(SEARCH(Formulaire!$H$28,$C1162,1),""))=1),MAX(O$1:O1161)+1,"")</f>
        <v/>
      </c>
      <c r="Q1162" s="91" t="str">
        <f>IFERROR(INDEX($C$2:$C$5193,MATCH(ROWS(M$2:M1162),M$2:M$5193,0)),"")</f>
        <v/>
      </c>
      <c r="R1162" s="70" t="str">
        <f>IFERROR(INDEX($C$2:$C$5193,MATCH(ROWS(N$2:N1162),N$2:N$5193,0)),"")</f>
        <v/>
      </c>
      <c r="S1162" s="92" t="str">
        <f>IFERROR(INDEX($C$2:$C$5193,MATCH(ROWS(O$2:O1162),O$2:O$5193,0)),"")</f>
        <v/>
      </c>
    </row>
    <row r="1163" spans="1:19" x14ac:dyDescent="0.25">
      <c r="A1163" s="68">
        <v>138</v>
      </c>
      <c r="B1163" s="68" t="s">
        <v>4319</v>
      </c>
      <c r="C1163" s="68" t="s">
        <v>4320</v>
      </c>
      <c r="D1163" s="68" t="s">
        <v>3021</v>
      </c>
      <c r="E1163" s="68" t="s">
        <v>3021</v>
      </c>
      <c r="F1163" s="68" t="s">
        <v>4321</v>
      </c>
      <c r="G1163" s="68" t="s">
        <v>4322</v>
      </c>
      <c r="H1163" s="68">
        <v>46.440600000000003</v>
      </c>
      <c r="I1163" s="68">
        <v>-63.833599999999997</v>
      </c>
      <c r="J1163" s="68">
        <v>56</v>
      </c>
      <c r="K1163" s="68">
        <v>-4</v>
      </c>
      <c r="L1163" s="68">
        <f>COUNTIFS(Aéroports!$C$2:$C$5193,Aéroports!$C1163,Aéroports!$D$2:$D$5193,Aéroports!$D1163)</f>
        <v>1</v>
      </c>
      <c r="M1163" s="68" t="str">
        <f>IF(AND(Formulaire!$H$15=Aéroports!$E1163,--ISNUMBER(IFERROR(SEARCH(Formulaire!$H$16,$C1163,1),""))=1),MAX(M$1:M1162)+1,"")</f>
        <v/>
      </c>
      <c r="N1163" s="68" t="str">
        <f>IF(AND(Formulaire!$H$21=Aéroports!$E1163,--ISNUMBER(IFERROR(SEARCH(Formulaire!$H$22,$C1163,1),""))=1),MAX(N$1:N1162)+1,"")</f>
        <v/>
      </c>
      <c r="O1163" s="68" t="str">
        <f>IF(AND(Formulaire!$H$27=Aéroports!$E1163,--ISNUMBER(IFERROR(SEARCH(Formulaire!$H$28,$C1163,1),""))=1),MAX(O$1:O1162)+1,"")</f>
        <v/>
      </c>
      <c r="Q1163" s="91" t="str">
        <f>IFERROR(INDEX($C$2:$C$5193,MATCH(ROWS(M$2:M1163),M$2:M$5193,0)),"")</f>
        <v/>
      </c>
      <c r="R1163" s="70" t="str">
        <f>IFERROR(INDEX($C$2:$C$5193,MATCH(ROWS(N$2:N1163),N$2:N$5193,0)),"")</f>
        <v/>
      </c>
      <c r="S1163" s="92" t="str">
        <f>IFERROR(INDEX($C$2:$C$5193,MATCH(ROWS(O$2:O1163),O$2:O$5193,0)),"")</f>
        <v/>
      </c>
    </row>
    <row r="1164" spans="1:19" x14ac:dyDescent="0.25">
      <c r="A1164" s="69">
        <v>5542</v>
      </c>
      <c r="B1164" s="69" t="s">
        <v>4323</v>
      </c>
      <c r="C1164" s="69" t="s">
        <v>4324</v>
      </c>
      <c r="D1164" s="69" t="s">
        <v>3021</v>
      </c>
      <c r="E1164" s="69" t="s">
        <v>3021</v>
      </c>
      <c r="F1164" s="69" t="s">
        <v>4325</v>
      </c>
      <c r="G1164" s="69" t="s">
        <v>4326</v>
      </c>
      <c r="H1164" s="69">
        <v>52.120600000000003</v>
      </c>
      <c r="I1164" s="69">
        <v>-101.236</v>
      </c>
      <c r="J1164" s="69">
        <v>1100</v>
      </c>
      <c r="K1164" s="69">
        <v>-6</v>
      </c>
      <c r="L1164" s="69">
        <f>COUNTIFS(Aéroports!$C$2:$C$5193,Aéroports!$C1164,Aéroports!$D$2:$D$5193,Aéroports!$D1164)</f>
        <v>1</v>
      </c>
      <c r="M1164" s="69" t="str">
        <f>IF(AND(Formulaire!$H$15=Aéroports!$E1164,--ISNUMBER(IFERROR(SEARCH(Formulaire!$H$16,$C1164,1),""))=1),MAX(M$1:M1163)+1,"")</f>
        <v/>
      </c>
      <c r="N1164" s="69" t="str">
        <f>IF(AND(Formulaire!$H$21=Aéroports!$E1164,--ISNUMBER(IFERROR(SEARCH(Formulaire!$H$22,$C1164,1),""))=1),MAX(N$1:N1163)+1,"")</f>
        <v/>
      </c>
      <c r="O1164" s="69" t="str">
        <f>IF(AND(Formulaire!$H$27=Aéroports!$E1164,--ISNUMBER(IFERROR(SEARCH(Formulaire!$H$28,$C1164,1),""))=1),MAX(O$1:O1163)+1,"")</f>
        <v/>
      </c>
      <c r="Q1164" s="91" t="str">
        <f>IFERROR(INDEX($C$2:$C$5193,MATCH(ROWS(M$2:M1164),M$2:M$5193,0)),"")</f>
        <v/>
      </c>
      <c r="R1164" s="70" t="str">
        <f>IFERROR(INDEX($C$2:$C$5193,MATCH(ROWS(N$2:N1164),N$2:N$5193,0)),"")</f>
        <v/>
      </c>
      <c r="S1164" s="92" t="str">
        <f>IFERROR(INDEX($C$2:$C$5193,MATCH(ROWS(O$2:O1164),O$2:O$5193,0)),"")</f>
        <v/>
      </c>
    </row>
    <row r="1165" spans="1:19" x14ac:dyDescent="0.25">
      <c r="A1165" s="68">
        <v>186</v>
      </c>
      <c r="B1165" s="68" t="s">
        <v>4327</v>
      </c>
      <c r="C1165" s="68" t="s">
        <v>4328</v>
      </c>
      <c r="D1165" s="68" t="s">
        <v>3021</v>
      </c>
      <c r="E1165" s="68" t="s">
        <v>3021</v>
      </c>
      <c r="F1165" s="68" t="s">
        <v>4329</v>
      </c>
      <c r="G1165" s="68" t="s">
        <v>4330</v>
      </c>
      <c r="H1165" s="68">
        <v>50.291899999999998</v>
      </c>
      <c r="I1165" s="68">
        <v>-107.691</v>
      </c>
      <c r="J1165" s="68">
        <v>2680</v>
      </c>
      <c r="K1165" s="68">
        <v>-6</v>
      </c>
      <c r="L1165" s="68">
        <f>COUNTIFS(Aéroports!$C$2:$C$5193,Aéroports!$C1165,Aéroports!$D$2:$D$5193,Aéroports!$D1165)</f>
        <v>1</v>
      </c>
      <c r="M1165" s="68" t="str">
        <f>IF(AND(Formulaire!$H$15=Aéroports!$E1165,--ISNUMBER(IFERROR(SEARCH(Formulaire!$H$16,$C1165,1),""))=1),MAX(M$1:M1164)+1,"")</f>
        <v/>
      </c>
      <c r="N1165" s="68" t="str">
        <f>IF(AND(Formulaire!$H$21=Aéroports!$E1165,--ISNUMBER(IFERROR(SEARCH(Formulaire!$H$22,$C1165,1),""))=1),MAX(N$1:N1164)+1,"")</f>
        <v/>
      </c>
      <c r="O1165" s="68" t="str">
        <f>IF(AND(Formulaire!$H$27=Aéroports!$E1165,--ISNUMBER(IFERROR(SEARCH(Formulaire!$H$28,$C1165,1),""))=1),MAX(O$1:O1164)+1,"")</f>
        <v/>
      </c>
      <c r="Q1165" s="91" t="str">
        <f>IFERROR(INDEX($C$2:$C$5193,MATCH(ROWS(M$2:M1165),M$2:M$5193,0)),"")</f>
        <v/>
      </c>
      <c r="R1165" s="70" t="str">
        <f>IFERROR(INDEX($C$2:$C$5193,MATCH(ROWS(N$2:N1165),N$2:N$5193,0)),"")</f>
        <v/>
      </c>
      <c r="S1165" s="92" t="str">
        <f>IFERROR(INDEX($C$2:$C$5193,MATCH(ROWS(O$2:O1165),O$2:O$5193,0)),"")</f>
        <v/>
      </c>
    </row>
    <row r="1166" spans="1:19" x14ac:dyDescent="0.25">
      <c r="A1166" s="69">
        <v>126</v>
      </c>
      <c r="B1166" s="69" t="s">
        <v>4331</v>
      </c>
      <c r="C1166" s="69" t="s">
        <v>1430</v>
      </c>
      <c r="D1166" s="69" t="s">
        <v>3021</v>
      </c>
      <c r="E1166" s="69" t="s">
        <v>3021</v>
      </c>
      <c r="F1166" s="69" t="s">
        <v>4332</v>
      </c>
      <c r="G1166" s="69" t="s">
        <v>4333</v>
      </c>
      <c r="H1166" s="69">
        <v>46.1614</v>
      </c>
      <c r="I1166" s="69">
        <v>-60.047800000000002</v>
      </c>
      <c r="J1166" s="69">
        <v>203</v>
      </c>
      <c r="K1166" s="69">
        <v>-4</v>
      </c>
      <c r="L1166" s="69">
        <f>COUNTIFS(Aéroports!$C$2:$C$5193,Aéroports!$C1166,Aéroports!$D$2:$D$5193,Aéroports!$D1166)</f>
        <v>1</v>
      </c>
      <c r="M1166" s="69" t="str">
        <f>IF(AND(Formulaire!$H$15=Aéroports!$E1166,--ISNUMBER(IFERROR(SEARCH(Formulaire!$H$16,$C1166,1),""))=1),MAX(M$1:M1165)+1,"")</f>
        <v/>
      </c>
      <c r="N1166" s="69" t="str">
        <f>IF(AND(Formulaire!$H$21=Aéroports!$E1166,--ISNUMBER(IFERROR(SEARCH(Formulaire!$H$22,$C1166,1),""))=1),MAX(N$1:N1165)+1,"")</f>
        <v/>
      </c>
      <c r="O1166" s="69" t="str">
        <f>IF(AND(Formulaire!$H$27=Aéroports!$E1166,--ISNUMBER(IFERROR(SEARCH(Formulaire!$H$28,$C1166,1),""))=1),MAX(O$1:O1165)+1,"")</f>
        <v/>
      </c>
      <c r="Q1166" s="91" t="str">
        <f>IFERROR(INDEX($C$2:$C$5193,MATCH(ROWS(M$2:M1166),M$2:M$5193,0)),"")</f>
        <v/>
      </c>
      <c r="R1166" s="70" t="str">
        <f>IFERROR(INDEX($C$2:$C$5193,MATCH(ROWS(N$2:N1166),N$2:N$5193,0)),"")</f>
        <v/>
      </c>
      <c r="S1166" s="92" t="str">
        <f>IFERROR(INDEX($C$2:$C$5193,MATCH(ROWS(O$2:O1166),O$2:O$5193,0)),"")</f>
        <v/>
      </c>
    </row>
    <row r="1167" spans="1:19" x14ac:dyDescent="0.25">
      <c r="A1167" s="68">
        <v>7259</v>
      </c>
      <c r="B1167" s="68" t="s">
        <v>4334</v>
      </c>
      <c r="C1167" s="68" t="s">
        <v>4335</v>
      </c>
      <c r="D1167" s="68" t="s">
        <v>3021</v>
      </c>
      <c r="E1167" s="68" t="s">
        <v>3021</v>
      </c>
      <c r="F1167" s="68" t="s">
        <v>4336</v>
      </c>
      <c r="G1167" s="68" t="s">
        <v>4337</v>
      </c>
      <c r="H1167" s="68">
        <v>58.706099999999999</v>
      </c>
      <c r="I1167" s="68">
        <v>-98.512200000000007</v>
      </c>
      <c r="J1167" s="68">
        <v>923</v>
      </c>
      <c r="K1167" s="68">
        <v>-6</v>
      </c>
      <c r="L1167" s="68">
        <f>COUNTIFS(Aéroports!$C$2:$C$5193,Aéroports!$C1167,Aéroports!$D$2:$D$5193,Aéroports!$D1167)</f>
        <v>1</v>
      </c>
      <c r="M1167" s="68" t="str">
        <f>IF(AND(Formulaire!$H$15=Aéroports!$E1167,--ISNUMBER(IFERROR(SEARCH(Formulaire!$H$16,$C1167,1),""))=1),MAX(M$1:M1166)+1,"")</f>
        <v/>
      </c>
      <c r="N1167" s="68" t="str">
        <f>IF(AND(Formulaire!$H$21=Aéroports!$E1167,--ISNUMBER(IFERROR(SEARCH(Formulaire!$H$22,$C1167,1),""))=1),MAX(N$1:N1166)+1,"")</f>
        <v/>
      </c>
      <c r="O1167" s="68" t="str">
        <f>IF(AND(Formulaire!$H$27=Aéroports!$E1167,--ISNUMBER(IFERROR(SEARCH(Formulaire!$H$28,$C1167,1),""))=1),MAX(O$1:O1166)+1,"")</f>
        <v/>
      </c>
      <c r="Q1167" s="91" t="str">
        <f>IFERROR(INDEX($C$2:$C$5193,MATCH(ROWS(M$2:M1167),M$2:M$5193,0)),"")</f>
        <v/>
      </c>
      <c r="R1167" s="70" t="str">
        <f>IFERROR(INDEX($C$2:$C$5193,MATCH(ROWS(N$2:N1167),N$2:N$5193,0)),"")</f>
        <v/>
      </c>
      <c r="S1167" s="92" t="str">
        <f>IFERROR(INDEX($C$2:$C$5193,MATCH(ROWS(O$2:O1167),O$2:O$5193,0)),"")</f>
        <v/>
      </c>
    </row>
    <row r="1168" spans="1:19" x14ac:dyDescent="0.25">
      <c r="A1168" s="69">
        <v>6728</v>
      </c>
      <c r="B1168" s="69" t="s">
        <v>4338</v>
      </c>
      <c r="C1168" s="69" t="s">
        <v>4339</v>
      </c>
      <c r="D1168" s="69" t="s">
        <v>3021</v>
      </c>
      <c r="E1168" s="69" t="s">
        <v>3021</v>
      </c>
      <c r="F1168" s="69" t="s">
        <v>4340</v>
      </c>
      <c r="G1168" s="69" t="s">
        <v>4341</v>
      </c>
      <c r="H1168" s="69">
        <v>58.6678</v>
      </c>
      <c r="I1168" s="69">
        <v>-69.955799999999996</v>
      </c>
      <c r="J1168" s="69">
        <v>122</v>
      </c>
      <c r="K1168" s="69">
        <v>-5</v>
      </c>
      <c r="L1168" s="69">
        <f>COUNTIFS(Aéroports!$C$2:$C$5193,Aéroports!$C1168,Aéroports!$D$2:$D$5193,Aéroports!$D1168)</f>
        <v>1</v>
      </c>
      <c r="M1168" s="69" t="str">
        <f>IF(AND(Formulaire!$H$15=Aéroports!$E1168,--ISNUMBER(IFERROR(SEARCH(Formulaire!$H$16,$C1168,1),""))=1),MAX(M$1:M1167)+1,"")</f>
        <v/>
      </c>
      <c r="N1168" s="69" t="str">
        <f>IF(AND(Formulaire!$H$21=Aéroports!$E1168,--ISNUMBER(IFERROR(SEARCH(Formulaire!$H$22,$C1168,1),""))=1),MAX(N$1:N1167)+1,"")</f>
        <v/>
      </c>
      <c r="O1168" s="69" t="str">
        <f>IF(AND(Formulaire!$H$27=Aéroports!$E1168,--ISNUMBER(IFERROR(SEARCH(Formulaire!$H$28,$C1168,1),""))=1),MAX(O$1:O1167)+1,"")</f>
        <v/>
      </c>
      <c r="Q1168" s="91" t="str">
        <f>IFERROR(INDEX($C$2:$C$5193,MATCH(ROWS(M$2:M1168),M$2:M$5193,0)),"")</f>
        <v/>
      </c>
      <c r="R1168" s="70" t="str">
        <f>IFERROR(INDEX($C$2:$C$5193,MATCH(ROWS(N$2:N1168),N$2:N$5193,0)),"")</f>
        <v/>
      </c>
      <c r="S1168" s="92" t="str">
        <f>IFERROR(INDEX($C$2:$C$5193,MATCH(ROWS(O$2:O1168),O$2:O$5193,0)),"")</f>
        <v/>
      </c>
    </row>
    <row r="1169" spans="1:19" x14ac:dyDescent="0.25">
      <c r="A1169" s="68">
        <v>173</v>
      </c>
      <c r="B1169" s="68" t="s">
        <v>4342</v>
      </c>
      <c r="C1169" s="68" t="s">
        <v>4343</v>
      </c>
      <c r="D1169" s="68" t="s">
        <v>3021</v>
      </c>
      <c r="E1169" s="68" t="s">
        <v>3021</v>
      </c>
      <c r="F1169" s="68" t="s">
        <v>4344</v>
      </c>
      <c r="G1169" s="68" t="s">
        <v>4345</v>
      </c>
      <c r="H1169" s="68">
        <v>54.468499999999999</v>
      </c>
      <c r="I1169" s="68">
        <v>-128.57599999999999</v>
      </c>
      <c r="J1169" s="68">
        <v>713</v>
      </c>
      <c r="K1169" s="68">
        <v>-8</v>
      </c>
      <c r="L1169" s="68">
        <f>COUNTIFS(Aéroports!$C$2:$C$5193,Aéroports!$C1169,Aéroports!$D$2:$D$5193,Aéroports!$D1169)</f>
        <v>1</v>
      </c>
      <c r="M1169" s="68" t="str">
        <f>IF(AND(Formulaire!$H$15=Aéroports!$E1169,--ISNUMBER(IFERROR(SEARCH(Formulaire!$H$16,$C1169,1),""))=1),MAX(M$1:M1168)+1,"")</f>
        <v/>
      </c>
      <c r="N1169" s="68" t="str">
        <f>IF(AND(Formulaire!$H$21=Aéroports!$E1169,--ISNUMBER(IFERROR(SEARCH(Formulaire!$H$22,$C1169,1),""))=1),MAX(N$1:N1168)+1,"")</f>
        <v/>
      </c>
      <c r="O1169" s="68" t="str">
        <f>IF(AND(Formulaire!$H$27=Aéroports!$E1169,--ISNUMBER(IFERROR(SEARCH(Formulaire!$H$28,$C1169,1),""))=1),MAX(O$1:O1168)+1,"")</f>
        <v/>
      </c>
      <c r="Q1169" s="91" t="str">
        <f>IFERROR(INDEX($C$2:$C$5193,MATCH(ROWS(M$2:M1169),M$2:M$5193,0)),"")</f>
        <v/>
      </c>
      <c r="R1169" s="70" t="str">
        <f>IFERROR(INDEX($C$2:$C$5193,MATCH(ROWS(N$2:N1169),N$2:N$5193,0)),"")</f>
        <v/>
      </c>
      <c r="S1169" s="92" t="str">
        <f>IFERROR(INDEX($C$2:$C$5193,MATCH(ROWS(O$2:O1169),O$2:O$5193,0)),"")</f>
        <v/>
      </c>
    </row>
    <row r="1170" spans="1:19" x14ac:dyDescent="0.25">
      <c r="A1170" s="69">
        <v>203</v>
      </c>
      <c r="B1170" s="69" t="s">
        <v>4346</v>
      </c>
      <c r="C1170" s="69" t="s">
        <v>4347</v>
      </c>
      <c r="D1170" s="69" t="s">
        <v>3021</v>
      </c>
      <c r="E1170" s="69" t="s">
        <v>3021</v>
      </c>
      <c r="F1170" s="69" t="s">
        <v>4348</v>
      </c>
      <c r="G1170" s="69" t="s">
        <v>4349</v>
      </c>
      <c r="H1170" s="69">
        <v>60.172800000000002</v>
      </c>
      <c r="I1170" s="69">
        <v>-132.74299999999999</v>
      </c>
      <c r="J1170" s="69">
        <v>2313</v>
      </c>
      <c r="K1170" s="69">
        <v>-8</v>
      </c>
      <c r="L1170" s="69">
        <f>COUNTIFS(Aéroports!$C$2:$C$5193,Aéroports!$C1170,Aéroports!$D$2:$D$5193,Aéroports!$D1170)</f>
        <v>1</v>
      </c>
      <c r="M1170" s="69" t="str">
        <f>IF(AND(Formulaire!$H$15=Aéroports!$E1170,--ISNUMBER(IFERROR(SEARCH(Formulaire!$H$16,$C1170,1),""))=1),MAX(M$1:M1169)+1,"")</f>
        <v/>
      </c>
      <c r="N1170" s="69" t="str">
        <f>IF(AND(Formulaire!$H$21=Aéroports!$E1170,--ISNUMBER(IFERROR(SEARCH(Formulaire!$H$22,$C1170,1),""))=1),MAX(N$1:N1169)+1,"")</f>
        <v/>
      </c>
      <c r="O1170" s="69" t="str">
        <f>IF(AND(Formulaire!$H$27=Aéroports!$E1170,--ISNUMBER(IFERROR(SEARCH(Formulaire!$H$28,$C1170,1),""))=1),MAX(O$1:O1169)+1,"")</f>
        <v/>
      </c>
      <c r="Q1170" s="91" t="str">
        <f>IFERROR(INDEX($C$2:$C$5193,MATCH(ROWS(M$2:M1170),M$2:M$5193,0)),"")</f>
        <v/>
      </c>
      <c r="R1170" s="70" t="str">
        <f>IFERROR(INDEX($C$2:$C$5193,MATCH(ROWS(N$2:N1170),N$2:N$5193,0)),"")</f>
        <v/>
      </c>
      <c r="S1170" s="92" t="str">
        <f>IFERROR(INDEX($C$2:$C$5193,MATCH(ROWS(O$2:O1170),O$2:O$5193,0)),"")</f>
        <v/>
      </c>
    </row>
    <row r="1171" spans="1:19" x14ac:dyDescent="0.25">
      <c r="A1171" s="68">
        <v>5473</v>
      </c>
      <c r="B1171" s="68" t="s">
        <v>4350</v>
      </c>
      <c r="C1171" s="68" t="s">
        <v>4351</v>
      </c>
      <c r="D1171" s="68" t="s">
        <v>3021</v>
      </c>
      <c r="E1171" s="68" t="s">
        <v>3021</v>
      </c>
      <c r="F1171" s="68" t="s">
        <v>4352</v>
      </c>
      <c r="G1171" s="68" t="s">
        <v>4353</v>
      </c>
      <c r="H1171" s="68">
        <v>50.674399999999999</v>
      </c>
      <c r="I1171" s="68">
        <v>-59.383600000000001</v>
      </c>
      <c r="J1171" s="68">
        <v>107</v>
      </c>
      <c r="K1171" s="68">
        <v>-4</v>
      </c>
      <c r="L1171" s="68">
        <f>COUNTIFS(Aéroports!$C$2:$C$5193,Aéroports!$C1171,Aéroports!$D$2:$D$5193,Aéroports!$D1171)</f>
        <v>1</v>
      </c>
      <c r="M1171" s="68" t="str">
        <f>IF(AND(Formulaire!$H$15=Aéroports!$E1171,--ISNUMBER(IFERROR(SEARCH(Formulaire!$H$16,$C1171,1),""))=1),MAX(M$1:M1170)+1,"")</f>
        <v/>
      </c>
      <c r="N1171" s="68" t="str">
        <f>IF(AND(Formulaire!$H$21=Aéroports!$E1171,--ISNUMBER(IFERROR(SEARCH(Formulaire!$H$22,$C1171,1),""))=1),MAX(N$1:N1170)+1,"")</f>
        <v/>
      </c>
      <c r="O1171" s="68" t="str">
        <f>IF(AND(Formulaire!$H$27=Aéroports!$E1171,--ISNUMBER(IFERROR(SEARCH(Formulaire!$H$28,$C1171,1),""))=1),MAX(O$1:O1170)+1,"")</f>
        <v/>
      </c>
      <c r="Q1171" s="91" t="str">
        <f>IFERROR(INDEX($C$2:$C$5193,MATCH(ROWS(M$2:M1171),M$2:M$5193,0)),"")</f>
        <v/>
      </c>
      <c r="R1171" s="70" t="str">
        <f>IFERROR(INDEX($C$2:$C$5193,MATCH(ROWS(N$2:N1171),N$2:N$5193,0)),"")</f>
        <v/>
      </c>
      <c r="S1171" s="92" t="str">
        <f>IFERROR(INDEX($C$2:$C$5193,MATCH(ROWS(O$2:O1171),O$2:O$5193,0)),"")</f>
        <v/>
      </c>
    </row>
    <row r="1172" spans="1:19" x14ac:dyDescent="0.25">
      <c r="A1172" s="69">
        <v>5493</v>
      </c>
      <c r="B1172" s="69" t="s">
        <v>4354</v>
      </c>
      <c r="C1172" s="69" t="s">
        <v>4355</v>
      </c>
      <c r="D1172" s="69" t="s">
        <v>3021</v>
      </c>
      <c r="E1172" s="69" t="s">
        <v>3021</v>
      </c>
      <c r="F1172" s="69" t="s">
        <v>4356</v>
      </c>
      <c r="G1172" s="69" t="s">
        <v>4357</v>
      </c>
      <c r="H1172" s="69">
        <v>49.694200000000002</v>
      </c>
      <c r="I1172" s="69">
        <v>-124.518</v>
      </c>
      <c r="J1172" s="69">
        <v>326</v>
      </c>
      <c r="K1172" s="69">
        <v>-8</v>
      </c>
      <c r="L1172" s="69">
        <f>COUNTIFS(Aéroports!$C$2:$C$5193,Aéroports!$C1172,Aéroports!$D$2:$D$5193,Aéroports!$D1172)</f>
        <v>1</v>
      </c>
      <c r="M1172" s="69" t="str">
        <f>IF(AND(Formulaire!$H$15=Aéroports!$E1172,--ISNUMBER(IFERROR(SEARCH(Formulaire!$H$16,$C1172,1),""))=1),MAX(M$1:M1171)+1,"")</f>
        <v/>
      </c>
      <c r="N1172" s="69" t="str">
        <f>IF(AND(Formulaire!$H$21=Aéroports!$E1172,--ISNUMBER(IFERROR(SEARCH(Formulaire!$H$22,$C1172,1),""))=1),MAX(N$1:N1171)+1,"")</f>
        <v/>
      </c>
      <c r="O1172" s="69" t="str">
        <f>IF(AND(Formulaire!$H$27=Aéroports!$E1172,--ISNUMBER(IFERROR(SEARCH(Formulaire!$H$28,$C1172,1),""))=1),MAX(O$1:O1171)+1,"")</f>
        <v/>
      </c>
      <c r="Q1172" s="91" t="str">
        <f>IFERROR(INDEX($C$2:$C$5193,MATCH(ROWS(M$2:M1172),M$2:M$5193,0)),"")</f>
        <v/>
      </c>
      <c r="R1172" s="70" t="str">
        <f>IFERROR(INDEX($C$2:$C$5193,MATCH(ROWS(N$2:N1172),N$2:N$5193,0)),"")</f>
        <v/>
      </c>
      <c r="S1172" s="92" t="str">
        <f>IFERROR(INDEX($C$2:$C$5193,MATCH(ROWS(O$2:O1172),O$2:O$5193,0)),"")</f>
        <v/>
      </c>
    </row>
    <row r="1173" spans="1:19" x14ac:dyDescent="0.25">
      <c r="A1173" s="68">
        <v>5524</v>
      </c>
      <c r="B1173" s="68" t="s">
        <v>4358</v>
      </c>
      <c r="C1173" s="68" t="s">
        <v>4359</v>
      </c>
      <c r="D1173" s="68" t="s">
        <v>3021</v>
      </c>
      <c r="E1173" s="68" t="s">
        <v>3021</v>
      </c>
      <c r="F1173" s="68" t="s">
        <v>4360</v>
      </c>
      <c r="G1173" s="68" t="s">
        <v>4361</v>
      </c>
      <c r="H1173" s="68">
        <v>53.971400000000003</v>
      </c>
      <c r="I1173" s="68">
        <v>-101.09099999999999</v>
      </c>
      <c r="J1173" s="68">
        <v>887</v>
      </c>
      <c r="K1173" s="68">
        <v>-6</v>
      </c>
      <c r="L1173" s="68">
        <f>COUNTIFS(Aéroports!$C$2:$C$5193,Aéroports!$C1173,Aéroports!$D$2:$D$5193,Aéroports!$D1173)</f>
        <v>1</v>
      </c>
      <c r="M1173" s="68" t="str">
        <f>IF(AND(Formulaire!$H$15=Aéroports!$E1173,--ISNUMBER(IFERROR(SEARCH(Formulaire!$H$16,$C1173,1),""))=1),MAX(M$1:M1172)+1,"")</f>
        <v/>
      </c>
      <c r="N1173" s="68" t="str">
        <f>IF(AND(Formulaire!$H$21=Aéroports!$E1173,--ISNUMBER(IFERROR(SEARCH(Formulaire!$H$22,$C1173,1),""))=1),MAX(N$1:N1172)+1,"")</f>
        <v/>
      </c>
      <c r="O1173" s="68" t="str">
        <f>IF(AND(Formulaire!$H$27=Aéroports!$E1173,--ISNUMBER(IFERROR(SEARCH(Formulaire!$H$28,$C1173,1),""))=1),MAX(O$1:O1172)+1,"")</f>
        <v/>
      </c>
      <c r="Q1173" s="91" t="str">
        <f>IFERROR(INDEX($C$2:$C$5193,MATCH(ROWS(M$2:M1173),M$2:M$5193,0)),"")</f>
        <v/>
      </c>
      <c r="R1173" s="70" t="str">
        <f>IFERROR(INDEX($C$2:$C$5193,MATCH(ROWS(N$2:N1173),N$2:N$5193,0)),"")</f>
        <v/>
      </c>
      <c r="S1173" s="92" t="str">
        <f>IFERROR(INDEX($C$2:$C$5193,MATCH(ROWS(O$2:O1173),O$2:O$5193,0)),"")</f>
        <v/>
      </c>
    </row>
    <row r="1174" spans="1:19" x14ac:dyDescent="0.25">
      <c r="A1174" s="69">
        <v>11779</v>
      </c>
      <c r="B1174" s="69" t="s">
        <v>4362</v>
      </c>
      <c r="C1174" s="69" t="s">
        <v>4363</v>
      </c>
      <c r="D1174" s="69" t="s">
        <v>3021</v>
      </c>
      <c r="E1174" s="69" t="s">
        <v>3021</v>
      </c>
      <c r="F1174" s="69" t="s">
        <v>4364</v>
      </c>
      <c r="G1174" s="69" t="s">
        <v>4365</v>
      </c>
      <c r="H1174" s="69">
        <v>55.318899999999999</v>
      </c>
      <c r="I1174" s="69">
        <v>-97.707800000000006</v>
      </c>
      <c r="J1174" s="69">
        <v>678</v>
      </c>
      <c r="K1174" s="69" t="s">
        <v>340</v>
      </c>
      <c r="L1174" s="69">
        <f>COUNTIFS(Aéroports!$C$2:$C$5193,Aéroports!$C1174,Aéroports!$D$2:$D$5193,Aéroports!$D1174)</f>
        <v>1</v>
      </c>
      <c r="M1174" s="69" t="str">
        <f>IF(AND(Formulaire!$H$15=Aéroports!$E1174,--ISNUMBER(IFERROR(SEARCH(Formulaire!$H$16,$C1174,1),""))=1),MAX(M$1:M1173)+1,"")</f>
        <v/>
      </c>
      <c r="N1174" s="69" t="str">
        <f>IF(AND(Formulaire!$H$21=Aéroports!$E1174,--ISNUMBER(IFERROR(SEARCH(Formulaire!$H$22,$C1174,1),""))=1),MAX(N$1:N1173)+1,"")</f>
        <v/>
      </c>
      <c r="O1174" s="69" t="str">
        <f>IF(AND(Formulaire!$H$27=Aéroports!$E1174,--ISNUMBER(IFERROR(SEARCH(Formulaire!$H$28,$C1174,1),""))=1),MAX(O$1:O1173)+1,"")</f>
        <v/>
      </c>
      <c r="Q1174" s="91" t="str">
        <f>IFERROR(INDEX($C$2:$C$5193,MATCH(ROWS(M$2:M1174),M$2:M$5193,0)),"")</f>
        <v/>
      </c>
      <c r="R1174" s="70" t="str">
        <f>IFERROR(INDEX($C$2:$C$5193,MATCH(ROWS(N$2:N1174),N$2:N$5193,0)),"")</f>
        <v/>
      </c>
      <c r="S1174" s="92" t="str">
        <f>IFERROR(INDEX($C$2:$C$5193,MATCH(ROWS(O$2:O1174),O$2:O$5193,0)),"")</f>
        <v/>
      </c>
    </row>
    <row r="1175" spans="1:19" x14ac:dyDescent="0.25">
      <c r="A1175" s="68">
        <v>141</v>
      </c>
      <c r="B1175" s="68" t="s">
        <v>4366</v>
      </c>
      <c r="C1175" s="68" t="s">
        <v>4367</v>
      </c>
      <c r="D1175" s="68" t="s">
        <v>3021</v>
      </c>
      <c r="E1175" s="68" t="s">
        <v>3021</v>
      </c>
      <c r="F1175" s="68" t="s">
        <v>4368</v>
      </c>
      <c r="G1175" s="68" t="s">
        <v>4369</v>
      </c>
      <c r="H1175" s="68">
        <v>55.801099999999998</v>
      </c>
      <c r="I1175" s="68">
        <v>-97.864199999999997</v>
      </c>
      <c r="J1175" s="68">
        <v>729</v>
      </c>
      <c r="K1175" s="68">
        <v>-6</v>
      </c>
      <c r="L1175" s="68">
        <f>COUNTIFS(Aéroports!$C$2:$C$5193,Aéroports!$C1175,Aéroports!$D$2:$D$5193,Aéroports!$D1175)</f>
        <v>1</v>
      </c>
      <c r="M1175" s="68" t="str">
        <f>IF(AND(Formulaire!$H$15=Aéroports!$E1175,--ISNUMBER(IFERROR(SEARCH(Formulaire!$H$16,$C1175,1),""))=1),MAX(M$1:M1174)+1,"")</f>
        <v/>
      </c>
      <c r="N1175" s="68" t="str">
        <f>IF(AND(Formulaire!$H$21=Aéroports!$E1175,--ISNUMBER(IFERROR(SEARCH(Formulaire!$H$22,$C1175,1),""))=1),MAX(N$1:N1174)+1,"")</f>
        <v/>
      </c>
      <c r="O1175" s="68" t="str">
        <f>IF(AND(Formulaire!$H$27=Aéroports!$E1175,--ISNUMBER(IFERROR(SEARCH(Formulaire!$H$28,$C1175,1),""))=1),MAX(O$1:O1174)+1,"")</f>
        <v/>
      </c>
      <c r="Q1175" s="91" t="str">
        <f>IFERROR(INDEX($C$2:$C$5193,MATCH(ROWS(M$2:M1175),M$2:M$5193,0)),"")</f>
        <v/>
      </c>
      <c r="R1175" s="70" t="str">
        <f>IFERROR(INDEX($C$2:$C$5193,MATCH(ROWS(N$2:N1175),N$2:N$5193,0)),"")</f>
        <v/>
      </c>
      <c r="S1175" s="92" t="str">
        <f>IFERROR(INDEX($C$2:$C$5193,MATCH(ROWS(O$2:O1175),O$2:O$5193,0)),"")</f>
        <v/>
      </c>
    </row>
    <row r="1176" spans="1:19" x14ac:dyDescent="0.25">
      <c r="A1176" s="69">
        <v>121</v>
      </c>
      <c r="B1176" s="69" t="s">
        <v>4370</v>
      </c>
      <c r="C1176" s="69" t="s">
        <v>4371</v>
      </c>
      <c r="D1176" s="69" t="s">
        <v>3021</v>
      </c>
      <c r="E1176" s="69" t="s">
        <v>3021</v>
      </c>
      <c r="F1176" s="69" t="s">
        <v>4372</v>
      </c>
      <c r="G1176" s="69" t="s">
        <v>4373</v>
      </c>
      <c r="H1176" s="69">
        <v>48.371899999999997</v>
      </c>
      <c r="I1176" s="69">
        <v>-89.323899999999995</v>
      </c>
      <c r="J1176" s="69">
        <v>653</v>
      </c>
      <c r="K1176" s="69">
        <v>-5</v>
      </c>
      <c r="L1176" s="69">
        <f>COUNTIFS(Aéroports!$C$2:$C$5193,Aéroports!$C1176,Aéroports!$D$2:$D$5193,Aéroports!$D1176)</f>
        <v>1</v>
      </c>
      <c r="M1176" s="69" t="str">
        <f>IF(AND(Formulaire!$H$15=Aéroports!$E1176,--ISNUMBER(IFERROR(SEARCH(Formulaire!$H$16,$C1176,1),""))=1),MAX(M$1:M1175)+1,"")</f>
        <v/>
      </c>
      <c r="N1176" s="69" t="str">
        <f>IF(AND(Formulaire!$H$21=Aéroports!$E1176,--ISNUMBER(IFERROR(SEARCH(Formulaire!$H$22,$C1176,1),""))=1),MAX(N$1:N1175)+1,"")</f>
        <v/>
      </c>
      <c r="O1176" s="69" t="str">
        <f>IF(AND(Formulaire!$H$27=Aéroports!$E1176,--ISNUMBER(IFERROR(SEARCH(Formulaire!$H$28,$C1176,1),""))=1),MAX(O$1:O1175)+1,"")</f>
        <v/>
      </c>
      <c r="Q1176" s="91" t="str">
        <f>IFERROR(INDEX($C$2:$C$5193,MATCH(ROWS(M$2:M1176),M$2:M$5193,0)),"")</f>
        <v/>
      </c>
      <c r="R1176" s="70" t="str">
        <f>IFERROR(INDEX($C$2:$C$5193,MATCH(ROWS(N$2:N1176),N$2:N$5193,0)),"")</f>
        <v/>
      </c>
      <c r="S1176" s="92" t="str">
        <f>IFERROR(INDEX($C$2:$C$5193,MATCH(ROWS(O$2:O1176),O$2:O$5193,0)),"")</f>
        <v/>
      </c>
    </row>
    <row r="1177" spans="1:19" x14ac:dyDescent="0.25">
      <c r="A1177" s="68">
        <v>143</v>
      </c>
      <c r="B1177" s="68" t="s">
        <v>4374</v>
      </c>
      <c r="C1177" s="68" t="s">
        <v>4375</v>
      </c>
      <c r="D1177" s="68" t="s">
        <v>3021</v>
      </c>
      <c r="E1177" s="68" t="s">
        <v>3021</v>
      </c>
      <c r="F1177" s="68" t="s">
        <v>4376</v>
      </c>
      <c r="G1177" s="68" t="s">
        <v>4377</v>
      </c>
      <c r="H1177" s="68">
        <v>48.569699999999997</v>
      </c>
      <c r="I1177" s="68">
        <v>-81.3767</v>
      </c>
      <c r="J1177" s="68">
        <v>967</v>
      </c>
      <c r="K1177" s="68">
        <v>-5</v>
      </c>
      <c r="L1177" s="68">
        <f>COUNTIFS(Aéroports!$C$2:$C$5193,Aéroports!$C1177,Aéroports!$D$2:$D$5193,Aéroports!$D1177)</f>
        <v>1</v>
      </c>
      <c r="M1177" s="68" t="str">
        <f>IF(AND(Formulaire!$H$15=Aéroports!$E1177,--ISNUMBER(IFERROR(SEARCH(Formulaire!$H$16,$C1177,1),""))=1),MAX(M$1:M1176)+1,"")</f>
        <v/>
      </c>
      <c r="N1177" s="68" t="str">
        <f>IF(AND(Formulaire!$H$21=Aéroports!$E1177,--ISNUMBER(IFERROR(SEARCH(Formulaire!$H$22,$C1177,1),""))=1),MAX(N$1:N1176)+1,"")</f>
        <v/>
      </c>
      <c r="O1177" s="68" t="str">
        <f>IF(AND(Formulaire!$H$27=Aéroports!$E1177,--ISNUMBER(IFERROR(SEARCH(Formulaire!$H$28,$C1177,1),""))=1),MAX(O$1:O1176)+1,"")</f>
        <v/>
      </c>
      <c r="Q1177" s="91" t="str">
        <f>IFERROR(INDEX($C$2:$C$5193,MATCH(ROWS(M$2:M1177),M$2:M$5193,0)),"")</f>
        <v/>
      </c>
      <c r="R1177" s="70" t="str">
        <f>IFERROR(INDEX($C$2:$C$5193,MATCH(ROWS(N$2:N1177),N$2:N$5193,0)),"")</f>
        <v/>
      </c>
      <c r="S1177" s="92" t="str">
        <f>IFERROR(INDEX($C$2:$C$5193,MATCH(ROWS(O$2:O1177),O$2:O$5193,0)),"")</f>
        <v/>
      </c>
    </row>
    <row r="1178" spans="1:19" x14ac:dyDescent="0.25">
      <c r="A1178" s="69">
        <v>25</v>
      </c>
      <c r="B1178" s="69" t="s">
        <v>4378</v>
      </c>
      <c r="C1178" s="69" t="s">
        <v>4379</v>
      </c>
      <c r="D1178" s="69" t="s">
        <v>3021</v>
      </c>
      <c r="E1178" s="69" t="s">
        <v>3021</v>
      </c>
      <c r="F1178" s="69" t="s">
        <v>4380</v>
      </c>
      <c r="G1178" s="69" t="s">
        <v>4381</v>
      </c>
      <c r="H1178" s="69">
        <v>49.079830000000001</v>
      </c>
      <c r="I1178" s="69">
        <v>-125.7756</v>
      </c>
      <c r="J1178" s="69">
        <v>80</v>
      </c>
      <c r="K1178" s="69">
        <v>-8</v>
      </c>
      <c r="L1178" s="69">
        <f>COUNTIFS(Aéroports!$C$2:$C$5193,Aéroports!$C1178,Aéroports!$D$2:$D$5193,Aéroports!$D1178)</f>
        <v>1</v>
      </c>
      <c r="M1178" s="69" t="str">
        <f>IF(AND(Formulaire!$H$15=Aéroports!$E1178,--ISNUMBER(IFERROR(SEARCH(Formulaire!$H$16,$C1178,1),""))=1),MAX(M$1:M1177)+1,"")</f>
        <v/>
      </c>
      <c r="N1178" s="69" t="str">
        <f>IF(AND(Formulaire!$H$21=Aéroports!$E1178,--ISNUMBER(IFERROR(SEARCH(Formulaire!$H$22,$C1178,1),""))=1),MAX(N$1:N1177)+1,"")</f>
        <v/>
      </c>
      <c r="O1178" s="69" t="str">
        <f>IF(AND(Formulaire!$H$27=Aéroports!$E1178,--ISNUMBER(IFERROR(SEARCH(Formulaire!$H$28,$C1178,1),""))=1),MAX(O$1:O1177)+1,"")</f>
        <v/>
      </c>
      <c r="Q1178" s="91" t="str">
        <f>IFERROR(INDEX($C$2:$C$5193,MATCH(ROWS(M$2:M1178),M$2:M$5193,0)),"")</f>
        <v/>
      </c>
      <c r="R1178" s="70" t="str">
        <f>IFERROR(INDEX($C$2:$C$5193,MATCH(ROWS(N$2:N1178),N$2:N$5193,0)),"")</f>
        <v/>
      </c>
      <c r="S1178" s="92" t="str">
        <f>IFERROR(INDEX($C$2:$C$5193,MATCH(ROWS(O$2:O1178),O$2:O$5193,0)),"")</f>
        <v/>
      </c>
    </row>
    <row r="1179" spans="1:19" x14ac:dyDescent="0.25">
      <c r="A1179" s="68">
        <v>193</v>
      </c>
      <c r="B1179" s="68" t="s">
        <v>4389</v>
      </c>
      <c r="C1179" s="68" t="s">
        <v>4383</v>
      </c>
      <c r="D1179" s="68" t="s">
        <v>3021</v>
      </c>
      <c r="E1179" s="68" t="s">
        <v>3021</v>
      </c>
      <c r="F1179" s="68" t="s">
        <v>4390</v>
      </c>
      <c r="G1179" s="68" t="s">
        <v>4391</v>
      </c>
      <c r="H1179" s="68">
        <v>43.677199999999999</v>
      </c>
      <c r="I1179" s="68">
        <v>-79.630600000000001</v>
      </c>
      <c r="J1179" s="68">
        <v>569</v>
      </c>
      <c r="K1179" s="68">
        <v>-5</v>
      </c>
      <c r="L1179" s="68">
        <f>COUNTIFS(Aéroports!$C$2:$C$5193,Aéroports!$C1179,Aéroports!$D$2:$D$5193,Aéroports!$D1179)</f>
        <v>1</v>
      </c>
      <c r="M1179" s="68" t="str">
        <f>IF(AND(Formulaire!$H$15=Aéroports!$E1179,--ISNUMBER(IFERROR(SEARCH(Formulaire!$H$16,$C1179,1),""))=1),MAX(M$1:M1178)+1,"")</f>
        <v/>
      </c>
      <c r="N1179" s="68" t="str">
        <f>IF(AND(Formulaire!$H$21=Aéroports!$E1179,--ISNUMBER(IFERROR(SEARCH(Formulaire!$H$22,$C1179,1),""))=1),MAX(N$1:N1178)+1,"")</f>
        <v/>
      </c>
      <c r="O1179" s="68" t="str">
        <f>IF(AND(Formulaire!$H$27=Aéroports!$E1179,--ISNUMBER(IFERROR(SEARCH(Formulaire!$H$28,$C1179,1),""))=1),MAX(O$1:O1178)+1,"")</f>
        <v/>
      </c>
      <c r="Q1179" s="91" t="str">
        <f>IFERROR(INDEX($C$2:$C$5193,MATCH(ROWS(M$2:M1179),M$2:M$5193,0)),"")</f>
        <v/>
      </c>
      <c r="R1179" s="70" t="str">
        <f>IFERROR(INDEX($C$2:$C$5193,MATCH(ROWS(N$2:N1179),N$2:N$5193,0)),"")</f>
        <v/>
      </c>
      <c r="S1179" s="92" t="str">
        <f>IFERROR(INDEX($C$2:$C$5193,MATCH(ROWS(O$2:O1179),O$2:O$5193,0)),"")</f>
        <v/>
      </c>
    </row>
    <row r="1180" spans="1:19" x14ac:dyDescent="0.25">
      <c r="A1180" s="69">
        <v>8223</v>
      </c>
      <c r="B1180" s="69" t="s">
        <v>4395</v>
      </c>
      <c r="C1180" s="69" t="s">
        <v>4396</v>
      </c>
      <c r="D1180" s="69" t="s">
        <v>3021</v>
      </c>
      <c r="E1180" s="69" t="s">
        <v>3021</v>
      </c>
      <c r="F1180" s="69" t="s">
        <v>4397</v>
      </c>
      <c r="G1180" s="69" t="s">
        <v>4398</v>
      </c>
      <c r="H1180" s="69">
        <v>49.055599999999998</v>
      </c>
      <c r="I1180" s="69">
        <v>-117.60899999999999</v>
      </c>
      <c r="J1180" s="69">
        <v>1427</v>
      </c>
      <c r="K1180" s="69">
        <v>-8</v>
      </c>
      <c r="L1180" s="69">
        <f>COUNTIFS(Aéroports!$C$2:$C$5193,Aéroports!$C1180,Aéroports!$D$2:$D$5193,Aéroports!$D1180)</f>
        <v>1</v>
      </c>
      <c r="M1180" s="69" t="str">
        <f>IF(AND(Formulaire!$H$15=Aéroports!$E1180,--ISNUMBER(IFERROR(SEARCH(Formulaire!$H$16,$C1180,1),""))=1),MAX(M$1:M1179)+1,"")</f>
        <v/>
      </c>
      <c r="N1180" s="69" t="str">
        <f>IF(AND(Formulaire!$H$21=Aéroports!$E1180,--ISNUMBER(IFERROR(SEARCH(Formulaire!$H$22,$C1180,1),""))=1),MAX(N$1:N1179)+1,"")</f>
        <v/>
      </c>
      <c r="O1180" s="69" t="str">
        <f>IF(AND(Formulaire!$H$27=Aéroports!$E1180,--ISNUMBER(IFERROR(SEARCH(Formulaire!$H$28,$C1180,1),""))=1),MAX(O$1:O1179)+1,"")</f>
        <v/>
      </c>
      <c r="Q1180" s="91" t="str">
        <f>IFERROR(INDEX($C$2:$C$5193,MATCH(ROWS(M$2:M1180),M$2:M$5193,0)),"")</f>
        <v/>
      </c>
      <c r="R1180" s="70" t="str">
        <f>IFERROR(INDEX($C$2:$C$5193,MATCH(ROWS(N$2:N1180),N$2:N$5193,0)),"")</f>
        <v/>
      </c>
      <c r="S1180" s="92" t="str">
        <f>IFERROR(INDEX($C$2:$C$5193,MATCH(ROWS(O$2:O1180),O$2:O$5193,0)),"")</f>
        <v/>
      </c>
    </row>
    <row r="1181" spans="1:19" x14ac:dyDescent="0.25">
      <c r="A1181" s="68">
        <v>142</v>
      </c>
      <c r="B1181" s="68" t="s">
        <v>4399</v>
      </c>
      <c r="C1181" s="68" t="s">
        <v>4400</v>
      </c>
      <c r="D1181" s="68" t="s">
        <v>3021</v>
      </c>
      <c r="E1181" s="68" t="s">
        <v>3021</v>
      </c>
      <c r="F1181" s="68" t="s">
        <v>4401</v>
      </c>
      <c r="G1181" s="68" t="s">
        <v>4402</v>
      </c>
      <c r="H1181" s="68">
        <v>44.118899999999996</v>
      </c>
      <c r="I1181" s="68">
        <v>-77.528099999999995</v>
      </c>
      <c r="J1181" s="68">
        <v>283</v>
      </c>
      <c r="K1181" s="68">
        <v>-5</v>
      </c>
      <c r="L1181" s="68">
        <f>COUNTIFS(Aéroports!$C$2:$C$5193,Aéroports!$C1181,Aéroports!$D$2:$D$5193,Aéroports!$D1181)</f>
        <v>1</v>
      </c>
      <c r="M1181" s="68" t="str">
        <f>IF(AND(Formulaire!$H$15=Aéroports!$E1181,--ISNUMBER(IFERROR(SEARCH(Formulaire!$H$16,$C1181,1),""))=1),MAX(M$1:M1180)+1,"")</f>
        <v/>
      </c>
      <c r="N1181" s="68" t="str">
        <f>IF(AND(Formulaire!$H$21=Aéroports!$E1181,--ISNUMBER(IFERROR(SEARCH(Formulaire!$H$22,$C1181,1),""))=1),MAX(N$1:N1180)+1,"")</f>
        <v/>
      </c>
      <c r="O1181" s="68" t="str">
        <f>IF(AND(Formulaire!$H$27=Aéroports!$E1181,--ISNUMBER(IFERROR(SEARCH(Formulaire!$H$28,$C1181,1),""))=1),MAX(O$1:O1180)+1,"")</f>
        <v/>
      </c>
      <c r="Q1181" s="91" t="str">
        <f>IFERROR(INDEX($C$2:$C$5193,MATCH(ROWS(M$2:M1181),M$2:M$5193,0)),"")</f>
        <v/>
      </c>
      <c r="R1181" s="70" t="str">
        <f>IFERROR(INDEX($C$2:$C$5193,MATCH(ROWS(N$2:N1181),N$2:N$5193,0)),"")</f>
        <v/>
      </c>
      <c r="S1181" s="92" t="str">
        <f>IFERROR(INDEX($C$2:$C$5193,MATCH(ROWS(O$2:O1181),O$2:O$5193,0)),"")</f>
        <v/>
      </c>
    </row>
    <row r="1182" spans="1:19" x14ac:dyDescent="0.25">
      <c r="A1182" s="69">
        <v>8663</v>
      </c>
      <c r="B1182" s="69" t="s">
        <v>4403</v>
      </c>
      <c r="C1182" s="69" t="s">
        <v>4404</v>
      </c>
      <c r="D1182" s="69" t="s">
        <v>3021</v>
      </c>
      <c r="E1182" s="69" t="s">
        <v>3021</v>
      </c>
      <c r="F1182" s="69" t="s">
        <v>4405</v>
      </c>
      <c r="G1182" s="69" t="s">
        <v>4406</v>
      </c>
      <c r="H1182" s="69">
        <v>46.352800000000002</v>
      </c>
      <c r="I1182" s="69">
        <v>-72.679400000000001</v>
      </c>
      <c r="J1182" s="69">
        <v>199</v>
      </c>
      <c r="K1182" s="69">
        <v>-5</v>
      </c>
      <c r="L1182" s="69">
        <f>COUNTIFS(Aéroports!$C$2:$C$5193,Aéroports!$C1182,Aéroports!$D$2:$D$5193,Aéroports!$D1182)</f>
        <v>1</v>
      </c>
      <c r="M1182" s="69" t="str">
        <f>IF(AND(Formulaire!$H$15=Aéroports!$E1182,--ISNUMBER(IFERROR(SEARCH(Formulaire!$H$16,$C1182,1),""))=1),MAX(M$1:M1181)+1,"")</f>
        <v/>
      </c>
      <c r="N1182" s="69" t="str">
        <f>IF(AND(Formulaire!$H$21=Aéroports!$E1182,--ISNUMBER(IFERROR(SEARCH(Formulaire!$H$22,$C1182,1),""))=1),MAX(N$1:N1181)+1,"")</f>
        <v/>
      </c>
      <c r="O1182" s="69" t="str">
        <f>IF(AND(Formulaire!$H$27=Aéroports!$E1182,--ISNUMBER(IFERROR(SEARCH(Formulaire!$H$28,$C1182,1),""))=1),MAX(O$1:O1181)+1,"")</f>
        <v/>
      </c>
      <c r="Q1182" s="91" t="str">
        <f>IFERROR(INDEX($C$2:$C$5193,MATCH(ROWS(M$2:M1182),M$2:M$5193,0)),"")</f>
        <v/>
      </c>
      <c r="R1182" s="70" t="str">
        <f>IFERROR(INDEX($C$2:$C$5193,MATCH(ROWS(N$2:N1182),N$2:N$5193,0)),"")</f>
        <v/>
      </c>
      <c r="S1182" s="92" t="str">
        <f>IFERROR(INDEX($C$2:$C$5193,MATCH(ROWS(O$2:O1182),O$2:O$5193,0)),"")</f>
        <v/>
      </c>
    </row>
    <row r="1183" spans="1:19" x14ac:dyDescent="0.25">
      <c r="A1183" s="68">
        <v>145</v>
      </c>
      <c r="B1183" s="68" t="s">
        <v>4407</v>
      </c>
      <c r="C1183" s="68" t="s">
        <v>4408</v>
      </c>
      <c r="D1183" s="68" t="s">
        <v>3021</v>
      </c>
      <c r="E1183" s="68" t="s">
        <v>3021</v>
      </c>
      <c r="F1183" s="68" t="s">
        <v>4409</v>
      </c>
      <c r="G1183" s="68" t="s">
        <v>4410</v>
      </c>
      <c r="H1183" s="68">
        <v>69.433300000000003</v>
      </c>
      <c r="I1183" s="68">
        <v>-133.02600000000001</v>
      </c>
      <c r="J1183" s="68">
        <v>15</v>
      </c>
      <c r="K1183" s="68">
        <v>-7</v>
      </c>
      <c r="L1183" s="68">
        <f>COUNTIFS(Aéroports!$C$2:$C$5193,Aéroports!$C1183,Aéroports!$D$2:$D$5193,Aéroports!$D1183)</f>
        <v>1</v>
      </c>
      <c r="M1183" s="68" t="str">
        <f>IF(AND(Formulaire!$H$15=Aéroports!$E1183,--ISNUMBER(IFERROR(SEARCH(Formulaire!$H$16,$C1183,1),""))=1),MAX(M$1:M1182)+1,"")</f>
        <v/>
      </c>
      <c r="N1183" s="68" t="str">
        <f>IF(AND(Formulaire!$H$21=Aéroports!$E1183,--ISNUMBER(IFERROR(SEARCH(Formulaire!$H$22,$C1183,1),""))=1),MAX(N$1:N1182)+1,"")</f>
        <v/>
      </c>
      <c r="O1183" s="68" t="str">
        <f>IF(AND(Formulaire!$H$27=Aéroports!$E1183,--ISNUMBER(IFERROR(SEARCH(Formulaire!$H$28,$C1183,1),""))=1),MAX(O$1:O1182)+1,"")</f>
        <v/>
      </c>
      <c r="Q1183" s="91" t="str">
        <f>IFERROR(INDEX($C$2:$C$5193,MATCH(ROWS(M$2:M1183),M$2:M$5193,0)),"")</f>
        <v/>
      </c>
      <c r="R1183" s="70" t="str">
        <f>IFERROR(INDEX($C$2:$C$5193,MATCH(ROWS(N$2:N1183),N$2:N$5193,0)),"")</f>
        <v/>
      </c>
      <c r="S1183" s="92" t="str">
        <f>IFERROR(INDEX($C$2:$C$5193,MATCH(ROWS(O$2:O1183),O$2:O$5193,0)),"")</f>
        <v/>
      </c>
    </row>
    <row r="1184" spans="1:19" x14ac:dyDescent="0.25">
      <c r="A1184" s="69">
        <v>4238</v>
      </c>
      <c r="B1184" s="69" t="s">
        <v>4411</v>
      </c>
      <c r="C1184" s="69" t="s">
        <v>4412</v>
      </c>
      <c r="D1184" s="69" t="s">
        <v>3021</v>
      </c>
      <c r="E1184" s="69" t="s">
        <v>3021</v>
      </c>
      <c r="F1184" s="69" t="s">
        <v>4413</v>
      </c>
      <c r="G1184" s="69" t="s">
        <v>4414</v>
      </c>
      <c r="H1184" s="69">
        <v>64.909700000000001</v>
      </c>
      <c r="I1184" s="69">
        <v>-125.57299999999999</v>
      </c>
      <c r="J1184" s="69">
        <v>332</v>
      </c>
      <c r="K1184" s="69">
        <v>-7</v>
      </c>
      <c r="L1184" s="69">
        <f>COUNTIFS(Aéroports!$C$2:$C$5193,Aéroports!$C1184,Aéroports!$D$2:$D$5193,Aéroports!$D1184)</f>
        <v>1</v>
      </c>
      <c r="M1184" s="69" t="str">
        <f>IF(AND(Formulaire!$H$15=Aéroports!$E1184,--ISNUMBER(IFERROR(SEARCH(Formulaire!$H$16,$C1184,1),""))=1),MAX(M$1:M1183)+1,"")</f>
        <v/>
      </c>
      <c r="N1184" s="69" t="str">
        <f>IF(AND(Formulaire!$H$21=Aéroports!$E1184,--ISNUMBER(IFERROR(SEARCH(Formulaire!$H$22,$C1184,1),""))=1),MAX(N$1:N1183)+1,"")</f>
        <v/>
      </c>
      <c r="O1184" s="69" t="str">
        <f>IF(AND(Formulaire!$H$27=Aéroports!$E1184,--ISNUMBER(IFERROR(SEARCH(Formulaire!$H$28,$C1184,1),""))=1),MAX(O$1:O1183)+1,"")</f>
        <v/>
      </c>
      <c r="Q1184" s="91" t="str">
        <f>IFERROR(INDEX($C$2:$C$5193,MATCH(ROWS(M$2:M1184),M$2:M$5193,0)),"")</f>
        <v/>
      </c>
      <c r="R1184" s="70" t="str">
        <f>IFERROR(INDEX($C$2:$C$5193,MATCH(ROWS(N$2:N1184),N$2:N$5193,0)),"")</f>
        <v/>
      </c>
      <c r="S1184" s="92" t="str">
        <f>IFERROR(INDEX($C$2:$C$5193,MATCH(ROWS(O$2:O1184),O$2:O$5193,0)),"")</f>
        <v/>
      </c>
    </row>
    <row r="1185" spans="1:19" x14ac:dyDescent="0.25">
      <c r="A1185" s="68">
        <v>5515</v>
      </c>
      <c r="B1185" s="68" t="s">
        <v>4415</v>
      </c>
      <c r="C1185" s="68" t="s">
        <v>4416</v>
      </c>
      <c r="D1185" s="68" t="s">
        <v>3021</v>
      </c>
      <c r="E1185" s="68" t="s">
        <v>3021</v>
      </c>
      <c r="F1185" s="68" t="s">
        <v>4417</v>
      </c>
      <c r="G1185" s="68" t="s">
        <v>4418</v>
      </c>
      <c r="H1185" s="68">
        <v>56.536099999999998</v>
      </c>
      <c r="I1185" s="68">
        <v>-76.518299999999996</v>
      </c>
      <c r="J1185" s="68">
        <v>250</v>
      </c>
      <c r="K1185" s="68">
        <v>-5</v>
      </c>
      <c r="L1185" s="68">
        <f>COUNTIFS(Aéroports!$C$2:$C$5193,Aéroports!$C1185,Aéroports!$D$2:$D$5193,Aéroports!$D1185)</f>
        <v>1</v>
      </c>
      <c r="M1185" s="68" t="str">
        <f>IF(AND(Formulaire!$H$15=Aéroports!$E1185,--ISNUMBER(IFERROR(SEARCH(Formulaire!$H$16,$C1185,1),""))=1),MAX(M$1:M1184)+1,"")</f>
        <v/>
      </c>
      <c r="N1185" s="68" t="str">
        <f>IF(AND(Formulaire!$H$21=Aéroports!$E1185,--ISNUMBER(IFERROR(SEARCH(Formulaire!$H$22,$C1185,1),""))=1),MAX(N$1:N1184)+1,"")</f>
        <v/>
      </c>
      <c r="O1185" s="68" t="str">
        <f>IF(AND(Formulaire!$H$27=Aéroports!$E1185,--ISNUMBER(IFERROR(SEARCH(Formulaire!$H$28,$C1185,1),""))=1),MAX(O$1:O1184)+1,"")</f>
        <v/>
      </c>
      <c r="Q1185" s="91" t="str">
        <f>IFERROR(INDEX($C$2:$C$5193,MATCH(ROWS(M$2:M1185),M$2:M$5193,0)),"")</f>
        <v/>
      </c>
      <c r="R1185" s="70" t="str">
        <f>IFERROR(INDEX($C$2:$C$5193,MATCH(ROWS(N$2:N1185),N$2:N$5193,0)),"")</f>
        <v/>
      </c>
      <c r="S1185" s="92" t="str">
        <f>IFERROR(INDEX($C$2:$C$5193,MATCH(ROWS(O$2:O1185),O$2:O$5193,0)),"")</f>
        <v/>
      </c>
    </row>
    <row r="1186" spans="1:19" x14ac:dyDescent="0.25">
      <c r="A1186" s="69">
        <v>5484</v>
      </c>
      <c r="B1186" s="69" t="s">
        <v>4419</v>
      </c>
      <c r="C1186" s="69" t="s">
        <v>4420</v>
      </c>
      <c r="D1186" s="69" t="s">
        <v>3021</v>
      </c>
      <c r="E1186" s="69" t="s">
        <v>3021</v>
      </c>
      <c r="F1186" s="69" t="s">
        <v>4421</v>
      </c>
      <c r="G1186" s="69" t="s">
        <v>4422</v>
      </c>
      <c r="H1186" s="69">
        <v>59.561399999999999</v>
      </c>
      <c r="I1186" s="69">
        <v>-108.48099999999999</v>
      </c>
      <c r="J1186" s="69">
        <v>1044</v>
      </c>
      <c r="K1186" s="69">
        <v>-6</v>
      </c>
      <c r="L1186" s="69">
        <f>COUNTIFS(Aéroports!$C$2:$C$5193,Aéroports!$C1186,Aéroports!$D$2:$D$5193,Aéroports!$D1186)</f>
        <v>1</v>
      </c>
      <c r="M1186" s="69" t="str">
        <f>IF(AND(Formulaire!$H$15=Aéroports!$E1186,--ISNUMBER(IFERROR(SEARCH(Formulaire!$H$16,$C1186,1),""))=1),MAX(M$1:M1185)+1,"")</f>
        <v/>
      </c>
      <c r="N1186" s="69" t="str">
        <f>IF(AND(Formulaire!$H$21=Aéroports!$E1186,--ISNUMBER(IFERROR(SEARCH(Formulaire!$H$22,$C1186,1),""))=1),MAX(N$1:N1185)+1,"")</f>
        <v/>
      </c>
      <c r="O1186" s="69" t="str">
        <f>IF(AND(Formulaire!$H$27=Aéroports!$E1186,--ISNUMBER(IFERROR(SEARCH(Formulaire!$H$28,$C1186,1),""))=1),MAX(O$1:O1185)+1,"")</f>
        <v/>
      </c>
      <c r="Q1186" s="91" t="str">
        <f>IFERROR(INDEX($C$2:$C$5193,MATCH(ROWS(M$2:M1186),M$2:M$5193,0)),"")</f>
        <v/>
      </c>
      <c r="R1186" s="70" t="str">
        <f>IFERROR(INDEX($C$2:$C$5193,MATCH(ROWS(N$2:N1186),N$2:N$5193,0)),"")</f>
        <v/>
      </c>
      <c r="S1186" s="92" t="str">
        <f>IFERROR(INDEX($C$2:$C$5193,MATCH(ROWS(O$2:O1186),O$2:O$5193,0)),"")</f>
        <v/>
      </c>
    </row>
    <row r="1187" spans="1:19" x14ac:dyDescent="0.25">
      <c r="A1187" s="68">
        <v>153</v>
      </c>
      <c r="B1187" s="68" t="s">
        <v>4423</v>
      </c>
      <c r="C1187" s="68" t="s">
        <v>4424</v>
      </c>
      <c r="D1187" s="68" t="s">
        <v>3021</v>
      </c>
      <c r="E1187" s="68" t="s">
        <v>3021</v>
      </c>
      <c r="F1187" s="68" t="s">
        <v>4425</v>
      </c>
      <c r="G1187" s="68" t="s">
        <v>4426</v>
      </c>
      <c r="H1187" s="68">
        <v>48.0533</v>
      </c>
      <c r="I1187" s="68">
        <v>-77.782799999999995</v>
      </c>
      <c r="J1187" s="68">
        <v>1107</v>
      </c>
      <c r="K1187" s="68">
        <v>-5</v>
      </c>
      <c r="L1187" s="68">
        <f>COUNTIFS(Aéroports!$C$2:$C$5193,Aéroports!$C1187,Aéroports!$D$2:$D$5193,Aéroports!$D1187)</f>
        <v>1</v>
      </c>
      <c r="M1187" s="68" t="str">
        <f>IF(AND(Formulaire!$H$15=Aéroports!$E1187,--ISNUMBER(IFERROR(SEARCH(Formulaire!$H$16,$C1187,1),""))=1),MAX(M$1:M1186)+1,"")</f>
        <v/>
      </c>
      <c r="N1187" s="68" t="str">
        <f>IF(AND(Formulaire!$H$21=Aéroports!$E1187,--ISNUMBER(IFERROR(SEARCH(Formulaire!$H$22,$C1187,1),""))=1),MAX(N$1:N1186)+1,"")</f>
        <v/>
      </c>
      <c r="O1187" s="68" t="str">
        <f>IF(AND(Formulaire!$H$27=Aéroports!$E1187,--ISNUMBER(IFERROR(SEARCH(Formulaire!$H$28,$C1187,1),""))=1),MAX(O$1:O1186)+1,"")</f>
        <v/>
      </c>
      <c r="Q1187" s="91" t="str">
        <f>IFERROR(INDEX($C$2:$C$5193,MATCH(ROWS(M$2:M1187),M$2:M$5193,0)),"")</f>
        <v/>
      </c>
      <c r="R1187" s="70" t="str">
        <f>IFERROR(INDEX($C$2:$C$5193,MATCH(ROWS(N$2:N1187),N$2:N$5193,0)),"")</f>
        <v/>
      </c>
      <c r="S1187" s="92" t="str">
        <f>IFERROR(INDEX($C$2:$C$5193,MATCH(ROWS(O$2:O1187),O$2:O$5193,0)),"")</f>
        <v/>
      </c>
    </row>
    <row r="1188" spans="1:19" x14ac:dyDescent="0.25">
      <c r="A1188" s="69">
        <v>156</v>
      </c>
      <c r="B1188" s="69" t="s">
        <v>4431</v>
      </c>
      <c r="C1188" s="69" t="s">
        <v>4428</v>
      </c>
      <c r="D1188" s="69" t="s">
        <v>3021</v>
      </c>
      <c r="E1188" s="69" t="s">
        <v>3021</v>
      </c>
      <c r="F1188" s="69" t="s">
        <v>4432</v>
      </c>
      <c r="G1188" s="69" t="s">
        <v>4433</v>
      </c>
      <c r="H1188" s="69">
        <v>49.193899999999999</v>
      </c>
      <c r="I1188" s="69">
        <v>-123.184</v>
      </c>
      <c r="J1188" s="69">
        <v>14</v>
      </c>
      <c r="K1188" s="69">
        <v>-8</v>
      </c>
      <c r="L1188" s="69">
        <f>COUNTIFS(Aéroports!$C$2:$C$5193,Aéroports!$C1188,Aéroports!$D$2:$D$5193,Aéroports!$D1188)</f>
        <v>1</v>
      </c>
      <c r="M1188" s="69" t="str">
        <f>IF(AND(Formulaire!$H$15=Aéroports!$E1188,--ISNUMBER(IFERROR(SEARCH(Formulaire!$H$16,$C1188,1),""))=1),MAX(M$1:M1187)+1,"")</f>
        <v/>
      </c>
      <c r="N1188" s="69" t="str">
        <f>IF(AND(Formulaire!$H$21=Aéroports!$E1188,--ISNUMBER(IFERROR(SEARCH(Formulaire!$H$22,$C1188,1),""))=1),MAX(N$1:N1187)+1,"")</f>
        <v/>
      </c>
      <c r="O1188" s="69" t="str">
        <f>IF(AND(Formulaire!$H$27=Aéroports!$E1188,--ISNUMBER(IFERROR(SEARCH(Formulaire!$H$28,$C1188,1),""))=1),MAX(O$1:O1187)+1,"")</f>
        <v/>
      </c>
      <c r="Q1188" s="91" t="str">
        <f>IFERROR(INDEX($C$2:$C$5193,MATCH(ROWS(M$2:M1188),M$2:M$5193,0)),"")</f>
        <v/>
      </c>
      <c r="R1188" s="70" t="str">
        <f>IFERROR(INDEX($C$2:$C$5193,MATCH(ROWS(N$2:N1188),N$2:N$5193,0)),"")</f>
        <v/>
      </c>
      <c r="S1188" s="92" t="str">
        <f>IFERROR(INDEX($C$2:$C$5193,MATCH(ROWS(O$2:O1188),O$2:O$5193,0)),"")</f>
        <v/>
      </c>
    </row>
    <row r="1189" spans="1:19" x14ac:dyDescent="0.25">
      <c r="A1189" s="68">
        <v>151</v>
      </c>
      <c r="B1189" s="68" t="s">
        <v>4434</v>
      </c>
      <c r="C1189" s="68" t="s">
        <v>4435</v>
      </c>
      <c r="D1189" s="68" t="s">
        <v>3021</v>
      </c>
      <c r="E1189" s="68" t="s">
        <v>3021</v>
      </c>
      <c r="F1189" s="68" t="s">
        <v>4436</v>
      </c>
      <c r="G1189" s="68" t="s">
        <v>4437</v>
      </c>
      <c r="H1189" s="68">
        <v>53.355800000000002</v>
      </c>
      <c r="I1189" s="68">
        <v>-110.824</v>
      </c>
      <c r="J1189" s="68">
        <v>2025</v>
      </c>
      <c r="K1189" s="68">
        <v>-7</v>
      </c>
      <c r="L1189" s="68">
        <f>COUNTIFS(Aéroports!$C$2:$C$5193,Aéroports!$C1189,Aéroports!$D$2:$D$5193,Aéroports!$D1189)</f>
        <v>1</v>
      </c>
      <c r="M1189" s="68" t="str">
        <f>IF(AND(Formulaire!$H$15=Aéroports!$E1189,--ISNUMBER(IFERROR(SEARCH(Formulaire!$H$16,$C1189,1),""))=1),MAX(M$1:M1188)+1,"")</f>
        <v/>
      </c>
      <c r="N1189" s="68" t="str">
        <f>IF(AND(Formulaire!$H$21=Aéroports!$E1189,--ISNUMBER(IFERROR(SEARCH(Formulaire!$H$22,$C1189,1),""))=1),MAX(N$1:N1188)+1,"")</f>
        <v/>
      </c>
      <c r="O1189" s="68" t="str">
        <f>IF(AND(Formulaire!$H$27=Aéroports!$E1189,--ISNUMBER(IFERROR(SEARCH(Formulaire!$H$28,$C1189,1),""))=1),MAX(O$1:O1188)+1,"")</f>
        <v/>
      </c>
      <c r="Q1189" s="91" t="str">
        <f>IFERROR(INDEX($C$2:$C$5193,MATCH(ROWS(M$2:M1189),M$2:M$5193,0)),"")</f>
        <v/>
      </c>
      <c r="R1189" s="70" t="str">
        <f>IFERROR(INDEX($C$2:$C$5193,MATCH(ROWS(N$2:N1189),N$2:N$5193,0)),"")</f>
        <v/>
      </c>
      <c r="S1189" s="92" t="str">
        <f>IFERROR(INDEX($C$2:$C$5193,MATCH(ROWS(O$2:O1189),O$2:O$5193,0)),"")</f>
        <v/>
      </c>
    </row>
    <row r="1190" spans="1:19" x14ac:dyDescent="0.25">
      <c r="A1190" s="69">
        <v>11772</v>
      </c>
      <c r="B1190" s="69" t="s">
        <v>4438</v>
      </c>
      <c r="C1190" s="69" t="s">
        <v>4439</v>
      </c>
      <c r="D1190" s="69" t="s">
        <v>3021</v>
      </c>
      <c r="E1190" s="69" t="s">
        <v>3021</v>
      </c>
      <c r="F1190" s="69" t="s">
        <v>4440</v>
      </c>
      <c r="G1190" s="69" t="s">
        <v>4441</v>
      </c>
      <c r="H1190" s="69">
        <v>50.248100000000001</v>
      </c>
      <c r="I1190" s="69">
        <v>-119.331</v>
      </c>
      <c r="J1190" s="69">
        <v>1140</v>
      </c>
      <c r="K1190" s="69" t="s">
        <v>340</v>
      </c>
      <c r="L1190" s="69">
        <f>COUNTIFS(Aéroports!$C$2:$C$5193,Aéroports!$C1190,Aéroports!$D$2:$D$5193,Aéroports!$D1190)</f>
        <v>1</v>
      </c>
      <c r="M1190" s="69" t="str">
        <f>IF(AND(Formulaire!$H$15=Aéroports!$E1190,--ISNUMBER(IFERROR(SEARCH(Formulaire!$H$16,$C1190,1),""))=1),MAX(M$1:M1189)+1,"")</f>
        <v/>
      </c>
      <c r="N1190" s="69" t="str">
        <f>IF(AND(Formulaire!$H$21=Aéroports!$E1190,--ISNUMBER(IFERROR(SEARCH(Formulaire!$H$22,$C1190,1),""))=1),MAX(N$1:N1189)+1,"")</f>
        <v/>
      </c>
      <c r="O1190" s="69" t="str">
        <f>IF(AND(Formulaire!$H$27=Aéroports!$E1190,--ISNUMBER(IFERROR(SEARCH(Formulaire!$H$28,$C1190,1),""))=1),MAX(O$1:O1189)+1,"")</f>
        <v/>
      </c>
      <c r="Q1190" s="91" t="str">
        <f>IFERROR(INDEX($C$2:$C$5193,MATCH(ROWS(M$2:M1190),M$2:M$5193,0)),"")</f>
        <v/>
      </c>
      <c r="R1190" s="70" t="str">
        <f>IFERROR(INDEX($C$2:$C$5193,MATCH(ROWS(N$2:N1190),N$2:N$5193,0)),"")</f>
        <v/>
      </c>
      <c r="S1190" s="92" t="str">
        <f>IFERROR(INDEX($C$2:$C$5193,MATCH(ROWS(O$2:O1190),O$2:O$5193,0)),"")</f>
        <v/>
      </c>
    </row>
    <row r="1191" spans="1:19" x14ac:dyDescent="0.25">
      <c r="A1191" s="68">
        <v>184</v>
      </c>
      <c r="B1191" s="68" t="s">
        <v>4446</v>
      </c>
      <c r="C1191" s="68" t="s">
        <v>4443</v>
      </c>
      <c r="D1191" s="68" t="s">
        <v>3021</v>
      </c>
      <c r="E1191" s="68" t="s">
        <v>3021</v>
      </c>
      <c r="F1191" s="68" t="s">
        <v>4447</v>
      </c>
      <c r="G1191" s="68" t="s">
        <v>4448</v>
      </c>
      <c r="H1191" s="68">
        <v>48.646900000000002</v>
      </c>
      <c r="I1191" s="68">
        <v>-123.426</v>
      </c>
      <c r="J1191" s="68">
        <v>63</v>
      </c>
      <c r="K1191" s="68">
        <v>-8</v>
      </c>
      <c r="L1191" s="68">
        <f>COUNTIFS(Aéroports!$C$2:$C$5193,Aéroports!$C1191,Aéroports!$D$2:$D$5193,Aéroports!$D1191)</f>
        <v>1</v>
      </c>
      <c r="M1191" s="68" t="str">
        <f>IF(AND(Formulaire!$H$15=Aéroports!$E1191,--ISNUMBER(IFERROR(SEARCH(Formulaire!$H$16,$C1191,1),""))=1),MAX(M$1:M1190)+1,"")</f>
        <v/>
      </c>
      <c r="N1191" s="68" t="str">
        <f>IF(AND(Formulaire!$H$21=Aéroports!$E1191,--ISNUMBER(IFERROR(SEARCH(Formulaire!$H$22,$C1191,1),""))=1),MAX(N$1:N1190)+1,"")</f>
        <v/>
      </c>
      <c r="O1191" s="68" t="str">
        <f>IF(AND(Formulaire!$H$27=Aéroports!$E1191,--ISNUMBER(IFERROR(SEARCH(Formulaire!$H$28,$C1191,1),""))=1),MAX(O$1:O1190)+1,"")</f>
        <v/>
      </c>
      <c r="Q1191" s="91" t="str">
        <f>IFERROR(INDEX($C$2:$C$5193,MATCH(ROWS(M$2:M1191),M$2:M$5193,0)),"")</f>
        <v/>
      </c>
      <c r="R1191" s="70" t="str">
        <f>IFERROR(INDEX($C$2:$C$5193,MATCH(ROWS(N$2:N1191),N$2:N$5193,0)),"")</f>
        <v/>
      </c>
      <c r="S1191" s="92" t="str">
        <f>IFERROR(INDEX($C$2:$C$5193,MATCH(ROWS(O$2:O1191),O$2:O$5193,0)),"")</f>
        <v/>
      </c>
    </row>
    <row r="1192" spans="1:19" x14ac:dyDescent="0.25">
      <c r="A1192" s="69">
        <v>11771</v>
      </c>
      <c r="B1192" s="69" t="s">
        <v>4449</v>
      </c>
      <c r="C1192" s="69" t="s">
        <v>4450</v>
      </c>
      <c r="D1192" s="69" t="s">
        <v>3021</v>
      </c>
      <c r="E1192" s="69" t="s">
        <v>3021</v>
      </c>
      <c r="F1192" s="69" t="s">
        <v>4451</v>
      </c>
      <c r="G1192" s="69" t="s">
        <v>4452</v>
      </c>
      <c r="H1192" s="69">
        <v>49.878300000000003</v>
      </c>
      <c r="I1192" s="69">
        <v>-100.91800000000001</v>
      </c>
      <c r="J1192" s="69">
        <v>1454</v>
      </c>
      <c r="K1192" s="69" t="s">
        <v>340</v>
      </c>
      <c r="L1192" s="69">
        <f>COUNTIFS(Aéroports!$C$2:$C$5193,Aéroports!$C1192,Aéroports!$D$2:$D$5193,Aéroports!$D1192)</f>
        <v>1</v>
      </c>
      <c r="M1192" s="69" t="str">
        <f>IF(AND(Formulaire!$H$15=Aéroports!$E1192,--ISNUMBER(IFERROR(SEARCH(Formulaire!$H$16,$C1192,1),""))=1),MAX(M$1:M1191)+1,"")</f>
        <v/>
      </c>
      <c r="N1192" s="69" t="str">
        <f>IF(AND(Formulaire!$H$21=Aéroports!$E1192,--ISNUMBER(IFERROR(SEARCH(Formulaire!$H$22,$C1192,1),""))=1),MAX(N$1:N1191)+1,"")</f>
        <v/>
      </c>
      <c r="O1192" s="69" t="str">
        <f>IF(AND(Formulaire!$H$27=Aéroports!$E1192,--ISNUMBER(IFERROR(SEARCH(Formulaire!$H$28,$C1192,1),""))=1),MAX(O$1:O1191)+1,"")</f>
        <v/>
      </c>
      <c r="Q1192" s="91" t="str">
        <f>IFERROR(INDEX($C$2:$C$5193,MATCH(ROWS(M$2:M1192),M$2:M$5193,0)),"")</f>
        <v/>
      </c>
      <c r="R1192" s="70" t="str">
        <f>IFERROR(INDEX($C$2:$C$5193,MATCH(ROWS(N$2:N1192),N$2:N$5193,0)),"")</f>
        <v/>
      </c>
      <c r="S1192" s="92" t="str">
        <f>IFERROR(INDEX($C$2:$C$5193,MATCH(ROWS(O$2:O1192),O$2:O$5193,0)),"")</f>
        <v/>
      </c>
    </row>
    <row r="1193" spans="1:19" x14ac:dyDescent="0.25">
      <c r="A1193" s="68">
        <v>161</v>
      </c>
      <c r="B1193" s="68" t="s">
        <v>4453</v>
      </c>
      <c r="C1193" s="68" t="s">
        <v>4454</v>
      </c>
      <c r="D1193" s="68" t="s">
        <v>3021</v>
      </c>
      <c r="E1193" s="68" t="s">
        <v>3021</v>
      </c>
      <c r="F1193" s="68" t="s">
        <v>4455</v>
      </c>
      <c r="G1193" s="68" t="s">
        <v>4456</v>
      </c>
      <c r="H1193" s="68">
        <v>52.921900000000001</v>
      </c>
      <c r="I1193" s="68">
        <v>-66.864400000000003</v>
      </c>
      <c r="J1193" s="68">
        <v>1808</v>
      </c>
      <c r="K1193" s="68">
        <v>-4</v>
      </c>
      <c r="L1193" s="68">
        <f>COUNTIFS(Aéroports!$C$2:$C$5193,Aéroports!$C1193,Aéroports!$D$2:$D$5193,Aéroports!$D1193)</f>
        <v>1</v>
      </c>
      <c r="M1193" s="68" t="str">
        <f>IF(AND(Formulaire!$H$15=Aéroports!$E1193,--ISNUMBER(IFERROR(SEARCH(Formulaire!$H$16,$C1193,1),""))=1),MAX(M$1:M1192)+1,"")</f>
        <v/>
      </c>
      <c r="N1193" s="68" t="str">
        <f>IF(AND(Formulaire!$H$21=Aéroports!$E1193,--ISNUMBER(IFERROR(SEARCH(Formulaire!$H$22,$C1193,1),""))=1),MAX(N$1:N1192)+1,"")</f>
        <v/>
      </c>
      <c r="O1193" s="68" t="str">
        <f>IF(AND(Formulaire!$H$27=Aéroports!$E1193,--ISNUMBER(IFERROR(SEARCH(Formulaire!$H$28,$C1193,1),""))=1),MAX(O$1:O1192)+1,"")</f>
        <v/>
      </c>
      <c r="Q1193" s="91" t="str">
        <f>IFERROR(INDEX($C$2:$C$5193,MATCH(ROWS(M$2:M1193),M$2:M$5193,0)),"")</f>
        <v/>
      </c>
      <c r="R1193" s="70" t="str">
        <f>IFERROR(INDEX($C$2:$C$5193,MATCH(ROWS(N$2:N1193),N$2:N$5193,0)),"")</f>
        <v/>
      </c>
      <c r="S1193" s="92" t="str">
        <f>IFERROR(INDEX($C$2:$C$5193,MATCH(ROWS(O$2:O1193),O$2:O$5193,0)),"")</f>
        <v/>
      </c>
    </row>
    <row r="1194" spans="1:19" x14ac:dyDescent="0.25">
      <c r="A1194" s="69">
        <v>5507</v>
      </c>
      <c r="B1194" s="69" t="s">
        <v>4457</v>
      </c>
      <c r="C1194" s="69" t="s">
        <v>4458</v>
      </c>
      <c r="D1194" s="69" t="s">
        <v>3021</v>
      </c>
      <c r="E1194" s="69" t="s">
        <v>3021</v>
      </c>
      <c r="F1194" s="69" t="s">
        <v>4459</v>
      </c>
      <c r="G1194" s="69" t="s">
        <v>4460</v>
      </c>
      <c r="H1194" s="69">
        <v>51.473300000000002</v>
      </c>
      <c r="I1194" s="69">
        <v>-78.758300000000006</v>
      </c>
      <c r="J1194" s="69">
        <v>80</v>
      </c>
      <c r="K1194" s="69">
        <v>-5</v>
      </c>
      <c r="L1194" s="69">
        <f>COUNTIFS(Aéroports!$C$2:$C$5193,Aéroports!$C1194,Aéroports!$D$2:$D$5193,Aéroports!$D1194)</f>
        <v>1</v>
      </c>
      <c r="M1194" s="69" t="str">
        <f>IF(AND(Formulaire!$H$15=Aéroports!$E1194,--ISNUMBER(IFERROR(SEARCH(Formulaire!$H$16,$C1194,1),""))=1),MAX(M$1:M1193)+1,"")</f>
        <v/>
      </c>
      <c r="N1194" s="69" t="str">
        <f>IF(AND(Formulaire!$H$21=Aéroports!$E1194,--ISNUMBER(IFERROR(SEARCH(Formulaire!$H$22,$C1194,1),""))=1),MAX(N$1:N1193)+1,"")</f>
        <v/>
      </c>
      <c r="O1194" s="69" t="str">
        <f>IF(AND(Formulaire!$H$27=Aéroports!$E1194,--ISNUMBER(IFERROR(SEARCH(Formulaire!$H$28,$C1194,1),""))=1),MAX(O$1:O1193)+1,"")</f>
        <v/>
      </c>
      <c r="Q1194" s="91" t="str">
        <f>IFERROR(INDEX($C$2:$C$5193,MATCH(ROWS(M$2:M1194),M$2:M$5193,0)),"")</f>
        <v/>
      </c>
      <c r="R1194" s="70" t="str">
        <f>IFERROR(INDEX($C$2:$C$5193,MATCH(ROWS(N$2:N1194),N$2:N$5193,0)),"")</f>
        <v/>
      </c>
      <c r="S1194" s="92" t="str">
        <f>IFERROR(INDEX($C$2:$C$5193,MATCH(ROWS(O$2:O1194),O$2:O$5193,0)),"")</f>
        <v/>
      </c>
    </row>
    <row r="1195" spans="1:19" x14ac:dyDescent="0.25">
      <c r="A1195" s="68">
        <v>79</v>
      </c>
      <c r="B1195" s="68" t="s">
        <v>4461</v>
      </c>
      <c r="C1195" s="68" t="s">
        <v>4462</v>
      </c>
      <c r="D1195" s="68" t="s">
        <v>3021</v>
      </c>
      <c r="E1195" s="68" t="s">
        <v>3021</v>
      </c>
      <c r="F1195" s="68" t="s">
        <v>4463</v>
      </c>
      <c r="G1195" s="68" t="s">
        <v>4464</v>
      </c>
      <c r="H1195" s="68">
        <v>43.460799999999999</v>
      </c>
      <c r="I1195" s="68">
        <v>-80.378600000000006</v>
      </c>
      <c r="J1195" s="68">
        <v>1055</v>
      </c>
      <c r="K1195" s="68">
        <v>-5</v>
      </c>
      <c r="L1195" s="68">
        <f>COUNTIFS(Aéroports!$C$2:$C$5193,Aéroports!$C1195,Aéroports!$D$2:$D$5193,Aéroports!$D1195)</f>
        <v>1</v>
      </c>
      <c r="M1195" s="68" t="str">
        <f>IF(AND(Formulaire!$H$15=Aéroports!$E1195,--ISNUMBER(IFERROR(SEARCH(Formulaire!$H$16,$C1195,1),""))=1),MAX(M$1:M1194)+1,"")</f>
        <v/>
      </c>
      <c r="N1195" s="68" t="str">
        <f>IF(AND(Formulaire!$H$21=Aéroports!$E1195,--ISNUMBER(IFERROR(SEARCH(Formulaire!$H$22,$C1195,1),""))=1),MAX(N$1:N1194)+1,"")</f>
        <v/>
      </c>
      <c r="O1195" s="68" t="str">
        <f>IF(AND(Formulaire!$H$27=Aéroports!$E1195,--ISNUMBER(IFERROR(SEARCH(Formulaire!$H$28,$C1195,1),""))=1),MAX(O$1:O1194)+1,"")</f>
        <v/>
      </c>
      <c r="Q1195" s="91" t="str">
        <f>IFERROR(INDEX($C$2:$C$5193,MATCH(ROWS(M$2:M1195),M$2:M$5193,0)),"")</f>
        <v/>
      </c>
      <c r="R1195" s="70" t="str">
        <f>IFERROR(INDEX($C$2:$C$5193,MATCH(ROWS(N$2:N1195),N$2:N$5193,0)),"")</f>
        <v/>
      </c>
      <c r="S1195" s="92" t="str">
        <f>IFERROR(INDEX($C$2:$C$5193,MATCH(ROWS(O$2:O1195),O$2:O$5193,0)),"")</f>
        <v/>
      </c>
    </row>
    <row r="1196" spans="1:19" x14ac:dyDescent="0.25">
      <c r="A1196" s="69">
        <v>114</v>
      </c>
      <c r="B1196" s="69" t="s">
        <v>4465</v>
      </c>
      <c r="C1196" s="69" t="s">
        <v>4466</v>
      </c>
      <c r="D1196" s="69" t="s">
        <v>3021</v>
      </c>
      <c r="E1196" s="69" t="s">
        <v>3021</v>
      </c>
      <c r="F1196" s="69" t="s">
        <v>4467</v>
      </c>
      <c r="G1196" s="69" t="s">
        <v>4468</v>
      </c>
      <c r="H1196" s="69">
        <v>60.116399999999999</v>
      </c>
      <c r="I1196" s="69">
        <v>-128.822</v>
      </c>
      <c r="J1196" s="69">
        <v>2255</v>
      </c>
      <c r="K1196" s="69">
        <v>-8</v>
      </c>
      <c r="L1196" s="69">
        <f>COUNTIFS(Aéroports!$C$2:$C$5193,Aéroports!$C1196,Aéroports!$D$2:$D$5193,Aéroports!$D1196)</f>
        <v>1</v>
      </c>
      <c r="M1196" s="69" t="str">
        <f>IF(AND(Formulaire!$H$15=Aéroports!$E1196,--ISNUMBER(IFERROR(SEARCH(Formulaire!$H$16,$C1196,1),""))=1),MAX(M$1:M1195)+1,"")</f>
        <v/>
      </c>
      <c r="N1196" s="69" t="str">
        <f>IF(AND(Formulaire!$H$21=Aéroports!$E1196,--ISNUMBER(IFERROR(SEARCH(Formulaire!$H$22,$C1196,1),""))=1),MAX(N$1:N1195)+1,"")</f>
        <v/>
      </c>
      <c r="O1196" s="69" t="str">
        <f>IF(AND(Formulaire!$H$27=Aéroports!$E1196,--ISNUMBER(IFERROR(SEARCH(Formulaire!$H$28,$C1196,1),""))=1),MAX(O$1:O1195)+1,"")</f>
        <v/>
      </c>
      <c r="Q1196" s="91" t="str">
        <f>IFERROR(INDEX($C$2:$C$5193,MATCH(ROWS(M$2:M1196),M$2:M$5193,0)),"")</f>
        <v/>
      </c>
      <c r="R1196" s="70" t="str">
        <f>IFERROR(INDEX($C$2:$C$5193,MATCH(ROWS(N$2:N1196),N$2:N$5193,0)),"")</f>
        <v/>
      </c>
      <c r="S1196" s="92" t="str">
        <f>IFERROR(INDEX($C$2:$C$5193,MATCH(ROWS(O$2:O1196),O$2:O$5193,0)),"")</f>
        <v/>
      </c>
    </row>
    <row r="1197" spans="1:19" x14ac:dyDescent="0.25">
      <c r="A1197" s="68">
        <v>8361</v>
      </c>
      <c r="B1197" s="68" t="s">
        <v>4469</v>
      </c>
      <c r="C1197" s="68" t="s">
        <v>4470</v>
      </c>
      <c r="D1197" s="68" t="s">
        <v>3021</v>
      </c>
      <c r="E1197" s="68" t="s">
        <v>3021</v>
      </c>
      <c r="F1197" s="68" t="s">
        <v>4471</v>
      </c>
      <c r="G1197" s="68" t="s">
        <v>4472</v>
      </c>
      <c r="H1197" s="68">
        <v>47.966700000000003</v>
      </c>
      <c r="I1197" s="68">
        <v>-84.786699999999996</v>
      </c>
      <c r="J1197" s="68">
        <v>942</v>
      </c>
      <c r="K1197" s="68">
        <v>-5</v>
      </c>
      <c r="L1197" s="68">
        <f>COUNTIFS(Aéroports!$C$2:$C$5193,Aéroports!$C1197,Aéroports!$D$2:$D$5193,Aéroports!$D1197)</f>
        <v>1</v>
      </c>
      <c r="M1197" s="68" t="str">
        <f>IF(AND(Formulaire!$H$15=Aéroports!$E1197,--ISNUMBER(IFERROR(SEARCH(Formulaire!$H$16,$C1197,1),""))=1),MAX(M$1:M1196)+1,"")</f>
        <v/>
      </c>
      <c r="N1197" s="68" t="str">
        <f>IF(AND(Formulaire!$H$21=Aéroports!$E1197,--ISNUMBER(IFERROR(SEARCH(Formulaire!$H$22,$C1197,1),""))=1),MAX(N$1:N1196)+1,"")</f>
        <v/>
      </c>
      <c r="O1197" s="68" t="str">
        <f>IF(AND(Formulaire!$H$27=Aéroports!$E1197,--ISNUMBER(IFERROR(SEARCH(Formulaire!$H$28,$C1197,1),""))=1),MAX(O$1:O1196)+1,"")</f>
        <v/>
      </c>
      <c r="Q1197" s="91" t="str">
        <f>IFERROR(INDEX($C$2:$C$5193,MATCH(ROWS(M$2:M1197),M$2:M$5193,0)),"")</f>
        <v/>
      </c>
      <c r="R1197" s="70" t="str">
        <f>IFERROR(INDEX($C$2:$C$5193,MATCH(ROWS(N$2:N1197),N$2:N$5193,0)),"")</f>
        <v/>
      </c>
      <c r="S1197" s="92" t="str">
        <f>IFERROR(INDEX($C$2:$C$5193,MATCH(ROWS(O$2:O1197),O$2:O$5193,0)),"")</f>
        <v/>
      </c>
    </row>
    <row r="1198" spans="1:19" x14ac:dyDescent="0.25">
      <c r="A1198" s="69">
        <v>5533</v>
      </c>
      <c r="B1198" s="69" t="s">
        <v>4473</v>
      </c>
      <c r="C1198" s="69" t="s">
        <v>4474</v>
      </c>
      <c r="D1198" s="69" t="s">
        <v>3021</v>
      </c>
      <c r="E1198" s="69" t="s">
        <v>3021</v>
      </c>
      <c r="F1198" s="69" t="s">
        <v>4475</v>
      </c>
      <c r="G1198" s="69" t="s">
        <v>4476</v>
      </c>
      <c r="H1198" s="69">
        <v>52.959389999999999</v>
      </c>
      <c r="I1198" s="69">
        <v>-87.374870000000001</v>
      </c>
      <c r="J1198" s="69">
        <v>685</v>
      </c>
      <c r="K1198" s="69">
        <v>-5</v>
      </c>
      <c r="L1198" s="69">
        <f>COUNTIFS(Aéroports!$C$2:$C$5193,Aéroports!$C1198,Aéroports!$D$2:$D$5193,Aéroports!$D1198)</f>
        <v>1</v>
      </c>
      <c r="M1198" s="69" t="str">
        <f>IF(AND(Formulaire!$H$15=Aéroports!$E1198,--ISNUMBER(IFERROR(SEARCH(Formulaire!$H$16,$C1198,1),""))=1),MAX(M$1:M1197)+1,"")</f>
        <v/>
      </c>
      <c r="N1198" s="69" t="str">
        <f>IF(AND(Formulaire!$H$21=Aéroports!$E1198,--ISNUMBER(IFERROR(SEARCH(Formulaire!$H$22,$C1198,1),""))=1),MAX(N$1:N1197)+1,"")</f>
        <v/>
      </c>
      <c r="O1198" s="69" t="str">
        <f>IF(AND(Formulaire!$H$27=Aéroports!$E1198,--ISNUMBER(IFERROR(SEARCH(Formulaire!$H$28,$C1198,1),""))=1),MAX(O$1:O1197)+1,"")</f>
        <v/>
      </c>
      <c r="Q1198" s="91" t="str">
        <f>IFERROR(INDEX($C$2:$C$5193,MATCH(ROWS(M$2:M1198),M$2:M$5193,0)),"")</f>
        <v/>
      </c>
      <c r="R1198" s="70" t="str">
        <f>IFERROR(INDEX($C$2:$C$5193,MATCH(ROWS(N$2:N1198),N$2:N$5193,0)),"")</f>
        <v/>
      </c>
      <c r="S1198" s="92" t="str">
        <f>IFERROR(INDEX($C$2:$C$5193,MATCH(ROWS(O$2:O1198),O$2:O$5193,0)),"")</f>
        <v/>
      </c>
    </row>
    <row r="1199" spans="1:19" x14ac:dyDescent="0.25">
      <c r="A1199" s="68">
        <v>7277</v>
      </c>
      <c r="B1199" s="68" t="s">
        <v>4477</v>
      </c>
      <c r="C1199" s="68" t="s">
        <v>4478</v>
      </c>
      <c r="D1199" s="68" t="s">
        <v>3021</v>
      </c>
      <c r="E1199" s="68" t="s">
        <v>3021</v>
      </c>
      <c r="F1199" s="68" t="s">
        <v>4479</v>
      </c>
      <c r="G1199" s="68" t="s">
        <v>4480</v>
      </c>
      <c r="H1199" s="68">
        <v>64.190799999999996</v>
      </c>
      <c r="I1199" s="68">
        <v>-114.077</v>
      </c>
      <c r="J1199" s="68">
        <v>1208</v>
      </c>
      <c r="K1199" s="68">
        <v>-7</v>
      </c>
      <c r="L1199" s="68">
        <f>COUNTIFS(Aéroports!$C$2:$C$5193,Aéroports!$C1199,Aéroports!$D$2:$D$5193,Aéroports!$D1199)</f>
        <v>1</v>
      </c>
      <c r="M1199" s="68" t="str">
        <f>IF(AND(Formulaire!$H$15=Aéroports!$E1199,--ISNUMBER(IFERROR(SEARCH(Formulaire!$H$16,$C1199,1),""))=1),MAX(M$1:M1198)+1,"")</f>
        <v/>
      </c>
      <c r="N1199" s="68" t="str">
        <f>IF(AND(Formulaire!$H$21=Aéroports!$E1199,--ISNUMBER(IFERROR(SEARCH(Formulaire!$H$22,$C1199,1),""))=1),MAX(N$1:N1198)+1,"")</f>
        <v/>
      </c>
      <c r="O1199" s="68" t="str">
        <f>IF(AND(Formulaire!$H$27=Aéroports!$E1199,--ISNUMBER(IFERROR(SEARCH(Formulaire!$H$28,$C1199,1),""))=1),MAX(O$1:O1198)+1,"")</f>
        <v/>
      </c>
      <c r="Q1199" s="91" t="str">
        <f>IFERROR(INDEX($C$2:$C$5193,MATCH(ROWS(M$2:M1199),M$2:M$5193,0)),"")</f>
        <v/>
      </c>
      <c r="R1199" s="70" t="str">
        <f>IFERROR(INDEX($C$2:$C$5193,MATCH(ROWS(N$2:N1199),N$2:N$5193,0)),"")</f>
        <v/>
      </c>
      <c r="S1199" s="92" t="str">
        <f>IFERROR(INDEX($C$2:$C$5193,MATCH(ROWS(O$2:O1199),O$2:O$5193,0)),"")</f>
        <v/>
      </c>
    </row>
    <row r="1200" spans="1:19" x14ac:dyDescent="0.25">
      <c r="A1200" s="69">
        <v>5516</v>
      </c>
      <c r="B1200" s="69" t="s">
        <v>4481</v>
      </c>
      <c r="C1200" s="69" t="s">
        <v>4482</v>
      </c>
      <c r="D1200" s="69" t="s">
        <v>3021</v>
      </c>
      <c r="E1200" s="69" t="s">
        <v>3021</v>
      </c>
      <c r="F1200" s="69" t="s">
        <v>4483</v>
      </c>
      <c r="G1200" s="69" t="s">
        <v>4484</v>
      </c>
      <c r="H1200" s="69">
        <v>53.010599999999997</v>
      </c>
      <c r="I1200" s="69">
        <v>-78.831100000000006</v>
      </c>
      <c r="J1200" s="69">
        <v>66</v>
      </c>
      <c r="K1200" s="69">
        <v>-5</v>
      </c>
      <c r="L1200" s="69">
        <f>COUNTIFS(Aéroports!$C$2:$C$5193,Aéroports!$C1200,Aéroports!$D$2:$D$5193,Aéroports!$D1200)</f>
        <v>1</v>
      </c>
      <c r="M1200" s="69" t="str">
        <f>IF(AND(Formulaire!$H$15=Aéroports!$E1200,--ISNUMBER(IFERROR(SEARCH(Formulaire!$H$16,$C1200,1),""))=1),MAX(M$1:M1199)+1,"")</f>
        <v/>
      </c>
      <c r="N1200" s="69" t="str">
        <f>IF(AND(Formulaire!$H$21=Aéroports!$E1200,--ISNUMBER(IFERROR(SEARCH(Formulaire!$H$22,$C1200,1),""))=1),MAX(N$1:N1199)+1,"")</f>
        <v/>
      </c>
      <c r="O1200" s="69" t="str">
        <f>IF(AND(Formulaire!$H$27=Aéroports!$E1200,--ISNUMBER(IFERROR(SEARCH(Formulaire!$H$28,$C1200,1),""))=1),MAX(O$1:O1199)+1,"")</f>
        <v/>
      </c>
      <c r="Q1200" s="91" t="str">
        <f>IFERROR(INDEX($C$2:$C$5193,MATCH(ROWS(M$2:M1200),M$2:M$5193,0)),"")</f>
        <v/>
      </c>
      <c r="R1200" s="70" t="str">
        <f>IFERROR(INDEX($C$2:$C$5193,MATCH(ROWS(N$2:N1200),N$2:N$5193,0)),"")</f>
        <v/>
      </c>
      <c r="S1200" s="92" t="str">
        <f>IFERROR(INDEX($C$2:$C$5193,MATCH(ROWS(O$2:O1200),O$2:O$5193,0)),"")</f>
        <v/>
      </c>
    </row>
    <row r="1201" spans="1:19" x14ac:dyDescent="0.25">
      <c r="A1201" s="68">
        <v>5534</v>
      </c>
      <c r="B1201" s="68" t="s">
        <v>4485</v>
      </c>
      <c r="C1201" s="68" t="s">
        <v>4486</v>
      </c>
      <c r="D1201" s="68" t="s">
        <v>3021</v>
      </c>
      <c r="E1201" s="68" t="s">
        <v>3021</v>
      </c>
      <c r="F1201" s="68" t="s">
        <v>4487</v>
      </c>
      <c r="G1201" s="68" t="s">
        <v>4488</v>
      </c>
      <c r="H1201" s="68">
        <v>62.24</v>
      </c>
      <c r="I1201" s="68">
        <v>-92.598100000000002</v>
      </c>
      <c r="J1201" s="68">
        <v>40</v>
      </c>
      <c r="K1201" s="68">
        <v>-6</v>
      </c>
      <c r="L1201" s="68">
        <f>COUNTIFS(Aéroports!$C$2:$C$5193,Aéroports!$C1201,Aéroports!$D$2:$D$5193,Aéroports!$D1201)</f>
        <v>1</v>
      </c>
      <c r="M1201" s="68" t="str">
        <f>IF(AND(Formulaire!$H$15=Aéroports!$E1201,--ISNUMBER(IFERROR(SEARCH(Formulaire!$H$16,$C1201,1),""))=1),MAX(M$1:M1200)+1,"")</f>
        <v/>
      </c>
      <c r="N1201" s="68" t="str">
        <f>IF(AND(Formulaire!$H$21=Aéroports!$E1201,--ISNUMBER(IFERROR(SEARCH(Formulaire!$H$22,$C1201,1),""))=1),MAX(N$1:N1200)+1,"")</f>
        <v/>
      </c>
      <c r="O1201" s="68" t="str">
        <f>IF(AND(Formulaire!$H$27=Aéroports!$E1201,--ISNUMBER(IFERROR(SEARCH(Formulaire!$H$28,$C1201,1),""))=1),MAX(O$1:O1200)+1,"")</f>
        <v/>
      </c>
      <c r="Q1201" s="91" t="str">
        <f>IFERROR(INDEX($C$2:$C$5193,MATCH(ROWS(M$2:M1201),M$2:M$5193,0)),"")</f>
        <v/>
      </c>
      <c r="R1201" s="70" t="str">
        <f>IFERROR(INDEX($C$2:$C$5193,MATCH(ROWS(N$2:N1201),N$2:N$5193,0)),"")</f>
        <v/>
      </c>
      <c r="S1201" s="92" t="str">
        <f>IFERROR(INDEX($C$2:$C$5193,MATCH(ROWS(O$2:O1201),O$2:O$5193,0)),"")</f>
        <v/>
      </c>
    </row>
    <row r="1202" spans="1:19" x14ac:dyDescent="0.25">
      <c r="A1202" s="69">
        <v>5463</v>
      </c>
      <c r="B1202" s="69" t="s">
        <v>4489</v>
      </c>
      <c r="C1202" s="69" t="s">
        <v>4490</v>
      </c>
      <c r="D1202" s="69" t="s">
        <v>3021</v>
      </c>
      <c r="E1202" s="69" t="s">
        <v>3021</v>
      </c>
      <c r="F1202" s="69" t="s">
        <v>4491</v>
      </c>
      <c r="G1202" s="69" t="s">
        <v>4492</v>
      </c>
      <c r="H1202" s="69">
        <v>63.131700000000002</v>
      </c>
      <c r="I1202" s="69">
        <v>-117.246</v>
      </c>
      <c r="J1202" s="69">
        <v>882</v>
      </c>
      <c r="K1202" s="69">
        <v>-7</v>
      </c>
      <c r="L1202" s="69">
        <f>COUNTIFS(Aéroports!$C$2:$C$5193,Aéroports!$C1202,Aéroports!$D$2:$D$5193,Aéroports!$D1202)</f>
        <v>1</v>
      </c>
      <c r="M1202" s="69" t="str">
        <f>IF(AND(Formulaire!$H$15=Aéroports!$E1202,--ISNUMBER(IFERROR(SEARCH(Formulaire!$H$16,$C1202,1),""))=1),MAX(M$1:M1201)+1,"")</f>
        <v/>
      </c>
      <c r="N1202" s="69" t="str">
        <f>IF(AND(Formulaire!$H$21=Aéroports!$E1202,--ISNUMBER(IFERROR(SEARCH(Formulaire!$H$22,$C1202,1),""))=1),MAX(N$1:N1201)+1,"")</f>
        <v/>
      </c>
      <c r="O1202" s="69" t="str">
        <f>IF(AND(Formulaire!$H$27=Aéroports!$E1202,--ISNUMBER(IFERROR(SEARCH(Formulaire!$H$28,$C1202,1),""))=1),MAX(O$1:O1201)+1,"")</f>
        <v/>
      </c>
      <c r="Q1202" s="91" t="str">
        <f>IFERROR(INDEX($C$2:$C$5193,MATCH(ROWS(M$2:M1202),M$2:M$5193,0)),"")</f>
        <v/>
      </c>
      <c r="R1202" s="70" t="str">
        <f>IFERROR(INDEX($C$2:$C$5193,MATCH(ROWS(N$2:N1202),N$2:N$5193,0)),"")</f>
        <v/>
      </c>
      <c r="S1202" s="92" t="str">
        <f>IFERROR(INDEX($C$2:$C$5193,MATCH(ROWS(O$2:O1202),O$2:O$5193,0)),"")</f>
        <v/>
      </c>
    </row>
    <row r="1203" spans="1:19" x14ac:dyDescent="0.25">
      <c r="A1203" s="68">
        <v>5456</v>
      </c>
      <c r="B1203" s="68" t="s">
        <v>4493</v>
      </c>
      <c r="C1203" s="68" t="s">
        <v>4494</v>
      </c>
      <c r="D1203" s="68" t="s">
        <v>3021</v>
      </c>
      <c r="E1203" s="68" t="s">
        <v>3021</v>
      </c>
      <c r="F1203" s="68" t="s">
        <v>4495</v>
      </c>
      <c r="G1203" s="68" t="s">
        <v>4496</v>
      </c>
      <c r="H1203" s="68">
        <v>50.143599999999999</v>
      </c>
      <c r="I1203" s="68">
        <v>-122.949</v>
      </c>
      <c r="J1203" s="68">
        <v>2100</v>
      </c>
      <c r="K1203" s="68">
        <v>-8</v>
      </c>
      <c r="L1203" s="68">
        <f>COUNTIFS(Aéroports!$C$2:$C$5193,Aéroports!$C1203,Aéroports!$D$2:$D$5193,Aéroports!$D1203)</f>
        <v>1</v>
      </c>
      <c r="M1203" s="68" t="str">
        <f>IF(AND(Formulaire!$H$15=Aéroports!$E1203,--ISNUMBER(IFERROR(SEARCH(Formulaire!$H$16,$C1203,1),""))=1),MAX(M$1:M1202)+1,"")</f>
        <v/>
      </c>
      <c r="N1203" s="68" t="str">
        <f>IF(AND(Formulaire!$H$21=Aéroports!$E1203,--ISNUMBER(IFERROR(SEARCH(Formulaire!$H$22,$C1203,1),""))=1),MAX(N$1:N1202)+1,"")</f>
        <v/>
      </c>
      <c r="O1203" s="68" t="str">
        <f>IF(AND(Formulaire!$H$27=Aéroports!$E1203,--ISNUMBER(IFERROR(SEARCH(Formulaire!$H$28,$C1203,1),""))=1),MAX(O$1:O1202)+1,"")</f>
        <v/>
      </c>
      <c r="Q1203" s="91" t="str">
        <f>IFERROR(INDEX($C$2:$C$5193,MATCH(ROWS(M$2:M1203),M$2:M$5193,0)),"")</f>
        <v/>
      </c>
      <c r="R1203" s="70" t="str">
        <f>IFERROR(INDEX($C$2:$C$5193,MATCH(ROWS(N$2:N1203),N$2:N$5193,0)),"")</f>
        <v/>
      </c>
      <c r="S1203" s="92" t="str">
        <f>IFERROR(INDEX($C$2:$C$5193,MATCH(ROWS(O$2:O1203),O$2:O$5193,0)),"")</f>
        <v/>
      </c>
    </row>
    <row r="1204" spans="1:19" x14ac:dyDescent="0.25">
      <c r="A1204" s="69">
        <v>201</v>
      </c>
      <c r="B1204" s="69" t="s">
        <v>4497</v>
      </c>
      <c r="C1204" s="69" t="s">
        <v>4498</v>
      </c>
      <c r="D1204" s="69" t="s">
        <v>3021</v>
      </c>
      <c r="E1204" s="69" t="s">
        <v>3021</v>
      </c>
      <c r="F1204" s="69" t="s">
        <v>4499</v>
      </c>
      <c r="G1204" s="69" t="s">
        <v>4500</v>
      </c>
      <c r="H1204" s="69">
        <v>54.143900000000002</v>
      </c>
      <c r="I1204" s="69">
        <v>-115.78700000000001</v>
      </c>
      <c r="J1204" s="69">
        <v>2567</v>
      </c>
      <c r="K1204" s="69">
        <v>-7</v>
      </c>
      <c r="L1204" s="69">
        <f>COUNTIFS(Aéroports!$C$2:$C$5193,Aéroports!$C1204,Aéroports!$D$2:$D$5193,Aéroports!$D1204)</f>
        <v>1</v>
      </c>
      <c r="M1204" s="69" t="str">
        <f>IF(AND(Formulaire!$H$15=Aéroports!$E1204,--ISNUMBER(IFERROR(SEARCH(Formulaire!$H$16,$C1204,1),""))=1),MAX(M$1:M1203)+1,"")</f>
        <v/>
      </c>
      <c r="N1204" s="69" t="str">
        <f>IF(AND(Formulaire!$H$21=Aéroports!$E1204,--ISNUMBER(IFERROR(SEARCH(Formulaire!$H$22,$C1204,1),""))=1),MAX(N$1:N1203)+1,"")</f>
        <v/>
      </c>
      <c r="O1204" s="69" t="str">
        <f>IF(AND(Formulaire!$H$27=Aéroports!$E1204,--ISNUMBER(IFERROR(SEARCH(Formulaire!$H$28,$C1204,1),""))=1),MAX(O$1:O1203)+1,"")</f>
        <v/>
      </c>
      <c r="Q1204" s="91" t="str">
        <f>IFERROR(INDEX($C$2:$C$5193,MATCH(ROWS(M$2:M1204),M$2:M$5193,0)),"")</f>
        <v/>
      </c>
      <c r="R1204" s="70" t="str">
        <f>IFERROR(INDEX($C$2:$C$5193,MATCH(ROWS(N$2:N1204),N$2:N$5193,0)),"")</f>
        <v/>
      </c>
      <c r="S1204" s="92" t="str">
        <f>IFERROR(INDEX($C$2:$C$5193,MATCH(ROWS(O$2:O1204),O$2:O$5193,0)),"")</f>
        <v/>
      </c>
    </row>
    <row r="1205" spans="1:19" x14ac:dyDescent="0.25">
      <c r="A1205" s="68">
        <v>176</v>
      </c>
      <c r="B1205" s="68" t="s">
        <v>4501</v>
      </c>
      <c r="C1205" s="68" t="s">
        <v>4502</v>
      </c>
      <c r="D1205" s="68" t="s">
        <v>3021</v>
      </c>
      <c r="E1205" s="68" t="s">
        <v>3021</v>
      </c>
      <c r="F1205" s="68" t="s">
        <v>4503</v>
      </c>
      <c r="G1205" s="68" t="s">
        <v>4504</v>
      </c>
      <c r="H1205" s="68">
        <v>60.709600000000002</v>
      </c>
      <c r="I1205" s="68">
        <v>-135.06700000000001</v>
      </c>
      <c r="J1205" s="68">
        <v>2317</v>
      </c>
      <c r="K1205" s="68">
        <v>-8</v>
      </c>
      <c r="L1205" s="68">
        <f>COUNTIFS(Aéroports!$C$2:$C$5193,Aéroports!$C1205,Aéroports!$D$2:$D$5193,Aéroports!$D1205)</f>
        <v>1</v>
      </c>
      <c r="M1205" s="68" t="str">
        <f>IF(AND(Formulaire!$H$15=Aéroports!$E1205,--ISNUMBER(IFERROR(SEARCH(Formulaire!$H$16,$C1205,1),""))=1),MAX(M$1:M1204)+1,"")</f>
        <v/>
      </c>
      <c r="N1205" s="68" t="str">
        <f>IF(AND(Formulaire!$H$21=Aéroports!$E1205,--ISNUMBER(IFERROR(SEARCH(Formulaire!$H$22,$C1205,1),""))=1),MAX(N$1:N1204)+1,"")</f>
        <v/>
      </c>
      <c r="O1205" s="68" t="str">
        <f>IF(AND(Formulaire!$H$27=Aéroports!$E1205,--ISNUMBER(IFERROR(SEARCH(Formulaire!$H$28,$C1205,1),""))=1),MAX(O$1:O1204)+1,"")</f>
        <v/>
      </c>
      <c r="Q1205" s="91" t="str">
        <f>IFERROR(INDEX($C$2:$C$5193,MATCH(ROWS(M$2:M1205),M$2:M$5193,0)),"")</f>
        <v/>
      </c>
      <c r="R1205" s="70" t="str">
        <f>IFERROR(INDEX($C$2:$C$5193,MATCH(ROWS(N$2:N1205),N$2:N$5193,0)),"")</f>
        <v/>
      </c>
      <c r="S1205" s="92" t="str">
        <f>IFERROR(INDEX($C$2:$C$5193,MATCH(ROWS(O$2:O1205),O$2:O$5193,0)),"")</f>
        <v/>
      </c>
    </row>
    <row r="1206" spans="1:19" x14ac:dyDescent="0.25">
      <c r="A1206" s="69">
        <v>158</v>
      </c>
      <c r="B1206" s="69" t="s">
        <v>4505</v>
      </c>
      <c r="C1206" s="69" t="s">
        <v>4506</v>
      </c>
      <c r="D1206" s="69" t="s">
        <v>3021</v>
      </c>
      <c r="E1206" s="69" t="s">
        <v>3021</v>
      </c>
      <c r="F1206" s="69" t="s">
        <v>4507</v>
      </c>
      <c r="G1206" s="69" t="s">
        <v>4508</v>
      </c>
      <c r="H1206" s="69">
        <v>44.745800000000003</v>
      </c>
      <c r="I1206" s="69">
        <v>-81.107200000000006</v>
      </c>
      <c r="J1206" s="69">
        <v>729</v>
      </c>
      <c r="K1206" s="69">
        <v>-5</v>
      </c>
      <c r="L1206" s="69">
        <f>COUNTIFS(Aéroports!$C$2:$C$5193,Aéroports!$C1206,Aéroports!$D$2:$D$5193,Aéroports!$D1206)</f>
        <v>1</v>
      </c>
      <c r="M1206" s="69" t="str">
        <f>IF(AND(Formulaire!$H$15=Aéroports!$E1206,--ISNUMBER(IFERROR(SEARCH(Formulaire!$H$16,$C1206,1),""))=1),MAX(M$1:M1205)+1,"")</f>
        <v/>
      </c>
      <c r="N1206" s="69" t="str">
        <f>IF(AND(Formulaire!$H$21=Aéroports!$E1206,--ISNUMBER(IFERROR(SEARCH(Formulaire!$H$22,$C1206,1),""))=1),MAX(N$1:N1205)+1,"")</f>
        <v/>
      </c>
      <c r="O1206" s="69" t="str">
        <f>IF(AND(Formulaire!$H$27=Aéroports!$E1206,--ISNUMBER(IFERROR(SEARCH(Formulaire!$H$28,$C1206,1),""))=1),MAX(O$1:O1205)+1,"")</f>
        <v/>
      </c>
      <c r="Q1206" s="91" t="str">
        <f>IFERROR(INDEX($C$2:$C$5193,MATCH(ROWS(M$2:M1206),M$2:M$5193,0)),"")</f>
        <v/>
      </c>
      <c r="R1206" s="70" t="str">
        <f>IFERROR(INDEX($C$2:$C$5193,MATCH(ROWS(N$2:N1206),N$2:N$5193,0)),"")</f>
        <v/>
      </c>
      <c r="S1206" s="92" t="str">
        <f>IFERROR(INDEX($C$2:$C$5193,MATCH(ROWS(O$2:O1206),O$2:O$5193,0)),"")</f>
        <v/>
      </c>
    </row>
    <row r="1207" spans="1:19" x14ac:dyDescent="0.25">
      <c r="A1207" s="68">
        <v>5458</v>
      </c>
      <c r="B1207" s="68" t="s">
        <v>4509</v>
      </c>
      <c r="C1207" s="68" t="s">
        <v>4510</v>
      </c>
      <c r="D1207" s="68" t="s">
        <v>3021</v>
      </c>
      <c r="E1207" s="68" t="s">
        <v>3021</v>
      </c>
      <c r="F1207" s="68" t="s">
        <v>4511</v>
      </c>
      <c r="G1207" s="68" t="s">
        <v>4512</v>
      </c>
      <c r="H1207" s="68">
        <v>52.566899999999997</v>
      </c>
      <c r="I1207" s="68">
        <v>-55.784700000000001</v>
      </c>
      <c r="J1207" s="68">
        <v>70</v>
      </c>
      <c r="K1207" s="68">
        <v>-3.5</v>
      </c>
      <c r="L1207" s="68">
        <f>COUNTIFS(Aéroports!$C$2:$C$5193,Aéroports!$C1207,Aéroports!$D$2:$D$5193,Aéroports!$D1207)</f>
        <v>1</v>
      </c>
      <c r="M1207" s="68" t="str">
        <f>IF(AND(Formulaire!$H$15=Aéroports!$E1207,--ISNUMBER(IFERROR(SEARCH(Formulaire!$H$16,$C1207,1),""))=1),MAX(M$1:M1206)+1,"")</f>
        <v/>
      </c>
      <c r="N1207" s="68" t="str">
        <f>IF(AND(Formulaire!$H$21=Aéroports!$E1207,--ISNUMBER(IFERROR(SEARCH(Formulaire!$H$22,$C1207,1),""))=1),MAX(N$1:N1206)+1,"")</f>
        <v/>
      </c>
      <c r="O1207" s="68" t="str">
        <f>IF(AND(Formulaire!$H$27=Aéroports!$E1207,--ISNUMBER(IFERROR(SEARCH(Formulaire!$H$28,$C1207,1),""))=1),MAX(O$1:O1206)+1,"")</f>
        <v/>
      </c>
      <c r="Q1207" s="91" t="str">
        <f>IFERROR(INDEX($C$2:$C$5193,MATCH(ROWS(M$2:M1207),M$2:M$5193,0)),"")</f>
        <v/>
      </c>
      <c r="R1207" s="70" t="str">
        <f>IFERROR(INDEX($C$2:$C$5193,MATCH(ROWS(N$2:N1207),N$2:N$5193,0)),"")</f>
        <v/>
      </c>
      <c r="S1207" s="92" t="str">
        <f>IFERROR(INDEX($C$2:$C$5193,MATCH(ROWS(O$2:O1207),O$2:O$5193,0)),"")</f>
        <v/>
      </c>
    </row>
    <row r="1208" spans="1:19" x14ac:dyDescent="0.25">
      <c r="A1208" s="69">
        <v>162</v>
      </c>
      <c r="B1208" s="69" t="s">
        <v>4513</v>
      </c>
      <c r="C1208" s="69" t="s">
        <v>4514</v>
      </c>
      <c r="D1208" s="69" t="s">
        <v>3021</v>
      </c>
      <c r="E1208" s="69" t="s">
        <v>3021</v>
      </c>
      <c r="F1208" s="69" t="s">
        <v>4515</v>
      </c>
      <c r="G1208" s="69" t="s">
        <v>4516</v>
      </c>
      <c r="H1208" s="69">
        <v>52.183100000000003</v>
      </c>
      <c r="I1208" s="69">
        <v>-122.054</v>
      </c>
      <c r="J1208" s="69">
        <v>3085</v>
      </c>
      <c r="K1208" s="69">
        <v>-8</v>
      </c>
      <c r="L1208" s="69">
        <f>COUNTIFS(Aéroports!$C$2:$C$5193,Aéroports!$C1208,Aéroports!$D$2:$D$5193,Aéroports!$D1208)</f>
        <v>1</v>
      </c>
      <c r="M1208" s="69" t="str">
        <f>IF(AND(Formulaire!$H$15=Aéroports!$E1208,--ISNUMBER(IFERROR(SEARCH(Formulaire!$H$16,$C1208,1),""))=1),MAX(M$1:M1207)+1,"")</f>
        <v/>
      </c>
      <c r="N1208" s="69" t="str">
        <f>IF(AND(Formulaire!$H$21=Aéroports!$E1208,--ISNUMBER(IFERROR(SEARCH(Formulaire!$H$22,$C1208,1),""))=1),MAX(N$1:N1207)+1,"")</f>
        <v/>
      </c>
      <c r="O1208" s="69" t="str">
        <f>IF(AND(Formulaire!$H$27=Aéroports!$E1208,--ISNUMBER(IFERROR(SEARCH(Formulaire!$H$28,$C1208,1),""))=1),MAX(O$1:O1207)+1,"")</f>
        <v/>
      </c>
      <c r="Q1208" s="91" t="str">
        <f>IFERROR(INDEX($C$2:$C$5193,MATCH(ROWS(M$2:M1208),M$2:M$5193,0)),"")</f>
        <v/>
      </c>
      <c r="R1208" s="70" t="str">
        <f>IFERROR(INDEX($C$2:$C$5193,MATCH(ROWS(N$2:N1208),N$2:N$5193,0)),"")</f>
        <v/>
      </c>
      <c r="S1208" s="92" t="str">
        <f>IFERROR(INDEX($C$2:$C$5193,MATCH(ROWS(O$2:O1208),O$2:O$5193,0)),"")</f>
        <v/>
      </c>
    </row>
    <row r="1209" spans="1:19" x14ac:dyDescent="0.25">
      <c r="A1209" s="68">
        <v>113</v>
      </c>
      <c r="B1209" s="68" t="s">
        <v>4517</v>
      </c>
      <c r="C1209" s="68" t="s">
        <v>4518</v>
      </c>
      <c r="D1209" s="68" t="s">
        <v>3021</v>
      </c>
      <c r="E1209" s="68" t="s">
        <v>3021</v>
      </c>
      <c r="F1209" s="68" t="s">
        <v>4519</v>
      </c>
      <c r="G1209" s="68" t="s">
        <v>4520</v>
      </c>
      <c r="H1209" s="68">
        <v>42.275599999999997</v>
      </c>
      <c r="I1209" s="68">
        <v>-82.955600000000004</v>
      </c>
      <c r="J1209" s="68">
        <v>622</v>
      </c>
      <c r="K1209" s="68">
        <v>-5</v>
      </c>
      <c r="L1209" s="68">
        <f>COUNTIFS(Aéroports!$C$2:$C$5193,Aéroports!$C1209,Aéroports!$D$2:$D$5193,Aéroports!$D1209)</f>
        <v>1</v>
      </c>
      <c r="M1209" s="68" t="str">
        <f>IF(AND(Formulaire!$H$15=Aéroports!$E1209,--ISNUMBER(IFERROR(SEARCH(Formulaire!$H$16,$C1209,1),""))=1),MAX(M$1:M1208)+1,"")</f>
        <v/>
      </c>
      <c r="N1209" s="68" t="str">
        <f>IF(AND(Formulaire!$H$21=Aéroports!$E1209,--ISNUMBER(IFERROR(SEARCH(Formulaire!$H$22,$C1209,1),""))=1),MAX(N$1:N1208)+1,"")</f>
        <v/>
      </c>
      <c r="O1209" s="68" t="str">
        <f>IF(AND(Formulaire!$H$27=Aéroports!$E1209,--ISNUMBER(IFERROR(SEARCH(Formulaire!$H$28,$C1209,1),""))=1),MAX(O$1:O1208)+1,"")</f>
        <v/>
      </c>
      <c r="Q1209" s="91" t="str">
        <f>IFERROR(INDEX($C$2:$C$5193,MATCH(ROWS(M$2:M1209),M$2:M$5193,0)),"")</f>
        <v/>
      </c>
      <c r="R1209" s="70" t="str">
        <f>IFERROR(INDEX($C$2:$C$5193,MATCH(ROWS(N$2:N1209),N$2:N$5193,0)),"")</f>
        <v/>
      </c>
      <c r="S1209" s="92" t="str">
        <f>IFERROR(INDEX($C$2:$C$5193,MATCH(ROWS(O$2:O1209),O$2:O$5193,0)),"")</f>
        <v/>
      </c>
    </row>
    <row r="1210" spans="1:19" x14ac:dyDescent="0.25">
      <c r="A1210" s="69">
        <v>160</v>
      </c>
      <c r="B1210" s="69" t="s">
        <v>4525</v>
      </c>
      <c r="C1210" s="69" t="s">
        <v>4522</v>
      </c>
      <c r="D1210" s="69" t="s">
        <v>3021</v>
      </c>
      <c r="E1210" s="69" t="s">
        <v>3021</v>
      </c>
      <c r="F1210" s="69" t="s">
        <v>4526</v>
      </c>
      <c r="G1210" s="69" t="s">
        <v>4527</v>
      </c>
      <c r="H1210" s="69">
        <v>49.91</v>
      </c>
      <c r="I1210" s="69">
        <v>-97.239900000000006</v>
      </c>
      <c r="J1210" s="69">
        <v>783</v>
      </c>
      <c r="K1210" s="69">
        <v>-6</v>
      </c>
      <c r="L1210" s="69">
        <f>COUNTIFS(Aéroports!$C$2:$C$5193,Aéroports!$C1210,Aéroports!$D$2:$D$5193,Aéroports!$D1210)</f>
        <v>1</v>
      </c>
      <c r="M1210" s="69" t="str">
        <f>IF(AND(Formulaire!$H$15=Aéroports!$E1210,--ISNUMBER(IFERROR(SEARCH(Formulaire!$H$16,$C1210,1),""))=1),MAX(M$1:M1209)+1,"")</f>
        <v/>
      </c>
      <c r="N1210" s="69" t="str">
        <f>IF(AND(Formulaire!$H$21=Aéroports!$E1210,--ISNUMBER(IFERROR(SEARCH(Formulaire!$H$22,$C1210,1),""))=1),MAX(N$1:N1209)+1,"")</f>
        <v/>
      </c>
      <c r="O1210" s="69" t="str">
        <f>IF(AND(Formulaire!$H$27=Aéroports!$E1210,--ISNUMBER(IFERROR(SEARCH(Formulaire!$H$28,$C1210,1),""))=1),MAX(O$1:O1209)+1,"")</f>
        <v/>
      </c>
      <c r="Q1210" s="91" t="str">
        <f>IFERROR(INDEX($C$2:$C$5193,MATCH(ROWS(M$2:M1210),M$2:M$5193,0)),"")</f>
        <v/>
      </c>
      <c r="R1210" s="70" t="str">
        <f>IFERROR(INDEX($C$2:$C$5193,MATCH(ROWS(N$2:N1210),N$2:N$5193,0)),"")</f>
        <v/>
      </c>
      <c r="S1210" s="92" t="str">
        <f>IFERROR(INDEX($C$2:$C$5193,MATCH(ROWS(O$2:O1210),O$2:O$5193,0)),"")</f>
        <v/>
      </c>
    </row>
    <row r="1211" spans="1:19" x14ac:dyDescent="0.25">
      <c r="A1211" s="68">
        <v>5551</v>
      </c>
      <c r="B1211" s="68" t="s">
        <v>4528</v>
      </c>
      <c r="C1211" s="68" t="s">
        <v>4529</v>
      </c>
      <c r="D1211" s="68" t="s">
        <v>3021</v>
      </c>
      <c r="E1211" s="68" t="s">
        <v>3021</v>
      </c>
      <c r="F1211" s="68" t="s">
        <v>4530</v>
      </c>
      <c r="G1211" s="68" t="s">
        <v>4531</v>
      </c>
      <c r="H1211" s="68">
        <v>58.106900000000003</v>
      </c>
      <c r="I1211" s="68">
        <v>-103.172</v>
      </c>
      <c r="J1211" s="68">
        <v>1360</v>
      </c>
      <c r="K1211" s="68">
        <v>-6</v>
      </c>
      <c r="L1211" s="68">
        <f>COUNTIFS(Aéroports!$C$2:$C$5193,Aéroports!$C1211,Aéroports!$D$2:$D$5193,Aéroports!$D1211)</f>
        <v>1</v>
      </c>
      <c r="M1211" s="68" t="str">
        <f>IF(AND(Formulaire!$H$15=Aéroports!$E1211,--ISNUMBER(IFERROR(SEARCH(Formulaire!$H$16,$C1211,1),""))=1),MAX(M$1:M1210)+1,"")</f>
        <v/>
      </c>
      <c r="N1211" s="68" t="str">
        <f>IF(AND(Formulaire!$H$21=Aéroports!$E1211,--ISNUMBER(IFERROR(SEARCH(Formulaire!$H$22,$C1211,1),""))=1),MAX(N$1:N1210)+1,"")</f>
        <v/>
      </c>
      <c r="O1211" s="68" t="str">
        <f>IF(AND(Formulaire!$H$27=Aéroports!$E1211,--ISNUMBER(IFERROR(SEARCH(Formulaire!$H$28,$C1211,1),""))=1),MAX(O$1:O1210)+1,"")</f>
        <v/>
      </c>
      <c r="Q1211" s="91" t="str">
        <f>IFERROR(INDEX($C$2:$C$5193,MATCH(ROWS(M$2:M1211),M$2:M$5193,0)),"")</f>
        <v/>
      </c>
      <c r="R1211" s="70" t="str">
        <f>IFERROR(INDEX($C$2:$C$5193,MATCH(ROWS(N$2:N1211),N$2:N$5193,0)),"")</f>
        <v/>
      </c>
      <c r="S1211" s="92" t="str">
        <f>IFERROR(INDEX($C$2:$C$5193,MATCH(ROWS(O$2:O1211),O$2:O$5193,0)),"")</f>
        <v/>
      </c>
    </row>
    <row r="1212" spans="1:19" x14ac:dyDescent="0.25">
      <c r="A1212" s="69">
        <v>11053</v>
      </c>
      <c r="B1212" s="69" t="s">
        <v>4532</v>
      </c>
      <c r="C1212" s="69" t="s">
        <v>4533</v>
      </c>
      <c r="D1212" s="69" t="s">
        <v>3021</v>
      </c>
      <c r="E1212" s="69" t="s">
        <v>3021</v>
      </c>
      <c r="F1212" s="69" t="s">
        <v>4534</v>
      </c>
      <c r="G1212" s="69" t="s">
        <v>4535</v>
      </c>
      <c r="H1212" s="69">
        <v>57.381700000000002</v>
      </c>
      <c r="I1212" s="69">
        <v>-111.70099999999999</v>
      </c>
      <c r="J1212" s="69">
        <v>916</v>
      </c>
      <c r="K1212" s="69">
        <v>-7</v>
      </c>
      <c r="L1212" s="69">
        <f>COUNTIFS(Aéroports!$C$2:$C$5193,Aéroports!$C1212,Aéroports!$D$2:$D$5193,Aéroports!$D1212)</f>
        <v>1</v>
      </c>
      <c r="M1212" s="69" t="str">
        <f>IF(AND(Formulaire!$H$15=Aéroports!$E1212,--ISNUMBER(IFERROR(SEARCH(Formulaire!$H$16,$C1212,1),""))=1),MAX(M$1:M1211)+1,"")</f>
        <v/>
      </c>
      <c r="N1212" s="69" t="str">
        <f>IF(AND(Formulaire!$H$21=Aéroports!$E1212,--ISNUMBER(IFERROR(SEARCH(Formulaire!$H$22,$C1212,1),""))=1),MAX(N$1:N1211)+1,"")</f>
        <v/>
      </c>
      <c r="O1212" s="69" t="str">
        <f>IF(AND(Formulaire!$H$27=Aéroports!$E1212,--ISNUMBER(IFERROR(SEARCH(Formulaire!$H$28,$C1212,1),""))=1),MAX(O$1:O1211)+1,"")</f>
        <v/>
      </c>
      <c r="Q1212" s="91" t="str">
        <f>IFERROR(INDEX($C$2:$C$5193,MATCH(ROWS(M$2:M1212),M$2:M$5193,0)),"")</f>
        <v/>
      </c>
      <c r="R1212" s="70" t="str">
        <f>IFERROR(INDEX($C$2:$C$5193,MATCH(ROWS(N$2:N1212),N$2:N$5193,0)),"")</f>
        <v/>
      </c>
      <c r="S1212" s="92" t="str">
        <f>IFERROR(INDEX($C$2:$C$5193,MATCH(ROWS(O$2:O1212),O$2:O$5193,0)),"")</f>
        <v/>
      </c>
    </row>
    <row r="1213" spans="1:19" x14ac:dyDescent="0.25">
      <c r="A1213" s="68">
        <v>163</v>
      </c>
      <c r="B1213" s="68" t="s">
        <v>4536</v>
      </c>
      <c r="C1213" s="68" t="s">
        <v>4537</v>
      </c>
      <c r="D1213" s="68" t="s">
        <v>3021</v>
      </c>
      <c r="E1213" s="68" t="s">
        <v>3021</v>
      </c>
      <c r="F1213" s="68" t="s">
        <v>4538</v>
      </c>
      <c r="G1213" s="68" t="s">
        <v>4539</v>
      </c>
      <c r="H1213" s="68">
        <v>63.209400000000002</v>
      </c>
      <c r="I1213" s="68">
        <v>-123.437</v>
      </c>
      <c r="J1213" s="68">
        <v>489</v>
      </c>
      <c r="K1213" s="68">
        <v>-7</v>
      </c>
      <c r="L1213" s="68">
        <f>COUNTIFS(Aéroports!$C$2:$C$5193,Aéroports!$C1213,Aéroports!$D$2:$D$5193,Aéroports!$D1213)</f>
        <v>1</v>
      </c>
      <c r="M1213" s="68" t="str">
        <f>IF(AND(Formulaire!$H$15=Aéroports!$E1213,--ISNUMBER(IFERROR(SEARCH(Formulaire!$H$16,$C1213,1),""))=1),MAX(M$1:M1212)+1,"")</f>
        <v/>
      </c>
      <c r="N1213" s="68" t="str">
        <f>IF(AND(Formulaire!$H$21=Aéroports!$E1213,--ISNUMBER(IFERROR(SEARCH(Formulaire!$H$22,$C1213,1),""))=1),MAX(N$1:N1212)+1,"")</f>
        <v/>
      </c>
      <c r="O1213" s="68" t="str">
        <f>IF(AND(Formulaire!$H$27=Aéroports!$E1213,--ISNUMBER(IFERROR(SEARCH(Formulaire!$H$28,$C1213,1),""))=1),MAX(O$1:O1212)+1,"")</f>
        <v/>
      </c>
      <c r="Q1213" s="91" t="str">
        <f>IFERROR(INDEX($C$2:$C$5193,MATCH(ROWS(M$2:M1213),M$2:M$5193,0)),"")</f>
        <v/>
      </c>
      <c r="R1213" s="70" t="str">
        <f>IFERROR(INDEX($C$2:$C$5193,MATCH(ROWS(N$2:N1213),N$2:N$5193,0)),"")</f>
        <v/>
      </c>
      <c r="S1213" s="92" t="str">
        <f>IFERROR(INDEX($C$2:$C$5193,MATCH(ROWS(O$2:O1213),O$2:O$5193,0)),"")</f>
        <v/>
      </c>
    </row>
    <row r="1214" spans="1:19" x14ac:dyDescent="0.25">
      <c r="A1214" s="69">
        <v>5466</v>
      </c>
      <c r="B1214" s="69" t="s">
        <v>4540</v>
      </c>
      <c r="C1214" s="69" t="s">
        <v>4541</v>
      </c>
      <c r="D1214" s="69" t="s">
        <v>3021</v>
      </c>
      <c r="E1214" s="69" t="s">
        <v>3021</v>
      </c>
      <c r="F1214" s="69" t="s">
        <v>4542</v>
      </c>
      <c r="G1214" s="69" t="s">
        <v>4543</v>
      </c>
      <c r="H1214" s="69">
        <v>52.893900000000002</v>
      </c>
      <c r="I1214" s="69">
        <v>-89.289199999999994</v>
      </c>
      <c r="J1214" s="69">
        <v>819</v>
      </c>
      <c r="K1214" s="69">
        <v>-5</v>
      </c>
      <c r="L1214" s="69">
        <f>COUNTIFS(Aéroports!$C$2:$C$5193,Aéroports!$C1214,Aéroports!$D$2:$D$5193,Aéroports!$D1214)</f>
        <v>1</v>
      </c>
      <c r="M1214" s="69" t="str">
        <f>IF(AND(Formulaire!$H$15=Aéroports!$E1214,--ISNUMBER(IFERROR(SEARCH(Formulaire!$H$16,$C1214,1),""))=1),MAX(M$1:M1213)+1,"")</f>
        <v/>
      </c>
      <c r="N1214" s="69" t="str">
        <f>IF(AND(Formulaire!$H$21=Aéroports!$E1214,--ISNUMBER(IFERROR(SEARCH(Formulaire!$H$22,$C1214,1),""))=1),MAX(N$1:N1213)+1,"")</f>
        <v/>
      </c>
      <c r="O1214" s="69" t="str">
        <f>IF(AND(Formulaire!$H$27=Aéroports!$E1214,--ISNUMBER(IFERROR(SEARCH(Formulaire!$H$28,$C1214,1),""))=1),MAX(O$1:O1213)+1,"")</f>
        <v/>
      </c>
      <c r="Q1214" s="91" t="str">
        <f>IFERROR(INDEX($C$2:$C$5193,MATCH(ROWS(M$2:M1214),M$2:M$5193,0)),"")</f>
        <v/>
      </c>
      <c r="R1214" s="70" t="str">
        <f>IFERROR(INDEX($C$2:$C$5193,MATCH(ROWS(N$2:N1214),N$2:N$5193,0)),"")</f>
        <v/>
      </c>
      <c r="S1214" s="92" t="str">
        <f>IFERROR(INDEX($C$2:$C$5193,MATCH(ROWS(O$2:O1214),O$2:O$5193,0)),"")</f>
        <v/>
      </c>
    </row>
    <row r="1215" spans="1:19" x14ac:dyDescent="0.25">
      <c r="A1215" s="68">
        <v>7521</v>
      </c>
      <c r="B1215" s="68" t="s">
        <v>4544</v>
      </c>
      <c r="C1215" s="68" t="s">
        <v>4545</v>
      </c>
      <c r="D1215" s="68" t="s">
        <v>3021</v>
      </c>
      <c r="E1215" s="68" t="s">
        <v>3021</v>
      </c>
      <c r="F1215" s="68" t="s">
        <v>4546</v>
      </c>
      <c r="G1215" s="68" t="s">
        <v>4547</v>
      </c>
      <c r="H1215" s="68">
        <v>43.826900000000002</v>
      </c>
      <c r="I1215" s="68">
        <v>-66.088099999999997</v>
      </c>
      <c r="J1215" s="68">
        <v>141</v>
      </c>
      <c r="K1215" s="68">
        <v>-4</v>
      </c>
      <c r="L1215" s="68">
        <f>COUNTIFS(Aéroports!$C$2:$C$5193,Aéroports!$C1215,Aéroports!$D$2:$D$5193,Aéroports!$D1215)</f>
        <v>1</v>
      </c>
      <c r="M1215" s="68" t="str">
        <f>IF(AND(Formulaire!$H$15=Aéroports!$E1215,--ISNUMBER(IFERROR(SEARCH(Formulaire!$H$16,$C1215,1),""))=1),MAX(M$1:M1214)+1,"")</f>
        <v/>
      </c>
      <c r="N1215" s="68" t="str">
        <f>IF(AND(Formulaire!$H$21=Aéroports!$E1215,--ISNUMBER(IFERROR(SEARCH(Formulaire!$H$22,$C1215,1),""))=1),MAX(N$1:N1214)+1,"")</f>
        <v/>
      </c>
      <c r="O1215" s="68" t="str">
        <f>IF(AND(Formulaire!$H$27=Aéroports!$E1215,--ISNUMBER(IFERROR(SEARCH(Formulaire!$H$28,$C1215,1),""))=1),MAX(O$1:O1214)+1,"")</f>
        <v/>
      </c>
      <c r="Q1215" s="91" t="str">
        <f>IFERROR(INDEX($C$2:$C$5193,MATCH(ROWS(M$2:M1215),M$2:M$5193,0)),"")</f>
        <v/>
      </c>
      <c r="R1215" s="70" t="str">
        <f>IFERROR(INDEX($C$2:$C$5193,MATCH(ROWS(N$2:N1215),N$2:N$5193,0)),"")</f>
        <v/>
      </c>
      <c r="S1215" s="92" t="str">
        <f>IFERROR(INDEX($C$2:$C$5193,MATCH(ROWS(O$2:O1215),O$2:O$5193,0)),"")</f>
        <v/>
      </c>
    </row>
    <row r="1216" spans="1:19" x14ac:dyDescent="0.25">
      <c r="A1216" s="69">
        <v>196</v>
      </c>
      <c r="B1216" s="69" t="s">
        <v>4548</v>
      </c>
      <c r="C1216" s="69" t="s">
        <v>4549</v>
      </c>
      <c r="D1216" s="69" t="s">
        <v>3021</v>
      </c>
      <c r="E1216" s="69" t="s">
        <v>3021</v>
      </c>
      <c r="F1216" s="69" t="s">
        <v>4550</v>
      </c>
      <c r="G1216" s="69" t="s">
        <v>4551</v>
      </c>
      <c r="H1216" s="69">
        <v>62.462800000000001</v>
      </c>
      <c r="I1216" s="69">
        <v>-114.44</v>
      </c>
      <c r="J1216" s="69">
        <v>675</v>
      </c>
      <c r="K1216" s="69">
        <v>-7</v>
      </c>
      <c r="L1216" s="69">
        <f>COUNTIFS(Aéroports!$C$2:$C$5193,Aéroports!$C1216,Aéroports!$D$2:$D$5193,Aéroports!$D1216)</f>
        <v>1</v>
      </c>
      <c r="M1216" s="69" t="str">
        <f>IF(AND(Formulaire!$H$15=Aéroports!$E1216,--ISNUMBER(IFERROR(SEARCH(Formulaire!$H$16,$C1216,1),""))=1),MAX(M$1:M1215)+1,"")</f>
        <v/>
      </c>
      <c r="N1216" s="69" t="str">
        <f>IF(AND(Formulaire!$H$21=Aéroports!$E1216,--ISNUMBER(IFERROR(SEARCH(Formulaire!$H$22,$C1216,1),""))=1),MAX(N$1:N1215)+1,"")</f>
        <v/>
      </c>
      <c r="O1216" s="69" t="str">
        <f>IF(AND(Formulaire!$H$27=Aéroports!$E1216,--ISNUMBER(IFERROR(SEARCH(Formulaire!$H$28,$C1216,1),""))=1),MAX(O$1:O1215)+1,"")</f>
        <v/>
      </c>
      <c r="Q1216" s="91" t="str">
        <f>IFERROR(INDEX($C$2:$C$5193,MATCH(ROWS(M$2:M1216),M$2:M$5193,0)),"")</f>
        <v/>
      </c>
      <c r="R1216" s="70" t="str">
        <f>IFERROR(INDEX($C$2:$C$5193,MATCH(ROWS(N$2:N1216),N$2:N$5193,0)),"")</f>
        <v/>
      </c>
      <c r="S1216" s="92" t="str">
        <f>IFERROR(INDEX($C$2:$C$5193,MATCH(ROWS(O$2:O1216),O$2:O$5193,0)),"")</f>
        <v/>
      </c>
    </row>
    <row r="1217" spans="1:19" x14ac:dyDescent="0.25">
      <c r="A1217" s="68">
        <v>5536</v>
      </c>
      <c r="B1217" s="68" t="s">
        <v>4552</v>
      </c>
      <c r="C1217" s="68" t="s">
        <v>4553</v>
      </c>
      <c r="D1217" s="68" t="s">
        <v>3021</v>
      </c>
      <c r="E1217" s="68" t="s">
        <v>3021</v>
      </c>
      <c r="F1217" s="68" t="s">
        <v>4554</v>
      </c>
      <c r="G1217" s="68" t="s">
        <v>4555</v>
      </c>
      <c r="H1217" s="68">
        <v>56.089399999999998</v>
      </c>
      <c r="I1217" s="68">
        <v>-96.089200000000005</v>
      </c>
      <c r="J1217" s="68">
        <v>621</v>
      </c>
      <c r="K1217" s="68">
        <v>-6</v>
      </c>
      <c r="L1217" s="68">
        <f>COUNTIFS(Aéroports!$C$2:$C$5193,Aéroports!$C1217,Aéroports!$D$2:$D$5193,Aéroports!$D1217)</f>
        <v>1</v>
      </c>
      <c r="M1217" s="68" t="str">
        <f>IF(AND(Formulaire!$H$15=Aéroports!$E1217,--ISNUMBER(IFERROR(SEARCH(Formulaire!$H$16,$C1217,1),""))=1),MAX(M$1:M1216)+1,"")</f>
        <v/>
      </c>
      <c r="N1217" s="68" t="str">
        <f>IF(AND(Formulaire!$H$21=Aéroports!$E1217,--ISNUMBER(IFERROR(SEARCH(Formulaire!$H$22,$C1217,1),""))=1),MAX(N$1:N1216)+1,"")</f>
        <v/>
      </c>
      <c r="O1217" s="68" t="str">
        <f>IF(AND(Formulaire!$H$27=Aéroports!$E1217,--ISNUMBER(IFERROR(SEARCH(Formulaire!$H$28,$C1217,1),""))=1),MAX(O$1:O1216)+1,"")</f>
        <v/>
      </c>
      <c r="Q1217" s="91" t="str">
        <f>IFERROR(INDEX($C$2:$C$5193,MATCH(ROWS(M$2:M1217),M$2:M$5193,0)),"")</f>
        <v/>
      </c>
      <c r="R1217" s="70" t="str">
        <f>IFERROR(INDEX($C$2:$C$5193,MATCH(ROWS(N$2:N1217),N$2:N$5193,0)),"")</f>
        <v/>
      </c>
      <c r="S1217" s="92" t="str">
        <f>IFERROR(INDEX($C$2:$C$5193,MATCH(ROWS(O$2:O1217),O$2:O$5193,0)),"")</f>
        <v/>
      </c>
    </row>
    <row r="1218" spans="1:19" x14ac:dyDescent="0.25">
      <c r="A1218" s="69">
        <v>123</v>
      </c>
      <c r="B1218" s="69" t="s">
        <v>4556</v>
      </c>
      <c r="C1218" s="69" t="s">
        <v>4557</v>
      </c>
      <c r="D1218" s="69" t="s">
        <v>3021</v>
      </c>
      <c r="E1218" s="69" t="s">
        <v>3021</v>
      </c>
      <c r="F1218" s="69" t="s">
        <v>4558</v>
      </c>
      <c r="G1218" s="69" t="s">
        <v>4559</v>
      </c>
      <c r="H1218" s="69">
        <v>51.264699999999998</v>
      </c>
      <c r="I1218" s="69">
        <v>-102.462</v>
      </c>
      <c r="J1218" s="69">
        <v>1635</v>
      </c>
      <c r="K1218" s="69">
        <v>-6</v>
      </c>
      <c r="L1218" s="69">
        <f>COUNTIFS(Aéroports!$C$2:$C$5193,Aéroports!$C1218,Aéroports!$D$2:$D$5193,Aéroports!$D1218)</f>
        <v>1</v>
      </c>
      <c r="M1218" s="69" t="str">
        <f>IF(AND(Formulaire!$H$15=Aéroports!$E1218,--ISNUMBER(IFERROR(SEARCH(Formulaire!$H$16,$C1218,1),""))=1),MAX(M$1:M1217)+1,"")</f>
        <v/>
      </c>
      <c r="N1218" s="69" t="str">
        <f>IF(AND(Formulaire!$H$21=Aéroports!$E1218,--ISNUMBER(IFERROR(SEARCH(Formulaire!$H$22,$C1218,1),""))=1),MAX(N$1:N1217)+1,"")</f>
        <v/>
      </c>
      <c r="O1218" s="69" t="str">
        <f>IF(AND(Formulaire!$H$27=Aéroports!$E1218,--ISNUMBER(IFERROR(SEARCH(Formulaire!$H$28,$C1218,1),""))=1),MAX(O$1:O1217)+1,"")</f>
        <v/>
      </c>
      <c r="Q1218" s="91" t="str">
        <f>IFERROR(INDEX($C$2:$C$5193,MATCH(ROWS(M$2:M1218),M$2:M$5193,0)),"")</f>
        <v/>
      </c>
      <c r="R1218" s="70" t="str">
        <f>IFERROR(INDEX($C$2:$C$5193,MATCH(ROWS(N$2:N1218),N$2:N$5193,0)),"")</f>
        <v/>
      </c>
      <c r="S1218" s="92" t="str">
        <f>IFERROR(INDEX($C$2:$C$5193,MATCH(ROWS(O$2:O1218),O$2:O$5193,0)),"")</f>
        <v/>
      </c>
    </row>
    <row r="1219" spans="1:19" x14ac:dyDescent="0.25">
      <c r="A1219" s="68">
        <v>1102</v>
      </c>
      <c r="B1219" s="68" t="s">
        <v>4560</v>
      </c>
      <c r="C1219" s="68" t="s">
        <v>4561</v>
      </c>
      <c r="D1219" s="68" t="s">
        <v>4562</v>
      </c>
      <c r="E1219" s="68" t="s">
        <v>22373</v>
      </c>
      <c r="F1219" s="68" t="s">
        <v>4563</v>
      </c>
      <c r="G1219" s="68" t="s">
        <v>4564</v>
      </c>
      <c r="H1219" s="68">
        <v>16.741399999999999</v>
      </c>
      <c r="I1219" s="68">
        <v>-22.949400000000001</v>
      </c>
      <c r="J1219" s="68">
        <v>177</v>
      </c>
      <c r="K1219" s="68">
        <v>-1</v>
      </c>
      <c r="L1219" s="68">
        <f>COUNTIFS(Aéroports!$C$2:$C$5193,Aéroports!$C1219,Aéroports!$D$2:$D$5193,Aéroports!$D1219)</f>
        <v>1</v>
      </c>
      <c r="M1219" s="68" t="str">
        <f>IF(AND(Formulaire!$H$15=Aéroports!$E1219,--ISNUMBER(IFERROR(SEARCH(Formulaire!$H$16,$C1219,1),""))=1),MAX(M$1:M1218)+1,"")</f>
        <v/>
      </c>
      <c r="N1219" s="68" t="str">
        <f>IF(AND(Formulaire!$H$21=Aéroports!$E1219,--ISNUMBER(IFERROR(SEARCH(Formulaire!$H$22,$C1219,1),""))=1),MAX(N$1:N1218)+1,"")</f>
        <v/>
      </c>
      <c r="O1219" s="68" t="str">
        <f>IF(AND(Formulaire!$H$27=Aéroports!$E1219,--ISNUMBER(IFERROR(SEARCH(Formulaire!$H$28,$C1219,1),""))=1),MAX(O$1:O1218)+1,"")</f>
        <v/>
      </c>
      <c r="Q1219" s="91" t="str">
        <f>IFERROR(INDEX($C$2:$C$5193,MATCH(ROWS(M$2:M1219),M$2:M$5193,0)),"")</f>
        <v/>
      </c>
      <c r="R1219" s="70" t="str">
        <f>IFERROR(INDEX($C$2:$C$5193,MATCH(ROWS(N$2:N1219),N$2:N$5193,0)),"")</f>
        <v/>
      </c>
      <c r="S1219" s="92" t="str">
        <f>IFERROR(INDEX($C$2:$C$5193,MATCH(ROWS(O$2:O1219),O$2:O$5193,0)),"")</f>
        <v/>
      </c>
    </row>
    <row r="1220" spans="1:19" x14ac:dyDescent="0.25">
      <c r="A1220" s="69">
        <v>1103</v>
      </c>
      <c r="B1220" s="69" t="s">
        <v>4565</v>
      </c>
      <c r="C1220" s="69" t="s">
        <v>2131</v>
      </c>
      <c r="D1220" s="69" t="s">
        <v>4562</v>
      </c>
      <c r="E1220" s="69" t="s">
        <v>22373</v>
      </c>
      <c r="F1220" s="69" t="s">
        <v>4566</v>
      </c>
      <c r="G1220" s="69" t="s">
        <v>4567</v>
      </c>
      <c r="H1220" s="69">
        <v>16.136500000000002</v>
      </c>
      <c r="I1220" s="69">
        <v>-22.8889</v>
      </c>
      <c r="J1220" s="69">
        <v>69</v>
      </c>
      <c r="K1220" s="69">
        <v>-1</v>
      </c>
      <c r="L1220" s="69">
        <f>COUNTIFS(Aéroports!$C$2:$C$5193,Aéroports!$C1220,Aéroports!$D$2:$D$5193,Aéroports!$D1220)</f>
        <v>1</v>
      </c>
      <c r="M1220" s="69" t="str">
        <f>IF(AND(Formulaire!$H$15=Aéroports!$E1220,--ISNUMBER(IFERROR(SEARCH(Formulaire!$H$16,$C1220,1),""))=1),MAX(M$1:M1219)+1,"")</f>
        <v/>
      </c>
      <c r="N1220" s="69" t="str">
        <f>IF(AND(Formulaire!$H$21=Aéroports!$E1220,--ISNUMBER(IFERROR(SEARCH(Formulaire!$H$22,$C1220,1),""))=1),MAX(N$1:N1219)+1,"")</f>
        <v/>
      </c>
      <c r="O1220" s="69" t="str">
        <f>IF(AND(Formulaire!$H$27=Aéroports!$E1220,--ISNUMBER(IFERROR(SEARCH(Formulaire!$H$28,$C1220,1),""))=1),MAX(O$1:O1219)+1,"")</f>
        <v/>
      </c>
      <c r="Q1220" s="91" t="str">
        <f>IFERROR(INDEX($C$2:$C$5193,MATCH(ROWS(M$2:M1220),M$2:M$5193,0)),"")</f>
        <v/>
      </c>
      <c r="R1220" s="70" t="str">
        <f>IFERROR(INDEX($C$2:$C$5193,MATCH(ROWS(N$2:N1220),N$2:N$5193,0)),"")</f>
        <v/>
      </c>
      <c r="S1220" s="92" t="str">
        <f>IFERROR(INDEX($C$2:$C$5193,MATCH(ROWS(O$2:O1220),O$2:O$5193,0)),"")</f>
        <v/>
      </c>
    </row>
    <row r="1221" spans="1:19" x14ac:dyDescent="0.25">
      <c r="A1221" s="68">
        <v>1104</v>
      </c>
      <c r="B1221" s="68" t="s">
        <v>4568</v>
      </c>
      <c r="C1221" s="68" t="s">
        <v>4569</v>
      </c>
      <c r="D1221" s="68" t="s">
        <v>4562</v>
      </c>
      <c r="E1221" s="68" t="s">
        <v>22373</v>
      </c>
      <c r="F1221" s="68" t="s">
        <v>4570</v>
      </c>
      <c r="G1221" s="68" t="s">
        <v>4571</v>
      </c>
      <c r="H1221" s="68">
        <v>15.155900000000001</v>
      </c>
      <c r="I1221" s="68">
        <v>-23.213699999999999</v>
      </c>
      <c r="J1221" s="68">
        <v>36</v>
      </c>
      <c r="K1221" s="68">
        <v>-1</v>
      </c>
      <c r="L1221" s="68">
        <f>COUNTIFS(Aéroports!$C$2:$C$5193,Aéroports!$C1221,Aéroports!$D$2:$D$5193,Aéroports!$D1221)</f>
        <v>1</v>
      </c>
      <c r="M1221" s="68" t="str">
        <f>IF(AND(Formulaire!$H$15=Aéroports!$E1221,--ISNUMBER(IFERROR(SEARCH(Formulaire!$H$16,$C1221,1),""))=1),MAX(M$1:M1220)+1,"")</f>
        <v/>
      </c>
      <c r="N1221" s="68" t="str">
        <f>IF(AND(Formulaire!$H$21=Aéroports!$E1221,--ISNUMBER(IFERROR(SEARCH(Formulaire!$H$22,$C1221,1),""))=1),MAX(N$1:N1220)+1,"")</f>
        <v/>
      </c>
      <c r="O1221" s="68" t="str">
        <f>IF(AND(Formulaire!$H$27=Aéroports!$E1221,--ISNUMBER(IFERROR(SEARCH(Formulaire!$H$28,$C1221,1),""))=1),MAX(O$1:O1220)+1,"")</f>
        <v/>
      </c>
      <c r="Q1221" s="91" t="str">
        <f>IFERROR(INDEX($C$2:$C$5193,MATCH(ROWS(M$2:M1221),M$2:M$5193,0)),"")</f>
        <v/>
      </c>
      <c r="R1221" s="70" t="str">
        <f>IFERROR(INDEX($C$2:$C$5193,MATCH(ROWS(N$2:N1221),N$2:N$5193,0)),"")</f>
        <v/>
      </c>
      <c r="S1221" s="92" t="str">
        <f>IFERROR(INDEX($C$2:$C$5193,MATCH(ROWS(O$2:O1221),O$2:O$5193,0)),"")</f>
        <v/>
      </c>
    </row>
    <row r="1222" spans="1:19" x14ac:dyDescent="0.25">
      <c r="A1222" s="69">
        <v>5674</v>
      </c>
      <c r="B1222" s="69" t="s">
        <v>4572</v>
      </c>
      <c r="C1222" s="69" t="s">
        <v>4573</v>
      </c>
      <c r="D1222" s="69" t="s">
        <v>4562</v>
      </c>
      <c r="E1222" s="69" t="s">
        <v>22373</v>
      </c>
      <c r="F1222" s="69" t="s">
        <v>4574</v>
      </c>
      <c r="G1222" s="69" t="s">
        <v>4575</v>
      </c>
      <c r="H1222" s="69">
        <v>14.9245</v>
      </c>
      <c r="I1222" s="69">
        <v>-23.493500000000001</v>
      </c>
      <c r="J1222" s="69">
        <v>230</v>
      </c>
      <c r="K1222" s="69">
        <v>-1</v>
      </c>
      <c r="L1222" s="69">
        <f>COUNTIFS(Aéroports!$C$2:$C$5193,Aéroports!$C1222,Aéroports!$D$2:$D$5193,Aéroports!$D1222)</f>
        <v>1</v>
      </c>
      <c r="M1222" s="69" t="str">
        <f>IF(AND(Formulaire!$H$15=Aéroports!$E1222,--ISNUMBER(IFERROR(SEARCH(Formulaire!$H$16,$C1222,1),""))=1),MAX(M$1:M1221)+1,"")</f>
        <v/>
      </c>
      <c r="N1222" s="69" t="str">
        <f>IF(AND(Formulaire!$H$21=Aéroports!$E1222,--ISNUMBER(IFERROR(SEARCH(Formulaire!$H$22,$C1222,1),""))=1),MAX(N$1:N1221)+1,"")</f>
        <v/>
      </c>
      <c r="O1222" s="69" t="str">
        <f>IF(AND(Formulaire!$H$27=Aéroports!$E1222,--ISNUMBER(IFERROR(SEARCH(Formulaire!$H$28,$C1222,1),""))=1),MAX(O$1:O1221)+1,"")</f>
        <v/>
      </c>
      <c r="Q1222" s="91" t="str">
        <f>IFERROR(INDEX($C$2:$C$5193,MATCH(ROWS(M$2:M1222),M$2:M$5193,0)),"")</f>
        <v/>
      </c>
      <c r="R1222" s="70" t="str">
        <f>IFERROR(INDEX($C$2:$C$5193,MATCH(ROWS(N$2:N1222),N$2:N$5193,0)),"")</f>
        <v/>
      </c>
      <c r="S1222" s="92" t="str">
        <f>IFERROR(INDEX($C$2:$C$5193,MATCH(ROWS(O$2:O1222),O$2:O$5193,0)),"")</f>
        <v/>
      </c>
    </row>
    <row r="1223" spans="1:19" x14ac:dyDescent="0.25">
      <c r="A1223" s="68">
        <v>5675</v>
      </c>
      <c r="B1223" s="68" t="s">
        <v>4576</v>
      </c>
      <c r="C1223" s="68" t="s">
        <v>4577</v>
      </c>
      <c r="D1223" s="68" t="s">
        <v>4562</v>
      </c>
      <c r="E1223" s="68" t="s">
        <v>22373</v>
      </c>
      <c r="F1223" s="68" t="s">
        <v>4578</v>
      </c>
      <c r="G1223" s="68" t="s">
        <v>4579</v>
      </c>
      <c r="H1223" s="68">
        <v>14.885</v>
      </c>
      <c r="I1223" s="68">
        <v>-24.48</v>
      </c>
      <c r="J1223" s="68">
        <v>617</v>
      </c>
      <c r="K1223" s="68">
        <v>-1</v>
      </c>
      <c r="L1223" s="68">
        <f>COUNTIFS(Aéroports!$C$2:$C$5193,Aéroports!$C1223,Aéroports!$D$2:$D$5193,Aéroports!$D1223)</f>
        <v>1</v>
      </c>
      <c r="M1223" s="68" t="str">
        <f>IF(AND(Formulaire!$H$15=Aéroports!$E1223,--ISNUMBER(IFERROR(SEARCH(Formulaire!$H$16,$C1223,1),""))=1),MAX(M$1:M1222)+1,"")</f>
        <v/>
      </c>
      <c r="N1223" s="68" t="str">
        <f>IF(AND(Formulaire!$H$21=Aéroports!$E1223,--ISNUMBER(IFERROR(SEARCH(Formulaire!$H$22,$C1223,1),""))=1),MAX(N$1:N1222)+1,"")</f>
        <v/>
      </c>
      <c r="O1223" s="68" t="str">
        <f>IF(AND(Formulaire!$H$27=Aéroports!$E1223,--ISNUMBER(IFERROR(SEARCH(Formulaire!$H$28,$C1223,1),""))=1),MAX(O$1:O1222)+1,"")</f>
        <v/>
      </c>
      <c r="Q1223" s="91" t="str">
        <f>IFERROR(INDEX($C$2:$C$5193,MATCH(ROWS(M$2:M1223),M$2:M$5193,0)),"")</f>
        <v/>
      </c>
      <c r="R1223" s="70" t="str">
        <f>IFERROR(INDEX($C$2:$C$5193,MATCH(ROWS(N$2:N1223),N$2:N$5193,0)),"")</f>
        <v/>
      </c>
      <c r="S1223" s="92" t="str">
        <f>IFERROR(INDEX($C$2:$C$5193,MATCH(ROWS(O$2:O1223),O$2:O$5193,0)),"")</f>
        <v/>
      </c>
    </row>
    <row r="1224" spans="1:19" x14ac:dyDescent="0.25">
      <c r="A1224" s="69">
        <v>1105</v>
      </c>
      <c r="B1224" s="69" t="s">
        <v>4580</v>
      </c>
      <c r="C1224" s="69" t="s">
        <v>4581</v>
      </c>
      <c r="D1224" s="69" t="s">
        <v>4562</v>
      </c>
      <c r="E1224" s="69" t="s">
        <v>22373</v>
      </c>
      <c r="F1224" s="69" t="s">
        <v>4582</v>
      </c>
      <c r="G1224" s="69" t="s">
        <v>4583</v>
      </c>
      <c r="H1224" s="69">
        <v>16.5884</v>
      </c>
      <c r="I1224" s="69">
        <v>-24.284700000000001</v>
      </c>
      <c r="J1224" s="69">
        <v>669</v>
      </c>
      <c r="K1224" s="69">
        <v>-1</v>
      </c>
      <c r="L1224" s="69">
        <f>COUNTIFS(Aéroports!$C$2:$C$5193,Aéroports!$C1224,Aéroports!$D$2:$D$5193,Aéroports!$D1224)</f>
        <v>1</v>
      </c>
      <c r="M1224" s="69" t="str">
        <f>IF(AND(Formulaire!$H$15=Aéroports!$E1224,--ISNUMBER(IFERROR(SEARCH(Formulaire!$H$16,$C1224,1),""))=1),MAX(M$1:M1223)+1,"")</f>
        <v/>
      </c>
      <c r="N1224" s="69" t="str">
        <f>IF(AND(Formulaire!$H$21=Aéroports!$E1224,--ISNUMBER(IFERROR(SEARCH(Formulaire!$H$22,$C1224,1),""))=1),MAX(N$1:N1223)+1,"")</f>
        <v/>
      </c>
      <c r="O1224" s="69" t="str">
        <f>IF(AND(Formulaire!$H$27=Aéroports!$E1224,--ISNUMBER(IFERROR(SEARCH(Formulaire!$H$28,$C1224,1),""))=1),MAX(O$1:O1223)+1,"")</f>
        <v/>
      </c>
      <c r="Q1224" s="91" t="str">
        <f>IFERROR(INDEX($C$2:$C$5193,MATCH(ROWS(M$2:M1224),M$2:M$5193,0)),"")</f>
        <v/>
      </c>
      <c r="R1224" s="70" t="str">
        <f>IFERROR(INDEX($C$2:$C$5193,MATCH(ROWS(N$2:N1224),N$2:N$5193,0)),"")</f>
        <v/>
      </c>
      <c r="S1224" s="92" t="str">
        <f>IFERROR(INDEX($C$2:$C$5193,MATCH(ROWS(O$2:O1224),O$2:O$5193,0)),"")</f>
        <v/>
      </c>
    </row>
    <row r="1225" spans="1:19" x14ac:dyDescent="0.25">
      <c r="A1225" s="68">
        <v>1106</v>
      </c>
      <c r="B1225" s="68" t="s">
        <v>4584</v>
      </c>
      <c r="C1225" s="68" t="s">
        <v>4585</v>
      </c>
      <c r="D1225" s="68" t="s">
        <v>4562</v>
      </c>
      <c r="E1225" s="68" t="s">
        <v>22373</v>
      </c>
      <c r="F1225" s="68" t="s">
        <v>4586</v>
      </c>
      <c r="G1225" s="68" t="s">
        <v>4587</v>
      </c>
      <c r="H1225" s="68">
        <v>16.833200000000001</v>
      </c>
      <c r="I1225" s="68">
        <v>-25.055299999999999</v>
      </c>
      <c r="J1225" s="68">
        <v>66</v>
      </c>
      <c r="K1225" s="68">
        <v>-1</v>
      </c>
      <c r="L1225" s="68">
        <f>COUNTIFS(Aéroports!$C$2:$C$5193,Aéroports!$C1225,Aéroports!$D$2:$D$5193,Aéroports!$D1225)</f>
        <v>1</v>
      </c>
      <c r="M1225" s="68" t="str">
        <f>IF(AND(Formulaire!$H$15=Aéroports!$E1225,--ISNUMBER(IFERROR(SEARCH(Formulaire!$H$16,$C1225,1),""))=1),MAX(M$1:M1224)+1,"")</f>
        <v/>
      </c>
      <c r="N1225" s="68" t="str">
        <f>IF(AND(Formulaire!$H$21=Aéroports!$E1225,--ISNUMBER(IFERROR(SEARCH(Formulaire!$H$22,$C1225,1),""))=1),MAX(N$1:N1224)+1,"")</f>
        <v/>
      </c>
      <c r="O1225" s="68" t="str">
        <f>IF(AND(Formulaire!$H$27=Aéroports!$E1225,--ISNUMBER(IFERROR(SEARCH(Formulaire!$H$28,$C1225,1),""))=1),MAX(O$1:O1224)+1,"")</f>
        <v/>
      </c>
      <c r="Q1225" s="91" t="str">
        <f>IFERROR(INDEX($C$2:$C$5193,MATCH(ROWS(M$2:M1225),M$2:M$5193,0)),"")</f>
        <v/>
      </c>
      <c r="R1225" s="70" t="str">
        <f>IFERROR(INDEX($C$2:$C$5193,MATCH(ROWS(N$2:N1225),N$2:N$5193,0)),"")</f>
        <v/>
      </c>
      <c r="S1225" s="92" t="str">
        <f>IFERROR(INDEX($C$2:$C$5193,MATCH(ROWS(O$2:O1225),O$2:O$5193,0)),"")</f>
        <v/>
      </c>
    </row>
    <row r="1226" spans="1:19" x14ac:dyDescent="0.25">
      <c r="A1226" s="69">
        <v>1925</v>
      </c>
      <c r="B1226" s="69" t="s">
        <v>4588</v>
      </c>
      <c r="C1226" s="69" t="s">
        <v>4589</v>
      </c>
      <c r="D1226" s="69" t="s">
        <v>4590</v>
      </c>
      <c r="E1226" s="69" t="s">
        <v>4590</v>
      </c>
      <c r="F1226" s="69" t="s">
        <v>4591</v>
      </c>
      <c r="G1226" s="69" t="s">
        <v>4592</v>
      </c>
      <c r="H1226" s="69">
        <v>19.687000000000001</v>
      </c>
      <c r="I1226" s="69">
        <v>-79.882800000000003</v>
      </c>
      <c r="J1226" s="69">
        <v>8</v>
      </c>
      <c r="K1226" s="69">
        <v>-5</v>
      </c>
      <c r="L1226" s="69">
        <f>COUNTIFS(Aéroports!$C$2:$C$5193,Aéroports!$C1226,Aéroports!$D$2:$D$5193,Aéroports!$D1226)</f>
        <v>1</v>
      </c>
      <c r="M1226" s="69" t="str">
        <f>IF(AND(Formulaire!$H$15=Aéroports!$E1226,--ISNUMBER(IFERROR(SEARCH(Formulaire!$H$16,$C1226,1),""))=1),MAX(M$1:M1225)+1,"")</f>
        <v/>
      </c>
      <c r="N1226" s="69" t="str">
        <f>IF(AND(Formulaire!$H$21=Aéroports!$E1226,--ISNUMBER(IFERROR(SEARCH(Formulaire!$H$22,$C1226,1),""))=1),MAX(N$1:N1225)+1,"")</f>
        <v/>
      </c>
      <c r="O1226" s="69" t="str">
        <f>IF(AND(Formulaire!$H$27=Aéroports!$E1226,--ISNUMBER(IFERROR(SEARCH(Formulaire!$H$28,$C1226,1),""))=1),MAX(O$1:O1225)+1,"")</f>
        <v/>
      </c>
      <c r="Q1226" s="91" t="str">
        <f>IFERROR(INDEX($C$2:$C$5193,MATCH(ROWS(M$2:M1226),M$2:M$5193,0)),"")</f>
        <v/>
      </c>
      <c r="R1226" s="70" t="str">
        <f>IFERROR(INDEX($C$2:$C$5193,MATCH(ROWS(N$2:N1226),N$2:N$5193,0)),"")</f>
        <v/>
      </c>
      <c r="S1226" s="92" t="str">
        <f>IFERROR(INDEX($C$2:$C$5193,MATCH(ROWS(O$2:O1226),O$2:O$5193,0)),"")</f>
        <v/>
      </c>
    </row>
    <row r="1227" spans="1:19" x14ac:dyDescent="0.25">
      <c r="A1227" s="68">
        <v>1926</v>
      </c>
      <c r="B1227" s="68" t="s">
        <v>4593</v>
      </c>
      <c r="C1227" s="68" t="s">
        <v>4594</v>
      </c>
      <c r="D1227" s="68" t="s">
        <v>4590</v>
      </c>
      <c r="E1227" s="68" t="s">
        <v>4590</v>
      </c>
      <c r="F1227" s="68" t="s">
        <v>4595</v>
      </c>
      <c r="G1227" s="68" t="s">
        <v>4596</v>
      </c>
      <c r="H1227" s="68">
        <v>19.2928</v>
      </c>
      <c r="I1227" s="68">
        <v>-81.357699999999994</v>
      </c>
      <c r="J1227" s="68">
        <v>8</v>
      </c>
      <c r="K1227" s="68">
        <v>-5</v>
      </c>
      <c r="L1227" s="68">
        <f>COUNTIFS(Aéroports!$C$2:$C$5193,Aéroports!$C1227,Aéroports!$D$2:$D$5193,Aéroports!$D1227)</f>
        <v>1</v>
      </c>
      <c r="M1227" s="68" t="str">
        <f>IF(AND(Formulaire!$H$15=Aéroports!$E1227,--ISNUMBER(IFERROR(SEARCH(Formulaire!$H$16,$C1227,1),""))=1),MAX(M$1:M1226)+1,"")</f>
        <v/>
      </c>
      <c r="N1227" s="68" t="str">
        <f>IF(AND(Formulaire!$H$21=Aéroports!$E1227,--ISNUMBER(IFERROR(SEARCH(Formulaire!$H$22,$C1227,1),""))=1),MAX(N$1:N1226)+1,"")</f>
        <v/>
      </c>
      <c r="O1227" s="68" t="str">
        <f>IF(AND(Formulaire!$H$27=Aéroports!$E1227,--ISNUMBER(IFERROR(SEARCH(Formulaire!$H$28,$C1227,1),""))=1),MAX(O$1:O1226)+1,"")</f>
        <v/>
      </c>
      <c r="Q1227" s="91" t="str">
        <f>IFERROR(INDEX($C$2:$C$5193,MATCH(ROWS(M$2:M1227),M$2:M$5193,0)),"")</f>
        <v/>
      </c>
      <c r="R1227" s="70" t="str">
        <f>IFERROR(INDEX($C$2:$C$5193,MATCH(ROWS(N$2:N1227),N$2:N$5193,0)),"")</f>
        <v/>
      </c>
      <c r="S1227" s="92" t="str">
        <f>IFERROR(INDEX($C$2:$C$5193,MATCH(ROWS(O$2:O1227),O$2:O$5193,0)),"")</f>
        <v/>
      </c>
    </row>
    <row r="1228" spans="1:19" x14ac:dyDescent="0.25">
      <c r="A1228" s="69">
        <v>4314</v>
      </c>
      <c r="B1228" s="69" t="s">
        <v>4597</v>
      </c>
      <c r="C1228" s="69" t="s">
        <v>4598</v>
      </c>
      <c r="D1228" s="69" t="s">
        <v>4590</v>
      </c>
      <c r="E1228" s="69" t="s">
        <v>4590</v>
      </c>
      <c r="F1228" s="69" t="s">
        <v>4599</v>
      </c>
      <c r="G1228" s="69" t="s">
        <v>4600</v>
      </c>
      <c r="H1228" s="69">
        <v>19.667000000000002</v>
      </c>
      <c r="I1228" s="69">
        <v>-80.099999999999994</v>
      </c>
      <c r="J1228" s="69">
        <v>3</v>
      </c>
      <c r="K1228" s="69">
        <v>-5</v>
      </c>
      <c r="L1228" s="69">
        <f>COUNTIFS(Aéroports!$C$2:$C$5193,Aéroports!$C1228,Aéroports!$D$2:$D$5193,Aéroports!$D1228)</f>
        <v>1</v>
      </c>
      <c r="M1228" s="69" t="str">
        <f>IF(AND(Formulaire!$H$15=Aéroports!$E1228,--ISNUMBER(IFERROR(SEARCH(Formulaire!$H$16,$C1228,1),""))=1),MAX(M$1:M1227)+1,"")</f>
        <v/>
      </c>
      <c r="N1228" s="69" t="str">
        <f>IF(AND(Formulaire!$H$21=Aéroports!$E1228,--ISNUMBER(IFERROR(SEARCH(Formulaire!$H$22,$C1228,1),""))=1),MAX(N$1:N1227)+1,"")</f>
        <v/>
      </c>
      <c r="O1228" s="69" t="str">
        <f>IF(AND(Formulaire!$H$27=Aéroports!$E1228,--ISNUMBER(IFERROR(SEARCH(Formulaire!$H$28,$C1228,1),""))=1),MAX(O$1:O1227)+1,"")</f>
        <v/>
      </c>
      <c r="Q1228" s="91" t="str">
        <f>IFERROR(INDEX($C$2:$C$5193,MATCH(ROWS(M$2:M1228),M$2:M$5193,0)),"")</f>
        <v/>
      </c>
      <c r="R1228" s="70" t="str">
        <f>IFERROR(INDEX($C$2:$C$5193,MATCH(ROWS(N$2:N1228),N$2:N$5193,0)),"")</f>
        <v/>
      </c>
      <c r="S1228" s="92" t="str">
        <f>IFERROR(INDEX($C$2:$C$5193,MATCH(ROWS(O$2:O1228),O$2:O$5193,0)),"")</f>
        <v/>
      </c>
    </row>
    <row r="1229" spans="1:19" x14ac:dyDescent="0.25">
      <c r="A1229" s="68">
        <v>2651</v>
      </c>
      <c r="B1229" s="68" t="s">
        <v>4635</v>
      </c>
      <c r="C1229" s="68" t="s">
        <v>4636</v>
      </c>
      <c r="D1229" s="68" t="s">
        <v>4637</v>
      </c>
      <c r="E1229" s="68" t="s">
        <v>22376</v>
      </c>
      <c r="F1229" s="68" t="s">
        <v>4638</v>
      </c>
      <c r="G1229" s="68" t="s">
        <v>4639</v>
      </c>
      <c r="H1229" s="68">
        <v>-23.444500000000001</v>
      </c>
      <c r="I1229" s="68">
        <v>-70.445099999999996</v>
      </c>
      <c r="J1229" s="68">
        <v>455</v>
      </c>
      <c r="K1229" s="68">
        <v>-4</v>
      </c>
      <c r="L1229" s="68">
        <f>COUNTIFS(Aéroports!$C$2:$C$5193,Aéroports!$C1229,Aéroports!$D$2:$D$5193,Aéroports!$D1229)</f>
        <v>1</v>
      </c>
      <c r="M1229" s="68" t="str">
        <f>IF(AND(Formulaire!$H$15=Aéroports!$E1229,--ISNUMBER(IFERROR(SEARCH(Formulaire!$H$16,$C1229,1),""))=1),MAX(M$1:M1228)+1,"")</f>
        <v/>
      </c>
      <c r="N1229" s="68" t="str">
        <f>IF(AND(Formulaire!$H$21=Aéroports!$E1229,--ISNUMBER(IFERROR(SEARCH(Formulaire!$H$22,$C1229,1),""))=1),MAX(N$1:N1228)+1,"")</f>
        <v/>
      </c>
      <c r="O1229" s="68" t="str">
        <f>IF(AND(Formulaire!$H$27=Aéroports!$E1229,--ISNUMBER(IFERROR(SEARCH(Formulaire!$H$28,$C1229,1),""))=1),MAX(O$1:O1228)+1,"")</f>
        <v/>
      </c>
      <c r="Q1229" s="91" t="str">
        <f>IFERROR(INDEX($C$2:$C$5193,MATCH(ROWS(M$2:M1229),M$2:M$5193,0)),"")</f>
        <v/>
      </c>
      <c r="R1229" s="70" t="str">
        <f>IFERROR(INDEX($C$2:$C$5193,MATCH(ROWS(N$2:N1229),N$2:N$5193,0)),"")</f>
        <v/>
      </c>
      <c r="S1229" s="92" t="str">
        <f>IFERROR(INDEX($C$2:$C$5193,MATCH(ROWS(O$2:O1229),O$2:O$5193,0)),"")</f>
        <v/>
      </c>
    </row>
    <row r="1230" spans="1:19" x14ac:dyDescent="0.25">
      <c r="A1230" s="69">
        <v>2641</v>
      </c>
      <c r="B1230" s="69" t="s">
        <v>4640</v>
      </c>
      <c r="C1230" s="69" t="s">
        <v>4641</v>
      </c>
      <c r="D1230" s="69" t="s">
        <v>4637</v>
      </c>
      <c r="E1230" s="69" t="s">
        <v>22376</v>
      </c>
      <c r="F1230" s="69" t="s">
        <v>4642</v>
      </c>
      <c r="G1230" s="69" t="s">
        <v>4643</v>
      </c>
      <c r="H1230" s="69">
        <v>-18.348500000000001</v>
      </c>
      <c r="I1230" s="69">
        <v>-70.338700000000003</v>
      </c>
      <c r="J1230" s="69">
        <v>167</v>
      </c>
      <c r="K1230" s="69">
        <v>-4</v>
      </c>
      <c r="L1230" s="69">
        <f>COUNTIFS(Aéroports!$C$2:$C$5193,Aéroports!$C1230,Aéroports!$D$2:$D$5193,Aéroports!$D1230)</f>
        <v>1</v>
      </c>
      <c r="M1230" s="69" t="str">
        <f>IF(AND(Formulaire!$H$15=Aéroports!$E1230,--ISNUMBER(IFERROR(SEARCH(Formulaire!$H$16,$C1230,1),""))=1),MAX(M$1:M1229)+1,"")</f>
        <v/>
      </c>
      <c r="N1230" s="69" t="str">
        <f>IF(AND(Formulaire!$H$21=Aéroports!$E1230,--ISNUMBER(IFERROR(SEARCH(Formulaire!$H$22,$C1230,1),""))=1),MAX(N$1:N1229)+1,"")</f>
        <v/>
      </c>
      <c r="O1230" s="69" t="str">
        <f>IF(AND(Formulaire!$H$27=Aéroports!$E1230,--ISNUMBER(IFERROR(SEARCH(Formulaire!$H$28,$C1230,1),""))=1),MAX(O$1:O1229)+1,"")</f>
        <v/>
      </c>
      <c r="Q1230" s="91" t="str">
        <f>IFERROR(INDEX($C$2:$C$5193,MATCH(ROWS(M$2:M1230),M$2:M$5193,0)),"")</f>
        <v/>
      </c>
      <c r="R1230" s="70" t="str">
        <f>IFERROR(INDEX($C$2:$C$5193,MATCH(ROWS(N$2:N1230),N$2:N$5193,0)),"")</f>
        <v/>
      </c>
      <c r="S1230" s="92" t="str">
        <f>IFERROR(INDEX($C$2:$C$5193,MATCH(ROWS(O$2:O1230),O$2:O$5193,0)),"")</f>
        <v/>
      </c>
    </row>
    <row r="1231" spans="1:19" x14ac:dyDescent="0.25">
      <c r="A1231" s="68">
        <v>2642</v>
      </c>
      <c r="B1231" s="68" t="s">
        <v>4644</v>
      </c>
      <c r="C1231" s="68" t="s">
        <v>4645</v>
      </c>
      <c r="D1231" s="68" t="s">
        <v>4637</v>
      </c>
      <c r="E1231" s="68" t="s">
        <v>22376</v>
      </c>
      <c r="F1231" s="68" t="s">
        <v>4646</v>
      </c>
      <c r="G1231" s="68" t="s">
        <v>4647</v>
      </c>
      <c r="H1231" s="68">
        <v>-45.9161</v>
      </c>
      <c r="I1231" s="68">
        <v>-71.689499999999995</v>
      </c>
      <c r="J1231" s="68">
        <v>1722</v>
      </c>
      <c r="K1231" s="68">
        <v>-4</v>
      </c>
      <c r="L1231" s="68">
        <f>COUNTIFS(Aéroports!$C$2:$C$5193,Aéroports!$C1231,Aéroports!$D$2:$D$5193,Aéroports!$D1231)</f>
        <v>1</v>
      </c>
      <c r="M1231" s="68" t="str">
        <f>IF(AND(Formulaire!$H$15=Aéroports!$E1231,--ISNUMBER(IFERROR(SEARCH(Formulaire!$H$16,$C1231,1),""))=1),MAX(M$1:M1230)+1,"")</f>
        <v/>
      </c>
      <c r="N1231" s="68" t="str">
        <f>IF(AND(Formulaire!$H$21=Aéroports!$E1231,--ISNUMBER(IFERROR(SEARCH(Formulaire!$H$22,$C1231,1),""))=1),MAX(N$1:N1230)+1,"")</f>
        <v/>
      </c>
      <c r="O1231" s="68" t="str">
        <f>IF(AND(Formulaire!$H$27=Aéroports!$E1231,--ISNUMBER(IFERROR(SEARCH(Formulaire!$H$28,$C1231,1),""))=1),MAX(O$1:O1230)+1,"")</f>
        <v/>
      </c>
      <c r="Q1231" s="91" t="str">
        <f>IFERROR(INDEX($C$2:$C$5193,MATCH(ROWS(M$2:M1231),M$2:M$5193,0)),"")</f>
        <v/>
      </c>
      <c r="R1231" s="70" t="str">
        <f>IFERROR(INDEX($C$2:$C$5193,MATCH(ROWS(N$2:N1231),N$2:N$5193,0)),"")</f>
        <v/>
      </c>
      <c r="S1231" s="92" t="str">
        <f>IFERROR(INDEX($C$2:$C$5193,MATCH(ROWS(O$2:O1231),O$2:O$5193,0)),"")</f>
        <v/>
      </c>
    </row>
    <row r="1232" spans="1:19" x14ac:dyDescent="0.25">
      <c r="A1232" s="69">
        <v>2645</v>
      </c>
      <c r="B1232" s="69" t="s">
        <v>4648</v>
      </c>
      <c r="C1232" s="69" t="s">
        <v>4649</v>
      </c>
      <c r="D1232" s="69" t="s">
        <v>4637</v>
      </c>
      <c r="E1232" s="69" t="s">
        <v>22376</v>
      </c>
      <c r="F1232" s="69" t="s">
        <v>4650</v>
      </c>
      <c r="G1232" s="69" t="s">
        <v>4651</v>
      </c>
      <c r="H1232" s="69">
        <v>-22.498200000000001</v>
      </c>
      <c r="I1232" s="69">
        <v>-68.903599999999997</v>
      </c>
      <c r="J1232" s="69">
        <v>7543</v>
      </c>
      <c r="K1232" s="69">
        <v>-4</v>
      </c>
      <c r="L1232" s="69">
        <f>COUNTIFS(Aéroports!$C$2:$C$5193,Aéroports!$C1232,Aéroports!$D$2:$D$5193,Aéroports!$D1232)</f>
        <v>1</v>
      </c>
      <c r="M1232" s="69" t="str">
        <f>IF(AND(Formulaire!$H$15=Aéroports!$E1232,--ISNUMBER(IFERROR(SEARCH(Formulaire!$H$16,$C1232,1),""))=1),MAX(M$1:M1231)+1,"")</f>
        <v/>
      </c>
      <c r="N1232" s="69" t="str">
        <f>IF(AND(Formulaire!$H$21=Aéroports!$E1232,--ISNUMBER(IFERROR(SEARCH(Formulaire!$H$22,$C1232,1),""))=1),MAX(N$1:N1231)+1,"")</f>
        <v/>
      </c>
      <c r="O1232" s="69" t="str">
        <f>IF(AND(Formulaire!$H$27=Aéroports!$E1232,--ISNUMBER(IFERROR(SEARCH(Formulaire!$H$28,$C1232,1),""))=1),MAX(O$1:O1231)+1,"")</f>
        <v/>
      </c>
      <c r="Q1232" s="91" t="str">
        <f>IFERROR(INDEX($C$2:$C$5193,MATCH(ROWS(M$2:M1232),M$2:M$5193,0)),"")</f>
        <v/>
      </c>
      <c r="R1232" s="70" t="str">
        <f>IFERROR(INDEX($C$2:$C$5193,MATCH(ROWS(N$2:N1232),N$2:N$5193,0)),"")</f>
        <v/>
      </c>
      <c r="S1232" s="92" t="str">
        <f>IFERROR(INDEX($C$2:$C$5193,MATCH(ROWS(O$2:O1232),O$2:O$5193,0)),"")</f>
        <v/>
      </c>
    </row>
    <row r="1233" spans="1:19" x14ac:dyDescent="0.25">
      <c r="A1233" s="68">
        <v>9774</v>
      </c>
      <c r="B1233" s="68" t="s">
        <v>4652</v>
      </c>
      <c r="C1233" s="68" t="s">
        <v>4653</v>
      </c>
      <c r="D1233" s="68" t="s">
        <v>4637</v>
      </c>
      <c r="E1233" s="68" t="s">
        <v>22376</v>
      </c>
      <c r="F1233" s="68" t="s">
        <v>4654</v>
      </c>
      <c r="G1233" s="68" t="s">
        <v>4655</v>
      </c>
      <c r="H1233" s="68">
        <v>-42.340389999999999</v>
      </c>
      <c r="I1233" s="68">
        <v>-73.715689999999995</v>
      </c>
      <c r="J1233" s="68">
        <v>528</v>
      </c>
      <c r="K1233" s="68">
        <v>-4</v>
      </c>
      <c r="L1233" s="68">
        <f>COUNTIFS(Aéroports!$C$2:$C$5193,Aéroports!$C1233,Aéroports!$D$2:$D$5193,Aéroports!$D1233)</f>
        <v>1</v>
      </c>
      <c r="M1233" s="68" t="str">
        <f>IF(AND(Formulaire!$H$15=Aéroports!$E1233,--ISNUMBER(IFERROR(SEARCH(Formulaire!$H$16,$C1233,1),""))=1),MAX(M$1:M1232)+1,"")</f>
        <v/>
      </c>
      <c r="N1233" s="68" t="str">
        <f>IF(AND(Formulaire!$H$21=Aéroports!$E1233,--ISNUMBER(IFERROR(SEARCH(Formulaire!$H$22,$C1233,1),""))=1),MAX(N$1:N1232)+1,"")</f>
        <v/>
      </c>
      <c r="O1233" s="68" t="str">
        <f>IF(AND(Formulaire!$H$27=Aéroports!$E1233,--ISNUMBER(IFERROR(SEARCH(Formulaire!$H$28,$C1233,1),""))=1),MAX(O$1:O1232)+1,"")</f>
        <v/>
      </c>
      <c r="Q1233" s="91" t="str">
        <f>IFERROR(INDEX($C$2:$C$5193,MATCH(ROWS(M$2:M1233),M$2:M$5193,0)),"")</f>
        <v/>
      </c>
      <c r="R1233" s="70" t="str">
        <f>IFERROR(INDEX($C$2:$C$5193,MATCH(ROWS(N$2:N1233),N$2:N$5193,0)),"")</f>
        <v/>
      </c>
      <c r="S1233" s="92" t="str">
        <f>IFERROR(INDEX($C$2:$C$5193,MATCH(ROWS(O$2:O1233),O$2:O$5193,0)),"")</f>
        <v/>
      </c>
    </row>
    <row r="1234" spans="1:19" x14ac:dyDescent="0.25">
      <c r="A1234" s="69">
        <v>2666</v>
      </c>
      <c r="B1234" s="69" t="s">
        <v>4656</v>
      </c>
      <c r="C1234" s="69" t="s">
        <v>4657</v>
      </c>
      <c r="D1234" s="69" t="s">
        <v>4637</v>
      </c>
      <c r="E1234" s="69" t="s">
        <v>22376</v>
      </c>
      <c r="F1234" s="69" t="s">
        <v>4658</v>
      </c>
      <c r="G1234" s="69" t="s">
        <v>4659</v>
      </c>
      <c r="H1234" s="69">
        <v>-42.9328</v>
      </c>
      <c r="I1234" s="69">
        <v>-72.699100000000001</v>
      </c>
      <c r="J1234" s="69">
        <v>13</v>
      </c>
      <c r="K1234" s="69">
        <v>-4</v>
      </c>
      <c r="L1234" s="69">
        <f>COUNTIFS(Aéroports!$C$2:$C$5193,Aéroports!$C1234,Aéroports!$D$2:$D$5193,Aéroports!$D1234)</f>
        <v>1</v>
      </c>
      <c r="M1234" s="69" t="str">
        <f>IF(AND(Formulaire!$H$15=Aéroports!$E1234,--ISNUMBER(IFERROR(SEARCH(Formulaire!$H$16,$C1234,1),""))=1),MAX(M$1:M1233)+1,"")</f>
        <v/>
      </c>
      <c r="N1234" s="69" t="str">
        <f>IF(AND(Formulaire!$H$21=Aéroports!$E1234,--ISNUMBER(IFERROR(SEARCH(Formulaire!$H$22,$C1234,1),""))=1),MAX(N$1:N1233)+1,"")</f>
        <v/>
      </c>
      <c r="O1234" s="69" t="str">
        <f>IF(AND(Formulaire!$H$27=Aéroports!$E1234,--ISNUMBER(IFERROR(SEARCH(Formulaire!$H$28,$C1234,1),""))=1),MAX(O$1:O1233)+1,"")</f>
        <v/>
      </c>
      <c r="Q1234" s="91" t="str">
        <f>IFERROR(INDEX($C$2:$C$5193,MATCH(ROWS(M$2:M1234),M$2:M$5193,0)),"")</f>
        <v/>
      </c>
      <c r="R1234" s="70" t="str">
        <f>IFERROR(INDEX($C$2:$C$5193,MATCH(ROWS(N$2:N1234),N$2:N$5193,0)),"")</f>
        <v/>
      </c>
      <c r="S1234" s="92" t="str">
        <f>IFERROR(INDEX($C$2:$C$5193,MATCH(ROWS(O$2:O1234),O$2:O$5193,0)),"")</f>
        <v/>
      </c>
    </row>
    <row r="1235" spans="1:19" x14ac:dyDescent="0.25">
      <c r="A1235" s="68">
        <v>11934</v>
      </c>
      <c r="B1235" s="68" t="s">
        <v>4660</v>
      </c>
      <c r="C1235" s="68" t="s">
        <v>4661</v>
      </c>
      <c r="D1235" s="68" t="s">
        <v>4637</v>
      </c>
      <c r="E1235" s="68" t="s">
        <v>22376</v>
      </c>
      <c r="F1235" s="68" t="s">
        <v>4662</v>
      </c>
      <c r="G1235" s="68" t="s">
        <v>4663</v>
      </c>
      <c r="H1235" s="68">
        <v>-26.3325</v>
      </c>
      <c r="I1235" s="68">
        <v>-70.607299999999995</v>
      </c>
      <c r="J1235" s="68">
        <v>97</v>
      </c>
      <c r="K1235" s="68" t="s">
        <v>340</v>
      </c>
      <c r="L1235" s="68">
        <f>COUNTIFS(Aéroports!$C$2:$C$5193,Aéroports!$C1235,Aéroports!$D$2:$D$5193,Aéroports!$D1235)</f>
        <v>1</v>
      </c>
      <c r="M1235" s="68" t="str">
        <f>IF(AND(Formulaire!$H$15=Aéroports!$E1235,--ISNUMBER(IFERROR(SEARCH(Formulaire!$H$16,$C1235,1),""))=1),MAX(M$1:M1234)+1,"")</f>
        <v/>
      </c>
      <c r="N1235" s="68" t="str">
        <f>IF(AND(Formulaire!$H$21=Aéroports!$E1235,--ISNUMBER(IFERROR(SEARCH(Formulaire!$H$22,$C1235,1),""))=1),MAX(N$1:N1234)+1,"")</f>
        <v/>
      </c>
      <c r="O1235" s="68" t="str">
        <f>IF(AND(Formulaire!$H$27=Aéroports!$E1235,--ISNUMBER(IFERROR(SEARCH(Formulaire!$H$28,$C1235,1),""))=1),MAX(O$1:O1234)+1,"")</f>
        <v/>
      </c>
      <c r="Q1235" s="91" t="str">
        <f>IFERROR(INDEX($C$2:$C$5193,MATCH(ROWS(M$2:M1235),M$2:M$5193,0)),"")</f>
        <v/>
      </c>
      <c r="R1235" s="70" t="str">
        <f>IFERROR(INDEX($C$2:$C$5193,MATCH(ROWS(N$2:N1235),N$2:N$5193,0)),"")</f>
        <v/>
      </c>
      <c r="S1235" s="92" t="str">
        <f>IFERROR(INDEX($C$2:$C$5193,MATCH(ROWS(O$2:O1235),O$2:O$5193,0)),"")</f>
        <v/>
      </c>
    </row>
    <row r="1236" spans="1:19" x14ac:dyDescent="0.25">
      <c r="A1236" s="69">
        <v>2644</v>
      </c>
      <c r="B1236" s="69" t="s">
        <v>4664</v>
      </c>
      <c r="C1236" s="69" t="s">
        <v>4665</v>
      </c>
      <c r="D1236" s="69" t="s">
        <v>4637</v>
      </c>
      <c r="E1236" s="69" t="s">
        <v>22376</v>
      </c>
      <c r="F1236" s="69" t="s">
        <v>4666</v>
      </c>
      <c r="G1236" s="69" t="s">
        <v>4667</v>
      </c>
      <c r="H1236" s="69">
        <v>-46.583300000000001</v>
      </c>
      <c r="I1236" s="69">
        <v>-71.687399999999997</v>
      </c>
      <c r="J1236" s="69">
        <v>1070</v>
      </c>
      <c r="K1236" s="69">
        <v>-4</v>
      </c>
      <c r="L1236" s="69">
        <f>COUNTIFS(Aéroports!$C$2:$C$5193,Aéroports!$C1236,Aéroports!$D$2:$D$5193,Aéroports!$D1236)</f>
        <v>1</v>
      </c>
      <c r="M1236" s="69" t="str">
        <f>IF(AND(Formulaire!$H$15=Aéroports!$E1236,--ISNUMBER(IFERROR(SEARCH(Formulaire!$H$16,$C1236,1),""))=1),MAX(M$1:M1235)+1,"")</f>
        <v/>
      </c>
      <c r="N1236" s="69" t="str">
        <f>IF(AND(Formulaire!$H$21=Aéroports!$E1236,--ISNUMBER(IFERROR(SEARCH(Formulaire!$H$22,$C1236,1),""))=1),MAX(N$1:N1235)+1,"")</f>
        <v/>
      </c>
      <c r="O1236" s="69" t="str">
        <f>IF(AND(Formulaire!$H$27=Aéroports!$E1236,--ISNUMBER(IFERROR(SEARCH(Formulaire!$H$28,$C1236,1),""))=1),MAX(O$1:O1235)+1,"")</f>
        <v/>
      </c>
      <c r="Q1236" s="91" t="str">
        <f>IFERROR(INDEX($C$2:$C$5193,MATCH(ROWS(M$2:M1236),M$2:M$5193,0)),"")</f>
        <v/>
      </c>
      <c r="R1236" s="70" t="str">
        <f>IFERROR(INDEX($C$2:$C$5193,MATCH(ROWS(N$2:N1236),N$2:N$5193,0)),"")</f>
        <v/>
      </c>
      <c r="S1236" s="92" t="str">
        <f>IFERROR(INDEX($C$2:$C$5193,MATCH(ROWS(O$2:O1236),O$2:O$5193,0)),"")</f>
        <v/>
      </c>
    </row>
    <row r="1237" spans="1:19" x14ac:dyDescent="0.25">
      <c r="A1237" s="68">
        <v>11933</v>
      </c>
      <c r="B1237" s="68" t="s">
        <v>3270</v>
      </c>
      <c r="C1237" s="68" t="s">
        <v>3271</v>
      </c>
      <c r="D1237" s="68" t="s">
        <v>4637</v>
      </c>
      <c r="E1237" s="68" t="s">
        <v>22376</v>
      </c>
      <c r="F1237" s="68" t="s">
        <v>4668</v>
      </c>
      <c r="G1237" s="68" t="s">
        <v>4669</v>
      </c>
      <c r="H1237" s="68">
        <v>-47.2438</v>
      </c>
      <c r="I1237" s="68">
        <v>-72.588399999999993</v>
      </c>
      <c r="J1237" s="68">
        <v>643</v>
      </c>
      <c r="K1237" s="68" t="s">
        <v>340</v>
      </c>
      <c r="L1237" s="68">
        <f>COUNTIFS(Aéroports!$C$2:$C$5193,Aéroports!$C1237,Aéroports!$D$2:$D$5193,Aéroports!$D1237)</f>
        <v>1</v>
      </c>
      <c r="M1237" s="68" t="str">
        <f>IF(AND(Formulaire!$H$15=Aéroports!$E1237,--ISNUMBER(IFERROR(SEARCH(Formulaire!$H$16,$C1237,1),""))=1),MAX(M$1:M1236)+1,"")</f>
        <v/>
      </c>
      <c r="N1237" s="68" t="str">
        <f>IF(AND(Formulaire!$H$21=Aéroports!$E1237,--ISNUMBER(IFERROR(SEARCH(Formulaire!$H$22,$C1237,1),""))=1),MAX(N$1:N1236)+1,"")</f>
        <v/>
      </c>
      <c r="O1237" s="68" t="str">
        <f>IF(AND(Formulaire!$H$27=Aéroports!$E1237,--ISNUMBER(IFERROR(SEARCH(Formulaire!$H$28,$C1237,1),""))=1),MAX(O$1:O1236)+1,"")</f>
        <v/>
      </c>
      <c r="Q1237" s="91" t="str">
        <f>IFERROR(INDEX($C$2:$C$5193,MATCH(ROWS(M$2:M1237),M$2:M$5193,0)),"")</f>
        <v/>
      </c>
      <c r="R1237" s="70" t="str">
        <f>IFERROR(INDEX($C$2:$C$5193,MATCH(ROWS(N$2:N1237),N$2:N$5193,0)),"")</f>
        <v/>
      </c>
      <c r="S1237" s="92" t="str">
        <f>IFERROR(INDEX($C$2:$C$5193,MATCH(ROWS(O$2:O1237),O$2:O$5193,0)),"")</f>
        <v/>
      </c>
    </row>
    <row r="1238" spans="1:19" x14ac:dyDescent="0.25">
      <c r="A1238" s="69">
        <v>2656</v>
      </c>
      <c r="B1238" s="69" t="s">
        <v>4670</v>
      </c>
      <c r="C1238" s="69" t="s">
        <v>4671</v>
      </c>
      <c r="D1238" s="69" t="s">
        <v>4637</v>
      </c>
      <c r="E1238" s="69" t="s">
        <v>22376</v>
      </c>
      <c r="F1238" s="69" t="s">
        <v>4672</v>
      </c>
      <c r="G1238" s="69" t="s">
        <v>4673</v>
      </c>
      <c r="H1238" s="69">
        <v>-36.7727</v>
      </c>
      <c r="I1238" s="69">
        <v>-73.063100000000006</v>
      </c>
      <c r="J1238" s="69">
        <v>26</v>
      </c>
      <c r="K1238" s="69">
        <v>-4</v>
      </c>
      <c r="L1238" s="69">
        <f>COUNTIFS(Aéroports!$C$2:$C$5193,Aéroports!$C1238,Aéroports!$D$2:$D$5193,Aéroports!$D1238)</f>
        <v>1</v>
      </c>
      <c r="M1238" s="69" t="str">
        <f>IF(AND(Formulaire!$H$15=Aéroports!$E1238,--ISNUMBER(IFERROR(SEARCH(Formulaire!$H$16,$C1238,1),""))=1),MAX(M$1:M1237)+1,"")</f>
        <v/>
      </c>
      <c r="N1238" s="69" t="str">
        <f>IF(AND(Formulaire!$H$21=Aéroports!$E1238,--ISNUMBER(IFERROR(SEARCH(Formulaire!$H$22,$C1238,1),""))=1),MAX(N$1:N1237)+1,"")</f>
        <v/>
      </c>
      <c r="O1238" s="69" t="str">
        <f>IF(AND(Formulaire!$H$27=Aéroports!$E1238,--ISNUMBER(IFERROR(SEARCH(Formulaire!$H$28,$C1238,1),""))=1),MAX(O$1:O1237)+1,"")</f>
        <v/>
      </c>
      <c r="Q1238" s="91" t="str">
        <f>IFERROR(INDEX($C$2:$C$5193,MATCH(ROWS(M$2:M1238),M$2:M$5193,0)),"")</f>
        <v/>
      </c>
      <c r="R1238" s="70" t="str">
        <f>IFERROR(INDEX($C$2:$C$5193,MATCH(ROWS(N$2:N1238),N$2:N$5193,0)),"")</f>
        <v/>
      </c>
      <c r="S1238" s="92" t="str">
        <f>IFERROR(INDEX($C$2:$C$5193,MATCH(ROWS(O$2:O1238),O$2:O$5193,0)),"")</f>
        <v/>
      </c>
    </row>
    <row r="1239" spans="1:19" x14ac:dyDescent="0.25">
      <c r="A1239" s="68">
        <v>4312</v>
      </c>
      <c r="B1239" s="68" t="s">
        <v>4674</v>
      </c>
      <c r="C1239" s="68" t="s">
        <v>4675</v>
      </c>
      <c r="D1239" s="68" t="s">
        <v>4637</v>
      </c>
      <c r="E1239" s="68" t="s">
        <v>22376</v>
      </c>
      <c r="F1239" s="68" t="s">
        <v>4676</v>
      </c>
      <c r="G1239" s="68" t="s">
        <v>4677</v>
      </c>
      <c r="H1239" s="68">
        <v>-27.296900000000001</v>
      </c>
      <c r="I1239" s="68">
        <v>-70.4131</v>
      </c>
      <c r="J1239" s="68">
        <v>984</v>
      </c>
      <c r="K1239" s="68">
        <v>-4</v>
      </c>
      <c r="L1239" s="68">
        <f>COUNTIFS(Aéroports!$C$2:$C$5193,Aéroports!$C1239,Aéroports!$D$2:$D$5193,Aéroports!$D1239)</f>
        <v>1</v>
      </c>
      <c r="M1239" s="68" t="str">
        <f>IF(AND(Formulaire!$H$15=Aéroports!$E1239,--ISNUMBER(IFERROR(SEARCH(Formulaire!$H$16,$C1239,1),""))=1),MAX(M$1:M1238)+1,"")</f>
        <v/>
      </c>
      <c r="N1239" s="68" t="str">
        <f>IF(AND(Formulaire!$H$21=Aéroports!$E1239,--ISNUMBER(IFERROR(SEARCH(Formulaire!$H$22,$C1239,1),""))=1),MAX(N$1:N1238)+1,"")</f>
        <v/>
      </c>
      <c r="O1239" s="68" t="str">
        <f>IF(AND(Formulaire!$H$27=Aéroports!$E1239,--ISNUMBER(IFERROR(SEARCH(Formulaire!$H$28,$C1239,1),""))=1),MAX(O$1:O1238)+1,"")</f>
        <v/>
      </c>
      <c r="Q1239" s="91" t="str">
        <f>IFERROR(INDEX($C$2:$C$5193,MATCH(ROWS(M$2:M1239),M$2:M$5193,0)),"")</f>
        <v/>
      </c>
      <c r="R1239" s="70" t="str">
        <f>IFERROR(INDEX($C$2:$C$5193,MATCH(ROWS(N$2:N1239),N$2:N$5193,0)),"")</f>
        <v/>
      </c>
      <c r="S1239" s="92" t="str">
        <f>IFERROR(INDEX($C$2:$C$5193,MATCH(ROWS(O$2:O1239),O$2:O$5193,0)),"")</f>
        <v/>
      </c>
    </row>
    <row r="1240" spans="1:19" x14ac:dyDescent="0.25">
      <c r="A1240" s="69">
        <v>2648</v>
      </c>
      <c r="B1240" s="69" t="s">
        <v>4678</v>
      </c>
      <c r="C1240" s="69" t="s">
        <v>4679</v>
      </c>
      <c r="D1240" s="69" t="s">
        <v>4637</v>
      </c>
      <c r="E1240" s="69" t="s">
        <v>22376</v>
      </c>
      <c r="F1240" s="69" t="s">
        <v>4680</v>
      </c>
      <c r="G1240" s="69" t="s">
        <v>4681</v>
      </c>
      <c r="H1240" s="69">
        <v>-45.594200000000001</v>
      </c>
      <c r="I1240" s="69">
        <v>-72.106099999999998</v>
      </c>
      <c r="J1240" s="69">
        <v>1020</v>
      </c>
      <c r="K1240" s="69">
        <v>-4</v>
      </c>
      <c r="L1240" s="69">
        <f>COUNTIFS(Aéroports!$C$2:$C$5193,Aéroports!$C1240,Aéroports!$D$2:$D$5193,Aéroports!$D1240)</f>
        <v>1</v>
      </c>
      <c r="M1240" s="69" t="str">
        <f>IF(AND(Formulaire!$H$15=Aéroports!$E1240,--ISNUMBER(IFERROR(SEARCH(Formulaire!$H$16,$C1240,1),""))=1),MAX(M$1:M1239)+1,"")</f>
        <v/>
      </c>
      <c r="N1240" s="69" t="str">
        <f>IF(AND(Formulaire!$H$21=Aéroports!$E1240,--ISNUMBER(IFERROR(SEARCH(Formulaire!$H$22,$C1240,1),""))=1),MAX(N$1:N1239)+1,"")</f>
        <v/>
      </c>
      <c r="O1240" s="69" t="str">
        <f>IF(AND(Formulaire!$H$27=Aéroports!$E1240,--ISNUMBER(IFERROR(SEARCH(Formulaire!$H$28,$C1240,1),""))=1),MAX(O$1:O1239)+1,"")</f>
        <v/>
      </c>
      <c r="Q1240" s="91" t="str">
        <f>IFERROR(INDEX($C$2:$C$5193,MATCH(ROWS(M$2:M1240),M$2:M$5193,0)),"")</f>
        <v/>
      </c>
      <c r="R1240" s="70" t="str">
        <f>IFERROR(INDEX($C$2:$C$5193,MATCH(ROWS(N$2:N1240),N$2:N$5193,0)),"")</f>
        <v/>
      </c>
      <c r="S1240" s="92" t="str">
        <f>IFERROR(INDEX($C$2:$C$5193,MATCH(ROWS(O$2:O1240),O$2:O$5193,0)),"")</f>
        <v/>
      </c>
    </row>
    <row r="1241" spans="1:19" x14ac:dyDescent="0.25">
      <c r="A1241" s="68">
        <v>2657</v>
      </c>
      <c r="B1241" s="68" t="s">
        <v>4682</v>
      </c>
      <c r="C1241" s="68" t="s">
        <v>4683</v>
      </c>
      <c r="D1241" s="68" t="s">
        <v>4637</v>
      </c>
      <c r="E1241" s="68" t="s">
        <v>22376</v>
      </c>
      <c r="F1241" s="68" t="s">
        <v>4684</v>
      </c>
      <c r="G1241" s="68" t="s">
        <v>4685</v>
      </c>
      <c r="H1241" s="68">
        <v>-27.1648</v>
      </c>
      <c r="I1241" s="68">
        <v>-109.422</v>
      </c>
      <c r="J1241" s="68">
        <v>227</v>
      </c>
      <c r="K1241" s="68">
        <v>-6</v>
      </c>
      <c r="L1241" s="68">
        <f>COUNTIFS(Aéroports!$C$2:$C$5193,Aéroports!$C1241,Aéroports!$D$2:$D$5193,Aéroports!$D1241)</f>
        <v>1</v>
      </c>
      <c r="M1241" s="68" t="str">
        <f>IF(AND(Formulaire!$H$15=Aéroports!$E1241,--ISNUMBER(IFERROR(SEARCH(Formulaire!$H$16,$C1241,1),""))=1),MAX(M$1:M1240)+1,"")</f>
        <v/>
      </c>
      <c r="N1241" s="68" t="str">
        <f>IF(AND(Formulaire!$H$21=Aéroports!$E1241,--ISNUMBER(IFERROR(SEARCH(Formulaire!$H$22,$C1241,1),""))=1),MAX(N$1:N1240)+1,"")</f>
        <v/>
      </c>
      <c r="O1241" s="68" t="str">
        <f>IF(AND(Formulaire!$H$27=Aéroports!$E1241,--ISNUMBER(IFERROR(SEARCH(Formulaire!$H$28,$C1241,1),""))=1),MAX(O$1:O1240)+1,"")</f>
        <v/>
      </c>
      <c r="Q1241" s="91" t="str">
        <f>IFERROR(INDEX($C$2:$C$5193,MATCH(ROWS(M$2:M1241),M$2:M$5193,0)),"")</f>
        <v/>
      </c>
      <c r="R1241" s="70" t="str">
        <f>IFERROR(INDEX($C$2:$C$5193,MATCH(ROWS(N$2:N1241),N$2:N$5193,0)),"")</f>
        <v/>
      </c>
      <c r="S1241" s="92" t="str">
        <f>IFERROR(INDEX($C$2:$C$5193,MATCH(ROWS(O$2:O1241),O$2:O$5193,0)),"")</f>
        <v/>
      </c>
    </row>
    <row r="1242" spans="1:19" x14ac:dyDescent="0.25">
      <c r="A1242" s="69">
        <v>6042</v>
      </c>
      <c r="B1242" s="69" t="s">
        <v>4686</v>
      </c>
      <c r="C1242" s="69" t="s">
        <v>4687</v>
      </c>
      <c r="D1242" s="69" t="s">
        <v>4637</v>
      </c>
      <c r="E1242" s="69" t="s">
        <v>22376</v>
      </c>
      <c r="F1242" s="69" t="s">
        <v>4688</v>
      </c>
      <c r="G1242" s="69" t="s">
        <v>4689</v>
      </c>
      <c r="H1242" s="69">
        <v>-26.3111</v>
      </c>
      <c r="I1242" s="69">
        <v>-69.765199999999993</v>
      </c>
      <c r="J1242" s="69">
        <v>5240</v>
      </c>
      <c r="K1242" s="69">
        <v>-4</v>
      </c>
      <c r="L1242" s="69">
        <f>COUNTIFS(Aéroports!$C$2:$C$5193,Aéroports!$C1242,Aéroports!$D$2:$D$5193,Aéroports!$D1242)</f>
        <v>1</v>
      </c>
      <c r="M1242" s="69" t="str">
        <f>IF(AND(Formulaire!$H$15=Aéroports!$E1242,--ISNUMBER(IFERROR(SEARCH(Formulaire!$H$16,$C1242,1),""))=1),MAX(M$1:M1241)+1,"")</f>
        <v/>
      </c>
      <c r="N1242" s="69" t="str">
        <f>IF(AND(Formulaire!$H$21=Aéroports!$E1242,--ISNUMBER(IFERROR(SEARCH(Formulaire!$H$22,$C1242,1),""))=1),MAX(N$1:N1241)+1,"")</f>
        <v/>
      </c>
      <c r="O1242" s="69" t="str">
        <f>IF(AND(Formulaire!$H$27=Aéroports!$E1242,--ISNUMBER(IFERROR(SEARCH(Formulaire!$H$28,$C1242,1),""))=1),MAX(O$1:O1241)+1,"")</f>
        <v/>
      </c>
      <c r="Q1242" s="91" t="str">
        <f>IFERROR(INDEX($C$2:$C$5193,MATCH(ROWS(M$2:M1242),M$2:M$5193,0)),"")</f>
        <v/>
      </c>
      <c r="R1242" s="70" t="str">
        <f>IFERROR(INDEX($C$2:$C$5193,MATCH(ROWS(N$2:N1242),N$2:N$5193,0)),"")</f>
        <v/>
      </c>
      <c r="S1242" s="92" t="str">
        <f>IFERROR(INDEX($C$2:$C$5193,MATCH(ROWS(O$2:O1242),O$2:O$5193,0)),"")</f>
        <v/>
      </c>
    </row>
    <row r="1243" spans="1:19" x14ac:dyDescent="0.25">
      <c r="A1243" s="68">
        <v>2649</v>
      </c>
      <c r="B1243" s="68" t="s">
        <v>4690</v>
      </c>
      <c r="C1243" s="68" t="s">
        <v>4691</v>
      </c>
      <c r="D1243" s="68" t="s">
        <v>4637</v>
      </c>
      <c r="E1243" s="68" t="s">
        <v>22376</v>
      </c>
      <c r="F1243" s="68" t="s">
        <v>4692</v>
      </c>
      <c r="G1243" s="68" t="s">
        <v>4693</v>
      </c>
      <c r="H1243" s="68">
        <v>-20.5352</v>
      </c>
      <c r="I1243" s="68">
        <v>-70.181299999999993</v>
      </c>
      <c r="J1243" s="68">
        <v>155</v>
      </c>
      <c r="K1243" s="68">
        <v>-4</v>
      </c>
      <c r="L1243" s="68">
        <f>COUNTIFS(Aéroports!$C$2:$C$5193,Aéroports!$C1243,Aéroports!$D$2:$D$5193,Aéroports!$D1243)</f>
        <v>1</v>
      </c>
      <c r="M1243" s="68" t="str">
        <f>IF(AND(Formulaire!$H$15=Aéroports!$E1243,--ISNUMBER(IFERROR(SEARCH(Formulaire!$H$16,$C1243,1),""))=1),MAX(M$1:M1242)+1,"")</f>
        <v/>
      </c>
      <c r="N1243" s="68" t="str">
        <f>IF(AND(Formulaire!$H$21=Aéroports!$E1243,--ISNUMBER(IFERROR(SEARCH(Formulaire!$H$22,$C1243,1),""))=1),MAX(N$1:N1242)+1,"")</f>
        <v/>
      </c>
      <c r="O1243" s="68" t="str">
        <f>IF(AND(Formulaire!$H$27=Aéroports!$E1243,--ISNUMBER(IFERROR(SEARCH(Formulaire!$H$28,$C1243,1),""))=1),MAX(O$1:O1242)+1,"")</f>
        <v/>
      </c>
      <c r="Q1243" s="91" t="str">
        <f>IFERROR(INDEX($C$2:$C$5193,MATCH(ROWS(M$2:M1243),M$2:M$5193,0)),"")</f>
        <v/>
      </c>
      <c r="R1243" s="70" t="str">
        <f>IFERROR(INDEX($C$2:$C$5193,MATCH(ROWS(N$2:N1243),N$2:N$5193,0)),"")</f>
        <v/>
      </c>
      <c r="S1243" s="92" t="str">
        <f>IFERROR(INDEX($C$2:$C$5193,MATCH(ROWS(O$2:O1243),O$2:O$5193,0)),"")</f>
        <v/>
      </c>
    </row>
    <row r="1244" spans="1:19" x14ac:dyDescent="0.25">
      <c r="A1244" s="69">
        <v>2662</v>
      </c>
      <c r="B1244" s="69" t="s">
        <v>4694</v>
      </c>
      <c r="C1244" s="69" t="s">
        <v>4695</v>
      </c>
      <c r="D1244" s="69" t="s">
        <v>4637</v>
      </c>
      <c r="E1244" s="69" t="s">
        <v>22376</v>
      </c>
      <c r="F1244" s="69" t="s">
        <v>4696</v>
      </c>
      <c r="G1244" s="69" t="s">
        <v>4697</v>
      </c>
      <c r="H1244" s="69">
        <v>-29.9162</v>
      </c>
      <c r="I1244" s="69">
        <v>-71.1995</v>
      </c>
      <c r="J1244" s="69">
        <v>481</v>
      </c>
      <c r="K1244" s="69">
        <v>-4</v>
      </c>
      <c r="L1244" s="69">
        <f>COUNTIFS(Aéroports!$C$2:$C$5193,Aéroports!$C1244,Aéroports!$D$2:$D$5193,Aéroports!$D1244)</f>
        <v>1</v>
      </c>
      <c r="M1244" s="69" t="str">
        <f>IF(AND(Formulaire!$H$15=Aéroports!$E1244,--ISNUMBER(IFERROR(SEARCH(Formulaire!$H$16,$C1244,1),""))=1),MAX(M$1:M1243)+1,"")</f>
        <v/>
      </c>
      <c r="N1244" s="69" t="str">
        <f>IF(AND(Formulaire!$H$21=Aéroports!$E1244,--ISNUMBER(IFERROR(SEARCH(Formulaire!$H$22,$C1244,1),""))=1),MAX(N$1:N1243)+1,"")</f>
        <v/>
      </c>
      <c r="O1244" s="69" t="str">
        <f>IF(AND(Formulaire!$H$27=Aéroports!$E1244,--ISNUMBER(IFERROR(SEARCH(Formulaire!$H$28,$C1244,1),""))=1),MAX(O$1:O1243)+1,"")</f>
        <v/>
      </c>
      <c r="Q1244" s="91" t="str">
        <f>IFERROR(INDEX($C$2:$C$5193,MATCH(ROWS(M$2:M1244),M$2:M$5193,0)),"")</f>
        <v/>
      </c>
      <c r="R1244" s="70" t="str">
        <f>IFERROR(INDEX($C$2:$C$5193,MATCH(ROWS(N$2:N1244),N$2:N$5193,0)),"")</f>
        <v/>
      </c>
      <c r="S1244" s="92" t="str">
        <f>IFERROR(INDEX($C$2:$C$5193,MATCH(ROWS(O$2:O1244),O$2:O$5193,0)),"")</f>
        <v/>
      </c>
    </row>
    <row r="1245" spans="1:19" x14ac:dyDescent="0.25">
      <c r="A1245" s="68">
        <v>2654</v>
      </c>
      <c r="B1245" s="68" t="s">
        <v>4698</v>
      </c>
      <c r="C1245" s="68" t="s">
        <v>4699</v>
      </c>
      <c r="D1245" s="68" t="s">
        <v>4637</v>
      </c>
      <c r="E1245" s="68" t="s">
        <v>22376</v>
      </c>
      <c r="F1245" s="68" t="s">
        <v>4700</v>
      </c>
      <c r="G1245" s="68" t="s">
        <v>4701</v>
      </c>
      <c r="H1245" s="68">
        <v>-37.401699999999998</v>
      </c>
      <c r="I1245" s="68">
        <v>-72.425399999999996</v>
      </c>
      <c r="J1245" s="68">
        <v>374</v>
      </c>
      <c r="K1245" s="68">
        <v>-4</v>
      </c>
      <c r="L1245" s="68">
        <f>COUNTIFS(Aéroports!$C$2:$C$5193,Aéroports!$C1245,Aéroports!$D$2:$D$5193,Aéroports!$D1245)</f>
        <v>1</v>
      </c>
      <c r="M1245" s="68" t="str">
        <f>IF(AND(Formulaire!$H$15=Aéroports!$E1245,--ISNUMBER(IFERROR(SEARCH(Formulaire!$H$16,$C1245,1),""))=1),MAX(M$1:M1244)+1,"")</f>
        <v/>
      </c>
      <c r="N1245" s="68" t="str">
        <f>IF(AND(Formulaire!$H$21=Aéroports!$E1245,--ISNUMBER(IFERROR(SEARCH(Formulaire!$H$22,$C1245,1),""))=1),MAX(N$1:N1244)+1,"")</f>
        <v/>
      </c>
      <c r="O1245" s="68" t="str">
        <f>IF(AND(Formulaire!$H$27=Aéroports!$E1245,--ISNUMBER(IFERROR(SEARCH(Formulaire!$H$28,$C1245,1),""))=1),MAX(O$1:O1244)+1,"")</f>
        <v/>
      </c>
      <c r="Q1245" s="91" t="str">
        <f>IFERROR(INDEX($C$2:$C$5193,MATCH(ROWS(M$2:M1245),M$2:M$5193,0)),"")</f>
        <v/>
      </c>
      <c r="R1245" s="70" t="str">
        <f>IFERROR(INDEX($C$2:$C$5193,MATCH(ROWS(N$2:N1245),N$2:N$5193,0)),"")</f>
        <v/>
      </c>
      <c r="S1245" s="92" t="str">
        <f>IFERROR(INDEX($C$2:$C$5193,MATCH(ROWS(O$2:O1245),O$2:O$5193,0)),"")</f>
        <v/>
      </c>
    </row>
    <row r="1246" spans="1:19" x14ac:dyDescent="0.25">
      <c r="A1246" s="69">
        <v>2658</v>
      </c>
      <c r="B1246" s="69" t="s">
        <v>4702</v>
      </c>
      <c r="C1246" s="69" t="s">
        <v>4703</v>
      </c>
      <c r="D1246" s="69" t="s">
        <v>4637</v>
      </c>
      <c r="E1246" s="69" t="s">
        <v>22376</v>
      </c>
      <c r="F1246" s="69" t="s">
        <v>4704</v>
      </c>
      <c r="G1246" s="69" t="s">
        <v>4705</v>
      </c>
      <c r="H1246" s="69">
        <v>-40.611199999999997</v>
      </c>
      <c r="I1246" s="69">
        <v>-73.061000000000007</v>
      </c>
      <c r="J1246" s="69">
        <v>187</v>
      </c>
      <c r="K1246" s="69">
        <v>-4</v>
      </c>
      <c r="L1246" s="69">
        <f>COUNTIFS(Aéroports!$C$2:$C$5193,Aéroports!$C1246,Aéroports!$D$2:$D$5193,Aéroports!$D1246)</f>
        <v>1</v>
      </c>
      <c r="M1246" s="69" t="str">
        <f>IF(AND(Formulaire!$H$15=Aéroports!$E1246,--ISNUMBER(IFERROR(SEARCH(Formulaire!$H$16,$C1246,1),""))=1),MAX(M$1:M1245)+1,"")</f>
        <v/>
      </c>
      <c r="N1246" s="69" t="str">
        <f>IF(AND(Formulaire!$H$21=Aéroports!$E1246,--ISNUMBER(IFERROR(SEARCH(Formulaire!$H$22,$C1246,1),""))=1),MAX(N$1:N1245)+1,"")</f>
        <v/>
      </c>
      <c r="O1246" s="69" t="str">
        <f>IF(AND(Formulaire!$H$27=Aéroports!$E1246,--ISNUMBER(IFERROR(SEARCH(Formulaire!$H$28,$C1246,1),""))=1),MAX(O$1:O1245)+1,"")</f>
        <v/>
      </c>
      <c r="Q1246" s="91" t="str">
        <f>IFERROR(INDEX($C$2:$C$5193,MATCH(ROWS(M$2:M1246),M$2:M$5193,0)),"")</f>
        <v/>
      </c>
      <c r="R1246" s="70" t="str">
        <f>IFERROR(INDEX($C$2:$C$5193,MATCH(ROWS(N$2:N1246),N$2:N$5193,0)),"")</f>
        <v/>
      </c>
      <c r="S1246" s="92" t="str">
        <f>IFERROR(INDEX($C$2:$C$5193,MATCH(ROWS(O$2:O1246),O$2:O$5193,0)),"")</f>
        <v/>
      </c>
    </row>
    <row r="1247" spans="1:19" x14ac:dyDescent="0.25">
      <c r="A1247" s="68">
        <v>2652</v>
      </c>
      <c r="B1247" s="68" t="s">
        <v>4706</v>
      </c>
      <c r="C1247" s="68" t="s">
        <v>4707</v>
      </c>
      <c r="D1247" s="68" t="s">
        <v>4637</v>
      </c>
      <c r="E1247" s="68" t="s">
        <v>22376</v>
      </c>
      <c r="F1247" s="68" t="s">
        <v>4708</v>
      </c>
      <c r="G1247" s="68" t="s">
        <v>4709</v>
      </c>
      <c r="H1247" s="68">
        <v>-53.253700000000002</v>
      </c>
      <c r="I1247" s="68">
        <v>-70.319199999999995</v>
      </c>
      <c r="J1247" s="68">
        <v>104</v>
      </c>
      <c r="K1247" s="68">
        <v>-4</v>
      </c>
      <c r="L1247" s="68">
        <f>COUNTIFS(Aéroports!$C$2:$C$5193,Aéroports!$C1247,Aéroports!$D$2:$D$5193,Aéroports!$D1247)</f>
        <v>1</v>
      </c>
      <c r="M1247" s="68" t="str">
        <f>IF(AND(Formulaire!$H$15=Aéroports!$E1247,--ISNUMBER(IFERROR(SEARCH(Formulaire!$H$16,$C1247,1),""))=1),MAX(M$1:M1246)+1,"")</f>
        <v/>
      </c>
      <c r="N1247" s="68" t="str">
        <f>IF(AND(Formulaire!$H$21=Aéroports!$E1247,--ISNUMBER(IFERROR(SEARCH(Formulaire!$H$22,$C1247,1),""))=1),MAX(N$1:N1246)+1,"")</f>
        <v/>
      </c>
      <c r="O1247" s="68" t="str">
        <f>IF(AND(Formulaire!$H$27=Aéroports!$E1247,--ISNUMBER(IFERROR(SEARCH(Formulaire!$H$28,$C1247,1),""))=1),MAX(O$1:O1246)+1,"")</f>
        <v/>
      </c>
      <c r="Q1247" s="91" t="str">
        <f>IFERROR(INDEX($C$2:$C$5193,MATCH(ROWS(M$2:M1247),M$2:M$5193,0)),"")</f>
        <v/>
      </c>
      <c r="R1247" s="70" t="str">
        <f>IFERROR(INDEX($C$2:$C$5193,MATCH(ROWS(N$2:N1247),N$2:N$5193,0)),"")</f>
        <v/>
      </c>
      <c r="S1247" s="92" t="str">
        <f>IFERROR(INDEX($C$2:$C$5193,MATCH(ROWS(O$2:O1247),O$2:O$5193,0)),"")</f>
        <v/>
      </c>
    </row>
    <row r="1248" spans="1:19" x14ac:dyDescent="0.25">
      <c r="A1248" s="69">
        <v>6043</v>
      </c>
      <c r="B1248" s="69" t="s">
        <v>4710</v>
      </c>
      <c r="C1248" s="69" t="s">
        <v>4711</v>
      </c>
      <c r="D1248" s="69" t="s">
        <v>4637</v>
      </c>
      <c r="E1248" s="69" t="s">
        <v>22376</v>
      </c>
      <c r="F1248" s="69" t="s">
        <v>4712</v>
      </c>
      <c r="G1248" s="69" t="s">
        <v>4713</v>
      </c>
      <c r="H1248" s="69">
        <v>-39.2928</v>
      </c>
      <c r="I1248" s="69">
        <v>-71.915899999999993</v>
      </c>
      <c r="J1248" s="69">
        <v>853</v>
      </c>
      <c r="K1248" s="69">
        <v>-4</v>
      </c>
      <c r="L1248" s="69">
        <f>COUNTIFS(Aéroports!$C$2:$C$5193,Aéroports!$C1248,Aéroports!$D$2:$D$5193,Aéroports!$D1248)</f>
        <v>1</v>
      </c>
      <c r="M1248" s="69" t="str">
        <f>IF(AND(Formulaire!$H$15=Aéroports!$E1248,--ISNUMBER(IFERROR(SEARCH(Formulaire!$H$16,$C1248,1),""))=1),MAX(M$1:M1247)+1,"")</f>
        <v/>
      </c>
      <c r="N1248" s="69" t="str">
        <f>IF(AND(Formulaire!$H$21=Aéroports!$E1248,--ISNUMBER(IFERROR(SEARCH(Formulaire!$H$22,$C1248,1),""))=1),MAX(N$1:N1247)+1,"")</f>
        <v/>
      </c>
      <c r="O1248" s="69" t="str">
        <f>IF(AND(Formulaire!$H$27=Aéroports!$E1248,--ISNUMBER(IFERROR(SEARCH(Formulaire!$H$28,$C1248,1),""))=1),MAX(O$1:O1247)+1,"")</f>
        <v/>
      </c>
      <c r="Q1248" s="91" t="str">
        <f>IFERROR(INDEX($C$2:$C$5193,MATCH(ROWS(M$2:M1248),M$2:M$5193,0)),"")</f>
        <v/>
      </c>
      <c r="R1248" s="70" t="str">
        <f>IFERROR(INDEX($C$2:$C$5193,MATCH(ROWS(N$2:N1248),N$2:N$5193,0)),"")</f>
        <v/>
      </c>
      <c r="S1248" s="92" t="str">
        <f>IFERROR(INDEX($C$2:$C$5193,MATCH(ROWS(O$2:O1248),O$2:O$5193,0)),"")</f>
        <v/>
      </c>
    </row>
    <row r="1249" spans="1:19" x14ac:dyDescent="0.25">
      <c r="A1249" s="68">
        <v>2665</v>
      </c>
      <c r="B1249" s="68" t="s">
        <v>4714</v>
      </c>
      <c r="C1249" s="68" t="s">
        <v>4715</v>
      </c>
      <c r="D1249" s="68" t="s">
        <v>4637</v>
      </c>
      <c r="E1249" s="68" t="s">
        <v>22376</v>
      </c>
      <c r="F1249" s="68" t="s">
        <v>4716</v>
      </c>
      <c r="G1249" s="68" t="s">
        <v>4717</v>
      </c>
      <c r="H1249" s="68">
        <v>-41.438899999999997</v>
      </c>
      <c r="I1249" s="68">
        <v>-73.093999999999994</v>
      </c>
      <c r="J1249" s="68">
        <v>294</v>
      </c>
      <c r="K1249" s="68">
        <v>-4</v>
      </c>
      <c r="L1249" s="68">
        <f>COUNTIFS(Aéroports!$C$2:$C$5193,Aéroports!$C1249,Aéroports!$D$2:$D$5193,Aéroports!$D1249)</f>
        <v>1</v>
      </c>
      <c r="M1249" s="68" t="str">
        <f>IF(AND(Formulaire!$H$15=Aéroports!$E1249,--ISNUMBER(IFERROR(SEARCH(Formulaire!$H$16,$C1249,1),""))=1),MAX(M$1:M1248)+1,"")</f>
        <v/>
      </c>
      <c r="N1249" s="68" t="str">
        <f>IF(AND(Formulaire!$H$21=Aéroports!$E1249,--ISNUMBER(IFERROR(SEARCH(Formulaire!$H$22,$C1249,1),""))=1),MAX(N$1:N1248)+1,"")</f>
        <v/>
      </c>
      <c r="O1249" s="68" t="str">
        <f>IF(AND(Formulaire!$H$27=Aéroports!$E1249,--ISNUMBER(IFERROR(SEARCH(Formulaire!$H$28,$C1249,1),""))=1),MAX(O$1:O1248)+1,"")</f>
        <v/>
      </c>
      <c r="Q1249" s="91" t="str">
        <f>IFERROR(INDEX($C$2:$C$5193,MATCH(ROWS(M$2:M1249),M$2:M$5193,0)),"")</f>
        <v/>
      </c>
      <c r="R1249" s="70" t="str">
        <f>IFERROR(INDEX($C$2:$C$5193,MATCH(ROWS(N$2:N1249),N$2:N$5193,0)),"")</f>
        <v/>
      </c>
      <c r="S1249" s="92" t="str">
        <f>IFERROR(INDEX($C$2:$C$5193,MATCH(ROWS(O$2:O1249),O$2:O$5193,0)),"")</f>
        <v/>
      </c>
    </row>
    <row r="1250" spans="1:19" x14ac:dyDescent="0.25">
      <c r="A1250" s="69">
        <v>7226</v>
      </c>
      <c r="B1250" s="69" t="s">
        <v>4718</v>
      </c>
      <c r="C1250" s="69" t="s">
        <v>4719</v>
      </c>
      <c r="D1250" s="69" t="s">
        <v>4637</v>
      </c>
      <c r="E1250" s="69" t="s">
        <v>22376</v>
      </c>
      <c r="F1250" s="69" t="s">
        <v>4720</v>
      </c>
      <c r="G1250" s="69" t="s">
        <v>4721</v>
      </c>
      <c r="H1250" s="69">
        <v>-51.671500000000002</v>
      </c>
      <c r="I1250" s="69">
        <v>-72.528400000000005</v>
      </c>
      <c r="J1250" s="69">
        <v>217</v>
      </c>
      <c r="K1250" s="69">
        <v>-4</v>
      </c>
      <c r="L1250" s="69">
        <f>COUNTIFS(Aéroports!$C$2:$C$5193,Aéroports!$C1250,Aéroports!$D$2:$D$5193,Aéroports!$D1250)</f>
        <v>1</v>
      </c>
      <c r="M1250" s="69" t="str">
        <f>IF(AND(Formulaire!$H$15=Aéroports!$E1250,--ISNUMBER(IFERROR(SEARCH(Formulaire!$H$16,$C1250,1),""))=1),MAX(M$1:M1249)+1,"")</f>
        <v/>
      </c>
      <c r="N1250" s="69" t="str">
        <f>IF(AND(Formulaire!$H$21=Aéroports!$E1250,--ISNUMBER(IFERROR(SEARCH(Formulaire!$H$22,$C1250,1),""))=1),MAX(N$1:N1249)+1,"")</f>
        <v/>
      </c>
      <c r="O1250" s="69" t="str">
        <f>IF(AND(Formulaire!$H$27=Aéroports!$E1250,--ISNUMBER(IFERROR(SEARCH(Formulaire!$H$28,$C1250,1),""))=1),MAX(O$1:O1249)+1,"")</f>
        <v/>
      </c>
      <c r="Q1250" s="91" t="str">
        <f>IFERROR(INDEX($C$2:$C$5193,MATCH(ROWS(M$2:M1250),M$2:M$5193,0)),"")</f>
        <v/>
      </c>
      <c r="R1250" s="70" t="str">
        <f>IFERROR(INDEX($C$2:$C$5193,MATCH(ROWS(N$2:N1250),N$2:N$5193,0)),"")</f>
        <v/>
      </c>
      <c r="S1250" s="92" t="str">
        <f>IFERROR(INDEX($C$2:$C$5193,MATCH(ROWS(O$2:O1250),O$2:O$5193,0)),"")</f>
        <v/>
      </c>
    </row>
    <row r="1251" spans="1:19" x14ac:dyDescent="0.25">
      <c r="A1251" s="68">
        <v>2655</v>
      </c>
      <c r="B1251" s="68" t="s">
        <v>4722</v>
      </c>
      <c r="C1251" s="68" t="s">
        <v>4723</v>
      </c>
      <c r="D1251" s="68" t="s">
        <v>4637</v>
      </c>
      <c r="E1251" s="68" t="s">
        <v>22376</v>
      </c>
      <c r="F1251" s="68" t="s">
        <v>4724</v>
      </c>
      <c r="G1251" s="68" t="s">
        <v>4725</v>
      </c>
      <c r="H1251" s="68">
        <v>-54.931100000000001</v>
      </c>
      <c r="I1251" s="68">
        <v>-67.626300000000001</v>
      </c>
      <c r="J1251" s="68">
        <v>88</v>
      </c>
      <c r="K1251" s="68">
        <v>-4</v>
      </c>
      <c r="L1251" s="68">
        <f>COUNTIFS(Aéroports!$C$2:$C$5193,Aéroports!$C1251,Aéroports!$D$2:$D$5193,Aéroports!$D1251)</f>
        <v>1</v>
      </c>
      <c r="M1251" s="68" t="str">
        <f>IF(AND(Formulaire!$H$15=Aéroports!$E1251,--ISNUMBER(IFERROR(SEARCH(Formulaire!$H$16,$C1251,1),""))=1),MAX(M$1:M1250)+1,"")</f>
        <v/>
      </c>
      <c r="N1251" s="68" t="str">
        <f>IF(AND(Formulaire!$H$21=Aéroports!$E1251,--ISNUMBER(IFERROR(SEARCH(Formulaire!$H$22,$C1251,1),""))=1),MAX(N$1:N1250)+1,"")</f>
        <v/>
      </c>
      <c r="O1251" s="68" t="str">
        <f>IF(AND(Formulaire!$H$27=Aéroports!$E1251,--ISNUMBER(IFERROR(SEARCH(Formulaire!$H$28,$C1251,1),""))=1),MAX(O$1:O1250)+1,"")</f>
        <v/>
      </c>
      <c r="Q1251" s="91" t="str">
        <f>IFERROR(INDEX($C$2:$C$5193,MATCH(ROWS(M$2:M1251),M$2:M$5193,0)),"")</f>
        <v/>
      </c>
      <c r="R1251" s="70" t="str">
        <f>IFERROR(INDEX($C$2:$C$5193,MATCH(ROWS(N$2:N1251),N$2:N$5193,0)),"")</f>
        <v/>
      </c>
      <c r="S1251" s="92" t="str">
        <f>IFERROR(INDEX($C$2:$C$5193,MATCH(ROWS(O$2:O1251),O$2:O$5193,0)),"")</f>
        <v/>
      </c>
    </row>
    <row r="1252" spans="1:19" x14ac:dyDescent="0.25">
      <c r="A1252" s="69">
        <v>2647</v>
      </c>
      <c r="B1252" s="69" t="s">
        <v>4726</v>
      </c>
      <c r="C1252" s="69" t="s">
        <v>4727</v>
      </c>
      <c r="D1252" s="69" t="s">
        <v>4637</v>
      </c>
      <c r="E1252" s="69" t="s">
        <v>22376</v>
      </c>
      <c r="F1252" s="69" t="s">
        <v>4728</v>
      </c>
      <c r="G1252" s="69" t="s">
        <v>4729</v>
      </c>
      <c r="H1252" s="69">
        <v>-53.002600000000001</v>
      </c>
      <c r="I1252" s="69">
        <v>-70.854600000000005</v>
      </c>
      <c r="J1252" s="69">
        <v>139</v>
      </c>
      <c r="K1252" s="69">
        <v>-4</v>
      </c>
      <c r="L1252" s="69">
        <f>COUNTIFS(Aéroports!$C$2:$C$5193,Aéroports!$C1252,Aéroports!$D$2:$D$5193,Aéroports!$D1252)</f>
        <v>1</v>
      </c>
      <c r="M1252" s="69" t="str">
        <f>IF(AND(Formulaire!$H$15=Aéroports!$E1252,--ISNUMBER(IFERROR(SEARCH(Formulaire!$H$16,$C1252,1),""))=1),MAX(M$1:M1251)+1,"")</f>
        <v/>
      </c>
      <c r="N1252" s="69" t="str">
        <f>IF(AND(Formulaire!$H$21=Aéroports!$E1252,--ISNUMBER(IFERROR(SEARCH(Formulaire!$H$22,$C1252,1),""))=1),MAX(N$1:N1251)+1,"")</f>
        <v/>
      </c>
      <c r="O1252" s="69" t="str">
        <f>IF(AND(Formulaire!$H$27=Aéroports!$E1252,--ISNUMBER(IFERROR(SEARCH(Formulaire!$H$28,$C1252,1),""))=1),MAX(O$1:O1251)+1,"")</f>
        <v/>
      </c>
      <c r="Q1252" s="91" t="str">
        <f>IFERROR(INDEX($C$2:$C$5193,MATCH(ROWS(M$2:M1252),M$2:M$5193,0)),"")</f>
        <v/>
      </c>
      <c r="R1252" s="70" t="str">
        <f>IFERROR(INDEX($C$2:$C$5193,MATCH(ROWS(N$2:N1252),N$2:N$5193,0)),"")</f>
        <v/>
      </c>
      <c r="S1252" s="92" t="str">
        <f>IFERROR(INDEX($C$2:$C$5193,MATCH(ROWS(O$2:O1252),O$2:O$5193,0)),"")</f>
        <v/>
      </c>
    </row>
    <row r="1253" spans="1:19" x14ac:dyDescent="0.25">
      <c r="A1253" s="68">
        <v>2650</v>
      </c>
      <c r="B1253" s="68" t="s">
        <v>4730</v>
      </c>
      <c r="C1253" s="68" t="s">
        <v>4731</v>
      </c>
      <c r="D1253" s="68" t="s">
        <v>4637</v>
      </c>
      <c r="E1253" s="68" t="s">
        <v>22376</v>
      </c>
      <c r="F1253" s="68" t="s">
        <v>4732</v>
      </c>
      <c r="G1253" s="68" t="s">
        <v>4733</v>
      </c>
      <c r="H1253" s="68">
        <v>-33.393000000000001</v>
      </c>
      <c r="I1253" s="68">
        <v>-70.785799999999995</v>
      </c>
      <c r="J1253" s="68">
        <v>1555</v>
      </c>
      <c r="K1253" s="68">
        <v>-4</v>
      </c>
      <c r="L1253" s="68">
        <f>COUNTIFS(Aéroports!$C$2:$C$5193,Aéroports!$C1253,Aéroports!$D$2:$D$5193,Aéroports!$D1253)</f>
        <v>1</v>
      </c>
      <c r="M1253" s="68" t="str">
        <f>IF(AND(Formulaire!$H$15=Aéroports!$E1253,--ISNUMBER(IFERROR(SEARCH(Formulaire!$H$16,$C1253,1),""))=1),MAX(M$1:M1252)+1,"")</f>
        <v/>
      </c>
      <c r="N1253" s="68" t="str">
        <f>IF(AND(Formulaire!$H$21=Aéroports!$E1253,--ISNUMBER(IFERROR(SEARCH(Formulaire!$H$22,$C1253,1),""))=1),MAX(N$1:N1252)+1,"")</f>
        <v/>
      </c>
      <c r="O1253" s="68" t="str">
        <f>IF(AND(Formulaire!$H$27=Aéroports!$E1253,--ISNUMBER(IFERROR(SEARCH(Formulaire!$H$28,$C1253,1),""))=1),MAX(O$1:O1252)+1,"")</f>
        <v/>
      </c>
      <c r="Q1253" s="91" t="str">
        <f>IFERROR(INDEX($C$2:$C$5193,MATCH(ROWS(M$2:M1253),M$2:M$5193,0)),"")</f>
        <v/>
      </c>
      <c r="R1253" s="70" t="str">
        <f>IFERROR(INDEX($C$2:$C$5193,MATCH(ROWS(N$2:N1253),N$2:N$5193,0)),"")</f>
        <v/>
      </c>
      <c r="S1253" s="92" t="str">
        <f>IFERROR(INDEX($C$2:$C$5193,MATCH(ROWS(O$2:O1253),O$2:O$5193,0)),"")</f>
        <v/>
      </c>
    </row>
    <row r="1254" spans="1:19" x14ac:dyDescent="0.25">
      <c r="A1254" s="69">
        <v>11935</v>
      </c>
      <c r="B1254" s="69" t="s">
        <v>4734</v>
      </c>
      <c r="C1254" s="69" t="s">
        <v>4735</v>
      </c>
      <c r="D1254" s="69" t="s">
        <v>4637</v>
      </c>
      <c r="E1254" s="69" t="s">
        <v>22376</v>
      </c>
      <c r="F1254" s="69" t="s">
        <v>4736</v>
      </c>
      <c r="G1254" s="69" t="s">
        <v>4737</v>
      </c>
      <c r="H1254" s="69">
        <v>-35.377800000000001</v>
      </c>
      <c r="I1254" s="69">
        <v>-71.601699999999994</v>
      </c>
      <c r="J1254" s="69">
        <v>371</v>
      </c>
      <c r="K1254" s="69" t="s">
        <v>340</v>
      </c>
      <c r="L1254" s="69">
        <f>COUNTIFS(Aéroports!$C$2:$C$5193,Aéroports!$C1254,Aéroports!$D$2:$D$5193,Aéroports!$D1254)</f>
        <v>1</v>
      </c>
      <c r="M1254" s="69" t="str">
        <f>IF(AND(Formulaire!$H$15=Aéroports!$E1254,--ISNUMBER(IFERROR(SEARCH(Formulaire!$H$16,$C1254,1),""))=1),MAX(M$1:M1253)+1,"")</f>
        <v/>
      </c>
      <c r="N1254" s="69" t="str">
        <f>IF(AND(Formulaire!$H$21=Aéroports!$E1254,--ISNUMBER(IFERROR(SEARCH(Formulaire!$H$22,$C1254,1),""))=1),MAX(N$1:N1253)+1,"")</f>
        <v/>
      </c>
      <c r="O1254" s="69" t="str">
        <f>IF(AND(Formulaire!$H$27=Aéroports!$E1254,--ISNUMBER(IFERROR(SEARCH(Formulaire!$H$28,$C1254,1),""))=1),MAX(O$1:O1253)+1,"")</f>
        <v/>
      </c>
      <c r="Q1254" s="91" t="str">
        <f>IFERROR(INDEX($C$2:$C$5193,MATCH(ROWS(M$2:M1254),M$2:M$5193,0)),"")</f>
        <v/>
      </c>
      <c r="R1254" s="70" t="str">
        <f>IFERROR(INDEX($C$2:$C$5193,MATCH(ROWS(N$2:N1254),N$2:N$5193,0)),"")</f>
        <v/>
      </c>
      <c r="S1254" s="92" t="str">
        <f>IFERROR(INDEX($C$2:$C$5193,MATCH(ROWS(O$2:O1254),O$2:O$5193,0)),"")</f>
        <v/>
      </c>
    </row>
    <row r="1255" spans="1:19" x14ac:dyDescent="0.25">
      <c r="A1255" s="68">
        <v>11937</v>
      </c>
      <c r="B1255" s="68" t="s">
        <v>4738</v>
      </c>
      <c r="C1255" s="68" t="s">
        <v>4739</v>
      </c>
      <c r="D1255" s="68" t="s">
        <v>4637</v>
      </c>
      <c r="E1255" s="68" t="s">
        <v>22376</v>
      </c>
      <c r="F1255" s="68" t="s">
        <v>4740</v>
      </c>
      <c r="G1255" s="68" t="s">
        <v>4741</v>
      </c>
      <c r="H1255" s="68">
        <v>-25.564299999999999</v>
      </c>
      <c r="I1255" s="68">
        <v>-70.375900000000001</v>
      </c>
      <c r="J1255" s="68">
        <v>2580</v>
      </c>
      <c r="K1255" s="68" t="s">
        <v>340</v>
      </c>
      <c r="L1255" s="68">
        <f>COUNTIFS(Aéroports!$C$2:$C$5193,Aéroports!$C1255,Aéroports!$D$2:$D$5193,Aéroports!$D1255)</f>
        <v>1</v>
      </c>
      <c r="M1255" s="68" t="str">
        <f>IF(AND(Formulaire!$H$15=Aéroports!$E1255,--ISNUMBER(IFERROR(SEARCH(Formulaire!$H$16,$C1255,1),""))=1),MAX(M$1:M1254)+1,"")</f>
        <v/>
      </c>
      <c r="N1255" s="68" t="str">
        <f>IF(AND(Formulaire!$H$21=Aéroports!$E1255,--ISNUMBER(IFERROR(SEARCH(Formulaire!$H$22,$C1255,1),""))=1),MAX(N$1:N1254)+1,"")</f>
        <v/>
      </c>
      <c r="O1255" s="68" t="str">
        <f>IF(AND(Formulaire!$H$27=Aéroports!$E1255,--ISNUMBER(IFERROR(SEARCH(Formulaire!$H$28,$C1255,1),""))=1),MAX(O$1:O1254)+1,"")</f>
        <v/>
      </c>
      <c r="Q1255" s="91" t="str">
        <f>IFERROR(INDEX($C$2:$C$5193,MATCH(ROWS(M$2:M1255),M$2:M$5193,0)),"")</f>
        <v/>
      </c>
      <c r="R1255" s="70" t="str">
        <f>IFERROR(INDEX($C$2:$C$5193,MATCH(ROWS(N$2:N1255),N$2:N$5193,0)),"")</f>
        <v/>
      </c>
      <c r="S1255" s="92" t="str">
        <f>IFERROR(INDEX($C$2:$C$5193,MATCH(ROWS(O$2:O1255),O$2:O$5193,0)),"")</f>
        <v/>
      </c>
    </row>
    <row r="1256" spans="1:19" x14ac:dyDescent="0.25">
      <c r="A1256" s="69">
        <v>2664</v>
      </c>
      <c r="B1256" s="69" t="s">
        <v>4742</v>
      </c>
      <c r="C1256" s="69" t="s">
        <v>4743</v>
      </c>
      <c r="D1256" s="69" t="s">
        <v>4637</v>
      </c>
      <c r="E1256" s="69" t="s">
        <v>22376</v>
      </c>
      <c r="F1256" s="69" t="s">
        <v>4744</v>
      </c>
      <c r="G1256" s="69" t="s">
        <v>4745</v>
      </c>
      <c r="H1256" s="69">
        <v>-38.766800000000003</v>
      </c>
      <c r="I1256" s="69">
        <v>-72.637100000000004</v>
      </c>
      <c r="J1256" s="69">
        <v>304</v>
      </c>
      <c r="K1256" s="69">
        <v>-4</v>
      </c>
      <c r="L1256" s="69">
        <f>COUNTIFS(Aéroports!$C$2:$C$5193,Aéroports!$C1256,Aéroports!$D$2:$D$5193,Aéroports!$D1256)</f>
        <v>1</v>
      </c>
      <c r="M1256" s="69" t="str">
        <f>IF(AND(Formulaire!$H$15=Aéroports!$E1256,--ISNUMBER(IFERROR(SEARCH(Formulaire!$H$16,$C1256,1),""))=1),MAX(M$1:M1255)+1,"")</f>
        <v/>
      </c>
      <c r="N1256" s="69" t="str">
        <f>IF(AND(Formulaire!$H$21=Aéroports!$E1256,--ISNUMBER(IFERROR(SEARCH(Formulaire!$H$22,$C1256,1),""))=1),MAX(N$1:N1255)+1,"")</f>
        <v/>
      </c>
      <c r="O1256" s="69" t="str">
        <f>IF(AND(Formulaire!$H$27=Aéroports!$E1256,--ISNUMBER(IFERROR(SEARCH(Formulaire!$H$28,$C1256,1),""))=1),MAX(O$1:O1255)+1,"")</f>
        <v/>
      </c>
      <c r="Q1256" s="91" t="str">
        <f>IFERROR(INDEX($C$2:$C$5193,MATCH(ROWS(M$2:M1256),M$2:M$5193,0)),"")</f>
        <v/>
      </c>
      <c r="R1256" s="70" t="str">
        <f>IFERROR(INDEX($C$2:$C$5193,MATCH(ROWS(N$2:N1256),N$2:N$5193,0)),"")</f>
        <v/>
      </c>
      <c r="S1256" s="92" t="str">
        <f>IFERROR(INDEX($C$2:$C$5193,MATCH(ROWS(O$2:O1256),O$2:O$5193,0)),"")</f>
        <v/>
      </c>
    </row>
    <row r="1257" spans="1:19" x14ac:dyDescent="0.25">
      <c r="A1257" s="68">
        <v>11932</v>
      </c>
      <c r="B1257" s="68" t="s">
        <v>4746</v>
      </c>
      <c r="C1257" s="68" t="s">
        <v>4747</v>
      </c>
      <c r="D1257" s="68" t="s">
        <v>4637</v>
      </c>
      <c r="E1257" s="68" t="s">
        <v>22376</v>
      </c>
      <c r="F1257" s="68" t="s">
        <v>4748</v>
      </c>
      <c r="G1257" s="68" t="s">
        <v>4749</v>
      </c>
      <c r="H1257" s="68">
        <v>-22.141100000000002</v>
      </c>
      <c r="I1257" s="68">
        <v>-70.062899999999999</v>
      </c>
      <c r="J1257" s="68">
        <v>3475</v>
      </c>
      <c r="K1257" s="68" t="s">
        <v>340</v>
      </c>
      <c r="L1257" s="68">
        <f>COUNTIFS(Aéroports!$C$2:$C$5193,Aéroports!$C1257,Aéroports!$D$2:$D$5193,Aéroports!$D1257)</f>
        <v>1</v>
      </c>
      <c r="M1257" s="68" t="str">
        <f>IF(AND(Formulaire!$H$15=Aéroports!$E1257,--ISNUMBER(IFERROR(SEARCH(Formulaire!$H$16,$C1257,1),""))=1),MAX(M$1:M1256)+1,"")</f>
        <v/>
      </c>
      <c r="N1257" s="68" t="str">
        <f>IF(AND(Formulaire!$H$21=Aéroports!$E1257,--ISNUMBER(IFERROR(SEARCH(Formulaire!$H$22,$C1257,1),""))=1),MAX(N$1:N1256)+1,"")</f>
        <v/>
      </c>
      <c r="O1257" s="68" t="str">
        <f>IF(AND(Formulaire!$H$27=Aéroports!$E1257,--ISNUMBER(IFERROR(SEARCH(Formulaire!$H$28,$C1257,1),""))=1),MAX(O$1:O1256)+1,"")</f>
        <v/>
      </c>
      <c r="Q1257" s="91" t="str">
        <f>IFERROR(INDEX($C$2:$C$5193,MATCH(ROWS(M$2:M1257),M$2:M$5193,0)),"")</f>
        <v/>
      </c>
      <c r="R1257" s="70" t="str">
        <f>IFERROR(INDEX($C$2:$C$5193,MATCH(ROWS(N$2:N1257),N$2:N$5193,0)),"")</f>
        <v/>
      </c>
      <c r="S1257" s="92" t="str">
        <f>IFERROR(INDEX($C$2:$C$5193,MATCH(ROWS(O$2:O1257),O$2:O$5193,0)),"")</f>
        <v/>
      </c>
    </row>
    <row r="1258" spans="1:19" x14ac:dyDescent="0.25">
      <c r="A1258" s="69">
        <v>2667</v>
      </c>
      <c r="B1258" s="69" t="s">
        <v>4750</v>
      </c>
      <c r="C1258" s="69" t="s">
        <v>4751</v>
      </c>
      <c r="D1258" s="69" t="s">
        <v>4637</v>
      </c>
      <c r="E1258" s="69" t="s">
        <v>22376</v>
      </c>
      <c r="F1258" s="69" t="s">
        <v>4752</v>
      </c>
      <c r="G1258" s="69" t="s">
        <v>4753</v>
      </c>
      <c r="H1258" s="69">
        <v>-39.65</v>
      </c>
      <c r="I1258" s="69">
        <v>-73.086100000000002</v>
      </c>
      <c r="J1258" s="69">
        <v>59</v>
      </c>
      <c r="K1258" s="69">
        <v>-4</v>
      </c>
      <c r="L1258" s="69">
        <f>COUNTIFS(Aéroports!$C$2:$C$5193,Aéroports!$C1258,Aéroports!$D$2:$D$5193,Aéroports!$D1258)</f>
        <v>1</v>
      </c>
      <c r="M1258" s="69" t="str">
        <f>IF(AND(Formulaire!$H$15=Aéroports!$E1258,--ISNUMBER(IFERROR(SEARCH(Formulaire!$H$16,$C1258,1),""))=1),MAX(M$1:M1257)+1,"")</f>
        <v/>
      </c>
      <c r="N1258" s="69" t="str">
        <f>IF(AND(Formulaire!$H$21=Aéroports!$E1258,--ISNUMBER(IFERROR(SEARCH(Formulaire!$H$22,$C1258,1),""))=1),MAX(N$1:N1257)+1,"")</f>
        <v/>
      </c>
      <c r="O1258" s="69" t="str">
        <f>IF(AND(Formulaire!$H$27=Aéroports!$E1258,--ISNUMBER(IFERROR(SEARCH(Formulaire!$H$28,$C1258,1),""))=1),MAX(O$1:O1257)+1,"")</f>
        <v/>
      </c>
      <c r="Q1258" s="91" t="str">
        <f>IFERROR(INDEX($C$2:$C$5193,MATCH(ROWS(M$2:M1258),M$2:M$5193,0)),"")</f>
        <v/>
      </c>
      <c r="R1258" s="70" t="str">
        <f>IFERROR(INDEX($C$2:$C$5193,MATCH(ROWS(N$2:N1258),N$2:N$5193,0)),"")</f>
        <v/>
      </c>
      <c r="S1258" s="92" t="str">
        <f>IFERROR(INDEX($C$2:$C$5193,MATCH(ROWS(O$2:O1258),O$2:O$5193,0)),"")</f>
        <v/>
      </c>
    </row>
    <row r="1259" spans="1:19" x14ac:dyDescent="0.25">
      <c r="A1259" s="68">
        <v>11936</v>
      </c>
      <c r="B1259" s="68" t="s">
        <v>4754</v>
      </c>
      <c r="C1259" s="68" t="s">
        <v>4443</v>
      </c>
      <c r="D1259" s="68" t="s">
        <v>4637</v>
      </c>
      <c r="E1259" s="68" t="s">
        <v>22376</v>
      </c>
      <c r="F1259" s="68" t="s">
        <v>4755</v>
      </c>
      <c r="G1259" s="68" t="s">
        <v>4756</v>
      </c>
      <c r="H1259" s="68">
        <v>-38.245600000000003</v>
      </c>
      <c r="I1259" s="68">
        <v>-72.348600000000005</v>
      </c>
      <c r="J1259" s="68">
        <v>1148</v>
      </c>
      <c r="K1259" s="68" t="s">
        <v>340</v>
      </c>
      <c r="L1259" s="68">
        <f>COUNTIFS(Aéroports!$C$2:$C$5193,Aéroports!$C1259,Aéroports!$D$2:$D$5193,Aéroports!$D1259)</f>
        <v>1</v>
      </c>
      <c r="M1259" s="68" t="str">
        <f>IF(AND(Formulaire!$H$15=Aéroports!$E1259,--ISNUMBER(IFERROR(SEARCH(Formulaire!$H$16,$C1259,1),""))=1),MAX(M$1:M1258)+1,"")</f>
        <v/>
      </c>
      <c r="N1259" s="68" t="str">
        <f>IF(AND(Formulaire!$H$21=Aéroports!$E1259,--ISNUMBER(IFERROR(SEARCH(Formulaire!$H$22,$C1259,1),""))=1),MAX(N$1:N1258)+1,"")</f>
        <v/>
      </c>
      <c r="O1259" s="68" t="str">
        <f>IF(AND(Formulaire!$H$27=Aéroports!$E1259,--ISNUMBER(IFERROR(SEARCH(Formulaire!$H$28,$C1259,1),""))=1),MAX(O$1:O1258)+1,"")</f>
        <v/>
      </c>
      <c r="Q1259" s="91" t="str">
        <f>IFERROR(INDEX($C$2:$C$5193,MATCH(ROWS(M$2:M1259),M$2:M$5193,0)),"")</f>
        <v/>
      </c>
      <c r="R1259" s="70" t="str">
        <f>IFERROR(INDEX($C$2:$C$5193,MATCH(ROWS(N$2:N1259),N$2:N$5193,0)),"")</f>
        <v/>
      </c>
      <c r="S1259" s="92" t="str">
        <f>IFERROR(INDEX($C$2:$C$5193,MATCH(ROWS(O$2:O1259),O$2:O$5193,0)),"")</f>
        <v/>
      </c>
    </row>
    <row r="1260" spans="1:19" x14ac:dyDescent="0.25">
      <c r="A1260" s="69">
        <v>6404</v>
      </c>
      <c r="B1260" s="69" t="s">
        <v>4757</v>
      </c>
      <c r="C1260" s="69" t="s">
        <v>4758</v>
      </c>
      <c r="D1260" s="69" t="s">
        <v>4759</v>
      </c>
      <c r="E1260" s="69" t="s">
        <v>22377</v>
      </c>
      <c r="F1260" s="69" t="s">
        <v>4760</v>
      </c>
      <c r="G1260" s="69" t="s">
        <v>4761</v>
      </c>
      <c r="H1260" s="69">
        <v>41.262500000000003</v>
      </c>
      <c r="I1260" s="69">
        <v>80.291700000000006</v>
      </c>
      <c r="J1260" s="69">
        <v>3816</v>
      </c>
      <c r="K1260" s="69">
        <v>8</v>
      </c>
      <c r="L1260" s="69">
        <f>COUNTIFS(Aéroports!$C$2:$C$5193,Aéroports!$C1260,Aéroports!$D$2:$D$5193,Aéroports!$D1260)</f>
        <v>1</v>
      </c>
      <c r="M1260" s="69" t="str">
        <f>IF(AND(Formulaire!$H$15=Aéroports!$E1260,--ISNUMBER(IFERROR(SEARCH(Formulaire!$H$16,$C1260,1),""))=1),MAX(M$1:M1259)+1,"")</f>
        <v/>
      </c>
      <c r="N1260" s="69" t="str">
        <f>IF(AND(Formulaire!$H$21=Aéroports!$E1260,--ISNUMBER(IFERROR(SEARCH(Formulaire!$H$22,$C1260,1),""))=1),MAX(N$1:N1259)+1,"")</f>
        <v/>
      </c>
      <c r="O1260" s="69" t="str">
        <f>IF(AND(Formulaire!$H$27=Aéroports!$E1260,--ISNUMBER(IFERROR(SEARCH(Formulaire!$H$28,$C1260,1),""))=1),MAX(O$1:O1259)+1,"")</f>
        <v/>
      </c>
      <c r="Q1260" s="91" t="str">
        <f>IFERROR(INDEX($C$2:$C$5193,MATCH(ROWS(M$2:M1260),M$2:M$5193,0)),"")</f>
        <v/>
      </c>
      <c r="R1260" s="70" t="str">
        <f>IFERROR(INDEX($C$2:$C$5193,MATCH(ROWS(N$2:N1260),N$2:N$5193,0)),"")</f>
        <v/>
      </c>
      <c r="S1260" s="92" t="str">
        <f>IFERROR(INDEX($C$2:$C$5193,MATCH(ROWS(O$2:O1260),O$2:O$5193,0)),"")</f>
        <v/>
      </c>
    </row>
    <row r="1261" spans="1:19" x14ac:dyDescent="0.25">
      <c r="A1261" s="68">
        <v>6362</v>
      </c>
      <c r="B1261" s="68" t="s">
        <v>4762</v>
      </c>
      <c r="C1261" s="68" t="s">
        <v>4763</v>
      </c>
      <c r="D1261" s="68" t="s">
        <v>4759</v>
      </c>
      <c r="E1261" s="68" t="s">
        <v>22377</v>
      </c>
      <c r="F1261" s="68" t="s">
        <v>4764</v>
      </c>
      <c r="G1261" s="68" t="s">
        <v>4765</v>
      </c>
      <c r="H1261" s="68">
        <v>32.708100000000002</v>
      </c>
      <c r="I1261" s="68">
        <v>108.931</v>
      </c>
      <c r="J1261" s="68">
        <v>860</v>
      </c>
      <c r="K1261" s="68">
        <v>8</v>
      </c>
      <c r="L1261" s="68">
        <f>COUNTIFS(Aéroports!$C$2:$C$5193,Aéroports!$C1261,Aéroports!$D$2:$D$5193,Aéroports!$D1261)</f>
        <v>1</v>
      </c>
      <c r="M1261" s="68" t="str">
        <f>IF(AND(Formulaire!$H$15=Aéroports!$E1261,--ISNUMBER(IFERROR(SEARCH(Formulaire!$H$16,$C1261,1),""))=1),MAX(M$1:M1260)+1,"")</f>
        <v/>
      </c>
      <c r="N1261" s="68" t="str">
        <f>IF(AND(Formulaire!$H$21=Aéroports!$E1261,--ISNUMBER(IFERROR(SEARCH(Formulaire!$H$22,$C1261,1),""))=1),MAX(N$1:N1260)+1,"")</f>
        <v/>
      </c>
      <c r="O1261" s="68" t="str">
        <f>IF(AND(Formulaire!$H$27=Aéroports!$E1261,--ISNUMBER(IFERROR(SEARCH(Formulaire!$H$28,$C1261,1),""))=1),MAX(O$1:O1260)+1,"")</f>
        <v/>
      </c>
      <c r="Q1261" s="91" t="str">
        <f>IFERROR(INDEX($C$2:$C$5193,MATCH(ROWS(M$2:M1261),M$2:M$5193,0)),"")</f>
        <v/>
      </c>
      <c r="R1261" s="70" t="str">
        <f>IFERROR(INDEX($C$2:$C$5193,MATCH(ROWS(N$2:N1261),N$2:N$5193,0)),"")</f>
        <v/>
      </c>
      <c r="S1261" s="92" t="str">
        <f>IFERROR(INDEX($C$2:$C$5193,MATCH(ROWS(O$2:O1261),O$2:O$5193,0)),"")</f>
        <v/>
      </c>
    </row>
    <row r="1262" spans="1:19" x14ac:dyDescent="0.25">
      <c r="A1262" s="69">
        <v>6427</v>
      </c>
      <c r="B1262" s="69" t="s">
        <v>4766</v>
      </c>
      <c r="C1262" s="69" t="s">
        <v>4767</v>
      </c>
      <c r="D1262" s="69" t="s">
        <v>4759</v>
      </c>
      <c r="E1262" s="69" t="s">
        <v>22377</v>
      </c>
      <c r="F1262" s="69" t="s">
        <v>4768</v>
      </c>
      <c r="G1262" s="69" t="s">
        <v>4769</v>
      </c>
      <c r="H1262" s="69">
        <v>30.5822</v>
      </c>
      <c r="I1262" s="69">
        <v>117.05</v>
      </c>
      <c r="J1262" s="69">
        <v>0</v>
      </c>
      <c r="K1262" s="69">
        <v>8</v>
      </c>
      <c r="L1262" s="69">
        <f>COUNTIFS(Aéroports!$C$2:$C$5193,Aéroports!$C1262,Aéroports!$D$2:$D$5193,Aéroports!$D1262)</f>
        <v>1</v>
      </c>
      <c r="M1262" s="69" t="str">
        <f>IF(AND(Formulaire!$H$15=Aéroports!$E1262,--ISNUMBER(IFERROR(SEARCH(Formulaire!$H$16,$C1262,1),""))=1),MAX(M$1:M1261)+1,"")</f>
        <v/>
      </c>
      <c r="N1262" s="69" t="str">
        <f>IF(AND(Formulaire!$H$21=Aéroports!$E1262,--ISNUMBER(IFERROR(SEARCH(Formulaire!$H$22,$C1262,1),""))=1),MAX(N$1:N1261)+1,"")</f>
        <v/>
      </c>
      <c r="O1262" s="69" t="str">
        <f>IF(AND(Formulaire!$H$27=Aéroports!$E1262,--ISNUMBER(IFERROR(SEARCH(Formulaire!$H$28,$C1262,1),""))=1),MAX(O$1:O1261)+1,"")</f>
        <v/>
      </c>
      <c r="Q1262" s="91" t="str">
        <f>IFERROR(INDEX($C$2:$C$5193,MATCH(ROWS(M$2:M1262),M$2:M$5193,0)),"")</f>
        <v/>
      </c>
      <c r="R1262" s="70" t="str">
        <f>IFERROR(INDEX($C$2:$C$5193,MATCH(ROWS(N$2:N1262),N$2:N$5193,0)),"")</f>
        <v/>
      </c>
      <c r="S1262" s="92" t="str">
        <f>IFERROR(INDEX($C$2:$C$5193,MATCH(ROWS(O$2:O1262),O$2:O$5193,0)),"")</f>
        <v/>
      </c>
    </row>
    <row r="1263" spans="1:19" x14ac:dyDescent="0.25">
      <c r="A1263" s="68">
        <v>9844</v>
      </c>
      <c r="B1263" s="68" t="s">
        <v>4770</v>
      </c>
      <c r="C1263" s="68" t="s">
        <v>4771</v>
      </c>
      <c r="D1263" s="68" t="s">
        <v>4759</v>
      </c>
      <c r="E1263" s="68" t="s">
        <v>22377</v>
      </c>
      <c r="F1263" s="68" t="s">
        <v>4772</v>
      </c>
      <c r="G1263" s="68" t="s">
        <v>4773</v>
      </c>
      <c r="H1263" s="68">
        <v>41.1053</v>
      </c>
      <c r="I1263" s="68">
        <v>122.854</v>
      </c>
      <c r="J1263" s="68">
        <v>0</v>
      </c>
      <c r="K1263" s="68">
        <v>8</v>
      </c>
      <c r="L1263" s="68">
        <f>COUNTIFS(Aéroports!$C$2:$C$5193,Aéroports!$C1263,Aéroports!$D$2:$D$5193,Aéroports!$D1263)</f>
        <v>1</v>
      </c>
      <c r="M1263" s="68" t="str">
        <f>IF(AND(Formulaire!$H$15=Aéroports!$E1263,--ISNUMBER(IFERROR(SEARCH(Formulaire!$H$16,$C1263,1),""))=1),MAX(M$1:M1262)+1,"")</f>
        <v/>
      </c>
      <c r="N1263" s="68" t="str">
        <f>IF(AND(Formulaire!$H$21=Aéroports!$E1263,--ISNUMBER(IFERROR(SEARCH(Formulaire!$H$22,$C1263,1),""))=1),MAX(N$1:N1262)+1,"")</f>
        <v/>
      </c>
      <c r="O1263" s="68" t="str">
        <f>IF(AND(Formulaire!$H$27=Aéroports!$E1263,--ISNUMBER(IFERROR(SEARCH(Formulaire!$H$28,$C1263,1),""))=1),MAX(O$1:O1262)+1,"")</f>
        <v/>
      </c>
      <c r="Q1263" s="91" t="str">
        <f>IFERROR(INDEX($C$2:$C$5193,MATCH(ROWS(M$2:M1263),M$2:M$5193,0)),"")</f>
        <v/>
      </c>
      <c r="R1263" s="70" t="str">
        <f>IFERROR(INDEX($C$2:$C$5193,MATCH(ROWS(N$2:N1263),N$2:N$5193,0)),"")</f>
        <v/>
      </c>
      <c r="S1263" s="92" t="str">
        <f>IFERROR(INDEX($C$2:$C$5193,MATCH(ROWS(O$2:O1263),O$2:O$5193,0)),"")</f>
        <v/>
      </c>
    </row>
    <row r="1264" spans="1:19" x14ac:dyDescent="0.25">
      <c r="A1264" s="69">
        <v>9849</v>
      </c>
      <c r="B1264" s="69" t="s">
        <v>4774</v>
      </c>
      <c r="C1264" s="69" t="s">
        <v>4775</v>
      </c>
      <c r="D1264" s="69" t="s">
        <v>4759</v>
      </c>
      <c r="E1264" s="69" t="s">
        <v>22377</v>
      </c>
      <c r="F1264" s="69" t="s">
        <v>4776</v>
      </c>
      <c r="G1264" s="69" t="s">
        <v>4777</v>
      </c>
      <c r="H1264" s="69">
        <v>26.260560000000002</v>
      </c>
      <c r="I1264" s="69">
        <v>105.8733</v>
      </c>
      <c r="J1264" s="69">
        <v>4812</v>
      </c>
      <c r="K1264" s="69">
        <v>8</v>
      </c>
      <c r="L1264" s="69">
        <f>COUNTIFS(Aéroports!$C$2:$C$5193,Aéroports!$C1264,Aéroports!$D$2:$D$5193,Aéroports!$D1264)</f>
        <v>1</v>
      </c>
      <c r="M1264" s="69" t="str">
        <f>IF(AND(Formulaire!$H$15=Aéroports!$E1264,--ISNUMBER(IFERROR(SEARCH(Formulaire!$H$16,$C1264,1),""))=1),MAX(M$1:M1263)+1,"")</f>
        <v/>
      </c>
      <c r="N1264" s="69" t="str">
        <f>IF(AND(Formulaire!$H$21=Aéroports!$E1264,--ISNUMBER(IFERROR(SEARCH(Formulaire!$H$22,$C1264,1),""))=1),MAX(N$1:N1263)+1,"")</f>
        <v/>
      </c>
      <c r="O1264" s="69" t="str">
        <f>IF(AND(Formulaire!$H$27=Aéroports!$E1264,--ISNUMBER(IFERROR(SEARCH(Formulaire!$H$28,$C1264,1),""))=1),MAX(O$1:O1263)+1,"")</f>
        <v/>
      </c>
      <c r="Q1264" s="91" t="str">
        <f>IFERROR(INDEX($C$2:$C$5193,MATCH(ROWS(M$2:M1264),M$2:M$5193,0)),"")</f>
        <v/>
      </c>
      <c r="R1264" s="70" t="str">
        <f>IFERROR(INDEX($C$2:$C$5193,MATCH(ROWS(N$2:N1264),N$2:N$5193,0)),"")</f>
        <v/>
      </c>
      <c r="S1264" s="92" t="str">
        <f>IFERROR(INDEX($C$2:$C$5193,MATCH(ROWS(O$2:O1264),O$2:O$5193,0)),"")</f>
        <v/>
      </c>
    </row>
    <row r="1265" spans="1:19" x14ac:dyDescent="0.25">
      <c r="A1265" s="68">
        <v>10941</v>
      </c>
      <c r="B1265" s="68" t="s">
        <v>4778</v>
      </c>
      <c r="C1265" s="68" t="s">
        <v>4779</v>
      </c>
      <c r="D1265" s="68" t="s">
        <v>4759</v>
      </c>
      <c r="E1265" s="68" t="s">
        <v>22377</v>
      </c>
      <c r="F1265" s="68" t="s">
        <v>4780</v>
      </c>
      <c r="G1265" s="68" t="s">
        <v>4781</v>
      </c>
      <c r="H1265" s="68">
        <v>47.310600000000001</v>
      </c>
      <c r="I1265" s="68">
        <v>119.9117</v>
      </c>
      <c r="J1265" s="68">
        <v>2925</v>
      </c>
      <c r="K1265" s="68">
        <v>8</v>
      </c>
      <c r="L1265" s="68">
        <f>COUNTIFS(Aéroports!$C$2:$C$5193,Aéroports!$C1265,Aéroports!$D$2:$D$5193,Aéroports!$D1265)</f>
        <v>1</v>
      </c>
      <c r="M1265" s="68" t="str">
        <f>IF(AND(Formulaire!$H$15=Aéroports!$E1265,--ISNUMBER(IFERROR(SEARCH(Formulaire!$H$16,$C1265,1),""))=1),MAX(M$1:M1264)+1,"")</f>
        <v/>
      </c>
      <c r="N1265" s="68" t="str">
        <f>IF(AND(Formulaire!$H$21=Aéroports!$E1265,--ISNUMBER(IFERROR(SEARCH(Formulaire!$H$22,$C1265,1),""))=1),MAX(N$1:N1264)+1,"")</f>
        <v/>
      </c>
      <c r="O1265" s="68" t="str">
        <f>IF(AND(Formulaire!$H$27=Aéroports!$E1265,--ISNUMBER(IFERROR(SEARCH(Formulaire!$H$28,$C1265,1),""))=1),MAX(O$1:O1264)+1,"")</f>
        <v/>
      </c>
      <c r="Q1265" s="91" t="str">
        <f>IFERROR(INDEX($C$2:$C$5193,MATCH(ROWS(M$2:M1265),M$2:M$5193,0)),"")</f>
        <v/>
      </c>
      <c r="R1265" s="70" t="str">
        <f>IFERROR(INDEX($C$2:$C$5193,MATCH(ROWS(N$2:N1265),N$2:N$5193,0)),"")</f>
        <v/>
      </c>
      <c r="S1265" s="92" t="str">
        <f>IFERROR(INDEX($C$2:$C$5193,MATCH(ROWS(O$2:O1265),O$2:O$5193,0)),"")</f>
        <v/>
      </c>
    </row>
    <row r="1266" spans="1:19" x14ac:dyDescent="0.25">
      <c r="A1266" s="69">
        <v>6396</v>
      </c>
      <c r="B1266" s="69" t="s">
        <v>4782</v>
      </c>
      <c r="C1266" s="69" t="s">
        <v>4783</v>
      </c>
      <c r="D1266" s="69" t="s">
        <v>4759</v>
      </c>
      <c r="E1266" s="69" t="s">
        <v>22377</v>
      </c>
      <c r="F1266" s="69" t="s">
        <v>4784</v>
      </c>
      <c r="G1266" s="69" t="s">
        <v>4785</v>
      </c>
      <c r="H1266" s="69">
        <v>30.553599999999999</v>
      </c>
      <c r="I1266" s="69">
        <v>97.1083</v>
      </c>
      <c r="J1266" s="69">
        <v>14219</v>
      </c>
      <c r="K1266" s="69">
        <v>8</v>
      </c>
      <c r="L1266" s="69">
        <f>COUNTIFS(Aéroports!$C$2:$C$5193,Aéroports!$C1266,Aéroports!$D$2:$D$5193,Aéroports!$D1266)</f>
        <v>1</v>
      </c>
      <c r="M1266" s="69" t="str">
        <f>IF(AND(Formulaire!$H$15=Aéroports!$E1266,--ISNUMBER(IFERROR(SEARCH(Formulaire!$H$16,$C1266,1),""))=1),MAX(M$1:M1265)+1,"")</f>
        <v/>
      </c>
      <c r="N1266" s="69" t="str">
        <f>IF(AND(Formulaire!$H$21=Aéroports!$E1266,--ISNUMBER(IFERROR(SEARCH(Formulaire!$H$22,$C1266,1),""))=1),MAX(N$1:N1265)+1,"")</f>
        <v/>
      </c>
      <c r="O1266" s="69" t="str">
        <f>IF(AND(Formulaire!$H$27=Aéroports!$E1266,--ISNUMBER(IFERROR(SEARCH(Formulaire!$H$28,$C1266,1),""))=1),MAX(O$1:O1265)+1,"")</f>
        <v/>
      </c>
      <c r="Q1266" s="91" t="str">
        <f>IFERROR(INDEX($C$2:$C$5193,MATCH(ROWS(M$2:M1266),M$2:M$5193,0)),"")</f>
        <v/>
      </c>
      <c r="R1266" s="70" t="str">
        <f>IFERROR(INDEX($C$2:$C$5193,MATCH(ROWS(N$2:N1266),N$2:N$5193,0)),"")</f>
        <v/>
      </c>
      <c r="S1266" s="92" t="str">
        <f>IFERROR(INDEX($C$2:$C$5193,MATCH(ROWS(O$2:O1266),O$2:O$5193,0)),"")</f>
        <v/>
      </c>
    </row>
    <row r="1267" spans="1:19" x14ac:dyDescent="0.25">
      <c r="A1267" s="68">
        <v>6346</v>
      </c>
      <c r="B1267" s="68" t="s">
        <v>4786</v>
      </c>
      <c r="C1267" s="68" t="s">
        <v>4787</v>
      </c>
      <c r="D1267" s="68" t="s">
        <v>4759</v>
      </c>
      <c r="E1267" s="68" t="s">
        <v>22377</v>
      </c>
      <c r="F1267" s="68" t="s">
        <v>4788</v>
      </c>
      <c r="G1267" s="68" t="s">
        <v>4789</v>
      </c>
      <c r="H1267" s="68">
        <v>40.56</v>
      </c>
      <c r="I1267" s="68">
        <v>109.997</v>
      </c>
      <c r="J1267" s="68">
        <v>3321</v>
      </c>
      <c r="K1267" s="68">
        <v>8</v>
      </c>
      <c r="L1267" s="68">
        <f>COUNTIFS(Aéroports!$C$2:$C$5193,Aéroports!$C1267,Aéroports!$D$2:$D$5193,Aéroports!$D1267)</f>
        <v>1</v>
      </c>
      <c r="M1267" s="68" t="str">
        <f>IF(AND(Formulaire!$H$15=Aéroports!$E1267,--ISNUMBER(IFERROR(SEARCH(Formulaire!$H$16,$C1267,1),""))=1),MAX(M$1:M1266)+1,"")</f>
        <v/>
      </c>
      <c r="N1267" s="68" t="str">
        <f>IF(AND(Formulaire!$H$21=Aéroports!$E1267,--ISNUMBER(IFERROR(SEARCH(Formulaire!$H$22,$C1267,1),""))=1),MAX(N$1:N1266)+1,"")</f>
        <v/>
      </c>
      <c r="O1267" s="68" t="str">
        <f>IF(AND(Formulaire!$H$27=Aéroports!$E1267,--ISNUMBER(IFERROR(SEARCH(Formulaire!$H$28,$C1267,1),""))=1),MAX(O$1:O1266)+1,"")</f>
        <v/>
      </c>
      <c r="Q1267" s="91" t="str">
        <f>IFERROR(INDEX($C$2:$C$5193,MATCH(ROWS(M$2:M1267),M$2:M$5193,0)),"")</f>
        <v/>
      </c>
      <c r="R1267" s="70" t="str">
        <f>IFERROR(INDEX($C$2:$C$5193,MATCH(ROWS(N$2:N1267),N$2:N$5193,0)),"")</f>
        <v/>
      </c>
      <c r="S1267" s="92" t="str">
        <f>IFERROR(INDEX($C$2:$C$5193,MATCH(ROWS(O$2:O1267),O$2:O$5193,0)),"")</f>
        <v/>
      </c>
    </row>
    <row r="1268" spans="1:19" x14ac:dyDescent="0.25">
      <c r="A1268" s="69">
        <v>8630</v>
      </c>
      <c r="B1268" s="69" t="s">
        <v>4790</v>
      </c>
      <c r="C1268" s="69" t="s">
        <v>4791</v>
      </c>
      <c r="D1268" s="69" t="s">
        <v>4759</v>
      </c>
      <c r="E1268" s="69" t="s">
        <v>22377</v>
      </c>
      <c r="F1268" s="69" t="s">
        <v>4792</v>
      </c>
      <c r="G1268" s="69" t="s">
        <v>4793</v>
      </c>
      <c r="H1268" s="69">
        <v>40.926000000000002</v>
      </c>
      <c r="I1268" s="69">
        <v>107.7428</v>
      </c>
      <c r="J1268" s="69">
        <v>3400</v>
      </c>
      <c r="K1268" s="69">
        <v>8</v>
      </c>
      <c r="L1268" s="69">
        <f>COUNTIFS(Aéroports!$C$2:$C$5193,Aéroports!$C1268,Aéroports!$D$2:$D$5193,Aéroports!$D1268)</f>
        <v>1</v>
      </c>
      <c r="M1268" s="69" t="str">
        <f>IF(AND(Formulaire!$H$15=Aéroports!$E1268,--ISNUMBER(IFERROR(SEARCH(Formulaire!$H$16,$C1268,1),""))=1),MAX(M$1:M1267)+1,"")</f>
        <v/>
      </c>
      <c r="N1268" s="69" t="str">
        <f>IF(AND(Formulaire!$H$21=Aéroports!$E1268,--ISNUMBER(IFERROR(SEARCH(Formulaire!$H$22,$C1268,1),""))=1),MAX(N$1:N1267)+1,"")</f>
        <v/>
      </c>
      <c r="O1268" s="69" t="str">
        <f>IF(AND(Formulaire!$H$27=Aéroports!$E1268,--ISNUMBER(IFERROR(SEARCH(Formulaire!$H$28,$C1268,1),""))=1),MAX(O$1:O1267)+1,"")</f>
        <v/>
      </c>
      <c r="Q1268" s="91" t="str">
        <f>IFERROR(INDEX($C$2:$C$5193,MATCH(ROWS(M$2:M1268),M$2:M$5193,0)),"")</f>
        <v/>
      </c>
      <c r="R1268" s="70" t="str">
        <f>IFERROR(INDEX($C$2:$C$5193,MATCH(ROWS(N$2:N1268),N$2:N$5193,0)),"")</f>
        <v/>
      </c>
      <c r="S1268" s="92" t="str">
        <f>IFERROR(INDEX($C$2:$C$5193,MATCH(ROWS(O$2:O1268),O$2:O$5193,0)),"")</f>
        <v/>
      </c>
    </row>
    <row r="1269" spans="1:19" x14ac:dyDescent="0.25">
      <c r="A1269" s="68">
        <v>6351</v>
      </c>
      <c r="B1269" s="68" t="s">
        <v>4794</v>
      </c>
      <c r="C1269" s="68" t="s">
        <v>4795</v>
      </c>
      <c r="D1269" s="68" t="s">
        <v>4759</v>
      </c>
      <c r="E1269" s="68" t="s">
        <v>22377</v>
      </c>
      <c r="F1269" s="68" t="s">
        <v>4796</v>
      </c>
      <c r="G1269" s="68" t="s">
        <v>4797</v>
      </c>
      <c r="H1269" s="68">
        <v>21.539400000000001</v>
      </c>
      <c r="I1269" s="68">
        <v>109.294</v>
      </c>
      <c r="J1269" s="68">
        <v>0</v>
      </c>
      <c r="K1269" s="68">
        <v>8</v>
      </c>
      <c r="L1269" s="68">
        <f>COUNTIFS(Aéroports!$C$2:$C$5193,Aéroports!$C1269,Aéroports!$D$2:$D$5193,Aéroports!$D1269)</f>
        <v>1</v>
      </c>
      <c r="M1269" s="68" t="str">
        <f>IF(AND(Formulaire!$H$15=Aéroports!$E1269,--ISNUMBER(IFERROR(SEARCH(Formulaire!$H$16,$C1269,1),""))=1),MAX(M$1:M1268)+1,"")</f>
        <v/>
      </c>
      <c r="N1269" s="68" t="str">
        <f>IF(AND(Formulaire!$H$21=Aéroports!$E1269,--ISNUMBER(IFERROR(SEARCH(Formulaire!$H$22,$C1269,1),""))=1),MAX(N$1:N1268)+1,"")</f>
        <v/>
      </c>
      <c r="O1269" s="68" t="str">
        <f>IF(AND(Formulaire!$H$27=Aéroports!$E1269,--ISNUMBER(IFERROR(SEARCH(Formulaire!$H$28,$C1269,1),""))=1),MAX(O$1:O1268)+1,"")</f>
        <v/>
      </c>
      <c r="Q1269" s="91" t="str">
        <f>IFERROR(INDEX($C$2:$C$5193,MATCH(ROWS(M$2:M1269),M$2:M$5193,0)),"")</f>
        <v/>
      </c>
      <c r="R1269" s="70" t="str">
        <f>IFERROR(INDEX($C$2:$C$5193,MATCH(ROWS(N$2:N1269),N$2:N$5193,0)),"")</f>
        <v/>
      </c>
      <c r="S1269" s="92" t="str">
        <f>IFERROR(INDEX($C$2:$C$5193,MATCH(ROWS(O$2:O1269),O$2:O$5193,0)),"")</f>
        <v/>
      </c>
    </row>
    <row r="1270" spans="1:19" x14ac:dyDescent="0.25">
      <c r="A1270" s="69">
        <v>3364</v>
      </c>
      <c r="B1270" s="69" t="s">
        <v>4802</v>
      </c>
      <c r="C1270" s="69" t="s">
        <v>4799</v>
      </c>
      <c r="D1270" s="69" t="s">
        <v>4759</v>
      </c>
      <c r="E1270" s="69" t="s">
        <v>22377</v>
      </c>
      <c r="F1270" s="69" t="s">
        <v>4803</v>
      </c>
      <c r="G1270" s="69" t="s">
        <v>4804</v>
      </c>
      <c r="H1270" s="69">
        <v>40.080100000000002</v>
      </c>
      <c r="I1270" s="69">
        <v>116.58499999999999</v>
      </c>
      <c r="J1270" s="69">
        <v>116</v>
      </c>
      <c r="K1270" s="69">
        <v>8</v>
      </c>
      <c r="L1270" s="69">
        <f>COUNTIFS(Aéroports!$C$2:$C$5193,Aéroports!$C1270,Aéroports!$D$2:$D$5193,Aéroports!$D1270)</f>
        <v>1</v>
      </c>
      <c r="M1270" s="69" t="str">
        <f>IF(AND(Formulaire!$H$15=Aéroports!$E1270,--ISNUMBER(IFERROR(SEARCH(Formulaire!$H$16,$C1270,1),""))=1),MAX(M$1:M1269)+1,"")</f>
        <v/>
      </c>
      <c r="N1270" s="69" t="str">
        <f>IF(AND(Formulaire!$H$21=Aéroports!$E1270,--ISNUMBER(IFERROR(SEARCH(Formulaire!$H$22,$C1270,1),""))=1),MAX(N$1:N1269)+1,"")</f>
        <v/>
      </c>
      <c r="O1270" s="69" t="str">
        <f>IF(AND(Formulaire!$H$27=Aéroports!$E1270,--ISNUMBER(IFERROR(SEARCH(Formulaire!$H$28,$C1270,1),""))=1),MAX(O$1:O1269)+1,"")</f>
        <v/>
      </c>
      <c r="Q1270" s="91" t="str">
        <f>IFERROR(INDEX($C$2:$C$5193,MATCH(ROWS(M$2:M1270),M$2:M$5193,0)),"")</f>
        <v/>
      </c>
      <c r="R1270" s="70" t="str">
        <f>IFERROR(INDEX($C$2:$C$5193,MATCH(ROWS(N$2:N1270),N$2:N$5193,0)),"")</f>
        <v/>
      </c>
      <c r="S1270" s="92" t="str">
        <f>IFERROR(INDEX($C$2:$C$5193,MATCH(ROWS(O$2:O1270),O$2:O$5193,0)),"")</f>
        <v/>
      </c>
    </row>
    <row r="1271" spans="1:19" x14ac:dyDescent="0.25">
      <c r="A1271" s="68">
        <v>12052</v>
      </c>
      <c r="B1271" s="68" t="s">
        <v>4805</v>
      </c>
      <c r="C1271" s="68" t="s">
        <v>4806</v>
      </c>
      <c r="D1271" s="68" t="s">
        <v>4759</v>
      </c>
      <c r="E1271" s="68" t="s">
        <v>22377</v>
      </c>
      <c r="F1271" s="68" t="s">
        <v>4807</v>
      </c>
      <c r="G1271" s="68" t="s">
        <v>4808</v>
      </c>
      <c r="H1271" s="68">
        <v>32.847729999999999</v>
      </c>
      <c r="I1271" s="68">
        <v>117.3202</v>
      </c>
      <c r="J1271" s="68">
        <v>100</v>
      </c>
      <c r="K1271" s="68" t="s">
        <v>340</v>
      </c>
      <c r="L1271" s="68">
        <f>COUNTIFS(Aéroports!$C$2:$C$5193,Aéroports!$C1271,Aéroports!$D$2:$D$5193,Aéroports!$D1271)</f>
        <v>1</v>
      </c>
      <c r="M1271" s="68" t="str">
        <f>IF(AND(Formulaire!$H$15=Aéroports!$E1271,--ISNUMBER(IFERROR(SEARCH(Formulaire!$H$16,$C1271,1),""))=1),MAX(M$1:M1270)+1,"")</f>
        <v/>
      </c>
      <c r="N1271" s="68" t="str">
        <f>IF(AND(Formulaire!$H$21=Aéroports!$E1271,--ISNUMBER(IFERROR(SEARCH(Formulaire!$H$22,$C1271,1),""))=1),MAX(N$1:N1270)+1,"")</f>
        <v/>
      </c>
      <c r="O1271" s="68" t="str">
        <f>IF(AND(Formulaire!$H$27=Aéroports!$E1271,--ISNUMBER(IFERROR(SEARCH(Formulaire!$H$28,$C1271,1),""))=1),MAX(O$1:O1270)+1,"")</f>
        <v/>
      </c>
      <c r="Q1271" s="91" t="str">
        <f>IFERROR(INDEX($C$2:$C$5193,MATCH(ROWS(M$2:M1271),M$2:M$5193,0)),"")</f>
        <v/>
      </c>
      <c r="R1271" s="70" t="str">
        <f>IFERROR(INDEX($C$2:$C$5193,MATCH(ROWS(N$2:N1271),N$2:N$5193,0)),"")</f>
        <v/>
      </c>
      <c r="S1271" s="92" t="str">
        <f>IFERROR(INDEX($C$2:$C$5193,MATCH(ROWS(O$2:O1271),O$2:O$5193,0)),"")</f>
        <v/>
      </c>
    </row>
    <row r="1272" spans="1:19" x14ac:dyDescent="0.25">
      <c r="A1272" s="69">
        <v>9025</v>
      </c>
      <c r="B1272" s="69" t="s">
        <v>4809</v>
      </c>
      <c r="C1272" s="69" t="s">
        <v>4810</v>
      </c>
      <c r="D1272" s="69" t="s">
        <v>4759</v>
      </c>
      <c r="E1272" s="69" t="s">
        <v>22377</v>
      </c>
      <c r="F1272" s="69" t="s">
        <v>4811</v>
      </c>
      <c r="G1272" s="69" t="s">
        <v>4812</v>
      </c>
      <c r="H1272" s="69">
        <v>27.26707</v>
      </c>
      <c r="I1272" s="69">
        <v>105.4721</v>
      </c>
      <c r="J1272" s="69">
        <v>4751</v>
      </c>
      <c r="K1272" s="69">
        <v>8</v>
      </c>
      <c r="L1272" s="69">
        <f>COUNTIFS(Aéroports!$C$2:$C$5193,Aéroports!$C1272,Aéroports!$D$2:$D$5193,Aéroports!$D1272)</f>
        <v>1</v>
      </c>
      <c r="M1272" s="69" t="str">
        <f>IF(AND(Formulaire!$H$15=Aéroports!$E1272,--ISNUMBER(IFERROR(SEARCH(Formulaire!$H$16,$C1272,1),""))=1),MAX(M$1:M1271)+1,"")</f>
        <v/>
      </c>
      <c r="N1272" s="69" t="str">
        <f>IF(AND(Formulaire!$H$21=Aéroports!$E1272,--ISNUMBER(IFERROR(SEARCH(Formulaire!$H$22,$C1272,1),""))=1),MAX(N$1:N1271)+1,"")</f>
        <v/>
      </c>
      <c r="O1272" s="69" t="str">
        <f>IF(AND(Formulaire!$H$27=Aéroports!$E1272,--ISNUMBER(IFERROR(SEARCH(Formulaire!$H$28,$C1272,1),""))=1),MAX(O$1:O1271)+1,"")</f>
        <v/>
      </c>
      <c r="Q1272" s="91" t="str">
        <f>IFERROR(INDEX($C$2:$C$5193,MATCH(ROWS(M$2:M1272),M$2:M$5193,0)),"")</f>
        <v/>
      </c>
      <c r="R1272" s="70" t="str">
        <f>IFERROR(INDEX($C$2:$C$5193,MATCH(ROWS(N$2:N1272),N$2:N$5193,0)),"")</f>
        <v/>
      </c>
      <c r="S1272" s="92" t="str">
        <f>IFERROR(INDEX($C$2:$C$5193,MATCH(ROWS(O$2:O1272),O$2:O$5193,0)),"")</f>
        <v/>
      </c>
    </row>
    <row r="1273" spans="1:19" x14ac:dyDescent="0.25">
      <c r="A1273" s="68">
        <v>11498</v>
      </c>
      <c r="B1273" s="68" t="s">
        <v>4813</v>
      </c>
      <c r="C1273" s="68" t="s">
        <v>4814</v>
      </c>
      <c r="D1273" s="68" t="s">
        <v>4759</v>
      </c>
      <c r="E1273" s="68" t="s">
        <v>22377</v>
      </c>
      <c r="F1273" s="68" t="s">
        <v>4815</v>
      </c>
      <c r="G1273" s="68" t="s">
        <v>4816</v>
      </c>
      <c r="H1273" s="68">
        <v>44.895000000000003</v>
      </c>
      <c r="I1273" s="68">
        <v>82.3</v>
      </c>
      <c r="J1273" s="68">
        <v>1253</v>
      </c>
      <c r="K1273" s="68">
        <v>8</v>
      </c>
      <c r="L1273" s="68">
        <f>COUNTIFS(Aéroports!$C$2:$C$5193,Aéroports!$C1273,Aéroports!$D$2:$D$5193,Aéroports!$D1273)</f>
        <v>1</v>
      </c>
      <c r="M1273" s="68" t="str">
        <f>IF(AND(Formulaire!$H$15=Aéroports!$E1273,--ISNUMBER(IFERROR(SEARCH(Formulaire!$H$16,$C1273,1),""))=1),MAX(M$1:M1272)+1,"")</f>
        <v/>
      </c>
      <c r="N1273" s="68" t="str">
        <f>IF(AND(Formulaire!$H$21=Aéroports!$E1273,--ISNUMBER(IFERROR(SEARCH(Formulaire!$H$22,$C1273,1),""))=1),MAX(N$1:N1272)+1,"")</f>
        <v/>
      </c>
      <c r="O1273" s="68" t="str">
        <f>IF(AND(Formulaire!$H$27=Aéroports!$E1273,--ISNUMBER(IFERROR(SEARCH(Formulaire!$H$28,$C1273,1),""))=1),MAX(O$1:O1272)+1,"")</f>
        <v/>
      </c>
      <c r="Q1273" s="91" t="str">
        <f>IFERROR(INDEX($C$2:$C$5193,MATCH(ROWS(M$2:M1273),M$2:M$5193,0)),"")</f>
        <v/>
      </c>
      <c r="R1273" s="70" t="str">
        <f>IFERROR(INDEX($C$2:$C$5193,MATCH(ROWS(N$2:N1273),N$2:N$5193,0)),"")</f>
        <v/>
      </c>
      <c r="S1273" s="92" t="str">
        <f>IFERROR(INDEX($C$2:$C$5193,MATCH(ROWS(O$2:O1273),O$2:O$5193,0)),"")</f>
        <v/>
      </c>
    </row>
    <row r="1274" spans="1:19" x14ac:dyDescent="0.25">
      <c r="A1274" s="69">
        <v>8233</v>
      </c>
      <c r="B1274" s="69" t="s">
        <v>4817</v>
      </c>
      <c r="C1274" s="69" t="s">
        <v>4818</v>
      </c>
      <c r="D1274" s="69" t="s">
        <v>4759</v>
      </c>
      <c r="E1274" s="69" t="s">
        <v>22377</v>
      </c>
      <c r="F1274" s="69" t="s">
        <v>4819</v>
      </c>
      <c r="G1274" s="69" t="s">
        <v>4820</v>
      </c>
      <c r="H1274" s="69">
        <v>48.222299999999997</v>
      </c>
      <c r="I1274" s="69">
        <v>86.995900000000006</v>
      </c>
      <c r="J1274" s="69">
        <v>3921</v>
      </c>
      <c r="K1274" s="69">
        <v>8</v>
      </c>
      <c r="L1274" s="69">
        <f>COUNTIFS(Aéroports!$C$2:$C$5193,Aéroports!$C1274,Aéroports!$D$2:$D$5193,Aéroports!$D1274)</f>
        <v>1</v>
      </c>
      <c r="M1274" s="69" t="str">
        <f>IF(AND(Formulaire!$H$15=Aéroports!$E1274,--ISNUMBER(IFERROR(SEARCH(Formulaire!$H$16,$C1274,1),""))=1),MAX(M$1:M1273)+1,"")</f>
        <v/>
      </c>
      <c r="N1274" s="69" t="str">
        <f>IF(AND(Formulaire!$H$21=Aéroports!$E1274,--ISNUMBER(IFERROR(SEARCH(Formulaire!$H$22,$C1274,1),""))=1),MAX(N$1:N1273)+1,"")</f>
        <v/>
      </c>
      <c r="O1274" s="69" t="str">
        <f>IF(AND(Formulaire!$H$27=Aéroports!$E1274,--ISNUMBER(IFERROR(SEARCH(Formulaire!$H$28,$C1274,1),""))=1),MAX(O$1:O1273)+1,"")</f>
        <v/>
      </c>
      <c r="Q1274" s="91" t="str">
        <f>IFERROR(INDEX($C$2:$C$5193,MATCH(ROWS(M$2:M1274),M$2:M$5193,0)),"")</f>
        <v/>
      </c>
      <c r="R1274" s="70" t="str">
        <f>IFERROR(INDEX($C$2:$C$5193,MATCH(ROWS(N$2:N1274),N$2:N$5193,0)),"")</f>
        <v/>
      </c>
      <c r="S1274" s="92" t="str">
        <f>IFERROR(INDEX($C$2:$C$5193,MATCH(ROWS(O$2:O1274),O$2:O$5193,0)),"")</f>
        <v/>
      </c>
    </row>
    <row r="1275" spans="1:19" x14ac:dyDescent="0.25">
      <c r="A1275" s="68">
        <v>3371</v>
      </c>
      <c r="B1275" s="68" t="s">
        <v>4821</v>
      </c>
      <c r="C1275" s="68" t="s">
        <v>4822</v>
      </c>
      <c r="D1275" s="68" t="s">
        <v>4759</v>
      </c>
      <c r="E1275" s="68" t="s">
        <v>22377</v>
      </c>
      <c r="F1275" s="68" t="s">
        <v>4823</v>
      </c>
      <c r="G1275" s="68" t="s">
        <v>4824</v>
      </c>
      <c r="H1275" s="68">
        <v>28.1892</v>
      </c>
      <c r="I1275" s="68">
        <v>113.22</v>
      </c>
      <c r="J1275" s="68">
        <v>217</v>
      </c>
      <c r="K1275" s="68">
        <v>8</v>
      </c>
      <c r="L1275" s="68">
        <f>COUNTIFS(Aéroports!$C$2:$C$5193,Aéroports!$C1275,Aéroports!$D$2:$D$5193,Aéroports!$D1275)</f>
        <v>1</v>
      </c>
      <c r="M1275" s="68" t="str">
        <f>IF(AND(Formulaire!$H$15=Aéroports!$E1275,--ISNUMBER(IFERROR(SEARCH(Formulaire!$H$16,$C1275,1),""))=1),MAX(M$1:M1274)+1,"")</f>
        <v/>
      </c>
      <c r="N1275" s="68" t="str">
        <f>IF(AND(Formulaire!$H$21=Aéroports!$E1275,--ISNUMBER(IFERROR(SEARCH(Formulaire!$H$22,$C1275,1),""))=1),MAX(N$1:N1274)+1,"")</f>
        <v/>
      </c>
      <c r="O1275" s="68" t="str">
        <f>IF(AND(Formulaire!$H$27=Aéroports!$E1275,--ISNUMBER(IFERROR(SEARCH(Formulaire!$H$28,$C1275,1),""))=1),MAX(O$1:O1274)+1,"")</f>
        <v/>
      </c>
      <c r="Q1275" s="91" t="str">
        <f>IFERROR(INDEX($C$2:$C$5193,MATCH(ROWS(M$2:M1275),M$2:M$5193,0)),"")</f>
        <v/>
      </c>
      <c r="R1275" s="70" t="str">
        <f>IFERROR(INDEX($C$2:$C$5193,MATCH(ROWS(N$2:N1275),N$2:N$5193,0)),"")</f>
        <v/>
      </c>
      <c r="S1275" s="92" t="str">
        <f>IFERROR(INDEX($C$2:$C$5193,MATCH(ROWS(O$2:O1275),O$2:O$5193,0)),"")</f>
        <v/>
      </c>
    </row>
    <row r="1276" spans="1:19" x14ac:dyDescent="0.25">
      <c r="A1276" s="69">
        <v>4380</v>
      </c>
      <c r="B1276" s="69" t="s">
        <v>4825</v>
      </c>
      <c r="C1276" s="69" t="s">
        <v>4826</v>
      </c>
      <c r="D1276" s="69" t="s">
        <v>4759</v>
      </c>
      <c r="E1276" s="69" t="s">
        <v>22377</v>
      </c>
      <c r="F1276" s="69" t="s">
        <v>4827</v>
      </c>
      <c r="G1276" s="69" t="s">
        <v>4828</v>
      </c>
      <c r="H1276" s="69">
        <v>43.996200000000002</v>
      </c>
      <c r="I1276" s="69">
        <v>125.685</v>
      </c>
      <c r="J1276" s="69">
        <v>706</v>
      </c>
      <c r="K1276" s="69">
        <v>8</v>
      </c>
      <c r="L1276" s="69">
        <f>COUNTIFS(Aéroports!$C$2:$C$5193,Aéroports!$C1276,Aéroports!$D$2:$D$5193,Aéroports!$D1276)</f>
        <v>1</v>
      </c>
      <c r="M1276" s="69" t="str">
        <f>IF(AND(Formulaire!$H$15=Aéroports!$E1276,--ISNUMBER(IFERROR(SEARCH(Formulaire!$H$16,$C1276,1),""))=1),MAX(M$1:M1275)+1,"")</f>
        <v/>
      </c>
      <c r="N1276" s="69" t="str">
        <f>IF(AND(Formulaire!$H$21=Aéroports!$E1276,--ISNUMBER(IFERROR(SEARCH(Formulaire!$H$22,$C1276,1),""))=1),MAX(N$1:N1275)+1,"")</f>
        <v/>
      </c>
      <c r="O1276" s="69" t="str">
        <f>IF(AND(Formulaire!$H$27=Aéroports!$E1276,--ISNUMBER(IFERROR(SEARCH(Formulaire!$H$28,$C1276,1),""))=1),MAX(O$1:O1275)+1,"")</f>
        <v/>
      </c>
      <c r="Q1276" s="91" t="str">
        <f>IFERROR(INDEX($C$2:$C$5193,MATCH(ROWS(M$2:M1276),M$2:M$5193,0)),"")</f>
        <v/>
      </c>
      <c r="R1276" s="70" t="str">
        <f>IFERROR(INDEX($C$2:$C$5193,MATCH(ROWS(N$2:N1276),N$2:N$5193,0)),"")</f>
        <v/>
      </c>
      <c r="S1276" s="92" t="str">
        <f>IFERROR(INDEX($C$2:$C$5193,MATCH(ROWS(O$2:O1276),O$2:O$5193,0)),"")</f>
        <v/>
      </c>
    </row>
    <row r="1277" spans="1:19" x14ac:dyDescent="0.25">
      <c r="A1277" s="68">
        <v>6352</v>
      </c>
      <c r="B1277" s="68" t="s">
        <v>4829</v>
      </c>
      <c r="C1277" s="68" t="s">
        <v>4830</v>
      </c>
      <c r="D1277" s="68" t="s">
        <v>4759</v>
      </c>
      <c r="E1277" s="68" t="s">
        <v>22377</v>
      </c>
      <c r="F1277" s="68" t="s">
        <v>4831</v>
      </c>
      <c r="G1277" s="68" t="s">
        <v>4832</v>
      </c>
      <c r="H1277" s="68">
        <v>28.918900000000001</v>
      </c>
      <c r="I1277" s="68">
        <v>111.64</v>
      </c>
      <c r="J1277" s="68">
        <v>128</v>
      </c>
      <c r="K1277" s="68">
        <v>8</v>
      </c>
      <c r="L1277" s="68">
        <f>COUNTIFS(Aéroports!$C$2:$C$5193,Aéroports!$C1277,Aéroports!$D$2:$D$5193,Aéroports!$D1277)</f>
        <v>1</v>
      </c>
      <c r="M1277" s="68" t="str">
        <f>IF(AND(Formulaire!$H$15=Aéroports!$E1277,--ISNUMBER(IFERROR(SEARCH(Formulaire!$H$16,$C1277,1),""))=1),MAX(M$1:M1276)+1,"")</f>
        <v/>
      </c>
      <c r="N1277" s="68" t="str">
        <f>IF(AND(Formulaire!$H$21=Aéroports!$E1277,--ISNUMBER(IFERROR(SEARCH(Formulaire!$H$22,$C1277,1),""))=1),MAX(N$1:N1276)+1,"")</f>
        <v/>
      </c>
      <c r="O1277" s="68" t="str">
        <f>IF(AND(Formulaire!$H$27=Aéroports!$E1277,--ISNUMBER(IFERROR(SEARCH(Formulaire!$H$28,$C1277,1),""))=1),MAX(O$1:O1276)+1,"")</f>
        <v/>
      </c>
      <c r="Q1277" s="91" t="str">
        <f>IFERROR(INDEX($C$2:$C$5193,MATCH(ROWS(M$2:M1277),M$2:M$5193,0)),"")</f>
        <v/>
      </c>
      <c r="R1277" s="70" t="str">
        <f>IFERROR(INDEX($C$2:$C$5193,MATCH(ROWS(N$2:N1277),N$2:N$5193,0)),"")</f>
        <v/>
      </c>
      <c r="S1277" s="92" t="str">
        <f>IFERROR(INDEX($C$2:$C$5193,MATCH(ROWS(O$2:O1277),O$2:O$5193,0)),"")</f>
        <v/>
      </c>
    </row>
    <row r="1278" spans="1:19" x14ac:dyDescent="0.25">
      <c r="A1278" s="69">
        <v>8974</v>
      </c>
      <c r="B1278" s="69" t="s">
        <v>4833</v>
      </c>
      <c r="C1278" s="69" t="s">
        <v>4834</v>
      </c>
      <c r="D1278" s="69" t="s">
        <v>4759</v>
      </c>
      <c r="E1278" s="69" t="s">
        <v>22377</v>
      </c>
      <c r="F1278" s="69" t="s">
        <v>4835</v>
      </c>
      <c r="G1278" s="69" t="s">
        <v>4836</v>
      </c>
      <c r="H1278" s="69">
        <v>39.266669999999998</v>
      </c>
      <c r="I1278" s="69">
        <v>122.6669</v>
      </c>
      <c r="J1278" s="69">
        <v>80</v>
      </c>
      <c r="K1278" s="69">
        <v>8</v>
      </c>
      <c r="L1278" s="69">
        <f>COUNTIFS(Aéroports!$C$2:$C$5193,Aéroports!$C1278,Aéroports!$D$2:$D$5193,Aéroports!$D1278)</f>
        <v>1</v>
      </c>
      <c r="M1278" s="69" t="str">
        <f>IF(AND(Formulaire!$H$15=Aéroports!$E1278,--ISNUMBER(IFERROR(SEARCH(Formulaire!$H$16,$C1278,1),""))=1),MAX(M$1:M1277)+1,"")</f>
        <v/>
      </c>
      <c r="N1278" s="69" t="str">
        <f>IF(AND(Formulaire!$H$21=Aéroports!$E1278,--ISNUMBER(IFERROR(SEARCH(Formulaire!$H$22,$C1278,1),""))=1),MAX(N$1:N1277)+1,"")</f>
        <v/>
      </c>
      <c r="O1278" s="69" t="str">
        <f>IF(AND(Formulaire!$H$27=Aéroports!$E1278,--ISNUMBER(IFERROR(SEARCH(Formulaire!$H$28,$C1278,1),""))=1),MAX(O$1:O1277)+1,"")</f>
        <v/>
      </c>
      <c r="Q1278" s="91" t="str">
        <f>IFERROR(INDEX($C$2:$C$5193,MATCH(ROWS(M$2:M1278),M$2:M$5193,0)),"")</f>
        <v/>
      </c>
      <c r="R1278" s="70" t="str">
        <f>IFERROR(INDEX($C$2:$C$5193,MATCH(ROWS(N$2:N1278),N$2:N$5193,0)),"")</f>
        <v/>
      </c>
      <c r="S1278" s="92" t="str">
        <f>IFERROR(INDEX($C$2:$C$5193,MATCH(ROWS(O$2:O1278),O$2:O$5193,0)),"")</f>
        <v/>
      </c>
    </row>
    <row r="1279" spans="1:19" x14ac:dyDescent="0.25">
      <c r="A1279" s="68">
        <v>6343</v>
      </c>
      <c r="B1279" s="68" t="s">
        <v>4837</v>
      </c>
      <c r="C1279" s="68" t="s">
        <v>4838</v>
      </c>
      <c r="D1279" s="68" t="s">
        <v>4759</v>
      </c>
      <c r="E1279" s="68" t="s">
        <v>22377</v>
      </c>
      <c r="F1279" s="68" t="s">
        <v>4839</v>
      </c>
      <c r="G1279" s="68" t="s">
        <v>4840</v>
      </c>
      <c r="H1279" s="68">
        <v>36.247500000000002</v>
      </c>
      <c r="I1279" s="68">
        <v>113.126</v>
      </c>
      <c r="J1279" s="68">
        <v>0</v>
      </c>
      <c r="K1279" s="68">
        <v>8</v>
      </c>
      <c r="L1279" s="68">
        <f>COUNTIFS(Aéroports!$C$2:$C$5193,Aéroports!$C1279,Aéroports!$D$2:$D$5193,Aéroports!$D1279)</f>
        <v>1</v>
      </c>
      <c r="M1279" s="68" t="str">
        <f>IF(AND(Formulaire!$H$15=Aéroports!$E1279,--ISNUMBER(IFERROR(SEARCH(Formulaire!$H$16,$C1279,1),""))=1),MAX(M$1:M1278)+1,"")</f>
        <v/>
      </c>
      <c r="N1279" s="68" t="str">
        <f>IF(AND(Formulaire!$H$21=Aéroports!$E1279,--ISNUMBER(IFERROR(SEARCH(Formulaire!$H$22,$C1279,1),""))=1),MAX(N$1:N1278)+1,"")</f>
        <v/>
      </c>
      <c r="O1279" s="68" t="str">
        <f>IF(AND(Formulaire!$H$27=Aéroports!$E1279,--ISNUMBER(IFERROR(SEARCH(Formulaire!$H$28,$C1279,1),""))=1),MAX(O$1:O1278)+1,"")</f>
        <v/>
      </c>
      <c r="Q1279" s="91" t="str">
        <f>IFERROR(INDEX($C$2:$C$5193,MATCH(ROWS(M$2:M1279),M$2:M$5193,0)),"")</f>
        <v/>
      </c>
      <c r="R1279" s="70" t="str">
        <f>IFERROR(INDEX($C$2:$C$5193,MATCH(ROWS(N$2:N1279),N$2:N$5193,0)),"")</f>
        <v/>
      </c>
      <c r="S1279" s="92" t="str">
        <f>IFERROR(INDEX($C$2:$C$5193,MATCH(ROWS(O$2:O1279),O$2:O$5193,0)),"")</f>
        <v/>
      </c>
    </row>
    <row r="1280" spans="1:19" x14ac:dyDescent="0.25">
      <c r="A1280" s="69">
        <v>4109</v>
      </c>
      <c r="B1280" s="69" t="s">
        <v>4841</v>
      </c>
      <c r="C1280" s="69" t="s">
        <v>4842</v>
      </c>
      <c r="D1280" s="69" t="s">
        <v>4759</v>
      </c>
      <c r="E1280" s="69" t="s">
        <v>22377</v>
      </c>
      <c r="F1280" s="69" t="s">
        <v>4843</v>
      </c>
      <c r="G1280" s="69" t="s">
        <v>4844</v>
      </c>
      <c r="H1280" s="69">
        <v>31.919699999999999</v>
      </c>
      <c r="I1280" s="69">
        <v>119.779</v>
      </c>
      <c r="J1280" s="69">
        <v>0</v>
      </c>
      <c r="K1280" s="69">
        <v>8</v>
      </c>
      <c r="L1280" s="69">
        <f>COUNTIFS(Aéroports!$C$2:$C$5193,Aéroports!$C1280,Aéroports!$D$2:$D$5193,Aéroports!$D1280)</f>
        <v>1</v>
      </c>
      <c r="M1280" s="69" t="str">
        <f>IF(AND(Formulaire!$H$15=Aéroports!$E1280,--ISNUMBER(IFERROR(SEARCH(Formulaire!$H$16,$C1280,1),""))=1),MAX(M$1:M1279)+1,"")</f>
        <v/>
      </c>
      <c r="N1280" s="69" t="str">
        <f>IF(AND(Formulaire!$H$21=Aéroports!$E1280,--ISNUMBER(IFERROR(SEARCH(Formulaire!$H$22,$C1280,1),""))=1),MAX(N$1:N1279)+1,"")</f>
        <v/>
      </c>
      <c r="O1280" s="69" t="str">
        <f>IF(AND(Formulaire!$H$27=Aéroports!$E1280,--ISNUMBER(IFERROR(SEARCH(Formulaire!$H$28,$C1280,1),""))=1),MAX(O$1:O1279)+1,"")</f>
        <v/>
      </c>
      <c r="Q1280" s="91" t="str">
        <f>IFERROR(INDEX($C$2:$C$5193,MATCH(ROWS(M$2:M1280),M$2:M$5193,0)),"")</f>
        <v/>
      </c>
      <c r="R1280" s="70" t="str">
        <f>IFERROR(INDEX($C$2:$C$5193,MATCH(ROWS(N$2:N1280),N$2:N$5193,0)),"")</f>
        <v/>
      </c>
      <c r="S1280" s="92" t="str">
        <f>IFERROR(INDEX($C$2:$C$5193,MATCH(ROWS(O$2:O1280),O$2:O$5193,0)),"")</f>
        <v/>
      </c>
    </row>
    <row r="1281" spans="1:19" x14ac:dyDescent="0.25">
      <c r="A1281" s="68">
        <v>6772</v>
      </c>
      <c r="B1281" s="68" t="s">
        <v>4845</v>
      </c>
      <c r="C1281" s="68" t="s">
        <v>4846</v>
      </c>
      <c r="D1281" s="68" t="s">
        <v>4759</v>
      </c>
      <c r="E1281" s="68" t="s">
        <v>22377</v>
      </c>
      <c r="F1281" s="68" t="s">
        <v>4847</v>
      </c>
      <c r="G1281" s="68" t="s">
        <v>4848</v>
      </c>
      <c r="H1281" s="68">
        <v>41.5381</v>
      </c>
      <c r="I1281" s="68">
        <v>120.435</v>
      </c>
      <c r="J1281" s="68">
        <v>568</v>
      </c>
      <c r="K1281" s="68">
        <v>8</v>
      </c>
      <c r="L1281" s="68">
        <f>COUNTIFS(Aéroports!$C$2:$C$5193,Aéroports!$C1281,Aéroports!$D$2:$D$5193,Aéroports!$D1281)</f>
        <v>1</v>
      </c>
      <c r="M1281" s="68" t="str">
        <f>IF(AND(Formulaire!$H$15=Aéroports!$E1281,--ISNUMBER(IFERROR(SEARCH(Formulaire!$H$16,$C1281,1),""))=1),MAX(M$1:M1280)+1,"")</f>
        <v/>
      </c>
      <c r="N1281" s="68" t="str">
        <f>IF(AND(Formulaire!$H$21=Aéroports!$E1281,--ISNUMBER(IFERROR(SEARCH(Formulaire!$H$22,$C1281,1),""))=1),MAX(N$1:N1280)+1,"")</f>
        <v/>
      </c>
      <c r="O1281" s="68" t="str">
        <f>IF(AND(Formulaire!$H$27=Aéroports!$E1281,--ISNUMBER(IFERROR(SEARCH(Formulaire!$H$28,$C1281,1),""))=1),MAX(O$1:O1280)+1,"")</f>
        <v/>
      </c>
      <c r="Q1281" s="91" t="str">
        <f>IFERROR(INDEX($C$2:$C$5193,MATCH(ROWS(M$2:M1281),M$2:M$5193,0)),"")</f>
        <v/>
      </c>
      <c r="R1281" s="70" t="str">
        <f>IFERROR(INDEX($C$2:$C$5193,MATCH(ROWS(N$2:N1281),N$2:N$5193,0)),"")</f>
        <v/>
      </c>
      <c r="S1281" s="92" t="str">
        <f>IFERROR(INDEX($C$2:$C$5193,MATCH(ROWS(O$2:O1281),O$2:O$5193,0)),"")</f>
        <v/>
      </c>
    </row>
    <row r="1282" spans="1:19" x14ac:dyDescent="0.25">
      <c r="A1282" s="69">
        <v>3395</v>
      </c>
      <c r="B1282" s="69" t="s">
        <v>4849</v>
      </c>
      <c r="C1282" s="69" t="s">
        <v>4850</v>
      </c>
      <c r="D1282" s="69" t="s">
        <v>4759</v>
      </c>
      <c r="E1282" s="69" t="s">
        <v>22377</v>
      </c>
      <c r="F1282" s="69" t="s">
        <v>4851</v>
      </c>
      <c r="G1282" s="69" t="s">
        <v>4852</v>
      </c>
      <c r="H1282" s="69">
        <v>30.578499999999998</v>
      </c>
      <c r="I1282" s="69">
        <v>103.947</v>
      </c>
      <c r="J1282" s="69">
        <v>1625</v>
      </c>
      <c r="K1282" s="69">
        <v>8</v>
      </c>
      <c r="L1282" s="69">
        <f>COUNTIFS(Aéroports!$C$2:$C$5193,Aéroports!$C1282,Aéroports!$D$2:$D$5193,Aéroports!$D1282)</f>
        <v>1</v>
      </c>
      <c r="M1282" s="69" t="str">
        <f>IF(AND(Formulaire!$H$15=Aéroports!$E1282,--ISNUMBER(IFERROR(SEARCH(Formulaire!$H$16,$C1282,1),""))=1),MAX(M$1:M1281)+1,"")</f>
        <v/>
      </c>
      <c r="N1282" s="69" t="str">
        <f>IF(AND(Formulaire!$H$21=Aéroports!$E1282,--ISNUMBER(IFERROR(SEARCH(Formulaire!$H$22,$C1282,1),""))=1),MAX(N$1:N1281)+1,"")</f>
        <v/>
      </c>
      <c r="O1282" s="69" t="str">
        <f>IF(AND(Formulaire!$H$27=Aéroports!$E1282,--ISNUMBER(IFERROR(SEARCH(Formulaire!$H$28,$C1282,1),""))=1),MAX(O$1:O1281)+1,"")</f>
        <v/>
      </c>
      <c r="Q1282" s="91" t="str">
        <f>IFERROR(INDEX($C$2:$C$5193,MATCH(ROWS(M$2:M1282),M$2:M$5193,0)),"")</f>
        <v/>
      </c>
      <c r="R1282" s="70" t="str">
        <f>IFERROR(INDEX($C$2:$C$5193,MATCH(ROWS(N$2:N1282),N$2:N$5193,0)),"")</f>
        <v/>
      </c>
      <c r="S1282" s="92" t="str">
        <f>IFERROR(INDEX($C$2:$C$5193,MATCH(ROWS(O$2:O1282),O$2:O$5193,0)),"")</f>
        <v/>
      </c>
    </row>
    <row r="1283" spans="1:19" x14ac:dyDescent="0.25">
      <c r="A1283" s="68">
        <v>6342</v>
      </c>
      <c r="B1283" s="68" t="s">
        <v>4853</v>
      </c>
      <c r="C1283" s="68" t="s">
        <v>4854</v>
      </c>
      <c r="D1283" s="68" t="s">
        <v>4759</v>
      </c>
      <c r="E1283" s="68" t="s">
        <v>22377</v>
      </c>
      <c r="F1283" s="68" t="s">
        <v>4855</v>
      </c>
      <c r="G1283" s="68" t="s">
        <v>4856</v>
      </c>
      <c r="H1283" s="68">
        <v>42.234999999999999</v>
      </c>
      <c r="I1283" s="68">
        <v>118.908</v>
      </c>
      <c r="J1283" s="68">
        <v>0</v>
      </c>
      <c r="K1283" s="68">
        <v>8</v>
      </c>
      <c r="L1283" s="68">
        <f>COUNTIFS(Aéroports!$C$2:$C$5193,Aéroports!$C1283,Aéroports!$D$2:$D$5193,Aéroports!$D1283)</f>
        <v>1</v>
      </c>
      <c r="M1283" s="68" t="str">
        <f>IF(AND(Formulaire!$H$15=Aéroports!$E1283,--ISNUMBER(IFERROR(SEARCH(Formulaire!$H$16,$C1283,1),""))=1),MAX(M$1:M1282)+1,"")</f>
        <v/>
      </c>
      <c r="N1283" s="68" t="str">
        <f>IF(AND(Formulaire!$H$21=Aéroports!$E1283,--ISNUMBER(IFERROR(SEARCH(Formulaire!$H$22,$C1283,1),""))=1),MAX(N$1:N1282)+1,"")</f>
        <v/>
      </c>
      <c r="O1283" s="68" t="str">
        <f>IF(AND(Formulaire!$H$27=Aéroports!$E1283,--ISNUMBER(IFERROR(SEARCH(Formulaire!$H$28,$C1283,1),""))=1),MAX(O$1:O1282)+1,"")</f>
        <v/>
      </c>
      <c r="Q1283" s="91" t="str">
        <f>IFERROR(INDEX($C$2:$C$5193,MATCH(ROWS(M$2:M1283),M$2:M$5193,0)),"")</f>
        <v/>
      </c>
      <c r="R1283" s="70" t="str">
        <f>IFERROR(INDEX($C$2:$C$5193,MATCH(ROWS(N$2:N1283),N$2:N$5193,0)),"")</f>
        <v/>
      </c>
      <c r="S1283" s="92" t="str">
        <f>IFERROR(INDEX($C$2:$C$5193,MATCH(ROWS(O$2:O1283),O$2:O$5193,0)),"")</f>
        <v/>
      </c>
    </row>
    <row r="1284" spans="1:19" x14ac:dyDescent="0.25">
      <c r="A1284" s="69">
        <v>3393</v>
      </c>
      <c r="B1284" s="69" t="s">
        <v>4857</v>
      </c>
      <c r="C1284" s="69" t="s">
        <v>4858</v>
      </c>
      <c r="D1284" s="69" t="s">
        <v>4759</v>
      </c>
      <c r="E1284" s="69" t="s">
        <v>22377</v>
      </c>
      <c r="F1284" s="69" t="s">
        <v>4859</v>
      </c>
      <c r="G1284" s="69" t="s">
        <v>4860</v>
      </c>
      <c r="H1284" s="69">
        <v>29.719200000000001</v>
      </c>
      <c r="I1284" s="69">
        <v>106.642</v>
      </c>
      <c r="J1284" s="69">
        <v>1365</v>
      </c>
      <c r="K1284" s="69">
        <v>8</v>
      </c>
      <c r="L1284" s="69">
        <f>COUNTIFS(Aéroports!$C$2:$C$5193,Aéroports!$C1284,Aéroports!$D$2:$D$5193,Aéroports!$D1284)</f>
        <v>1</v>
      </c>
      <c r="M1284" s="69" t="str">
        <f>IF(AND(Formulaire!$H$15=Aéroports!$E1284,--ISNUMBER(IFERROR(SEARCH(Formulaire!$H$16,$C1284,1),""))=1),MAX(M$1:M1283)+1,"")</f>
        <v/>
      </c>
      <c r="N1284" s="69" t="str">
        <f>IF(AND(Formulaire!$H$21=Aéroports!$E1284,--ISNUMBER(IFERROR(SEARCH(Formulaire!$H$22,$C1284,1),""))=1),MAX(N$1:N1283)+1,"")</f>
        <v/>
      </c>
      <c r="O1284" s="69" t="str">
        <f>IF(AND(Formulaire!$H$27=Aéroports!$E1284,--ISNUMBER(IFERROR(SEARCH(Formulaire!$H$28,$C1284,1),""))=1),MAX(O$1:O1283)+1,"")</f>
        <v/>
      </c>
      <c r="Q1284" s="91" t="str">
        <f>IFERROR(INDEX($C$2:$C$5193,MATCH(ROWS(M$2:M1284),M$2:M$5193,0)),"")</f>
        <v/>
      </c>
      <c r="R1284" s="70" t="str">
        <f>IFERROR(INDEX($C$2:$C$5193,MATCH(ROWS(N$2:N1284),N$2:N$5193,0)),"")</f>
        <v/>
      </c>
      <c r="S1284" s="92" t="str">
        <f>IFERROR(INDEX($C$2:$C$5193,MATCH(ROWS(O$2:O1284),O$2:O$5193,0)),"")</f>
        <v/>
      </c>
    </row>
    <row r="1285" spans="1:19" x14ac:dyDescent="0.25">
      <c r="A1285" s="68">
        <v>4054</v>
      </c>
      <c r="B1285" s="68" t="s">
        <v>4861</v>
      </c>
      <c r="C1285" s="68" t="s">
        <v>4862</v>
      </c>
      <c r="D1285" s="68" t="s">
        <v>4759</v>
      </c>
      <c r="E1285" s="68" t="s">
        <v>22377</v>
      </c>
      <c r="F1285" s="68" t="s">
        <v>4863</v>
      </c>
      <c r="G1285" s="68" t="s">
        <v>4864</v>
      </c>
      <c r="H1285" s="68">
        <v>25.6494</v>
      </c>
      <c r="I1285" s="68">
        <v>100.319</v>
      </c>
      <c r="J1285" s="68">
        <v>7050</v>
      </c>
      <c r="K1285" s="68">
        <v>8</v>
      </c>
      <c r="L1285" s="68">
        <f>COUNTIFS(Aéroports!$C$2:$C$5193,Aéroports!$C1285,Aéroports!$D$2:$D$5193,Aéroports!$D1285)</f>
        <v>1</v>
      </c>
      <c r="M1285" s="68" t="str">
        <f>IF(AND(Formulaire!$H$15=Aéroports!$E1285,--ISNUMBER(IFERROR(SEARCH(Formulaire!$H$16,$C1285,1),""))=1),MAX(M$1:M1284)+1,"")</f>
        <v/>
      </c>
      <c r="N1285" s="68" t="str">
        <f>IF(AND(Formulaire!$H$21=Aéroports!$E1285,--ISNUMBER(IFERROR(SEARCH(Formulaire!$H$22,$C1285,1),""))=1),MAX(N$1:N1284)+1,"")</f>
        <v/>
      </c>
      <c r="O1285" s="68" t="str">
        <f>IF(AND(Formulaire!$H$27=Aéroports!$E1285,--ISNUMBER(IFERROR(SEARCH(Formulaire!$H$28,$C1285,1),""))=1),MAX(O$1:O1284)+1,"")</f>
        <v/>
      </c>
      <c r="Q1285" s="91" t="str">
        <f>IFERROR(INDEX($C$2:$C$5193,MATCH(ROWS(M$2:M1285),M$2:M$5193,0)),"")</f>
        <v/>
      </c>
      <c r="R1285" s="70" t="str">
        <f>IFERROR(INDEX($C$2:$C$5193,MATCH(ROWS(N$2:N1285),N$2:N$5193,0)),"")</f>
        <v/>
      </c>
      <c r="S1285" s="92" t="str">
        <f>IFERROR(INDEX($C$2:$C$5193,MATCH(ROWS(O$2:O1285),O$2:O$5193,0)),"")</f>
        <v/>
      </c>
    </row>
    <row r="1286" spans="1:19" x14ac:dyDescent="0.25">
      <c r="A1286" s="69">
        <v>3404</v>
      </c>
      <c r="B1286" s="69" t="s">
        <v>4865</v>
      </c>
      <c r="C1286" s="69" t="s">
        <v>4866</v>
      </c>
      <c r="D1286" s="69" t="s">
        <v>4759</v>
      </c>
      <c r="E1286" s="69" t="s">
        <v>22377</v>
      </c>
      <c r="F1286" s="69" t="s">
        <v>4867</v>
      </c>
      <c r="G1286" s="69" t="s">
        <v>4868</v>
      </c>
      <c r="H1286" s="69">
        <v>38.965699999999998</v>
      </c>
      <c r="I1286" s="69">
        <v>121.539</v>
      </c>
      <c r="J1286" s="69">
        <v>107</v>
      </c>
      <c r="K1286" s="69">
        <v>8</v>
      </c>
      <c r="L1286" s="69">
        <f>COUNTIFS(Aéroports!$C$2:$C$5193,Aéroports!$C1286,Aéroports!$D$2:$D$5193,Aéroports!$D1286)</f>
        <v>1</v>
      </c>
      <c r="M1286" s="69" t="str">
        <f>IF(AND(Formulaire!$H$15=Aéroports!$E1286,--ISNUMBER(IFERROR(SEARCH(Formulaire!$H$16,$C1286,1),""))=1),MAX(M$1:M1285)+1,"")</f>
        <v/>
      </c>
      <c r="N1286" s="69" t="str">
        <f>IF(AND(Formulaire!$H$21=Aéroports!$E1286,--ISNUMBER(IFERROR(SEARCH(Formulaire!$H$22,$C1286,1),""))=1),MAX(N$1:N1285)+1,"")</f>
        <v/>
      </c>
      <c r="O1286" s="69" t="str">
        <f>IF(AND(Formulaire!$H$27=Aéroports!$E1286,--ISNUMBER(IFERROR(SEARCH(Formulaire!$H$28,$C1286,1),""))=1),MAX(O$1:O1285)+1,"")</f>
        <v/>
      </c>
      <c r="Q1286" s="91" t="str">
        <f>IFERROR(INDEX($C$2:$C$5193,MATCH(ROWS(M$2:M1286),M$2:M$5193,0)),"")</f>
        <v/>
      </c>
      <c r="R1286" s="70" t="str">
        <f>IFERROR(INDEX($C$2:$C$5193,MATCH(ROWS(N$2:N1286),N$2:N$5193,0)),"")</f>
        <v/>
      </c>
      <c r="S1286" s="92" t="str">
        <f>IFERROR(INDEX($C$2:$C$5193,MATCH(ROWS(O$2:O1286),O$2:O$5193,0)),"")</f>
        <v/>
      </c>
    </row>
    <row r="1287" spans="1:19" x14ac:dyDescent="0.25">
      <c r="A1287" s="68">
        <v>6344</v>
      </c>
      <c r="B1287" s="68" t="s">
        <v>4869</v>
      </c>
      <c r="C1287" s="68" t="s">
        <v>4870</v>
      </c>
      <c r="D1287" s="68" t="s">
        <v>4759</v>
      </c>
      <c r="E1287" s="68" t="s">
        <v>22377</v>
      </c>
      <c r="F1287" s="68" t="s">
        <v>4871</v>
      </c>
      <c r="G1287" s="68" t="s">
        <v>4872</v>
      </c>
      <c r="H1287" s="68">
        <v>40.060299999999998</v>
      </c>
      <c r="I1287" s="68">
        <v>113.482</v>
      </c>
      <c r="J1287" s="68">
        <v>3442</v>
      </c>
      <c r="K1287" s="68">
        <v>8</v>
      </c>
      <c r="L1287" s="68">
        <f>COUNTIFS(Aéroports!$C$2:$C$5193,Aéroports!$C1287,Aéroports!$D$2:$D$5193,Aéroports!$D1287)</f>
        <v>1</v>
      </c>
      <c r="M1287" s="68" t="str">
        <f>IF(AND(Formulaire!$H$15=Aéroports!$E1287,--ISNUMBER(IFERROR(SEARCH(Formulaire!$H$16,$C1287,1),""))=1),MAX(M$1:M1286)+1,"")</f>
        <v/>
      </c>
      <c r="N1287" s="68" t="str">
        <f>IF(AND(Formulaire!$H$21=Aéroports!$E1287,--ISNUMBER(IFERROR(SEARCH(Formulaire!$H$22,$C1287,1),""))=1),MAX(N$1:N1286)+1,"")</f>
        <v/>
      </c>
      <c r="O1287" s="68" t="str">
        <f>IF(AND(Formulaire!$H$27=Aéroports!$E1287,--ISNUMBER(IFERROR(SEARCH(Formulaire!$H$28,$C1287,1),""))=1),MAX(O$1:O1286)+1,"")</f>
        <v/>
      </c>
      <c r="Q1287" s="91" t="str">
        <f>IFERROR(INDEX($C$2:$C$5193,MATCH(ROWS(M$2:M1287),M$2:M$5193,0)),"")</f>
        <v/>
      </c>
      <c r="R1287" s="70" t="str">
        <f>IFERROR(INDEX($C$2:$C$5193,MATCH(ROWS(N$2:N1287),N$2:N$5193,0)),"")</f>
        <v/>
      </c>
      <c r="S1287" s="92" t="str">
        <f>IFERROR(INDEX($C$2:$C$5193,MATCH(ROWS(O$2:O1287),O$2:O$5193,0)),"")</f>
        <v/>
      </c>
    </row>
    <row r="1288" spans="1:19" x14ac:dyDescent="0.25">
      <c r="A1288" s="69">
        <v>6353</v>
      </c>
      <c r="B1288" s="69" t="s">
        <v>4873</v>
      </c>
      <c r="C1288" s="69" t="s">
        <v>4874</v>
      </c>
      <c r="D1288" s="69" t="s">
        <v>4759</v>
      </c>
      <c r="E1288" s="69" t="s">
        <v>22377</v>
      </c>
      <c r="F1288" s="69" t="s">
        <v>4875</v>
      </c>
      <c r="G1288" s="69" t="s">
        <v>4876</v>
      </c>
      <c r="H1288" s="69">
        <v>29.102799999999998</v>
      </c>
      <c r="I1288" s="69">
        <v>110.443</v>
      </c>
      <c r="J1288" s="69">
        <v>692</v>
      </c>
      <c r="K1288" s="69">
        <v>8</v>
      </c>
      <c r="L1288" s="69">
        <f>COUNTIFS(Aéroports!$C$2:$C$5193,Aéroports!$C1288,Aéroports!$D$2:$D$5193,Aéroports!$D1288)</f>
        <v>1</v>
      </c>
      <c r="M1288" s="69" t="str">
        <f>IF(AND(Formulaire!$H$15=Aéroports!$E1288,--ISNUMBER(IFERROR(SEARCH(Formulaire!$H$16,$C1288,1),""))=1),MAX(M$1:M1287)+1,"")</f>
        <v/>
      </c>
      <c r="N1288" s="69" t="str">
        <f>IF(AND(Formulaire!$H$21=Aéroports!$E1288,--ISNUMBER(IFERROR(SEARCH(Formulaire!$H$22,$C1288,1),""))=1),MAX(N$1:N1287)+1,"")</f>
        <v/>
      </c>
      <c r="O1288" s="69" t="str">
        <f>IF(AND(Formulaire!$H$27=Aéroports!$E1288,--ISNUMBER(IFERROR(SEARCH(Formulaire!$H$28,$C1288,1),""))=1),MAX(O$1:O1287)+1,"")</f>
        <v/>
      </c>
      <c r="Q1288" s="91" t="str">
        <f>IFERROR(INDEX($C$2:$C$5193,MATCH(ROWS(M$2:M1288),M$2:M$5193,0)),"")</f>
        <v/>
      </c>
      <c r="R1288" s="70" t="str">
        <f>IFERROR(INDEX($C$2:$C$5193,MATCH(ROWS(N$2:N1288),N$2:N$5193,0)),"")</f>
        <v/>
      </c>
      <c r="S1288" s="92" t="str">
        <f>IFERROR(INDEX($C$2:$C$5193,MATCH(ROWS(O$2:O1288),O$2:O$5193,0)),"")</f>
        <v/>
      </c>
    </row>
    <row r="1289" spans="1:19" x14ac:dyDescent="0.25">
      <c r="A1289" s="68">
        <v>6397</v>
      </c>
      <c r="B1289" s="68" t="s">
        <v>4877</v>
      </c>
      <c r="C1289" s="68" t="s">
        <v>4878</v>
      </c>
      <c r="D1289" s="68" t="s">
        <v>4759</v>
      </c>
      <c r="E1289" s="68" t="s">
        <v>22377</v>
      </c>
      <c r="F1289" s="68" t="s">
        <v>4879</v>
      </c>
      <c r="G1289" s="68" t="s">
        <v>4880</v>
      </c>
      <c r="H1289" s="68">
        <v>31.130199999999999</v>
      </c>
      <c r="I1289" s="68">
        <v>107.4295</v>
      </c>
      <c r="J1289" s="68">
        <v>0</v>
      </c>
      <c r="K1289" s="68">
        <v>8</v>
      </c>
      <c r="L1289" s="68">
        <f>COUNTIFS(Aéroports!$C$2:$C$5193,Aéroports!$C1289,Aéroports!$D$2:$D$5193,Aéroports!$D1289)</f>
        <v>1</v>
      </c>
      <c r="M1289" s="68" t="str">
        <f>IF(AND(Formulaire!$H$15=Aéroports!$E1289,--ISNUMBER(IFERROR(SEARCH(Formulaire!$H$16,$C1289,1),""))=1),MAX(M$1:M1288)+1,"")</f>
        <v/>
      </c>
      <c r="N1289" s="68" t="str">
        <f>IF(AND(Formulaire!$H$21=Aéroports!$E1289,--ISNUMBER(IFERROR(SEARCH(Formulaire!$H$22,$C1289,1),""))=1),MAX(N$1:N1288)+1,"")</f>
        <v/>
      </c>
      <c r="O1289" s="68" t="str">
        <f>IF(AND(Formulaire!$H$27=Aéroports!$E1289,--ISNUMBER(IFERROR(SEARCH(Formulaire!$H$28,$C1289,1),""))=1),MAX(O$1:O1288)+1,"")</f>
        <v/>
      </c>
      <c r="Q1289" s="91" t="str">
        <f>IFERROR(INDEX($C$2:$C$5193,MATCH(ROWS(M$2:M1289),M$2:M$5193,0)),"")</f>
        <v/>
      </c>
      <c r="R1289" s="70" t="str">
        <f>IFERROR(INDEX($C$2:$C$5193,MATCH(ROWS(N$2:N1289),N$2:N$5193,0)),"")</f>
        <v/>
      </c>
      <c r="S1289" s="92" t="str">
        <f>IFERROR(INDEX($C$2:$C$5193,MATCH(ROWS(O$2:O1289),O$2:O$5193,0)),"")</f>
        <v/>
      </c>
    </row>
    <row r="1290" spans="1:19" x14ac:dyDescent="0.25">
      <c r="A1290" s="69">
        <v>6434</v>
      </c>
      <c r="B1290" s="69" t="s">
        <v>4881</v>
      </c>
      <c r="C1290" s="69" t="s">
        <v>4882</v>
      </c>
      <c r="D1290" s="69" t="s">
        <v>4759</v>
      </c>
      <c r="E1290" s="69" t="s">
        <v>22377</v>
      </c>
      <c r="F1290" s="69" t="s">
        <v>4883</v>
      </c>
      <c r="G1290" s="69" t="s">
        <v>4884</v>
      </c>
      <c r="H1290" s="69">
        <v>39.49</v>
      </c>
      <c r="I1290" s="69">
        <v>109.8614</v>
      </c>
      <c r="J1290" s="69">
        <v>4557</v>
      </c>
      <c r="K1290" s="69">
        <v>8</v>
      </c>
      <c r="L1290" s="69">
        <f>COUNTIFS(Aéroports!$C$2:$C$5193,Aéroports!$C1290,Aéroports!$D$2:$D$5193,Aéroports!$D1290)</f>
        <v>1</v>
      </c>
      <c r="M1290" s="69" t="str">
        <f>IF(AND(Formulaire!$H$15=Aéroports!$E1290,--ISNUMBER(IFERROR(SEARCH(Formulaire!$H$16,$C1290,1),""))=1),MAX(M$1:M1289)+1,"")</f>
        <v/>
      </c>
      <c r="N1290" s="69" t="str">
        <f>IF(AND(Formulaire!$H$21=Aéroports!$E1290,--ISNUMBER(IFERROR(SEARCH(Formulaire!$H$22,$C1290,1),""))=1),MAX(N$1:N1289)+1,"")</f>
        <v/>
      </c>
      <c r="O1290" s="69" t="str">
        <f>IF(AND(Formulaire!$H$27=Aéroports!$E1290,--ISNUMBER(IFERROR(SEARCH(Formulaire!$H$28,$C1290,1),""))=1),MAX(O$1:O1289)+1,"")</f>
        <v/>
      </c>
      <c r="Q1290" s="91" t="str">
        <f>IFERROR(INDEX($C$2:$C$5193,MATCH(ROWS(M$2:M1290),M$2:M$5193,0)),"")</f>
        <v/>
      </c>
      <c r="R1290" s="70" t="str">
        <f>IFERROR(INDEX($C$2:$C$5193,MATCH(ROWS(N$2:N1290),N$2:N$5193,0)),"")</f>
        <v/>
      </c>
      <c r="S1290" s="92" t="str">
        <f>IFERROR(INDEX($C$2:$C$5193,MATCH(ROWS(O$2:O1290),O$2:O$5193,0)),"")</f>
        <v/>
      </c>
    </row>
    <row r="1291" spans="1:19" x14ac:dyDescent="0.25">
      <c r="A1291" s="68">
        <v>4308</v>
      </c>
      <c r="B1291" s="68" t="s">
        <v>4885</v>
      </c>
      <c r="C1291" s="68" t="s">
        <v>4886</v>
      </c>
      <c r="D1291" s="68" t="s">
        <v>4759</v>
      </c>
      <c r="E1291" s="68" t="s">
        <v>22377</v>
      </c>
      <c r="F1291" s="68" t="s">
        <v>4887</v>
      </c>
      <c r="G1291" s="68" t="s">
        <v>4888</v>
      </c>
      <c r="H1291" s="68">
        <v>40.161099999999998</v>
      </c>
      <c r="I1291" s="68">
        <v>94.809200000000004</v>
      </c>
      <c r="J1291" s="68">
        <v>0</v>
      </c>
      <c r="K1291" s="68">
        <v>8</v>
      </c>
      <c r="L1291" s="68">
        <f>COUNTIFS(Aéroports!$C$2:$C$5193,Aéroports!$C1291,Aéroports!$D$2:$D$5193,Aéroports!$D1291)</f>
        <v>1</v>
      </c>
      <c r="M1291" s="68" t="str">
        <f>IF(AND(Formulaire!$H$15=Aéroports!$E1291,--ISNUMBER(IFERROR(SEARCH(Formulaire!$H$16,$C1291,1),""))=1),MAX(M$1:M1290)+1,"")</f>
        <v/>
      </c>
      <c r="N1291" s="68" t="str">
        <f>IF(AND(Formulaire!$H$21=Aéroports!$E1291,--ISNUMBER(IFERROR(SEARCH(Formulaire!$H$22,$C1291,1),""))=1),MAX(N$1:N1290)+1,"")</f>
        <v/>
      </c>
      <c r="O1291" s="68" t="str">
        <f>IF(AND(Formulaire!$H$27=Aéroports!$E1291,--ISNUMBER(IFERROR(SEARCH(Formulaire!$H$28,$C1291,1),""))=1),MAX(O$1:O1290)+1,"")</f>
        <v/>
      </c>
      <c r="Q1291" s="91" t="str">
        <f>IFERROR(INDEX($C$2:$C$5193,MATCH(ROWS(M$2:M1291),M$2:M$5193,0)),"")</f>
        <v/>
      </c>
      <c r="R1291" s="70" t="str">
        <f>IFERROR(INDEX($C$2:$C$5193,MATCH(ROWS(N$2:N1291),N$2:N$5193,0)),"")</f>
        <v/>
      </c>
      <c r="S1291" s="92" t="str">
        <f>IFERROR(INDEX($C$2:$C$5193,MATCH(ROWS(O$2:O1291),O$2:O$5193,0)),"")</f>
        <v/>
      </c>
    </row>
    <row r="1292" spans="1:19" x14ac:dyDescent="0.25">
      <c r="A1292" s="69">
        <v>6358</v>
      </c>
      <c r="B1292" s="69" t="s">
        <v>4889</v>
      </c>
      <c r="C1292" s="69" t="s">
        <v>4890</v>
      </c>
      <c r="D1292" s="69" t="s">
        <v>4759</v>
      </c>
      <c r="E1292" s="69" t="s">
        <v>22377</v>
      </c>
      <c r="F1292" s="69" t="s">
        <v>4891</v>
      </c>
      <c r="G1292" s="69" t="s">
        <v>4892</v>
      </c>
      <c r="H1292" s="69">
        <v>30.3203</v>
      </c>
      <c r="I1292" s="69">
        <v>109.485</v>
      </c>
      <c r="J1292" s="69">
        <v>1605</v>
      </c>
      <c r="K1292" s="69">
        <v>8</v>
      </c>
      <c r="L1292" s="69">
        <f>COUNTIFS(Aéroports!$C$2:$C$5193,Aéroports!$C1292,Aéroports!$D$2:$D$5193,Aéroports!$D1292)</f>
        <v>1</v>
      </c>
      <c r="M1292" s="69" t="str">
        <f>IF(AND(Formulaire!$H$15=Aéroports!$E1292,--ISNUMBER(IFERROR(SEARCH(Formulaire!$H$16,$C1292,1),""))=1),MAX(M$1:M1291)+1,"")</f>
        <v/>
      </c>
      <c r="N1292" s="69" t="str">
        <f>IF(AND(Formulaire!$H$21=Aéroports!$E1292,--ISNUMBER(IFERROR(SEARCH(Formulaire!$H$22,$C1292,1),""))=1),MAX(N$1:N1291)+1,"")</f>
        <v/>
      </c>
      <c r="O1292" s="69" t="str">
        <f>IF(AND(Formulaire!$H$27=Aéroports!$E1292,--ISNUMBER(IFERROR(SEARCH(Formulaire!$H$28,$C1292,1),""))=1),MAX(O$1:O1291)+1,"")</f>
        <v/>
      </c>
      <c r="Q1292" s="91" t="str">
        <f>IFERROR(INDEX($C$2:$C$5193,MATCH(ROWS(M$2:M1292),M$2:M$5193,0)),"")</f>
        <v/>
      </c>
      <c r="R1292" s="70" t="str">
        <f>IFERROR(INDEX($C$2:$C$5193,MATCH(ROWS(N$2:N1292),N$2:N$5193,0)),"")</f>
        <v/>
      </c>
      <c r="S1292" s="92" t="str">
        <f>IFERROR(INDEX($C$2:$C$5193,MATCH(ROWS(O$2:O1292),O$2:O$5193,0)),"")</f>
        <v/>
      </c>
    </row>
    <row r="1293" spans="1:19" x14ac:dyDescent="0.25">
      <c r="A1293" s="68">
        <v>10160</v>
      </c>
      <c r="B1293" s="68" t="s">
        <v>4893</v>
      </c>
      <c r="C1293" s="68" t="s">
        <v>4894</v>
      </c>
      <c r="D1293" s="68" t="s">
        <v>4759</v>
      </c>
      <c r="E1293" s="68" t="s">
        <v>22377</v>
      </c>
      <c r="F1293" s="68" t="s">
        <v>4895</v>
      </c>
      <c r="G1293" s="68" t="s">
        <v>4896</v>
      </c>
      <c r="H1293" s="68">
        <v>43.422499999999999</v>
      </c>
      <c r="I1293" s="68">
        <v>112.0967</v>
      </c>
      <c r="J1293" s="68">
        <v>3301</v>
      </c>
      <c r="K1293" s="68">
        <v>8</v>
      </c>
      <c r="L1293" s="68">
        <f>COUNTIFS(Aéroports!$C$2:$C$5193,Aéroports!$C1293,Aéroports!$D$2:$D$5193,Aéroports!$D1293)</f>
        <v>1</v>
      </c>
      <c r="M1293" s="68" t="str">
        <f>IF(AND(Formulaire!$H$15=Aéroports!$E1293,--ISNUMBER(IFERROR(SEARCH(Formulaire!$H$16,$C1293,1),""))=1),MAX(M$1:M1292)+1,"")</f>
        <v/>
      </c>
      <c r="N1293" s="68" t="str">
        <f>IF(AND(Formulaire!$H$21=Aéroports!$E1293,--ISNUMBER(IFERROR(SEARCH(Formulaire!$H$22,$C1293,1),""))=1),MAX(N$1:N1292)+1,"")</f>
        <v/>
      </c>
      <c r="O1293" s="68" t="str">
        <f>IF(AND(Formulaire!$H$27=Aéroports!$E1293,--ISNUMBER(IFERROR(SEARCH(Formulaire!$H$28,$C1293,1),""))=1),MAX(O$1:O1292)+1,"")</f>
        <v/>
      </c>
      <c r="Q1293" s="91" t="str">
        <f>IFERROR(INDEX($C$2:$C$5193,MATCH(ROWS(M$2:M1293),M$2:M$5193,0)),"")</f>
        <v/>
      </c>
      <c r="R1293" s="70" t="str">
        <f>IFERROR(INDEX($C$2:$C$5193,MATCH(ROWS(N$2:N1293),N$2:N$5193,0)),"")</f>
        <v/>
      </c>
      <c r="S1293" s="92" t="str">
        <f>IFERROR(INDEX($C$2:$C$5193,MATCH(ROWS(O$2:O1293),O$2:O$5193,0)),"")</f>
        <v/>
      </c>
    </row>
    <row r="1294" spans="1:19" x14ac:dyDescent="0.25">
      <c r="A1294" s="69">
        <v>7503</v>
      </c>
      <c r="B1294" s="69" t="s">
        <v>4897</v>
      </c>
      <c r="C1294" s="69" t="s">
        <v>4898</v>
      </c>
      <c r="D1294" s="69" t="s">
        <v>4759</v>
      </c>
      <c r="E1294" s="69" t="s">
        <v>22377</v>
      </c>
      <c r="F1294" s="69" t="s">
        <v>4899</v>
      </c>
      <c r="G1294" s="69" t="s">
        <v>4900</v>
      </c>
      <c r="H1294" s="69">
        <v>32.882159999999999</v>
      </c>
      <c r="I1294" s="69">
        <v>115.73439999999999</v>
      </c>
      <c r="J1294" s="69">
        <v>104</v>
      </c>
      <c r="K1294" s="69">
        <v>8</v>
      </c>
      <c r="L1294" s="69">
        <f>COUNTIFS(Aéroports!$C$2:$C$5193,Aéroports!$C1294,Aéroports!$D$2:$D$5193,Aéroports!$D1294)</f>
        <v>1</v>
      </c>
      <c r="M1294" s="69" t="str">
        <f>IF(AND(Formulaire!$H$15=Aéroports!$E1294,--ISNUMBER(IFERROR(SEARCH(Formulaire!$H$16,$C1294,1),""))=1),MAX(M$1:M1293)+1,"")</f>
        <v/>
      </c>
      <c r="N1294" s="69" t="str">
        <f>IF(AND(Formulaire!$H$21=Aéroports!$E1294,--ISNUMBER(IFERROR(SEARCH(Formulaire!$H$22,$C1294,1),""))=1),MAX(N$1:N1293)+1,"")</f>
        <v/>
      </c>
      <c r="O1294" s="69" t="str">
        <f>IF(AND(Formulaire!$H$27=Aéroports!$E1294,--ISNUMBER(IFERROR(SEARCH(Formulaire!$H$28,$C1294,1),""))=1),MAX(O$1:O1293)+1,"")</f>
        <v/>
      </c>
      <c r="Q1294" s="91" t="str">
        <f>IFERROR(INDEX($C$2:$C$5193,MATCH(ROWS(M$2:M1294),M$2:M$5193,0)),"")</f>
        <v/>
      </c>
      <c r="R1294" s="70" t="str">
        <f>IFERROR(INDEX($C$2:$C$5193,MATCH(ROWS(N$2:N1294),N$2:N$5193,0)),"")</f>
        <v/>
      </c>
      <c r="S1294" s="92" t="str">
        <f>IFERROR(INDEX($C$2:$C$5193,MATCH(ROWS(O$2:O1294),O$2:O$5193,0)),"")</f>
        <v/>
      </c>
    </row>
    <row r="1295" spans="1:19" x14ac:dyDescent="0.25">
      <c r="A1295" s="68">
        <v>10800</v>
      </c>
      <c r="B1295" s="68" t="s">
        <v>4901</v>
      </c>
      <c r="C1295" s="68" t="s">
        <v>4902</v>
      </c>
      <c r="D1295" s="68" t="s">
        <v>4759</v>
      </c>
      <c r="E1295" s="68" t="s">
        <v>22377</v>
      </c>
      <c r="F1295" s="68" t="s">
        <v>4903</v>
      </c>
      <c r="G1295" s="68" t="s">
        <v>4904</v>
      </c>
      <c r="H1295" s="68">
        <v>48.199489999999997</v>
      </c>
      <c r="I1295" s="68">
        <v>134.3664</v>
      </c>
      <c r="J1295" s="68">
        <v>0</v>
      </c>
      <c r="K1295" s="68">
        <v>8</v>
      </c>
      <c r="L1295" s="68">
        <f>COUNTIFS(Aéroports!$C$2:$C$5193,Aéroports!$C1295,Aéroports!$D$2:$D$5193,Aéroports!$D1295)</f>
        <v>1</v>
      </c>
      <c r="M1295" s="68" t="str">
        <f>IF(AND(Formulaire!$H$15=Aéroports!$E1295,--ISNUMBER(IFERROR(SEARCH(Formulaire!$H$16,$C1295,1),""))=1),MAX(M$1:M1294)+1,"")</f>
        <v/>
      </c>
      <c r="N1295" s="68" t="str">
        <f>IF(AND(Formulaire!$H$21=Aéroports!$E1295,--ISNUMBER(IFERROR(SEARCH(Formulaire!$H$22,$C1295,1),""))=1),MAX(N$1:N1294)+1,"")</f>
        <v/>
      </c>
      <c r="O1295" s="68" t="str">
        <f>IF(AND(Formulaire!$H$27=Aéroports!$E1295,--ISNUMBER(IFERROR(SEARCH(Formulaire!$H$28,$C1295,1),""))=1),MAX(O$1:O1294)+1,"")</f>
        <v/>
      </c>
      <c r="Q1295" s="91" t="str">
        <f>IFERROR(INDEX($C$2:$C$5193,MATCH(ROWS(M$2:M1295),M$2:M$5193,0)),"")</f>
        <v/>
      </c>
      <c r="R1295" s="70" t="str">
        <f>IFERROR(INDEX($C$2:$C$5193,MATCH(ROWS(N$2:N1295),N$2:N$5193,0)),"")</f>
        <v/>
      </c>
      <c r="S1295" s="92" t="str">
        <f>IFERROR(INDEX($C$2:$C$5193,MATCH(ROWS(O$2:O1295),O$2:O$5193,0)),"")</f>
        <v/>
      </c>
    </row>
    <row r="1296" spans="1:19" x14ac:dyDescent="0.25">
      <c r="A1296" s="69">
        <v>3385</v>
      </c>
      <c r="B1296" s="69" t="s">
        <v>4905</v>
      </c>
      <c r="C1296" s="69" t="s">
        <v>4906</v>
      </c>
      <c r="D1296" s="69" t="s">
        <v>4759</v>
      </c>
      <c r="E1296" s="69" t="s">
        <v>22377</v>
      </c>
      <c r="F1296" s="69" t="s">
        <v>4907</v>
      </c>
      <c r="G1296" s="69" t="s">
        <v>4908</v>
      </c>
      <c r="H1296" s="69">
        <v>25.935099999999998</v>
      </c>
      <c r="I1296" s="69">
        <v>119.663</v>
      </c>
      <c r="J1296" s="69">
        <v>46</v>
      </c>
      <c r="K1296" s="69">
        <v>8</v>
      </c>
      <c r="L1296" s="69">
        <f>COUNTIFS(Aéroports!$C$2:$C$5193,Aéroports!$C1296,Aéroports!$D$2:$D$5193,Aéroports!$D1296)</f>
        <v>1</v>
      </c>
      <c r="M1296" s="69" t="str">
        <f>IF(AND(Formulaire!$H$15=Aéroports!$E1296,--ISNUMBER(IFERROR(SEARCH(Formulaire!$H$16,$C1296,1),""))=1),MAX(M$1:M1295)+1,"")</f>
        <v/>
      </c>
      <c r="N1296" s="69" t="str">
        <f>IF(AND(Formulaire!$H$21=Aéroports!$E1296,--ISNUMBER(IFERROR(SEARCH(Formulaire!$H$22,$C1296,1),""))=1),MAX(N$1:N1295)+1,"")</f>
        <v/>
      </c>
      <c r="O1296" s="69" t="str">
        <f>IF(AND(Formulaire!$H$27=Aéroports!$E1296,--ISNUMBER(IFERROR(SEARCH(Formulaire!$H$28,$C1296,1),""))=1),MAX(O$1:O1295)+1,"")</f>
        <v/>
      </c>
      <c r="Q1296" s="91" t="str">
        <f>IFERROR(INDEX($C$2:$C$5193,MATCH(ROWS(M$2:M1296),M$2:M$5193,0)),"")</f>
        <v/>
      </c>
      <c r="R1296" s="70" t="str">
        <f>IFERROR(INDEX($C$2:$C$5193,MATCH(ROWS(N$2:N1296),N$2:N$5193,0)),"")</f>
        <v/>
      </c>
      <c r="S1296" s="92" t="str">
        <f>IFERROR(INDEX($C$2:$C$5193,MATCH(ROWS(O$2:O1296),O$2:O$5193,0)),"")</f>
        <v/>
      </c>
    </row>
    <row r="1297" spans="1:19" x14ac:dyDescent="0.25">
      <c r="A1297" s="68">
        <v>6379</v>
      </c>
      <c r="B1297" s="68" t="s">
        <v>4909</v>
      </c>
      <c r="C1297" s="68" t="s">
        <v>4910</v>
      </c>
      <c r="D1297" s="68" t="s">
        <v>4759</v>
      </c>
      <c r="E1297" s="68" t="s">
        <v>22377</v>
      </c>
      <c r="F1297" s="68" t="s">
        <v>4911</v>
      </c>
      <c r="G1297" s="68" t="s">
        <v>4912</v>
      </c>
      <c r="H1297" s="68">
        <v>25.85333</v>
      </c>
      <c r="I1297" s="68">
        <v>114.77889999999999</v>
      </c>
      <c r="J1297" s="68">
        <v>387</v>
      </c>
      <c r="K1297" s="68">
        <v>8</v>
      </c>
      <c r="L1297" s="68">
        <f>COUNTIFS(Aéroports!$C$2:$C$5193,Aéroports!$C1297,Aéroports!$D$2:$D$5193,Aéroports!$D1297)</f>
        <v>1</v>
      </c>
      <c r="M1297" s="68" t="str">
        <f>IF(AND(Formulaire!$H$15=Aéroports!$E1297,--ISNUMBER(IFERROR(SEARCH(Formulaire!$H$16,$C1297,1),""))=1),MAX(M$1:M1296)+1,"")</f>
        <v/>
      </c>
      <c r="N1297" s="68" t="str">
        <f>IF(AND(Formulaire!$H$21=Aéroports!$E1297,--ISNUMBER(IFERROR(SEARCH(Formulaire!$H$22,$C1297,1),""))=1),MAX(N$1:N1296)+1,"")</f>
        <v/>
      </c>
      <c r="O1297" s="68" t="str">
        <f>IF(AND(Formulaire!$H$27=Aéroports!$E1297,--ISNUMBER(IFERROR(SEARCH(Formulaire!$H$28,$C1297,1),""))=1),MAX(O$1:O1296)+1,"")</f>
        <v/>
      </c>
      <c r="Q1297" s="91" t="str">
        <f>IFERROR(INDEX($C$2:$C$5193,MATCH(ROWS(M$2:M1297),M$2:M$5193,0)),"")</f>
        <v/>
      </c>
      <c r="R1297" s="70" t="str">
        <f>IFERROR(INDEX($C$2:$C$5193,MATCH(ROWS(N$2:N1297),N$2:N$5193,0)),"")</f>
        <v/>
      </c>
      <c r="S1297" s="92" t="str">
        <f>IFERROR(INDEX($C$2:$C$5193,MATCH(ROWS(O$2:O1297),O$2:O$5193,0)),"")</f>
        <v/>
      </c>
    </row>
    <row r="1298" spans="1:19" x14ac:dyDescent="0.25">
      <c r="A1298" s="69">
        <v>6363</v>
      </c>
      <c r="B1298" s="69" t="s">
        <v>4913</v>
      </c>
      <c r="C1298" s="69" t="s">
        <v>4914</v>
      </c>
      <c r="D1298" s="69" t="s">
        <v>4759</v>
      </c>
      <c r="E1298" s="69" t="s">
        <v>22377</v>
      </c>
      <c r="F1298" s="69" t="s">
        <v>4915</v>
      </c>
      <c r="G1298" s="69" t="s">
        <v>4916</v>
      </c>
      <c r="H1298" s="69">
        <v>36.400599999999997</v>
      </c>
      <c r="I1298" s="69">
        <v>94.786100000000005</v>
      </c>
      <c r="J1298" s="69">
        <v>9334</v>
      </c>
      <c r="K1298" s="69">
        <v>8</v>
      </c>
      <c r="L1298" s="69">
        <f>COUNTIFS(Aéroports!$C$2:$C$5193,Aéroports!$C1298,Aéroports!$D$2:$D$5193,Aéroports!$D1298)</f>
        <v>1</v>
      </c>
      <c r="M1298" s="69" t="str">
        <f>IF(AND(Formulaire!$H$15=Aéroports!$E1298,--ISNUMBER(IFERROR(SEARCH(Formulaire!$H$16,$C1298,1),""))=1),MAX(M$1:M1297)+1,"")</f>
        <v/>
      </c>
      <c r="N1298" s="69" t="str">
        <f>IF(AND(Formulaire!$H$21=Aéroports!$E1298,--ISNUMBER(IFERROR(SEARCH(Formulaire!$H$22,$C1298,1),""))=1),MAX(N$1:N1297)+1,"")</f>
        <v/>
      </c>
      <c r="O1298" s="69" t="str">
        <f>IF(AND(Formulaire!$H$27=Aéroports!$E1298,--ISNUMBER(IFERROR(SEARCH(Formulaire!$H$28,$C1298,1),""))=1),MAX(O$1:O1297)+1,"")</f>
        <v/>
      </c>
      <c r="Q1298" s="91" t="str">
        <f>IFERROR(INDEX($C$2:$C$5193,MATCH(ROWS(M$2:M1298),M$2:M$5193,0)),"")</f>
        <v/>
      </c>
      <c r="R1298" s="70" t="str">
        <f>IFERROR(INDEX($C$2:$C$5193,MATCH(ROWS(N$2:N1298),N$2:N$5193,0)),"")</f>
        <v/>
      </c>
      <c r="S1298" s="92" t="str">
        <f>IFERROR(INDEX($C$2:$C$5193,MATCH(ROWS(O$2:O1298),O$2:O$5193,0)),"")</f>
        <v/>
      </c>
    </row>
    <row r="1299" spans="1:19" x14ac:dyDescent="0.25">
      <c r="A1299" s="68">
        <v>12047</v>
      </c>
      <c r="B1299" s="68" t="s">
        <v>4917</v>
      </c>
      <c r="C1299" s="68" t="s">
        <v>4918</v>
      </c>
      <c r="D1299" s="68" t="s">
        <v>4759</v>
      </c>
      <c r="E1299" s="68" t="s">
        <v>22377</v>
      </c>
      <c r="F1299" s="68" t="s">
        <v>4919</v>
      </c>
      <c r="G1299" s="68" t="s">
        <v>4920</v>
      </c>
      <c r="H1299" s="68">
        <v>32.389400000000002</v>
      </c>
      <c r="I1299" s="68">
        <v>111.69499999999999</v>
      </c>
      <c r="J1299" s="68">
        <v>0</v>
      </c>
      <c r="K1299" s="68" t="s">
        <v>340</v>
      </c>
      <c r="L1299" s="68">
        <f>COUNTIFS(Aéroports!$C$2:$C$5193,Aéroports!$C1299,Aéroports!$D$2:$D$5193,Aéroports!$D1299)</f>
        <v>1</v>
      </c>
      <c r="M1299" s="68" t="str">
        <f>IF(AND(Formulaire!$H$15=Aéroports!$E1299,--ISNUMBER(IFERROR(SEARCH(Formulaire!$H$16,$C1299,1),""))=1),MAX(M$1:M1298)+1,"")</f>
        <v/>
      </c>
      <c r="N1299" s="68" t="str">
        <f>IF(AND(Formulaire!$H$21=Aéroports!$E1299,--ISNUMBER(IFERROR(SEARCH(Formulaire!$H$22,$C1299,1),""))=1),MAX(N$1:N1298)+1,"")</f>
        <v/>
      </c>
      <c r="O1299" s="68" t="str">
        <f>IF(AND(Formulaire!$H$27=Aéroports!$E1299,--ISNUMBER(IFERROR(SEARCH(Formulaire!$H$28,$C1299,1),""))=1),MAX(O$1:O1298)+1,"")</f>
        <v/>
      </c>
      <c r="Q1299" s="91" t="str">
        <f>IFERROR(INDEX($C$2:$C$5193,MATCH(ROWS(M$2:M1299),M$2:M$5193,0)),"")</f>
        <v/>
      </c>
      <c r="R1299" s="70" t="str">
        <f>IFERROR(INDEX($C$2:$C$5193,MATCH(ROWS(N$2:N1299),N$2:N$5193,0)),"")</f>
        <v/>
      </c>
      <c r="S1299" s="92" t="str">
        <f>IFERROR(INDEX($C$2:$C$5193,MATCH(ROWS(O$2:O1299),O$2:O$5193,0)),"")</f>
        <v/>
      </c>
    </row>
    <row r="1300" spans="1:19" x14ac:dyDescent="0.25">
      <c r="A1300" s="69">
        <v>6398</v>
      </c>
      <c r="B1300" s="69" t="s">
        <v>4921</v>
      </c>
      <c r="C1300" s="69" t="s">
        <v>4922</v>
      </c>
      <c r="D1300" s="69" t="s">
        <v>4759</v>
      </c>
      <c r="E1300" s="69" t="s">
        <v>22377</v>
      </c>
      <c r="F1300" s="69" t="s">
        <v>4923</v>
      </c>
      <c r="G1300" s="69" t="s">
        <v>4924</v>
      </c>
      <c r="H1300" s="69">
        <v>32.391100000000002</v>
      </c>
      <c r="I1300" s="69">
        <v>105.702</v>
      </c>
      <c r="J1300" s="69">
        <v>0</v>
      </c>
      <c r="K1300" s="69">
        <v>8</v>
      </c>
      <c r="L1300" s="69">
        <f>COUNTIFS(Aéroports!$C$2:$C$5193,Aéroports!$C1300,Aéroports!$D$2:$D$5193,Aéroports!$D1300)</f>
        <v>1</v>
      </c>
      <c r="M1300" s="69" t="str">
        <f>IF(AND(Formulaire!$H$15=Aéroports!$E1300,--ISNUMBER(IFERROR(SEARCH(Formulaire!$H$16,$C1300,1),""))=1),MAX(M$1:M1299)+1,"")</f>
        <v/>
      </c>
      <c r="N1300" s="69" t="str">
        <f>IF(AND(Formulaire!$H$21=Aéroports!$E1300,--ISNUMBER(IFERROR(SEARCH(Formulaire!$H$22,$C1300,1),""))=1),MAX(N$1:N1299)+1,"")</f>
        <v/>
      </c>
      <c r="O1300" s="69" t="str">
        <f>IF(AND(Formulaire!$H$27=Aéroports!$E1300,--ISNUMBER(IFERROR(SEARCH(Formulaire!$H$28,$C1300,1),""))=1),MAX(O$1:O1299)+1,"")</f>
        <v/>
      </c>
      <c r="Q1300" s="91" t="str">
        <f>IFERROR(INDEX($C$2:$C$5193,MATCH(ROWS(M$2:M1300),M$2:M$5193,0)),"")</f>
        <v/>
      </c>
      <c r="R1300" s="70" t="str">
        <f>IFERROR(INDEX($C$2:$C$5193,MATCH(ROWS(N$2:N1300),N$2:N$5193,0)),"")</f>
        <v/>
      </c>
      <c r="S1300" s="92" t="str">
        <f>IFERROR(INDEX($C$2:$C$5193,MATCH(ROWS(O$2:O1300),O$2:O$5193,0)),"")</f>
        <v/>
      </c>
    </row>
    <row r="1301" spans="1:19" x14ac:dyDescent="0.25">
      <c r="A1301" s="68">
        <v>3370</v>
      </c>
      <c r="B1301" s="68" t="s">
        <v>4925</v>
      </c>
      <c r="C1301" s="68" t="s">
        <v>4926</v>
      </c>
      <c r="D1301" s="68" t="s">
        <v>4759</v>
      </c>
      <c r="E1301" s="68" t="s">
        <v>22377</v>
      </c>
      <c r="F1301" s="68" t="s">
        <v>4927</v>
      </c>
      <c r="G1301" s="68" t="s">
        <v>4928</v>
      </c>
      <c r="H1301" s="68">
        <v>23.392399999999999</v>
      </c>
      <c r="I1301" s="68">
        <v>113.29900000000001</v>
      </c>
      <c r="J1301" s="68">
        <v>50</v>
      </c>
      <c r="K1301" s="68">
        <v>8</v>
      </c>
      <c r="L1301" s="68">
        <f>COUNTIFS(Aéroports!$C$2:$C$5193,Aéroports!$C1301,Aéroports!$D$2:$D$5193,Aéroports!$D1301)</f>
        <v>1</v>
      </c>
      <c r="M1301" s="68" t="str">
        <f>IF(AND(Formulaire!$H$15=Aéroports!$E1301,--ISNUMBER(IFERROR(SEARCH(Formulaire!$H$16,$C1301,1),""))=1),MAX(M$1:M1300)+1,"")</f>
        <v/>
      </c>
      <c r="N1301" s="68" t="str">
        <f>IF(AND(Formulaire!$H$21=Aéroports!$E1301,--ISNUMBER(IFERROR(SEARCH(Formulaire!$H$22,$C1301,1),""))=1),MAX(N$1:N1300)+1,"")</f>
        <v/>
      </c>
      <c r="O1301" s="68" t="str">
        <f>IF(AND(Formulaire!$H$27=Aéroports!$E1301,--ISNUMBER(IFERROR(SEARCH(Formulaire!$H$28,$C1301,1),""))=1),MAX(O$1:O1300)+1,"")</f>
        <v/>
      </c>
      <c r="Q1301" s="91" t="str">
        <f>IFERROR(INDEX($C$2:$C$5193,MATCH(ROWS(M$2:M1301),M$2:M$5193,0)),"")</f>
        <v/>
      </c>
      <c r="R1301" s="70" t="str">
        <f>IFERROR(INDEX($C$2:$C$5193,MATCH(ROWS(N$2:N1301),N$2:N$5193,0)),"")</f>
        <v/>
      </c>
      <c r="S1301" s="92" t="str">
        <f>IFERROR(INDEX($C$2:$C$5193,MATCH(ROWS(O$2:O1301),O$2:O$5193,0)),"")</f>
        <v/>
      </c>
    </row>
    <row r="1302" spans="1:19" x14ac:dyDescent="0.25">
      <c r="A1302" s="69">
        <v>3372</v>
      </c>
      <c r="B1302" s="69" t="s">
        <v>4929</v>
      </c>
      <c r="C1302" s="69" t="s">
        <v>4930</v>
      </c>
      <c r="D1302" s="69" t="s">
        <v>4759</v>
      </c>
      <c r="E1302" s="69" t="s">
        <v>22377</v>
      </c>
      <c r="F1302" s="69" t="s">
        <v>4931</v>
      </c>
      <c r="G1302" s="69" t="s">
        <v>4932</v>
      </c>
      <c r="H1302" s="69">
        <v>25.2181</v>
      </c>
      <c r="I1302" s="69">
        <v>110.039</v>
      </c>
      <c r="J1302" s="69">
        <v>570</v>
      </c>
      <c r="K1302" s="69">
        <v>8</v>
      </c>
      <c r="L1302" s="69">
        <f>COUNTIFS(Aéroports!$C$2:$C$5193,Aéroports!$C1302,Aéroports!$D$2:$D$5193,Aéroports!$D1302)</f>
        <v>1</v>
      </c>
      <c r="M1302" s="69" t="str">
        <f>IF(AND(Formulaire!$H$15=Aéroports!$E1302,--ISNUMBER(IFERROR(SEARCH(Formulaire!$H$16,$C1302,1),""))=1),MAX(M$1:M1301)+1,"")</f>
        <v/>
      </c>
      <c r="N1302" s="69" t="str">
        <f>IF(AND(Formulaire!$H$21=Aéroports!$E1302,--ISNUMBER(IFERROR(SEARCH(Formulaire!$H$22,$C1302,1),""))=1),MAX(N$1:N1301)+1,"")</f>
        <v/>
      </c>
      <c r="O1302" s="69" t="str">
        <f>IF(AND(Formulaire!$H$27=Aéroports!$E1302,--ISNUMBER(IFERROR(SEARCH(Formulaire!$H$28,$C1302,1),""))=1),MAX(O$1:O1301)+1,"")</f>
        <v/>
      </c>
      <c r="Q1302" s="91" t="str">
        <f>IFERROR(INDEX($C$2:$C$5193,MATCH(ROWS(M$2:M1302),M$2:M$5193,0)),"")</f>
        <v/>
      </c>
      <c r="R1302" s="70" t="str">
        <f>IFERROR(INDEX($C$2:$C$5193,MATCH(ROWS(N$2:N1302),N$2:N$5193,0)),"")</f>
        <v/>
      </c>
      <c r="S1302" s="92" t="str">
        <f>IFERROR(INDEX($C$2:$C$5193,MATCH(ROWS(O$2:O1302),O$2:O$5193,0)),"")</f>
        <v/>
      </c>
    </row>
    <row r="1303" spans="1:19" x14ac:dyDescent="0.25">
      <c r="A1303" s="68">
        <v>3394</v>
      </c>
      <c r="B1303" s="68" t="s">
        <v>4933</v>
      </c>
      <c r="C1303" s="68" t="s">
        <v>4934</v>
      </c>
      <c r="D1303" s="68" t="s">
        <v>4759</v>
      </c>
      <c r="E1303" s="68" t="s">
        <v>22377</v>
      </c>
      <c r="F1303" s="68" t="s">
        <v>4935</v>
      </c>
      <c r="G1303" s="68" t="s">
        <v>4936</v>
      </c>
      <c r="H1303" s="68">
        <v>26.538499999999999</v>
      </c>
      <c r="I1303" s="68">
        <v>106.801</v>
      </c>
      <c r="J1303" s="68">
        <v>3736</v>
      </c>
      <c r="K1303" s="68">
        <v>8</v>
      </c>
      <c r="L1303" s="68">
        <f>COUNTIFS(Aéroports!$C$2:$C$5193,Aéroports!$C1303,Aéroports!$D$2:$D$5193,Aéroports!$D1303)</f>
        <v>1</v>
      </c>
      <c r="M1303" s="68" t="str">
        <f>IF(AND(Formulaire!$H$15=Aéroports!$E1303,--ISNUMBER(IFERROR(SEARCH(Formulaire!$H$16,$C1303,1),""))=1),MAX(M$1:M1302)+1,"")</f>
        <v/>
      </c>
      <c r="N1303" s="68" t="str">
        <f>IF(AND(Formulaire!$H$21=Aéroports!$E1303,--ISNUMBER(IFERROR(SEARCH(Formulaire!$H$22,$C1303,1),""))=1),MAX(N$1:N1302)+1,"")</f>
        <v/>
      </c>
      <c r="O1303" s="68" t="str">
        <f>IF(AND(Formulaire!$H$27=Aéroports!$E1303,--ISNUMBER(IFERROR(SEARCH(Formulaire!$H$28,$C1303,1),""))=1),MAX(O$1:O1302)+1,"")</f>
        <v/>
      </c>
      <c r="Q1303" s="91" t="str">
        <f>IFERROR(INDEX($C$2:$C$5193,MATCH(ROWS(M$2:M1303),M$2:M$5193,0)),"")</f>
        <v/>
      </c>
      <c r="R1303" s="70" t="str">
        <f>IFERROR(INDEX($C$2:$C$5193,MATCH(ROWS(N$2:N1303),N$2:N$5193,0)),"")</f>
        <v/>
      </c>
      <c r="S1303" s="92" t="str">
        <f>IFERROR(INDEX($C$2:$C$5193,MATCH(ROWS(O$2:O1303),O$2:O$5193,0)),"")</f>
        <v/>
      </c>
    </row>
    <row r="1304" spans="1:19" x14ac:dyDescent="0.25">
      <c r="A1304" s="69">
        <v>8971</v>
      </c>
      <c r="B1304" s="69" t="s">
        <v>4937</v>
      </c>
      <c r="C1304" s="69" t="s">
        <v>4938</v>
      </c>
      <c r="D1304" s="69" t="s">
        <v>4759</v>
      </c>
      <c r="E1304" s="69" t="s">
        <v>22377</v>
      </c>
      <c r="F1304" s="69" t="s">
        <v>4939</v>
      </c>
      <c r="G1304" s="69" t="s">
        <v>4940</v>
      </c>
      <c r="H1304" s="69">
        <v>36.078890000000001</v>
      </c>
      <c r="I1304" s="69">
        <v>106.2169</v>
      </c>
      <c r="J1304" s="69">
        <v>5696</v>
      </c>
      <c r="K1304" s="69">
        <v>8</v>
      </c>
      <c r="L1304" s="69">
        <f>COUNTIFS(Aéroports!$C$2:$C$5193,Aéroports!$C1304,Aéroports!$D$2:$D$5193,Aéroports!$D1304)</f>
        <v>1</v>
      </c>
      <c r="M1304" s="69" t="str">
        <f>IF(AND(Formulaire!$H$15=Aéroports!$E1304,--ISNUMBER(IFERROR(SEARCH(Formulaire!$H$16,$C1304,1),""))=1),MAX(M$1:M1303)+1,"")</f>
        <v/>
      </c>
      <c r="N1304" s="69" t="str">
        <f>IF(AND(Formulaire!$H$21=Aéroports!$E1304,--ISNUMBER(IFERROR(SEARCH(Formulaire!$H$22,$C1304,1),""))=1),MAX(N$1:N1303)+1,"")</f>
        <v/>
      </c>
      <c r="O1304" s="69" t="str">
        <f>IF(AND(Formulaire!$H$27=Aéroports!$E1304,--ISNUMBER(IFERROR(SEARCH(Formulaire!$H$28,$C1304,1),""))=1),MAX(O$1:O1303)+1,"")</f>
        <v/>
      </c>
      <c r="Q1304" s="91" t="str">
        <f>IFERROR(INDEX($C$2:$C$5193,MATCH(ROWS(M$2:M1304),M$2:M$5193,0)),"")</f>
        <v/>
      </c>
      <c r="R1304" s="70" t="str">
        <f>IFERROR(INDEX($C$2:$C$5193,MATCH(ROWS(N$2:N1304),N$2:N$5193,0)),"")</f>
        <v/>
      </c>
      <c r="S1304" s="92" t="str">
        <f>IFERROR(INDEX($C$2:$C$5193,MATCH(ROWS(O$2:O1304),O$2:O$5193,0)),"")</f>
        <v/>
      </c>
    </row>
    <row r="1305" spans="1:19" x14ac:dyDescent="0.25">
      <c r="A1305" s="68">
        <v>4120</v>
      </c>
      <c r="B1305" s="68" t="s">
        <v>4941</v>
      </c>
      <c r="C1305" s="68" t="s">
        <v>4942</v>
      </c>
      <c r="D1305" s="68" t="s">
        <v>4759</v>
      </c>
      <c r="E1305" s="68" t="s">
        <v>22377</v>
      </c>
      <c r="F1305" s="68" t="s">
        <v>4943</v>
      </c>
      <c r="G1305" s="68" t="s">
        <v>4944</v>
      </c>
      <c r="H1305" s="68">
        <v>19.934899999999999</v>
      </c>
      <c r="I1305" s="68">
        <v>110.459</v>
      </c>
      <c r="J1305" s="68">
        <v>75</v>
      </c>
      <c r="K1305" s="68">
        <v>8</v>
      </c>
      <c r="L1305" s="68">
        <f>COUNTIFS(Aéroports!$C$2:$C$5193,Aéroports!$C1305,Aéroports!$D$2:$D$5193,Aéroports!$D1305)</f>
        <v>1</v>
      </c>
      <c r="M1305" s="68" t="str">
        <f>IF(AND(Formulaire!$H$15=Aéroports!$E1305,--ISNUMBER(IFERROR(SEARCH(Formulaire!$H$16,$C1305,1),""))=1),MAX(M$1:M1304)+1,"")</f>
        <v/>
      </c>
      <c r="N1305" s="68" t="str">
        <f>IF(AND(Formulaire!$H$21=Aéroports!$E1305,--ISNUMBER(IFERROR(SEARCH(Formulaire!$H$22,$C1305,1),""))=1),MAX(N$1:N1304)+1,"")</f>
        <v/>
      </c>
      <c r="O1305" s="68" t="str">
        <f>IF(AND(Formulaire!$H$27=Aéroports!$E1305,--ISNUMBER(IFERROR(SEARCH(Formulaire!$H$28,$C1305,1),""))=1),MAX(O$1:O1304)+1,"")</f>
        <v/>
      </c>
      <c r="Q1305" s="91" t="str">
        <f>IFERROR(INDEX($C$2:$C$5193,MATCH(ROWS(M$2:M1305),M$2:M$5193,0)),"")</f>
        <v/>
      </c>
      <c r="R1305" s="70" t="str">
        <f>IFERROR(INDEX($C$2:$C$5193,MATCH(ROWS(N$2:N1305),N$2:N$5193,0)),"")</f>
        <v/>
      </c>
      <c r="S1305" s="92" t="str">
        <f>IFERROR(INDEX($C$2:$C$5193,MATCH(ROWS(O$2:O1305),O$2:O$5193,0)),"")</f>
        <v/>
      </c>
    </row>
    <row r="1306" spans="1:19" x14ac:dyDescent="0.25">
      <c r="A1306" s="69">
        <v>3366</v>
      </c>
      <c r="B1306" s="69" t="s">
        <v>4945</v>
      </c>
      <c r="C1306" s="69" t="s">
        <v>4946</v>
      </c>
      <c r="D1306" s="69" t="s">
        <v>4759</v>
      </c>
      <c r="E1306" s="69" t="s">
        <v>22377</v>
      </c>
      <c r="F1306" s="69" t="s">
        <v>4947</v>
      </c>
      <c r="G1306" s="69" t="s">
        <v>4948</v>
      </c>
      <c r="H1306" s="69">
        <v>49.204999999999998</v>
      </c>
      <c r="I1306" s="69">
        <v>119.825</v>
      </c>
      <c r="J1306" s="69">
        <v>2169</v>
      </c>
      <c r="K1306" s="69">
        <v>8</v>
      </c>
      <c r="L1306" s="69">
        <f>COUNTIFS(Aéroports!$C$2:$C$5193,Aéroports!$C1306,Aéroports!$D$2:$D$5193,Aéroports!$D1306)</f>
        <v>1</v>
      </c>
      <c r="M1306" s="69" t="str">
        <f>IF(AND(Formulaire!$H$15=Aéroports!$E1306,--ISNUMBER(IFERROR(SEARCH(Formulaire!$H$16,$C1306,1),""))=1),MAX(M$1:M1305)+1,"")</f>
        <v/>
      </c>
      <c r="N1306" s="69" t="str">
        <f>IF(AND(Formulaire!$H$21=Aéroports!$E1306,--ISNUMBER(IFERROR(SEARCH(Formulaire!$H$22,$C1306,1),""))=1),MAX(N$1:N1305)+1,"")</f>
        <v/>
      </c>
      <c r="O1306" s="69" t="str">
        <f>IF(AND(Formulaire!$H$27=Aéroports!$E1306,--ISNUMBER(IFERROR(SEARCH(Formulaire!$H$28,$C1306,1),""))=1),MAX(O$1:O1305)+1,"")</f>
        <v/>
      </c>
      <c r="Q1306" s="91" t="str">
        <f>IFERROR(INDEX($C$2:$C$5193,MATCH(ROWS(M$2:M1306),M$2:M$5193,0)),"")</f>
        <v/>
      </c>
      <c r="R1306" s="70" t="str">
        <f>IFERROR(INDEX($C$2:$C$5193,MATCH(ROWS(N$2:N1306),N$2:N$5193,0)),"")</f>
        <v/>
      </c>
      <c r="S1306" s="92" t="str">
        <f>IFERROR(INDEX($C$2:$C$5193,MATCH(ROWS(O$2:O1306),O$2:O$5193,0)),"")</f>
        <v/>
      </c>
    </row>
    <row r="1307" spans="1:19" x14ac:dyDescent="0.25">
      <c r="A1307" s="68">
        <v>6743</v>
      </c>
      <c r="B1307" s="68" t="s">
        <v>4949</v>
      </c>
      <c r="C1307" s="68" t="s">
        <v>4950</v>
      </c>
      <c r="D1307" s="68" t="s">
        <v>4759</v>
      </c>
      <c r="E1307" s="68" t="s">
        <v>22377</v>
      </c>
      <c r="F1307" s="68" t="s">
        <v>4951</v>
      </c>
      <c r="G1307" s="68" t="s">
        <v>4952</v>
      </c>
      <c r="H1307" s="68">
        <v>42.8414</v>
      </c>
      <c r="I1307" s="68">
        <v>93.669200000000004</v>
      </c>
      <c r="J1307" s="68">
        <v>2703</v>
      </c>
      <c r="K1307" s="68">
        <v>8</v>
      </c>
      <c r="L1307" s="68">
        <f>COUNTIFS(Aéroports!$C$2:$C$5193,Aéroports!$C1307,Aéroports!$D$2:$D$5193,Aéroports!$D1307)</f>
        <v>1</v>
      </c>
      <c r="M1307" s="68" t="str">
        <f>IF(AND(Formulaire!$H$15=Aéroports!$E1307,--ISNUMBER(IFERROR(SEARCH(Formulaire!$H$16,$C1307,1),""))=1),MAX(M$1:M1306)+1,"")</f>
        <v/>
      </c>
      <c r="N1307" s="68" t="str">
        <f>IF(AND(Formulaire!$H$21=Aéroports!$E1307,--ISNUMBER(IFERROR(SEARCH(Formulaire!$H$22,$C1307,1),""))=1),MAX(N$1:N1306)+1,"")</f>
        <v/>
      </c>
      <c r="O1307" s="68" t="str">
        <f>IF(AND(Formulaire!$H$27=Aéroports!$E1307,--ISNUMBER(IFERROR(SEARCH(Formulaire!$H$28,$C1307,1),""))=1),MAX(O$1:O1306)+1,"")</f>
        <v/>
      </c>
      <c r="Q1307" s="91" t="str">
        <f>IFERROR(INDEX($C$2:$C$5193,MATCH(ROWS(M$2:M1307),M$2:M$5193,0)),"")</f>
        <v/>
      </c>
      <c r="R1307" s="70" t="str">
        <f>IFERROR(INDEX($C$2:$C$5193,MATCH(ROWS(N$2:N1307),N$2:N$5193,0)),"")</f>
        <v/>
      </c>
      <c r="S1307" s="92" t="str">
        <f>IFERROR(INDEX($C$2:$C$5193,MATCH(ROWS(O$2:O1307),O$2:O$5193,0)),"")</f>
        <v/>
      </c>
    </row>
    <row r="1308" spans="1:19" x14ac:dyDescent="0.25">
      <c r="A1308" s="69">
        <v>8407</v>
      </c>
      <c r="B1308" s="69" t="s">
        <v>4953</v>
      </c>
      <c r="C1308" s="69" t="s">
        <v>4954</v>
      </c>
      <c r="D1308" s="69" t="s">
        <v>4759</v>
      </c>
      <c r="E1308" s="69" t="s">
        <v>22377</v>
      </c>
      <c r="F1308" s="69" t="s">
        <v>4955</v>
      </c>
      <c r="G1308" s="69" t="s">
        <v>4956</v>
      </c>
      <c r="H1308" s="69">
        <v>36.525829999999999</v>
      </c>
      <c r="I1308" s="69">
        <v>114.4256</v>
      </c>
      <c r="J1308" s="69">
        <v>229</v>
      </c>
      <c r="K1308" s="69">
        <v>8</v>
      </c>
      <c r="L1308" s="69">
        <f>COUNTIFS(Aéroports!$C$2:$C$5193,Aéroports!$C1308,Aéroports!$D$2:$D$5193,Aéroports!$D1308)</f>
        <v>1</v>
      </c>
      <c r="M1308" s="69" t="str">
        <f>IF(AND(Formulaire!$H$15=Aéroports!$E1308,--ISNUMBER(IFERROR(SEARCH(Formulaire!$H$16,$C1308,1),""))=1),MAX(M$1:M1307)+1,"")</f>
        <v/>
      </c>
      <c r="N1308" s="69" t="str">
        <f>IF(AND(Formulaire!$H$21=Aéroports!$E1308,--ISNUMBER(IFERROR(SEARCH(Formulaire!$H$22,$C1308,1),""))=1),MAX(N$1:N1307)+1,"")</f>
        <v/>
      </c>
      <c r="O1308" s="69" t="str">
        <f>IF(AND(Formulaire!$H$27=Aéroports!$E1308,--ISNUMBER(IFERROR(SEARCH(Formulaire!$H$28,$C1308,1),""))=1),MAX(O$1:O1307)+1,"")</f>
        <v/>
      </c>
      <c r="Q1308" s="91" t="str">
        <f>IFERROR(INDEX($C$2:$C$5193,MATCH(ROWS(M$2:M1308),M$2:M$5193,0)),"")</f>
        <v/>
      </c>
      <c r="R1308" s="70" t="str">
        <f>IFERROR(INDEX($C$2:$C$5193,MATCH(ROWS(N$2:N1308),N$2:N$5193,0)),"")</f>
        <v/>
      </c>
      <c r="S1308" s="92" t="str">
        <f>IFERROR(INDEX($C$2:$C$5193,MATCH(ROWS(O$2:O1308),O$2:O$5193,0)),"")</f>
        <v/>
      </c>
    </row>
    <row r="1309" spans="1:19" x14ac:dyDescent="0.25">
      <c r="A1309" s="68">
        <v>3386</v>
      </c>
      <c r="B1309" s="68" t="s">
        <v>4957</v>
      </c>
      <c r="C1309" s="68" t="s">
        <v>4958</v>
      </c>
      <c r="D1309" s="68" t="s">
        <v>4759</v>
      </c>
      <c r="E1309" s="68" t="s">
        <v>22377</v>
      </c>
      <c r="F1309" s="68" t="s">
        <v>4959</v>
      </c>
      <c r="G1309" s="68" t="s">
        <v>4960</v>
      </c>
      <c r="H1309" s="68">
        <v>30.229500000000002</v>
      </c>
      <c r="I1309" s="68">
        <v>120.434</v>
      </c>
      <c r="J1309" s="68">
        <v>23</v>
      </c>
      <c r="K1309" s="68">
        <v>8</v>
      </c>
      <c r="L1309" s="68">
        <f>COUNTIFS(Aéroports!$C$2:$C$5193,Aéroports!$C1309,Aéroports!$D$2:$D$5193,Aéroports!$D1309)</f>
        <v>1</v>
      </c>
      <c r="M1309" s="68" t="str">
        <f>IF(AND(Formulaire!$H$15=Aéroports!$E1309,--ISNUMBER(IFERROR(SEARCH(Formulaire!$H$16,$C1309,1),""))=1),MAX(M$1:M1308)+1,"")</f>
        <v/>
      </c>
      <c r="N1309" s="68" t="str">
        <f>IF(AND(Formulaire!$H$21=Aéroports!$E1309,--ISNUMBER(IFERROR(SEARCH(Formulaire!$H$22,$C1309,1),""))=1),MAX(N$1:N1308)+1,"")</f>
        <v/>
      </c>
      <c r="O1309" s="68" t="str">
        <f>IF(AND(Formulaire!$H$27=Aéroports!$E1309,--ISNUMBER(IFERROR(SEARCH(Formulaire!$H$28,$C1309,1),""))=1),MAX(O$1:O1308)+1,"")</f>
        <v/>
      </c>
      <c r="Q1309" s="91" t="str">
        <f>IFERROR(INDEX($C$2:$C$5193,MATCH(ROWS(M$2:M1309),M$2:M$5193,0)),"")</f>
        <v/>
      </c>
      <c r="R1309" s="70" t="str">
        <f>IFERROR(INDEX($C$2:$C$5193,MATCH(ROWS(N$2:N1309),N$2:N$5193,0)),"")</f>
        <v/>
      </c>
      <c r="S1309" s="92" t="str">
        <f>IFERROR(INDEX($C$2:$C$5193,MATCH(ROWS(O$2:O1309),O$2:O$5193,0)),"")</f>
        <v/>
      </c>
    </row>
    <row r="1310" spans="1:19" x14ac:dyDescent="0.25">
      <c r="A1310" s="69">
        <v>6364</v>
      </c>
      <c r="B1310" s="69" t="s">
        <v>4961</v>
      </c>
      <c r="C1310" s="69" t="s">
        <v>4962</v>
      </c>
      <c r="D1310" s="69" t="s">
        <v>4759</v>
      </c>
      <c r="E1310" s="69" t="s">
        <v>22377</v>
      </c>
      <c r="F1310" s="69" t="s">
        <v>4963</v>
      </c>
      <c r="G1310" s="69" t="s">
        <v>4964</v>
      </c>
      <c r="H1310" s="69">
        <v>33.063600000000001</v>
      </c>
      <c r="I1310" s="69">
        <v>107.008</v>
      </c>
      <c r="J1310" s="69">
        <v>0</v>
      </c>
      <c r="K1310" s="69">
        <v>8</v>
      </c>
      <c r="L1310" s="69">
        <f>COUNTIFS(Aéroports!$C$2:$C$5193,Aéroports!$C1310,Aéroports!$D$2:$D$5193,Aéroports!$D1310)</f>
        <v>1</v>
      </c>
      <c r="M1310" s="69" t="str">
        <f>IF(AND(Formulaire!$H$15=Aéroports!$E1310,--ISNUMBER(IFERROR(SEARCH(Formulaire!$H$16,$C1310,1),""))=1),MAX(M$1:M1309)+1,"")</f>
        <v/>
      </c>
      <c r="N1310" s="69" t="str">
        <f>IF(AND(Formulaire!$H$21=Aéroports!$E1310,--ISNUMBER(IFERROR(SEARCH(Formulaire!$H$22,$C1310,1),""))=1),MAX(N$1:N1309)+1,"")</f>
        <v/>
      </c>
      <c r="O1310" s="69" t="str">
        <f>IF(AND(Formulaire!$H$27=Aéroports!$E1310,--ISNUMBER(IFERROR(SEARCH(Formulaire!$H$28,$C1310,1),""))=1),MAX(O$1:O1309)+1,"")</f>
        <v/>
      </c>
      <c r="Q1310" s="91" t="str">
        <f>IFERROR(INDEX($C$2:$C$5193,MATCH(ROWS(M$2:M1310),M$2:M$5193,0)),"")</f>
        <v/>
      </c>
      <c r="R1310" s="70" t="str">
        <f>IFERROR(INDEX($C$2:$C$5193,MATCH(ROWS(N$2:N1310),N$2:N$5193,0)),"")</f>
        <v/>
      </c>
      <c r="S1310" s="92" t="str">
        <f>IFERROR(INDEX($C$2:$C$5193,MATCH(ROWS(O$2:O1310),O$2:O$5193,0)),"")</f>
        <v/>
      </c>
    </row>
    <row r="1311" spans="1:19" x14ac:dyDescent="0.25">
      <c r="A1311" s="68">
        <v>3400</v>
      </c>
      <c r="B1311" s="68" t="s">
        <v>4965</v>
      </c>
      <c r="C1311" s="68" t="s">
        <v>4966</v>
      </c>
      <c r="D1311" s="68" t="s">
        <v>4759</v>
      </c>
      <c r="E1311" s="68" t="s">
        <v>22377</v>
      </c>
      <c r="F1311" s="68" t="s">
        <v>4967</v>
      </c>
      <c r="G1311" s="68" t="s">
        <v>4968</v>
      </c>
      <c r="H1311" s="68">
        <v>45.623399999999997</v>
      </c>
      <c r="I1311" s="68">
        <v>126.25</v>
      </c>
      <c r="J1311" s="68">
        <v>457</v>
      </c>
      <c r="K1311" s="68">
        <v>8</v>
      </c>
      <c r="L1311" s="68">
        <f>COUNTIFS(Aéroports!$C$2:$C$5193,Aéroports!$C1311,Aéroports!$D$2:$D$5193,Aéroports!$D1311)</f>
        <v>1</v>
      </c>
      <c r="M1311" s="68" t="str">
        <f>IF(AND(Formulaire!$H$15=Aéroports!$E1311,--ISNUMBER(IFERROR(SEARCH(Formulaire!$H$16,$C1311,1),""))=1),MAX(M$1:M1310)+1,"")</f>
        <v/>
      </c>
      <c r="N1311" s="68" t="str">
        <f>IF(AND(Formulaire!$H$21=Aéroports!$E1311,--ISNUMBER(IFERROR(SEARCH(Formulaire!$H$22,$C1311,1),""))=1),MAX(N$1:N1310)+1,"")</f>
        <v/>
      </c>
      <c r="O1311" s="68" t="str">
        <f>IF(AND(Formulaire!$H$27=Aéroports!$E1311,--ISNUMBER(IFERROR(SEARCH(Formulaire!$H$28,$C1311,1),""))=1),MAX(O$1:O1310)+1,"")</f>
        <v/>
      </c>
      <c r="Q1311" s="91" t="str">
        <f>IFERROR(INDEX($C$2:$C$5193,MATCH(ROWS(M$2:M1311),M$2:M$5193,0)),"")</f>
        <v/>
      </c>
      <c r="R1311" s="70" t="str">
        <f>IFERROR(INDEX($C$2:$C$5193,MATCH(ROWS(N$2:N1311),N$2:N$5193,0)),"")</f>
        <v/>
      </c>
      <c r="S1311" s="92" t="str">
        <f>IFERROR(INDEX($C$2:$C$5193,MATCH(ROWS(O$2:O1311),O$2:O$5193,0)),"")</f>
        <v/>
      </c>
    </row>
    <row r="1312" spans="1:19" x14ac:dyDescent="0.25">
      <c r="A1312" s="69">
        <v>10363</v>
      </c>
      <c r="B1312" s="69" t="s">
        <v>4969</v>
      </c>
      <c r="C1312" s="69" t="s">
        <v>4970</v>
      </c>
      <c r="D1312" s="69" t="s">
        <v>4759</v>
      </c>
      <c r="E1312" s="69" t="s">
        <v>22377</v>
      </c>
      <c r="F1312" s="69" t="s">
        <v>4971</v>
      </c>
      <c r="G1312" s="69" t="s">
        <v>4972</v>
      </c>
      <c r="H1312" s="69">
        <v>24.805</v>
      </c>
      <c r="I1312" s="69">
        <v>107.69970000000001</v>
      </c>
      <c r="J1312" s="69">
        <v>2221</v>
      </c>
      <c r="K1312" s="69">
        <v>8</v>
      </c>
      <c r="L1312" s="69">
        <f>COUNTIFS(Aéroports!$C$2:$C$5193,Aéroports!$C1312,Aéroports!$D$2:$D$5193,Aéroports!$D1312)</f>
        <v>1</v>
      </c>
      <c r="M1312" s="69" t="str">
        <f>IF(AND(Formulaire!$H$15=Aéroports!$E1312,--ISNUMBER(IFERROR(SEARCH(Formulaire!$H$16,$C1312,1),""))=1),MAX(M$1:M1311)+1,"")</f>
        <v/>
      </c>
      <c r="N1312" s="69" t="str">
        <f>IF(AND(Formulaire!$H$21=Aéroports!$E1312,--ISNUMBER(IFERROR(SEARCH(Formulaire!$H$22,$C1312,1),""))=1),MAX(N$1:N1311)+1,"")</f>
        <v/>
      </c>
      <c r="O1312" s="69" t="str">
        <f>IF(AND(Formulaire!$H$27=Aéroports!$E1312,--ISNUMBER(IFERROR(SEARCH(Formulaire!$H$28,$C1312,1),""))=1),MAX(O$1:O1311)+1,"")</f>
        <v/>
      </c>
      <c r="Q1312" s="91" t="str">
        <f>IFERROR(INDEX($C$2:$C$5193,MATCH(ROWS(M$2:M1312),M$2:M$5193,0)),"")</f>
        <v/>
      </c>
      <c r="R1312" s="70" t="str">
        <f>IFERROR(INDEX($C$2:$C$5193,MATCH(ROWS(N$2:N1312),N$2:N$5193,0)),"")</f>
        <v/>
      </c>
      <c r="S1312" s="92" t="str">
        <f>IFERROR(INDEX($C$2:$C$5193,MATCH(ROWS(O$2:O1312),O$2:O$5193,0)),"")</f>
        <v/>
      </c>
    </row>
    <row r="1313" spans="1:19" x14ac:dyDescent="0.25">
      <c r="A1313" s="68">
        <v>3389</v>
      </c>
      <c r="B1313" s="68" t="s">
        <v>4973</v>
      </c>
      <c r="C1313" s="68" t="s">
        <v>4974</v>
      </c>
      <c r="D1313" s="68" t="s">
        <v>4759</v>
      </c>
      <c r="E1313" s="68" t="s">
        <v>22377</v>
      </c>
      <c r="F1313" s="68" t="s">
        <v>4975</v>
      </c>
      <c r="G1313" s="68" t="s">
        <v>4976</v>
      </c>
      <c r="H1313" s="68">
        <v>31.78</v>
      </c>
      <c r="I1313" s="68">
        <v>117.298</v>
      </c>
      <c r="J1313" s="68">
        <v>108</v>
      </c>
      <c r="K1313" s="68">
        <v>8</v>
      </c>
      <c r="L1313" s="68">
        <f>COUNTIFS(Aéroports!$C$2:$C$5193,Aéroports!$C1313,Aéroports!$D$2:$D$5193,Aéroports!$D1313)</f>
        <v>1</v>
      </c>
      <c r="M1313" s="68" t="str">
        <f>IF(AND(Formulaire!$H$15=Aéroports!$E1313,--ISNUMBER(IFERROR(SEARCH(Formulaire!$H$16,$C1313,1),""))=1),MAX(M$1:M1312)+1,"")</f>
        <v/>
      </c>
      <c r="N1313" s="68" t="str">
        <f>IF(AND(Formulaire!$H$21=Aéroports!$E1313,--ISNUMBER(IFERROR(SEARCH(Formulaire!$H$22,$C1313,1),""))=1),MAX(N$1:N1312)+1,"")</f>
        <v/>
      </c>
      <c r="O1313" s="68" t="str">
        <f>IF(AND(Formulaire!$H$27=Aéroports!$E1313,--ISNUMBER(IFERROR(SEARCH(Formulaire!$H$28,$C1313,1),""))=1),MAX(O$1:O1312)+1,"")</f>
        <v/>
      </c>
      <c r="Q1313" s="91" t="str">
        <f>IFERROR(INDEX($C$2:$C$5193,MATCH(ROWS(M$2:M1313),M$2:M$5193,0)),"")</f>
        <v/>
      </c>
      <c r="R1313" s="70" t="str">
        <f>IFERROR(INDEX($C$2:$C$5193,MATCH(ROWS(N$2:N1313),N$2:N$5193,0)),"")</f>
        <v/>
      </c>
      <c r="S1313" s="92" t="str">
        <f>IFERROR(INDEX($C$2:$C$5193,MATCH(ROWS(O$2:O1313),O$2:O$5193,0)),"")</f>
        <v/>
      </c>
    </row>
    <row r="1314" spans="1:19" x14ac:dyDescent="0.25">
      <c r="A1314" s="69">
        <v>6410</v>
      </c>
      <c r="B1314" s="69" t="s">
        <v>4977</v>
      </c>
      <c r="C1314" s="69" t="s">
        <v>4978</v>
      </c>
      <c r="D1314" s="69" t="s">
        <v>4759</v>
      </c>
      <c r="E1314" s="69" t="s">
        <v>22377</v>
      </c>
      <c r="F1314" s="69" t="s">
        <v>4979</v>
      </c>
      <c r="G1314" s="69" t="s">
        <v>4980</v>
      </c>
      <c r="H1314" s="69">
        <v>50.171619999999997</v>
      </c>
      <c r="I1314" s="69">
        <v>127.30889999999999</v>
      </c>
      <c r="J1314" s="69">
        <v>8530</v>
      </c>
      <c r="K1314" s="69">
        <v>8</v>
      </c>
      <c r="L1314" s="69">
        <f>COUNTIFS(Aéroports!$C$2:$C$5193,Aéroports!$C1314,Aéroports!$D$2:$D$5193,Aéroports!$D1314)</f>
        <v>1</v>
      </c>
      <c r="M1314" s="69" t="str">
        <f>IF(AND(Formulaire!$H$15=Aéroports!$E1314,--ISNUMBER(IFERROR(SEARCH(Formulaire!$H$16,$C1314,1),""))=1),MAX(M$1:M1313)+1,"")</f>
        <v/>
      </c>
      <c r="N1314" s="69" t="str">
        <f>IF(AND(Formulaire!$H$21=Aéroports!$E1314,--ISNUMBER(IFERROR(SEARCH(Formulaire!$H$22,$C1314,1),""))=1),MAX(N$1:N1313)+1,"")</f>
        <v/>
      </c>
      <c r="O1314" s="69" t="str">
        <f>IF(AND(Formulaire!$H$27=Aéroports!$E1314,--ISNUMBER(IFERROR(SEARCH(Formulaire!$H$28,$C1314,1),""))=1),MAX(O$1:O1313)+1,"")</f>
        <v/>
      </c>
      <c r="Q1314" s="91" t="str">
        <f>IFERROR(INDEX($C$2:$C$5193,MATCH(ROWS(M$2:M1314),M$2:M$5193,0)),"")</f>
        <v/>
      </c>
      <c r="R1314" s="70" t="str">
        <f>IFERROR(INDEX($C$2:$C$5193,MATCH(ROWS(N$2:N1314),N$2:N$5193,0)),"")</f>
        <v/>
      </c>
      <c r="S1314" s="92" t="str">
        <f>IFERROR(INDEX($C$2:$C$5193,MATCH(ROWS(O$2:O1314),O$2:O$5193,0)),"")</f>
        <v/>
      </c>
    </row>
    <row r="1315" spans="1:19" x14ac:dyDescent="0.25">
      <c r="A1315" s="68">
        <v>10942</v>
      </c>
      <c r="B1315" s="68" t="s">
        <v>4981</v>
      </c>
      <c r="C1315" s="68" t="s">
        <v>4982</v>
      </c>
      <c r="D1315" s="68" t="s">
        <v>4759</v>
      </c>
      <c r="E1315" s="68" t="s">
        <v>22377</v>
      </c>
      <c r="F1315" s="68" t="s">
        <v>4983</v>
      </c>
      <c r="G1315" s="68" t="s">
        <v>4984</v>
      </c>
      <c r="H1315" s="68">
        <v>26.9053</v>
      </c>
      <c r="I1315" s="68">
        <v>112.628</v>
      </c>
      <c r="J1315" s="68">
        <v>0</v>
      </c>
      <c r="K1315" s="68">
        <v>8</v>
      </c>
      <c r="L1315" s="68">
        <f>COUNTIFS(Aéroports!$C$2:$C$5193,Aéroports!$C1315,Aéroports!$D$2:$D$5193,Aéroports!$D1315)</f>
        <v>1</v>
      </c>
      <c r="M1315" s="68" t="str">
        <f>IF(AND(Formulaire!$H$15=Aéroports!$E1315,--ISNUMBER(IFERROR(SEARCH(Formulaire!$H$16,$C1315,1),""))=1),MAX(M$1:M1314)+1,"")</f>
        <v/>
      </c>
      <c r="N1315" s="68" t="str">
        <f>IF(AND(Formulaire!$H$21=Aéroports!$E1315,--ISNUMBER(IFERROR(SEARCH(Formulaire!$H$22,$C1315,1),""))=1),MAX(N$1:N1314)+1,"")</f>
        <v/>
      </c>
      <c r="O1315" s="68" t="str">
        <f>IF(AND(Formulaire!$H$27=Aéroports!$E1315,--ISNUMBER(IFERROR(SEARCH(Formulaire!$H$28,$C1315,1),""))=1),MAX(O$1:O1314)+1,"")</f>
        <v/>
      </c>
      <c r="Q1315" s="91" t="str">
        <f>IFERROR(INDEX($C$2:$C$5193,MATCH(ROWS(M$2:M1315),M$2:M$5193,0)),"")</f>
        <v/>
      </c>
      <c r="R1315" s="70" t="str">
        <f>IFERROR(INDEX($C$2:$C$5193,MATCH(ROWS(N$2:N1315),N$2:N$5193,0)),"")</f>
        <v/>
      </c>
      <c r="S1315" s="92" t="str">
        <f>IFERROR(INDEX($C$2:$C$5193,MATCH(ROWS(O$2:O1315),O$2:O$5193,0)),"")</f>
        <v/>
      </c>
    </row>
    <row r="1316" spans="1:19" x14ac:dyDescent="0.25">
      <c r="A1316" s="69">
        <v>6345</v>
      </c>
      <c r="B1316" s="69" t="s">
        <v>4985</v>
      </c>
      <c r="C1316" s="69" t="s">
        <v>4986</v>
      </c>
      <c r="D1316" s="69" t="s">
        <v>4759</v>
      </c>
      <c r="E1316" s="69" t="s">
        <v>22377</v>
      </c>
      <c r="F1316" s="69" t="s">
        <v>4987</v>
      </c>
      <c r="G1316" s="69" t="s">
        <v>4988</v>
      </c>
      <c r="H1316" s="69">
        <v>40.851399999999998</v>
      </c>
      <c r="I1316" s="69">
        <v>111.824</v>
      </c>
      <c r="J1316" s="69">
        <v>3556</v>
      </c>
      <c r="K1316" s="69">
        <v>8</v>
      </c>
      <c r="L1316" s="69">
        <f>COUNTIFS(Aéroports!$C$2:$C$5193,Aéroports!$C1316,Aéroports!$D$2:$D$5193,Aéroports!$D1316)</f>
        <v>1</v>
      </c>
      <c r="M1316" s="69" t="str">
        <f>IF(AND(Formulaire!$H$15=Aéroports!$E1316,--ISNUMBER(IFERROR(SEARCH(Formulaire!$H$16,$C1316,1),""))=1),MAX(M$1:M1315)+1,"")</f>
        <v/>
      </c>
      <c r="N1316" s="69" t="str">
        <f>IF(AND(Formulaire!$H$21=Aéroports!$E1316,--ISNUMBER(IFERROR(SEARCH(Formulaire!$H$22,$C1316,1),""))=1),MAX(N$1:N1315)+1,"")</f>
        <v/>
      </c>
      <c r="O1316" s="69" t="str">
        <f>IF(AND(Formulaire!$H$27=Aéroports!$E1316,--ISNUMBER(IFERROR(SEARCH(Formulaire!$H$28,$C1316,1),""))=1),MAX(O$1:O1315)+1,"")</f>
        <v/>
      </c>
      <c r="Q1316" s="91" t="str">
        <f>IFERROR(INDEX($C$2:$C$5193,MATCH(ROWS(M$2:M1316),M$2:M$5193,0)),"")</f>
        <v/>
      </c>
      <c r="R1316" s="70" t="str">
        <f>IFERROR(INDEX($C$2:$C$5193,MATCH(ROWS(N$2:N1316),N$2:N$5193,0)),"")</f>
        <v/>
      </c>
      <c r="S1316" s="92" t="str">
        <f>IFERROR(INDEX($C$2:$C$5193,MATCH(ROWS(O$2:O1316),O$2:O$5193,0)),"")</f>
        <v/>
      </c>
    </row>
    <row r="1317" spans="1:19" x14ac:dyDescent="0.25">
      <c r="A1317" s="68">
        <v>3398</v>
      </c>
      <c r="B1317" s="68" t="s">
        <v>4989</v>
      </c>
      <c r="C1317" s="68" t="s">
        <v>4990</v>
      </c>
      <c r="D1317" s="68" t="s">
        <v>4759</v>
      </c>
      <c r="E1317" s="68" t="s">
        <v>22377</v>
      </c>
      <c r="F1317" s="68" t="s">
        <v>4991</v>
      </c>
      <c r="G1317" s="68" t="s">
        <v>4992</v>
      </c>
      <c r="H1317" s="68">
        <v>37.038499999999999</v>
      </c>
      <c r="I1317" s="68">
        <v>79.864900000000006</v>
      </c>
      <c r="J1317" s="68">
        <v>4672</v>
      </c>
      <c r="K1317" s="68">
        <v>8</v>
      </c>
      <c r="L1317" s="68">
        <f>COUNTIFS(Aéroports!$C$2:$C$5193,Aéroports!$C1317,Aéroports!$D$2:$D$5193,Aéroports!$D1317)</f>
        <v>1</v>
      </c>
      <c r="M1317" s="68" t="str">
        <f>IF(AND(Formulaire!$H$15=Aéroports!$E1317,--ISNUMBER(IFERROR(SEARCH(Formulaire!$H$16,$C1317,1),""))=1),MAX(M$1:M1316)+1,"")</f>
        <v/>
      </c>
      <c r="N1317" s="68" t="str">
        <f>IF(AND(Formulaire!$H$21=Aéroports!$E1317,--ISNUMBER(IFERROR(SEARCH(Formulaire!$H$22,$C1317,1),""))=1),MAX(N$1:N1316)+1,"")</f>
        <v/>
      </c>
      <c r="O1317" s="68" t="str">
        <f>IF(AND(Formulaire!$H$27=Aéroports!$E1317,--ISNUMBER(IFERROR(SEARCH(Formulaire!$H$28,$C1317,1),""))=1),MAX(O$1:O1316)+1,"")</f>
        <v/>
      </c>
      <c r="Q1317" s="91" t="str">
        <f>IFERROR(INDEX($C$2:$C$5193,MATCH(ROWS(M$2:M1317),M$2:M$5193,0)),"")</f>
        <v/>
      </c>
      <c r="R1317" s="70" t="str">
        <f>IFERROR(INDEX($C$2:$C$5193,MATCH(ROWS(N$2:N1317),N$2:N$5193,0)),"")</f>
        <v/>
      </c>
      <c r="S1317" s="92" t="str">
        <f>IFERROR(INDEX($C$2:$C$5193,MATCH(ROWS(O$2:O1317),O$2:O$5193,0)),"")</f>
        <v/>
      </c>
    </row>
    <row r="1318" spans="1:19" x14ac:dyDescent="0.25">
      <c r="A1318" s="69">
        <v>6387</v>
      </c>
      <c r="B1318" s="69" t="s">
        <v>4993</v>
      </c>
      <c r="C1318" s="69" t="s">
        <v>4994</v>
      </c>
      <c r="D1318" s="69" t="s">
        <v>4759</v>
      </c>
      <c r="E1318" s="69" t="s">
        <v>22377</v>
      </c>
      <c r="F1318" s="69" t="s">
        <v>4995</v>
      </c>
      <c r="G1318" s="69" t="s">
        <v>4996</v>
      </c>
      <c r="H1318" s="69">
        <v>29.7333</v>
      </c>
      <c r="I1318" s="69">
        <v>118.256</v>
      </c>
      <c r="J1318" s="69">
        <v>0</v>
      </c>
      <c r="K1318" s="69">
        <v>8</v>
      </c>
      <c r="L1318" s="69">
        <f>COUNTIFS(Aéroports!$C$2:$C$5193,Aéroports!$C1318,Aéroports!$D$2:$D$5193,Aéroports!$D1318)</f>
        <v>1</v>
      </c>
      <c r="M1318" s="69" t="str">
        <f>IF(AND(Formulaire!$H$15=Aéroports!$E1318,--ISNUMBER(IFERROR(SEARCH(Formulaire!$H$16,$C1318,1),""))=1),MAX(M$1:M1317)+1,"")</f>
        <v/>
      </c>
      <c r="N1318" s="69" t="str">
        <f>IF(AND(Formulaire!$H$21=Aéroports!$E1318,--ISNUMBER(IFERROR(SEARCH(Formulaire!$H$22,$C1318,1),""))=1),MAX(N$1:N1317)+1,"")</f>
        <v/>
      </c>
      <c r="O1318" s="69" t="str">
        <f>IF(AND(Formulaire!$H$27=Aéroports!$E1318,--ISNUMBER(IFERROR(SEARCH(Formulaire!$H$28,$C1318,1),""))=1),MAX(O$1:O1317)+1,"")</f>
        <v/>
      </c>
      <c r="Q1318" s="91" t="str">
        <f>IFERROR(INDEX($C$2:$C$5193,MATCH(ROWS(M$2:M1318),M$2:M$5193,0)),"")</f>
        <v/>
      </c>
      <c r="R1318" s="70" t="str">
        <f>IFERROR(INDEX($C$2:$C$5193,MATCH(ROWS(N$2:N1318),N$2:N$5193,0)),"")</f>
        <v/>
      </c>
      <c r="S1318" s="92" t="str">
        <f>IFERROR(INDEX($C$2:$C$5193,MATCH(ROWS(O$2:O1318),O$2:O$5193,0)),"")</f>
        <v/>
      </c>
    </row>
    <row r="1319" spans="1:19" x14ac:dyDescent="0.25">
      <c r="A1319" s="68">
        <v>6384</v>
      </c>
      <c r="B1319" s="68" t="s">
        <v>4997</v>
      </c>
      <c r="C1319" s="68" t="s">
        <v>4998</v>
      </c>
      <c r="D1319" s="68" t="s">
        <v>4759</v>
      </c>
      <c r="E1319" s="68" t="s">
        <v>22377</v>
      </c>
      <c r="F1319" s="68" t="s">
        <v>4999</v>
      </c>
      <c r="G1319" s="68" t="s">
        <v>5000</v>
      </c>
      <c r="H1319" s="68">
        <v>28.562200000000001</v>
      </c>
      <c r="I1319" s="68">
        <v>121.429</v>
      </c>
      <c r="J1319" s="68">
        <v>0</v>
      </c>
      <c r="K1319" s="68">
        <v>8</v>
      </c>
      <c r="L1319" s="68">
        <f>COUNTIFS(Aéroports!$C$2:$C$5193,Aéroports!$C1319,Aéroports!$D$2:$D$5193,Aéroports!$D1319)</f>
        <v>1</v>
      </c>
      <c r="M1319" s="68" t="str">
        <f>IF(AND(Formulaire!$H$15=Aéroports!$E1319,--ISNUMBER(IFERROR(SEARCH(Formulaire!$H$16,$C1319,1),""))=1),MAX(M$1:M1318)+1,"")</f>
        <v/>
      </c>
      <c r="N1319" s="68" t="str">
        <f>IF(AND(Formulaire!$H$21=Aéroports!$E1319,--ISNUMBER(IFERROR(SEARCH(Formulaire!$H$22,$C1319,1),""))=1),MAX(N$1:N1318)+1,"")</f>
        <v/>
      </c>
      <c r="O1319" s="68" t="str">
        <f>IF(AND(Formulaire!$H$27=Aéroports!$E1319,--ISNUMBER(IFERROR(SEARCH(Formulaire!$H$28,$C1319,1),""))=1),MAX(O$1:O1318)+1,"")</f>
        <v/>
      </c>
      <c r="Q1319" s="91" t="str">
        <f>IFERROR(INDEX($C$2:$C$5193,MATCH(ROWS(M$2:M1319),M$2:M$5193,0)),"")</f>
        <v/>
      </c>
      <c r="R1319" s="70" t="str">
        <f>IFERROR(INDEX($C$2:$C$5193,MATCH(ROWS(N$2:N1319),N$2:N$5193,0)),"")</f>
        <v/>
      </c>
      <c r="S1319" s="92" t="str">
        <f>IFERROR(INDEX($C$2:$C$5193,MATCH(ROWS(O$2:O1319),O$2:O$5193,0)),"")</f>
        <v/>
      </c>
    </row>
    <row r="1320" spans="1:19" x14ac:dyDescent="0.25">
      <c r="A1320" s="69">
        <v>6411</v>
      </c>
      <c r="B1320" s="69" t="s">
        <v>5001</v>
      </c>
      <c r="C1320" s="69" t="s">
        <v>5002</v>
      </c>
      <c r="D1320" s="69" t="s">
        <v>4759</v>
      </c>
      <c r="E1320" s="69" t="s">
        <v>22377</v>
      </c>
      <c r="F1320" s="69" t="s">
        <v>5003</v>
      </c>
      <c r="G1320" s="69" t="s">
        <v>5004</v>
      </c>
      <c r="H1320" s="69">
        <v>46.843400000000003</v>
      </c>
      <c r="I1320" s="69">
        <v>130.465</v>
      </c>
      <c r="J1320" s="69">
        <v>262</v>
      </c>
      <c r="K1320" s="69">
        <v>8</v>
      </c>
      <c r="L1320" s="69">
        <f>COUNTIFS(Aéroports!$C$2:$C$5193,Aéroports!$C1320,Aéroports!$D$2:$D$5193,Aéroports!$D1320)</f>
        <v>1</v>
      </c>
      <c r="M1320" s="69" t="str">
        <f>IF(AND(Formulaire!$H$15=Aéroports!$E1320,--ISNUMBER(IFERROR(SEARCH(Formulaire!$H$16,$C1320,1),""))=1),MAX(M$1:M1319)+1,"")</f>
        <v/>
      </c>
      <c r="N1320" s="69" t="str">
        <f>IF(AND(Formulaire!$H$21=Aéroports!$E1320,--ISNUMBER(IFERROR(SEARCH(Formulaire!$H$22,$C1320,1),""))=1),MAX(N$1:N1319)+1,"")</f>
        <v/>
      </c>
      <c r="O1320" s="69" t="str">
        <f>IF(AND(Formulaire!$H$27=Aéroports!$E1320,--ISNUMBER(IFERROR(SEARCH(Formulaire!$H$28,$C1320,1),""))=1),MAX(O$1:O1319)+1,"")</f>
        <v/>
      </c>
      <c r="Q1320" s="91" t="str">
        <f>IFERROR(INDEX($C$2:$C$5193,MATCH(ROWS(M$2:M1320),M$2:M$5193,0)),"")</f>
        <v/>
      </c>
      <c r="R1320" s="70" t="str">
        <f>IFERROR(INDEX($C$2:$C$5193,MATCH(ROWS(N$2:N1320),N$2:N$5193,0)),"")</f>
        <v/>
      </c>
      <c r="S1320" s="92" t="str">
        <f>IFERROR(INDEX($C$2:$C$5193,MATCH(ROWS(O$2:O1320),O$2:O$5193,0)),"")</f>
        <v/>
      </c>
    </row>
    <row r="1321" spans="1:19" x14ac:dyDescent="0.25">
      <c r="A1321" s="68">
        <v>6432</v>
      </c>
      <c r="B1321" s="68" t="s">
        <v>5005</v>
      </c>
      <c r="C1321" s="68" t="s">
        <v>5006</v>
      </c>
      <c r="D1321" s="68" t="s">
        <v>4759</v>
      </c>
      <c r="E1321" s="68" t="s">
        <v>22377</v>
      </c>
      <c r="F1321" s="68" t="s">
        <v>5007</v>
      </c>
      <c r="G1321" s="68" t="s">
        <v>5008</v>
      </c>
      <c r="H1321" s="68">
        <v>39.856900000000003</v>
      </c>
      <c r="I1321" s="68">
        <v>98.341399999999993</v>
      </c>
      <c r="J1321" s="68">
        <v>5112</v>
      </c>
      <c r="K1321" s="68">
        <v>8</v>
      </c>
      <c r="L1321" s="68">
        <f>COUNTIFS(Aéroports!$C$2:$C$5193,Aéroports!$C1321,Aéroports!$D$2:$D$5193,Aéroports!$D1321)</f>
        <v>1</v>
      </c>
      <c r="M1321" s="68" t="str">
        <f>IF(AND(Formulaire!$H$15=Aéroports!$E1321,--ISNUMBER(IFERROR(SEARCH(Formulaire!$H$16,$C1321,1),""))=1),MAX(M$1:M1320)+1,"")</f>
        <v/>
      </c>
      <c r="N1321" s="68" t="str">
        <f>IF(AND(Formulaire!$H$21=Aéroports!$E1321,--ISNUMBER(IFERROR(SEARCH(Formulaire!$H$22,$C1321,1),""))=1),MAX(N$1:N1320)+1,"")</f>
        <v/>
      </c>
      <c r="O1321" s="68" t="str">
        <f>IF(AND(Formulaire!$H$27=Aéroports!$E1321,--ISNUMBER(IFERROR(SEARCH(Formulaire!$H$28,$C1321,1),""))=1),MAX(O$1:O1320)+1,"")</f>
        <v/>
      </c>
      <c r="Q1321" s="91" t="str">
        <f>IFERROR(INDEX($C$2:$C$5193,MATCH(ROWS(M$2:M1321),M$2:M$5193,0)),"")</f>
        <v/>
      </c>
      <c r="R1321" s="70" t="str">
        <f>IFERROR(INDEX($C$2:$C$5193,MATCH(ROWS(N$2:N1321),N$2:N$5193,0)),"")</f>
        <v/>
      </c>
      <c r="S1321" s="92" t="str">
        <f>IFERROR(INDEX($C$2:$C$5193,MATCH(ROWS(O$2:O1321),O$2:O$5193,0)),"")</f>
        <v/>
      </c>
    </row>
    <row r="1322" spans="1:19" x14ac:dyDescent="0.25">
      <c r="A1322" s="69">
        <v>4108</v>
      </c>
      <c r="B1322" s="69" t="s">
        <v>5009</v>
      </c>
      <c r="C1322" s="69" t="s">
        <v>5010</v>
      </c>
      <c r="D1322" s="69" t="s">
        <v>4759</v>
      </c>
      <c r="E1322" s="69" t="s">
        <v>22377</v>
      </c>
      <c r="F1322" s="69" t="s">
        <v>5011</v>
      </c>
      <c r="G1322" s="69" t="s">
        <v>5012</v>
      </c>
      <c r="H1322" s="69">
        <v>36.857199999999999</v>
      </c>
      <c r="I1322" s="69">
        <v>117.21599999999999</v>
      </c>
      <c r="J1322" s="69">
        <v>76</v>
      </c>
      <c r="K1322" s="69">
        <v>8</v>
      </c>
      <c r="L1322" s="69">
        <f>COUNTIFS(Aéroports!$C$2:$C$5193,Aéroports!$C1322,Aéroports!$D$2:$D$5193,Aéroports!$D1322)</f>
        <v>1</v>
      </c>
      <c r="M1322" s="69" t="str">
        <f>IF(AND(Formulaire!$H$15=Aéroports!$E1322,--ISNUMBER(IFERROR(SEARCH(Formulaire!$H$16,$C1322,1),""))=1),MAX(M$1:M1321)+1,"")</f>
        <v/>
      </c>
      <c r="N1322" s="69" t="str">
        <f>IF(AND(Formulaire!$H$21=Aéroports!$E1322,--ISNUMBER(IFERROR(SEARCH(Formulaire!$H$22,$C1322,1),""))=1),MAX(N$1:N1321)+1,"")</f>
        <v/>
      </c>
      <c r="O1322" s="69" t="str">
        <f>IF(AND(Formulaire!$H$27=Aéroports!$E1322,--ISNUMBER(IFERROR(SEARCH(Formulaire!$H$28,$C1322,1),""))=1),MAX(O$1:O1321)+1,"")</f>
        <v/>
      </c>
      <c r="Q1322" s="91" t="str">
        <f>IFERROR(INDEX($C$2:$C$5193,MATCH(ROWS(M$2:M1322),M$2:M$5193,0)),"")</f>
        <v/>
      </c>
      <c r="R1322" s="70" t="str">
        <f>IFERROR(INDEX($C$2:$C$5193,MATCH(ROWS(N$2:N1322),N$2:N$5193,0)),"")</f>
        <v/>
      </c>
      <c r="S1322" s="92" t="str">
        <f>IFERROR(INDEX($C$2:$C$5193,MATCH(ROWS(O$2:O1322),O$2:O$5193,0)),"")</f>
        <v/>
      </c>
    </row>
    <row r="1323" spans="1:19" x14ac:dyDescent="0.25">
      <c r="A1323" s="68">
        <v>6380</v>
      </c>
      <c r="B1323" s="68" t="s">
        <v>5013</v>
      </c>
      <c r="C1323" s="68" t="s">
        <v>5014</v>
      </c>
      <c r="D1323" s="68" t="s">
        <v>4759</v>
      </c>
      <c r="E1323" s="68" t="s">
        <v>22377</v>
      </c>
      <c r="F1323" s="68" t="s">
        <v>5015</v>
      </c>
      <c r="G1323" s="68" t="s">
        <v>5016</v>
      </c>
      <c r="H1323" s="68">
        <v>29.3386</v>
      </c>
      <c r="I1323" s="68">
        <v>117.176</v>
      </c>
      <c r="J1323" s="68">
        <v>112</v>
      </c>
      <c r="K1323" s="68">
        <v>8</v>
      </c>
      <c r="L1323" s="68">
        <f>COUNTIFS(Aéroports!$C$2:$C$5193,Aéroports!$C1323,Aéroports!$D$2:$D$5193,Aéroports!$D1323)</f>
        <v>1</v>
      </c>
      <c r="M1323" s="68" t="str">
        <f>IF(AND(Formulaire!$H$15=Aéroports!$E1323,--ISNUMBER(IFERROR(SEARCH(Formulaire!$H$16,$C1323,1),""))=1),MAX(M$1:M1322)+1,"")</f>
        <v/>
      </c>
      <c r="N1323" s="68" t="str">
        <f>IF(AND(Formulaire!$H$21=Aéroports!$E1323,--ISNUMBER(IFERROR(SEARCH(Formulaire!$H$22,$C1323,1),""))=1),MAX(N$1:N1322)+1,"")</f>
        <v/>
      </c>
      <c r="O1323" s="68" t="str">
        <f>IF(AND(Formulaire!$H$27=Aéroports!$E1323,--ISNUMBER(IFERROR(SEARCH(Formulaire!$H$28,$C1323,1),""))=1),MAX(O$1:O1322)+1,"")</f>
        <v/>
      </c>
      <c r="Q1323" s="91" t="str">
        <f>IFERROR(INDEX($C$2:$C$5193,MATCH(ROWS(M$2:M1323),M$2:M$5193,0)),"")</f>
        <v/>
      </c>
      <c r="R1323" s="70" t="str">
        <f>IFERROR(INDEX($C$2:$C$5193,MATCH(ROWS(N$2:N1323),N$2:N$5193,0)),"")</f>
        <v/>
      </c>
      <c r="S1323" s="92" t="str">
        <f>IFERROR(INDEX($C$2:$C$5193,MATCH(ROWS(O$2:O1323),O$2:O$5193,0)),"")</f>
        <v/>
      </c>
    </row>
    <row r="1324" spans="1:19" x14ac:dyDescent="0.25">
      <c r="A1324" s="69">
        <v>3381</v>
      </c>
      <c r="B1324" s="69" t="s">
        <v>5017</v>
      </c>
      <c r="C1324" s="69" t="s">
        <v>5018</v>
      </c>
      <c r="D1324" s="69" t="s">
        <v>4759</v>
      </c>
      <c r="E1324" s="69" t="s">
        <v>22377</v>
      </c>
      <c r="F1324" s="69" t="s">
        <v>5019</v>
      </c>
      <c r="G1324" s="69" t="s">
        <v>5020</v>
      </c>
      <c r="H1324" s="69">
        <v>21.9739</v>
      </c>
      <c r="I1324" s="69">
        <v>100.76</v>
      </c>
      <c r="J1324" s="69">
        <v>1815</v>
      </c>
      <c r="K1324" s="69">
        <v>8</v>
      </c>
      <c r="L1324" s="69">
        <f>COUNTIFS(Aéroports!$C$2:$C$5193,Aéroports!$C1324,Aéroports!$D$2:$D$5193,Aéroports!$D1324)</f>
        <v>1</v>
      </c>
      <c r="M1324" s="69" t="str">
        <f>IF(AND(Formulaire!$H$15=Aéroports!$E1324,--ISNUMBER(IFERROR(SEARCH(Formulaire!$H$16,$C1324,1),""))=1),MAX(M$1:M1323)+1,"")</f>
        <v/>
      </c>
      <c r="N1324" s="69" t="str">
        <f>IF(AND(Formulaire!$H$21=Aéroports!$E1324,--ISNUMBER(IFERROR(SEARCH(Formulaire!$H$22,$C1324,1),""))=1),MAX(N$1:N1323)+1,"")</f>
        <v/>
      </c>
      <c r="O1324" s="69" t="str">
        <f>IF(AND(Formulaire!$H$27=Aéroports!$E1324,--ISNUMBER(IFERROR(SEARCH(Formulaire!$H$28,$C1324,1),""))=1),MAX(O$1:O1323)+1,"")</f>
        <v/>
      </c>
      <c r="Q1324" s="91" t="str">
        <f>IFERROR(INDEX($C$2:$C$5193,MATCH(ROWS(M$2:M1324),M$2:M$5193,0)),"")</f>
        <v/>
      </c>
      <c r="R1324" s="70" t="str">
        <f>IFERROR(INDEX($C$2:$C$5193,MATCH(ROWS(N$2:N1324),N$2:N$5193,0)),"")</f>
        <v/>
      </c>
      <c r="S1324" s="92" t="str">
        <f>IFERROR(INDEX($C$2:$C$5193,MATCH(ROWS(O$2:O1324),O$2:O$5193,0)),"")</f>
        <v/>
      </c>
    </row>
    <row r="1325" spans="1:19" x14ac:dyDescent="0.25">
      <c r="A1325" s="68">
        <v>6944</v>
      </c>
      <c r="B1325" s="68" t="s">
        <v>5021</v>
      </c>
      <c r="C1325" s="68" t="s">
        <v>5022</v>
      </c>
      <c r="D1325" s="68" t="s">
        <v>4759</v>
      </c>
      <c r="E1325" s="68" t="s">
        <v>22377</v>
      </c>
      <c r="F1325" s="68" t="s">
        <v>5023</v>
      </c>
      <c r="G1325" s="68" t="s">
        <v>5024</v>
      </c>
      <c r="H1325" s="68">
        <v>35.29278</v>
      </c>
      <c r="I1325" s="68">
        <v>116.3467</v>
      </c>
      <c r="J1325" s="68">
        <v>134</v>
      </c>
      <c r="K1325" s="68">
        <v>8</v>
      </c>
      <c r="L1325" s="68">
        <f>COUNTIFS(Aéroports!$C$2:$C$5193,Aéroports!$C1325,Aéroports!$D$2:$D$5193,Aéroports!$D1325)</f>
        <v>1</v>
      </c>
      <c r="M1325" s="68" t="str">
        <f>IF(AND(Formulaire!$H$15=Aéroports!$E1325,--ISNUMBER(IFERROR(SEARCH(Formulaire!$H$16,$C1325,1),""))=1),MAX(M$1:M1324)+1,"")</f>
        <v/>
      </c>
      <c r="N1325" s="68" t="str">
        <f>IF(AND(Formulaire!$H$21=Aéroports!$E1325,--ISNUMBER(IFERROR(SEARCH(Formulaire!$H$22,$C1325,1),""))=1),MAX(N$1:N1324)+1,"")</f>
        <v/>
      </c>
      <c r="O1325" s="68" t="str">
        <f>IF(AND(Formulaire!$H$27=Aéroports!$E1325,--ISNUMBER(IFERROR(SEARCH(Formulaire!$H$28,$C1325,1),""))=1),MAX(O$1:O1324)+1,"")</f>
        <v/>
      </c>
      <c r="Q1325" s="91" t="str">
        <f>IFERROR(INDEX($C$2:$C$5193,MATCH(ROWS(M$2:M1325),M$2:M$5193,0)),"")</f>
        <v/>
      </c>
      <c r="R1325" s="70" t="str">
        <f>IFERROR(INDEX($C$2:$C$5193,MATCH(ROWS(N$2:N1325),N$2:N$5193,0)),"")</f>
        <v/>
      </c>
      <c r="S1325" s="92" t="str">
        <f>IFERROR(INDEX($C$2:$C$5193,MATCH(ROWS(O$2:O1325),O$2:O$5193,0)),"")</f>
        <v/>
      </c>
    </row>
    <row r="1326" spans="1:19" x14ac:dyDescent="0.25">
      <c r="A1326" s="69">
        <v>6412</v>
      </c>
      <c r="B1326" s="69" t="s">
        <v>5025</v>
      </c>
      <c r="C1326" s="69" t="s">
        <v>5026</v>
      </c>
      <c r="D1326" s="69" t="s">
        <v>4759</v>
      </c>
      <c r="E1326" s="69" t="s">
        <v>22377</v>
      </c>
      <c r="F1326" s="69" t="s">
        <v>5027</v>
      </c>
      <c r="G1326" s="69" t="s">
        <v>5028</v>
      </c>
      <c r="H1326" s="69">
        <v>41.101399999999998</v>
      </c>
      <c r="I1326" s="69">
        <v>121.062</v>
      </c>
      <c r="J1326" s="69">
        <v>0</v>
      </c>
      <c r="K1326" s="69">
        <v>8</v>
      </c>
      <c r="L1326" s="69">
        <f>COUNTIFS(Aéroports!$C$2:$C$5193,Aéroports!$C1326,Aéroports!$D$2:$D$5193,Aéroports!$D1326)</f>
        <v>1</v>
      </c>
      <c r="M1326" s="69" t="str">
        <f>IF(AND(Formulaire!$H$15=Aéroports!$E1326,--ISNUMBER(IFERROR(SEARCH(Formulaire!$H$16,$C1326,1),""))=1),MAX(M$1:M1325)+1,"")</f>
        <v/>
      </c>
      <c r="N1326" s="69" t="str">
        <f>IF(AND(Formulaire!$H$21=Aéroports!$E1326,--ISNUMBER(IFERROR(SEARCH(Formulaire!$H$22,$C1326,1),""))=1),MAX(N$1:N1325)+1,"")</f>
        <v/>
      </c>
      <c r="O1326" s="69" t="str">
        <f>IF(AND(Formulaire!$H$27=Aéroports!$E1326,--ISNUMBER(IFERROR(SEARCH(Formulaire!$H$28,$C1326,1),""))=1),MAX(O$1:O1325)+1,"")</f>
        <v/>
      </c>
      <c r="Q1326" s="91" t="str">
        <f>IFERROR(INDEX($C$2:$C$5193,MATCH(ROWS(M$2:M1326),M$2:M$5193,0)),"")</f>
        <v/>
      </c>
      <c r="R1326" s="70" t="str">
        <f>IFERROR(INDEX($C$2:$C$5193,MATCH(ROWS(N$2:N1326),N$2:N$5193,0)),"")</f>
        <v/>
      </c>
      <c r="S1326" s="92" t="str">
        <f>IFERROR(INDEX($C$2:$C$5193,MATCH(ROWS(O$2:O1326),O$2:O$5193,0)),"")</f>
        <v/>
      </c>
    </row>
    <row r="1327" spans="1:19" x14ac:dyDescent="0.25">
      <c r="A1327" s="68">
        <v>6381</v>
      </c>
      <c r="B1327" s="68" t="s">
        <v>5029</v>
      </c>
      <c r="C1327" s="68" t="s">
        <v>5030</v>
      </c>
      <c r="D1327" s="68" t="s">
        <v>4759</v>
      </c>
      <c r="E1327" s="68" t="s">
        <v>22377</v>
      </c>
      <c r="F1327" s="68" t="s">
        <v>5031</v>
      </c>
      <c r="G1327" s="68" t="s">
        <v>5032</v>
      </c>
      <c r="H1327" s="68">
        <v>29.476939999999999</v>
      </c>
      <c r="I1327" s="68">
        <v>115.80110000000001</v>
      </c>
      <c r="J1327" s="68">
        <v>0</v>
      </c>
      <c r="K1327" s="68">
        <v>8</v>
      </c>
      <c r="L1327" s="68">
        <f>COUNTIFS(Aéroports!$C$2:$C$5193,Aéroports!$C1327,Aéroports!$D$2:$D$5193,Aéroports!$D1327)</f>
        <v>1</v>
      </c>
      <c r="M1327" s="68" t="str">
        <f>IF(AND(Formulaire!$H$15=Aéroports!$E1327,--ISNUMBER(IFERROR(SEARCH(Formulaire!$H$16,$C1327,1),""))=1),MAX(M$1:M1326)+1,"")</f>
        <v/>
      </c>
      <c r="N1327" s="68" t="str">
        <f>IF(AND(Formulaire!$H$21=Aéroports!$E1327,--ISNUMBER(IFERROR(SEARCH(Formulaire!$H$22,$C1327,1),""))=1),MAX(N$1:N1326)+1,"")</f>
        <v/>
      </c>
      <c r="O1327" s="68" t="str">
        <f>IF(AND(Formulaire!$H$27=Aéroports!$E1327,--ISNUMBER(IFERROR(SEARCH(Formulaire!$H$28,$C1327,1),""))=1),MAX(O$1:O1326)+1,"")</f>
        <v/>
      </c>
      <c r="Q1327" s="91" t="str">
        <f>IFERROR(INDEX($C$2:$C$5193,MATCH(ROWS(M$2:M1327),M$2:M$5193,0)),"")</f>
        <v/>
      </c>
      <c r="R1327" s="70" t="str">
        <f>IFERROR(INDEX($C$2:$C$5193,MATCH(ROWS(N$2:N1327),N$2:N$5193,0)),"")</f>
        <v/>
      </c>
      <c r="S1327" s="92" t="str">
        <f>IFERROR(INDEX($C$2:$C$5193,MATCH(ROWS(O$2:O1327),O$2:O$5193,0)),"")</f>
        <v/>
      </c>
    </row>
    <row r="1328" spans="1:19" x14ac:dyDescent="0.25">
      <c r="A1328" s="69">
        <v>4301</v>
      </c>
      <c r="B1328" s="69" t="s">
        <v>5033</v>
      </c>
      <c r="C1328" s="69" t="s">
        <v>5034</v>
      </c>
      <c r="D1328" s="69" t="s">
        <v>4759</v>
      </c>
      <c r="E1328" s="69" t="s">
        <v>22377</v>
      </c>
      <c r="F1328" s="69" t="s">
        <v>5035</v>
      </c>
      <c r="G1328" s="69" t="s">
        <v>5036</v>
      </c>
      <c r="H1328" s="69">
        <v>32.85333</v>
      </c>
      <c r="I1328" s="69">
        <v>103.68219999999999</v>
      </c>
      <c r="J1328" s="69">
        <v>11327</v>
      </c>
      <c r="K1328" s="69">
        <v>8</v>
      </c>
      <c r="L1328" s="69">
        <f>COUNTIFS(Aéroports!$C$2:$C$5193,Aéroports!$C1328,Aéroports!$D$2:$D$5193,Aéroports!$D1328)</f>
        <v>1</v>
      </c>
      <c r="M1328" s="69" t="str">
        <f>IF(AND(Formulaire!$H$15=Aéroports!$E1328,--ISNUMBER(IFERROR(SEARCH(Formulaire!$H$16,$C1328,1),""))=1),MAX(M$1:M1327)+1,"")</f>
        <v/>
      </c>
      <c r="N1328" s="69" t="str">
        <f>IF(AND(Formulaire!$H$21=Aéroports!$E1328,--ISNUMBER(IFERROR(SEARCH(Formulaire!$H$22,$C1328,1),""))=1),MAX(N$1:N1327)+1,"")</f>
        <v/>
      </c>
      <c r="O1328" s="69" t="str">
        <f>IF(AND(Formulaire!$H$27=Aéroports!$E1328,--ISNUMBER(IFERROR(SEARCH(Formulaire!$H$28,$C1328,1),""))=1),MAX(O$1:O1327)+1,"")</f>
        <v/>
      </c>
      <c r="Q1328" s="91" t="str">
        <f>IFERROR(INDEX($C$2:$C$5193,MATCH(ROWS(M$2:M1328),M$2:M$5193,0)),"")</f>
        <v/>
      </c>
      <c r="R1328" s="70" t="str">
        <f>IFERROR(INDEX($C$2:$C$5193,MATCH(ROWS(N$2:N1328),N$2:N$5193,0)),"")</f>
        <v/>
      </c>
      <c r="S1328" s="92" t="str">
        <f>IFERROR(INDEX($C$2:$C$5193,MATCH(ROWS(O$2:O1328),O$2:O$5193,0)),"")</f>
        <v/>
      </c>
    </row>
    <row r="1329" spans="1:19" x14ac:dyDescent="0.25">
      <c r="A1329" s="68">
        <v>8417</v>
      </c>
      <c r="B1329" s="68" t="s">
        <v>5037</v>
      </c>
      <c r="C1329" s="68" t="s">
        <v>5038</v>
      </c>
      <c r="D1329" s="68" t="s">
        <v>4759</v>
      </c>
      <c r="E1329" s="68" t="s">
        <v>22377</v>
      </c>
      <c r="F1329" s="68" t="s">
        <v>5039</v>
      </c>
      <c r="G1329" s="68" t="s">
        <v>5040</v>
      </c>
      <c r="H1329" s="68">
        <v>45.292999999999999</v>
      </c>
      <c r="I1329" s="68">
        <v>131.19300000000001</v>
      </c>
      <c r="J1329" s="68">
        <v>760</v>
      </c>
      <c r="K1329" s="68">
        <v>8</v>
      </c>
      <c r="L1329" s="68">
        <f>COUNTIFS(Aéroports!$C$2:$C$5193,Aéroports!$C1329,Aéroports!$D$2:$D$5193,Aéroports!$D1329)</f>
        <v>1</v>
      </c>
      <c r="M1329" s="68" t="str">
        <f>IF(AND(Formulaire!$H$15=Aéroports!$E1329,--ISNUMBER(IFERROR(SEARCH(Formulaire!$H$16,$C1329,1),""))=1),MAX(M$1:M1328)+1,"")</f>
        <v/>
      </c>
      <c r="N1329" s="68" t="str">
        <f>IF(AND(Formulaire!$H$21=Aéroports!$E1329,--ISNUMBER(IFERROR(SEARCH(Formulaire!$H$22,$C1329,1),""))=1),MAX(N$1:N1328)+1,"")</f>
        <v/>
      </c>
      <c r="O1329" s="68" t="str">
        <f>IF(AND(Formulaire!$H$27=Aéroports!$E1329,--ISNUMBER(IFERROR(SEARCH(Formulaire!$H$28,$C1329,1),""))=1),MAX(O$1:O1328)+1,"")</f>
        <v/>
      </c>
      <c r="Q1329" s="91" t="str">
        <f>IFERROR(INDEX($C$2:$C$5193,MATCH(ROWS(M$2:M1329),M$2:M$5193,0)),"")</f>
        <v/>
      </c>
      <c r="R1329" s="70" t="str">
        <f>IFERROR(INDEX($C$2:$C$5193,MATCH(ROWS(N$2:N1329),N$2:N$5193,0)),"")</f>
        <v/>
      </c>
      <c r="S1329" s="92" t="str">
        <f>IFERROR(INDEX($C$2:$C$5193,MATCH(ROWS(O$2:O1329),O$2:O$5193,0)),"")</f>
        <v/>
      </c>
    </row>
    <row r="1330" spans="1:19" x14ac:dyDescent="0.25">
      <c r="A1330" s="69">
        <v>10938</v>
      </c>
      <c r="B1330" s="69" t="s">
        <v>5041</v>
      </c>
      <c r="C1330" s="69" t="s">
        <v>5042</v>
      </c>
      <c r="D1330" s="69" t="s">
        <v>4759</v>
      </c>
      <c r="E1330" s="69" t="s">
        <v>22377</v>
      </c>
      <c r="F1330" s="69" t="s">
        <v>5043</v>
      </c>
      <c r="G1330" s="69" t="s">
        <v>5044</v>
      </c>
      <c r="H1330" s="69">
        <v>26.972000000000001</v>
      </c>
      <c r="I1330" s="69">
        <v>107.988</v>
      </c>
      <c r="J1330" s="69">
        <v>3115</v>
      </c>
      <c r="K1330" s="69">
        <v>8</v>
      </c>
      <c r="L1330" s="69">
        <f>COUNTIFS(Aéroports!$C$2:$C$5193,Aéroports!$C1330,Aéroports!$D$2:$D$5193,Aéroports!$D1330)</f>
        <v>1</v>
      </c>
      <c r="M1330" s="69" t="str">
        <f>IF(AND(Formulaire!$H$15=Aéroports!$E1330,--ISNUMBER(IFERROR(SEARCH(Formulaire!$H$16,$C1330,1),""))=1),MAX(M$1:M1329)+1,"")</f>
        <v/>
      </c>
      <c r="N1330" s="69" t="str">
        <f>IF(AND(Formulaire!$H$21=Aéroports!$E1330,--ISNUMBER(IFERROR(SEARCH(Formulaire!$H$22,$C1330,1),""))=1),MAX(N$1:N1329)+1,"")</f>
        <v/>
      </c>
      <c r="O1330" s="69" t="str">
        <f>IF(AND(Formulaire!$H$27=Aéroports!$E1330,--ISNUMBER(IFERROR(SEARCH(Formulaire!$H$28,$C1330,1),""))=1),MAX(O$1:O1329)+1,"")</f>
        <v/>
      </c>
      <c r="Q1330" s="91" t="str">
        <f>IFERROR(INDEX($C$2:$C$5193,MATCH(ROWS(M$2:M1330),M$2:M$5193,0)),"")</f>
        <v/>
      </c>
      <c r="R1330" s="70" t="str">
        <f>IFERROR(INDEX($C$2:$C$5193,MATCH(ROWS(N$2:N1330),N$2:N$5193,0)),"")</f>
        <v/>
      </c>
      <c r="S1330" s="92" t="str">
        <f>IFERROR(INDEX($C$2:$C$5193,MATCH(ROWS(O$2:O1330),O$2:O$5193,0)),"")</f>
        <v/>
      </c>
    </row>
    <row r="1331" spans="1:19" x14ac:dyDescent="0.25">
      <c r="A1331" s="68">
        <v>6408</v>
      </c>
      <c r="B1331" s="68" t="s">
        <v>5045</v>
      </c>
      <c r="C1331" s="68" t="s">
        <v>5046</v>
      </c>
      <c r="D1331" s="68" t="s">
        <v>4759</v>
      </c>
      <c r="E1331" s="68" t="s">
        <v>22377</v>
      </c>
      <c r="F1331" s="68" t="s">
        <v>5047</v>
      </c>
      <c r="G1331" s="68" t="s">
        <v>5048</v>
      </c>
      <c r="H1331" s="68">
        <v>45.466549999999998</v>
      </c>
      <c r="I1331" s="68">
        <v>84.952699999999993</v>
      </c>
      <c r="J1331" s="68">
        <v>0</v>
      </c>
      <c r="K1331" s="68">
        <v>8</v>
      </c>
      <c r="L1331" s="68">
        <f>COUNTIFS(Aéroports!$C$2:$C$5193,Aéroports!$C1331,Aéroports!$D$2:$D$5193,Aéroports!$D1331)</f>
        <v>1</v>
      </c>
      <c r="M1331" s="68" t="str">
        <f>IF(AND(Formulaire!$H$15=Aéroports!$E1331,--ISNUMBER(IFERROR(SEARCH(Formulaire!$H$16,$C1331,1),""))=1),MAX(M$1:M1330)+1,"")</f>
        <v/>
      </c>
      <c r="N1331" s="68" t="str">
        <f>IF(AND(Formulaire!$H$21=Aéroports!$E1331,--ISNUMBER(IFERROR(SEARCH(Formulaire!$H$22,$C1331,1),""))=1),MAX(N$1:N1330)+1,"")</f>
        <v/>
      </c>
      <c r="O1331" s="68" t="str">
        <f>IF(AND(Formulaire!$H$27=Aéroports!$E1331,--ISNUMBER(IFERROR(SEARCH(Formulaire!$H$28,$C1331,1),""))=1),MAX(O$1:O1330)+1,"")</f>
        <v/>
      </c>
      <c r="Q1331" s="91" t="str">
        <f>IFERROR(INDEX($C$2:$C$5193,MATCH(ROWS(M$2:M1331),M$2:M$5193,0)),"")</f>
        <v/>
      </c>
      <c r="R1331" s="70" t="str">
        <f>IFERROR(INDEX($C$2:$C$5193,MATCH(ROWS(N$2:N1331),N$2:N$5193,0)),"")</f>
        <v/>
      </c>
      <c r="S1331" s="92" t="str">
        <f>IFERROR(INDEX($C$2:$C$5193,MATCH(ROWS(O$2:O1331),O$2:O$5193,0)),"")</f>
        <v/>
      </c>
    </row>
    <row r="1332" spans="1:19" x14ac:dyDescent="0.25">
      <c r="A1332" s="69">
        <v>3397</v>
      </c>
      <c r="B1332" s="69" t="s">
        <v>5049</v>
      </c>
      <c r="C1332" s="69" t="s">
        <v>5050</v>
      </c>
      <c r="D1332" s="69" t="s">
        <v>4759</v>
      </c>
      <c r="E1332" s="69" t="s">
        <v>22377</v>
      </c>
      <c r="F1332" s="69" t="s">
        <v>5051</v>
      </c>
      <c r="G1332" s="69" t="s">
        <v>5052</v>
      </c>
      <c r="H1332" s="69">
        <v>39.542900000000003</v>
      </c>
      <c r="I1332" s="69">
        <v>76.02</v>
      </c>
      <c r="J1332" s="69">
        <v>4529</v>
      </c>
      <c r="K1332" s="69">
        <v>8</v>
      </c>
      <c r="L1332" s="69">
        <f>COUNTIFS(Aéroports!$C$2:$C$5193,Aéroports!$C1332,Aéroports!$D$2:$D$5193,Aéroports!$D1332)</f>
        <v>1</v>
      </c>
      <c r="M1332" s="69" t="str">
        <f>IF(AND(Formulaire!$H$15=Aéroports!$E1332,--ISNUMBER(IFERROR(SEARCH(Formulaire!$H$16,$C1332,1),""))=1),MAX(M$1:M1331)+1,"")</f>
        <v/>
      </c>
      <c r="N1332" s="69" t="str">
        <f>IF(AND(Formulaire!$H$21=Aéroports!$E1332,--ISNUMBER(IFERROR(SEARCH(Formulaire!$H$22,$C1332,1),""))=1),MAX(N$1:N1331)+1,"")</f>
        <v/>
      </c>
      <c r="O1332" s="69" t="str">
        <f>IF(AND(Formulaire!$H$27=Aéroports!$E1332,--ISNUMBER(IFERROR(SEARCH(Formulaire!$H$28,$C1332,1),""))=1),MAX(O$1:O1331)+1,"")</f>
        <v/>
      </c>
      <c r="Q1332" s="91" t="str">
        <f>IFERROR(INDEX($C$2:$C$5193,MATCH(ROWS(M$2:M1332),M$2:M$5193,0)),"")</f>
        <v/>
      </c>
      <c r="R1332" s="70" t="str">
        <f>IFERROR(INDEX($C$2:$C$5193,MATCH(ROWS(N$2:N1332),N$2:N$5193,0)),"")</f>
        <v/>
      </c>
      <c r="S1332" s="92" t="str">
        <f>IFERROR(INDEX($C$2:$C$5193,MATCH(ROWS(O$2:O1332),O$2:O$5193,0)),"")</f>
        <v/>
      </c>
    </row>
    <row r="1333" spans="1:19" x14ac:dyDescent="0.25">
      <c r="A1333" s="68">
        <v>6407</v>
      </c>
      <c r="B1333" s="68" t="s">
        <v>5053</v>
      </c>
      <c r="C1333" s="68" t="s">
        <v>5054</v>
      </c>
      <c r="D1333" s="68" t="s">
        <v>4759</v>
      </c>
      <c r="E1333" s="68" t="s">
        <v>22377</v>
      </c>
      <c r="F1333" s="68" t="s">
        <v>5055</v>
      </c>
      <c r="G1333" s="68" t="s">
        <v>5056</v>
      </c>
      <c r="H1333" s="68">
        <v>41.697800000000001</v>
      </c>
      <c r="I1333" s="68">
        <v>86.128900000000002</v>
      </c>
      <c r="J1333" s="68">
        <v>0</v>
      </c>
      <c r="K1333" s="68">
        <v>8</v>
      </c>
      <c r="L1333" s="68">
        <f>COUNTIFS(Aéroports!$C$2:$C$5193,Aéroports!$C1333,Aéroports!$D$2:$D$5193,Aéroports!$D1333)</f>
        <v>1</v>
      </c>
      <c r="M1333" s="68" t="str">
        <f>IF(AND(Formulaire!$H$15=Aéroports!$E1333,--ISNUMBER(IFERROR(SEARCH(Formulaire!$H$16,$C1333,1),""))=1),MAX(M$1:M1332)+1,"")</f>
        <v/>
      </c>
      <c r="N1333" s="68" t="str">
        <f>IF(AND(Formulaire!$H$21=Aéroports!$E1333,--ISNUMBER(IFERROR(SEARCH(Formulaire!$H$22,$C1333,1),""))=1),MAX(N$1:N1332)+1,"")</f>
        <v/>
      </c>
      <c r="O1333" s="68" t="str">
        <f>IF(AND(Formulaire!$H$27=Aéroports!$E1333,--ISNUMBER(IFERROR(SEARCH(Formulaire!$H$28,$C1333,1),""))=1),MAX(O$1:O1332)+1,"")</f>
        <v/>
      </c>
      <c r="Q1333" s="91" t="str">
        <f>IFERROR(INDEX($C$2:$C$5193,MATCH(ROWS(M$2:M1333),M$2:M$5193,0)),"")</f>
        <v/>
      </c>
      <c r="R1333" s="70" t="str">
        <f>IFERROR(INDEX($C$2:$C$5193,MATCH(ROWS(N$2:N1333),N$2:N$5193,0)),"")</f>
        <v/>
      </c>
      <c r="S1333" s="92" t="str">
        <f>IFERROR(INDEX($C$2:$C$5193,MATCH(ROWS(O$2:O1333),O$2:O$5193,0)),"")</f>
        <v/>
      </c>
    </row>
    <row r="1334" spans="1:19" x14ac:dyDescent="0.25">
      <c r="A1334" s="69">
        <v>3382</v>
      </c>
      <c r="B1334" s="69" t="s">
        <v>5057</v>
      </c>
      <c r="C1334" s="69" t="s">
        <v>5058</v>
      </c>
      <c r="D1334" s="69" t="s">
        <v>4759</v>
      </c>
      <c r="E1334" s="69" t="s">
        <v>22377</v>
      </c>
      <c r="F1334" s="69" t="s">
        <v>5059</v>
      </c>
      <c r="G1334" s="69" t="s">
        <v>5060</v>
      </c>
      <c r="H1334" s="69">
        <v>25.101939999999999</v>
      </c>
      <c r="I1334" s="69">
        <v>102.92919999999999</v>
      </c>
      <c r="J1334" s="69">
        <v>6903</v>
      </c>
      <c r="K1334" s="69">
        <v>8</v>
      </c>
      <c r="L1334" s="69">
        <f>COUNTIFS(Aéroports!$C$2:$C$5193,Aéroports!$C1334,Aéroports!$D$2:$D$5193,Aéroports!$D1334)</f>
        <v>1</v>
      </c>
      <c r="M1334" s="69" t="str">
        <f>IF(AND(Formulaire!$H$15=Aéroports!$E1334,--ISNUMBER(IFERROR(SEARCH(Formulaire!$H$16,$C1334,1),""))=1),MAX(M$1:M1333)+1,"")</f>
        <v/>
      </c>
      <c r="N1334" s="69" t="str">
        <f>IF(AND(Formulaire!$H$21=Aéroports!$E1334,--ISNUMBER(IFERROR(SEARCH(Formulaire!$H$22,$C1334,1),""))=1),MAX(N$1:N1333)+1,"")</f>
        <v/>
      </c>
      <c r="O1334" s="69" t="str">
        <f>IF(AND(Formulaire!$H$27=Aéroports!$E1334,--ISNUMBER(IFERROR(SEARCH(Formulaire!$H$28,$C1334,1),""))=1),MAX(O$1:O1333)+1,"")</f>
        <v/>
      </c>
      <c r="Q1334" s="91" t="str">
        <f>IFERROR(INDEX($C$2:$C$5193,MATCH(ROWS(M$2:M1334),M$2:M$5193,0)),"")</f>
        <v/>
      </c>
      <c r="R1334" s="70" t="str">
        <f>IFERROR(INDEX($C$2:$C$5193,MATCH(ROWS(N$2:N1334),N$2:N$5193,0)),"")</f>
        <v/>
      </c>
      <c r="S1334" s="92" t="str">
        <f>IFERROR(INDEX($C$2:$C$5193,MATCH(ROWS(O$2:O1334),O$2:O$5193,0)),"")</f>
        <v/>
      </c>
    </row>
    <row r="1335" spans="1:19" x14ac:dyDescent="0.25">
      <c r="A1335" s="68">
        <v>6406</v>
      </c>
      <c r="B1335" s="68" t="s">
        <v>5061</v>
      </c>
      <c r="C1335" s="68" t="s">
        <v>5062</v>
      </c>
      <c r="D1335" s="68" t="s">
        <v>4759</v>
      </c>
      <c r="E1335" s="68" t="s">
        <v>22377</v>
      </c>
      <c r="F1335" s="68" t="s">
        <v>5063</v>
      </c>
      <c r="G1335" s="68" t="s">
        <v>5064</v>
      </c>
      <c r="H1335" s="68">
        <v>41.7181</v>
      </c>
      <c r="I1335" s="68">
        <v>82.986900000000006</v>
      </c>
      <c r="J1335" s="68">
        <v>3524</v>
      </c>
      <c r="K1335" s="68">
        <v>8</v>
      </c>
      <c r="L1335" s="68">
        <f>COUNTIFS(Aéroports!$C$2:$C$5193,Aéroports!$C1335,Aéroports!$D$2:$D$5193,Aéroports!$D1335)</f>
        <v>1</v>
      </c>
      <c r="M1335" s="68" t="str">
        <f>IF(AND(Formulaire!$H$15=Aéroports!$E1335,--ISNUMBER(IFERROR(SEARCH(Formulaire!$H$16,$C1335,1),""))=1),MAX(M$1:M1334)+1,"")</f>
        <v/>
      </c>
      <c r="N1335" s="68" t="str">
        <f>IF(AND(Formulaire!$H$21=Aéroports!$E1335,--ISNUMBER(IFERROR(SEARCH(Formulaire!$H$22,$C1335,1),""))=1),MAX(N$1:N1334)+1,"")</f>
        <v/>
      </c>
      <c r="O1335" s="68" t="str">
        <f>IF(AND(Formulaire!$H$27=Aéroports!$E1335,--ISNUMBER(IFERROR(SEARCH(Formulaire!$H$28,$C1335,1),""))=1),MAX(O$1:O1334)+1,"")</f>
        <v/>
      </c>
      <c r="Q1335" s="91" t="str">
        <f>IFERROR(INDEX($C$2:$C$5193,MATCH(ROWS(M$2:M1335),M$2:M$5193,0)),"")</f>
        <v/>
      </c>
      <c r="R1335" s="70" t="str">
        <f>IFERROR(INDEX($C$2:$C$5193,MATCH(ROWS(N$2:N1335),N$2:N$5193,0)),"")</f>
        <v/>
      </c>
      <c r="S1335" s="92" t="str">
        <f>IFERROR(INDEX($C$2:$C$5193,MATCH(ROWS(O$2:O1335),O$2:O$5193,0)),"")</f>
        <v/>
      </c>
    </row>
    <row r="1336" spans="1:19" x14ac:dyDescent="0.25">
      <c r="A1336" s="69">
        <v>3378</v>
      </c>
      <c r="B1336" s="69" t="s">
        <v>5065</v>
      </c>
      <c r="C1336" s="69" t="s">
        <v>5066</v>
      </c>
      <c r="D1336" s="69" t="s">
        <v>4759</v>
      </c>
      <c r="E1336" s="69" t="s">
        <v>22377</v>
      </c>
      <c r="F1336" s="69" t="s">
        <v>5067</v>
      </c>
      <c r="G1336" s="69" t="s">
        <v>5068</v>
      </c>
      <c r="H1336" s="69">
        <v>36.5152</v>
      </c>
      <c r="I1336" s="69">
        <v>103.62</v>
      </c>
      <c r="J1336" s="69">
        <v>6388</v>
      </c>
      <c r="K1336" s="69">
        <v>8</v>
      </c>
      <c r="L1336" s="69">
        <f>COUNTIFS(Aéroports!$C$2:$C$5193,Aéroports!$C1336,Aéroports!$D$2:$D$5193,Aéroports!$D1336)</f>
        <v>1</v>
      </c>
      <c r="M1336" s="69" t="str">
        <f>IF(AND(Formulaire!$H$15=Aéroports!$E1336,--ISNUMBER(IFERROR(SEARCH(Formulaire!$H$16,$C1336,1),""))=1),MAX(M$1:M1335)+1,"")</f>
        <v/>
      </c>
      <c r="N1336" s="69" t="str">
        <f>IF(AND(Formulaire!$H$21=Aéroports!$E1336,--ISNUMBER(IFERROR(SEARCH(Formulaire!$H$22,$C1336,1),""))=1),MAX(N$1:N1335)+1,"")</f>
        <v/>
      </c>
      <c r="O1336" s="69" t="str">
        <f>IF(AND(Formulaire!$H$27=Aéroports!$E1336,--ISNUMBER(IFERROR(SEARCH(Formulaire!$H$28,$C1336,1),""))=1),MAX(O$1:O1335)+1,"")</f>
        <v/>
      </c>
      <c r="Q1336" s="91" t="str">
        <f>IFERROR(INDEX($C$2:$C$5193,MATCH(ROWS(M$2:M1336),M$2:M$5193,0)),"")</f>
        <v/>
      </c>
      <c r="R1336" s="70" t="str">
        <f>IFERROR(INDEX($C$2:$C$5193,MATCH(ROWS(N$2:N1336),N$2:N$5193,0)),"")</f>
        <v/>
      </c>
      <c r="S1336" s="92" t="str">
        <f>IFERROR(INDEX($C$2:$C$5193,MATCH(ROWS(O$2:O1336),O$2:O$5193,0)),"")</f>
        <v/>
      </c>
    </row>
    <row r="1337" spans="1:19" x14ac:dyDescent="0.25">
      <c r="A1337" s="68">
        <v>4097</v>
      </c>
      <c r="B1337" s="68" t="s">
        <v>5069</v>
      </c>
      <c r="C1337" s="68" t="s">
        <v>5070</v>
      </c>
      <c r="D1337" s="68" t="s">
        <v>4759</v>
      </c>
      <c r="E1337" s="68" t="s">
        <v>22377</v>
      </c>
      <c r="F1337" s="68" t="s">
        <v>5071</v>
      </c>
      <c r="G1337" s="68" t="s">
        <v>5072</v>
      </c>
      <c r="H1337" s="68">
        <v>29.297799999999999</v>
      </c>
      <c r="I1337" s="68">
        <v>90.911900000000003</v>
      </c>
      <c r="J1337" s="68">
        <v>11713</v>
      </c>
      <c r="K1337" s="68">
        <v>8</v>
      </c>
      <c r="L1337" s="68">
        <f>COUNTIFS(Aéroports!$C$2:$C$5193,Aéroports!$C1337,Aéroports!$D$2:$D$5193,Aéroports!$D1337)</f>
        <v>1</v>
      </c>
      <c r="M1337" s="68" t="str">
        <f>IF(AND(Formulaire!$H$15=Aéroports!$E1337,--ISNUMBER(IFERROR(SEARCH(Formulaire!$H$16,$C1337,1),""))=1),MAX(M$1:M1336)+1,"")</f>
        <v/>
      </c>
      <c r="N1337" s="68" t="str">
        <f>IF(AND(Formulaire!$H$21=Aéroports!$E1337,--ISNUMBER(IFERROR(SEARCH(Formulaire!$H$22,$C1337,1),""))=1),MAX(N$1:N1336)+1,"")</f>
        <v/>
      </c>
      <c r="O1337" s="68" t="str">
        <f>IF(AND(Formulaire!$H$27=Aéroports!$E1337,--ISNUMBER(IFERROR(SEARCH(Formulaire!$H$28,$C1337,1),""))=1),MAX(O$1:O1336)+1,"")</f>
        <v/>
      </c>
      <c r="Q1337" s="91" t="str">
        <f>IFERROR(INDEX($C$2:$C$5193,MATCH(ROWS(M$2:M1337),M$2:M$5193,0)),"")</f>
        <v/>
      </c>
      <c r="R1337" s="70" t="str">
        <f>IFERROR(INDEX($C$2:$C$5193,MATCH(ROWS(N$2:N1337),N$2:N$5193,0)),"")</f>
        <v/>
      </c>
      <c r="S1337" s="92" t="str">
        <f>IFERROR(INDEX($C$2:$C$5193,MATCH(ROWS(O$2:O1337),O$2:O$5193,0)),"")</f>
        <v/>
      </c>
    </row>
    <row r="1338" spans="1:19" x14ac:dyDescent="0.25">
      <c r="A1338" s="69">
        <v>6383</v>
      </c>
      <c r="B1338" s="69" t="s">
        <v>5073</v>
      </c>
      <c r="C1338" s="69" t="s">
        <v>5074</v>
      </c>
      <c r="D1338" s="69" t="s">
        <v>4759</v>
      </c>
      <c r="E1338" s="69" t="s">
        <v>22377</v>
      </c>
      <c r="F1338" s="69" t="s">
        <v>5075</v>
      </c>
      <c r="G1338" s="69" t="s">
        <v>5076</v>
      </c>
      <c r="H1338" s="69">
        <v>34.571669999999997</v>
      </c>
      <c r="I1338" s="69">
        <v>118.8736</v>
      </c>
      <c r="J1338" s="69">
        <v>0</v>
      </c>
      <c r="K1338" s="69">
        <v>8</v>
      </c>
      <c r="L1338" s="69">
        <f>COUNTIFS(Aéroports!$C$2:$C$5193,Aéroports!$C1338,Aéroports!$D$2:$D$5193,Aéroports!$D1338)</f>
        <v>1</v>
      </c>
      <c r="M1338" s="69" t="str">
        <f>IF(AND(Formulaire!$H$15=Aéroports!$E1338,--ISNUMBER(IFERROR(SEARCH(Formulaire!$H$16,$C1338,1),""))=1),MAX(M$1:M1337)+1,"")</f>
        <v/>
      </c>
      <c r="N1338" s="69" t="str">
        <f>IF(AND(Formulaire!$H$21=Aéroports!$E1338,--ISNUMBER(IFERROR(SEARCH(Formulaire!$H$22,$C1338,1),""))=1),MAX(N$1:N1337)+1,"")</f>
        <v/>
      </c>
      <c r="O1338" s="69" t="str">
        <f>IF(AND(Formulaire!$H$27=Aéroports!$E1338,--ISNUMBER(IFERROR(SEARCH(Formulaire!$H$28,$C1338,1),""))=1),MAX(O$1:O1337)+1,"")</f>
        <v/>
      </c>
      <c r="Q1338" s="91" t="str">
        <f>IFERROR(INDEX($C$2:$C$5193,MATCH(ROWS(M$2:M1338),M$2:M$5193,0)),"")</f>
        <v/>
      </c>
      <c r="R1338" s="70" t="str">
        <f>IFERROR(INDEX($C$2:$C$5193,MATCH(ROWS(N$2:N1338),N$2:N$5193,0)),"")</f>
        <v/>
      </c>
      <c r="S1338" s="92" t="str">
        <f>IFERROR(INDEX($C$2:$C$5193,MATCH(ROWS(O$2:O1338),O$2:O$5193,0)),"")</f>
        <v/>
      </c>
    </row>
    <row r="1339" spans="1:19" x14ac:dyDescent="0.25">
      <c r="A1339" s="68">
        <v>4033</v>
      </c>
      <c r="B1339" s="68" t="s">
        <v>5077</v>
      </c>
      <c r="C1339" s="68" t="s">
        <v>5078</v>
      </c>
      <c r="D1339" s="68" t="s">
        <v>4759</v>
      </c>
      <c r="E1339" s="68" t="s">
        <v>22377</v>
      </c>
      <c r="F1339" s="68" t="s">
        <v>5079</v>
      </c>
      <c r="G1339" s="68" t="s">
        <v>5080</v>
      </c>
      <c r="H1339" s="68">
        <v>26.68</v>
      </c>
      <c r="I1339" s="68">
        <v>100.246</v>
      </c>
      <c r="J1339" s="68">
        <v>0</v>
      </c>
      <c r="K1339" s="68">
        <v>8</v>
      </c>
      <c r="L1339" s="68">
        <f>COUNTIFS(Aéroports!$C$2:$C$5193,Aéroports!$C1339,Aéroports!$D$2:$D$5193,Aéroports!$D1339)</f>
        <v>1</v>
      </c>
      <c r="M1339" s="68" t="str">
        <f>IF(AND(Formulaire!$H$15=Aéroports!$E1339,--ISNUMBER(IFERROR(SEARCH(Formulaire!$H$16,$C1339,1),""))=1),MAX(M$1:M1338)+1,"")</f>
        <v/>
      </c>
      <c r="N1339" s="68" t="str">
        <f>IF(AND(Formulaire!$H$21=Aéroports!$E1339,--ISNUMBER(IFERROR(SEARCH(Formulaire!$H$22,$C1339,1),""))=1),MAX(N$1:N1338)+1,"")</f>
        <v/>
      </c>
      <c r="O1339" s="68" t="str">
        <f>IF(AND(Formulaire!$H$27=Aéroports!$E1339,--ISNUMBER(IFERROR(SEARCH(Formulaire!$H$28,$C1339,1),""))=1),MAX(O$1:O1338)+1,"")</f>
        <v/>
      </c>
      <c r="Q1339" s="91" t="str">
        <f>IFERROR(INDEX($C$2:$C$5193,MATCH(ROWS(M$2:M1339),M$2:M$5193,0)),"")</f>
        <v/>
      </c>
      <c r="R1339" s="70" t="str">
        <f>IFERROR(INDEX($C$2:$C$5193,MATCH(ROWS(N$2:N1339),N$2:N$5193,0)),"")</f>
        <v/>
      </c>
      <c r="S1339" s="92" t="str">
        <f>IFERROR(INDEX($C$2:$C$5193,MATCH(ROWS(O$2:O1339),O$2:O$5193,0)),"")</f>
        <v/>
      </c>
    </row>
    <row r="1340" spans="1:19" x14ac:dyDescent="0.25">
      <c r="A1340" s="69">
        <v>6385</v>
      </c>
      <c r="B1340" s="69" t="s">
        <v>5081</v>
      </c>
      <c r="C1340" s="69" t="s">
        <v>5082</v>
      </c>
      <c r="D1340" s="69" t="s">
        <v>4759</v>
      </c>
      <c r="E1340" s="69" t="s">
        <v>22377</v>
      </c>
      <c r="F1340" s="69" t="s">
        <v>5083</v>
      </c>
      <c r="G1340" s="69" t="s">
        <v>5084</v>
      </c>
      <c r="H1340" s="69">
        <v>35.046100000000003</v>
      </c>
      <c r="I1340" s="69">
        <v>118.41200000000001</v>
      </c>
      <c r="J1340" s="69">
        <v>0</v>
      </c>
      <c r="K1340" s="69">
        <v>8</v>
      </c>
      <c r="L1340" s="69">
        <f>COUNTIFS(Aéroports!$C$2:$C$5193,Aéroports!$C1340,Aéroports!$D$2:$D$5193,Aéroports!$D1340)</f>
        <v>1</v>
      </c>
      <c r="M1340" s="69" t="str">
        <f>IF(AND(Formulaire!$H$15=Aéroports!$E1340,--ISNUMBER(IFERROR(SEARCH(Formulaire!$H$16,$C1340,1),""))=1),MAX(M$1:M1339)+1,"")</f>
        <v/>
      </c>
      <c r="N1340" s="69" t="str">
        <f>IF(AND(Formulaire!$H$21=Aéroports!$E1340,--ISNUMBER(IFERROR(SEARCH(Formulaire!$H$22,$C1340,1),""))=1),MAX(N$1:N1339)+1,"")</f>
        <v/>
      </c>
      <c r="O1340" s="69" t="str">
        <f>IF(AND(Formulaire!$H$27=Aéroports!$E1340,--ISNUMBER(IFERROR(SEARCH(Formulaire!$H$28,$C1340,1),""))=1),MAX(O$1:O1339)+1,"")</f>
        <v/>
      </c>
      <c r="Q1340" s="91" t="str">
        <f>IFERROR(INDEX($C$2:$C$5193,MATCH(ROWS(M$2:M1340),M$2:M$5193,0)),"")</f>
        <v/>
      </c>
      <c r="R1340" s="70" t="str">
        <f>IFERROR(INDEX($C$2:$C$5193,MATCH(ROWS(N$2:N1340),N$2:N$5193,0)),"")</f>
        <v/>
      </c>
      <c r="S1340" s="92" t="str">
        <f>IFERROR(INDEX($C$2:$C$5193,MATCH(ROWS(O$2:O1340),O$2:O$5193,0)),"")</f>
        <v/>
      </c>
    </row>
    <row r="1341" spans="1:19" x14ac:dyDescent="0.25">
      <c r="A1341" s="68">
        <v>7508</v>
      </c>
      <c r="B1341" s="68" t="s">
        <v>5085</v>
      </c>
      <c r="C1341" s="68" t="s">
        <v>5086</v>
      </c>
      <c r="D1341" s="68" t="s">
        <v>4759</v>
      </c>
      <c r="E1341" s="68" t="s">
        <v>22377</v>
      </c>
      <c r="F1341" s="68" t="s">
        <v>5087</v>
      </c>
      <c r="G1341" s="68" t="s">
        <v>5088</v>
      </c>
      <c r="H1341" s="68">
        <v>26.32217</v>
      </c>
      <c r="I1341" s="68">
        <v>109.1499</v>
      </c>
      <c r="J1341" s="68">
        <v>1620</v>
      </c>
      <c r="K1341" s="68">
        <v>8</v>
      </c>
      <c r="L1341" s="68">
        <f>COUNTIFS(Aéroports!$C$2:$C$5193,Aéroports!$C1341,Aéroports!$D$2:$D$5193,Aéroports!$D1341)</f>
        <v>1</v>
      </c>
      <c r="M1341" s="68" t="str">
        <f>IF(AND(Formulaire!$H$15=Aéroports!$E1341,--ISNUMBER(IFERROR(SEARCH(Formulaire!$H$16,$C1341,1),""))=1),MAX(M$1:M1340)+1,"")</f>
        <v/>
      </c>
      <c r="N1341" s="68" t="str">
        <f>IF(AND(Formulaire!$H$21=Aéroports!$E1341,--ISNUMBER(IFERROR(SEARCH(Formulaire!$H$22,$C1341,1),""))=1),MAX(N$1:N1340)+1,"")</f>
        <v/>
      </c>
      <c r="O1341" s="68" t="str">
        <f>IF(AND(Formulaire!$H$27=Aéroports!$E1341,--ISNUMBER(IFERROR(SEARCH(Formulaire!$H$28,$C1341,1),""))=1),MAX(O$1:O1340)+1,"")</f>
        <v/>
      </c>
      <c r="Q1341" s="91" t="str">
        <f>IFERROR(INDEX($C$2:$C$5193,MATCH(ROWS(M$2:M1341),M$2:M$5193,0)),"")</f>
        <v/>
      </c>
      <c r="R1341" s="70" t="str">
        <f>IFERROR(INDEX($C$2:$C$5193,MATCH(ROWS(N$2:N1341),N$2:N$5193,0)),"")</f>
        <v/>
      </c>
      <c r="S1341" s="92" t="str">
        <f>IFERROR(INDEX($C$2:$C$5193,MATCH(ROWS(O$2:O1341),O$2:O$5193,0)),"")</f>
        <v/>
      </c>
    </row>
    <row r="1342" spans="1:19" x14ac:dyDescent="0.25">
      <c r="A1342" s="69">
        <v>6356</v>
      </c>
      <c r="B1342" s="69" t="s">
        <v>5089</v>
      </c>
      <c r="C1342" s="69" t="s">
        <v>5090</v>
      </c>
      <c r="D1342" s="69" t="s">
        <v>4759</v>
      </c>
      <c r="E1342" s="69" t="s">
        <v>22377</v>
      </c>
      <c r="F1342" s="69" t="s">
        <v>5091</v>
      </c>
      <c r="G1342" s="69" t="s">
        <v>5092</v>
      </c>
      <c r="H1342" s="69">
        <v>24.2075</v>
      </c>
      <c r="I1342" s="69">
        <v>109.39100000000001</v>
      </c>
      <c r="J1342" s="69">
        <v>295</v>
      </c>
      <c r="K1342" s="69">
        <v>8</v>
      </c>
      <c r="L1342" s="69">
        <f>COUNTIFS(Aéroports!$C$2:$C$5193,Aéroports!$C1342,Aéroports!$D$2:$D$5193,Aéroports!$D1342)</f>
        <v>1</v>
      </c>
      <c r="M1342" s="69" t="str">
        <f>IF(AND(Formulaire!$H$15=Aéroports!$E1342,--ISNUMBER(IFERROR(SEARCH(Formulaire!$H$16,$C1342,1),""))=1),MAX(M$1:M1341)+1,"")</f>
        <v/>
      </c>
      <c r="N1342" s="69" t="str">
        <f>IF(AND(Formulaire!$H$21=Aéroports!$E1342,--ISNUMBER(IFERROR(SEARCH(Formulaire!$H$22,$C1342,1),""))=1),MAX(N$1:N1341)+1,"")</f>
        <v/>
      </c>
      <c r="O1342" s="69" t="str">
        <f>IF(AND(Formulaire!$H$27=Aéroports!$E1342,--ISNUMBER(IFERROR(SEARCH(Formulaire!$H$28,$C1342,1),""))=1),MAX(O$1:O1341)+1,"")</f>
        <v/>
      </c>
      <c r="Q1342" s="91" t="str">
        <f>IFERROR(INDEX($C$2:$C$5193,MATCH(ROWS(M$2:M1342),M$2:M$5193,0)),"")</f>
        <v/>
      </c>
      <c r="R1342" s="70" t="str">
        <f>IFERROR(INDEX($C$2:$C$5193,MATCH(ROWS(N$2:N1342),N$2:N$5193,0)),"")</f>
        <v/>
      </c>
      <c r="S1342" s="92" t="str">
        <f>IFERROR(INDEX($C$2:$C$5193,MATCH(ROWS(O$2:O1342),O$2:O$5193,0)),"")</f>
        <v/>
      </c>
    </row>
    <row r="1343" spans="1:19" x14ac:dyDescent="0.25">
      <c r="A1343" s="68">
        <v>7504</v>
      </c>
      <c r="B1343" s="68" t="s">
        <v>5093</v>
      </c>
      <c r="C1343" s="68" t="s">
        <v>5094</v>
      </c>
      <c r="D1343" s="68" t="s">
        <v>4759</v>
      </c>
      <c r="E1343" s="68" t="s">
        <v>22377</v>
      </c>
      <c r="F1343" s="68" t="s">
        <v>5095</v>
      </c>
      <c r="G1343" s="68" t="s">
        <v>5096</v>
      </c>
      <c r="H1343" s="68">
        <v>25.674700000000001</v>
      </c>
      <c r="I1343" s="68">
        <v>116.747</v>
      </c>
      <c r="J1343" s="68">
        <v>1225</v>
      </c>
      <c r="K1343" s="68">
        <v>8</v>
      </c>
      <c r="L1343" s="68">
        <f>COUNTIFS(Aéroports!$C$2:$C$5193,Aéroports!$C1343,Aéroports!$D$2:$D$5193,Aéroports!$D1343)</f>
        <v>1</v>
      </c>
      <c r="M1343" s="68" t="str">
        <f>IF(AND(Formulaire!$H$15=Aéroports!$E1343,--ISNUMBER(IFERROR(SEARCH(Formulaire!$H$16,$C1343,1),""))=1),MAX(M$1:M1342)+1,"")</f>
        <v/>
      </c>
      <c r="N1343" s="68" t="str">
        <f>IF(AND(Formulaire!$H$21=Aéroports!$E1343,--ISNUMBER(IFERROR(SEARCH(Formulaire!$H$22,$C1343,1),""))=1),MAX(N$1:N1342)+1,"")</f>
        <v/>
      </c>
      <c r="O1343" s="68" t="str">
        <f>IF(AND(Formulaire!$H$27=Aéroports!$E1343,--ISNUMBER(IFERROR(SEARCH(Formulaire!$H$28,$C1343,1),""))=1),MAX(O$1:O1342)+1,"")</f>
        <v/>
      </c>
      <c r="Q1343" s="91" t="str">
        <f>IFERROR(INDEX($C$2:$C$5193,MATCH(ROWS(M$2:M1343),M$2:M$5193,0)),"")</f>
        <v/>
      </c>
      <c r="R1343" s="70" t="str">
        <f>IFERROR(INDEX($C$2:$C$5193,MATCH(ROWS(N$2:N1343),N$2:N$5193,0)),"")</f>
        <v/>
      </c>
      <c r="S1343" s="92" t="str">
        <f>IFERROR(INDEX($C$2:$C$5193,MATCH(ROWS(O$2:O1343),O$2:O$5193,0)),"")</f>
        <v/>
      </c>
    </row>
    <row r="1344" spans="1:19" x14ac:dyDescent="0.25">
      <c r="A1344" s="69">
        <v>4148</v>
      </c>
      <c r="B1344" s="69" t="s">
        <v>5097</v>
      </c>
      <c r="C1344" s="69" t="s">
        <v>5098</v>
      </c>
      <c r="D1344" s="69" t="s">
        <v>4759</v>
      </c>
      <c r="E1344" s="69" t="s">
        <v>22377</v>
      </c>
      <c r="F1344" s="69" t="s">
        <v>5099</v>
      </c>
      <c r="G1344" s="69" t="s">
        <v>5100</v>
      </c>
      <c r="H1344" s="69">
        <v>34.741100000000003</v>
      </c>
      <c r="I1344" s="69">
        <v>112.38800000000001</v>
      </c>
      <c r="J1344" s="69">
        <v>840</v>
      </c>
      <c r="K1344" s="69">
        <v>8</v>
      </c>
      <c r="L1344" s="69">
        <f>COUNTIFS(Aéroports!$C$2:$C$5193,Aéroports!$C1344,Aéroports!$D$2:$D$5193,Aéroports!$D1344)</f>
        <v>1</v>
      </c>
      <c r="M1344" s="69" t="str">
        <f>IF(AND(Formulaire!$H$15=Aéroports!$E1344,--ISNUMBER(IFERROR(SEARCH(Formulaire!$H$16,$C1344,1),""))=1),MAX(M$1:M1343)+1,"")</f>
        <v/>
      </c>
      <c r="N1344" s="69" t="str">
        <f>IF(AND(Formulaire!$H$21=Aéroports!$E1344,--ISNUMBER(IFERROR(SEARCH(Formulaire!$H$22,$C1344,1),""))=1),MAX(N$1:N1343)+1,"")</f>
        <v/>
      </c>
      <c r="O1344" s="69" t="str">
        <f>IF(AND(Formulaire!$H$27=Aéroports!$E1344,--ISNUMBER(IFERROR(SEARCH(Formulaire!$H$28,$C1344,1),""))=1),MAX(O$1:O1343)+1,"")</f>
        <v/>
      </c>
      <c r="Q1344" s="91" t="str">
        <f>IFERROR(INDEX($C$2:$C$5193,MATCH(ROWS(M$2:M1344),M$2:M$5193,0)),"")</f>
        <v/>
      </c>
      <c r="R1344" s="70" t="str">
        <f>IFERROR(INDEX($C$2:$C$5193,MATCH(ROWS(N$2:N1344),N$2:N$5193,0)),"")</f>
        <v/>
      </c>
      <c r="S1344" s="92" t="str">
        <f>IFERROR(INDEX($C$2:$C$5193,MATCH(ROWS(O$2:O1344),O$2:O$5193,0)),"")</f>
        <v/>
      </c>
    </row>
    <row r="1345" spans="1:19" x14ac:dyDescent="0.25">
      <c r="A1345" s="68">
        <v>6376</v>
      </c>
      <c r="B1345" s="68" t="s">
        <v>5101</v>
      </c>
      <c r="C1345" s="68" t="s">
        <v>5102</v>
      </c>
      <c r="D1345" s="68" t="s">
        <v>4759</v>
      </c>
      <c r="E1345" s="68" t="s">
        <v>22377</v>
      </c>
      <c r="F1345" s="68" t="s">
        <v>5103</v>
      </c>
      <c r="G1345" s="68" t="s">
        <v>5104</v>
      </c>
      <c r="H1345" s="68">
        <v>24.4011</v>
      </c>
      <c r="I1345" s="68">
        <v>98.531700000000001</v>
      </c>
      <c r="J1345" s="68">
        <v>2890</v>
      </c>
      <c r="K1345" s="68">
        <v>8</v>
      </c>
      <c r="L1345" s="68">
        <f>COUNTIFS(Aéroports!$C$2:$C$5193,Aéroports!$C1345,Aéroports!$D$2:$D$5193,Aéroports!$D1345)</f>
        <v>1</v>
      </c>
      <c r="M1345" s="68" t="str">
        <f>IF(AND(Formulaire!$H$15=Aéroports!$E1345,--ISNUMBER(IFERROR(SEARCH(Formulaire!$H$16,$C1345,1),""))=1),MAX(M$1:M1344)+1,"")</f>
        <v/>
      </c>
      <c r="N1345" s="68" t="str">
        <f>IF(AND(Formulaire!$H$21=Aéroports!$E1345,--ISNUMBER(IFERROR(SEARCH(Formulaire!$H$22,$C1345,1),""))=1),MAX(N$1:N1344)+1,"")</f>
        <v/>
      </c>
      <c r="O1345" s="68" t="str">
        <f>IF(AND(Formulaire!$H$27=Aéroports!$E1345,--ISNUMBER(IFERROR(SEARCH(Formulaire!$H$28,$C1345,1),""))=1),MAX(O$1:O1344)+1,"")</f>
        <v/>
      </c>
      <c r="Q1345" s="91" t="str">
        <f>IFERROR(INDEX($C$2:$C$5193,MATCH(ROWS(M$2:M1345),M$2:M$5193,0)),"")</f>
        <v/>
      </c>
      <c r="R1345" s="70" t="str">
        <f>IFERROR(INDEX($C$2:$C$5193,MATCH(ROWS(N$2:N1345),N$2:N$5193,0)),"")</f>
        <v/>
      </c>
      <c r="S1345" s="92" t="str">
        <f>IFERROR(INDEX($C$2:$C$5193,MATCH(ROWS(O$2:O1345),O$2:O$5193,0)),"")</f>
        <v/>
      </c>
    </row>
    <row r="1346" spans="1:19" x14ac:dyDescent="0.25">
      <c r="A1346" s="69">
        <v>6399</v>
      </c>
      <c r="B1346" s="69" t="s">
        <v>5105</v>
      </c>
      <c r="C1346" s="69" t="s">
        <v>5106</v>
      </c>
      <c r="D1346" s="69" t="s">
        <v>4759</v>
      </c>
      <c r="E1346" s="69" t="s">
        <v>22377</v>
      </c>
      <c r="F1346" s="69" t="s">
        <v>5107</v>
      </c>
      <c r="G1346" s="69" t="s">
        <v>5108</v>
      </c>
      <c r="H1346" s="69">
        <v>28.8522</v>
      </c>
      <c r="I1346" s="69">
        <v>105.393</v>
      </c>
      <c r="J1346" s="69">
        <v>0</v>
      </c>
      <c r="K1346" s="69">
        <v>8</v>
      </c>
      <c r="L1346" s="69">
        <f>COUNTIFS(Aéroports!$C$2:$C$5193,Aéroports!$C1346,Aéroports!$D$2:$D$5193,Aéroports!$D1346)</f>
        <v>1</v>
      </c>
      <c r="M1346" s="69" t="str">
        <f>IF(AND(Formulaire!$H$15=Aéroports!$E1346,--ISNUMBER(IFERROR(SEARCH(Formulaire!$H$16,$C1346,1),""))=1),MAX(M$1:M1345)+1,"")</f>
        <v/>
      </c>
      <c r="N1346" s="69" t="str">
        <f>IF(AND(Formulaire!$H$21=Aéroports!$E1346,--ISNUMBER(IFERROR(SEARCH(Formulaire!$H$22,$C1346,1),""))=1),MAX(N$1:N1345)+1,"")</f>
        <v/>
      </c>
      <c r="O1346" s="69" t="str">
        <f>IF(AND(Formulaire!$H$27=Aéroports!$E1346,--ISNUMBER(IFERROR(SEARCH(Formulaire!$H$28,$C1346,1),""))=1),MAX(O$1:O1345)+1,"")</f>
        <v/>
      </c>
      <c r="Q1346" s="91" t="str">
        <f>IFERROR(INDEX($C$2:$C$5193,MATCH(ROWS(M$2:M1346),M$2:M$5193,0)),"")</f>
        <v/>
      </c>
      <c r="R1346" s="70" t="str">
        <f>IFERROR(INDEX($C$2:$C$5193,MATCH(ROWS(N$2:N1346),N$2:N$5193,0)),"")</f>
        <v/>
      </c>
      <c r="S1346" s="92" t="str">
        <f>IFERROR(INDEX($C$2:$C$5193,MATCH(ROWS(O$2:O1346),O$2:O$5193,0)),"")</f>
        <v/>
      </c>
    </row>
    <row r="1347" spans="1:19" x14ac:dyDescent="0.25">
      <c r="A1347" s="68">
        <v>6354</v>
      </c>
      <c r="B1347" s="68" t="s">
        <v>5109</v>
      </c>
      <c r="C1347" s="68" t="s">
        <v>5110</v>
      </c>
      <c r="D1347" s="68" t="s">
        <v>4759</v>
      </c>
      <c r="E1347" s="68" t="s">
        <v>22377</v>
      </c>
      <c r="F1347" s="68" t="s">
        <v>5111</v>
      </c>
      <c r="G1347" s="68" t="s">
        <v>5112</v>
      </c>
      <c r="H1347" s="68">
        <v>24.35</v>
      </c>
      <c r="I1347" s="68">
        <v>116.133</v>
      </c>
      <c r="J1347" s="68">
        <v>0</v>
      </c>
      <c r="K1347" s="68">
        <v>8</v>
      </c>
      <c r="L1347" s="68">
        <f>COUNTIFS(Aéroports!$C$2:$C$5193,Aéroports!$C1347,Aéroports!$D$2:$D$5193,Aéroports!$D1347)</f>
        <v>1</v>
      </c>
      <c r="M1347" s="68" t="str">
        <f>IF(AND(Formulaire!$H$15=Aéroports!$E1347,--ISNUMBER(IFERROR(SEARCH(Formulaire!$H$16,$C1347,1),""))=1),MAX(M$1:M1346)+1,"")</f>
        <v/>
      </c>
      <c r="N1347" s="68" t="str">
        <f>IF(AND(Formulaire!$H$21=Aéroports!$E1347,--ISNUMBER(IFERROR(SEARCH(Formulaire!$H$22,$C1347,1),""))=1),MAX(N$1:N1346)+1,"")</f>
        <v/>
      </c>
      <c r="O1347" s="68" t="str">
        <f>IF(AND(Formulaire!$H$27=Aéroports!$E1347,--ISNUMBER(IFERROR(SEARCH(Formulaire!$H$28,$C1347,1),""))=1),MAX(O$1:O1346)+1,"")</f>
        <v/>
      </c>
      <c r="Q1347" s="91" t="str">
        <f>IFERROR(INDEX($C$2:$C$5193,MATCH(ROWS(M$2:M1347),M$2:M$5193,0)),"")</f>
        <v/>
      </c>
      <c r="R1347" s="70" t="str">
        <f>IFERROR(INDEX($C$2:$C$5193,MATCH(ROWS(N$2:N1347),N$2:N$5193,0)),"")</f>
        <v/>
      </c>
      <c r="S1347" s="92" t="str">
        <f>IFERROR(INDEX($C$2:$C$5193,MATCH(ROWS(O$2:O1347),O$2:O$5193,0)),"")</f>
        <v/>
      </c>
    </row>
    <row r="1348" spans="1:19" x14ac:dyDescent="0.25">
      <c r="A1348" s="69">
        <v>12050</v>
      </c>
      <c r="B1348" s="69" t="s">
        <v>5113</v>
      </c>
      <c r="C1348" s="69" t="s">
        <v>5114</v>
      </c>
      <c r="D1348" s="69" t="s">
        <v>4759</v>
      </c>
      <c r="E1348" s="69" t="s">
        <v>22377</v>
      </c>
      <c r="F1348" s="69" t="s">
        <v>5115</v>
      </c>
      <c r="G1348" s="69" t="s">
        <v>5116</v>
      </c>
      <c r="H1348" s="69">
        <v>38.201979999999999</v>
      </c>
      <c r="I1348" s="69">
        <v>90.841489999999993</v>
      </c>
      <c r="J1348" s="69">
        <v>2945</v>
      </c>
      <c r="K1348" s="69" t="s">
        <v>340</v>
      </c>
      <c r="L1348" s="69">
        <f>COUNTIFS(Aéroports!$C$2:$C$5193,Aéroports!$C1348,Aéroports!$D$2:$D$5193,Aéroports!$D1348)</f>
        <v>1</v>
      </c>
      <c r="M1348" s="69" t="str">
        <f>IF(AND(Formulaire!$H$15=Aéroports!$E1348,--ISNUMBER(IFERROR(SEARCH(Formulaire!$H$16,$C1348,1),""))=1),MAX(M$1:M1347)+1,"")</f>
        <v/>
      </c>
      <c r="N1348" s="69" t="str">
        <f>IF(AND(Formulaire!$H$21=Aéroports!$E1348,--ISNUMBER(IFERROR(SEARCH(Formulaire!$H$22,$C1348,1),""))=1),MAX(N$1:N1347)+1,"")</f>
        <v/>
      </c>
      <c r="O1348" s="69" t="str">
        <f>IF(AND(Formulaire!$H$27=Aéroports!$E1348,--ISNUMBER(IFERROR(SEARCH(Formulaire!$H$28,$C1348,1),""))=1),MAX(O$1:O1347)+1,"")</f>
        <v/>
      </c>
      <c r="Q1348" s="91" t="str">
        <f>IFERROR(INDEX($C$2:$C$5193,MATCH(ROWS(M$2:M1348),M$2:M$5193,0)),"")</f>
        <v/>
      </c>
      <c r="R1348" s="70" t="str">
        <f>IFERROR(INDEX($C$2:$C$5193,MATCH(ROWS(N$2:N1348),N$2:N$5193,0)),"")</f>
        <v/>
      </c>
      <c r="S1348" s="92" t="str">
        <f>IFERROR(INDEX($C$2:$C$5193,MATCH(ROWS(O$2:O1348),O$2:O$5193,0)),"")</f>
        <v/>
      </c>
    </row>
    <row r="1349" spans="1:19" x14ac:dyDescent="0.25">
      <c r="A1349" s="68">
        <v>6400</v>
      </c>
      <c r="B1349" s="68" t="s">
        <v>5117</v>
      </c>
      <c r="C1349" s="68" t="s">
        <v>5118</v>
      </c>
      <c r="D1349" s="68" t="s">
        <v>4759</v>
      </c>
      <c r="E1349" s="68" t="s">
        <v>22377</v>
      </c>
      <c r="F1349" s="68" t="s">
        <v>5119</v>
      </c>
      <c r="G1349" s="68" t="s">
        <v>5120</v>
      </c>
      <c r="H1349" s="68">
        <v>31.428100000000001</v>
      </c>
      <c r="I1349" s="68">
        <v>104.741</v>
      </c>
      <c r="J1349" s="68">
        <v>0</v>
      </c>
      <c r="K1349" s="68">
        <v>8</v>
      </c>
      <c r="L1349" s="68">
        <f>COUNTIFS(Aéroports!$C$2:$C$5193,Aéroports!$C1349,Aéroports!$D$2:$D$5193,Aéroports!$D1349)</f>
        <v>1</v>
      </c>
      <c r="M1349" s="68" t="str">
        <f>IF(AND(Formulaire!$H$15=Aéroports!$E1349,--ISNUMBER(IFERROR(SEARCH(Formulaire!$H$16,$C1349,1),""))=1),MAX(M$1:M1348)+1,"")</f>
        <v/>
      </c>
      <c r="N1349" s="68" t="str">
        <f>IF(AND(Formulaire!$H$21=Aéroports!$E1349,--ISNUMBER(IFERROR(SEARCH(Formulaire!$H$22,$C1349,1),""))=1),MAX(N$1:N1348)+1,"")</f>
        <v/>
      </c>
      <c r="O1349" s="68" t="str">
        <f>IF(AND(Formulaire!$H$27=Aéroports!$E1349,--ISNUMBER(IFERROR(SEARCH(Formulaire!$H$28,$C1349,1),""))=1),MAX(O$1:O1348)+1,"")</f>
        <v/>
      </c>
      <c r="Q1349" s="91" t="str">
        <f>IFERROR(INDEX($C$2:$C$5193,MATCH(ROWS(M$2:M1349),M$2:M$5193,0)),"")</f>
        <v/>
      </c>
      <c r="R1349" s="70" t="str">
        <f>IFERROR(INDEX($C$2:$C$5193,MATCH(ROWS(N$2:N1349),N$2:N$5193,0)),"")</f>
        <v/>
      </c>
      <c r="S1349" s="92" t="str">
        <f>IFERROR(INDEX($C$2:$C$5193,MATCH(ROWS(O$2:O1349),O$2:O$5193,0)),"")</f>
        <v/>
      </c>
    </row>
    <row r="1350" spans="1:19" x14ac:dyDescent="0.25">
      <c r="A1350" s="69">
        <v>6943</v>
      </c>
      <c r="B1350" s="69" t="s">
        <v>5121</v>
      </c>
      <c r="C1350" s="69" t="s">
        <v>5122</v>
      </c>
      <c r="D1350" s="69" t="s">
        <v>4759</v>
      </c>
      <c r="E1350" s="69" t="s">
        <v>22377</v>
      </c>
      <c r="F1350" s="69" t="s">
        <v>5123</v>
      </c>
      <c r="G1350" s="69" t="s">
        <v>5124</v>
      </c>
      <c r="H1350" s="69">
        <v>52.912779999999998</v>
      </c>
      <c r="I1350" s="69">
        <v>122.43</v>
      </c>
      <c r="J1350" s="69">
        <v>1836</v>
      </c>
      <c r="K1350" s="69">
        <v>8</v>
      </c>
      <c r="L1350" s="69">
        <f>COUNTIFS(Aéroports!$C$2:$C$5193,Aéroports!$C1350,Aéroports!$D$2:$D$5193,Aéroports!$D1350)</f>
        <v>1</v>
      </c>
      <c r="M1350" s="69" t="str">
        <f>IF(AND(Formulaire!$H$15=Aéroports!$E1350,--ISNUMBER(IFERROR(SEARCH(Formulaire!$H$16,$C1350,1),""))=1),MAX(M$1:M1349)+1,"")</f>
        <v/>
      </c>
      <c r="N1350" s="69" t="str">
        <f>IF(AND(Formulaire!$H$21=Aéroports!$E1350,--ISNUMBER(IFERROR(SEARCH(Formulaire!$H$22,$C1350,1),""))=1),MAX(N$1:N1349)+1,"")</f>
        <v/>
      </c>
      <c r="O1350" s="69" t="str">
        <f>IF(AND(Formulaire!$H$27=Aéroports!$E1350,--ISNUMBER(IFERROR(SEARCH(Formulaire!$H$28,$C1350,1),""))=1),MAX(O$1:O1349)+1,"")</f>
        <v/>
      </c>
      <c r="Q1350" s="91" t="str">
        <f>IFERROR(INDEX($C$2:$C$5193,MATCH(ROWS(M$2:M1350),M$2:M$5193,0)),"")</f>
        <v/>
      </c>
      <c r="R1350" s="70" t="str">
        <f>IFERROR(INDEX($C$2:$C$5193,MATCH(ROWS(N$2:N1350),N$2:N$5193,0)),"")</f>
        <v/>
      </c>
      <c r="S1350" s="92" t="str">
        <f>IFERROR(INDEX($C$2:$C$5193,MATCH(ROWS(O$2:O1350),O$2:O$5193,0)),"")</f>
        <v/>
      </c>
    </row>
    <row r="1351" spans="1:19" x14ac:dyDescent="0.25">
      <c r="A1351" s="68">
        <v>3402</v>
      </c>
      <c r="B1351" s="68" t="s">
        <v>5125</v>
      </c>
      <c r="C1351" s="68" t="s">
        <v>5126</v>
      </c>
      <c r="D1351" s="68" t="s">
        <v>4759</v>
      </c>
      <c r="E1351" s="68" t="s">
        <v>22377</v>
      </c>
      <c r="F1351" s="68" t="s">
        <v>5127</v>
      </c>
      <c r="G1351" s="68" t="s">
        <v>5128</v>
      </c>
      <c r="H1351" s="68">
        <v>44.524099999999997</v>
      </c>
      <c r="I1351" s="68">
        <v>129.56899999999999</v>
      </c>
      <c r="J1351" s="68">
        <v>883</v>
      </c>
      <c r="K1351" s="68">
        <v>8</v>
      </c>
      <c r="L1351" s="68">
        <f>COUNTIFS(Aéroports!$C$2:$C$5193,Aéroports!$C1351,Aéroports!$D$2:$D$5193,Aéroports!$D1351)</f>
        <v>1</v>
      </c>
      <c r="M1351" s="68" t="str">
        <f>IF(AND(Formulaire!$H$15=Aéroports!$E1351,--ISNUMBER(IFERROR(SEARCH(Formulaire!$H$16,$C1351,1),""))=1),MAX(M$1:M1350)+1,"")</f>
        <v/>
      </c>
      <c r="N1351" s="68" t="str">
        <f>IF(AND(Formulaire!$H$21=Aéroports!$E1351,--ISNUMBER(IFERROR(SEARCH(Formulaire!$H$22,$C1351,1),""))=1),MAX(N$1:N1350)+1,"")</f>
        <v/>
      </c>
      <c r="O1351" s="68" t="str">
        <f>IF(AND(Formulaire!$H$27=Aéroports!$E1351,--ISNUMBER(IFERROR(SEARCH(Formulaire!$H$28,$C1351,1),""))=1),MAX(O$1:O1350)+1,"")</f>
        <v/>
      </c>
      <c r="Q1351" s="91" t="str">
        <f>IFERROR(INDEX($C$2:$C$5193,MATCH(ROWS(M$2:M1351),M$2:M$5193,0)),"")</f>
        <v/>
      </c>
      <c r="R1351" s="70" t="str">
        <f>IFERROR(INDEX($C$2:$C$5193,MATCH(ROWS(N$2:N1351),N$2:N$5193,0)),"")</f>
        <v/>
      </c>
      <c r="S1351" s="92" t="str">
        <f>IFERROR(INDEX($C$2:$C$5193,MATCH(ROWS(O$2:O1351),O$2:O$5193,0)),"")</f>
        <v/>
      </c>
    </row>
    <row r="1352" spans="1:19" x14ac:dyDescent="0.25">
      <c r="A1352" s="69">
        <v>3384</v>
      </c>
      <c r="B1352" s="69" t="s">
        <v>5129</v>
      </c>
      <c r="C1352" s="69" t="s">
        <v>5130</v>
      </c>
      <c r="D1352" s="69" t="s">
        <v>4759</v>
      </c>
      <c r="E1352" s="69" t="s">
        <v>22377</v>
      </c>
      <c r="F1352" s="69" t="s">
        <v>5131</v>
      </c>
      <c r="G1352" s="69" t="s">
        <v>5132</v>
      </c>
      <c r="H1352" s="69">
        <v>28.864999999999998</v>
      </c>
      <c r="I1352" s="69">
        <v>115.9</v>
      </c>
      <c r="J1352" s="69">
        <v>143</v>
      </c>
      <c r="K1352" s="69">
        <v>8</v>
      </c>
      <c r="L1352" s="69">
        <f>COUNTIFS(Aéroports!$C$2:$C$5193,Aéroports!$C1352,Aéroports!$D$2:$D$5193,Aéroports!$D1352)</f>
        <v>1</v>
      </c>
      <c r="M1352" s="69" t="str">
        <f>IF(AND(Formulaire!$H$15=Aéroports!$E1352,--ISNUMBER(IFERROR(SEARCH(Formulaire!$H$16,$C1352,1),""))=1),MAX(M$1:M1351)+1,"")</f>
        <v/>
      </c>
      <c r="N1352" s="69" t="str">
        <f>IF(AND(Formulaire!$H$21=Aéroports!$E1352,--ISNUMBER(IFERROR(SEARCH(Formulaire!$H$22,$C1352,1),""))=1),MAX(N$1:N1351)+1,"")</f>
        <v/>
      </c>
      <c r="O1352" s="69" t="str">
        <f>IF(AND(Formulaire!$H$27=Aéroports!$E1352,--ISNUMBER(IFERROR(SEARCH(Formulaire!$H$28,$C1352,1),""))=1),MAX(O$1:O1351)+1,"")</f>
        <v/>
      </c>
      <c r="Q1352" s="91" t="str">
        <f>IFERROR(INDEX($C$2:$C$5193,MATCH(ROWS(M$2:M1352),M$2:M$5193,0)),"")</f>
        <v/>
      </c>
      <c r="R1352" s="70" t="str">
        <f>IFERROR(INDEX($C$2:$C$5193,MATCH(ROWS(N$2:N1352),N$2:N$5193,0)),"")</f>
        <v/>
      </c>
      <c r="S1352" s="92" t="str">
        <f>IFERROR(INDEX($C$2:$C$5193,MATCH(ROWS(O$2:O1352),O$2:O$5193,0)),"")</f>
        <v/>
      </c>
    </row>
    <row r="1353" spans="1:19" x14ac:dyDescent="0.25">
      <c r="A1353" s="68">
        <v>6401</v>
      </c>
      <c r="B1353" s="68" t="s">
        <v>5133</v>
      </c>
      <c r="C1353" s="68" t="s">
        <v>5134</v>
      </c>
      <c r="D1353" s="68" t="s">
        <v>4759</v>
      </c>
      <c r="E1353" s="68" t="s">
        <v>22377</v>
      </c>
      <c r="F1353" s="68" t="s">
        <v>5135</v>
      </c>
      <c r="G1353" s="68" t="s">
        <v>5136</v>
      </c>
      <c r="H1353" s="68">
        <v>30.795449999999999</v>
      </c>
      <c r="I1353" s="68">
        <v>106.1626</v>
      </c>
      <c r="J1353" s="68">
        <v>0</v>
      </c>
      <c r="K1353" s="68">
        <v>8</v>
      </c>
      <c r="L1353" s="68">
        <f>COUNTIFS(Aéroports!$C$2:$C$5193,Aéroports!$C1353,Aéroports!$D$2:$D$5193,Aéroports!$D1353)</f>
        <v>1</v>
      </c>
      <c r="M1353" s="68" t="str">
        <f>IF(AND(Formulaire!$H$15=Aéroports!$E1353,--ISNUMBER(IFERROR(SEARCH(Formulaire!$H$16,$C1353,1),""))=1),MAX(M$1:M1352)+1,"")</f>
        <v/>
      </c>
      <c r="N1353" s="68" t="str">
        <f>IF(AND(Formulaire!$H$21=Aéroports!$E1353,--ISNUMBER(IFERROR(SEARCH(Formulaire!$H$22,$C1353,1),""))=1),MAX(N$1:N1352)+1,"")</f>
        <v/>
      </c>
      <c r="O1353" s="68" t="str">
        <f>IF(AND(Formulaire!$H$27=Aéroports!$E1353,--ISNUMBER(IFERROR(SEARCH(Formulaire!$H$28,$C1353,1),""))=1),MAX(O$1:O1352)+1,"")</f>
        <v/>
      </c>
      <c r="Q1353" s="91" t="str">
        <f>IFERROR(INDEX($C$2:$C$5193,MATCH(ROWS(M$2:M1353),M$2:M$5193,0)),"")</f>
        <v/>
      </c>
      <c r="R1353" s="70" t="str">
        <f>IFERROR(INDEX($C$2:$C$5193,MATCH(ROWS(N$2:N1353),N$2:N$5193,0)),"")</f>
        <v/>
      </c>
      <c r="S1353" s="92" t="str">
        <f>IFERROR(INDEX($C$2:$C$5193,MATCH(ROWS(O$2:O1353),O$2:O$5193,0)),"")</f>
        <v/>
      </c>
    </row>
    <row r="1354" spans="1:19" x14ac:dyDescent="0.25">
      <c r="A1354" s="69">
        <v>3388</v>
      </c>
      <c r="B1354" s="69" t="s">
        <v>5137</v>
      </c>
      <c r="C1354" s="69" t="s">
        <v>5138</v>
      </c>
      <c r="D1354" s="69" t="s">
        <v>4759</v>
      </c>
      <c r="E1354" s="69" t="s">
        <v>22377</v>
      </c>
      <c r="F1354" s="69" t="s">
        <v>5139</v>
      </c>
      <c r="G1354" s="69" t="s">
        <v>5140</v>
      </c>
      <c r="H1354" s="69">
        <v>31.742000000000001</v>
      </c>
      <c r="I1354" s="69">
        <v>118.86199999999999</v>
      </c>
      <c r="J1354" s="69">
        <v>49</v>
      </c>
      <c r="K1354" s="69">
        <v>8</v>
      </c>
      <c r="L1354" s="69">
        <f>COUNTIFS(Aéroports!$C$2:$C$5193,Aéroports!$C1354,Aéroports!$D$2:$D$5193,Aéroports!$D1354)</f>
        <v>1</v>
      </c>
      <c r="M1354" s="69" t="str">
        <f>IF(AND(Formulaire!$H$15=Aéroports!$E1354,--ISNUMBER(IFERROR(SEARCH(Formulaire!$H$16,$C1354,1),""))=1),MAX(M$1:M1353)+1,"")</f>
        <v/>
      </c>
      <c r="N1354" s="69" t="str">
        <f>IF(AND(Formulaire!$H$21=Aéroports!$E1354,--ISNUMBER(IFERROR(SEARCH(Formulaire!$H$22,$C1354,1),""))=1),MAX(N$1:N1353)+1,"")</f>
        <v/>
      </c>
      <c r="O1354" s="69" t="str">
        <f>IF(AND(Formulaire!$H$27=Aéroports!$E1354,--ISNUMBER(IFERROR(SEARCH(Formulaire!$H$28,$C1354,1),""))=1),MAX(O$1:O1353)+1,"")</f>
        <v/>
      </c>
      <c r="Q1354" s="91" t="str">
        <f>IFERROR(INDEX($C$2:$C$5193,MATCH(ROWS(M$2:M1354),M$2:M$5193,0)),"")</f>
        <v/>
      </c>
      <c r="R1354" s="70" t="str">
        <f>IFERROR(INDEX($C$2:$C$5193,MATCH(ROWS(N$2:N1354),N$2:N$5193,0)),"")</f>
        <v/>
      </c>
      <c r="S1354" s="92" t="str">
        <f>IFERROR(INDEX($C$2:$C$5193,MATCH(ROWS(O$2:O1354),O$2:O$5193,0)),"")</f>
        <v/>
      </c>
    </row>
    <row r="1355" spans="1:19" x14ac:dyDescent="0.25">
      <c r="A1355" s="68">
        <v>3373</v>
      </c>
      <c r="B1355" s="68" t="s">
        <v>5141</v>
      </c>
      <c r="C1355" s="68" t="s">
        <v>5142</v>
      </c>
      <c r="D1355" s="68" t="s">
        <v>4759</v>
      </c>
      <c r="E1355" s="68" t="s">
        <v>22377</v>
      </c>
      <c r="F1355" s="68" t="s">
        <v>5143</v>
      </c>
      <c r="G1355" s="68" t="s">
        <v>5144</v>
      </c>
      <c r="H1355" s="68">
        <v>22.6083</v>
      </c>
      <c r="I1355" s="68">
        <v>108.172</v>
      </c>
      <c r="J1355" s="68">
        <v>421</v>
      </c>
      <c r="K1355" s="68">
        <v>8</v>
      </c>
      <c r="L1355" s="68">
        <f>COUNTIFS(Aéroports!$C$2:$C$5193,Aéroports!$C1355,Aéroports!$D$2:$D$5193,Aéroports!$D1355)</f>
        <v>1</v>
      </c>
      <c r="M1355" s="68" t="str">
        <f>IF(AND(Formulaire!$H$15=Aéroports!$E1355,--ISNUMBER(IFERROR(SEARCH(Formulaire!$H$16,$C1355,1),""))=1),MAX(M$1:M1354)+1,"")</f>
        <v/>
      </c>
      <c r="N1355" s="68" t="str">
        <f>IF(AND(Formulaire!$H$21=Aéroports!$E1355,--ISNUMBER(IFERROR(SEARCH(Formulaire!$H$22,$C1355,1),""))=1),MAX(N$1:N1354)+1,"")</f>
        <v/>
      </c>
      <c r="O1355" s="68" t="str">
        <f>IF(AND(Formulaire!$H$27=Aéroports!$E1355,--ISNUMBER(IFERROR(SEARCH(Formulaire!$H$28,$C1355,1),""))=1),MAX(O$1:O1354)+1,"")</f>
        <v/>
      </c>
      <c r="Q1355" s="91" t="str">
        <f>IFERROR(INDEX($C$2:$C$5193,MATCH(ROWS(M$2:M1355),M$2:M$5193,0)),"")</f>
        <v/>
      </c>
      <c r="R1355" s="70" t="str">
        <f>IFERROR(INDEX($C$2:$C$5193,MATCH(ROWS(N$2:N1355),N$2:N$5193,0)),"")</f>
        <v/>
      </c>
      <c r="S1355" s="92" t="str">
        <f>IFERROR(INDEX($C$2:$C$5193,MATCH(ROWS(O$2:O1355),O$2:O$5193,0)),"")</f>
        <v/>
      </c>
    </row>
    <row r="1356" spans="1:19" x14ac:dyDescent="0.25">
      <c r="A1356" s="69">
        <v>6359</v>
      </c>
      <c r="B1356" s="69" t="s">
        <v>5145</v>
      </c>
      <c r="C1356" s="69" t="s">
        <v>5146</v>
      </c>
      <c r="D1356" s="69" t="s">
        <v>4759</v>
      </c>
      <c r="E1356" s="69" t="s">
        <v>22377</v>
      </c>
      <c r="F1356" s="69" t="s">
        <v>5147</v>
      </c>
      <c r="G1356" s="69" t="s">
        <v>5148</v>
      </c>
      <c r="H1356" s="69">
        <v>32.980800000000002</v>
      </c>
      <c r="I1356" s="69">
        <v>112.61499999999999</v>
      </c>
      <c r="J1356" s="69">
        <v>840</v>
      </c>
      <c r="K1356" s="69">
        <v>8</v>
      </c>
      <c r="L1356" s="69">
        <f>COUNTIFS(Aéroports!$C$2:$C$5193,Aéroports!$C1356,Aéroports!$D$2:$D$5193,Aéroports!$D1356)</f>
        <v>1</v>
      </c>
      <c r="M1356" s="69" t="str">
        <f>IF(AND(Formulaire!$H$15=Aéroports!$E1356,--ISNUMBER(IFERROR(SEARCH(Formulaire!$H$16,$C1356,1),""))=1),MAX(M$1:M1355)+1,"")</f>
        <v/>
      </c>
      <c r="N1356" s="69" t="str">
        <f>IF(AND(Formulaire!$H$21=Aéroports!$E1356,--ISNUMBER(IFERROR(SEARCH(Formulaire!$H$22,$C1356,1),""))=1),MAX(N$1:N1355)+1,"")</f>
        <v/>
      </c>
      <c r="O1356" s="69" t="str">
        <f>IF(AND(Formulaire!$H$27=Aéroports!$E1356,--ISNUMBER(IFERROR(SEARCH(Formulaire!$H$28,$C1356,1),""))=1),MAX(O$1:O1355)+1,"")</f>
        <v/>
      </c>
      <c r="Q1356" s="91" t="str">
        <f>IFERROR(INDEX($C$2:$C$5193,MATCH(ROWS(M$2:M1356),M$2:M$5193,0)),"")</f>
        <v/>
      </c>
      <c r="R1356" s="70" t="str">
        <f>IFERROR(INDEX($C$2:$C$5193,MATCH(ROWS(N$2:N1356),N$2:N$5193,0)),"")</f>
        <v/>
      </c>
      <c r="S1356" s="92" t="str">
        <f>IFERROR(INDEX($C$2:$C$5193,MATCH(ROWS(O$2:O1356),O$2:O$5193,0)),"")</f>
        <v/>
      </c>
    </row>
    <row r="1357" spans="1:19" x14ac:dyDescent="0.25">
      <c r="A1357" s="68">
        <v>3387</v>
      </c>
      <c r="B1357" s="68" t="s">
        <v>5149</v>
      </c>
      <c r="C1357" s="68" t="s">
        <v>5150</v>
      </c>
      <c r="D1357" s="68" t="s">
        <v>4759</v>
      </c>
      <c r="E1357" s="68" t="s">
        <v>22377</v>
      </c>
      <c r="F1357" s="68" t="s">
        <v>5151</v>
      </c>
      <c r="G1357" s="68" t="s">
        <v>5152</v>
      </c>
      <c r="H1357" s="68">
        <v>29.826699999999999</v>
      </c>
      <c r="I1357" s="68">
        <v>121.462</v>
      </c>
      <c r="J1357" s="68">
        <v>13</v>
      </c>
      <c r="K1357" s="68">
        <v>8</v>
      </c>
      <c r="L1357" s="68">
        <f>COUNTIFS(Aéroports!$C$2:$C$5193,Aéroports!$C1357,Aéroports!$D$2:$D$5193,Aéroports!$D1357)</f>
        <v>1</v>
      </c>
      <c r="M1357" s="68" t="str">
        <f>IF(AND(Formulaire!$H$15=Aéroports!$E1357,--ISNUMBER(IFERROR(SEARCH(Formulaire!$H$16,$C1357,1),""))=1),MAX(M$1:M1356)+1,"")</f>
        <v/>
      </c>
      <c r="N1357" s="68" t="str">
        <f>IF(AND(Formulaire!$H$21=Aéroports!$E1357,--ISNUMBER(IFERROR(SEARCH(Formulaire!$H$22,$C1357,1),""))=1),MAX(N$1:N1356)+1,"")</f>
        <v/>
      </c>
      <c r="O1357" s="68" t="str">
        <f>IF(AND(Formulaire!$H$27=Aéroports!$E1357,--ISNUMBER(IFERROR(SEARCH(Formulaire!$H$28,$C1357,1),""))=1),MAX(O$1:O1356)+1,"")</f>
        <v/>
      </c>
      <c r="Q1357" s="91" t="str">
        <f>IFERROR(INDEX($C$2:$C$5193,MATCH(ROWS(M$2:M1357),M$2:M$5193,0)),"")</f>
        <v/>
      </c>
      <c r="R1357" s="70" t="str">
        <f>IFERROR(INDEX($C$2:$C$5193,MATCH(ROWS(N$2:N1357),N$2:N$5193,0)),"")</f>
        <v/>
      </c>
      <c r="S1357" s="92" t="str">
        <f>IFERROR(INDEX($C$2:$C$5193,MATCH(ROWS(O$2:O1357),O$2:O$5193,0)),"")</f>
        <v/>
      </c>
    </row>
    <row r="1358" spans="1:19" x14ac:dyDescent="0.25">
      <c r="A1358" s="69">
        <v>6402</v>
      </c>
      <c r="B1358" s="69" t="s">
        <v>5153</v>
      </c>
      <c r="C1358" s="69" t="s">
        <v>5154</v>
      </c>
      <c r="D1358" s="69" t="s">
        <v>4759</v>
      </c>
      <c r="E1358" s="69" t="s">
        <v>22377</v>
      </c>
      <c r="F1358" s="69" t="s">
        <v>5155</v>
      </c>
      <c r="G1358" s="69" t="s">
        <v>5156</v>
      </c>
      <c r="H1358" s="69">
        <v>29.3033</v>
      </c>
      <c r="I1358" s="69">
        <v>94.335300000000004</v>
      </c>
      <c r="J1358" s="69">
        <v>9675</v>
      </c>
      <c r="K1358" s="69">
        <v>8</v>
      </c>
      <c r="L1358" s="69">
        <f>COUNTIFS(Aéroports!$C$2:$C$5193,Aéroports!$C1358,Aéroports!$D$2:$D$5193,Aéroports!$D1358)</f>
        <v>1</v>
      </c>
      <c r="M1358" s="69" t="str">
        <f>IF(AND(Formulaire!$H$15=Aéroports!$E1358,--ISNUMBER(IFERROR(SEARCH(Formulaire!$H$16,$C1358,1),""))=1),MAX(M$1:M1357)+1,"")</f>
        <v/>
      </c>
      <c r="N1358" s="69" t="str">
        <f>IF(AND(Formulaire!$H$21=Aéroports!$E1358,--ISNUMBER(IFERROR(SEARCH(Formulaire!$H$22,$C1358,1),""))=1),MAX(N$1:N1357)+1,"")</f>
        <v/>
      </c>
      <c r="O1358" s="69" t="str">
        <f>IF(AND(Formulaire!$H$27=Aéroports!$E1358,--ISNUMBER(IFERROR(SEARCH(Formulaire!$H$28,$C1358,1),""))=1),MAX(O$1:O1357)+1,"")</f>
        <v/>
      </c>
      <c r="Q1358" s="91" t="str">
        <f>IFERROR(INDEX($C$2:$C$5193,MATCH(ROWS(M$2:M1358),M$2:M$5193,0)),"")</f>
        <v/>
      </c>
      <c r="R1358" s="70" t="str">
        <f>IFERROR(INDEX($C$2:$C$5193,MATCH(ROWS(N$2:N1358),N$2:N$5193,0)),"")</f>
        <v/>
      </c>
      <c r="S1358" s="92" t="str">
        <f>IFERROR(INDEX($C$2:$C$5193,MATCH(ROWS(O$2:O1358),O$2:O$5193,0)),"")</f>
        <v/>
      </c>
    </row>
    <row r="1359" spans="1:19" x14ac:dyDescent="0.25">
      <c r="A1359" s="68">
        <v>6405</v>
      </c>
      <c r="B1359" s="68" t="s">
        <v>5157</v>
      </c>
      <c r="C1359" s="68" t="s">
        <v>5158</v>
      </c>
      <c r="D1359" s="68" t="s">
        <v>4759</v>
      </c>
      <c r="E1359" s="68" t="s">
        <v>22377</v>
      </c>
      <c r="F1359" s="68" t="s">
        <v>5159</v>
      </c>
      <c r="G1359" s="68" t="s">
        <v>5160</v>
      </c>
      <c r="H1359" s="68">
        <v>38.1494</v>
      </c>
      <c r="I1359" s="68">
        <v>85.532799999999995</v>
      </c>
      <c r="J1359" s="68">
        <v>4108</v>
      </c>
      <c r="K1359" s="68">
        <v>8</v>
      </c>
      <c r="L1359" s="68">
        <f>COUNTIFS(Aéroports!$C$2:$C$5193,Aéroports!$C1359,Aéroports!$D$2:$D$5193,Aéroports!$D1359)</f>
        <v>1</v>
      </c>
      <c r="M1359" s="68" t="str">
        <f>IF(AND(Formulaire!$H$15=Aéroports!$E1359,--ISNUMBER(IFERROR(SEARCH(Formulaire!$H$16,$C1359,1),""))=1),MAX(M$1:M1358)+1,"")</f>
        <v/>
      </c>
      <c r="N1359" s="68" t="str">
        <f>IF(AND(Formulaire!$H$21=Aéroports!$E1359,--ISNUMBER(IFERROR(SEARCH(Formulaire!$H$22,$C1359,1),""))=1),MAX(N$1:N1358)+1,"")</f>
        <v/>
      </c>
      <c r="O1359" s="68" t="str">
        <f>IF(AND(Formulaire!$H$27=Aéroports!$E1359,--ISNUMBER(IFERROR(SEARCH(Formulaire!$H$28,$C1359,1),""))=1),MAX(O$1:O1358)+1,"")</f>
        <v/>
      </c>
      <c r="Q1359" s="91" t="str">
        <f>IFERROR(INDEX($C$2:$C$5193,MATCH(ROWS(M$2:M1359),M$2:M$5193,0)),"")</f>
        <v/>
      </c>
      <c r="R1359" s="70" t="str">
        <f>IFERROR(INDEX($C$2:$C$5193,MATCH(ROWS(N$2:N1359),N$2:N$5193,0)),"")</f>
        <v/>
      </c>
      <c r="S1359" s="92" t="str">
        <f>IFERROR(INDEX($C$2:$C$5193,MATCH(ROWS(O$2:O1359),O$2:O$5193,0)),"")</f>
        <v/>
      </c>
    </row>
    <row r="1360" spans="1:19" x14ac:dyDescent="0.25">
      <c r="A1360" s="69">
        <v>3390</v>
      </c>
      <c r="B1360" s="69" t="s">
        <v>5161</v>
      </c>
      <c r="C1360" s="69" t="s">
        <v>5162</v>
      </c>
      <c r="D1360" s="69" t="s">
        <v>4759</v>
      </c>
      <c r="E1360" s="69" t="s">
        <v>22377</v>
      </c>
      <c r="F1360" s="69" t="s">
        <v>5163</v>
      </c>
      <c r="G1360" s="69" t="s">
        <v>5164</v>
      </c>
      <c r="H1360" s="69">
        <v>36.266100000000002</v>
      </c>
      <c r="I1360" s="69">
        <v>120.374</v>
      </c>
      <c r="J1360" s="69">
        <v>33</v>
      </c>
      <c r="K1360" s="69">
        <v>8</v>
      </c>
      <c r="L1360" s="69">
        <f>COUNTIFS(Aéroports!$C$2:$C$5193,Aéroports!$C1360,Aéroports!$D$2:$D$5193,Aéroports!$D1360)</f>
        <v>1</v>
      </c>
      <c r="M1360" s="69" t="str">
        <f>IF(AND(Formulaire!$H$15=Aéroports!$E1360,--ISNUMBER(IFERROR(SEARCH(Formulaire!$H$16,$C1360,1),""))=1),MAX(M$1:M1359)+1,"")</f>
        <v/>
      </c>
      <c r="N1360" s="69" t="str">
        <f>IF(AND(Formulaire!$H$21=Aéroports!$E1360,--ISNUMBER(IFERROR(SEARCH(Formulaire!$H$22,$C1360,1),""))=1),MAX(N$1:N1359)+1,"")</f>
        <v/>
      </c>
      <c r="O1360" s="69" t="str">
        <f>IF(AND(Formulaire!$H$27=Aéroports!$E1360,--ISNUMBER(IFERROR(SEARCH(Formulaire!$H$28,$C1360,1),""))=1),MAX(O$1:O1359)+1,"")</f>
        <v/>
      </c>
      <c r="Q1360" s="91" t="str">
        <f>IFERROR(INDEX($C$2:$C$5193,MATCH(ROWS(M$2:M1360),M$2:M$5193,0)),"")</f>
        <v/>
      </c>
      <c r="R1360" s="70" t="str">
        <f>IFERROR(INDEX($C$2:$C$5193,MATCH(ROWS(N$2:N1360),N$2:N$5193,0)),"")</f>
        <v/>
      </c>
      <c r="S1360" s="92" t="str">
        <f>IFERROR(INDEX($C$2:$C$5193,MATCH(ROWS(O$2:O1360),O$2:O$5193,0)),"")</f>
        <v/>
      </c>
    </row>
    <row r="1361" spans="1:19" x14ac:dyDescent="0.25">
      <c r="A1361" s="68">
        <v>6365</v>
      </c>
      <c r="B1361" s="68" t="s">
        <v>5165</v>
      </c>
      <c r="C1361" s="68" t="s">
        <v>5166</v>
      </c>
      <c r="D1361" s="68" t="s">
        <v>4759</v>
      </c>
      <c r="E1361" s="68" t="s">
        <v>22377</v>
      </c>
      <c r="F1361" s="68" t="s">
        <v>5167</v>
      </c>
      <c r="G1361" s="68" t="s">
        <v>5168</v>
      </c>
      <c r="H1361" s="68">
        <v>35.799700000000001</v>
      </c>
      <c r="I1361" s="68">
        <v>107.60299999999999</v>
      </c>
      <c r="J1361" s="68">
        <v>0</v>
      </c>
      <c r="K1361" s="68">
        <v>8</v>
      </c>
      <c r="L1361" s="68">
        <f>COUNTIFS(Aéroports!$C$2:$C$5193,Aéroports!$C1361,Aéroports!$D$2:$D$5193,Aéroports!$D1361)</f>
        <v>1</v>
      </c>
      <c r="M1361" s="68" t="str">
        <f>IF(AND(Formulaire!$H$15=Aéroports!$E1361,--ISNUMBER(IFERROR(SEARCH(Formulaire!$H$16,$C1361,1),""))=1),MAX(M$1:M1360)+1,"")</f>
        <v/>
      </c>
      <c r="N1361" s="68" t="str">
        <f>IF(AND(Formulaire!$H$21=Aéroports!$E1361,--ISNUMBER(IFERROR(SEARCH(Formulaire!$H$22,$C1361,1),""))=1),MAX(N$1:N1360)+1,"")</f>
        <v/>
      </c>
      <c r="O1361" s="68" t="str">
        <f>IF(AND(Formulaire!$H$27=Aéroports!$E1361,--ISNUMBER(IFERROR(SEARCH(Formulaire!$H$28,$C1361,1),""))=1),MAX(O$1:O1360)+1,"")</f>
        <v/>
      </c>
      <c r="Q1361" s="91" t="str">
        <f>IFERROR(INDEX($C$2:$C$5193,MATCH(ROWS(M$2:M1361),M$2:M$5193,0)),"")</f>
        <v/>
      </c>
      <c r="R1361" s="70" t="str">
        <f>IFERROR(INDEX($C$2:$C$5193,MATCH(ROWS(N$2:N1361),N$2:N$5193,0)),"")</f>
        <v/>
      </c>
      <c r="S1361" s="92" t="str">
        <f>IFERROR(INDEX($C$2:$C$5193,MATCH(ROWS(O$2:O1361),O$2:O$5193,0)),"")</f>
        <v/>
      </c>
    </row>
    <row r="1362" spans="1:19" x14ac:dyDescent="0.25">
      <c r="A1362" s="69">
        <v>6429</v>
      </c>
      <c r="B1362" s="69" t="s">
        <v>5169</v>
      </c>
      <c r="C1362" s="69" t="s">
        <v>5170</v>
      </c>
      <c r="D1362" s="69" t="s">
        <v>4759</v>
      </c>
      <c r="E1362" s="69" t="s">
        <v>22377</v>
      </c>
      <c r="F1362" s="69" t="s">
        <v>5171</v>
      </c>
      <c r="G1362" s="69" t="s">
        <v>5172</v>
      </c>
      <c r="H1362" s="69">
        <v>39.9681</v>
      </c>
      <c r="I1362" s="69">
        <v>119.73099999999999</v>
      </c>
      <c r="J1362" s="69">
        <v>30</v>
      </c>
      <c r="K1362" s="69">
        <v>8</v>
      </c>
      <c r="L1362" s="69">
        <f>COUNTIFS(Aéroports!$C$2:$C$5193,Aéroports!$C1362,Aéroports!$D$2:$D$5193,Aéroports!$D1362)</f>
        <v>1</v>
      </c>
      <c r="M1362" s="69" t="str">
        <f>IF(AND(Formulaire!$H$15=Aéroports!$E1362,--ISNUMBER(IFERROR(SEARCH(Formulaire!$H$16,$C1362,1),""))=1),MAX(M$1:M1361)+1,"")</f>
        <v/>
      </c>
      <c r="N1362" s="69" t="str">
        <f>IF(AND(Formulaire!$H$21=Aéroports!$E1362,--ISNUMBER(IFERROR(SEARCH(Formulaire!$H$22,$C1362,1),""))=1),MAX(N$1:N1361)+1,"")</f>
        <v/>
      </c>
      <c r="O1362" s="69" t="str">
        <f>IF(AND(Formulaire!$H$27=Aéroports!$E1362,--ISNUMBER(IFERROR(SEARCH(Formulaire!$H$28,$C1362,1),""))=1),MAX(O$1:O1361)+1,"")</f>
        <v/>
      </c>
      <c r="Q1362" s="91" t="str">
        <f>IFERROR(INDEX($C$2:$C$5193,MATCH(ROWS(M$2:M1362),M$2:M$5193,0)),"")</f>
        <v/>
      </c>
      <c r="R1362" s="70" t="str">
        <f>IFERROR(INDEX($C$2:$C$5193,MATCH(ROWS(N$2:N1362),N$2:N$5193,0)),"")</f>
        <v/>
      </c>
      <c r="S1362" s="92" t="str">
        <f>IFERROR(INDEX($C$2:$C$5193,MATCH(ROWS(O$2:O1362),O$2:O$5193,0)),"")</f>
        <v/>
      </c>
    </row>
    <row r="1363" spans="1:19" x14ac:dyDescent="0.25">
      <c r="A1363" s="68">
        <v>6413</v>
      </c>
      <c r="B1363" s="68" t="s">
        <v>5173</v>
      </c>
      <c r="C1363" s="68" t="s">
        <v>5174</v>
      </c>
      <c r="D1363" s="68" t="s">
        <v>4759</v>
      </c>
      <c r="E1363" s="68" t="s">
        <v>22377</v>
      </c>
      <c r="F1363" s="68" t="s">
        <v>5175</v>
      </c>
      <c r="G1363" s="68" t="s">
        <v>5176</v>
      </c>
      <c r="H1363" s="68">
        <v>47.239600000000003</v>
      </c>
      <c r="I1363" s="68">
        <v>123.91800000000001</v>
      </c>
      <c r="J1363" s="68">
        <v>477</v>
      </c>
      <c r="K1363" s="68">
        <v>8</v>
      </c>
      <c r="L1363" s="68">
        <f>COUNTIFS(Aéroports!$C$2:$C$5193,Aéroports!$C1363,Aéroports!$D$2:$D$5193,Aéroports!$D1363)</f>
        <v>1</v>
      </c>
      <c r="M1363" s="68" t="str">
        <f>IF(AND(Formulaire!$H$15=Aéroports!$E1363,--ISNUMBER(IFERROR(SEARCH(Formulaire!$H$16,$C1363,1),""))=1),MAX(M$1:M1362)+1,"")</f>
        <v/>
      </c>
      <c r="N1363" s="68" t="str">
        <f>IF(AND(Formulaire!$H$21=Aéroports!$E1363,--ISNUMBER(IFERROR(SEARCH(Formulaire!$H$22,$C1363,1),""))=1),MAX(N$1:N1362)+1,"")</f>
        <v/>
      </c>
      <c r="O1363" s="68" t="str">
        <f>IF(AND(Formulaire!$H$27=Aéroports!$E1363,--ISNUMBER(IFERROR(SEARCH(Formulaire!$H$28,$C1363,1),""))=1),MAX(O$1:O1362)+1,"")</f>
        <v/>
      </c>
      <c r="Q1363" s="91" t="str">
        <f>IFERROR(INDEX($C$2:$C$5193,MATCH(ROWS(M$2:M1363),M$2:M$5193,0)),"")</f>
        <v/>
      </c>
      <c r="R1363" s="70" t="str">
        <f>IFERROR(INDEX($C$2:$C$5193,MATCH(ROWS(N$2:N1363),N$2:N$5193,0)),"")</f>
        <v/>
      </c>
      <c r="S1363" s="92" t="str">
        <f>IFERROR(INDEX($C$2:$C$5193,MATCH(ROWS(O$2:O1363),O$2:O$5193,0)),"")</f>
        <v/>
      </c>
    </row>
    <row r="1364" spans="1:19" x14ac:dyDescent="0.25">
      <c r="A1364" s="69">
        <v>6386</v>
      </c>
      <c r="B1364" s="69" t="s">
        <v>5177</v>
      </c>
      <c r="C1364" s="69" t="s">
        <v>5178</v>
      </c>
      <c r="D1364" s="69" t="s">
        <v>4759</v>
      </c>
      <c r="E1364" s="69" t="s">
        <v>22377</v>
      </c>
      <c r="F1364" s="69" t="s">
        <v>5179</v>
      </c>
      <c r="G1364" s="69" t="s">
        <v>5180</v>
      </c>
      <c r="H1364" s="69">
        <v>24.796399999999998</v>
      </c>
      <c r="I1364" s="69">
        <v>118.59</v>
      </c>
      <c r="J1364" s="69">
        <v>0</v>
      </c>
      <c r="K1364" s="69">
        <v>8</v>
      </c>
      <c r="L1364" s="69">
        <f>COUNTIFS(Aéroports!$C$2:$C$5193,Aéroports!$C1364,Aéroports!$D$2:$D$5193,Aéroports!$D1364)</f>
        <v>1</v>
      </c>
      <c r="M1364" s="69" t="str">
        <f>IF(AND(Formulaire!$H$15=Aéroports!$E1364,--ISNUMBER(IFERROR(SEARCH(Formulaire!$H$16,$C1364,1),""))=1),MAX(M$1:M1363)+1,"")</f>
        <v/>
      </c>
      <c r="N1364" s="69" t="str">
        <f>IF(AND(Formulaire!$H$21=Aéroports!$E1364,--ISNUMBER(IFERROR(SEARCH(Formulaire!$H$22,$C1364,1),""))=1),MAX(N$1:N1363)+1,"")</f>
        <v/>
      </c>
      <c r="O1364" s="69" t="str">
        <f>IF(AND(Formulaire!$H$27=Aéroports!$E1364,--ISNUMBER(IFERROR(SEARCH(Formulaire!$H$28,$C1364,1),""))=1),MAX(O$1:O1363)+1,"")</f>
        <v/>
      </c>
      <c r="Q1364" s="91" t="str">
        <f>IFERROR(INDEX($C$2:$C$5193,MATCH(ROWS(M$2:M1364),M$2:M$5193,0)),"")</f>
        <v/>
      </c>
      <c r="R1364" s="70" t="str">
        <f>IFERROR(INDEX($C$2:$C$5193,MATCH(ROWS(N$2:N1364),N$2:N$5193,0)),"")</f>
        <v/>
      </c>
      <c r="S1364" s="92" t="str">
        <f>IFERROR(INDEX($C$2:$C$5193,MATCH(ROWS(O$2:O1364),O$2:O$5193,0)),"")</f>
        <v/>
      </c>
    </row>
    <row r="1365" spans="1:19" x14ac:dyDescent="0.25">
      <c r="A1365" s="68">
        <v>6382</v>
      </c>
      <c r="B1365" s="68" t="s">
        <v>5181</v>
      </c>
      <c r="C1365" s="68" t="s">
        <v>5182</v>
      </c>
      <c r="D1365" s="68" t="s">
        <v>4759</v>
      </c>
      <c r="E1365" s="68" t="s">
        <v>22377</v>
      </c>
      <c r="F1365" s="68" t="s">
        <v>5183</v>
      </c>
      <c r="G1365" s="68" t="s">
        <v>5184</v>
      </c>
      <c r="H1365" s="68">
        <v>28.965800000000002</v>
      </c>
      <c r="I1365" s="68">
        <v>118.899</v>
      </c>
      <c r="J1365" s="68">
        <v>0</v>
      </c>
      <c r="K1365" s="68">
        <v>8</v>
      </c>
      <c r="L1365" s="68">
        <f>COUNTIFS(Aéroports!$C$2:$C$5193,Aéroports!$C1365,Aéroports!$D$2:$D$5193,Aéroports!$D1365)</f>
        <v>1</v>
      </c>
      <c r="M1365" s="68" t="str">
        <f>IF(AND(Formulaire!$H$15=Aéroports!$E1365,--ISNUMBER(IFERROR(SEARCH(Formulaire!$H$16,$C1365,1),""))=1),MAX(M$1:M1364)+1,"")</f>
        <v/>
      </c>
      <c r="N1365" s="68" t="str">
        <f>IF(AND(Formulaire!$H$21=Aéroports!$E1365,--ISNUMBER(IFERROR(SEARCH(Formulaire!$H$22,$C1365,1),""))=1),MAX(N$1:N1364)+1,"")</f>
        <v/>
      </c>
      <c r="O1365" s="68" t="str">
        <f>IF(AND(Formulaire!$H$27=Aéroports!$E1365,--ISNUMBER(IFERROR(SEARCH(Formulaire!$H$28,$C1365,1),""))=1),MAX(O$1:O1364)+1,"")</f>
        <v/>
      </c>
      <c r="Q1365" s="91" t="str">
        <f>IFERROR(INDEX($C$2:$C$5193,MATCH(ROWS(M$2:M1365),M$2:M$5193,0)),"")</f>
        <v/>
      </c>
      <c r="R1365" s="70" t="str">
        <f>IFERROR(INDEX($C$2:$C$5193,MATCH(ROWS(N$2:N1365),N$2:N$5193,0)),"")</f>
        <v/>
      </c>
      <c r="S1365" s="92" t="str">
        <f>IFERROR(INDEX($C$2:$C$5193,MATCH(ROWS(O$2:O1365),O$2:O$5193,0)),"")</f>
        <v/>
      </c>
    </row>
    <row r="1366" spans="1:19" x14ac:dyDescent="0.25">
      <c r="A1366" s="69">
        <v>12053</v>
      </c>
      <c r="B1366" s="69" t="s">
        <v>5185</v>
      </c>
      <c r="C1366" s="69" t="s">
        <v>5186</v>
      </c>
      <c r="D1366" s="69" t="s">
        <v>4759</v>
      </c>
      <c r="E1366" s="69" t="s">
        <v>22377</v>
      </c>
      <c r="F1366" s="69" t="s">
        <v>5187</v>
      </c>
      <c r="G1366" s="69" t="s">
        <v>5188</v>
      </c>
      <c r="H1366" s="69">
        <v>32.25788</v>
      </c>
      <c r="I1366" s="69">
        <v>120.5017</v>
      </c>
      <c r="J1366" s="69">
        <v>0</v>
      </c>
      <c r="K1366" s="69" t="s">
        <v>340</v>
      </c>
      <c r="L1366" s="69">
        <f>COUNTIFS(Aéroports!$C$2:$C$5193,Aéroports!$C1366,Aéroports!$D$2:$D$5193,Aéroports!$D1366)</f>
        <v>1</v>
      </c>
      <c r="M1366" s="69" t="str">
        <f>IF(AND(Formulaire!$H$15=Aéroports!$E1366,--ISNUMBER(IFERROR(SEARCH(Formulaire!$H$16,$C1366,1),""))=1),MAX(M$1:M1365)+1,"")</f>
        <v/>
      </c>
      <c r="N1366" s="69" t="str">
        <f>IF(AND(Formulaire!$H$21=Aéroports!$E1366,--ISNUMBER(IFERROR(SEARCH(Formulaire!$H$22,$C1366,1),""))=1),MAX(N$1:N1365)+1,"")</f>
        <v/>
      </c>
      <c r="O1366" s="69" t="str">
        <f>IF(AND(Formulaire!$H$27=Aéroports!$E1366,--ISNUMBER(IFERROR(SEARCH(Formulaire!$H$28,$C1366,1),""))=1),MAX(O$1:O1365)+1,"")</f>
        <v/>
      </c>
      <c r="Q1366" s="91" t="str">
        <f>IFERROR(INDEX($C$2:$C$5193,MATCH(ROWS(M$2:M1366),M$2:M$5193,0)),"")</f>
        <v/>
      </c>
      <c r="R1366" s="70" t="str">
        <f>IFERROR(INDEX($C$2:$C$5193,MATCH(ROWS(N$2:N1366),N$2:N$5193,0)),"")</f>
        <v/>
      </c>
      <c r="S1366" s="92" t="str">
        <f>IFERROR(INDEX($C$2:$C$5193,MATCH(ROWS(O$2:O1366),O$2:O$5193,0)),"")</f>
        <v/>
      </c>
    </row>
    <row r="1367" spans="1:19" x14ac:dyDescent="0.25">
      <c r="A1367" s="68">
        <v>4030</v>
      </c>
      <c r="B1367" s="68" t="s">
        <v>5189</v>
      </c>
      <c r="C1367" s="68" t="s">
        <v>5190</v>
      </c>
      <c r="D1367" s="68" t="s">
        <v>4759</v>
      </c>
      <c r="E1367" s="68" t="s">
        <v>22377</v>
      </c>
      <c r="F1367" s="68" t="s">
        <v>5191</v>
      </c>
      <c r="G1367" s="68" t="s">
        <v>5192</v>
      </c>
      <c r="H1367" s="68">
        <v>18.302900000000001</v>
      </c>
      <c r="I1367" s="68">
        <v>109.41200000000001</v>
      </c>
      <c r="J1367" s="68">
        <v>92</v>
      </c>
      <c r="K1367" s="68">
        <v>8</v>
      </c>
      <c r="L1367" s="68">
        <f>COUNTIFS(Aéroports!$C$2:$C$5193,Aéroports!$C1367,Aéroports!$D$2:$D$5193,Aéroports!$D1367)</f>
        <v>1</v>
      </c>
      <c r="M1367" s="68" t="str">
        <f>IF(AND(Formulaire!$H$15=Aéroports!$E1367,--ISNUMBER(IFERROR(SEARCH(Formulaire!$H$16,$C1367,1),""))=1),MAX(M$1:M1366)+1,"")</f>
        <v/>
      </c>
      <c r="N1367" s="68" t="str">
        <f>IF(AND(Formulaire!$H$21=Aéroports!$E1367,--ISNUMBER(IFERROR(SEARCH(Formulaire!$H$22,$C1367,1),""))=1),MAX(N$1:N1366)+1,"")</f>
        <v/>
      </c>
      <c r="O1367" s="68" t="str">
        <f>IF(AND(Formulaire!$H$27=Aéroports!$E1367,--ISNUMBER(IFERROR(SEARCH(Formulaire!$H$28,$C1367,1),""))=1),MAX(O$1:O1366)+1,"")</f>
        <v/>
      </c>
      <c r="Q1367" s="91" t="str">
        <f>IFERROR(INDEX($C$2:$C$5193,MATCH(ROWS(M$2:M1367),M$2:M$5193,0)),"")</f>
        <v/>
      </c>
      <c r="R1367" s="70" t="str">
        <f>IFERROR(INDEX($C$2:$C$5193,MATCH(ROWS(N$2:N1367),N$2:N$5193,0)),"")</f>
        <v/>
      </c>
      <c r="S1367" s="92" t="str">
        <f>IFERROR(INDEX($C$2:$C$5193,MATCH(ROWS(O$2:O1367),O$2:O$5193,0)),"")</f>
        <v/>
      </c>
    </row>
    <row r="1368" spans="1:19" x14ac:dyDescent="0.25">
      <c r="A1368" s="69">
        <v>3406</v>
      </c>
      <c r="B1368" s="69" t="s">
        <v>5193</v>
      </c>
      <c r="C1368" s="69" t="s">
        <v>5194</v>
      </c>
      <c r="D1368" s="69" t="s">
        <v>4759</v>
      </c>
      <c r="E1368" s="69" t="s">
        <v>22377</v>
      </c>
      <c r="F1368" s="69" t="s">
        <v>5195</v>
      </c>
      <c r="G1368" s="69" t="s">
        <v>5196</v>
      </c>
      <c r="H1368" s="69">
        <v>31.1434</v>
      </c>
      <c r="I1368" s="69">
        <v>121.80500000000001</v>
      </c>
      <c r="J1368" s="69">
        <v>13</v>
      </c>
      <c r="K1368" s="69">
        <v>8</v>
      </c>
      <c r="L1368" s="69">
        <f>COUNTIFS(Aéroports!$C$2:$C$5193,Aéroports!$C1368,Aéroports!$D$2:$D$5193,Aéroports!$D1368)</f>
        <v>1</v>
      </c>
      <c r="M1368" s="69" t="str">
        <f>IF(AND(Formulaire!$H$15=Aéroports!$E1368,--ISNUMBER(IFERROR(SEARCH(Formulaire!$H$16,$C1368,1),""))=1),MAX(M$1:M1367)+1,"")</f>
        <v/>
      </c>
      <c r="N1368" s="69" t="str">
        <f>IF(AND(Formulaire!$H$21=Aéroports!$E1368,--ISNUMBER(IFERROR(SEARCH(Formulaire!$H$22,$C1368,1),""))=1),MAX(N$1:N1367)+1,"")</f>
        <v/>
      </c>
      <c r="O1368" s="69" t="str">
        <f>IF(AND(Formulaire!$H$27=Aéroports!$E1368,--ISNUMBER(IFERROR(SEARCH(Formulaire!$H$28,$C1368,1),""))=1),MAX(O$1:O1367)+1,"")</f>
        <v/>
      </c>
      <c r="Q1368" s="91" t="str">
        <f>IFERROR(INDEX($C$2:$C$5193,MATCH(ROWS(M$2:M1368),M$2:M$5193,0)),"")</f>
        <v/>
      </c>
      <c r="R1368" s="70" t="str">
        <f>IFERROR(INDEX($C$2:$C$5193,MATCH(ROWS(N$2:N1368),N$2:N$5193,0)),"")</f>
        <v/>
      </c>
      <c r="S1368" s="92" t="str">
        <f>IFERROR(INDEX($C$2:$C$5193,MATCH(ROWS(O$2:O1368),O$2:O$5193,0)),"")</f>
        <v/>
      </c>
    </row>
    <row r="1369" spans="1:19" x14ac:dyDescent="0.25">
      <c r="A1369" s="68">
        <v>6375</v>
      </c>
      <c r="B1369" s="68" t="s">
        <v>5200</v>
      </c>
      <c r="C1369" s="68" t="s">
        <v>5201</v>
      </c>
      <c r="D1369" s="68" t="s">
        <v>4759</v>
      </c>
      <c r="E1369" s="68" t="s">
        <v>22377</v>
      </c>
      <c r="F1369" s="68" t="s">
        <v>5202</v>
      </c>
      <c r="G1369" s="68" t="s">
        <v>5203</v>
      </c>
      <c r="H1369" s="68">
        <v>27.793600000000001</v>
      </c>
      <c r="I1369" s="68">
        <v>99.677199999999999</v>
      </c>
      <c r="J1369" s="68">
        <v>10761</v>
      </c>
      <c r="K1369" s="68">
        <v>8</v>
      </c>
      <c r="L1369" s="68">
        <f>COUNTIFS(Aéroports!$C$2:$C$5193,Aéroports!$C1369,Aéroports!$D$2:$D$5193,Aéroports!$D1369)</f>
        <v>1</v>
      </c>
      <c r="M1369" s="68" t="str">
        <f>IF(AND(Formulaire!$H$15=Aéroports!$E1369,--ISNUMBER(IFERROR(SEARCH(Formulaire!$H$16,$C1369,1),""))=1),MAX(M$1:M1368)+1,"")</f>
        <v/>
      </c>
      <c r="N1369" s="68" t="str">
        <f>IF(AND(Formulaire!$H$21=Aéroports!$E1369,--ISNUMBER(IFERROR(SEARCH(Formulaire!$H$22,$C1369,1),""))=1),MAX(N$1:N1368)+1,"")</f>
        <v/>
      </c>
      <c r="O1369" s="68" t="str">
        <f>IF(AND(Formulaire!$H$27=Aéroports!$E1369,--ISNUMBER(IFERROR(SEARCH(Formulaire!$H$28,$C1369,1),""))=1),MAX(O$1:O1368)+1,"")</f>
        <v/>
      </c>
      <c r="Q1369" s="91" t="str">
        <f>IFERROR(INDEX($C$2:$C$5193,MATCH(ROWS(M$2:M1369),M$2:M$5193,0)),"")</f>
        <v/>
      </c>
      <c r="R1369" s="70" t="str">
        <f>IFERROR(INDEX($C$2:$C$5193,MATCH(ROWS(N$2:N1369),N$2:N$5193,0)),"")</f>
        <v/>
      </c>
      <c r="S1369" s="92" t="str">
        <f>IFERROR(INDEX($C$2:$C$5193,MATCH(ROWS(O$2:O1369),O$2:O$5193,0)),"")</f>
        <v/>
      </c>
    </row>
    <row r="1370" spans="1:19" x14ac:dyDescent="0.25">
      <c r="A1370" s="69">
        <v>12055</v>
      </c>
      <c r="B1370" s="69" t="s">
        <v>5204</v>
      </c>
      <c r="C1370" s="69" t="s">
        <v>5205</v>
      </c>
      <c r="D1370" s="69" t="s">
        <v>4759</v>
      </c>
      <c r="E1370" s="69" t="s">
        <v>22377</v>
      </c>
      <c r="F1370" s="69" t="s">
        <v>5206</v>
      </c>
      <c r="G1370" s="69" t="s">
        <v>5207</v>
      </c>
      <c r="H1370" s="69">
        <v>42.911700000000003</v>
      </c>
      <c r="I1370" s="69">
        <v>90.247500000000002</v>
      </c>
      <c r="J1370" s="69">
        <v>0</v>
      </c>
      <c r="K1370" s="69" t="s">
        <v>340</v>
      </c>
      <c r="L1370" s="69">
        <f>COUNTIFS(Aéroports!$C$2:$C$5193,Aéroports!$C1370,Aéroports!$D$2:$D$5193,Aéroports!$D1370)</f>
        <v>1</v>
      </c>
      <c r="M1370" s="69" t="str">
        <f>IF(AND(Formulaire!$H$15=Aéroports!$E1370,--ISNUMBER(IFERROR(SEARCH(Formulaire!$H$16,$C1370,1),""))=1),MAX(M$1:M1369)+1,"")</f>
        <v/>
      </c>
      <c r="N1370" s="69" t="str">
        <f>IF(AND(Formulaire!$H$21=Aéroports!$E1370,--ISNUMBER(IFERROR(SEARCH(Formulaire!$H$22,$C1370,1),""))=1),MAX(N$1:N1369)+1,"")</f>
        <v/>
      </c>
      <c r="O1370" s="69" t="str">
        <f>IF(AND(Formulaire!$H$27=Aéroports!$E1370,--ISNUMBER(IFERROR(SEARCH(Formulaire!$H$28,$C1370,1),""))=1),MAX(O$1:O1369)+1,"")</f>
        <v/>
      </c>
      <c r="Q1370" s="91" t="str">
        <f>IFERROR(INDEX($C$2:$C$5193,MATCH(ROWS(M$2:M1370),M$2:M$5193,0)),"")</f>
        <v/>
      </c>
      <c r="R1370" s="70" t="str">
        <f>IFERROR(INDEX($C$2:$C$5193,MATCH(ROWS(N$2:N1370),N$2:N$5193,0)),"")</f>
        <v/>
      </c>
      <c r="S1370" s="92" t="str">
        <f>IFERROR(INDEX($C$2:$C$5193,MATCH(ROWS(O$2:O1370),O$2:O$5193,0)),"")</f>
        <v/>
      </c>
    </row>
    <row r="1371" spans="1:19" x14ac:dyDescent="0.25">
      <c r="A1371" s="68">
        <v>4302</v>
      </c>
      <c r="B1371" s="68" t="s">
        <v>5208</v>
      </c>
      <c r="C1371" s="68" t="s">
        <v>5209</v>
      </c>
      <c r="D1371" s="68" t="s">
        <v>4759</v>
      </c>
      <c r="E1371" s="68" t="s">
        <v>22377</v>
      </c>
      <c r="F1371" s="68" t="s">
        <v>5210</v>
      </c>
      <c r="G1371" s="68" t="s">
        <v>5211</v>
      </c>
      <c r="H1371" s="68">
        <v>23.552</v>
      </c>
      <c r="I1371" s="68">
        <v>116.5033</v>
      </c>
      <c r="J1371" s="68">
        <v>0</v>
      </c>
      <c r="K1371" s="68">
        <v>8</v>
      </c>
      <c r="L1371" s="68">
        <f>COUNTIFS(Aéroports!$C$2:$C$5193,Aéroports!$C1371,Aéroports!$D$2:$D$5193,Aéroports!$D1371)</f>
        <v>1</v>
      </c>
      <c r="M1371" s="68" t="str">
        <f>IF(AND(Formulaire!$H$15=Aéroports!$E1371,--ISNUMBER(IFERROR(SEARCH(Formulaire!$H$16,$C1371,1),""))=1),MAX(M$1:M1370)+1,"")</f>
        <v/>
      </c>
      <c r="N1371" s="68" t="str">
        <f>IF(AND(Formulaire!$H$21=Aéroports!$E1371,--ISNUMBER(IFERROR(SEARCH(Formulaire!$H$22,$C1371,1),""))=1),MAX(N$1:N1370)+1,"")</f>
        <v/>
      </c>
      <c r="O1371" s="68" t="str">
        <f>IF(AND(Formulaire!$H$27=Aéroports!$E1371,--ISNUMBER(IFERROR(SEARCH(Formulaire!$H$28,$C1371,1),""))=1),MAX(O$1:O1370)+1,"")</f>
        <v/>
      </c>
      <c r="Q1371" s="91" t="str">
        <f>IFERROR(INDEX($C$2:$C$5193,MATCH(ROWS(M$2:M1371),M$2:M$5193,0)),"")</f>
        <v/>
      </c>
      <c r="R1371" s="70" t="str">
        <f>IFERROR(INDEX($C$2:$C$5193,MATCH(ROWS(N$2:N1371),N$2:N$5193,0)),"")</f>
        <v/>
      </c>
      <c r="S1371" s="92" t="str">
        <f>IFERROR(INDEX($C$2:$C$5193,MATCH(ROWS(O$2:O1371),O$2:O$5193,0)),"")</f>
        <v/>
      </c>
    </row>
    <row r="1372" spans="1:19" x14ac:dyDescent="0.25">
      <c r="A1372" s="69">
        <v>10939</v>
      </c>
      <c r="B1372" s="69" t="s">
        <v>5212</v>
      </c>
      <c r="C1372" s="69" t="s">
        <v>5213</v>
      </c>
      <c r="D1372" s="69" t="s">
        <v>4759</v>
      </c>
      <c r="E1372" s="69" t="s">
        <v>22377</v>
      </c>
      <c r="F1372" s="69" t="s">
        <v>5214</v>
      </c>
      <c r="G1372" s="69" t="s">
        <v>5215</v>
      </c>
      <c r="H1372" s="69">
        <v>31.626000000000001</v>
      </c>
      <c r="I1372" s="69">
        <v>110.34</v>
      </c>
      <c r="J1372" s="69">
        <v>8365</v>
      </c>
      <c r="K1372" s="69">
        <v>8</v>
      </c>
      <c r="L1372" s="69">
        <f>COUNTIFS(Aéroports!$C$2:$C$5193,Aéroports!$C1372,Aéroports!$D$2:$D$5193,Aéroports!$D1372)</f>
        <v>1</v>
      </c>
      <c r="M1372" s="69" t="str">
        <f>IF(AND(Formulaire!$H$15=Aéroports!$E1372,--ISNUMBER(IFERROR(SEARCH(Formulaire!$H$16,$C1372,1),""))=1),MAX(M$1:M1371)+1,"")</f>
        <v/>
      </c>
      <c r="N1372" s="69" t="str">
        <f>IF(AND(Formulaire!$H$21=Aéroports!$E1372,--ISNUMBER(IFERROR(SEARCH(Formulaire!$H$22,$C1372,1),""))=1),MAX(N$1:N1371)+1,"")</f>
        <v/>
      </c>
      <c r="O1372" s="69" t="str">
        <f>IF(AND(Formulaire!$H$27=Aéroports!$E1372,--ISNUMBER(IFERROR(SEARCH(Formulaire!$H$28,$C1372,1),""))=1),MAX(O$1:O1371)+1,"")</f>
        <v/>
      </c>
      <c r="Q1372" s="91" t="str">
        <f>IFERROR(INDEX($C$2:$C$5193,MATCH(ROWS(M$2:M1372),M$2:M$5193,0)),"")</f>
        <v/>
      </c>
      <c r="R1372" s="70" t="str">
        <f>IFERROR(INDEX($C$2:$C$5193,MATCH(ROWS(N$2:N1372),N$2:N$5193,0)),"")</f>
        <v/>
      </c>
      <c r="S1372" s="92" t="str">
        <f>IFERROR(INDEX($C$2:$C$5193,MATCH(ROWS(O$2:O1372),O$2:O$5193,0)),"")</f>
        <v/>
      </c>
    </row>
    <row r="1373" spans="1:19" x14ac:dyDescent="0.25">
      <c r="A1373" s="68">
        <v>4144</v>
      </c>
      <c r="B1373" s="68" t="s">
        <v>5216</v>
      </c>
      <c r="C1373" s="68" t="s">
        <v>5217</v>
      </c>
      <c r="D1373" s="68" t="s">
        <v>4759</v>
      </c>
      <c r="E1373" s="68" t="s">
        <v>22377</v>
      </c>
      <c r="F1373" s="68" t="s">
        <v>5218</v>
      </c>
      <c r="G1373" s="68" t="s">
        <v>5219</v>
      </c>
      <c r="H1373" s="68">
        <v>41.639800000000001</v>
      </c>
      <c r="I1373" s="68">
        <v>123.483</v>
      </c>
      <c r="J1373" s="68">
        <v>198</v>
      </c>
      <c r="K1373" s="68">
        <v>8</v>
      </c>
      <c r="L1373" s="68">
        <f>COUNTIFS(Aéroports!$C$2:$C$5193,Aéroports!$C1373,Aéroports!$D$2:$D$5193,Aéroports!$D1373)</f>
        <v>1</v>
      </c>
      <c r="M1373" s="68" t="str">
        <f>IF(AND(Formulaire!$H$15=Aéroports!$E1373,--ISNUMBER(IFERROR(SEARCH(Formulaire!$H$16,$C1373,1),""))=1),MAX(M$1:M1372)+1,"")</f>
        <v/>
      </c>
      <c r="N1373" s="68" t="str">
        <f>IF(AND(Formulaire!$H$21=Aéroports!$E1373,--ISNUMBER(IFERROR(SEARCH(Formulaire!$H$22,$C1373,1),""))=1),MAX(N$1:N1372)+1,"")</f>
        <v/>
      </c>
      <c r="O1373" s="68" t="str">
        <f>IF(AND(Formulaire!$H$27=Aéroports!$E1373,--ISNUMBER(IFERROR(SEARCH(Formulaire!$H$28,$C1373,1),""))=1),MAX(O$1:O1372)+1,"")</f>
        <v/>
      </c>
      <c r="Q1373" s="91" t="str">
        <f>IFERROR(INDEX($C$2:$C$5193,MATCH(ROWS(M$2:M1373),M$2:M$5193,0)),"")</f>
        <v/>
      </c>
      <c r="R1373" s="70" t="str">
        <f>IFERROR(INDEX($C$2:$C$5193,MATCH(ROWS(N$2:N1373),N$2:N$5193,0)),"")</f>
        <v/>
      </c>
      <c r="S1373" s="92" t="str">
        <f>IFERROR(INDEX($C$2:$C$5193,MATCH(ROWS(O$2:O1373),O$2:O$5193,0)),"")</f>
        <v/>
      </c>
    </row>
    <row r="1374" spans="1:19" x14ac:dyDescent="0.25">
      <c r="A1374" s="69">
        <v>3374</v>
      </c>
      <c r="B1374" s="69" t="s">
        <v>5220</v>
      </c>
      <c r="C1374" s="69" t="s">
        <v>5221</v>
      </c>
      <c r="D1374" s="69" t="s">
        <v>4759</v>
      </c>
      <c r="E1374" s="69" t="s">
        <v>22377</v>
      </c>
      <c r="F1374" s="69" t="s">
        <v>5222</v>
      </c>
      <c r="G1374" s="69" t="s">
        <v>5223</v>
      </c>
      <c r="H1374" s="69">
        <v>22.639299999999999</v>
      </c>
      <c r="I1374" s="69">
        <v>113.81100000000001</v>
      </c>
      <c r="J1374" s="69">
        <v>13</v>
      </c>
      <c r="K1374" s="69">
        <v>8</v>
      </c>
      <c r="L1374" s="69">
        <f>COUNTIFS(Aéroports!$C$2:$C$5193,Aéroports!$C1374,Aéroports!$D$2:$D$5193,Aéroports!$D1374)</f>
        <v>1</v>
      </c>
      <c r="M1374" s="69" t="str">
        <f>IF(AND(Formulaire!$H$15=Aéroports!$E1374,--ISNUMBER(IFERROR(SEARCH(Formulaire!$H$16,$C1374,1),""))=1),MAX(M$1:M1373)+1,"")</f>
        <v/>
      </c>
      <c r="N1374" s="69" t="str">
        <f>IF(AND(Formulaire!$H$21=Aéroports!$E1374,--ISNUMBER(IFERROR(SEARCH(Formulaire!$H$22,$C1374,1),""))=1),MAX(N$1:N1373)+1,"")</f>
        <v/>
      </c>
      <c r="O1374" s="69" t="str">
        <f>IF(AND(Formulaire!$H$27=Aéroports!$E1374,--ISNUMBER(IFERROR(SEARCH(Formulaire!$H$28,$C1374,1),""))=1),MAX(O$1:O1373)+1,"")</f>
        <v/>
      </c>
      <c r="Q1374" s="91" t="str">
        <f>IFERROR(INDEX($C$2:$C$5193,MATCH(ROWS(M$2:M1374),M$2:M$5193,0)),"")</f>
        <v/>
      </c>
      <c r="R1374" s="70" t="str">
        <f>IFERROR(INDEX($C$2:$C$5193,MATCH(ROWS(N$2:N1374),N$2:N$5193,0)),"")</f>
        <v/>
      </c>
      <c r="S1374" s="92" t="str">
        <f>IFERROR(INDEX($C$2:$C$5193,MATCH(ROWS(O$2:O1374),O$2:O$5193,0)),"")</f>
        <v/>
      </c>
    </row>
    <row r="1375" spans="1:19" x14ac:dyDescent="0.25">
      <c r="A1375" s="68">
        <v>6347</v>
      </c>
      <c r="B1375" s="68" t="s">
        <v>5224</v>
      </c>
      <c r="C1375" s="68" t="s">
        <v>5225</v>
      </c>
      <c r="D1375" s="68" t="s">
        <v>4759</v>
      </c>
      <c r="E1375" s="68" t="s">
        <v>22377</v>
      </c>
      <c r="F1375" s="68" t="s">
        <v>5226</v>
      </c>
      <c r="G1375" s="68" t="s">
        <v>5227</v>
      </c>
      <c r="H1375" s="68">
        <v>38.280700000000003</v>
      </c>
      <c r="I1375" s="68">
        <v>114.697</v>
      </c>
      <c r="J1375" s="68">
        <v>233</v>
      </c>
      <c r="K1375" s="68">
        <v>8</v>
      </c>
      <c r="L1375" s="68">
        <f>COUNTIFS(Aéroports!$C$2:$C$5193,Aéroports!$C1375,Aéroports!$D$2:$D$5193,Aéroports!$D1375)</f>
        <v>1</v>
      </c>
      <c r="M1375" s="68" t="str">
        <f>IF(AND(Formulaire!$H$15=Aéroports!$E1375,--ISNUMBER(IFERROR(SEARCH(Formulaire!$H$16,$C1375,1),""))=1),MAX(M$1:M1374)+1,"")</f>
        <v/>
      </c>
      <c r="N1375" s="68" t="str">
        <f>IF(AND(Formulaire!$H$21=Aéroports!$E1375,--ISNUMBER(IFERROR(SEARCH(Formulaire!$H$22,$C1375,1),""))=1),MAX(N$1:N1374)+1,"")</f>
        <v/>
      </c>
      <c r="O1375" s="68" t="str">
        <f>IF(AND(Formulaire!$H$27=Aéroports!$E1375,--ISNUMBER(IFERROR(SEARCH(Formulaire!$H$28,$C1375,1),""))=1),MAX(O$1:O1374)+1,"")</f>
        <v/>
      </c>
      <c r="Q1375" s="91" t="str">
        <f>IFERROR(INDEX($C$2:$C$5193,MATCH(ROWS(M$2:M1375),M$2:M$5193,0)),"")</f>
        <v/>
      </c>
      <c r="R1375" s="70" t="str">
        <f>IFERROR(INDEX($C$2:$C$5193,MATCH(ROWS(N$2:N1375),N$2:N$5193,0)),"")</f>
        <v/>
      </c>
      <c r="S1375" s="92" t="str">
        <f>IFERROR(INDEX($C$2:$C$5193,MATCH(ROWS(O$2:O1375),O$2:O$5193,0)),"")</f>
        <v/>
      </c>
    </row>
    <row r="1376" spans="1:19" x14ac:dyDescent="0.25">
      <c r="A1376" s="69">
        <v>7932</v>
      </c>
      <c r="B1376" s="69" t="s">
        <v>5228</v>
      </c>
      <c r="C1376" s="69" t="s">
        <v>5229</v>
      </c>
      <c r="D1376" s="69" t="s">
        <v>4759</v>
      </c>
      <c r="E1376" s="69" t="s">
        <v>22377</v>
      </c>
      <c r="F1376" s="69" t="s">
        <v>5230</v>
      </c>
      <c r="G1376" s="69" t="s">
        <v>5231</v>
      </c>
      <c r="H1376" s="69">
        <v>32.1</v>
      </c>
      <c r="I1376" s="69">
        <v>80.053049999999999</v>
      </c>
      <c r="J1376" s="69">
        <v>14022</v>
      </c>
      <c r="K1376" s="69">
        <v>8</v>
      </c>
      <c r="L1376" s="69">
        <f>COUNTIFS(Aéroports!$C$2:$C$5193,Aéroports!$C1376,Aéroports!$D$2:$D$5193,Aéroports!$D1376)</f>
        <v>1</v>
      </c>
      <c r="M1376" s="69" t="str">
        <f>IF(AND(Formulaire!$H$15=Aéroports!$E1376,--ISNUMBER(IFERROR(SEARCH(Formulaire!$H$16,$C1376,1),""))=1),MAX(M$1:M1375)+1,"")</f>
        <v/>
      </c>
      <c r="N1376" s="69" t="str">
        <f>IF(AND(Formulaire!$H$21=Aéroports!$E1376,--ISNUMBER(IFERROR(SEARCH(Formulaire!$H$22,$C1376,1),""))=1),MAX(N$1:N1375)+1,"")</f>
        <v/>
      </c>
      <c r="O1376" s="69" t="str">
        <f>IF(AND(Formulaire!$H$27=Aéroports!$E1376,--ISNUMBER(IFERROR(SEARCH(Formulaire!$H$28,$C1376,1),""))=1),MAX(O$1:O1375)+1,"")</f>
        <v/>
      </c>
      <c r="Q1376" s="91" t="str">
        <f>IFERROR(INDEX($C$2:$C$5193,MATCH(ROWS(M$2:M1376),M$2:M$5193,0)),"")</f>
        <v/>
      </c>
      <c r="R1376" s="70" t="str">
        <f>IFERROR(INDEX($C$2:$C$5193,MATCH(ROWS(N$2:N1376),N$2:N$5193,0)),"")</f>
        <v/>
      </c>
      <c r="S1376" s="92" t="str">
        <f>IFERROR(INDEX($C$2:$C$5193,MATCH(ROWS(O$2:O1376),O$2:O$5193,0)),"")</f>
        <v/>
      </c>
    </row>
    <row r="1377" spans="1:19" x14ac:dyDescent="0.25">
      <c r="A1377" s="68">
        <v>12048</v>
      </c>
      <c r="B1377" s="68" t="s">
        <v>5232</v>
      </c>
      <c r="C1377" s="68" t="s">
        <v>5233</v>
      </c>
      <c r="D1377" s="68" t="s">
        <v>4759</v>
      </c>
      <c r="E1377" s="68" t="s">
        <v>22377</v>
      </c>
      <c r="F1377" s="68" t="s">
        <v>5234</v>
      </c>
      <c r="G1377" s="68" t="s">
        <v>5235</v>
      </c>
      <c r="H1377" s="68">
        <v>32.591670000000001</v>
      </c>
      <c r="I1377" s="68">
        <v>110.90779999999999</v>
      </c>
      <c r="J1377" s="68">
        <v>0</v>
      </c>
      <c r="K1377" s="68" t="s">
        <v>340</v>
      </c>
      <c r="L1377" s="68">
        <f>COUNTIFS(Aéroports!$C$2:$C$5193,Aéroports!$C1377,Aéroports!$D$2:$D$5193,Aéroports!$D1377)</f>
        <v>1</v>
      </c>
      <c r="M1377" s="68" t="str">
        <f>IF(AND(Formulaire!$H$15=Aéroports!$E1377,--ISNUMBER(IFERROR(SEARCH(Formulaire!$H$16,$C1377,1),""))=1),MAX(M$1:M1376)+1,"")</f>
        <v/>
      </c>
      <c r="N1377" s="68" t="str">
        <f>IF(AND(Formulaire!$H$21=Aéroports!$E1377,--ISNUMBER(IFERROR(SEARCH(Formulaire!$H$22,$C1377,1),""))=1),MAX(N$1:N1376)+1,"")</f>
        <v/>
      </c>
      <c r="O1377" s="68" t="str">
        <f>IF(AND(Formulaire!$H$27=Aéroports!$E1377,--ISNUMBER(IFERROR(SEARCH(Formulaire!$H$28,$C1377,1),""))=1),MAX(O$1:O1376)+1,"")</f>
        <v/>
      </c>
      <c r="Q1377" s="91" t="str">
        <f>IFERROR(INDEX($C$2:$C$5193,MATCH(ROWS(M$2:M1377),M$2:M$5193,0)),"")</f>
        <v/>
      </c>
      <c r="R1377" s="70" t="str">
        <f>IFERROR(INDEX($C$2:$C$5193,MATCH(ROWS(N$2:N1377),N$2:N$5193,0)),"")</f>
        <v/>
      </c>
      <c r="S1377" s="92" t="str">
        <f>IFERROR(INDEX($C$2:$C$5193,MATCH(ROWS(O$2:O1377),O$2:O$5193,0)),"")</f>
        <v/>
      </c>
    </row>
    <row r="1378" spans="1:19" x14ac:dyDescent="0.25">
      <c r="A1378" s="69">
        <v>6377</v>
      </c>
      <c r="B1378" s="69" t="s">
        <v>5236</v>
      </c>
      <c r="C1378" s="69" t="s">
        <v>5237</v>
      </c>
      <c r="D1378" s="69" t="s">
        <v>4759</v>
      </c>
      <c r="E1378" s="69" t="s">
        <v>22377</v>
      </c>
      <c r="F1378" s="69" t="s">
        <v>5238</v>
      </c>
      <c r="G1378" s="69" t="s">
        <v>5239</v>
      </c>
      <c r="H1378" s="69">
        <v>22.793299999999999</v>
      </c>
      <c r="I1378" s="69">
        <v>100.959</v>
      </c>
      <c r="J1378" s="69">
        <v>0</v>
      </c>
      <c r="K1378" s="69">
        <v>8</v>
      </c>
      <c r="L1378" s="69">
        <f>COUNTIFS(Aéroports!$C$2:$C$5193,Aéroports!$C1378,Aéroports!$D$2:$D$5193,Aéroports!$D1378)</f>
        <v>1</v>
      </c>
      <c r="M1378" s="69" t="str">
        <f>IF(AND(Formulaire!$H$15=Aéroports!$E1378,--ISNUMBER(IFERROR(SEARCH(Formulaire!$H$16,$C1378,1),""))=1),MAX(M$1:M1377)+1,"")</f>
        <v/>
      </c>
      <c r="N1378" s="69" t="str">
        <f>IF(AND(Formulaire!$H$21=Aéroports!$E1378,--ISNUMBER(IFERROR(SEARCH(Formulaire!$H$22,$C1378,1),""))=1),MAX(N$1:N1377)+1,"")</f>
        <v/>
      </c>
      <c r="O1378" s="69" t="str">
        <f>IF(AND(Formulaire!$H$27=Aéroports!$E1378,--ISNUMBER(IFERROR(SEARCH(Formulaire!$H$28,$C1378,1),""))=1),MAX(O$1:O1377)+1,"")</f>
        <v/>
      </c>
      <c r="Q1378" s="91" t="str">
        <f>IFERROR(INDEX($C$2:$C$5193,MATCH(ROWS(M$2:M1378),M$2:M$5193,0)),"")</f>
        <v/>
      </c>
      <c r="R1378" s="70" t="str">
        <f>IFERROR(INDEX($C$2:$C$5193,MATCH(ROWS(N$2:N1378),N$2:N$5193,0)),"")</f>
        <v/>
      </c>
      <c r="S1378" s="92" t="str">
        <f>IFERROR(INDEX($C$2:$C$5193,MATCH(ROWS(O$2:O1378),O$2:O$5193,0)),"")</f>
        <v/>
      </c>
    </row>
    <row r="1379" spans="1:19" x14ac:dyDescent="0.25">
      <c r="A1379" s="68">
        <v>9857</v>
      </c>
      <c r="B1379" s="68" t="s">
        <v>5240</v>
      </c>
      <c r="C1379" s="68" t="s">
        <v>5241</v>
      </c>
      <c r="D1379" s="68" t="s">
        <v>4759</v>
      </c>
      <c r="E1379" s="68" t="s">
        <v>22377</v>
      </c>
      <c r="F1379" s="68" t="s">
        <v>5242</v>
      </c>
      <c r="G1379" s="68" t="s">
        <v>5243</v>
      </c>
      <c r="H1379" s="68">
        <v>31.263100000000001</v>
      </c>
      <c r="I1379" s="68">
        <v>120.401</v>
      </c>
      <c r="J1379" s="68">
        <v>0</v>
      </c>
      <c r="K1379" s="68">
        <v>8</v>
      </c>
      <c r="L1379" s="68">
        <f>COUNTIFS(Aéroports!$C$2:$C$5193,Aéroports!$C1379,Aéroports!$D$2:$D$5193,Aéroports!$D1379)</f>
        <v>1</v>
      </c>
      <c r="M1379" s="68" t="str">
        <f>IF(AND(Formulaire!$H$15=Aéroports!$E1379,--ISNUMBER(IFERROR(SEARCH(Formulaire!$H$16,$C1379,1),""))=1),MAX(M$1:M1378)+1,"")</f>
        <v/>
      </c>
      <c r="N1379" s="68" t="str">
        <f>IF(AND(Formulaire!$H$21=Aéroports!$E1379,--ISNUMBER(IFERROR(SEARCH(Formulaire!$H$22,$C1379,1),""))=1),MAX(N$1:N1378)+1,"")</f>
        <v/>
      </c>
      <c r="O1379" s="68" t="str">
        <f>IF(AND(Formulaire!$H$27=Aéroports!$E1379,--ISNUMBER(IFERROR(SEARCH(Formulaire!$H$28,$C1379,1),""))=1),MAX(O$1:O1378)+1,"")</f>
        <v/>
      </c>
      <c r="Q1379" s="91" t="str">
        <f>IFERROR(INDEX($C$2:$C$5193,MATCH(ROWS(M$2:M1379),M$2:M$5193,0)),"")</f>
        <v/>
      </c>
      <c r="R1379" s="70" t="str">
        <f>IFERROR(INDEX($C$2:$C$5193,MATCH(ROWS(N$2:N1379),N$2:N$5193,0)),"")</f>
        <v/>
      </c>
      <c r="S1379" s="92" t="str">
        <f>IFERROR(INDEX($C$2:$C$5193,MATCH(ROWS(O$2:O1379),O$2:O$5193,0)),"")</f>
        <v/>
      </c>
    </row>
    <row r="1380" spans="1:19" x14ac:dyDescent="0.25">
      <c r="A1380" s="69">
        <v>6752</v>
      </c>
      <c r="B1380" s="69" t="s">
        <v>5244</v>
      </c>
      <c r="C1380" s="69" t="s">
        <v>5245</v>
      </c>
      <c r="D1380" s="69" t="s">
        <v>4759</v>
      </c>
      <c r="E1380" s="69" t="s">
        <v>22377</v>
      </c>
      <c r="F1380" s="69" t="s">
        <v>5246</v>
      </c>
      <c r="G1380" s="69" t="s">
        <v>5247</v>
      </c>
      <c r="H1380" s="69">
        <v>46.672499999999999</v>
      </c>
      <c r="I1380" s="69">
        <v>83.340800000000002</v>
      </c>
      <c r="J1380" s="69">
        <v>0</v>
      </c>
      <c r="K1380" s="69">
        <v>8</v>
      </c>
      <c r="L1380" s="69">
        <f>COUNTIFS(Aéroports!$C$2:$C$5193,Aéroports!$C1380,Aéroports!$D$2:$D$5193,Aéroports!$D1380)</f>
        <v>1</v>
      </c>
      <c r="M1380" s="69" t="str">
        <f>IF(AND(Formulaire!$H$15=Aéroports!$E1380,--ISNUMBER(IFERROR(SEARCH(Formulaire!$H$16,$C1380,1),""))=1),MAX(M$1:M1379)+1,"")</f>
        <v/>
      </c>
      <c r="N1380" s="69" t="str">
        <f>IF(AND(Formulaire!$H$21=Aéroports!$E1380,--ISNUMBER(IFERROR(SEARCH(Formulaire!$H$22,$C1380,1),""))=1),MAX(N$1:N1379)+1,"")</f>
        <v/>
      </c>
      <c r="O1380" s="69" t="str">
        <f>IF(AND(Formulaire!$H$27=Aéroports!$E1380,--ISNUMBER(IFERROR(SEARCH(Formulaire!$H$28,$C1380,1),""))=1),MAX(O$1:O1379)+1,"")</f>
        <v/>
      </c>
      <c r="Q1380" s="91" t="str">
        <f>IFERROR(INDEX($C$2:$C$5193,MATCH(ROWS(M$2:M1380),M$2:M$5193,0)),"")</f>
        <v/>
      </c>
      <c r="R1380" s="70" t="str">
        <f>IFERROR(INDEX($C$2:$C$5193,MATCH(ROWS(N$2:N1380),N$2:N$5193,0)),"")</f>
        <v/>
      </c>
      <c r="S1380" s="92" t="str">
        <f>IFERROR(INDEX($C$2:$C$5193,MATCH(ROWS(O$2:O1380),O$2:O$5193,0)),"")</f>
        <v/>
      </c>
    </row>
    <row r="1381" spans="1:19" x14ac:dyDescent="0.25">
      <c r="A1381" s="68">
        <v>3369</v>
      </c>
      <c r="B1381" s="68" t="s">
        <v>5248</v>
      </c>
      <c r="C1381" s="68" t="s">
        <v>5249</v>
      </c>
      <c r="D1381" s="68" t="s">
        <v>4759</v>
      </c>
      <c r="E1381" s="68" t="s">
        <v>22377</v>
      </c>
      <c r="F1381" s="68" t="s">
        <v>5250</v>
      </c>
      <c r="G1381" s="68" t="s">
        <v>5251</v>
      </c>
      <c r="H1381" s="68">
        <v>37.746899999999997</v>
      </c>
      <c r="I1381" s="68">
        <v>112.628</v>
      </c>
      <c r="J1381" s="68">
        <v>2575</v>
      </c>
      <c r="K1381" s="68">
        <v>8</v>
      </c>
      <c r="L1381" s="68">
        <f>COUNTIFS(Aéroports!$C$2:$C$5193,Aéroports!$C1381,Aéroports!$D$2:$D$5193,Aéroports!$D1381)</f>
        <v>1</v>
      </c>
      <c r="M1381" s="68" t="str">
        <f>IF(AND(Formulaire!$H$15=Aéroports!$E1381,--ISNUMBER(IFERROR(SEARCH(Formulaire!$H$16,$C1381,1),""))=1),MAX(M$1:M1380)+1,"")</f>
        <v/>
      </c>
      <c r="N1381" s="68" t="str">
        <f>IF(AND(Formulaire!$H$21=Aéroports!$E1381,--ISNUMBER(IFERROR(SEARCH(Formulaire!$H$22,$C1381,1),""))=1),MAX(N$1:N1380)+1,"")</f>
        <v/>
      </c>
      <c r="O1381" s="68" t="str">
        <f>IF(AND(Formulaire!$H$27=Aéroports!$E1381,--ISNUMBER(IFERROR(SEARCH(Formulaire!$H$28,$C1381,1),""))=1),MAX(O$1:O1380)+1,"")</f>
        <v/>
      </c>
      <c r="Q1381" s="91" t="str">
        <f>IFERROR(INDEX($C$2:$C$5193,MATCH(ROWS(M$2:M1381),M$2:M$5193,0)),"")</f>
        <v/>
      </c>
      <c r="R1381" s="70" t="str">
        <f>IFERROR(INDEX($C$2:$C$5193,MATCH(ROWS(N$2:N1381),N$2:N$5193,0)),"")</f>
        <v/>
      </c>
      <c r="S1381" s="92" t="str">
        <f>IFERROR(INDEX($C$2:$C$5193,MATCH(ROWS(O$2:O1381),O$2:O$5193,0)),"")</f>
        <v/>
      </c>
    </row>
    <row r="1382" spans="1:19" x14ac:dyDescent="0.25">
      <c r="A1382" s="69">
        <v>7862</v>
      </c>
      <c r="B1382" s="69" t="s">
        <v>5252</v>
      </c>
      <c r="C1382" s="69" t="s">
        <v>5253</v>
      </c>
      <c r="D1382" s="69" t="s">
        <v>4759</v>
      </c>
      <c r="E1382" s="69" t="s">
        <v>22377</v>
      </c>
      <c r="F1382" s="69" t="s">
        <v>5254</v>
      </c>
      <c r="G1382" s="69" t="s">
        <v>5255</v>
      </c>
      <c r="H1382" s="69">
        <v>24.93806</v>
      </c>
      <c r="I1382" s="69">
        <v>98.485830000000007</v>
      </c>
      <c r="J1382" s="69">
        <v>6250</v>
      </c>
      <c r="K1382" s="69">
        <v>8</v>
      </c>
      <c r="L1382" s="69">
        <f>COUNTIFS(Aéroports!$C$2:$C$5193,Aéroports!$C1382,Aéroports!$D$2:$D$5193,Aéroports!$D1382)</f>
        <v>1</v>
      </c>
      <c r="M1382" s="69" t="str">
        <f>IF(AND(Formulaire!$H$15=Aéroports!$E1382,--ISNUMBER(IFERROR(SEARCH(Formulaire!$H$16,$C1382,1),""))=1),MAX(M$1:M1381)+1,"")</f>
        <v/>
      </c>
      <c r="N1382" s="69" t="str">
        <f>IF(AND(Formulaire!$H$21=Aéroports!$E1382,--ISNUMBER(IFERROR(SEARCH(Formulaire!$H$22,$C1382,1),""))=1),MAX(N$1:N1381)+1,"")</f>
        <v/>
      </c>
      <c r="O1382" s="69" t="str">
        <f>IF(AND(Formulaire!$H$27=Aéroports!$E1382,--ISNUMBER(IFERROR(SEARCH(Formulaire!$H$28,$C1382,1),""))=1),MAX(O$1:O1381)+1,"")</f>
        <v/>
      </c>
      <c r="Q1382" s="91" t="str">
        <f>IFERROR(INDEX($C$2:$C$5193,MATCH(ROWS(M$2:M1382),M$2:M$5193,0)),"")</f>
        <v/>
      </c>
      <c r="R1382" s="70" t="str">
        <f>IFERROR(INDEX($C$2:$C$5193,MATCH(ROWS(N$2:N1382),N$2:N$5193,0)),"")</f>
        <v/>
      </c>
      <c r="S1382" s="92" t="str">
        <f>IFERROR(INDEX($C$2:$C$5193,MATCH(ROWS(O$2:O1382),O$2:O$5193,0)),"")</f>
        <v/>
      </c>
    </row>
    <row r="1383" spans="1:19" x14ac:dyDescent="0.25">
      <c r="A1383" s="68">
        <v>3368</v>
      </c>
      <c r="B1383" s="68" t="s">
        <v>5256</v>
      </c>
      <c r="C1383" s="68" t="s">
        <v>5257</v>
      </c>
      <c r="D1383" s="68" t="s">
        <v>4759</v>
      </c>
      <c r="E1383" s="68" t="s">
        <v>22377</v>
      </c>
      <c r="F1383" s="68" t="s">
        <v>5258</v>
      </c>
      <c r="G1383" s="68" t="s">
        <v>5259</v>
      </c>
      <c r="H1383" s="68">
        <v>39.124400000000001</v>
      </c>
      <c r="I1383" s="68">
        <v>117.346</v>
      </c>
      <c r="J1383" s="68">
        <v>10</v>
      </c>
      <c r="K1383" s="68">
        <v>8</v>
      </c>
      <c r="L1383" s="68">
        <f>COUNTIFS(Aéroports!$C$2:$C$5193,Aéroports!$C1383,Aéroports!$D$2:$D$5193,Aéroports!$D1383)</f>
        <v>1</v>
      </c>
      <c r="M1383" s="68" t="str">
        <f>IF(AND(Formulaire!$H$15=Aéroports!$E1383,--ISNUMBER(IFERROR(SEARCH(Formulaire!$H$16,$C1383,1),""))=1),MAX(M$1:M1382)+1,"")</f>
        <v/>
      </c>
      <c r="N1383" s="68" t="str">
        <f>IF(AND(Formulaire!$H$21=Aéroports!$E1383,--ISNUMBER(IFERROR(SEARCH(Formulaire!$H$22,$C1383,1),""))=1),MAX(N$1:N1382)+1,"")</f>
        <v/>
      </c>
      <c r="O1383" s="68" t="str">
        <f>IF(AND(Formulaire!$H$27=Aéroports!$E1383,--ISNUMBER(IFERROR(SEARCH(Formulaire!$H$28,$C1383,1),""))=1),MAX(O$1:O1382)+1,"")</f>
        <v/>
      </c>
      <c r="Q1383" s="91" t="str">
        <f>IFERROR(INDEX($C$2:$C$5193,MATCH(ROWS(M$2:M1383),M$2:M$5193,0)),"")</f>
        <v/>
      </c>
      <c r="R1383" s="70" t="str">
        <f>IFERROR(INDEX($C$2:$C$5193,MATCH(ROWS(N$2:N1383),N$2:N$5193,0)),"")</f>
        <v/>
      </c>
      <c r="S1383" s="92" t="str">
        <f>IFERROR(INDEX($C$2:$C$5193,MATCH(ROWS(O$2:O1383),O$2:O$5193,0)),"")</f>
        <v/>
      </c>
    </row>
    <row r="1384" spans="1:19" x14ac:dyDescent="0.25">
      <c r="A1384" s="69">
        <v>9854</v>
      </c>
      <c r="B1384" s="69" t="s">
        <v>5260</v>
      </c>
      <c r="C1384" s="69" t="s">
        <v>5261</v>
      </c>
      <c r="D1384" s="69" t="s">
        <v>4759</v>
      </c>
      <c r="E1384" s="69" t="s">
        <v>22377</v>
      </c>
      <c r="F1384" s="69" t="s">
        <v>5262</v>
      </c>
      <c r="G1384" s="69" t="s">
        <v>5263</v>
      </c>
      <c r="H1384" s="69">
        <v>42.253889999999998</v>
      </c>
      <c r="I1384" s="69">
        <v>125.7033</v>
      </c>
      <c r="J1384" s="69">
        <v>1200</v>
      </c>
      <c r="K1384" s="69">
        <v>8</v>
      </c>
      <c r="L1384" s="69">
        <f>COUNTIFS(Aéroports!$C$2:$C$5193,Aéroports!$C1384,Aéroports!$D$2:$D$5193,Aéroports!$D1384)</f>
        <v>1</v>
      </c>
      <c r="M1384" s="69" t="str">
        <f>IF(AND(Formulaire!$H$15=Aéroports!$E1384,--ISNUMBER(IFERROR(SEARCH(Formulaire!$H$16,$C1384,1),""))=1),MAX(M$1:M1383)+1,"")</f>
        <v/>
      </c>
      <c r="N1384" s="69" t="str">
        <f>IF(AND(Formulaire!$H$21=Aéroports!$E1384,--ISNUMBER(IFERROR(SEARCH(Formulaire!$H$22,$C1384,1),""))=1),MAX(N$1:N1383)+1,"")</f>
        <v/>
      </c>
      <c r="O1384" s="69" t="str">
        <f>IF(AND(Formulaire!$H$27=Aéroports!$E1384,--ISNUMBER(IFERROR(SEARCH(Formulaire!$H$28,$C1384,1),""))=1),MAX(O$1:O1383)+1,"")</f>
        <v/>
      </c>
      <c r="Q1384" s="91" t="str">
        <f>IFERROR(INDEX($C$2:$C$5193,MATCH(ROWS(M$2:M1384),M$2:M$5193,0)),"")</f>
        <v/>
      </c>
      <c r="R1384" s="70" t="str">
        <f>IFERROR(INDEX($C$2:$C$5193,MATCH(ROWS(N$2:N1384),N$2:N$5193,0)),"")</f>
        <v/>
      </c>
      <c r="S1384" s="92" t="str">
        <f>IFERROR(INDEX($C$2:$C$5193,MATCH(ROWS(O$2:O1384),O$2:O$5193,0)),"")</f>
        <v/>
      </c>
    </row>
    <row r="1385" spans="1:19" x14ac:dyDescent="0.25">
      <c r="A1385" s="68">
        <v>6348</v>
      </c>
      <c r="B1385" s="68" t="s">
        <v>5264</v>
      </c>
      <c r="C1385" s="68" t="s">
        <v>5265</v>
      </c>
      <c r="D1385" s="68" t="s">
        <v>4759</v>
      </c>
      <c r="E1385" s="68" t="s">
        <v>22377</v>
      </c>
      <c r="F1385" s="68" t="s">
        <v>5266</v>
      </c>
      <c r="G1385" s="68" t="s">
        <v>5267</v>
      </c>
      <c r="H1385" s="68">
        <v>43.556699999999999</v>
      </c>
      <c r="I1385" s="68">
        <v>122.2</v>
      </c>
      <c r="J1385" s="68">
        <v>2395</v>
      </c>
      <c r="K1385" s="68">
        <v>8</v>
      </c>
      <c r="L1385" s="68">
        <f>COUNTIFS(Aéroports!$C$2:$C$5193,Aéroports!$C1385,Aéroports!$D$2:$D$5193,Aéroports!$D1385)</f>
        <v>1</v>
      </c>
      <c r="M1385" s="68" t="str">
        <f>IF(AND(Formulaire!$H$15=Aéroports!$E1385,--ISNUMBER(IFERROR(SEARCH(Formulaire!$H$16,$C1385,1),""))=1),MAX(M$1:M1384)+1,"")</f>
        <v/>
      </c>
      <c r="N1385" s="68" t="str">
        <f>IF(AND(Formulaire!$H$21=Aéroports!$E1385,--ISNUMBER(IFERROR(SEARCH(Formulaire!$H$22,$C1385,1),""))=1),MAX(N$1:N1384)+1,"")</f>
        <v/>
      </c>
      <c r="O1385" s="68" t="str">
        <f>IF(AND(Formulaire!$H$27=Aéroports!$E1385,--ISNUMBER(IFERROR(SEARCH(Formulaire!$H$28,$C1385,1),""))=1),MAX(O$1:O1384)+1,"")</f>
        <v/>
      </c>
      <c r="Q1385" s="91" t="str">
        <f>IFERROR(INDEX($C$2:$C$5193,MATCH(ROWS(M$2:M1385),M$2:M$5193,0)),"")</f>
        <v/>
      </c>
      <c r="R1385" s="70" t="str">
        <f>IFERROR(INDEX($C$2:$C$5193,MATCH(ROWS(N$2:N1385),N$2:N$5193,0)),"")</f>
        <v/>
      </c>
      <c r="S1385" s="92" t="str">
        <f>IFERROR(INDEX($C$2:$C$5193,MATCH(ROWS(O$2:O1385),O$2:O$5193,0)),"")</f>
        <v/>
      </c>
    </row>
    <row r="1386" spans="1:19" x14ac:dyDescent="0.25">
      <c r="A1386" s="69">
        <v>6963</v>
      </c>
      <c r="B1386" s="69" t="s">
        <v>5268</v>
      </c>
      <c r="C1386" s="69" t="s">
        <v>5269</v>
      </c>
      <c r="D1386" s="69" t="s">
        <v>4759</v>
      </c>
      <c r="E1386" s="69" t="s">
        <v>22377</v>
      </c>
      <c r="F1386" s="69" t="s">
        <v>5270</v>
      </c>
      <c r="G1386" s="69" t="s">
        <v>5271</v>
      </c>
      <c r="H1386" s="69">
        <v>27.883330000000001</v>
      </c>
      <c r="I1386" s="69">
        <v>109.30889999999999</v>
      </c>
      <c r="J1386" s="69">
        <v>0</v>
      </c>
      <c r="K1386" s="69">
        <v>8</v>
      </c>
      <c r="L1386" s="69">
        <f>COUNTIFS(Aéroports!$C$2:$C$5193,Aéroports!$C1386,Aéroports!$D$2:$D$5193,Aéroports!$D1386)</f>
        <v>1</v>
      </c>
      <c r="M1386" s="69" t="str">
        <f>IF(AND(Formulaire!$H$15=Aéroports!$E1386,--ISNUMBER(IFERROR(SEARCH(Formulaire!$H$16,$C1386,1),""))=1),MAX(M$1:M1385)+1,"")</f>
        <v/>
      </c>
      <c r="N1386" s="69" t="str">
        <f>IF(AND(Formulaire!$H$21=Aéroports!$E1386,--ISNUMBER(IFERROR(SEARCH(Formulaire!$H$22,$C1386,1),""))=1),MAX(N$1:N1385)+1,"")</f>
        <v/>
      </c>
      <c r="O1386" s="69" t="str">
        <f>IF(AND(Formulaire!$H$27=Aéroports!$E1386,--ISNUMBER(IFERROR(SEARCH(Formulaire!$H$28,$C1386,1),""))=1),MAX(O$1:O1385)+1,"")</f>
        <v/>
      </c>
      <c r="Q1386" s="91" t="str">
        <f>IFERROR(INDEX($C$2:$C$5193,MATCH(ROWS(M$2:M1386),M$2:M$5193,0)),"")</f>
        <v/>
      </c>
      <c r="R1386" s="70" t="str">
        <f>IFERROR(INDEX($C$2:$C$5193,MATCH(ROWS(N$2:N1386),N$2:N$5193,0)),"")</f>
        <v/>
      </c>
      <c r="S1386" s="92" t="str">
        <f>IFERROR(INDEX($C$2:$C$5193,MATCH(ROWS(O$2:O1386),O$2:O$5193,0)),"")</f>
        <v/>
      </c>
    </row>
    <row r="1387" spans="1:19" x14ac:dyDescent="0.25">
      <c r="A1387" s="68">
        <v>8926</v>
      </c>
      <c r="B1387" s="68" t="s">
        <v>5272</v>
      </c>
      <c r="C1387" s="68" t="s">
        <v>5273</v>
      </c>
      <c r="D1387" s="68" t="s">
        <v>4759</v>
      </c>
      <c r="E1387" s="68" t="s">
        <v>22377</v>
      </c>
      <c r="F1387" s="68" t="s">
        <v>5274</v>
      </c>
      <c r="G1387" s="68" t="s">
        <v>5275</v>
      </c>
      <c r="H1387" s="68">
        <v>43.030799999999999</v>
      </c>
      <c r="I1387" s="68">
        <v>89.098699999999994</v>
      </c>
      <c r="J1387" s="68">
        <v>934</v>
      </c>
      <c r="K1387" s="68">
        <v>8</v>
      </c>
      <c r="L1387" s="68">
        <f>COUNTIFS(Aéroports!$C$2:$C$5193,Aéroports!$C1387,Aéroports!$D$2:$D$5193,Aéroports!$D1387)</f>
        <v>1</v>
      </c>
      <c r="M1387" s="68" t="str">
        <f>IF(AND(Formulaire!$H$15=Aéroports!$E1387,--ISNUMBER(IFERROR(SEARCH(Formulaire!$H$16,$C1387,1),""))=1),MAX(M$1:M1386)+1,"")</f>
        <v/>
      </c>
      <c r="N1387" s="68" t="str">
        <f>IF(AND(Formulaire!$H$21=Aéroports!$E1387,--ISNUMBER(IFERROR(SEARCH(Formulaire!$H$22,$C1387,1),""))=1),MAX(N$1:N1386)+1,"")</f>
        <v/>
      </c>
      <c r="O1387" s="68" t="str">
        <f>IF(AND(Formulaire!$H$27=Aéroports!$E1387,--ISNUMBER(IFERROR(SEARCH(Formulaire!$H$28,$C1387,1),""))=1),MAX(O$1:O1386)+1,"")</f>
        <v/>
      </c>
      <c r="Q1387" s="91" t="str">
        <f>IFERROR(INDEX($C$2:$C$5193,MATCH(ROWS(M$2:M1387),M$2:M$5193,0)),"")</f>
        <v/>
      </c>
      <c r="R1387" s="70" t="str">
        <f>IFERROR(INDEX($C$2:$C$5193,MATCH(ROWS(N$2:N1387),N$2:N$5193,0)),"")</f>
        <v/>
      </c>
      <c r="S1387" s="92" t="str">
        <f>IFERROR(INDEX($C$2:$C$5193,MATCH(ROWS(O$2:O1387),O$2:O$5193,0)),"")</f>
        <v/>
      </c>
    </row>
    <row r="1388" spans="1:19" x14ac:dyDescent="0.25">
      <c r="A1388" s="69">
        <v>6349</v>
      </c>
      <c r="B1388" s="69" t="s">
        <v>5276</v>
      </c>
      <c r="C1388" s="69" t="s">
        <v>5277</v>
      </c>
      <c r="D1388" s="69" t="s">
        <v>4759</v>
      </c>
      <c r="E1388" s="69" t="s">
        <v>22377</v>
      </c>
      <c r="F1388" s="69" t="s">
        <v>5278</v>
      </c>
      <c r="G1388" s="69" t="s">
        <v>5279</v>
      </c>
      <c r="H1388" s="69">
        <v>46.195329999999998</v>
      </c>
      <c r="I1388" s="69">
        <v>122.00830000000001</v>
      </c>
      <c r="J1388" s="69">
        <v>0</v>
      </c>
      <c r="K1388" s="69">
        <v>8</v>
      </c>
      <c r="L1388" s="69">
        <f>COUNTIFS(Aéroports!$C$2:$C$5193,Aéroports!$C1388,Aéroports!$D$2:$D$5193,Aéroports!$D1388)</f>
        <v>1</v>
      </c>
      <c r="M1388" s="69" t="str">
        <f>IF(AND(Formulaire!$H$15=Aéroports!$E1388,--ISNUMBER(IFERROR(SEARCH(Formulaire!$H$16,$C1388,1),""))=1),MAX(M$1:M1387)+1,"")</f>
        <v/>
      </c>
      <c r="N1388" s="69" t="str">
        <f>IF(AND(Formulaire!$H$21=Aéroports!$E1388,--ISNUMBER(IFERROR(SEARCH(Formulaire!$H$22,$C1388,1),""))=1),MAX(N$1:N1387)+1,"")</f>
        <v/>
      </c>
      <c r="O1388" s="69" t="str">
        <f>IF(AND(Formulaire!$H$27=Aéroports!$E1388,--ISNUMBER(IFERROR(SEARCH(Formulaire!$H$28,$C1388,1),""))=1),MAX(O$1:O1387)+1,"")</f>
        <v/>
      </c>
      <c r="Q1388" s="91" t="str">
        <f>IFERROR(INDEX($C$2:$C$5193,MATCH(ROWS(M$2:M1388),M$2:M$5193,0)),"")</f>
        <v/>
      </c>
      <c r="R1388" s="70" t="str">
        <f>IFERROR(INDEX($C$2:$C$5193,MATCH(ROWS(N$2:N1388),N$2:N$5193,0)),"")</f>
        <v/>
      </c>
      <c r="S1388" s="92" t="str">
        <f>IFERROR(INDEX($C$2:$C$5193,MATCH(ROWS(O$2:O1388),O$2:O$5193,0)),"")</f>
        <v/>
      </c>
    </row>
    <row r="1389" spans="1:19" x14ac:dyDescent="0.25">
      <c r="A1389" s="68">
        <v>3399</v>
      </c>
      <c r="B1389" s="68" t="s">
        <v>5280</v>
      </c>
      <c r="C1389" s="68" t="s">
        <v>5281</v>
      </c>
      <c r="D1389" s="68" t="s">
        <v>4759</v>
      </c>
      <c r="E1389" s="68" t="s">
        <v>22377</v>
      </c>
      <c r="F1389" s="68" t="s">
        <v>5282</v>
      </c>
      <c r="G1389" s="68" t="s">
        <v>5283</v>
      </c>
      <c r="H1389" s="68">
        <v>43.9071</v>
      </c>
      <c r="I1389" s="68">
        <v>87.474199999999996</v>
      </c>
      <c r="J1389" s="68">
        <v>2125</v>
      </c>
      <c r="K1389" s="68">
        <v>8</v>
      </c>
      <c r="L1389" s="68">
        <f>COUNTIFS(Aéroports!$C$2:$C$5193,Aéroports!$C1389,Aéroports!$D$2:$D$5193,Aéroports!$D1389)</f>
        <v>1</v>
      </c>
      <c r="M1389" s="68" t="str">
        <f>IF(AND(Formulaire!$H$15=Aéroports!$E1389,--ISNUMBER(IFERROR(SEARCH(Formulaire!$H$16,$C1389,1),""))=1),MAX(M$1:M1388)+1,"")</f>
        <v/>
      </c>
      <c r="N1389" s="68" t="str">
        <f>IF(AND(Formulaire!$H$21=Aéroports!$E1389,--ISNUMBER(IFERROR(SEARCH(Formulaire!$H$22,$C1389,1),""))=1),MAX(N$1:N1388)+1,"")</f>
        <v/>
      </c>
      <c r="O1389" s="68" t="str">
        <f>IF(AND(Formulaire!$H$27=Aéroports!$E1389,--ISNUMBER(IFERROR(SEARCH(Formulaire!$H$28,$C1389,1),""))=1),MAX(O$1:O1388)+1,"")</f>
        <v/>
      </c>
      <c r="Q1389" s="91" t="str">
        <f>IFERROR(INDEX($C$2:$C$5193,MATCH(ROWS(M$2:M1389),M$2:M$5193,0)),"")</f>
        <v/>
      </c>
      <c r="R1389" s="70" t="str">
        <f>IFERROR(INDEX($C$2:$C$5193,MATCH(ROWS(N$2:N1389),N$2:N$5193,0)),"")</f>
        <v/>
      </c>
      <c r="S1389" s="92" t="str">
        <f>IFERROR(INDEX($C$2:$C$5193,MATCH(ROWS(O$2:O1389),O$2:O$5193,0)),"")</f>
        <v/>
      </c>
    </row>
    <row r="1390" spans="1:19" x14ac:dyDescent="0.25">
      <c r="A1390" s="69">
        <v>6403</v>
      </c>
      <c r="B1390" s="69" t="s">
        <v>5284</v>
      </c>
      <c r="C1390" s="69" t="s">
        <v>5285</v>
      </c>
      <c r="D1390" s="69" t="s">
        <v>4759</v>
      </c>
      <c r="E1390" s="69" t="s">
        <v>22377</v>
      </c>
      <c r="F1390" s="69" t="s">
        <v>5286</v>
      </c>
      <c r="G1390" s="69" t="s">
        <v>5287</v>
      </c>
      <c r="H1390" s="69">
        <v>30.8017</v>
      </c>
      <c r="I1390" s="69">
        <v>108.43300000000001</v>
      </c>
      <c r="J1390" s="69">
        <v>0</v>
      </c>
      <c r="K1390" s="69">
        <v>8</v>
      </c>
      <c r="L1390" s="69">
        <f>COUNTIFS(Aéroports!$C$2:$C$5193,Aéroports!$C1390,Aéroports!$D$2:$D$5193,Aéroports!$D1390)</f>
        <v>1</v>
      </c>
      <c r="M1390" s="69" t="str">
        <f>IF(AND(Formulaire!$H$15=Aéroports!$E1390,--ISNUMBER(IFERROR(SEARCH(Formulaire!$H$16,$C1390,1),""))=1),MAX(M$1:M1389)+1,"")</f>
        <v/>
      </c>
      <c r="N1390" s="69" t="str">
        <f>IF(AND(Formulaire!$H$21=Aéroports!$E1390,--ISNUMBER(IFERROR(SEARCH(Formulaire!$H$22,$C1390,1),""))=1),MAX(N$1:N1389)+1,"")</f>
        <v/>
      </c>
      <c r="O1390" s="69" t="str">
        <f>IF(AND(Formulaire!$H$27=Aéroports!$E1390,--ISNUMBER(IFERROR(SEARCH(Formulaire!$H$28,$C1390,1),""))=1),MAX(O$1:O1389)+1,"")</f>
        <v/>
      </c>
      <c r="Q1390" s="91" t="str">
        <f>IFERROR(INDEX($C$2:$C$5193,MATCH(ROWS(M$2:M1390),M$2:M$5193,0)),"")</f>
        <v/>
      </c>
      <c r="R1390" s="70" t="str">
        <f>IFERROR(INDEX($C$2:$C$5193,MATCH(ROWS(N$2:N1390),N$2:N$5193,0)),"")</f>
        <v/>
      </c>
      <c r="S1390" s="92" t="str">
        <f>IFERROR(INDEX($C$2:$C$5193,MATCH(ROWS(O$2:O1390),O$2:O$5193,0)),"")</f>
        <v/>
      </c>
    </row>
    <row r="1391" spans="1:19" x14ac:dyDescent="0.25">
      <c r="A1391" s="68">
        <v>6388</v>
      </c>
      <c r="B1391" s="68" t="s">
        <v>5288</v>
      </c>
      <c r="C1391" s="68" t="s">
        <v>5289</v>
      </c>
      <c r="D1391" s="68" t="s">
        <v>4759</v>
      </c>
      <c r="E1391" s="68" t="s">
        <v>22377</v>
      </c>
      <c r="F1391" s="68" t="s">
        <v>5290</v>
      </c>
      <c r="G1391" s="68" t="s">
        <v>5291</v>
      </c>
      <c r="H1391" s="68">
        <v>36.646700000000003</v>
      </c>
      <c r="I1391" s="68">
        <v>119.119</v>
      </c>
      <c r="J1391" s="68">
        <v>0</v>
      </c>
      <c r="K1391" s="68">
        <v>8</v>
      </c>
      <c r="L1391" s="68">
        <f>COUNTIFS(Aéroports!$C$2:$C$5193,Aéroports!$C1391,Aéroports!$D$2:$D$5193,Aéroports!$D1391)</f>
        <v>1</v>
      </c>
      <c r="M1391" s="68" t="str">
        <f>IF(AND(Formulaire!$H$15=Aéroports!$E1391,--ISNUMBER(IFERROR(SEARCH(Formulaire!$H$16,$C1391,1),""))=1),MAX(M$1:M1390)+1,"")</f>
        <v/>
      </c>
      <c r="N1391" s="68" t="str">
        <f>IF(AND(Formulaire!$H$21=Aéroports!$E1391,--ISNUMBER(IFERROR(SEARCH(Formulaire!$H$22,$C1391,1),""))=1),MAX(N$1:N1390)+1,"")</f>
        <v/>
      </c>
      <c r="O1391" s="68" t="str">
        <f>IF(AND(Formulaire!$H$27=Aéroports!$E1391,--ISNUMBER(IFERROR(SEARCH(Formulaire!$H$28,$C1391,1),""))=1),MAX(O$1:O1390)+1,"")</f>
        <v/>
      </c>
      <c r="Q1391" s="91" t="str">
        <f>IFERROR(INDEX($C$2:$C$5193,MATCH(ROWS(M$2:M1391),M$2:M$5193,0)),"")</f>
        <v/>
      </c>
      <c r="R1391" s="70" t="str">
        <f>IFERROR(INDEX($C$2:$C$5193,MATCH(ROWS(N$2:N1391),N$2:N$5193,0)),"")</f>
        <v/>
      </c>
      <c r="S1391" s="92" t="str">
        <f>IFERROR(INDEX($C$2:$C$5193,MATCH(ROWS(O$2:O1391),O$2:O$5193,0)),"")</f>
        <v/>
      </c>
    </row>
    <row r="1392" spans="1:19" x14ac:dyDescent="0.25">
      <c r="A1392" s="69">
        <v>6389</v>
      </c>
      <c r="B1392" s="69" t="s">
        <v>5292</v>
      </c>
      <c r="C1392" s="69" t="s">
        <v>5293</v>
      </c>
      <c r="D1392" s="69" t="s">
        <v>4759</v>
      </c>
      <c r="E1392" s="69" t="s">
        <v>22377</v>
      </c>
      <c r="F1392" s="69" t="s">
        <v>5294</v>
      </c>
      <c r="G1392" s="69" t="s">
        <v>5295</v>
      </c>
      <c r="H1392" s="69">
        <v>37.187100000000001</v>
      </c>
      <c r="I1392" s="69">
        <v>122.229</v>
      </c>
      <c r="J1392" s="69">
        <v>145</v>
      </c>
      <c r="K1392" s="69">
        <v>8</v>
      </c>
      <c r="L1392" s="69">
        <f>COUNTIFS(Aéroports!$C$2:$C$5193,Aéroports!$C1392,Aéroports!$D$2:$D$5193,Aéroports!$D1392)</f>
        <v>1</v>
      </c>
      <c r="M1392" s="69" t="str">
        <f>IF(AND(Formulaire!$H$15=Aéroports!$E1392,--ISNUMBER(IFERROR(SEARCH(Formulaire!$H$16,$C1392,1),""))=1),MAX(M$1:M1391)+1,"")</f>
        <v/>
      </c>
      <c r="N1392" s="69" t="str">
        <f>IF(AND(Formulaire!$H$21=Aéroports!$E1392,--ISNUMBER(IFERROR(SEARCH(Formulaire!$H$22,$C1392,1),""))=1),MAX(N$1:N1391)+1,"")</f>
        <v/>
      </c>
      <c r="O1392" s="69" t="str">
        <f>IF(AND(Formulaire!$H$27=Aéroports!$E1392,--ISNUMBER(IFERROR(SEARCH(Formulaire!$H$28,$C1392,1),""))=1),MAX(O$1:O1391)+1,"")</f>
        <v/>
      </c>
      <c r="Q1392" s="91" t="str">
        <f>IFERROR(INDEX($C$2:$C$5193,MATCH(ROWS(M$2:M1392),M$2:M$5193,0)),"")</f>
        <v/>
      </c>
      <c r="R1392" s="70" t="str">
        <f>IFERROR(INDEX($C$2:$C$5193,MATCH(ROWS(N$2:N1392),N$2:N$5193,0)),"")</f>
        <v/>
      </c>
      <c r="S1392" s="92" t="str">
        <f>IFERROR(INDEX($C$2:$C$5193,MATCH(ROWS(O$2:O1392),O$2:O$5193,0)),"")</f>
        <v/>
      </c>
    </row>
    <row r="1393" spans="1:19" x14ac:dyDescent="0.25">
      <c r="A1393" s="68">
        <v>6392</v>
      </c>
      <c r="B1393" s="68" t="s">
        <v>5296</v>
      </c>
      <c r="C1393" s="68" t="s">
        <v>5297</v>
      </c>
      <c r="D1393" s="68" t="s">
        <v>4759</v>
      </c>
      <c r="E1393" s="68" t="s">
        <v>22377</v>
      </c>
      <c r="F1393" s="68" t="s">
        <v>5298</v>
      </c>
      <c r="G1393" s="68" t="s">
        <v>5299</v>
      </c>
      <c r="H1393" s="68">
        <v>27.912199999999999</v>
      </c>
      <c r="I1393" s="68">
        <v>120.852</v>
      </c>
      <c r="J1393" s="68">
        <v>0</v>
      </c>
      <c r="K1393" s="68">
        <v>8</v>
      </c>
      <c r="L1393" s="68">
        <f>COUNTIFS(Aéroports!$C$2:$C$5193,Aéroports!$C1393,Aéroports!$D$2:$D$5193,Aéroports!$D1393)</f>
        <v>1</v>
      </c>
      <c r="M1393" s="68" t="str">
        <f>IF(AND(Formulaire!$H$15=Aéroports!$E1393,--ISNUMBER(IFERROR(SEARCH(Formulaire!$H$16,$C1393,1),""))=1),MAX(M$1:M1392)+1,"")</f>
        <v/>
      </c>
      <c r="N1393" s="68" t="str">
        <f>IF(AND(Formulaire!$H$21=Aéroports!$E1393,--ISNUMBER(IFERROR(SEARCH(Formulaire!$H$22,$C1393,1),""))=1),MAX(N$1:N1392)+1,"")</f>
        <v/>
      </c>
      <c r="O1393" s="68" t="str">
        <f>IF(AND(Formulaire!$H$27=Aéroports!$E1393,--ISNUMBER(IFERROR(SEARCH(Formulaire!$H$28,$C1393,1),""))=1),MAX(O$1:O1392)+1,"")</f>
        <v/>
      </c>
      <c r="Q1393" s="91" t="str">
        <f>IFERROR(INDEX($C$2:$C$5193,MATCH(ROWS(M$2:M1393),M$2:M$5193,0)),"")</f>
        <v/>
      </c>
      <c r="R1393" s="70" t="str">
        <f>IFERROR(INDEX($C$2:$C$5193,MATCH(ROWS(N$2:N1393),N$2:N$5193,0)),"")</f>
        <v/>
      </c>
      <c r="S1393" s="92" t="str">
        <f>IFERROR(INDEX($C$2:$C$5193,MATCH(ROWS(O$2:O1393),O$2:O$5193,0)),"")</f>
        <v/>
      </c>
    </row>
    <row r="1394" spans="1:19" x14ac:dyDescent="0.25">
      <c r="A1394" s="69">
        <v>6955</v>
      </c>
      <c r="B1394" s="69" t="s">
        <v>5300</v>
      </c>
      <c r="C1394" s="69" t="s">
        <v>5301</v>
      </c>
      <c r="D1394" s="69" t="s">
        <v>4759</v>
      </c>
      <c r="E1394" s="69" t="s">
        <v>22377</v>
      </c>
      <c r="F1394" s="69" t="s">
        <v>5302</v>
      </c>
      <c r="G1394" s="69" t="s">
        <v>5303</v>
      </c>
      <c r="H1394" s="69">
        <v>39.793399999999998</v>
      </c>
      <c r="I1394" s="69">
        <v>106.7993</v>
      </c>
      <c r="J1394" s="69">
        <v>3650</v>
      </c>
      <c r="K1394" s="69">
        <v>8</v>
      </c>
      <c r="L1394" s="69">
        <f>COUNTIFS(Aéroports!$C$2:$C$5193,Aéroports!$C1394,Aéroports!$D$2:$D$5193,Aéroports!$D1394)</f>
        <v>1</v>
      </c>
      <c r="M1394" s="69" t="str">
        <f>IF(AND(Formulaire!$H$15=Aéroports!$E1394,--ISNUMBER(IFERROR(SEARCH(Formulaire!$H$16,$C1394,1),""))=1),MAX(M$1:M1393)+1,"")</f>
        <v/>
      </c>
      <c r="N1394" s="69" t="str">
        <f>IF(AND(Formulaire!$H$21=Aéroports!$E1394,--ISNUMBER(IFERROR(SEARCH(Formulaire!$H$22,$C1394,1),""))=1),MAX(N$1:N1393)+1,"")</f>
        <v/>
      </c>
      <c r="O1394" s="69" t="str">
        <f>IF(AND(Formulaire!$H$27=Aéroports!$E1394,--ISNUMBER(IFERROR(SEARCH(Formulaire!$H$28,$C1394,1),""))=1),MAX(O$1:O1393)+1,"")</f>
        <v/>
      </c>
      <c r="Q1394" s="91" t="str">
        <f>IFERROR(INDEX($C$2:$C$5193,MATCH(ROWS(M$2:M1394),M$2:M$5193,0)),"")</f>
        <v/>
      </c>
      <c r="R1394" s="70" t="str">
        <f>IFERROR(INDEX($C$2:$C$5193,MATCH(ROWS(N$2:N1394),N$2:N$5193,0)),"")</f>
        <v/>
      </c>
      <c r="S1394" s="92" t="str">
        <f>IFERROR(INDEX($C$2:$C$5193,MATCH(ROWS(O$2:O1394),O$2:O$5193,0)),"")</f>
        <v/>
      </c>
    </row>
    <row r="1395" spans="1:19" x14ac:dyDescent="0.25">
      <c r="A1395" s="68">
        <v>3376</v>
      </c>
      <c r="B1395" s="68" t="s">
        <v>5304</v>
      </c>
      <c r="C1395" s="68" t="s">
        <v>5305</v>
      </c>
      <c r="D1395" s="68" t="s">
        <v>4759</v>
      </c>
      <c r="E1395" s="68" t="s">
        <v>22377</v>
      </c>
      <c r="F1395" s="68" t="s">
        <v>5306</v>
      </c>
      <c r="G1395" s="68" t="s">
        <v>5307</v>
      </c>
      <c r="H1395" s="68">
        <v>30.783799999999999</v>
      </c>
      <c r="I1395" s="68">
        <v>114.208</v>
      </c>
      <c r="J1395" s="68">
        <v>113</v>
      </c>
      <c r="K1395" s="68">
        <v>8</v>
      </c>
      <c r="L1395" s="68">
        <f>COUNTIFS(Aéroports!$C$2:$C$5193,Aéroports!$C1395,Aéroports!$D$2:$D$5193,Aéroports!$D1395)</f>
        <v>1</v>
      </c>
      <c r="M1395" s="68" t="str">
        <f>IF(AND(Formulaire!$H$15=Aéroports!$E1395,--ISNUMBER(IFERROR(SEARCH(Formulaire!$H$16,$C1395,1),""))=1),MAX(M$1:M1394)+1,"")</f>
        <v/>
      </c>
      <c r="N1395" s="68" t="str">
        <f>IF(AND(Formulaire!$H$21=Aéroports!$E1395,--ISNUMBER(IFERROR(SEARCH(Formulaire!$H$22,$C1395,1),""))=1),MAX(N$1:N1394)+1,"")</f>
        <v/>
      </c>
      <c r="O1395" s="68" t="str">
        <f>IF(AND(Formulaire!$H$27=Aéroports!$E1395,--ISNUMBER(IFERROR(SEARCH(Formulaire!$H$28,$C1395,1),""))=1),MAX(O$1:O1394)+1,"")</f>
        <v/>
      </c>
      <c r="Q1395" s="91" t="str">
        <f>IFERROR(INDEX($C$2:$C$5193,MATCH(ROWS(M$2:M1395),M$2:M$5193,0)),"")</f>
        <v/>
      </c>
      <c r="R1395" s="70" t="str">
        <f>IFERROR(INDEX($C$2:$C$5193,MATCH(ROWS(N$2:N1395),N$2:N$5193,0)),"")</f>
        <v/>
      </c>
      <c r="S1395" s="92" t="str">
        <f>IFERROR(INDEX($C$2:$C$5193,MATCH(ROWS(O$2:O1395),O$2:O$5193,0)),"")</f>
        <v/>
      </c>
    </row>
    <row r="1396" spans="1:19" x14ac:dyDescent="0.25">
      <c r="A1396" s="69">
        <v>12054</v>
      </c>
      <c r="B1396" s="69" t="s">
        <v>5308</v>
      </c>
      <c r="C1396" s="69" t="s">
        <v>5309</v>
      </c>
      <c r="D1396" s="69" t="s">
        <v>4759</v>
      </c>
      <c r="E1396" s="69" t="s">
        <v>22377</v>
      </c>
      <c r="F1396" s="69" t="s">
        <v>5310</v>
      </c>
      <c r="G1396" s="69" t="s">
        <v>5311</v>
      </c>
      <c r="H1396" s="69">
        <v>31.390599999999999</v>
      </c>
      <c r="I1396" s="69">
        <v>118.40900000000001</v>
      </c>
      <c r="J1396" s="69">
        <v>0</v>
      </c>
      <c r="K1396" s="69" t="s">
        <v>340</v>
      </c>
      <c r="L1396" s="69">
        <f>COUNTIFS(Aéroports!$C$2:$C$5193,Aéroports!$C1396,Aéroports!$D$2:$D$5193,Aéroports!$D1396)</f>
        <v>1</v>
      </c>
      <c r="M1396" s="69" t="str">
        <f>IF(AND(Formulaire!$H$15=Aéroports!$E1396,--ISNUMBER(IFERROR(SEARCH(Formulaire!$H$16,$C1396,1),""))=1),MAX(M$1:M1395)+1,"")</f>
        <v/>
      </c>
      <c r="N1396" s="69" t="str">
        <f>IF(AND(Formulaire!$H$21=Aéroports!$E1396,--ISNUMBER(IFERROR(SEARCH(Formulaire!$H$22,$C1396,1),""))=1),MAX(N$1:N1395)+1,"")</f>
        <v/>
      </c>
      <c r="O1396" s="69" t="str">
        <f>IF(AND(Formulaire!$H$27=Aéroports!$E1396,--ISNUMBER(IFERROR(SEARCH(Formulaire!$H$28,$C1396,1),""))=1),MAX(O$1:O1395)+1,"")</f>
        <v/>
      </c>
      <c r="Q1396" s="91" t="str">
        <f>IFERROR(INDEX($C$2:$C$5193,MATCH(ROWS(M$2:M1396),M$2:M$5193,0)),"")</f>
        <v/>
      </c>
      <c r="R1396" s="70" t="str">
        <f>IFERROR(INDEX($C$2:$C$5193,MATCH(ROWS(N$2:N1396),N$2:N$5193,0)),"")</f>
        <v/>
      </c>
      <c r="S1396" s="92" t="str">
        <f>IFERROR(INDEX($C$2:$C$5193,MATCH(ROWS(O$2:O1396),O$2:O$5193,0)),"")</f>
        <v/>
      </c>
    </row>
    <row r="1397" spans="1:19" x14ac:dyDescent="0.25">
      <c r="A1397" s="68">
        <v>6390</v>
      </c>
      <c r="B1397" s="68" t="s">
        <v>5312</v>
      </c>
      <c r="C1397" s="68" t="s">
        <v>5313</v>
      </c>
      <c r="D1397" s="68" t="s">
        <v>4759</v>
      </c>
      <c r="E1397" s="68" t="s">
        <v>22377</v>
      </c>
      <c r="F1397" s="68" t="s">
        <v>5314</v>
      </c>
      <c r="G1397" s="68" t="s">
        <v>5315</v>
      </c>
      <c r="H1397" s="68">
        <v>31.494399999999999</v>
      </c>
      <c r="I1397" s="68">
        <v>120.429</v>
      </c>
      <c r="J1397" s="68">
        <v>24</v>
      </c>
      <c r="K1397" s="68">
        <v>8</v>
      </c>
      <c r="L1397" s="68">
        <f>COUNTIFS(Aéroports!$C$2:$C$5193,Aéroports!$C1397,Aéroports!$D$2:$D$5193,Aéroports!$D1397)</f>
        <v>1</v>
      </c>
      <c r="M1397" s="68" t="str">
        <f>IF(AND(Formulaire!$H$15=Aéroports!$E1397,--ISNUMBER(IFERROR(SEARCH(Formulaire!$H$16,$C1397,1),""))=1),MAX(M$1:M1396)+1,"")</f>
        <v/>
      </c>
      <c r="N1397" s="68" t="str">
        <f>IF(AND(Formulaire!$H$21=Aéroports!$E1397,--ISNUMBER(IFERROR(SEARCH(Formulaire!$H$22,$C1397,1),""))=1),MAX(N$1:N1396)+1,"")</f>
        <v/>
      </c>
      <c r="O1397" s="68" t="str">
        <f>IF(AND(Formulaire!$H$27=Aéroports!$E1397,--ISNUMBER(IFERROR(SEARCH(Formulaire!$H$28,$C1397,1),""))=1),MAX(O$1:O1396)+1,"")</f>
        <v/>
      </c>
      <c r="Q1397" s="91" t="str">
        <f>IFERROR(INDEX($C$2:$C$5193,MATCH(ROWS(M$2:M1397),M$2:M$5193,0)),"")</f>
        <v/>
      </c>
      <c r="R1397" s="70" t="str">
        <f>IFERROR(INDEX($C$2:$C$5193,MATCH(ROWS(N$2:N1397),N$2:N$5193,0)),"")</f>
        <v/>
      </c>
      <c r="S1397" s="92" t="str">
        <f>IFERROR(INDEX($C$2:$C$5193,MATCH(ROWS(O$2:O1397),O$2:O$5193,0)),"")</f>
        <v/>
      </c>
    </row>
    <row r="1398" spans="1:19" x14ac:dyDescent="0.25">
      <c r="A1398" s="69">
        <v>6391</v>
      </c>
      <c r="B1398" s="69" t="s">
        <v>5316</v>
      </c>
      <c r="C1398" s="69" t="s">
        <v>5317</v>
      </c>
      <c r="D1398" s="69" t="s">
        <v>4759</v>
      </c>
      <c r="E1398" s="69" t="s">
        <v>22377</v>
      </c>
      <c r="F1398" s="69" t="s">
        <v>5318</v>
      </c>
      <c r="G1398" s="69" t="s">
        <v>5319</v>
      </c>
      <c r="H1398" s="69">
        <v>27.701899999999998</v>
      </c>
      <c r="I1398" s="69">
        <v>118.001</v>
      </c>
      <c r="J1398" s="69">
        <v>614</v>
      </c>
      <c r="K1398" s="69">
        <v>8</v>
      </c>
      <c r="L1398" s="69">
        <f>COUNTIFS(Aéroports!$C$2:$C$5193,Aéroports!$C1398,Aéroports!$D$2:$D$5193,Aéroports!$D1398)</f>
        <v>1</v>
      </c>
      <c r="M1398" s="69" t="str">
        <f>IF(AND(Formulaire!$H$15=Aéroports!$E1398,--ISNUMBER(IFERROR(SEARCH(Formulaire!$H$16,$C1398,1),""))=1),MAX(M$1:M1397)+1,"")</f>
        <v/>
      </c>
      <c r="N1398" s="69" t="str">
        <f>IF(AND(Formulaire!$H$21=Aéroports!$E1398,--ISNUMBER(IFERROR(SEARCH(Formulaire!$H$22,$C1398,1),""))=1),MAX(N$1:N1397)+1,"")</f>
        <v/>
      </c>
      <c r="O1398" s="69" t="str">
        <f>IF(AND(Formulaire!$H$27=Aéroports!$E1398,--ISNUMBER(IFERROR(SEARCH(Formulaire!$H$28,$C1398,1),""))=1),MAX(O$1:O1397)+1,"")</f>
        <v/>
      </c>
      <c r="Q1398" s="91" t="str">
        <f>IFERROR(INDEX($C$2:$C$5193,MATCH(ROWS(M$2:M1398),M$2:M$5193,0)),"")</f>
        <v/>
      </c>
      <c r="R1398" s="70" t="str">
        <f>IFERROR(INDEX($C$2:$C$5193,MATCH(ROWS(N$2:N1398),N$2:N$5193,0)),"")</f>
        <v/>
      </c>
      <c r="S1398" s="92" t="str">
        <f>IFERROR(INDEX($C$2:$C$5193,MATCH(ROWS(O$2:O1398),O$2:O$5193,0)),"")</f>
        <v/>
      </c>
    </row>
    <row r="1399" spans="1:19" x14ac:dyDescent="0.25">
      <c r="A1399" s="68">
        <v>6744</v>
      </c>
      <c r="B1399" s="68" t="s">
        <v>5320</v>
      </c>
      <c r="C1399" s="68" t="s">
        <v>5321</v>
      </c>
      <c r="D1399" s="68" t="s">
        <v>4759</v>
      </c>
      <c r="E1399" s="68" t="s">
        <v>22377</v>
      </c>
      <c r="F1399" s="68" t="s">
        <v>5322</v>
      </c>
      <c r="G1399" s="68" t="s">
        <v>5323</v>
      </c>
      <c r="H1399" s="68">
        <v>23.456700000000001</v>
      </c>
      <c r="I1399" s="68">
        <v>111.248</v>
      </c>
      <c r="J1399" s="68">
        <v>89</v>
      </c>
      <c r="K1399" s="68">
        <v>8</v>
      </c>
      <c r="L1399" s="68">
        <f>COUNTIFS(Aéroports!$C$2:$C$5193,Aéroports!$C1399,Aéroports!$D$2:$D$5193,Aéroports!$D1399)</f>
        <v>1</v>
      </c>
      <c r="M1399" s="68" t="str">
        <f>IF(AND(Formulaire!$H$15=Aéroports!$E1399,--ISNUMBER(IFERROR(SEARCH(Formulaire!$H$16,$C1399,1),""))=1),MAX(M$1:M1398)+1,"")</f>
        <v/>
      </c>
      <c r="N1399" s="68" t="str">
        <f>IF(AND(Formulaire!$H$21=Aéroports!$E1399,--ISNUMBER(IFERROR(SEARCH(Formulaire!$H$22,$C1399,1),""))=1),MAX(N$1:N1398)+1,"")</f>
        <v/>
      </c>
      <c r="O1399" s="68" t="str">
        <f>IF(AND(Formulaire!$H$27=Aéroports!$E1399,--ISNUMBER(IFERROR(SEARCH(Formulaire!$H$28,$C1399,1),""))=1),MAX(O$1:O1398)+1,"")</f>
        <v/>
      </c>
      <c r="Q1399" s="91" t="str">
        <f>IFERROR(INDEX($C$2:$C$5193,MATCH(ROWS(M$2:M1399),M$2:M$5193,0)),"")</f>
        <v/>
      </c>
      <c r="R1399" s="70" t="str">
        <f>IFERROR(INDEX($C$2:$C$5193,MATCH(ROWS(N$2:N1399),N$2:N$5193,0)),"")</f>
        <v/>
      </c>
      <c r="S1399" s="92" t="str">
        <f>IFERROR(INDEX($C$2:$C$5193,MATCH(ROWS(O$2:O1399),O$2:O$5193,0)),"")</f>
        <v/>
      </c>
    </row>
    <row r="1400" spans="1:19" x14ac:dyDescent="0.25">
      <c r="A1400" s="69">
        <v>7052</v>
      </c>
      <c r="B1400" s="69" t="s">
        <v>5324</v>
      </c>
      <c r="C1400" s="69" t="s">
        <v>5325</v>
      </c>
      <c r="D1400" s="69" t="s">
        <v>4759</v>
      </c>
      <c r="E1400" s="69" t="s">
        <v>22377</v>
      </c>
      <c r="F1400" s="69" t="s">
        <v>5326</v>
      </c>
      <c r="G1400" s="69" t="s">
        <v>5327</v>
      </c>
      <c r="H1400" s="69">
        <v>34.3767</v>
      </c>
      <c r="I1400" s="69">
        <v>109.12</v>
      </c>
      <c r="J1400" s="69">
        <v>0</v>
      </c>
      <c r="K1400" s="69">
        <v>8</v>
      </c>
      <c r="L1400" s="69">
        <f>COUNTIFS(Aéroports!$C$2:$C$5193,Aéroports!$C1400,Aéroports!$D$2:$D$5193,Aéroports!$D1400)</f>
        <v>1</v>
      </c>
      <c r="M1400" s="69" t="str">
        <f>IF(AND(Formulaire!$H$15=Aéroports!$E1400,--ISNUMBER(IFERROR(SEARCH(Formulaire!$H$16,$C1400,1),""))=1),MAX(M$1:M1399)+1,"")</f>
        <v/>
      </c>
      <c r="N1400" s="69" t="str">
        <f>IF(AND(Formulaire!$H$21=Aéroports!$E1400,--ISNUMBER(IFERROR(SEARCH(Formulaire!$H$22,$C1400,1),""))=1),MAX(N$1:N1399)+1,"")</f>
        <v/>
      </c>
      <c r="O1400" s="69" t="str">
        <f>IF(AND(Formulaire!$H$27=Aéroports!$E1400,--ISNUMBER(IFERROR(SEARCH(Formulaire!$H$28,$C1400,1),""))=1),MAX(O$1:O1399)+1,"")</f>
        <v/>
      </c>
      <c r="Q1400" s="91" t="str">
        <f>IFERROR(INDEX($C$2:$C$5193,MATCH(ROWS(M$2:M1400),M$2:M$5193,0)),"")</f>
        <v/>
      </c>
      <c r="R1400" s="70" t="str">
        <f>IFERROR(INDEX($C$2:$C$5193,MATCH(ROWS(N$2:N1400),N$2:N$5193,0)),"")</f>
        <v/>
      </c>
      <c r="S1400" s="92" t="str">
        <f>IFERROR(INDEX($C$2:$C$5193,MATCH(ROWS(O$2:O1400),O$2:O$5193,0)),"")</f>
        <v/>
      </c>
    </row>
    <row r="1401" spans="1:19" x14ac:dyDescent="0.25">
      <c r="A1401" s="68">
        <v>9311</v>
      </c>
      <c r="B1401" s="68" t="s">
        <v>5328</v>
      </c>
      <c r="C1401" s="68" t="s">
        <v>5329</v>
      </c>
      <c r="D1401" s="68" t="s">
        <v>4759</v>
      </c>
      <c r="E1401" s="68" t="s">
        <v>22377</v>
      </c>
      <c r="F1401" s="68" t="s">
        <v>5330</v>
      </c>
      <c r="G1401" s="68" t="s">
        <v>5331</v>
      </c>
      <c r="H1401" s="68">
        <v>34.810499999999998</v>
      </c>
      <c r="I1401" s="68">
        <v>102.6447</v>
      </c>
      <c r="J1401" s="68">
        <v>10510</v>
      </c>
      <c r="K1401" s="68">
        <v>8</v>
      </c>
      <c r="L1401" s="68">
        <f>COUNTIFS(Aéroports!$C$2:$C$5193,Aéroports!$C1401,Aéroports!$D$2:$D$5193,Aéroports!$D1401)</f>
        <v>1</v>
      </c>
      <c r="M1401" s="68" t="str">
        <f>IF(AND(Formulaire!$H$15=Aéroports!$E1401,--ISNUMBER(IFERROR(SEARCH(Formulaire!$H$16,$C1401,1),""))=1),MAX(M$1:M1400)+1,"")</f>
        <v/>
      </c>
      <c r="N1401" s="68" t="str">
        <f>IF(AND(Formulaire!$H$21=Aéroports!$E1401,--ISNUMBER(IFERROR(SEARCH(Formulaire!$H$22,$C1401,1),""))=1),MAX(N$1:N1400)+1,"")</f>
        <v/>
      </c>
      <c r="O1401" s="68" t="str">
        <f>IF(AND(Formulaire!$H$27=Aéroports!$E1401,--ISNUMBER(IFERROR(SEARCH(Formulaire!$H$28,$C1401,1),""))=1),MAX(O$1:O1400)+1,"")</f>
        <v/>
      </c>
      <c r="Q1401" s="91" t="str">
        <f>IFERROR(INDEX($C$2:$C$5193,MATCH(ROWS(M$2:M1401),M$2:M$5193,0)),"")</f>
        <v/>
      </c>
      <c r="R1401" s="70" t="str">
        <f>IFERROR(INDEX($C$2:$C$5193,MATCH(ROWS(N$2:N1401),N$2:N$5193,0)),"")</f>
        <v/>
      </c>
      <c r="S1401" s="92" t="str">
        <f>IFERROR(INDEX($C$2:$C$5193,MATCH(ROWS(O$2:O1401),O$2:O$5193,0)),"")</f>
        <v/>
      </c>
    </row>
    <row r="1402" spans="1:19" x14ac:dyDescent="0.25">
      <c r="A1402" s="69">
        <v>3383</v>
      </c>
      <c r="B1402" s="69" t="s">
        <v>5332</v>
      </c>
      <c r="C1402" s="69" t="s">
        <v>5333</v>
      </c>
      <c r="D1402" s="69" t="s">
        <v>4759</v>
      </c>
      <c r="E1402" s="69" t="s">
        <v>22377</v>
      </c>
      <c r="F1402" s="69" t="s">
        <v>5334</v>
      </c>
      <c r="G1402" s="69" t="s">
        <v>5335</v>
      </c>
      <c r="H1402" s="69">
        <v>24.544</v>
      </c>
      <c r="I1402" s="69">
        <v>118.128</v>
      </c>
      <c r="J1402" s="69">
        <v>59</v>
      </c>
      <c r="K1402" s="69">
        <v>8</v>
      </c>
      <c r="L1402" s="69">
        <f>COUNTIFS(Aéroports!$C$2:$C$5193,Aéroports!$C1402,Aéroports!$D$2:$D$5193,Aéroports!$D1402)</f>
        <v>1</v>
      </c>
      <c r="M1402" s="69" t="str">
        <f>IF(AND(Formulaire!$H$15=Aéroports!$E1402,--ISNUMBER(IFERROR(SEARCH(Formulaire!$H$16,$C1402,1),""))=1),MAX(M$1:M1401)+1,"")</f>
        <v/>
      </c>
      <c r="N1402" s="69" t="str">
        <f>IF(AND(Formulaire!$H$21=Aéroports!$E1402,--ISNUMBER(IFERROR(SEARCH(Formulaire!$H$22,$C1402,1),""))=1),MAX(N$1:N1401)+1,"")</f>
        <v/>
      </c>
      <c r="O1402" s="69" t="str">
        <f>IF(AND(Formulaire!$H$27=Aéroports!$E1402,--ISNUMBER(IFERROR(SEARCH(Formulaire!$H$28,$C1402,1),""))=1),MAX(O$1:O1401)+1,"")</f>
        <v/>
      </c>
      <c r="Q1402" s="91" t="str">
        <f>IFERROR(INDEX($C$2:$C$5193,MATCH(ROWS(M$2:M1402),M$2:M$5193,0)),"")</f>
        <v/>
      </c>
      <c r="R1402" s="70" t="str">
        <f>IFERROR(INDEX($C$2:$C$5193,MATCH(ROWS(N$2:N1402),N$2:N$5193,0)),"")</f>
        <v/>
      </c>
      <c r="S1402" s="92" t="str">
        <f>IFERROR(INDEX($C$2:$C$5193,MATCH(ROWS(O$2:O1402),O$2:O$5193,0)),"")</f>
        <v/>
      </c>
    </row>
    <row r="1403" spans="1:19" x14ac:dyDescent="0.25">
      <c r="A1403" s="68">
        <v>3379</v>
      </c>
      <c r="B1403" s="68" t="s">
        <v>5336</v>
      </c>
      <c r="C1403" s="68" t="s">
        <v>5337</v>
      </c>
      <c r="D1403" s="68" t="s">
        <v>4759</v>
      </c>
      <c r="E1403" s="68" t="s">
        <v>22377</v>
      </c>
      <c r="F1403" s="68" t="s">
        <v>5338</v>
      </c>
      <c r="G1403" s="68" t="s">
        <v>5339</v>
      </c>
      <c r="H1403" s="68">
        <v>34.447099999999999</v>
      </c>
      <c r="I1403" s="68">
        <v>108.752</v>
      </c>
      <c r="J1403" s="68">
        <v>1572</v>
      </c>
      <c r="K1403" s="68">
        <v>8</v>
      </c>
      <c r="L1403" s="68">
        <f>COUNTIFS(Aéroports!$C$2:$C$5193,Aéroports!$C1403,Aéroports!$D$2:$D$5193,Aéroports!$D1403)</f>
        <v>1</v>
      </c>
      <c r="M1403" s="68" t="str">
        <f>IF(AND(Formulaire!$H$15=Aéroports!$E1403,--ISNUMBER(IFERROR(SEARCH(Formulaire!$H$16,$C1403,1),""))=1),MAX(M$1:M1402)+1,"")</f>
        <v/>
      </c>
      <c r="N1403" s="68" t="str">
        <f>IF(AND(Formulaire!$H$21=Aéroports!$E1403,--ISNUMBER(IFERROR(SEARCH(Formulaire!$H$22,$C1403,1),""))=1),MAX(N$1:N1402)+1,"")</f>
        <v/>
      </c>
      <c r="O1403" s="68" t="str">
        <f>IF(AND(Formulaire!$H$27=Aéroports!$E1403,--ISNUMBER(IFERROR(SEARCH(Formulaire!$H$28,$C1403,1),""))=1),MAX(O$1:O1402)+1,"")</f>
        <v/>
      </c>
      <c r="Q1403" s="91" t="str">
        <f>IFERROR(INDEX($C$2:$C$5193,MATCH(ROWS(M$2:M1403),M$2:M$5193,0)),"")</f>
        <v/>
      </c>
      <c r="R1403" s="70" t="str">
        <f>IFERROR(INDEX($C$2:$C$5193,MATCH(ROWS(N$2:N1403),N$2:N$5193,0)),"")</f>
        <v/>
      </c>
      <c r="S1403" s="92" t="str">
        <f>IFERROR(INDEX($C$2:$C$5193,MATCH(ROWS(O$2:O1403),O$2:O$5193,0)),"")</f>
        <v/>
      </c>
    </row>
    <row r="1404" spans="1:19" x14ac:dyDescent="0.25">
      <c r="A1404" s="69">
        <v>6360</v>
      </c>
      <c r="B1404" s="69" t="s">
        <v>5340</v>
      </c>
      <c r="C1404" s="69" t="s">
        <v>5341</v>
      </c>
      <c r="D1404" s="69" t="s">
        <v>4759</v>
      </c>
      <c r="E1404" s="69" t="s">
        <v>22377</v>
      </c>
      <c r="F1404" s="69" t="s">
        <v>5342</v>
      </c>
      <c r="G1404" s="69" t="s">
        <v>5343</v>
      </c>
      <c r="H1404" s="69">
        <v>32.150599999999997</v>
      </c>
      <c r="I1404" s="69">
        <v>112.291</v>
      </c>
      <c r="J1404" s="69">
        <v>0</v>
      </c>
      <c r="K1404" s="69">
        <v>8</v>
      </c>
      <c r="L1404" s="69">
        <f>COUNTIFS(Aéroports!$C$2:$C$5193,Aéroports!$C1404,Aéroports!$D$2:$D$5193,Aéroports!$D1404)</f>
        <v>1</v>
      </c>
      <c r="M1404" s="69" t="str">
        <f>IF(AND(Formulaire!$H$15=Aéroports!$E1404,--ISNUMBER(IFERROR(SEARCH(Formulaire!$H$16,$C1404,1),""))=1),MAX(M$1:M1403)+1,"")</f>
        <v/>
      </c>
      <c r="N1404" s="69" t="str">
        <f>IF(AND(Formulaire!$H$21=Aéroports!$E1404,--ISNUMBER(IFERROR(SEARCH(Formulaire!$H$22,$C1404,1),""))=1),MAX(N$1:N1403)+1,"")</f>
        <v/>
      </c>
      <c r="O1404" s="69" t="str">
        <f>IF(AND(Formulaire!$H$27=Aéroports!$E1404,--ISNUMBER(IFERROR(SEARCH(Formulaire!$H$28,$C1404,1),""))=1),MAX(O$1:O1403)+1,"")</f>
        <v/>
      </c>
      <c r="Q1404" s="91" t="str">
        <f>IFERROR(INDEX($C$2:$C$5193,MATCH(ROWS(M$2:M1404),M$2:M$5193,0)),"")</f>
        <v/>
      </c>
      <c r="R1404" s="70" t="str">
        <f>IFERROR(INDEX($C$2:$C$5193,MATCH(ROWS(N$2:N1404),N$2:N$5193,0)),"")</f>
        <v/>
      </c>
      <c r="S1404" s="92" t="str">
        <f>IFERROR(INDEX($C$2:$C$5193,MATCH(ROWS(O$2:O1404),O$2:O$5193,0)),"")</f>
        <v/>
      </c>
    </row>
    <row r="1405" spans="1:19" x14ac:dyDescent="0.25">
      <c r="A1405" s="68">
        <v>3396</v>
      </c>
      <c r="B1405" s="68" t="s">
        <v>5344</v>
      </c>
      <c r="C1405" s="68" t="s">
        <v>5345</v>
      </c>
      <c r="D1405" s="68" t="s">
        <v>4759</v>
      </c>
      <c r="E1405" s="68" t="s">
        <v>22377</v>
      </c>
      <c r="F1405" s="68" t="s">
        <v>5346</v>
      </c>
      <c r="G1405" s="68" t="s">
        <v>5347</v>
      </c>
      <c r="H1405" s="68">
        <v>27.989100000000001</v>
      </c>
      <c r="I1405" s="68">
        <v>102.184</v>
      </c>
      <c r="J1405" s="68">
        <v>5112</v>
      </c>
      <c r="K1405" s="68">
        <v>8</v>
      </c>
      <c r="L1405" s="68">
        <f>COUNTIFS(Aéroports!$C$2:$C$5193,Aéroports!$C1405,Aéroports!$D$2:$D$5193,Aéroports!$D1405)</f>
        <v>1</v>
      </c>
      <c r="M1405" s="68" t="str">
        <f>IF(AND(Formulaire!$H$15=Aéroports!$E1405,--ISNUMBER(IFERROR(SEARCH(Formulaire!$H$16,$C1405,1),""))=1),MAX(M$1:M1404)+1,"")</f>
        <v/>
      </c>
      <c r="N1405" s="68" t="str">
        <f>IF(AND(Formulaire!$H$21=Aéroports!$E1405,--ISNUMBER(IFERROR(SEARCH(Formulaire!$H$22,$C1405,1),""))=1),MAX(N$1:N1404)+1,"")</f>
        <v/>
      </c>
      <c r="O1405" s="68" t="str">
        <f>IF(AND(Formulaire!$H$27=Aéroports!$E1405,--ISNUMBER(IFERROR(SEARCH(Formulaire!$H$28,$C1405,1),""))=1),MAX(O$1:O1404)+1,"")</f>
        <v/>
      </c>
      <c r="Q1405" s="91" t="str">
        <f>IFERROR(INDEX($C$2:$C$5193,MATCH(ROWS(M$2:M1405),M$2:M$5193,0)),"")</f>
        <v/>
      </c>
      <c r="R1405" s="70" t="str">
        <f>IFERROR(INDEX($C$2:$C$5193,MATCH(ROWS(N$2:N1405),N$2:N$5193,0)),"")</f>
        <v/>
      </c>
      <c r="S1405" s="92" t="str">
        <f>IFERROR(INDEX($C$2:$C$5193,MATCH(ROWS(O$2:O1405),O$2:O$5193,0)),"")</f>
        <v/>
      </c>
    </row>
    <row r="1406" spans="1:19" x14ac:dyDescent="0.25">
      <c r="A1406" s="69">
        <v>6350</v>
      </c>
      <c r="B1406" s="69" t="s">
        <v>5348</v>
      </c>
      <c r="C1406" s="69" t="s">
        <v>5349</v>
      </c>
      <c r="D1406" s="69" t="s">
        <v>4759</v>
      </c>
      <c r="E1406" s="69" t="s">
        <v>22377</v>
      </c>
      <c r="F1406" s="69" t="s">
        <v>5350</v>
      </c>
      <c r="G1406" s="69" t="s">
        <v>5351</v>
      </c>
      <c r="H1406" s="69">
        <v>43.915599999999998</v>
      </c>
      <c r="I1406" s="69">
        <v>115.964</v>
      </c>
      <c r="J1406" s="69">
        <v>0</v>
      </c>
      <c r="K1406" s="69">
        <v>8</v>
      </c>
      <c r="L1406" s="69">
        <f>COUNTIFS(Aéroports!$C$2:$C$5193,Aéroports!$C1406,Aéroports!$D$2:$D$5193,Aéroports!$D1406)</f>
        <v>1</v>
      </c>
      <c r="M1406" s="69" t="str">
        <f>IF(AND(Formulaire!$H$15=Aéroports!$E1406,--ISNUMBER(IFERROR(SEARCH(Formulaire!$H$16,$C1406,1),""))=1),MAX(M$1:M1405)+1,"")</f>
        <v/>
      </c>
      <c r="N1406" s="69" t="str">
        <f>IF(AND(Formulaire!$H$21=Aéroports!$E1406,--ISNUMBER(IFERROR(SEARCH(Formulaire!$H$22,$C1406,1),""))=1),MAX(N$1:N1405)+1,"")</f>
        <v/>
      </c>
      <c r="O1406" s="69" t="str">
        <f>IF(AND(Formulaire!$H$27=Aéroports!$E1406,--ISNUMBER(IFERROR(SEARCH(Formulaire!$H$28,$C1406,1),""))=1),MAX(O$1:O1405)+1,"")</f>
        <v/>
      </c>
      <c r="Q1406" s="91" t="str">
        <f>IFERROR(INDEX($C$2:$C$5193,MATCH(ROWS(M$2:M1406),M$2:M$5193,0)),"")</f>
        <v/>
      </c>
      <c r="R1406" s="70" t="str">
        <f>IFERROR(INDEX($C$2:$C$5193,MATCH(ROWS(N$2:N1406),N$2:N$5193,0)),"")</f>
        <v/>
      </c>
      <c r="S1406" s="92" t="str">
        <f>IFERROR(INDEX($C$2:$C$5193,MATCH(ROWS(O$2:O1406),O$2:O$5193,0)),"")</f>
        <v/>
      </c>
    </row>
    <row r="1407" spans="1:19" x14ac:dyDescent="0.25">
      <c r="A1407" s="68">
        <v>7506</v>
      </c>
      <c r="B1407" s="68" t="s">
        <v>5352</v>
      </c>
      <c r="C1407" s="68" t="s">
        <v>5353</v>
      </c>
      <c r="D1407" s="68" t="s">
        <v>4759</v>
      </c>
      <c r="E1407" s="68" t="s">
        <v>22377</v>
      </c>
      <c r="F1407" s="68" t="s">
        <v>5354</v>
      </c>
      <c r="G1407" s="68" t="s">
        <v>5355</v>
      </c>
      <c r="H1407" s="68">
        <v>25.086390000000002</v>
      </c>
      <c r="I1407" s="68">
        <v>104.9594</v>
      </c>
      <c r="J1407" s="68">
        <v>4150</v>
      </c>
      <c r="K1407" s="68">
        <v>8</v>
      </c>
      <c r="L1407" s="68">
        <f>COUNTIFS(Aéroports!$C$2:$C$5193,Aéroports!$C1407,Aéroports!$D$2:$D$5193,Aéroports!$D1407)</f>
        <v>1</v>
      </c>
      <c r="M1407" s="68" t="str">
        <f>IF(AND(Formulaire!$H$15=Aéroports!$E1407,--ISNUMBER(IFERROR(SEARCH(Formulaire!$H$16,$C1407,1),""))=1),MAX(M$1:M1406)+1,"")</f>
        <v/>
      </c>
      <c r="N1407" s="68" t="str">
        <f>IF(AND(Formulaire!$H$21=Aéroports!$E1407,--ISNUMBER(IFERROR(SEARCH(Formulaire!$H$22,$C1407,1),""))=1),MAX(N$1:N1406)+1,"")</f>
        <v/>
      </c>
      <c r="O1407" s="68" t="str">
        <f>IF(AND(Formulaire!$H$27=Aéroports!$E1407,--ISNUMBER(IFERROR(SEARCH(Formulaire!$H$28,$C1407,1),""))=1),MAX(O$1:O1406)+1,"")</f>
        <v/>
      </c>
      <c r="Q1407" s="91" t="str">
        <f>IFERROR(INDEX($C$2:$C$5193,MATCH(ROWS(M$2:M1407),M$2:M$5193,0)),"")</f>
        <v/>
      </c>
      <c r="R1407" s="70" t="str">
        <f>IFERROR(INDEX($C$2:$C$5193,MATCH(ROWS(N$2:N1407),N$2:N$5193,0)),"")</f>
        <v/>
      </c>
      <c r="S1407" s="92" t="str">
        <f>IFERROR(INDEX($C$2:$C$5193,MATCH(ROWS(O$2:O1407),O$2:O$5193,0)),"")</f>
        <v/>
      </c>
    </row>
    <row r="1408" spans="1:19" x14ac:dyDescent="0.25">
      <c r="A1408" s="69">
        <v>6366</v>
      </c>
      <c r="B1408" s="69" t="s">
        <v>5356</v>
      </c>
      <c r="C1408" s="69" t="s">
        <v>5357</v>
      </c>
      <c r="D1408" s="69" t="s">
        <v>4759</v>
      </c>
      <c r="E1408" s="69" t="s">
        <v>22377</v>
      </c>
      <c r="F1408" s="69" t="s">
        <v>5358</v>
      </c>
      <c r="G1408" s="69" t="s">
        <v>5359</v>
      </c>
      <c r="H1408" s="69">
        <v>36.527500000000003</v>
      </c>
      <c r="I1408" s="69">
        <v>102.04300000000001</v>
      </c>
      <c r="J1408" s="69">
        <v>7119</v>
      </c>
      <c r="K1408" s="69">
        <v>8</v>
      </c>
      <c r="L1408" s="69">
        <f>COUNTIFS(Aéroports!$C$2:$C$5193,Aéroports!$C1408,Aéroports!$D$2:$D$5193,Aéroports!$D1408)</f>
        <v>1</v>
      </c>
      <c r="M1408" s="69" t="str">
        <f>IF(AND(Formulaire!$H$15=Aéroports!$E1408,--ISNUMBER(IFERROR(SEARCH(Formulaire!$H$16,$C1408,1),""))=1),MAX(M$1:M1407)+1,"")</f>
        <v/>
      </c>
      <c r="N1408" s="69" t="str">
        <f>IF(AND(Formulaire!$H$21=Aéroports!$E1408,--ISNUMBER(IFERROR(SEARCH(Formulaire!$H$22,$C1408,1),""))=1),MAX(N$1:N1407)+1,"")</f>
        <v/>
      </c>
      <c r="O1408" s="69" t="str">
        <f>IF(AND(Formulaire!$H$27=Aéroports!$E1408,--ISNUMBER(IFERROR(SEARCH(Formulaire!$H$28,$C1408,1),""))=1),MAX(O$1:O1407)+1,"")</f>
        <v/>
      </c>
      <c r="Q1408" s="91" t="str">
        <f>IFERROR(INDEX($C$2:$C$5193,MATCH(ROWS(M$2:M1408),M$2:M$5193,0)),"")</f>
        <v/>
      </c>
      <c r="R1408" s="70" t="str">
        <f>IFERROR(INDEX($C$2:$C$5193,MATCH(ROWS(N$2:N1408),N$2:N$5193,0)),"")</f>
        <v/>
      </c>
      <c r="S1408" s="92" t="str">
        <f>IFERROR(INDEX($C$2:$C$5193,MATCH(ROWS(O$2:O1408),O$2:O$5193,0)),"")</f>
        <v/>
      </c>
    </row>
    <row r="1409" spans="1:19" x14ac:dyDescent="0.25">
      <c r="A1409" s="68">
        <v>9386</v>
      </c>
      <c r="B1409" s="68" t="s">
        <v>5360</v>
      </c>
      <c r="C1409" s="68" t="s">
        <v>5361</v>
      </c>
      <c r="D1409" s="68" t="s">
        <v>4759</v>
      </c>
      <c r="E1409" s="68" t="s">
        <v>22377</v>
      </c>
      <c r="F1409" s="68" t="s">
        <v>5362</v>
      </c>
      <c r="G1409" s="68" t="s">
        <v>5363</v>
      </c>
      <c r="H1409" s="68">
        <v>43.431800000000003</v>
      </c>
      <c r="I1409" s="68">
        <v>83.378600000000006</v>
      </c>
      <c r="J1409" s="68">
        <v>3050</v>
      </c>
      <c r="K1409" s="68">
        <v>8</v>
      </c>
      <c r="L1409" s="68">
        <f>COUNTIFS(Aéroports!$C$2:$C$5193,Aéroports!$C1409,Aéroports!$D$2:$D$5193,Aéroports!$D1409)</f>
        <v>1</v>
      </c>
      <c r="M1409" s="68" t="str">
        <f>IF(AND(Formulaire!$H$15=Aéroports!$E1409,--ISNUMBER(IFERROR(SEARCH(Formulaire!$H$16,$C1409,1),""))=1),MAX(M$1:M1408)+1,"")</f>
        <v/>
      </c>
      <c r="N1409" s="68" t="str">
        <f>IF(AND(Formulaire!$H$21=Aéroports!$E1409,--ISNUMBER(IFERROR(SEARCH(Formulaire!$H$22,$C1409,1),""))=1),MAX(N$1:N1408)+1,"")</f>
        <v/>
      </c>
      <c r="O1409" s="68" t="str">
        <f>IF(AND(Formulaire!$H$27=Aéroports!$E1409,--ISNUMBER(IFERROR(SEARCH(Formulaire!$H$28,$C1409,1),""))=1),MAX(O$1:O1408)+1,"")</f>
        <v/>
      </c>
      <c r="Q1409" s="91" t="str">
        <f>IFERROR(INDEX($C$2:$C$5193,MATCH(ROWS(M$2:M1409),M$2:M$5193,0)),"")</f>
        <v/>
      </c>
      <c r="R1409" s="70" t="str">
        <f>IFERROR(INDEX($C$2:$C$5193,MATCH(ROWS(N$2:N1409),N$2:N$5193,0)),"")</f>
        <v/>
      </c>
      <c r="S1409" s="92" t="str">
        <f>IFERROR(INDEX($C$2:$C$5193,MATCH(ROWS(O$2:O1409),O$2:O$5193,0)),"")</f>
        <v/>
      </c>
    </row>
    <row r="1410" spans="1:19" x14ac:dyDescent="0.25">
      <c r="A1410" s="69">
        <v>4149</v>
      </c>
      <c r="B1410" s="69" t="s">
        <v>5364</v>
      </c>
      <c r="C1410" s="69" t="s">
        <v>5365</v>
      </c>
      <c r="D1410" s="69" t="s">
        <v>4759</v>
      </c>
      <c r="E1410" s="69" t="s">
        <v>22377</v>
      </c>
      <c r="F1410" s="69" t="s">
        <v>5366</v>
      </c>
      <c r="G1410" s="69" t="s">
        <v>5367</v>
      </c>
      <c r="H1410" s="69">
        <v>34.059060000000002</v>
      </c>
      <c r="I1410" s="69">
        <v>117.5553</v>
      </c>
      <c r="J1410" s="69">
        <v>0</v>
      </c>
      <c r="K1410" s="69">
        <v>8</v>
      </c>
      <c r="L1410" s="69">
        <f>COUNTIFS(Aéroports!$C$2:$C$5193,Aéroports!$C1410,Aéroports!$D$2:$D$5193,Aéroports!$D1410)</f>
        <v>1</v>
      </c>
      <c r="M1410" s="69" t="str">
        <f>IF(AND(Formulaire!$H$15=Aéroports!$E1410,--ISNUMBER(IFERROR(SEARCH(Formulaire!$H$16,$C1410,1),""))=1),MAX(M$1:M1409)+1,"")</f>
        <v/>
      </c>
      <c r="N1410" s="69" t="str">
        <f>IF(AND(Formulaire!$H$21=Aéroports!$E1410,--ISNUMBER(IFERROR(SEARCH(Formulaire!$H$22,$C1410,1),""))=1),MAX(N$1:N1409)+1,"")</f>
        <v/>
      </c>
      <c r="O1410" s="69" t="str">
        <f>IF(AND(Formulaire!$H$27=Aéroports!$E1410,--ISNUMBER(IFERROR(SEARCH(Formulaire!$H$28,$C1410,1),""))=1),MAX(O$1:O1409)+1,"")</f>
        <v/>
      </c>
      <c r="Q1410" s="91" t="str">
        <f>IFERROR(INDEX($C$2:$C$5193,MATCH(ROWS(M$2:M1410),M$2:M$5193,0)),"")</f>
        <v/>
      </c>
      <c r="R1410" s="70" t="str">
        <f>IFERROR(INDEX($C$2:$C$5193,MATCH(ROWS(N$2:N1410),N$2:N$5193,0)),"")</f>
        <v/>
      </c>
      <c r="S1410" s="92" t="str">
        <f>IFERROR(INDEX($C$2:$C$5193,MATCH(ROWS(O$2:O1410),O$2:O$5193,0)),"")</f>
        <v/>
      </c>
    </row>
    <row r="1411" spans="1:19" x14ac:dyDescent="0.25">
      <c r="A1411" s="68">
        <v>6367</v>
      </c>
      <c r="B1411" s="68" t="s">
        <v>5368</v>
      </c>
      <c r="C1411" s="68" t="s">
        <v>5369</v>
      </c>
      <c r="D1411" s="68" t="s">
        <v>4759</v>
      </c>
      <c r="E1411" s="68" t="s">
        <v>22377</v>
      </c>
      <c r="F1411" s="68" t="s">
        <v>5370</v>
      </c>
      <c r="G1411" s="68" t="s">
        <v>5371</v>
      </c>
      <c r="H1411" s="68">
        <v>36.636899999999997</v>
      </c>
      <c r="I1411" s="68">
        <v>109.554</v>
      </c>
      <c r="J1411" s="68">
        <v>3100</v>
      </c>
      <c r="K1411" s="68">
        <v>8</v>
      </c>
      <c r="L1411" s="68">
        <f>COUNTIFS(Aéroports!$C$2:$C$5193,Aéroports!$C1411,Aéroports!$D$2:$D$5193,Aéroports!$D1411)</f>
        <v>1</v>
      </c>
      <c r="M1411" s="68" t="str">
        <f>IF(AND(Formulaire!$H$15=Aéroports!$E1411,--ISNUMBER(IFERROR(SEARCH(Formulaire!$H$16,$C1411,1),""))=1),MAX(M$1:M1410)+1,"")</f>
        <v/>
      </c>
      <c r="N1411" s="68" t="str">
        <f>IF(AND(Formulaire!$H$21=Aéroports!$E1411,--ISNUMBER(IFERROR(SEARCH(Formulaire!$H$22,$C1411,1),""))=1),MAX(N$1:N1410)+1,"")</f>
        <v/>
      </c>
      <c r="O1411" s="68" t="str">
        <f>IF(AND(Formulaire!$H$27=Aéroports!$E1411,--ISNUMBER(IFERROR(SEARCH(Formulaire!$H$28,$C1411,1),""))=1),MAX(O$1:O1410)+1,"")</f>
        <v/>
      </c>
      <c r="Q1411" s="91" t="str">
        <f>IFERROR(INDEX($C$2:$C$5193,MATCH(ROWS(M$2:M1411),M$2:M$5193,0)),"")</f>
        <v/>
      </c>
      <c r="R1411" s="70" t="str">
        <f>IFERROR(INDEX($C$2:$C$5193,MATCH(ROWS(N$2:N1411),N$2:N$5193,0)),"")</f>
        <v/>
      </c>
      <c r="S1411" s="92" t="str">
        <f>IFERROR(INDEX($C$2:$C$5193,MATCH(ROWS(O$2:O1411),O$2:O$5193,0)),"")</f>
        <v/>
      </c>
    </row>
    <row r="1412" spans="1:19" x14ac:dyDescent="0.25">
      <c r="A1412" s="69">
        <v>6393</v>
      </c>
      <c r="B1412" s="69" t="s">
        <v>5372</v>
      </c>
      <c r="C1412" s="69" t="s">
        <v>5373</v>
      </c>
      <c r="D1412" s="69" t="s">
        <v>4759</v>
      </c>
      <c r="E1412" s="69" t="s">
        <v>22377</v>
      </c>
      <c r="F1412" s="69" t="s">
        <v>5374</v>
      </c>
      <c r="G1412" s="69" t="s">
        <v>5375</v>
      </c>
      <c r="H1412" s="69">
        <v>33.425829999999998</v>
      </c>
      <c r="I1412" s="69">
        <v>120.20310000000001</v>
      </c>
      <c r="J1412" s="69">
        <v>0</v>
      </c>
      <c r="K1412" s="69">
        <v>8</v>
      </c>
      <c r="L1412" s="69">
        <f>COUNTIFS(Aéroports!$C$2:$C$5193,Aéroports!$C1412,Aéroports!$D$2:$D$5193,Aéroports!$D1412)</f>
        <v>1</v>
      </c>
      <c r="M1412" s="69" t="str">
        <f>IF(AND(Formulaire!$H$15=Aéroports!$E1412,--ISNUMBER(IFERROR(SEARCH(Formulaire!$H$16,$C1412,1),""))=1),MAX(M$1:M1411)+1,"")</f>
        <v/>
      </c>
      <c r="N1412" s="69" t="str">
        <f>IF(AND(Formulaire!$H$21=Aéroports!$E1412,--ISNUMBER(IFERROR(SEARCH(Formulaire!$H$22,$C1412,1),""))=1),MAX(N$1:N1411)+1,"")</f>
        <v/>
      </c>
      <c r="O1412" s="69" t="str">
        <f>IF(AND(Formulaire!$H$27=Aéroports!$E1412,--ISNUMBER(IFERROR(SEARCH(Formulaire!$H$28,$C1412,1),""))=1),MAX(O$1:O1411)+1,"")</f>
        <v/>
      </c>
      <c r="Q1412" s="91" t="str">
        <f>IFERROR(INDEX($C$2:$C$5193,MATCH(ROWS(M$2:M1412),M$2:M$5193,0)),"")</f>
        <v/>
      </c>
      <c r="R1412" s="70" t="str">
        <f>IFERROR(INDEX($C$2:$C$5193,MATCH(ROWS(N$2:N1412),N$2:N$5193,0)),"")</f>
        <v/>
      </c>
      <c r="S1412" s="92" t="str">
        <f>IFERROR(INDEX($C$2:$C$5193,MATCH(ROWS(O$2:O1412),O$2:O$5193,0)),"")</f>
        <v/>
      </c>
    </row>
    <row r="1413" spans="1:19" x14ac:dyDescent="0.25">
      <c r="A1413" s="68">
        <v>8876</v>
      </c>
      <c r="B1413" s="68" t="s">
        <v>5376</v>
      </c>
      <c r="C1413" s="68" t="s">
        <v>5377</v>
      </c>
      <c r="D1413" s="68" t="s">
        <v>4759</v>
      </c>
      <c r="E1413" s="68" t="s">
        <v>22377</v>
      </c>
      <c r="F1413" s="68" t="s">
        <v>5378</v>
      </c>
      <c r="G1413" s="68" t="s">
        <v>5379</v>
      </c>
      <c r="H1413" s="68">
        <v>32.563400000000001</v>
      </c>
      <c r="I1413" s="68">
        <v>119.71980000000001</v>
      </c>
      <c r="J1413" s="68">
        <v>7</v>
      </c>
      <c r="K1413" s="68">
        <v>8</v>
      </c>
      <c r="L1413" s="68">
        <f>COUNTIFS(Aéroports!$C$2:$C$5193,Aéroports!$C1413,Aéroports!$D$2:$D$5193,Aéroports!$D1413)</f>
        <v>1</v>
      </c>
      <c r="M1413" s="68" t="str">
        <f>IF(AND(Formulaire!$H$15=Aéroports!$E1413,--ISNUMBER(IFERROR(SEARCH(Formulaire!$H$16,$C1413,1),""))=1),MAX(M$1:M1412)+1,"")</f>
        <v/>
      </c>
      <c r="N1413" s="68" t="str">
        <f>IF(AND(Formulaire!$H$21=Aéroports!$E1413,--ISNUMBER(IFERROR(SEARCH(Formulaire!$H$22,$C1413,1),""))=1),MAX(N$1:N1412)+1,"")</f>
        <v/>
      </c>
      <c r="O1413" s="68" t="str">
        <f>IF(AND(Formulaire!$H$27=Aéroports!$E1413,--ISNUMBER(IFERROR(SEARCH(Formulaire!$H$28,$C1413,1),""))=1),MAX(O$1:O1412)+1,"")</f>
        <v/>
      </c>
      <c r="Q1413" s="91" t="str">
        <f>IFERROR(INDEX($C$2:$C$5193,MATCH(ROWS(M$2:M1413),M$2:M$5193,0)),"")</f>
        <v/>
      </c>
      <c r="R1413" s="70" t="str">
        <f>IFERROR(INDEX($C$2:$C$5193,MATCH(ROWS(N$2:N1413),N$2:N$5193,0)),"")</f>
        <v/>
      </c>
      <c r="S1413" s="92" t="str">
        <f>IFERROR(INDEX($C$2:$C$5193,MATCH(ROWS(O$2:O1413),O$2:O$5193,0)),"")</f>
        <v/>
      </c>
    </row>
    <row r="1414" spans="1:19" x14ac:dyDescent="0.25">
      <c r="A1414" s="69">
        <v>6414</v>
      </c>
      <c r="B1414" s="69" t="s">
        <v>5380</v>
      </c>
      <c r="C1414" s="69" t="s">
        <v>5381</v>
      </c>
      <c r="D1414" s="69" t="s">
        <v>4759</v>
      </c>
      <c r="E1414" s="69" t="s">
        <v>22377</v>
      </c>
      <c r="F1414" s="69" t="s">
        <v>5382</v>
      </c>
      <c r="G1414" s="69" t="s">
        <v>5383</v>
      </c>
      <c r="H1414" s="69">
        <v>42.882800000000003</v>
      </c>
      <c r="I1414" s="69">
        <v>129.45099999999999</v>
      </c>
      <c r="J1414" s="69">
        <v>624</v>
      </c>
      <c r="K1414" s="69">
        <v>8</v>
      </c>
      <c r="L1414" s="69">
        <f>COUNTIFS(Aéroports!$C$2:$C$5193,Aéroports!$C1414,Aéroports!$D$2:$D$5193,Aéroports!$D1414)</f>
        <v>1</v>
      </c>
      <c r="M1414" s="69" t="str">
        <f>IF(AND(Formulaire!$H$15=Aéroports!$E1414,--ISNUMBER(IFERROR(SEARCH(Formulaire!$H$16,$C1414,1),""))=1),MAX(M$1:M1413)+1,"")</f>
        <v/>
      </c>
      <c r="N1414" s="69" t="str">
        <f>IF(AND(Formulaire!$H$21=Aéroports!$E1414,--ISNUMBER(IFERROR(SEARCH(Formulaire!$H$22,$C1414,1),""))=1),MAX(N$1:N1413)+1,"")</f>
        <v/>
      </c>
      <c r="O1414" s="69" t="str">
        <f>IF(AND(Formulaire!$H$27=Aéroports!$E1414,--ISNUMBER(IFERROR(SEARCH(Formulaire!$H$28,$C1414,1),""))=1),MAX(O$1:O1413)+1,"")</f>
        <v/>
      </c>
      <c r="Q1414" s="91" t="str">
        <f>IFERROR(INDEX($C$2:$C$5193,MATCH(ROWS(M$2:M1414),M$2:M$5193,0)),"")</f>
        <v/>
      </c>
      <c r="R1414" s="70" t="str">
        <f>IFERROR(INDEX($C$2:$C$5193,MATCH(ROWS(N$2:N1414),N$2:N$5193,0)),"")</f>
        <v/>
      </c>
      <c r="S1414" s="92" t="str">
        <f>IFERROR(INDEX($C$2:$C$5193,MATCH(ROWS(O$2:O1414),O$2:O$5193,0)),"")</f>
        <v/>
      </c>
    </row>
    <row r="1415" spans="1:19" x14ac:dyDescent="0.25">
      <c r="A1415" s="68">
        <v>3392</v>
      </c>
      <c r="B1415" s="68" t="s">
        <v>5384</v>
      </c>
      <c r="C1415" s="68" t="s">
        <v>5385</v>
      </c>
      <c r="D1415" s="68" t="s">
        <v>4759</v>
      </c>
      <c r="E1415" s="68" t="s">
        <v>22377</v>
      </c>
      <c r="F1415" s="68" t="s">
        <v>5386</v>
      </c>
      <c r="G1415" s="68" t="s">
        <v>5387</v>
      </c>
      <c r="H1415" s="68">
        <v>37.401699999999998</v>
      </c>
      <c r="I1415" s="68">
        <v>121.372</v>
      </c>
      <c r="J1415" s="68">
        <v>59</v>
      </c>
      <c r="K1415" s="68">
        <v>8</v>
      </c>
      <c r="L1415" s="68">
        <f>COUNTIFS(Aéroports!$C$2:$C$5193,Aéroports!$C1415,Aéroports!$D$2:$D$5193,Aéroports!$D1415)</f>
        <v>1</v>
      </c>
      <c r="M1415" s="68" t="str">
        <f>IF(AND(Formulaire!$H$15=Aéroports!$E1415,--ISNUMBER(IFERROR(SEARCH(Formulaire!$H$16,$C1415,1),""))=1),MAX(M$1:M1414)+1,"")</f>
        <v/>
      </c>
      <c r="N1415" s="68" t="str">
        <f>IF(AND(Formulaire!$H$21=Aéroports!$E1415,--ISNUMBER(IFERROR(SEARCH(Formulaire!$H$22,$C1415,1),""))=1),MAX(N$1:N1414)+1,"")</f>
        <v/>
      </c>
      <c r="O1415" s="68" t="str">
        <f>IF(AND(Formulaire!$H$27=Aéroports!$E1415,--ISNUMBER(IFERROR(SEARCH(Formulaire!$H$28,$C1415,1),""))=1),MAX(O$1:O1414)+1,"")</f>
        <v/>
      </c>
      <c r="Q1415" s="91" t="str">
        <f>IFERROR(INDEX($C$2:$C$5193,MATCH(ROWS(M$2:M1415),M$2:M$5193,0)),"")</f>
        <v/>
      </c>
      <c r="R1415" s="70" t="str">
        <f>IFERROR(INDEX($C$2:$C$5193,MATCH(ROWS(N$2:N1415),N$2:N$5193,0)),"")</f>
        <v/>
      </c>
      <c r="S1415" s="92" t="str">
        <f>IFERROR(INDEX($C$2:$C$5193,MATCH(ROWS(O$2:O1415),O$2:O$5193,0)),"")</f>
        <v/>
      </c>
    </row>
    <row r="1416" spans="1:19" x14ac:dyDescent="0.25">
      <c r="A1416" s="69">
        <v>4110</v>
      </c>
      <c r="B1416" s="69" t="s">
        <v>5388</v>
      </c>
      <c r="C1416" s="69" t="s">
        <v>5389</v>
      </c>
      <c r="D1416" s="69" t="s">
        <v>4759</v>
      </c>
      <c r="E1416" s="69" t="s">
        <v>22377</v>
      </c>
      <c r="F1416" s="69" t="s">
        <v>5390</v>
      </c>
      <c r="G1416" s="69" t="s">
        <v>5391</v>
      </c>
      <c r="H1416" s="69">
        <v>28.800560000000001</v>
      </c>
      <c r="I1416" s="69">
        <v>104.545</v>
      </c>
      <c r="J1416" s="69">
        <v>924</v>
      </c>
      <c r="K1416" s="69">
        <v>8</v>
      </c>
      <c r="L1416" s="69">
        <f>COUNTIFS(Aéroports!$C$2:$C$5193,Aéroports!$C1416,Aéroports!$D$2:$D$5193,Aéroports!$D1416)</f>
        <v>1</v>
      </c>
      <c r="M1416" s="69" t="str">
        <f>IF(AND(Formulaire!$H$15=Aéroports!$E1416,--ISNUMBER(IFERROR(SEARCH(Formulaire!$H$16,$C1416,1),""))=1),MAX(M$1:M1415)+1,"")</f>
        <v/>
      </c>
      <c r="N1416" s="69" t="str">
        <f>IF(AND(Formulaire!$H$21=Aéroports!$E1416,--ISNUMBER(IFERROR(SEARCH(Formulaire!$H$22,$C1416,1),""))=1),MAX(N$1:N1415)+1,"")</f>
        <v/>
      </c>
      <c r="O1416" s="69" t="str">
        <f>IF(AND(Formulaire!$H$27=Aéroports!$E1416,--ISNUMBER(IFERROR(SEARCH(Formulaire!$H$28,$C1416,1),""))=1),MAX(O$1:O1415)+1,"")</f>
        <v/>
      </c>
      <c r="Q1416" s="91" t="str">
        <f>IFERROR(INDEX($C$2:$C$5193,MATCH(ROWS(M$2:M1416),M$2:M$5193,0)),"")</f>
        <v/>
      </c>
      <c r="R1416" s="70" t="str">
        <f>IFERROR(INDEX($C$2:$C$5193,MATCH(ROWS(N$2:N1416),N$2:N$5193,0)),"")</f>
        <v/>
      </c>
      <c r="S1416" s="92" t="str">
        <f>IFERROR(INDEX($C$2:$C$5193,MATCH(ROWS(O$2:O1416),O$2:O$5193,0)),"")</f>
        <v/>
      </c>
    </row>
    <row r="1417" spans="1:19" x14ac:dyDescent="0.25">
      <c r="A1417" s="68">
        <v>6361</v>
      </c>
      <c r="B1417" s="68" t="s">
        <v>5392</v>
      </c>
      <c r="C1417" s="68" t="s">
        <v>5393</v>
      </c>
      <c r="D1417" s="68" t="s">
        <v>4759</v>
      </c>
      <c r="E1417" s="68" t="s">
        <v>22377</v>
      </c>
      <c r="F1417" s="68" t="s">
        <v>5394</v>
      </c>
      <c r="G1417" s="68" t="s">
        <v>5395</v>
      </c>
      <c r="H1417" s="68">
        <v>30.556550000000001</v>
      </c>
      <c r="I1417" s="68">
        <v>111.48</v>
      </c>
      <c r="J1417" s="68">
        <v>673</v>
      </c>
      <c r="K1417" s="68">
        <v>8</v>
      </c>
      <c r="L1417" s="68">
        <f>COUNTIFS(Aéroports!$C$2:$C$5193,Aéroports!$C1417,Aéroports!$D$2:$D$5193,Aéroports!$D1417)</f>
        <v>1</v>
      </c>
      <c r="M1417" s="68" t="str">
        <f>IF(AND(Formulaire!$H$15=Aéroports!$E1417,--ISNUMBER(IFERROR(SEARCH(Formulaire!$H$16,$C1417,1),""))=1),MAX(M$1:M1416)+1,"")</f>
        <v/>
      </c>
      <c r="N1417" s="68" t="str">
        <f>IF(AND(Formulaire!$H$21=Aéroports!$E1417,--ISNUMBER(IFERROR(SEARCH(Formulaire!$H$22,$C1417,1),""))=1),MAX(N$1:N1416)+1,"")</f>
        <v/>
      </c>
      <c r="O1417" s="68" t="str">
        <f>IF(AND(Formulaire!$H$27=Aéroports!$E1417,--ISNUMBER(IFERROR(SEARCH(Formulaire!$H$28,$C1417,1),""))=1),MAX(O$1:O1416)+1,"")</f>
        <v/>
      </c>
      <c r="Q1417" s="91" t="str">
        <f>IFERROR(INDEX($C$2:$C$5193,MATCH(ROWS(M$2:M1417),M$2:M$5193,0)),"")</f>
        <v/>
      </c>
      <c r="R1417" s="70" t="str">
        <f>IFERROR(INDEX($C$2:$C$5193,MATCH(ROWS(N$2:N1417),N$2:N$5193,0)),"")</f>
        <v/>
      </c>
      <c r="S1417" s="92" t="str">
        <f>IFERROR(INDEX($C$2:$C$5193,MATCH(ROWS(O$2:O1417),O$2:O$5193,0)),"")</f>
        <v/>
      </c>
    </row>
    <row r="1418" spans="1:19" x14ac:dyDescent="0.25">
      <c r="A1418" s="69">
        <v>9107</v>
      </c>
      <c r="B1418" s="69" t="s">
        <v>5396</v>
      </c>
      <c r="C1418" s="69" t="s">
        <v>5397</v>
      </c>
      <c r="D1418" s="69" t="s">
        <v>4759</v>
      </c>
      <c r="E1418" s="69" t="s">
        <v>22377</v>
      </c>
      <c r="F1418" s="69" t="s">
        <v>5398</v>
      </c>
      <c r="G1418" s="69" t="s">
        <v>5399</v>
      </c>
      <c r="H1418" s="69">
        <v>27.802499999999998</v>
      </c>
      <c r="I1418" s="69">
        <v>114.3062</v>
      </c>
      <c r="J1418" s="69">
        <v>430</v>
      </c>
      <c r="K1418" s="69">
        <v>8</v>
      </c>
      <c r="L1418" s="69">
        <f>COUNTIFS(Aéroports!$C$2:$C$5193,Aéroports!$C1418,Aéroports!$D$2:$D$5193,Aéroports!$D1418)</f>
        <v>1</v>
      </c>
      <c r="M1418" s="69" t="str">
        <f>IF(AND(Formulaire!$H$15=Aéroports!$E1418,--ISNUMBER(IFERROR(SEARCH(Formulaire!$H$16,$C1418,1),""))=1),MAX(M$1:M1417)+1,"")</f>
        <v/>
      </c>
      <c r="N1418" s="69" t="str">
        <f>IF(AND(Formulaire!$H$21=Aéroports!$E1418,--ISNUMBER(IFERROR(SEARCH(Formulaire!$H$22,$C1418,1),""))=1),MAX(N$1:N1417)+1,"")</f>
        <v/>
      </c>
      <c r="O1418" s="69" t="str">
        <f>IF(AND(Formulaire!$H$27=Aéroports!$E1418,--ISNUMBER(IFERROR(SEARCH(Formulaire!$H$28,$C1418,1),""))=1),MAX(O$1:O1417)+1,"")</f>
        <v/>
      </c>
      <c r="Q1418" s="91" t="str">
        <f>IFERROR(INDEX($C$2:$C$5193,MATCH(ROWS(M$2:M1418),M$2:M$5193,0)),"")</f>
        <v/>
      </c>
      <c r="R1418" s="70" t="str">
        <f>IFERROR(INDEX($C$2:$C$5193,MATCH(ROWS(N$2:N1418),N$2:N$5193,0)),"")</f>
        <v/>
      </c>
      <c r="S1418" s="92" t="str">
        <f>IFERROR(INDEX($C$2:$C$5193,MATCH(ROWS(O$2:O1418),O$2:O$5193,0)),"")</f>
        <v/>
      </c>
    </row>
    <row r="1419" spans="1:19" x14ac:dyDescent="0.25">
      <c r="A1419" s="68">
        <v>4085</v>
      </c>
      <c r="B1419" s="68" t="s">
        <v>5400</v>
      </c>
      <c r="C1419" s="68" t="s">
        <v>5401</v>
      </c>
      <c r="D1419" s="68" t="s">
        <v>4759</v>
      </c>
      <c r="E1419" s="68" t="s">
        <v>22377</v>
      </c>
      <c r="F1419" s="68" t="s">
        <v>5402</v>
      </c>
      <c r="G1419" s="68" t="s">
        <v>5403</v>
      </c>
      <c r="H1419" s="68">
        <v>38.481900000000003</v>
      </c>
      <c r="I1419" s="68">
        <v>106.009</v>
      </c>
      <c r="J1419" s="68">
        <v>0</v>
      </c>
      <c r="K1419" s="68">
        <v>8</v>
      </c>
      <c r="L1419" s="68">
        <f>COUNTIFS(Aéroports!$C$2:$C$5193,Aéroports!$C1419,Aéroports!$D$2:$D$5193,Aéroports!$D1419)</f>
        <v>1</v>
      </c>
      <c r="M1419" s="68" t="str">
        <f>IF(AND(Formulaire!$H$15=Aéroports!$E1419,--ISNUMBER(IFERROR(SEARCH(Formulaire!$H$16,$C1419,1),""))=1),MAX(M$1:M1418)+1,"")</f>
        <v/>
      </c>
      <c r="N1419" s="68" t="str">
        <f>IF(AND(Formulaire!$H$21=Aéroports!$E1419,--ISNUMBER(IFERROR(SEARCH(Formulaire!$H$22,$C1419,1),""))=1),MAX(N$1:N1418)+1,"")</f>
        <v/>
      </c>
      <c r="O1419" s="68" t="str">
        <f>IF(AND(Formulaire!$H$27=Aéroports!$E1419,--ISNUMBER(IFERROR(SEARCH(Formulaire!$H$28,$C1419,1),""))=1),MAX(O$1:O1418)+1,"")</f>
        <v/>
      </c>
      <c r="Q1419" s="91" t="str">
        <f>IFERROR(INDEX($C$2:$C$5193,MATCH(ROWS(M$2:M1419),M$2:M$5193,0)),"")</f>
        <v/>
      </c>
      <c r="R1419" s="70" t="str">
        <f>IFERROR(INDEX($C$2:$C$5193,MATCH(ROWS(N$2:N1419),N$2:N$5193,0)),"")</f>
        <v/>
      </c>
      <c r="S1419" s="92" t="str">
        <f>IFERROR(INDEX($C$2:$C$5193,MATCH(ROWS(O$2:O1419),O$2:O$5193,0)),"")</f>
        <v/>
      </c>
    </row>
    <row r="1420" spans="1:19" x14ac:dyDescent="0.25">
      <c r="A1420" s="69">
        <v>9848</v>
      </c>
      <c r="B1420" s="69" t="s">
        <v>5404</v>
      </c>
      <c r="C1420" s="69" t="s">
        <v>5405</v>
      </c>
      <c r="D1420" s="69" t="s">
        <v>4759</v>
      </c>
      <c r="E1420" s="69" t="s">
        <v>22377</v>
      </c>
      <c r="F1420" s="69" t="s">
        <v>5406</v>
      </c>
      <c r="G1420" s="69" t="s">
        <v>5407</v>
      </c>
      <c r="H1420" s="69">
        <v>47.75206</v>
      </c>
      <c r="I1420" s="69">
        <v>129.01910000000001</v>
      </c>
      <c r="J1420" s="69">
        <v>791</v>
      </c>
      <c r="K1420" s="69">
        <v>8</v>
      </c>
      <c r="L1420" s="69">
        <f>COUNTIFS(Aéroports!$C$2:$C$5193,Aéroports!$C1420,Aéroports!$D$2:$D$5193,Aéroports!$D1420)</f>
        <v>1</v>
      </c>
      <c r="M1420" s="69" t="str">
        <f>IF(AND(Formulaire!$H$15=Aéroports!$E1420,--ISNUMBER(IFERROR(SEARCH(Formulaire!$H$16,$C1420,1),""))=1),MAX(M$1:M1419)+1,"")</f>
        <v/>
      </c>
      <c r="N1420" s="69" t="str">
        <f>IF(AND(Formulaire!$H$21=Aéroports!$E1420,--ISNUMBER(IFERROR(SEARCH(Formulaire!$H$22,$C1420,1),""))=1),MAX(N$1:N1419)+1,"")</f>
        <v/>
      </c>
      <c r="O1420" s="69" t="str">
        <f>IF(AND(Formulaire!$H$27=Aéroports!$E1420,--ISNUMBER(IFERROR(SEARCH(Formulaire!$H$28,$C1420,1),""))=1),MAX(O$1:O1419)+1,"")</f>
        <v/>
      </c>
      <c r="Q1420" s="91" t="str">
        <f>IFERROR(INDEX($C$2:$C$5193,MATCH(ROWS(M$2:M1420),M$2:M$5193,0)),"")</f>
        <v/>
      </c>
      <c r="R1420" s="70" t="str">
        <f>IFERROR(INDEX($C$2:$C$5193,MATCH(ROWS(N$2:N1420),N$2:N$5193,0)),"")</f>
        <v/>
      </c>
      <c r="S1420" s="92" t="str">
        <f>IFERROR(INDEX($C$2:$C$5193,MATCH(ROWS(O$2:O1420),O$2:O$5193,0)),"")</f>
        <v/>
      </c>
    </row>
    <row r="1421" spans="1:19" x14ac:dyDescent="0.25">
      <c r="A1421" s="68">
        <v>12056</v>
      </c>
      <c r="B1421" s="68" t="s">
        <v>5408</v>
      </c>
      <c r="C1421" s="68" t="s">
        <v>5409</v>
      </c>
      <c r="D1421" s="68" t="s">
        <v>4759</v>
      </c>
      <c r="E1421" s="68" t="s">
        <v>22377</v>
      </c>
      <c r="F1421" s="68" t="s">
        <v>5410</v>
      </c>
      <c r="G1421" s="68" t="s">
        <v>5411</v>
      </c>
      <c r="H1421" s="68">
        <v>40.542520000000003</v>
      </c>
      <c r="I1421" s="68">
        <v>122.3586</v>
      </c>
      <c r="J1421" s="68">
        <v>0</v>
      </c>
      <c r="K1421" s="68" t="s">
        <v>340</v>
      </c>
      <c r="L1421" s="68">
        <f>COUNTIFS(Aéroports!$C$2:$C$5193,Aéroports!$C1421,Aéroports!$D$2:$D$5193,Aéroports!$D1421)</f>
        <v>1</v>
      </c>
      <c r="M1421" s="68" t="str">
        <f>IF(AND(Formulaire!$H$15=Aéroports!$E1421,--ISNUMBER(IFERROR(SEARCH(Formulaire!$H$16,$C1421,1),""))=1),MAX(M$1:M1420)+1,"")</f>
        <v/>
      </c>
      <c r="N1421" s="68" t="str">
        <f>IF(AND(Formulaire!$H$21=Aéroports!$E1421,--ISNUMBER(IFERROR(SEARCH(Formulaire!$H$22,$C1421,1),""))=1),MAX(N$1:N1420)+1,"")</f>
        <v/>
      </c>
      <c r="O1421" s="68" t="str">
        <f>IF(AND(Formulaire!$H$27=Aéroports!$E1421,--ISNUMBER(IFERROR(SEARCH(Formulaire!$H$28,$C1421,1),""))=1),MAX(O$1:O1420)+1,"")</f>
        <v/>
      </c>
      <c r="Q1421" s="91" t="str">
        <f>IFERROR(INDEX($C$2:$C$5193,MATCH(ROWS(M$2:M1421),M$2:M$5193,0)),"")</f>
        <v/>
      </c>
      <c r="R1421" s="70" t="str">
        <f>IFERROR(INDEX($C$2:$C$5193,MATCH(ROWS(N$2:N1421),N$2:N$5193,0)),"")</f>
        <v/>
      </c>
      <c r="S1421" s="92" t="str">
        <f>IFERROR(INDEX($C$2:$C$5193,MATCH(ROWS(O$2:O1421),O$2:O$5193,0)),"")</f>
        <v/>
      </c>
    </row>
    <row r="1422" spans="1:19" x14ac:dyDescent="0.25">
      <c r="A1422" s="69">
        <v>6409</v>
      </c>
      <c r="B1422" s="69" t="s">
        <v>5412</v>
      </c>
      <c r="C1422" s="69" t="s">
        <v>5413</v>
      </c>
      <c r="D1422" s="69" t="s">
        <v>4759</v>
      </c>
      <c r="E1422" s="69" t="s">
        <v>22377</v>
      </c>
      <c r="F1422" s="69" t="s">
        <v>5414</v>
      </c>
      <c r="G1422" s="69" t="s">
        <v>5415</v>
      </c>
      <c r="H1422" s="69">
        <v>43.955800000000004</v>
      </c>
      <c r="I1422" s="69">
        <v>81.330299999999994</v>
      </c>
      <c r="J1422" s="69">
        <v>0</v>
      </c>
      <c r="K1422" s="69">
        <v>8</v>
      </c>
      <c r="L1422" s="69">
        <f>COUNTIFS(Aéroports!$C$2:$C$5193,Aéroports!$C1422,Aéroports!$D$2:$D$5193,Aéroports!$D1422)</f>
        <v>1</v>
      </c>
      <c r="M1422" s="69" t="str">
        <f>IF(AND(Formulaire!$H$15=Aéroports!$E1422,--ISNUMBER(IFERROR(SEARCH(Formulaire!$H$16,$C1422,1),""))=1),MAX(M$1:M1421)+1,"")</f>
        <v/>
      </c>
      <c r="N1422" s="69" t="str">
        <f>IF(AND(Formulaire!$H$21=Aéroports!$E1422,--ISNUMBER(IFERROR(SEARCH(Formulaire!$H$22,$C1422,1),""))=1),MAX(N$1:N1421)+1,"")</f>
        <v/>
      </c>
      <c r="O1422" s="69" t="str">
        <f>IF(AND(Formulaire!$H$27=Aéroports!$E1422,--ISNUMBER(IFERROR(SEARCH(Formulaire!$H$28,$C1422,1),""))=1),MAX(O$1:O1421)+1,"")</f>
        <v/>
      </c>
      <c r="Q1422" s="91" t="str">
        <f>IFERROR(INDEX($C$2:$C$5193,MATCH(ROWS(M$2:M1422),M$2:M$5193,0)),"")</f>
        <v/>
      </c>
      <c r="R1422" s="70" t="str">
        <f>IFERROR(INDEX($C$2:$C$5193,MATCH(ROWS(N$2:N1422),N$2:N$5193,0)),"")</f>
        <v/>
      </c>
      <c r="S1422" s="92" t="str">
        <f>IFERROR(INDEX($C$2:$C$5193,MATCH(ROWS(O$2:O1422),O$2:O$5193,0)),"")</f>
        <v/>
      </c>
    </row>
    <row r="1423" spans="1:19" x14ac:dyDescent="0.25">
      <c r="A1423" s="68">
        <v>6394</v>
      </c>
      <c r="B1423" s="68" t="s">
        <v>5416</v>
      </c>
      <c r="C1423" s="68" t="s">
        <v>5417</v>
      </c>
      <c r="D1423" s="68" t="s">
        <v>4759</v>
      </c>
      <c r="E1423" s="68" t="s">
        <v>22377</v>
      </c>
      <c r="F1423" s="68" t="s">
        <v>5418</v>
      </c>
      <c r="G1423" s="68" t="s">
        <v>5419</v>
      </c>
      <c r="H1423" s="68">
        <v>29.3447</v>
      </c>
      <c r="I1423" s="68">
        <v>120.032</v>
      </c>
      <c r="J1423" s="68">
        <v>262</v>
      </c>
      <c r="K1423" s="68">
        <v>8</v>
      </c>
      <c r="L1423" s="68">
        <f>COUNTIFS(Aéroports!$C$2:$C$5193,Aéroports!$C1423,Aéroports!$D$2:$D$5193,Aéroports!$D1423)</f>
        <v>1</v>
      </c>
      <c r="M1423" s="68" t="str">
        <f>IF(AND(Formulaire!$H$15=Aéroports!$E1423,--ISNUMBER(IFERROR(SEARCH(Formulaire!$H$16,$C1423,1),""))=1),MAX(M$1:M1422)+1,"")</f>
        <v/>
      </c>
      <c r="N1423" s="68" t="str">
        <f>IF(AND(Formulaire!$H$21=Aéroports!$E1423,--ISNUMBER(IFERROR(SEARCH(Formulaire!$H$22,$C1423,1),""))=1),MAX(N$1:N1422)+1,"")</f>
        <v/>
      </c>
      <c r="O1423" s="68" t="str">
        <f>IF(AND(Formulaire!$H$27=Aéroports!$E1423,--ISNUMBER(IFERROR(SEARCH(Formulaire!$H$28,$C1423,1),""))=1),MAX(O$1:O1422)+1,"")</f>
        <v/>
      </c>
      <c r="Q1423" s="91" t="str">
        <f>IFERROR(INDEX($C$2:$C$5193,MATCH(ROWS(M$2:M1423),M$2:M$5193,0)),"")</f>
        <v/>
      </c>
      <c r="R1423" s="70" t="str">
        <f>IFERROR(INDEX($C$2:$C$5193,MATCH(ROWS(N$2:N1423),N$2:N$5193,0)),"")</f>
        <v/>
      </c>
      <c r="S1423" s="92" t="str">
        <f>IFERROR(INDEX($C$2:$C$5193,MATCH(ROWS(O$2:O1423),O$2:O$5193,0)),"")</f>
        <v/>
      </c>
    </row>
    <row r="1424" spans="1:19" x14ac:dyDescent="0.25">
      <c r="A1424" s="69">
        <v>8845</v>
      </c>
      <c r="B1424" s="69" t="s">
        <v>5420</v>
      </c>
      <c r="C1424" s="69" t="s">
        <v>5421</v>
      </c>
      <c r="D1424" s="69" t="s">
        <v>4759</v>
      </c>
      <c r="E1424" s="69" t="s">
        <v>22377</v>
      </c>
      <c r="F1424" s="69" t="s">
        <v>5422</v>
      </c>
      <c r="G1424" s="69" t="s">
        <v>5423</v>
      </c>
      <c r="H1424" s="69">
        <v>26.338660000000001</v>
      </c>
      <c r="I1424" s="69">
        <v>111.61</v>
      </c>
      <c r="J1424" s="69">
        <v>340</v>
      </c>
      <c r="K1424" s="69">
        <v>8</v>
      </c>
      <c r="L1424" s="69">
        <f>COUNTIFS(Aéroports!$C$2:$C$5193,Aéroports!$C1424,Aéroports!$D$2:$D$5193,Aéroports!$D1424)</f>
        <v>1</v>
      </c>
      <c r="M1424" s="69" t="str">
        <f>IF(AND(Formulaire!$H$15=Aéroports!$E1424,--ISNUMBER(IFERROR(SEARCH(Formulaire!$H$16,$C1424,1),""))=1),MAX(M$1:M1423)+1,"")</f>
        <v/>
      </c>
      <c r="N1424" s="69" t="str">
        <f>IF(AND(Formulaire!$H$21=Aéroports!$E1424,--ISNUMBER(IFERROR(SEARCH(Formulaire!$H$22,$C1424,1),""))=1),MAX(N$1:N1423)+1,"")</f>
        <v/>
      </c>
      <c r="O1424" s="69" t="str">
        <f>IF(AND(Formulaire!$H$27=Aéroports!$E1424,--ISNUMBER(IFERROR(SEARCH(Formulaire!$H$28,$C1424,1),""))=1),MAX(O$1:O1423)+1,"")</f>
        <v/>
      </c>
      <c r="Q1424" s="91" t="str">
        <f>IFERROR(INDEX($C$2:$C$5193,MATCH(ROWS(M$2:M1424),M$2:M$5193,0)),"")</f>
        <v/>
      </c>
      <c r="R1424" s="70" t="str">
        <f>IFERROR(INDEX($C$2:$C$5193,MATCH(ROWS(N$2:N1424),N$2:N$5193,0)),"")</f>
        <v/>
      </c>
      <c r="S1424" s="92" t="str">
        <f>IFERROR(INDEX($C$2:$C$5193,MATCH(ROWS(O$2:O1424),O$2:O$5193,0)),"")</f>
        <v/>
      </c>
    </row>
    <row r="1425" spans="1:19" x14ac:dyDescent="0.25">
      <c r="A1425" s="68">
        <v>6368</v>
      </c>
      <c r="B1425" s="68" t="s">
        <v>5424</v>
      </c>
      <c r="C1425" s="68" t="s">
        <v>5425</v>
      </c>
      <c r="D1425" s="68" t="s">
        <v>4759</v>
      </c>
      <c r="E1425" s="68" t="s">
        <v>22377</v>
      </c>
      <c r="F1425" s="68" t="s">
        <v>5426</v>
      </c>
      <c r="G1425" s="68" t="s">
        <v>5427</v>
      </c>
      <c r="H1425" s="68">
        <v>38.35971</v>
      </c>
      <c r="I1425" s="68">
        <v>109.5909</v>
      </c>
      <c r="J1425" s="68">
        <v>0</v>
      </c>
      <c r="K1425" s="68">
        <v>8</v>
      </c>
      <c r="L1425" s="68">
        <f>COUNTIFS(Aéroports!$C$2:$C$5193,Aéroports!$C1425,Aéroports!$D$2:$D$5193,Aéroports!$D1425)</f>
        <v>1</v>
      </c>
      <c r="M1425" s="68" t="str">
        <f>IF(AND(Formulaire!$H$15=Aéroports!$E1425,--ISNUMBER(IFERROR(SEARCH(Formulaire!$H$16,$C1425,1),""))=1),MAX(M$1:M1424)+1,"")</f>
        <v/>
      </c>
      <c r="N1425" s="68" t="str">
        <f>IF(AND(Formulaire!$H$21=Aéroports!$E1425,--ISNUMBER(IFERROR(SEARCH(Formulaire!$H$22,$C1425,1),""))=1),MAX(N$1:N1424)+1,"")</f>
        <v/>
      </c>
      <c r="O1425" s="68" t="str">
        <f>IF(AND(Formulaire!$H$27=Aéroports!$E1425,--ISNUMBER(IFERROR(SEARCH(Formulaire!$H$28,$C1425,1),""))=1),MAX(O$1:O1424)+1,"")</f>
        <v/>
      </c>
      <c r="Q1425" s="91" t="str">
        <f>IFERROR(INDEX($C$2:$C$5193,MATCH(ROWS(M$2:M1425),M$2:M$5193,0)),"")</f>
        <v/>
      </c>
      <c r="R1425" s="70" t="str">
        <f>IFERROR(INDEX($C$2:$C$5193,MATCH(ROWS(N$2:N1425),N$2:N$5193,0)),"")</f>
        <v/>
      </c>
      <c r="S1425" s="92" t="str">
        <f>IFERROR(INDEX($C$2:$C$5193,MATCH(ROWS(O$2:O1425),O$2:O$5193,0)),"")</f>
        <v/>
      </c>
    </row>
    <row r="1426" spans="1:19" x14ac:dyDescent="0.25">
      <c r="A1426" s="69">
        <v>6430</v>
      </c>
      <c r="B1426" s="69" t="s">
        <v>5428</v>
      </c>
      <c r="C1426" s="69" t="s">
        <v>5429</v>
      </c>
      <c r="D1426" s="69" t="s">
        <v>4759</v>
      </c>
      <c r="E1426" s="69" t="s">
        <v>22377</v>
      </c>
      <c r="F1426" s="69" t="s">
        <v>5430</v>
      </c>
      <c r="G1426" s="69" t="s">
        <v>5431</v>
      </c>
      <c r="H1426" s="69">
        <v>35.116390000000003</v>
      </c>
      <c r="I1426" s="69">
        <v>111.0314</v>
      </c>
      <c r="J1426" s="69">
        <v>1242</v>
      </c>
      <c r="K1426" s="69">
        <v>8</v>
      </c>
      <c r="L1426" s="69">
        <f>COUNTIFS(Aéroports!$C$2:$C$5193,Aéroports!$C1426,Aéroports!$D$2:$D$5193,Aéroports!$D1426)</f>
        <v>1</v>
      </c>
      <c r="M1426" s="69" t="str">
        <f>IF(AND(Formulaire!$H$15=Aéroports!$E1426,--ISNUMBER(IFERROR(SEARCH(Formulaire!$H$16,$C1426,1),""))=1),MAX(M$1:M1425)+1,"")</f>
        <v/>
      </c>
      <c r="N1426" s="69" t="str">
        <f>IF(AND(Formulaire!$H$21=Aéroports!$E1426,--ISNUMBER(IFERROR(SEARCH(Formulaire!$H$22,$C1426,1),""))=1),MAX(N$1:N1425)+1,"")</f>
        <v/>
      </c>
      <c r="O1426" s="69" t="str">
        <f>IF(AND(Formulaire!$H$27=Aéroports!$E1426,--ISNUMBER(IFERROR(SEARCH(Formulaire!$H$28,$C1426,1),""))=1),MAX(O$1:O1425)+1,"")</f>
        <v/>
      </c>
      <c r="Q1426" s="91" t="str">
        <f>IFERROR(INDEX($C$2:$C$5193,MATCH(ROWS(M$2:M1426),M$2:M$5193,0)),"")</f>
        <v/>
      </c>
      <c r="R1426" s="70" t="str">
        <f>IFERROR(INDEX($C$2:$C$5193,MATCH(ROWS(N$2:N1426),N$2:N$5193,0)),"")</f>
        <v/>
      </c>
      <c r="S1426" s="92" t="str">
        <f>IFERROR(INDEX($C$2:$C$5193,MATCH(ROWS(O$2:O1426),O$2:O$5193,0)),"")</f>
        <v/>
      </c>
    </row>
    <row r="1427" spans="1:19" x14ac:dyDescent="0.25">
      <c r="A1427" s="68">
        <v>7894</v>
      </c>
      <c r="B1427" s="68" t="s">
        <v>5432</v>
      </c>
      <c r="C1427" s="68" t="s">
        <v>5433</v>
      </c>
      <c r="D1427" s="68" t="s">
        <v>4759</v>
      </c>
      <c r="E1427" s="68" t="s">
        <v>22377</v>
      </c>
      <c r="F1427" s="68" t="s">
        <v>5434</v>
      </c>
      <c r="G1427" s="68" t="s">
        <v>5435</v>
      </c>
      <c r="H1427" s="68">
        <v>32.836390000000002</v>
      </c>
      <c r="I1427" s="68">
        <v>97.036389999999997</v>
      </c>
      <c r="J1427" s="68">
        <v>12816</v>
      </c>
      <c r="K1427" s="68">
        <v>8</v>
      </c>
      <c r="L1427" s="68">
        <f>COUNTIFS(Aéroports!$C$2:$C$5193,Aéroports!$C1427,Aéroports!$D$2:$D$5193,Aéroports!$D1427)</f>
        <v>1</v>
      </c>
      <c r="M1427" s="68" t="str">
        <f>IF(AND(Formulaire!$H$15=Aéroports!$E1427,--ISNUMBER(IFERROR(SEARCH(Formulaire!$H$16,$C1427,1),""))=1),MAX(M$1:M1426)+1,"")</f>
        <v/>
      </c>
      <c r="N1427" s="68" t="str">
        <f>IF(AND(Formulaire!$H$21=Aéroports!$E1427,--ISNUMBER(IFERROR(SEARCH(Formulaire!$H$22,$C1427,1),""))=1),MAX(N$1:N1426)+1,"")</f>
        <v/>
      </c>
      <c r="O1427" s="68" t="str">
        <f>IF(AND(Formulaire!$H$27=Aéroports!$E1427,--ISNUMBER(IFERROR(SEARCH(Formulaire!$H$28,$C1427,1),""))=1),MAX(O$1:O1426)+1,"")</f>
        <v/>
      </c>
      <c r="Q1427" s="91" t="str">
        <f>IFERROR(INDEX($C$2:$C$5193,MATCH(ROWS(M$2:M1427),M$2:M$5193,0)),"")</f>
        <v/>
      </c>
      <c r="R1427" s="70" t="str">
        <f>IFERROR(INDEX($C$2:$C$5193,MATCH(ROWS(N$2:N1427),N$2:N$5193,0)),"")</f>
        <v/>
      </c>
      <c r="S1427" s="92" t="str">
        <f>IFERROR(INDEX($C$2:$C$5193,MATCH(ROWS(O$2:O1427),O$2:O$5193,0)),"")</f>
        <v/>
      </c>
    </row>
    <row r="1428" spans="1:19" x14ac:dyDescent="0.25">
      <c r="A1428" s="69">
        <v>6357</v>
      </c>
      <c r="B1428" s="69" t="s">
        <v>5436</v>
      </c>
      <c r="C1428" s="69" t="s">
        <v>5437</v>
      </c>
      <c r="D1428" s="69" t="s">
        <v>4759</v>
      </c>
      <c r="E1428" s="69" t="s">
        <v>22377</v>
      </c>
      <c r="F1428" s="69" t="s">
        <v>5438</v>
      </c>
      <c r="G1428" s="69" t="s">
        <v>5439</v>
      </c>
      <c r="H1428" s="69">
        <v>21.214400000000001</v>
      </c>
      <c r="I1428" s="69">
        <v>110.358</v>
      </c>
      <c r="J1428" s="69">
        <v>125</v>
      </c>
      <c r="K1428" s="69">
        <v>8</v>
      </c>
      <c r="L1428" s="69">
        <f>COUNTIFS(Aéroports!$C$2:$C$5193,Aéroports!$C1428,Aéroports!$D$2:$D$5193,Aéroports!$D1428)</f>
        <v>1</v>
      </c>
      <c r="M1428" s="69" t="str">
        <f>IF(AND(Formulaire!$H$15=Aéroports!$E1428,--ISNUMBER(IFERROR(SEARCH(Formulaire!$H$16,$C1428,1),""))=1),MAX(M$1:M1427)+1,"")</f>
        <v/>
      </c>
      <c r="N1428" s="69" t="str">
        <f>IF(AND(Formulaire!$H$21=Aéroports!$E1428,--ISNUMBER(IFERROR(SEARCH(Formulaire!$H$22,$C1428,1),""))=1),MAX(N$1:N1427)+1,"")</f>
        <v/>
      </c>
      <c r="O1428" s="69" t="str">
        <f>IF(AND(Formulaire!$H$27=Aéroports!$E1428,--ISNUMBER(IFERROR(SEARCH(Formulaire!$H$28,$C1428,1),""))=1),MAX(O$1:O1427)+1,"")</f>
        <v/>
      </c>
      <c r="Q1428" s="91" t="str">
        <f>IFERROR(INDEX($C$2:$C$5193,MATCH(ROWS(M$2:M1428),M$2:M$5193,0)),"")</f>
        <v/>
      </c>
      <c r="R1428" s="70" t="str">
        <f>IFERROR(INDEX($C$2:$C$5193,MATCH(ROWS(N$2:N1428),N$2:N$5193,0)),"")</f>
        <v/>
      </c>
      <c r="S1428" s="92" t="str">
        <f>IFERROR(INDEX($C$2:$C$5193,MATCH(ROWS(O$2:O1428),O$2:O$5193,0)),"")</f>
        <v/>
      </c>
    </row>
    <row r="1429" spans="1:19" x14ac:dyDescent="0.25">
      <c r="A1429" s="68">
        <v>6378</v>
      </c>
      <c r="B1429" s="68" t="s">
        <v>5440</v>
      </c>
      <c r="C1429" s="68" t="s">
        <v>5441</v>
      </c>
      <c r="D1429" s="68" t="s">
        <v>4759</v>
      </c>
      <c r="E1429" s="68" t="s">
        <v>22377</v>
      </c>
      <c r="F1429" s="68" t="s">
        <v>5442</v>
      </c>
      <c r="G1429" s="68" t="s">
        <v>5443</v>
      </c>
      <c r="H1429" s="68">
        <v>27.325600000000001</v>
      </c>
      <c r="I1429" s="68">
        <v>103.755</v>
      </c>
      <c r="J1429" s="68">
        <v>0</v>
      </c>
      <c r="K1429" s="68">
        <v>8</v>
      </c>
      <c r="L1429" s="68">
        <f>COUNTIFS(Aéroports!$C$2:$C$5193,Aéroports!$C1429,Aéroports!$D$2:$D$5193,Aéroports!$D1429)</f>
        <v>1</v>
      </c>
      <c r="M1429" s="68" t="str">
        <f>IF(AND(Formulaire!$H$15=Aéroports!$E1429,--ISNUMBER(IFERROR(SEARCH(Formulaire!$H$16,$C1429,1),""))=1),MAX(M$1:M1428)+1,"")</f>
        <v/>
      </c>
      <c r="N1429" s="68" t="str">
        <f>IF(AND(Formulaire!$H$21=Aéroports!$E1429,--ISNUMBER(IFERROR(SEARCH(Formulaire!$H$22,$C1429,1),""))=1),MAX(N$1:N1428)+1,"")</f>
        <v/>
      </c>
      <c r="O1429" s="68" t="str">
        <f>IF(AND(Formulaire!$H$27=Aéroports!$E1429,--ISNUMBER(IFERROR(SEARCH(Formulaire!$H$28,$C1429,1),""))=1),MAX(O$1:O1428)+1,"")</f>
        <v/>
      </c>
      <c r="Q1429" s="91" t="str">
        <f>IFERROR(INDEX($C$2:$C$5193,MATCH(ROWS(M$2:M1429),M$2:M$5193,0)),"")</f>
        <v/>
      </c>
      <c r="R1429" s="70" t="str">
        <f>IFERROR(INDEX($C$2:$C$5193,MATCH(ROWS(N$2:N1429),N$2:N$5193,0)),"")</f>
        <v/>
      </c>
      <c r="S1429" s="92" t="str">
        <f>IFERROR(INDEX($C$2:$C$5193,MATCH(ROWS(O$2:O1429),O$2:O$5193,0)),"")</f>
        <v/>
      </c>
    </row>
    <row r="1430" spans="1:19" x14ac:dyDescent="0.25">
      <c r="A1430" s="69">
        <v>3375</v>
      </c>
      <c r="B1430" s="69" t="s">
        <v>5444</v>
      </c>
      <c r="C1430" s="69" t="s">
        <v>5445</v>
      </c>
      <c r="D1430" s="69" t="s">
        <v>4759</v>
      </c>
      <c r="E1430" s="69" t="s">
        <v>22377</v>
      </c>
      <c r="F1430" s="69" t="s">
        <v>5446</v>
      </c>
      <c r="G1430" s="69" t="s">
        <v>5447</v>
      </c>
      <c r="H1430" s="69">
        <v>34.5197</v>
      </c>
      <c r="I1430" s="69">
        <v>113.84099999999999</v>
      </c>
      <c r="J1430" s="69">
        <v>495</v>
      </c>
      <c r="K1430" s="69">
        <v>8</v>
      </c>
      <c r="L1430" s="69">
        <f>COUNTIFS(Aéroports!$C$2:$C$5193,Aéroports!$C1430,Aéroports!$D$2:$D$5193,Aéroports!$D1430)</f>
        <v>1</v>
      </c>
      <c r="M1430" s="69" t="str">
        <f>IF(AND(Formulaire!$H$15=Aéroports!$E1430,--ISNUMBER(IFERROR(SEARCH(Formulaire!$H$16,$C1430,1),""))=1),MAX(M$1:M1429)+1,"")</f>
        <v/>
      </c>
      <c r="N1430" s="69" t="str">
        <f>IF(AND(Formulaire!$H$21=Aéroports!$E1430,--ISNUMBER(IFERROR(SEARCH(Formulaire!$H$22,$C1430,1),""))=1),MAX(N$1:N1429)+1,"")</f>
        <v/>
      </c>
      <c r="O1430" s="69" t="str">
        <f>IF(AND(Formulaire!$H$27=Aéroports!$E1430,--ISNUMBER(IFERROR(SEARCH(Formulaire!$H$28,$C1430,1),""))=1),MAX(O$1:O1429)+1,"")</f>
        <v/>
      </c>
      <c r="Q1430" s="91" t="str">
        <f>IFERROR(INDEX($C$2:$C$5193,MATCH(ROWS(M$2:M1430),M$2:M$5193,0)),"")</f>
        <v/>
      </c>
      <c r="R1430" s="70" t="str">
        <f>IFERROR(INDEX($C$2:$C$5193,MATCH(ROWS(N$2:N1430),N$2:N$5193,0)),"")</f>
        <v/>
      </c>
      <c r="S1430" s="92" t="str">
        <f>IFERROR(INDEX($C$2:$C$5193,MATCH(ROWS(O$2:O1430),O$2:O$5193,0)),"")</f>
        <v/>
      </c>
    </row>
    <row r="1431" spans="1:19" x14ac:dyDescent="0.25">
      <c r="A1431" s="68">
        <v>7519</v>
      </c>
      <c r="B1431" s="68" t="s">
        <v>5448</v>
      </c>
      <c r="C1431" s="68" t="s">
        <v>5449</v>
      </c>
      <c r="D1431" s="68" t="s">
        <v>4759</v>
      </c>
      <c r="E1431" s="68" t="s">
        <v>22377</v>
      </c>
      <c r="F1431" s="68" t="s">
        <v>5450</v>
      </c>
      <c r="G1431" s="68" t="s">
        <v>5451</v>
      </c>
      <c r="H1431" s="68">
        <v>27.441109999999998</v>
      </c>
      <c r="I1431" s="68">
        <v>109.7</v>
      </c>
      <c r="J1431" s="68">
        <v>882</v>
      </c>
      <c r="K1431" s="68">
        <v>8</v>
      </c>
      <c r="L1431" s="68">
        <f>COUNTIFS(Aéroports!$C$2:$C$5193,Aéroports!$C1431,Aéroports!$D$2:$D$5193,Aéroports!$D1431)</f>
        <v>1</v>
      </c>
      <c r="M1431" s="68" t="str">
        <f>IF(AND(Formulaire!$H$15=Aéroports!$E1431,--ISNUMBER(IFERROR(SEARCH(Formulaire!$H$16,$C1431,1),""))=1),MAX(M$1:M1430)+1,"")</f>
        <v/>
      </c>
      <c r="N1431" s="68" t="str">
        <f>IF(AND(Formulaire!$H$21=Aéroports!$E1431,--ISNUMBER(IFERROR(SEARCH(Formulaire!$H$22,$C1431,1),""))=1),MAX(N$1:N1430)+1,"")</f>
        <v/>
      </c>
      <c r="O1431" s="68" t="str">
        <f>IF(AND(Formulaire!$H$27=Aéroports!$E1431,--ISNUMBER(IFERROR(SEARCH(Formulaire!$H$28,$C1431,1),""))=1),MAX(O$1:O1430)+1,"")</f>
        <v/>
      </c>
      <c r="Q1431" s="91" t="str">
        <f>IFERROR(INDEX($C$2:$C$5193,MATCH(ROWS(M$2:M1431),M$2:M$5193,0)),"")</f>
        <v/>
      </c>
      <c r="R1431" s="70" t="str">
        <f>IFERROR(INDEX($C$2:$C$5193,MATCH(ROWS(N$2:N1431),N$2:N$5193,0)),"")</f>
        <v/>
      </c>
      <c r="S1431" s="92" t="str">
        <f>IFERROR(INDEX($C$2:$C$5193,MATCH(ROWS(O$2:O1431),O$2:O$5193,0)),"")</f>
        <v/>
      </c>
    </row>
    <row r="1432" spans="1:19" x14ac:dyDescent="0.25">
      <c r="A1432" s="69">
        <v>8043</v>
      </c>
      <c r="B1432" s="69" t="s">
        <v>5452</v>
      </c>
      <c r="C1432" s="69" t="s">
        <v>5453</v>
      </c>
      <c r="D1432" s="69" t="s">
        <v>4759</v>
      </c>
      <c r="E1432" s="69" t="s">
        <v>22377</v>
      </c>
      <c r="F1432" s="69" t="s">
        <v>5454</v>
      </c>
      <c r="G1432" s="69" t="s">
        <v>5455</v>
      </c>
      <c r="H1432" s="69">
        <v>37.573120000000003</v>
      </c>
      <c r="I1432" s="69">
        <v>105.1545</v>
      </c>
      <c r="J1432" s="69">
        <v>8202</v>
      </c>
      <c r="K1432" s="69">
        <v>8</v>
      </c>
      <c r="L1432" s="69">
        <f>COUNTIFS(Aéroports!$C$2:$C$5193,Aéroports!$C1432,Aéroports!$D$2:$D$5193,Aéroports!$D1432)</f>
        <v>1</v>
      </c>
      <c r="M1432" s="69" t="str">
        <f>IF(AND(Formulaire!$H$15=Aéroports!$E1432,--ISNUMBER(IFERROR(SEARCH(Formulaire!$H$16,$C1432,1),""))=1),MAX(M$1:M1431)+1,"")</f>
        <v/>
      </c>
      <c r="N1432" s="69" t="str">
        <f>IF(AND(Formulaire!$H$21=Aéroports!$E1432,--ISNUMBER(IFERROR(SEARCH(Formulaire!$H$22,$C1432,1),""))=1),MAX(N$1:N1431)+1,"")</f>
        <v/>
      </c>
      <c r="O1432" s="69" t="str">
        <f>IF(AND(Formulaire!$H$27=Aéroports!$E1432,--ISNUMBER(IFERROR(SEARCH(Formulaire!$H$28,$C1432,1),""))=1),MAX(O$1:O1431)+1,"")</f>
        <v/>
      </c>
      <c r="Q1432" s="91" t="str">
        <f>IFERROR(INDEX($C$2:$C$5193,MATCH(ROWS(M$2:M1432),M$2:M$5193,0)),"")</f>
        <v/>
      </c>
      <c r="R1432" s="70" t="str">
        <f>IFERROR(INDEX($C$2:$C$5193,MATCH(ROWS(N$2:N1432),N$2:N$5193,0)),"")</f>
        <v/>
      </c>
      <c r="S1432" s="92" t="str">
        <f>IFERROR(INDEX($C$2:$C$5193,MATCH(ROWS(O$2:O1432),O$2:O$5193,0)),"")</f>
        <v/>
      </c>
    </row>
    <row r="1433" spans="1:19" x14ac:dyDescent="0.25">
      <c r="A1433" s="68">
        <v>6395</v>
      </c>
      <c r="B1433" s="68" t="s">
        <v>5456</v>
      </c>
      <c r="C1433" s="68" t="s">
        <v>5457</v>
      </c>
      <c r="D1433" s="68" t="s">
        <v>4759</v>
      </c>
      <c r="E1433" s="68" t="s">
        <v>22377</v>
      </c>
      <c r="F1433" s="68" t="s">
        <v>5458</v>
      </c>
      <c r="G1433" s="68" t="s">
        <v>5459</v>
      </c>
      <c r="H1433" s="68">
        <v>29.934200000000001</v>
      </c>
      <c r="I1433" s="68">
        <v>122.36199999999999</v>
      </c>
      <c r="J1433" s="68">
        <v>3</v>
      </c>
      <c r="K1433" s="68">
        <v>8</v>
      </c>
      <c r="L1433" s="68">
        <f>COUNTIFS(Aéroports!$C$2:$C$5193,Aéroports!$C1433,Aéroports!$D$2:$D$5193,Aéroports!$D1433)</f>
        <v>1</v>
      </c>
      <c r="M1433" s="68" t="str">
        <f>IF(AND(Formulaire!$H$15=Aéroports!$E1433,--ISNUMBER(IFERROR(SEARCH(Formulaire!$H$16,$C1433,1),""))=1),MAX(M$1:M1432)+1,"")</f>
        <v/>
      </c>
      <c r="N1433" s="68" t="str">
        <f>IF(AND(Formulaire!$H$21=Aéroports!$E1433,--ISNUMBER(IFERROR(SEARCH(Formulaire!$H$22,$C1433,1),""))=1),MAX(N$1:N1432)+1,"")</f>
        <v/>
      </c>
      <c r="O1433" s="68" t="str">
        <f>IF(AND(Formulaire!$H$27=Aéroports!$E1433,--ISNUMBER(IFERROR(SEARCH(Formulaire!$H$28,$C1433,1),""))=1),MAX(O$1:O1432)+1,"")</f>
        <v/>
      </c>
      <c r="Q1433" s="91" t="str">
        <f>IFERROR(INDEX($C$2:$C$5193,MATCH(ROWS(M$2:M1433),M$2:M$5193,0)),"")</f>
        <v/>
      </c>
      <c r="R1433" s="70" t="str">
        <f>IFERROR(INDEX($C$2:$C$5193,MATCH(ROWS(N$2:N1433),N$2:N$5193,0)),"")</f>
        <v/>
      </c>
      <c r="S1433" s="92" t="str">
        <f>IFERROR(INDEX($C$2:$C$5193,MATCH(ROWS(O$2:O1433),O$2:O$5193,0)),"")</f>
        <v/>
      </c>
    </row>
    <row r="1434" spans="1:19" x14ac:dyDescent="0.25">
      <c r="A1434" s="69">
        <v>6355</v>
      </c>
      <c r="B1434" s="69" t="s">
        <v>5460</v>
      </c>
      <c r="C1434" s="69" t="s">
        <v>5461</v>
      </c>
      <c r="D1434" s="69" t="s">
        <v>4759</v>
      </c>
      <c r="E1434" s="69" t="s">
        <v>22377</v>
      </c>
      <c r="F1434" s="69" t="s">
        <v>5462</v>
      </c>
      <c r="G1434" s="69" t="s">
        <v>5463</v>
      </c>
      <c r="H1434" s="69">
        <v>22.006399999999999</v>
      </c>
      <c r="I1434" s="69">
        <v>113.376</v>
      </c>
      <c r="J1434" s="69">
        <v>23</v>
      </c>
      <c r="K1434" s="69">
        <v>8</v>
      </c>
      <c r="L1434" s="69">
        <f>COUNTIFS(Aéroports!$C$2:$C$5193,Aéroports!$C1434,Aéroports!$D$2:$D$5193,Aéroports!$D1434)</f>
        <v>1</v>
      </c>
      <c r="M1434" s="69" t="str">
        <f>IF(AND(Formulaire!$H$15=Aéroports!$E1434,--ISNUMBER(IFERROR(SEARCH(Formulaire!$H$16,$C1434,1),""))=1),MAX(M$1:M1433)+1,"")</f>
        <v/>
      </c>
      <c r="N1434" s="69" t="str">
        <f>IF(AND(Formulaire!$H$21=Aéroports!$E1434,--ISNUMBER(IFERROR(SEARCH(Formulaire!$H$22,$C1434,1),""))=1),MAX(N$1:N1433)+1,"")</f>
        <v/>
      </c>
      <c r="O1434" s="69" t="str">
        <f>IF(AND(Formulaire!$H$27=Aéroports!$E1434,--ISNUMBER(IFERROR(SEARCH(Formulaire!$H$28,$C1434,1),""))=1),MAX(O$1:O1433)+1,"")</f>
        <v/>
      </c>
      <c r="Q1434" s="91" t="str">
        <f>IFERROR(INDEX($C$2:$C$5193,MATCH(ROWS(M$2:M1434),M$2:M$5193,0)),"")</f>
        <v/>
      </c>
      <c r="R1434" s="70" t="str">
        <f>IFERROR(INDEX($C$2:$C$5193,MATCH(ROWS(N$2:N1434),N$2:N$5193,0)),"")</f>
        <v/>
      </c>
      <c r="S1434" s="92" t="str">
        <f>IFERROR(INDEX($C$2:$C$5193,MATCH(ROWS(O$2:O1434),O$2:O$5193,0)),"")</f>
        <v/>
      </c>
    </row>
    <row r="1435" spans="1:19" x14ac:dyDescent="0.25">
      <c r="A1435" s="68">
        <v>9846</v>
      </c>
      <c r="B1435" s="68" t="s">
        <v>5464</v>
      </c>
      <c r="C1435" s="68" t="s">
        <v>5465</v>
      </c>
      <c r="D1435" s="68" t="s">
        <v>4759</v>
      </c>
      <c r="E1435" s="68" t="s">
        <v>22377</v>
      </c>
      <c r="F1435" s="68" t="s">
        <v>5466</v>
      </c>
      <c r="G1435" s="68" t="s">
        <v>5467</v>
      </c>
      <c r="H1435" s="68">
        <v>27.589500000000001</v>
      </c>
      <c r="I1435" s="68">
        <v>107.00069999999999</v>
      </c>
      <c r="J1435" s="68">
        <v>2920</v>
      </c>
      <c r="K1435" s="68">
        <v>8</v>
      </c>
      <c r="L1435" s="68">
        <f>COUNTIFS(Aéroports!$C$2:$C$5193,Aéroports!$C1435,Aéroports!$D$2:$D$5193,Aéroports!$D1435)</f>
        <v>1</v>
      </c>
      <c r="M1435" s="68" t="str">
        <f>IF(AND(Formulaire!$H$15=Aéroports!$E1435,--ISNUMBER(IFERROR(SEARCH(Formulaire!$H$16,$C1435,1),""))=1),MAX(M$1:M1434)+1,"")</f>
        <v/>
      </c>
      <c r="N1435" s="68" t="str">
        <f>IF(AND(Formulaire!$H$21=Aéroports!$E1435,--ISNUMBER(IFERROR(SEARCH(Formulaire!$H$22,$C1435,1),""))=1),MAX(N$1:N1434)+1,"")</f>
        <v/>
      </c>
      <c r="O1435" s="68" t="str">
        <f>IF(AND(Formulaire!$H$27=Aéroports!$E1435,--ISNUMBER(IFERROR(SEARCH(Formulaire!$H$28,$C1435,1),""))=1),MAX(O$1:O1434)+1,"")</f>
        <v/>
      </c>
      <c r="Q1435" s="91" t="str">
        <f>IFERROR(INDEX($C$2:$C$5193,MATCH(ROWS(M$2:M1435),M$2:M$5193,0)),"")</f>
        <v/>
      </c>
      <c r="R1435" s="70" t="str">
        <f>IFERROR(INDEX($C$2:$C$5193,MATCH(ROWS(N$2:N1435),N$2:N$5193,0)),"")</f>
        <v/>
      </c>
      <c r="S1435" s="92" t="str">
        <f>IFERROR(INDEX($C$2:$C$5193,MATCH(ROWS(O$2:O1435),O$2:O$5193,0)),"")</f>
        <v/>
      </c>
    </row>
    <row r="1436" spans="1:19" x14ac:dyDescent="0.25">
      <c r="A1436" s="69">
        <v>1199</v>
      </c>
      <c r="B1436" s="69" t="s">
        <v>6192</v>
      </c>
      <c r="C1436" s="69" t="s">
        <v>6193</v>
      </c>
      <c r="D1436" s="69" t="s">
        <v>6194</v>
      </c>
      <c r="E1436" s="69" t="s">
        <v>22385</v>
      </c>
      <c r="F1436" s="69" t="s">
        <v>6195</v>
      </c>
      <c r="G1436" s="69" t="s">
        <v>6196</v>
      </c>
      <c r="H1436" s="69">
        <v>34.590400000000002</v>
      </c>
      <c r="I1436" s="69">
        <v>32.987900000000003</v>
      </c>
      <c r="J1436" s="69">
        <v>76</v>
      </c>
      <c r="K1436" s="69">
        <v>0</v>
      </c>
      <c r="L1436" s="69">
        <f>COUNTIFS(Aéroports!$C$2:$C$5193,Aéroports!$C1436,Aéroports!$D$2:$D$5193,Aéroports!$D1436)</f>
        <v>1</v>
      </c>
      <c r="M1436" s="69" t="str">
        <f>IF(AND(Formulaire!$H$15=Aéroports!$E1436,--ISNUMBER(IFERROR(SEARCH(Formulaire!$H$16,$C1436,1),""))=1),MAX(M$1:M1435)+1,"")</f>
        <v/>
      </c>
      <c r="N1436" s="69" t="str">
        <f>IF(AND(Formulaire!$H$21=Aéroports!$E1436,--ISNUMBER(IFERROR(SEARCH(Formulaire!$H$22,$C1436,1),""))=1),MAX(N$1:N1435)+1,"")</f>
        <v/>
      </c>
      <c r="O1436" s="69" t="str">
        <f>IF(AND(Formulaire!$H$27=Aéroports!$E1436,--ISNUMBER(IFERROR(SEARCH(Formulaire!$H$28,$C1436,1),""))=1),MAX(O$1:O1435)+1,"")</f>
        <v/>
      </c>
      <c r="Q1436" s="91" t="str">
        <f>IFERROR(INDEX($C$2:$C$5193,MATCH(ROWS(M$2:M1436),M$2:M$5193,0)),"")</f>
        <v/>
      </c>
      <c r="R1436" s="70" t="str">
        <f>IFERROR(INDEX($C$2:$C$5193,MATCH(ROWS(N$2:N1436),N$2:N$5193,0)),"")</f>
        <v/>
      </c>
      <c r="S1436" s="92" t="str">
        <f>IFERROR(INDEX($C$2:$C$5193,MATCH(ROWS(O$2:O1436),O$2:O$5193,0)),"")</f>
        <v/>
      </c>
    </row>
    <row r="1437" spans="1:19" x14ac:dyDescent="0.25">
      <c r="A1437" s="68">
        <v>1197</v>
      </c>
      <c r="B1437" s="68" t="s">
        <v>6197</v>
      </c>
      <c r="C1437" s="68" t="s">
        <v>6198</v>
      </c>
      <c r="D1437" s="68" t="s">
        <v>6194</v>
      </c>
      <c r="E1437" s="68" t="s">
        <v>22385</v>
      </c>
      <c r="F1437" s="68" t="s">
        <v>6199</v>
      </c>
      <c r="G1437" s="68" t="s">
        <v>6200</v>
      </c>
      <c r="H1437" s="68">
        <v>34.875100000000003</v>
      </c>
      <c r="I1437" s="68">
        <v>33.624899999999997</v>
      </c>
      <c r="J1437" s="68">
        <v>8</v>
      </c>
      <c r="K1437" s="68">
        <v>2</v>
      </c>
      <c r="L1437" s="68">
        <f>COUNTIFS(Aéroports!$C$2:$C$5193,Aéroports!$C1437,Aéroports!$D$2:$D$5193,Aéroports!$D1437)</f>
        <v>1</v>
      </c>
      <c r="M1437" s="68" t="str">
        <f>IF(AND(Formulaire!$H$15=Aéroports!$E1437,--ISNUMBER(IFERROR(SEARCH(Formulaire!$H$16,$C1437,1),""))=1),MAX(M$1:M1436)+1,"")</f>
        <v/>
      </c>
      <c r="N1437" s="68" t="str">
        <f>IF(AND(Formulaire!$H$21=Aéroports!$E1437,--ISNUMBER(IFERROR(SEARCH(Formulaire!$H$22,$C1437,1),""))=1),MAX(N$1:N1436)+1,"")</f>
        <v/>
      </c>
      <c r="O1437" s="68" t="str">
        <f>IF(AND(Formulaire!$H$27=Aéroports!$E1437,--ISNUMBER(IFERROR(SEARCH(Formulaire!$H$28,$C1437,1),""))=1),MAX(O$1:O1436)+1,"")</f>
        <v/>
      </c>
      <c r="Q1437" s="91" t="str">
        <f>IFERROR(INDEX($C$2:$C$5193,MATCH(ROWS(M$2:M1437),M$2:M$5193,0)),"")</f>
        <v/>
      </c>
      <c r="R1437" s="70" t="str">
        <f>IFERROR(INDEX($C$2:$C$5193,MATCH(ROWS(N$2:N1437),N$2:N$5193,0)),"")</f>
        <v/>
      </c>
      <c r="S1437" s="92" t="str">
        <f>IFERROR(INDEX($C$2:$C$5193,MATCH(ROWS(O$2:O1437),O$2:O$5193,0)),"")</f>
        <v/>
      </c>
    </row>
    <row r="1438" spans="1:19" x14ac:dyDescent="0.25">
      <c r="A1438" s="69">
        <v>5780</v>
      </c>
      <c r="B1438" s="69" t="s">
        <v>6201</v>
      </c>
      <c r="C1438" s="69" t="s">
        <v>6202</v>
      </c>
      <c r="D1438" s="69" t="s">
        <v>6194</v>
      </c>
      <c r="E1438" s="69" t="s">
        <v>22385</v>
      </c>
      <c r="F1438" s="69" t="s">
        <v>6203</v>
      </c>
      <c r="G1438" s="69" t="s">
        <v>6204</v>
      </c>
      <c r="H1438" s="69">
        <v>35.154699999999998</v>
      </c>
      <c r="I1438" s="69">
        <v>33.496099999999998</v>
      </c>
      <c r="J1438" s="69">
        <v>404</v>
      </c>
      <c r="K1438" s="69">
        <v>2</v>
      </c>
      <c r="L1438" s="69">
        <f>COUNTIFS(Aéroports!$C$2:$C$5193,Aéroports!$C1438,Aéroports!$D$2:$D$5193,Aéroports!$D1438)</f>
        <v>1</v>
      </c>
      <c r="M1438" s="69" t="str">
        <f>IF(AND(Formulaire!$H$15=Aéroports!$E1438,--ISNUMBER(IFERROR(SEARCH(Formulaire!$H$16,$C1438,1),""))=1),MAX(M$1:M1437)+1,"")</f>
        <v/>
      </c>
      <c r="N1438" s="69" t="str">
        <f>IF(AND(Formulaire!$H$21=Aéroports!$E1438,--ISNUMBER(IFERROR(SEARCH(Formulaire!$H$22,$C1438,1),""))=1),MAX(N$1:N1437)+1,"")</f>
        <v/>
      </c>
      <c r="O1438" s="69" t="str">
        <f>IF(AND(Formulaire!$H$27=Aéroports!$E1438,--ISNUMBER(IFERROR(SEARCH(Formulaire!$H$28,$C1438,1),""))=1),MAX(O$1:O1437)+1,"")</f>
        <v/>
      </c>
      <c r="Q1438" s="91" t="str">
        <f>IFERROR(INDEX($C$2:$C$5193,MATCH(ROWS(M$2:M1438),M$2:M$5193,0)),"")</f>
        <v/>
      </c>
      <c r="R1438" s="70" t="str">
        <f>IFERROR(INDEX($C$2:$C$5193,MATCH(ROWS(N$2:N1438),N$2:N$5193,0)),"")</f>
        <v/>
      </c>
      <c r="S1438" s="92" t="str">
        <f>IFERROR(INDEX($C$2:$C$5193,MATCH(ROWS(O$2:O1438),O$2:O$5193,0)),"")</f>
        <v/>
      </c>
    </row>
    <row r="1439" spans="1:19" x14ac:dyDescent="0.25">
      <c r="A1439" s="68">
        <v>1198</v>
      </c>
      <c r="B1439" s="68" t="s">
        <v>6205</v>
      </c>
      <c r="C1439" s="68" t="s">
        <v>6206</v>
      </c>
      <c r="D1439" s="68" t="s">
        <v>6194</v>
      </c>
      <c r="E1439" s="68" t="s">
        <v>22385</v>
      </c>
      <c r="F1439" s="68" t="s">
        <v>6207</v>
      </c>
      <c r="G1439" s="68" t="s">
        <v>6208</v>
      </c>
      <c r="H1439" s="68">
        <v>34.718000000000004</v>
      </c>
      <c r="I1439" s="68">
        <v>32.485700000000001</v>
      </c>
      <c r="J1439" s="68">
        <v>41</v>
      </c>
      <c r="K1439" s="68">
        <v>2</v>
      </c>
      <c r="L1439" s="68">
        <f>COUNTIFS(Aéroports!$C$2:$C$5193,Aéroports!$C1439,Aéroports!$D$2:$D$5193,Aéroports!$D1439)</f>
        <v>1</v>
      </c>
      <c r="M1439" s="68" t="str">
        <f>IF(AND(Formulaire!$H$15=Aéroports!$E1439,--ISNUMBER(IFERROR(SEARCH(Formulaire!$H$16,$C1439,1),""))=1),MAX(M$1:M1438)+1,"")</f>
        <v/>
      </c>
      <c r="N1439" s="68" t="str">
        <f>IF(AND(Formulaire!$H$21=Aéroports!$E1439,--ISNUMBER(IFERROR(SEARCH(Formulaire!$H$22,$C1439,1),""))=1),MAX(N$1:N1438)+1,"")</f>
        <v/>
      </c>
      <c r="O1439" s="68" t="str">
        <f>IF(AND(Formulaire!$H$27=Aéroports!$E1439,--ISNUMBER(IFERROR(SEARCH(Formulaire!$H$28,$C1439,1),""))=1),MAX(O$1:O1438)+1,"")</f>
        <v/>
      </c>
      <c r="Q1439" s="91" t="str">
        <f>IFERROR(INDEX($C$2:$C$5193,MATCH(ROWS(M$2:M1439),M$2:M$5193,0)),"")</f>
        <v/>
      </c>
      <c r="R1439" s="70" t="str">
        <f>IFERROR(INDEX($C$2:$C$5193,MATCH(ROWS(N$2:N1439),N$2:N$5193,0)),"")</f>
        <v/>
      </c>
      <c r="S1439" s="92" t="str">
        <f>IFERROR(INDEX($C$2:$C$5193,MATCH(ROWS(O$2:O1439),O$2:O$5193,0)),"")</f>
        <v/>
      </c>
    </row>
    <row r="1440" spans="1:19" x14ac:dyDescent="0.25">
      <c r="A1440" s="69">
        <v>7354</v>
      </c>
      <c r="B1440" s="69" t="s">
        <v>5477</v>
      </c>
      <c r="C1440" s="69" t="s">
        <v>5478</v>
      </c>
      <c r="D1440" s="69" t="s">
        <v>5479</v>
      </c>
      <c r="E1440" s="69" t="s">
        <v>22380</v>
      </c>
      <c r="F1440" s="69" t="s">
        <v>5480</v>
      </c>
      <c r="G1440" s="69" t="s">
        <v>5481</v>
      </c>
      <c r="H1440" s="69">
        <v>8.5166699999999995</v>
      </c>
      <c r="I1440" s="69">
        <v>-77.3</v>
      </c>
      <c r="J1440" s="69">
        <v>50</v>
      </c>
      <c r="K1440" s="69">
        <v>-5</v>
      </c>
      <c r="L1440" s="69">
        <f>COUNTIFS(Aéroports!$C$2:$C$5193,Aéroports!$C1440,Aéroports!$D$2:$D$5193,Aéroports!$D1440)</f>
        <v>1</v>
      </c>
      <c r="M1440" s="69" t="str">
        <f>IF(AND(Formulaire!$H$15=Aéroports!$E1440,--ISNUMBER(IFERROR(SEARCH(Formulaire!$H$16,$C1440,1),""))=1),MAX(M$1:M1439)+1,"")</f>
        <v/>
      </c>
      <c r="N1440" s="69" t="str">
        <f>IF(AND(Formulaire!$H$21=Aéroports!$E1440,--ISNUMBER(IFERROR(SEARCH(Formulaire!$H$22,$C1440,1),""))=1),MAX(N$1:N1439)+1,"")</f>
        <v/>
      </c>
      <c r="O1440" s="69" t="str">
        <f>IF(AND(Formulaire!$H$27=Aéroports!$E1440,--ISNUMBER(IFERROR(SEARCH(Formulaire!$H$28,$C1440,1),""))=1),MAX(O$1:O1439)+1,"")</f>
        <v/>
      </c>
      <c r="Q1440" s="91" t="str">
        <f>IFERROR(INDEX($C$2:$C$5193,MATCH(ROWS(M$2:M1440),M$2:M$5193,0)),"")</f>
        <v/>
      </c>
      <c r="R1440" s="70" t="str">
        <f>IFERROR(INDEX($C$2:$C$5193,MATCH(ROWS(N$2:N1440),N$2:N$5193,0)),"")</f>
        <v/>
      </c>
      <c r="S1440" s="92" t="str">
        <f>IFERROR(INDEX($C$2:$C$5193,MATCH(ROWS(O$2:O1440),O$2:O$5193,0)),"")</f>
        <v/>
      </c>
    </row>
    <row r="1441" spans="1:19" x14ac:dyDescent="0.25">
      <c r="A1441" s="68">
        <v>11938</v>
      </c>
      <c r="B1441" s="68" t="s">
        <v>5482</v>
      </c>
      <c r="C1441" s="68" t="s">
        <v>5483</v>
      </c>
      <c r="D1441" s="68" t="s">
        <v>5479</v>
      </c>
      <c r="E1441" s="68" t="s">
        <v>22380</v>
      </c>
      <c r="F1441" s="68" t="s">
        <v>5484</v>
      </c>
      <c r="G1441" s="68" t="s">
        <v>5485</v>
      </c>
      <c r="H1441" s="68">
        <v>4.0760699999999996</v>
      </c>
      <c r="I1441" s="68">
        <v>-73.562700000000007</v>
      </c>
      <c r="J1441" s="68">
        <v>1207</v>
      </c>
      <c r="K1441" s="68" t="s">
        <v>340</v>
      </c>
      <c r="L1441" s="68">
        <f>COUNTIFS(Aéroports!$C$2:$C$5193,Aéroports!$C1441,Aéroports!$D$2:$D$5193,Aéroports!$D1441)</f>
        <v>1</v>
      </c>
      <c r="M1441" s="68" t="str">
        <f>IF(AND(Formulaire!$H$15=Aéroports!$E1441,--ISNUMBER(IFERROR(SEARCH(Formulaire!$H$16,$C1441,1),""))=1),MAX(M$1:M1440)+1,"")</f>
        <v/>
      </c>
      <c r="N1441" s="68" t="str">
        <f>IF(AND(Formulaire!$H$21=Aéroports!$E1441,--ISNUMBER(IFERROR(SEARCH(Formulaire!$H$22,$C1441,1),""))=1),MAX(N$1:N1440)+1,"")</f>
        <v/>
      </c>
      <c r="O1441" s="68" t="str">
        <f>IF(AND(Formulaire!$H$27=Aéroports!$E1441,--ISNUMBER(IFERROR(SEARCH(Formulaire!$H$28,$C1441,1),""))=1),MAX(O$1:O1440)+1,"")</f>
        <v/>
      </c>
      <c r="Q1441" s="91" t="str">
        <f>IFERROR(INDEX($C$2:$C$5193,MATCH(ROWS(M$2:M1441),M$2:M$5193,0)),"")</f>
        <v/>
      </c>
      <c r="R1441" s="70" t="str">
        <f>IFERROR(INDEX($C$2:$C$5193,MATCH(ROWS(N$2:N1441),N$2:N$5193,0)),"")</f>
        <v/>
      </c>
      <c r="S1441" s="92" t="str">
        <f>IFERROR(INDEX($C$2:$C$5193,MATCH(ROWS(O$2:O1441),O$2:O$5193,0)),"")</f>
        <v/>
      </c>
    </row>
    <row r="1442" spans="1:19" x14ac:dyDescent="0.25">
      <c r="A1442" s="69">
        <v>6740</v>
      </c>
      <c r="B1442" s="69" t="s">
        <v>5486</v>
      </c>
      <c r="C1442" s="69" t="s">
        <v>2081</v>
      </c>
      <c r="D1442" s="69" t="s">
        <v>5479</v>
      </c>
      <c r="E1442" s="69" t="s">
        <v>22380</v>
      </c>
      <c r="F1442" s="69" t="s">
        <v>5487</v>
      </c>
      <c r="G1442" s="69" t="s">
        <v>5488</v>
      </c>
      <c r="H1442" s="69">
        <v>-0.58330000000000004</v>
      </c>
      <c r="I1442" s="69">
        <v>-72.408299999999997</v>
      </c>
      <c r="J1442" s="69">
        <v>1250</v>
      </c>
      <c r="K1442" s="69">
        <v>-5</v>
      </c>
      <c r="L1442" s="69">
        <f>COUNTIFS(Aéroports!$C$2:$C$5193,Aéroports!$C1442,Aéroports!$D$2:$D$5193,Aéroports!$D1442)</f>
        <v>1</v>
      </c>
      <c r="M1442" s="69" t="str">
        <f>IF(AND(Formulaire!$H$15=Aéroports!$E1442,--ISNUMBER(IFERROR(SEARCH(Formulaire!$H$16,$C1442,1),""))=1),MAX(M$1:M1441)+1,"")</f>
        <v/>
      </c>
      <c r="N1442" s="69" t="str">
        <f>IF(AND(Formulaire!$H$21=Aéroports!$E1442,--ISNUMBER(IFERROR(SEARCH(Formulaire!$H$22,$C1442,1),""))=1),MAX(N$1:N1441)+1,"")</f>
        <v/>
      </c>
      <c r="O1442" s="69" t="str">
        <f>IF(AND(Formulaire!$H$27=Aéroports!$E1442,--ISNUMBER(IFERROR(SEARCH(Formulaire!$H$28,$C1442,1),""))=1),MAX(O$1:O1441)+1,"")</f>
        <v/>
      </c>
      <c r="Q1442" s="91" t="str">
        <f>IFERROR(INDEX($C$2:$C$5193,MATCH(ROWS(M$2:M1442),M$2:M$5193,0)),"")</f>
        <v/>
      </c>
      <c r="R1442" s="70" t="str">
        <f>IFERROR(INDEX($C$2:$C$5193,MATCH(ROWS(N$2:N1442),N$2:N$5193,0)),"")</f>
        <v/>
      </c>
      <c r="S1442" s="92" t="str">
        <f>IFERROR(INDEX($C$2:$C$5193,MATCH(ROWS(O$2:O1442),O$2:O$5193,0)),"")</f>
        <v/>
      </c>
    </row>
    <row r="1443" spans="1:19" x14ac:dyDescent="0.25">
      <c r="A1443" s="68">
        <v>2752</v>
      </c>
      <c r="B1443" s="68" t="s">
        <v>5489</v>
      </c>
      <c r="C1443" s="68" t="s">
        <v>5490</v>
      </c>
      <c r="D1443" s="68" t="s">
        <v>5479</v>
      </c>
      <c r="E1443" s="68" t="s">
        <v>22380</v>
      </c>
      <c r="F1443" s="68" t="s">
        <v>5491</v>
      </c>
      <c r="G1443" s="68" t="s">
        <v>5492</v>
      </c>
      <c r="H1443" s="68">
        <v>7.0688800000000001</v>
      </c>
      <c r="I1443" s="68">
        <v>-70.736900000000006</v>
      </c>
      <c r="J1443" s="68">
        <v>420</v>
      </c>
      <c r="K1443" s="68">
        <v>-5</v>
      </c>
      <c r="L1443" s="68">
        <f>COUNTIFS(Aéroports!$C$2:$C$5193,Aéroports!$C1443,Aéroports!$D$2:$D$5193,Aéroports!$D1443)</f>
        <v>1</v>
      </c>
      <c r="M1443" s="68" t="str">
        <f>IF(AND(Formulaire!$H$15=Aéroports!$E1443,--ISNUMBER(IFERROR(SEARCH(Formulaire!$H$16,$C1443,1),""))=1),MAX(M$1:M1442)+1,"")</f>
        <v/>
      </c>
      <c r="N1443" s="68" t="str">
        <f>IF(AND(Formulaire!$H$21=Aéroports!$E1443,--ISNUMBER(IFERROR(SEARCH(Formulaire!$H$22,$C1443,1),""))=1),MAX(N$1:N1442)+1,"")</f>
        <v/>
      </c>
      <c r="O1443" s="68" t="str">
        <f>IF(AND(Formulaire!$H$27=Aéroports!$E1443,--ISNUMBER(IFERROR(SEARCH(Formulaire!$H$28,$C1443,1),""))=1),MAX(O$1:O1442)+1,"")</f>
        <v/>
      </c>
      <c r="Q1443" s="91" t="str">
        <f>IFERROR(INDEX($C$2:$C$5193,MATCH(ROWS(M$2:M1443),M$2:M$5193,0)),"")</f>
        <v/>
      </c>
      <c r="R1443" s="70" t="str">
        <f>IFERROR(INDEX($C$2:$C$5193,MATCH(ROWS(N$2:N1443),N$2:N$5193,0)),"")</f>
        <v/>
      </c>
      <c r="S1443" s="92" t="str">
        <f>IFERROR(INDEX($C$2:$C$5193,MATCH(ROWS(O$2:O1443),O$2:O$5193,0)),"")</f>
        <v/>
      </c>
    </row>
    <row r="1444" spans="1:19" x14ac:dyDescent="0.25">
      <c r="A1444" s="69">
        <v>2705</v>
      </c>
      <c r="B1444" s="69" t="s">
        <v>5493</v>
      </c>
      <c r="C1444" s="69" t="s">
        <v>625</v>
      </c>
      <c r="D1444" s="69" t="s">
        <v>5479</v>
      </c>
      <c r="E1444" s="69" t="s">
        <v>22380</v>
      </c>
      <c r="F1444" s="69" t="s">
        <v>5494</v>
      </c>
      <c r="G1444" s="69" t="s">
        <v>5495</v>
      </c>
      <c r="H1444" s="69">
        <v>4.4527799999999997</v>
      </c>
      <c r="I1444" s="69">
        <v>-75.766400000000004</v>
      </c>
      <c r="J1444" s="69">
        <v>3990</v>
      </c>
      <c r="K1444" s="69">
        <v>-5</v>
      </c>
      <c r="L1444" s="69">
        <f>COUNTIFS(Aéroports!$C$2:$C$5193,Aéroports!$C1444,Aéroports!$D$2:$D$5193,Aéroports!$D1444)</f>
        <v>1</v>
      </c>
      <c r="M1444" s="69" t="str">
        <f>IF(AND(Formulaire!$H$15=Aéroports!$E1444,--ISNUMBER(IFERROR(SEARCH(Formulaire!$H$16,$C1444,1),""))=1),MAX(M$1:M1443)+1,"")</f>
        <v/>
      </c>
      <c r="N1444" s="69" t="str">
        <f>IF(AND(Formulaire!$H$21=Aéroports!$E1444,--ISNUMBER(IFERROR(SEARCH(Formulaire!$H$22,$C1444,1),""))=1),MAX(N$1:N1443)+1,"")</f>
        <v/>
      </c>
      <c r="O1444" s="69" t="str">
        <f>IF(AND(Formulaire!$H$27=Aéroports!$E1444,--ISNUMBER(IFERROR(SEARCH(Formulaire!$H$28,$C1444,1),""))=1),MAX(O$1:O1443)+1,"")</f>
        <v/>
      </c>
      <c r="Q1444" s="91" t="str">
        <f>IFERROR(INDEX($C$2:$C$5193,MATCH(ROWS(M$2:M1444),M$2:M$5193,0)),"")</f>
        <v/>
      </c>
      <c r="R1444" s="70" t="str">
        <f>IFERROR(INDEX($C$2:$C$5193,MATCH(ROWS(N$2:N1444),N$2:N$5193,0)),"")</f>
        <v/>
      </c>
      <c r="S1444" s="92" t="str">
        <f>IFERROR(INDEX($C$2:$C$5193,MATCH(ROWS(O$2:O1444),O$2:O$5193,0)),"")</f>
        <v/>
      </c>
    </row>
    <row r="1445" spans="1:19" x14ac:dyDescent="0.25">
      <c r="A1445" s="68">
        <v>2711</v>
      </c>
      <c r="B1445" s="68" t="s">
        <v>5496</v>
      </c>
      <c r="C1445" s="68" t="s">
        <v>5497</v>
      </c>
      <c r="D1445" s="68" t="s">
        <v>5479</v>
      </c>
      <c r="E1445" s="68" t="s">
        <v>22380</v>
      </c>
      <c r="F1445" s="68" t="s">
        <v>5498</v>
      </c>
      <c r="G1445" s="68" t="s">
        <v>5499</v>
      </c>
      <c r="H1445" s="68">
        <v>6.2029199999999998</v>
      </c>
      <c r="I1445" s="68">
        <v>-77.3947</v>
      </c>
      <c r="J1445" s="68">
        <v>80</v>
      </c>
      <c r="K1445" s="68">
        <v>-5</v>
      </c>
      <c r="L1445" s="68">
        <f>COUNTIFS(Aéroports!$C$2:$C$5193,Aéroports!$C1445,Aéroports!$D$2:$D$5193,Aéroports!$D1445)</f>
        <v>1</v>
      </c>
      <c r="M1445" s="68" t="str">
        <f>IF(AND(Formulaire!$H$15=Aéroports!$E1445,--ISNUMBER(IFERROR(SEARCH(Formulaire!$H$16,$C1445,1),""))=1),MAX(M$1:M1444)+1,"")</f>
        <v/>
      </c>
      <c r="N1445" s="68" t="str">
        <f>IF(AND(Formulaire!$H$21=Aéroports!$E1445,--ISNUMBER(IFERROR(SEARCH(Formulaire!$H$22,$C1445,1),""))=1),MAX(N$1:N1444)+1,"")</f>
        <v/>
      </c>
      <c r="O1445" s="68" t="str">
        <f>IF(AND(Formulaire!$H$27=Aéroports!$E1445,--ISNUMBER(IFERROR(SEARCH(Formulaire!$H$28,$C1445,1),""))=1),MAX(O$1:O1444)+1,"")</f>
        <v/>
      </c>
      <c r="Q1445" s="91" t="str">
        <f>IFERROR(INDEX($C$2:$C$5193,MATCH(ROWS(M$2:M1445),M$2:M$5193,0)),"")</f>
        <v/>
      </c>
      <c r="R1445" s="70" t="str">
        <f>IFERROR(INDEX($C$2:$C$5193,MATCH(ROWS(N$2:N1445),N$2:N$5193,0)),"")</f>
        <v/>
      </c>
      <c r="S1445" s="92" t="str">
        <f>IFERROR(INDEX($C$2:$C$5193,MATCH(ROWS(O$2:O1445),O$2:O$5193,0)),"")</f>
        <v/>
      </c>
    </row>
    <row r="1446" spans="1:19" x14ac:dyDescent="0.25">
      <c r="A1446" s="69">
        <v>2718</v>
      </c>
      <c r="B1446" s="69" t="s">
        <v>5500</v>
      </c>
      <c r="C1446" s="69" t="s">
        <v>5501</v>
      </c>
      <c r="D1446" s="69" t="s">
        <v>5479</v>
      </c>
      <c r="E1446" s="69" t="s">
        <v>22380</v>
      </c>
      <c r="F1446" s="69" t="s">
        <v>5502</v>
      </c>
      <c r="G1446" s="69" t="s">
        <v>5503</v>
      </c>
      <c r="H1446" s="69">
        <v>7.02433</v>
      </c>
      <c r="I1446" s="69">
        <v>-73.806799999999996</v>
      </c>
      <c r="J1446" s="69">
        <v>412</v>
      </c>
      <c r="K1446" s="69">
        <v>-5</v>
      </c>
      <c r="L1446" s="69">
        <f>COUNTIFS(Aéroports!$C$2:$C$5193,Aéroports!$C1446,Aéroports!$D$2:$D$5193,Aéroports!$D1446)</f>
        <v>1</v>
      </c>
      <c r="M1446" s="69" t="str">
        <f>IF(AND(Formulaire!$H$15=Aéroports!$E1446,--ISNUMBER(IFERROR(SEARCH(Formulaire!$H$16,$C1446,1),""))=1),MAX(M$1:M1445)+1,"")</f>
        <v/>
      </c>
      <c r="N1446" s="69" t="str">
        <f>IF(AND(Formulaire!$H$21=Aéroports!$E1446,--ISNUMBER(IFERROR(SEARCH(Formulaire!$H$22,$C1446,1),""))=1),MAX(N$1:N1445)+1,"")</f>
        <v/>
      </c>
      <c r="O1446" s="69" t="str">
        <f>IF(AND(Formulaire!$H$27=Aéroports!$E1446,--ISNUMBER(IFERROR(SEARCH(Formulaire!$H$28,$C1446,1),""))=1),MAX(O$1:O1445)+1,"")</f>
        <v/>
      </c>
      <c r="Q1446" s="91" t="str">
        <f>IFERROR(INDEX($C$2:$C$5193,MATCH(ROWS(M$2:M1446),M$2:M$5193,0)),"")</f>
        <v/>
      </c>
      <c r="R1446" s="70" t="str">
        <f>IFERROR(INDEX($C$2:$C$5193,MATCH(ROWS(N$2:N1446),N$2:N$5193,0)),"")</f>
        <v/>
      </c>
      <c r="S1446" s="92" t="str">
        <f>IFERROR(INDEX($C$2:$C$5193,MATCH(ROWS(O$2:O1446),O$2:O$5193,0)),"")</f>
        <v/>
      </c>
    </row>
    <row r="1447" spans="1:19" x14ac:dyDescent="0.25">
      <c r="A1447" s="68">
        <v>2710</v>
      </c>
      <c r="B1447" s="68" t="s">
        <v>5504</v>
      </c>
      <c r="C1447" s="68" t="s">
        <v>5505</v>
      </c>
      <c r="D1447" s="68" t="s">
        <v>5479</v>
      </c>
      <c r="E1447" s="68" t="s">
        <v>22380</v>
      </c>
      <c r="F1447" s="68" t="s">
        <v>5506</v>
      </c>
      <c r="G1447" s="68" t="s">
        <v>5507</v>
      </c>
      <c r="H1447" s="68">
        <v>10.8896</v>
      </c>
      <c r="I1447" s="68">
        <v>-74.780799999999999</v>
      </c>
      <c r="J1447" s="68">
        <v>98</v>
      </c>
      <c r="K1447" s="68">
        <v>-5</v>
      </c>
      <c r="L1447" s="68">
        <f>COUNTIFS(Aéroports!$C$2:$C$5193,Aéroports!$C1447,Aéroports!$D$2:$D$5193,Aéroports!$D1447)</f>
        <v>1</v>
      </c>
      <c r="M1447" s="68" t="str">
        <f>IF(AND(Formulaire!$H$15=Aéroports!$E1447,--ISNUMBER(IFERROR(SEARCH(Formulaire!$H$16,$C1447,1),""))=1),MAX(M$1:M1446)+1,"")</f>
        <v/>
      </c>
      <c r="N1447" s="68" t="str">
        <f>IF(AND(Formulaire!$H$21=Aéroports!$E1447,--ISNUMBER(IFERROR(SEARCH(Formulaire!$H$22,$C1447,1),""))=1),MAX(N$1:N1446)+1,"")</f>
        <v/>
      </c>
      <c r="O1447" s="68" t="str">
        <f>IF(AND(Formulaire!$H$27=Aéroports!$E1447,--ISNUMBER(IFERROR(SEARCH(Formulaire!$H$28,$C1447,1),""))=1),MAX(O$1:O1446)+1,"")</f>
        <v/>
      </c>
      <c r="Q1447" s="91" t="str">
        <f>IFERROR(INDEX($C$2:$C$5193,MATCH(ROWS(M$2:M1447),M$2:M$5193,0)),"")</f>
        <v/>
      </c>
      <c r="R1447" s="70" t="str">
        <f>IFERROR(INDEX($C$2:$C$5193,MATCH(ROWS(N$2:N1447),N$2:N$5193,0)),"")</f>
        <v/>
      </c>
      <c r="S1447" s="92" t="str">
        <f>IFERROR(INDEX($C$2:$C$5193,MATCH(ROWS(O$2:O1447),O$2:O$5193,0)),"")</f>
        <v/>
      </c>
    </row>
    <row r="1448" spans="1:19" x14ac:dyDescent="0.25">
      <c r="A1448" s="69">
        <v>2709</v>
      </c>
      <c r="B1448" s="69" t="s">
        <v>5508</v>
      </c>
      <c r="C1448" s="69" t="s">
        <v>5509</v>
      </c>
      <c r="D1448" s="69" t="s">
        <v>5479</v>
      </c>
      <c r="E1448" s="69" t="s">
        <v>22380</v>
      </c>
      <c r="F1448" s="69" t="s">
        <v>5510</v>
      </c>
      <c r="G1448" s="69" t="s">
        <v>5511</v>
      </c>
      <c r="H1448" s="69">
        <v>4.7015900000000004</v>
      </c>
      <c r="I1448" s="69">
        <v>-74.146900000000002</v>
      </c>
      <c r="J1448" s="69">
        <v>8361</v>
      </c>
      <c r="K1448" s="69">
        <v>-5</v>
      </c>
      <c r="L1448" s="69">
        <f>COUNTIFS(Aéroports!$C$2:$C$5193,Aéroports!$C1448,Aéroports!$D$2:$D$5193,Aéroports!$D1448)</f>
        <v>1</v>
      </c>
      <c r="M1448" s="69" t="str">
        <f>IF(AND(Formulaire!$H$15=Aéroports!$E1448,--ISNUMBER(IFERROR(SEARCH(Formulaire!$H$16,$C1448,1),""))=1),MAX(M$1:M1447)+1,"")</f>
        <v/>
      </c>
      <c r="N1448" s="69" t="str">
        <f>IF(AND(Formulaire!$H$21=Aéroports!$E1448,--ISNUMBER(IFERROR(SEARCH(Formulaire!$H$22,$C1448,1),""))=1),MAX(N$1:N1447)+1,"")</f>
        <v/>
      </c>
      <c r="O1448" s="69" t="str">
        <f>IF(AND(Formulaire!$H$27=Aéroports!$E1448,--ISNUMBER(IFERROR(SEARCH(Formulaire!$H$28,$C1448,1),""))=1),MAX(O$1:O1447)+1,"")</f>
        <v/>
      </c>
      <c r="Q1448" s="91" t="str">
        <f>IFERROR(INDEX($C$2:$C$5193,MATCH(ROWS(M$2:M1448),M$2:M$5193,0)),"")</f>
        <v/>
      </c>
      <c r="R1448" s="70" t="str">
        <f>IFERROR(INDEX($C$2:$C$5193,MATCH(ROWS(N$2:N1448),N$2:N$5193,0)),"")</f>
        <v/>
      </c>
      <c r="S1448" s="92" t="str">
        <f>IFERROR(INDEX($C$2:$C$5193,MATCH(ROWS(O$2:O1448),O$2:O$5193,0)),"")</f>
        <v/>
      </c>
    </row>
    <row r="1449" spans="1:19" x14ac:dyDescent="0.25">
      <c r="A1449" s="68">
        <v>2708</v>
      </c>
      <c r="B1449" s="68" t="s">
        <v>5512</v>
      </c>
      <c r="C1449" s="68" t="s">
        <v>5513</v>
      </c>
      <c r="D1449" s="68" t="s">
        <v>5479</v>
      </c>
      <c r="E1449" s="68" t="s">
        <v>22380</v>
      </c>
      <c r="F1449" s="68" t="s">
        <v>5514</v>
      </c>
      <c r="G1449" s="68" t="s">
        <v>5515</v>
      </c>
      <c r="H1449" s="68">
        <v>7.1265000000000001</v>
      </c>
      <c r="I1449" s="68">
        <v>-73.184799999999996</v>
      </c>
      <c r="J1449" s="68">
        <v>3897</v>
      </c>
      <c r="K1449" s="68">
        <v>-5</v>
      </c>
      <c r="L1449" s="68">
        <f>COUNTIFS(Aéroports!$C$2:$C$5193,Aéroports!$C1449,Aéroports!$D$2:$D$5193,Aéroports!$D1449)</f>
        <v>1</v>
      </c>
      <c r="M1449" s="68" t="str">
        <f>IF(AND(Formulaire!$H$15=Aéroports!$E1449,--ISNUMBER(IFERROR(SEARCH(Formulaire!$H$16,$C1449,1),""))=1),MAX(M$1:M1448)+1,"")</f>
        <v/>
      </c>
      <c r="N1449" s="68" t="str">
        <f>IF(AND(Formulaire!$H$21=Aéroports!$E1449,--ISNUMBER(IFERROR(SEARCH(Formulaire!$H$22,$C1449,1),""))=1),MAX(N$1:N1448)+1,"")</f>
        <v/>
      </c>
      <c r="O1449" s="68" t="str">
        <f>IF(AND(Formulaire!$H$27=Aéroports!$E1449,--ISNUMBER(IFERROR(SEARCH(Formulaire!$H$28,$C1449,1),""))=1),MAX(O$1:O1448)+1,"")</f>
        <v/>
      </c>
      <c r="Q1449" s="91" t="str">
        <f>IFERROR(INDEX($C$2:$C$5193,MATCH(ROWS(M$2:M1449),M$2:M$5193,0)),"")</f>
        <v/>
      </c>
      <c r="R1449" s="70" t="str">
        <f>IFERROR(INDEX($C$2:$C$5193,MATCH(ROWS(N$2:N1449),N$2:N$5193,0)),"")</f>
        <v/>
      </c>
      <c r="S1449" s="92" t="str">
        <f>IFERROR(INDEX($C$2:$C$5193,MATCH(ROWS(O$2:O1449),O$2:O$5193,0)),"")</f>
        <v/>
      </c>
    </row>
    <row r="1450" spans="1:19" x14ac:dyDescent="0.25">
      <c r="A1450" s="69">
        <v>2712</v>
      </c>
      <c r="B1450" s="69" t="s">
        <v>5516</v>
      </c>
      <c r="C1450" s="69" t="s">
        <v>5517</v>
      </c>
      <c r="D1450" s="69" t="s">
        <v>5479</v>
      </c>
      <c r="E1450" s="69" t="s">
        <v>22380</v>
      </c>
      <c r="F1450" s="69" t="s">
        <v>5518</v>
      </c>
      <c r="G1450" s="69" t="s">
        <v>5519</v>
      </c>
      <c r="H1450" s="69">
        <v>3.8196300000000001</v>
      </c>
      <c r="I1450" s="69">
        <v>-76.989800000000002</v>
      </c>
      <c r="J1450" s="69">
        <v>48</v>
      </c>
      <c r="K1450" s="69">
        <v>-5</v>
      </c>
      <c r="L1450" s="69">
        <f>COUNTIFS(Aéroports!$C$2:$C$5193,Aéroports!$C1450,Aéroports!$D$2:$D$5193,Aéroports!$D1450)</f>
        <v>1</v>
      </c>
      <c r="M1450" s="69" t="str">
        <f>IF(AND(Formulaire!$H$15=Aéroports!$E1450,--ISNUMBER(IFERROR(SEARCH(Formulaire!$H$16,$C1450,1),""))=1),MAX(M$1:M1449)+1,"")</f>
        <v/>
      </c>
      <c r="N1450" s="69" t="str">
        <f>IF(AND(Formulaire!$H$21=Aéroports!$E1450,--ISNUMBER(IFERROR(SEARCH(Formulaire!$H$22,$C1450,1),""))=1),MAX(N$1:N1449)+1,"")</f>
        <v/>
      </c>
      <c r="O1450" s="69" t="str">
        <f>IF(AND(Formulaire!$H$27=Aéroports!$E1450,--ISNUMBER(IFERROR(SEARCH(Formulaire!$H$28,$C1450,1),""))=1),MAX(O$1:O1449)+1,"")</f>
        <v/>
      </c>
      <c r="Q1450" s="91" t="str">
        <f>IFERROR(INDEX($C$2:$C$5193,MATCH(ROWS(M$2:M1450),M$2:M$5193,0)),"")</f>
        <v/>
      </c>
      <c r="R1450" s="70" t="str">
        <f>IFERROR(INDEX($C$2:$C$5193,MATCH(ROWS(N$2:N1450),N$2:N$5193,0)),"")</f>
        <v/>
      </c>
      <c r="S1450" s="92" t="str">
        <f>IFERROR(INDEX($C$2:$C$5193,MATCH(ROWS(O$2:O1450),O$2:O$5193,0)),"")</f>
        <v/>
      </c>
    </row>
    <row r="1451" spans="1:19" x14ac:dyDescent="0.25">
      <c r="A1451" s="68">
        <v>2715</v>
      </c>
      <c r="B1451" s="68" t="s">
        <v>5520</v>
      </c>
      <c r="C1451" s="68" t="s">
        <v>5521</v>
      </c>
      <c r="D1451" s="68" t="s">
        <v>5479</v>
      </c>
      <c r="E1451" s="68" t="s">
        <v>22380</v>
      </c>
      <c r="F1451" s="68" t="s">
        <v>5522</v>
      </c>
      <c r="G1451" s="68" t="s">
        <v>5523</v>
      </c>
      <c r="H1451" s="68">
        <v>3.5432199999999998</v>
      </c>
      <c r="I1451" s="68">
        <v>-76.381600000000006</v>
      </c>
      <c r="J1451" s="68">
        <v>3162</v>
      </c>
      <c r="K1451" s="68">
        <v>-5</v>
      </c>
      <c r="L1451" s="68">
        <f>COUNTIFS(Aéroports!$C$2:$C$5193,Aéroports!$C1451,Aéroports!$D$2:$D$5193,Aéroports!$D1451)</f>
        <v>1</v>
      </c>
      <c r="M1451" s="68" t="str">
        <f>IF(AND(Formulaire!$H$15=Aéroports!$E1451,--ISNUMBER(IFERROR(SEARCH(Formulaire!$H$16,$C1451,1),""))=1),MAX(M$1:M1450)+1,"")</f>
        <v/>
      </c>
      <c r="N1451" s="68" t="str">
        <f>IF(AND(Formulaire!$H$21=Aéroports!$E1451,--ISNUMBER(IFERROR(SEARCH(Formulaire!$H$22,$C1451,1),""))=1),MAX(N$1:N1450)+1,"")</f>
        <v/>
      </c>
      <c r="O1451" s="68" t="str">
        <f>IF(AND(Formulaire!$H$27=Aéroports!$E1451,--ISNUMBER(IFERROR(SEARCH(Formulaire!$H$28,$C1451,1),""))=1),MAX(O$1:O1450)+1,"")</f>
        <v/>
      </c>
      <c r="Q1451" s="91" t="str">
        <f>IFERROR(INDEX($C$2:$C$5193,MATCH(ROWS(M$2:M1451),M$2:M$5193,0)),"")</f>
        <v/>
      </c>
      <c r="R1451" s="70" t="str">
        <f>IFERROR(INDEX($C$2:$C$5193,MATCH(ROWS(N$2:N1451),N$2:N$5193,0)),"")</f>
        <v/>
      </c>
      <c r="S1451" s="92" t="str">
        <f>IFERROR(INDEX($C$2:$C$5193,MATCH(ROWS(O$2:O1451),O$2:O$5193,0)),"")</f>
        <v/>
      </c>
    </row>
    <row r="1452" spans="1:19" x14ac:dyDescent="0.25">
      <c r="A1452" s="69">
        <v>8234</v>
      </c>
      <c r="B1452" s="69" t="s">
        <v>5524</v>
      </c>
      <c r="C1452" s="69" t="s">
        <v>5525</v>
      </c>
      <c r="D1452" s="69" t="s">
        <v>5479</v>
      </c>
      <c r="E1452" s="69" t="s">
        <v>22380</v>
      </c>
      <c r="F1452" s="69" t="s">
        <v>5526</v>
      </c>
      <c r="G1452" s="69" t="s">
        <v>5527</v>
      </c>
      <c r="H1452" s="69">
        <v>8.6333300000000008</v>
      </c>
      <c r="I1452" s="69">
        <v>-77.349999999999994</v>
      </c>
      <c r="J1452" s="69">
        <v>49</v>
      </c>
      <c r="K1452" s="69">
        <v>-5</v>
      </c>
      <c r="L1452" s="69">
        <f>COUNTIFS(Aéroports!$C$2:$C$5193,Aéroports!$C1452,Aéroports!$D$2:$D$5193,Aéroports!$D1452)</f>
        <v>1</v>
      </c>
      <c r="M1452" s="69" t="str">
        <f>IF(AND(Formulaire!$H$15=Aéroports!$E1452,--ISNUMBER(IFERROR(SEARCH(Formulaire!$H$16,$C1452,1),""))=1),MAX(M$1:M1451)+1,"")</f>
        <v/>
      </c>
      <c r="N1452" s="69" t="str">
        <f>IF(AND(Formulaire!$H$21=Aéroports!$E1452,--ISNUMBER(IFERROR(SEARCH(Formulaire!$H$22,$C1452,1),""))=1),MAX(N$1:N1451)+1,"")</f>
        <v/>
      </c>
      <c r="O1452" s="69" t="str">
        <f>IF(AND(Formulaire!$H$27=Aéroports!$E1452,--ISNUMBER(IFERROR(SEARCH(Formulaire!$H$28,$C1452,1),""))=1),MAX(O$1:O1451)+1,"")</f>
        <v/>
      </c>
      <c r="Q1452" s="91" t="str">
        <f>IFERROR(INDEX($C$2:$C$5193,MATCH(ROWS(M$2:M1452),M$2:M$5193,0)),"")</f>
        <v/>
      </c>
      <c r="R1452" s="70" t="str">
        <f>IFERROR(INDEX($C$2:$C$5193,MATCH(ROWS(N$2:N1452),N$2:N$5193,0)),"")</f>
        <v/>
      </c>
      <c r="S1452" s="92" t="str">
        <f>IFERROR(INDEX($C$2:$C$5193,MATCH(ROWS(O$2:O1452),O$2:O$5193,0)),"")</f>
        <v/>
      </c>
    </row>
    <row r="1453" spans="1:19" x14ac:dyDescent="0.25">
      <c r="A1453" s="68">
        <v>2726</v>
      </c>
      <c r="B1453" s="68" t="s">
        <v>5528</v>
      </c>
      <c r="C1453" s="68" t="s">
        <v>5529</v>
      </c>
      <c r="D1453" s="68" t="s">
        <v>5479</v>
      </c>
      <c r="E1453" s="68" t="s">
        <v>22380</v>
      </c>
      <c r="F1453" s="68" t="s">
        <v>5530</v>
      </c>
      <c r="G1453" s="68" t="s">
        <v>5531</v>
      </c>
      <c r="H1453" s="68">
        <v>7.81196</v>
      </c>
      <c r="I1453" s="68">
        <v>-76.716399999999993</v>
      </c>
      <c r="J1453" s="68">
        <v>46</v>
      </c>
      <c r="K1453" s="68">
        <v>-5</v>
      </c>
      <c r="L1453" s="68">
        <f>COUNTIFS(Aéroports!$C$2:$C$5193,Aéroports!$C1453,Aéroports!$D$2:$D$5193,Aéroports!$D1453)</f>
        <v>1</v>
      </c>
      <c r="M1453" s="68" t="str">
        <f>IF(AND(Formulaire!$H$15=Aéroports!$E1453,--ISNUMBER(IFERROR(SEARCH(Formulaire!$H$16,$C1453,1),""))=1),MAX(M$1:M1452)+1,"")</f>
        <v/>
      </c>
      <c r="N1453" s="68" t="str">
        <f>IF(AND(Formulaire!$H$21=Aéroports!$E1453,--ISNUMBER(IFERROR(SEARCH(Formulaire!$H$22,$C1453,1),""))=1),MAX(N$1:N1452)+1,"")</f>
        <v/>
      </c>
      <c r="O1453" s="68" t="str">
        <f>IF(AND(Formulaire!$H$27=Aéroports!$E1453,--ISNUMBER(IFERROR(SEARCH(Formulaire!$H$28,$C1453,1),""))=1),MAX(O$1:O1452)+1,"")</f>
        <v/>
      </c>
      <c r="Q1453" s="91" t="str">
        <f>IFERROR(INDEX($C$2:$C$5193,MATCH(ROWS(M$2:M1453),M$2:M$5193,0)),"")</f>
        <v/>
      </c>
      <c r="R1453" s="70" t="str">
        <f>IFERROR(INDEX($C$2:$C$5193,MATCH(ROWS(N$2:N1453),N$2:N$5193,0)),"")</f>
        <v/>
      </c>
      <c r="S1453" s="92" t="str">
        <f>IFERROR(INDEX($C$2:$C$5193,MATCH(ROWS(O$2:O1453),O$2:O$5193,0)),"")</f>
        <v/>
      </c>
    </row>
    <row r="1454" spans="1:19" x14ac:dyDescent="0.25">
      <c r="A1454" s="69">
        <v>2714</v>
      </c>
      <c r="B1454" s="69" t="s">
        <v>5532</v>
      </c>
      <c r="C1454" s="69" t="s">
        <v>5533</v>
      </c>
      <c r="D1454" s="69" t="s">
        <v>5479</v>
      </c>
      <c r="E1454" s="69" t="s">
        <v>22380</v>
      </c>
      <c r="F1454" s="69" t="s">
        <v>5534</v>
      </c>
      <c r="G1454" s="69" t="s">
        <v>5535</v>
      </c>
      <c r="H1454" s="69">
        <v>10.442399999999999</v>
      </c>
      <c r="I1454" s="69">
        <v>-75.513000000000005</v>
      </c>
      <c r="J1454" s="69">
        <v>4</v>
      </c>
      <c r="K1454" s="69">
        <v>-5</v>
      </c>
      <c r="L1454" s="69">
        <f>COUNTIFS(Aéroports!$C$2:$C$5193,Aéroports!$C1454,Aéroports!$D$2:$D$5193,Aéroports!$D1454)</f>
        <v>1</v>
      </c>
      <c r="M1454" s="69" t="str">
        <f>IF(AND(Formulaire!$H$15=Aéroports!$E1454,--ISNUMBER(IFERROR(SEARCH(Formulaire!$H$16,$C1454,1),""))=1),MAX(M$1:M1453)+1,"")</f>
        <v/>
      </c>
      <c r="N1454" s="69" t="str">
        <f>IF(AND(Formulaire!$H$21=Aéroports!$E1454,--ISNUMBER(IFERROR(SEARCH(Formulaire!$H$22,$C1454,1),""))=1),MAX(N$1:N1453)+1,"")</f>
        <v/>
      </c>
      <c r="O1454" s="69" t="str">
        <f>IF(AND(Formulaire!$H$27=Aéroports!$E1454,--ISNUMBER(IFERROR(SEARCH(Formulaire!$H$28,$C1454,1),""))=1),MAX(O$1:O1453)+1,"")</f>
        <v/>
      </c>
      <c r="Q1454" s="91" t="str">
        <f>IFERROR(INDEX($C$2:$C$5193,MATCH(ROWS(M$2:M1454),M$2:M$5193,0)),"")</f>
        <v/>
      </c>
      <c r="R1454" s="70" t="str">
        <f>IFERROR(INDEX($C$2:$C$5193,MATCH(ROWS(N$2:N1454),N$2:N$5193,0)),"")</f>
        <v/>
      </c>
      <c r="S1454" s="92" t="str">
        <f>IFERROR(INDEX($C$2:$C$5193,MATCH(ROWS(O$2:O1454),O$2:O$5193,0)),"")</f>
        <v/>
      </c>
    </row>
    <row r="1455" spans="1:19" x14ac:dyDescent="0.25">
      <c r="A1455" s="68">
        <v>6049</v>
      </c>
      <c r="B1455" s="68" t="s">
        <v>5536</v>
      </c>
      <c r="C1455" s="68" t="s">
        <v>5537</v>
      </c>
      <c r="D1455" s="68" t="s">
        <v>5479</v>
      </c>
      <c r="E1455" s="68" t="s">
        <v>22380</v>
      </c>
      <c r="F1455" s="68" t="s">
        <v>5538</v>
      </c>
      <c r="G1455" s="68" t="s">
        <v>5539</v>
      </c>
      <c r="H1455" s="68">
        <v>4.7581800000000003</v>
      </c>
      <c r="I1455" s="68">
        <v>-75.955699999999993</v>
      </c>
      <c r="J1455" s="68">
        <v>2979</v>
      </c>
      <c r="K1455" s="68">
        <v>-5</v>
      </c>
      <c r="L1455" s="68">
        <f>COUNTIFS(Aéroports!$C$2:$C$5193,Aéroports!$C1455,Aéroports!$D$2:$D$5193,Aéroports!$D1455)</f>
        <v>1</v>
      </c>
      <c r="M1455" s="68" t="str">
        <f>IF(AND(Formulaire!$H$15=Aéroports!$E1455,--ISNUMBER(IFERROR(SEARCH(Formulaire!$H$16,$C1455,1),""))=1),MAX(M$1:M1454)+1,"")</f>
        <v/>
      </c>
      <c r="N1455" s="68" t="str">
        <f>IF(AND(Formulaire!$H$21=Aéroports!$E1455,--ISNUMBER(IFERROR(SEARCH(Formulaire!$H$22,$C1455,1),""))=1),MAX(N$1:N1454)+1,"")</f>
        <v/>
      </c>
      <c r="O1455" s="68" t="str">
        <f>IF(AND(Formulaire!$H$27=Aéroports!$E1455,--ISNUMBER(IFERROR(SEARCH(Formulaire!$H$28,$C1455,1),""))=1),MAX(O$1:O1454)+1,"")</f>
        <v/>
      </c>
      <c r="Q1455" s="91" t="str">
        <f>IFERROR(INDEX($C$2:$C$5193,MATCH(ROWS(M$2:M1455),M$2:M$5193,0)),"")</f>
        <v/>
      </c>
      <c r="R1455" s="70" t="str">
        <f>IFERROR(INDEX($C$2:$C$5193,MATCH(ROWS(N$2:N1455),N$2:N$5193,0)),"")</f>
        <v/>
      </c>
      <c r="S1455" s="92" t="str">
        <f>IFERROR(INDEX($C$2:$C$5193,MATCH(ROWS(O$2:O1455),O$2:O$5193,0)),"")</f>
        <v/>
      </c>
    </row>
    <row r="1456" spans="1:19" x14ac:dyDescent="0.25">
      <c r="A1456" s="69">
        <v>7361</v>
      </c>
      <c r="B1456" s="69" t="s">
        <v>5540</v>
      </c>
      <c r="C1456" s="69" t="s">
        <v>5541</v>
      </c>
      <c r="D1456" s="69" t="s">
        <v>5479</v>
      </c>
      <c r="E1456" s="69" t="s">
        <v>22380</v>
      </c>
      <c r="F1456" s="69" t="s">
        <v>5542</v>
      </c>
      <c r="G1456" s="69" t="s">
        <v>5543</v>
      </c>
      <c r="H1456" s="69">
        <v>7.9684699999999999</v>
      </c>
      <c r="I1456" s="69">
        <v>-75.198499999999996</v>
      </c>
      <c r="J1456" s="69">
        <v>174</v>
      </c>
      <c r="K1456" s="69">
        <v>-5</v>
      </c>
      <c r="L1456" s="69">
        <f>COUNTIFS(Aéroports!$C$2:$C$5193,Aéroports!$C1456,Aéroports!$D$2:$D$5193,Aéroports!$D1456)</f>
        <v>1</v>
      </c>
      <c r="M1456" s="69" t="str">
        <f>IF(AND(Formulaire!$H$15=Aéroports!$E1456,--ISNUMBER(IFERROR(SEARCH(Formulaire!$H$16,$C1456,1),""))=1),MAX(M$1:M1455)+1,"")</f>
        <v/>
      </c>
      <c r="N1456" s="69" t="str">
        <f>IF(AND(Formulaire!$H$21=Aéroports!$E1456,--ISNUMBER(IFERROR(SEARCH(Formulaire!$H$22,$C1456,1),""))=1),MAX(N$1:N1455)+1,"")</f>
        <v/>
      </c>
      <c r="O1456" s="69" t="str">
        <f>IF(AND(Formulaire!$H$27=Aéroports!$E1456,--ISNUMBER(IFERROR(SEARCH(Formulaire!$H$28,$C1456,1),""))=1),MAX(O$1:O1455)+1,"")</f>
        <v/>
      </c>
      <c r="Q1456" s="91" t="str">
        <f>IFERROR(INDEX($C$2:$C$5193,MATCH(ROWS(M$2:M1456),M$2:M$5193,0)),"")</f>
        <v/>
      </c>
      <c r="R1456" s="70" t="str">
        <f>IFERROR(INDEX($C$2:$C$5193,MATCH(ROWS(N$2:N1456),N$2:N$5193,0)),"")</f>
        <v/>
      </c>
      <c r="S1456" s="92" t="str">
        <f>IFERROR(INDEX($C$2:$C$5193,MATCH(ROWS(O$2:O1456),O$2:O$5193,0)),"")</f>
        <v/>
      </c>
    </row>
    <row r="1457" spans="1:19" x14ac:dyDescent="0.25">
      <c r="A1457" s="68">
        <v>7362</v>
      </c>
      <c r="B1457" s="68" t="s">
        <v>5544</v>
      </c>
      <c r="C1457" s="68" t="s">
        <v>5545</v>
      </c>
      <c r="D1457" s="68" t="s">
        <v>5479</v>
      </c>
      <c r="E1457" s="68" t="s">
        <v>22380</v>
      </c>
      <c r="F1457" s="68" t="s">
        <v>5546</v>
      </c>
      <c r="G1457" s="68" t="s">
        <v>5547</v>
      </c>
      <c r="H1457" s="68">
        <v>5.0833300000000001</v>
      </c>
      <c r="I1457" s="68">
        <v>-76.7</v>
      </c>
      <c r="J1457" s="68">
        <v>213</v>
      </c>
      <c r="K1457" s="68">
        <v>-5</v>
      </c>
      <c r="L1457" s="68">
        <f>COUNTIFS(Aéroports!$C$2:$C$5193,Aéroports!$C1457,Aéroports!$D$2:$D$5193,Aéroports!$D1457)</f>
        <v>1</v>
      </c>
      <c r="M1457" s="68" t="str">
        <f>IF(AND(Formulaire!$H$15=Aéroports!$E1457,--ISNUMBER(IFERROR(SEARCH(Formulaire!$H$16,$C1457,1),""))=1),MAX(M$1:M1456)+1,"")</f>
        <v/>
      </c>
      <c r="N1457" s="68" t="str">
        <f>IF(AND(Formulaire!$H$21=Aéroports!$E1457,--ISNUMBER(IFERROR(SEARCH(Formulaire!$H$22,$C1457,1),""))=1),MAX(N$1:N1456)+1,"")</f>
        <v/>
      </c>
      <c r="O1457" s="68" t="str">
        <f>IF(AND(Formulaire!$H$27=Aéroports!$E1457,--ISNUMBER(IFERROR(SEARCH(Formulaire!$H$28,$C1457,1),""))=1),MAX(O$1:O1456)+1,"")</f>
        <v/>
      </c>
      <c r="Q1457" s="91" t="str">
        <f>IFERROR(INDEX($C$2:$C$5193,MATCH(ROWS(M$2:M1457),M$2:M$5193,0)),"")</f>
        <v/>
      </c>
      <c r="R1457" s="70" t="str">
        <f>IFERROR(INDEX($C$2:$C$5193,MATCH(ROWS(N$2:N1457),N$2:N$5193,0)),"")</f>
        <v/>
      </c>
      <c r="S1457" s="92" t="str">
        <f>IFERROR(INDEX($C$2:$C$5193,MATCH(ROWS(O$2:O1457),O$2:O$5193,0)),"")</f>
        <v/>
      </c>
    </row>
    <row r="1458" spans="1:19" x14ac:dyDescent="0.25">
      <c r="A1458" s="69">
        <v>2717</v>
      </c>
      <c r="B1458" s="69" t="s">
        <v>5548</v>
      </c>
      <c r="C1458" s="69" t="s">
        <v>5549</v>
      </c>
      <c r="D1458" s="69" t="s">
        <v>5479</v>
      </c>
      <c r="E1458" s="69" t="s">
        <v>22380</v>
      </c>
      <c r="F1458" s="69" t="s">
        <v>5550</v>
      </c>
      <c r="G1458" s="69" t="s">
        <v>5551</v>
      </c>
      <c r="H1458" s="69">
        <v>9.3327399999999994</v>
      </c>
      <c r="I1458" s="69">
        <v>-75.285600000000002</v>
      </c>
      <c r="J1458" s="69">
        <v>528</v>
      </c>
      <c r="K1458" s="69">
        <v>-5</v>
      </c>
      <c r="L1458" s="69">
        <f>COUNTIFS(Aéroports!$C$2:$C$5193,Aéroports!$C1458,Aéroports!$D$2:$D$5193,Aéroports!$D1458)</f>
        <v>1</v>
      </c>
      <c r="M1458" s="69" t="str">
        <f>IF(AND(Formulaire!$H$15=Aéroports!$E1458,--ISNUMBER(IFERROR(SEARCH(Formulaire!$H$16,$C1458,1),""))=1),MAX(M$1:M1457)+1,"")</f>
        <v/>
      </c>
      <c r="N1458" s="69" t="str">
        <f>IF(AND(Formulaire!$H$21=Aéroports!$E1458,--ISNUMBER(IFERROR(SEARCH(Formulaire!$H$22,$C1458,1),""))=1),MAX(N$1:N1457)+1,"")</f>
        <v/>
      </c>
      <c r="O1458" s="69" t="str">
        <f>IF(AND(Formulaire!$H$27=Aéroports!$E1458,--ISNUMBER(IFERROR(SEARCH(Formulaire!$H$28,$C1458,1),""))=1),MAX(O$1:O1457)+1,"")</f>
        <v/>
      </c>
      <c r="Q1458" s="91" t="str">
        <f>IFERROR(INDEX($C$2:$C$5193,MATCH(ROWS(M$2:M1458),M$2:M$5193,0)),"")</f>
        <v/>
      </c>
      <c r="R1458" s="70" t="str">
        <f>IFERROR(INDEX($C$2:$C$5193,MATCH(ROWS(N$2:N1458),N$2:N$5193,0)),"")</f>
        <v/>
      </c>
      <c r="S1458" s="92" t="str">
        <f>IFERROR(INDEX($C$2:$C$5193,MATCH(ROWS(O$2:O1458),O$2:O$5193,0)),"")</f>
        <v/>
      </c>
    </row>
    <row r="1459" spans="1:19" x14ac:dyDescent="0.25">
      <c r="A1459" s="68">
        <v>11939</v>
      </c>
      <c r="B1459" s="68" t="s">
        <v>5552</v>
      </c>
      <c r="C1459" s="68" t="s">
        <v>5553</v>
      </c>
      <c r="D1459" s="68" t="s">
        <v>5479</v>
      </c>
      <c r="E1459" s="68" t="s">
        <v>22380</v>
      </c>
      <c r="F1459" s="68" t="s">
        <v>5554</v>
      </c>
      <c r="G1459" s="68" t="s">
        <v>5555</v>
      </c>
      <c r="H1459" s="68">
        <v>9.4009199999999993</v>
      </c>
      <c r="I1459" s="68">
        <v>-75.691299999999998</v>
      </c>
      <c r="J1459" s="68">
        <v>31</v>
      </c>
      <c r="K1459" s="68" t="s">
        <v>340</v>
      </c>
      <c r="L1459" s="68">
        <f>COUNTIFS(Aéroports!$C$2:$C$5193,Aéroports!$C1459,Aéroports!$D$2:$D$5193,Aéroports!$D1459)</f>
        <v>1</v>
      </c>
      <c r="M1459" s="68" t="str">
        <f>IF(AND(Formulaire!$H$15=Aéroports!$E1459,--ISNUMBER(IFERROR(SEARCH(Formulaire!$H$16,$C1459,1),""))=1),MAX(M$1:M1458)+1,"")</f>
        <v/>
      </c>
      <c r="N1459" s="68" t="str">
        <f>IF(AND(Formulaire!$H$21=Aéroports!$E1459,--ISNUMBER(IFERROR(SEARCH(Formulaire!$H$22,$C1459,1),""))=1),MAX(N$1:N1458)+1,"")</f>
        <v/>
      </c>
      <c r="O1459" s="68" t="str">
        <f>IF(AND(Formulaire!$H$27=Aéroports!$E1459,--ISNUMBER(IFERROR(SEARCH(Formulaire!$H$28,$C1459,1),""))=1),MAX(O$1:O1458)+1,"")</f>
        <v/>
      </c>
      <c r="Q1459" s="91" t="str">
        <f>IFERROR(INDEX($C$2:$C$5193,MATCH(ROWS(M$2:M1459),M$2:M$5193,0)),"")</f>
        <v/>
      </c>
      <c r="R1459" s="70" t="str">
        <f>IFERROR(INDEX($C$2:$C$5193,MATCH(ROWS(N$2:N1459),N$2:N$5193,0)),"")</f>
        <v/>
      </c>
      <c r="S1459" s="92" t="str">
        <f>IFERROR(INDEX($C$2:$C$5193,MATCH(ROWS(O$2:O1459),O$2:O$5193,0)),"")</f>
        <v/>
      </c>
    </row>
    <row r="1460" spans="1:19" x14ac:dyDescent="0.25">
      <c r="A1460" s="69">
        <v>2713</v>
      </c>
      <c r="B1460" s="69" t="s">
        <v>5556</v>
      </c>
      <c r="C1460" s="69" t="s">
        <v>5557</v>
      </c>
      <c r="D1460" s="69" t="s">
        <v>5479</v>
      </c>
      <c r="E1460" s="69" t="s">
        <v>22380</v>
      </c>
      <c r="F1460" s="69" t="s">
        <v>5558</v>
      </c>
      <c r="G1460" s="69" t="s">
        <v>5559</v>
      </c>
      <c r="H1460" s="69">
        <v>7.9275700000000002</v>
      </c>
      <c r="I1460" s="69">
        <v>-72.511499999999998</v>
      </c>
      <c r="J1460" s="69">
        <v>1096</v>
      </c>
      <c r="K1460" s="69">
        <v>-5</v>
      </c>
      <c r="L1460" s="69">
        <f>COUNTIFS(Aéroports!$C$2:$C$5193,Aéroports!$C1460,Aéroports!$D$2:$D$5193,Aéroports!$D1460)</f>
        <v>1</v>
      </c>
      <c r="M1460" s="69" t="str">
        <f>IF(AND(Formulaire!$H$15=Aéroports!$E1460,--ISNUMBER(IFERROR(SEARCH(Formulaire!$H$16,$C1460,1),""))=1),MAX(M$1:M1459)+1,"")</f>
        <v/>
      </c>
      <c r="N1460" s="69" t="str">
        <f>IF(AND(Formulaire!$H$21=Aéroports!$E1460,--ISNUMBER(IFERROR(SEARCH(Formulaire!$H$22,$C1460,1),""))=1),MAX(N$1:N1459)+1,"")</f>
        <v/>
      </c>
      <c r="O1460" s="69" t="str">
        <f>IF(AND(Formulaire!$H$27=Aéroports!$E1460,--ISNUMBER(IFERROR(SEARCH(Formulaire!$H$28,$C1460,1),""))=1),MAX(O$1:O1459)+1,"")</f>
        <v/>
      </c>
      <c r="Q1460" s="91" t="str">
        <f>IFERROR(INDEX($C$2:$C$5193,MATCH(ROWS(M$2:M1460),M$2:M$5193,0)),"")</f>
        <v/>
      </c>
      <c r="R1460" s="70" t="str">
        <f>IFERROR(INDEX($C$2:$C$5193,MATCH(ROWS(N$2:N1460),N$2:N$5193,0)),"")</f>
        <v/>
      </c>
      <c r="S1460" s="92" t="str">
        <f>IFERROR(INDEX($C$2:$C$5193,MATCH(ROWS(O$2:O1460),O$2:O$5193,0)),"")</f>
        <v/>
      </c>
    </row>
    <row r="1461" spans="1:19" x14ac:dyDescent="0.25">
      <c r="A1461" s="68">
        <v>7360</v>
      </c>
      <c r="B1461" s="68" t="s">
        <v>5560</v>
      </c>
      <c r="C1461" s="68" t="s">
        <v>5561</v>
      </c>
      <c r="D1461" s="68" t="s">
        <v>5479</v>
      </c>
      <c r="E1461" s="68" t="s">
        <v>22380</v>
      </c>
      <c r="F1461" s="68" t="s">
        <v>5562</v>
      </c>
      <c r="G1461" s="68" t="s">
        <v>5563</v>
      </c>
      <c r="H1461" s="68">
        <v>7.5964700000000001</v>
      </c>
      <c r="I1461" s="68">
        <v>-74.808899999999994</v>
      </c>
      <c r="J1461" s="68">
        <v>180</v>
      </c>
      <c r="K1461" s="68">
        <v>-5</v>
      </c>
      <c r="L1461" s="68">
        <f>COUNTIFS(Aéroports!$C$2:$C$5193,Aéroports!$C1461,Aéroports!$D$2:$D$5193,Aéroports!$D1461)</f>
        <v>1</v>
      </c>
      <c r="M1461" s="68" t="str">
        <f>IF(AND(Formulaire!$H$15=Aéroports!$E1461,--ISNUMBER(IFERROR(SEARCH(Formulaire!$H$16,$C1461,1),""))=1),MAX(M$1:M1460)+1,"")</f>
        <v/>
      </c>
      <c r="N1461" s="68" t="str">
        <f>IF(AND(Formulaire!$H$21=Aéroports!$E1461,--ISNUMBER(IFERROR(SEARCH(Formulaire!$H$22,$C1461,1),""))=1),MAX(N$1:N1460)+1,"")</f>
        <v/>
      </c>
      <c r="O1461" s="68" t="str">
        <f>IF(AND(Formulaire!$H$27=Aéroports!$E1461,--ISNUMBER(IFERROR(SEARCH(Formulaire!$H$28,$C1461,1),""))=1),MAX(O$1:O1460)+1,"")</f>
        <v/>
      </c>
      <c r="Q1461" s="91" t="str">
        <f>IFERROR(INDEX($C$2:$C$5193,MATCH(ROWS(M$2:M1461),M$2:M$5193,0)),"")</f>
        <v/>
      </c>
      <c r="R1461" s="70" t="str">
        <f>IFERROR(INDEX($C$2:$C$5193,MATCH(ROWS(N$2:N1461),N$2:N$5193,0)),"")</f>
        <v/>
      </c>
      <c r="S1461" s="92" t="str">
        <f>IFERROR(INDEX($C$2:$C$5193,MATCH(ROWS(O$2:O1461),O$2:O$5193,0)),"")</f>
        <v/>
      </c>
    </row>
    <row r="1462" spans="1:19" x14ac:dyDescent="0.25">
      <c r="A1462" s="69">
        <v>2719</v>
      </c>
      <c r="B1462" s="69" t="s">
        <v>5564</v>
      </c>
      <c r="C1462" s="69" t="s">
        <v>5565</v>
      </c>
      <c r="D1462" s="69" t="s">
        <v>5479</v>
      </c>
      <c r="E1462" s="69" t="s">
        <v>22380</v>
      </c>
      <c r="F1462" s="69" t="s">
        <v>5566</v>
      </c>
      <c r="G1462" s="69" t="s">
        <v>5567</v>
      </c>
      <c r="H1462" s="69">
        <v>1.5891900000000001</v>
      </c>
      <c r="I1462" s="69">
        <v>-75.564400000000006</v>
      </c>
      <c r="J1462" s="69">
        <v>803</v>
      </c>
      <c r="K1462" s="69">
        <v>-5</v>
      </c>
      <c r="L1462" s="69">
        <f>COUNTIFS(Aéroports!$C$2:$C$5193,Aéroports!$C1462,Aéroports!$D$2:$D$5193,Aéroports!$D1462)</f>
        <v>1</v>
      </c>
      <c r="M1462" s="69" t="str">
        <f>IF(AND(Formulaire!$H$15=Aéroports!$E1462,--ISNUMBER(IFERROR(SEARCH(Formulaire!$H$16,$C1462,1),""))=1),MAX(M$1:M1461)+1,"")</f>
        <v/>
      </c>
      <c r="N1462" s="69" t="str">
        <f>IF(AND(Formulaire!$H$21=Aéroports!$E1462,--ISNUMBER(IFERROR(SEARCH(Formulaire!$H$22,$C1462,1),""))=1),MAX(N$1:N1461)+1,"")</f>
        <v/>
      </c>
      <c r="O1462" s="69" t="str">
        <f>IF(AND(Formulaire!$H$27=Aéroports!$E1462,--ISNUMBER(IFERROR(SEARCH(Formulaire!$H$28,$C1462,1),""))=1),MAX(O$1:O1461)+1,"")</f>
        <v/>
      </c>
      <c r="Q1462" s="91" t="str">
        <f>IFERROR(INDEX($C$2:$C$5193,MATCH(ROWS(M$2:M1462),M$2:M$5193,0)),"")</f>
        <v/>
      </c>
      <c r="R1462" s="70" t="str">
        <f>IFERROR(INDEX($C$2:$C$5193,MATCH(ROWS(N$2:N1462),N$2:N$5193,0)),"")</f>
        <v/>
      </c>
      <c r="S1462" s="92" t="str">
        <f>IFERROR(INDEX($C$2:$C$5193,MATCH(ROWS(O$2:O1462),O$2:O$5193,0)),"")</f>
        <v/>
      </c>
    </row>
    <row r="1463" spans="1:19" x14ac:dyDescent="0.25">
      <c r="A1463" s="68">
        <v>6050</v>
      </c>
      <c r="B1463" s="68" t="s">
        <v>5568</v>
      </c>
      <c r="C1463" s="68" t="s">
        <v>5569</v>
      </c>
      <c r="D1463" s="68" t="s">
        <v>5479</v>
      </c>
      <c r="E1463" s="68" t="s">
        <v>22380</v>
      </c>
      <c r="F1463" s="68" t="s">
        <v>5570</v>
      </c>
      <c r="G1463" s="68" t="s">
        <v>5571</v>
      </c>
      <c r="H1463" s="68">
        <v>2.1463999999999999</v>
      </c>
      <c r="I1463" s="68">
        <v>-75.694400000000002</v>
      </c>
      <c r="J1463" s="68">
        <v>2620</v>
      </c>
      <c r="K1463" s="68">
        <v>-5</v>
      </c>
      <c r="L1463" s="68">
        <f>COUNTIFS(Aéroports!$C$2:$C$5193,Aéroports!$C1463,Aéroports!$D$2:$D$5193,Aéroports!$D1463)</f>
        <v>1</v>
      </c>
      <c r="M1463" s="68" t="str">
        <f>IF(AND(Formulaire!$H$15=Aéroports!$E1463,--ISNUMBER(IFERROR(SEARCH(Formulaire!$H$16,$C1463,1),""))=1),MAX(M$1:M1462)+1,"")</f>
        <v/>
      </c>
      <c r="N1463" s="68" t="str">
        <f>IF(AND(Formulaire!$H$21=Aéroports!$E1463,--ISNUMBER(IFERROR(SEARCH(Formulaire!$H$22,$C1463,1),""))=1),MAX(N$1:N1462)+1,"")</f>
        <v/>
      </c>
      <c r="O1463" s="68" t="str">
        <f>IF(AND(Formulaire!$H$27=Aéroports!$E1463,--ISNUMBER(IFERROR(SEARCH(Formulaire!$H$28,$C1463,1),""))=1),MAX(O$1:O1462)+1,"")</f>
        <v/>
      </c>
      <c r="Q1463" s="91" t="str">
        <f>IFERROR(INDEX($C$2:$C$5193,MATCH(ROWS(M$2:M1463),M$2:M$5193,0)),"")</f>
        <v/>
      </c>
      <c r="R1463" s="70" t="str">
        <f>IFERROR(INDEX($C$2:$C$5193,MATCH(ROWS(N$2:N1463),N$2:N$5193,0)),"")</f>
        <v/>
      </c>
      <c r="S1463" s="92" t="str">
        <f>IFERROR(INDEX($C$2:$C$5193,MATCH(ROWS(O$2:O1463),O$2:O$5193,0)),"")</f>
        <v/>
      </c>
    </row>
    <row r="1464" spans="1:19" x14ac:dyDescent="0.25">
      <c r="A1464" s="69">
        <v>2722</v>
      </c>
      <c r="B1464" s="69" t="s">
        <v>5572</v>
      </c>
      <c r="C1464" s="69" t="s">
        <v>5573</v>
      </c>
      <c r="D1464" s="69" t="s">
        <v>5479</v>
      </c>
      <c r="E1464" s="69" t="s">
        <v>22380</v>
      </c>
      <c r="F1464" s="69" t="s">
        <v>5574</v>
      </c>
      <c r="G1464" s="69" t="s">
        <v>5575</v>
      </c>
      <c r="H1464" s="69">
        <v>2.5701299999999998</v>
      </c>
      <c r="I1464" s="69">
        <v>-77.898600000000002</v>
      </c>
      <c r="J1464" s="69">
        <v>164</v>
      </c>
      <c r="K1464" s="69">
        <v>-5</v>
      </c>
      <c r="L1464" s="69">
        <f>COUNTIFS(Aéroports!$C$2:$C$5193,Aéroports!$C1464,Aéroports!$D$2:$D$5193,Aéroports!$D1464)</f>
        <v>1</v>
      </c>
      <c r="M1464" s="69" t="str">
        <f>IF(AND(Formulaire!$H$15=Aéroports!$E1464,--ISNUMBER(IFERROR(SEARCH(Formulaire!$H$16,$C1464,1),""))=1),MAX(M$1:M1463)+1,"")</f>
        <v/>
      </c>
      <c r="N1464" s="69" t="str">
        <f>IF(AND(Formulaire!$H$21=Aéroports!$E1464,--ISNUMBER(IFERROR(SEARCH(Formulaire!$H$22,$C1464,1),""))=1),MAX(N$1:N1463)+1,"")</f>
        <v/>
      </c>
      <c r="O1464" s="69" t="str">
        <f>IF(AND(Formulaire!$H$27=Aéroports!$E1464,--ISNUMBER(IFERROR(SEARCH(Formulaire!$H$28,$C1464,1),""))=1),MAX(O$1:O1463)+1,"")</f>
        <v/>
      </c>
      <c r="Q1464" s="91" t="str">
        <f>IFERROR(INDEX($C$2:$C$5193,MATCH(ROWS(M$2:M1464),M$2:M$5193,0)),"")</f>
        <v/>
      </c>
      <c r="R1464" s="70" t="str">
        <f>IFERROR(INDEX($C$2:$C$5193,MATCH(ROWS(N$2:N1464),N$2:N$5193,0)),"")</f>
        <v/>
      </c>
      <c r="S1464" s="92" t="str">
        <f>IFERROR(INDEX($C$2:$C$5193,MATCH(ROWS(O$2:O1464),O$2:O$5193,0)),"")</f>
        <v/>
      </c>
    </row>
    <row r="1465" spans="1:19" x14ac:dyDescent="0.25">
      <c r="A1465" s="68">
        <v>2724</v>
      </c>
      <c r="B1465" s="68" t="s">
        <v>5576</v>
      </c>
      <c r="C1465" s="68" t="s">
        <v>5577</v>
      </c>
      <c r="D1465" s="68" t="s">
        <v>5479</v>
      </c>
      <c r="E1465" s="68" t="s">
        <v>22380</v>
      </c>
      <c r="F1465" s="68" t="s">
        <v>5578</v>
      </c>
      <c r="G1465" s="68" t="s">
        <v>5579</v>
      </c>
      <c r="H1465" s="68">
        <v>4.4216100000000003</v>
      </c>
      <c r="I1465" s="68">
        <v>-75.133300000000006</v>
      </c>
      <c r="J1465" s="68">
        <v>2999</v>
      </c>
      <c r="K1465" s="68">
        <v>-5</v>
      </c>
      <c r="L1465" s="68">
        <f>COUNTIFS(Aéroports!$C$2:$C$5193,Aéroports!$C1465,Aéroports!$D$2:$D$5193,Aéroports!$D1465)</f>
        <v>1</v>
      </c>
      <c r="M1465" s="68" t="str">
        <f>IF(AND(Formulaire!$H$15=Aéroports!$E1465,--ISNUMBER(IFERROR(SEARCH(Formulaire!$H$16,$C1465,1),""))=1),MAX(M$1:M1464)+1,"")</f>
        <v/>
      </c>
      <c r="N1465" s="68" t="str">
        <f>IF(AND(Formulaire!$H$21=Aéroports!$E1465,--ISNUMBER(IFERROR(SEARCH(Formulaire!$H$22,$C1465,1),""))=1),MAX(N$1:N1464)+1,"")</f>
        <v/>
      </c>
      <c r="O1465" s="68" t="str">
        <f>IF(AND(Formulaire!$H$27=Aéroports!$E1465,--ISNUMBER(IFERROR(SEARCH(Formulaire!$H$28,$C1465,1),""))=1),MAX(O$1:O1464)+1,"")</f>
        <v/>
      </c>
      <c r="Q1465" s="91" t="str">
        <f>IFERROR(INDEX($C$2:$C$5193,MATCH(ROWS(M$2:M1465),M$2:M$5193,0)),"")</f>
        <v/>
      </c>
      <c r="R1465" s="70" t="str">
        <f>IFERROR(INDEX($C$2:$C$5193,MATCH(ROWS(N$2:N1465),N$2:N$5193,0)),"")</f>
        <v/>
      </c>
      <c r="S1465" s="92" t="str">
        <f>IFERROR(INDEX($C$2:$C$5193,MATCH(ROWS(O$2:O1465),O$2:O$5193,0)),"")</f>
        <v/>
      </c>
    </row>
    <row r="1466" spans="1:19" x14ac:dyDescent="0.25">
      <c r="A1466" s="69">
        <v>2725</v>
      </c>
      <c r="B1466" s="69" t="s">
        <v>5580</v>
      </c>
      <c r="C1466" s="69" t="s">
        <v>5581</v>
      </c>
      <c r="D1466" s="69" t="s">
        <v>5479</v>
      </c>
      <c r="E1466" s="69" t="s">
        <v>22380</v>
      </c>
      <c r="F1466" s="69" t="s">
        <v>5582</v>
      </c>
      <c r="G1466" s="69" t="s">
        <v>5583</v>
      </c>
      <c r="H1466" s="69">
        <v>0.86192500000000005</v>
      </c>
      <c r="I1466" s="69">
        <v>-77.671800000000005</v>
      </c>
      <c r="J1466" s="69">
        <v>9765</v>
      </c>
      <c r="K1466" s="69">
        <v>-5</v>
      </c>
      <c r="L1466" s="69">
        <f>COUNTIFS(Aéroports!$C$2:$C$5193,Aéroports!$C1466,Aéroports!$D$2:$D$5193,Aéroports!$D1466)</f>
        <v>1</v>
      </c>
      <c r="M1466" s="69" t="str">
        <f>IF(AND(Formulaire!$H$15=Aéroports!$E1466,--ISNUMBER(IFERROR(SEARCH(Formulaire!$H$16,$C1466,1),""))=1),MAX(M$1:M1465)+1,"")</f>
        <v/>
      </c>
      <c r="N1466" s="69" t="str">
        <f>IF(AND(Formulaire!$H$21=Aéroports!$E1466,--ISNUMBER(IFERROR(SEARCH(Formulaire!$H$22,$C1466,1),""))=1),MAX(N$1:N1465)+1,"")</f>
        <v/>
      </c>
      <c r="O1466" s="69" t="str">
        <f>IF(AND(Formulaire!$H$27=Aéroports!$E1466,--ISNUMBER(IFERROR(SEARCH(Formulaire!$H$28,$C1466,1),""))=1),MAX(O$1:O1465)+1,"")</f>
        <v/>
      </c>
      <c r="Q1466" s="91" t="str">
        <f>IFERROR(INDEX($C$2:$C$5193,MATCH(ROWS(M$2:M1466),M$2:M$5193,0)),"")</f>
        <v/>
      </c>
      <c r="R1466" s="70" t="str">
        <f>IFERROR(INDEX($C$2:$C$5193,MATCH(ROWS(N$2:N1466),N$2:N$5193,0)),"")</f>
        <v/>
      </c>
      <c r="S1466" s="92" t="str">
        <f>IFERROR(INDEX($C$2:$C$5193,MATCH(ROWS(O$2:O1466),O$2:O$5193,0)),"")</f>
        <v/>
      </c>
    </row>
    <row r="1467" spans="1:19" x14ac:dyDescent="0.25">
      <c r="A1467" s="68">
        <v>11940</v>
      </c>
      <c r="B1467" s="68" t="s">
        <v>5584</v>
      </c>
      <c r="C1467" s="68" t="s">
        <v>5585</v>
      </c>
      <c r="D1467" s="68" t="s">
        <v>5479</v>
      </c>
      <c r="E1467" s="68" t="s">
        <v>22380</v>
      </c>
      <c r="F1467" s="68" t="s">
        <v>5586</v>
      </c>
      <c r="G1467" s="68" t="s">
        <v>5587</v>
      </c>
      <c r="H1467" s="68">
        <v>5.4836099999999997</v>
      </c>
      <c r="I1467" s="68">
        <v>-74.657399999999996</v>
      </c>
      <c r="J1467" s="68">
        <v>566</v>
      </c>
      <c r="K1467" s="68" t="s">
        <v>340</v>
      </c>
      <c r="L1467" s="68">
        <f>COUNTIFS(Aéroports!$C$2:$C$5193,Aéroports!$C1467,Aéroports!$D$2:$D$5193,Aéroports!$D1467)</f>
        <v>1</v>
      </c>
      <c r="M1467" s="68" t="str">
        <f>IF(AND(Formulaire!$H$15=Aéroports!$E1467,--ISNUMBER(IFERROR(SEARCH(Formulaire!$H$16,$C1467,1),""))=1),MAX(M$1:M1466)+1,"")</f>
        <v/>
      </c>
      <c r="N1467" s="68" t="str">
        <f>IF(AND(Formulaire!$H$21=Aéroports!$E1467,--ISNUMBER(IFERROR(SEARCH(Formulaire!$H$22,$C1467,1),""))=1),MAX(N$1:N1466)+1,"")</f>
        <v/>
      </c>
      <c r="O1467" s="68" t="str">
        <f>IF(AND(Formulaire!$H$27=Aéroports!$E1467,--ISNUMBER(IFERROR(SEARCH(Formulaire!$H$28,$C1467,1),""))=1),MAX(O$1:O1466)+1,"")</f>
        <v/>
      </c>
      <c r="Q1467" s="91" t="str">
        <f>IFERROR(INDEX($C$2:$C$5193,MATCH(ROWS(M$2:M1467),M$2:M$5193,0)),"")</f>
        <v/>
      </c>
      <c r="R1467" s="70" t="str">
        <f>IFERROR(INDEX($C$2:$C$5193,MATCH(ROWS(N$2:N1467),N$2:N$5193,0)),"")</f>
        <v/>
      </c>
      <c r="S1467" s="92" t="str">
        <f>IFERROR(INDEX($C$2:$C$5193,MATCH(ROWS(O$2:O1467),O$2:O$5193,0)),"")</f>
        <v/>
      </c>
    </row>
    <row r="1468" spans="1:19" x14ac:dyDescent="0.25">
      <c r="A1468" s="69">
        <v>6052</v>
      </c>
      <c r="B1468" s="69" t="s">
        <v>5588</v>
      </c>
      <c r="C1468" s="69" t="s">
        <v>5589</v>
      </c>
      <c r="D1468" s="69" t="s">
        <v>5479</v>
      </c>
      <c r="E1468" s="69" t="s">
        <v>22380</v>
      </c>
      <c r="F1468" s="69" t="s">
        <v>5590</v>
      </c>
      <c r="G1468" s="69" t="s">
        <v>5591</v>
      </c>
      <c r="H1468" s="69">
        <v>-1.3286100000000001</v>
      </c>
      <c r="I1468" s="69">
        <v>-69.579700000000003</v>
      </c>
      <c r="J1468" s="69">
        <v>590</v>
      </c>
      <c r="K1468" s="69">
        <v>-5</v>
      </c>
      <c r="L1468" s="69">
        <f>COUNTIFS(Aéroports!$C$2:$C$5193,Aéroports!$C1468,Aéroports!$D$2:$D$5193,Aéroports!$D1468)</f>
        <v>1</v>
      </c>
      <c r="M1468" s="69" t="str">
        <f>IF(AND(Formulaire!$H$15=Aéroports!$E1468,--ISNUMBER(IFERROR(SEARCH(Formulaire!$H$16,$C1468,1),""))=1),MAX(M$1:M1467)+1,"")</f>
        <v/>
      </c>
      <c r="N1468" s="69" t="str">
        <f>IF(AND(Formulaire!$H$21=Aéroports!$E1468,--ISNUMBER(IFERROR(SEARCH(Formulaire!$H$22,$C1468,1),""))=1),MAX(N$1:N1467)+1,"")</f>
        <v/>
      </c>
      <c r="O1468" s="69" t="str">
        <f>IF(AND(Formulaire!$H$27=Aéroports!$E1468,--ISNUMBER(IFERROR(SEARCH(Formulaire!$H$28,$C1468,1),""))=1),MAX(O$1:O1467)+1,"")</f>
        <v/>
      </c>
      <c r="Q1468" s="91" t="str">
        <f>IFERROR(INDEX($C$2:$C$5193,MATCH(ROWS(M$2:M1468),M$2:M$5193,0)),"")</f>
        <v/>
      </c>
      <c r="R1468" s="70" t="str">
        <f>IFERROR(INDEX($C$2:$C$5193,MATCH(ROWS(N$2:N1468),N$2:N$5193,0)),"")</f>
        <v/>
      </c>
      <c r="S1468" s="92" t="str">
        <f>IFERROR(INDEX($C$2:$C$5193,MATCH(ROWS(O$2:O1468),O$2:O$5193,0)),"")</f>
        <v/>
      </c>
    </row>
    <row r="1469" spans="1:19" x14ac:dyDescent="0.25">
      <c r="A1469" s="68">
        <v>2728</v>
      </c>
      <c r="B1469" s="68" t="s">
        <v>5592</v>
      </c>
      <c r="C1469" s="68" t="s">
        <v>5593</v>
      </c>
      <c r="D1469" s="68" t="s">
        <v>5479</v>
      </c>
      <c r="E1469" s="68" t="s">
        <v>22380</v>
      </c>
      <c r="F1469" s="68" t="s">
        <v>5594</v>
      </c>
      <c r="G1469" s="68" t="s">
        <v>5595</v>
      </c>
      <c r="H1469" s="68">
        <v>-4.1935500000000001</v>
      </c>
      <c r="I1469" s="68">
        <v>-69.943200000000004</v>
      </c>
      <c r="J1469" s="68">
        <v>277</v>
      </c>
      <c r="K1469" s="68">
        <v>-5</v>
      </c>
      <c r="L1469" s="68">
        <f>COUNTIFS(Aéroports!$C$2:$C$5193,Aéroports!$C1469,Aéroports!$D$2:$D$5193,Aéroports!$D1469)</f>
        <v>1</v>
      </c>
      <c r="M1469" s="68" t="str">
        <f>IF(AND(Formulaire!$H$15=Aéroports!$E1469,--ISNUMBER(IFERROR(SEARCH(Formulaire!$H$16,$C1469,1),""))=1),MAX(M$1:M1468)+1,"")</f>
        <v/>
      </c>
      <c r="N1469" s="68" t="str">
        <f>IF(AND(Formulaire!$H$21=Aéroports!$E1469,--ISNUMBER(IFERROR(SEARCH(Formulaire!$H$22,$C1469,1),""))=1),MAX(N$1:N1468)+1,"")</f>
        <v/>
      </c>
      <c r="O1469" s="68" t="str">
        <f>IF(AND(Formulaire!$H$27=Aéroports!$E1469,--ISNUMBER(IFERROR(SEARCH(Formulaire!$H$28,$C1469,1),""))=1),MAX(O$1:O1468)+1,"")</f>
        <v/>
      </c>
      <c r="Q1469" s="91" t="str">
        <f>IFERROR(INDEX($C$2:$C$5193,MATCH(ROWS(M$2:M1469),M$2:M$5193,0)),"")</f>
        <v/>
      </c>
      <c r="R1469" s="70" t="str">
        <f>IFERROR(INDEX($C$2:$C$5193,MATCH(ROWS(N$2:N1469),N$2:N$5193,0)),"")</f>
        <v/>
      </c>
      <c r="S1469" s="92" t="str">
        <f>IFERROR(INDEX($C$2:$C$5193,MATCH(ROWS(O$2:O1469),O$2:O$5193,0)),"")</f>
        <v/>
      </c>
    </row>
    <row r="1470" spans="1:19" x14ac:dyDescent="0.25">
      <c r="A1470" s="69">
        <v>2730</v>
      </c>
      <c r="B1470" s="69" t="s">
        <v>5596</v>
      </c>
      <c r="C1470" s="69" t="s">
        <v>5597</v>
      </c>
      <c r="D1470" s="69" t="s">
        <v>5479</v>
      </c>
      <c r="E1470" s="69" t="s">
        <v>22380</v>
      </c>
      <c r="F1470" s="69" t="s">
        <v>5598</v>
      </c>
      <c r="G1470" s="69" t="s">
        <v>5599</v>
      </c>
      <c r="H1470" s="69">
        <v>9.2847399999999993</v>
      </c>
      <c r="I1470" s="69">
        <v>-74.846100000000007</v>
      </c>
      <c r="J1470" s="69">
        <v>178</v>
      </c>
      <c r="K1470" s="69">
        <v>-5</v>
      </c>
      <c r="L1470" s="69">
        <f>COUNTIFS(Aéroports!$C$2:$C$5193,Aéroports!$C1470,Aéroports!$D$2:$D$5193,Aéroports!$D1470)</f>
        <v>1</v>
      </c>
      <c r="M1470" s="69" t="str">
        <f>IF(AND(Formulaire!$H$15=Aéroports!$E1470,--ISNUMBER(IFERROR(SEARCH(Formulaire!$H$16,$C1470,1),""))=1),MAX(M$1:M1469)+1,"")</f>
        <v/>
      </c>
      <c r="N1470" s="69" t="str">
        <f>IF(AND(Formulaire!$H$21=Aéroports!$E1470,--ISNUMBER(IFERROR(SEARCH(Formulaire!$H$22,$C1470,1),""))=1),MAX(N$1:N1469)+1,"")</f>
        <v/>
      </c>
      <c r="O1470" s="69" t="str">
        <f>IF(AND(Formulaire!$H$27=Aéroports!$E1470,--ISNUMBER(IFERROR(SEARCH(Formulaire!$H$28,$C1470,1),""))=1),MAX(O$1:O1469)+1,"")</f>
        <v/>
      </c>
      <c r="Q1470" s="91" t="str">
        <f>IFERROR(INDEX($C$2:$C$5193,MATCH(ROWS(M$2:M1470),M$2:M$5193,0)),"")</f>
        <v/>
      </c>
      <c r="R1470" s="70" t="str">
        <f>IFERROR(INDEX($C$2:$C$5193,MATCH(ROWS(N$2:N1470),N$2:N$5193,0)),"")</f>
        <v/>
      </c>
      <c r="S1470" s="92" t="str">
        <f>IFERROR(INDEX($C$2:$C$5193,MATCH(ROWS(O$2:O1470),O$2:O$5193,0)),"")</f>
        <v/>
      </c>
    </row>
    <row r="1471" spans="1:19" x14ac:dyDescent="0.25">
      <c r="A1471" s="68">
        <v>2733</v>
      </c>
      <c r="B1471" s="68" t="s">
        <v>5600</v>
      </c>
      <c r="C1471" s="68" t="s">
        <v>5601</v>
      </c>
      <c r="D1471" s="68" t="s">
        <v>5479</v>
      </c>
      <c r="E1471" s="68" t="s">
        <v>22380</v>
      </c>
      <c r="F1471" s="68" t="s">
        <v>5602</v>
      </c>
      <c r="G1471" s="68" t="s">
        <v>5603</v>
      </c>
      <c r="H1471" s="68">
        <v>5.0296000000000003</v>
      </c>
      <c r="I1471" s="68">
        <v>-75.464699999999993</v>
      </c>
      <c r="J1471" s="68">
        <v>6871</v>
      </c>
      <c r="K1471" s="68">
        <v>-5</v>
      </c>
      <c r="L1471" s="68">
        <f>COUNTIFS(Aéroports!$C$2:$C$5193,Aéroports!$C1471,Aéroports!$D$2:$D$5193,Aéroports!$D1471)</f>
        <v>1</v>
      </c>
      <c r="M1471" s="68" t="str">
        <f>IF(AND(Formulaire!$H$15=Aéroports!$E1471,--ISNUMBER(IFERROR(SEARCH(Formulaire!$H$16,$C1471,1),""))=1),MAX(M$1:M1470)+1,"")</f>
        <v/>
      </c>
      <c r="N1471" s="68" t="str">
        <f>IF(AND(Formulaire!$H$21=Aéroports!$E1471,--ISNUMBER(IFERROR(SEARCH(Formulaire!$H$22,$C1471,1),""))=1),MAX(N$1:N1470)+1,"")</f>
        <v/>
      </c>
      <c r="O1471" s="68" t="str">
        <f>IF(AND(Formulaire!$H$27=Aéroports!$E1471,--ISNUMBER(IFERROR(SEARCH(Formulaire!$H$28,$C1471,1),""))=1),MAX(O$1:O1470)+1,"")</f>
        <v/>
      </c>
      <c r="Q1471" s="91" t="str">
        <f>IFERROR(INDEX($C$2:$C$5193,MATCH(ROWS(M$2:M1471),M$2:M$5193,0)),"")</f>
        <v/>
      </c>
      <c r="R1471" s="70" t="str">
        <f>IFERROR(INDEX($C$2:$C$5193,MATCH(ROWS(N$2:N1471),N$2:N$5193,0)),"")</f>
        <v/>
      </c>
      <c r="S1471" s="92" t="str">
        <f>IFERROR(INDEX($C$2:$C$5193,MATCH(ROWS(O$2:O1471),O$2:O$5193,0)),"")</f>
        <v/>
      </c>
    </row>
    <row r="1472" spans="1:19" x14ac:dyDescent="0.25">
      <c r="A1472" s="69">
        <v>11944</v>
      </c>
      <c r="B1472" s="69" t="s">
        <v>5604</v>
      </c>
      <c r="C1472" s="69" t="s">
        <v>5605</v>
      </c>
      <c r="D1472" s="69" t="s">
        <v>5479</v>
      </c>
      <c r="E1472" s="69" t="s">
        <v>22380</v>
      </c>
      <c r="F1472" s="69" t="s">
        <v>5606</v>
      </c>
      <c r="G1472" s="69" t="s">
        <v>5607</v>
      </c>
      <c r="H1472" s="69">
        <v>5.5244799999999996</v>
      </c>
      <c r="I1472" s="69">
        <v>-68.685599999999994</v>
      </c>
      <c r="J1472" s="69">
        <v>285</v>
      </c>
      <c r="K1472" s="69" t="s">
        <v>340</v>
      </c>
      <c r="L1472" s="69">
        <f>COUNTIFS(Aéroports!$C$2:$C$5193,Aéroports!$C1472,Aéroports!$D$2:$D$5193,Aéroports!$D1472)</f>
        <v>1</v>
      </c>
      <c r="M1472" s="69" t="str">
        <f>IF(AND(Formulaire!$H$15=Aéroports!$E1472,--ISNUMBER(IFERROR(SEARCH(Formulaire!$H$16,$C1472,1),""))=1),MAX(M$1:M1471)+1,"")</f>
        <v/>
      </c>
      <c r="N1472" s="69" t="str">
        <f>IF(AND(Formulaire!$H$21=Aéroports!$E1472,--ISNUMBER(IFERROR(SEARCH(Formulaire!$H$22,$C1472,1),""))=1),MAX(N$1:N1471)+1,"")</f>
        <v/>
      </c>
      <c r="O1472" s="69" t="str">
        <f>IF(AND(Formulaire!$H$27=Aéroports!$E1472,--ISNUMBER(IFERROR(SEARCH(Formulaire!$H$28,$C1472,1),""))=1),MAX(O$1:O1471)+1,"")</f>
        <v/>
      </c>
      <c r="Q1472" s="91" t="str">
        <f>IFERROR(INDEX($C$2:$C$5193,MATCH(ROWS(M$2:M1472),M$2:M$5193,0)),"")</f>
        <v/>
      </c>
      <c r="R1472" s="70" t="str">
        <f>IFERROR(INDEX($C$2:$C$5193,MATCH(ROWS(N$2:N1472),N$2:N$5193,0)),"")</f>
        <v/>
      </c>
      <c r="S1472" s="92" t="str">
        <f>IFERROR(INDEX($C$2:$C$5193,MATCH(ROWS(O$2:O1472),O$2:O$5193,0)),"")</f>
        <v/>
      </c>
    </row>
    <row r="1473" spans="1:19" x14ac:dyDescent="0.25">
      <c r="A1473" s="68">
        <v>2729</v>
      </c>
      <c r="B1473" s="68" t="s">
        <v>5608</v>
      </c>
      <c r="C1473" s="68" t="s">
        <v>5609</v>
      </c>
      <c r="D1473" s="68" t="s">
        <v>5479</v>
      </c>
      <c r="E1473" s="68" t="s">
        <v>22380</v>
      </c>
      <c r="F1473" s="68" t="s">
        <v>5610</v>
      </c>
      <c r="G1473" s="68" t="s">
        <v>5611</v>
      </c>
      <c r="H1473" s="68">
        <v>6.2205490000000001</v>
      </c>
      <c r="I1473" s="68">
        <v>-75.590580000000003</v>
      </c>
      <c r="J1473" s="68">
        <v>4949</v>
      </c>
      <c r="K1473" s="68">
        <v>-5</v>
      </c>
      <c r="L1473" s="68">
        <f>COUNTIFS(Aéroports!$C$2:$C$5193,Aéroports!$C1473,Aéroports!$D$2:$D$5193,Aéroports!$D1473)</f>
        <v>1</v>
      </c>
      <c r="M1473" s="68" t="str">
        <f>IF(AND(Formulaire!$H$15=Aéroports!$E1473,--ISNUMBER(IFERROR(SEARCH(Formulaire!$H$16,$C1473,1),""))=1),MAX(M$1:M1472)+1,"")</f>
        <v/>
      </c>
      <c r="N1473" s="68" t="str">
        <f>IF(AND(Formulaire!$H$21=Aéroports!$E1473,--ISNUMBER(IFERROR(SEARCH(Formulaire!$H$22,$C1473,1),""))=1),MAX(N$1:N1472)+1,"")</f>
        <v/>
      </c>
      <c r="O1473" s="68" t="str">
        <f>IF(AND(Formulaire!$H$27=Aéroports!$E1473,--ISNUMBER(IFERROR(SEARCH(Formulaire!$H$28,$C1473,1),""))=1),MAX(O$1:O1472)+1,"")</f>
        <v/>
      </c>
      <c r="Q1473" s="91" t="str">
        <f>IFERROR(INDEX($C$2:$C$5193,MATCH(ROWS(M$2:M1473),M$2:M$5193,0)),"")</f>
        <v/>
      </c>
      <c r="R1473" s="70" t="str">
        <f>IFERROR(INDEX($C$2:$C$5193,MATCH(ROWS(N$2:N1473),N$2:N$5193,0)),"")</f>
        <v/>
      </c>
      <c r="S1473" s="92" t="str">
        <f>IFERROR(INDEX($C$2:$C$5193,MATCH(ROWS(O$2:O1473),O$2:O$5193,0)),"")</f>
        <v/>
      </c>
    </row>
    <row r="1474" spans="1:19" x14ac:dyDescent="0.25">
      <c r="A1474" s="69">
        <v>2732</v>
      </c>
      <c r="B1474" s="69" t="s">
        <v>5612</v>
      </c>
      <c r="C1474" s="69" t="s">
        <v>5613</v>
      </c>
      <c r="D1474" s="69" t="s">
        <v>5479</v>
      </c>
      <c r="E1474" s="69" t="s">
        <v>22380</v>
      </c>
      <c r="F1474" s="69" t="s">
        <v>5614</v>
      </c>
      <c r="G1474" s="69" t="s">
        <v>5615</v>
      </c>
      <c r="H1474" s="69">
        <v>1.25366</v>
      </c>
      <c r="I1474" s="69">
        <v>-70.233900000000006</v>
      </c>
      <c r="J1474" s="69">
        <v>680</v>
      </c>
      <c r="K1474" s="69">
        <v>-5</v>
      </c>
      <c r="L1474" s="69">
        <f>COUNTIFS(Aéroports!$C$2:$C$5193,Aéroports!$C1474,Aéroports!$D$2:$D$5193,Aéroports!$D1474)</f>
        <v>1</v>
      </c>
      <c r="M1474" s="69" t="str">
        <f>IF(AND(Formulaire!$H$15=Aéroports!$E1474,--ISNUMBER(IFERROR(SEARCH(Formulaire!$H$16,$C1474,1),""))=1),MAX(M$1:M1473)+1,"")</f>
        <v/>
      </c>
      <c r="N1474" s="69" t="str">
        <f>IF(AND(Formulaire!$H$21=Aéroports!$E1474,--ISNUMBER(IFERROR(SEARCH(Formulaire!$H$22,$C1474,1),""))=1),MAX(N$1:N1473)+1,"")</f>
        <v/>
      </c>
      <c r="O1474" s="69" t="str">
        <f>IF(AND(Formulaire!$H$27=Aéroports!$E1474,--ISNUMBER(IFERROR(SEARCH(Formulaire!$H$28,$C1474,1),""))=1),MAX(O$1:O1473)+1,"")</f>
        <v/>
      </c>
      <c r="Q1474" s="91" t="str">
        <f>IFERROR(INDEX($C$2:$C$5193,MATCH(ROWS(M$2:M1474),M$2:M$5193,0)),"")</f>
        <v/>
      </c>
      <c r="R1474" s="70" t="str">
        <f>IFERROR(INDEX($C$2:$C$5193,MATCH(ROWS(N$2:N1474),N$2:N$5193,0)),"")</f>
        <v/>
      </c>
      <c r="S1474" s="92" t="str">
        <f>IFERROR(INDEX($C$2:$C$5193,MATCH(ROWS(O$2:O1474),O$2:O$5193,0)),"")</f>
        <v/>
      </c>
    </row>
    <row r="1475" spans="1:19" x14ac:dyDescent="0.25">
      <c r="A1475" s="68">
        <v>2731</v>
      </c>
      <c r="B1475" s="68" t="s">
        <v>5616</v>
      </c>
      <c r="C1475" s="68" t="s">
        <v>5617</v>
      </c>
      <c r="D1475" s="68" t="s">
        <v>5479</v>
      </c>
      <c r="E1475" s="68" t="s">
        <v>22380</v>
      </c>
      <c r="F1475" s="68" t="s">
        <v>5618</v>
      </c>
      <c r="G1475" s="68" t="s">
        <v>5619</v>
      </c>
      <c r="H1475" s="68">
        <v>8.8237400000000008</v>
      </c>
      <c r="I1475" s="68">
        <v>-75.825800000000001</v>
      </c>
      <c r="J1475" s="68">
        <v>36</v>
      </c>
      <c r="K1475" s="68">
        <v>-5</v>
      </c>
      <c r="L1475" s="68">
        <f>COUNTIFS(Aéroports!$C$2:$C$5193,Aéroports!$C1475,Aéroports!$D$2:$D$5193,Aéroports!$D1475)</f>
        <v>1</v>
      </c>
      <c r="M1475" s="68" t="str">
        <f>IF(AND(Formulaire!$H$15=Aéroports!$E1475,--ISNUMBER(IFERROR(SEARCH(Formulaire!$H$16,$C1475,1),""))=1),MAX(M$1:M1474)+1,"")</f>
        <v/>
      </c>
      <c r="N1475" s="68" t="str">
        <f>IF(AND(Formulaire!$H$21=Aéroports!$E1475,--ISNUMBER(IFERROR(SEARCH(Formulaire!$H$22,$C1475,1),""))=1),MAX(N$1:N1474)+1,"")</f>
        <v/>
      </c>
      <c r="O1475" s="68" t="str">
        <f>IF(AND(Formulaire!$H$27=Aéroports!$E1475,--ISNUMBER(IFERROR(SEARCH(Formulaire!$H$28,$C1475,1),""))=1),MAX(O$1:O1474)+1,"")</f>
        <v/>
      </c>
      <c r="Q1475" s="91" t="str">
        <f>IFERROR(INDEX($C$2:$C$5193,MATCH(ROWS(M$2:M1475),M$2:M$5193,0)),"")</f>
        <v/>
      </c>
      <c r="R1475" s="70" t="str">
        <f>IFERROR(INDEX($C$2:$C$5193,MATCH(ROWS(N$2:N1475),N$2:N$5193,0)),"")</f>
        <v/>
      </c>
      <c r="S1475" s="92" t="str">
        <f>IFERROR(INDEX($C$2:$C$5193,MATCH(ROWS(O$2:O1475),O$2:O$5193,0)),"")</f>
        <v/>
      </c>
    </row>
    <row r="1476" spans="1:19" x14ac:dyDescent="0.25">
      <c r="A1476" s="69">
        <v>2734</v>
      </c>
      <c r="B1476" s="69" t="s">
        <v>5620</v>
      </c>
      <c r="C1476" s="69" t="s">
        <v>5621</v>
      </c>
      <c r="D1476" s="69" t="s">
        <v>5479</v>
      </c>
      <c r="E1476" s="69" t="s">
        <v>22380</v>
      </c>
      <c r="F1476" s="69" t="s">
        <v>5622</v>
      </c>
      <c r="G1476" s="69" t="s">
        <v>5623</v>
      </c>
      <c r="H1476" s="69">
        <v>2.9501499999999998</v>
      </c>
      <c r="I1476" s="69">
        <v>-75.293999999999997</v>
      </c>
      <c r="J1476" s="69">
        <v>1464</v>
      </c>
      <c r="K1476" s="69">
        <v>-5</v>
      </c>
      <c r="L1476" s="69">
        <f>COUNTIFS(Aéroports!$C$2:$C$5193,Aéroports!$C1476,Aéroports!$D$2:$D$5193,Aéroports!$D1476)</f>
        <v>1</v>
      </c>
      <c r="M1476" s="69" t="str">
        <f>IF(AND(Formulaire!$H$15=Aéroports!$E1476,--ISNUMBER(IFERROR(SEARCH(Formulaire!$H$16,$C1476,1),""))=1),MAX(M$1:M1475)+1,"")</f>
        <v/>
      </c>
      <c r="N1476" s="69" t="str">
        <f>IF(AND(Formulaire!$H$21=Aéroports!$E1476,--ISNUMBER(IFERROR(SEARCH(Formulaire!$H$22,$C1476,1),""))=1),MAX(N$1:N1475)+1,"")</f>
        <v/>
      </c>
      <c r="O1476" s="69" t="str">
        <f>IF(AND(Formulaire!$H$27=Aéroports!$E1476,--ISNUMBER(IFERROR(SEARCH(Formulaire!$H$28,$C1476,1),""))=1),MAX(O$1:O1475)+1,"")</f>
        <v/>
      </c>
      <c r="Q1476" s="91" t="str">
        <f>IFERROR(INDEX($C$2:$C$5193,MATCH(ROWS(M$2:M1476),M$2:M$5193,0)),"")</f>
        <v/>
      </c>
      <c r="R1476" s="70" t="str">
        <f>IFERROR(INDEX($C$2:$C$5193,MATCH(ROWS(N$2:N1476),N$2:N$5193,0)),"")</f>
        <v/>
      </c>
      <c r="S1476" s="92" t="str">
        <f>IFERROR(INDEX($C$2:$C$5193,MATCH(ROWS(O$2:O1476),O$2:O$5193,0)),"")</f>
        <v/>
      </c>
    </row>
    <row r="1477" spans="1:19" x14ac:dyDescent="0.25">
      <c r="A1477" s="68">
        <v>6053</v>
      </c>
      <c r="B1477" s="68" t="s">
        <v>5624</v>
      </c>
      <c r="C1477" s="68" t="s">
        <v>5625</v>
      </c>
      <c r="D1477" s="68" t="s">
        <v>5479</v>
      </c>
      <c r="E1477" s="68" t="s">
        <v>22380</v>
      </c>
      <c r="F1477" s="68" t="s">
        <v>5626</v>
      </c>
      <c r="G1477" s="68" t="s">
        <v>5627</v>
      </c>
      <c r="H1477" s="68">
        <v>5.6963999999999997</v>
      </c>
      <c r="I1477" s="68">
        <v>-77.280600000000007</v>
      </c>
      <c r="J1477" s="68">
        <v>12</v>
      </c>
      <c r="K1477" s="68">
        <v>-5</v>
      </c>
      <c r="L1477" s="68">
        <f>COUNTIFS(Aéroports!$C$2:$C$5193,Aéroports!$C1477,Aéroports!$D$2:$D$5193,Aéroports!$D1477)</f>
        <v>1</v>
      </c>
      <c r="M1477" s="68" t="str">
        <f>IF(AND(Formulaire!$H$15=Aéroports!$E1477,--ISNUMBER(IFERROR(SEARCH(Formulaire!$H$16,$C1477,1),""))=1),MAX(M$1:M1476)+1,"")</f>
        <v/>
      </c>
      <c r="N1477" s="68" t="str">
        <f>IF(AND(Formulaire!$H$21=Aéroports!$E1477,--ISNUMBER(IFERROR(SEARCH(Formulaire!$H$22,$C1477,1),""))=1),MAX(N$1:N1476)+1,"")</f>
        <v/>
      </c>
      <c r="O1477" s="68" t="str">
        <f>IF(AND(Formulaire!$H$27=Aéroports!$E1477,--ISNUMBER(IFERROR(SEARCH(Formulaire!$H$28,$C1477,1),""))=1),MAX(O$1:O1476)+1,"")</f>
        <v/>
      </c>
      <c r="Q1477" s="91" t="str">
        <f>IFERROR(INDEX($C$2:$C$5193,MATCH(ROWS(M$2:M1477),M$2:M$5193,0)),"")</f>
        <v/>
      </c>
      <c r="R1477" s="70" t="str">
        <f>IFERROR(INDEX($C$2:$C$5193,MATCH(ROWS(N$2:N1477),N$2:N$5193,0)),"")</f>
        <v/>
      </c>
      <c r="S1477" s="92" t="str">
        <f>IFERROR(INDEX($C$2:$C$5193,MATCH(ROWS(O$2:O1477),O$2:O$5193,0)),"")</f>
        <v/>
      </c>
    </row>
    <row r="1478" spans="1:19" x14ac:dyDescent="0.25">
      <c r="A1478" s="69">
        <v>2735</v>
      </c>
      <c r="B1478" s="69" t="s">
        <v>5628</v>
      </c>
      <c r="C1478" s="69" t="s">
        <v>5629</v>
      </c>
      <c r="D1478" s="69" t="s">
        <v>5479</v>
      </c>
      <c r="E1478" s="69" t="s">
        <v>22380</v>
      </c>
      <c r="F1478" s="69" t="s">
        <v>5630</v>
      </c>
      <c r="G1478" s="69" t="s">
        <v>5631</v>
      </c>
      <c r="H1478" s="69">
        <v>8.3150600000000008</v>
      </c>
      <c r="I1478" s="69">
        <v>-73.3583</v>
      </c>
      <c r="J1478" s="69">
        <v>3850</v>
      </c>
      <c r="K1478" s="69">
        <v>-5</v>
      </c>
      <c r="L1478" s="69">
        <f>COUNTIFS(Aéroports!$C$2:$C$5193,Aéroports!$C1478,Aéroports!$D$2:$D$5193,Aéroports!$D1478)</f>
        <v>1</v>
      </c>
      <c r="M1478" s="69" t="str">
        <f>IF(AND(Formulaire!$H$15=Aéroports!$E1478,--ISNUMBER(IFERROR(SEARCH(Formulaire!$H$16,$C1478,1),""))=1),MAX(M$1:M1477)+1,"")</f>
        <v/>
      </c>
      <c r="N1478" s="69" t="str">
        <f>IF(AND(Formulaire!$H$21=Aéroports!$E1478,--ISNUMBER(IFERROR(SEARCH(Formulaire!$H$22,$C1478,1),""))=1),MAX(N$1:N1477)+1,"")</f>
        <v/>
      </c>
      <c r="O1478" s="69" t="str">
        <f>IF(AND(Formulaire!$H$27=Aéroports!$E1478,--ISNUMBER(IFERROR(SEARCH(Formulaire!$H$28,$C1478,1),""))=1),MAX(O$1:O1477)+1,"")</f>
        <v/>
      </c>
      <c r="Q1478" s="91" t="str">
        <f>IFERROR(INDEX($C$2:$C$5193,MATCH(ROWS(M$2:M1478),M$2:M$5193,0)),"")</f>
        <v/>
      </c>
      <c r="R1478" s="70" t="str">
        <f>IFERROR(INDEX($C$2:$C$5193,MATCH(ROWS(N$2:N1478),N$2:N$5193,0)),"")</f>
        <v/>
      </c>
      <c r="S1478" s="92" t="str">
        <f>IFERROR(INDEX($C$2:$C$5193,MATCH(ROWS(O$2:O1478),O$2:O$5193,0)),"")</f>
        <v/>
      </c>
    </row>
    <row r="1479" spans="1:19" x14ac:dyDescent="0.25">
      <c r="A1479" s="68">
        <v>2736</v>
      </c>
      <c r="B1479" s="68" t="s">
        <v>5632</v>
      </c>
      <c r="C1479" s="68" t="s">
        <v>5633</v>
      </c>
      <c r="D1479" s="68" t="s">
        <v>5479</v>
      </c>
      <c r="E1479" s="68" t="s">
        <v>22380</v>
      </c>
      <c r="F1479" s="68" t="s">
        <v>5634</v>
      </c>
      <c r="G1479" s="68" t="s">
        <v>5635</v>
      </c>
      <c r="H1479" s="68">
        <v>7.01037</v>
      </c>
      <c r="I1479" s="68">
        <v>-74.715500000000006</v>
      </c>
      <c r="J1479" s="68">
        <v>2060</v>
      </c>
      <c r="K1479" s="68">
        <v>-5</v>
      </c>
      <c r="L1479" s="68">
        <f>COUNTIFS(Aéroports!$C$2:$C$5193,Aéroports!$C1479,Aéroports!$D$2:$D$5193,Aéroports!$D1479)</f>
        <v>1</v>
      </c>
      <c r="M1479" s="68" t="str">
        <f>IF(AND(Formulaire!$H$15=Aéroports!$E1479,--ISNUMBER(IFERROR(SEARCH(Formulaire!$H$16,$C1479,1),""))=1),MAX(M$1:M1478)+1,"")</f>
        <v/>
      </c>
      <c r="N1479" s="68" t="str">
        <f>IF(AND(Formulaire!$H$21=Aéroports!$E1479,--ISNUMBER(IFERROR(SEARCH(Formulaire!$H$22,$C1479,1),""))=1),MAX(N$1:N1478)+1,"")</f>
        <v/>
      </c>
      <c r="O1479" s="68" t="str">
        <f>IF(AND(Formulaire!$H$27=Aéroports!$E1479,--ISNUMBER(IFERROR(SEARCH(Formulaire!$H$28,$C1479,1),""))=1),MAX(O$1:O1478)+1,"")</f>
        <v/>
      </c>
      <c r="Q1479" s="91" t="str">
        <f>IFERROR(INDEX($C$2:$C$5193,MATCH(ROWS(M$2:M1479),M$2:M$5193,0)),"")</f>
        <v/>
      </c>
      <c r="R1479" s="70" t="str">
        <f>IFERROR(INDEX($C$2:$C$5193,MATCH(ROWS(N$2:N1479),N$2:N$5193,0)),"")</f>
        <v/>
      </c>
      <c r="S1479" s="92" t="str">
        <f>IFERROR(INDEX($C$2:$C$5193,MATCH(ROWS(O$2:O1479),O$2:O$5193,0)),"")</f>
        <v/>
      </c>
    </row>
    <row r="1480" spans="1:19" x14ac:dyDescent="0.25">
      <c r="A1480" s="69">
        <v>2742</v>
      </c>
      <c r="B1480" s="69" t="s">
        <v>5636</v>
      </c>
      <c r="C1480" s="69" t="s">
        <v>5637</v>
      </c>
      <c r="D1480" s="69" t="s">
        <v>5479</v>
      </c>
      <c r="E1480" s="69" t="s">
        <v>22380</v>
      </c>
      <c r="F1480" s="69" t="s">
        <v>5638</v>
      </c>
      <c r="G1480" s="69" t="s">
        <v>5639</v>
      </c>
      <c r="H1480" s="69">
        <v>1.39625</v>
      </c>
      <c r="I1480" s="69">
        <v>-77.291499999999999</v>
      </c>
      <c r="J1480" s="69">
        <v>5951</v>
      </c>
      <c r="K1480" s="69">
        <v>-5</v>
      </c>
      <c r="L1480" s="69">
        <f>COUNTIFS(Aéroports!$C$2:$C$5193,Aéroports!$C1480,Aéroports!$D$2:$D$5193,Aéroports!$D1480)</f>
        <v>1</v>
      </c>
      <c r="M1480" s="69" t="str">
        <f>IF(AND(Formulaire!$H$15=Aéroports!$E1480,--ISNUMBER(IFERROR(SEARCH(Formulaire!$H$16,$C1480,1),""))=1),MAX(M$1:M1479)+1,"")</f>
        <v/>
      </c>
      <c r="N1480" s="69" t="str">
        <f>IF(AND(Formulaire!$H$21=Aéroports!$E1480,--ISNUMBER(IFERROR(SEARCH(Formulaire!$H$22,$C1480,1),""))=1),MAX(N$1:N1479)+1,"")</f>
        <v/>
      </c>
      <c r="O1480" s="69" t="str">
        <f>IF(AND(Formulaire!$H$27=Aéroports!$E1480,--ISNUMBER(IFERROR(SEARCH(Formulaire!$H$28,$C1480,1),""))=1),MAX(O$1:O1479)+1,"")</f>
        <v/>
      </c>
      <c r="Q1480" s="91" t="str">
        <f>IFERROR(INDEX($C$2:$C$5193,MATCH(ROWS(M$2:M1480),M$2:M$5193,0)),"")</f>
        <v/>
      </c>
      <c r="R1480" s="70" t="str">
        <f>IFERROR(INDEX($C$2:$C$5193,MATCH(ROWS(N$2:N1480),N$2:N$5193,0)),"")</f>
        <v/>
      </c>
      <c r="S1480" s="92" t="str">
        <f>IFERROR(INDEX($C$2:$C$5193,MATCH(ROWS(O$2:O1480),O$2:O$5193,0)),"")</f>
        <v/>
      </c>
    </row>
    <row r="1481" spans="1:19" x14ac:dyDescent="0.25">
      <c r="A1481" s="68">
        <v>11941</v>
      </c>
      <c r="B1481" s="68" t="s">
        <v>5640</v>
      </c>
      <c r="C1481" s="68" t="s">
        <v>5641</v>
      </c>
      <c r="D1481" s="68" t="s">
        <v>5479</v>
      </c>
      <c r="E1481" s="68" t="s">
        <v>22380</v>
      </c>
      <c r="F1481" s="68" t="s">
        <v>5642</v>
      </c>
      <c r="G1481" s="68" t="s">
        <v>5643</v>
      </c>
      <c r="H1481" s="68">
        <v>5.87615</v>
      </c>
      <c r="I1481" s="68">
        <v>-71.886600000000001</v>
      </c>
      <c r="J1481" s="68">
        <v>900</v>
      </c>
      <c r="K1481" s="68" t="s">
        <v>340</v>
      </c>
      <c r="L1481" s="68">
        <f>COUNTIFS(Aéroports!$C$2:$C$5193,Aéroports!$C1481,Aéroports!$D$2:$D$5193,Aéroports!$D1481)</f>
        <v>1</v>
      </c>
      <c r="M1481" s="68" t="str">
        <f>IF(AND(Formulaire!$H$15=Aéroports!$E1481,--ISNUMBER(IFERROR(SEARCH(Formulaire!$H$16,$C1481,1),""))=1),MAX(M$1:M1480)+1,"")</f>
        <v/>
      </c>
      <c r="N1481" s="68" t="str">
        <f>IF(AND(Formulaire!$H$21=Aéroports!$E1481,--ISNUMBER(IFERROR(SEARCH(Formulaire!$H$22,$C1481,1),""))=1),MAX(N$1:N1480)+1,"")</f>
        <v/>
      </c>
      <c r="O1481" s="68" t="str">
        <f>IF(AND(Formulaire!$H$27=Aéroports!$E1481,--ISNUMBER(IFERROR(SEARCH(Formulaire!$H$28,$C1481,1),""))=1),MAX(O$1:O1480)+1,"")</f>
        <v/>
      </c>
      <c r="Q1481" s="91" t="str">
        <f>IFERROR(INDEX($C$2:$C$5193,MATCH(ROWS(M$2:M1481),M$2:M$5193,0)),"")</f>
        <v/>
      </c>
      <c r="R1481" s="70" t="str">
        <f>IFERROR(INDEX($C$2:$C$5193,MATCH(ROWS(N$2:N1481),N$2:N$5193,0)),"")</f>
        <v/>
      </c>
      <c r="S1481" s="92" t="str">
        <f>IFERROR(INDEX($C$2:$C$5193,MATCH(ROWS(O$2:O1481),O$2:O$5193,0)),"")</f>
        <v/>
      </c>
    </row>
    <row r="1482" spans="1:19" x14ac:dyDescent="0.25">
      <c r="A1482" s="69">
        <v>2739</v>
      </c>
      <c r="B1482" s="69" t="s">
        <v>5644</v>
      </c>
      <c r="C1482" s="69" t="s">
        <v>5645</v>
      </c>
      <c r="D1482" s="69" t="s">
        <v>5479</v>
      </c>
      <c r="E1482" s="69" t="s">
        <v>22380</v>
      </c>
      <c r="F1482" s="69" t="s">
        <v>5646</v>
      </c>
      <c r="G1482" s="69" t="s">
        <v>5647</v>
      </c>
      <c r="H1482" s="69">
        <v>4.8126699999999998</v>
      </c>
      <c r="I1482" s="69">
        <v>-75.739500000000007</v>
      </c>
      <c r="J1482" s="69">
        <v>4416</v>
      </c>
      <c r="K1482" s="69">
        <v>-5</v>
      </c>
      <c r="L1482" s="69">
        <f>COUNTIFS(Aéroports!$C$2:$C$5193,Aéroports!$C1482,Aéroports!$D$2:$D$5193,Aéroports!$D1482)</f>
        <v>1</v>
      </c>
      <c r="M1482" s="69" t="str">
        <f>IF(AND(Formulaire!$H$15=Aéroports!$E1482,--ISNUMBER(IFERROR(SEARCH(Formulaire!$H$16,$C1482,1),""))=1),MAX(M$1:M1481)+1,"")</f>
        <v/>
      </c>
      <c r="N1482" s="69" t="str">
        <f>IF(AND(Formulaire!$H$21=Aéroports!$E1482,--ISNUMBER(IFERROR(SEARCH(Formulaire!$H$22,$C1482,1),""))=1),MAX(N$1:N1481)+1,"")</f>
        <v/>
      </c>
      <c r="O1482" s="69" t="str">
        <f>IF(AND(Formulaire!$H$27=Aéroports!$E1482,--ISNUMBER(IFERROR(SEARCH(Formulaire!$H$28,$C1482,1),""))=1),MAX(O$1:O1481)+1,"")</f>
        <v/>
      </c>
      <c r="Q1482" s="91" t="str">
        <f>IFERROR(INDEX($C$2:$C$5193,MATCH(ROWS(M$2:M1482),M$2:M$5193,0)),"")</f>
        <v/>
      </c>
      <c r="R1482" s="70" t="str">
        <f>IFERROR(INDEX($C$2:$C$5193,MATCH(ROWS(N$2:N1482),N$2:N$5193,0)),"")</f>
        <v/>
      </c>
      <c r="S1482" s="92" t="str">
        <f>IFERROR(INDEX($C$2:$C$5193,MATCH(ROWS(O$2:O1482),O$2:O$5193,0)),"")</f>
        <v/>
      </c>
    </row>
    <row r="1483" spans="1:19" x14ac:dyDescent="0.25">
      <c r="A1483" s="68">
        <v>2741</v>
      </c>
      <c r="B1483" s="68" t="s">
        <v>5648</v>
      </c>
      <c r="C1483" s="68" t="s">
        <v>5649</v>
      </c>
      <c r="D1483" s="68" t="s">
        <v>5479</v>
      </c>
      <c r="E1483" s="68" t="s">
        <v>22380</v>
      </c>
      <c r="F1483" s="68" t="s">
        <v>5650</v>
      </c>
      <c r="G1483" s="68" t="s">
        <v>5651</v>
      </c>
      <c r="H1483" s="68">
        <v>2.4544000000000001</v>
      </c>
      <c r="I1483" s="68">
        <v>-76.609300000000005</v>
      </c>
      <c r="J1483" s="68">
        <v>5687</v>
      </c>
      <c r="K1483" s="68">
        <v>-5</v>
      </c>
      <c r="L1483" s="68">
        <f>COUNTIFS(Aéroports!$C$2:$C$5193,Aéroports!$C1483,Aéroports!$D$2:$D$5193,Aéroports!$D1483)</f>
        <v>1</v>
      </c>
      <c r="M1483" s="68" t="str">
        <f>IF(AND(Formulaire!$H$15=Aéroports!$E1483,--ISNUMBER(IFERROR(SEARCH(Formulaire!$H$16,$C1483,1),""))=1),MAX(M$1:M1482)+1,"")</f>
        <v/>
      </c>
      <c r="N1483" s="68" t="str">
        <f>IF(AND(Formulaire!$H$21=Aéroports!$E1483,--ISNUMBER(IFERROR(SEARCH(Formulaire!$H$22,$C1483,1),""))=1),MAX(N$1:N1482)+1,"")</f>
        <v/>
      </c>
      <c r="O1483" s="68" t="str">
        <f>IF(AND(Formulaire!$H$27=Aéroports!$E1483,--ISNUMBER(IFERROR(SEARCH(Formulaire!$H$28,$C1483,1),""))=1),MAX(O$1:O1482)+1,"")</f>
        <v/>
      </c>
      <c r="Q1483" s="91" t="str">
        <f>IFERROR(INDEX($C$2:$C$5193,MATCH(ROWS(M$2:M1483),M$2:M$5193,0)),"")</f>
        <v/>
      </c>
      <c r="R1483" s="70" t="str">
        <f>IFERROR(INDEX($C$2:$C$5193,MATCH(ROWS(N$2:N1483),N$2:N$5193,0)),"")</f>
        <v/>
      </c>
      <c r="S1483" s="92" t="str">
        <f>IFERROR(INDEX($C$2:$C$5193,MATCH(ROWS(O$2:O1483),O$2:O$5193,0)),"")</f>
        <v/>
      </c>
    </row>
    <row r="1484" spans="1:19" x14ac:dyDescent="0.25">
      <c r="A1484" s="69">
        <v>2743</v>
      </c>
      <c r="B1484" s="69" t="s">
        <v>5652</v>
      </c>
      <c r="C1484" s="69" t="s">
        <v>5653</v>
      </c>
      <c r="D1484" s="69" t="s">
        <v>5479</v>
      </c>
      <c r="E1484" s="69" t="s">
        <v>22380</v>
      </c>
      <c r="F1484" s="69" t="s">
        <v>5654</v>
      </c>
      <c r="G1484" s="69" t="s">
        <v>5655</v>
      </c>
      <c r="H1484" s="69">
        <v>13.3569</v>
      </c>
      <c r="I1484" s="69">
        <v>-81.3583</v>
      </c>
      <c r="J1484" s="69">
        <v>10</v>
      </c>
      <c r="K1484" s="69">
        <v>-5</v>
      </c>
      <c r="L1484" s="69">
        <f>COUNTIFS(Aéroports!$C$2:$C$5193,Aéroports!$C1484,Aéroports!$D$2:$D$5193,Aéroports!$D1484)</f>
        <v>1</v>
      </c>
      <c r="M1484" s="69" t="str">
        <f>IF(AND(Formulaire!$H$15=Aéroports!$E1484,--ISNUMBER(IFERROR(SEARCH(Formulaire!$H$16,$C1484,1),""))=1),MAX(M$1:M1483)+1,"")</f>
        <v/>
      </c>
      <c r="N1484" s="69" t="str">
        <f>IF(AND(Formulaire!$H$21=Aéroports!$E1484,--ISNUMBER(IFERROR(SEARCH(Formulaire!$H$22,$C1484,1),""))=1),MAX(N$1:N1483)+1,"")</f>
        <v/>
      </c>
      <c r="O1484" s="69" t="str">
        <f>IF(AND(Formulaire!$H$27=Aéroports!$E1484,--ISNUMBER(IFERROR(SEARCH(Formulaire!$H$28,$C1484,1),""))=1),MAX(O$1:O1483)+1,"")</f>
        <v/>
      </c>
      <c r="Q1484" s="91" t="str">
        <f>IFERROR(INDEX($C$2:$C$5193,MATCH(ROWS(M$2:M1484),M$2:M$5193,0)),"")</f>
        <v/>
      </c>
      <c r="R1484" s="70" t="str">
        <f>IFERROR(INDEX($C$2:$C$5193,MATCH(ROWS(N$2:N1484),N$2:N$5193,0)),"")</f>
        <v/>
      </c>
      <c r="S1484" s="92" t="str">
        <f>IFERROR(INDEX($C$2:$C$5193,MATCH(ROWS(O$2:O1484),O$2:O$5193,0)),"")</f>
        <v/>
      </c>
    </row>
    <row r="1485" spans="1:19" x14ac:dyDescent="0.25">
      <c r="A1485" s="68">
        <v>2706</v>
      </c>
      <c r="B1485" s="68" t="s">
        <v>5656</v>
      </c>
      <c r="C1485" s="68" t="s">
        <v>5657</v>
      </c>
      <c r="D1485" s="68" t="s">
        <v>5479</v>
      </c>
      <c r="E1485" s="68" t="s">
        <v>22380</v>
      </c>
      <c r="F1485" s="68" t="s">
        <v>5658</v>
      </c>
      <c r="G1485" s="68" t="s">
        <v>5659</v>
      </c>
      <c r="H1485" s="68">
        <v>0.50522800000000001</v>
      </c>
      <c r="I1485" s="68">
        <v>-76.500799999999998</v>
      </c>
      <c r="J1485" s="68">
        <v>815</v>
      </c>
      <c r="K1485" s="68">
        <v>-5</v>
      </c>
      <c r="L1485" s="68">
        <f>COUNTIFS(Aéroports!$C$2:$C$5193,Aéroports!$C1485,Aéroports!$D$2:$D$5193,Aéroports!$D1485)</f>
        <v>1</v>
      </c>
      <c r="M1485" s="68" t="str">
        <f>IF(AND(Formulaire!$H$15=Aéroports!$E1485,--ISNUMBER(IFERROR(SEARCH(Formulaire!$H$16,$C1485,1),""))=1),MAX(M$1:M1484)+1,"")</f>
        <v/>
      </c>
      <c r="N1485" s="68" t="str">
        <f>IF(AND(Formulaire!$H$21=Aéroports!$E1485,--ISNUMBER(IFERROR(SEARCH(Formulaire!$H$22,$C1485,1),""))=1),MAX(N$1:N1484)+1,"")</f>
        <v/>
      </c>
      <c r="O1485" s="68" t="str">
        <f>IF(AND(Formulaire!$H$27=Aéroports!$E1485,--ISNUMBER(IFERROR(SEARCH(Formulaire!$H$28,$C1485,1),""))=1),MAX(O$1:O1484)+1,"")</f>
        <v/>
      </c>
      <c r="Q1485" s="91" t="str">
        <f>IFERROR(INDEX($C$2:$C$5193,MATCH(ROWS(M$2:M1485),M$2:M$5193,0)),"")</f>
        <v/>
      </c>
      <c r="R1485" s="70" t="str">
        <f>IFERROR(INDEX($C$2:$C$5193,MATCH(ROWS(N$2:N1485),N$2:N$5193,0)),"")</f>
        <v/>
      </c>
      <c r="S1485" s="92" t="str">
        <f>IFERROR(INDEX($C$2:$C$5193,MATCH(ROWS(O$2:O1485),O$2:O$5193,0)),"")</f>
        <v/>
      </c>
    </row>
    <row r="1486" spans="1:19" x14ac:dyDescent="0.25">
      <c r="A1486" s="69">
        <v>2738</v>
      </c>
      <c r="B1486" s="69" t="s">
        <v>5660</v>
      </c>
      <c r="C1486" s="69" t="s">
        <v>5661</v>
      </c>
      <c r="D1486" s="69" t="s">
        <v>5479</v>
      </c>
      <c r="E1486" s="69" t="s">
        <v>22380</v>
      </c>
      <c r="F1486" s="69" t="s">
        <v>5662</v>
      </c>
      <c r="G1486" s="69" t="s">
        <v>5663</v>
      </c>
      <c r="H1486" s="69">
        <v>6.1847200000000004</v>
      </c>
      <c r="I1486" s="69">
        <v>-67.493200000000002</v>
      </c>
      <c r="J1486" s="69">
        <v>177</v>
      </c>
      <c r="K1486" s="69">
        <v>-5</v>
      </c>
      <c r="L1486" s="69">
        <f>COUNTIFS(Aéroports!$C$2:$C$5193,Aéroports!$C1486,Aéroports!$D$2:$D$5193,Aéroports!$D1486)</f>
        <v>1</v>
      </c>
      <c r="M1486" s="69" t="str">
        <f>IF(AND(Formulaire!$H$15=Aéroports!$E1486,--ISNUMBER(IFERROR(SEARCH(Formulaire!$H$16,$C1486,1),""))=1),MAX(M$1:M1485)+1,"")</f>
        <v/>
      </c>
      <c r="N1486" s="69" t="str">
        <f>IF(AND(Formulaire!$H$21=Aéroports!$E1486,--ISNUMBER(IFERROR(SEARCH(Formulaire!$H$22,$C1486,1),""))=1),MAX(N$1:N1485)+1,"")</f>
        <v/>
      </c>
      <c r="O1486" s="69" t="str">
        <f>IF(AND(Formulaire!$H$27=Aéroports!$E1486,--ISNUMBER(IFERROR(SEARCH(Formulaire!$H$28,$C1486,1),""))=1),MAX(O$1:O1485)+1,"")</f>
        <v/>
      </c>
      <c r="Q1486" s="91" t="str">
        <f>IFERROR(INDEX($C$2:$C$5193,MATCH(ROWS(M$2:M1486),M$2:M$5193,0)),"")</f>
        <v/>
      </c>
      <c r="R1486" s="70" t="str">
        <f>IFERROR(INDEX($C$2:$C$5193,MATCH(ROWS(N$2:N1486),N$2:N$5193,0)),"")</f>
        <v/>
      </c>
      <c r="S1486" s="92" t="str">
        <f>IFERROR(INDEX($C$2:$C$5193,MATCH(ROWS(O$2:O1486),O$2:O$5193,0)),"")</f>
        <v/>
      </c>
    </row>
    <row r="1487" spans="1:19" x14ac:dyDescent="0.25">
      <c r="A1487" s="68">
        <v>6054</v>
      </c>
      <c r="B1487" s="68" t="s">
        <v>5664</v>
      </c>
      <c r="C1487" s="68" t="s">
        <v>5665</v>
      </c>
      <c r="D1487" s="68" t="s">
        <v>5479</v>
      </c>
      <c r="E1487" s="68" t="s">
        <v>22380</v>
      </c>
      <c r="F1487" s="68" t="s">
        <v>5666</v>
      </c>
      <c r="G1487" s="68" t="s">
        <v>5667</v>
      </c>
      <c r="H1487" s="68">
        <v>3.8535300000000001</v>
      </c>
      <c r="I1487" s="68">
        <v>-67.906199999999998</v>
      </c>
      <c r="J1487" s="68">
        <v>460</v>
      </c>
      <c r="K1487" s="68">
        <v>-5</v>
      </c>
      <c r="L1487" s="68">
        <f>COUNTIFS(Aéroports!$C$2:$C$5193,Aéroports!$C1487,Aéroports!$D$2:$D$5193,Aéroports!$D1487)</f>
        <v>1</v>
      </c>
      <c r="M1487" s="68" t="str">
        <f>IF(AND(Formulaire!$H$15=Aéroports!$E1487,--ISNUMBER(IFERROR(SEARCH(Formulaire!$H$16,$C1487,1),""))=1),MAX(M$1:M1486)+1,"")</f>
        <v/>
      </c>
      <c r="N1487" s="68" t="str">
        <f>IF(AND(Formulaire!$H$21=Aéroports!$E1487,--ISNUMBER(IFERROR(SEARCH(Formulaire!$H$22,$C1487,1),""))=1),MAX(N$1:N1486)+1,"")</f>
        <v/>
      </c>
      <c r="O1487" s="68" t="str">
        <f>IF(AND(Formulaire!$H$27=Aéroports!$E1487,--ISNUMBER(IFERROR(SEARCH(Formulaire!$H$28,$C1487,1),""))=1),MAX(O$1:O1486)+1,"")</f>
        <v/>
      </c>
      <c r="Q1487" s="91" t="str">
        <f>IFERROR(INDEX($C$2:$C$5193,MATCH(ROWS(M$2:M1487),M$2:M$5193,0)),"")</f>
        <v/>
      </c>
      <c r="R1487" s="70" t="str">
        <f>IFERROR(INDEX($C$2:$C$5193,MATCH(ROWS(N$2:N1487),N$2:N$5193,0)),"")</f>
        <v/>
      </c>
      <c r="S1487" s="92" t="str">
        <f>IFERROR(INDEX($C$2:$C$5193,MATCH(ROWS(O$2:O1487),O$2:O$5193,0)),"")</f>
        <v/>
      </c>
    </row>
    <row r="1488" spans="1:19" x14ac:dyDescent="0.25">
      <c r="A1488" s="69">
        <v>6051</v>
      </c>
      <c r="B1488" s="69" t="s">
        <v>5668</v>
      </c>
      <c r="C1488" s="69" t="s">
        <v>5669</v>
      </c>
      <c r="D1488" s="69" t="s">
        <v>5479</v>
      </c>
      <c r="E1488" s="69" t="s">
        <v>22380</v>
      </c>
      <c r="F1488" s="69" t="s">
        <v>5670</v>
      </c>
      <c r="G1488" s="69" t="s">
        <v>5671</v>
      </c>
      <c r="H1488" s="69">
        <v>-0.182278</v>
      </c>
      <c r="I1488" s="69">
        <v>-74.770799999999994</v>
      </c>
      <c r="J1488" s="69">
        <v>573</v>
      </c>
      <c r="K1488" s="69">
        <v>-5</v>
      </c>
      <c r="L1488" s="69">
        <f>COUNTIFS(Aéroports!$C$2:$C$5193,Aéroports!$C1488,Aéroports!$D$2:$D$5193,Aéroports!$D1488)</f>
        <v>1</v>
      </c>
      <c r="M1488" s="69" t="str">
        <f>IF(AND(Formulaire!$H$15=Aéroports!$E1488,--ISNUMBER(IFERROR(SEARCH(Formulaire!$H$16,$C1488,1),""))=1),MAX(M$1:M1487)+1,"")</f>
        <v/>
      </c>
      <c r="N1488" s="69" t="str">
        <f>IF(AND(Formulaire!$H$21=Aéroports!$E1488,--ISNUMBER(IFERROR(SEARCH(Formulaire!$H$22,$C1488,1),""))=1),MAX(N$1:N1487)+1,"")</f>
        <v/>
      </c>
      <c r="O1488" s="69" t="str">
        <f>IF(AND(Formulaire!$H$27=Aéroports!$E1488,--ISNUMBER(IFERROR(SEARCH(Formulaire!$H$28,$C1488,1),""))=1),MAX(O$1:O1487)+1,"")</f>
        <v/>
      </c>
      <c r="Q1488" s="91" t="str">
        <f>IFERROR(INDEX($C$2:$C$5193,MATCH(ROWS(M$2:M1488),M$2:M$5193,0)),"")</f>
        <v/>
      </c>
      <c r="R1488" s="70" t="str">
        <f>IFERROR(INDEX($C$2:$C$5193,MATCH(ROWS(N$2:N1488),N$2:N$5193,0)),"")</f>
        <v/>
      </c>
      <c r="S1488" s="92" t="str">
        <f>IFERROR(INDEX($C$2:$C$5193,MATCH(ROWS(O$2:O1488),O$2:O$5193,0)),"")</f>
        <v/>
      </c>
    </row>
    <row r="1489" spans="1:19" x14ac:dyDescent="0.25">
      <c r="A1489" s="68">
        <v>2753</v>
      </c>
      <c r="B1489" s="68" t="s">
        <v>5672</v>
      </c>
      <c r="C1489" s="68" t="s">
        <v>5673</v>
      </c>
      <c r="D1489" s="68" t="s">
        <v>5479</v>
      </c>
      <c r="E1489" s="68" t="s">
        <v>22380</v>
      </c>
      <c r="F1489" s="68" t="s">
        <v>5674</v>
      </c>
      <c r="G1489" s="68" t="s">
        <v>5675</v>
      </c>
      <c r="H1489" s="68">
        <v>5.69076</v>
      </c>
      <c r="I1489" s="68">
        <v>-76.641199999999998</v>
      </c>
      <c r="J1489" s="68">
        <v>204</v>
      </c>
      <c r="K1489" s="68">
        <v>-5</v>
      </c>
      <c r="L1489" s="68">
        <f>COUNTIFS(Aéroports!$C$2:$C$5193,Aéroports!$C1489,Aéroports!$D$2:$D$5193,Aéroports!$D1489)</f>
        <v>1</v>
      </c>
      <c r="M1489" s="68" t="str">
        <f>IF(AND(Formulaire!$H$15=Aéroports!$E1489,--ISNUMBER(IFERROR(SEARCH(Formulaire!$H$16,$C1489,1),""))=1),MAX(M$1:M1488)+1,"")</f>
        <v/>
      </c>
      <c r="N1489" s="68" t="str">
        <f>IF(AND(Formulaire!$H$21=Aéroports!$E1489,--ISNUMBER(IFERROR(SEARCH(Formulaire!$H$22,$C1489,1),""))=1),MAX(N$1:N1488)+1,"")</f>
        <v/>
      </c>
      <c r="O1489" s="68" t="str">
        <f>IF(AND(Formulaire!$H$27=Aéroports!$E1489,--ISNUMBER(IFERROR(SEARCH(Formulaire!$H$28,$C1489,1),""))=1),MAX(O$1:O1488)+1,"")</f>
        <v/>
      </c>
      <c r="Q1489" s="91" t="str">
        <f>IFERROR(INDEX($C$2:$C$5193,MATCH(ROWS(M$2:M1489),M$2:M$5193,0)),"")</f>
        <v/>
      </c>
      <c r="R1489" s="70" t="str">
        <f>IFERROR(INDEX($C$2:$C$5193,MATCH(ROWS(N$2:N1489),N$2:N$5193,0)),"")</f>
        <v/>
      </c>
      <c r="S1489" s="92" t="str">
        <f>IFERROR(INDEX($C$2:$C$5193,MATCH(ROWS(O$2:O1489),O$2:O$5193,0)),"")</f>
        <v/>
      </c>
    </row>
    <row r="1490" spans="1:19" x14ac:dyDescent="0.25">
      <c r="A1490" s="69">
        <v>2746</v>
      </c>
      <c r="B1490" s="69" t="s">
        <v>5676</v>
      </c>
      <c r="C1490" s="69" t="s">
        <v>5677</v>
      </c>
      <c r="D1490" s="69" t="s">
        <v>5479</v>
      </c>
      <c r="E1490" s="69" t="s">
        <v>22380</v>
      </c>
      <c r="F1490" s="69" t="s">
        <v>5678</v>
      </c>
      <c r="G1490" s="69" t="s">
        <v>5679</v>
      </c>
      <c r="H1490" s="69">
        <v>11.526199999999999</v>
      </c>
      <c r="I1490" s="69">
        <v>-72.926000000000002</v>
      </c>
      <c r="J1490" s="69">
        <v>43</v>
      </c>
      <c r="K1490" s="69">
        <v>-5</v>
      </c>
      <c r="L1490" s="69">
        <f>COUNTIFS(Aéroports!$C$2:$C$5193,Aéroports!$C1490,Aéroports!$D$2:$D$5193,Aéroports!$D1490)</f>
        <v>1</v>
      </c>
      <c r="M1490" s="69" t="str">
        <f>IF(AND(Formulaire!$H$15=Aéroports!$E1490,--ISNUMBER(IFERROR(SEARCH(Formulaire!$H$16,$C1490,1),""))=1),MAX(M$1:M1489)+1,"")</f>
        <v/>
      </c>
      <c r="N1490" s="69" t="str">
        <f>IF(AND(Formulaire!$H$21=Aéroports!$E1490,--ISNUMBER(IFERROR(SEARCH(Formulaire!$H$22,$C1490,1),""))=1),MAX(N$1:N1489)+1,"")</f>
        <v/>
      </c>
      <c r="O1490" s="69" t="str">
        <f>IF(AND(Formulaire!$H$27=Aéroports!$E1490,--ISNUMBER(IFERROR(SEARCH(Formulaire!$H$28,$C1490,1),""))=1),MAX(O$1:O1489)+1,"")</f>
        <v/>
      </c>
      <c r="Q1490" s="91" t="str">
        <f>IFERROR(INDEX($C$2:$C$5193,MATCH(ROWS(M$2:M1490),M$2:M$5193,0)),"")</f>
        <v/>
      </c>
      <c r="R1490" s="70" t="str">
        <f>IFERROR(INDEX($C$2:$C$5193,MATCH(ROWS(N$2:N1490),N$2:N$5193,0)),"")</f>
        <v/>
      </c>
      <c r="S1490" s="92" t="str">
        <f>IFERROR(INDEX($C$2:$C$5193,MATCH(ROWS(O$2:O1490),O$2:O$5193,0)),"")</f>
        <v/>
      </c>
    </row>
    <row r="1491" spans="1:19" x14ac:dyDescent="0.25">
      <c r="A1491" s="68">
        <v>2745</v>
      </c>
      <c r="B1491" s="68" t="s">
        <v>5680</v>
      </c>
      <c r="C1491" s="68" t="s">
        <v>5681</v>
      </c>
      <c r="D1491" s="68" t="s">
        <v>5479</v>
      </c>
      <c r="E1491" s="68" t="s">
        <v>22380</v>
      </c>
      <c r="F1491" s="68" t="s">
        <v>5682</v>
      </c>
      <c r="G1491" s="68" t="s">
        <v>5683</v>
      </c>
      <c r="H1491" s="68">
        <v>6.1645399999999997</v>
      </c>
      <c r="I1491" s="68">
        <v>-75.423100000000005</v>
      </c>
      <c r="J1491" s="68">
        <v>6955</v>
      </c>
      <c r="K1491" s="68">
        <v>-5</v>
      </c>
      <c r="L1491" s="68">
        <f>COUNTIFS(Aéroports!$C$2:$C$5193,Aéroports!$C1491,Aéroports!$D$2:$D$5193,Aéroports!$D1491)</f>
        <v>1</v>
      </c>
      <c r="M1491" s="68" t="str">
        <f>IF(AND(Formulaire!$H$15=Aéroports!$E1491,--ISNUMBER(IFERROR(SEARCH(Formulaire!$H$16,$C1491,1),""))=1),MAX(M$1:M1490)+1,"")</f>
        <v/>
      </c>
      <c r="N1491" s="68" t="str">
        <f>IF(AND(Formulaire!$H$21=Aéroports!$E1491,--ISNUMBER(IFERROR(SEARCH(Formulaire!$H$22,$C1491,1),""))=1),MAX(N$1:N1490)+1,"")</f>
        <v/>
      </c>
      <c r="O1491" s="68" t="str">
        <f>IF(AND(Formulaire!$H$27=Aéroports!$E1491,--ISNUMBER(IFERROR(SEARCH(Formulaire!$H$28,$C1491,1),""))=1),MAX(O$1:O1490)+1,"")</f>
        <v/>
      </c>
      <c r="Q1491" s="91" t="str">
        <f>IFERROR(INDEX($C$2:$C$5193,MATCH(ROWS(M$2:M1491),M$2:M$5193,0)),"")</f>
        <v/>
      </c>
      <c r="R1491" s="70" t="str">
        <f>IFERROR(INDEX($C$2:$C$5193,MATCH(ROWS(N$2:N1491),N$2:N$5193,0)),"")</f>
        <v/>
      </c>
      <c r="S1491" s="92" t="str">
        <f>IFERROR(INDEX($C$2:$C$5193,MATCH(ROWS(O$2:O1491),O$2:O$5193,0)),"")</f>
        <v/>
      </c>
    </row>
    <row r="1492" spans="1:19" x14ac:dyDescent="0.25">
      <c r="A1492" s="69">
        <v>2749</v>
      </c>
      <c r="B1492" s="69" t="s">
        <v>5684</v>
      </c>
      <c r="C1492" s="69" t="s">
        <v>5685</v>
      </c>
      <c r="D1492" s="69" t="s">
        <v>5479</v>
      </c>
      <c r="E1492" s="69" t="s">
        <v>22380</v>
      </c>
      <c r="F1492" s="69" t="s">
        <v>5686</v>
      </c>
      <c r="G1492" s="69" t="s">
        <v>5687</v>
      </c>
      <c r="H1492" s="69">
        <v>12.583600000000001</v>
      </c>
      <c r="I1492" s="69">
        <v>-81.711200000000005</v>
      </c>
      <c r="J1492" s="69">
        <v>19</v>
      </c>
      <c r="K1492" s="69">
        <v>-5</v>
      </c>
      <c r="L1492" s="69">
        <f>COUNTIFS(Aéroports!$C$2:$C$5193,Aéroports!$C1492,Aéroports!$D$2:$D$5193,Aéroports!$D1492)</f>
        <v>1</v>
      </c>
      <c r="M1492" s="69" t="str">
        <f>IF(AND(Formulaire!$H$15=Aéroports!$E1492,--ISNUMBER(IFERROR(SEARCH(Formulaire!$H$16,$C1492,1),""))=1),MAX(M$1:M1491)+1,"")</f>
        <v/>
      </c>
      <c r="N1492" s="69" t="str">
        <f>IF(AND(Formulaire!$H$21=Aéroports!$E1492,--ISNUMBER(IFERROR(SEARCH(Formulaire!$H$22,$C1492,1),""))=1),MAX(N$1:N1491)+1,"")</f>
        <v/>
      </c>
      <c r="O1492" s="69" t="str">
        <f>IF(AND(Formulaire!$H$27=Aéroports!$E1492,--ISNUMBER(IFERROR(SEARCH(Formulaire!$H$28,$C1492,1),""))=1),MAX(O$1:O1491)+1,"")</f>
        <v/>
      </c>
      <c r="Q1492" s="91" t="str">
        <f>IFERROR(INDEX($C$2:$C$5193,MATCH(ROWS(M$2:M1492),M$2:M$5193,0)),"")</f>
        <v/>
      </c>
      <c r="R1492" s="70" t="str">
        <f>IFERROR(INDEX($C$2:$C$5193,MATCH(ROWS(N$2:N1492),N$2:N$5193,0)),"")</f>
        <v/>
      </c>
      <c r="S1492" s="92" t="str">
        <f>IFERROR(INDEX($C$2:$C$5193,MATCH(ROWS(O$2:O1492),O$2:O$5193,0)),"")</f>
        <v/>
      </c>
    </row>
    <row r="1493" spans="1:19" x14ac:dyDescent="0.25">
      <c r="A1493" s="68">
        <v>2747</v>
      </c>
      <c r="B1493" s="68" t="s">
        <v>5688</v>
      </c>
      <c r="C1493" s="68" t="s">
        <v>5689</v>
      </c>
      <c r="D1493" s="68" t="s">
        <v>5479</v>
      </c>
      <c r="E1493" s="68" t="s">
        <v>22380</v>
      </c>
      <c r="F1493" s="68" t="s">
        <v>5690</v>
      </c>
      <c r="G1493" s="68" t="s">
        <v>5691</v>
      </c>
      <c r="H1493" s="68">
        <v>2.5796899999999998</v>
      </c>
      <c r="I1493" s="68">
        <v>-72.639399999999995</v>
      </c>
      <c r="J1493" s="68">
        <v>605</v>
      </c>
      <c r="K1493" s="68">
        <v>-5</v>
      </c>
      <c r="L1493" s="68">
        <f>COUNTIFS(Aéroports!$C$2:$C$5193,Aéroports!$C1493,Aéroports!$D$2:$D$5193,Aéroports!$D1493)</f>
        <v>1</v>
      </c>
      <c r="M1493" s="68" t="str">
        <f>IF(AND(Formulaire!$H$15=Aéroports!$E1493,--ISNUMBER(IFERROR(SEARCH(Formulaire!$H$16,$C1493,1),""))=1),MAX(M$1:M1492)+1,"")</f>
        <v/>
      </c>
      <c r="N1493" s="68" t="str">
        <f>IF(AND(Formulaire!$H$21=Aéroports!$E1493,--ISNUMBER(IFERROR(SEARCH(Formulaire!$H$22,$C1493,1),""))=1),MAX(N$1:N1492)+1,"")</f>
        <v/>
      </c>
      <c r="O1493" s="68" t="str">
        <f>IF(AND(Formulaire!$H$27=Aéroports!$E1493,--ISNUMBER(IFERROR(SEARCH(Formulaire!$H$28,$C1493,1),""))=1),MAX(O$1:O1492)+1,"")</f>
        <v/>
      </c>
      <c r="Q1493" s="91" t="str">
        <f>IFERROR(INDEX($C$2:$C$5193,MATCH(ROWS(M$2:M1493),M$2:M$5193,0)),"")</f>
        <v/>
      </c>
      <c r="R1493" s="70" t="str">
        <f>IFERROR(INDEX($C$2:$C$5193,MATCH(ROWS(N$2:N1493),N$2:N$5193,0)),"")</f>
        <v/>
      </c>
      <c r="S1493" s="92" t="str">
        <f>IFERROR(INDEX($C$2:$C$5193,MATCH(ROWS(O$2:O1493),O$2:O$5193,0)),"")</f>
        <v/>
      </c>
    </row>
    <row r="1494" spans="1:19" x14ac:dyDescent="0.25">
      <c r="A1494" s="69">
        <v>2750</v>
      </c>
      <c r="B1494" s="69" t="s">
        <v>5692</v>
      </c>
      <c r="C1494" s="69" t="s">
        <v>5693</v>
      </c>
      <c r="D1494" s="69" t="s">
        <v>5479</v>
      </c>
      <c r="E1494" s="69" t="s">
        <v>22380</v>
      </c>
      <c r="F1494" s="69" t="s">
        <v>5694</v>
      </c>
      <c r="G1494" s="69" t="s">
        <v>5695</v>
      </c>
      <c r="H1494" s="69">
        <v>2.1521699999999999</v>
      </c>
      <c r="I1494" s="69">
        <v>-74.766300000000001</v>
      </c>
      <c r="J1494" s="69">
        <v>920</v>
      </c>
      <c r="K1494" s="69">
        <v>-5</v>
      </c>
      <c r="L1494" s="69">
        <f>COUNTIFS(Aéroports!$C$2:$C$5193,Aéroports!$C1494,Aéroports!$D$2:$D$5193,Aéroports!$D1494)</f>
        <v>1</v>
      </c>
      <c r="M1494" s="69" t="str">
        <f>IF(AND(Formulaire!$H$15=Aéroports!$E1494,--ISNUMBER(IFERROR(SEARCH(Formulaire!$H$16,$C1494,1),""))=1),MAX(M$1:M1493)+1,"")</f>
        <v/>
      </c>
      <c r="N1494" s="69" t="str">
        <f>IF(AND(Formulaire!$H$21=Aéroports!$E1494,--ISNUMBER(IFERROR(SEARCH(Formulaire!$H$22,$C1494,1),""))=1),MAX(N$1:N1493)+1,"")</f>
        <v/>
      </c>
      <c r="O1494" s="69" t="str">
        <f>IF(AND(Formulaire!$H$27=Aéroports!$E1494,--ISNUMBER(IFERROR(SEARCH(Formulaire!$H$28,$C1494,1),""))=1),MAX(O$1:O1493)+1,"")</f>
        <v/>
      </c>
      <c r="Q1494" s="91" t="str">
        <f>IFERROR(INDEX($C$2:$C$5193,MATCH(ROWS(M$2:M1494),M$2:M$5193,0)),"")</f>
        <v/>
      </c>
      <c r="R1494" s="70" t="str">
        <f>IFERROR(INDEX($C$2:$C$5193,MATCH(ROWS(N$2:N1494),N$2:N$5193,0)),"")</f>
        <v/>
      </c>
      <c r="S1494" s="92" t="str">
        <f>IFERROR(INDEX($C$2:$C$5193,MATCH(ROWS(O$2:O1494),O$2:O$5193,0)),"")</f>
        <v/>
      </c>
    </row>
    <row r="1495" spans="1:19" x14ac:dyDescent="0.25">
      <c r="A1495" s="68">
        <v>2748</v>
      </c>
      <c r="B1495" s="68" t="s">
        <v>5696</v>
      </c>
      <c r="C1495" s="68" t="s">
        <v>5697</v>
      </c>
      <c r="D1495" s="68" t="s">
        <v>5479</v>
      </c>
      <c r="E1495" s="68" t="s">
        <v>22380</v>
      </c>
      <c r="F1495" s="68" t="s">
        <v>5698</v>
      </c>
      <c r="G1495" s="68" t="s">
        <v>5699</v>
      </c>
      <c r="H1495" s="68">
        <v>11.1196</v>
      </c>
      <c r="I1495" s="68">
        <v>-74.230599999999995</v>
      </c>
      <c r="J1495" s="68">
        <v>22</v>
      </c>
      <c r="K1495" s="68">
        <v>-5</v>
      </c>
      <c r="L1495" s="68">
        <f>COUNTIFS(Aéroports!$C$2:$C$5193,Aéroports!$C1495,Aéroports!$D$2:$D$5193,Aéroports!$D1495)</f>
        <v>1</v>
      </c>
      <c r="M1495" s="68" t="str">
        <f>IF(AND(Formulaire!$H$15=Aéroports!$E1495,--ISNUMBER(IFERROR(SEARCH(Formulaire!$H$16,$C1495,1),""))=1),MAX(M$1:M1494)+1,"")</f>
        <v/>
      </c>
      <c r="N1495" s="68" t="str">
        <f>IF(AND(Formulaire!$H$21=Aéroports!$E1495,--ISNUMBER(IFERROR(SEARCH(Formulaire!$H$22,$C1495,1),""))=1),MAX(N$1:N1494)+1,"")</f>
        <v/>
      </c>
      <c r="O1495" s="68" t="str">
        <f>IF(AND(Formulaire!$H$27=Aéroports!$E1495,--ISNUMBER(IFERROR(SEARCH(Formulaire!$H$28,$C1495,1),""))=1),MAX(O$1:O1494)+1,"")</f>
        <v/>
      </c>
      <c r="Q1495" s="91" t="str">
        <f>IFERROR(INDEX($C$2:$C$5193,MATCH(ROWS(M$2:M1495),M$2:M$5193,0)),"")</f>
        <v/>
      </c>
      <c r="R1495" s="70" t="str">
        <f>IFERROR(INDEX($C$2:$C$5193,MATCH(ROWS(N$2:N1495),N$2:N$5193,0)),"")</f>
        <v/>
      </c>
      <c r="S1495" s="92" t="str">
        <f>IFERROR(INDEX($C$2:$C$5193,MATCH(ROWS(O$2:O1495),O$2:O$5193,0)),"")</f>
        <v/>
      </c>
    </row>
    <row r="1496" spans="1:19" x14ac:dyDescent="0.25">
      <c r="A1496" s="69">
        <v>7355</v>
      </c>
      <c r="B1496" s="69" t="s">
        <v>5700</v>
      </c>
      <c r="C1496" s="69" t="s">
        <v>5701</v>
      </c>
      <c r="D1496" s="69" t="s">
        <v>5479</v>
      </c>
      <c r="E1496" s="69" t="s">
        <v>22380</v>
      </c>
      <c r="F1496" s="69" t="s">
        <v>5702</v>
      </c>
      <c r="G1496" s="69" t="s">
        <v>5703</v>
      </c>
      <c r="H1496" s="69">
        <v>6.9518680000000002</v>
      </c>
      <c r="I1496" s="69">
        <v>-71.85718</v>
      </c>
      <c r="J1496" s="69">
        <v>680</v>
      </c>
      <c r="K1496" s="69">
        <v>-5</v>
      </c>
      <c r="L1496" s="69">
        <f>COUNTIFS(Aéroports!$C$2:$C$5193,Aéroports!$C1496,Aéroports!$D$2:$D$5193,Aéroports!$D1496)</f>
        <v>1</v>
      </c>
      <c r="M1496" s="69" t="str">
        <f>IF(AND(Formulaire!$H$15=Aéroports!$E1496,--ISNUMBER(IFERROR(SEARCH(Formulaire!$H$16,$C1496,1),""))=1),MAX(M$1:M1495)+1,"")</f>
        <v/>
      </c>
      <c r="N1496" s="69" t="str">
        <f>IF(AND(Formulaire!$H$21=Aéroports!$E1496,--ISNUMBER(IFERROR(SEARCH(Formulaire!$H$22,$C1496,1),""))=1),MAX(N$1:N1495)+1,"")</f>
        <v/>
      </c>
      <c r="O1496" s="69" t="str">
        <f>IF(AND(Formulaire!$H$27=Aéroports!$E1496,--ISNUMBER(IFERROR(SEARCH(Formulaire!$H$28,$C1496,1),""))=1),MAX(O$1:O1495)+1,"")</f>
        <v/>
      </c>
      <c r="Q1496" s="91" t="str">
        <f>IFERROR(INDEX($C$2:$C$5193,MATCH(ROWS(M$2:M1496),M$2:M$5193,0)),"")</f>
        <v/>
      </c>
      <c r="R1496" s="70" t="str">
        <f>IFERROR(INDEX($C$2:$C$5193,MATCH(ROWS(N$2:N1496),N$2:N$5193,0)),"")</f>
        <v/>
      </c>
      <c r="S1496" s="92" t="str">
        <f>IFERROR(INDEX($C$2:$C$5193,MATCH(ROWS(O$2:O1496),O$2:O$5193,0)),"")</f>
        <v/>
      </c>
    </row>
    <row r="1497" spans="1:19" x14ac:dyDescent="0.25">
      <c r="A1497" s="68">
        <v>2751</v>
      </c>
      <c r="B1497" s="68" t="s">
        <v>5704</v>
      </c>
      <c r="C1497" s="68" t="s">
        <v>5705</v>
      </c>
      <c r="D1497" s="68" t="s">
        <v>5479</v>
      </c>
      <c r="E1497" s="68" t="s">
        <v>22380</v>
      </c>
      <c r="F1497" s="68" t="s">
        <v>5706</v>
      </c>
      <c r="G1497" s="68" t="s">
        <v>5707</v>
      </c>
      <c r="H1497" s="68">
        <v>6.4510800000000001</v>
      </c>
      <c r="I1497" s="68">
        <v>-71.760300000000001</v>
      </c>
      <c r="J1497" s="68">
        <v>1050</v>
      </c>
      <c r="K1497" s="68">
        <v>-5</v>
      </c>
      <c r="L1497" s="68">
        <f>COUNTIFS(Aéroports!$C$2:$C$5193,Aéroports!$C1497,Aéroports!$D$2:$D$5193,Aéroports!$D1497)</f>
        <v>1</v>
      </c>
      <c r="M1497" s="68" t="str">
        <f>IF(AND(Formulaire!$H$15=Aéroports!$E1497,--ISNUMBER(IFERROR(SEARCH(Formulaire!$H$16,$C1497,1),""))=1),MAX(M$1:M1496)+1,"")</f>
        <v/>
      </c>
      <c r="N1497" s="68" t="str">
        <f>IF(AND(Formulaire!$H$21=Aéroports!$E1497,--ISNUMBER(IFERROR(SEARCH(Formulaire!$H$22,$C1497,1),""))=1),MAX(N$1:N1496)+1,"")</f>
        <v/>
      </c>
      <c r="O1497" s="68" t="str">
        <f>IF(AND(Formulaire!$H$27=Aéroports!$E1497,--ISNUMBER(IFERROR(SEARCH(Formulaire!$H$28,$C1497,1),""))=1),MAX(O$1:O1496)+1,"")</f>
        <v/>
      </c>
      <c r="Q1497" s="91" t="str">
        <f>IFERROR(INDEX($C$2:$C$5193,MATCH(ROWS(M$2:M1497),M$2:M$5193,0)),"")</f>
        <v/>
      </c>
      <c r="R1497" s="70" t="str">
        <f>IFERROR(INDEX($C$2:$C$5193,MATCH(ROWS(N$2:N1497),N$2:N$5193,0)),"")</f>
        <v/>
      </c>
      <c r="S1497" s="92" t="str">
        <f>IFERROR(INDEX($C$2:$C$5193,MATCH(ROWS(O$2:O1497),O$2:O$5193,0)),"")</f>
        <v/>
      </c>
    </row>
    <row r="1498" spans="1:19" x14ac:dyDescent="0.25">
      <c r="A1498" s="69">
        <v>7363</v>
      </c>
      <c r="B1498" s="69" t="s">
        <v>5708</v>
      </c>
      <c r="C1498" s="69" t="s">
        <v>5709</v>
      </c>
      <c r="D1498" s="69" t="s">
        <v>5479</v>
      </c>
      <c r="E1498" s="69" t="s">
        <v>22380</v>
      </c>
      <c r="F1498" s="69" t="s">
        <v>5710</v>
      </c>
      <c r="G1498" s="69" t="s">
        <v>5711</v>
      </c>
      <c r="H1498" s="69">
        <v>9.5094499999999993</v>
      </c>
      <c r="I1498" s="69">
        <v>-75.585400000000007</v>
      </c>
      <c r="J1498" s="69">
        <v>16</v>
      </c>
      <c r="K1498" s="69">
        <v>-5</v>
      </c>
      <c r="L1498" s="69">
        <f>COUNTIFS(Aéroports!$C$2:$C$5193,Aéroports!$C1498,Aéroports!$D$2:$D$5193,Aéroports!$D1498)</f>
        <v>1</v>
      </c>
      <c r="M1498" s="69" t="str">
        <f>IF(AND(Formulaire!$H$15=Aéroports!$E1498,--ISNUMBER(IFERROR(SEARCH(Formulaire!$H$16,$C1498,1),""))=1),MAX(M$1:M1497)+1,"")</f>
        <v/>
      </c>
      <c r="N1498" s="69" t="str">
        <f>IF(AND(Formulaire!$H$21=Aéroports!$E1498,--ISNUMBER(IFERROR(SEARCH(Formulaire!$H$22,$C1498,1),""))=1),MAX(N$1:N1497)+1,"")</f>
        <v/>
      </c>
      <c r="O1498" s="69" t="str">
        <f>IF(AND(Formulaire!$H$27=Aéroports!$E1498,--ISNUMBER(IFERROR(SEARCH(Formulaire!$H$28,$C1498,1),""))=1),MAX(O$1:O1497)+1,"")</f>
        <v/>
      </c>
      <c r="Q1498" s="91" t="str">
        <f>IFERROR(INDEX($C$2:$C$5193,MATCH(ROWS(M$2:M1498),M$2:M$5193,0)),"")</f>
        <v/>
      </c>
      <c r="R1498" s="70" t="str">
        <f>IFERROR(INDEX($C$2:$C$5193,MATCH(ROWS(N$2:N1498),N$2:N$5193,0)),"")</f>
        <v/>
      </c>
      <c r="S1498" s="92" t="str">
        <f>IFERROR(INDEX($C$2:$C$5193,MATCH(ROWS(O$2:O1498),O$2:O$5193,0)),"")</f>
        <v/>
      </c>
    </row>
    <row r="1499" spans="1:19" x14ac:dyDescent="0.25">
      <c r="A1499" s="68">
        <v>11943</v>
      </c>
      <c r="B1499" s="68" t="s">
        <v>5712</v>
      </c>
      <c r="C1499" s="68" t="s">
        <v>5713</v>
      </c>
      <c r="D1499" s="68" t="s">
        <v>5479</v>
      </c>
      <c r="E1499" s="68" t="s">
        <v>22380</v>
      </c>
      <c r="F1499" s="68" t="s">
        <v>5714</v>
      </c>
      <c r="G1499" s="68" t="s">
        <v>5715</v>
      </c>
      <c r="H1499" s="68">
        <v>0.74590000000000001</v>
      </c>
      <c r="I1499" s="68">
        <v>-75.233999999999995</v>
      </c>
      <c r="J1499" s="68">
        <v>585</v>
      </c>
      <c r="K1499" s="68" t="s">
        <v>340</v>
      </c>
      <c r="L1499" s="68">
        <f>COUNTIFS(Aéroports!$C$2:$C$5193,Aéroports!$C1499,Aéroports!$D$2:$D$5193,Aéroports!$D1499)</f>
        <v>1</v>
      </c>
      <c r="M1499" s="68" t="str">
        <f>IF(AND(Formulaire!$H$15=Aéroports!$E1499,--ISNUMBER(IFERROR(SEARCH(Formulaire!$H$16,$C1499,1),""))=1),MAX(M$1:M1498)+1,"")</f>
        <v/>
      </c>
      <c r="N1499" s="68" t="str">
        <f>IF(AND(Formulaire!$H$21=Aéroports!$E1499,--ISNUMBER(IFERROR(SEARCH(Formulaire!$H$22,$C1499,1),""))=1),MAX(N$1:N1498)+1,"")</f>
        <v/>
      </c>
      <c r="O1499" s="68" t="str">
        <f>IF(AND(Formulaire!$H$27=Aéroports!$E1499,--ISNUMBER(IFERROR(SEARCH(Formulaire!$H$28,$C1499,1),""))=1),MAX(O$1:O1498)+1,"")</f>
        <v/>
      </c>
      <c r="Q1499" s="91" t="str">
        <f>IFERROR(INDEX($C$2:$C$5193,MATCH(ROWS(M$2:M1499),M$2:M$5193,0)),"")</f>
        <v/>
      </c>
      <c r="R1499" s="70" t="str">
        <f>IFERROR(INDEX($C$2:$C$5193,MATCH(ROWS(N$2:N1499),N$2:N$5193,0)),"")</f>
        <v/>
      </c>
      <c r="S1499" s="92" t="str">
        <f>IFERROR(INDEX($C$2:$C$5193,MATCH(ROWS(O$2:O1499),O$2:O$5193,0)),"")</f>
        <v/>
      </c>
    </row>
    <row r="1500" spans="1:19" x14ac:dyDescent="0.25">
      <c r="A1500" s="69">
        <v>2754</v>
      </c>
      <c r="B1500" s="69" t="s">
        <v>5716</v>
      </c>
      <c r="C1500" s="69" t="s">
        <v>5717</v>
      </c>
      <c r="D1500" s="69" t="s">
        <v>5479</v>
      </c>
      <c r="E1500" s="69" t="s">
        <v>22380</v>
      </c>
      <c r="F1500" s="69" t="s">
        <v>5718</v>
      </c>
      <c r="G1500" s="69" t="s">
        <v>5719</v>
      </c>
      <c r="H1500" s="69">
        <v>4.0883599999999998</v>
      </c>
      <c r="I1500" s="69">
        <v>-76.235100000000003</v>
      </c>
      <c r="J1500" s="69">
        <v>3132</v>
      </c>
      <c r="K1500" s="69">
        <v>-5</v>
      </c>
      <c r="L1500" s="69">
        <f>COUNTIFS(Aéroports!$C$2:$C$5193,Aéroports!$C1500,Aéroports!$D$2:$D$5193,Aéroports!$D1500)</f>
        <v>1</v>
      </c>
      <c r="M1500" s="69" t="str">
        <f>IF(AND(Formulaire!$H$15=Aéroports!$E1500,--ISNUMBER(IFERROR(SEARCH(Formulaire!$H$16,$C1500,1),""))=1),MAX(M$1:M1499)+1,"")</f>
        <v/>
      </c>
      <c r="N1500" s="69" t="str">
        <f>IF(AND(Formulaire!$H$21=Aéroports!$E1500,--ISNUMBER(IFERROR(SEARCH(Formulaire!$H$22,$C1500,1),""))=1),MAX(N$1:N1499)+1,"")</f>
        <v/>
      </c>
      <c r="O1500" s="69" t="str">
        <f>IF(AND(Formulaire!$H$27=Aéroports!$E1500,--ISNUMBER(IFERROR(SEARCH(Formulaire!$H$28,$C1500,1),""))=1),MAX(O$1:O1499)+1,"")</f>
        <v/>
      </c>
      <c r="Q1500" s="91" t="str">
        <f>IFERROR(INDEX($C$2:$C$5193,MATCH(ROWS(M$2:M1500),M$2:M$5193,0)),"")</f>
        <v/>
      </c>
      <c r="R1500" s="70" t="str">
        <f>IFERROR(INDEX($C$2:$C$5193,MATCH(ROWS(N$2:N1500),N$2:N$5193,0)),"")</f>
        <v/>
      </c>
      <c r="S1500" s="92" t="str">
        <f>IFERROR(INDEX($C$2:$C$5193,MATCH(ROWS(O$2:O1500),O$2:O$5193,0)),"")</f>
        <v/>
      </c>
    </row>
    <row r="1501" spans="1:19" x14ac:dyDescent="0.25">
      <c r="A1501" s="68">
        <v>2716</v>
      </c>
      <c r="B1501" s="68" t="s">
        <v>4694</v>
      </c>
      <c r="C1501" s="68" t="s">
        <v>5720</v>
      </c>
      <c r="D1501" s="68" t="s">
        <v>5479</v>
      </c>
      <c r="E1501" s="68" t="s">
        <v>22380</v>
      </c>
      <c r="F1501" s="68" t="s">
        <v>5721</v>
      </c>
      <c r="G1501" s="68" t="s">
        <v>5722</v>
      </c>
      <c r="H1501" s="68">
        <v>1.8144199999999999</v>
      </c>
      <c r="I1501" s="68">
        <v>-78.749200000000002</v>
      </c>
      <c r="J1501" s="68">
        <v>8</v>
      </c>
      <c r="K1501" s="68">
        <v>-5</v>
      </c>
      <c r="L1501" s="68">
        <f>COUNTIFS(Aéroports!$C$2:$C$5193,Aéroports!$C1501,Aéroports!$D$2:$D$5193,Aéroports!$D1501)</f>
        <v>1</v>
      </c>
      <c r="M1501" s="68" t="str">
        <f>IF(AND(Formulaire!$H$15=Aéroports!$E1501,--ISNUMBER(IFERROR(SEARCH(Formulaire!$H$16,$C1501,1),""))=1),MAX(M$1:M1500)+1,"")</f>
        <v/>
      </c>
      <c r="N1501" s="68" t="str">
        <f>IF(AND(Formulaire!$H$21=Aéroports!$E1501,--ISNUMBER(IFERROR(SEARCH(Formulaire!$H$22,$C1501,1),""))=1),MAX(N$1:N1500)+1,"")</f>
        <v/>
      </c>
      <c r="O1501" s="68" t="str">
        <f>IF(AND(Formulaire!$H$27=Aéroports!$E1501,--ISNUMBER(IFERROR(SEARCH(Formulaire!$H$28,$C1501,1),""))=1),MAX(O$1:O1500)+1,"")</f>
        <v/>
      </c>
      <c r="Q1501" s="91" t="str">
        <f>IFERROR(INDEX($C$2:$C$5193,MATCH(ROWS(M$2:M1501),M$2:M$5193,0)),"")</f>
        <v/>
      </c>
      <c r="R1501" s="70" t="str">
        <f>IFERROR(INDEX($C$2:$C$5193,MATCH(ROWS(N$2:N1501),N$2:N$5193,0)),"")</f>
        <v/>
      </c>
      <c r="S1501" s="92" t="str">
        <f>IFERROR(INDEX($C$2:$C$5193,MATCH(ROWS(O$2:O1501),O$2:O$5193,0)),"")</f>
        <v/>
      </c>
    </row>
    <row r="1502" spans="1:19" x14ac:dyDescent="0.25">
      <c r="A1502" s="69">
        <v>2755</v>
      </c>
      <c r="B1502" s="69" t="s">
        <v>5723</v>
      </c>
      <c r="C1502" s="69" t="s">
        <v>5724</v>
      </c>
      <c r="D1502" s="69" t="s">
        <v>5479</v>
      </c>
      <c r="E1502" s="69" t="s">
        <v>22380</v>
      </c>
      <c r="F1502" s="69" t="s">
        <v>5725</v>
      </c>
      <c r="G1502" s="69" t="s">
        <v>5726</v>
      </c>
      <c r="H1502" s="69">
        <v>10.435</v>
      </c>
      <c r="I1502" s="69">
        <v>-73.249499999999998</v>
      </c>
      <c r="J1502" s="69">
        <v>483</v>
      </c>
      <c r="K1502" s="69">
        <v>-5</v>
      </c>
      <c r="L1502" s="69">
        <f>COUNTIFS(Aéroports!$C$2:$C$5193,Aéroports!$C1502,Aéroports!$D$2:$D$5193,Aéroports!$D1502)</f>
        <v>1</v>
      </c>
      <c r="M1502" s="69" t="str">
        <f>IF(AND(Formulaire!$H$15=Aéroports!$E1502,--ISNUMBER(IFERROR(SEARCH(Formulaire!$H$16,$C1502,1),""))=1),MAX(M$1:M1501)+1,"")</f>
        <v/>
      </c>
      <c r="N1502" s="69" t="str">
        <f>IF(AND(Formulaire!$H$21=Aéroports!$E1502,--ISNUMBER(IFERROR(SEARCH(Formulaire!$H$22,$C1502,1),""))=1),MAX(N$1:N1501)+1,"")</f>
        <v/>
      </c>
      <c r="O1502" s="69" t="str">
        <f>IF(AND(Formulaire!$H$27=Aéroports!$E1502,--ISNUMBER(IFERROR(SEARCH(Formulaire!$H$28,$C1502,1),""))=1),MAX(O$1:O1501)+1,"")</f>
        <v/>
      </c>
      <c r="Q1502" s="91" t="str">
        <f>IFERROR(INDEX($C$2:$C$5193,MATCH(ROWS(M$2:M1502),M$2:M$5193,0)),"")</f>
        <v/>
      </c>
      <c r="R1502" s="70" t="str">
        <f>IFERROR(INDEX($C$2:$C$5193,MATCH(ROWS(N$2:N1502),N$2:N$5193,0)),"")</f>
        <v/>
      </c>
      <c r="S1502" s="92" t="str">
        <f>IFERROR(INDEX($C$2:$C$5193,MATCH(ROWS(O$2:O1502),O$2:O$5193,0)),"")</f>
        <v/>
      </c>
    </row>
    <row r="1503" spans="1:19" x14ac:dyDescent="0.25">
      <c r="A1503" s="68">
        <v>7359</v>
      </c>
      <c r="B1503" s="68" t="s">
        <v>5727</v>
      </c>
      <c r="C1503" s="68" t="s">
        <v>5728</v>
      </c>
      <c r="D1503" s="68" t="s">
        <v>5479</v>
      </c>
      <c r="E1503" s="68" t="s">
        <v>22380</v>
      </c>
      <c r="F1503" s="68" t="s">
        <v>5729</v>
      </c>
      <c r="G1503" s="68" t="s">
        <v>5730</v>
      </c>
      <c r="H1503" s="68">
        <v>0.97876700000000005</v>
      </c>
      <c r="I1503" s="68">
        <v>-76.605599999999995</v>
      </c>
      <c r="J1503" s="68">
        <v>1248</v>
      </c>
      <c r="K1503" s="68">
        <v>-5</v>
      </c>
      <c r="L1503" s="68">
        <f>COUNTIFS(Aéroports!$C$2:$C$5193,Aéroports!$C1503,Aéroports!$D$2:$D$5193,Aéroports!$D1503)</f>
        <v>1</v>
      </c>
      <c r="M1503" s="68" t="str">
        <f>IF(AND(Formulaire!$H$15=Aéroports!$E1503,--ISNUMBER(IFERROR(SEARCH(Formulaire!$H$16,$C1503,1),""))=1),MAX(M$1:M1502)+1,"")</f>
        <v/>
      </c>
      <c r="N1503" s="68" t="str">
        <f>IF(AND(Formulaire!$H$21=Aéroports!$E1503,--ISNUMBER(IFERROR(SEARCH(Formulaire!$H$22,$C1503,1),""))=1),MAX(N$1:N1502)+1,"")</f>
        <v/>
      </c>
      <c r="O1503" s="68" t="str">
        <f>IF(AND(Formulaire!$H$27=Aéroports!$E1503,--ISNUMBER(IFERROR(SEARCH(Formulaire!$H$28,$C1503,1),""))=1),MAX(O$1:O1502)+1,"")</f>
        <v/>
      </c>
      <c r="Q1503" s="91" t="str">
        <f>IFERROR(INDEX($C$2:$C$5193,MATCH(ROWS(M$2:M1503),M$2:M$5193,0)),"")</f>
        <v/>
      </c>
      <c r="R1503" s="70" t="str">
        <f>IFERROR(INDEX($C$2:$C$5193,MATCH(ROWS(N$2:N1503),N$2:N$5193,0)),"")</f>
        <v/>
      </c>
      <c r="S1503" s="92" t="str">
        <f>IFERROR(INDEX($C$2:$C$5193,MATCH(ROWS(O$2:O1503),O$2:O$5193,0)),"")</f>
        <v/>
      </c>
    </row>
    <row r="1504" spans="1:19" x14ac:dyDescent="0.25">
      <c r="A1504" s="69">
        <v>2756</v>
      </c>
      <c r="B1504" s="69" t="s">
        <v>5731</v>
      </c>
      <c r="C1504" s="69" t="s">
        <v>5732</v>
      </c>
      <c r="D1504" s="69" t="s">
        <v>5479</v>
      </c>
      <c r="E1504" s="69" t="s">
        <v>22380</v>
      </c>
      <c r="F1504" s="69" t="s">
        <v>5733</v>
      </c>
      <c r="G1504" s="69" t="s">
        <v>5734</v>
      </c>
      <c r="H1504" s="69">
        <v>4.1678699999999997</v>
      </c>
      <c r="I1504" s="69">
        <v>-73.613799999999998</v>
      </c>
      <c r="J1504" s="69">
        <v>1394</v>
      </c>
      <c r="K1504" s="69">
        <v>-5</v>
      </c>
      <c r="L1504" s="69">
        <f>COUNTIFS(Aéroports!$C$2:$C$5193,Aéroports!$C1504,Aéroports!$D$2:$D$5193,Aéroports!$D1504)</f>
        <v>1</v>
      </c>
      <c r="M1504" s="69" t="str">
        <f>IF(AND(Formulaire!$H$15=Aéroports!$E1504,--ISNUMBER(IFERROR(SEARCH(Formulaire!$H$16,$C1504,1),""))=1),MAX(M$1:M1503)+1,"")</f>
        <v/>
      </c>
      <c r="N1504" s="69" t="str">
        <f>IF(AND(Formulaire!$H$21=Aéroports!$E1504,--ISNUMBER(IFERROR(SEARCH(Formulaire!$H$22,$C1504,1),""))=1),MAX(N$1:N1503)+1,"")</f>
        <v/>
      </c>
      <c r="O1504" s="69" t="str">
        <f>IF(AND(Formulaire!$H$27=Aéroports!$E1504,--ISNUMBER(IFERROR(SEARCH(Formulaire!$H$28,$C1504,1),""))=1),MAX(O$1:O1503)+1,"")</f>
        <v/>
      </c>
      <c r="Q1504" s="91" t="str">
        <f>IFERROR(INDEX($C$2:$C$5193,MATCH(ROWS(M$2:M1504),M$2:M$5193,0)),"")</f>
        <v/>
      </c>
      <c r="R1504" s="70" t="str">
        <f>IFERROR(INDEX($C$2:$C$5193,MATCH(ROWS(N$2:N1504),N$2:N$5193,0)),"")</f>
        <v/>
      </c>
      <c r="S1504" s="92" t="str">
        <f>IFERROR(INDEX($C$2:$C$5193,MATCH(ROWS(O$2:O1504),O$2:O$5193,0)),"")</f>
        <v/>
      </c>
    </row>
    <row r="1505" spans="1:19" x14ac:dyDescent="0.25">
      <c r="A1505" s="68">
        <v>6055</v>
      </c>
      <c r="B1505" s="68" t="s">
        <v>5735</v>
      </c>
      <c r="C1505" s="68" t="s">
        <v>5736</v>
      </c>
      <c r="D1505" s="68" t="s">
        <v>5479</v>
      </c>
      <c r="E1505" s="68" t="s">
        <v>22380</v>
      </c>
      <c r="F1505" s="68" t="s">
        <v>5737</v>
      </c>
      <c r="G1505" s="68" t="s">
        <v>5738</v>
      </c>
      <c r="H1505" s="68">
        <v>5.3191100000000002</v>
      </c>
      <c r="I1505" s="68">
        <v>-72.384</v>
      </c>
      <c r="J1505" s="68">
        <v>1028</v>
      </c>
      <c r="K1505" s="68">
        <v>-5</v>
      </c>
      <c r="L1505" s="68">
        <f>COUNTIFS(Aéroports!$C$2:$C$5193,Aéroports!$C1505,Aéroports!$D$2:$D$5193,Aéroports!$D1505)</f>
        <v>1</v>
      </c>
      <c r="M1505" s="68" t="str">
        <f>IF(AND(Formulaire!$H$15=Aéroports!$E1505,--ISNUMBER(IFERROR(SEARCH(Formulaire!$H$16,$C1505,1),""))=1),MAX(M$1:M1504)+1,"")</f>
        <v/>
      </c>
      <c r="N1505" s="68" t="str">
        <f>IF(AND(Formulaire!$H$21=Aéroports!$E1505,--ISNUMBER(IFERROR(SEARCH(Formulaire!$H$22,$C1505,1),""))=1),MAX(N$1:N1504)+1,"")</f>
        <v/>
      </c>
      <c r="O1505" s="68" t="str">
        <f>IF(AND(Formulaire!$H$27=Aéroports!$E1505,--ISNUMBER(IFERROR(SEARCH(Formulaire!$H$28,$C1505,1),""))=1),MAX(O$1:O1504)+1,"")</f>
        <v/>
      </c>
      <c r="Q1505" s="91" t="str">
        <f>IFERROR(INDEX($C$2:$C$5193,MATCH(ROWS(M$2:M1505),M$2:M$5193,0)),"")</f>
        <v/>
      </c>
      <c r="R1505" s="70" t="str">
        <f>IFERROR(INDEX($C$2:$C$5193,MATCH(ROWS(N$2:N1505),N$2:N$5193,0)),"")</f>
        <v/>
      </c>
      <c r="S1505" s="92" t="str">
        <f>IFERROR(INDEX($C$2:$C$5193,MATCH(ROWS(O$2:O1505),O$2:O$5193,0)),"")</f>
        <v/>
      </c>
    </row>
    <row r="1506" spans="1:19" x14ac:dyDescent="0.25">
      <c r="A1506" s="69">
        <v>914</v>
      </c>
      <c r="B1506" s="69" t="s">
        <v>5739</v>
      </c>
      <c r="C1506" s="69" t="s">
        <v>5740</v>
      </c>
      <c r="D1506" s="69" t="s">
        <v>5741</v>
      </c>
      <c r="E1506" s="69" t="s">
        <v>22381</v>
      </c>
      <c r="F1506" s="69" t="s">
        <v>5742</v>
      </c>
      <c r="G1506" s="69" t="s">
        <v>5743</v>
      </c>
      <c r="H1506" s="69">
        <v>-12.1317</v>
      </c>
      <c r="I1506" s="69">
        <v>44.430300000000003</v>
      </c>
      <c r="J1506" s="69">
        <v>62</v>
      </c>
      <c r="K1506" s="69">
        <v>3</v>
      </c>
      <c r="L1506" s="69">
        <f>COUNTIFS(Aéroports!$C$2:$C$5193,Aéroports!$C1506,Aéroports!$D$2:$D$5193,Aéroports!$D1506)</f>
        <v>1</v>
      </c>
      <c r="M1506" s="69" t="str">
        <f>IF(AND(Formulaire!$H$15=Aéroports!$E1506,--ISNUMBER(IFERROR(SEARCH(Formulaire!$H$16,$C1506,1),""))=1),MAX(M$1:M1505)+1,"")</f>
        <v/>
      </c>
      <c r="N1506" s="69" t="str">
        <f>IF(AND(Formulaire!$H$21=Aéroports!$E1506,--ISNUMBER(IFERROR(SEARCH(Formulaire!$H$22,$C1506,1),""))=1),MAX(N$1:N1505)+1,"")</f>
        <v/>
      </c>
      <c r="O1506" s="69" t="str">
        <f>IF(AND(Formulaire!$H$27=Aéroports!$E1506,--ISNUMBER(IFERROR(SEARCH(Formulaire!$H$28,$C1506,1),""))=1),MAX(O$1:O1505)+1,"")</f>
        <v/>
      </c>
      <c r="Q1506" s="91" t="str">
        <f>IFERROR(INDEX($C$2:$C$5193,MATCH(ROWS(M$2:M1506),M$2:M$5193,0)),"")</f>
        <v/>
      </c>
      <c r="R1506" s="70" t="str">
        <f>IFERROR(INDEX($C$2:$C$5193,MATCH(ROWS(N$2:N1506),N$2:N$5193,0)),"")</f>
        <v/>
      </c>
      <c r="S1506" s="92" t="str">
        <f>IFERROR(INDEX($C$2:$C$5193,MATCH(ROWS(O$2:O1506),O$2:O$5193,0)),"")</f>
        <v/>
      </c>
    </row>
    <row r="1507" spans="1:19" x14ac:dyDescent="0.25">
      <c r="A1507" s="68">
        <v>913</v>
      </c>
      <c r="B1507" s="68" t="s">
        <v>5744</v>
      </c>
      <c r="C1507" s="68" t="s">
        <v>5745</v>
      </c>
      <c r="D1507" s="68" t="s">
        <v>5741</v>
      </c>
      <c r="E1507" s="68" t="s">
        <v>22381</v>
      </c>
      <c r="F1507" s="68" t="s">
        <v>5746</v>
      </c>
      <c r="G1507" s="68" t="s">
        <v>5747</v>
      </c>
      <c r="H1507" s="68">
        <v>-12.2981</v>
      </c>
      <c r="I1507" s="68">
        <v>43.766399999999997</v>
      </c>
      <c r="J1507" s="68">
        <v>46</v>
      </c>
      <c r="K1507" s="68">
        <v>3</v>
      </c>
      <c r="L1507" s="68">
        <f>COUNTIFS(Aéroports!$C$2:$C$5193,Aéroports!$C1507,Aéroports!$D$2:$D$5193,Aéroports!$D1507)</f>
        <v>1</v>
      </c>
      <c r="M1507" s="68" t="str">
        <f>IF(AND(Formulaire!$H$15=Aéroports!$E1507,--ISNUMBER(IFERROR(SEARCH(Formulaire!$H$16,$C1507,1),""))=1),MAX(M$1:M1506)+1,"")</f>
        <v/>
      </c>
      <c r="N1507" s="68" t="str">
        <f>IF(AND(Formulaire!$H$21=Aéroports!$E1507,--ISNUMBER(IFERROR(SEARCH(Formulaire!$H$22,$C1507,1),""))=1),MAX(N$1:N1506)+1,"")</f>
        <v/>
      </c>
      <c r="O1507" s="68" t="str">
        <f>IF(AND(Formulaire!$H$27=Aéroports!$E1507,--ISNUMBER(IFERROR(SEARCH(Formulaire!$H$28,$C1507,1),""))=1),MAX(O$1:O1506)+1,"")</f>
        <v/>
      </c>
      <c r="Q1507" s="91" t="str">
        <f>IFERROR(INDEX($C$2:$C$5193,MATCH(ROWS(M$2:M1507),M$2:M$5193,0)),"")</f>
        <v/>
      </c>
      <c r="R1507" s="70" t="str">
        <f>IFERROR(INDEX($C$2:$C$5193,MATCH(ROWS(N$2:N1507),N$2:N$5193,0)),"")</f>
        <v/>
      </c>
      <c r="S1507" s="92" t="str">
        <f>IFERROR(INDEX($C$2:$C$5193,MATCH(ROWS(O$2:O1507),O$2:O$5193,0)),"")</f>
        <v/>
      </c>
    </row>
    <row r="1508" spans="1:19" x14ac:dyDescent="0.25">
      <c r="A1508" s="69">
        <v>912</v>
      </c>
      <c r="B1508" s="69" t="s">
        <v>5748</v>
      </c>
      <c r="C1508" s="69" t="s">
        <v>5749</v>
      </c>
      <c r="D1508" s="69" t="s">
        <v>5741</v>
      </c>
      <c r="E1508" s="69" t="s">
        <v>22381</v>
      </c>
      <c r="F1508" s="69" t="s">
        <v>5750</v>
      </c>
      <c r="G1508" s="69" t="s">
        <v>5751</v>
      </c>
      <c r="H1508" s="69">
        <v>-11.5337</v>
      </c>
      <c r="I1508" s="69">
        <v>43.271900000000002</v>
      </c>
      <c r="J1508" s="69">
        <v>93</v>
      </c>
      <c r="K1508" s="69">
        <v>3</v>
      </c>
      <c r="L1508" s="69">
        <f>COUNTIFS(Aéroports!$C$2:$C$5193,Aéroports!$C1508,Aéroports!$D$2:$D$5193,Aéroports!$D1508)</f>
        <v>1</v>
      </c>
      <c r="M1508" s="69" t="str">
        <f>IF(AND(Formulaire!$H$15=Aéroports!$E1508,--ISNUMBER(IFERROR(SEARCH(Formulaire!$H$16,$C1508,1),""))=1),MAX(M$1:M1507)+1,"")</f>
        <v/>
      </c>
      <c r="N1508" s="69" t="str">
        <f>IF(AND(Formulaire!$H$21=Aéroports!$E1508,--ISNUMBER(IFERROR(SEARCH(Formulaire!$H$22,$C1508,1),""))=1),MAX(N$1:N1507)+1,"")</f>
        <v/>
      </c>
      <c r="O1508" s="69" t="str">
        <f>IF(AND(Formulaire!$H$27=Aéroports!$E1508,--ISNUMBER(IFERROR(SEARCH(Formulaire!$H$28,$C1508,1),""))=1),MAX(O$1:O1507)+1,"")</f>
        <v/>
      </c>
      <c r="Q1508" s="91" t="str">
        <f>IFERROR(INDEX($C$2:$C$5193,MATCH(ROWS(M$2:M1508),M$2:M$5193,0)),"")</f>
        <v/>
      </c>
      <c r="R1508" s="70" t="str">
        <f>IFERROR(INDEX($C$2:$C$5193,MATCH(ROWS(N$2:N1508),N$2:N$5193,0)),"")</f>
        <v/>
      </c>
      <c r="S1508" s="92" t="str">
        <f>IFERROR(INDEX($C$2:$C$5193,MATCH(ROWS(O$2:O1508),O$2:O$5193,0)),"")</f>
        <v/>
      </c>
    </row>
    <row r="1509" spans="1:19" x14ac:dyDescent="0.25">
      <c r="A1509" s="68">
        <v>883</v>
      </c>
      <c r="B1509" s="68" t="s">
        <v>5755</v>
      </c>
      <c r="C1509" s="68" t="s">
        <v>5756</v>
      </c>
      <c r="D1509" s="68" t="s">
        <v>5757</v>
      </c>
      <c r="E1509" s="68" t="s">
        <v>5757</v>
      </c>
      <c r="F1509" s="68" t="s">
        <v>5758</v>
      </c>
      <c r="G1509" s="68" t="s">
        <v>5759</v>
      </c>
      <c r="H1509" s="68">
        <v>-4.2516999999999996</v>
      </c>
      <c r="I1509" s="68">
        <v>15.253</v>
      </c>
      <c r="J1509" s="68">
        <v>1048</v>
      </c>
      <c r="K1509" s="68">
        <v>1</v>
      </c>
      <c r="L1509" s="68">
        <f>COUNTIFS(Aéroports!$C$2:$C$5193,Aéroports!$C1509,Aéroports!$D$2:$D$5193,Aéroports!$D1509)</f>
        <v>1</v>
      </c>
      <c r="M1509" s="68" t="str">
        <f>IF(AND(Formulaire!$H$15=Aéroports!$E1509,--ISNUMBER(IFERROR(SEARCH(Formulaire!$H$16,$C1509,1),""))=1),MAX(M$1:M1508)+1,"")</f>
        <v/>
      </c>
      <c r="N1509" s="68" t="str">
        <f>IF(AND(Formulaire!$H$21=Aéroports!$E1509,--ISNUMBER(IFERROR(SEARCH(Formulaire!$H$22,$C1509,1),""))=1),MAX(N$1:N1508)+1,"")</f>
        <v/>
      </c>
      <c r="O1509" s="68" t="str">
        <f>IF(AND(Formulaire!$H$27=Aéroports!$E1509,--ISNUMBER(IFERROR(SEARCH(Formulaire!$H$28,$C1509,1),""))=1),MAX(O$1:O1508)+1,"")</f>
        <v/>
      </c>
      <c r="Q1509" s="91" t="str">
        <f>IFERROR(INDEX($C$2:$C$5193,MATCH(ROWS(M$2:M1509),M$2:M$5193,0)),"")</f>
        <v/>
      </c>
      <c r="R1509" s="70" t="str">
        <f>IFERROR(INDEX($C$2:$C$5193,MATCH(ROWS(N$2:N1509),N$2:N$5193,0)),"")</f>
        <v/>
      </c>
      <c r="S1509" s="92" t="str">
        <f>IFERROR(INDEX($C$2:$C$5193,MATCH(ROWS(O$2:O1509),O$2:O$5193,0)),"")</f>
        <v/>
      </c>
    </row>
    <row r="1510" spans="1:19" x14ac:dyDescent="0.25">
      <c r="A1510" s="69">
        <v>5611</v>
      </c>
      <c r="B1510" s="69" t="s">
        <v>5760</v>
      </c>
      <c r="C1510" s="69" t="s">
        <v>5761</v>
      </c>
      <c r="D1510" s="69" t="s">
        <v>5757</v>
      </c>
      <c r="E1510" s="69" t="s">
        <v>5757</v>
      </c>
      <c r="F1510" s="69" t="s">
        <v>5762</v>
      </c>
      <c r="G1510" s="69" t="s">
        <v>5763</v>
      </c>
      <c r="H1510" s="69">
        <v>-4.2063499999999996</v>
      </c>
      <c r="I1510" s="69">
        <v>12.6599</v>
      </c>
      <c r="J1510" s="69">
        <v>1079</v>
      </c>
      <c r="K1510" s="69">
        <v>1</v>
      </c>
      <c r="L1510" s="69">
        <f>COUNTIFS(Aéroports!$C$2:$C$5193,Aéroports!$C1510,Aéroports!$D$2:$D$5193,Aéroports!$D1510)</f>
        <v>1</v>
      </c>
      <c r="M1510" s="69" t="str">
        <f>IF(AND(Formulaire!$H$15=Aéroports!$E1510,--ISNUMBER(IFERROR(SEARCH(Formulaire!$H$16,$C1510,1),""))=1),MAX(M$1:M1509)+1,"")</f>
        <v/>
      </c>
      <c r="N1510" s="69" t="str">
        <f>IF(AND(Formulaire!$H$21=Aéroports!$E1510,--ISNUMBER(IFERROR(SEARCH(Formulaire!$H$22,$C1510,1),""))=1),MAX(N$1:N1509)+1,"")</f>
        <v/>
      </c>
      <c r="O1510" s="69" t="str">
        <f>IF(AND(Formulaire!$H$27=Aéroports!$E1510,--ISNUMBER(IFERROR(SEARCH(Formulaire!$H$28,$C1510,1),""))=1),MAX(O$1:O1509)+1,"")</f>
        <v/>
      </c>
      <c r="Q1510" s="91" t="str">
        <f>IFERROR(INDEX($C$2:$C$5193,MATCH(ROWS(M$2:M1510),M$2:M$5193,0)),"")</f>
        <v/>
      </c>
      <c r="R1510" s="70" t="str">
        <f>IFERROR(INDEX($C$2:$C$5193,MATCH(ROWS(N$2:N1510),N$2:N$5193,0)),"")</f>
        <v/>
      </c>
      <c r="S1510" s="92" t="str">
        <f>IFERROR(INDEX($C$2:$C$5193,MATCH(ROWS(O$2:O1510),O$2:O$5193,0)),"")</f>
        <v/>
      </c>
    </row>
    <row r="1511" spans="1:19" x14ac:dyDescent="0.25">
      <c r="A1511" s="68">
        <v>886</v>
      </c>
      <c r="B1511" s="68" t="s">
        <v>5764</v>
      </c>
      <c r="C1511" s="68" t="s">
        <v>5765</v>
      </c>
      <c r="D1511" s="68" t="s">
        <v>5757</v>
      </c>
      <c r="E1511" s="68" t="s">
        <v>5757</v>
      </c>
      <c r="F1511" s="68" t="s">
        <v>5766</v>
      </c>
      <c r="G1511" s="68" t="s">
        <v>5767</v>
      </c>
      <c r="H1511" s="68">
        <v>-4.8160299999999996</v>
      </c>
      <c r="I1511" s="68">
        <v>11.8866</v>
      </c>
      <c r="J1511" s="68">
        <v>55</v>
      </c>
      <c r="K1511" s="68">
        <v>1</v>
      </c>
      <c r="L1511" s="68">
        <f>COUNTIFS(Aéroports!$C$2:$C$5193,Aéroports!$C1511,Aéroports!$D$2:$D$5193,Aéroports!$D1511)</f>
        <v>1</v>
      </c>
      <c r="M1511" s="68" t="str">
        <f>IF(AND(Formulaire!$H$15=Aéroports!$E1511,--ISNUMBER(IFERROR(SEARCH(Formulaire!$H$16,$C1511,1),""))=1),MAX(M$1:M1510)+1,"")</f>
        <v/>
      </c>
      <c r="N1511" s="68" t="str">
        <f>IF(AND(Formulaire!$H$21=Aéroports!$E1511,--ISNUMBER(IFERROR(SEARCH(Formulaire!$H$22,$C1511,1),""))=1),MAX(N$1:N1510)+1,"")</f>
        <v/>
      </c>
      <c r="O1511" s="68" t="str">
        <f>IF(AND(Formulaire!$H$27=Aéroports!$E1511,--ISNUMBER(IFERROR(SEARCH(Formulaire!$H$28,$C1511,1),""))=1),MAX(O$1:O1510)+1,"")</f>
        <v/>
      </c>
      <c r="Q1511" s="91" t="str">
        <f>IFERROR(INDEX($C$2:$C$5193,MATCH(ROWS(M$2:M1511),M$2:M$5193,0)),"")</f>
        <v/>
      </c>
      <c r="R1511" s="70" t="str">
        <f>IFERROR(INDEX($C$2:$C$5193,MATCH(ROWS(N$2:N1511),N$2:N$5193,0)),"")</f>
        <v/>
      </c>
      <c r="S1511" s="92" t="str">
        <f>IFERROR(INDEX($C$2:$C$5193,MATCH(ROWS(O$2:O1511),O$2:O$5193,0)),"")</f>
        <v/>
      </c>
    </row>
    <row r="1512" spans="1:19" x14ac:dyDescent="0.25">
      <c r="A1512" s="69">
        <v>1024</v>
      </c>
      <c r="B1512" s="69" t="s">
        <v>5768</v>
      </c>
      <c r="C1512" s="69" t="s">
        <v>5769</v>
      </c>
      <c r="D1512" s="69" t="s">
        <v>5770</v>
      </c>
      <c r="E1512" s="69" t="s">
        <v>5770</v>
      </c>
      <c r="F1512" s="69" t="s">
        <v>5771</v>
      </c>
      <c r="G1512" s="69" t="s">
        <v>5772</v>
      </c>
      <c r="H1512" s="69">
        <v>-3.3113199999999998</v>
      </c>
      <c r="I1512" s="69">
        <v>17.381699999999999</v>
      </c>
      <c r="J1512" s="69">
        <v>1063</v>
      </c>
      <c r="K1512" s="69">
        <v>1</v>
      </c>
      <c r="L1512" s="69">
        <f>COUNTIFS(Aéroports!$C$2:$C$5193,Aéroports!$C1512,Aéroports!$D$2:$D$5193,Aéroports!$D1512)</f>
        <v>1</v>
      </c>
      <c r="M1512" s="69" t="str">
        <f>IF(AND(Formulaire!$H$15=Aéroports!$E1512,--ISNUMBER(IFERROR(SEARCH(Formulaire!$H$16,$C1512,1),""))=1),MAX(M$1:M1511)+1,"")</f>
        <v/>
      </c>
      <c r="N1512" s="69" t="str">
        <f>IF(AND(Formulaire!$H$21=Aéroports!$E1512,--ISNUMBER(IFERROR(SEARCH(Formulaire!$H$22,$C1512,1),""))=1),MAX(N$1:N1511)+1,"")</f>
        <v/>
      </c>
      <c r="O1512" s="69" t="str">
        <f>IF(AND(Formulaire!$H$27=Aéroports!$E1512,--ISNUMBER(IFERROR(SEARCH(Formulaire!$H$28,$C1512,1),""))=1),MAX(O$1:O1511)+1,"")</f>
        <v/>
      </c>
      <c r="Q1512" s="91" t="str">
        <f>IFERROR(INDEX($C$2:$C$5193,MATCH(ROWS(M$2:M1512),M$2:M$5193,0)),"")</f>
        <v/>
      </c>
      <c r="R1512" s="70" t="str">
        <f>IFERROR(INDEX($C$2:$C$5193,MATCH(ROWS(N$2:N1512),N$2:N$5193,0)),"")</f>
        <v/>
      </c>
      <c r="S1512" s="92" t="str">
        <f>IFERROR(INDEX($C$2:$C$5193,MATCH(ROWS(O$2:O1512),O$2:O$5193,0)),"")</f>
        <v/>
      </c>
    </row>
    <row r="1513" spans="1:19" x14ac:dyDescent="0.25">
      <c r="A1513" s="68">
        <v>5651</v>
      </c>
      <c r="B1513" s="68" t="s">
        <v>5773</v>
      </c>
      <c r="C1513" s="68" t="s">
        <v>5774</v>
      </c>
      <c r="D1513" s="68" t="s">
        <v>5770</v>
      </c>
      <c r="E1513" s="68" t="s">
        <v>5770</v>
      </c>
      <c r="F1513" s="68" t="s">
        <v>5775</v>
      </c>
      <c r="G1513" s="68" t="s">
        <v>5776</v>
      </c>
      <c r="H1513" s="68">
        <v>1.22472</v>
      </c>
      <c r="I1513" s="68">
        <v>19.788900000000002</v>
      </c>
      <c r="J1513" s="68">
        <v>1217</v>
      </c>
      <c r="K1513" s="68">
        <v>1</v>
      </c>
      <c r="L1513" s="68">
        <f>COUNTIFS(Aéroports!$C$2:$C$5193,Aéroports!$C1513,Aéroports!$D$2:$D$5193,Aéroports!$D1513)</f>
        <v>1</v>
      </c>
      <c r="M1513" s="68" t="str">
        <f>IF(AND(Formulaire!$H$15=Aéroports!$E1513,--ISNUMBER(IFERROR(SEARCH(Formulaire!$H$16,$C1513,1),""))=1),MAX(M$1:M1512)+1,"")</f>
        <v/>
      </c>
      <c r="N1513" s="68" t="str">
        <f>IF(AND(Formulaire!$H$21=Aéroports!$E1513,--ISNUMBER(IFERROR(SEARCH(Formulaire!$H$22,$C1513,1),""))=1),MAX(N$1:N1512)+1,"")</f>
        <v/>
      </c>
      <c r="O1513" s="68" t="str">
        <f>IF(AND(Formulaire!$H$27=Aéroports!$E1513,--ISNUMBER(IFERROR(SEARCH(Formulaire!$H$28,$C1513,1),""))=1),MAX(O$1:O1512)+1,"")</f>
        <v/>
      </c>
      <c r="Q1513" s="91" t="str">
        <f>IFERROR(INDEX($C$2:$C$5193,MATCH(ROWS(M$2:M1513),M$2:M$5193,0)),"")</f>
        <v/>
      </c>
      <c r="R1513" s="70" t="str">
        <f>IFERROR(INDEX($C$2:$C$5193,MATCH(ROWS(N$2:N1513),N$2:N$5193,0)),"")</f>
        <v/>
      </c>
      <c r="S1513" s="92" t="str">
        <f>IFERROR(INDEX($C$2:$C$5193,MATCH(ROWS(O$2:O1513),O$2:O$5193,0)),"")</f>
        <v/>
      </c>
    </row>
    <row r="1514" spans="1:19" x14ac:dyDescent="0.25">
      <c r="A1514" s="69">
        <v>11229</v>
      </c>
      <c r="B1514" s="69" t="s">
        <v>5777</v>
      </c>
      <c r="C1514" s="69" t="s">
        <v>5778</v>
      </c>
      <c r="D1514" s="69" t="s">
        <v>5770</v>
      </c>
      <c r="E1514" s="69" t="s">
        <v>5770</v>
      </c>
      <c r="F1514" s="69" t="s">
        <v>5779</v>
      </c>
      <c r="G1514" s="69" t="s">
        <v>5780</v>
      </c>
      <c r="H1514" s="69">
        <v>0.57499999999999996</v>
      </c>
      <c r="I1514" s="69">
        <v>29.4739</v>
      </c>
      <c r="J1514" s="69">
        <v>3517</v>
      </c>
      <c r="K1514" s="69">
        <v>1</v>
      </c>
      <c r="L1514" s="69">
        <f>COUNTIFS(Aéroports!$C$2:$C$5193,Aéroports!$C1514,Aéroports!$D$2:$D$5193,Aéroports!$D1514)</f>
        <v>1</v>
      </c>
      <c r="M1514" s="69" t="str">
        <f>IF(AND(Formulaire!$H$15=Aéroports!$E1514,--ISNUMBER(IFERROR(SEARCH(Formulaire!$H$16,$C1514,1),""))=1),MAX(M$1:M1513)+1,"")</f>
        <v/>
      </c>
      <c r="N1514" s="69" t="str">
        <f>IF(AND(Formulaire!$H$21=Aéroports!$E1514,--ISNUMBER(IFERROR(SEARCH(Formulaire!$H$22,$C1514,1),""))=1),MAX(N$1:N1513)+1,"")</f>
        <v/>
      </c>
      <c r="O1514" s="69" t="str">
        <f>IF(AND(Formulaire!$H$27=Aéroports!$E1514,--ISNUMBER(IFERROR(SEARCH(Formulaire!$H$28,$C1514,1),""))=1),MAX(O$1:O1513)+1,"")</f>
        <v/>
      </c>
      <c r="Q1514" s="91" t="str">
        <f>IFERROR(INDEX($C$2:$C$5193,MATCH(ROWS(M$2:M1514),M$2:M$5193,0)),"")</f>
        <v/>
      </c>
      <c r="R1514" s="70" t="str">
        <f>IFERROR(INDEX($C$2:$C$5193,MATCH(ROWS(N$2:N1514),N$2:N$5193,0)),"")</f>
        <v/>
      </c>
      <c r="S1514" s="92" t="str">
        <f>IFERROR(INDEX($C$2:$C$5193,MATCH(ROWS(O$2:O1514),O$2:O$5193,0)),"")</f>
        <v/>
      </c>
    </row>
    <row r="1515" spans="1:19" x14ac:dyDescent="0.25">
      <c r="A1515" s="68">
        <v>11230</v>
      </c>
      <c r="B1515" s="68" t="s">
        <v>5781</v>
      </c>
      <c r="C1515" s="68" t="s">
        <v>5782</v>
      </c>
      <c r="D1515" s="68" t="s">
        <v>5770</v>
      </c>
      <c r="E1515" s="68" t="s">
        <v>5770</v>
      </c>
      <c r="F1515" s="68" t="s">
        <v>5783</v>
      </c>
      <c r="G1515" s="68" t="s">
        <v>5784</v>
      </c>
      <c r="H1515" s="68">
        <v>-0.217</v>
      </c>
      <c r="I1515" s="68">
        <v>20.85</v>
      </c>
      <c r="J1515" s="68">
        <v>1168</v>
      </c>
      <c r="K1515" s="68">
        <v>1</v>
      </c>
      <c r="L1515" s="68">
        <f>COUNTIFS(Aéroports!$C$2:$C$5193,Aéroports!$C1515,Aéroports!$D$2:$D$5193,Aéroports!$D1515)</f>
        <v>1</v>
      </c>
      <c r="M1515" s="68" t="str">
        <f>IF(AND(Formulaire!$H$15=Aéroports!$E1515,--ISNUMBER(IFERROR(SEARCH(Formulaire!$H$16,$C1515,1),""))=1),MAX(M$1:M1514)+1,"")</f>
        <v/>
      </c>
      <c r="N1515" s="68" t="str">
        <f>IF(AND(Formulaire!$H$21=Aéroports!$E1515,--ISNUMBER(IFERROR(SEARCH(Formulaire!$H$22,$C1515,1),""))=1),MAX(N$1:N1514)+1,"")</f>
        <v/>
      </c>
      <c r="O1515" s="68" t="str">
        <f>IF(AND(Formulaire!$H$27=Aéroports!$E1515,--ISNUMBER(IFERROR(SEARCH(Formulaire!$H$28,$C1515,1),""))=1),MAX(O$1:O1514)+1,"")</f>
        <v/>
      </c>
      <c r="Q1515" s="91" t="str">
        <f>IFERROR(INDEX($C$2:$C$5193,MATCH(ROWS(M$2:M1515),M$2:M$5193,0)),"")</f>
        <v/>
      </c>
      <c r="R1515" s="70" t="str">
        <f>IFERROR(INDEX($C$2:$C$5193,MATCH(ROWS(N$2:N1515),N$2:N$5193,0)),"")</f>
        <v/>
      </c>
      <c r="S1515" s="92" t="str">
        <f>IFERROR(INDEX($C$2:$C$5193,MATCH(ROWS(O$2:O1515),O$2:O$5193,0)),"")</f>
        <v/>
      </c>
    </row>
    <row r="1516" spans="1:19" x14ac:dyDescent="0.25">
      <c r="A1516" s="69">
        <v>5646</v>
      </c>
      <c r="B1516" s="69" t="s">
        <v>5785</v>
      </c>
      <c r="C1516" s="69" t="s">
        <v>5786</v>
      </c>
      <c r="D1516" s="69" t="s">
        <v>5770</v>
      </c>
      <c r="E1516" s="69" t="s">
        <v>5770</v>
      </c>
      <c r="F1516" s="69" t="s">
        <v>5787</v>
      </c>
      <c r="G1516" s="69" t="s">
        <v>5788</v>
      </c>
      <c r="H1516" s="69">
        <v>-5.8540000000000001</v>
      </c>
      <c r="I1516" s="69">
        <v>13.064</v>
      </c>
      <c r="J1516" s="69">
        <v>26</v>
      </c>
      <c r="K1516" s="69">
        <v>1</v>
      </c>
      <c r="L1516" s="69">
        <f>COUNTIFS(Aéroports!$C$2:$C$5193,Aéroports!$C1516,Aéroports!$D$2:$D$5193,Aéroports!$D1516)</f>
        <v>1</v>
      </c>
      <c r="M1516" s="69" t="str">
        <f>IF(AND(Formulaire!$H$15=Aéroports!$E1516,--ISNUMBER(IFERROR(SEARCH(Formulaire!$H$16,$C1516,1),""))=1),MAX(M$1:M1515)+1,"")</f>
        <v/>
      </c>
      <c r="N1516" s="69" t="str">
        <f>IF(AND(Formulaire!$H$21=Aéroports!$E1516,--ISNUMBER(IFERROR(SEARCH(Formulaire!$H$22,$C1516,1),""))=1),MAX(N$1:N1515)+1,"")</f>
        <v/>
      </c>
      <c r="O1516" s="69" t="str">
        <f>IF(AND(Formulaire!$H$27=Aéroports!$E1516,--ISNUMBER(IFERROR(SEARCH(Formulaire!$H$28,$C1516,1),""))=1),MAX(O$1:O1515)+1,"")</f>
        <v/>
      </c>
      <c r="Q1516" s="91" t="str">
        <f>IFERROR(INDEX($C$2:$C$5193,MATCH(ROWS(M$2:M1516),M$2:M$5193,0)),"")</f>
        <v/>
      </c>
      <c r="R1516" s="70" t="str">
        <f>IFERROR(INDEX($C$2:$C$5193,MATCH(ROWS(N$2:N1516),N$2:N$5193,0)),"")</f>
        <v/>
      </c>
      <c r="S1516" s="92" t="str">
        <f>IFERROR(INDEX($C$2:$C$5193,MATCH(ROWS(O$2:O1516),O$2:O$5193,0)),"")</f>
        <v/>
      </c>
    </row>
    <row r="1517" spans="1:19" x14ac:dyDescent="0.25">
      <c r="A1517" s="68">
        <v>1035</v>
      </c>
      <c r="B1517" s="68" t="s">
        <v>5789</v>
      </c>
      <c r="C1517" s="68" t="s">
        <v>5790</v>
      </c>
      <c r="D1517" s="68" t="s">
        <v>5770</v>
      </c>
      <c r="E1517" s="68" t="s">
        <v>5770</v>
      </c>
      <c r="F1517" s="68" t="s">
        <v>5791</v>
      </c>
      <c r="G1517" s="68" t="s">
        <v>5792</v>
      </c>
      <c r="H1517" s="68">
        <v>-2.30898</v>
      </c>
      <c r="I1517" s="68">
        <v>28.808800000000002</v>
      </c>
      <c r="J1517" s="68">
        <v>5643</v>
      </c>
      <c r="K1517" s="68">
        <v>2</v>
      </c>
      <c r="L1517" s="68">
        <f>COUNTIFS(Aéroports!$C$2:$C$5193,Aéroports!$C1517,Aéroports!$D$2:$D$5193,Aéroports!$D1517)</f>
        <v>1</v>
      </c>
      <c r="M1517" s="68" t="str">
        <f>IF(AND(Formulaire!$H$15=Aéroports!$E1517,--ISNUMBER(IFERROR(SEARCH(Formulaire!$H$16,$C1517,1),""))=1),MAX(M$1:M1516)+1,"")</f>
        <v/>
      </c>
      <c r="N1517" s="68" t="str">
        <f>IF(AND(Formulaire!$H$21=Aéroports!$E1517,--ISNUMBER(IFERROR(SEARCH(Formulaire!$H$22,$C1517,1),""))=1),MAX(N$1:N1516)+1,"")</f>
        <v/>
      </c>
      <c r="O1517" s="68" t="str">
        <f>IF(AND(Formulaire!$H$27=Aéroports!$E1517,--ISNUMBER(IFERROR(SEARCH(Formulaire!$H$28,$C1517,1),""))=1),MAX(O$1:O1516)+1,"")</f>
        <v/>
      </c>
      <c r="Q1517" s="91" t="str">
        <f>IFERROR(INDEX($C$2:$C$5193,MATCH(ROWS(M$2:M1517),M$2:M$5193,0)),"")</f>
        <v/>
      </c>
      <c r="R1517" s="70" t="str">
        <f>IFERROR(INDEX($C$2:$C$5193,MATCH(ROWS(N$2:N1517),N$2:N$5193,0)),"")</f>
        <v/>
      </c>
      <c r="S1517" s="92" t="str">
        <f>IFERROR(INDEX($C$2:$C$5193,MATCH(ROWS(O$2:O1517),O$2:O$5193,0)),"")</f>
        <v/>
      </c>
    </row>
    <row r="1518" spans="1:19" x14ac:dyDescent="0.25">
      <c r="A1518" s="69">
        <v>11208</v>
      </c>
      <c r="B1518" s="69" t="s">
        <v>5793</v>
      </c>
      <c r="C1518" s="69" t="s">
        <v>5794</v>
      </c>
      <c r="D1518" s="69" t="s">
        <v>5770</v>
      </c>
      <c r="E1518" s="69" t="s">
        <v>5770</v>
      </c>
      <c r="F1518" s="69" t="s">
        <v>5795</v>
      </c>
      <c r="G1518" s="69" t="s">
        <v>5796</v>
      </c>
      <c r="H1518" s="69">
        <v>2.1827800000000002</v>
      </c>
      <c r="I1518" s="69">
        <v>22.4817</v>
      </c>
      <c r="J1518" s="69">
        <v>0</v>
      </c>
      <c r="K1518" s="69">
        <v>1</v>
      </c>
      <c r="L1518" s="69">
        <f>COUNTIFS(Aéroports!$C$2:$C$5193,Aéroports!$C1518,Aéroports!$D$2:$D$5193,Aéroports!$D1518)</f>
        <v>1</v>
      </c>
      <c r="M1518" s="69" t="str">
        <f>IF(AND(Formulaire!$H$15=Aéroports!$E1518,--ISNUMBER(IFERROR(SEARCH(Formulaire!$H$16,$C1518,1),""))=1),MAX(M$1:M1517)+1,"")</f>
        <v/>
      </c>
      <c r="N1518" s="69" t="str">
        <f>IF(AND(Formulaire!$H$21=Aéroports!$E1518,--ISNUMBER(IFERROR(SEARCH(Formulaire!$H$22,$C1518,1),""))=1),MAX(N$1:N1517)+1,"")</f>
        <v/>
      </c>
      <c r="O1518" s="69" t="str">
        <f>IF(AND(Formulaire!$H$27=Aéroports!$E1518,--ISNUMBER(IFERROR(SEARCH(Formulaire!$H$28,$C1518,1),""))=1),MAX(O$1:O1517)+1,"")</f>
        <v/>
      </c>
      <c r="Q1518" s="91" t="str">
        <f>IFERROR(INDEX($C$2:$C$5193,MATCH(ROWS(M$2:M1518),M$2:M$5193,0)),"")</f>
        <v/>
      </c>
      <c r="R1518" s="70" t="str">
        <f>IFERROR(INDEX($C$2:$C$5193,MATCH(ROWS(N$2:N1518),N$2:N$5193,0)),"")</f>
        <v/>
      </c>
      <c r="S1518" s="92" t="str">
        <f>IFERROR(INDEX($C$2:$C$5193,MATCH(ROWS(O$2:O1518),O$2:O$5193,0)),"")</f>
        <v/>
      </c>
    </row>
    <row r="1519" spans="1:19" x14ac:dyDescent="0.25">
      <c r="A1519" s="68">
        <v>1033</v>
      </c>
      <c r="B1519" s="68" t="s">
        <v>5797</v>
      </c>
      <c r="C1519" s="68" t="s">
        <v>5798</v>
      </c>
      <c r="D1519" s="68" t="s">
        <v>5770</v>
      </c>
      <c r="E1519" s="68" t="s">
        <v>5770</v>
      </c>
      <c r="F1519" s="68" t="s">
        <v>5799</v>
      </c>
      <c r="G1519" s="68" t="s">
        <v>5800</v>
      </c>
      <c r="H1519" s="68">
        <v>1.56572</v>
      </c>
      <c r="I1519" s="68">
        <v>30.220800000000001</v>
      </c>
      <c r="J1519" s="68">
        <v>4045</v>
      </c>
      <c r="K1519" s="68">
        <v>2</v>
      </c>
      <c r="L1519" s="68">
        <f>COUNTIFS(Aéroports!$C$2:$C$5193,Aéroports!$C1519,Aéroports!$D$2:$D$5193,Aéroports!$D1519)</f>
        <v>1</v>
      </c>
      <c r="M1519" s="68" t="str">
        <f>IF(AND(Formulaire!$H$15=Aéroports!$E1519,--ISNUMBER(IFERROR(SEARCH(Formulaire!$H$16,$C1519,1),""))=1),MAX(M$1:M1518)+1,"")</f>
        <v/>
      </c>
      <c r="N1519" s="68" t="str">
        <f>IF(AND(Formulaire!$H$21=Aéroports!$E1519,--ISNUMBER(IFERROR(SEARCH(Formulaire!$H$22,$C1519,1),""))=1),MAX(N$1:N1518)+1,"")</f>
        <v/>
      </c>
      <c r="O1519" s="68" t="str">
        <f>IF(AND(Formulaire!$H$27=Aéroports!$E1519,--ISNUMBER(IFERROR(SEARCH(Formulaire!$H$28,$C1519,1),""))=1),MAX(O$1:O1518)+1,"")</f>
        <v/>
      </c>
      <c r="Q1519" s="91" t="str">
        <f>IFERROR(INDEX($C$2:$C$5193,MATCH(ROWS(M$2:M1519),M$2:M$5193,0)),"")</f>
        <v/>
      </c>
      <c r="R1519" s="70" t="str">
        <f>IFERROR(INDEX($C$2:$C$5193,MATCH(ROWS(N$2:N1519),N$2:N$5193,0)),"")</f>
        <v/>
      </c>
      <c r="S1519" s="92" t="str">
        <f>IFERROR(INDEX($C$2:$C$5193,MATCH(ROWS(O$2:O1519),O$2:O$5193,0)),"")</f>
        <v/>
      </c>
    </row>
    <row r="1520" spans="1:19" x14ac:dyDescent="0.25">
      <c r="A1520" s="69">
        <v>1027</v>
      </c>
      <c r="B1520" s="69" t="s">
        <v>5801</v>
      </c>
      <c r="C1520" s="69" t="s">
        <v>5802</v>
      </c>
      <c r="D1520" s="69" t="s">
        <v>5770</v>
      </c>
      <c r="E1520" s="69" t="s">
        <v>5770</v>
      </c>
      <c r="F1520" s="69" t="s">
        <v>5803</v>
      </c>
      <c r="G1520" s="69" t="s">
        <v>5804</v>
      </c>
      <c r="H1520" s="69">
        <v>4.2532100000000002</v>
      </c>
      <c r="I1520" s="69">
        <v>20.975300000000001</v>
      </c>
      <c r="J1520" s="69">
        <v>1509</v>
      </c>
      <c r="K1520" s="69">
        <v>1</v>
      </c>
      <c r="L1520" s="69">
        <f>COUNTIFS(Aéroports!$C$2:$C$5193,Aéroports!$C1520,Aéroports!$D$2:$D$5193,Aéroports!$D1520)</f>
        <v>1</v>
      </c>
      <c r="M1520" s="69" t="str">
        <f>IF(AND(Formulaire!$H$15=Aéroports!$E1520,--ISNUMBER(IFERROR(SEARCH(Formulaire!$H$16,$C1520,1),""))=1),MAX(M$1:M1519)+1,"")</f>
        <v/>
      </c>
      <c r="N1520" s="69" t="str">
        <f>IF(AND(Formulaire!$H$21=Aéroports!$E1520,--ISNUMBER(IFERROR(SEARCH(Formulaire!$H$22,$C1520,1),""))=1),MAX(N$1:N1519)+1,"")</f>
        <v/>
      </c>
      <c r="O1520" s="69" t="str">
        <f>IF(AND(Formulaire!$H$27=Aéroports!$E1520,--ISNUMBER(IFERROR(SEARCH(Formulaire!$H$28,$C1520,1),""))=1),MAX(O$1:O1519)+1,"")</f>
        <v/>
      </c>
      <c r="Q1520" s="91" t="str">
        <f>IFERROR(INDEX($C$2:$C$5193,MATCH(ROWS(M$2:M1520),M$2:M$5193,0)),"")</f>
        <v/>
      </c>
      <c r="R1520" s="70" t="str">
        <f>IFERROR(INDEX($C$2:$C$5193,MATCH(ROWS(N$2:N1520),N$2:N$5193,0)),"")</f>
        <v/>
      </c>
      <c r="S1520" s="92" t="str">
        <f>IFERROR(INDEX($C$2:$C$5193,MATCH(ROWS(O$2:O1520),O$2:O$5193,0)),"")</f>
        <v/>
      </c>
    </row>
    <row r="1521" spans="1:19" x14ac:dyDescent="0.25">
      <c r="A1521" s="68">
        <v>1028</v>
      </c>
      <c r="B1521" s="68" t="s">
        <v>5805</v>
      </c>
      <c r="C1521" s="68" t="s">
        <v>5806</v>
      </c>
      <c r="D1521" s="68" t="s">
        <v>5770</v>
      </c>
      <c r="E1521" s="68" t="s">
        <v>5770</v>
      </c>
      <c r="F1521" s="68" t="s">
        <v>5807</v>
      </c>
      <c r="G1521" s="68" t="s">
        <v>5808</v>
      </c>
      <c r="H1521" s="68">
        <v>3.2353700000000001</v>
      </c>
      <c r="I1521" s="68">
        <v>19.7713</v>
      </c>
      <c r="J1521" s="68">
        <v>1378</v>
      </c>
      <c r="K1521" s="68">
        <v>1</v>
      </c>
      <c r="L1521" s="68">
        <f>COUNTIFS(Aéroports!$C$2:$C$5193,Aéroports!$C1521,Aéroports!$D$2:$D$5193,Aéroports!$D1521)</f>
        <v>1</v>
      </c>
      <c r="M1521" s="68" t="str">
        <f>IF(AND(Formulaire!$H$15=Aéroports!$E1521,--ISNUMBER(IFERROR(SEARCH(Formulaire!$H$16,$C1521,1),""))=1),MAX(M$1:M1520)+1,"")</f>
        <v/>
      </c>
      <c r="N1521" s="68" t="str">
        <f>IF(AND(Formulaire!$H$21=Aéroports!$E1521,--ISNUMBER(IFERROR(SEARCH(Formulaire!$H$22,$C1521,1),""))=1),MAX(N$1:N1520)+1,"")</f>
        <v/>
      </c>
      <c r="O1521" s="68" t="str">
        <f>IF(AND(Formulaire!$H$27=Aéroports!$E1521,--ISNUMBER(IFERROR(SEARCH(Formulaire!$H$28,$C1521,1),""))=1),MAX(O$1:O1520)+1,"")</f>
        <v/>
      </c>
      <c r="Q1521" s="91" t="str">
        <f>IFERROR(INDEX($C$2:$C$5193,MATCH(ROWS(M$2:M1521),M$2:M$5193,0)),"")</f>
        <v/>
      </c>
      <c r="R1521" s="70" t="str">
        <f>IFERROR(INDEX($C$2:$C$5193,MATCH(ROWS(N$2:N1521),N$2:N$5193,0)),"")</f>
        <v/>
      </c>
      <c r="S1521" s="92" t="str">
        <f>IFERROR(INDEX($C$2:$C$5193,MATCH(ROWS(O$2:O1521),O$2:O$5193,0)),"")</f>
        <v/>
      </c>
    </row>
    <row r="1522" spans="1:19" x14ac:dyDescent="0.25">
      <c r="A1522" s="69">
        <v>1036</v>
      </c>
      <c r="B1522" s="69" t="s">
        <v>5809</v>
      </c>
      <c r="C1522" s="69" t="s">
        <v>5810</v>
      </c>
      <c r="D1522" s="69" t="s">
        <v>5770</v>
      </c>
      <c r="E1522" s="69" t="s">
        <v>5770</v>
      </c>
      <c r="F1522" s="69" t="s">
        <v>5811</v>
      </c>
      <c r="G1522" s="69" t="s">
        <v>5812</v>
      </c>
      <c r="H1522" s="69">
        <v>-1.6708099999999999</v>
      </c>
      <c r="I1522" s="69">
        <v>29.238499999999998</v>
      </c>
      <c r="J1522" s="69">
        <v>5089</v>
      </c>
      <c r="K1522" s="69">
        <v>2</v>
      </c>
      <c r="L1522" s="69">
        <f>COUNTIFS(Aéroports!$C$2:$C$5193,Aéroports!$C1522,Aéroports!$D$2:$D$5193,Aéroports!$D1522)</f>
        <v>1</v>
      </c>
      <c r="M1522" s="69" t="str">
        <f>IF(AND(Formulaire!$H$15=Aéroports!$E1522,--ISNUMBER(IFERROR(SEARCH(Formulaire!$H$16,$C1522,1),""))=1),MAX(M$1:M1521)+1,"")</f>
        <v/>
      </c>
      <c r="N1522" s="69" t="str">
        <f>IF(AND(Formulaire!$H$21=Aéroports!$E1522,--ISNUMBER(IFERROR(SEARCH(Formulaire!$H$22,$C1522,1),""))=1),MAX(N$1:N1521)+1,"")</f>
        <v/>
      </c>
      <c r="O1522" s="69" t="str">
        <f>IF(AND(Formulaire!$H$27=Aéroports!$E1522,--ISNUMBER(IFERROR(SEARCH(Formulaire!$H$28,$C1522,1),""))=1),MAX(O$1:O1521)+1,"")</f>
        <v/>
      </c>
      <c r="Q1522" s="91" t="str">
        <f>IFERROR(INDEX($C$2:$C$5193,MATCH(ROWS(M$2:M1522),M$2:M$5193,0)),"")</f>
        <v/>
      </c>
      <c r="R1522" s="70" t="str">
        <f>IFERROR(INDEX($C$2:$C$5193,MATCH(ROWS(N$2:N1522),N$2:N$5193,0)),"")</f>
        <v/>
      </c>
      <c r="S1522" s="92" t="str">
        <f>IFERROR(INDEX($C$2:$C$5193,MATCH(ROWS(O$2:O1522),O$2:O$5193,0)),"")</f>
        <v/>
      </c>
    </row>
    <row r="1523" spans="1:19" x14ac:dyDescent="0.25">
      <c r="A1523" s="68">
        <v>11195</v>
      </c>
      <c r="B1523" s="68" t="s">
        <v>5813</v>
      </c>
      <c r="C1523" s="68" t="s">
        <v>5814</v>
      </c>
      <c r="D1523" s="68" t="s">
        <v>5770</v>
      </c>
      <c r="E1523" s="68" t="s">
        <v>5770</v>
      </c>
      <c r="F1523" s="68" t="s">
        <v>5815</v>
      </c>
      <c r="G1523" s="68" t="s">
        <v>5816</v>
      </c>
      <c r="H1523" s="68">
        <v>-1.048109</v>
      </c>
      <c r="I1523" s="68">
        <v>23.372499999999999</v>
      </c>
      <c r="J1523" s="68">
        <v>1283</v>
      </c>
      <c r="K1523" s="68">
        <v>1</v>
      </c>
      <c r="L1523" s="68">
        <f>COUNTIFS(Aéroports!$C$2:$C$5193,Aéroports!$C1523,Aéroports!$D$2:$D$5193,Aéroports!$D1523)</f>
        <v>1</v>
      </c>
      <c r="M1523" s="68" t="str">
        <f>IF(AND(Formulaire!$H$15=Aéroports!$E1523,--ISNUMBER(IFERROR(SEARCH(Formulaire!$H$16,$C1523,1),""))=1),MAX(M$1:M1522)+1,"")</f>
        <v/>
      </c>
      <c r="N1523" s="68" t="str">
        <f>IF(AND(Formulaire!$H$21=Aéroports!$E1523,--ISNUMBER(IFERROR(SEARCH(Formulaire!$H$22,$C1523,1),""))=1),MAX(N$1:N1522)+1,"")</f>
        <v/>
      </c>
      <c r="O1523" s="68" t="str">
        <f>IF(AND(Formulaire!$H$27=Aéroports!$E1523,--ISNUMBER(IFERROR(SEARCH(Formulaire!$H$28,$C1523,1),""))=1),MAX(O$1:O1522)+1,"")</f>
        <v/>
      </c>
      <c r="Q1523" s="91" t="str">
        <f>IFERROR(INDEX($C$2:$C$5193,MATCH(ROWS(M$2:M1523),M$2:M$5193,0)),"")</f>
        <v/>
      </c>
      <c r="R1523" s="70" t="str">
        <f>IFERROR(INDEX($C$2:$C$5193,MATCH(ROWS(N$2:N1523),N$2:N$5193,0)),"")</f>
        <v/>
      </c>
      <c r="S1523" s="92" t="str">
        <f>IFERROR(INDEX($C$2:$C$5193,MATCH(ROWS(O$2:O1523),O$2:O$5193,0)),"")</f>
        <v/>
      </c>
    </row>
    <row r="1524" spans="1:19" x14ac:dyDescent="0.25">
      <c r="A1524" s="69">
        <v>5654</v>
      </c>
      <c r="B1524" s="69" t="s">
        <v>5817</v>
      </c>
      <c r="C1524" s="69" t="s">
        <v>5818</v>
      </c>
      <c r="D1524" s="69" t="s">
        <v>5770</v>
      </c>
      <c r="E1524" s="69" t="s">
        <v>5770</v>
      </c>
      <c r="F1524" s="69" t="s">
        <v>5819</v>
      </c>
      <c r="G1524" s="69" t="s">
        <v>5820</v>
      </c>
      <c r="H1524" s="69">
        <v>-4.3299190000000003</v>
      </c>
      <c r="I1524" s="69">
        <v>20.590119999999999</v>
      </c>
      <c r="J1524" s="69">
        <v>1450</v>
      </c>
      <c r="K1524" s="69">
        <v>2</v>
      </c>
      <c r="L1524" s="69">
        <f>COUNTIFS(Aéroports!$C$2:$C$5193,Aéroports!$C1524,Aéroports!$D$2:$D$5193,Aéroports!$D1524)</f>
        <v>1</v>
      </c>
      <c r="M1524" s="69" t="str">
        <f>IF(AND(Formulaire!$H$15=Aéroports!$E1524,--ISNUMBER(IFERROR(SEARCH(Formulaire!$H$16,$C1524,1),""))=1),MAX(M$1:M1523)+1,"")</f>
        <v/>
      </c>
      <c r="N1524" s="69" t="str">
        <f>IF(AND(Formulaire!$H$21=Aéroports!$E1524,--ISNUMBER(IFERROR(SEARCH(Formulaire!$H$22,$C1524,1),""))=1),MAX(N$1:N1523)+1,"")</f>
        <v/>
      </c>
      <c r="O1524" s="69" t="str">
        <f>IF(AND(Formulaire!$H$27=Aéroports!$E1524,--ISNUMBER(IFERROR(SEARCH(Formulaire!$H$28,$C1524,1),""))=1),MAX(O$1:O1523)+1,"")</f>
        <v/>
      </c>
      <c r="Q1524" s="91" t="str">
        <f>IFERROR(INDEX($C$2:$C$5193,MATCH(ROWS(M$2:M1524),M$2:M$5193,0)),"")</f>
        <v/>
      </c>
      <c r="R1524" s="70" t="str">
        <f>IFERROR(INDEX($C$2:$C$5193,MATCH(ROWS(N$2:N1524),N$2:N$5193,0)),"")</f>
        <v/>
      </c>
      <c r="S1524" s="92" t="str">
        <f>IFERROR(INDEX($C$2:$C$5193,MATCH(ROWS(O$2:O1524),O$2:O$5193,0)),"")</f>
        <v/>
      </c>
    </row>
    <row r="1525" spans="1:19" x14ac:dyDescent="0.25">
      <c r="A1525" s="68">
        <v>5648</v>
      </c>
      <c r="B1525" s="68" t="s">
        <v>5821</v>
      </c>
      <c r="C1525" s="68" t="s">
        <v>5822</v>
      </c>
      <c r="D1525" s="68" t="s">
        <v>5770</v>
      </c>
      <c r="E1525" s="68" t="s">
        <v>5770</v>
      </c>
      <c r="F1525" s="68" t="s">
        <v>5823</v>
      </c>
      <c r="G1525" s="68" t="s">
        <v>5824</v>
      </c>
      <c r="H1525" s="68">
        <v>-1.94722</v>
      </c>
      <c r="I1525" s="68">
        <v>18.285799999999998</v>
      </c>
      <c r="J1525" s="68">
        <v>1040</v>
      </c>
      <c r="K1525" s="68">
        <v>1</v>
      </c>
      <c r="L1525" s="68">
        <f>COUNTIFS(Aéroports!$C$2:$C$5193,Aéroports!$C1525,Aéroports!$D$2:$D$5193,Aéroports!$D1525)</f>
        <v>1</v>
      </c>
      <c r="M1525" s="68" t="str">
        <f>IF(AND(Formulaire!$H$15=Aéroports!$E1525,--ISNUMBER(IFERROR(SEARCH(Formulaire!$H$16,$C1525,1),""))=1),MAX(M$1:M1524)+1,"")</f>
        <v/>
      </c>
      <c r="N1525" s="68" t="str">
        <f>IF(AND(Formulaire!$H$21=Aéroports!$E1525,--ISNUMBER(IFERROR(SEARCH(Formulaire!$H$22,$C1525,1),""))=1),MAX(N$1:N1524)+1,"")</f>
        <v/>
      </c>
      <c r="O1525" s="68" t="str">
        <f>IF(AND(Formulaire!$H$27=Aéroports!$E1525,--ISNUMBER(IFERROR(SEARCH(Formulaire!$H$28,$C1525,1),""))=1),MAX(O$1:O1524)+1,"")</f>
        <v/>
      </c>
      <c r="Q1525" s="91" t="str">
        <f>IFERROR(INDEX($C$2:$C$5193,MATCH(ROWS(M$2:M1525),M$2:M$5193,0)),"")</f>
        <v/>
      </c>
      <c r="R1525" s="70" t="str">
        <f>IFERROR(INDEX($C$2:$C$5193,MATCH(ROWS(N$2:N1525),N$2:N$5193,0)),"")</f>
        <v/>
      </c>
      <c r="S1525" s="92" t="str">
        <f>IFERROR(INDEX($C$2:$C$5193,MATCH(ROWS(O$2:O1525),O$2:O$5193,0)),"")</f>
        <v/>
      </c>
    </row>
    <row r="1526" spans="1:19" x14ac:dyDescent="0.25">
      <c r="A1526" s="69">
        <v>1032</v>
      </c>
      <c r="B1526" s="69" t="s">
        <v>5825</v>
      </c>
      <c r="C1526" s="69" t="s">
        <v>5826</v>
      </c>
      <c r="D1526" s="69" t="s">
        <v>5770</v>
      </c>
      <c r="E1526" s="69" t="s">
        <v>5770</v>
      </c>
      <c r="F1526" s="69" t="s">
        <v>5827</v>
      </c>
      <c r="G1526" s="69" t="s">
        <v>5828</v>
      </c>
      <c r="H1526" s="69">
        <v>2.82761</v>
      </c>
      <c r="I1526" s="69">
        <v>27.5883</v>
      </c>
      <c r="J1526" s="69">
        <v>2438</v>
      </c>
      <c r="K1526" s="69">
        <v>2</v>
      </c>
      <c r="L1526" s="69">
        <f>COUNTIFS(Aéroports!$C$2:$C$5193,Aéroports!$C1526,Aéroports!$D$2:$D$5193,Aéroports!$D1526)</f>
        <v>1</v>
      </c>
      <c r="M1526" s="69" t="str">
        <f>IF(AND(Formulaire!$H$15=Aéroports!$E1526,--ISNUMBER(IFERROR(SEARCH(Formulaire!$H$16,$C1526,1),""))=1),MAX(M$1:M1525)+1,"")</f>
        <v/>
      </c>
      <c r="N1526" s="69" t="str">
        <f>IF(AND(Formulaire!$H$21=Aéroports!$E1526,--ISNUMBER(IFERROR(SEARCH(Formulaire!$H$22,$C1526,1),""))=1),MAX(N$1:N1525)+1,"")</f>
        <v/>
      </c>
      <c r="O1526" s="69" t="str">
        <f>IF(AND(Formulaire!$H$27=Aéroports!$E1526,--ISNUMBER(IFERROR(SEARCH(Formulaire!$H$28,$C1526,1),""))=1),MAX(O$1:O1525)+1,"")</f>
        <v/>
      </c>
      <c r="Q1526" s="91" t="str">
        <f>IFERROR(INDEX($C$2:$C$5193,MATCH(ROWS(M$2:M1526),M$2:M$5193,0)),"")</f>
        <v/>
      </c>
      <c r="R1526" s="70" t="str">
        <f>IFERROR(INDEX($C$2:$C$5193,MATCH(ROWS(N$2:N1526),N$2:N$5193,0)),"")</f>
        <v/>
      </c>
      <c r="S1526" s="92" t="str">
        <f>IFERROR(INDEX($C$2:$C$5193,MATCH(ROWS(O$2:O1526),O$2:O$5193,0)),"")</f>
        <v/>
      </c>
    </row>
    <row r="1527" spans="1:19" x14ac:dyDescent="0.25">
      <c r="A1527" s="68">
        <v>11194</v>
      </c>
      <c r="B1527" s="68" t="s">
        <v>5829</v>
      </c>
      <c r="C1527" s="68" t="s">
        <v>5830</v>
      </c>
      <c r="D1527" s="68" t="s">
        <v>5770</v>
      </c>
      <c r="E1527" s="68" t="s">
        <v>5770</v>
      </c>
      <c r="F1527" s="68" t="s">
        <v>5831</v>
      </c>
      <c r="G1527" s="68" t="s">
        <v>5832</v>
      </c>
      <c r="H1527" s="68">
        <v>-6.133</v>
      </c>
      <c r="I1527" s="68">
        <v>24.483000000000001</v>
      </c>
      <c r="J1527" s="68">
        <v>2766</v>
      </c>
      <c r="K1527" s="68">
        <v>1</v>
      </c>
      <c r="L1527" s="68">
        <f>COUNTIFS(Aéroports!$C$2:$C$5193,Aéroports!$C1527,Aéroports!$D$2:$D$5193,Aéroports!$D1527)</f>
        <v>1</v>
      </c>
      <c r="M1527" s="68" t="str">
        <f>IF(AND(Formulaire!$H$15=Aéroports!$E1527,--ISNUMBER(IFERROR(SEARCH(Formulaire!$H$16,$C1527,1),""))=1),MAX(M$1:M1526)+1,"")</f>
        <v/>
      </c>
      <c r="N1527" s="68" t="str">
        <f>IF(AND(Formulaire!$H$21=Aéroports!$E1527,--ISNUMBER(IFERROR(SEARCH(Formulaire!$H$22,$C1527,1),""))=1),MAX(N$1:N1526)+1,"")</f>
        <v/>
      </c>
      <c r="O1527" s="68" t="str">
        <f>IF(AND(Formulaire!$H$27=Aéroports!$E1527,--ISNUMBER(IFERROR(SEARCH(Formulaire!$H$28,$C1527,1),""))=1),MAX(O$1:O1526)+1,"")</f>
        <v/>
      </c>
      <c r="Q1527" s="91" t="str">
        <f>IFERROR(INDEX($C$2:$C$5193,MATCH(ROWS(M$2:M1527),M$2:M$5193,0)),"")</f>
        <v/>
      </c>
      <c r="R1527" s="70" t="str">
        <f>IFERROR(INDEX($C$2:$C$5193,MATCH(ROWS(N$2:N1527),N$2:N$5193,0)),"")</f>
        <v/>
      </c>
      <c r="S1527" s="92" t="str">
        <f>IFERROR(INDEX($C$2:$C$5193,MATCH(ROWS(O$2:O1527),O$2:O$5193,0)),"")</f>
        <v/>
      </c>
    </row>
    <row r="1528" spans="1:19" x14ac:dyDescent="0.25">
      <c r="A1528" s="69">
        <v>1040</v>
      </c>
      <c r="B1528" s="69" t="s">
        <v>5833</v>
      </c>
      <c r="C1528" s="69" t="s">
        <v>5834</v>
      </c>
      <c r="D1528" s="69" t="s">
        <v>5770</v>
      </c>
      <c r="E1528" s="69" t="s">
        <v>5770</v>
      </c>
      <c r="F1528" s="69" t="s">
        <v>5835</v>
      </c>
      <c r="G1528" s="69" t="s">
        <v>5836</v>
      </c>
      <c r="H1528" s="69">
        <v>-5.8755600000000001</v>
      </c>
      <c r="I1528" s="69">
        <v>29.25</v>
      </c>
      <c r="J1528" s="69">
        <v>2569</v>
      </c>
      <c r="K1528" s="69">
        <v>2</v>
      </c>
      <c r="L1528" s="69">
        <f>COUNTIFS(Aéroports!$C$2:$C$5193,Aéroports!$C1528,Aéroports!$D$2:$D$5193,Aéroports!$D1528)</f>
        <v>1</v>
      </c>
      <c r="M1528" s="69" t="str">
        <f>IF(AND(Formulaire!$H$15=Aéroports!$E1528,--ISNUMBER(IFERROR(SEARCH(Formulaire!$H$16,$C1528,1),""))=1),MAX(M$1:M1527)+1,"")</f>
        <v/>
      </c>
      <c r="N1528" s="69" t="str">
        <f>IF(AND(Formulaire!$H$21=Aéroports!$E1528,--ISNUMBER(IFERROR(SEARCH(Formulaire!$H$22,$C1528,1),""))=1),MAX(N$1:N1527)+1,"")</f>
        <v/>
      </c>
      <c r="O1528" s="69" t="str">
        <f>IF(AND(Formulaire!$H$27=Aéroports!$E1528,--ISNUMBER(IFERROR(SEARCH(Formulaire!$H$28,$C1528,1),""))=1),MAX(O$1:O1527)+1,"")</f>
        <v/>
      </c>
      <c r="Q1528" s="91" t="str">
        <f>IFERROR(INDEX($C$2:$C$5193,MATCH(ROWS(M$2:M1528),M$2:M$5193,0)),"")</f>
        <v/>
      </c>
      <c r="R1528" s="70" t="str">
        <f>IFERROR(INDEX($C$2:$C$5193,MATCH(ROWS(N$2:N1528),N$2:N$5193,0)),"")</f>
        <v/>
      </c>
      <c r="S1528" s="92" t="str">
        <f>IFERROR(INDEX($C$2:$C$5193,MATCH(ROWS(O$2:O1528),O$2:O$5193,0)),"")</f>
        <v/>
      </c>
    </row>
    <row r="1529" spans="1:19" x14ac:dyDescent="0.25">
      <c r="A1529" s="68">
        <v>1041</v>
      </c>
      <c r="B1529" s="68" t="s">
        <v>5837</v>
      </c>
      <c r="C1529" s="68" t="s">
        <v>5838</v>
      </c>
      <c r="D1529" s="68" t="s">
        <v>5770</v>
      </c>
      <c r="E1529" s="68" t="s">
        <v>5770</v>
      </c>
      <c r="F1529" s="68" t="s">
        <v>5839</v>
      </c>
      <c r="G1529" s="68" t="s">
        <v>5840</v>
      </c>
      <c r="H1529" s="68">
        <v>-8.6420200000000005</v>
      </c>
      <c r="I1529" s="68">
        <v>25.2529</v>
      </c>
      <c r="J1529" s="68">
        <v>3543</v>
      </c>
      <c r="K1529" s="68">
        <v>2</v>
      </c>
      <c r="L1529" s="68">
        <f>COUNTIFS(Aéroports!$C$2:$C$5193,Aéroports!$C1529,Aéroports!$D$2:$D$5193,Aéroports!$D1529)</f>
        <v>1</v>
      </c>
      <c r="M1529" s="68" t="str">
        <f>IF(AND(Formulaire!$H$15=Aéroports!$E1529,--ISNUMBER(IFERROR(SEARCH(Formulaire!$H$16,$C1529,1),""))=1),MAX(M$1:M1528)+1,"")</f>
        <v/>
      </c>
      <c r="N1529" s="68" t="str">
        <f>IF(AND(Formulaire!$H$21=Aéroports!$E1529,--ISNUMBER(IFERROR(SEARCH(Formulaire!$H$22,$C1529,1),""))=1),MAX(N$1:N1528)+1,"")</f>
        <v/>
      </c>
      <c r="O1529" s="68" t="str">
        <f>IF(AND(Formulaire!$H$27=Aéroports!$E1529,--ISNUMBER(IFERROR(SEARCH(Formulaire!$H$28,$C1529,1),""))=1),MAX(O$1:O1528)+1,"")</f>
        <v/>
      </c>
      <c r="Q1529" s="91" t="str">
        <f>IFERROR(INDEX($C$2:$C$5193,MATCH(ROWS(M$2:M1529),M$2:M$5193,0)),"")</f>
        <v/>
      </c>
      <c r="R1529" s="70" t="str">
        <f>IFERROR(INDEX($C$2:$C$5193,MATCH(ROWS(N$2:N1529),N$2:N$5193,0)),"")</f>
        <v/>
      </c>
      <c r="S1529" s="92" t="str">
        <f>IFERROR(INDEX($C$2:$C$5193,MATCH(ROWS(O$2:O1529),O$2:O$5193,0)),"")</f>
        <v/>
      </c>
    </row>
    <row r="1530" spans="1:19" x14ac:dyDescent="0.25">
      <c r="A1530" s="69">
        <v>1042</v>
      </c>
      <c r="B1530" s="69" t="s">
        <v>5841</v>
      </c>
      <c r="C1530" s="69" t="s">
        <v>5842</v>
      </c>
      <c r="D1530" s="69" t="s">
        <v>5770</v>
      </c>
      <c r="E1530" s="69" t="s">
        <v>5770</v>
      </c>
      <c r="F1530" s="69" t="s">
        <v>5843</v>
      </c>
      <c r="G1530" s="69" t="s">
        <v>5844</v>
      </c>
      <c r="H1530" s="69">
        <v>-5.9000500000000002</v>
      </c>
      <c r="I1530" s="69">
        <v>22.469200000000001</v>
      </c>
      <c r="J1530" s="69">
        <v>2139</v>
      </c>
      <c r="K1530" s="69">
        <v>2</v>
      </c>
      <c r="L1530" s="69">
        <f>COUNTIFS(Aéroports!$C$2:$C$5193,Aéroports!$C1530,Aéroports!$D$2:$D$5193,Aéroports!$D1530)</f>
        <v>1</v>
      </c>
      <c r="M1530" s="69" t="str">
        <f>IF(AND(Formulaire!$H$15=Aéroports!$E1530,--ISNUMBER(IFERROR(SEARCH(Formulaire!$H$16,$C1530,1),""))=1),MAX(M$1:M1529)+1,"")</f>
        <v/>
      </c>
      <c r="N1530" s="69" t="str">
        <f>IF(AND(Formulaire!$H$21=Aéroports!$E1530,--ISNUMBER(IFERROR(SEARCH(Formulaire!$H$22,$C1530,1),""))=1),MAX(N$1:N1529)+1,"")</f>
        <v/>
      </c>
      <c r="O1530" s="69" t="str">
        <f>IF(AND(Formulaire!$H$27=Aéroports!$E1530,--ISNUMBER(IFERROR(SEARCH(Formulaire!$H$28,$C1530,1),""))=1),MAX(O$1:O1529)+1,"")</f>
        <v/>
      </c>
      <c r="Q1530" s="91" t="str">
        <f>IFERROR(INDEX($C$2:$C$5193,MATCH(ROWS(M$2:M1530),M$2:M$5193,0)),"")</f>
        <v/>
      </c>
      <c r="R1530" s="70" t="str">
        <f>IFERROR(INDEX($C$2:$C$5193,MATCH(ROWS(N$2:N1530),N$2:N$5193,0)),"")</f>
        <v/>
      </c>
      <c r="S1530" s="92" t="str">
        <f>IFERROR(INDEX($C$2:$C$5193,MATCH(ROWS(O$2:O1530),O$2:O$5193,0)),"")</f>
        <v/>
      </c>
    </row>
    <row r="1531" spans="1:19" x14ac:dyDescent="0.25">
      <c r="A1531" s="68">
        <v>9123</v>
      </c>
      <c r="B1531" s="68" t="s">
        <v>5845</v>
      </c>
      <c r="C1531" s="68" t="s">
        <v>5846</v>
      </c>
      <c r="D1531" s="68" t="s">
        <v>5770</v>
      </c>
      <c r="E1531" s="68" t="s">
        <v>5770</v>
      </c>
      <c r="F1531" s="68" t="s">
        <v>5847</v>
      </c>
      <c r="G1531" s="68" t="s">
        <v>5848</v>
      </c>
      <c r="H1531" s="68">
        <v>-4.5330000000000004</v>
      </c>
      <c r="I1531" s="68">
        <v>26.617000000000001</v>
      </c>
      <c r="J1531" s="68">
        <v>1785</v>
      </c>
      <c r="K1531" s="68">
        <v>2</v>
      </c>
      <c r="L1531" s="68">
        <f>COUNTIFS(Aéroports!$C$2:$C$5193,Aéroports!$C1531,Aéroports!$D$2:$D$5193,Aéroports!$D1531)</f>
        <v>1</v>
      </c>
      <c r="M1531" s="68" t="str">
        <f>IF(AND(Formulaire!$H$15=Aéroports!$E1531,--ISNUMBER(IFERROR(SEARCH(Formulaire!$H$16,$C1531,1),""))=1),MAX(M$1:M1530)+1,"")</f>
        <v/>
      </c>
      <c r="N1531" s="68" t="str">
        <f>IF(AND(Formulaire!$H$21=Aéroports!$E1531,--ISNUMBER(IFERROR(SEARCH(Formulaire!$H$22,$C1531,1),""))=1),MAX(N$1:N1530)+1,"")</f>
        <v/>
      </c>
      <c r="O1531" s="68" t="str">
        <f>IF(AND(Formulaire!$H$27=Aéroports!$E1531,--ISNUMBER(IFERROR(SEARCH(Formulaire!$H$28,$C1531,1),""))=1),MAX(O$1:O1530)+1,"")</f>
        <v/>
      </c>
      <c r="Q1531" s="91" t="str">
        <f>IFERROR(INDEX($C$2:$C$5193,MATCH(ROWS(M$2:M1531),M$2:M$5193,0)),"")</f>
        <v/>
      </c>
      <c r="R1531" s="70" t="str">
        <f>IFERROR(INDEX($C$2:$C$5193,MATCH(ROWS(N$2:N1531),N$2:N$5193,0)),"")</f>
        <v/>
      </c>
      <c r="S1531" s="92" t="str">
        <f>IFERROR(INDEX($C$2:$C$5193,MATCH(ROWS(O$2:O1531),O$2:O$5193,0)),"")</f>
        <v/>
      </c>
    </row>
    <row r="1532" spans="1:19" x14ac:dyDescent="0.25">
      <c r="A1532" s="69">
        <v>1025</v>
      </c>
      <c r="B1532" s="69" t="s">
        <v>5849</v>
      </c>
      <c r="C1532" s="69" t="s">
        <v>5850</v>
      </c>
      <c r="D1532" s="69" t="s">
        <v>5770</v>
      </c>
      <c r="E1532" s="69" t="s">
        <v>5770</v>
      </c>
      <c r="F1532" s="69" t="s">
        <v>5851</v>
      </c>
      <c r="G1532" s="69" t="s">
        <v>5852</v>
      </c>
      <c r="H1532" s="69">
        <v>-5.0357700000000003</v>
      </c>
      <c r="I1532" s="69">
        <v>18.785599999999999</v>
      </c>
      <c r="J1532" s="69">
        <v>1572</v>
      </c>
      <c r="K1532" s="69">
        <v>1</v>
      </c>
      <c r="L1532" s="69">
        <f>COUNTIFS(Aéroports!$C$2:$C$5193,Aéroports!$C1532,Aéroports!$D$2:$D$5193,Aéroports!$D1532)</f>
        <v>1</v>
      </c>
      <c r="M1532" s="69" t="str">
        <f>IF(AND(Formulaire!$H$15=Aéroports!$E1532,--ISNUMBER(IFERROR(SEARCH(Formulaire!$H$16,$C1532,1),""))=1),MAX(M$1:M1531)+1,"")</f>
        <v/>
      </c>
      <c r="N1532" s="69" t="str">
        <f>IF(AND(Formulaire!$H$21=Aéroports!$E1532,--ISNUMBER(IFERROR(SEARCH(Formulaire!$H$22,$C1532,1),""))=1),MAX(N$1:N1531)+1,"")</f>
        <v/>
      </c>
      <c r="O1532" s="69" t="str">
        <f>IF(AND(Formulaire!$H$27=Aéroports!$E1532,--ISNUMBER(IFERROR(SEARCH(Formulaire!$H$28,$C1532,1),""))=1),MAX(O$1:O1531)+1,"")</f>
        <v/>
      </c>
      <c r="Q1532" s="91" t="str">
        <f>IFERROR(INDEX($C$2:$C$5193,MATCH(ROWS(M$2:M1532),M$2:M$5193,0)),"")</f>
        <v/>
      </c>
      <c r="R1532" s="70" t="str">
        <f>IFERROR(INDEX($C$2:$C$5193,MATCH(ROWS(N$2:N1532),N$2:N$5193,0)),"")</f>
        <v/>
      </c>
      <c r="S1532" s="92" t="str">
        <f>IFERROR(INDEX($C$2:$C$5193,MATCH(ROWS(O$2:O1532),O$2:O$5193,0)),"")</f>
        <v/>
      </c>
    </row>
    <row r="1533" spans="1:19" x14ac:dyDescent="0.25">
      <c r="A1533" s="68">
        <v>1037</v>
      </c>
      <c r="B1533" s="68" t="s">
        <v>5853</v>
      </c>
      <c r="C1533" s="68" t="s">
        <v>5854</v>
      </c>
      <c r="D1533" s="68" t="s">
        <v>5770</v>
      </c>
      <c r="E1533" s="68" t="s">
        <v>5770</v>
      </c>
      <c r="F1533" s="68" t="s">
        <v>5855</v>
      </c>
      <c r="G1533" s="68" t="s">
        <v>5856</v>
      </c>
      <c r="H1533" s="68">
        <v>-2.9191799999999999</v>
      </c>
      <c r="I1533" s="68">
        <v>25.915400000000002</v>
      </c>
      <c r="J1533" s="68">
        <v>1630</v>
      </c>
      <c r="K1533" s="68">
        <v>2</v>
      </c>
      <c r="L1533" s="68">
        <f>COUNTIFS(Aéroports!$C$2:$C$5193,Aéroports!$C1533,Aéroports!$D$2:$D$5193,Aéroports!$D1533)</f>
        <v>1</v>
      </c>
      <c r="M1533" s="68" t="str">
        <f>IF(AND(Formulaire!$H$15=Aéroports!$E1533,--ISNUMBER(IFERROR(SEARCH(Formulaire!$H$16,$C1533,1),""))=1),MAX(M$1:M1532)+1,"")</f>
        <v/>
      </c>
      <c r="N1533" s="68" t="str">
        <f>IF(AND(Formulaire!$H$21=Aéroports!$E1533,--ISNUMBER(IFERROR(SEARCH(Formulaire!$H$22,$C1533,1),""))=1),MAX(N$1:N1532)+1,"")</f>
        <v/>
      </c>
      <c r="O1533" s="68" t="str">
        <f>IF(AND(Formulaire!$H$27=Aéroports!$E1533,--ISNUMBER(IFERROR(SEARCH(Formulaire!$H$28,$C1533,1),""))=1),MAX(O$1:O1532)+1,"")</f>
        <v/>
      </c>
      <c r="Q1533" s="91" t="str">
        <f>IFERROR(INDEX($C$2:$C$5193,MATCH(ROWS(M$2:M1533),M$2:M$5193,0)),"")</f>
        <v/>
      </c>
      <c r="R1533" s="70" t="str">
        <f>IFERROR(INDEX($C$2:$C$5193,MATCH(ROWS(N$2:N1533),N$2:N$5193,0)),"")</f>
        <v/>
      </c>
      <c r="S1533" s="92" t="str">
        <f>IFERROR(INDEX($C$2:$C$5193,MATCH(ROWS(O$2:O1533),O$2:O$5193,0)),"")</f>
        <v/>
      </c>
    </row>
    <row r="1534" spans="1:19" x14ac:dyDescent="0.25">
      <c r="A1534" s="69">
        <v>1020</v>
      </c>
      <c r="B1534" s="69" t="s">
        <v>5857</v>
      </c>
      <c r="C1534" s="69" t="s">
        <v>5858</v>
      </c>
      <c r="D1534" s="69" t="s">
        <v>5770</v>
      </c>
      <c r="E1534" s="69" t="s">
        <v>5770</v>
      </c>
      <c r="F1534" s="69" t="s">
        <v>5859</v>
      </c>
      <c r="G1534" s="69" t="s">
        <v>5860</v>
      </c>
      <c r="H1534" s="69">
        <v>-4.3857499999999998</v>
      </c>
      <c r="I1534" s="69">
        <v>15.444599999999999</v>
      </c>
      <c r="J1534" s="69">
        <v>1027</v>
      </c>
      <c r="K1534" s="69">
        <v>1</v>
      </c>
      <c r="L1534" s="69">
        <f>COUNTIFS(Aéroports!$C$2:$C$5193,Aéroports!$C1534,Aéroports!$D$2:$D$5193,Aéroports!$D1534)</f>
        <v>1</v>
      </c>
      <c r="M1534" s="69" t="str">
        <f>IF(AND(Formulaire!$H$15=Aéroports!$E1534,--ISNUMBER(IFERROR(SEARCH(Formulaire!$H$16,$C1534,1),""))=1),MAX(M$1:M1533)+1,"")</f>
        <v/>
      </c>
      <c r="N1534" s="69" t="str">
        <f>IF(AND(Formulaire!$H$21=Aéroports!$E1534,--ISNUMBER(IFERROR(SEARCH(Formulaire!$H$22,$C1534,1),""))=1),MAX(N$1:N1533)+1,"")</f>
        <v/>
      </c>
      <c r="O1534" s="69" t="str">
        <f>IF(AND(Formulaire!$H$27=Aéroports!$E1534,--ISNUMBER(IFERROR(SEARCH(Formulaire!$H$28,$C1534,1),""))=1),MAX(O$1:O1533)+1,"")</f>
        <v/>
      </c>
      <c r="Q1534" s="91" t="str">
        <f>IFERROR(INDEX($C$2:$C$5193,MATCH(ROWS(M$2:M1534),M$2:M$5193,0)),"")</f>
        <v/>
      </c>
      <c r="R1534" s="70" t="str">
        <f>IFERROR(INDEX($C$2:$C$5193,MATCH(ROWS(N$2:N1534),N$2:N$5193,0)),"")</f>
        <v/>
      </c>
      <c r="S1534" s="92" t="str">
        <f>IFERROR(INDEX($C$2:$C$5193,MATCH(ROWS(O$2:O1534),O$2:O$5193,0)),"")</f>
        <v/>
      </c>
    </row>
    <row r="1535" spans="1:19" x14ac:dyDescent="0.25">
      <c r="A1535" s="68">
        <v>5650</v>
      </c>
      <c r="B1535" s="68" t="s">
        <v>5864</v>
      </c>
      <c r="C1535" s="68" t="s">
        <v>5865</v>
      </c>
      <c r="D1535" s="68" t="s">
        <v>5770</v>
      </c>
      <c r="E1535" s="68" t="s">
        <v>5770</v>
      </c>
      <c r="F1535" s="68" t="s">
        <v>5866</v>
      </c>
      <c r="G1535" s="68" t="s">
        <v>5867</v>
      </c>
      <c r="H1535" s="68">
        <v>-1.4350000000000001</v>
      </c>
      <c r="I1535" s="68">
        <v>19.024000000000001</v>
      </c>
      <c r="J1535" s="68">
        <v>1013</v>
      </c>
      <c r="K1535" s="68">
        <v>1</v>
      </c>
      <c r="L1535" s="68">
        <f>COUNTIFS(Aéroports!$C$2:$C$5193,Aéroports!$C1535,Aéroports!$D$2:$D$5193,Aéroports!$D1535)</f>
        <v>1</v>
      </c>
      <c r="M1535" s="68" t="str">
        <f>IF(AND(Formulaire!$H$15=Aéroports!$E1535,--ISNUMBER(IFERROR(SEARCH(Formulaire!$H$16,$C1535,1),""))=1),MAX(M$1:M1534)+1,"")</f>
        <v/>
      </c>
      <c r="N1535" s="68" t="str">
        <f>IF(AND(Formulaire!$H$21=Aéroports!$E1535,--ISNUMBER(IFERROR(SEARCH(Formulaire!$H$22,$C1535,1),""))=1),MAX(N$1:N1534)+1,"")</f>
        <v/>
      </c>
      <c r="O1535" s="68" t="str">
        <f>IF(AND(Formulaire!$H$27=Aéroports!$E1535,--ISNUMBER(IFERROR(SEARCH(Formulaire!$H$28,$C1535,1),""))=1),MAX(O$1:O1534)+1,"")</f>
        <v/>
      </c>
      <c r="Q1535" s="91" t="str">
        <f>IFERROR(INDEX($C$2:$C$5193,MATCH(ROWS(M$2:M1535),M$2:M$5193,0)),"")</f>
        <v/>
      </c>
      <c r="R1535" s="70" t="str">
        <f>IFERROR(INDEX($C$2:$C$5193,MATCH(ROWS(N$2:N1535),N$2:N$5193,0)),"")</f>
        <v/>
      </c>
      <c r="S1535" s="92" t="str">
        <f>IFERROR(INDEX($C$2:$C$5193,MATCH(ROWS(O$2:O1535),O$2:O$5193,0)),"")</f>
        <v/>
      </c>
    </row>
    <row r="1536" spans="1:19" x14ac:dyDescent="0.25">
      <c r="A1536" s="69">
        <v>1031</v>
      </c>
      <c r="B1536" s="69" t="s">
        <v>5868</v>
      </c>
      <c r="C1536" s="69" t="s">
        <v>5869</v>
      </c>
      <c r="D1536" s="69" t="s">
        <v>5770</v>
      </c>
      <c r="E1536" s="69" t="s">
        <v>5770</v>
      </c>
      <c r="F1536" s="69" t="s">
        <v>5870</v>
      </c>
      <c r="G1536" s="69" t="s">
        <v>5871</v>
      </c>
      <c r="H1536" s="69">
        <v>0.48163899999999998</v>
      </c>
      <c r="I1536" s="69">
        <v>25.338000000000001</v>
      </c>
      <c r="J1536" s="69">
        <v>1417</v>
      </c>
      <c r="K1536" s="69">
        <v>2</v>
      </c>
      <c r="L1536" s="69">
        <f>COUNTIFS(Aéroports!$C$2:$C$5193,Aéroports!$C1536,Aéroports!$D$2:$D$5193,Aéroports!$D1536)</f>
        <v>1</v>
      </c>
      <c r="M1536" s="69" t="str">
        <f>IF(AND(Formulaire!$H$15=Aéroports!$E1536,--ISNUMBER(IFERROR(SEARCH(Formulaire!$H$16,$C1536,1),""))=1),MAX(M$1:M1535)+1,"")</f>
        <v/>
      </c>
      <c r="N1536" s="69" t="str">
        <f>IF(AND(Formulaire!$H$21=Aéroports!$E1536,--ISNUMBER(IFERROR(SEARCH(Formulaire!$H$22,$C1536,1),""))=1),MAX(N$1:N1535)+1,"")</f>
        <v/>
      </c>
      <c r="O1536" s="69" t="str">
        <f>IF(AND(Formulaire!$H$27=Aéroports!$E1536,--ISNUMBER(IFERROR(SEARCH(Formulaire!$H$28,$C1536,1),""))=1),MAX(O$1:O1535)+1,"")</f>
        <v/>
      </c>
      <c r="Q1536" s="91" t="str">
        <f>IFERROR(INDEX($C$2:$C$5193,MATCH(ROWS(M$2:M1536),M$2:M$5193,0)),"")</f>
        <v/>
      </c>
      <c r="R1536" s="70" t="str">
        <f>IFERROR(INDEX($C$2:$C$5193,MATCH(ROWS(N$2:N1536),N$2:N$5193,0)),"")</f>
        <v/>
      </c>
      <c r="S1536" s="92" t="str">
        <f>IFERROR(INDEX($C$2:$C$5193,MATCH(ROWS(O$2:O1536),O$2:O$5193,0)),"")</f>
        <v/>
      </c>
    </row>
    <row r="1537" spans="1:19" x14ac:dyDescent="0.25">
      <c r="A1537" s="68">
        <v>1039</v>
      </c>
      <c r="B1537" s="68" t="s">
        <v>5872</v>
      </c>
      <c r="C1537" s="68" t="s">
        <v>5873</v>
      </c>
      <c r="D1537" s="68" t="s">
        <v>5770</v>
      </c>
      <c r="E1537" s="68" t="s">
        <v>5770</v>
      </c>
      <c r="F1537" s="68" t="s">
        <v>5874</v>
      </c>
      <c r="G1537" s="68" t="s">
        <v>5875</v>
      </c>
      <c r="H1537" s="68">
        <v>-10.7659</v>
      </c>
      <c r="I1537" s="68">
        <v>25.505700000000001</v>
      </c>
      <c r="J1537" s="68">
        <v>5007</v>
      </c>
      <c r="K1537" s="68">
        <v>2</v>
      </c>
      <c r="L1537" s="68">
        <f>COUNTIFS(Aéroports!$C$2:$C$5193,Aéroports!$C1537,Aéroports!$D$2:$D$5193,Aéroports!$D1537)</f>
        <v>1</v>
      </c>
      <c r="M1537" s="68" t="str">
        <f>IF(AND(Formulaire!$H$15=Aéroports!$E1537,--ISNUMBER(IFERROR(SEARCH(Formulaire!$H$16,$C1537,1),""))=1),MAX(M$1:M1536)+1,"")</f>
        <v/>
      </c>
      <c r="N1537" s="68" t="str">
        <f>IF(AND(Formulaire!$H$21=Aéroports!$E1537,--ISNUMBER(IFERROR(SEARCH(Formulaire!$H$22,$C1537,1),""))=1),MAX(N$1:N1536)+1,"")</f>
        <v/>
      </c>
      <c r="O1537" s="68" t="str">
        <f>IF(AND(Formulaire!$H$27=Aéroports!$E1537,--ISNUMBER(IFERROR(SEARCH(Formulaire!$H$28,$C1537,1),""))=1),MAX(O$1:O1536)+1,"")</f>
        <v/>
      </c>
      <c r="Q1537" s="91" t="str">
        <f>IFERROR(INDEX($C$2:$C$5193,MATCH(ROWS(M$2:M1537),M$2:M$5193,0)),"")</f>
        <v/>
      </c>
      <c r="R1537" s="70" t="str">
        <f>IFERROR(INDEX($C$2:$C$5193,MATCH(ROWS(N$2:N1537),N$2:N$5193,0)),"")</f>
        <v/>
      </c>
      <c r="S1537" s="92" t="str">
        <f>IFERROR(INDEX($C$2:$C$5193,MATCH(ROWS(O$2:O1537),O$2:O$5193,0)),"")</f>
        <v/>
      </c>
    </row>
    <row r="1538" spans="1:19" x14ac:dyDescent="0.25">
      <c r="A1538" s="69">
        <v>11290</v>
      </c>
      <c r="B1538" s="69" t="s">
        <v>5876</v>
      </c>
      <c r="C1538" s="69" t="s">
        <v>5877</v>
      </c>
      <c r="D1538" s="69" t="s">
        <v>5770</v>
      </c>
      <c r="E1538" s="69" t="s">
        <v>5770</v>
      </c>
      <c r="F1538" s="69" t="s">
        <v>5878</v>
      </c>
      <c r="G1538" s="69" t="s">
        <v>5879</v>
      </c>
      <c r="H1538" s="69">
        <v>-5.3944400000000003</v>
      </c>
      <c r="I1538" s="69">
        <v>26.99</v>
      </c>
      <c r="J1538" s="69">
        <v>1850</v>
      </c>
      <c r="K1538" s="69">
        <v>1</v>
      </c>
      <c r="L1538" s="69">
        <f>COUNTIFS(Aéroports!$C$2:$C$5193,Aéroports!$C1538,Aéroports!$D$2:$D$5193,Aéroports!$D1538)</f>
        <v>1</v>
      </c>
      <c r="M1538" s="69" t="str">
        <f>IF(AND(Formulaire!$H$15=Aéroports!$E1538,--ISNUMBER(IFERROR(SEARCH(Formulaire!$H$16,$C1538,1),""))=1),MAX(M$1:M1537)+1,"")</f>
        <v/>
      </c>
      <c r="N1538" s="69" t="str">
        <f>IF(AND(Formulaire!$H$21=Aéroports!$E1538,--ISNUMBER(IFERROR(SEARCH(Formulaire!$H$22,$C1538,1),""))=1),MAX(N$1:N1537)+1,"")</f>
        <v/>
      </c>
      <c r="O1538" s="69" t="str">
        <f>IF(AND(Formulaire!$H$27=Aéroports!$E1538,--ISNUMBER(IFERROR(SEARCH(Formulaire!$H$28,$C1538,1),""))=1),MAX(O$1:O1537)+1,"")</f>
        <v/>
      </c>
      <c r="Q1538" s="91" t="str">
        <f>IFERROR(INDEX($C$2:$C$5193,MATCH(ROWS(M$2:M1538),M$2:M$5193,0)),"")</f>
        <v/>
      </c>
      <c r="R1538" s="70" t="str">
        <f>IFERROR(INDEX($C$2:$C$5193,MATCH(ROWS(N$2:N1538),N$2:N$5193,0)),"")</f>
        <v/>
      </c>
      <c r="S1538" s="92" t="str">
        <f>IFERROR(INDEX($C$2:$C$5193,MATCH(ROWS(O$2:O1538),O$2:O$5193,0)),"")</f>
        <v/>
      </c>
    </row>
    <row r="1539" spans="1:19" x14ac:dyDescent="0.25">
      <c r="A1539" s="68">
        <v>1030</v>
      </c>
      <c r="B1539" s="68" t="s">
        <v>5880</v>
      </c>
      <c r="C1539" s="68" t="s">
        <v>5881</v>
      </c>
      <c r="D1539" s="68" t="s">
        <v>5770</v>
      </c>
      <c r="E1539" s="68" t="s">
        <v>5770</v>
      </c>
      <c r="F1539" s="68" t="s">
        <v>5882</v>
      </c>
      <c r="G1539" s="68" t="s">
        <v>5883</v>
      </c>
      <c r="H1539" s="68">
        <v>2.1706599999999998</v>
      </c>
      <c r="I1539" s="68">
        <v>21.4969</v>
      </c>
      <c r="J1539" s="68">
        <v>1509</v>
      </c>
      <c r="K1539" s="68">
        <v>1</v>
      </c>
      <c r="L1539" s="68">
        <f>COUNTIFS(Aéroports!$C$2:$C$5193,Aéroports!$C1539,Aéroports!$D$2:$D$5193,Aéroports!$D1539)</f>
        <v>1</v>
      </c>
      <c r="M1539" s="68" t="str">
        <f>IF(AND(Formulaire!$H$15=Aéroports!$E1539,--ISNUMBER(IFERROR(SEARCH(Formulaire!$H$16,$C1539,1),""))=1),MAX(M$1:M1538)+1,"")</f>
        <v/>
      </c>
      <c r="N1539" s="68" t="str">
        <f>IF(AND(Formulaire!$H$21=Aéroports!$E1539,--ISNUMBER(IFERROR(SEARCH(Formulaire!$H$22,$C1539,1),""))=1),MAX(N$1:N1538)+1,"")</f>
        <v/>
      </c>
      <c r="O1539" s="68" t="str">
        <f>IF(AND(Formulaire!$H$27=Aéroports!$E1539,--ISNUMBER(IFERROR(SEARCH(Formulaire!$H$28,$C1539,1),""))=1),MAX(O$1:O1538)+1,"")</f>
        <v/>
      </c>
      <c r="Q1539" s="91" t="str">
        <f>IFERROR(INDEX($C$2:$C$5193,MATCH(ROWS(M$2:M1539),M$2:M$5193,0)),"")</f>
        <v/>
      </c>
      <c r="R1539" s="70" t="str">
        <f>IFERROR(INDEX($C$2:$C$5193,MATCH(ROWS(N$2:N1539),N$2:N$5193,0)),"")</f>
        <v/>
      </c>
      <c r="S1539" s="92" t="str">
        <f>IFERROR(INDEX($C$2:$C$5193,MATCH(ROWS(O$2:O1539),O$2:O$5193,0)),"")</f>
        <v/>
      </c>
    </row>
    <row r="1540" spans="1:19" x14ac:dyDescent="0.25">
      <c r="A1540" s="69">
        <v>5653</v>
      </c>
      <c r="B1540" s="69" t="s">
        <v>5884</v>
      </c>
      <c r="C1540" s="69" t="s">
        <v>5885</v>
      </c>
      <c r="D1540" s="69" t="s">
        <v>5770</v>
      </c>
      <c r="E1540" s="69" t="s">
        <v>5770</v>
      </c>
      <c r="F1540" s="69" t="s">
        <v>5886</v>
      </c>
      <c r="G1540" s="69" t="s">
        <v>5887</v>
      </c>
      <c r="H1540" s="69">
        <v>-3.4169999999999998</v>
      </c>
      <c r="I1540" s="69">
        <v>23.45</v>
      </c>
      <c r="J1540" s="69">
        <v>1647</v>
      </c>
      <c r="K1540" s="69">
        <v>2</v>
      </c>
      <c r="L1540" s="69">
        <f>COUNTIFS(Aéroports!$C$2:$C$5193,Aéroports!$C1540,Aéroports!$D$2:$D$5193,Aéroports!$D1540)</f>
        <v>1</v>
      </c>
      <c r="M1540" s="69" t="str">
        <f>IF(AND(Formulaire!$H$15=Aéroports!$E1540,--ISNUMBER(IFERROR(SEARCH(Formulaire!$H$16,$C1540,1),""))=1),MAX(M$1:M1539)+1,"")</f>
        <v/>
      </c>
      <c r="N1540" s="69" t="str">
        <f>IF(AND(Formulaire!$H$21=Aéroports!$E1540,--ISNUMBER(IFERROR(SEARCH(Formulaire!$H$22,$C1540,1),""))=1),MAX(N$1:N1539)+1,"")</f>
        <v/>
      </c>
      <c r="O1540" s="69" t="str">
        <f>IF(AND(Formulaire!$H$27=Aéroports!$E1540,--ISNUMBER(IFERROR(SEARCH(Formulaire!$H$28,$C1540,1),""))=1),MAX(O$1:O1539)+1,"")</f>
        <v/>
      </c>
      <c r="Q1540" s="91" t="str">
        <f>IFERROR(INDEX($C$2:$C$5193,MATCH(ROWS(M$2:M1540),M$2:M$5193,0)),"")</f>
        <v/>
      </c>
      <c r="R1540" s="70" t="str">
        <f>IFERROR(INDEX($C$2:$C$5193,MATCH(ROWS(N$2:N1540),N$2:N$5193,0)),"")</f>
        <v/>
      </c>
      <c r="S1540" s="92" t="str">
        <f>IFERROR(INDEX($C$2:$C$5193,MATCH(ROWS(O$2:O1540),O$2:O$5193,0)),"")</f>
        <v/>
      </c>
    </row>
    <row r="1541" spans="1:19" x14ac:dyDescent="0.25">
      <c r="A1541" s="68">
        <v>1038</v>
      </c>
      <c r="B1541" s="68" t="s">
        <v>5888</v>
      </c>
      <c r="C1541" s="68" t="s">
        <v>5889</v>
      </c>
      <c r="D1541" s="68" t="s">
        <v>5770</v>
      </c>
      <c r="E1541" s="68" t="s">
        <v>5770</v>
      </c>
      <c r="F1541" s="68" t="s">
        <v>5890</v>
      </c>
      <c r="G1541" s="68" t="s">
        <v>5891</v>
      </c>
      <c r="H1541" s="68">
        <v>-11.5913</v>
      </c>
      <c r="I1541" s="68">
        <v>27.530899999999999</v>
      </c>
      <c r="J1541" s="68">
        <v>4295</v>
      </c>
      <c r="K1541" s="68">
        <v>2</v>
      </c>
      <c r="L1541" s="68">
        <f>COUNTIFS(Aéroports!$C$2:$C$5193,Aéroports!$C1541,Aéroports!$D$2:$D$5193,Aéroports!$D1541)</f>
        <v>1</v>
      </c>
      <c r="M1541" s="68" t="str">
        <f>IF(AND(Formulaire!$H$15=Aéroports!$E1541,--ISNUMBER(IFERROR(SEARCH(Formulaire!$H$16,$C1541,1),""))=1),MAX(M$1:M1540)+1,"")</f>
        <v/>
      </c>
      <c r="N1541" s="68" t="str">
        <f>IF(AND(Formulaire!$H$21=Aéroports!$E1541,--ISNUMBER(IFERROR(SEARCH(Formulaire!$H$22,$C1541,1),""))=1),MAX(N$1:N1540)+1,"")</f>
        <v/>
      </c>
      <c r="O1541" s="68" t="str">
        <f>IF(AND(Formulaire!$H$27=Aéroports!$E1541,--ISNUMBER(IFERROR(SEARCH(Formulaire!$H$28,$C1541,1),""))=1),MAX(O$1:O1540)+1,"")</f>
        <v/>
      </c>
      <c r="Q1541" s="91" t="str">
        <f>IFERROR(INDEX($C$2:$C$5193,MATCH(ROWS(M$2:M1541),M$2:M$5193,0)),"")</f>
        <v/>
      </c>
      <c r="R1541" s="70" t="str">
        <f>IFERROR(INDEX($C$2:$C$5193,MATCH(ROWS(N$2:N1541),N$2:N$5193,0)),"")</f>
        <v/>
      </c>
      <c r="S1541" s="92" t="str">
        <f>IFERROR(INDEX($C$2:$C$5193,MATCH(ROWS(O$2:O1541),O$2:O$5193,0)),"")</f>
        <v/>
      </c>
    </row>
    <row r="1542" spans="1:19" x14ac:dyDescent="0.25">
      <c r="A1542" s="69">
        <v>5647</v>
      </c>
      <c r="B1542" s="69" t="s">
        <v>5892</v>
      </c>
      <c r="C1542" s="69" t="s">
        <v>5893</v>
      </c>
      <c r="D1542" s="69" t="s">
        <v>5770</v>
      </c>
      <c r="E1542" s="69" t="s">
        <v>5770</v>
      </c>
      <c r="F1542" s="69" t="s">
        <v>5894</v>
      </c>
      <c r="G1542" s="69" t="s">
        <v>5895</v>
      </c>
      <c r="H1542" s="69">
        <v>-5.7996100000000004</v>
      </c>
      <c r="I1542" s="69">
        <v>13.4404</v>
      </c>
      <c r="J1542" s="69">
        <v>1115</v>
      </c>
      <c r="K1542" s="69">
        <v>1</v>
      </c>
      <c r="L1542" s="69">
        <f>COUNTIFS(Aéroports!$C$2:$C$5193,Aéroports!$C1542,Aéroports!$D$2:$D$5193,Aéroports!$D1542)</f>
        <v>1</v>
      </c>
      <c r="M1542" s="69" t="str">
        <f>IF(AND(Formulaire!$H$15=Aéroports!$E1542,--ISNUMBER(IFERROR(SEARCH(Formulaire!$H$16,$C1542,1),""))=1),MAX(M$1:M1541)+1,"")</f>
        <v/>
      </c>
      <c r="N1542" s="69" t="str">
        <f>IF(AND(Formulaire!$H$21=Aéroports!$E1542,--ISNUMBER(IFERROR(SEARCH(Formulaire!$H$22,$C1542,1),""))=1),MAX(N$1:N1541)+1,"")</f>
        <v/>
      </c>
      <c r="O1542" s="69" t="str">
        <f>IF(AND(Formulaire!$H$27=Aéroports!$E1542,--ISNUMBER(IFERROR(SEARCH(Formulaire!$H$28,$C1542,1),""))=1),MAX(O$1:O1541)+1,"")</f>
        <v/>
      </c>
      <c r="Q1542" s="91" t="str">
        <f>IFERROR(INDEX($C$2:$C$5193,MATCH(ROWS(M$2:M1542),M$2:M$5193,0)),"")</f>
        <v/>
      </c>
      <c r="R1542" s="70" t="str">
        <f>IFERROR(INDEX($C$2:$C$5193,MATCH(ROWS(N$2:N1542),N$2:N$5193,0)),"")</f>
        <v/>
      </c>
      <c r="S1542" s="92" t="str">
        <f>IFERROR(INDEX($C$2:$C$5193,MATCH(ROWS(O$2:O1542),O$2:O$5193,0)),"")</f>
        <v/>
      </c>
    </row>
    <row r="1543" spans="1:19" x14ac:dyDescent="0.25">
      <c r="A1543" s="68">
        <v>1026</v>
      </c>
      <c r="B1543" s="68" t="s">
        <v>5896</v>
      </c>
      <c r="C1543" s="68" t="s">
        <v>5897</v>
      </c>
      <c r="D1543" s="68" t="s">
        <v>5770</v>
      </c>
      <c r="E1543" s="68" t="s">
        <v>5770</v>
      </c>
      <c r="F1543" s="68" t="s">
        <v>5898</v>
      </c>
      <c r="G1543" s="68" t="s">
        <v>5899</v>
      </c>
      <c r="H1543" s="68">
        <v>2.2599999999999999E-2</v>
      </c>
      <c r="I1543" s="68">
        <v>18.288699999999999</v>
      </c>
      <c r="J1543" s="68">
        <v>1040</v>
      </c>
      <c r="K1543" s="68">
        <v>1</v>
      </c>
      <c r="L1543" s="68">
        <f>COUNTIFS(Aéroports!$C$2:$C$5193,Aéroports!$C1543,Aéroports!$D$2:$D$5193,Aéroports!$D1543)</f>
        <v>1</v>
      </c>
      <c r="M1543" s="68" t="str">
        <f>IF(AND(Formulaire!$H$15=Aéroports!$E1543,--ISNUMBER(IFERROR(SEARCH(Formulaire!$H$16,$C1543,1),""))=1),MAX(M$1:M1542)+1,"")</f>
        <v/>
      </c>
      <c r="N1543" s="68" t="str">
        <f>IF(AND(Formulaire!$H$21=Aéroports!$E1543,--ISNUMBER(IFERROR(SEARCH(Formulaire!$H$22,$C1543,1),""))=1),MAX(N$1:N1542)+1,"")</f>
        <v/>
      </c>
      <c r="O1543" s="68" t="str">
        <f>IF(AND(Formulaire!$H$27=Aéroports!$E1543,--ISNUMBER(IFERROR(SEARCH(Formulaire!$H$28,$C1543,1),""))=1),MAX(O$1:O1542)+1,"")</f>
        <v/>
      </c>
      <c r="Q1543" s="91" t="str">
        <f>IFERROR(INDEX($C$2:$C$5193,MATCH(ROWS(M$2:M1543),M$2:M$5193,0)),"")</f>
        <v/>
      </c>
      <c r="R1543" s="70" t="str">
        <f>IFERROR(INDEX($C$2:$C$5193,MATCH(ROWS(N$2:N1543),N$2:N$5193,0)),"")</f>
        <v/>
      </c>
      <c r="S1543" s="92" t="str">
        <f>IFERROR(INDEX($C$2:$C$5193,MATCH(ROWS(O$2:O1543),O$2:O$5193,0)),"")</f>
        <v/>
      </c>
    </row>
    <row r="1544" spans="1:19" x14ac:dyDescent="0.25">
      <c r="A1544" s="69">
        <v>1043</v>
      </c>
      <c r="B1544" s="69" t="s">
        <v>5900</v>
      </c>
      <c r="C1544" s="69" t="s">
        <v>5901</v>
      </c>
      <c r="D1544" s="69" t="s">
        <v>5770</v>
      </c>
      <c r="E1544" s="69" t="s">
        <v>5770</v>
      </c>
      <c r="F1544" s="69" t="s">
        <v>5902</v>
      </c>
      <c r="G1544" s="69" t="s">
        <v>5903</v>
      </c>
      <c r="H1544" s="69">
        <v>-6.1212400000000002</v>
      </c>
      <c r="I1544" s="69">
        <v>23.568999999999999</v>
      </c>
      <c r="J1544" s="69">
        <v>2221</v>
      </c>
      <c r="K1544" s="69">
        <v>2</v>
      </c>
      <c r="L1544" s="69">
        <f>COUNTIFS(Aéroports!$C$2:$C$5193,Aéroports!$C1544,Aéroports!$D$2:$D$5193,Aéroports!$D1544)</f>
        <v>1</v>
      </c>
      <c r="M1544" s="69" t="str">
        <f>IF(AND(Formulaire!$H$15=Aéroports!$E1544,--ISNUMBER(IFERROR(SEARCH(Formulaire!$H$16,$C1544,1),""))=1),MAX(M$1:M1543)+1,"")</f>
        <v/>
      </c>
      <c r="N1544" s="69" t="str">
        <f>IF(AND(Formulaire!$H$21=Aéroports!$E1544,--ISNUMBER(IFERROR(SEARCH(Formulaire!$H$22,$C1544,1),""))=1),MAX(N$1:N1543)+1,"")</f>
        <v/>
      </c>
      <c r="O1544" s="69" t="str">
        <f>IF(AND(Formulaire!$H$27=Aéroports!$E1544,--ISNUMBER(IFERROR(SEARCH(Formulaire!$H$28,$C1544,1),""))=1),MAX(O$1:O1543)+1,"")</f>
        <v/>
      </c>
      <c r="Q1544" s="91" t="str">
        <f>IFERROR(INDEX($C$2:$C$5193,MATCH(ROWS(M$2:M1544),M$2:M$5193,0)),"")</f>
        <v/>
      </c>
      <c r="R1544" s="70" t="str">
        <f>IFERROR(INDEX($C$2:$C$5193,MATCH(ROWS(N$2:N1544),N$2:N$5193,0)),"")</f>
        <v/>
      </c>
      <c r="S1544" s="92" t="str">
        <f>IFERROR(INDEX($C$2:$C$5193,MATCH(ROWS(O$2:O1544),O$2:O$5193,0)),"")</f>
        <v/>
      </c>
    </row>
    <row r="1545" spans="1:19" x14ac:dyDescent="0.25">
      <c r="A1545" s="68">
        <v>1022</v>
      </c>
      <c r="B1545" s="68" t="s">
        <v>5904</v>
      </c>
      <c r="C1545" s="68" t="s">
        <v>5905</v>
      </c>
      <c r="D1545" s="68" t="s">
        <v>5770</v>
      </c>
      <c r="E1545" s="68" t="s">
        <v>5770</v>
      </c>
      <c r="F1545" s="68" t="s">
        <v>5906</v>
      </c>
      <c r="G1545" s="68" t="s">
        <v>5907</v>
      </c>
      <c r="H1545" s="68">
        <v>-5.93086</v>
      </c>
      <c r="I1545" s="68">
        <v>12.351800000000001</v>
      </c>
      <c r="J1545" s="68">
        <v>89</v>
      </c>
      <c r="K1545" s="68">
        <v>1</v>
      </c>
      <c r="L1545" s="68">
        <f>COUNTIFS(Aéroports!$C$2:$C$5193,Aéroports!$C1545,Aéroports!$D$2:$D$5193,Aéroports!$D1545)</f>
        <v>1</v>
      </c>
      <c r="M1545" s="68" t="str">
        <f>IF(AND(Formulaire!$H$15=Aéroports!$E1545,--ISNUMBER(IFERROR(SEARCH(Formulaire!$H$16,$C1545,1),""))=1),MAX(M$1:M1544)+1,"")</f>
        <v/>
      </c>
      <c r="N1545" s="68" t="str">
        <f>IF(AND(Formulaire!$H$21=Aéroports!$E1545,--ISNUMBER(IFERROR(SEARCH(Formulaire!$H$22,$C1545,1),""))=1),MAX(N$1:N1544)+1,"")</f>
        <v/>
      </c>
      <c r="O1545" s="68" t="str">
        <f>IF(AND(Formulaire!$H$27=Aéroports!$E1545,--ISNUMBER(IFERROR(SEARCH(Formulaire!$H$28,$C1545,1),""))=1),MAX(O$1:O1544)+1,"")</f>
        <v/>
      </c>
      <c r="Q1545" s="91" t="str">
        <f>IFERROR(INDEX($C$2:$C$5193,MATCH(ROWS(M$2:M1545),M$2:M$5193,0)),"")</f>
        <v/>
      </c>
      <c r="R1545" s="70" t="str">
        <f>IFERROR(INDEX($C$2:$C$5193,MATCH(ROWS(N$2:N1545),N$2:N$5193,0)),"")</f>
        <v/>
      </c>
      <c r="S1545" s="92" t="str">
        <f>IFERROR(INDEX($C$2:$C$5193,MATCH(ROWS(O$2:O1545),O$2:O$5193,0)),"")</f>
        <v/>
      </c>
    </row>
    <row r="1546" spans="1:19" x14ac:dyDescent="0.25">
      <c r="A1546" s="69">
        <v>5649</v>
      </c>
      <c r="B1546" s="69" t="s">
        <v>5908</v>
      </c>
      <c r="C1546" s="69" t="s">
        <v>5909</v>
      </c>
      <c r="D1546" s="69" t="s">
        <v>5770</v>
      </c>
      <c r="E1546" s="69" t="s">
        <v>5770</v>
      </c>
      <c r="F1546" s="69" t="s">
        <v>5910</v>
      </c>
      <c r="G1546" s="69" t="s">
        <v>5911</v>
      </c>
      <c r="H1546" s="69">
        <v>-2.7174999999999998</v>
      </c>
      <c r="I1546" s="69">
        <v>17.684699999999999</v>
      </c>
      <c r="J1546" s="69">
        <v>1043</v>
      </c>
      <c r="K1546" s="69">
        <v>1</v>
      </c>
      <c r="L1546" s="69">
        <f>COUNTIFS(Aéroports!$C$2:$C$5193,Aéroports!$C1546,Aéroports!$D$2:$D$5193,Aéroports!$D1546)</f>
        <v>1</v>
      </c>
      <c r="M1546" s="69" t="str">
        <f>IF(AND(Formulaire!$H$15=Aéroports!$E1546,--ISNUMBER(IFERROR(SEARCH(Formulaire!$H$16,$C1546,1),""))=1),MAX(M$1:M1545)+1,"")</f>
        <v/>
      </c>
      <c r="N1546" s="69" t="str">
        <f>IF(AND(Formulaire!$H$21=Aéroports!$E1546,--ISNUMBER(IFERROR(SEARCH(Formulaire!$H$22,$C1546,1),""))=1),MAX(N$1:N1545)+1,"")</f>
        <v/>
      </c>
      <c r="O1546" s="69" t="str">
        <f>IF(AND(Formulaire!$H$27=Aéroports!$E1546,--ISNUMBER(IFERROR(SEARCH(Formulaire!$H$28,$C1546,1),""))=1),MAX(O$1:O1545)+1,"")</f>
        <v/>
      </c>
      <c r="Q1546" s="91" t="str">
        <f>IFERROR(INDEX($C$2:$C$5193,MATCH(ROWS(M$2:M1546),M$2:M$5193,0)),"")</f>
        <v/>
      </c>
      <c r="R1546" s="70" t="str">
        <f>IFERROR(INDEX($C$2:$C$5193,MATCH(ROWS(N$2:N1546),N$2:N$5193,0)),"")</f>
        <v/>
      </c>
      <c r="S1546" s="92" t="str">
        <f>IFERROR(INDEX($C$2:$C$5193,MATCH(ROWS(O$2:O1546),O$2:O$5193,0)),"")</f>
        <v/>
      </c>
    </row>
    <row r="1547" spans="1:19" x14ac:dyDescent="0.25">
      <c r="A1547" s="68">
        <v>885</v>
      </c>
      <c r="B1547" s="68" t="s">
        <v>5912</v>
      </c>
      <c r="C1547" s="68" t="s">
        <v>5913</v>
      </c>
      <c r="D1547" s="68" t="s">
        <v>5770</v>
      </c>
      <c r="E1547" s="68" t="s">
        <v>5770</v>
      </c>
      <c r="F1547" s="68" t="s">
        <v>5914</v>
      </c>
      <c r="G1547" s="68" t="s">
        <v>5915</v>
      </c>
      <c r="H1547" s="68">
        <v>1.61599</v>
      </c>
      <c r="I1547" s="68">
        <v>16.0379</v>
      </c>
      <c r="J1547" s="68">
        <v>1158</v>
      </c>
      <c r="K1547" s="68">
        <v>1</v>
      </c>
      <c r="L1547" s="68">
        <f>COUNTIFS(Aéroports!$C$2:$C$5193,Aéroports!$C1547,Aéroports!$D$2:$D$5193,Aéroports!$D1547)</f>
        <v>1</v>
      </c>
      <c r="M1547" s="68" t="str">
        <f>IF(AND(Formulaire!$H$15=Aéroports!$E1547,--ISNUMBER(IFERROR(SEARCH(Formulaire!$H$16,$C1547,1),""))=1),MAX(M$1:M1546)+1,"")</f>
        <v/>
      </c>
      <c r="N1547" s="68" t="str">
        <f>IF(AND(Formulaire!$H$21=Aéroports!$E1547,--ISNUMBER(IFERROR(SEARCH(Formulaire!$H$22,$C1547,1),""))=1),MAX(N$1:N1546)+1,"")</f>
        <v/>
      </c>
      <c r="O1547" s="68" t="str">
        <f>IF(AND(Formulaire!$H$27=Aéroports!$E1547,--ISNUMBER(IFERROR(SEARCH(Formulaire!$H$28,$C1547,1),""))=1),MAX(O$1:O1546)+1,"")</f>
        <v/>
      </c>
      <c r="Q1547" s="91" t="str">
        <f>IFERROR(INDEX($C$2:$C$5193,MATCH(ROWS(M$2:M1547),M$2:M$5193,0)),"")</f>
        <v/>
      </c>
      <c r="R1547" s="70" t="str">
        <f>IFERROR(INDEX($C$2:$C$5193,MATCH(ROWS(N$2:N1547),N$2:N$5193,0)),"")</f>
        <v/>
      </c>
      <c r="S1547" s="92" t="str">
        <f>IFERROR(INDEX($C$2:$C$5193,MATCH(ROWS(O$2:O1547),O$2:O$5193,0)),"")</f>
        <v/>
      </c>
    </row>
    <row r="1548" spans="1:19" x14ac:dyDescent="0.25">
      <c r="A1548" s="69">
        <v>884</v>
      </c>
      <c r="B1548" s="69" t="s">
        <v>5916</v>
      </c>
      <c r="C1548" s="69" t="s">
        <v>5917</v>
      </c>
      <c r="D1548" s="69" t="s">
        <v>5770</v>
      </c>
      <c r="E1548" s="69" t="s">
        <v>5770</v>
      </c>
      <c r="F1548" s="69" t="s">
        <v>5918</v>
      </c>
      <c r="G1548" s="69" t="s">
        <v>5919</v>
      </c>
      <c r="H1548" s="69">
        <v>-0.53134999999999999</v>
      </c>
      <c r="I1548" s="69">
        <v>15.950100000000001</v>
      </c>
      <c r="J1548" s="69">
        <v>1214</v>
      </c>
      <c r="K1548" s="69">
        <v>1</v>
      </c>
      <c r="L1548" s="69">
        <f>COUNTIFS(Aéroports!$C$2:$C$5193,Aéroports!$C1548,Aéroports!$D$2:$D$5193,Aéroports!$D1548)</f>
        <v>1</v>
      </c>
      <c r="M1548" s="69" t="str">
        <f>IF(AND(Formulaire!$H$15=Aéroports!$E1548,--ISNUMBER(IFERROR(SEARCH(Formulaire!$H$16,$C1548,1),""))=1),MAX(M$1:M1547)+1,"")</f>
        <v/>
      </c>
      <c r="N1548" s="69" t="str">
        <f>IF(AND(Formulaire!$H$21=Aéroports!$E1548,--ISNUMBER(IFERROR(SEARCH(Formulaire!$H$22,$C1548,1),""))=1),MAX(N$1:N1547)+1,"")</f>
        <v/>
      </c>
      <c r="O1548" s="69" t="str">
        <f>IF(AND(Formulaire!$H$27=Aéroports!$E1548,--ISNUMBER(IFERROR(SEARCH(Formulaire!$H$28,$C1548,1),""))=1),MAX(O$1:O1547)+1,"")</f>
        <v/>
      </c>
      <c r="Q1548" s="91" t="str">
        <f>IFERROR(INDEX($C$2:$C$5193,MATCH(ROWS(M$2:M1548),M$2:M$5193,0)),"")</f>
        <v/>
      </c>
      <c r="R1548" s="70" t="str">
        <f>IFERROR(INDEX($C$2:$C$5193,MATCH(ROWS(N$2:N1548),N$2:N$5193,0)),"")</f>
        <v/>
      </c>
      <c r="S1548" s="92" t="str">
        <f>IFERROR(INDEX($C$2:$C$5193,MATCH(ROWS(O$2:O1548),O$2:O$5193,0)),"")</f>
        <v/>
      </c>
    </row>
    <row r="1549" spans="1:19" x14ac:dyDescent="0.25">
      <c r="A1549" s="68">
        <v>5652</v>
      </c>
      <c r="B1549" s="68" t="s">
        <v>5920</v>
      </c>
      <c r="C1549" s="68" t="s">
        <v>5921</v>
      </c>
      <c r="D1549" s="68" t="s">
        <v>5770</v>
      </c>
      <c r="E1549" s="68" t="s">
        <v>5770</v>
      </c>
      <c r="F1549" s="68" t="s">
        <v>5922</v>
      </c>
      <c r="G1549" s="68" t="s">
        <v>5923</v>
      </c>
      <c r="H1549" s="68">
        <v>-6.4383299999999997</v>
      </c>
      <c r="I1549" s="68">
        <v>20.794699999999999</v>
      </c>
      <c r="J1549" s="68">
        <v>1595</v>
      </c>
      <c r="K1549" s="68">
        <v>2</v>
      </c>
      <c r="L1549" s="68">
        <f>COUNTIFS(Aéroports!$C$2:$C$5193,Aéroports!$C1549,Aéroports!$D$2:$D$5193,Aéroports!$D1549)</f>
        <v>1</v>
      </c>
      <c r="M1549" s="68" t="str">
        <f>IF(AND(Formulaire!$H$15=Aéroports!$E1549,--ISNUMBER(IFERROR(SEARCH(Formulaire!$H$16,$C1549,1),""))=1),MAX(M$1:M1548)+1,"")</f>
        <v/>
      </c>
      <c r="N1549" s="68" t="str">
        <f>IF(AND(Formulaire!$H$21=Aéroports!$E1549,--ISNUMBER(IFERROR(SEARCH(Formulaire!$H$22,$C1549,1),""))=1),MAX(N$1:N1548)+1,"")</f>
        <v/>
      </c>
      <c r="O1549" s="68" t="str">
        <f>IF(AND(Formulaire!$H$27=Aéroports!$E1549,--ISNUMBER(IFERROR(SEARCH(Formulaire!$H$28,$C1549,1),""))=1),MAX(O$1:O1548)+1,"")</f>
        <v/>
      </c>
      <c r="Q1549" s="91" t="str">
        <f>IFERROR(INDEX($C$2:$C$5193,MATCH(ROWS(M$2:M1549),M$2:M$5193,0)),"")</f>
        <v/>
      </c>
      <c r="R1549" s="70" t="str">
        <f>IFERROR(INDEX($C$2:$C$5193,MATCH(ROWS(N$2:N1549),N$2:N$5193,0)),"")</f>
        <v/>
      </c>
      <c r="S1549" s="92" t="str">
        <f>IFERROR(INDEX($C$2:$C$5193,MATCH(ROWS(O$2:O1549),O$2:O$5193,0)),"")</f>
        <v/>
      </c>
    </row>
    <row r="1550" spans="1:19" x14ac:dyDescent="0.25">
      <c r="A1550" s="69">
        <v>1958</v>
      </c>
      <c r="B1550" s="69" t="s">
        <v>5924</v>
      </c>
      <c r="C1550" s="69" t="s">
        <v>5925</v>
      </c>
      <c r="D1550" s="69" t="s">
        <v>5926</v>
      </c>
      <c r="E1550" s="69" t="s">
        <v>22382</v>
      </c>
      <c r="F1550" s="69" t="s">
        <v>5927</v>
      </c>
      <c r="G1550" s="69" t="s">
        <v>5928</v>
      </c>
      <c r="H1550" s="69">
        <v>-18.8309</v>
      </c>
      <c r="I1550" s="69">
        <v>-159.76400000000001</v>
      </c>
      <c r="J1550" s="69">
        <v>14</v>
      </c>
      <c r="K1550" s="69">
        <v>-10</v>
      </c>
      <c r="L1550" s="69">
        <f>COUNTIFS(Aéroports!$C$2:$C$5193,Aéroports!$C1550,Aéroports!$D$2:$D$5193,Aéroports!$D1550)</f>
        <v>1</v>
      </c>
      <c r="M1550" s="69" t="str">
        <f>IF(AND(Formulaire!$H$15=Aéroports!$E1550,--ISNUMBER(IFERROR(SEARCH(Formulaire!$H$16,$C1550,1),""))=1),MAX(M$1:M1549)+1,"")</f>
        <v/>
      </c>
      <c r="N1550" s="69" t="str">
        <f>IF(AND(Formulaire!$H$21=Aéroports!$E1550,--ISNUMBER(IFERROR(SEARCH(Formulaire!$H$22,$C1550,1),""))=1),MAX(N$1:N1549)+1,"")</f>
        <v/>
      </c>
      <c r="O1550" s="69" t="str">
        <f>IF(AND(Formulaire!$H$27=Aéroports!$E1550,--ISNUMBER(IFERROR(SEARCH(Formulaire!$H$28,$C1550,1),""))=1),MAX(O$1:O1549)+1,"")</f>
        <v/>
      </c>
      <c r="Q1550" s="91" t="str">
        <f>IFERROR(INDEX($C$2:$C$5193,MATCH(ROWS(M$2:M1550),M$2:M$5193,0)),"")</f>
        <v/>
      </c>
      <c r="R1550" s="70" t="str">
        <f>IFERROR(INDEX($C$2:$C$5193,MATCH(ROWS(N$2:N1550),N$2:N$5193,0)),"")</f>
        <v/>
      </c>
      <c r="S1550" s="92" t="str">
        <f>IFERROR(INDEX($C$2:$C$5193,MATCH(ROWS(O$2:O1550),O$2:O$5193,0)),"")</f>
        <v/>
      </c>
    </row>
    <row r="1551" spans="1:19" x14ac:dyDescent="0.25">
      <c r="A1551" s="68">
        <v>5861</v>
      </c>
      <c r="B1551" s="68" t="s">
        <v>5929</v>
      </c>
      <c r="C1551" s="68" t="s">
        <v>5930</v>
      </c>
      <c r="D1551" s="68" t="s">
        <v>5926</v>
      </c>
      <c r="E1551" s="68" t="s">
        <v>22382</v>
      </c>
      <c r="F1551" s="68" t="s">
        <v>5931</v>
      </c>
      <c r="G1551" s="68" t="s">
        <v>5932</v>
      </c>
      <c r="H1551" s="68">
        <v>-19.9678</v>
      </c>
      <c r="I1551" s="68">
        <v>-158.119</v>
      </c>
      <c r="J1551" s="68">
        <v>36</v>
      </c>
      <c r="K1551" s="68">
        <v>-10</v>
      </c>
      <c r="L1551" s="68">
        <f>COUNTIFS(Aéroports!$C$2:$C$5193,Aéroports!$C1551,Aéroports!$D$2:$D$5193,Aéroports!$D1551)</f>
        <v>1</v>
      </c>
      <c r="M1551" s="68" t="str">
        <f>IF(AND(Formulaire!$H$15=Aéroports!$E1551,--ISNUMBER(IFERROR(SEARCH(Formulaire!$H$16,$C1551,1),""))=1),MAX(M$1:M1550)+1,"")</f>
        <v/>
      </c>
      <c r="N1551" s="68" t="str">
        <f>IF(AND(Formulaire!$H$21=Aéroports!$E1551,--ISNUMBER(IFERROR(SEARCH(Formulaire!$H$22,$C1551,1),""))=1),MAX(N$1:N1550)+1,"")</f>
        <v/>
      </c>
      <c r="O1551" s="68" t="str">
        <f>IF(AND(Formulaire!$H$27=Aéroports!$E1551,--ISNUMBER(IFERROR(SEARCH(Formulaire!$H$28,$C1551,1),""))=1),MAX(O$1:O1550)+1,"")</f>
        <v/>
      </c>
      <c r="Q1551" s="91" t="str">
        <f>IFERROR(INDEX($C$2:$C$5193,MATCH(ROWS(M$2:M1551),M$2:M$5193,0)),"")</f>
        <v/>
      </c>
      <c r="R1551" s="70" t="str">
        <f>IFERROR(INDEX($C$2:$C$5193,MATCH(ROWS(N$2:N1551),N$2:N$5193,0)),"")</f>
        <v/>
      </c>
      <c r="S1551" s="92" t="str">
        <f>IFERROR(INDEX($C$2:$C$5193,MATCH(ROWS(O$2:O1551),O$2:O$5193,0)),"")</f>
        <v/>
      </c>
    </row>
    <row r="1552" spans="1:19" x14ac:dyDescent="0.25">
      <c r="A1552" s="69">
        <v>1959</v>
      </c>
      <c r="B1552" s="69" t="s">
        <v>5933</v>
      </c>
      <c r="C1552" s="69" t="s">
        <v>5934</v>
      </c>
      <c r="D1552" s="69" t="s">
        <v>5926</v>
      </c>
      <c r="E1552" s="69" t="s">
        <v>22382</v>
      </c>
      <c r="F1552" s="69" t="s">
        <v>5935</v>
      </c>
      <c r="G1552" s="69" t="s">
        <v>5936</v>
      </c>
      <c r="H1552" s="69">
        <v>-21.2027</v>
      </c>
      <c r="I1552" s="69">
        <v>-159.80600000000001</v>
      </c>
      <c r="J1552" s="69">
        <v>19</v>
      </c>
      <c r="K1552" s="69">
        <v>-10</v>
      </c>
      <c r="L1552" s="69">
        <f>COUNTIFS(Aéroports!$C$2:$C$5193,Aéroports!$C1552,Aéroports!$D$2:$D$5193,Aéroports!$D1552)</f>
        <v>1</v>
      </c>
      <c r="M1552" s="69" t="str">
        <f>IF(AND(Formulaire!$H$15=Aéroports!$E1552,--ISNUMBER(IFERROR(SEARCH(Formulaire!$H$16,$C1552,1),""))=1),MAX(M$1:M1551)+1,"")</f>
        <v/>
      </c>
      <c r="N1552" s="69" t="str">
        <f>IF(AND(Formulaire!$H$21=Aéroports!$E1552,--ISNUMBER(IFERROR(SEARCH(Formulaire!$H$22,$C1552,1),""))=1),MAX(N$1:N1551)+1,"")</f>
        <v/>
      </c>
      <c r="O1552" s="69" t="str">
        <f>IF(AND(Formulaire!$H$27=Aéroports!$E1552,--ISNUMBER(IFERROR(SEARCH(Formulaire!$H$28,$C1552,1),""))=1),MAX(O$1:O1551)+1,"")</f>
        <v/>
      </c>
      <c r="Q1552" s="91" t="str">
        <f>IFERROR(INDEX($C$2:$C$5193,MATCH(ROWS(M$2:M1552),M$2:M$5193,0)),"")</f>
        <v/>
      </c>
      <c r="R1552" s="70" t="str">
        <f>IFERROR(INDEX($C$2:$C$5193,MATCH(ROWS(N$2:N1552),N$2:N$5193,0)),"")</f>
        <v/>
      </c>
      <c r="S1552" s="92" t="str">
        <f>IFERROR(INDEX($C$2:$C$5193,MATCH(ROWS(O$2:O1552),O$2:O$5193,0)),"")</f>
        <v/>
      </c>
    </row>
    <row r="1553" spans="1:19" x14ac:dyDescent="0.25">
      <c r="A1553" s="68">
        <v>5862</v>
      </c>
      <c r="B1553" s="68" t="s">
        <v>5937</v>
      </c>
      <c r="C1553" s="68" t="s">
        <v>5938</v>
      </c>
      <c r="D1553" s="68" t="s">
        <v>5926</v>
      </c>
      <c r="E1553" s="68" t="s">
        <v>22382</v>
      </c>
      <c r="F1553" s="68" t="s">
        <v>5939</v>
      </c>
      <c r="G1553" s="68" t="s">
        <v>5940</v>
      </c>
      <c r="H1553" s="68">
        <v>-21.895990000000001</v>
      </c>
      <c r="I1553" s="68">
        <v>-157.9067</v>
      </c>
      <c r="J1553" s="68">
        <v>45</v>
      </c>
      <c r="K1553" s="68">
        <v>-10</v>
      </c>
      <c r="L1553" s="68">
        <f>COUNTIFS(Aéroports!$C$2:$C$5193,Aéroports!$C1553,Aéroports!$D$2:$D$5193,Aéroports!$D1553)</f>
        <v>1</v>
      </c>
      <c r="M1553" s="68" t="str">
        <f>IF(AND(Formulaire!$H$15=Aéroports!$E1553,--ISNUMBER(IFERROR(SEARCH(Formulaire!$H$16,$C1553,1),""))=1),MAX(M$1:M1552)+1,"")</f>
        <v/>
      </c>
      <c r="N1553" s="68" t="str">
        <f>IF(AND(Formulaire!$H$21=Aéroports!$E1553,--ISNUMBER(IFERROR(SEARCH(Formulaire!$H$22,$C1553,1),""))=1),MAX(N$1:N1552)+1,"")</f>
        <v/>
      </c>
      <c r="O1553" s="68" t="str">
        <f>IF(AND(Formulaire!$H$27=Aéroports!$E1553,--ISNUMBER(IFERROR(SEARCH(Formulaire!$H$28,$C1553,1),""))=1),MAX(O$1:O1552)+1,"")</f>
        <v/>
      </c>
      <c r="Q1553" s="91" t="str">
        <f>IFERROR(INDEX($C$2:$C$5193,MATCH(ROWS(M$2:M1553),M$2:M$5193,0)),"")</f>
        <v/>
      </c>
      <c r="R1553" s="70" t="str">
        <f>IFERROR(INDEX($C$2:$C$5193,MATCH(ROWS(N$2:N1553),N$2:N$5193,0)),"")</f>
        <v/>
      </c>
      <c r="S1553" s="92" t="str">
        <f>IFERROR(INDEX($C$2:$C$5193,MATCH(ROWS(O$2:O1553),O$2:O$5193,0)),"")</f>
        <v/>
      </c>
    </row>
    <row r="1554" spans="1:19" x14ac:dyDescent="0.25">
      <c r="A1554" s="69">
        <v>5863</v>
      </c>
      <c r="B1554" s="69" t="s">
        <v>5941</v>
      </c>
      <c r="C1554" s="69" t="s">
        <v>5942</v>
      </c>
      <c r="D1554" s="69" t="s">
        <v>5926</v>
      </c>
      <c r="E1554" s="69" t="s">
        <v>22382</v>
      </c>
      <c r="F1554" s="69" t="s">
        <v>5943</v>
      </c>
      <c r="G1554" s="69" t="s">
        <v>5944</v>
      </c>
      <c r="H1554" s="69">
        <v>-10.3767</v>
      </c>
      <c r="I1554" s="69">
        <v>-161.00200000000001</v>
      </c>
      <c r="J1554" s="69">
        <v>0</v>
      </c>
      <c r="K1554" s="69">
        <v>-10</v>
      </c>
      <c r="L1554" s="69">
        <f>COUNTIFS(Aéroports!$C$2:$C$5193,Aéroports!$C1554,Aéroports!$D$2:$D$5193,Aéroports!$D1554)</f>
        <v>1</v>
      </c>
      <c r="M1554" s="69" t="str">
        <f>IF(AND(Formulaire!$H$15=Aéroports!$E1554,--ISNUMBER(IFERROR(SEARCH(Formulaire!$H$16,$C1554,1),""))=1),MAX(M$1:M1553)+1,"")</f>
        <v/>
      </c>
      <c r="N1554" s="69" t="str">
        <f>IF(AND(Formulaire!$H$21=Aéroports!$E1554,--ISNUMBER(IFERROR(SEARCH(Formulaire!$H$22,$C1554,1),""))=1),MAX(N$1:N1553)+1,"")</f>
        <v/>
      </c>
      <c r="O1554" s="69" t="str">
        <f>IF(AND(Formulaire!$H$27=Aéroports!$E1554,--ISNUMBER(IFERROR(SEARCH(Formulaire!$H$28,$C1554,1),""))=1),MAX(O$1:O1553)+1,"")</f>
        <v/>
      </c>
      <c r="Q1554" s="91" t="str">
        <f>IFERROR(INDEX($C$2:$C$5193,MATCH(ROWS(M$2:M1554),M$2:M$5193,0)),"")</f>
        <v/>
      </c>
      <c r="R1554" s="70" t="str">
        <f>IFERROR(INDEX($C$2:$C$5193,MATCH(ROWS(N$2:N1554),N$2:N$5193,0)),"")</f>
        <v/>
      </c>
      <c r="S1554" s="92" t="str">
        <f>IFERROR(INDEX($C$2:$C$5193,MATCH(ROWS(O$2:O1554),O$2:O$5193,0)),"")</f>
        <v/>
      </c>
    </row>
    <row r="1555" spans="1:19" x14ac:dyDescent="0.25">
      <c r="A1555" s="68">
        <v>5864</v>
      </c>
      <c r="B1555" s="68" t="s">
        <v>5945</v>
      </c>
      <c r="C1555" s="68" t="s">
        <v>5946</v>
      </c>
      <c r="D1555" s="68" t="s">
        <v>5926</v>
      </c>
      <c r="E1555" s="68" t="s">
        <v>22382</v>
      </c>
      <c r="F1555" s="68" t="s">
        <v>5947</v>
      </c>
      <c r="G1555" s="68" t="s">
        <v>5948</v>
      </c>
      <c r="H1555" s="68">
        <v>-20.136099999999999</v>
      </c>
      <c r="I1555" s="68">
        <v>-157.345</v>
      </c>
      <c r="J1555" s="68">
        <v>26</v>
      </c>
      <c r="K1555" s="68">
        <v>-10</v>
      </c>
      <c r="L1555" s="68">
        <f>COUNTIFS(Aéroports!$C$2:$C$5193,Aéroports!$C1555,Aéroports!$D$2:$D$5193,Aéroports!$D1555)</f>
        <v>1</v>
      </c>
      <c r="M1555" s="68" t="str">
        <f>IF(AND(Formulaire!$H$15=Aéroports!$E1555,--ISNUMBER(IFERROR(SEARCH(Formulaire!$H$16,$C1555,1),""))=1),MAX(M$1:M1554)+1,"")</f>
        <v/>
      </c>
      <c r="N1555" s="68" t="str">
        <f>IF(AND(Formulaire!$H$21=Aéroports!$E1555,--ISNUMBER(IFERROR(SEARCH(Formulaire!$H$22,$C1555,1),""))=1),MAX(N$1:N1554)+1,"")</f>
        <v/>
      </c>
      <c r="O1555" s="68" t="str">
        <f>IF(AND(Formulaire!$H$27=Aéroports!$E1555,--ISNUMBER(IFERROR(SEARCH(Formulaire!$H$28,$C1555,1),""))=1),MAX(O$1:O1554)+1,"")</f>
        <v/>
      </c>
      <c r="Q1555" s="91" t="str">
        <f>IFERROR(INDEX($C$2:$C$5193,MATCH(ROWS(M$2:M1555),M$2:M$5193,0)),"")</f>
        <v/>
      </c>
      <c r="R1555" s="70" t="str">
        <f>IFERROR(INDEX($C$2:$C$5193,MATCH(ROWS(N$2:N1555),N$2:N$5193,0)),"")</f>
        <v/>
      </c>
      <c r="S1555" s="92" t="str">
        <f>IFERROR(INDEX($C$2:$C$5193,MATCH(ROWS(O$2:O1555),O$2:O$5193,0)),"")</f>
        <v/>
      </c>
    </row>
    <row r="1556" spans="1:19" x14ac:dyDescent="0.25">
      <c r="A1556" s="69">
        <v>5865</v>
      </c>
      <c r="B1556" s="69" t="s">
        <v>5949</v>
      </c>
      <c r="C1556" s="69" t="s">
        <v>5950</v>
      </c>
      <c r="D1556" s="69" t="s">
        <v>5926</v>
      </c>
      <c r="E1556" s="69" t="s">
        <v>22382</v>
      </c>
      <c r="F1556" s="69" t="s">
        <v>5951</v>
      </c>
      <c r="G1556" s="69" t="s">
        <v>5952</v>
      </c>
      <c r="H1556" s="69">
        <v>-19.842500000000001</v>
      </c>
      <c r="I1556" s="69">
        <v>-157.703</v>
      </c>
      <c r="J1556" s="69">
        <v>25</v>
      </c>
      <c r="K1556" s="69">
        <v>-10</v>
      </c>
      <c r="L1556" s="69">
        <f>COUNTIFS(Aéroports!$C$2:$C$5193,Aéroports!$C1556,Aéroports!$D$2:$D$5193,Aéroports!$D1556)</f>
        <v>1</v>
      </c>
      <c r="M1556" s="69" t="str">
        <f>IF(AND(Formulaire!$H$15=Aéroports!$E1556,--ISNUMBER(IFERROR(SEARCH(Formulaire!$H$16,$C1556,1),""))=1),MAX(M$1:M1555)+1,"")</f>
        <v/>
      </c>
      <c r="N1556" s="69" t="str">
        <f>IF(AND(Formulaire!$H$21=Aéroports!$E1556,--ISNUMBER(IFERROR(SEARCH(Formulaire!$H$22,$C1556,1),""))=1),MAX(N$1:N1555)+1,"")</f>
        <v/>
      </c>
      <c r="O1556" s="69" t="str">
        <f>IF(AND(Formulaire!$H$27=Aéroports!$E1556,--ISNUMBER(IFERROR(SEARCH(Formulaire!$H$28,$C1556,1),""))=1),MAX(O$1:O1555)+1,"")</f>
        <v/>
      </c>
      <c r="Q1556" s="91" t="str">
        <f>IFERROR(INDEX($C$2:$C$5193,MATCH(ROWS(M$2:M1556),M$2:M$5193,0)),"")</f>
        <v/>
      </c>
      <c r="R1556" s="70" t="str">
        <f>IFERROR(INDEX($C$2:$C$5193,MATCH(ROWS(N$2:N1556),N$2:N$5193,0)),"")</f>
        <v/>
      </c>
      <c r="S1556" s="92" t="str">
        <f>IFERROR(INDEX($C$2:$C$5193,MATCH(ROWS(O$2:O1556),O$2:O$5193,0)),"")</f>
        <v/>
      </c>
    </row>
    <row r="1557" spans="1:19" x14ac:dyDescent="0.25">
      <c r="A1557" s="68">
        <v>5866</v>
      </c>
      <c r="B1557" s="68" t="s">
        <v>5953</v>
      </c>
      <c r="C1557" s="68" t="s">
        <v>5954</v>
      </c>
      <c r="D1557" s="68" t="s">
        <v>5926</v>
      </c>
      <c r="E1557" s="68" t="s">
        <v>22382</v>
      </c>
      <c r="F1557" s="68" t="s">
        <v>5955</v>
      </c>
      <c r="G1557" s="68" t="s">
        <v>5956</v>
      </c>
      <c r="H1557" s="68">
        <v>-9.0143699999999995</v>
      </c>
      <c r="I1557" s="68">
        <v>-158.0324</v>
      </c>
      <c r="J1557" s="68">
        <v>8</v>
      </c>
      <c r="K1557" s="68">
        <v>-10</v>
      </c>
      <c r="L1557" s="68">
        <f>COUNTIFS(Aéroports!$C$2:$C$5193,Aéroports!$C1557,Aéroports!$D$2:$D$5193,Aéroports!$D1557)</f>
        <v>1</v>
      </c>
      <c r="M1557" s="68" t="str">
        <f>IF(AND(Formulaire!$H$15=Aéroports!$E1557,--ISNUMBER(IFERROR(SEARCH(Formulaire!$H$16,$C1557,1),""))=1),MAX(M$1:M1556)+1,"")</f>
        <v/>
      </c>
      <c r="N1557" s="68" t="str">
        <f>IF(AND(Formulaire!$H$21=Aéroports!$E1557,--ISNUMBER(IFERROR(SEARCH(Formulaire!$H$22,$C1557,1),""))=1),MAX(N$1:N1556)+1,"")</f>
        <v/>
      </c>
      <c r="O1557" s="68" t="str">
        <f>IF(AND(Formulaire!$H$27=Aéroports!$E1557,--ISNUMBER(IFERROR(SEARCH(Formulaire!$H$28,$C1557,1),""))=1),MAX(O$1:O1556)+1,"")</f>
        <v/>
      </c>
      <c r="Q1557" s="91" t="str">
        <f>IFERROR(INDEX($C$2:$C$5193,MATCH(ROWS(M$2:M1557),M$2:M$5193,0)),"")</f>
        <v/>
      </c>
      <c r="R1557" s="70" t="str">
        <f>IFERROR(INDEX($C$2:$C$5193,MATCH(ROWS(N$2:N1557),N$2:N$5193,0)),"")</f>
        <v/>
      </c>
      <c r="S1557" s="92" t="str">
        <f>IFERROR(INDEX($C$2:$C$5193,MATCH(ROWS(O$2:O1557),O$2:O$5193,0)),"")</f>
        <v/>
      </c>
    </row>
    <row r="1558" spans="1:19" x14ac:dyDescent="0.25">
      <c r="A1558" s="69">
        <v>8785</v>
      </c>
      <c r="B1558" s="69" t="s">
        <v>12324</v>
      </c>
      <c r="C1558" s="69" t="s">
        <v>12325</v>
      </c>
      <c r="D1558" s="69" t="s">
        <v>12326</v>
      </c>
      <c r="E1558" s="69" t="s">
        <v>22453</v>
      </c>
      <c r="F1558" s="69" t="s">
        <v>12327</v>
      </c>
      <c r="G1558" s="69" t="s">
        <v>12328</v>
      </c>
      <c r="H1558" s="69">
        <v>39.745199999999997</v>
      </c>
      <c r="I1558" s="69">
        <v>127.474</v>
      </c>
      <c r="J1558" s="69">
        <v>12</v>
      </c>
      <c r="K1558" s="69">
        <v>8.5</v>
      </c>
      <c r="L1558" s="69">
        <f>COUNTIFS(Aéroports!$C$2:$C$5193,Aéroports!$C1558,Aéroports!$D$2:$D$5193,Aéroports!$D1558)</f>
        <v>1</v>
      </c>
      <c r="M1558" s="69" t="str">
        <f>IF(AND(Formulaire!$H$15=Aéroports!$E1558,--ISNUMBER(IFERROR(SEARCH(Formulaire!$H$16,$C1558,1),""))=1),MAX(M$1:M1557)+1,"")</f>
        <v/>
      </c>
      <c r="N1558" s="69" t="str">
        <f>IF(AND(Formulaire!$H$21=Aéroports!$E1558,--ISNUMBER(IFERROR(SEARCH(Formulaire!$H$22,$C1558,1),""))=1),MAX(N$1:N1557)+1,"")</f>
        <v/>
      </c>
      <c r="O1558" s="69" t="str">
        <f>IF(AND(Formulaire!$H$27=Aéroports!$E1558,--ISNUMBER(IFERROR(SEARCH(Formulaire!$H$28,$C1558,1),""))=1),MAX(O$1:O1557)+1,"")</f>
        <v/>
      </c>
      <c r="Q1558" s="91" t="str">
        <f>IFERROR(INDEX($C$2:$C$5193,MATCH(ROWS(M$2:M1558),M$2:M$5193,0)),"")</f>
        <v/>
      </c>
      <c r="R1558" s="70" t="str">
        <f>IFERROR(INDEX($C$2:$C$5193,MATCH(ROWS(N$2:N1558),N$2:N$5193,0)),"")</f>
        <v/>
      </c>
      <c r="S1558" s="92" t="str">
        <f>IFERROR(INDEX($C$2:$C$5193,MATCH(ROWS(O$2:O1558),O$2:O$5193,0)),"")</f>
        <v/>
      </c>
    </row>
    <row r="1559" spans="1:19" x14ac:dyDescent="0.25">
      <c r="A1559" s="68">
        <v>3377</v>
      </c>
      <c r="B1559" s="68" t="s">
        <v>12329</v>
      </c>
      <c r="C1559" s="68" t="s">
        <v>12330</v>
      </c>
      <c r="D1559" s="68" t="s">
        <v>12326</v>
      </c>
      <c r="E1559" s="68" t="s">
        <v>22453</v>
      </c>
      <c r="F1559" s="68" t="s">
        <v>12331</v>
      </c>
      <c r="G1559" s="68" t="s">
        <v>12332</v>
      </c>
      <c r="H1559" s="68">
        <v>39.2241</v>
      </c>
      <c r="I1559" s="68">
        <v>125.67</v>
      </c>
      <c r="J1559" s="68">
        <v>117</v>
      </c>
      <c r="K1559" s="68">
        <v>8.5</v>
      </c>
      <c r="L1559" s="68">
        <f>COUNTIFS(Aéroports!$C$2:$C$5193,Aéroports!$C1559,Aéroports!$D$2:$D$5193,Aéroports!$D1559)</f>
        <v>1</v>
      </c>
      <c r="M1559" s="68" t="str">
        <f>IF(AND(Formulaire!$H$15=Aéroports!$E1559,--ISNUMBER(IFERROR(SEARCH(Formulaire!$H$16,$C1559,1),""))=1),MAX(M$1:M1558)+1,"")</f>
        <v/>
      </c>
      <c r="N1559" s="68" t="str">
        <f>IF(AND(Formulaire!$H$21=Aéroports!$E1559,--ISNUMBER(IFERROR(SEARCH(Formulaire!$H$22,$C1559,1),""))=1),MAX(N$1:N1558)+1,"")</f>
        <v/>
      </c>
      <c r="O1559" s="68" t="str">
        <f>IF(AND(Formulaire!$H$27=Aéroports!$E1559,--ISNUMBER(IFERROR(SEARCH(Formulaire!$H$28,$C1559,1),""))=1),MAX(O$1:O1558)+1,"")</f>
        <v/>
      </c>
      <c r="Q1559" s="91" t="str">
        <f>IFERROR(INDEX($C$2:$C$5193,MATCH(ROWS(M$2:M1559),M$2:M$5193,0)),"")</f>
        <v/>
      </c>
      <c r="R1559" s="70" t="str">
        <f>IFERROR(INDEX($C$2:$C$5193,MATCH(ROWS(N$2:N1559),N$2:N$5193,0)),"")</f>
        <v/>
      </c>
      <c r="S1559" s="92" t="str">
        <f>IFERROR(INDEX($C$2:$C$5193,MATCH(ROWS(O$2:O1559),O$2:O$5193,0)),"")</f>
        <v/>
      </c>
    </row>
    <row r="1560" spans="1:19" x14ac:dyDescent="0.25">
      <c r="A1560" s="69">
        <v>10949</v>
      </c>
      <c r="B1560" s="69" t="s">
        <v>12333</v>
      </c>
      <c r="C1560" s="69" t="s">
        <v>12334</v>
      </c>
      <c r="D1560" s="69" t="s">
        <v>12326</v>
      </c>
      <c r="E1560" s="69" t="s">
        <v>22453</v>
      </c>
      <c r="F1560" s="69" t="s">
        <v>12335</v>
      </c>
      <c r="G1560" s="69" t="s">
        <v>12336</v>
      </c>
      <c r="H1560" s="69">
        <v>39.166800000000002</v>
      </c>
      <c r="I1560" s="69">
        <v>127.486</v>
      </c>
      <c r="J1560" s="69">
        <v>7</v>
      </c>
      <c r="K1560" s="69">
        <v>8.5</v>
      </c>
      <c r="L1560" s="69">
        <f>COUNTIFS(Aéroports!$C$2:$C$5193,Aéroports!$C1560,Aéroports!$D$2:$D$5193,Aéroports!$D1560)</f>
        <v>1</v>
      </c>
      <c r="M1560" s="69" t="str">
        <f>IF(AND(Formulaire!$H$15=Aéroports!$E1560,--ISNUMBER(IFERROR(SEARCH(Formulaire!$H$16,$C1560,1),""))=1),MAX(M$1:M1559)+1,"")</f>
        <v/>
      </c>
      <c r="N1560" s="69" t="str">
        <f>IF(AND(Formulaire!$H$21=Aéroports!$E1560,--ISNUMBER(IFERROR(SEARCH(Formulaire!$H$22,$C1560,1),""))=1),MAX(N$1:N1559)+1,"")</f>
        <v/>
      </c>
      <c r="O1560" s="69" t="str">
        <f>IF(AND(Formulaire!$H$27=Aéroports!$E1560,--ISNUMBER(IFERROR(SEARCH(Formulaire!$H$28,$C1560,1),""))=1),MAX(O$1:O1559)+1,"")</f>
        <v/>
      </c>
      <c r="Q1560" s="91" t="str">
        <f>IFERROR(INDEX($C$2:$C$5193,MATCH(ROWS(M$2:M1560),M$2:M$5193,0)),"")</f>
        <v/>
      </c>
      <c r="R1560" s="70" t="str">
        <f>IFERROR(INDEX($C$2:$C$5193,MATCH(ROWS(N$2:N1560),N$2:N$5193,0)),"")</f>
        <v/>
      </c>
      <c r="S1560" s="92" t="str">
        <f>IFERROR(INDEX($C$2:$C$5193,MATCH(ROWS(O$2:O1560),O$2:O$5193,0)),"")</f>
        <v/>
      </c>
    </row>
    <row r="1561" spans="1:19" x14ac:dyDescent="0.25">
      <c r="A1561" s="68">
        <v>2372</v>
      </c>
      <c r="B1561" s="68" t="s">
        <v>14758</v>
      </c>
      <c r="C1561" s="68" t="s">
        <v>14759</v>
      </c>
      <c r="D1561" s="68" t="s">
        <v>14760</v>
      </c>
      <c r="E1561" s="68" t="s">
        <v>22477</v>
      </c>
      <c r="F1561" s="68" t="s">
        <v>14761</v>
      </c>
      <c r="G1561" s="68" t="s">
        <v>14762</v>
      </c>
      <c r="H1561" s="68">
        <v>35.179499999999997</v>
      </c>
      <c r="I1561" s="68">
        <v>128.93799999999999</v>
      </c>
      <c r="J1561" s="68">
        <v>6</v>
      </c>
      <c r="K1561" s="68">
        <v>9</v>
      </c>
      <c r="L1561" s="68">
        <f>COUNTIFS(Aéroports!$C$2:$C$5193,Aéroports!$C1561,Aéroports!$D$2:$D$5193,Aéroports!$D1561)</f>
        <v>1</v>
      </c>
      <c r="M1561" s="68" t="str">
        <f>IF(AND(Formulaire!$H$15=Aéroports!$E1561,--ISNUMBER(IFERROR(SEARCH(Formulaire!$H$16,$C1561,1),""))=1),MAX(M$1:M1560)+1,"")</f>
        <v/>
      </c>
      <c r="N1561" s="68" t="str">
        <f>IF(AND(Formulaire!$H$21=Aéroports!$E1561,--ISNUMBER(IFERROR(SEARCH(Formulaire!$H$22,$C1561,1),""))=1),MAX(N$1:N1560)+1,"")</f>
        <v/>
      </c>
      <c r="O1561" s="68" t="str">
        <f>IF(AND(Formulaire!$H$27=Aéroports!$E1561,--ISNUMBER(IFERROR(SEARCH(Formulaire!$H$28,$C1561,1),""))=1),MAX(O$1:O1560)+1,"")</f>
        <v/>
      </c>
      <c r="Q1561" s="91" t="str">
        <f>IFERROR(INDEX($C$2:$C$5193,MATCH(ROWS(M$2:M1561),M$2:M$5193,0)),"")</f>
        <v/>
      </c>
      <c r="R1561" s="70" t="str">
        <f>IFERROR(INDEX($C$2:$C$5193,MATCH(ROWS(N$2:N1561),N$2:N$5193,0)),"")</f>
        <v/>
      </c>
      <c r="S1561" s="92" t="str">
        <f>IFERROR(INDEX($C$2:$C$5193,MATCH(ROWS(O$2:O1561),O$2:O$5193,0)),"")</f>
        <v/>
      </c>
    </row>
    <row r="1562" spans="1:19" x14ac:dyDescent="0.25">
      <c r="A1562" s="69">
        <v>2370</v>
      </c>
      <c r="B1562" s="69" t="s">
        <v>14763</v>
      </c>
      <c r="C1562" s="69" t="s">
        <v>14764</v>
      </c>
      <c r="D1562" s="69" t="s">
        <v>14760</v>
      </c>
      <c r="E1562" s="69" t="s">
        <v>22477</v>
      </c>
      <c r="F1562" s="69" t="s">
        <v>14765</v>
      </c>
      <c r="G1562" s="69" t="s">
        <v>14766</v>
      </c>
      <c r="H1562" s="69">
        <v>33.511299999999999</v>
      </c>
      <c r="I1562" s="69">
        <v>126.49299999999999</v>
      </c>
      <c r="J1562" s="69">
        <v>118</v>
      </c>
      <c r="K1562" s="69">
        <v>9</v>
      </c>
      <c r="L1562" s="69">
        <f>COUNTIFS(Aéroports!$C$2:$C$5193,Aéroports!$C1562,Aéroports!$D$2:$D$5193,Aéroports!$D1562)</f>
        <v>1</v>
      </c>
      <c r="M1562" s="69" t="str">
        <f>IF(AND(Formulaire!$H$15=Aéroports!$E1562,--ISNUMBER(IFERROR(SEARCH(Formulaire!$H$16,$C1562,1),""))=1),MAX(M$1:M1561)+1,"")</f>
        <v/>
      </c>
      <c r="N1562" s="69" t="str">
        <f>IF(AND(Formulaire!$H$21=Aéroports!$E1562,--ISNUMBER(IFERROR(SEARCH(Formulaire!$H$22,$C1562,1),""))=1),MAX(N$1:N1561)+1,"")</f>
        <v/>
      </c>
      <c r="O1562" s="69" t="str">
        <f>IF(AND(Formulaire!$H$27=Aéroports!$E1562,--ISNUMBER(IFERROR(SEARCH(Formulaire!$H$28,$C1562,1),""))=1),MAX(O$1:O1561)+1,"")</f>
        <v/>
      </c>
      <c r="Q1562" s="91" t="str">
        <f>IFERROR(INDEX($C$2:$C$5193,MATCH(ROWS(M$2:M1562),M$2:M$5193,0)),"")</f>
        <v/>
      </c>
      <c r="R1562" s="70" t="str">
        <f>IFERROR(INDEX($C$2:$C$5193,MATCH(ROWS(N$2:N1562),N$2:N$5193,0)),"")</f>
        <v/>
      </c>
      <c r="S1562" s="92" t="str">
        <f>IFERROR(INDEX($C$2:$C$5193,MATCH(ROWS(O$2:O1562),O$2:O$5193,0)),"")</f>
        <v/>
      </c>
    </row>
    <row r="1563" spans="1:19" x14ac:dyDescent="0.25">
      <c r="A1563" s="68">
        <v>6008</v>
      </c>
      <c r="B1563" s="68" t="s">
        <v>14767</v>
      </c>
      <c r="C1563" s="68" t="s">
        <v>14768</v>
      </c>
      <c r="D1563" s="68" t="s">
        <v>14760</v>
      </c>
      <c r="E1563" s="68" t="s">
        <v>22477</v>
      </c>
      <c r="F1563" s="68" t="s">
        <v>14769</v>
      </c>
      <c r="G1563" s="68" t="s">
        <v>14770</v>
      </c>
      <c r="H1563" s="68">
        <v>36.7166</v>
      </c>
      <c r="I1563" s="68">
        <v>127.499</v>
      </c>
      <c r="J1563" s="68">
        <v>191</v>
      </c>
      <c r="K1563" s="68">
        <v>9</v>
      </c>
      <c r="L1563" s="68">
        <f>COUNTIFS(Aéroports!$C$2:$C$5193,Aéroports!$C1563,Aéroports!$D$2:$D$5193,Aéroports!$D1563)</f>
        <v>1</v>
      </c>
      <c r="M1563" s="68" t="str">
        <f>IF(AND(Formulaire!$H$15=Aéroports!$E1563,--ISNUMBER(IFERROR(SEARCH(Formulaire!$H$16,$C1563,1),""))=1),MAX(M$1:M1562)+1,"")</f>
        <v/>
      </c>
      <c r="N1563" s="68" t="str">
        <f>IF(AND(Formulaire!$H$21=Aéroports!$E1563,--ISNUMBER(IFERROR(SEARCH(Formulaire!$H$22,$C1563,1),""))=1),MAX(N$1:N1562)+1,"")</f>
        <v/>
      </c>
      <c r="O1563" s="68" t="str">
        <f>IF(AND(Formulaire!$H$27=Aéroports!$E1563,--ISNUMBER(IFERROR(SEARCH(Formulaire!$H$28,$C1563,1),""))=1),MAX(O$1:O1562)+1,"")</f>
        <v/>
      </c>
      <c r="Q1563" s="91" t="str">
        <f>IFERROR(INDEX($C$2:$C$5193,MATCH(ROWS(M$2:M1563),M$2:M$5193,0)),"")</f>
        <v/>
      </c>
      <c r="R1563" s="70" t="str">
        <f>IFERROR(INDEX($C$2:$C$5193,MATCH(ROWS(N$2:N1563),N$2:N$5193,0)),"")</f>
        <v/>
      </c>
      <c r="S1563" s="92" t="str">
        <f>IFERROR(INDEX($C$2:$C$5193,MATCH(ROWS(O$2:O1563),O$2:O$5193,0)),"")</f>
        <v/>
      </c>
    </row>
    <row r="1564" spans="1:19" x14ac:dyDescent="0.25">
      <c r="A1564" s="69">
        <v>2364</v>
      </c>
      <c r="B1564" s="69" t="s">
        <v>14771</v>
      </c>
      <c r="C1564" s="69" t="s">
        <v>14772</v>
      </c>
      <c r="D1564" s="69" t="s">
        <v>14760</v>
      </c>
      <c r="E1564" s="69" t="s">
        <v>22477</v>
      </c>
      <c r="F1564" s="69" t="s">
        <v>14773</v>
      </c>
      <c r="G1564" s="69" t="s">
        <v>14774</v>
      </c>
      <c r="H1564" s="69">
        <v>35.878399999999999</v>
      </c>
      <c r="I1564" s="69">
        <v>127.12</v>
      </c>
      <c r="J1564" s="69">
        <v>96</v>
      </c>
      <c r="K1564" s="69">
        <v>9</v>
      </c>
      <c r="L1564" s="69">
        <f>COUNTIFS(Aéroports!$C$2:$C$5193,Aéroports!$C1564,Aéroports!$D$2:$D$5193,Aéroports!$D1564)</f>
        <v>1</v>
      </c>
      <c r="M1564" s="69" t="str">
        <f>IF(AND(Formulaire!$H$15=Aéroports!$E1564,--ISNUMBER(IFERROR(SEARCH(Formulaire!$H$16,$C1564,1),""))=1),MAX(M$1:M1563)+1,"")</f>
        <v/>
      </c>
      <c r="N1564" s="69" t="str">
        <f>IF(AND(Formulaire!$H$21=Aéroports!$E1564,--ISNUMBER(IFERROR(SEARCH(Formulaire!$H$22,$C1564,1),""))=1),MAX(N$1:N1563)+1,"")</f>
        <v/>
      </c>
      <c r="O1564" s="69" t="str">
        <f>IF(AND(Formulaire!$H$27=Aéroports!$E1564,--ISNUMBER(IFERROR(SEARCH(Formulaire!$H$28,$C1564,1),""))=1),MAX(O$1:O1563)+1,"")</f>
        <v/>
      </c>
      <c r="Q1564" s="91" t="str">
        <f>IFERROR(INDEX($C$2:$C$5193,MATCH(ROWS(M$2:M1564),M$2:M$5193,0)),"")</f>
        <v/>
      </c>
      <c r="R1564" s="70" t="str">
        <f>IFERROR(INDEX($C$2:$C$5193,MATCH(ROWS(N$2:N1564),N$2:N$5193,0)),"")</f>
        <v/>
      </c>
      <c r="S1564" s="92" t="str">
        <f>IFERROR(INDEX($C$2:$C$5193,MATCH(ROWS(O$2:O1564),O$2:O$5193,0)),"")</f>
        <v/>
      </c>
    </row>
    <row r="1565" spans="1:19" x14ac:dyDescent="0.25">
      <c r="A1565" s="68">
        <v>2367</v>
      </c>
      <c r="B1565" s="68" t="s">
        <v>14775</v>
      </c>
      <c r="C1565" s="68" t="s">
        <v>14776</v>
      </c>
      <c r="D1565" s="68" t="s">
        <v>14760</v>
      </c>
      <c r="E1565" s="68" t="s">
        <v>22477</v>
      </c>
      <c r="F1565" s="68" t="s">
        <v>14777</v>
      </c>
      <c r="G1565" s="68" t="s">
        <v>14778</v>
      </c>
      <c r="H1565" s="68">
        <v>37.753599999999999</v>
      </c>
      <c r="I1565" s="68">
        <v>128.94399999999999</v>
      </c>
      <c r="J1565" s="68">
        <v>35</v>
      </c>
      <c r="K1565" s="68">
        <v>9</v>
      </c>
      <c r="L1565" s="68">
        <f>COUNTIFS(Aéroports!$C$2:$C$5193,Aéroports!$C1565,Aéroports!$D$2:$D$5193,Aéroports!$D1565)</f>
        <v>1</v>
      </c>
      <c r="M1565" s="68" t="str">
        <f>IF(AND(Formulaire!$H$15=Aéroports!$E1565,--ISNUMBER(IFERROR(SEARCH(Formulaire!$H$16,$C1565,1),""))=1),MAX(M$1:M1564)+1,"")</f>
        <v/>
      </c>
      <c r="N1565" s="68" t="str">
        <f>IF(AND(Formulaire!$H$21=Aéroports!$E1565,--ISNUMBER(IFERROR(SEARCH(Formulaire!$H$22,$C1565,1),""))=1),MAX(N$1:N1564)+1,"")</f>
        <v/>
      </c>
      <c r="O1565" s="68" t="str">
        <f>IF(AND(Formulaire!$H$27=Aéroports!$E1565,--ISNUMBER(IFERROR(SEARCH(Formulaire!$H$28,$C1565,1),""))=1),MAX(O$1:O1564)+1,"")</f>
        <v/>
      </c>
      <c r="Q1565" s="91" t="str">
        <f>IFERROR(INDEX($C$2:$C$5193,MATCH(ROWS(M$2:M1565),M$2:M$5193,0)),"")</f>
        <v/>
      </c>
      <c r="R1565" s="70" t="str">
        <f>IFERROR(INDEX($C$2:$C$5193,MATCH(ROWS(N$2:N1565),N$2:N$5193,0)),"")</f>
        <v/>
      </c>
      <c r="S1565" s="92" t="str">
        <f>IFERROR(INDEX($C$2:$C$5193,MATCH(ROWS(O$2:O1565),O$2:O$5193,0)),"")</f>
        <v/>
      </c>
    </row>
    <row r="1566" spans="1:19" x14ac:dyDescent="0.25">
      <c r="A1566" s="69">
        <v>6003</v>
      </c>
      <c r="B1566" s="69" t="s">
        <v>14779</v>
      </c>
      <c r="C1566" s="69" t="s">
        <v>14780</v>
      </c>
      <c r="D1566" s="69" t="s">
        <v>14760</v>
      </c>
      <c r="E1566" s="69" t="s">
        <v>22477</v>
      </c>
      <c r="F1566" s="69" t="s">
        <v>14781</v>
      </c>
      <c r="G1566" s="69" t="s">
        <v>14782</v>
      </c>
      <c r="H1566" s="69">
        <v>35.903799999999997</v>
      </c>
      <c r="I1566" s="69">
        <v>126.616</v>
      </c>
      <c r="J1566" s="69">
        <v>29</v>
      </c>
      <c r="K1566" s="69">
        <v>9</v>
      </c>
      <c r="L1566" s="69">
        <f>COUNTIFS(Aéroports!$C$2:$C$5193,Aéroports!$C1566,Aéroports!$D$2:$D$5193,Aéroports!$D1566)</f>
        <v>1</v>
      </c>
      <c r="M1566" s="69" t="str">
        <f>IF(AND(Formulaire!$H$15=Aéroports!$E1566,--ISNUMBER(IFERROR(SEARCH(Formulaire!$H$16,$C1566,1),""))=1),MAX(M$1:M1565)+1,"")</f>
        <v/>
      </c>
      <c r="N1566" s="69" t="str">
        <f>IF(AND(Formulaire!$H$21=Aéroports!$E1566,--ISNUMBER(IFERROR(SEARCH(Formulaire!$H$22,$C1566,1),""))=1),MAX(N$1:N1565)+1,"")</f>
        <v/>
      </c>
      <c r="O1566" s="69" t="str">
        <f>IF(AND(Formulaire!$H$27=Aéroports!$E1566,--ISNUMBER(IFERROR(SEARCH(Formulaire!$H$28,$C1566,1),""))=1),MAX(O$1:O1565)+1,"")</f>
        <v/>
      </c>
      <c r="Q1566" s="91" t="str">
        <f>IFERROR(INDEX($C$2:$C$5193,MATCH(ROWS(M$2:M1566),M$2:M$5193,0)),"")</f>
        <v/>
      </c>
      <c r="R1566" s="70" t="str">
        <f>IFERROR(INDEX($C$2:$C$5193,MATCH(ROWS(N$2:N1566),N$2:N$5193,0)),"")</f>
        <v/>
      </c>
      <c r="S1566" s="92" t="str">
        <f>IFERROR(INDEX($C$2:$C$5193,MATCH(ROWS(O$2:O1566),O$2:O$5193,0)),"")</f>
        <v/>
      </c>
    </row>
    <row r="1567" spans="1:19" x14ac:dyDescent="0.25">
      <c r="A1567" s="68">
        <v>2361</v>
      </c>
      <c r="B1567" s="68" t="s">
        <v>14783</v>
      </c>
      <c r="C1567" s="68" t="s">
        <v>14784</v>
      </c>
      <c r="D1567" s="68" t="s">
        <v>14760</v>
      </c>
      <c r="E1567" s="68" t="s">
        <v>22477</v>
      </c>
      <c r="F1567" s="68" t="s">
        <v>14785</v>
      </c>
      <c r="G1567" s="68" t="s">
        <v>14786</v>
      </c>
      <c r="H1567" s="68">
        <v>35.126399999999997</v>
      </c>
      <c r="I1567" s="68">
        <v>126.809</v>
      </c>
      <c r="J1567" s="68">
        <v>39</v>
      </c>
      <c r="K1567" s="68">
        <v>9</v>
      </c>
      <c r="L1567" s="68">
        <f>COUNTIFS(Aéroports!$C$2:$C$5193,Aéroports!$C1567,Aéroports!$D$2:$D$5193,Aéroports!$D1567)</f>
        <v>1</v>
      </c>
      <c r="M1567" s="68" t="str">
        <f>IF(AND(Formulaire!$H$15=Aéroports!$E1567,--ISNUMBER(IFERROR(SEARCH(Formulaire!$H$16,$C1567,1),""))=1),MAX(M$1:M1566)+1,"")</f>
        <v/>
      </c>
      <c r="N1567" s="68" t="str">
        <f>IF(AND(Formulaire!$H$21=Aéroports!$E1567,--ISNUMBER(IFERROR(SEARCH(Formulaire!$H$22,$C1567,1),""))=1),MAX(N$1:N1566)+1,"")</f>
        <v/>
      </c>
      <c r="O1567" s="68" t="str">
        <f>IF(AND(Formulaire!$H$27=Aéroports!$E1567,--ISNUMBER(IFERROR(SEARCH(Formulaire!$H$28,$C1567,1),""))=1),MAX(O$1:O1566)+1,"")</f>
        <v/>
      </c>
      <c r="Q1567" s="91" t="str">
        <f>IFERROR(INDEX($C$2:$C$5193,MATCH(ROWS(M$2:M1567),M$2:M$5193,0)),"")</f>
        <v/>
      </c>
      <c r="R1567" s="70" t="str">
        <f>IFERROR(INDEX($C$2:$C$5193,MATCH(ROWS(N$2:N1567),N$2:N$5193,0)),"")</f>
        <v/>
      </c>
      <c r="S1567" s="92" t="str">
        <f>IFERROR(INDEX($C$2:$C$5193,MATCH(ROWS(O$2:O1567),O$2:O$5193,0)),"")</f>
        <v/>
      </c>
    </row>
    <row r="1568" spans="1:19" x14ac:dyDescent="0.25">
      <c r="A1568" s="69">
        <v>6004</v>
      </c>
      <c r="B1568" s="69" t="s">
        <v>14787</v>
      </c>
      <c r="C1568" s="69" t="s">
        <v>14788</v>
      </c>
      <c r="D1568" s="69" t="s">
        <v>14760</v>
      </c>
      <c r="E1568" s="69" t="s">
        <v>22477</v>
      </c>
      <c r="F1568" s="69" t="s">
        <v>14789</v>
      </c>
      <c r="G1568" s="69" t="s">
        <v>14790</v>
      </c>
      <c r="H1568" s="69">
        <v>34.758899999999997</v>
      </c>
      <c r="I1568" s="69">
        <v>126.38</v>
      </c>
      <c r="J1568" s="69">
        <v>23</v>
      </c>
      <c r="K1568" s="69">
        <v>9</v>
      </c>
      <c r="L1568" s="69">
        <f>COUNTIFS(Aéroports!$C$2:$C$5193,Aéroports!$C1568,Aéroports!$D$2:$D$5193,Aéroports!$D1568)</f>
        <v>1</v>
      </c>
      <c r="M1568" s="69" t="str">
        <f>IF(AND(Formulaire!$H$15=Aéroports!$E1568,--ISNUMBER(IFERROR(SEARCH(Formulaire!$H$16,$C1568,1),""))=1),MAX(M$1:M1567)+1,"")</f>
        <v/>
      </c>
      <c r="N1568" s="69" t="str">
        <f>IF(AND(Formulaire!$H$21=Aéroports!$E1568,--ISNUMBER(IFERROR(SEARCH(Formulaire!$H$22,$C1568,1),""))=1),MAX(N$1:N1567)+1,"")</f>
        <v/>
      </c>
      <c r="O1568" s="69" t="str">
        <f>IF(AND(Formulaire!$H$27=Aéroports!$E1568,--ISNUMBER(IFERROR(SEARCH(Formulaire!$H$28,$C1568,1),""))=1),MAX(O$1:O1567)+1,"")</f>
        <v/>
      </c>
      <c r="Q1568" s="91" t="str">
        <f>IFERROR(INDEX($C$2:$C$5193,MATCH(ROWS(M$2:M1568),M$2:M$5193,0)),"")</f>
        <v/>
      </c>
      <c r="R1568" s="70" t="str">
        <f>IFERROR(INDEX($C$2:$C$5193,MATCH(ROWS(N$2:N1568),N$2:N$5193,0)),"")</f>
        <v/>
      </c>
      <c r="S1568" s="92" t="str">
        <f>IFERROR(INDEX($C$2:$C$5193,MATCH(ROWS(O$2:O1568),O$2:O$5193,0)),"")</f>
        <v/>
      </c>
    </row>
    <row r="1569" spans="1:19" x14ac:dyDescent="0.25">
      <c r="A1569" s="68">
        <v>4189</v>
      </c>
      <c r="B1569" s="68" t="s">
        <v>14791</v>
      </c>
      <c r="C1569" s="68" t="s">
        <v>14792</v>
      </c>
      <c r="D1569" s="68" t="s">
        <v>14760</v>
      </c>
      <c r="E1569" s="68" t="s">
        <v>22477</v>
      </c>
      <c r="F1569" s="68" t="s">
        <v>14793</v>
      </c>
      <c r="G1569" s="68" t="s">
        <v>14794</v>
      </c>
      <c r="H1569" s="68">
        <v>34.991410000000002</v>
      </c>
      <c r="I1569" s="68">
        <v>126.3828</v>
      </c>
      <c r="J1569" s="68">
        <v>35</v>
      </c>
      <c r="K1569" s="68">
        <v>9</v>
      </c>
      <c r="L1569" s="68">
        <f>COUNTIFS(Aéroports!$C$2:$C$5193,Aéroports!$C1569,Aéroports!$D$2:$D$5193,Aéroports!$D1569)</f>
        <v>1</v>
      </c>
      <c r="M1569" s="68" t="str">
        <f>IF(AND(Formulaire!$H$15=Aéroports!$E1569,--ISNUMBER(IFERROR(SEARCH(Formulaire!$H$16,$C1569,1),""))=1),MAX(M$1:M1568)+1,"")</f>
        <v/>
      </c>
      <c r="N1569" s="68" t="str">
        <f>IF(AND(Formulaire!$H$21=Aéroports!$E1569,--ISNUMBER(IFERROR(SEARCH(Formulaire!$H$22,$C1569,1),""))=1),MAX(N$1:N1568)+1,"")</f>
        <v/>
      </c>
      <c r="O1569" s="68" t="str">
        <f>IF(AND(Formulaire!$H$27=Aéroports!$E1569,--ISNUMBER(IFERROR(SEARCH(Formulaire!$H$28,$C1569,1),""))=1),MAX(O$1:O1568)+1,"")</f>
        <v/>
      </c>
      <c r="Q1569" s="91" t="str">
        <f>IFERROR(INDEX($C$2:$C$5193,MATCH(ROWS(M$2:M1569),M$2:M$5193,0)),"")</f>
        <v/>
      </c>
      <c r="R1569" s="70" t="str">
        <f>IFERROR(INDEX($C$2:$C$5193,MATCH(ROWS(N$2:N1569),N$2:N$5193,0)),"")</f>
        <v/>
      </c>
      <c r="S1569" s="92" t="str">
        <f>IFERROR(INDEX($C$2:$C$5193,MATCH(ROWS(O$2:O1569),O$2:O$5193,0)),"")</f>
        <v/>
      </c>
    </row>
    <row r="1570" spans="1:19" x14ac:dyDescent="0.25">
      <c r="A1570" s="69">
        <v>2377</v>
      </c>
      <c r="B1570" s="69" t="s">
        <v>14795</v>
      </c>
      <c r="C1570" s="69" t="s">
        <v>14796</v>
      </c>
      <c r="D1570" s="69" t="s">
        <v>14760</v>
      </c>
      <c r="E1570" s="69" t="s">
        <v>22477</v>
      </c>
      <c r="F1570" s="69" t="s">
        <v>14797</v>
      </c>
      <c r="G1570" s="69" t="s">
        <v>14798</v>
      </c>
      <c r="H1570" s="69">
        <v>37.090600000000002</v>
      </c>
      <c r="I1570" s="69">
        <v>127.03</v>
      </c>
      <c r="J1570" s="69">
        <v>38</v>
      </c>
      <c r="K1570" s="69">
        <v>9</v>
      </c>
      <c r="L1570" s="69">
        <f>COUNTIFS(Aéroports!$C$2:$C$5193,Aéroports!$C1570,Aéroports!$D$2:$D$5193,Aéroports!$D1570)</f>
        <v>1</v>
      </c>
      <c r="M1570" s="69" t="str">
        <f>IF(AND(Formulaire!$H$15=Aéroports!$E1570,--ISNUMBER(IFERROR(SEARCH(Formulaire!$H$16,$C1570,1),""))=1),MAX(M$1:M1569)+1,"")</f>
        <v/>
      </c>
      <c r="N1570" s="69" t="str">
        <f>IF(AND(Formulaire!$H$21=Aéroports!$E1570,--ISNUMBER(IFERROR(SEARCH(Formulaire!$H$22,$C1570,1),""))=1),MAX(N$1:N1569)+1,"")</f>
        <v/>
      </c>
      <c r="O1570" s="69" t="str">
        <f>IF(AND(Formulaire!$H$27=Aéroports!$E1570,--ISNUMBER(IFERROR(SEARCH(Formulaire!$H$28,$C1570,1),""))=1),MAX(O$1:O1569)+1,"")</f>
        <v/>
      </c>
      <c r="Q1570" s="91" t="str">
        <f>IFERROR(INDEX($C$2:$C$5193,MATCH(ROWS(M$2:M1570),M$2:M$5193,0)),"")</f>
        <v/>
      </c>
      <c r="R1570" s="70" t="str">
        <f>IFERROR(INDEX($C$2:$C$5193,MATCH(ROWS(N$2:N1570),N$2:N$5193,0)),"")</f>
        <v/>
      </c>
      <c r="S1570" s="92" t="str">
        <f>IFERROR(INDEX($C$2:$C$5193,MATCH(ROWS(O$2:O1570),O$2:O$5193,0)),"")</f>
        <v/>
      </c>
    </row>
    <row r="1571" spans="1:19" x14ac:dyDescent="0.25">
      <c r="A1571" s="68">
        <v>2380</v>
      </c>
      <c r="B1571" s="68" t="s">
        <v>14799</v>
      </c>
      <c r="C1571" s="68" t="s">
        <v>14800</v>
      </c>
      <c r="D1571" s="68" t="s">
        <v>14760</v>
      </c>
      <c r="E1571" s="68" t="s">
        <v>22477</v>
      </c>
      <c r="F1571" s="68" t="s">
        <v>14801</v>
      </c>
      <c r="G1571" s="68" t="s">
        <v>14802</v>
      </c>
      <c r="H1571" s="68">
        <v>35.987900000000003</v>
      </c>
      <c r="I1571" s="68">
        <v>129.41999999999999</v>
      </c>
      <c r="J1571" s="68">
        <v>70</v>
      </c>
      <c r="K1571" s="68">
        <v>9</v>
      </c>
      <c r="L1571" s="68">
        <f>COUNTIFS(Aéroports!$C$2:$C$5193,Aéroports!$C1571,Aéroports!$D$2:$D$5193,Aéroports!$D1571)</f>
        <v>1</v>
      </c>
      <c r="M1571" s="68" t="str">
        <f>IF(AND(Formulaire!$H$15=Aéroports!$E1571,--ISNUMBER(IFERROR(SEARCH(Formulaire!$H$16,$C1571,1),""))=1),MAX(M$1:M1570)+1,"")</f>
        <v/>
      </c>
      <c r="N1571" s="68" t="str">
        <f>IF(AND(Formulaire!$H$21=Aéroports!$E1571,--ISNUMBER(IFERROR(SEARCH(Formulaire!$H$22,$C1571,1),""))=1),MAX(N$1:N1570)+1,"")</f>
        <v/>
      </c>
      <c r="O1571" s="68" t="str">
        <f>IF(AND(Formulaire!$H$27=Aéroports!$E1571,--ISNUMBER(IFERROR(SEARCH(Formulaire!$H$28,$C1571,1),""))=1),MAX(O$1:O1570)+1,"")</f>
        <v/>
      </c>
      <c r="Q1571" s="91" t="str">
        <f>IFERROR(INDEX($C$2:$C$5193,MATCH(ROWS(M$2:M1571),M$2:M$5193,0)),"")</f>
        <v/>
      </c>
      <c r="R1571" s="70" t="str">
        <f>IFERROR(INDEX($C$2:$C$5193,MATCH(ROWS(N$2:N1571),N$2:N$5193,0)),"")</f>
        <v/>
      </c>
      <c r="S1571" s="92" t="str">
        <f>IFERROR(INDEX($C$2:$C$5193,MATCH(ROWS(O$2:O1571),O$2:O$5193,0)),"")</f>
        <v/>
      </c>
    </row>
    <row r="1572" spans="1:19" x14ac:dyDescent="0.25">
      <c r="A1572" s="69">
        <v>6007</v>
      </c>
      <c r="B1572" s="69" t="s">
        <v>14803</v>
      </c>
      <c r="C1572" s="69" t="s">
        <v>14804</v>
      </c>
      <c r="D1572" s="69" t="s">
        <v>14760</v>
      </c>
      <c r="E1572" s="69" t="s">
        <v>22477</v>
      </c>
      <c r="F1572" s="69" t="s">
        <v>14805</v>
      </c>
      <c r="G1572" s="69" t="s">
        <v>14806</v>
      </c>
      <c r="H1572" s="69">
        <v>35.088500000000003</v>
      </c>
      <c r="I1572" s="69">
        <v>128.07</v>
      </c>
      <c r="J1572" s="69">
        <v>25</v>
      </c>
      <c r="K1572" s="69">
        <v>9</v>
      </c>
      <c r="L1572" s="69">
        <f>COUNTIFS(Aéroports!$C$2:$C$5193,Aéroports!$C1572,Aéroports!$D$2:$D$5193,Aéroports!$D1572)</f>
        <v>1</v>
      </c>
      <c r="M1572" s="69" t="str">
        <f>IF(AND(Formulaire!$H$15=Aéroports!$E1572,--ISNUMBER(IFERROR(SEARCH(Formulaire!$H$16,$C1572,1),""))=1),MAX(M$1:M1571)+1,"")</f>
        <v/>
      </c>
      <c r="N1572" s="69" t="str">
        <f>IF(AND(Formulaire!$H$21=Aéroports!$E1572,--ISNUMBER(IFERROR(SEARCH(Formulaire!$H$22,$C1572,1),""))=1),MAX(N$1:N1571)+1,"")</f>
        <v/>
      </c>
      <c r="O1572" s="69" t="str">
        <f>IF(AND(Formulaire!$H$27=Aéroports!$E1572,--ISNUMBER(IFERROR(SEARCH(Formulaire!$H$28,$C1572,1),""))=1),MAX(O$1:O1571)+1,"")</f>
        <v/>
      </c>
      <c r="Q1572" s="91" t="str">
        <f>IFERROR(INDEX($C$2:$C$5193,MATCH(ROWS(M$2:M1572),M$2:M$5193,0)),"")</f>
        <v/>
      </c>
      <c r="R1572" s="70" t="str">
        <f>IFERROR(INDEX($C$2:$C$5193,MATCH(ROWS(N$2:N1572),N$2:N$5193,0)),"")</f>
        <v/>
      </c>
      <c r="S1572" s="92" t="str">
        <f>IFERROR(INDEX($C$2:$C$5193,MATCH(ROWS(O$2:O1572),O$2:O$5193,0)),"")</f>
        <v/>
      </c>
    </row>
    <row r="1573" spans="1:19" x14ac:dyDescent="0.25">
      <c r="A1573" s="68">
        <v>3930</v>
      </c>
      <c r="B1573" s="68" t="s">
        <v>14811</v>
      </c>
      <c r="C1573" s="68" t="s">
        <v>14808</v>
      </c>
      <c r="D1573" s="68" t="s">
        <v>14760</v>
      </c>
      <c r="E1573" s="68" t="s">
        <v>22477</v>
      </c>
      <c r="F1573" s="68" t="s">
        <v>14812</v>
      </c>
      <c r="G1573" s="68" t="s">
        <v>14813</v>
      </c>
      <c r="H1573" s="68">
        <v>37.469099999999997</v>
      </c>
      <c r="I1573" s="68">
        <v>126.45099999999999</v>
      </c>
      <c r="J1573" s="68">
        <v>23</v>
      </c>
      <c r="K1573" s="68">
        <v>9</v>
      </c>
      <c r="L1573" s="68">
        <f>COUNTIFS(Aéroports!$C$2:$C$5193,Aéroports!$C1573,Aéroports!$D$2:$D$5193,Aéroports!$D1573)</f>
        <v>1</v>
      </c>
      <c r="M1573" s="68" t="str">
        <f>IF(AND(Formulaire!$H$15=Aéroports!$E1573,--ISNUMBER(IFERROR(SEARCH(Formulaire!$H$16,$C1573,1),""))=1),MAX(M$1:M1572)+1,"")</f>
        <v/>
      </c>
      <c r="N1573" s="68" t="str">
        <f>IF(AND(Formulaire!$H$21=Aéroports!$E1573,--ISNUMBER(IFERROR(SEARCH(Formulaire!$H$22,$C1573,1),""))=1),MAX(N$1:N1572)+1,"")</f>
        <v/>
      </c>
      <c r="O1573" s="68" t="str">
        <f>IF(AND(Formulaire!$H$27=Aéroports!$E1573,--ISNUMBER(IFERROR(SEARCH(Formulaire!$H$28,$C1573,1),""))=1),MAX(O$1:O1572)+1,"")</f>
        <v/>
      </c>
      <c r="Q1573" s="91" t="str">
        <f>IFERROR(INDEX($C$2:$C$5193,MATCH(ROWS(M$2:M1573),M$2:M$5193,0)),"")</f>
        <v/>
      </c>
      <c r="R1573" s="70" t="str">
        <f>IFERROR(INDEX($C$2:$C$5193,MATCH(ROWS(N$2:N1573),N$2:N$5193,0)),"")</f>
        <v/>
      </c>
      <c r="S1573" s="92" t="str">
        <f>IFERROR(INDEX($C$2:$C$5193,MATCH(ROWS(O$2:O1573),O$2:O$5193,0)),"")</f>
        <v/>
      </c>
    </row>
    <row r="1574" spans="1:19" x14ac:dyDescent="0.25">
      <c r="A1574" s="69">
        <v>2376</v>
      </c>
      <c r="B1574" s="69" t="s">
        <v>14814</v>
      </c>
      <c r="C1574" s="69" t="s">
        <v>14815</v>
      </c>
      <c r="D1574" s="69" t="s">
        <v>14760</v>
      </c>
      <c r="E1574" s="69" t="s">
        <v>22477</v>
      </c>
      <c r="F1574" s="69" t="s">
        <v>14816</v>
      </c>
      <c r="G1574" s="69" t="s">
        <v>14817</v>
      </c>
      <c r="H1574" s="69">
        <v>37.445799999999998</v>
      </c>
      <c r="I1574" s="69">
        <v>127.114</v>
      </c>
      <c r="J1574" s="69">
        <v>92</v>
      </c>
      <c r="K1574" s="69">
        <v>9</v>
      </c>
      <c r="L1574" s="69">
        <f>COUNTIFS(Aéroports!$C$2:$C$5193,Aéroports!$C1574,Aéroports!$D$2:$D$5193,Aéroports!$D1574)</f>
        <v>1</v>
      </c>
      <c r="M1574" s="69" t="str">
        <f>IF(AND(Formulaire!$H$15=Aéroports!$E1574,--ISNUMBER(IFERROR(SEARCH(Formulaire!$H$16,$C1574,1),""))=1),MAX(M$1:M1573)+1,"")</f>
        <v/>
      </c>
      <c r="N1574" s="69" t="str">
        <f>IF(AND(Formulaire!$H$21=Aéroports!$E1574,--ISNUMBER(IFERROR(SEARCH(Formulaire!$H$22,$C1574,1),""))=1),MAX(N$1:N1573)+1,"")</f>
        <v/>
      </c>
      <c r="O1574" s="69" t="str">
        <f>IF(AND(Formulaire!$H$27=Aéroports!$E1574,--ISNUMBER(IFERROR(SEARCH(Formulaire!$H$28,$C1574,1),""))=1),MAX(O$1:O1573)+1,"")</f>
        <v/>
      </c>
      <c r="Q1574" s="91" t="str">
        <f>IFERROR(INDEX($C$2:$C$5193,MATCH(ROWS(M$2:M1574),M$2:M$5193,0)),"")</f>
        <v/>
      </c>
      <c r="R1574" s="70" t="str">
        <f>IFERROR(INDEX($C$2:$C$5193,MATCH(ROWS(N$2:N1574),N$2:N$5193,0)),"")</f>
        <v/>
      </c>
      <c r="S1574" s="92" t="str">
        <f>IFERROR(INDEX($C$2:$C$5193,MATCH(ROWS(O$2:O1574),O$2:O$5193,0)),"")</f>
        <v/>
      </c>
    </row>
    <row r="1575" spans="1:19" x14ac:dyDescent="0.25">
      <c r="A1575" s="68">
        <v>2366</v>
      </c>
      <c r="B1575" s="68" t="s">
        <v>14818</v>
      </c>
      <c r="C1575" s="68" t="s">
        <v>14819</v>
      </c>
      <c r="D1575" s="68" t="s">
        <v>14760</v>
      </c>
      <c r="E1575" s="68" t="s">
        <v>22477</v>
      </c>
      <c r="F1575" s="68" t="s">
        <v>14820</v>
      </c>
      <c r="G1575" s="68" t="s">
        <v>14821</v>
      </c>
      <c r="H1575" s="68">
        <v>38.142600000000002</v>
      </c>
      <c r="I1575" s="68">
        <v>128.59899999999999</v>
      </c>
      <c r="J1575" s="68">
        <v>92</v>
      </c>
      <c r="K1575" s="68">
        <v>9</v>
      </c>
      <c r="L1575" s="68">
        <f>COUNTIFS(Aéroports!$C$2:$C$5193,Aéroports!$C1575,Aéroports!$D$2:$D$5193,Aéroports!$D1575)</f>
        <v>1</v>
      </c>
      <c r="M1575" s="68" t="str">
        <f>IF(AND(Formulaire!$H$15=Aéroports!$E1575,--ISNUMBER(IFERROR(SEARCH(Formulaire!$H$16,$C1575,1),""))=1),MAX(M$1:M1574)+1,"")</f>
        <v/>
      </c>
      <c r="N1575" s="68" t="str">
        <f>IF(AND(Formulaire!$H$21=Aéroports!$E1575,--ISNUMBER(IFERROR(SEARCH(Formulaire!$H$22,$C1575,1),""))=1),MAX(N$1:N1574)+1,"")</f>
        <v/>
      </c>
      <c r="O1575" s="68" t="str">
        <f>IF(AND(Formulaire!$H$27=Aéroports!$E1575,--ISNUMBER(IFERROR(SEARCH(Formulaire!$H$28,$C1575,1),""))=1),MAX(O$1:O1574)+1,"")</f>
        <v/>
      </c>
      <c r="Q1575" s="91" t="str">
        <f>IFERROR(INDEX($C$2:$C$5193,MATCH(ROWS(M$2:M1575),M$2:M$5193,0)),"")</f>
        <v/>
      </c>
      <c r="R1575" s="70" t="str">
        <f>IFERROR(INDEX($C$2:$C$5193,MATCH(ROWS(N$2:N1575),N$2:N$5193,0)),"")</f>
        <v/>
      </c>
      <c r="S1575" s="92" t="str">
        <f>IFERROR(INDEX($C$2:$C$5193,MATCH(ROWS(O$2:O1575),O$2:O$5193,0)),"")</f>
        <v/>
      </c>
    </row>
    <row r="1576" spans="1:19" x14ac:dyDescent="0.25">
      <c r="A1576" s="69">
        <v>6006</v>
      </c>
      <c r="B1576" s="69" t="s">
        <v>14822</v>
      </c>
      <c r="C1576" s="69" t="s">
        <v>14823</v>
      </c>
      <c r="D1576" s="69" t="s">
        <v>14760</v>
      </c>
      <c r="E1576" s="69" t="s">
        <v>22477</v>
      </c>
      <c r="F1576" s="69" t="s">
        <v>14824</v>
      </c>
      <c r="G1576" s="69" t="s">
        <v>14825</v>
      </c>
      <c r="H1576" s="69">
        <v>38.061300000000003</v>
      </c>
      <c r="I1576" s="69">
        <v>128.66900000000001</v>
      </c>
      <c r="J1576" s="69">
        <v>241</v>
      </c>
      <c r="K1576" s="69">
        <v>9</v>
      </c>
      <c r="L1576" s="69">
        <f>COUNTIFS(Aéroports!$C$2:$C$5193,Aéroports!$C1576,Aéroports!$D$2:$D$5193,Aéroports!$D1576)</f>
        <v>1</v>
      </c>
      <c r="M1576" s="69" t="str">
        <f>IF(AND(Formulaire!$H$15=Aéroports!$E1576,--ISNUMBER(IFERROR(SEARCH(Formulaire!$H$16,$C1576,1),""))=1),MAX(M$1:M1575)+1,"")</f>
        <v/>
      </c>
      <c r="N1576" s="69" t="str">
        <f>IF(AND(Formulaire!$H$21=Aéroports!$E1576,--ISNUMBER(IFERROR(SEARCH(Formulaire!$H$22,$C1576,1),""))=1),MAX(N$1:N1575)+1,"")</f>
        <v/>
      </c>
      <c r="O1576" s="69" t="str">
        <f>IF(AND(Formulaire!$H$27=Aéroports!$E1576,--ISNUMBER(IFERROR(SEARCH(Formulaire!$H$28,$C1576,1),""))=1),MAX(O$1:O1575)+1,"")</f>
        <v/>
      </c>
      <c r="Q1576" s="91" t="str">
        <f>IFERROR(INDEX($C$2:$C$5193,MATCH(ROWS(M$2:M1576),M$2:M$5193,0)),"")</f>
        <v/>
      </c>
      <c r="R1576" s="70" t="str">
        <f>IFERROR(INDEX($C$2:$C$5193,MATCH(ROWS(N$2:N1576),N$2:N$5193,0)),"")</f>
        <v/>
      </c>
      <c r="S1576" s="92" t="str">
        <f>IFERROR(INDEX($C$2:$C$5193,MATCH(ROWS(O$2:O1576),O$2:O$5193,0)),"")</f>
        <v/>
      </c>
    </row>
    <row r="1577" spans="1:19" x14ac:dyDescent="0.25">
      <c r="A1577" s="68">
        <v>2379</v>
      </c>
      <c r="B1577" s="68" t="s">
        <v>14826</v>
      </c>
      <c r="C1577" s="68" t="s">
        <v>14827</v>
      </c>
      <c r="D1577" s="68" t="s">
        <v>14760</v>
      </c>
      <c r="E1577" s="68" t="s">
        <v>22477</v>
      </c>
      <c r="F1577" s="68" t="s">
        <v>14828</v>
      </c>
      <c r="G1577" s="68" t="s">
        <v>14829</v>
      </c>
      <c r="H1577" s="68">
        <v>37.239400000000003</v>
      </c>
      <c r="I1577" s="68">
        <v>127.00700000000001</v>
      </c>
      <c r="J1577" s="68">
        <v>88</v>
      </c>
      <c r="K1577" s="68">
        <v>9</v>
      </c>
      <c r="L1577" s="68">
        <f>COUNTIFS(Aéroports!$C$2:$C$5193,Aéroports!$C1577,Aéroports!$D$2:$D$5193,Aéroports!$D1577)</f>
        <v>1</v>
      </c>
      <c r="M1577" s="68" t="str">
        <f>IF(AND(Formulaire!$H$15=Aéroports!$E1577,--ISNUMBER(IFERROR(SEARCH(Formulaire!$H$16,$C1577,1),""))=1),MAX(M$1:M1576)+1,"")</f>
        <v/>
      </c>
      <c r="N1577" s="68" t="str">
        <f>IF(AND(Formulaire!$H$21=Aéroports!$E1577,--ISNUMBER(IFERROR(SEARCH(Formulaire!$H$22,$C1577,1),""))=1),MAX(N$1:N1576)+1,"")</f>
        <v/>
      </c>
      <c r="O1577" s="68" t="str">
        <f>IF(AND(Formulaire!$H$27=Aéroports!$E1577,--ISNUMBER(IFERROR(SEARCH(Formulaire!$H$28,$C1577,1),""))=1),MAX(O$1:O1576)+1,"")</f>
        <v/>
      </c>
      <c r="Q1577" s="91" t="str">
        <f>IFERROR(INDEX($C$2:$C$5193,MATCH(ROWS(M$2:M1577),M$2:M$5193,0)),"")</f>
        <v/>
      </c>
      <c r="R1577" s="70" t="str">
        <f>IFERROR(INDEX($C$2:$C$5193,MATCH(ROWS(N$2:N1577),N$2:N$5193,0)),"")</f>
        <v/>
      </c>
      <c r="S1577" s="92" t="str">
        <f>IFERROR(INDEX($C$2:$C$5193,MATCH(ROWS(O$2:O1577),O$2:O$5193,0)),"")</f>
        <v/>
      </c>
    </row>
    <row r="1578" spans="1:19" x14ac:dyDescent="0.25">
      <c r="A1578" s="69">
        <v>2381</v>
      </c>
      <c r="B1578" s="69" t="s">
        <v>14830</v>
      </c>
      <c r="C1578" s="69" t="s">
        <v>14831</v>
      </c>
      <c r="D1578" s="69" t="s">
        <v>14760</v>
      </c>
      <c r="E1578" s="69" t="s">
        <v>22477</v>
      </c>
      <c r="F1578" s="69" t="s">
        <v>14832</v>
      </c>
      <c r="G1578" s="69" t="s">
        <v>14833</v>
      </c>
      <c r="H1578" s="69">
        <v>35.894100000000002</v>
      </c>
      <c r="I1578" s="69">
        <v>128.65899999999999</v>
      </c>
      <c r="J1578" s="69">
        <v>116</v>
      </c>
      <c r="K1578" s="69">
        <v>9</v>
      </c>
      <c r="L1578" s="69">
        <f>COUNTIFS(Aéroports!$C$2:$C$5193,Aéroports!$C1578,Aéroports!$D$2:$D$5193,Aéroports!$D1578)</f>
        <v>1</v>
      </c>
      <c r="M1578" s="69" t="str">
        <f>IF(AND(Formulaire!$H$15=Aéroports!$E1578,--ISNUMBER(IFERROR(SEARCH(Formulaire!$H$16,$C1578,1),""))=1),MAX(M$1:M1577)+1,"")</f>
        <v/>
      </c>
      <c r="N1578" s="69" t="str">
        <f>IF(AND(Formulaire!$H$21=Aéroports!$E1578,--ISNUMBER(IFERROR(SEARCH(Formulaire!$H$22,$C1578,1),""))=1),MAX(N$1:N1577)+1,"")</f>
        <v/>
      </c>
      <c r="O1578" s="69" t="str">
        <f>IF(AND(Formulaire!$H$27=Aéroports!$E1578,--ISNUMBER(IFERROR(SEARCH(Formulaire!$H$28,$C1578,1),""))=1),MAX(O$1:O1577)+1,"")</f>
        <v/>
      </c>
      <c r="Q1578" s="91" t="str">
        <f>IFERROR(INDEX($C$2:$C$5193,MATCH(ROWS(M$2:M1578),M$2:M$5193,0)),"")</f>
        <v/>
      </c>
      <c r="R1578" s="70" t="str">
        <f>IFERROR(INDEX($C$2:$C$5193,MATCH(ROWS(N$2:N1578),N$2:N$5193,0)),"")</f>
        <v/>
      </c>
      <c r="S1578" s="92" t="str">
        <f>IFERROR(INDEX($C$2:$C$5193,MATCH(ROWS(O$2:O1578),O$2:O$5193,0)),"")</f>
        <v/>
      </c>
    </row>
    <row r="1579" spans="1:19" x14ac:dyDescent="0.25">
      <c r="A1579" s="68">
        <v>2374</v>
      </c>
      <c r="B1579" s="68" t="s">
        <v>14834</v>
      </c>
      <c r="C1579" s="68" t="s">
        <v>14835</v>
      </c>
      <c r="D1579" s="68" t="s">
        <v>14760</v>
      </c>
      <c r="E1579" s="68" t="s">
        <v>22477</v>
      </c>
      <c r="F1579" s="68" t="s">
        <v>14836</v>
      </c>
      <c r="G1579" s="68" t="s">
        <v>14837</v>
      </c>
      <c r="H1579" s="68">
        <v>35.593499999999999</v>
      </c>
      <c r="I1579" s="68">
        <v>129.352</v>
      </c>
      <c r="J1579" s="68">
        <v>45</v>
      </c>
      <c r="K1579" s="68">
        <v>9</v>
      </c>
      <c r="L1579" s="68">
        <f>COUNTIFS(Aéroports!$C$2:$C$5193,Aéroports!$C1579,Aéroports!$D$2:$D$5193,Aéroports!$D1579)</f>
        <v>1</v>
      </c>
      <c r="M1579" s="68" t="str">
        <f>IF(AND(Formulaire!$H$15=Aéroports!$E1579,--ISNUMBER(IFERROR(SEARCH(Formulaire!$H$16,$C1579,1),""))=1),MAX(M$1:M1578)+1,"")</f>
        <v/>
      </c>
      <c r="N1579" s="68" t="str">
        <f>IF(AND(Formulaire!$H$21=Aéroports!$E1579,--ISNUMBER(IFERROR(SEARCH(Formulaire!$H$22,$C1579,1),""))=1),MAX(N$1:N1578)+1,"")</f>
        <v/>
      </c>
      <c r="O1579" s="68" t="str">
        <f>IF(AND(Formulaire!$H$27=Aéroports!$E1579,--ISNUMBER(IFERROR(SEARCH(Formulaire!$H$28,$C1579,1),""))=1),MAX(O$1:O1578)+1,"")</f>
        <v/>
      </c>
      <c r="Q1579" s="91" t="str">
        <f>IFERROR(INDEX($C$2:$C$5193,MATCH(ROWS(M$2:M1579),M$2:M$5193,0)),"")</f>
        <v/>
      </c>
      <c r="R1579" s="70" t="str">
        <f>IFERROR(INDEX($C$2:$C$5193,MATCH(ROWS(N$2:N1579),N$2:N$5193,0)),"")</f>
        <v/>
      </c>
      <c r="S1579" s="92" t="str">
        <f>IFERROR(INDEX($C$2:$C$5193,MATCH(ROWS(O$2:O1579),O$2:O$5193,0)),"")</f>
        <v/>
      </c>
    </row>
    <row r="1580" spans="1:19" x14ac:dyDescent="0.25">
      <c r="A1580" s="69">
        <v>6005</v>
      </c>
      <c r="B1580" s="69" t="s">
        <v>14838</v>
      </c>
      <c r="C1580" s="69" t="s">
        <v>14839</v>
      </c>
      <c r="D1580" s="69" t="s">
        <v>14760</v>
      </c>
      <c r="E1580" s="69" t="s">
        <v>22477</v>
      </c>
      <c r="F1580" s="69" t="s">
        <v>14840</v>
      </c>
      <c r="G1580" s="69" t="s">
        <v>14841</v>
      </c>
      <c r="H1580" s="69">
        <v>37.438099999999999</v>
      </c>
      <c r="I1580" s="69">
        <v>127.96</v>
      </c>
      <c r="J1580" s="69">
        <v>329</v>
      </c>
      <c r="K1580" s="69">
        <v>9</v>
      </c>
      <c r="L1580" s="69">
        <f>COUNTIFS(Aéroports!$C$2:$C$5193,Aéroports!$C1580,Aéroports!$D$2:$D$5193,Aéroports!$D1580)</f>
        <v>1</v>
      </c>
      <c r="M1580" s="69" t="str">
        <f>IF(AND(Formulaire!$H$15=Aéroports!$E1580,--ISNUMBER(IFERROR(SEARCH(Formulaire!$H$16,$C1580,1),""))=1),MAX(M$1:M1579)+1,"")</f>
        <v/>
      </c>
      <c r="N1580" s="69" t="str">
        <f>IF(AND(Formulaire!$H$21=Aéroports!$E1580,--ISNUMBER(IFERROR(SEARCH(Formulaire!$H$22,$C1580,1),""))=1),MAX(N$1:N1579)+1,"")</f>
        <v/>
      </c>
      <c r="O1580" s="69" t="str">
        <f>IF(AND(Formulaire!$H$27=Aéroports!$E1580,--ISNUMBER(IFERROR(SEARCH(Formulaire!$H$28,$C1580,1),""))=1),MAX(O$1:O1579)+1,"")</f>
        <v/>
      </c>
      <c r="Q1580" s="91" t="str">
        <f>IFERROR(INDEX($C$2:$C$5193,MATCH(ROWS(M$2:M1580),M$2:M$5193,0)),"")</f>
        <v/>
      </c>
      <c r="R1580" s="70" t="str">
        <f>IFERROR(INDEX($C$2:$C$5193,MATCH(ROWS(N$2:N1580),N$2:N$5193,0)),"")</f>
        <v/>
      </c>
      <c r="S1580" s="92" t="str">
        <f>IFERROR(INDEX($C$2:$C$5193,MATCH(ROWS(O$2:O1580),O$2:O$5193,0)),"")</f>
        <v/>
      </c>
    </row>
    <row r="1581" spans="1:19" x14ac:dyDescent="0.25">
      <c r="A1581" s="68">
        <v>2383</v>
      </c>
      <c r="B1581" s="68" t="s">
        <v>14842</v>
      </c>
      <c r="C1581" s="68" t="s">
        <v>14843</v>
      </c>
      <c r="D1581" s="68" t="s">
        <v>14760</v>
      </c>
      <c r="E1581" s="68" t="s">
        <v>22477</v>
      </c>
      <c r="F1581" s="68" t="s">
        <v>14844</v>
      </c>
      <c r="G1581" s="68" t="s">
        <v>14845</v>
      </c>
      <c r="H1581" s="68">
        <v>36.631900000000002</v>
      </c>
      <c r="I1581" s="68">
        <v>128.35499999999999</v>
      </c>
      <c r="J1581" s="68">
        <v>354</v>
      </c>
      <c r="K1581" s="68">
        <v>9</v>
      </c>
      <c r="L1581" s="68">
        <f>COUNTIFS(Aéroports!$C$2:$C$5193,Aéroports!$C1581,Aéroports!$D$2:$D$5193,Aéroports!$D1581)</f>
        <v>1</v>
      </c>
      <c r="M1581" s="68" t="str">
        <f>IF(AND(Formulaire!$H$15=Aéroports!$E1581,--ISNUMBER(IFERROR(SEARCH(Formulaire!$H$16,$C1581,1),""))=1),MAX(M$1:M1580)+1,"")</f>
        <v/>
      </c>
      <c r="N1581" s="68" t="str">
        <f>IF(AND(Formulaire!$H$21=Aéroports!$E1581,--ISNUMBER(IFERROR(SEARCH(Formulaire!$H$22,$C1581,1),""))=1),MAX(N$1:N1580)+1,"")</f>
        <v/>
      </c>
      <c r="O1581" s="68" t="str">
        <f>IF(AND(Formulaire!$H$27=Aéroports!$E1581,--ISNUMBER(IFERROR(SEARCH(Formulaire!$H$28,$C1581,1),""))=1),MAX(O$1:O1580)+1,"")</f>
        <v/>
      </c>
      <c r="Q1581" s="91" t="str">
        <f>IFERROR(INDEX($C$2:$C$5193,MATCH(ROWS(M$2:M1581),M$2:M$5193,0)),"")</f>
        <v/>
      </c>
      <c r="R1581" s="70" t="str">
        <f>IFERROR(INDEX($C$2:$C$5193,MATCH(ROWS(N$2:N1581),N$2:N$5193,0)),"")</f>
        <v/>
      </c>
      <c r="S1581" s="92" t="str">
        <f>IFERROR(INDEX($C$2:$C$5193,MATCH(ROWS(O$2:O1581),O$2:O$5193,0)),"")</f>
        <v/>
      </c>
    </row>
    <row r="1582" spans="1:19" x14ac:dyDescent="0.25">
      <c r="A1582" s="69">
        <v>2365</v>
      </c>
      <c r="B1582" s="69" t="s">
        <v>14846</v>
      </c>
      <c r="C1582" s="69" t="s">
        <v>14847</v>
      </c>
      <c r="D1582" s="69" t="s">
        <v>14760</v>
      </c>
      <c r="E1582" s="69" t="s">
        <v>22477</v>
      </c>
      <c r="F1582" s="69" t="s">
        <v>14848</v>
      </c>
      <c r="G1582" s="69" t="s">
        <v>14849</v>
      </c>
      <c r="H1582" s="69">
        <v>34.842300000000002</v>
      </c>
      <c r="I1582" s="69">
        <v>127.617</v>
      </c>
      <c r="J1582" s="69">
        <v>53</v>
      </c>
      <c r="K1582" s="69">
        <v>9</v>
      </c>
      <c r="L1582" s="69">
        <f>COUNTIFS(Aéroports!$C$2:$C$5193,Aéroports!$C1582,Aéroports!$D$2:$D$5193,Aéroports!$D1582)</f>
        <v>1</v>
      </c>
      <c r="M1582" s="69" t="str">
        <f>IF(AND(Formulaire!$H$15=Aéroports!$E1582,--ISNUMBER(IFERROR(SEARCH(Formulaire!$H$16,$C1582,1),""))=1),MAX(M$1:M1581)+1,"")</f>
        <v/>
      </c>
      <c r="N1582" s="69" t="str">
        <f>IF(AND(Formulaire!$H$21=Aéroports!$E1582,--ISNUMBER(IFERROR(SEARCH(Formulaire!$H$22,$C1582,1),""))=1),MAX(N$1:N1581)+1,"")</f>
        <v/>
      </c>
      <c r="O1582" s="69" t="str">
        <f>IF(AND(Formulaire!$H$27=Aéroports!$E1582,--ISNUMBER(IFERROR(SEARCH(Formulaire!$H$28,$C1582,1),""))=1),MAX(O$1:O1581)+1,"")</f>
        <v/>
      </c>
      <c r="Q1582" s="91" t="str">
        <f>IFERROR(INDEX($C$2:$C$5193,MATCH(ROWS(M$2:M1582),M$2:M$5193,0)),"")</f>
        <v/>
      </c>
      <c r="R1582" s="70" t="str">
        <f>IFERROR(INDEX($C$2:$C$5193,MATCH(ROWS(N$2:N1582),N$2:N$5193,0)),"")</f>
        <v/>
      </c>
      <c r="S1582" s="92" t="str">
        <f>IFERROR(INDEX($C$2:$C$5193,MATCH(ROWS(O$2:O1582),O$2:O$5193,0)),"")</f>
        <v/>
      </c>
    </row>
    <row r="1583" spans="1:19" x14ac:dyDescent="0.25">
      <c r="A1583" s="68">
        <v>7297</v>
      </c>
      <c r="B1583" s="68" t="s">
        <v>5957</v>
      </c>
      <c r="C1583" s="68" t="s">
        <v>5958</v>
      </c>
      <c r="D1583" s="68" t="s">
        <v>5959</v>
      </c>
      <c r="E1583" s="68" t="s">
        <v>5959</v>
      </c>
      <c r="F1583" s="68" t="s">
        <v>5960</v>
      </c>
      <c r="G1583" s="68" t="s">
        <v>5961</v>
      </c>
      <c r="H1583" s="68">
        <v>9.8705099999999995</v>
      </c>
      <c r="I1583" s="68">
        <v>-85.481399999999994</v>
      </c>
      <c r="J1583" s="68">
        <v>50</v>
      </c>
      <c r="K1583" s="68">
        <v>-6</v>
      </c>
      <c r="L1583" s="68">
        <f>COUNTIFS(Aéroports!$C$2:$C$5193,Aéroports!$C1583,Aéroports!$D$2:$D$5193,Aéroports!$D1583)</f>
        <v>1</v>
      </c>
      <c r="M1583" s="68" t="str">
        <f>IF(AND(Formulaire!$H$15=Aéroports!$E1583,--ISNUMBER(IFERROR(SEARCH(Formulaire!$H$16,$C1583,1),""))=1),MAX(M$1:M1582)+1,"")</f>
        <v/>
      </c>
      <c r="N1583" s="68" t="str">
        <f>IF(AND(Formulaire!$H$21=Aéroports!$E1583,--ISNUMBER(IFERROR(SEARCH(Formulaire!$H$22,$C1583,1),""))=1),MAX(N$1:N1582)+1,"")</f>
        <v/>
      </c>
      <c r="O1583" s="68" t="str">
        <f>IF(AND(Formulaire!$H$27=Aéroports!$E1583,--ISNUMBER(IFERROR(SEARCH(Formulaire!$H$28,$C1583,1),""))=1),MAX(O$1:O1582)+1,"")</f>
        <v/>
      </c>
      <c r="Q1583" s="91" t="str">
        <f>IFERROR(INDEX($C$2:$C$5193,MATCH(ROWS(M$2:M1583),M$2:M$5193,0)),"")</f>
        <v/>
      </c>
      <c r="R1583" s="70" t="str">
        <f>IFERROR(INDEX($C$2:$C$5193,MATCH(ROWS(N$2:N1583),N$2:N$5193,0)),"")</f>
        <v/>
      </c>
      <c r="S1583" s="92" t="str">
        <f>IFERROR(INDEX($C$2:$C$5193,MATCH(ROWS(O$2:O1583),O$2:O$5193,0)),"")</f>
        <v/>
      </c>
    </row>
    <row r="1584" spans="1:19" x14ac:dyDescent="0.25">
      <c r="A1584" s="69">
        <v>1874</v>
      </c>
      <c r="B1584" s="69" t="s">
        <v>5962</v>
      </c>
      <c r="C1584" s="69" t="s">
        <v>5963</v>
      </c>
      <c r="D1584" s="69" t="s">
        <v>5959</v>
      </c>
      <c r="E1584" s="69" t="s">
        <v>5959</v>
      </c>
      <c r="F1584" s="69" t="s">
        <v>5964</v>
      </c>
      <c r="G1584" s="69" t="s">
        <v>5965</v>
      </c>
      <c r="H1584" s="69">
        <v>8.6015599999999992</v>
      </c>
      <c r="I1584" s="69">
        <v>-82.968599999999995</v>
      </c>
      <c r="J1584" s="69">
        <v>26</v>
      </c>
      <c r="K1584" s="69">
        <v>-6</v>
      </c>
      <c r="L1584" s="69">
        <f>COUNTIFS(Aéroports!$C$2:$C$5193,Aéroports!$C1584,Aéroports!$D$2:$D$5193,Aéroports!$D1584)</f>
        <v>1</v>
      </c>
      <c r="M1584" s="69" t="str">
        <f>IF(AND(Formulaire!$H$15=Aéroports!$E1584,--ISNUMBER(IFERROR(SEARCH(Formulaire!$H$16,$C1584,1),""))=1),MAX(M$1:M1583)+1,"")</f>
        <v/>
      </c>
      <c r="N1584" s="69" t="str">
        <f>IF(AND(Formulaire!$H$21=Aéroports!$E1584,--ISNUMBER(IFERROR(SEARCH(Formulaire!$H$22,$C1584,1),""))=1),MAX(N$1:N1583)+1,"")</f>
        <v/>
      </c>
      <c r="O1584" s="69" t="str">
        <f>IF(AND(Formulaire!$H$27=Aéroports!$E1584,--ISNUMBER(IFERROR(SEARCH(Formulaire!$H$28,$C1584,1),""))=1),MAX(O$1:O1583)+1,"")</f>
        <v/>
      </c>
      <c r="Q1584" s="91" t="str">
        <f>IFERROR(INDEX($C$2:$C$5193,MATCH(ROWS(M$2:M1584),M$2:M$5193,0)),"")</f>
        <v/>
      </c>
      <c r="R1584" s="70" t="str">
        <f>IFERROR(INDEX($C$2:$C$5193,MATCH(ROWS(N$2:N1584),N$2:N$5193,0)),"")</f>
        <v/>
      </c>
      <c r="S1584" s="92" t="str">
        <f>IFERROR(INDEX($C$2:$C$5193,MATCH(ROWS(O$2:O1584),O$2:O$5193,0)),"")</f>
        <v/>
      </c>
    </row>
    <row r="1585" spans="1:19" x14ac:dyDescent="0.25">
      <c r="A1585" s="68">
        <v>1879</v>
      </c>
      <c r="B1585" s="68" t="s">
        <v>5966</v>
      </c>
      <c r="C1585" s="68" t="s">
        <v>5967</v>
      </c>
      <c r="D1585" s="68" t="s">
        <v>5959</v>
      </c>
      <c r="E1585" s="68" t="s">
        <v>5959</v>
      </c>
      <c r="F1585" s="68" t="s">
        <v>5968</v>
      </c>
      <c r="G1585" s="68" t="s">
        <v>5969</v>
      </c>
      <c r="H1585" s="68">
        <v>8.6540099999999995</v>
      </c>
      <c r="I1585" s="68">
        <v>-83.182199999999995</v>
      </c>
      <c r="J1585" s="68">
        <v>49</v>
      </c>
      <c r="K1585" s="68">
        <v>-6</v>
      </c>
      <c r="L1585" s="68">
        <f>COUNTIFS(Aéroports!$C$2:$C$5193,Aéroports!$C1585,Aéroports!$D$2:$D$5193,Aéroports!$D1585)</f>
        <v>1</v>
      </c>
      <c r="M1585" s="68" t="str">
        <f>IF(AND(Formulaire!$H$15=Aéroports!$E1585,--ISNUMBER(IFERROR(SEARCH(Formulaire!$H$16,$C1585,1),""))=1),MAX(M$1:M1584)+1,"")</f>
        <v/>
      </c>
      <c r="N1585" s="68" t="str">
        <f>IF(AND(Formulaire!$H$21=Aéroports!$E1585,--ISNUMBER(IFERROR(SEARCH(Formulaire!$H$22,$C1585,1),""))=1),MAX(N$1:N1584)+1,"")</f>
        <v/>
      </c>
      <c r="O1585" s="68" t="str">
        <f>IF(AND(Formulaire!$H$27=Aéroports!$E1585,--ISNUMBER(IFERROR(SEARCH(Formulaire!$H$28,$C1585,1),""))=1),MAX(O$1:O1584)+1,"")</f>
        <v/>
      </c>
      <c r="Q1585" s="91" t="str">
        <f>IFERROR(INDEX($C$2:$C$5193,MATCH(ROWS(M$2:M1585),M$2:M$5193,0)),"")</f>
        <v/>
      </c>
      <c r="R1585" s="70" t="str">
        <f>IFERROR(INDEX($C$2:$C$5193,MATCH(ROWS(N$2:N1585),N$2:N$5193,0)),"")</f>
        <v/>
      </c>
      <c r="S1585" s="92" t="str">
        <f>IFERROR(INDEX($C$2:$C$5193,MATCH(ROWS(O$2:O1585),O$2:O$5193,0)),"")</f>
        <v/>
      </c>
    </row>
    <row r="1586" spans="1:19" x14ac:dyDescent="0.25">
      <c r="A1586" s="69">
        <v>7343</v>
      </c>
      <c r="B1586" s="69" t="s">
        <v>5970</v>
      </c>
      <c r="C1586" s="69" t="s">
        <v>5971</v>
      </c>
      <c r="D1586" s="69" t="s">
        <v>5959</v>
      </c>
      <c r="E1586" s="69" t="s">
        <v>5959</v>
      </c>
      <c r="F1586" s="69" t="s">
        <v>5972</v>
      </c>
      <c r="G1586" s="69" t="s">
        <v>5973</v>
      </c>
      <c r="H1586" s="69">
        <v>10.414</v>
      </c>
      <c r="I1586" s="69">
        <v>-85.091700000000003</v>
      </c>
      <c r="J1586" s="69">
        <v>328</v>
      </c>
      <c r="K1586" s="69">
        <v>-6</v>
      </c>
      <c r="L1586" s="69">
        <f>COUNTIFS(Aéroports!$C$2:$C$5193,Aéroports!$C1586,Aéroports!$D$2:$D$5193,Aéroports!$D1586)</f>
        <v>1</v>
      </c>
      <c r="M1586" s="69" t="str">
        <f>IF(AND(Formulaire!$H$15=Aéroports!$E1586,--ISNUMBER(IFERROR(SEARCH(Formulaire!$H$16,$C1586,1),""))=1),MAX(M$1:M1585)+1,"")</f>
        <v/>
      </c>
      <c r="N1586" s="69" t="str">
        <f>IF(AND(Formulaire!$H$21=Aéroports!$E1586,--ISNUMBER(IFERROR(SEARCH(Formulaire!$H$22,$C1586,1),""))=1),MAX(N$1:N1585)+1,"")</f>
        <v/>
      </c>
      <c r="O1586" s="69" t="str">
        <f>IF(AND(Formulaire!$H$27=Aéroports!$E1586,--ISNUMBER(IFERROR(SEARCH(Formulaire!$H$28,$C1586,1),""))=1),MAX(O$1:O1585)+1,"")</f>
        <v/>
      </c>
      <c r="Q1586" s="91" t="str">
        <f>IFERROR(INDEX($C$2:$C$5193,MATCH(ROWS(M$2:M1586),M$2:M$5193,0)),"")</f>
        <v/>
      </c>
      <c r="R1586" s="70" t="str">
        <f>IFERROR(INDEX($C$2:$C$5193,MATCH(ROWS(N$2:N1586),N$2:N$5193,0)),"")</f>
        <v/>
      </c>
      <c r="S1586" s="92" t="str">
        <f>IFERROR(INDEX($C$2:$C$5193,MATCH(ROWS(O$2:O1586),O$2:O$5193,0)),"")</f>
        <v/>
      </c>
    </row>
    <row r="1587" spans="1:19" x14ac:dyDescent="0.25">
      <c r="A1587" s="68">
        <v>6731</v>
      </c>
      <c r="B1587" s="68" t="s">
        <v>5974</v>
      </c>
      <c r="C1587" s="68" t="s">
        <v>5975</v>
      </c>
      <c r="D1587" s="68" t="s">
        <v>5959</v>
      </c>
      <c r="E1587" s="68" t="s">
        <v>5959</v>
      </c>
      <c r="F1587" s="68" t="s">
        <v>5976</v>
      </c>
      <c r="G1587" s="68" t="s">
        <v>5977</v>
      </c>
      <c r="H1587" s="68">
        <v>10.478</v>
      </c>
      <c r="I1587" s="68">
        <v>-84.634500000000003</v>
      </c>
      <c r="J1587" s="68">
        <v>342</v>
      </c>
      <c r="K1587" s="68">
        <v>-6</v>
      </c>
      <c r="L1587" s="68">
        <f>COUNTIFS(Aéroports!$C$2:$C$5193,Aéroports!$C1587,Aéroports!$D$2:$D$5193,Aéroports!$D1587)</f>
        <v>1</v>
      </c>
      <c r="M1587" s="68" t="str">
        <f>IF(AND(Formulaire!$H$15=Aéroports!$E1587,--ISNUMBER(IFERROR(SEARCH(Formulaire!$H$16,$C1587,1),""))=1),MAX(M$1:M1586)+1,"")</f>
        <v/>
      </c>
      <c r="N1587" s="68" t="str">
        <f>IF(AND(Formulaire!$H$21=Aéroports!$E1587,--ISNUMBER(IFERROR(SEARCH(Formulaire!$H$22,$C1587,1),""))=1),MAX(N$1:N1586)+1,"")</f>
        <v/>
      </c>
      <c r="O1587" s="68" t="str">
        <f>IF(AND(Formulaire!$H$27=Aéroports!$E1587,--ISNUMBER(IFERROR(SEARCH(Formulaire!$H$28,$C1587,1),""))=1),MAX(O$1:O1586)+1,"")</f>
        <v/>
      </c>
      <c r="Q1587" s="91" t="str">
        <f>IFERROR(INDEX($C$2:$C$5193,MATCH(ROWS(M$2:M1587),M$2:M$5193,0)),"")</f>
        <v/>
      </c>
      <c r="R1587" s="70" t="str">
        <f>IFERROR(INDEX($C$2:$C$5193,MATCH(ROWS(N$2:N1587),N$2:N$5193,0)),"")</f>
        <v/>
      </c>
      <c r="S1587" s="92" t="str">
        <f>IFERROR(INDEX($C$2:$C$5193,MATCH(ROWS(O$2:O1587),O$2:O$5193,0)),"")</f>
        <v/>
      </c>
    </row>
    <row r="1588" spans="1:19" x14ac:dyDescent="0.25">
      <c r="A1588" s="69">
        <v>1881</v>
      </c>
      <c r="B1588" s="69" t="s">
        <v>5978</v>
      </c>
      <c r="C1588" s="69" t="s">
        <v>5979</v>
      </c>
      <c r="D1588" s="69" t="s">
        <v>5959</v>
      </c>
      <c r="E1588" s="69" t="s">
        <v>5959</v>
      </c>
      <c r="F1588" s="69" t="s">
        <v>5980</v>
      </c>
      <c r="G1588" s="69" t="s">
        <v>5981</v>
      </c>
      <c r="H1588" s="69">
        <v>10.593299999999999</v>
      </c>
      <c r="I1588" s="69">
        <v>-85.544399999999996</v>
      </c>
      <c r="J1588" s="69">
        <v>270</v>
      </c>
      <c r="K1588" s="69">
        <v>-6</v>
      </c>
      <c r="L1588" s="69">
        <f>COUNTIFS(Aéroports!$C$2:$C$5193,Aéroports!$C1588,Aéroports!$D$2:$D$5193,Aéroports!$D1588)</f>
        <v>1</v>
      </c>
      <c r="M1588" s="69" t="str">
        <f>IF(AND(Formulaire!$H$15=Aéroports!$E1588,--ISNUMBER(IFERROR(SEARCH(Formulaire!$H$16,$C1588,1),""))=1),MAX(M$1:M1587)+1,"")</f>
        <v/>
      </c>
      <c r="N1588" s="69" t="str">
        <f>IF(AND(Formulaire!$H$21=Aéroports!$E1588,--ISNUMBER(IFERROR(SEARCH(Formulaire!$H$22,$C1588,1),""))=1),MAX(N$1:N1587)+1,"")</f>
        <v/>
      </c>
      <c r="O1588" s="69" t="str">
        <f>IF(AND(Formulaire!$H$27=Aéroports!$E1588,--ISNUMBER(IFERROR(SEARCH(Formulaire!$H$28,$C1588,1),""))=1),MAX(O$1:O1587)+1,"")</f>
        <v/>
      </c>
      <c r="Q1588" s="91" t="str">
        <f>IFERROR(INDEX($C$2:$C$5193,MATCH(ROWS(M$2:M1588),M$2:M$5193,0)),"")</f>
        <v/>
      </c>
      <c r="R1588" s="70" t="str">
        <f>IFERROR(INDEX($C$2:$C$5193,MATCH(ROWS(N$2:N1588),N$2:N$5193,0)),"")</f>
        <v/>
      </c>
      <c r="S1588" s="92" t="str">
        <f>IFERROR(INDEX($C$2:$C$5193,MATCH(ROWS(O$2:O1588),O$2:O$5193,0)),"")</f>
        <v/>
      </c>
    </row>
    <row r="1589" spans="1:19" x14ac:dyDescent="0.25">
      <c r="A1589" s="68">
        <v>1883</v>
      </c>
      <c r="B1589" s="68" t="s">
        <v>5982</v>
      </c>
      <c r="C1589" s="68" t="s">
        <v>5983</v>
      </c>
      <c r="D1589" s="68" t="s">
        <v>5959</v>
      </c>
      <c r="E1589" s="68" t="s">
        <v>5959</v>
      </c>
      <c r="F1589" s="68" t="s">
        <v>5984</v>
      </c>
      <c r="G1589" s="68" t="s">
        <v>5985</v>
      </c>
      <c r="H1589" s="68">
        <v>9.9579599999999999</v>
      </c>
      <c r="I1589" s="68">
        <v>-83.022000000000006</v>
      </c>
      <c r="J1589" s="68">
        <v>7</v>
      </c>
      <c r="K1589" s="68">
        <v>-6</v>
      </c>
      <c r="L1589" s="68">
        <f>COUNTIFS(Aéroports!$C$2:$C$5193,Aéroports!$C1589,Aéroports!$D$2:$D$5193,Aéroports!$D1589)</f>
        <v>1</v>
      </c>
      <c r="M1589" s="68" t="str">
        <f>IF(AND(Formulaire!$H$15=Aéroports!$E1589,--ISNUMBER(IFERROR(SEARCH(Formulaire!$H$16,$C1589,1),""))=1),MAX(M$1:M1588)+1,"")</f>
        <v/>
      </c>
      <c r="N1589" s="68" t="str">
        <f>IF(AND(Formulaire!$H$21=Aéroports!$E1589,--ISNUMBER(IFERROR(SEARCH(Formulaire!$H$22,$C1589,1),""))=1),MAX(N$1:N1588)+1,"")</f>
        <v/>
      </c>
      <c r="O1589" s="68" t="str">
        <f>IF(AND(Formulaire!$H$27=Aéroports!$E1589,--ISNUMBER(IFERROR(SEARCH(Formulaire!$H$28,$C1589,1),""))=1),MAX(O$1:O1588)+1,"")</f>
        <v/>
      </c>
      <c r="Q1589" s="91" t="str">
        <f>IFERROR(INDEX($C$2:$C$5193,MATCH(ROWS(M$2:M1589),M$2:M$5193,0)),"")</f>
        <v/>
      </c>
      <c r="R1589" s="70" t="str">
        <f>IFERROR(INDEX($C$2:$C$5193,MATCH(ROWS(N$2:N1589),N$2:N$5193,0)),"")</f>
        <v/>
      </c>
      <c r="S1589" s="92" t="str">
        <f>IFERROR(INDEX($C$2:$C$5193,MATCH(ROWS(O$2:O1589),O$2:O$5193,0)),"")</f>
        <v/>
      </c>
    </row>
    <row r="1590" spans="1:19" x14ac:dyDescent="0.25">
      <c r="A1590" s="69">
        <v>5845</v>
      </c>
      <c r="B1590" s="69" t="s">
        <v>5986</v>
      </c>
      <c r="C1590" s="69" t="s">
        <v>5987</v>
      </c>
      <c r="D1590" s="69" t="s">
        <v>5959</v>
      </c>
      <c r="E1590" s="69" t="s">
        <v>5959</v>
      </c>
      <c r="F1590" s="69" t="s">
        <v>5988</v>
      </c>
      <c r="G1590" s="69" t="s">
        <v>5989</v>
      </c>
      <c r="H1590" s="69">
        <v>9.8561099999999993</v>
      </c>
      <c r="I1590" s="69">
        <v>-85.370800000000003</v>
      </c>
      <c r="J1590" s="69">
        <v>7</v>
      </c>
      <c r="K1590" s="69">
        <v>-6</v>
      </c>
      <c r="L1590" s="69">
        <f>COUNTIFS(Aéroports!$C$2:$C$5193,Aéroports!$C1590,Aéroports!$D$2:$D$5193,Aéroports!$D1590)</f>
        <v>1</v>
      </c>
      <c r="M1590" s="69" t="str">
        <f>IF(AND(Formulaire!$H$15=Aéroports!$E1590,--ISNUMBER(IFERROR(SEARCH(Formulaire!$H$16,$C1590,1),""))=1),MAX(M$1:M1589)+1,"")</f>
        <v/>
      </c>
      <c r="N1590" s="69" t="str">
        <f>IF(AND(Formulaire!$H$21=Aéroports!$E1590,--ISNUMBER(IFERROR(SEARCH(Formulaire!$H$22,$C1590,1),""))=1),MAX(N$1:N1589)+1,"")</f>
        <v/>
      </c>
      <c r="O1590" s="69" t="str">
        <f>IF(AND(Formulaire!$H$27=Aéroports!$E1590,--ISNUMBER(IFERROR(SEARCH(Formulaire!$H$28,$C1590,1),""))=1),MAX(O$1:O1589)+1,"")</f>
        <v/>
      </c>
      <c r="Q1590" s="91" t="str">
        <f>IFERROR(INDEX($C$2:$C$5193,MATCH(ROWS(M$2:M1590),M$2:M$5193,0)),"")</f>
        <v/>
      </c>
      <c r="R1590" s="70" t="str">
        <f>IFERROR(INDEX($C$2:$C$5193,MATCH(ROWS(N$2:N1590),N$2:N$5193,0)),"")</f>
        <v/>
      </c>
      <c r="S1590" s="92" t="str">
        <f>IFERROR(INDEX($C$2:$C$5193,MATCH(ROWS(O$2:O1590),O$2:O$5193,0)),"")</f>
        <v/>
      </c>
    </row>
    <row r="1591" spans="1:19" x14ac:dyDescent="0.25">
      <c r="A1591" s="68">
        <v>6732</v>
      </c>
      <c r="B1591" s="68" t="s">
        <v>5990</v>
      </c>
      <c r="C1591" s="68" t="s">
        <v>5991</v>
      </c>
      <c r="D1591" s="68" t="s">
        <v>5959</v>
      </c>
      <c r="E1591" s="68" t="s">
        <v>5959</v>
      </c>
      <c r="F1591" s="68" t="s">
        <v>5992</v>
      </c>
      <c r="G1591" s="68" t="s">
        <v>5993</v>
      </c>
      <c r="H1591" s="68">
        <v>9.7385199999999994</v>
      </c>
      <c r="I1591" s="68">
        <v>-85.013800000000003</v>
      </c>
      <c r="J1591" s="68">
        <v>33</v>
      </c>
      <c r="K1591" s="68">
        <v>-6</v>
      </c>
      <c r="L1591" s="68">
        <f>COUNTIFS(Aéroports!$C$2:$C$5193,Aéroports!$C1591,Aéroports!$D$2:$D$5193,Aéroports!$D1591)</f>
        <v>1</v>
      </c>
      <c r="M1591" s="68" t="str">
        <f>IF(AND(Formulaire!$H$15=Aéroports!$E1591,--ISNUMBER(IFERROR(SEARCH(Formulaire!$H$16,$C1591,1),""))=1),MAX(M$1:M1590)+1,"")</f>
        <v/>
      </c>
      <c r="N1591" s="68" t="str">
        <f>IF(AND(Formulaire!$H$21=Aéroports!$E1591,--ISNUMBER(IFERROR(SEARCH(Formulaire!$H$22,$C1591,1),""))=1),MAX(N$1:N1590)+1,"")</f>
        <v/>
      </c>
      <c r="O1591" s="68" t="str">
        <f>IF(AND(Formulaire!$H$27=Aéroports!$E1591,--ISNUMBER(IFERROR(SEARCH(Formulaire!$H$28,$C1591,1),""))=1),MAX(O$1:O1590)+1,"")</f>
        <v/>
      </c>
      <c r="Q1591" s="91" t="str">
        <f>IFERROR(INDEX($C$2:$C$5193,MATCH(ROWS(M$2:M1591),M$2:M$5193,0)),"")</f>
        <v/>
      </c>
      <c r="R1591" s="70" t="str">
        <f>IFERROR(INDEX($C$2:$C$5193,MATCH(ROWS(N$2:N1591),N$2:N$5193,0)),"")</f>
        <v/>
      </c>
      <c r="S1591" s="92" t="str">
        <f>IFERROR(INDEX($C$2:$C$5193,MATCH(ROWS(O$2:O1591),O$2:O$5193,0)),"")</f>
        <v/>
      </c>
    </row>
    <row r="1592" spans="1:19" x14ac:dyDescent="0.25">
      <c r="A1592" s="69">
        <v>1884</v>
      </c>
      <c r="B1592" s="69" t="s">
        <v>5997</v>
      </c>
      <c r="C1592" s="69" t="s">
        <v>5998</v>
      </c>
      <c r="D1592" s="69" t="s">
        <v>5959</v>
      </c>
      <c r="E1592" s="69" t="s">
        <v>5959</v>
      </c>
      <c r="F1592" s="69" t="s">
        <v>5999</v>
      </c>
      <c r="G1592" s="69" t="s">
        <v>6000</v>
      </c>
      <c r="H1592" s="69">
        <v>9.9764900000000001</v>
      </c>
      <c r="I1592" s="69">
        <v>-85.653000000000006</v>
      </c>
      <c r="J1592" s="69">
        <v>33</v>
      </c>
      <c r="K1592" s="69">
        <v>-6</v>
      </c>
      <c r="L1592" s="69">
        <f>COUNTIFS(Aéroports!$C$2:$C$5193,Aéroports!$C1592,Aéroports!$D$2:$D$5193,Aéroports!$D1592)</f>
        <v>1</v>
      </c>
      <c r="M1592" s="69" t="str">
        <f>IF(AND(Formulaire!$H$15=Aéroports!$E1592,--ISNUMBER(IFERROR(SEARCH(Formulaire!$H$16,$C1592,1),""))=1),MAX(M$1:M1591)+1,"")</f>
        <v/>
      </c>
      <c r="N1592" s="69" t="str">
        <f>IF(AND(Formulaire!$H$21=Aéroports!$E1592,--ISNUMBER(IFERROR(SEARCH(Formulaire!$H$22,$C1592,1),""))=1),MAX(N$1:N1591)+1,"")</f>
        <v/>
      </c>
      <c r="O1592" s="69" t="str">
        <f>IF(AND(Formulaire!$H$27=Aéroports!$E1592,--ISNUMBER(IFERROR(SEARCH(Formulaire!$H$28,$C1592,1),""))=1),MAX(O$1:O1591)+1,"")</f>
        <v/>
      </c>
      <c r="Q1592" s="91" t="str">
        <f>IFERROR(INDEX($C$2:$C$5193,MATCH(ROWS(M$2:M1592),M$2:M$5193,0)),"")</f>
        <v/>
      </c>
      <c r="R1592" s="70" t="str">
        <f>IFERROR(INDEX($C$2:$C$5193,MATCH(ROWS(N$2:N1592),N$2:N$5193,0)),"")</f>
        <v/>
      </c>
      <c r="S1592" s="92" t="str">
        <f>IFERROR(INDEX($C$2:$C$5193,MATCH(ROWS(O$2:O1592),O$2:O$5193,0)),"")</f>
        <v/>
      </c>
    </row>
    <row r="1593" spans="1:19" x14ac:dyDescent="0.25">
      <c r="A1593" s="68">
        <v>1887</v>
      </c>
      <c r="B1593" s="68" t="s">
        <v>6001</v>
      </c>
      <c r="C1593" s="68" t="s">
        <v>6002</v>
      </c>
      <c r="D1593" s="68" t="s">
        <v>5959</v>
      </c>
      <c r="E1593" s="68" t="s">
        <v>5959</v>
      </c>
      <c r="F1593" s="68" t="s">
        <v>6003</v>
      </c>
      <c r="G1593" s="68" t="s">
        <v>6004</v>
      </c>
      <c r="H1593" s="68">
        <v>8.9510299999999994</v>
      </c>
      <c r="I1593" s="68">
        <v>-83.468599999999995</v>
      </c>
      <c r="J1593" s="68">
        <v>49</v>
      </c>
      <c r="K1593" s="68">
        <v>-6</v>
      </c>
      <c r="L1593" s="68">
        <f>COUNTIFS(Aéroports!$C$2:$C$5193,Aéroports!$C1593,Aéroports!$D$2:$D$5193,Aéroports!$D1593)</f>
        <v>1</v>
      </c>
      <c r="M1593" s="68" t="str">
        <f>IF(AND(Formulaire!$H$15=Aéroports!$E1593,--ISNUMBER(IFERROR(SEARCH(Formulaire!$H$16,$C1593,1),""))=1),MAX(M$1:M1592)+1,"")</f>
        <v/>
      </c>
      <c r="N1593" s="68" t="str">
        <f>IF(AND(Formulaire!$H$21=Aéroports!$E1593,--ISNUMBER(IFERROR(SEARCH(Formulaire!$H$22,$C1593,1),""))=1),MAX(N$1:N1592)+1,"")</f>
        <v/>
      </c>
      <c r="O1593" s="68" t="str">
        <f>IF(AND(Formulaire!$H$27=Aéroports!$E1593,--ISNUMBER(IFERROR(SEARCH(Formulaire!$H$28,$C1593,1),""))=1),MAX(O$1:O1592)+1,"")</f>
        <v/>
      </c>
      <c r="Q1593" s="91" t="str">
        <f>IFERROR(INDEX($C$2:$C$5193,MATCH(ROWS(M$2:M1593),M$2:M$5193,0)),"")</f>
        <v/>
      </c>
      <c r="R1593" s="70" t="str">
        <f>IFERROR(INDEX($C$2:$C$5193,MATCH(ROWS(N$2:N1593),N$2:N$5193,0)),"")</f>
        <v/>
      </c>
      <c r="S1593" s="92" t="str">
        <f>IFERROR(INDEX($C$2:$C$5193,MATCH(ROWS(O$2:O1593),O$2:O$5193,0)),"")</f>
        <v/>
      </c>
    </row>
    <row r="1594" spans="1:19" x14ac:dyDescent="0.25">
      <c r="A1594" s="69">
        <v>5843</v>
      </c>
      <c r="B1594" s="69" t="s">
        <v>6005</v>
      </c>
      <c r="C1594" s="69" t="s">
        <v>6006</v>
      </c>
      <c r="D1594" s="69" t="s">
        <v>5959</v>
      </c>
      <c r="E1594" s="69" t="s">
        <v>5959</v>
      </c>
      <c r="F1594" s="69" t="s">
        <v>6007</v>
      </c>
      <c r="G1594" s="69" t="s">
        <v>6008</v>
      </c>
      <c r="H1594" s="69">
        <v>10.768700000000001</v>
      </c>
      <c r="I1594" s="69">
        <v>-83.585599999999999</v>
      </c>
      <c r="J1594" s="69">
        <v>3</v>
      </c>
      <c r="K1594" s="69">
        <v>-6</v>
      </c>
      <c r="L1594" s="69">
        <f>COUNTIFS(Aéroports!$C$2:$C$5193,Aéroports!$C1594,Aéroports!$D$2:$D$5193,Aéroports!$D1594)</f>
        <v>1</v>
      </c>
      <c r="M1594" s="69" t="str">
        <f>IF(AND(Formulaire!$H$15=Aéroports!$E1594,--ISNUMBER(IFERROR(SEARCH(Formulaire!$H$16,$C1594,1),""))=1),MAX(M$1:M1593)+1,"")</f>
        <v/>
      </c>
      <c r="N1594" s="69" t="str">
        <f>IF(AND(Formulaire!$H$21=Aéroports!$E1594,--ISNUMBER(IFERROR(SEARCH(Formulaire!$H$22,$C1594,1),""))=1),MAX(N$1:N1593)+1,"")</f>
        <v/>
      </c>
      <c r="O1594" s="69" t="str">
        <f>IF(AND(Formulaire!$H$27=Aéroports!$E1594,--ISNUMBER(IFERROR(SEARCH(Formulaire!$H$28,$C1594,1),""))=1),MAX(O$1:O1593)+1,"")</f>
        <v/>
      </c>
      <c r="Q1594" s="91" t="str">
        <f>IFERROR(INDEX($C$2:$C$5193,MATCH(ROWS(M$2:M1594),M$2:M$5193,0)),"")</f>
        <v/>
      </c>
      <c r="R1594" s="70" t="str">
        <f>IFERROR(INDEX($C$2:$C$5193,MATCH(ROWS(N$2:N1594),N$2:N$5193,0)),"")</f>
        <v/>
      </c>
      <c r="S1594" s="92" t="str">
        <f>IFERROR(INDEX($C$2:$C$5193,MATCH(ROWS(O$2:O1594),O$2:O$5193,0)),"")</f>
        <v/>
      </c>
    </row>
    <row r="1595" spans="1:19" x14ac:dyDescent="0.25">
      <c r="A1595" s="68">
        <v>5847</v>
      </c>
      <c r="B1595" s="68" t="s">
        <v>6009</v>
      </c>
      <c r="C1595" s="68" t="s">
        <v>6010</v>
      </c>
      <c r="D1595" s="68" t="s">
        <v>5959</v>
      </c>
      <c r="E1595" s="68" t="s">
        <v>5959</v>
      </c>
      <c r="F1595" s="68" t="s">
        <v>6011</v>
      </c>
      <c r="G1595" s="68" t="s">
        <v>6012</v>
      </c>
      <c r="H1595" s="68">
        <v>8.5333299999999994</v>
      </c>
      <c r="I1595" s="68">
        <v>-83.3</v>
      </c>
      <c r="J1595" s="68">
        <v>7</v>
      </c>
      <c r="K1595" s="68">
        <v>-6</v>
      </c>
      <c r="L1595" s="68">
        <f>COUNTIFS(Aéroports!$C$2:$C$5193,Aéroports!$C1595,Aéroports!$D$2:$D$5193,Aéroports!$D1595)</f>
        <v>1</v>
      </c>
      <c r="M1595" s="68" t="str">
        <f>IF(AND(Formulaire!$H$15=Aéroports!$E1595,--ISNUMBER(IFERROR(SEARCH(Formulaire!$H$16,$C1595,1),""))=1),MAX(M$1:M1594)+1,"")</f>
        <v/>
      </c>
      <c r="N1595" s="68" t="str">
        <f>IF(AND(Formulaire!$H$21=Aéroports!$E1595,--ISNUMBER(IFERROR(SEARCH(Formulaire!$H$22,$C1595,1),""))=1),MAX(N$1:N1594)+1,"")</f>
        <v/>
      </c>
      <c r="O1595" s="68" t="str">
        <f>IF(AND(Formulaire!$H$27=Aéroports!$E1595,--ISNUMBER(IFERROR(SEARCH(Formulaire!$H$28,$C1595,1),""))=1),MAX(O$1:O1594)+1,"")</f>
        <v/>
      </c>
      <c r="Q1595" s="91" t="str">
        <f>IFERROR(INDEX($C$2:$C$5193,MATCH(ROWS(M$2:M1595),M$2:M$5193,0)),"")</f>
        <v/>
      </c>
      <c r="R1595" s="70" t="str">
        <f>IFERROR(INDEX($C$2:$C$5193,MATCH(ROWS(N$2:N1595),N$2:N$5193,0)),"")</f>
        <v/>
      </c>
      <c r="S1595" s="92" t="str">
        <f>IFERROR(INDEX($C$2:$C$5193,MATCH(ROWS(O$2:O1595),O$2:O$5193,0)),"")</f>
        <v/>
      </c>
    </row>
    <row r="1596" spans="1:19" x14ac:dyDescent="0.25">
      <c r="A1596" s="69">
        <v>6945</v>
      </c>
      <c r="B1596" s="69" t="s">
        <v>6013</v>
      </c>
      <c r="C1596" s="69" t="s">
        <v>6014</v>
      </c>
      <c r="D1596" s="69" t="s">
        <v>5959</v>
      </c>
      <c r="E1596" s="69" t="s">
        <v>5959</v>
      </c>
      <c r="F1596" s="69" t="s">
        <v>6015</v>
      </c>
      <c r="G1596" s="69" t="s">
        <v>6016</v>
      </c>
      <c r="H1596" s="69">
        <v>8.71889</v>
      </c>
      <c r="I1596" s="69">
        <v>-83.6417</v>
      </c>
      <c r="J1596" s="69">
        <v>12</v>
      </c>
      <c r="K1596" s="69">
        <v>-6</v>
      </c>
      <c r="L1596" s="69">
        <f>COUNTIFS(Aéroports!$C$2:$C$5193,Aéroports!$C1596,Aéroports!$D$2:$D$5193,Aéroports!$D1596)</f>
        <v>1</v>
      </c>
      <c r="M1596" s="69" t="str">
        <f>IF(AND(Formulaire!$H$15=Aéroports!$E1596,--ISNUMBER(IFERROR(SEARCH(Formulaire!$H$16,$C1596,1),""))=1),MAX(M$1:M1595)+1,"")</f>
        <v/>
      </c>
      <c r="N1596" s="69" t="str">
        <f>IF(AND(Formulaire!$H$21=Aéroports!$E1596,--ISNUMBER(IFERROR(SEARCH(Formulaire!$H$22,$C1596,1),""))=1),MAX(N$1:N1595)+1,"")</f>
        <v/>
      </c>
      <c r="O1596" s="69" t="str">
        <f>IF(AND(Formulaire!$H$27=Aéroports!$E1596,--ISNUMBER(IFERROR(SEARCH(Formulaire!$H$28,$C1596,1),""))=1),MAX(O$1:O1595)+1,"")</f>
        <v/>
      </c>
      <c r="Q1596" s="91" t="str">
        <f>IFERROR(INDEX($C$2:$C$5193,MATCH(ROWS(M$2:M1596),M$2:M$5193,0)),"")</f>
        <v/>
      </c>
      <c r="R1596" s="70" t="str">
        <f>IFERROR(INDEX($C$2:$C$5193,MATCH(ROWS(N$2:N1596),N$2:N$5193,0)),"")</f>
        <v/>
      </c>
      <c r="S1596" s="92" t="str">
        <f>IFERROR(INDEX($C$2:$C$5193,MATCH(ROWS(O$2:O1596),O$2:O$5193,0)),"")</f>
        <v/>
      </c>
    </row>
    <row r="1597" spans="1:19" x14ac:dyDescent="0.25">
      <c r="A1597" s="68">
        <v>1889</v>
      </c>
      <c r="B1597" s="68" t="s">
        <v>6017</v>
      </c>
      <c r="C1597" s="68" t="s">
        <v>6018</v>
      </c>
      <c r="D1597" s="68" t="s">
        <v>5959</v>
      </c>
      <c r="E1597" s="68" t="s">
        <v>5959</v>
      </c>
      <c r="F1597" s="68" t="s">
        <v>6019</v>
      </c>
      <c r="G1597" s="68" t="s">
        <v>6020</v>
      </c>
      <c r="H1597" s="68">
        <v>9.4431600000000007</v>
      </c>
      <c r="I1597" s="68">
        <v>-84.129800000000003</v>
      </c>
      <c r="J1597" s="68">
        <v>85</v>
      </c>
      <c r="K1597" s="68">
        <v>-6</v>
      </c>
      <c r="L1597" s="68">
        <f>COUNTIFS(Aéroports!$C$2:$C$5193,Aéroports!$C1597,Aéroports!$D$2:$D$5193,Aéroports!$D1597)</f>
        <v>1</v>
      </c>
      <c r="M1597" s="68" t="str">
        <f>IF(AND(Formulaire!$H$15=Aéroports!$E1597,--ISNUMBER(IFERROR(SEARCH(Formulaire!$H$16,$C1597,1),""))=1),MAX(M$1:M1596)+1,"")</f>
        <v/>
      </c>
      <c r="N1597" s="68" t="str">
        <f>IF(AND(Formulaire!$H$21=Aéroports!$E1597,--ISNUMBER(IFERROR(SEARCH(Formulaire!$H$22,$C1597,1),""))=1),MAX(N$1:N1596)+1,"")</f>
        <v/>
      </c>
      <c r="O1597" s="68" t="str">
        <f>IF(AND(Formulaire!$H$27=Aéroports!$E1597,--ISNUMBER(IFERROR(SEARCH(Formulaire!$H$28,$C1597,1),""))=1),MAX(O$1:O1596)+1,"")</f>
        <v/>
      </c>
      <c r="Q1597" s="91" t="str">
        <f>IFERROR(INDEX($C$2:$C$5193,MATCH(ROWS(M$2:M1597),M$2:M$5193,0)),"")</f>
        <v/>
      </c>
      <c r="R1597" s="70" t="str">
        <f>IFERROR(INDEX($C$2:$C$5193,MATCH(ROWS(N$2:N1597),N$2:N$5193,0)),"")</f>
        <v/>
      </c>
      <c r="S1597" s="92" t="str">
        <f>IFERROR(INDEX($C$2:$C$5193,MATCH(ROWS(O$2:O1597),O$2:O$5193,0)),"")</f>
        <v/>
      </c>
    </row>
    <row r="1598" spans="1:19" x14ac:dyDescent="0.25">
      <c r="A1598" s="69">
        <v>5842</v>
      </c>
      <c r="B1598" s="69" t="s">
        <v>6021</v>
      </c>
      <c r="C1598" s="69" t="s">
        <v>6022</v>
      </c>
      <c r="D1598" s="69" t="s">
        <v>5959</v>
      </c>
      <c r="E1598" s="69" t="s">
        <v>5959</v>
      </c>
      <c r="F1598" s="69" t="s">
        <v>6023</v>
      </c>
      <c r="G1598" s="69" t="s">
        <v>6024</v>
      </c>
      <c r="H1598" s="69">
        <v>10.42</v>
      </c>
      <c r="I1598" s="69">
        <v>-83.609499999999997</v>
      </c>
      <c r="J1598" s="69">
        <v>92</v>
      </c>
      <c r="K1598" s="69">
        <v>-6</v>
      </c>
      <c r="L1598" s="69">
        <f>COUNTIFS(Aéroports!$C$2:$C$5193,Aéroports!$C1598,Aéroports!$D$2:$D$5193,Aéroports!$D1598)</f>
        <v>1</v>
      </c>
      <c r="M1598" s="69" t="str">
        <f>IF(AND(Formulaire!$H$15=Aéroports!$E1598,--ISNUMBER(IFERROR(SEARCH(Formulaire!$H$16,$C1598,1),""))=1),MAX(M$1:M1597)+1,"")</f>
        <v/>
      </c>
      <c r="N1598" s="69" t="str">
        <f>IF(AND(Formulaire!$H$21=Aéroports!$E1598,--ISNUMBER(IFERROR(SEARCH(Formulaire!$H$22,$C1598,1),""))=1),MAX(N$1:N1597)+1,"")</f>
        <v/>
      </c>
      <c r="O1598" s="69" t="str">
        <f>IF(AND(Formulaire!$H$27=Aéroports!$E1598,--ISNUMBER(IFERROR(SEARCH(Formulaire!$H$28,$C1598,1),""))=1),MAX(O$1:O1597)+1,"")</f>
        <v/>
      </c>
      <c r="Q1598" s="91" t="str">
        <f>IFERROR(INDEX($C$2:$C$5193,MATCH(ROWS(M$2:M1598),M$2:M$5193,0)),"")</f>
        <v/>
      </c>
      <c r="R1598" s="70" t="str">
        <f>IFERROR(INDEX($C$2:$C$5193,MATCH(ROWS(N$2:N1598),N$2:N$5193,0)),"")</f>
        <v/>
      </c>
      <c r="S1598" s="92" t="str">
        <f>IFERROR(INDEX($C$2:$C$5193,MATCH(ROWS(O$2:O1598),O$2:O$5193,0)),"")</f>
        <v/>
      </c>
    </row>
    <row r="1599" spans="1:19" x14ac:dyDescent="0.25">
      <c r="A1599" s="68">
        <v>1885</v>
      </c>
      <c r="B1599" s="68" t="s">
        <v>6025</v>
      </c>
      <c r="C1599" s="68" t="s">
        <v>6026</v>
      </c>
      <c r="D1599" s="68" t="s">
        <v>5959</v>
      </c>
      <c r="E1599" s="68" t="s">
        <v>5959</v>
      </c>
      <c r="F1599" s="68" t="s">
        <v>6027</v>
      </c>
      <c r="G1599" s="68" t="s">
        <v>6028</v>
      </c>
      <c r="H1599" s="68">
        <v>9.9938599999999997</v>
      </c>
      <c r="I1599" s="68">
        <v>-84.208799999999997</v>
      </c>
      <c r="J1599" s="68">
        <v>3021</v>
      </c>
      <c r="K1599" s="68">
        <v>-6</v>
      </c>
      <c r="L1599" s="68">
        <f>COUNTIFS(Aéroports!$C$2:$C$5193,Aéroports!$C1599,Aéroports!$D$2:$D$5193,Aéroports!$D1599)</f>
        <v>1</v>
      </c>
      <c r="M1599" s="68" t="str">
        <f>IF(AND(Formulaire!$H$15=Aéroports!$E1599,--ISNUMBER(IFERROR(SEARCH(Formulaire!$H$16,$C1599,1),""))=1),MAX(M$1:M1598)+1,"")</f>
        <v/>
      </c>
      <c r="N1599" s="68" t="str">
        <f>IF(AND(Formulaire!$H$21=Aéroports!$E1599,--ISNUMBER(IFERROR(SEARCH(Formulaire!$H$22,$C1599,1),""))=1),MAX(N$1:N1598)+1,"")</f>
        <v/>
      </c>
      <c r="O1599" s="68" t="str">
        <f>IF(AND(Formulaire!$H$27=Aéroports!$E1599,--ISNUMBER(IFERROR(SEARCH(Formulaire!$H$28,$C1599,1),""))=1),MAX(O$1:O1598)+1,"")</f>
        <v/>
      </c>
      <c r="Q1599" s="91" t="str">
        <f>IFERROR(INDEX($C$2:$C$5193,MATCH(ROWS(M$2:M1599),M$2:M$5193,0)),"")</f>
        <v/>
      </c>
      <c r="R1599" s="70" t="str">
        <f>IFERROR(INDEX($C$2:$C$5193,MATCH(ROWS(N$2:N1599),N$2:N$5193,0)),"")</f>
        <v/>
      </c>
      <c r="S1599" s="92" t="str">
        <f>IFERROR(INDEX($C$2:$C$5193,MATCH(ROWS(O$2:O1599),O$2:O$5193,0)),"")</f>
        <v/>
      </c>
    </row>
    <row r="1600" spans="1:19" x14ac:dyDescent="0.25">
      <c r="A1600" s="69">
        <v>11897</v>
      </c>
      <c r="B1600" s="69" t="s">
        <v>6032</v>
      </c>
      <c r="C1600" s="69" t="s">
        <v>6033</v>
      </c>
      <c r="D1600" s="69" t="s">
        <v>5959</v>
      </c>
      <c r="E1600" s="69" t="s">
        <v>5959</v>
      </c>
      <c r="F1600" s="69" t="s">
        <v>6034</v>
      </c>
      <c r="G1600" s="69" t="s">
        <v>6035</v>
      </c>
      <c r="H1600" s="69">
        <v>10.892200000000001</v>
      </c>
      <c r="I1600" s="69">
        <v>-85.016199999999998</v>
      </c>
      <c r="J1600" s="69">
        <v>184</v>
      </c>
      <c r="K1600" s="69" t="s">
        <v>340</v>
      </c>
      <c r="L1600" s="69">
        <f>COUNTIFS(Aéroports!$C$2:$C$5193,Aéroports!$C1600,Aéroports!$D$2:$D$5193,Aéroports!$D1600)</f>
        <v>1</v>
      </c>
      <c r="M1600" s="69" t="str">
        <f>IF(AND(Formulaire!$H$15=Aéroports!$E1600,--ISNUMBER(IFERROR(SEARCH(Formulaire!$H$16,$C1600,1),""))=1),MAX(M$1:M1599)+1,"")</f>
        <v/>
      </c>
      <c r="N1600" s="69" t="str">
        <f>IF(AND(Formulaire!$H$21=Aéroports!$E1600,--ISNUMBER(IFERROR(SEARCH(Formulaire!$H$22,$C1600,1),""))=1),MAX(N$1:N1599)+1,"")</f>
        <v/>
      </c>
      <c r="O1600" s="69" t="str">
        <f>IF(AND(Formulaire!$H$27=Aéroports!$E1600,--ISNUMBER(IFERROR(SEARCH(Formulaire!$H$28,$C1600,1),""))=1),MAX(O$1:O1599)+1,"")</f>
        <v/>
      </c>
      <c r="Q1600" s="91" t="str">
        <f>IFERROR(INDEX($C$2:$C$5193,MATCH(ROWS(M$2:M1600),M$2:M$5193,0)),"")</f>
        <v/>
      </c>
      <c r="R1600" s="70" t="str">
        <f>IFERROR(INDEX($C$2:$C$5193,MATCH(ROWS(N$2:N1600),N$2:N$5193,0)),"")</f>
        <v/>
      </c>
      <c r="S1600" s="92" t="str">
        <f>IFERROR(INDEX($C$2:$C$5193,MATCH(ROWS(O$2:O1600),O$2:O$5193,0)),"")</f>
        <v/>
      </c>
    </row>
    <row r="1601" spans="1:19" x14ac:dyDescent="0.25">
      <c r="A1601" s="68">
        <v>253</v>
      </c>
      <c r="B1601" s="68" t="s">
        <v>6036</v>
      </c>
      <c r="C1601" s="68" t="s">
        <v>6037</v>
      </c>
      <c r="D1601" s="68" t="s">
        <v>6038</v>
      </c>
      <c r="E1601" s="68" t="s">
        <v>22383</v>
      </c>
      <c r="F1601" s="68" t="s">
        <v>6039</v>
      </c>
      <c r="G1601" s="68" t="s">
        <v>6040</v>
      </c>
      <c r="H1601" s="68">
        <v>5.2613899999999996</v>
      </c>
      <c r="I1601" s="68">
        <v>-3.9262899999999998</v>
      </c>
      <c r="J1601" s="68">
        <v>21</v>
      </c>
      <c r="K1601" s="68">
        <v>0</v>
      </c>
      <c r="L1601" s="68">
        <f>COUNTIFS(Aéroports!$C$2:$C$5193,Aéroports!$C1601,Aéroports!$D$2:$D$5193,Aéroports!$D1601)</f>
        <v>1</v>
      </c>
      <c r="M1601" s="68" t="str">
        <f>IF(AND(Formulaire!$H$15=Aéroports!$E1601,--ISNUMBER(IFERROR(SEARCH(Formulaire!$H$16,$C1601,1),""))=1),MAX(M$1:M1600)+1,"")</f>
        <v/>
      </c>
      <c r="N1601" s="68" t="str">
        <f>IF(AND(Formulaire!$H$21=Aéroports!$E1601,--ISNUMBER(IFERROR(SEARCH(Formulaire!$H$22,$C1601,1),""))=1),MAX(N$1:N1600)+1,"")</f>
        <v/>
      </c>
      <c r="O1601" s="68" t="str">
        <f>IF(AND(Formulaire!$H$27=Aéroports!$E1601,--ISNUMBER(IFERROR(SEARCH(Formulaire!$H$28,$C1601,1),""))=1),MAX(O$1:O1600)+1,"")</f>
        <v/>
      </c>
      <c r="Q1601" s="91" t="str">
        <f>IFERROR(INDEX($C$2:$C$5193,MATCH(ROWS(M$2:M1601),M$2:M$5193,0)),"")</f>
        <v/>
      </c>
      <c r="R1601" s="70" t="str">
        <f>IFERROR(INDEX($C$2:$C$5193,MATCH(ROWS(N$2:N1601),N$2:N$5193,0)),"")</f>
        <v/>
      </c>
      <c r="S1601" s="92" t="str">
        <f>IFERROR(INDEX($C$2:$C$5193,MATCH(ROWS(O$2:O1601),O$2:O$5193,0)),"")</f>
        <v/>
      </c>
    </row>
    <row r="1602" spans="1:19" x14ac:dyDescent="0.25">
      <c r="A1602" s="69">
        <v>254</v>
      </c>
      <c r="B1602" s="69" t="s">
        <v>6041</v>
      </c>
      <c r="C1602" s="69" t="s">
        <v>6042</v>
      </c>
      <c r="D1602" s="69" t="s">
        <v>6038</v>
      </c>
      <c r="E1602" s="69" t="s">
        <v>22383</v>
      </c>
      <c r="F1602" s="69" t="s">
        <v>6043</v>
      </c>
      <c r="G1602" s="69" t="s">
        <v>6044</v>
      </c>
      <c r="H1602" s="69">
        <v>7.7388000000000003</v>
      </c>
      <c r="I1602" s="69">
        <v>-5.0736699999999999</v>
      </c>
      <c r="J1602" s="69">
        <v>1230</v>
      </c>
      <c r="K1602" s="69">
        <v>0</v>
      </c>
      <c r="L1602" s="69">
        <f>COUNTIFS(Aéroports!$C$2:$C$5193,Aéroports!$C1602,Aéroports!$D$2:$D$5193,Aéroports!$D1602)</f>
        <v>1</v>
      </c>
      <c r="M1602" s="69" t="str">
        <f>IF(AND(Formulaire!$H$15=Aéroports!$E1602,--ISNUMBER(IFERROR(SEARCH(Formulaire!$H$16,$C1602,1),""))=1),MAX(M$1:M1601)+1,"")</f>
        <v/>
      </c>
      <c r="N1602" s="69" t="str">
        <f>IF(AND(Formulaire!$H$21=Aéroports!$E1602,--ISNUMBER(IFERROR(SEARCH(Formulaire!$H$22,$C1602,1),""))=1),MAX(N$1:N1601)+1,"")</f>
        <v/>
      </c>
      <c r="O1602" s="69" t="str">
        <f>IF(AND(Formulaire!$H$27=Aéroports!$E1602,--ISNUMBER(IFERROR(SEARCH(Formulaire!$H$28,$C1602,1),""))=1),MAX(O$1:O1601)+1,"")</f>
        <v/>
      </c>
      <c r="Q1602" s="91" t="str">
        <f>IFERROR(INDEX($C$2:$C$5193,MATCH(ROWS(M$2:M1602),M$2:M$5193,0)),"")</f>
        <v/>
      </c>
      <c r="R1602" s="70" t="str">
        <f>IFERROR(INDEX($C$2:$C$5193,MATCH(ROWS(N$2:N1602),N$2:N$5193,0)),"")</f>
        <v/>
      </c>
      <c r="S1602" s="92" t="str">
        <f>IFERROR(INDEX($C$2:$C$5193,MATCH(ROWS(O$2:O1602),O$2:O$5193,0)),"")</f>
        <v/>
      </c>
    </row>
    <row r="1603" spans="1:19" x14ac:dyDescent="0.25">
      <c r="A1603" s="68">
        <v>255</v>
      </c>
      <c r="B1603" s="68" t="s">
        <v>6045</v>
      </c>
      <c r="C1603" s="68" t="s">
        <v>6046</v>
      </c>
      <c r="D1603" s="68" t="s">
        <v>6038</v>
      </c>
      <c r="E1603" s="68" t="s">
        <v>22383</v>
      </c>
      <c r="F1603" s="68" t="s">
        <v>6047</v>
      </c>
      <c r="G1603" s="68" t="s">
        <v>6048</v>
      </c>
      <c r="H1603" s="68">
        <v>6.7928100000000002</v>
      </c>
      <c r="I1603" s="68">
        <v>-6.4731899999999998</v>
      </c>
      <c r="J1603" s="68">
        <v>823</v>
      </c>
      <c r="K1603" s="68">
        <v>0</v>
      </c>
      <c r="L1603" s="68">
        <f>COUNTIFS(Aéroports!$C$2:$C$5193,Aéroports!$C1603,Aéroports!$D$2:$D$5193,Aéroports!$D1603)</f>
        <v>1</v>
      </c>
      <c r="M1603" s="68" t="str">
        <f>IF(AND(Formulaire!$H$15=Aéroports!$E1603,--ISNUMBER(IFERROR(SEARCH(Formulaire!$H$16,$C1603,1),""))=1),MAX(M$1:M1602)+1,"")</f>
        <v/>
      </c>
      <c r="N1603" s="68" t="str">
        <f>IF(AND(Formulaire!$H$21=Aéroports!$E1603,--ISNUMBER(IFERROR(SEARCH(Formulaire!$H$22,$C1603,1),""))=1),MAX(N$1:N1602)+1,"")</f>
        <v/>
      </c>
      <c r="O1603" s="68" t="str">
        <f>IF(AND(Formulaire!$H$27=Aéroports!$E1603,--ISNUMBER(IFERROR(SEARCH(Formulaire!$H$28,$C1603,1),""))=1),MAX(O$1:O1602)+1,"")</f>
        <v/>
      </c>
      <c r="Q1603" s="91" t="str">
        <f>IFERROR(INDEX($C$2:$C$5193,MATCH(ROWS(M$2:M1603),M$2:M$5193,0)),"")</f>
        <v/>
      </c>
      <c r="R1603" s="70" t="str">
        <f>IFERROR(INDEX($C$2:$C$5193,MATCH(ROWS(N$2:N1603),N$2:N$5193,0)),"")</f>
        <v/>
      </c>
      <c r="S1603" s="92" t="str">
        <f>IFERROR(INDEX($C$2:$C$5193,MATCH(ROWS(O$2:O1603),O$2:O$5193,0)),"")</f>
        <v/>
      </c>
    </row>
    <row r="1604" spans="1:19" x14ac:dyDescent="0.25">
      <c r="A1604" s="69">
        <v>256</v>
      </c>
      <c r="B1604" s="69" t="s">
        <v>6049</v>
      </c>
      <c r="C1604" s="69" t="s">
        <v>6050</v>
      </c>
      <c r="D1604" s="69" t="s">
        <v>6038</v>
      </c>
      <c r="E1604" s="69" t="s">
        <v>22383</v>
      </c>
      <c r="F1604" s="69" t="s">
        <v>6051</v>
      </c>
      <c r="G1604" s="69" t="s">
        <v>6052</v>
      </c>
      <c r="H1604" s="69">
        <v>9.3871800000000007</v>
      </c>
      <c r="I1604" s="69">
        <v>-5.5566599999999999</v>
      </c>
      <c r="J1604" s="69">
        <v>1214</v>
      </c>
      <c r="K1604" s="69">
        <v>0</v>
      </c>
      <c r="L1604" s="69">
        <f>COUNTIFS(Aéroports!$C$2:$C$5193,Aéroports!$C1604,Aéroports!$D$2:$D$5193,Aéroports!$D1604)</f>
        <v>1</v>
      </c>
      <c r="M1604" s="69" t="str">
        <f>IF(AND(Formulaire!$H$15=Aéroports!$E1604,--ISNUMBER(IFERROR(SEARCH(Formulaire!$H$16,$C1604,1),""))=1),MAX(M$1:M1603)+1,"")</f>
        <v/>
      </c>
      <c r="N1604" s="69" t="str">
        <f>IF(AND(Formulaire!$H$21=Aéroports!$E1604,--ISNUMBER(IFERROR(SEARCH(Formulaire!$H$22,$C1604,1),""))=1),MAX(N$1:N1603)+1,"")</f>
        <v/>
      </c>
      <c r="O1604" s="69" t="str">
        <f>IF(AND(Formulaire!$H$27=Aéroports!$E1604,--ISNUMBER(IFERROR(SEARCH(Formulaire!$H$28,$C1604,1),""))=1),MAX(O$1:O1603)+1,"")</f>
        <v/>
      </c>
      <c r="Q1604" s="91" t="str">
        <f>IFERROR(INDEX($C$2:$C$5193,MATCH(ROWS(M$2:M1604),M$2:M$5193,0)),"")</f>
        <v/>
      </c>
      <c r="R1604" s="70" t="str">
        <f>IFERROR(INDEX($C$2:$C$5193,MATCH(ROWS(N$2:N1604),N$2:N$5193,0)),"")</f>
        <v/>
      </c>
      <c r="S1604" s="92" t="str">
        <f>IFERROR(INDEX($C$2:$C$5193,MATCH(ROWS(O$2:O1604),O$2:O$5193,0)),"")</f>
        <v/>
      </c>
    </row>
    <row r="1605" spans="1:19" x14ac:dyDescent="0.25">
      <c r="A1605" s="68">
        <v>257</v>
      </c>
      <c r="B1605" s="68" t="s">
        <v>6053</v>
      </c>
      <c r="C1605" s="68" t="s">
        <v>6054</v>
      </c>
      <c r="D1605" s="68" t="s">
        <v>6038</v>
      </c>
      <c r="E1605" s="68" t="s">
        <v>22383</v>
      </c>
      <c r="F1605" s="68" t="s">
        <v>6055</v>
      </c>
      <c r="G1605" s="68" t="s">
        <v>6056</v>
      </c>
      <c r="H1605" s="68">
        <v>7.2720700000000003</v>
      </c>
      <c r="I1605" s="68">
        <v>-7.5873600000000003</v>
      </c>
      <c r="J1605" s="68">
        <v>1089</v>
      </c>
      <c r="K1605" s="68">
        <v>0</v>
      </c>
      <c r="L1605" s="68">
        <f>COUNTIFS(Aéroports!$C$2:$C$5193,Aéroports!$C1605,Aéroports!$D$2:$D$5193,Aéroports!$D1605)</f>
        <v>1</v>
      </c>
      <c r="M1605" s="68" t="str">
        <f>IF(AND(Formulaire!$H$15=Aéroports!$E1605,--ISNUMBER(IFERROR(SEARCH(Formulaire!$H$16,$C1605,1),""))=1),MAX(M$1:M1604)+1,"")</f>
        <v/>
      </c>
      <c r="N1605" s="68" t="str">
        <f>IF(AND(Formulaire!$H$21=Aéroports!$E1605,--ISNUMBER(IFERROR(SEARCH(Formulaire!$H$22,$C1605,1),""))=1),MAX(N$1:N1604)+1,"")</f>
        <v/>
      </c>
      <c r="O1605" s="68" t="str">
        <f>IF(AND(Formulaire!$H$27=Aéroports!$E1605,--ISNUMBER(IFERROR(SEARCH(Formulaire!$H$28,$C1605,1),""))=1),MAX(O$1:O1604)+1,"")</f>
        <v/>
      </c>
      <c r="Q1605" s="91" t="str">
        <f>IFERROR(INDEX($C$2:$C$5193,MATCH(ROWS(M$2:M1605),M$2:M$5193,0)),"")</f>
        <v/>
      </c>
      <c r="R1605" s="70" t="str">
        <f>IFERROR(INDEX($C$2:$C$5193,MATCH(ROWS(N$2:N1605),N$2:N$5193,0)),"")</f>
        <v/>
      </c>
      <c r="S1605" s="92" t="str">
        <f>IFERROR(INDEX($C$2:$C$5193,MATCH(ROWS(O$2:O1605),O$2:O$5193,0)),"")</f>
        <v/>
      </c>
    </row>
    <row r="1606" spans="1:19" x14ac:dyDescent="0.25">
      <c r="A1606" s="69">
        <v>258</v>
      </c>
      <c r="B1606" s="69" t="s">
        <v>6057</v>
      </c>
      <c r="C1606" s="69" t="s">
        <v>6058</v>
      </c>
      <c r="D1606" s="69" t="s">
        <v>6038</v>
      </c>
      <c r="E1606" s="69" t="s">
        <v>22383</v>
      </c>
      <c r="F1606" s="69" t="s">
        <v>6059</v>
      </c>
      <c r="G1606" s="69" t="s">
        <v>6060</v>
      </c>
      <c r="H1606" s="69">
        <v>4.7467199999999998</v>
      </c>
      <c r="I1606" s="69">
        <v>-6.6608200000000002</v>
      </c>
      <c r="J1606" s="69">
        <v>26</v>
      </c>
      <c r="K1606" s="69">
        <v>0</v>
      </c>
      <c r="L1606" s="69">
        <f>COUNTIFS(Aéroports!$C$2:$C$5193,Aéroports!$C1606,Aéroports!$D$2:$D$5193,Aéroports!$D1606)</f>
        <v>1</v>
      </c>
      <c r="M1606" s="69" t="str">
        <f>IF(AND(Formulaire!$H$15=Aéroports!$E1606,--ISNUMBER(IFERROR(SEARCH(Formulaire!$H$16,$C1606,1),""))=1),MAX(M$1:M1605)+1,"")</f>
        <v/>
      </c>
      <c r="N1606" s="69" t="str">
        <f>IF(AND(Formulaire!$H$21=Aéroports!$E1606,--ISNUMBER(IFERROR(SEARCH(Formulaire!$H$22,$C1606,1),""))=1),MAX(N$1:N1605)+1,"")</f>
        <v/>
      </c>
      <c r="O1606" s="69" t="str">
        <f>IF(AND(Formulaire!$H$27=Aéroports!$E1606,--ISNUMBER(IFERROR(SEARCH(Formulaire!$H$28,$C1606,1),""))=1),MAX(O$1:O1605)+1,"")</f>
        <v/>
      </c>
      <c r="Q1606" s="91" t="str">
        <f>IFERROR(INDEX($C$2:$C$5193,MATCH(ROWS(M$2:M1606),M$2:M$5193,0)),"")</f>
        <v/>
      </c>
      <c r="R1606" s="70" t="str">
        <f>IFERROR(INDEX($C$2:$C$5193,MATCH(ROWS(N$2:N1606),N$2:N$5193,0)),"")</f>
        <v/>
      </c>
      <c r="S1606" s="92" t="str">
        <f>IFERROR(INDEX($C$2:$C$5193,MATCH(ROWS(O$2:O1606),O$2:O$5193,0)),"")</f>
        <v/>
      </c>
    </row>
    <row r="1607" spans="1:19" x14ac:dyDescent="0.25">
      <c r="A1607" s="68">
        <v>259</v>
      </c>
      <c r="B1607" s="68" t="s">
        <v>6061</v>
      </c>
      <c r="C1607" s="68" t="s">
        <v>6062</v>
      </c>
      <c r="D1607" s="68" t="s">
        <v>6038</v>
      </c>
      <c r="E1607" s="68" t="s">
        <v>22383</v>
      </c>
      <c r="F1607" s="68" t="s">
        <v>6063</v>
      </c>
      <c r="G1607" s="68" t="s">
        <v>6064</v>
      </c>
      <c r="H1607" s="68">
        <v>6.9031700000000003</v>
      </c>
      <c r="I1607" s="68">
        <v>-5.3655799999999996</v>
      </c>
      <c r="J1607" s="68">
        <v>699</v>
      </c>
      <c r="K1607" s="68">
        <v>0</v>
      </c>
      <c r="L1607" s="68">
        <f>COUNTIFS(Aéroports!$C$2:$C$5193,Aéroports!$C1607,Aéroports!$D$2:$D$5193,Aéroports!$D1607)</f>
        <v>1</v>
      </c>
      <c r="M1607" s="68" t="str">
        <f>IF(AND(Formulaire!$H$15=Aéroports!$E1607,--ISNUMBER(IFERROR(SEARCH(Formulaire!$H$16,$C1607,1),""))=1),MAX(M$1:M1606)+1,"")</f>
        <v/>
      </c>
      <c r="N1607" s="68" t="str">
        <f>IF(AND(Formulaire!$H$21=Aéroports!$E1607,--ISNUMBER(IFERROR(SEARCH(Formulaire!$H$22,$C1607,1),""))=1),MAX(N$1:N1606)+1,"")</f>
        <v/>
      </c>
      <c r="O1607" s="68" t="str">
        <f>IF(AND(Formulaire!$H$27=Aéroports!$E1607,--ISNUMBER(IFERROR(SEARCH(Formulaire!$H$28,$C1607,1),""))=1),MAX(O$1:O1606)+1,"")</f>
        <v/>
      </c>
      <c r="Q1607" s="91" t="str">
        <f>IFERROR(INDEX($C$2:$C$5193,MATCH(ROWS(M$2:M1607),M$2:M$5193,0)),"")</f>
        <v/>
      </c>
      <c r="R1607" s="70" t="str">
        <f>IFERROR(INDEX($C$2:$C$5193,MATCH(ROWS(N$2:N1607),N$2:N$5193,0)),"")</f>
        <v/>
      </c>
      <c r="S1607" s="92" t="str">
        <f>IFERROR(INDEX($C$2:$C$5193,MATCH(ROWS(O$2:O1607),O$2:O$5193,0)),"")</f>
        <v/>
      </c>
    </row>
    <row r="1608" spans="1:19" x14ac:dyDescent="0.25">
      <c r="A1608" s="69">
        <v>4160</v>
      </c>
      <c r="B1608" s="69" t="s">
        <v>6065</v>
      </c>
      <c r="C1608" s="69" t="s">
        <v>6066</v>
      </c>
      <c r="D1608" s="69" t="s">
        <v>6067</v>
      </c>
      <c r="E1608" s="69" t="s">
        <v>22384</v>
      </c>
      <c r="F1608" s="69" t="s">
        <v>6068</v>
      </c>
      <c r="G1608" s="69" t="s">
        <v>6069</v>
      </c>
      <c r="H1608" s="69">
        <v>43.285699999999999</v>
      </c>
      <c r="I1608" s="69">
        <v>16.6797</v>
      </c>
      <c r="J1608" s="69">
        <v>1776</v>
      </c>
      <c r="K1608" s="69">
        <v>1</v>
      </c>
      <c r="L1608" s="69">
        <f>COUNTIFS(Aéroports!$C$2:$C$5193,Aéroports!$C1608,Aéroports!$D$2:$D$5193,Aéroports!$D1608)</f>
        <v>1</v>
      </c>
      <c r="M1608" s="69" t="str">
        <f>IF(AND(Formulaire!$H$15=Aéroports!$E1608,--ISNUMBER(IFERROR(SEARCH(Formulaire!$H$16,$C1608,1),""))=1),MAX(M$1:M1607)+1,"")</f>
        <v/>
      </c>
      <c r="N1608" s="69" t="str">
        <f>IF(AND(Formulaire!$H$21=Aéroports!$E1608,--ISNUMBER(IFERROR(SEARCH(Formulaire!$H$22,$C1608,1),""))=1),MAX(N$1:N1607)+1,"")</f>
        <v/>
      </c>
      <c r="O1608" s="69" t="str">
        <f>IF(AND(Formulaire!$H$27=Aéroports!$E1608,--ISNUMBER(IFERROR(SEARCH(Formulaire!$H$28,$C1608,1),""))=1),MAX(O$1:O1607)+1,"")</f>
        <v/>
      </c>
      <c r="Q1608" s="91" t="str">
        <f>IFERROR(INDEX($C$2:$C$5193,MATCH(ROWS(M$2:M1608),M$2:M$5193,0)),"")</f>
        <v/>
      </c>
      <c r="R1608" s="70" t="str">
        <f>IFERROR(INDEX($C$2:$C$5193,MATCH(ROWS(N$2:N1608),N$2:N$5193,0)),"")</f>
        <v/>
      </c>
      <c r="S1608" s="92" t="str">
        <f>IFERROR(INDEX($C$2:$C$5193,MATCH(ROWS(O$2:O1608),O$2:O$5193,0)),"")</f>
        <v/>
      </c>
    </row>
    <row r="1609" spans="1:19" x14ac:dyDescent="0.25">
      <c r="A1609" s="68">
        <v>1200</v>
      </c>
      <c r="B1609" s="68" t="s">
        <v>6070</v>
      </c>
      <c r="C1609" s="68" t="s">
        <v>6071</v>
      </c>
      <c r="D1609" s="68" t="s">
        <v>6067</v>
      </c>
      <c r="E1609" s="68" t="s">
        <v>22384</v>
      </c>
      <c r="F1609" s="68" t="s">
        <v>6072</v>
      </c>
      <c r="G1609" s="68" t="s">
        <v>6073</v>
      </c>
      <c r="H1609" s="68">
        <v>42.561399999999999</v>
      </c>
      <c r="I1609" s="68">
        <v>18.2682</v>
      </c>
      <c r="J1609" s="68">
        <v>527</v>
      </c>
      <c r="K1609" s="68">
        <v>1</v>
      </c>
      <c r="L1609" s="68">
        <f>COUNTIFS(Aéroports!$C$2:$C$5193,Aéroports!$C1609,Aéroports!$D$2:$D$5193,Aéroports!$D1609)</f>
        <v>1</v>
      </c>
      <c r="M1609" s="68" t="str">
        <f>IF(AND(Formulaire!$H$15=Aéroports!$E1609,--ISNUMBER(IFERROR(SEARCH(Formulaire!$H$16,$C1609,1),""))=1),MAX(M$1:M1608)+1,"")</f>
        <v/>
      </c>
      <c r="N1609" s="68" t="str">
        <f>IF(AND(Formulaire!$H$21=Aéroports!$E1609,--ISNUMBER(IFERROR(SEARCH(Formulaire!$H$22,$C1609,1),""))=1),MAX(N$1:N1608)+1,"")</f>
        <v/>
      </c>
      <c r="O1609" s="68" t="str">
        <f>IF(AND(Formulaire!$H$27=Aéroports!$E1609,--ISNUMBER(IFERROR(SEARCH(Formulaire!$H$28,$C1609,1),""))=1),MAX(O$1:O1608)+1,"")</f>
        <v/>
      </c>
      <c r="Q1609" s="91" t="str">
        <f>IFERROR(INDEX($C$2:$C$5193,MATCH(ROWS(M$2:M1609),M$2:M$5193,0)),"")</f>
        <v/>
      </c>
      <c r="R1609" s="70" t="str">
        <f>IFERROR(INDEX($C$2:$C$5193,MATCH(ROWS(N$2:N1609),N$2:N$5193,0)),"")</f>
        <v/>
      </c>
      <c r="S1609" s="92" t="str">
        <f>IFERROR(INDEX($C$2:$C$5193,MATCH(ROWS(O$2:O1609),O$2:O$5193,0)),"")</f>
        <v/>
      </c>
    </row>
    <row r="1610" spans="1:19" x14ac:dyDescent="0.25">
      <c r="A1610" s="69">
        <v>8846</v>
      </c>
      <c r="B1610" s="69" t="s">
        <v>6074</v>
      </c>
      <c r="C1610" s="69" t="s">
        <v>6075</v>
      </c>
      <c r="D1610" s="69" t="s">
        <v>6067</v>
      </c>
      <c r="E1610" s="69" t="s">
        <v>22384</v>
      </c>
      <c r="F1610" s="69" t="s">
        <v>6076</v>
      </c>
      <c r="G1610" s="69" t="s">
        <v>6077</v>
      </c>
      <c r="H1610" s="69">
        <v>44.565800000000003</v>
      </c>
      <c r="I1610" s="69">
        <v>14.3931</v>
      </c>
      <c r="J1610" s="69">
        <v>151</v>
      </c>
      <c r="K1610" s="69">
        <v>1</v>
      </c>
      <c r="L1610" s="69">
        <f>COUNTIFS(Aéroports!$C$2:$C$5193,Aéroports!$C1610,Aéroports!$D$2:$D$5193,Aéroports!$D1610)</f>
        <v>1</v>
      </c>
      <c r="M1610" s="69" t="str">
        <f>IF(AND(Formulaire!$H$15=Aéroports!$E1610,--ISNUMBER(IFERROR(SEARCH(Formulaire!$H$16,$C1610,1),""))=1),MAX(M$1:M1609)+1,"")</f>
        <v/>
      </c>
      <c r="N1610" s="69" t="str">
        <f>IF(AND(Formulaire!$H$21=Aéroports!$E1610,--ISNUMBER(IFERROR(SEARCH(Formulaire!$H$22,$C1610,1),""))=1),MAX(N$1:N1609)+1,"")</f>
        <v/>
      </c>
      <c r="O1610" s="69" t="str">
        <f>IF(AND(Formulaire!$H$27=Aéroports!$E1610,--ISNUMBER(IFERROR(SEARCH(Formulaire!$H$28,$C1610,1),""))=1),MAX(O$1:O1609)+1,"")</f>
        <v/>
      </c>
      <c r="Q1610" s="91" t="str">
        <f>IFERROR(INDEX($C$2:$C$5193,MATCH(ROWS(M$2:M1610),M$2:M$5193,0)),"")</f>
        <v/>
      </c>
      <c r="R1610" s="70" t="str">
        <f>IFERROR(INDEX($C$2:$C$5193,MATCH(ROWS(N$2:N1610),N$2:N$5193,0)),"")</f>
        <v/>
      </c>
      <c r="S1610" s="92" t="str">
        <f>IFERROR(INDEX($C$2:$C$5193,MATCH(ROWS(O$2:O1610),O$2:O$5193,0)),"")</f>
        <v/>
      </c>
    </row>
    <row r="1611" spans="1:19" x14ac:dyDescent="0.25">
      <c r="A1611" s="68">
        <v>1202</v>
      </c>
      <c r="B1611" s="68" t="s">
        <v>6078</v>
      </c>
      <c r="C1611" s="68" t="s">
        <v>6079</v>
      </c>
      <c r="D1611" s="68" t="s">
        <v>6067</v>
      </c>
      <c r="E1611" s="68" t="s">
        <v>22384</v>
      </c>
      <c r="F1611" s="68" t="s">
        <v>6080</v>
      </c>
      <c r="G1611" s="68" t="s">
        <v>6081</v>
      </c>
      <c r="H1611" s="68">
        <v>45.462699999999998</v>
      </c>
      <c r="I1611" s="68">
        <v>18.810199999999998</v>
      </c>
      <c r="J1611" s="68">
        <v>290</v>
      </c>
      <c r="K1611" s="68">
        <v>1</v>
      </c>
      <c r="L1611" s="68">
        <f>COUNTIFS(Aéroports!$C$2:$C$5193,Aéroports!$C1611,Aéroports!$D$2:$D$5193,Aéroports!$D1611)</f>
        <v>1</v>
      </c>
      <c r="M1611" s="68" t="str">
        <f>IF(AND(Formulaire!$H$15=Aéroports!$E1611,--ISNUMBER(IFERROR(SEARCH(Formulaire!$H$16,$C1611,1),""))=1),MAX(M$1:M1610)+1,"")</f>
        <v/>
      </c>
      <c r="N1611" s="68" t="str">
        <f>IF(AND(Formulaire!$H$21=Aéroports!$E1611,--ISNUMBER(IFERROR(SEARCH(Formulaire!$H$22,$C1611,1),""))=1),MAX(N$1:N1610)+1,"")</f>
        <v/>
      </c>
      <c r="O1611" s="68" t="str">
        <f>IF(AND(Formulaire!$H$27=Aéroports!$E1611,--ISNUMBER(IFERROR(SEARCH(Formulaire!$H$28,$C1611,1),""))=1),MAX(O$1:O1610)+1,"")</f>
        <v/>
      </c>
      <c r="Q1611" s="91" t="str">
        <f>IFERROR(INDEX($C$2:$C$5193,MATCH(ROWS(M$2:M1611),M$2:M$5193,0)),"")</f>
        <v/>
      </c>
      <c r="R1611" s="70" t="str">
        <f>IFERROR(INDEX($C$2:$C$5193,MATCH(ROWS(N$2:N1611),N$2:N$5193,0)),"")</f>
        <v/>
      </c>
      <c r="S1611" s="92" t="str">
        <f>IFERROR(INDEX($C$2:$C$5193,MATCH(ROWS(O$2:O1611),O$2:O$5193,0)),"")</f>
        <v/>
      </c>
    </row>
    <row r="1612" spans="1:19" x14ac:dyDescent="0.25">
      <c r="A1612" s="69">
        <v>1203</v>
      </c>
      <c r="B1612" s="69" t="s">
        <v>6082</v>
      </c>
      <c r="C1612" s="69" t="s">
        <v>6083</v>
      </c>
      <c r="D1612" s="69" t="s">
        <v>6067</v>
      </c>
      <c r="E1612" s="69" t="s">
        <v>22384</v>
      </c>
      <c r="F1612" s="69" t="s">
        <v>6084</v>
      </c>
      <c r="G1612" s="69" t="s">
        <v>6085</v>
      </c>
      <c r="H1612" s="69">
        <v>44.893500000000003</v>
      </c>
      <c r="I1612" s="69">
        <v>13.9222</v>
      </c>
      <c r="J1612" s="69">
        <v>274</v>
      </c>
      <c r="K1612" s="69">
        <v>1</v>
      </c>
      <c r="L1612" s="69">
        <f>COUNTIFS(Aéroports!$C$2:$C$5193,Aéroports!$C1612,Aéroports!$D$2:$D$5193,Aéroports!$D1612)</f>
        <v>1</v>
      </c>
      <c r="M1612" s="69" t="str">
        <f>IF(AND(Formulaire!$H$15=Aéroports!$E1612,--ISNUMBER(IFERROR(SEARCH(Formulaire!$H$16,$C1612,1),""))=1),MAX(M$1:M1611)+1,"")</f>
        <v/>
      </c>
      <c r="N1612" s="69" t="str">
        <f>IF(AND(Formulaire!$H$21=Aéroports!$E1612,--ISNUMBER(IFERROR(SEARCH(Formulaire!$H$22,$C1612,1),""))=1),MAX(N$1:N1611)+1,"")</f>
        <v/>
      </c>
      <c r="O1612" s="69" t="str">
        <f>IF(AND(Formulaire!$H$27=Aéroports!$E1612,--ISNUMBER(IFERROR(SEARCH(Formulaire!$H$28,$C1612,1),""))=1),MAX(O$1:O1611)+1,"")</f>
        <v/>
      </c>
      <c r="Q1612" s="91" t="str">
        <f>IFERROR(INDEX($C$2:$C$5193,MATCH(ROWS(M$2:M1612),M$2:M$5193,0)),"")</f>
        <v/>
      </c>
      <c r="R1612" s="70" t="str">
        <f>IFERROR(INDEX($C$2:$C$5193,MATCH(ROWS(N$2:N1612),N$2:N$5193,0)),"")</f>
        <v/>
      </c>
      <c r="S1612" s="92" t="str">
        <f>IFERROR(INDEX($C$2:$C$5193,MATCH(ROWS(O$2:O1612),O$2:O$5193,0)),"")</f>
        <v/>
      </c>
    </row>
    <row r="1613" spans="1:19" x14ac:dyDescent="0.25">
      <c r="A1613" s="68">
        <v>1205</v>
      </c>
      <c r="B1613" s="68" t="s">
        <v>6086</v>
      </c>
      <c r="C1613" s="68" t="s">
        <v>6087</v>
      </c>
      <c r="D1613" s="68" t="s">
        <v>6067</v>
      </c>
      <c r="E1613" s="68" t="s">
        <v>22384</v>
      </c>
      <c r="F1613" s="68" t="s">
        <v>6088</v>
      </c>
      <c r="G1613" s="68" t="s">
        <v>6089</v>
      </c>
      <c r="H1613" s="68">
        <v>45.216900000000003</v>
      </c>
      <c r="I1613" s="68">
        <v>14.5703</v>
      </c>
      <c r="J1613" s="68">
        <v>278</v>
      </c>
      <c r="K1613" s="68">
        <v>1</v>
      </c>
      <c r="L1613" s="68">
        <f>COUNTIFS(Aéroports!$C$2:$C$5193,Aéroports!$C1613,Aéroports!$D$2:$D$5193,Aéroports!$D1613)</f>
        <v>1</v>
      </c>
      <c r="M1613" s="68" t="str">
        <f>IF(AND(Formulaire!$H$15=Aéroports!$E1613,--ISNUMBER(IFERROR(SEARCH(Formulaire!$H$16,$C1613,1),""))=1),MAX(M$1:M1612)+1,"")</f>
        <v/>
      </c>
      <c r="N1613" s="68" t="str">
        <f>IF(AND(Formulaire!$H$21=Aéroports!$E1613,--ISNUMBER(IFERROR(SEARCH(Formulaire!$H$22,$C1613,1),""))=1),MAX(N$1:N1612)+1,"")</f>
        <v/>
      </c>
      <c r="O1613" s="68" t="str">
        <f>IF(AND(Formulaire!$H$27=Aéroports!$E1613,--ISNUMBER(IFERROR(SEARCH(Formulaire!$H$28,$C1613,1),""))=1),MAX(O$1:O1612)+1,"")</f>
        <v/>
      </c>
      <c r="Q1613" s="91" t="str">
        <f>IFERROR(INDEX($C$2:$C$5193,MATCH(ROWS(M$2:M1613),M$2:M$5193,0)),"")</f>
        <v/>
      </c>
      <c r="R1613" s="70" t="str">
        <f>IFERROR(INDEX($C$2:$C$5193,MATCH(ROWS(N$2:N1613),N$2:N$5193,0)),"")</f>
        <v/>
      </c>
      <c r="S1613" s="92" t="str">
        <f>IFERROR(INDEX($C$2:$C$5193,MATCH(ROWS(O$2:O1613),O$2:O$5193,0)),"")</f>
        <v/>
      </c>
    </row>
    <row r="1614" spans="1:19" x14ac:dyDescent="0.25">
      <c r="A1614" s="69">
        <v>1206</v>
      </c>
      <c r="B1614" s="69" t="s">
        <v>6090</v>
      </c>
      <c r="C1614" s="69" t="s">
        <v>6091</v>
      </c>
      <c r="D1614" s="69" t="s">
        <v>6067</v>
      </c>
      <c r="E1614" s="69" t="s">
        <v>22384</v>
      </c>
      <c r="F1614" s="69" t="s">
        <v>6092</v>
      </c>
      <c r="G1614" s="69" t="s">
        <v>6093</v>
      </c>
      <c r="H1614" s="69">
        <v>43.538899999999998</v>
      </c>
      <c r="I1614" s="69">
        <v>16.297999999999998</v>
      </c>
      <c r="J1614" s="69">
        <v>79</v>
      </c>
      <c r="K1614" s="69">
        <v>1</v>
      </c>
      <c r="L1614" s="69">
        <f>COUNTIFS(Aéroports!$C$2:$C$5193,Aéroports!$C1614,Aéroports!$D$2:$D$5193,Aéroports!$D1614)</f>
        <v>1</v>
      </c>
      <c r="M1614" s="69" t="str">
        <f>IF(AND(Formulaire!$H$15=Aéroports!$E1614,--ISNUMBER(IFERROR(SEARCH(Formulaire!$H$16,$C1614,1),""))=1),MAX(M$1:M1613)+1,"")</f>
        <v/>
      </c>
      <c r="N1614" s="69" t="str">
        <f>IF(AND(Formulaire!$H$21=Aéroports!$E1614,--ISNUMBER(IFERROR(SEARCH(Formulaire!$H$22,$C1614,1),""))=1),MAX(N$1:N1613)+1,"")</f>
        <v/>
      </c>
      <c r="O1614" s="69" t="str">
        <f>IF(AND(Formulaire!$H$27=Aéroports!$E1614,--ISNUMBER(IFERROR(SEARCH(Formulaire!$H$28,$C1614,1),""))=1),MAX(O$1:O1613)+1,"")</f>
        <v/>
      </c>
      <c r="Q1614" s="91" t="str">
        <f>IFERROR(INDEX($C$2:$C$5193,MATCH(ROWS(M$2:M1614),M$2:M$5193,0)),"")</f>
        <v/>
      </c>
      <c r="R1614" s="70" t="str">
        <f>IFERROR(INDEX($C$2:$C$5193,MATCH(ROWS(N$2:N1614),N$2:N$5193,0)),"")</f>
        <v/>
      </c>
      <c r="S1614" s="92" t="str">
        <f>IFERROR(INDEX($C$2:$C$5193,MATCH(ROWS(O$2:O1614),O$2:O$5193,0)),"")</f>
        <v/>
      </c>
    </row>
    <row r="1615" spans="1:19" x14ac:dyDescent="0.25">
      <c r="A1615" s="68">
        <v>1209</v>
      </c>
      <c r="B1615" s="68" t="s">
        <v>6094</v>
      </c>
      <c r="C1615" s="68" t="s">
        <v>6095</v>
      </c>
      <c r="D1615" s="68" t="s">
        <v>6067</v>
      </c>
      <c r="E1615" s="68" t="s">
        <v>22384</v>
      </c>
      <c r="F1615" s="68" t="s">
        <v>6096</v>
      </c>
      <c r="G1615" s="68" t="s">
        <v>6097</v>
      </c>
      <c r="H1615" s="68">
        <v>44.1083</v>
      </c>
      <c r="I1615" s="68">
        <v>15.3467</v>
      </c>
      <c r="J1615" s="68">
        <v>289</v>
      </c>
      <c r="K1615" s="68">
        <v>1</v>
      </c>
      <c r="L1615" s="68">
        <f>COUNTIFS(Aéroports!$C$2:$C$5193,Aéroports!$C1615,Aéroports!$D$2:$D$5193,Aéroports!$D1615)</f>
        <v>1</v>
      </c>
      <c r="M1615" s="68" t="str">
        <f>IF(AND(Formulaire!$H$15=Aéroports!$E1615,--ISNUMBER(IFERROR(SEARCH(Formulaire!$H$16,$C1615,1),""))=1),MAX(M$1:M1614)+1,"")</f>
        <v/>
      </c>
      <c r="N1615" s="68" t="str">
        <f>IF(AND(Formulaire!$H$21=Aéroports!$E1615,--ISNUMBER(IFERROR(SEARCH(Formulaire!$H$22,$C1615,1),""))=1),MAX(N$1:N1614)+1,"")</f>
        <v/>
      </c>
      <c r="O1615" s="68" t="str">
        <f>IF(AND(Formulaire!$H$27=Aéroports!$E1615,--ISNUMBER(IFERROR(SEARCH(Formulaire!$H$28,$C1615,1),""))=1),MAX(O$1:O1614)+1,"")</f>
        <v/>
      </c>
      <c r="Q1615" s="91" t="str">
        <f>IFERROR(INDEX($C$2:$C$5193,MATCH(ROWS(M$2:M1615),M$2:M$5193,0)),"")</f>
        <v/>
      </c>
      <c r="R1615" s="70" t="str">
        <f>IFERROR(INDEX($C$2:$C$5193,MATCH(ROWS(N$2:N1615),N$2:N$5193,0)),"")</f>
        <v/>
      </c>
      <c r="S1615" s="92" t="str">
        <f>IFERROR(INDEX($C$2:$C$5193,MATCH(ROWS(O$2:O1615),O$2:O$5193,0)),"")</f>
        <v/>
      </c>
    </row>
    <row r="1616" spans="1:19" x14ac:dyDescent="0.25">
      <c r="A1616" s="69">
        <v>1208</v>
      </c>
      <c r="B1616" s="69" t="s">
        <v>6098</v>
      </c>
      <c r="C1616" s="69" t="s">
        <v>6099</v>
      </c>
      <c r="D1616" s="69" t="s">
        <v>6067</v>
      </c>
      <c r="E1616" s="69" t="s">
        <v>22384</v>
      </c>
      <c r="F1616" s="69" t="s">
        <v>6100</v>
      </c>
      <c r="G1616" s="69" t="s">
        <v>6101</v>
      </c>
      <c r="H1616" s="69">
        <v>45.742899999999999</v>
      </c>
      <c r="I1616" s="69">
        <v>16.0688</v>
      </c>
      <c r="J1616" s="69">
        <v>353</v>
      </c>
      <c r="K1616" s="69">
        <v>1</v>
      </c>
      <c r="L1616" s="69">
        <f>COUNTIFS(Aéroports!$C$2:$C$5193,Aéroports!$C1616,Aéroports!$D$2:$D$5193,Aéroports!$D1616)</f>
        <v>1</v>
      </c>
      <c r="M1616" s="69" t="str">
        <f>IF(AND(Formulaire!$H$15=Aéroports!$E1616,--ISNUMBER(IFERROR(SEARCH(Formulaire!$H$16,$C1616,1),""))=1),MAX(M$1:M1615)+1,"")</f>
        <v/>
      </c>
      <c r="N1616" s="69" t="str">
        <f>IF(AND(Formulaire!$H$21=Aéroports!$E1616,--ISNUMBER(IFERROR(SEARCH(Formulaire!$H$22,$C1616,1),""))=1),MAX(N$1:N1615)+1,"")</f>
        <v/>
      </c>
      <c r="O1616" s="69" t="str">
        <f>IF(AND(Formulaire!$H$27=Aéroports!$E1616,--ISNUMBER(IFERROR(SEARCH(Formulaire!$H$28,$C1616,1),""))=1),MAX(O$1:O1615)+1,"")</f>
        <v/>
      </c>
      <c r="Q1616" s="91" t="str">
        <f>IFERROR(INDEX($C$2:$C$5193,MATCH(ROWS(M$2:M1616),M$2:M$5193,0)),"")</f>
        <v/>
      </c>
      <c r="R1616" s="70" t="str">
        <f>IFERROR(INDEX($C$2:$C$5193,MATCH(ROWS(N$2:N1616),N$2:N$5193,0)),"")</f>
        <v/>
      </c>
      <c r="S1616" s="92" t="str">
        <f>IFERROR(INDEX($C$2:$C$5193,MATCH(ROWS(O$2:O1616),O$2:O$5193,0)),"")</f>
        <v/>
      </c>
    </row>
    <row r="1617" spans="1:19" x14ac:dyDescent="0.25">
      <c r="A1617" s="68">
        <v>1915</v>
      </c>
      <c r="B1617" s="68" t="s">
        <v>6107</v>
      </c>
      <c r="C1617" s="68" t="s">
        <v>6103</v>
      </c>
      <c r="D1617" s="68" t="s">
        <v>6104</v>
      </c>
      <c r="E1617" s="68" t="s">
        <v>6104</v>
      </c>
      <c r="F1617" s="68" t="s">
        <v>6108</v>
      </c>
      <c r="G1617" s="68" t="s">
        <v>6109</v>
      </c>
      <c r="H1617" s="68">
        <v>23.032800000000002</v>
      </c>
      <c r="I1617" s="68">
        <v>-82.579400000000007</v>
      </c>
      <c r="J1617" s="68">
        <v>102</v>
      </c>
      <c r="K1617" s="68">
        <v>-5</v>
      </c>
      <c r="L1617" s="68">
        <f>COUNTIFS(Aéroports!$C$2:$C$5193,Aéroports!$C1617,Aéroports!$D$2:$D$5193,Aéroports!$D1617)</f>
        <v>1</v>
      </c>
      <c r="M1617" s="68" t="str">
        <f>IF(AND(Formulaire!$H$15=Aéroports!$E1617,--ISNUMBER(IFERROR(SEARCH(Formulaire!$H$16,$C1617,1),""))=1),MAX(M$1:M1616)+1,"")</f>
        <v/>
      </c>
      <c r="N1617" s="68" t="str">
        <f>IF(AND(Formulaire!$H$21=Aéroports!$E1617,--ISNUMBER(IFERROR(SEARCH(Formulaire!$H$22,$C1617,1),""))=1),MAX(N$1:N1616)+1,"")</f>
        <v/>
      </c>
      <c r="O1617" s="68" t="str">
        <f>IF(AND(Formulaire!$H$27=Aéroports!$E1617,--ISNUMBER(IFERROR(SEARCH(Formulaire!$H$28,$C1617,1),""))=1),MAX(O$1:O1616)+1,"")</f>
        <v/>
      </c>
      <c r="Q1617" s="91" t="str">
        <f>IFERROR(INDEX($C$2:$C$5193,MATCH(ROWS(M$2:M1617),M$2:M$5193,0)),"")</f>
        <v/>
      </c>
      <c r="R1617" s="70" t="str">
        <f>IFERROR(INDEX($C$2:$C$5193,MATCH(ROWS(N$2:N1617),N$2:N$5193,0)),"")</f>
        <v/>
      </c>
      <c r="S1617" s="92" t="str">
        <f>IFERROR(INDEX($C$2:$C$5193,MATCH(ROWS(O$2:O1617),O$2:O$5193,0)),"")</f>
        <v/>
      </c>
    </row>
    <row r="1618" spans="1:19" x14ac:dyDescent="0.25">
      <c r="A1618" s="69">
        <v>1899</v>
      </c>
      <c r="B1618" s="69" t="s">
        <v>6110</v>
      </c>
      <c r="C1618" s="69" t="s">
        <v>6111</v>
      </c>
      <c r="D1618" s="69" t="s">
        <v>6104</v>
      </c>
      <c r="E1618" s="69" t="s">
        <v>6104</v>
      </c>
      <c r="F1618" s="69" t="s">
        <v>6112</v>
      </c>
      <c r="G1618" s="69" t="s">
        <v>6113</v>
      </c>
      <c r="H1618" s="69">
        <v>20.3964</v>
      </c>
      <c r="I1618" s="69">
        <v>-76.621399999999994</v>
      </c>
      <c r="J1618" s="69">
        <v>203</v>
      </c>
      <c r="K1618" s="69">
        <v>-5</v>
      </c>
      <c r="L1618" s="69">
        <f>COUNTIFS(Aéroports!$C$2:$C$5193,Aéroports!$C1618,Aéroports!$D$2:$D$5193,Aéroports!$D1618)</f>
        <v>1</v>
      </c>
      <c r="M1618" s="69" t="str">
        <f>IF(AND(Formulaire!$H$15=Aéroports!$E1618,--ISNUMBER(IFERROR(SEARCH(Formulaire!$H$16,$C1618,1),""))=1),MAX(M$1:M1617)+1,"")</f>
        <v/>
      </c>
      <c r="N1618" s="69" t="str">
        <f>IF(AND(Formulaire!$H$21=Aéroports!$E1618,--ISNUMBER(IFERROR(SEARCH(Formulaire!$H$22,$C1618,1),""))=1),MAX(N$1:N1617)+1,"")</f>
        <v/>
      </c>
      <c r="O1618" s="69" t="str">
        <f>IF(AND(Formulaire!$H$27=Aéroports!$E1618,--ISNUMBER(IFERROR(SEARCH(Formulaire!$H$28,$C1618,1),""))=1),MAX(O$1:O1617)+1,"")</f>
        <v/>
      </c>
      <c r="Q1618" s="91" t="str">
        <f>IFERROR(INDEX($C$2:$C$5193,MATCH(ROWS(M$2:M1618),M$2:M$5193,0)),"")</f>
        <v/>
      </c>
      <c r="R1618" s="70" t="str">
        <f>IFERROR(INDEX($C$2:$C$5193,MATCH(ROWS(N$2:N1618),N$2:N$5193,0)),"")</f>
        <v/>
      </c>
      <c r="S1618" s="92" t="str">
        <f>IFERROR(INDEX($C$2:$C$5193,MATCH(ROWS(O$2:O1618),O$2:O$5193,0)),"")</f>
        <v/>
      </c>
    </row>
    <row r="1619" spans="1:19" x14ac:dyDescent="0.25">
      <c r="A1619" s="68">
        <v>1904</v>
      </c>
      <c r="B1619" s="68" t="s">
        <v>6114</v>
      </c>
      <c r="C1619" s="68" t="s">
        <v>6115</v>
      </c>
      <c r="D1619" s="68" t="s">
        <v>6104</v>
      </c>
      <c r="E1619" s="68" t="s">
        <v>6104</v>
      </c>
      <c r="F1619" s="68" t="s">
        <v>6116</v>
      </c>
      <c r="G1619" s="68" t="s">
        <v>6117</v>
      </c>
      <c r="H1619" s="68">
        <v>21.420300000000001</v>
      </c>
      <c r="I1619" s="68">
        <v>-77.847499999999997</v>
      </c>
      <c r="J1619" s="68">
        <v>413</v>
      </c>
      <c r="K1619" s="68">
        <v>-5</v>
      </c>
      <c r="L1619" s="68">
        <f>COUNTIFS(Aéroports!$C$2:$C$5193,Aéroports!$C1619,Aéroports!$D$2:$D$5193,Aéroports!$D1619)</f>
        <v>1</v>
      </c>
      <c r="M1619" s="68" t="str">
        <f>IF(AND(Formulaire!$H$15=Aéroports!$E1619,--ISNUMBER(IFERROR(SEARCH(Formulaire!$H$16,$C1619,1),""))=1),MAX(M$1:M1618)+1,"")</f>
        <v/>
      </c>
      <c r="N1619" s="68" t="str">
        <f>IF(AND(Formulaire!$H$21=Aéroports!$E1619,--ISNUMBER(IFERROR(SEARCH(Formulaire!$H$22,$C1619,1),""))=1),MAX(N$1:N1618)+1,"")</f>
        <v/>
      </c>
      <c r="O1619" s="68" t="str">
        <f>IF(AND(Formulaire!$H$27=Aéroports!$E1619,--ISNUMBER(IFERROR(SEARCH(Formulaire!$H$28,$C1619,1),""))=1),MAX(O$1:O1618)+1,"")</f>
        <v/>
      </c>
      <c r="Q1619" s="91" t="str">
        <f>IFERROR(INDEX($C$2:$C$5193,MATCH(ROWS(M$2:M1619),M$2:M$5193,0)),"")</f>
        <v/>
      </c>
      <c r="R1619" s="70" t="str">
        <f>IFERROR(INDEX($C$2:$C$5193,MATCH(ROWS(N$2:N1619),N$2:N$5193,0)),"")</f>
        <v/>
      </c>
      <c r="S1619" s="92" t="str">
        <f>IFERROR(INDEX($C$2:$C$5193,MATCH(ROWS(O$2:O1619),O$2:O$5193,0)),"")</f>
        <v/>
      </c>
    </row>
    <row r="1620" spans="1:19" x14ac:dyDescent="0.25">
      <c r="A1620" s="69">
        <v>1903</v>
      </c>
      <c r="B1620" s="69" t="s">
        <v>6118</v>
      </c>
      <c r="C1620" s="69" t="s">
        <v>6119</v>
      </c>
      <c r="D1620" s="69" t="s">
        <v>6104</v>
      </c>
      <c r="E1620" s="69" t="s">
        <v>6104</v>
      </c>
      <c r="F1620" s="69" t="s">
        <v>6120</v>
      </c>
      <c r="G1620" s="69" t="s">
        <v>6121</v>
      </c>
      <c r="H1620" s="69">
        <v>21.616499999999998</v>
      </c>
      <c r="I1620" s="69">
        <v>-81.546000000000006</v>
      </c>
      <c r="J1620" s="69">
        <v>10</v>
      </c>
      <c r="K1620" s="69">
        <v>-5</v>
      </c>
      <c r="L1620" s="69">
        <f>COUNTIFS(Aéroports!$C$2:$C$5193,Aéroports!$C1620,Aéroports!$D$2:$D$5193,Aéroports!$D1620)</f>
        <v>1</v>
      </c>
      <c r="M1620" s="69" t="str">
        <f>IF(AND(Formulaire!$H$15=Aéroports!$E1620,--ISNUMBER(IFERROR(SEARCH(Formulaire!$H$16,$C1620,1),""))=1),MAX(M$1:M1619)+1,"")</f>
        <v/>
      </c>
      <c r="N1620" s="69" t="str">
        <f>IF(AND(Formulaire!$H$21=Aéroports!$E1620,--ISNUMBER(IFERROR(SEARCH(Formulaire!$H$22,$C1620,1),""))=1),MAX(N$1:N1619)+1,"")</f>
        <v/>
      </c>
      <c r="O1620" s="69" t="str">
        <f>IF(AND(Formulaire!$H$27=Aéroports!$E1620,--ISNUMBER(IFERROR(SEARCH(Formulaire!$H$28,$C1620,1),""))=1),MAX(O$1:O1619)+1,"")</f>
        <v/>
      </c>
      <c r="Q1620" s="91" t="str">
        <f>IFERROR(INDEX($C$2:$C$5193,MATCH(ROWS(M$2:M1620),M$2:M$5193,0)),"")</f>
        <v/>
      </c>
      <c r="R1620" s="70" t="str">
        <f>IFERROR(INDEX($C$2:$C$5193,MATCH(ROWS(N$2:N1620),N$2:N$5193,0)),"")</f>
        <v/>
      </c>
      <c r="S1620" s="92" t="str">
        <f>IFERROR(INDEX($C$2:$C$5193,MATCH(ROWS(O$2:O1620),O$2:O$5193,0)),"")</f>
        <v/>
      </c>
    </row>
    <row r="1621" spans="1:19" x14ac:dyDescent="0.25">
      <c r="A1621" s="68">
        <v>10171</v>
      </c>
      <c r="B1621" s="68" t="s">
        <v>5548</v>
      </c>
      <c r="C1621" s="68" t="s">
        <v>6122</v>
      </c>
      <c r="D1621" s="68" t="s">
        <v>6104</v>
      </c>
      <c r="E1621" s="68" t="s">
        <v>6104</v>
      </c>
      <c r="F1621" s="68" t="s">
        <v>6123</v>
      </c>
      <c r="G1621" s="68" t="s">
        <v>6124</v>
      </c>
      <c r="H1621" s="68">
        <v>22.621300000000002</v>
      </c>
      <c r="I1621" s="68">
        <v>-79.147199999999998</v>
      </c>
      <c r="J1621" s="68">
        <v>13</v>
      </c>
      <c r="K1621" s="68">
        <v>-5</v>
      </c>
      <c r="L1621" s="68">
        <f>COUNTIFS(Aéroports!$C$2:$C$5193,Aéroports!$C1621,Aéroports!$D$2:$D$5193,Aéroports!$D1621)</f>
        <v>1</v>
      </c>
      <c r="M1621" s="68" t="str">
        <f>IF(AND(Formulaire!$H$15=Aéroports!$E1621,--ISNUMBER(IFERROR(SEARCH(Formulaire!$H$16,$C1621,1),""))=1),MAX(M$1:M1620)+1,"")</f>
        <v/>
      </c>
      <c r="N1621" s="68" t="str">
        <f>IF(AND(Formulaire!$H$21=Aéroports!$E1621,--ISNUMBER(IFERROR(SEARCH(Formulaire!$H$22,$C1621,1),""))=1),MAX(N$1:N1620)+1,"")</f>
        <v/>
      </c>
      <c r="O1621" s="68" t="str">
        <f>IF(AND(Formulaire!$H$27=Aéroports!$E1621,--ISNUMBER(IFERROR(SEARCH(Formulaire!$H$28,$C1621,1),""))=1),MAX(O$1:O1620)+1,"")</f>
        <v/>
      </c>
      <c r="Q1621" s="91" t="str">
        <f>IFERROR(INDEX($C$2:$C$5193,MATCH(ROWS(M$2:M1621),M$2:M$5193,0)),"")</f>
        <v/>
      </c>
      <c r="R1621" s="70" t="str">
        <f>IFERROR(INDEX($C$2:$C$5193,MATCH(ROWS(N$2:N1621),N$2:N$5193,0)),"")</f>
        <v/>
      </c>
      <c r="S1621" s="92" t="str">
        <f>IFERROR(INDEX($C$2:$C$5193,MATCH(ROWS(O$2:O1621),O$2:O$5193,0)),"")</f>
        <v/>
      </c>
    </row>
    <row r="1622" spans="1:19" x14ac:dyDescent="0.25">
      <c r="A1622" s="69">
        <v>1900</v>
      </c>
      <c r="B1622" s="69" t="s">
        <v>6125</v>
      </c>
      <c r="C1622" s="69" t="s">
        <v>6126</v>
      </c>
      <c r="D1622" s="69" t="s">
        <v>6104</v>
      </c>
      <c r="E1622" s="69" t="s">
        <v>6104</v>
      </c>
      <c r="F1622" s="69" t="s">
        <v>6127</v>
      </c>
      <c r="G1622" s="69" t="s">
        <v>6128</v>
      </c>
      <c r="H1622" s="69">
        <v>22.027100000000001</v>
      </c>
      <c r="I1622" s="69">
        <v>-78.789599999999993</v>
      </c>
      <c r="J1622" s="69">
        <v>335</v>
      </c>
      <c r="K1622" s="69">
        <v>-5</v>
      </c>
      <c r="L1622" s="69">
        <f>COUNTIFS(Aéroports!$C$2:$C$5193,Aéroports!$C1622,Aéroports!$D$2:$D$5193,Aéroports!$D1622)</f>
        <v>1</v>
      </c>
      <c r="M1622" s="69" t="str">
        <f>IF(AND(Formulaire!$H$15=Aéroports!$E1622,--ISNUMBER(IFERROR(SEARCH(Formulaire!$H$16,$C1622,1),""))=1),MAX(M$1:M1621)+1,"")</f>
        <v/>
      </c>
      <c r="N1622" s="69" t="str">
        <f>IF(AND(Formulaire!$H$21=Aéroports!$E1622,--ISNUMBER(IFERROR(SEARCH(Formulaire!$H$22,$C1622,1),""))=1),MAX(N$1:N1621)+1,"")</f>
        <v/>
      </c>
      <c r="O1622" s="69" t="str">
        <f>IF(AND(Formulaire!$H$27=Aéroports!$E1622,--ISNUMBER(IFERROR(SEARCH(Formulaire!$H$28,$C1622,1),""))=1),MAX(O$1:O1621)+1,"")</f>
        <v/>
      </c>
      <c r="Q1622" s="91" t="str">
        <f>IFERROR(INDEX($C$2:$C$5193,MATCH(ROWS(M$2:M1622),M$2:M$5193,0)),"")</f>
        <v/>
      </c>
      <c r="R1622" s="70" t="str">
        <f>IFERROR(INDEX($C$2:$C$5193,MATCH(ROWS(N$2:N1622),N$2:N$5193,0)),"")</f>
        <v/>
      </c>
      <c r="S1622" s="92" t="str">
        <f>IFERROR(INDEX($C$2:$C$5193,MATCH(ROWS(O$2:O1622),O$2:O$5193,0)),"")</f>
        <v/>
      </c>
    </row>
    <row r="1623" spans="1:19" x14ac:dyDescent="0.25">
      <c r="A1623" s="68">
        <v>1902</v>
      </c>
      <c r="B1623" s="68" t="s">
        <v>6129</v>
      </c>
      <c r="C1623" s="68" t="s">
        <v>6130</v>
      </c>
      <c r="D1623" s="68" t="s">
        <v>6104</v>
      </c>
      <c r="E1623" s="68" t="s">
        <v>6104</v>
      </c>
      <c r="F1623" s="68" t="s">
        <v>6131</v>
      </c>
      <c r="G1623" s="68" t="s">
        <v>6132</v>
      </c>
      <c r="H1623" s="68">
        <v>22.15</v>
      </c>
      <c r="I1623" s="68">
        <v>-80.414199999999994</v>
      </c>
      <c r="J1623" s="68">
        <v>102</v>
      </c>
      <c r="K1623" s="68">
        <v>-5</v>
      </c>
      <c r="L1623" s="68">
        <f>COUNTIFS(Aéroports!$C$2:$C$5193,Aéroports!$C1623,Aéroports!$D$2:$D$5193,Aéroports!$D1623)</f>
        <v>1</v>
      </c>
      <c r="M1623" s="68" t="str">
        <f>IF(AND(Formulaire!$H$15=Aéroports!$E1623,--ISNUMBER(IFERROR(SEARCH(Formulaire!$H$16,$C1623,1),""))=1),MAX(M$1:M1622)+1,"")</f>
        <v/>
      </c>
      <c r="N1623" s="68" t="str">
        <f>IF(AND(Formulaire!$H$21=Aéroports!$E1623,--ISNUMBER(IFERROR(SEARCH(Formulaire!$H$22,$C1623,1),""))=1),MAX(N$1:N1622)+1,"")</f>
        <v/>
      </c>
      <c r="O1623" s="68" t="str">
        <f>IF(AND(Formulaire!$H$27=Aéroports!$E1623,--ISNUMBER(IFERROR(SEARCH(Formulaire!$H$28,$C1623,1),""))=1),MAX(O$1:O1622)+1,"")</f>
        <v/>
      </c>
      <c r="Q1623" s="91" t="str">
        <f>IFERROR(INDEX($C$2:$C$5193,MATCH(ROWS(M$2:M1623),M$2:M$5193,0)),"")</f>
        <v/>
      </c>
      <c r="R1623" s="70" t="str">
        <f>IFERROR(INDEX($C$2:$C$5193,MATCH(ROWS(N$2:N1623),N$2:N$5193,0)),"")</f>
        <v/>
      </c>
      <c r="S1623" s="92" t="str">
        <f>IFERROR(INDEX($C$2:$C$5193,MATCH(ROWS(O$2:O1623),O$2:O$5193,0)),"")</f>
        <v/>
      </c>
    </row>
    <row r="1624" spans="1:19" x14ac:dyDescent="0.25">
      <c r="A1624" s="69">
        <v>1901</v>
      </c>
      <c r="B1624" s="69" t="s">
        <v>6133</v>
      </c>
      <c r="C1624" s="69" t="s">
        <v>6134</v>
      </c>
      <c r="D1624" s="69" t="s">
        <v>6104</v>
      </c>
      <c r="E1624" s="69" t="s">
        <v>6104</v>
      </c>
      <c r="F1624" s="69" t="s">
        <v>6135</v>
      </c>
      <c r="G1624" s="69" t="s">
        <v>6136</v>
      </c>
      <c r="H1624" s="69">
        <v>22.460999999999999</v>
      </c>
      <c r="I1624" s="69">
        <v>-78.328400000000002</v>
      </c>
      <c r="J1624" s="69">
        <v>13</v>
      </c>
      <c r="K1624" s="69">
        <v>-5</v>
      </c>
      <c r="L1624" s="69">
        <f>COUNTIFS(Aéroports!$C$2:$C$5193,Aéroports!$C1624,Aéroports!$D$2:$D$5193,Aéroports!$D1624)</f>
        <v>1</v>
      </c>
      <c r="M1624" s="69" t="str">
        <f>IF(AND(Formulaire!$H$15=Aéroports!$E1624,--ISNUMBER(IFERROR(SEARCH(Formulaire!$H$16,$C1624,1),""))=1),MAX(M$1:M1623)+1,"")</f>
        <v/>
      </c>
      <c r="N1624" s="69" t="str">
        <f>IF(AND(Formulaire!$H$21=Aéroports!$E1624,--ISNUMBER(IFERROR(SEARCH(Formulaire!$H$22,$C1624,1),""))=1),MAX(N$1:N1623)+1,"")</f>
        <v/>
      </c>
      <c r="O1624" s="69" t="str">
        <f>IF(AND(Formulaire!$H$27=Aéroports!$E1624,--ISNUMBER(IFERROR(SEARCH(Formulaire!$H$28,$C1624,1),""))=1),MAX(O$1:O1623)+1,"")</f>
        <v/>
      </c>
      <c r="Q1624" s="91" t="str">
        <f>IFERROR(INDEX($C$2:$C$5193,MATCH(ROWS(M$2:M1624),M$2:M$5193,0)),"")</f>
        <v/>
      </c>
      <c r="R1624" s="70" t="str">
        <f>IFERROR(INDEX($C$2:$C$5193,MATCH(ROWS(N$2:N1624),N$2:N$5193,0)),"")</f>
        <v/>
      </c>
      <c r="S1624" s="92" t="str">
        <f>IFERROR(INDEX($C$2:$C$5193,MATCH(ROWS(O$2:O1624),O$2:O$5193,0)),"")</f>
        <v/>
      </c>
    </row>
    <row r="1625" spans="1:19" x14ac:dyDescent="0.25">
      <c r="A1625" s="68">
        <v>1908</v>
      </c>
      <c r="B1625" s="68" t="s">
        <v>6137</v>
      </c>
      <c r="C1625" s="68" t="s">
        <v>6138</v>
      </c>
      <c r="D1625" s="68" t="s">
        <v>6104</v>
      </c>
      <c r="E1625" s="68" t="s">
        <v>6104</v>
      </c>
      <c r="F1625" s="68" t="s">
        <v>6139</v>
      </c>
      <c r="G1625" s="68" t="s">
        <v>6140</v>
      </c>
      <c r="H1625" s="68">
        <v>20.0853</v>
      </c>
      <c r="I1625" s="68">
        <v>-75.158299999999997</v>
      </c>
      <c r="J1625" s="68">
        <v>56</v>
      </c>
      <c r="K1625" s="68">
        <v>-5</v>
      </c>
      <c r="L1625" s="68">
        <f>COUNTIFS(Aéroports!$C$2:$C$5193,Aéroports!$C1625,Aéroports!$D$2:$D$5193,Aéroports!$D1625)</f>
        <v>1</v>
      </c>
      <c r="M1625" s="68" t="str">
        <f>IF(AND(Formulaire!$H$15=Aéroports!$E1625,--ISNUMBER(IFERROR(SEARCH(Formulaire!$H$16,$C1625,1),""))=1),MAX(M$1:M1624)+1,"")</f>
        <v/>
      </c>
      <c r="N1625" s="68" t="str">
        <f>IF(AND(Formulaire!$H$21=Aéroports!$E1625,--ISNUMBER(IFERROR(SEARCH(Formulaire!$H$22,$C1625,1),""))=1),MAX(N$1:N1624)+1,"")</f>
        <v/>
      </c>
      <c r="O1625" s="68" t="str">
        <f>IF(AND(Formulaire!$H$27=Aéroports!$E1625,--ISNUMBER(IFERROR(SEARCH(Formulaire!$H$28,$C1625,1),""))=1),MAX(O$1:O1624)+1,"")</f>
        <v/>
      </c>
      <c r="Q1625" s="91" t="str">
        <f>IFERROR(INDEX($C$2:$C$5193,MATCH(ROWS(M$2:M1625),M$2:M$5193,0)),"")</f>
        <v/>
      </c>
      <c r="R1625" s="70" t="str">
        <f>IFERROR(INDEX($C$2:$C$5193,MATCH(ROWS(N$2:N1625),N$2:N$5193,0)),"")</f>
        <v/>
      </c>
      <c r="S1625" s="92" t="str">
        <f>IFERROR(INDEX($C$2:$C$5193,MATCH(ROWS(O$2:O1625),O$2:O$5193,0)),"")</f>
        <v/>
      </c>
    </row>
    <row r="1626" spans="1:19" x14ac:dyDescent="0.25">
      <c r="A1626" s="69">
        <v>1909</v>
      </c>
      <c r="B1626" s="69" t="s">
        <v>6141</v>
      </c>
      <c r="C1626" s="69" t="s">
        <v>6142</v>
      </c>
      <c r="D1626" s="69" t="s">
        <v>6104</v>
      </c>
      <c r="E1626" s="69" t="s">
        <v>6104</v>
      </c>
      <c r="F1626" s="69" t="s">
        <v>6143</v>
      </c>
      <c r="G1626" s="69" t="s">
        <v>6144</v>
      </c>
      <c r="H1626" s="69">
        <v>22.9892</v>
      </c>
      <c r="I1626" s="69">
        <v>-82.409099999999995</v>
      </c>
      <c r="J1626" s="69">
        <v>210</v>
      </c>
      <c r="K1626" s="69">
        <v>-5</v>
      </c>
      <c r="L1626" s="69">
        <f>COUNTIFS(Aéroports!$C$2:$C$5193,Aéroports!$C1626,Aéroports!$D$2:$D$5193,Aéroports!$D1626)</f>
        <v>1</v>
      </c>
      <c r="M1626" s="69" t="str">
        <f>IF(AND(Formulaire!$H$15=Aéroports!$E1626,--ISNUMBER(IFERROR(SEARCH(Formulaire!$H$16,$C1626,1),""))=1),MAX(M$1:M1625)+1,"")</f>
        <v/>
      </c>
      <c r="N1626" s="69" t="str">
        <f>IF(AND(Formulaire!$H$21=Aéroports!$E1626,--ISNUMBER(IFERROR(SEARCH(Formulaire!$H$22,$C1626,1),""))=1),MAX(N$1:N1625)+1,"")</f>
        <v/>
      </c>
      <c r="O1626" s="69" t="str">
        <f>IF(AND(Formulaire!$H$27=Aéroports!$E1626,--ISNUMBER(IFERROR(SEARCH(Formulaire!$H$28,$C1626,1),""))=1),MAX(O$1:O1625)+1,"")</f>
        <v/>
      </c>
      <c r="Q1626" s="91" t="str">
        <f>IFERROR(INDEX($C$2:$C$5193,MATCH(ROWS(M$2:M1626),M$2:M$5193,0)),"")</f>
        <v/>
      </c>
      <c r="R1626" s="70" t="str">
        <f>IFERROR(INDEX($C$2:$C$5193,MATCH(ROWS(N$2:N1626),N$2:N$5193,0)),"")</f>
        <v/>
      </c>
      <c r="S1626" s="92" t="str">
        <f>IFERROR(INDEX($C$2:$C$5193,MATCH(ROWS(O$2:O1626),O$2:O$5193,0)),"")</f>
        <v/>
      </c>
    </row>
    <row r="1627" spans="1:19" x14ac:dyDescent="0.25">
      <c r="A1627" s="68">
        <v>1910</v>
      </c>
      <c r="B1627" s="68" t="s">
        <v>6145</v>
      </c>
      <c r="C1627" s="68" t="s">
        <v>6146</v>
      </c>
      <c r="D1627" s="68" t="s">
        <v>6104</v>
      </c>
      <c r="E1627" s="68" t="s">
        <v>6104</v>
      </c>
      <c r="F1627" s="68" t="s">
        <v>6147</v>
      </c>
      <c r="G1627" s="68" t="s">
        <v>6148</v>
      </c>
      <c r="H1627" s="68">
        <v>20.785599999999999</v>
      </c>
      <c r="I1627" s="68">
        <v>-76.315100000000001</v>
      </c>
      <c r="J1627" s="68">
        <v>361</v>
      </c>
      <c r="K1627" s="68">
        <v>-5</v>
      </c>
      <c r="L1627" s="68">
        <f>COUNTIFS(Aéroports!$C$2:$C$5193,Aéroports!$C1627,Aéroports!$D$2:$D$5193,Aéroports!$D1627)</f>
        <v>1</v>
      </c>
      <c r="M1627" s="68" t="str">
        <f>IF(AND(Formulaire!$H$15=Aéroports!$E1627,--ISNUMBER(IFERROR(SEARCH(Formulaire!$H$16,$C1627,1),""))=1),MAX(M$1:M1626)+1,"")</f>
        <v/>
      </c>
      <c r="N1627" s="68" t="str">
        <f>IF(AND(Formulaire!$H$21=Aéroports!$E1627,--ISNUMBER(IFERROR(SEARCH(Formulaire!$H$22,$C1627,1),""))=1),MAX(N$1:N1626)+1,"")</f>
        <v/>
      </c>
      <c r="O1627" s="68" t="str">
        <f>IF(AND(Formulaire!$H$27=Aéroports!$E1627,--ISNUMBER(IFERROR(SEARCH(Formulaire!$H$28,$C1627,1),""))=1),MAX(O$1:O1626)+1,"")</f>
        <v/>
      </c>
      <c r="Q1627" s="91" t="str">
        <f>IFERROR(INDEX($C$2:$C$5193,MATCH(ROWS(M$2:M1627),M$2:M$5193,0)),"")</f>
        <v/>
      </c>
      <c r="R1627" s="70" t="str">
        <f>IFERROR(INDEX($C$2:$C$5193,MATCH(ROWS(N$2:N1627),N$2:N$5193,0)),"")</f>
        <v/>
      </c>
      <c r="S1627" s="92" t="str">
        <f>IFERROR(INDEX($C$2:$C$5193,MATCH(ROWS(O$2:O1627),O$2:O$5193,0)),"")</f>
        <v/>
      </c>
    </row>
    <row r="1628" spans="1:19" x14ac:dyDescent="0.25">
      <c r="A1628" s="69">
        <v>1911</v>
      </c>
      <c r="B1628" s="69" t="s">
        <v>6149</v>
      </c>
      <c r="C1628" s="69" t="s">
        <v>6150</v>
      </c>
      <c r="D1628" s="69" t="s">
        <v>6104</v>
      </c>
      <c r="E1628" s="69" t="s">
        <v>6104</v>
      </c>
      <c r="F1628" s="69" t="s">
        <v>6151</v>
      </c>
      <c r="G1628" s="69" t="s">
        <v>6152</v>
      </c>
      <c r="H1628" s="69">
        <v>22.336099999999998</v>
      </c>
      <c r="I1628" s="69">
        <v>-83.641900000000007</v>
      </c>
      <c r="J1628" s="69">
        <v>131</v>
      </c>
      <c r="K1628" s="69">
        <v>-5</v>
      </c>
      <c r="L1628" s="69">
        <f>COUNTIFS(Aéroports!$C$2:$C$5193,Aéroports!$C1628,Aéroports!$D$2:$D$5193,Aéroports!$D1628)</f>
        <v>1</v>
      </c>
      <c r="M1628" s="69" t="str">
        <f>IF(AND(Formulaire!$H$15=Aéroports!$E1628,--ISNUMBER(IFERROR(SEARCH(Formulaire!$H$16,$C1628,1),""))=1),MAX(M$1:M1627)+1,"")</f>
        <v/>
      </c>
      <c r="N1628" s="69" t="str">
        <f>IF(AND(Formulaire!$H$21=Aéroports!$E1628,--ISNUMBER(IFERROR(SEARCH(Formulaire!$H$22,$C1628,1),""))=1),MAX(N$1:N1627)+1,"")</f>
        <v/>
      </c>
      <c r="O1628" s="69" t="str">
        <f>IF(AND(Formulaire!$H$27=Aéroports!$E1628,--ISNUMBER(IFERROR(SEARCH(Formulaire!$H$28,$C1628,1),""))=1),MAX(O$1:O1627)+1,"")</f>
        <v/>
      </c>
      <c r="Q1628" s="91" t="str">
        <f>IFERROR(INDEX($C$2:$C$5193,MATCH(ROWS(M$2:M1628),M$2:M$5193,0)),"")</f>
        <v/>
      </c>
      <c r="R1628" s="70" t="str">
        <f>IFERROR(INDEX($C$2:$C$5193,MATCH(ROWS(N$2:N1628),N$2:N$5193,0)),"")</f>
        <v/>
      </c>
      <c r="S1628" s="92" t="str">
        <f>IFERROR(INDEX($C$2:$C$5193,MATCH(ROWS(O$2:O1628),O$2:O$5193,0)),"")</f>
        <v/>
      </c>
    </row>
    <row r="1629" spans="1:19" x14ac:dyDescent="0.25">
      <c r="A1629" s="68">
        <v>1924</v>
      </c>
      <c r="B1629" s="68" t="s">
        <v>6153</v>
      </c>
      <c r="C1629" s="68" t="s">
        <v>6154</v>
      </c>
      <c r="D1629" s="68" t="s">
        <v>6104</v>
      </c>
      <c r="E1629" s="68" t="s">
        <v>6104</v>
      </c>
      <c r="F1629" s="68" t="s">
        <v>6155</v>
      </c>
      <c r="G1629" s="68" t="s">
        <v>6156</v>
      </c>
      <c r="H1629" s="68">
        <v>20.9876</v>
      </c>
      <c r="I1629" s="68">
        <v>-76.9358</v>
      </c>
      <c r="J1629" s="68">
        <v>328</v>
      </c>
      <c r="K1629" s="68">
        <v>-5</v>
      </c>
      <c r="L1629" s="68">
        <f>COUNTIFS(Aéroports!$C$2:$C$5193,Aéroports!$C1629,Aéroports!$D$2:$D$5193,Aéroports!$D1629)</f>
        <v>1</v>
      </c>
      <c r="M1629" s="68" t="str">
        <f>IF(AND(Formulaire!$H$15=Aéroports!$E1629,--ISNUMBER(IFERROR(SEARCH(Formulaire!$H$16,$C1629,1),""))=1),MAX(M$1:M1628)+1,"")</f>
        <v/>
      </c>
      <c r="N1629" s="68" t="str">
        <f>IF(AND(Formulaire!$H$21=Aéroports!$E1629,--ISNUMBER(IFERROR(SEARCH(Formulaire!$H$22,$C1629,1),""))=1),MAX(N$1:N1628)+1,"")</f>
        <v/>
      </c>
      <c r="O1629" s="68" t="str">
        <f>IF(AND(Formulaire!$H$27=Aéroports!$E1629,--ISNUMBER(IFERROR(SEARCH(Formulaire!$H$28,$C1629,1),""))=1),MAX(O$1:O1628)+1,"")</f>
        <v/>
      </c>
      <c r="Q1629" s="91" t="str">
        <f>IFERROR(INDEX($C$2:$C$5193,MATCH(ROWS(M$2:M1629),M$2:M$5193,0)),"")</f>
        <v/>
      </c>
      <c r="R1629" s="70" t="str">
        <f>IFERROR(INDEX($C$2:$C$5193,MATCH(ROWS(N$2:N1629),N$2:N$5193,0)),"")</f>
        <v/>
      </c>
      <c r="S1629" s="92" t="str">
        <f>IFERROR(INDEX($C$2:$C$5193,MATCH(ROWS(O$2:O1629),O$2:O$5193,0)),"")</f>
        <v/>
      </c>
    </row>
    <row r="1630" spans="1:19" x14ac:dyDescent="0.25">
      <c r="A1630" s="69">
        <v>1913</v>
      </c>
      <c r="B1630" s="69" t="s">
        <v>6157</v>
      </c>
      <c r="C1630" s="69" t="s">
        <v>6158</v>
      </c>
      <c r="D1630" s="69" t="s">
        <v>6104</v>
      </c>
      <c r="E1630" s="69" t="s">
        <v>6104</v>
      </c>
      <c r="F1630" s="69" t="s">
        <v>6159</v>
      </c>
      <c r="G1630" s="69" t="s">
        <v>6160</v>
      </c>
      <c r="H1630" s="69">
        <v>20.2881</v>
      </c>
      <c r="I1630" s="69">
        <v>-77.089200000000005</v>
      </c>
      <c r="J1630" s="69">
        <v>112</v>
      </c>
      <c r="K1630" s="69">
        <v>-5</v>
      </c>
      <c r="L1630" s="69">
        <f>COUNTIFS(Aéroports!$C$2:$C$5193,Aéroports!$C1630,Aéroports!$D$2:$D$5193,Aéroports!$D1630)</f>
        <v>1</v>
      </c>
      <c r="M1630" s="69" t="str">
        <f>IF(AND(Formulaire!$H$15=Aéroports!$E1630,--ISNUMBER(IFERROR(SEARCH(Formulaire!$H$16,$C1630,1),""))=1),MAX(M$1:M1629)+1,"")</f>
        <v/>
      </c>
      <c r="N1630" s="69" t="str">
        <f>IF(AND(Formulaire!$H$21=Aéroports!$E1630,--ISNUMBER(IFERROR(SEARCH(Formulaire!$H$22,$C1630,1),""))=1),MAX(N$1:N1629)+1,"")</f>
        <v/>
      </c>
      <c r="O1630" s="69" t="str">
        <f>IF(AND(Formulaire!$H$27=Aéroports!$E1630,--ISNUMBER(IFERROR(SEARCH(Formulaire!$H$28,$C1630,1),""))=1),MAX(O$1:O1629)+1,"")</f>
        <v/>
      </c>
      <c r="Q1630" s="91" t="str">
        <f>IFERROR(INDEX($C$2:$C$5193,MATCH(ROWS(M$2:M1630),M$2:M$5193,0)),"")</f>
        <v/>
      </c>
      <c r="R1630" s="70" t="str">
        <f>IFERROR(INDEX($C$2:$C$5193,MATCH(ROWS(N$2:N1630),N$2:N$5193,0)),"")</f>
        <v/>
      </c>
      <c r="S1630" s="92" t="str">
        <f>IFERROR(INDEX($C$2:$C$5193,MATCH(ROWS(O$2:O1630),O$2:O$5193,0)),"")</f>
        <v/>
      </c>
    </row>
    <row r="1631" spans="1:19" x14ac:dyDescent="0.25">
      <c r="A1631" s="68">
        <v>1912</v>
      </c>
      <c r="B1631" s="68" t="s">
        <v>6161</v>
      </c>
      <c r="C1631" s="68" t="s">
        <v>6162</v>
      </c>
      <c r="D1631" s="68" t="s">
        <v>6104</v>
      </c>
      <c r="E1631" s="68" t="s">
        <v>6104</v>
      </c>
      <c r="F1631" s="68" t="s">
        <v>6163</v>
      </c>
      <c r="G1631" s="68" t="s">
        <v>6164</v>
      </c>
      <c r="H1631" s="68">
        <v>20.6539</v>
      </c>
      <c r="I1631" s="68">
        <v>-74.922200000000004</v>
      </c>
      <c r="J1631" s="68">
        <v>16</v>
      </c>
      <c r="K1631" s="68">
        <v>-5</v>
      </c>
      <c r="L1631" s="68">
        <f>COUNTIFS(Aéroports!$C$2:$C$5193,Aéroports!$C1631,Aéroports!$D$2:$D$5193,Aéroports!$D1631)</f>
        <v>1</v>
      </c>
      <c r="M1631" s="68" t="str">
        <f>IF(AND(Formulaire!$H$15=Aéroports!$E1631,--ISNUMBER(IFERROR(SEARCH(Formulaire!$H$16,$C1631,1),""))=1),MAX(M$1:M1630)+1,"")</f>
        <v/>
      </c>
      <c r="N1631" s="68" t="str">
        <f>IF(AND(Formulaire!$H$21=Aéroports!$E1631,--ISNUMBER(IFERROR(SEARCH(Formulaire!$H$22,$C1631,1),""))=1),MAX(N$1:N1630)+1,"")</f>
        <v/>
      </c>
      <c r="O1631" s="68" t="str">
        <f>IF(AND(Formulaire!$H$27=Aéroports!$E1631,--ISNUMBER(IFERROR(SEARCH(Formulaire!$H$28,$C1631,1),""))=1),MAX(O$1:O1630)+1,"")</f>
        <v/>
      </c>
      <c r="Q1631" s="91" t="str">
        <f>IFERROR(INDEX($C$2:$C$5193,MATCH(ROWS(M$2:M1631),M$2:M$5193,0)),"")</f>
        <v/>
      </c>
      <c r="R1631" s="70" t="str">
        <f>IFERROR(INDEX($C$2:$C$5193,MATCH(ROWS(N$2:N1631),N$2:N$5193,0)),"")</f>
        <v/>
      </c>
      <c r="S1631" s="92" t="str">
        <f>IFERROR(INDEX($C$2:$C$5193,MATCH(ROWS(O$2:O1631),O$2:O$5193,0)),"")</f>
        <v/>
      </c>
    </row>
    <row r="1632" spans="1:19" x14ac:dyDescent="0.25">
      <c r="A1632" s="69">
        <v>1914</v>
      </c>
      <c r="B1632" s="69" t="s">
        <v>6165</v>
      </c>
      <c r="C1632" s="69" t="s">
        <v>6166</v>
      </c>
      <c r="D1632" s="69" t="s">
        <v>6104</v>
      </c>
      <c r="E1632" s="69" t="s">
        <v>6104</v>
      </c>
      <c r="F1632" s="69" t="s">
        <v>6167</v>
      </c>
      <c r="G1632" s="69" t="s">
        <v>6168</v>
      </c>
      <c r="H1632" s="69">
        <v>21.834700000000002</v>
      </c>
      <c r="I1632" s="69">
        <v>-82.783799999999999</v>
      </c>
      <c r="J1632" s="69">
        <v>79</v>
      </c>
      <c r="K1632" s="69">
        <v>-5</v>
      </c>
      <c r="L1632" s="69">
        <f>COUNTIFS(Aéroports!$C$2:$C$5193,Aéroports!$C1632,Aéroports!$D$2:$D$5193,Aéroports!$D1632)</f>
        <v>1</v>
      </c>
      <c r="M1632" s="69" t="str">
        <f>IF(AND(Formulaire!$H$15=Aéroports!$E1632,--ISNUMBER(IFERROR(SEARCH(Formulaire!$H$16,$C1632,1),""))=1),MAX(M$1:M1631)+1,"")</f>
        <v/>
      </c>
      <c r="N1632" s="69" t="str">
        <f>IF(AND(Formulaire!$H$21=Aéroports!$E1632,--ISNUMBER(IFERROR(SEARCH(Formulaire!$H$22,$C1632,1),""))=1),MAX(N$1:N1631)+1,"")</f>
        <v/>
      </c>
      <c r="O1632" s="69" t="str">
        <f>IF(AND(Formulaire!$H$27=Aéroports!$E1632,--ISNUMBER(IFERROR(SEARCH(Formulaire!$H$28,$C1632,1),""))=1),MAX(O$1:O1631)+1,"")</f>
        <v/>
      </c>
      <c r="Q1632" s="91" t="str">
        <f>IFERROR(INDEX($C$2:$C$5193,MATCH(ROWS(M$2:M1632),M$2:M$5193,0)),"")</f>
        <v/>
      </c>
      <c r="R1632" s="70" t="str">
        <f>IFERROR(INDEX($C$2:$C$5193,MATCH(ROWS(N$2:N1632),N$2:N$5193,0)),"")</f>
        <v/>
      </c>
      <c r="S1632" s="92" t="str">
        <f>IFERROR(INDEX($C$2:$C$5193,MATCH(ROWS(O$2:O1632),O$2:O$5193,0)),"")</f>
        <v/>
      </c>
    </row>
    <row r="1633" spans="1:19" x14ac:dyDescent="0.25">
      <c r="A1633" s="68">
        <v>11899</v>
      </c>
      <c r="B1633" s="68" t="s">
        <v>6169</v>
      </c>
      <c r="C1633" s="68" t="s">
        <v>6170</v>
      </c>
      <c r="D1633" s="68" t="s">
        <v>6104</v>
      </c>
      <c r="E1633" s="68" t="s">
        <v>6104</v>
      </c>
      <c r="F1633" s="68" t="s">
        <v>6171</v>
      </c>
      <c r="G1633" s="68" t="s">
        <v>6172</v>
      </c>
      <c r="H1633" s="68">
        <v>22.095300000000002</v>
      </c>
      <c r="I1633" s="68">
        <v>-84.152000000000001</v>
      </c>
      <c r="J1633" s="68">
        <v>98</v>
      </c>
      <c r="K1633" s="68" t="s">
        <v>340</v>
      </c>
      <c r="L1633" s="68">
        <f>COUNTIFS(Aéroports!$C$2:$C$5193,Aéroports!$C1633,Aéroports!$D$2:$D$5193,Aéroports!$D1633)</f>
        <v>1</v>
      </c>
      <c r="M1633" s="68" t="str">
        <f>IF(AND(Formulaire!$H$15=Aéroports!$E1633,--ISNUMBER(IFERROR(SEARCH(Formulaire!$H$16,$C1633,1),""))=1),MAX(M$1:M1632)+1,"")</f>
        <v/>
      </c>
      <c r="N1633" s="68" t="str">
        <f>IF(AND(Formulaire!$H$21=Aéroports!$E1633,--ISNUMBER(IFERROR(SEARCH(Formulaire!$H$22,$C1633,1),""))=1),MAX(N$1:N1632)+1,"")</f>
        <v/>
      </c>
      <c r="O1633" s="68" t="str">
        <f>IF(AND(Formulaire!$H$27=Aéroports!$E1633,--ISNUMBER(IFERROR(SEARCH(Formulaire!$H$28,$C1633,1),""))=1),MAX(O$1:O1632)+1,"")</f>
        <v/>
      </c>
      <c r="Q1633" s="91" t="str">
        <f>IFERROR(INDEX($C$2:$C$5193,MATCH(ROWS(M$2:M1633),M$2:M$5193,0)),"")</f>
        <v/>
      </c>
      <c r="R1633" s="70" t="str">
        <f>IFERROR(INDEX($C$2:$C$5193,MATCH(ROWS(N$2:N1633),N$2:N$5193,0)),"")</f>
        <v/>
      </c>
      <c r="S1633" s="92" t="str">
        <f>IFERROR(INDEX($C$2:$C$5193,MATCH(ROWS(O$2:O1633),O$2:O$5193,0)),"")</f>
        <v/>
      </c>
    </row>
    <row r="1634" spans="1:19" x14ac:dyDescent="0.25">
      <c r="A1634" s="69">
        <v>11898</v>
      </c>
      <c r="B1634" s="69" t="s">
        <v>6173</v>
      </c>
      <c r="C1634" s="69" t="s">
        <v>6174</v>
      </c>
      <c r="D1634" s="69" t="s">
        <v>6104</v>
      </c>
      <c r="E1634" s="69" t="s">
        <v>6104</v>
      </c>
      <c r="F1634" s="69" t="s">
        <v>6175</v>
      </c>
      <c r="G1634" s="69" t="s">
        <v>6176</v>
      </c>
      <c r="H1634" s="69">
        <v>22.7561</v>
      </c>
      <c r="I1634" s="69">
        <v>-81.920900000000003</v>
      </c>
      <c r="J1634" s="69">
        <v>49</v>
      </c>
      <c r="K1634" s="69" t="s">
        <v>340</v>
      </c>
      <c r="L1634" s="69">
        <f>COUNTIFS(Aéroports!$C$2:$C$5193,Aéroports!$C1634,Aéroports!$D$2:$D$5193,Aéroports!$D1634)</f>
        <v>1</v>
      </c>
      <c r="M1634" s="69" t="str">
        <f>IF(AND(Formulaire!$H$15=Aéroports!$E1634,--ISNUMBER(IFERROR(SEARCH(Formulaire!$H$16,$C1634,1),""))=1),MAX(M$1:M1633)+1,"")</f>
        <v/>
      </c>
      <c r="N1634" s="69" t="str">
        <f>IF(AND(Formulaire!$H$21=Aéroports!$E1634,--ISNUMBER(IFERROR(SEARCH(Formulaire!$H$22,$C1634,1),""))=1),MAX(N$1:N1633)+1,"")</f>
        <v/>
      </c>
      <c r="O1634" s="69" t="str">
        <f>IF(AND(Formulaire!$H$27=Aéroports!$E1634,--ISNUMBER(IFERROR(SEARCH(Formulaire!$H$28,$C1634,1),""))=1),MAX(O$1:O1633)+1,"")</f>
        <v/>
      </c>
      <c r="Q1634" s="91" t="str">
        <f>IFERROR(INDEX($C$2:$C$5193,MATCH(ROWS(M$2:M1634),M$2:M$5193,0)),"")</f>
        <v/>
      </c>
      <c r="R1634" s="70" t="str">
        <f>IFERROR(INDEX($C$2:$C$5193,MATCH(ROWS(N$2:N1634),N$2:N$5193,0)),"")</f>
        <v/>
      </c>
      <c r="S1634" s="92" t="str">
        <f>IFERROR(INDEX($C$2:$C$5193,MATCH(ROWS(O$2:O1634),O$2:O$5193,0)),"")</f>
        <v/>
      </c>
    </row>
    <row r="1635" spans="1:19" x14ac:dyDescent="0.25">
      <c r="A1635" s="68">
        <v>1918</v>
      </c>
      <c r="B1635" s="68" t="s">
        <v>6177</v>
      </c>
      <c r="C1635" s="68" t="s">
        <v>6178</v>
      </c>
      <c r="D1635" s="68" t="s">
        <v>6104</v>
      </c>
      <c r="E1635" s="68" t="s">
        <v>6104</v>
      </c>
      <c r="F1635" s="68" t="s">
        <v>6179</v>
      </c>
      <c r="G1635" s="68" t="s">
        <v>6180</v>
      </c>
      <c r="H1635" s="68">
        <v>22.4922</v>
      </c>
      <c r="I1635" s="68">
        <v>-79.943600000000004</v>
      </c>
      <c r="J1635" s="68">
        <v>338</v>
      </c>
      <c r="K1635" s="68">
        <v>-5</v>
      </c>
      <c r="L1635" s="68">
        <f>COUNTIFS(Aéroports!$C$2:$C$5193,Aéroports!$C1635,Aéroports!$D$2:$D$5193,Aéroports!$D1635)</f>
        <v>1</v>
      </c>
      <c r="M1635" s="68" t="str">
        <f>IF(AND(Formulaire!$H$15=Aéroports!$E1635,--ISNUMBER(IFERROR(SEARCH(Formulaire!$H$16,$C1635,1),""))=1),MAX(M$1:M1634)+1,"")</f>
        <v/>
      </c>
      <c r="N1635" s="68" t="str">
        <f>IF(AND(Formulaire!$H$21=Aéroports!$E1635,--ISNUMBER(IFERROR(SEARCH(Formulaire!$H$22,$C1635,1),""))=1),MAX(N$1:N1634)+1,"")</f>
        <v/>
      </c>
      <c r="O1635" s="68" t="str">
        <f>IF(AND(Formulaire!$H$27=Aéroports!$E1635,--ISNUMBER(IFERROR(SEARCH(Formulaire!$H$28,$C1635,1),""))=1),MAX(O$1:O1634)+1,"")</f>
        <v/>
      </c>
      <c r="Q1635" s="91" t="str">
        <f>IFERROR(INDEX($C$2:$C$5193,MATCH(ROWS(M$2:M1635),M$2:M$5193,0)),"")</f>
        <v/>
      </c>
      <c r="R1635" s="70" t="str">
        <f>IFERROR(INDEX($C$2:$C$5193,MATCH(ROWS(N$2:N1635),N$2:N$5193,0)),"")</f>
        <v/>
      </c>
      <c r="S1635" s="92" t="str">
        <f>IFERROR(INDEX($C$2:$C$5193,MATCH(ROWS(O$2:O1635),O$2:O$5193,0)),"")</f>
        <v/>
      </c>
    </row>
    <row r="1636" spans="1:19" x14ac:dyDescent="0.25">
      <c r="A1636" s="69">
        <v>1905</v>
      </c>
      <c r="B1636" s="69" t="s">
        <v>6181</v>
      </c>
      <c r="C1636" s="69" t="s">
        <v>6182</v>
      </c>
      <c r="D1636" s="69" t="s">
        <v>6104</v>
      </c>
      <c r="E1636" s="69" t="s">
        <v>6104</v>
      </c>
      <c r="F1636" s="69" t="s">
        <v>6183</v>
      </c>
      <c r="G1636" s="69" t="s">
        <v>6184</v>
      </c>
      <c r="H1636" s="69">
        <v>19.969799999999999</v>
      </c>
      <c r="I1636" s="69">
        <v>-75.835400000000007</v>
      </c>
      <c r="J1636" s="69">
        <v>249</v>
      </c>
      <c r="K1636" s="69">
        <v>-5</v>
      </c>
      <c r="L1636" s="69">
        <f>COUNTIFS(Aéroports!$C$2:$C$5193,Aéroports!$C1636,Aéroports!$D$2:$D$5193,Aéroports!$D1636)</f>
        <v>1</v>
      </c>
      <c r="M1636" s="69" t="str">
        <f>IF(AND(Formulaire!$H$15=Aéroports!$E1636,--ISNUMBER(IFERROR(SEARCH(Formulaire!$H$16,$C1636,1),""))=1),MAX(M$1:M1635)+1,"")</f>
        <v/>
      </c>
      <c r="N1636" s="69" t="str">
        <f>IF(AND(Formulaire!$H$21=Aéroports!$E1636,--ISNUMBER(IFERROR(SEARCH(Formulaire!$H$22,$C1636,1),""))=1),MAX(N$1:N1635)+1,"")</f>
        <v/>
      </c>
      <c r="O1636" s="69" t="str">
        <f>IF(AND(Formulaire!$H$27=Aéroports!$E1636,--ISNUMBER(IFERROR(SEARCH(Formulaire!$H$28,$C1636,1),""))=1),MAX(O$1:O1635)+1,"")</f>
        <v/>
      </c>
      <c r="Q1636" s="91" t="str">
        <f>IFERROR(INDEX($C$2:$C$5193,MATCH(ROWS(M$2:M1636),M$2:M$5193,0)),"")</f>
        <v/>
      </c>
      <c r="R1636" s="70" t="str">
        <f>IFERROR(INDEX($C$2:$C$5193,MATCH(ROWS(N$2:N1636),N$2:N$5193,0)),"")</f>
        <v/>
      </c>
      <c r="S1636" s="92" t="str">
        <f>IFERROR(INDEX($C$2:$C$5193,MATCH(ROWS(O$2:O1636),O$2:O$5193,0)),"")</f>
        <v/>
      </c>
    </row>
    <row r="1637" spans="1:19" x14ac:dyDescent="0.25">
      <c r="A1637" s="68">
        <v>5853</v>
      </c>
      <c r="B1637" s="68" t="s">
        <v>6185</v>
      </c>
      <c r="C1637" s="68" t="s">
        <v>1982</v>
      </c>
      <c r="D1637" s="68" t="s">
        <v>6104</v>
      </c>
      <c r="E1637" s="68" t="s">
        <v>6104</v>
      </c>
      <c r="F1637" s="68" t="s">
        <v>6186</v>
      </c>
      <c r="G1637" s="68" t="s">
        <v>6187</v>
      </c>
      <c r="H1637" s="68">
        <v>21.7883</v>
      </c>
      <c r="I1637" s="68">
        <v>-79.997200000000007</v>
      </c>
      <c r="J1637" s="68">
        <v>125</v>
      </c>
      <c r="K1637" s="68">
        <v>-5</v>
      </c>
      <c r="L1637" s="68">
        <f>COUNTIFS(Aéroports!$C$2:$C$5193,Aéroports!$C1637,Aéroports!$D$2:$D$5193,Aéroports!$D1637)</f>
        <v>1</v>
      </c>
      <c r="M1637" s="68" t="str">
        <f>IF(AND(Formulaire!$H$15=Aéroports!$E1637,--ISNUMBER(IFERROR(SEARCH(Formulaire!$H$16,$C1637,1),""))=1),MAX(M$1:M1636)+1,"")</f>
        <v/>
      </c>
      <c r="N1637" s="68" t="str">
        <f>IF(AND(Formulaire!$H$21=Aéroports!$E1637,--ISNUMBER(IFERROR(SEARCH(Formulaire!$H$22,$C1637,1),""))=1),MAX(N$1:N1636)+1,"")</f>
        <v/>
      </c>
      <c r="O1637" s="68" t="str">
        <f>IF(AND(Formulaire!$H$27=Aéroports!$E1637,--ISNUMBER(IFERROR(SEARCH(Formulaire!$H$28,$C1637,1),""))=1),MAX(O$1:O1636)+1,"")</f>
        <v/>
      </c>
      <c r="Q1637" s="91" t="str">
        <f>IFERROR(INDEX($C$2:$C$5193,MATCH(ROWS(M$2:M1637),M$2:M$5193,0)),"")</f>
        <v/>
      </c>
      <c r="R1637" s="70" t="str">
        <f>IFERROR(INDEX($C$2:$C$5193,MATCH(ROWS(N$2:N1637),N$2:N$5193,0)),"")</f>
        <v/>
      </c>
      <c r="S1637" s="92" t="str">
        <f>IFERROR(INDEX($C$2:$C$5193,MATCH(ROWS(O$2:O1637),O$2:O$5193,0)),"")</f>
        <v/>
      </c>
    </row>
    <row r="1638" spans="1:19" x14ac:dyDescent="0.25">
      <c r="A1638" s="69">
        <v>1923</v>
      </c>
      <c r="B1638" s="69" t="s">
        <v>6188</v>
      </c>
      <c r="C1638" s="69" t="s">
        <v>6189</v>
      </c>
      <c r="D1638" s="69" t="s">
        <v>6104</v>
      </c>
      <c r="E1638" s="69" t="s">
        <v>6104</v>
      </c>
      <c r="F1638" s="69" t="s">
        <v>6190</v>
      </c>
      <c r="G1638" s="69" t="s">
        <v>6191</v>
      </c>
      <c r="H1638" s="69">
        <v>23.034400000000002</v>
      </c>
      <c r="I1638" s="69">
        <v>-81.435299999999998</v>
      </c>
      <c r="J1638" s="69">
        <v>210</v>
      </c>
      <c r="K1638" s="69">
        <v>-5</v>
      </c>
      <c r="L1638" s="69">
        <f>COUNTIFS(Aéroports!$C$2:$C$5193,Aéroports!$C1638,Aéroports!$D$2:$D$5193,Aéroports!$D1638)</f>
        <v>1</v>
      </c>
      <c r="M1638" s="69" t="str">
        <f>IF(AND(Formulaire!$H$15=Aéroports!$E1638,--ISNUMBER(IFERROR(SEARCH(Formulaire!$H$16,$C1638,1),""))=1),MAX(M$1:M1637)+1,"")</f>
        <v/>
      </c>
      <c r="N1638" s="69" t="str">
        <f>IF(AND(Formulaire!$H$21=Aéroports!$E1638,--ISNUMBER(IFERROR(SEARCH(Formulaire!$H$22,$C1638,1),""))=1),MAX(N$1:N1637)+1,"")</f>
        <v/>
      </c>
      <c r="O1638" s="69" t="str">
        <f>IF(AND(Formulaire!$H$27=Aéroports!$E1638,--ISNUMBER(IFERROR(SEARCH(Formulaire!$H$28,$C1638,1),""))=1),MAX(O$1:O1637)+1,"")</f>
        <v/>
      </c>
      <c r="Q1638" s="91" t="str">
        <f>IFERROR(INDEX($C$2:$C$5193,MATCH(ROWS(M$2:M1638),M$2:M$5193,0)),"")</f>
        <v/>
      </c>
      <c r="R1638" s="70" t="str">
        <f>IFERROR(INDEX($C$2:$C$5193,MATCH(ROWS(N$2:N1638),N$2:N$5193,0)),"")</f>
        <v/>
      </c>
      <c r="S1638" s="92" t="str">
        <f>IFERROR(INDEX($C$2:$C$5193,MATCH(ROWS(O$2:O1638),O$2:O$5193,0)),"")</f>
        <v/>
      </c>
    </row>
    <row r="1639" spans="1:19" x14ac:dyDescent="0.25">
      <c r="A1639" s="68">
        <v>628</v>
      </c>
      <c r="B1639" s="68" t="s">
        <v>6238</v>
      </c>
      <c r="C1639" s="68" t="s">
        <v>6239</v>
      </c>
      <c r="D1639" s="68" t="s">
        <v>6240</v>
      </c>
      <c r="E1639" s="68" t="s">
        <v>22387</v>
      </c>
      <c r="F1639" s="68" t="s">
        <v>6241</v>
      </c>
      <c r="G1639" s="68" t="s">
        <v>6242</v>
      </c>
      <c r="H1639" s="68">
        <v>57.092759999999998</v>
      </c>
      <c r="I1639" s="68">
        <v>9.8492429999999995</v>
      </c>
      <c r="J1639" s="68">
        <v>10</v>
      </c>
      <c r="K1639" s="68">
        <v>1</v>
      </c>
      <c r="L1639" s="68">
        <f>COUNTIFS(Aéroports!$C$2:$C$5193,Aéroports!$C1639,Aéroports!$D$2:$D$5193,Aéroports!$D1639)</f>
        <v>1</v>
      </c>
      <c r="M1639" s="68" t="str">
        <f>IF(AND(Formulaire!$H$15=Aéroports!$E1639,--ISNUMBER(IFERROR(SEARCH(Formulaire!$H$16,$C1639,1),""))=1),MAX(M$1:M1638)+1,"")</f>
        <v/>
      </c>
      <c r="N1639" s="68" t="str">
        <f>IF(AND(Formulaire!$H$21=Aéroports!$E1639,--ISNUMBER(IFERROR(SEARCH(Formulaire!$H$22,$C1639,1),""))=1),MAX(N$1:N1638)+1,"")</f>
        <v/>
      </c>
      <c r="O1639" s="68" t="str">
        <f>IF(AND(Formulaire!$H$27=Aéroports!$E1639,--ISNUMBER(IFERROR(SEARCH(Formulaire!$H$28,$C1639,1),""))=1),MAX(O$1:O1638)+1,"")</f>
        <v/>
      </c>
      <c r="Q1639" s="91" t="str">
        <f>IFERROR(INDEX($C$2:$C$5193,MATCH(ROWS(M$2:M1639),M$2:M$5193,0)),"")</f>
        <v/>
      </c>
      <c r="R1639" s="70" t="str">
        <f>IFERROR(INDEX($C$2:$C$5193,MATCH(ROWS(N$2:N1639),N$2:N$5193,0)),"")</f>
        <v/>
      </c>
      <c r="S1639" s="92" t="str">
        <f>IFERROR(INDEX($C$2:$C$5193,MATCH(ROWS(O$2:O1639),O$2:O$5193,0)),"")</f>
        <v/>
      </c>
    </row>
    <row r="1640" spans="1:19" x14ac:dyDescent="0.25">
      <c r="A1640" s="69">
        <v>607</v>
      </c>
      <c r="B1640" s="69" t="s">
        <v>6243</v>
      </c>
      <c r="C1640" s="69" t="s">
        <v>6244</v>
      </c>
      <c r="D1640" s="69" t="s">
        <v>6240</v>
      </c>
      <c r="E1640" s="69" t="s">
        <v>22387</v>
      </c>
      <c r="F1640" s="69" t="s">
        <v>6245</v>
      </c>
      <c r="G1640" s="69" t="s">
        <v>6246</v>
      </c>
      <c r="H1640" s="69">
        <v>56.3</v>
      </c>
      <c r="I1640" s="69">
        <v>10.619</v>
      </c>
      <c r="J1640" s="69">
        <v>82</v>
      </c>
      <c r="K1640" s="69">
        <v>1</v>
      </c>
      <c r="L1640" s="69">
        <f>COUNTIFS(Aéroports!$C$2:$C$5193,Aéroports!$C1640,Aéroports!$D$2:$D$5193,Aéroports!$D1640)</f>
        <v>1</v>
      </c>
      <c r="M1640" s="69" t="str">
        <f>IF(AND(Formulaire!$H$15=Aéroports!$E1640,--ISNUMBER(IFERROR(SEARCH(Formulaire!$H$16,$C1640,1),""))=1),MAX(M$1:M1639)+1,"")</f>
        <v/>
      </c>
      <c r="N1640" s="69" t="str">
        <f>IF(AND(Formulaire!$H$21=Aéroports!$E1640,--ISNUMBER(IFERROR(SEARCH(Formulaire!$H$22,$C1640,1),""))=1),MAX(N$1:N1639)+1,"")</f>
        <v/>
      </c>
      <c r="O1640" s="69" t="str">
        <f>IF(AND(Formulaire!$H$27=Aéroports!$E1640,--ISNUMBER(IFERROR(SEARCH(Formulaire!$H$28,$C1640,1),""))=1),MAX(O$1:O1639)+1,"")</f>
        <v/>
      </c>
      <c r="Q1640" s="91" t="str">
        <f>IFERROR(INDEX($C$2:$C$5193,MATCH(ROWS(M$2:M1640),M$2:M$5193,0)),"")</f>
        <v/>
      </c>
      <c r="R1640" s="70" t="str">
        <f>IFERROR(INDEX($C$2:$C$5193,MATCH(ROWS(N$2:N1640),N$2:N$5193,0)),"")</f>
        <v/>
      </c>
      <c r="S1640" s="92" t="str">
        <f>IFERROR(INDEX($C$2:$C$5193,MATCH(ROWS(O$2:O1640),O$2:O$5193,0)),"")</f>
        <v/>
      </c>
    </row>
    <row r="1641" spans="1:19" x14ac:dyDescent="0.25">
      <c r="A1641" s="68">
        <v>608</v>
      </c>
      <c r="B1641" s="68" t="s">
        <v>6247</v>
      </c>
      <c r="C1641" s="68" t="s">
        <v>6248</v>
      </c>
      <c r="D1641" s="68" t="s">
        <v>6240</v>
      </c>
      <c r="E1641" s="68" t="s">
        <v>22387</v>
      </c>
      <c r="F1641" s="68" t="s">
        <v>6249</v>
      </c>
      <c r="G1641" s="68" t="s">
        <v>6250</v>
      </c>
      <c r="H1641" s="68">
        <v>55.740299999999998</v>
      </c>
      <c r="I1641" s="68">
        <v>9.1517800000000005</v>
      </c>
      <c r="J1641" s="68">
        <v>247</v>
      </c>
      <c r="K1641" s="68">
        <v>1</v>
      </c>
      <c r="L1641" s="68">
        <f>COUNTIFS(Aéroports!$C$2:$C$5193,Aéroports!$C1641,Aéroports!$D$2:$D$5193,Aéroports!$D1641)</f>
        <v>1</v>
      </c>
      <c r="M1641" s="68" t="str">
        <f>IF(AND(Formulaire!$H$15=Aéroports!$E1641,--ISNUMBER(IFERROR(SEARCH(Formulaire!$H$16,$C1641,1),""))=1),MAX(M$1:M1640)+1,"")</f>
        <v/>
      </c>
      <c r="N1641" s="68" t="str">
        <f>IF(AND(Formulaire!$H$21=Aéroports!$E1641,--ISNUMBER(IFERROR(SEARCH(Formulaire!$H$22,$C1641,1),""))=1),MAX(N$1:N1640)+1,"")</f>
        <v/>
      </c>
      <c r="O1641" s="68" t="str">
        <f>IF(AND(Formulaire!$H$27=Aéroports!$E1641,--ISNUMBER(IFERROR(SEARCH(Formulaire!$H$28,$C1641,1),""))=1),MAX(O$1:O1640)+1,"")</f>
        <v/>
      </c>
      <c r="Q1641" s="91" t="str">
        <f>IFERROR(INDEX($C$2:$C$5193,MATCH(ROWS(M$2:M1641),M$2:M$5193,0)),"")</f>
        <v/>
      </c>
      <c r="R1641" s="70" t="str">
        <f>IFERROR(INDEX($C$2:$C$5193,MATCH(ROWS(N$2:N1641),N$2:N$5193,0)),"")</f>
        <v/>
      </c>
      <c r="S1641" s="92" t="str">
        <f>IFERROR(INDEX($C$2:$C$5193,MATCH(ROWS(O$2:O1641),O$2:O$5193,0)),"")</f>
        <v/>
      </c>
    </row>
    <row r="1642" spans="1:19" x14ac:dyDescent="0.25">
      <c r="A1642" s="69">
        <v>609</v>
      </c>
      <c r="B1642" s="69" t="s">
        <v>6251</v>
      </c>
      <c r="C1642" s="69" t="s">
        <v>6252</v>
      </c>
      <c r="D1642" s="69" t="s">
        <v>6240</v>
      </c>
      <c r="E1642" s="69" t="s">
        <v>22387</v>
      </c>
      <c r="F1642" s="69" t="s">
        <v>6253</v>
      </c>
      <c r="G1642" s="69" t="s">
        <v>6254</v>
      </c>
      <c r="H1642" s="69">
        <v>55.617899999999999</v>
      </c>
      <c r="I1642" s="69">
        <v>12.656000000000001</v>
      </c>
      <c r="J1642" s="69">
        <v>17</v>
      </c>
      <c r="K1642" s="69">
        <v>1</v>
      </c>
      <c r="L1642" s="69">
        <f>COUNTIFS(Aéroports!$C$2:$C$5193,Aéroports!$C1642,Aéroports!$D$2:$D$5193,Aéroports!$D1642)</f>
        <v>1</v>
      </c>
      <c r="M1642" s="69" t="str">
        <f>IF(AND(Formulaire!$H$15=Aéroports!$E1642,--ISNUMBER(IFERROR(SEARCH(Formulaire!$H$16,$C1642,1),""))=1),MAX(M$1:M1641)+1,"")</f>
        <v/>
      </c>
      <c r="N1642" s="69" t="str">
        <f>IF(AND(Formulaire!$H$21=Aéroports!$E1642,--ISNUMBER(IFERROR(SEARCH(Formulaire!$H$22,$C1642,1),""))=1),MAX(N$1:N1641)+1,"")</f>
        <v/>
      </c>
      <c r="O1642" s="69" t="str">
        <f>IF(AND(Formulaire!$H$27=Aéroports!$E1642,--ISNUMBER(IFERROR(SEARCH(Formulaire!$H$28,$C1642,1),""))=1),MAX(O$1:O1641)+1,"")</f>
        <v/>
      </c>
      <c r="Q1642" s="91" t="str">
        <f>IFERROR(INDEX($C$2:$C$5193,MATCH(ROWS(M$2:M1642),M$2:M$5193,0)),"")</f>
        <v/>
      </c>
      <c r="R1642" s="70" t="str">
        <f>IFERROR(INDEX($C$2:$C$5193,MATCH(ROWS(N$2:N1642),N$2:N$5193,0)),"")</f>
        <v/>
      </c>
      <c r="S1642" s="92" t="str">
        <f>IFERROR(INDEX($C$2:$C$5193,MATCH(ROWS(O$2:O1642),O$2:O$5193,0)),"")</f>
        <v/>
      </c>
    </row>
    <row r="1643" spans="1:19" x14ac:dyDescent="0.25">
      <c r="A1643" s="68">
        <v>610</v>
      </c>
      <c r="B1643" s="68" t="s">
        <v>6258</v>
      </c>
      <c r="C1643" s="68" t="s">
        <v>6259</v>
      </c>
      <c r="D1643" s="68" t="s">
        <v>6240</v>
      </c>
      <c r="E1643" s="68" t="s">
        <v>22387</v>
      </c>
      <c r="F1643" s="68" t="s">
        <v>6260</v>
      </c>
      <c r="G1643" s="68" t="s">
        <v>6261</v>
      </c>
      <c r="H1643" s="68">
        <v>55.5259</v>
      </c>
      <c r="I1643" s="68">
        <v>8.5533999999999999</v>
      </c>
      <c r="J1643" s="68">
        <v>97</v>
      </c>
      <c r="K1643" s="68">
        <v>1</v>
      </c>
      <c r="L1643" s="68">
        <f>COUNTIFS(Aéroports!$C$2:$C$5193,Aéroports!$C1643,Aéroports!$D$2:$D$5193,Aéroports!$D1643)</f>
        <v>1</v>
      </c>
      <c r="M1643" s="68" t="str">
        <f>IF(AND(Formulaire!$H$15=Aéroports!$E1643,--ISNUMBER(IFERROR(SEARCH(Formulaire!$H$16,$C1643,1),""))=1),MAX(M$1:M1642)+1,"")</f>
        <v/>
      </c>
      <c r="N1643" s="68" t="str">
        <f>IF(AND(Formulaire!$H$21=Aéroports!$E1643,--ISNUMBER(IFERROR(SEARCH(Formulaire!$H$22,$C1643,1),""))=1),MAX(N$1:N1642)+1,"")</f>
        <v/>
      </c>
      <c r="O1643" s="68" t="str">
        <f>IF(AND(Formulaire!$H$27=Aéroports!$E1643,--ISNUMBER(IFERROR(SEARCH(Formulaire!$H$28,$C1643,1),""))=1),MAX(O$1:O1642)+1,"")</f>
        <v/>
      </c>
      <c r="Q1643" s="91" t="str">
        <f>IFERROR(INDEX($C$2:$C$5193,MATCH(ROWS(M$2:M1643),M$2:M$5193,0)),"")</f>
        <v/>
      </c>
      <c r="R1643" s="70" t="str">
        <f>IFERROR(INDEX($C$2:$C$5193,MATCH(ROWS(N$2:N1643),N$2:N$5193,0)),"")</f>
        <v/>
      </c>
      <c r="S1643" s="92" t="str">
        <f>IFERROR(INDEX($C$2:$C$5193,MATCH(ROWS(O$2:O1643),O$2:O$5193,0)),"")</f>
        <v/>
      </c>
    </row>
    <row r="1644" spans="1:19" x14ac:dyDescent="0.25">
      <c r="A1644" s="69">
        <v>612</v>
      </c>
      <c r="B1644" s="69" t="s">
        <v>6262</v>
      </c>
      <c r="C1644" s="69" t="s">
        <v>6263</v>
      </c>
      <c r="D1644" s="69" t="s">
        <v>6240</v>
      </c>
      <c r="E1644" s="69" t="s">
        <v>22387</v>
      </c>
      <c r="F1644" s="69" t="s">
        <v>6264</v>
      </c>
      <c r="G1644" s="69" t="s">
        <v>6265</v>
      </c>
      <c r="H1644" s="69">
        <v>56.297499999999999</v>
      </c>
      <c r="I1644" s="69">
        <v>9.1246299999999998</v>
      </c>
      <c r="J1644" s="69">
        <v>170</v>
      </c>
      <c r="K1644" s="69">
        <v>1</v>
      </c>
      <c r="L1644" s="69">
        <f>COUNTIFS(Aéroports!$C$2:$C$5193,Aéroports!$C1644,Aéroports!$D$2:$D$5193,Aéroports!$D1644)</f>
        <v>1</v>
      </c>
      <c r="M1644" s="69" t="str">
        <f>IF(AND(Formulaire!$H$15=Aéroports!$E1644,--ISNUMBER(IFERROR(SEARCH(Formulaire!$H$16,$C1644,1),""))=1),MAX(M$1:M1643)+1,"")</f>
        <v/>
      </c>
      <c r="N1644" s="69" t="str">
        <f>IF(AND(Formulaire!$H$21=Aéroports!$E1644,--ISNUMBER(IFERROR(SEARCH(Formulaire!$H$22,$C1644,1),""))=1),MAX(N$1:N1643)+1,"")</f>
        <v/>
      </c>
      <c r="O1644" s="69" t="str">
        <f>IF(AND(Formulaire!$H$27=Aéroports!$E1644,--ISNUMBER(IFERROR(SEARCH(Formulaire!$H$28,$C1644,1),""))=1),MAX(O$1:O1643)+1,"")</f>
        <v/>
      </c>
      <c r="Q1644" s="91" t="str">
        <f>IFERROR(INDEX($C$2:$C$5193,MATCH(ROWS(M$2:M1644),M$2:M$5193,0)),"")</f>
        <v/>
      </c>
      <c r="R1644" s="70" t="str">
        <f>IFERROR(INDEX($C$2:$C$5193,MATCH(ROWS(N$2:N1644),N$2:N$5193,0)),"")</f>
        <v/>
      </c>
      <c r="S1644" s="92" t="str">
        <f>IFERROR(INDEX($C$2:$C$5193,MATCH(ROWS(O$2:O1644),O$2:O$5193,0)),"")</f>
        <v/>
      </c>
    </row>
    <row r="1645" spans="1:19" x14ac:dyDescent="0.25">
      <c r="A1645" s="68">
        <v>615</v>
      </c>
      <c r="B1645" s="68" t="s">
        <v>6266</v>
      </c>
      <c r="C1645" s="68" t="s">
        <v>6267</v>
      </c>
      <c r="D1645" s="68" t="s">
        <v>6240</v>
      </c>
      <c r="E1645" s="68" t="s">
        <v>22387</v>
      </c>
      <c r="F1645" s="68" t="s">
        <v>6268</v>
      </c>
      <c r="G1645" s="68" t="s">
        <v>6269</v>
      </c>
      <c r="H1645" s="68">
        <v>55.476700000000001</v>
      </c>
      <c r="I1645" s="68">
        <v>10.3309</v>
      </c>
      <c r="J1645" s="68">
        <v>56</v>
      </c>
      <c r="K1645" s="68">
        <v>1</v>
      </c>
      <c r="L1645" s="68">
        <f>COUNTIFS(Aéroports!$C$2:$C$5193,Aéroports!$C1645,Aéroports!$D$2:$D$5193,Aéroports!$D1645)</f>
        <v>1</v>
      </c>
      <c r="M1645" s="68" t="str">
        <f>IF(AND(Formulaire!$H$15=Aéroports!$E1645,--ISNUMBER(IFERROR(SEARCH(Formulaire!$H$16,$C1645,1),""))=1),MAX(M$1:M1644)+1,"")</f>
        <v/>
      </c>
      <c r="N1645" s="68" t="str">
        <f>IF(AND(Formulaire!$H$21=Aéroports!$E1645,--ISNUMBER(IFERROR(SEARCH(Formulaire!$H$22,$C1645,1),""))=1),MAX(N$1:N1644)+1,"")</f>
        <v/>
      </c>
      <c r="O1645" s="68" t="str">
        <f>IF(AND(Formulaire!$H$27=Aéroports!$E1645,--ISNUMBER(IFERROR(SEARCH(Formulaire!$H$28,$C1645,1),""))=1),MAX(O$1:O1644)+1,"")</f>
        <v/>
      </c>
      <c r="Q1645" s="91" t="str">
        <f>IFERROR(INDEX($C$2:$C$5193,MATCH(ROWS(M$2:M1645),M$2:M$5193,0)),"")</f>
        <v/>
      </c>
      <c r="R1645" s="70" t="str">
        <f>IFERROR(INDEX($C$2:$C$5193,MATCH(ROWS(N$2:N1645),N$2:N$5193,0)),"")</f>
        <v/>
      </c>
      <c r="S1645" s="92" t="str">
        <f>IFERROR(INDEX($C$2:$C$5193,MATCH(ROWS(O$2:O1645),O$2:O$5193,0)),"")</f>
        <v/>
      </c>
    </row>
    <row r="1646" spans="1:19" x14ac:dyDescent="0.25">
      <c r="A1646" s="69">
        <v>618</v>
      </c>
      <c r="B1646" s="69" t="s">
        <v>6270</v>
      </c>
      <c r="C1646" s="69" t="s">
        <v>6271</v>
      </c>
      <c r="D1646" s="69" t="s">
        <v>6240</v>
      </c>
      <c r="E1646" s="69" t="s">
        <v>22387</v>
      </c>
      <c r="F1646" s="69" t="s">
        <v>6272</v>
      </c>
      <c r="G1646" s="69" t="s">
        <v>6273</v>
      </c>
      <c r="H1646" s="69">
        <v>55.063299999999998</v>
      </c>
      <c r="I1646" s="69">
        <v>14.759600000000001</v>
      </c>
      <c r="J1646" s="69">
        <v>52</v>
      </c>
      <c r="K1646" s="69">
        <v>1</v>
      </c>
      <c r="L1646" s="69">
        <f>COUNTIFS(Aéroports!$C$2:$C$5193,Aéroports!$C1646,Aéroports!$D$2:$D$5193,Aéroports!$D1646)</f>
        <v>1</v>
      </c>
      <c r="M1646" s="69" t="str">
        <f>IF(AND(Formulaire!$H$15=Aéroports!$E1646,--ISNUMBER(IFERROR(SEARCH(Formulaire!$H$16,$C1646,1),""))=1),MAX(M$1:M1645)+1,"")</f>
        <v/>
      </c>
      <c r="N1646" s="69" t="str">
        <f>IF(AND(Formulaire!$H$21=Aéroports!$E1646,--ISNUMBER(IFERROR(SEARCH(Formulaire!$H$22,$C1646,1),""))=1),MAX(N$1:N1645)+1,"")</f>
        <v/>
      </c>
      <c r="O1646" s="69" t="str">
        <f>IF(AND(Formulaire!$H$27=Aéroports!$E1646,--ISNUMBER(IFERROR(SEARCH(Formulaire!$H$28,$C1646,1),""))=1),MAX(O$1:O1645)+1,"")</f>
        <v/>
      </c>
      <c r="Q1646" s="91" t="str">
        <f>IFERROR(INDEX($C$2:$C$5193,MATCH(ROWS(M$2:M1646),M$2:M$5193,0)),"")</f>
        <v/>
      </c>
      <c r="R1646" s="70" t="str">
        <f>IFERROR(INDEX($C$2:$C$5193,MATCH(ROWS(N$2:N1646),N$2:N$5193,0)),"")</f>
        <v/>
      </c>
      <c r="S1646" s="92" t="str">
        <f>IFERROR(INDEX($C$2:$C$5193,MATCH(ROWS(O$2:O1646),O$2:O$5193,0)),"")</f>
        <v/>
      </c>
    </row>
    <row r="1647" spans="1:19" x14ac:dyDescent="0.25">
      <c r="A1647" s="68">
        <v>5579</v>
      </c>
      <c r="B1647" s="68" t="s">
        <v>6274</v>
      </c>
      <c r="C1647" s="68" t="s">
        <v>6275</v>
      </c>
      <c r="D1647" s="68" t="s">
        <v>6240</v>
      </c>
      <c r="E1647" s="68" t="s">
        <v>22387</v>
      </c>
      <c r="F1647" s="68" t="s">
        <v>6276</v>
      </c>
      <c r="G1647" s="68" t="s">
        <v>6277</v>
      </c>
      <c r="H1647" s="68">
        <v>57.503500000000003</v>
      </c>
      <c r="I1647" s="68">
        <v>10.2294</v>
      </c>
      <c r="J1647" s="68">
        <v>92</v>
      </c>
      <c r="K1647" s="68">
        <v>1</v>
      </c>
      <c r="L1647" s="68">
        <f>COUNTIFS(Aéroports!$C$2:$C$5193,Aéroports!$C1647,Aéroports!$D$2:$D$5193,Aéroports!$D1647)</f>
        <v>1</v>
      </c>
      <c r="M1647" s="68" t="str">
        <f>IF(AND(Formulaire!$H$15=Aéroports!$E1647,--ISNUMBER(IFERROR(SEARCH(Formulaire!$H$16,$C1647,1),""))=1),MAX(M$1:M1646)+1,"")</f>
        <v/>
      </c>
      <c r="N1647" s="68" t="str">
        <f>IF(AND(Formulaire!$H$21=Aéroports!$E1647,--ISNUMBER(IFERROR(SEARCH(Formulaire!$H$22,$C1647,1),""))=1),MAX(N$1:N1646)+1,"")</f>
        <v/>
      </c>
      <c r="O1647" s="68" t="str">
        <f>IF(AND(Formulaire!$H$27=Aéroports!$E1647,--ISNUMBER(IFERROR(SEARCH(Formulaire!$H$28,$C1647,1),""))=1),MAX(O$1:O1646)+1,"")</f>
        <v/>
      </c>
      <c r="Q1647" s="91" t="str">
        <f>IFERROR(INDEX($C$2:$C$5193,MATCH(ROWS(M$2:M1647),M$2:M$5193,0)),"")</f>
        <v/>
      </c>
      <c r="R1647" s="70" t="str">
        <f>IFERROR(INDEX($C$2:$C$5193,MATCH(ROWS(N$2:N1647),N$2:N$5193,0)),"")</f>
        <v/>
      </c>
      <c r="S1647" s="92" t="str">
        <f>IFERROR(INDEX($C$2:$C$5193,MATCH(ROWS(O$2:O1647),O$2:O$5193,0)),"")</f>
        <v/>
      </c>
    </row>
    <row r="1648" spans="1:19" x14ac:dyDescent="0.25">
      <c r="A1648" s="69">
        <v>621</v>
      </c>
      <c r="B1648" s="69" t="s">
        <v>6278</v>
      </c>
      <c r="C1648" s="69" t="s">
        <v>6279</v>
      </c>
      <c r="D1648" s="69" t="s">
        <v>6240</v>
      </c>
      <c r="E1648" s="69" t="s">
        <v>22387</v>
      </c>
      <c r="F1648" s="69" t="s">
        <v>6280</v>
      </c>
      <c r="G1648" s="69" t="s">
        <v>6281</v>
      </c>
      <c r="H1648" s="69">
        <v>55.221049999999998</v>
      </c>
      <c r="I1648" s="69">
        <v>9.2670200000000005</v>
      </c>
      <c r="J1648" s="69">
        <v>141</v>
      </c>
      <c r="K1648" s="69">
        <v>1</v>
      </c>
      <c r="L1648" s="69">
        <f>COUNTIFS(Aéroports!$C$2:$C$5193,Aéroports!$C1648,Aéroports!$D$2:$D$5193,Aéroports!$D1648)</f>
        <v>1</v>
      </c>
      <c r="M1648" s="69" t="str">
        <f>IF(AND(Formulaire!$H$15=Aéroports!$E1648,--ISNUMBER(IFERROR(SEARCH(Formulaire!$H$16,$C1648,1),""))=1),MAX(M$1:M1647)+1,"")</f>
        <v/>
      </c>
      <c r="N1648" s="69" t="str">
        <f>IF(AND(Formulaire!$H$21=Aéroports!$E1648,--ISNUMBER(IFERROR(SEARCH(Formulaire!$H$22,$C1648,1),""))=1),MAX(N$1:N1647)+1,"")</f>
        <v/>
      </c>
      <c r="O1648" s="69" t="str">
        <f>IF(AND(Formulaire!$H$27=Aéroports!$E1648,--ISNUMBER(IFERROR(SEARCH(Formulaire!$H$28,$C1648,1),""))=1),MAX(O$1:O1647)+1,"")</f>
        <v/>
      </c>
      <c r="Q1648" s="91" t="str">
        <f>IFERROR(INDEX($C$2:$C$5193,MATCH(ROWS(M$2:M1648),M$2:M$5193,0)),"")</f>
        <v/>
      </c>
      <c r="R1648" s="70" t="str">
        <f>IFERROR(INDEX($C$2:$C$5193,MATCH(ROWS(N$2:N1648),N$2:N$5193,0)),"")</f>
        <v/>
      </c>
      <c r="S1648" s="92" t="str">
        <f>IFERROR(INDEX($C$2:$C$5193,MATCH(ROWS(O$2:O1648),O$2:O$5193,0)),"")</f>
        <v/>
      </c>
    </row>
    <row r="1649" spans="1:19" x14ac:dyDescent="0.25">
      <c r="A1649" s="68">
        <v>619</v>
      </c>
      <c r="B1649" s="68" t="s">
        <v>6282</v>
      </c>
      <c r="C1649" s="68" t="s">
        <v>6283</v>
      </c>
      <c r="D1649" s="68" t="s">
        <v>6240</v>
      </c>
      <c r="E1649" s="68" t="s">
        <v>22387</v>
      </c>
      <c r="F1649" s="68" t="s">
        <v>6284</v>
      </c>
      <c r="G1649" s="68" t="s">
        <v>6285</v>
      </c>
      <c r="H1649" s="68">
        <v>54.964399999999998</v>
      </c>
      <c r="I1649" s="68">
        <v>9.7917299999999994</v>
      </c>
      <c r="J1649" s="68">
        <v>24</v>
      </c>
      <c r="K1649" s="68">
        <v>1</v>
      </c>
      <c r="L1649" s="68">
        <f>COUNTIFS(Aéroports!$C$2:$C$5193,Aéroports!$C1649,Aéroports!$D$2:$D$5193,Aéroports!$D1649)</f>
        <v>1</v>
      </c>
      <c r="M1649" s="68" t="str">
        <f>IF(AND(Formulaire!$H$15=Aéroports!$E1649,--ISNUMBER(IFERROR(SEARCH(Formulaire!$H$16,$C1649,1),""))=1),MAX(M$1:M1648)+1,"")</f>
        <v/>
      </c>
      <c r="N1649" s="68" t="str">
        <f>IF(AND(Formulaire!$H$21=Aéroports!$E1649,--ISNUMBER(IFERROR(SEARCH(Formulaire!$H$22,$C1649,1),""))=1),MAX(N$1:N1648)+1,"")</f>
        <v/>
      </c>
      <c r="O1649" s="68" t="str">
        <f>IF(AND(Formulaire!$H$27=Aéroports!$E1649,--ISNUMBER(IFERROR(SEARCH(Formulaire!$H$28,$C1649,1),""))=1),MAX(O$1:O1648)+1,"")</f>
        <v/>
      </c>
      <c r="Q1649" s="91" t="str">
        <f>IFERROR(INDEX($C$2:$C$5193,MATCH(ROWS(M$2:M1649),M$2:M$5193,0)),"")</f>
        <v/>
      </c>
      <c r="R1649" s="70" t="str">
        <f>IFERROR(INDEX($C$2:$C$5193,MATCH(ROWS(N$2:N1649),N$2:N$5193,0)),"")</f>
        <v/>
      </c>
      <c r="S1649" s="92" t="str">
        <f>IFERROR(INDEX($C$2:$C$5193,MATCH(ROWS(O$2:O1649),O$2:O$5193,0)),"")</f>
        <v/>
      </c>
    </row>
    <row r="1650" spans="1:19" x14ac:dyDescent="0.25">
      <c r="A1650" s="69">
        <v>627</v>
      </c>
      <c r="B1650" s="69" t="s">
        <v>6286</v>
      </c>
      <c r="C1650" s="69" t="s">
        <v>6287</v>
      </c>
      <c r="D1650" s="69" t="s">
        <v>6240</v>
      </c>
      <c r="E1650" s="69" t="s">
        <v>22387</v>
      </c>
      <c r="F1650" s="69" t="s">
        <v>6288</v>
      </c>
      <c r="G1650" s="69" t="s">
        <v>6289</v>
      </c>
      <c r="H1650" s="69">
        <v>55.990099999999998</v>
      </c>
      <c r="I1650" s="69">
        <v>8.3539100000000008</v>
      </c>
      <c r="J1650" s="69">
        <v>17</v>
      </c>
      <c r="K1650" s="69">
        <v>1</v>
      </c>
      <c r="L1650" s="69">
        <f>COUNTIFS(Aéroports!$C$2:$C$5193,Aéroports!$C1650,Aéroports!$D$2:$D$5193,Aéroports!$D1650)</f>
        <v>1</v>
      </c>
      <c r="M1650" s="69" t="str">
        <f>IF(AND(Formulaire!$H$15=Aéroports!$E1650,--ISNUMBER(IFERROR(SEARCH(Formulaire!$H$16,$C1650,1),""))=1),MAX(M$1:M1649)+1,"")</f>
        <v/>
      </c>
      <c r="N1650" s="69" t="str">
        <f>IF(AND(Formulaire!$H$21=Aéroports!$E1650,--ISNUMBER(IFERROR(SEARCH(Formulaire!$H$22,$C1650,1),""))=1),MAX(N$1:N1649)+1,"")</f>
        <v/>
      </c>
      <c r="O1650" s="69" t="str">
        <f>IF(AND(Formulaire!$H$27=Aéroports!$E1650,--ISNUMBER(IFERROR(SEARCH(Formulaire!$H$28,$C1650,1),""))=1),MAX(O$1:O1649)+1,"")</f>
        <v/>
      </c>
      <c r="Q1650" s="91" t="str">
        <f>IFERROR(INDEX($C$2:$C$5193,MATCH(ROWS(M$2:M1650),M$2:M$5193,0)),"")</f>
        <v/>
      </c>
      <c r="R1650" s="70" t="str">
        <f>IFERROR(INDEX($C$2:$C$5193,MATCH(ROWS(N$2:N1650),N$2:N$5193,0)),"")</f>
        <v/>
      </c>
      <c r="S1650" s="92" t="str">
        <f>IFERROR(INDEX($C$2:$C$5193,MATCH(ROWS(O$2:O1650),O$2:O$5193,0)),"")</f>
        <v/>
      </c>
    </row>
    <row r="1651" spans="1:19" x14ac:dyDescent="0.25">
      <c r="A1651" s="68">
        <v>623</v>
      </c>
      <c r="B1651" s="68" t="s">
        <v>6290</v>
      </c>
      <c r="C1651" s="68" t="s">
        <v>6291</v>
      </c>
      <c r="D1651" s="68" t="s">
        <v>6240</v>
      </c>
      <c r="E1651" s="68" t="s">
        <v>22387</v>
      </c>
      <c r="F1651" s="68" t="s">
        <v>6292</v>
      </c>
      <c r="G1651" s="68" t="s">
        <v>6293</v>
      </c>
      <c r="H1651" s="68">
        <v>57.068800000000003</v>
      </c>
      <c r="I1651" s="68">
        <v>8.7052200000000006</v>
      </c>
      <c r="J1651" s="68">
        <v>23</v>
      </c>
      <c r="K1651" s="68">
        <v>1</v>
      </c>
      <c r="L1651" s="68">
        <f>COUNTIFS(Aéroports!$C$2:$C$5193,Aéroports!$C1651,Aéroports!$D$2:$D$5193,Aéroports!$D1651)</f>
        <v>1</v>
      </c>
      <c r="M1651" s="68" t="str">
        <f>IF(AND(Formulaire!$H$15=Aéroports!$E1651,--ISNUMBER(IFERROR(SEARCH(Formulaire!$H$16,$C1651,1),""))=1),MAX(M$1:M1650)+1,"")</f>
        <v/>
      </c>
      <c r="N1651" s="68" t="str">
        <f>IF(AND(Formulaire!$H$21=Aéroports!$E1651,--ISNUMBER(IFERROR(SEARCH(Formulaire!$H$22,$C1651,1),""))=1),MAX(N$1:N1650)+1,"")</f>
        <v/>
      </c>
      <c r="O1651" s="68" t="str">
        <f>IF(AND(Formulaire!$H$27=Aéroports!$E1651,--ISNUMBER(IFERROR(SEARCH(Formulaire!$H$28,$C1651,1),""))=1),MAX(O$1:O1650)+1,"")</f>
        <v/>
      </c>
      <c r="Q1651" s="91" t="str">
        <f>IFERROR(INDEX($C$2:$C$5193,MATCH(ROWS(M$2:M1651),M$2:M$5193,0)),"")</f>
        <v/>
      </c>
      <c r="R1651" s="70" t="str">
        <f>IFERROR(INDEX($C$2:$C$5193,MATCH(ROWS(N$2:N1651),N$2:N$5193,0)),"")</f>
        <v/>
      </c>
      <c r="S1651" s="92" t="str">
        <f>IFERROR(INDEX($C$2:$C$5193,MATCH(ROWS(O$2:O1651),O$2:O$5193,0)),"")</f>
        <v/>
      </c>
    </row>
    <row r="1652" spans="1:19" x14ac:dyDescent="0.25">
      <c r="A1652" s="69">
        <v>4119</v>
      </c>
      <c r="B1652" s="69" t="s">
        <v>6294</v>
      </c>
      <c r="C1652" s="69" t="s">
        <v>6295</v>
      </c>
      <c r="D1652" s="69" t="s">
        <v>6295</v>
      </c>
      <c r="E1652" s="69" t="s">
        <v>6295</v>
      </c>
      <c r="F1652" s="69" t="s">
        <v>6296</v>
      </c>
      <c r="G1652" s="69" t="s">
        <v>6297</v>
      </c>
      <c r="H1652" s="69">
        <v>11.5473</v>
      </c>
      <c r="I1652" s="69">
        <v>43.159500000000001</v>
      </c>
      <c r="J1652" s="69">
        <v>49</v>
      </c>
      <c r="K1652" s="69">
        <v>3</v>
      </c>
      <c r="L1652" s="69">
        <f>COUNTIFS(Aéroports!$C$2:$C$5193,Aéroports!$C1652,Aéroports!$D$2:$D$5193,Aéroports!$D1652)</f>
        <v>1</v>
      </c>
      <c r="M1652" s="69" t="str">
        <f>IF(AND(Formulaire!$H$15=Aéroports!$E1652,--ISNUMBER(IFERROR(SEARCH(Formulaire!$H$16,$C1652,1),""))=1),MAX(M$1:M1651)+1,"")</f>
        <v/>
      </c>
      <c r="N1652" s="69" t="str">
        <f>IF(AND(Formulaire!$H$21=Aéroports!$E1652,--ISNUMBER(IFERROR(SEARCH(Formulaire!$H$22,$C1652,1),""))=1),MAX(N$1:N1651)+1,"")</f>
        <v/>
      </c>
      <c r="O1652" s="69" t="str">
        <f>IF(AND(Formulaire!$H$27=Aéroports!$E1652,--ISNUMBER(IFERROR(SEARCH(Formulaire!$H$28,$C1652,1),""))=1),MAX(O$1:O1651)+1,"")</f>
        <v/>
      </c>
      <c r="Q1652" s="91" t="str">
        <f>IFERROR(INDEX($C$2:$C$5193,MATCH(ROWS(M$2:M1652),M$2:M$5193,0)),"")</f>
        <v/>
      </c>
      <c r="R1652" s="70" t="str">
        <f>IFERROR(INDEX($C$2:$C$5193,MATCH(ROWS(N$2:N1652),N$2:N$5193,0)),"")</f>
        <v/>
      </c>
      <c r="S1652" s="92" t="str">
        <f>IFERROR(INDEX($C$2:$C$5193,MATCH(ROWS(O$2:O1652),O$2:O$5193,0)),"")</f>
        <v/>
      </c>
    </row>
    <row r="1653" spans="1:19" x14ac:dyDescent="0.25">
      <c r="A1653" s="68">
        <v>9391</v>
      </c>
      <c r="B1653" s="68" t="s">
        <v>6298</v>
      </c>
      <c r="C1653" s="68" t="s">
        <v>6299</v>
      </c>
      <c r="D1653" s="68" t="s">
        <v>6295</v>
      </c>
      <c r="E1653" s="68" t="s">
        <v>6295</v>
      </c>
      <c r="F1653" s="68" t="s">
        <v>6300</v>
      </c>
      <c r="G1653" s="68" t="s">
        <v>6301</v>
      </c>
      <c r="H1653" s="68">
        <v>11.967000000000001</v>
      </c>
      <c r="I1653" s="68">
        <v>43.267000000000003</v>
      </c>
      <c r="J1653" s="68">
        <v>69</v>
      </c>
      <c r="K1653" s="68">
        <v>3</v>
      </c>
      <c r="L1653" s="68">
        <f>COUNTIFS(Aéroports!$C$2:$C$5193,Aéroports!$C1653,Aéroports!$D$2:$D$5193,Aéroports!$D1653)</f>
        <v>1</v>
      </c>
      <c r="M1653" s="68" t="str">
        <f>IF(AND(Formulaire!$H$15=Aéroports!$E1653,--ISNUMBER(IFERROR(SEARCH(Formulaire!$H$16,$C1653,1),""))=1),MAX(M$1:M1652)+1,"")</f>
        <v/>
      </c>
      <c r="N1653" s="68" t="str">
        <f>IF(AND(Formulaire!$H$21=Aéroports!$E1653,--ISNUMBER(IFERROR(SEARCH(Formulaire!$H$22,$C1653,1),""))=1),MAX(N$1:N1652)+1,"")</f>
        <v/>
      </c>
      <c r="O1653" s="68" t="str">
        <f>IF(AND(Formulaire!$H$27=Aéroports!$E1653,--ISNUMBER(IFERROR(SEARCH(Formulaire!$H$28,$C1653,1),""))=1),MAX(O$1:O1652)+1,"")</f>
        <v/>
      </c>
      <c r="Q1653" s="91" t="str">
        <f>IFERROR(INDEX($C$2:$C$5193,MATCH(ROWS(M$2:M1653),M$2:M$5193,0)),"")</f>
        <v/>
      </c>
      <c r="R1653" s="70" t="str">
        <f>IFERROR(INDEX($C$2:$C$5193,MATCH(ROWS(N$2:N1653),N$2:N$5193,0)),"")</f>
        <v/>
      </c>
      <c r="S1653" s="92" t="str">
        <f>IFERROR(INDEX($C$2:$C$5193,MATCH(ROWS(O$2:O1653),O$2:O$5193,0)),"")</f>
        <v/>
      </c>
    </row>
    <row r="1654" spans="1:19" x14ac:dyDescent="0.25">
      <c r="A1654" s="69">
        <v>9392</v>
      </c>
      <c r="B1654" s="69" t="s">
        <v>6302</v>
      </c>
      <c r="C1654" s="69" t="s">
        <v>6303</v>
      </c>
      <c r="D1654" s="69" t="s">
        <v>6295</v>
      </c>
      <c r="E1654" s="69" t="s">
        <v>6295</v>
      </c>
      <c r="F1654" s="69" t="s">
        <v>6304</v>
      </c>
      <c r="G1654" s="69" t="s">
        <v>6305</v>
      </c>
      <c r="H1654" s="69">
        <v>11.782999999999999</v>
      </c>
      <c r="I1654" s="69">
        <v>42.917000000000002</v>
      </c>
      <c r="J1654" s="69">
        <v>246</v>
      </c>
      <c r="K1654" s="69">
        <v>3</v>
      </c>
      <c r="L1654" s="69">
        <f>COUNTIFS(Aéroports!$C$2:$C$5193,Aéroports!$C1654,Aéroports!$D$2:$D$5193,Aéroports!$D1654)</f>
        <v>1</v>
      </c>
      <c r="M1654" s="69" t="str">
        <f>IF(AND(Formulaire!$H$15=Aéroports!$E1654,--ISNUMBER(IFERROR(SEARCH(Formulaire!$H$16,$C1654,1),""))=1),MAX(M$1:M1653)+1,"")</f>
        <v/>
      </c>
      <c r="N1654" s="69" t="str">
        <f>IF(AND(Formulaire!$H$21=Aéroports!$E1654,--ISNUMBER(IFERROR(SEARCH(Formulaire!$H$22,$C1654,1),""))=1),MAX(N$1:N1653)+1,"")</f>
        <v/>
      </c>
      <c r="O1654" s="69" t="str">
        <f>IF(AND(Formulaire!$H$27=Aéroports!$E1654,--ISNUMBER(IFERROR(SEARCH(Formulaire!$H$28,$C1654,1),""))=1),MAX(O$1:O1653)+1,"")</f>
        <v/>
      </c>
      <c r="Q1654" s="91" t="str">
        <f>IFERROR(INDEX($C$2:$C$5193,MATCH(ROWS(M$2:M1654),M$2:M$5193,0)),"")</f>
        <v/>
      </c>
      <c r="R1654" s="70" t="str">
        <f>IFERROR(INDEX($C$2:$C$5193,MATCH(ROWS(N$2:N1654),N$2:N$5193,0)),"")</f>
        <v/>
      </c>
      <c r="S1654" s="92" t="str">
        <f>IFERROR(INDEX($C$2:$C$5193,MATCH(ROWS(O$2:O1654),O$2:O$5193,0)),"")</f>
        <v/>
      </c>
    </row>
    <row r="1655" spans="1:19" x14ac:dyDescent="0.25">
      <c r="A1655" s="68">
        <v>1757</v>
      </c>
      <c r="B1655" s="68" t="s">
        <v>6314</v>
      </c>
      <c r="C1655" s="68" t="s">
        <v>6315</v>
      </c>
      <c r="D1655" s="68" t="s">
        <v>6316</v>
      </c>
      <c r="E1655" s="68" t="s">
        <v>22389</v>
      </c>
      <c r="F1655" s="68" t="s">
        <v>6317</v>
      </c>
      <c r="G1655" s="68" t="s">
        <v>6318</v>
      </c>
      <c r="H1655" s="68">
        <v>18.2515</v>
      </c>
      <c r="I1655" s="68">
        <v>-71.120400000000004</v>
      </c>
      <c r="J1655" s="68">
        <v>10</v>
      </c>
      <c r="K1655" s="68">
        <v>-4</v>
      </c>
      <c r="L1655" s="68">
        <f>COUNTIFS(Aéroports!$C$2:$C$5193,Aéroports!$C1655,Aéroports!$D$2:$D$5193,Aéroports!$D1655)</f>
        <v>1</v>
      </c>
      <c r="M1655" s="68" t="str">
        <f>IF(AND(Formulaire!$H$15=Aéroports!$E1655,--ISNUMBER(IFERROR(SEARCH(Formulaire!$H$16,$C1655,1),""))=1),MAX(M$1:M1654)+1,"")</f>
        <v/>
      </c>
      <c r="N1655" s="68" t="str">
        <f>IF(AND(Formulaire!$H$21=Aéroports!$E1655,--ISNUMBER(IFERROR(SEARCH(Formulaire!$H$22,$C1655,1),""))=1),MAX(N$1:N1654)+1,"")</f>
        <v/>
      </c>
      <c r="O1655" s="68" t="str">
        <f>IF(AND(Formulaire!$H$27=Aéroports!$E1655,--ISNUMBER(IFERROR(SEARCH(Formulaire!$H$28,$C1655,1),""))=1),MAX(O$1:O1654)+1,"")</f>
        <v/>
      </c>
      <c r="Q1655" s="91" t="str">
        <f>IFERROR(INDEX($C$2:$C$5193,MATCH(ROWS(M$2:M1655),M$2:M$5193,0)),"")</f>
        <v/>
      </c>
      <c r="R1655" s="70" t="str">
        <f>IFERROR(INDEX($C$2:$C$5193,MATCH(ROWS(N$2:N1655),N$2:N$5193,0)),"")</f>
        <v/>
      </c>
      <c r="S1655" s="92" t="str">
        <f>IFERROR(INDEX($C$2:$C$5193,MATCH(ROWS(O$2:O1655),O$2:O$5193,0)),"")</f>
        <v/>
      </c>
    </row>
    <row r="1656" spans="1:19" x14ac:dyDescent="0.25">
      <c r="A1656" s="69">
        <v>7301</v>
      </c>
      <c r="B1656" s="69" t="s">
        <v>6319</v>
      </c>
      <c r="C1656" s="69" t="s">
        <v>6320</v>
      </c>
      <c r="D1656" s="69" t="s">
        <v>6316</v>
      </c>
      <c r="E1656" s="69" t="s">
        <v>22389</v>
      </c>
      <c r="F1656" s="69" t="s">
        <v>6321</v>
      </c>
      <c r="G1656" s="69" t="s">
        <v>6322</v>
      </c>
      <c r="H1656" s="69">
        <v>18.907499999999999</v>
      </c>
      <c r="I1656" s="69">
        <v>-70.721900000000005</v>
      </c>
      <c r="J1656" s="69">
        <v>3950</v>
      </c>
      <c r="K1656" s="69">
        <v>-4</v>
      </c>
      <c r="L1656" s="69">
        <f>COUNTIFS(Aéroports!$C$2:$C$5193,Aéroports!$C1656,Aéroports!$D$2:$D$5193,Aéroports!$D1656)</f>
        <v>1</v>
      </c>
      <c r="M1656" s="69" t="str">
        <f>IF(AND(Formulaire!$H$15=Aéroports!$E1656,--ISNUMBER(IFERROR(SEARCH(Formulaire!$H$16,$C1656,1),""))=1),MAX(M$1:M1655)+1,"")</f>
        <v/>
      </c>
      <c r="N1656" s="69" t="str">
        <f>IF(AND(Formulaire!$H$21=Aéroports!$E1656,--ISNUMBER(IFERROR(SEARCH(Formulaire!$H$22,$C1656,1),""))=1),MAX(N$1:N1655)+1,"")</f>
        <v/>
      </c>
      <c r="O1656" s="69" t="str">
        <f>IF(AND(Formulaire!$H$27=Aéroports!$E1656,--ISNUMBER(IFERROR(SEARCH(Formulaire!$H$28,$C1656,1),""))=1),MAX(O$1:O1655)+1,"")</f>
        <v/>
      </c>
      <c r="Q1656" s="91" t="str">
        <f>IFERROR(INDEX($C$2:$C$5193,MATCH(ROWS(M$2:M1656),M$2:M$5193,0)),"")</f>
        <v/>
      </c>
      <c r="R1656" s="70" t="str">
        <f>IFERROR(INDEX($C$2:$C$5193,MATCH(ROWS(N$2:N1656),N$2:N$5193,0)),"")</f>
        <v/>
      </c>
      <c r="S1656" s="92" t="str">
        <f>IFERROR(INDEX($C$2:$C$5193,MATCH(ROWS(O$2:O1656),O$2:O$5193,0)),"")</f>
        <v/>
      </c>
    </row>
    <row r="1657" spans="1:19" x14ac:dyDescent="0.25">
      <c r="A1657" s="68">
        <v>5811</v>
      </c>
      <c r="B1657" s="68" t="s">
        <v>6323</v>
      </c>
      <c r="C1657" s="68" t="s">
        <v>6324</v>
      </c>
      <c r="D1657" s="68" t="s">
        <v>6316</v>
      </c>
      <c r="E1657" s="68" t="s">
        <v>22389</v>
      </c>
      <c r="F1657" s="68" t="s">
        <v>6325</v>
      </c>
      <c r="G1657" s="68" t="s">
        <v>6326</v>
      </c>
      <c r="H1657" s="68">
        <v>18.572500000000002</v>
      </c>
      <c r="I1657" s="68">
        <v>-69.985600000000005</v>
      </c>
      <c r="J1657" s="68">
        <v>98</v>
      </c>
      <c r="K1657" s="68">
        <v>-4</v>
      </c>
      <c r="L1657" s="68">
        <f>COUNTIFS(Aéroports!$C$2:$C$5193,Aéroports!$C1657,Aéroports!$D$2:$D$5193,Aéroports!$D1657)</f>
        <v>1</v>
      </c>
      <c r="M1657" s="68" t="str">
        <f>IF(AND(Formulaire!$H$15=Aéroports!$E1657,--ISNUMBER(IFERROR(SEARCH(Formulaire!$H$16,$C1657,1),""))=1),MAX(M$1:M1656)+1,"")</f>
        <v/>
      </c>
      <c r="N1657" s="68" t="str">
        <f>IF(AND(Formulaire!$H$21=Aéroports!$E1657,--ISNUMBER(IFERROR(SEARCH(Formulaire!$H$22,$C1657,1),""))=1),MAX(N$1:N1656)+1,"")</f>
        <v/>
      </c>
      <c r="O1657" s="68" t="str">
        <f>IF(AND(Formulaire!$H$27=Aéroports!$E1657,--ISNUMBER(IFERROR(SEARCH(Formulaire!$H$28,$C1657,1),""))=1),MAX(O$1:O1656)+1,"")</f>
        <v/>
      </c>
      <c r="Q1657" s="91" t="str">
        <f>IFERROR(INDEX($C$2:$C$5193,MATCH(ROWS(M$2:M1657),M$2:M$5193,0)),"")</f>
        <v/>
      </c>
      <c r="R1657" s="70" t="str">
        <f>IFERROR(INDEX($C$2:$C$5193,MATCH(ROWS(N$2:N1657),N$2:N$5193,0)),"")</f>
        <v/>
      </c>
      <c r="S1657" s="92" t="str">
        <f>IFERROR(INDEX($C$2:$C$5193,MATCH(ROWS(O$2:O1657),O$2:O$5193,0)),"")</f>
        <v/>
      </c>
    </row>
    <row r="1658" spans="1:19" x14ac:dyDescent="0.25">
      <c r="A1658" s="69">
        <v>1759</v>
      </c>
      <c r="B1658" s="69" t="s">
        <v>6327</v>
      </c>
      <c r="C1658" s="69" t="s">
        <v>6328</v>
      </c>
      <c r="D1658" s="69" t="s">
        <v>6316</v>
      </c>
      <c r="E1658" s="69" t="s">
        <v>22389</v>
      </c>
      <c r="F1658" s="69" t="s">
        <v>6329</v>
      </c>
      <c r="G1658" s="69" t="s">
        <v>6330</v>
      </c>
      <c r="H1658" s="69">
        <v>18.450700000000001</v>
      </c>
      <c r="I1658" s="69">
        <v>-68.911799999999999</v>
      </c>
      <c r="J1658" s="69">
        <v>240</v>
      </c>
      <c r="K1658" s="69">
        <v>-4</v>
      </c>
      <c r="L1658" s="69">
        <f>COUNTIFS(Aéroports!$C$2:$C$5193,Aéroports!$C1658,Aéroports!$D$2:$D$5193,Aéroports!$D1658)</f>
        <v>1</v>
      </c>
      <c r="M1658" s="69" t="str">
        <f>IF(AND(Formulaire!$H$15=Aéroports!$E1658,--ISNUMBER(IFERROR(SEARCH(Formulaire!$H$16,$C1658,1),""))=1),MAX(M$1:M1657)+1,"")</f>
        <v/>
      </c>
      <c r="N1658" s="69" t="str">
        <f>IF(AND(Formulaire!$H$21=Aéroports!$E1658,--ISNUMBER(IFERROR(SEARCH(Formulaire!$H$22,$C1658,1),""))=1),MAX(N$1:N1657)+1,"")</f>
        <v/>
      </c>
      <c r="O1658" s="69" t="str">
        <f>IF(AND(Formulaire!$H$27=Aéroports!$E1658,--ISNUMBER(IFERROR(SEARCH(Formulaire!$H$28,$C1658,1),""))=1),MAX(O$1:O1657)+1,"")</f>
        <v/>
      </c>
      <c r="Q1658" s="91" t="str">
        <f>IFERROR(INDEX($C$2:$C$5193,MATCH(ROWS(M$2:M1658),M$2:M$5193,0)),"")</f>
        <v/>
      </c>
      <c r="R1658" s="70" t="str">
        <f>IFERROR(INDEX($C$2:$C$5193,MATCH(ROWS(N$2:N1658),N$2:N$5193,0)),"")</f>
        <v/>
      </c>
      <c r="S1658" s="92" t="str">
        <f>IFERROR(INDEX($C$2:$C$5193,MATCH(ROWS(O$2:O1658),O$2:O$5193,0)),"")</f>
        <v/>
      </c>
    </row>
    <row r="1659" spans="1:19" x14ac:dyDescent="0.25">
      <c r="A1659" s="68">
        <v>1761</v>
      </c>
      <c r="B1659" s="68" t="s">
        <v>6331</v>
      </c>
      <c r="C1659" s="68" t="s">
        <v>6332</v>
      </c>
      <c r="D1659" s="68" t="s">
        <v>6316</v>
      </c>
      <c r="E1659" s="68" t="s">
        <v>22389</v>
      </c>
      <c r="F1659" s="68" t="s">
        <v>6333</v>
      </c>
      <c r="G1659" s="68" t="s">
        <v>6334</v>
      </c>
      <c r="H1659" s="68">
        <v>19.757899999999999</v>
      </c>
      <c r="I1659" s="68">
        <v>-70.569999999999993</v>
      </c>
      <c r="J1659" s="68">
        <v>15</v>
      </c>
      <c r="K1659" s="68">
        <v>-4</v>
      </c>
      <c r="L1659" s="68">
        <f>COUNTIFS(Aéroports!$C$2:$C$5193,Aéroports!$C1659,Aéroports!$D$2:$D$5193,Aéroports!$D1659)</f>
        <v>1</v>
      </c>
      <c r="M1659" s="68" t="str">
        <f>IF(AND(Formulaire!$H$15=Aéroports!$E1659,--ISNUMBER(IFERROR(SEARCH(Formulaire!$H$16,$C1659,1),""))=1),MAX(M$1:M1658)+1,"")</f>
        <v/>
      </c>
      <c r="N1659" s="68" t="str">
        <f>IF(AND(Formulaire!$H$21=Aéroports!$E1659,--ISNUMBER(IFERROR(SEARCH(Formulaire!$H$22,$C1659,1),""))=1),MAX(N$1:N1658)+1,"")</f>
        <v/>
      </c>
      <c r="O1659" s="68" t="str">
        <f>IF(AND(Formulaire!$H$27=Aéroports!$E1659,--ISNUMBER(IFERROR(SEARCH(Formulaire!$H$28,$C1659,1),""))=1),MAX(O$1:O1658)+1,"")</f>
        <v/>
      </c>
      <c r="Q1659" s="91" t="str">
        <f>IFERROR(INDEX($C$2:$C$5193,MATCH(ROWS(M$2:M1659),M$2:M$5193,0)),"")</f>
        <v/>
      </c>
      <c r="R1659" s="70" t="str">
        <f>IFERROR(INDEX($C$2:$C$5193,MATCH(ROWS(N$2:N1659),N$2:N$5193,0)),"")</f>
        <v/>
      </c>
      <c r="S1659" s="92" t="str">
        <f>IFERROR(INDEX($C$2:$C$5193,MATCH(ROWS(O$2:O1659),O$2:O$5193,0)),"")</f>
        <v/>
      </c>
    </row>
    <row r="1660" spans="1:19" x14ac:dyDescent="0.25">
      <c r="A1660" s="69">
        <v>1760</v>
      </c>
      <c r="B1660" s="69" t="s">
        <v>6335</v>
      </c>
      <c r="C1660" s="69" t="s">
        <v>6336</v>
      </c>
      <c r="D1660" s="69" t="s">
        <v>6316</v>
      </c>
      <c r="E1660" s="69" t="s">
        <v>22389</v>
      </c>
      <c r="F1660" s="69" t="s">
        <v>6337</v>
      </c>
      <c r="G1660" s="69" t="s">
        <v>6338</v>
      </c>
      <c r="H1660" s="69">
        <v>18.567399999999999</v>
      </c>
      <c r="I1660" s="69">
        <v>-68.363399999999999</v>
      </c>
      <c r="J1660" s="69">
        <v>47</v>
      </c>
      <c r="K1660" s="69">
        <v>-4</v>
      </c>
      <c r="L1660" s="69">
        <f>COUNTIFS(Aéroports!$C$2:$C$5193,Aéroports!$C1660,Aéroports!$D$2:$D$5193,Aéroports!$D1660)</f>
        <v>1</v>
      </c>
      <c r="M1660" s="69" t="str">
        <f>IF(AND(Formulaire!$H$15=Aéroports!$E1660,--ISNUMBER(IFERROR(SEARCH(Formulaire!$H$16,$C1660,1),""))=1),MAX(M$1:M1659)+1,"")</f>
        <v/>
      </c>
      <c r="N1660" s="69" t="str">
        <f>IF(AND(Formulaire!$H$21=Aéroports!$E1660,--ISNUMBER(IFERROR(SEARCH(Formulaire!$H$22,$C1660,1),""))=1),MAX(N$1:N1659)+1,"")</f>
        <v/>
      </c>
      <c r="O1660" s="69" t="str">
        <f>IF(AND(Formulaire!$H$27=Aéroports!$E1660,--ISNUMBER(IFERROR(SEARCH(Formulaire!$H$28,$C1660,1),""))=1),MAX(O$1:O1659)+1,"")</f>
        <v/>
      </c>
      <c r="Q1660" s="91" t="str">
        <f>IFERROR(INDEX($C$2:$C$5193,MATCH(ROWS(M$2:M1660),M$2:M$5193,0)),"")</f>
        <v/>
      </c>
      <c r="R1660" s="70" t="str">
        <f>IFERROR(INDEX($C$2:$C$5193,MATCH(ROWS(N$2:N1660),N$2:N$5193,0)),"")</f>
        <v/>
      </c>
      <c r="S1660" s="92" t="str">
        <f>IFERROR(INDEX($C$2:$C$5193,MATCH(ROWS(O$2:O1660),O$2:O$5193,0)),"")</f>
        <v/>
      </c>
    </row>
    <row r="1661" spans="1:19" x14ac:dyDescent="0.25">
      <c r="A1661" s="68">
        <v>5810</v>
      </c>
      <c r="B1661" s="68" t="s">
        <v>6339</v>
      </c>
      <c r="C1661" s="68" t="s">
        <v>6340</v>
      </c>
      <c r="D1661" s="68" t="s">
        <v>6316</v>
      </c>
      <c r="E1661" s="68" t="s">
        <v>22389</v>
      </c>
      <c r="F1661" s="68" t="s">
        <v>6341</v>
      </c>
      <c r="G1661" s="68" t="s">
        <v>6342</v>
      </c>
      <c r="H1661" s="68">
        <v>19.266999999999999</v>
      </c>
      <c r="I1661" s="68">
        <v>-69.742000000000004</v>
      </c>
      <c r="J1661" s="68">
        <v>30</v>
      </c>
      <c r="K1661" s="68">
        <v>-4</v>
      </c>
      <c r="L1661" s="68">
        <f>COUNTIFS(Aéroports!$C$2:$C$5193,Aéroports!$C1661,Aéroports!$D$2:$D$5193,Aéroports!$D1661)</f>
        <v>1</v>
      </c>
      <c r="M1661" s="68" t="str">
        <f>IF(AND(Formulaire!$H$15=Aéroports!$E1661,--ISNUMBER(IFERROR(SEARCH(Formulaire!$H$16,$C1661,1),""))=1),MAX(M$1:M1660)+1,"")</f>
        <v/>
      </c>
      <c r="N1661" s="68" t="str">
        <f>IF(AND(Formulaire!$H$21=Aéroports!$E1661,--ISNUMBER(IFERROR(SEARCH(Formulaire!$H$22,$C1661,1),""))=1),MAX(N$1:N1660)+1,"")</f>
        <v/>
      </c>
      <c r="O1661" s="68" t="str">
        <f>IF(AND(Formulaire!$H$27=Aéroports!$E1661,--ISNUMBER(IFERROR(SEARCH(Formulaire!$H$28,$C1661,1),""))=1),MAX(O$1:O1660)+1,"")</f>
        <v/>
      </c>
      <c r="Q1661" s="91" t="str">
        <f>IFERROR(INDEX($C$2:$C$5193,MATCH(ROWS(M$2:M1661),M$2:M$5193,0)),"")</f>
        <v/>
      </c>
      <c r="R1661" s="70" t="str">
        <f>IFERROR(INDEX($C$2:$C$5193,MATCH(ROWS(N$2:N1661),N$2:N$5193,0)),"")</f>
        <v/>
      </c>
      <c r="S1661" s="92" t="str">
        <f>IFERROR(INDEX($C$2:$C$5193,MATCH(ROWS(O$2:O1661),O$2:O$5193,0)),"")</f>
        <v/>
      </c>
    </row>
    <row r="1662" spans="1:19" x14ac:dyDescent="0.25">
      <c r="A1662" s="69">
        <v>1764</v>
      </c>
      <c r="B1662" s="69" t="s">
        <v>6346</v>
      </c>
      <c r="C1662" s="69" t="s">
        <v>4731</v>
      </c>
      <c r="D1662" s="69" t="s">
        <v>6316</v>
      </c>
      <c r="E1662" s="69" t="s">
        <v>22389</v>
      </c>
      <c r="F1662" s="69" t="s">
        <v>6347</v>
      </c>
      <c r="G1662" s="69" t="s">
        <v>6348</v>
      </c>
      <c r="H1662" s="69">
        <v>19.406099999999999</v>
      </c>
      <c r="I1662" s="69">
        <v>-70.604699999999994</v>
      </c>
      <c r="J1662" s="69">
        <v>565</v>
      </c>
      <c r="K1662" s="69">
        <v>-4</v>
      </c>
      <c r="L1662" s="69">
        <f>COUNTIFS(Aéroports!$C$2:$C$5193,Aéroports!$C1662,Aéroports!$D$2:$D$5193,Aéroports!$D1662)</f>
        <v>1</v>
      </c>
      <c r="M1662" s="69" t="str">
        <f>IF(AND(Formulaire!$H$15=Aéroports!$E1662,--ISNUMBER(IFERROR(SEARCH(Formulaire!$H$16,$C1662,1),""))=1),MAX(M$1:M1661)+1,"")</f>
        <v/>
      </c>
      <c r="N1662" s="69" t="str">
        <f>IF(AND(Formulaire!$H$21=Aéroports!$E1662,--ISNUMBER(IFERROR(SEARCH(Formulaire!$H$22,$C1662,1),""))=1),MAX(N$1:N1661)+1,"")</f>
        <v/>
      </c>
      <c r="O1662" s="69" t="str">
        <f>IF(AND(Formulaire!$H$27=Aéroports!$E1662,--ISNUMBER(IFERROR(SEARCH(Formulaire!$H$28,$C1662,1),""))=1),MAX(O$1:O1661)+1,"")</f>
        <v/>
      </c>
      <c r="Q1662" s="91" t="str">
        <f>IFERROR(INDEX($C$2:$C$5193,MATCH(ROWS(M$2:M1662),M$2:M$5193,0)),"")</f>
        <v/>
      </c>
      <c r="R1662" s="70" t="str">
        <f>IFERROR(INDEX($C$2:$C$5193,MATCH(ROWS(N$2:N1662),N$2:N$5193,0)),"")</f>
        <v/>
      </c>
      <c r="S1662" s="92" t="str">
        <f>IFERROR(INDEX($C$2:$C$5193,MATCH(ROWS(O$2:O1662),O$2:O$5193,0)),"")</f>
        <v/>
      </c>
    </row>
    <row r="1663" spans="1:19" x14ac:dyDescent="0.25">
      <c r="A1663" s="68">
        <v>1762</v>
      </c>
      <c r="B1663" s="68" t="s">
        <v>6353</v>
      </c>
      <c r="C1663" s="68" t="s">
        <v>6350</v>
      </c>
      <c r="D1663" s="68" t="s">
        <v>6316</v>
      </c>
      <c r="E1663" s="68" t="s">
        <v>22389</v>
      </c>
      <c r="F1663" s="68" t="s">
        <v>6354</v>
      </c>
      <c r="G1663" s="68" t="s">
        <v>6355</v>
      </c>
      <c r="H1663" s="68">
        <v>18.4297</v>
      </c>
      <c r="I1663" s="68">
        <v>-69.668899999999994</v>
      </c>
      <c r="J1663" s="68">
        <v>59</v>
      </c>
      <c r="K1663" s="68">
        <v>-4</v>
      </c>
      <c r="L1663" s="68">
        <f>COUNTIFS(Aéroports!$C$2:$C$5193,Aéroports!$C1663,Aéroports!$D$2:$D$5193,Aéroports!$D1663)</f>
        <v>1</v>
      </c>
      <c r="M1663" s="68" t="str">
        <f>IF(AND(Formulaire!$H$15=Aéroports!$E1663,--ISNUMBER(IFERROR(SEARCH(Formulaire!$H$16,$C1663,1),""))=1),MAX(M$1:M1662)+1,"")</f>
        <v/>
      </c>
      <c r="N1663" s="68" t="str">
        <f>IF(AND(Formulaire!$H$21=Aéroports!$E1663,--ISNUMBER(IFERROR(SEARCH(Formulaire!$H$22,$C1663,1),""))=1),MAX(N$1:N1662)+1,"")</f>
        <v/>
      </c>
      <c r="O1663" s="68" t="str">
        <f>IF(AND(Formulaire!$H$27=Aéroports!$E1663,--ISNUMBER(IFERROR(SEARCH(Formulaire!$H$28,$C1663,1),""))=1),MAX(O$1:O1662)+1,"")</f>
        <v/>
      </c>
      <c r="Q1663" s="91" t="str">
        <f>IFERROR(INDEX($C$2:$C$5193,MATCH(ROWS(M$2:M1663),M$2:M$5193,0)),"")</f>
        <v/>
      </c>
      <c r="R1663" s="70" t="str">
        <f>IFERROR(INDEX($C$2:$C$5193,MATCH(ROWS(N$2:N1663),N$2:N$5193,0)),"")</f>
        <v/>
      </c>
      <c r="S1663" s="92" t="str">
        <f>IFERROR(INDEX($C$2:$C$5193,MATCH(ROWS(O$2:O1663),O$2:O$5193,0)),"")</f>
        <v/>
      </c>
    </row>
    <row r="1664" spans="1:19" x14ac:dyDescent="0.25">
      <c r="A1664" s="69">
        <v>2876</v>
      </c>
      <c r="B1664" s="69" t="s">
        <v>6306</v>
      </c>
      <c r="C1664" s="69" t="s">
        <v>6307</v>
      </c>
      <c r="D1664" s="69" t="s">
        <v>6308</v>
      </c>
      <c r="E1664" s="69" t="s">
        <v>22388</v>
      </c>
      <c r="F1664" s="69" t="s">
        <v>6309</v>
      </c>
      <c r="G1664" s="69" t="s">
        <v>6310</v>
      </c>
      <c r="H1664" s="69">
        <v>15.3367</v>
      </c>
      <c r="I1664" s="69">
        <v>-61.392200000000003</v>
      </c>
      <c r="J1664" s="69">
        <v>13</v>
      </c>
      <c r="K1664" s="69">
        <v>-4</v>
      </c>
      <c r="L1664" s="69">
        <f>COUNTIFS(Aéroports!$C$2:$C$5193,Aéroports!$C1664,Aéroports!$D$2:$D$5193,Aéroports!$D1664)</f>
        <v>1</v>
      </c>
      <c r="M1664" s="69" t="str">
        <f>IF(AND(Formulaire!$H$15=Aéroports!$E1664,--ISNUMBER(IFERROR(SEARCH(Formulaire!$H$16,$C1664,1),""))=1),MAX(M$1:M1663)+1,"")</f>
        <v/>
      </c>
      <c r="N1664" s="69" t="str">
        <f>IF(AND(Formulaire!$H$21=Aéroports!$E1664,--ISNUMBER(IFERROR(SEARCH(Formulaire!$H$22,$C1664,1),""))=1),MAX(N$1:N1663)+1,"")</f>
        <v/>
      </c>
      <c r="O1664" s="69" t="str">
        <f>IF(AND(Formulaire!$H$27=Aéroports!$E1664,--ISNUMBER(IFERROR(SEARCH(Formulaire!$H$28,$C1664,1),""))=1),MAX(O$1:O1663)+1,"")</f>
        <v/>
      </c>
      <c r="Q1664" s="91" t="str">
        <f>IFERROR(INDEX($C$2:$C$5193,MATCH(ROWS(M$2:M1664),M$2:M$5193,0)),"")</f>
        <v/>
      </c>
      <c r="R1664" s="70" t="str">
        <f>IFERROR(INDEX($C$2:$C$5193,MATCH(ROWS(N$2:N1664),N$2:N$5193,0)),"")</f>
        <v/>
      </c>
      <c r="S1664" s="92" t="str">
        <f>IFERROR(INDEX($C$2:$C$5193,MATCH(ROWS(O$2:O1664),O$2:O$5193,0)),"")</f>
        <v/>
      </c>
    </row>
    <row r="1665" spans="1:19" x14ac:dyDescent="0.25">
      <c r="A1665" s="68">
        <v>2877</v>
      </c>
      <c r="B1665" s="68" t="s">
        <v>6311</v>
      </c>
      <c r="C1665" s="68" t="s">
        <v>6308</v>
      </c>
      <c r="D1665" s="68" t="s">
        <v>6308</v>
      </c>
      <c r="E1665" s="68" t="s">
        <v>22388</v>
      </c>
      <c r="F1665" s="68" t="s">
        <v>6312</v>
      </c>
      <c r="G1665" s="68" t="s">
        <v>6313</v>
      </c>
      <c r="H1665" s="68">
        <v>15.547000000000001</v>
      </c>
      <c r="I1665" s="68">
        <v>-61.3</v>
      </c>
      <c r="J1665" s="68">
        <v>73</v>
      </c>
      <c r="K1665" s="68">
        <v>-4</v>
      </c>
      <c r="L1665" s="68">
        <f>COUNTIFS(Aéroports!$C$2:$C$5193,Aéroports!$C1665,Aéroports!$D$2:$D$5193,Aéroports!$D1665)</f>
        <v>1</v>
      </c>
      <c r="M1665" s="68" t="str">
        <f>IF(AND(Formulaire!$H$15=Aéroports!$E1665,--ISNUMBER(IFERROR(SEARCH(Formulaire!$H$16,$C1665,1),""))=1),MAX(M$1:M1664)+1,"")</f>
        <v/>
      </c>
      <c r="N1665" s="68" t="str">
        <f>IF(AND(Formulaire!$H$21=Aéroports!$E1665,--ISNUMBER(IFERROR(SEARCH(Formulaire!$H$22,$C1665,1),""))=1),MAX(N$1:N1664)+1,"")</f>
        <v/>
      </c>
      <c r="O1665" s="68" t="str">
        <f>IF(AND(Formulaire!$H$27=Aéroports!$E1665,--ISNUMBER(IFERROR(SEARCH(Formulaire!$H$28,$C1665,1),""))=1),MAX(O$1:O1664)+1,"")</f>
        <v/>
      </c>
      <c r="Q1665" s="91" t="str">
        <f>IFERROR(INDEX($C$2:$C$5193,MATCH(ROWS(M$2:M1665),M$2:M$5193,0)),"")</f>
        <v/>
      </c>
      <c r="R1665" s="70" t="str">
        <f>IFERROR(INDEX($C$2:$C$5193,MATCH(ROWS(N$2:N1665),N$2:N$5193,0)),"")</f>
        <v/>
      </c>
      <c r="S1665" s="92" t="str">
        <f>IFERROR(INDEX($C$2:$C$5193,MATCH(ROWS(O$2:O1665),O$2:O$5193,0)),"")</f>
        <v/>
      </c>
    </row>
    <row r="1666" spans="1:19" x14ac:dyDescent="0.25">
      <c r="A1666" s="69">
        <v>1127</v>
      </c>
      <c r="B1666" s="69" t="s">
        <v>6441</v>
      </c>
      <c r="C1666" s="69" t="s">
        <v>6442</v>
      </c>
      <c r="D1666" s="69" t="s">
        <v>6443</v>
      </c>
      <c r="E1666" s="69" t="s">
        <v>22392</v>
      </c>
      <c r="F1666" s="69" t="s">
        <v>6444</v>
      </c>
      <c r="G1666" s="69" t="s">
        <v>6445</v>
      </c>
      <c r="H1666" s="69">
        <v>22.376000000000001</v>
      </c>
      <c r="I1666" s="69">
        <v>31.611699999999999</v>
      </c>
      <c r="J1666" s="69">
        <v>616</v>
      </c>
      <c r="K1666" s="69">
        <v>2</v>
      </c>
      <c r="L1666" s="69">
        <f>COUNTIFS(Aéroports!$C$2:$C$5193,Aéroports!$C1666,Aéroports!$D$2:$D$5193,Aéroports!$D1666)</f>
        <v>1</v>
      </c>
      <c r="M1666" s="69" t="str">
        <f>IF(AND(Formulaire!$H$15=Aéroports!$E1666,--ISNUMBER(IFERROR(SEARCH(Formulaire!$H$16,$C1666,1),""))=1),MAX(M$1:M1665)+1,"")</f>
        <v/>
      </c>
      <c r="N1666" s="69" t="str">
        <f>IF(AND(Formulaire!$H$21=Aéroports!$E1666,--ISNUMBER(IFERROR(SEARCH(Formulaire!$H$22,$C1666,1),""))=1),MAX(N$1:N1665)+1,"")</f>
        <v/>
      </c>
      <c r="O1666" s="69" t="str">
        <f>IF(AND(Formulaire!$H$27=Aéroports!$E1666,--ISNUMBER(IFERROR(SEARCH(Formulaire!$H$28,$C1666,1),""))=1),MAX(O$1:O1665)+1,"")</f>
        <v/>
      </c>
      <c r="Q1666" s="91" t="str">
        <f>IFERROR(INDEX($C$2:$C$5193,MATCH(ROWS(M$2:M1666),M$2:M$5193,0)),"")</f>
        <v/>
      </c>
      <c r="R1666" s="70" t="str">
        <f>IFERROR(INDEX($C$2:$C$5193,MATCH(ROWS(N$2:N1666),N$2:N$5193,0)),"")</f>
        <v/>
      </c>
      <c r="S1666" s="92" t="str">
        <f>IFERROR(INDEX($C$2:$C$5193,MATCH(ROWS(O$2:O1666),O$2:O$5193,0)),"")</f>
        <v/>
      </c>
    </row>
    <row r="1667" spans="1:19" x14ac:dyDescent="0.25">
      <c r="A1667" s="68">
        <v>3410</v>
      </c>
      <c r="B1667" s="68" t="s">
        <v>6450</v>
      </c>
      <c r="C1667" s="68" t="s">
        <v>6447</v>
      </c>
      <c r="D1667" s="68" t="s">
        <v>6443</v>
      </c>
      <c r="E1667" s="68" t="s">
        <v>22392</v>
      </c>
      <c r="F1667" s="68" t="s">
        <v>6451</v>
      </c>
      <c r="G1667" s="68" t="s">
        <v>6452</v>
      </c>
      <c r="H1667" s="68">
        <v>30.9177</v>
      </c>
      <c r="I1667" s="68">
        <v>29.696400000000001</v>
      </c>
      <c r="J1667" s="68">
        <v>177</v>
      </c>
      <c r="K1667" s="68">
        <v>2</v>
      </c>
      <c r="L1667" s="68">
        <f>COUNTIFS(Aéroports!$C$2:$C$5193,Aéroports!$C1667,Aéroports!$D$2:$D$5193,Aéroports!$D1667)</f>
        <v>1</v>
      </c>
      <c r="M1667" s="68" t="str">
        <f>IF(AND(Formulaire!$H$15=Aéroports!$E1667,--ISNUMBER(IFERROR(SEARCH(Formulaire!$H$16,$C1667,1),""))=1),MAX(M$1:M1666)+1,"")</f>
        <v/>
      </c>
      <c r="N1667" s="68" t="str">
        <f>IF(AND(Formulaire!$H$21=Aéroports!$E1667,--ISNUMBER(IFERROR(SEARCH(Formulaire!$H$22,$C1667,1),""))=1),MAX(N$1:N1666)+1,"")</f>
        <v/>
      </c>
      <c r="O1667" s="68" t="str">
        <f>IF(AND(Formulaire!$H$27=Aéroports!$E1667,--ISNUMBER(IFERROR(SEARCH(Formulaire!$H$28,$C1667,1),""))=1),MAX(O$1:O1666)+1,"")</f>
        <v/>
      </c>
      <c r="Q1667" s="91" t="str">
        <f>IFERROR(INDEX($C$2:$C$5193,MATCH(ROWS(M$2:M1667),M$2:M$5193,0)),"")</f>
        <v/>
      </c>
      <c r="R1667" s="70" t="str">
        <f>IFERROR(INDEX($C$2:$C$5193,MATCH(ROWS(N$2:N1667),N$2:N$5193,0)),"")</f>
        <v/>
      </c>
      <c r="S1667" s="92" t="str">
        <f>IFERROR(INDEX($C$2:$C$5193,MATCH(ROWS(O$2:O1667),O$2:O$5193,0)),"")</f>
        <v/>
      </c>
    </row>
    <row r="1668" spans="1:19" x14ac:dyDescent="0.25">
      <c r="A1668" s="69">
        <v>1136</v>
      </c>
      <c r="B1668" s="69" t="s">
        <v>6453</v>
      </c>
      <c r="C1668" s="69" t="s">
        <v>6454</v>
      </c>
      <c r="D1668" s="69" t="s">
        <v>6443</v>
      </c>
      <c r="E1668" s="69" t="s">
        <v>22392</v>
      </c>
      <c r="F1668" s="69" t="s">
        <v>6455</v>
      </c>
      <c r="G1668" s="69" t="s">
        <v>6456</v>
      </c>
      <c r="H1668" s="69">
        <v>23.964400000000001</v>
      </c>
      <c r="I1668" s="69">
        <v>32.82</v>
      </c>
      <c r="J1668" s="69">
        <v>662</v>
      </c>
      <c r="K1668" s="69">
        <v>2</v>
      </c>
      <c r="L1668" s="69">
        <f>COUNTIFS(Aéroports!$C$2:$C$5193,Aéroports!$C1668,Aéroports!$D$2:$D$5193,Aéroports!$D1668)</f>
        <v>1</v>
      </c>
      <c r="M1668" s="69" t="str">
        <f>IF(AND(Formulaire!$H$15=Aéroports!$E1668,--ISNUMBER(IFERROR(SEARCH(Formulaire!$H$16,$C1668,1),""))=1),MAX(M$1:M1667)+1,"")</f>
        <v/>
      </c>
      <c r="N1668" s="69" t="str">
        <f>IF(AND(Formulaire!$H$21=Aéroports!$E1668,--ISNUMBER(IFERROR(SEARCH(Formulaire!$H$22,$C1668,1),""))=1),MAX(N$1:N1667)+1,"")</f>
        <v/>
      </c>
      <c r="O1668" s="69" t="str">
        <f>IF(AND(Formulaire!$H$27=Aéroports!$E1668,--ISNUMBER(IFERROR(SEARCH(Formulaire!$H$28,$C1668,1),""))=1),MAX(O$1:O1667)+1,"")</f>
        <v/>
      </c>
      <c r="Q1668" s="91" t="str">
        <f>IFERROR(INDEX($C$2:$C$5193,MATCH(ROWS(M$2:M1668),M$2:M$5193,0)),"")</f>
        <v/>
      </c>
      <c r="R1668" s="70" t="str">
        <f>IFERROR(INDEX($C$2:$C$5193,MATCH(ROWS(N$2:N1668),N$2:N$5193,0)),"")</f>
        <v/>
      </c>
      <c r="S1668" s="92" t="str">
        <f>IFERROR(INDEX($C$2:$C$5193,MATCH(ROWS(O$2:O1668),O$2:O$5193,0)),"")</f>
        <v/>
      </c>
    </row>
    <row r="1669" spans="1:19" x14ac:dyDescent="0.25">
      <c r="A1669" s="68">
        <v>5691</v>
      </c>
      <c r="B1669" s="68" t="s">
        <v>6457</v>
      </c>
      <c r="C1669" s="68" t="s">
        <v>6458</v>
      </c>
      <c r="D1669" s="68" t="s">
        <v>6443</v>
      </c>
      <c r="E1669" s="68" t="s">
        <v>22392</v>
      </c>
      <c r="F1669" s="68" t="s">
        <v>6459</v>
      </c>
      <c r="G1669" s="68" t="s">
        <v>6460</v>
      </c>
      <c r="H1669" s="68">
        <v>27.046500000000002</v>
      </c>
      <c r="I1669" s="68">
        <v>31.012</v>
      </c>
      <c r="J1669" s="68">
        <v>772</v>
      </c>
      <c r="K1669" s="68">
        <v>2</v>
      </c>
      <c r="L1669" s="68">
        <f>COUNTIFS(Aéroports!$C$2:$C$5193,Aéroports!$C1669,Aéroports!$D$2:$D$5193,Aéroports!$D1669)</f>
        <v>1</v>
      </c>
      <c r="M1669" s="68" t="str">
        <f>IF(AND(Formulaire!$H$15=Aéroports!$E1669,--ISNUMBER(IFERROR(SEARCH(Formulaire!$H$16,$C1669,1),""))=1),MAX(M$1:M1668)+1,"")</f>
        <v/>
      </c>
      <c r="N1669" s="68" t="str">
        <f>IF(AND(Formulaire!$H$21=Aéroports!$E1669,--ISNUMBER(IFERROR(SEARCH(Formulaire!$H$22,$C1669,1),""))=1),MAX(N$1:N1668)+1,"")</f>
        <v/>
      </c>
      <c r="O1669" s="68" t="str">
        <f>IF(AND(Formulaire!$H$27=Aéroports!$E1669,--ISNUMBER(IFERROR(SEARCH(Formulaire!$H$28,$C1669,1),""))=1),MAX(O$1:O1668)+1,"")</f>
        <v/>
      </c>
      <c r="Q1669" s="91" t="str">
        <f>IFERROR(INDEX($C$2:$C$5193,MATCH(ROWS(M$2:M1669),M$2:M$5193,0)),"")</f>
        <v/>
      </c>
      <c r="R1669" s="70" t="str">
        <f>IFERROR(INDEX($C$2:$C$5193,MATCH(ROWS(N$2:N1669),N$2:N$5193,0)),"")</f>
        <v/>
      </c>
      <c r="S1669" s="92" t="str">
        <f>IFERROR(INDEX($C$2:$C$5193,MATCH(ROWS(O$2:O1669),O$2:O$5193,0)),"")</f>
        <v/>
      </c>
    </row>
    <row r="1670" spans="1:19" x14ac:dyDescent="0.25">
      <c r="A1670" s="69">
        <v>1128</v>
      </c>
      <c r="B1670" s="69" t="s">
        <v>6461</v>
      </c>
      <c r="C1670" s="69" t="s">
        <v>6462</v>
      </c>
      <c r="D1670" s="69" t="s">
        <v>6443</v>
      </c>
      <c r="E1670" s="69" t="s">
        <v>22392</v>
      </c>
      <c r="F1670" s="69" t="s">
        <v>6463</v>
      </c>
      <c r="G1670" s="69" t="s">
        <v>6464</v>
      </c>
      <c r="H1670" s="69">
        <v>30.1219</v>
      </c>
      <c r="I1670" s="69">
        <v>31.4056</v>
      </c>
      <c r="J1670" s="69">
        <v>382</v>
      </c>
      <c r="K1670" s="69">
        <v>2</v>
      </c>
      <c r="L1670" s="69">
        <f>COUNTIFS(Aéroports!$C$2:$C$5193,Aéroports!$C1670,Aéroports!$D$2:$D$5193,Aéroports!$D1670)</f>
        <v>1</v>
      </c>
      <c r="M1670" s="69" t="str">
        <f>IF(AND(Formulaire!$H$15=Aéroports!$E1670,--ISNUMBER(IFERROR(SEARCH(Formulaire!$H$16,$C1670,1),""))=1),MAX(M$1:M1669)+1,"")</f>
        <v/>
      </c>
      <c r="N1670" s="69" t="str">
        <f>IF(AND(Formulaire!$H$21=Aéroports!$E1670,--ISNUMBER(IFERROR(SEARCH(Formulaire!$H$22,$C1670,1),""))=1),MAX(N$1:N1669)+1,"")</f>
        <v/>
      </c>
      <c r="O1670" s="69" t="str">
        <f>IF(AND(Formulaire!$H$27=Aéroports!$E1670,--ISNUMBER(IFERROR(SEARCH(Formulaire!$H$28,$C1670,1),""))=1),MAX(O$1:O1669)+1,"")</f>
        <v/>
      </c>
      <c r="Q1670" s="91" t="str">
        <f>IFERROR(INDEX($C$2:$C$5193,MATCH(ROWS(M$2:M1670),M$2:M$5193,0)),"")</f>
        <v/>
      </c>
      <c r="R1670" s="70" t="str">
        <f>IFERROR(INDEX($C$2:$C$5193,MATCH(ROWS(N$2:N1670),N$2:N$5193,0)),"")</f>
        <v/>
      </c>
      <c r="S1670" s="92" t="str">
        <f>IFERROR(INDEX($C$2:$C$5193,MATCH(ROWS(O$2:O1670),O$2:O$5193,0)),"")</f>
        <v/>
      </c>
    </row>
    <row r="1671" spans="1:19" x14ac:dyDescent="0.25">
      <c r="A1671" s="68">
        <v>7856</v>
      </c>
      <c r="B1671" s="68" t="s">
        <v>6465</v>
      </c>
      <c r="C1671" s="68" t="s">
        <v>6466</v>
      </c>
      <c r="D1671" s="68" t="s">
        <v>6443</v>
      </c>
      <c r="E1671" s="68" t="s">
        <v>22392</v>
      </c>
      <c r="F1671" s="68" t="s">
        <v>6467</v>
      </c>
      <c r="G1671" s="68" t="s">
        <v>6468</v>
      </c>
      <c r="H1671" s="68">
        <v>30.924499999999998</v>
      </c>
      <c r="I1671" s="68">
        <v>28.461400000000001</v>
      </c>
      <c r="J1671" s="68">
        <v>143</v>
      </c>
      <c r="K1671" s="68">
        <v>2</v>
      </c>
      <c r="L1671" s="68">
        <f>COUNTIFS(Aéroports!$C$2:$C$5193,Aéroports!$C1671,Aéroports!$D$2:$D$5193,Aéroports!$D1671)</f>
        <v>1</v>
      </c>
      <c r="M1671" s="68" t="str">
        <f>IF(AND(Formulaire!$H$15=Aéroports!$E1671,--ISNUMBER(IFERROR(SEARCH(Formulaire!$H$16,$C1671,1),""))=1),MAX(M$1:M1670)+1,"")</f>
        <v/>
      </c>
      <c r="N1671" s="68" t="str">
        <f>IF(AND(Formulaire!$H$21=Aéroports!$E1671,--ISNUMBER(IFERROR(SEARCH(Formulaire!$H$22,$C1671,1),""))=1),MAX(N$1:N1670)+1,"")</f>
        <v/>
      </c>
      <c r="O1671" s="68" t="str">
        <f>IF(AND(Formulaire!$H$27=Aéroports!$E1671,--ISNUMBER(IFERROR(SEARCH(Formulaire!$H$28,$C1671,1),""))=1),MAX(O$1:O1670)+1,"")</f>
        <v/>
      </c>
      <c r="Q1671" s="91" t="str">
        <f>IFERROR(INDEX($C$2:$C$5193,MATCH(ROWS(M$2:M1671),M$2:M$5193,0)),"")</f>
        <v/>
      </c>
      <c r="R1671" s="70" t="str">
        <f>IFERROR(INDEX($C$2:$C$5193,MATCH(ROWS(N$2:N1671),N$2:N$5193,0)),"")</f>
        <v/>
      </c>
      <c r="S1671" s="92" t="str">
        <f>IFERROR(INDEX($C$2:$C$5193,MATCH(ROWS(O$2:O1671),O$2:O$5193,0)),"")</f>
        <v/>
      </c>
    </row>
    <row r="1672" spans="1:19" x14ac:dyDescent="0.25">
      <c r="A1672" s="69">
        <v>5690</v>
      </c>
      <c r="B1672" s="69" t="s">
        <v>6469</v>
      </c>
      <c r="C1672" s="69" t="s">
        <v>6470</v>
      </c>
      <c r="D1672" s="69" t="s">
        <v>6443</v>
      </c>
      <c r="E1672" s="69" t="s">
        <v>22392</v>
      </c>
      <c r="F1672" s="69" t="s">
        <v>6471</v>
      </c>
      <c r="G1672" s="69" t="s">
        <v>6472</v>
      </c>
      <c r="H1672" s="69">
        <v>31.0733</v>
      </c>
      <c r="I1672" s="69">
        <v>33.835799999999999</v>
      </c>
      <c r="J1672" s="69">
        <v>121</v>
      </c>
      <c r="K1672" s="69">
        <v>2</v>
      </c>
      <c r="L1672" s="69">
        <f>COUNTIFS(Aéroports!$C$2:$C$5193,Aéroports!$C1672,Aéroports!$D$2:$D$5193,Aéroports!$D1672)</f>
        <v>1</v>
      </c>
      <c r="M1672" s="69" t="str">
        <f>IF(AND(Formulaire!$H$15=Aéroports!$E1672,--ISNUMBER(IFERROR(SEARCH(Formulaire!$H$16,$C1672,1),""))=1),MAX(M$1:M1671)+1,"")</f>
        <v/>
      </c>
      <c r="N1672" s="69" t="str">
        <f>IF(AND(Formulaire!$H$21=Aéroports!$E1672,--ISNUMBER(IFERROR(SEARCH(Formulaire!$H$22,$C1672,1),""))=1),MAX(N$1:N1671)+1,"")</f>
        <v/>
      </c>
      <c r="O1672" s="69" t="str">
        <f>IF(AND(Formulaire!$H$27=Aéroports!$E1672,--ISNUMBER(IFERROR(SEARCH(Formulaire!$H$28,$C1672,1),""))=1),MAX(O$1:O1671)+1,"")</f>
        <v/>
      </c>
      <c r="Q1672" s="91" t="str">
        <f>IFERROR(INDEX($C$2:$C$5193,MATCH(ROWS(M$2:M1672),M$2:M$5193,0)),"")</f>
        <v/>
      </c>
      <c r="R1672" s="70" t="str">
        <f>IFERROR(INDEX($C$2:$C$5193,MATCH(ROWS(N$2:N1672),N$2:N$5193,0)),"")</f>
        <v/>
      </c>
      <c r="S1672" s="92" t="str">
        <f>IFERROR(INDEX($C$2:$C$5193,MATCH(ROWS(O$2:O1672),O$2:O$5193,0)),"")</f>
        <v/>
      </c>
    </row>
    <row r="1673" spans="1:19" x14ac:dyDescent="0.25">
      <c r="A1673" s="68">
        <v>1131</v>
      </c>
      <c r="B1673" s="68" t="s">
        <v>6473</v>
      </c>
      <c r="C1673" s="68" t="s">
        <v>6474</v>
      </c>
      <c r="D1673" s="68" t="s">
        <v>6443</v>
      </c>
      <c r="E1673" s="68" t="s">
        <v>22392</v>
      </c>
      <c r="F1673" s="68" t="s">
        <v>6475</v>
      </c>
      <c r="G1673" s="68" t="s">
        <v>6476</v>
      </c>
      <c r="H1673" s="68">
        <v>31.068560000000002</v>
      </c>
      <c r="I1673" s="68">
        <v>34.129629999999999</v>
      </c>
      <c r="J1673" s="68">
        <v>324</v>
      </c>
      <c r="K1673" s="68">
        <v>2</v>
      </c>
      <c r="L1673" s="68">
        <f>COUNTIFS(Aéroports!$C$2:$C$5193,Aéroports!$C1673,Aéroports!$D$2:$D$5193,Aéroports!$D1673)</f>
        <v>1</v>
      </c>
      <c r="M1673" s="68" t="str">
        <f>IF(AND(Formulaire!$H$15=Aéroports!$E1673,--ISNUMBER(IFERROR(SEARCH(Formulaire!$H$16,$C1673,1),""))=1),MAX(M$1:M1672)+1,"")</f>
        <v/>
      </c>
      <c r="N1673" s="68" t="str">
        <f>IF(AND(Formulaire!$H$21=Aéroports!$E1673,--ISNUMBER(IFERROR(SEARCH(Formulaire!$H$22,$C1673,1),""))=1),MAX(N$1:N1672)+1,"")</f>
        <v/>
      </c>
      <c r="O1673" s="68" t="str">
        <f>IF(AND(Formulaire!$H$27=Aéroports!$E1673,--ISNUMBER(IFERROR(SEARCH(Formulaire!$H$28,$C1673,1),""))=1),MAX(O$1:O1672)+1,"")</f>
        <v/>
      </c>
      <c r="Q1673" s="91" t="str">
        <f>IFERROR(INDEX($C$2:$C$5193,MATCH(ROWS(M$2:M1673),M$2:M$5193,0)),"")</f>
        <v/>
      </c>
      <c r="R1673" s="70" t="str">
        <f>IFERROR(INDEX($C$2:$C$5193,MATCH(ROWS(N$2:N1673),N$2:N$5193,0)),"")</f>
        <v/>
      </c>
      <c r="S1673" s="92" t="str">
        <f>IFERROR(INDEX($C$2:$C$5193,MATCH(ROWS(O$2:O1673),O$2:O$5193,0)),"")</f>
        <v/>
      </c>
    </row>
    <row r="1674" spans="1:19" x14ac:dyDescent="0.25">
      <c r="A1674" s="69">
        <v>1137</v>
      </c>
      <c r="B1674" s="69" t="s">
        <v>6477</v>
      </c>
      <c r="C1674" s="69" t="s">
        <v>6478</v>
      </c>
      <c r="D1674" s="69" t="s">
        <v>6443</v>
      </c>
      <c r="E1674" s="69" t="s">
        <v>22392</v>
      </c>
      <c r="F1674" s="69" t="s">
        <v>6479</v>
      </c>
      <c r="G1674" s="69" t="s">
        <v>6480</v>
      </c>
      <c r="H1674" s="69">
        <v>28.209</v>
      </c>
      <c r="I1674" s="69">
        <v>33.645499999999998</v>
      </c>
      <c r="J1674" s="69">
        <v>115</v>
      </c>
      <c r="K1674" s="69">
        <v>2</v>
      </c>
      <c r="L1674" s="69">
        <f>COUNTIFS(Aéroports!$C$2:$C$5193,Aéroports!$C1674,Aéroports!$D$2:$D$5193,Aéroports!$D1674)</f>
        <v>1</v>
      </c>
      <c r="M1674" s="69" t="str">
        <f>IF(AND(Formulaire!$H$15=Aéroports!$E1674,--ISNUMBER(IFERROR(SEARCH(Formulaire!$H$16,$C1674,1),""))=1),MAX(M$1:M1673)+1,"")</f>
        <v/>
      </c>
      <c r="N1674" s="69" t="str">
        <f>IF(AND(Formulaire!$H$21=Aéroports!$E1674,--ISNUMBER(IFERROR(SEARCH(Formulaire!$H$22,$C1674,1),""))=1),MAX(N$1:N1673)+1,"")</f>
        <v/>
      </c>
      <c r="O1674" s="69" t="str">
        <f>IF(AND(Formulaire!$H$27=Aéroports!$E1674,--ISNUMBER(IFERROR(SEARCH(Formulaire!$H$28,$C1674,1),""))=1),MAX(O$1:O1673)+1,"")</f>
        <v/>
      </c>
      <c r="Q1674" s="91" t="str">
        <f>IFERROR(INDEX($C$2:$C$5193,MATCH(ROWS(M$2:M1674),M$2:M$5193,0)),"")</f>
        <v/>
      </c>
      <c r="R1674" s="70" t="str">
        <f>IFERROR(INDEX($C$2:$C$5193,MATCH(ROWS(N$2:N1674),N$2:N$5193,0)),"")</f>
        <v/>
      </c>
      <c r="S1674" s="92" t="str">
        <f>IFERROR(INDEX($C$2:$C$5193,MATCH(ROWS(O$2:O1674),O$2:O$5193,0)),"")</f>
        <v/>
      </c>
    </row>
    <row r="1675" spans="1:19" x14ac:dyDescent="0.25">
      <c r="A1675" s="68">
        <v>1130</v>
      </c>
      <c r="B1675" s="68" t="s">
        <v>6481</v>
      </c>
      <c r="C1675" s="68" t="s">
        <v>6482</v>
      </c>
      <c r="D1675" s="68" t="s">
        <v>6443</v>
      </c>
      <c r="E1675" s="68" t="s">
        <v>22392</v>
      </c>
      <c r="F1675" s="68" t="s">
        <v>6483</v>
      </c>
      <c r="G1675" s="68" t="s">
        <v>6484</v>
      </c>
      <c r="H1675" s="68">
        <v>27.1783</v>
      </c>
      <c r="I1675" s="68">
        <v>33.799399999999999</v>
      </c>
      <c r="J1675" s="68">
        <v>52</v>
      </c>
      <c r="K1675" s="68">
        <v>2</v>
      </c>
      <c r="L1675" s="68">
        <f>COUNTIFS(Aéroports!$C$2:$C$5193,Aéroports!$C1675,Aéroports!$D$2:$D$5193,Aéroports!$D1675)</f>
        <v>1</v>
      </c>
      <c r="M1675" s="68" t="str">
        <f>IF(AND(Formulaire!$H$15=Aéroports!$E1675,--ISNUMBER(IFERROR(SEARCH(Formulaire!$H$16,$C1675,1),""))=1),MAX(M$1:M1674)+1,"")</f>
        <v/>
      </c>
      <c r="N1675" s="68" t="str">
        <f>IF(AND(Formulaire!$H$21=Aéroports!$E1675,--ISNUMBER(IFERROR(SEARCH(Formulaire!$H$22,$C1675,1),""))=1),MAX(N$1:N1674)+1,"")</f>
        <v/>
      </c>
      <c r="O1675" s="68" t="str">
        <f>IF(AND(Formulaire!$H$27=Aéroports!$E1675,--ISNUMBER(IFERROR(SEARCH(Formulaire!$H$28,$C1675,1),""))=1),MAX(O$1:O1674)+1,"")</f>
        <v/>
      </c>
      <c r="Q1675" s="91" t="str">
        <f>IFERROR(INDEX($C$2:$C$5193,MATCH(ROWS(M$2:M1675),M$2:M$5193,0)),"")</f>
        <v/>
      </c>
      <c r="R1675" s="70" t="str">
        <f>IFERROR(INDEX($C$2:$C$5193,MATCH(ROWS(N$2:N1675),N$2:N$5193,0)),"")</f>
        <v/>
      </c>
      <c r="S1675" s="92" t="str">
        <f>IFERROR(INDEX($C$2:$C$5193,MATCH(ROWS(O$2:O1675),O$2:O$5193,0)),"")</f>
        <v/>
      </c>
    </row>
    <row r="1676" spans="1:19" x14ac:dyDescent="0.25">
      <c r="A1676" s="69">
        <v>1132</v>
      </c>
      <c r="B1676" s="69" t="s">
        <v>6485</v>
      </c>
      <c r="C1676" s="69" t="s">
        <v>6486</v>
      </c>
      <c r="D1676" s="69" t="s">
        <v>6443</v>
      </c>
      <c r="E1676" s="69" t="s">
        <v>22392</v>
      </c>
      <c r="F1676" s="69" t="s">
        <v>6487</v>
      </c>
      <c r="G1676" s="69" t="s">
        <v>6488</v>
      </c>
      <c r="H1676" s="69">
        <v>25.670999999999999</v>
      </c>
      <c r="I1676" s="69">
        <v>32.706600000000002</v>
      </c>
      <c r="J1676" s="69">
        <v>294</v>
      </c>
      <c r="K1676" s="69">
        <v>2</v>
      </c>
      <c r="L1676" s="69">
        <f>COUNTIFS(Aéroports!$C$2:$C$5193,Aéroports!$C1676,Aéroports!$D$2:$D$5193,Aéroports!$D1676)</f>
        <v>1</v>
      </c>
      <c r="M1676" s="69" t="str">
        <f>IF(AND(Formulaire!$H$15=Aéroports!$E1676,--ISNUMBER(IFERROR(SEARCH(Formulaire!$H$16,$C1676,1),""))=1),MAX(M$1:M1675)+1,"")</f>
        <v/>
      </c>
      <c r="N1676" s="69" t="str">
        <f>IF(AND(Formulaire!$H$21=Aéroports!$E1676,--ISNUMBER(IFERROR(SEARCH(Formulaire!$H$22,$C1676,1),""))=1),MAX(N$1:N1675)+1,"")</f>
        <v/>
      </c>
      <c r="O1676" s="69" t="str">
        <f>IF(AND(Formulaire!$H$27=Aéroports!$E1676,--ISNUMBER(IFERROR(SEARCH(Formulaire!$H$28,$C1676,1),""))=1),MAX(O$1:O1675)+1,"")</f>
        <v/>
      </c>
      <c r="Q1676" s="91" t="str">
        <f>IFERROR(INDEX($C$2:$C$5193,MATCH(ROWS(M$2:M1676),M$2:M$5193,0)),"")</f>
        <v/>
      </c>
      <c r="R1676" s="70" t="str">
        <f>IFERROR(INDEX($C$2:$C$5193,MATCH(ROWS(N$2:N1676),N$2:N$5193,0)),"")</f>
        <v/>
      </c>
      <c r="S1676" s="92" t="str">
        <f>IFERROR(INDEX($C$2:$C$5193,MATCH(ROWS(O$2:O1676),O$2:O$5193,0)),"")</f>
        <v/>
      </c>
    </row>
    <row r="1677" spans="1:19" x14ac:dyDescent="0.25">
      <c r="A1677" s="68">
        <v>4197</v>
      </c>
      <c r="B1677" s="68" t="s">
        <v>6489</v>
      </c>
      <c r="C1677" s="68" t="s">
        <v>6490</v>
      </c>
      <c r="D1677" s="68" t="s">
        <v>6443</v>
      </c>
      <c r="E1677" s="68" t="s">
        <v>22392</v>
      </c>
      <c r="F1677" s="68" t="s">
        <v>6491</v>
      </c>
      <c r="G1677" s="68" t="s">
        <v>6492</v>
      </c>
      <c r="H1677" s="68">
        <v>25.557099999999998</v>
      </c>
      <c r="I1677" s="68">
        <v>34.5837</v>
      </c>
      <c r="J1677" s="68">
        <v>251</v>
      </c>
      <c r="K1677" s="68">
        <v>2</v>
      </c>
      <c r="L1677" s="68">
        <f>COUNTIFS(Aéroports!$C$2:$C$5193,Aéroports!$C1677,Aéroports!$D$2:$D$5193,Aéroports!$D1677)</f>
        <v>1</v>
      </c>
      <c r="M1677" s="68" t="str">
        <f>IF(AND(Formulaire!$H$15=Aéroports!$E1677,--ISNUMBER(IFERROR(SEARCH(Formulaire!$H$16,$C1677,1),""))=1),MAX(M$1:M1676)+1,"")</f>
        <v/>
      </c>
      <c r="N1677" s="68" t="str">
        <f>IF(AND(Formulaire!$H$21=Aéroports!$E1677,--ISNUMBER(IFERROR(SEARCH(Formulaire!$H$22,$C1677,1),""))=1),MAX(N$1:N1676)+1,"")</f>
        <v/>
      </c>
      <c r="O1677" s="68" t="str">
        <f>IF(AND(Formulaire!$H$27=Aéroports!$E1677,--ISNUMBER(IFERROR(SEARCH(Formulaire!$H$28,$C1677,1),""))=1),MAX(O$1:O1676)+1,"")</f>
        <v/>
      </c>
      <c r="Q1677" s="91" t="str">
        <f>IFERROR(INDEX($C$2:$C$5193,MATCH(ROWS(M$2:M1677),M$2:M$5193,0)),"")</f>
        <v/>
      </c>
      <c r="R1677" s="70" t="str">
        <f>IFERROR(INDEX($C$2:$C$5193,MATCH(ROWS(N$2:N1677),N$2:N$5193,0)),"")</f>
        <v/>
      </c>
      <c r="S1677" s="92" t="str">
        <f>IFERROR(INDEX($C$2:$C$5193,MATCH(ROWS(O$2:O1677),O$2:O$5193,0)),"")</f>
        <v/>
      </c>
    </row>
    <row r="1678" spans="1:19" x14ac:dyDescent="0.25">
      <c r="A1678" s="69">
        <v>1133</v>
      </c>
      <c r="B1678" s="69" t="s">
        <v>6493</v>
      </c>
      <c r="C1678" s="69" t="s">
        <v>6494</v>
      </c>
      <c r="D1678" s="69" t="s">
        <v>6443</v>
      </c>
      <c r="E1678" s="69" t="s">
        <v>22392</v>
      </c>
      <c r="F1678" s="69" t="s">
        <v>6495</v>
      </c>
      <c r="G1678" s="69" t="s">
        <v>6496</v>
      </c>
      <c r="H1678" s="69">
        <v>31.325399999999998</v>
      </c>
      <c r="I1678" s="69">
        <v>27.221699999999998</v>
      </c>
      <c r="J1678" s="69">
        <v>94</v>
      </c>
      <c r="K1678" s="69">
        <v>2</v>
      </c>
      <c r="L1678" s="69">
        <f>COUNTIFS(Aéroports!$C$2:$C$5193,Aéroports!$C1678,Aéroports!$D$2:$D$5193,Aéroports!$D1678)</f>
        <v>1</v>
      </c>
      <c r="M1678" s="69" t="str">
        <f>IF(AND(Formulaire!$H$15=Aéroports!$E1678,--ISNUMBER(IFERROR(SEARCH(Formulaire!$H$16,$C1678,1),""))=1),MAX(M$1:M1677)+1,"")</f>
        <v/>
      </c>
      <c r="N1678" s="69" t="str">
        <f>IF(AND(Formulaire!$H$21=Aéroports!$E1678,--ISNUMBER(IFERROR(SEARCH(Formulaire!$H$22,$C1678,1),""))=1),MAX(N$1:N1677)+1,"")</f>
        <v/>
      </c>
      <c r="O1678" s="69" t="str">
        <f>IF(AND(Formulaire!$H$27=Aéroports!$E1678,--ISNUMBER(IFERROR(SEARCH(Formulaire!$H$28,$C1678,1),""))=1),MAX(O$1:O1677)+1,"")</f>
        <v/>
      </c>
      <c r="Q1678" s="91" t="str">
        <f>IFERROR(INDEX($C$2:$C$5193,MATCH(ROWS(M$2:M1678),M$2:M$5193,0)),"")</f>
        <v/>
      </c>
      <c r="R1678" s="70" t="str">
        <f>IFERROR(INDEX($C$2:$C$5193,MATCH(ROWS(N$2:N1678),N$2:N$5193,0)),"")</f>
        <v/>
      </c>
      <c r="S1678" s="92" t="str">
        <f>IFERROR(INDEX($C$2:$C$5193,MATCH(ROWS(O$2:O1678),O$2:O$5193,0)),"")</f>
        <v/>
      </c>
    </row>
    <row r="1679" spans="1:19" x14ac:dyDescent="0.25">
      <c r="A1679" s="68">
        <v>1134</v>
      </c>
      <c r="B1679" s="68" t="s">
        <v>6497</v>
      </c>
      <c r="C1679" s="68" t="s">
        <v>6498</v>
      </c>
      <c r="D1679" s="68" t="s">
        <v>6443</v>
      </c>
      <c r="E1679" s="68" t="s">
        <v>22392</v>
      </c>
      <c r="F1679" s="68" t="s">
        <v>6499</v>
      </c>
      <c r="G1679" s="68" t="s">
        <v>6500</v>
      </c>
      <c r="H1679" s="68">
        <v>31.279399999999999</v>
      </c>
      <c r="I1679" s="68">
        <v>32.24</v>
      </c>
      <c r="J1679" s="68">
        <v>8</v>
      </c>
      <c r="K1679" s="68">
        <v>2</v>
      </c>
      <c r="L1679" s="68">
        <f>COUNTIFS(Aéroports!$C$2:$C$5193,Aéroports!$C1679,Aéroports!$D$2:$D$5193,Aéroports!$D1679)</f>
        <v>1</v>
      </c>
      <c r="M1679" s="68" t="str">
        <f>IF(AND(Formulaire!$H$15=Aéroports!$E1679,--ISNUMBER(IFERROR(SEARCH(Formulaire!$H$16,$C1679,1),""))=1),MAX(M$1:M1678)+1,"")</f>
        <v/>
      </c>
      <c r="N1679" s="68" t="str">
        <f>IF(AND(Formulaire!$H$21=Aéroports!$E1679,--ISNUMBER(IFERROR(SEARCH(Formulaire!$H$22,$C1679,1),""))=1),MAX(N$1:N1678)+1,"")</f>
        <v/>
      </c>
      <c r="O1679" s="68" t="str">
        <f>IF(AND(Formulaire!$H$27=Aéroports!$E1679,--ISNUMBER(IFERROR(SEARCH(Formulaire!$H$28,$C1679,1),""))=1),MAX(O$1:O1678)+1,"")</f>
        <v/>
      </c>
      <c r="Q1679" s="91" t="str">
        <f>IFERROR(INDEX($C$2:$C$5193,MATCH(ROWS(M$2:M1679),M$2:M$5193,0)),"")</f>
        <v/>
      </c>
      <c r="R1679" s="70" t="str">
        <f>IFERROR(INDEX($C$2:$C$5193,MATCH(ROWS(N$2:N1679),N$2:N$5193,0)),"")</f>
        <v/>
      </c>
      <c r="S1679" s="92" t="str">
        <f>IFERROR(INDEX($C$2:$C$5193,MATCH(ROWS(O$2:O1679),O$2:O$5193,0)),"")</f>
        <v/>
      </c>
    </row>
    <row r="1680" spans="1:19" x14ac:dyDescent="0.25">
      <c r="A1680" s="69">
        <v>4057</v>
      </c>
      <c r="B1680" s="69" t="s">
        <v>6501</v>
      </c>
      <c r="C1680" s="69" t="s">
        <v>6502</v>
      </c>
      <c r="D1680" s="69" t="s">
        <v>6443</v>
      </c>
      <c r="E1680" s="69" t="s">
        <v>22392</v>
      </c>
      <c r="F1680" s="69" t="s">
        <v>6503</v>
      </c>
      <c r="G1680" s="69" t="s">
        <v>6504</v>
      </c>
      <c r="H1680" s="69">
        <v>27.9773</v>
      </c>
      <c r="I1680" s="69">
        <v>34.395000000000003</v>
      </c>
      <c r="J1680" s="69">
        <v>143</v>
      </c>
      <c r="K1680" s="69">
        <v>2</v>
      </c>
      <c r="L1680" s="69">
        <f>COUNTIFS(Aéroports!$C$2:$C$5193,Aéroports!$C1680,Aéroports!$D$2:$D$5193,Aéroports!$D1680)</f>
        <v>1</v>
      </c>
      <c r="M1680" s="69" t="str">
        <f>IF(AND(Formulaire!$H$15=Aéroports!$E1680,--ISNUMBER(IFERROR(SEARCH(Formulaire!$H$16,$C1680,1),""))=1),MAX(M$1:M1679)+1,"")</f>
        <v/>
      </c>
      <c r="N1680" s="69" t="str">
        <f>IF(AND(Formulaire!$H$21=Aéroports!$E1680,--ISNUMBER(IFERROR(SEARCH(Formulaire!$H$22,$C1680,1),""))=1),MAX(N$1:N1679)+1,"")</f>
        <v/>
      </c>
      <c r="O1680" s="69" t="str">
        <f>IF(AND(Formulaire!$H$27=Aéroports!$E1680,--ISNUMBER(IFERROR(SEARCH(Formulaire!$H$28,$C1680,1),""))=1),MAX(O$1:O1679)+1,"")</f>
        <v/>
      </c>
      <c r="Q1680" s="91" t="str">
        <f>IFERROR(INDEX($C$2:$C$5193,MATCH(ROWS(M$2:M1680),M$2:M$5193,0)),"")</f>
        <v/>
      </c>
      <c r="R1680" s="70" t="str">
        <f>IFERROR(INDEX($C$2:$C$5193,MATCH(ROWS(N$2:N1680),N$2:N$5193,0)),"")</f>
        <v/>
      </c>
      <c r="S1680" s="92" t="str">
        <f>IFERROR(INDEX($C$2:$C$5193,MATCH(ROWS(O$2:O1680),O$2:O$5193,0)),"")</f>
        <v/>
      </c>
    </row>
    <row r="1681" spans="1:19" x14ac:dyDescent="0.25">
      <c r="A1681" s="68">
        <v>7414</v>
      </c>
      <c r="B1681" s="68" t="s">
        <v>6505</v>
      </c>
      <c r="C1681" s="68" t="s">
        <v>6506</v>
      </c>
      <c r="D1681" s="68" t="s">
        <v>6443</v>
      </c>
      <c r="E1681" s="68" t="s">
        <v>22392</v>
      </c>
      <c r="F1681" s="68" t="s">
        <v>6507</v>
      </c>
      <c r="G1681" s="68" t="s">
        <v>6508</v>
      </c>
      <c r="H1681" s="68">
        <v>22.585699999999999</v>
      </c>
      <c r="I1681" s="68">
        <v>28.7166</v>
      </c>
      <c r="J1681" s="68">
        <v>859</v>
      </c>
      <c r="K1681" s="68">
        <v>2</v>
      </c>
      <c r="L1681" s="68">
        <f>COUNTIFS(Aéroports!$C$2:$C$5193,Aéroports!$C1681,Aéroports!$D$2:$D$5193,Aéroports!$D1681)</f>
        <v>1</v>
      </c>
      <c r="M1681" s="68" t="str">
        <f>IF(AND(Formulaire!$H$15=Aéroports!$E1681,--ISNUMBER(IFERROR(SEARCH(Formulaire!$H$16,$C1681,1),""))=1),MAX(M$1:M1680)+1,"")</f>
        <v/>
      </c>
      <c r="N1681" s="68" t="str">
        <f>IF(AND(Formulaire!$H$21=Aéroports!$E1681,--ISNUMBER(IFERROR(SEARCH(Formulaire!$H$22,$C1681,1),""))=1),MAX(N$1:N1680)+1,"")</f>
        <v/>
      </c>
      <c r="O1681" s="68" t="str">
        <f>IF(AND(Formulaire!$H$27=Aéroports!$E1681,--ISNUMBER(IFERROR(SEARCH(Formulaire!$H$28,$C1681,1),""))=1),MAX(O$1:O1680)+1,"")</f>
        <v/>
      </c>
      <c r="Q1681" s="91" t="str">
        <f>IFERROR(INDEX($C$2:$C$5193,MATCH(ROWS(M$2:M1681),M$2:M$5193,0)),"")</f>
        <v/>
      </c>
      <c r="R1681" s="70" t="str">
        <f>IFERROR(INDEX($C$2:$C$5193,MATCH(ROWS(N$2:N1681),N$2:N$5193,0)),"")</f>
        <v/>
      </c>
      <c r="S1681" s="92" t="str">
        <f>IFERROR(INDEX($C$2:$C$5193,MATCH(ROWS(O$2:O1681),O$2:O$5193,0)),"")</f>
        <v/>
      </c>
    </row>
    <row r="1682" spans="1:19" x14ac:dyDescent="0.25">
      <c r="A1682" s="69">
        <v>8235</v>
      </c>
      <c r="B1682" s="69" t="s">
        <v>6509</v>
      </c>
      <c r="C1682" s="69" t="s">
        <v>6510</v>
      </c>
      <c r="D1682" s="69" t="s">
        <v>6443</v>
      </c>
      <c r="E1682" s="69" t="s">
        <v>22392</v>
      </c>
      <c r="F1682" s="69" t="s">
        <v>6511</v>
      </c>
      <c r="G1682" s="69" t="s">
        <v>6512</v>
      </c>
      <c r="H1682" s="69">
        <v>26.342780000000001</v>
      </c>
      <c r="I1682" s="69">
        <v>31.74278</v>
      </c>
      <c r="J1682" s="69">
        <v>310</v>
      </c>
      <c r="K1682" s="69">
        <v>2</v>
      </c>
      <c r="L1682" s="69">
        <f>COUNTIFS(Aéroports!$C$2:$C$5193,Aéroports!$C1682,Aéroports!$D$2:$D$5193,Aéroports!$D1682)</f>
        <v>1</v>
      </c>
      <c r="M1682" s="69" t="str">
        <f>IF(AND(Formulaire!$H$15=Aéroports!$E1682,--ISNUMBER(IFERROR(SEARCH(Formulaire!$H$16,$C1682,1),""))=1),MAX(M$1:M1681)+1,"")</f>
        <v/>
      </c>
      <c r="N1682" s="69" t="str">
        <f>IF(AND(Formulaire!$H$21=Aéroports!$E1682,--ISNUMBER(IFERROR(SEARCH(Formulaire!$H$22,$C1682,1),""))=1),MAX(N$1:N1681)+1,"")</f>
        <v/>
      </c>
      <c r="O1682" s="69" t="str">
        <f>IF(AND(Formulaire!$H$27=Aéroports!$E1682,--ISNUMBER(IFERROR(SEARCH(Formulaire!$H$28,$C1682,1),""))=1),MAX(O$1:O1681)+1,"")</f>
        <v/>
      </c>
      <c r="Q1682" s="91" t="str">
        <f>IFERROR(INDEX($C$2:$C$5193,MATCH(ROWS(M$2:M1682),M$2:M$5193,0)),"")</f>
        <v/>
      </c>
      <c r="R1682" s="70" t="str">
        <f>IFERROR(INDEX($C$2:$C$5193,MATCH(ROWS(N$2:N1682),N$2:N$5193,0)),"")</f>
        <v/>
      </c>
      <c r="S1682" s="92" t="str">
        <f>IFERROR(INDEX($C$2:$C$5193,MATCH(ROWS(O$2:O1682),O$2:O$5193,0)),"")</f>
        <v/>
      </c>
    </row>
    <row r="1683" spans="1:19" x14ac:dyDescent="0.25">
      <c r="A1683" s="68">
        <v>1135</v>
      </c>
      <c r="B1683" s="68" t="s">
        <v>6513</v>
      </c>
      <c r="C1683" s="68" t="s">
        <v>6514</v>
      </c>
      <c r="D1683" s="68" t="s">
        <v>6443</v>
      </c>
      <c r="E1683" s="68" t="s">
        <v>22392</v>
      </c>
      <c r="F1683" s="68" t="s">
        <v>6515</v>
      </c>
      <c r="G1683" s="68" t="s">
        <v>6516</v>
      </c>
      <c r="H1683" s="68">
        <v>28.685300000000002</v>
      </c>
      <c r="I1683" s="68">
        <v>34.0625</v>
      </c>
      <c r="J1683" s="68">
        <v>4368</v>
      </c>
      <c r="K1683" s="68">
        <v>2</v>
      </c>
      <c r="L1683" s="68">
        <f>COUNTIFS(Aéroports!$C$2:$C$5193,Aéroports!$C1683,Aéroports!$D$2:$D$5193,Aéroports!$D1683)</f>
        <v>1</v>
      </c>
      <c r="M1683" s="68" t="str">
        <f>IF(AND(Formulaire!$H$15=Aéroports!$E1683,--ISNUMBER(IFERROR(SEARCH(Formulaire!$H$16,$C1683,1),""))=1),MAX(M$1:M1682)+1,"")</f>
        <v/>
      </c>
      <c r="N1683" s="68" t="str">
        <f>IF(AND(Formulaire!$H$21=Aéroports!$E1683,--ISNUMBER(IFERROR(SEARCH(Formulaire!$H$22,$C1683,1),""))=1),MAX(N$1:N1682)+1,"")</f>
        <v/>
      </c>
      <c r="O1683" s="68" t="str">
        <f>IF(AND(Formulaire!$H$27=Aéroports!$E1683,--ISNUMBER(IFERROR(SEARCH(Formulaire!$H$28,$C1683,1),""))=1),MAX(O$1:O1682)+1,"")</f>
        <v/>
      </c>
      <c r="Q1683" s="91" t="str">
        <f>IFERROR(INDEX($C$2:$C$5193,MATCH(ROWS(M$2:M1683),M$2:M$5193,0)),"")</f>
        <v/>
      </c>
      <c r="R1683" s="70" t="str">
        <f>IFERROR(INDEX($C$2:$C$5193,MATCH(ROWS(N$2:N1683),N$2:N$5193,0)),"")</f>
        <v/>
      </c>
      <c r="S1683" s="92" t="str">
        <f>IFERROR(INDEX($C$2:$C$5193,MATCH(ROWS(O$2:O1683),O$2:O$5193,0)),"")</f>
        <v/>
      </c>
    </row>
    <row r="1684" spans="1:19" x14ac:dyDescent="0.25">
      <c r="A1684" s="69">
        <v>4313</v>
      </c>
      <c r="B1684" s="69" t="s">
        <v>6517</v>
      </c>
      <c r="C1684" s="69" t="s">
        <v>6518</v>
      </c>
      <c r="D1684" s="69" t="s">
        <v>6443</v>
      </c>
      <c r="E1684" s="69" t="s">
        <v>22392</v>
      </c>
      <c r="F1684" s="69" t="s">
        <v>6519</v>
      </c>
      <c r="G1684" s="69" t="s">
        <v>6520</v>
      </c>
      <c r="H1684" s="69">
        <v>29.587800000000001</v>
      </c>
      <c r="I1684" s="69">
        <v>34.778100000000002</v>
      </c>
      <c r="J1684" s="69">
        <v>2415</v>
      </c>
      <c r="K1684" s="69">
        <v>2</v>
      </c>
      <c r="L1684" s="69">
        <f>COUNTIFS(Aéroports!$C$2:$C$5193,Aéroports!$C1684,Aéroports!$D$2:$D$5193,Aéroports!$D1684)</f>
        <v>1</v>
      </c>
      <c r="M1684" s="69" t="str">
        <f>IF(AND(Formulaire!$H$15=Aéroports!$E1684,--ISNUMBER(IFERROR(SEARCH(Formulaire!$H$16,$C1684,1),""))=1),MAX(M$1:M1683)+1,"")</f>
        <v/>
      </c>
      <c r="N1684" s="69" t="str">
        <f>IF(AND(Formulaire!$H$21=Aéroports!$E1684,--ISNUMBER(IFERROR(SEARCH(Formulaire!$H$22,$C1684,1),""))=1),MAX(N$1:N1683)+1,"")</f>
        <v/>
      </c>
      <c r="O1684" s="69" t="str">
        <f>IF(AND(Formulaire!$H$27=Aéroports!$E1684,--ISNUMBER(IFERROR(SEARCH(Formulaire!$H$28,$C1684,1),""))=1),MAX(O$1:O1683)+1,"")</f>
        <v/>
      </c>
      <c r="Q1684" s="91" t="str">
        <f>IFERROR(INDEX($C$2:$C$5193,MATCH(ROWS(M$2:M1684),M$2:M$5193,0)),"")</f>
        <v/>
      </c>
      <c r="R1684" s="70" t="str">
        <f>IFERROR(INDEX($C$2:$C$5193,MATCH(ROWS(N$2:N1684),N$2:N$5193,0)),"")</f>
        <v/>
      </c>
      <c r="S1684" s="92" t="str">
        <f>IFERROR(INDEX($C$2:$C$5193,MATCH(ROWS(O$2:O1684),O$2:O$5193,0)),"")</f>
        <v/>
      </c>
    </row>
    <row r="1685" spans="1:19" x14ac:dyDescent="0.25">
      <c r="A1685" s="68">
        <v>1892</v>
      </c>
      <c r="B1685" s="68" t="s">
        <v>6521</v>
      </c>
      <c r="C1685" s="68" t="s">
        <v>6522</v>
      </c>
      <c r="D1685" s="68" t="s">
        <v>4687</v>
      </c>
      <c r="E1685" s="68" t="s">
        <v>4687</v>
      </c>
      <c r="F1685" s="68" t="s">
        <v>6523</v>
      </c>
      <c r="G1685" s="68" t="s">
        <v>6524</v>
      </c>
      <c r="H1685" s="68">
        <v>13.440899999999999</v>
      </c>
      <c r="I1685" s="68">
        <v>-89.055700000000002</v>
      </c>
      <c r="J1685" s="68">
        <v>101</v>
      </c>
      <c r="K1685" s="68">
        <v>-6</v>
      </c>
      <c r="L1685" s="68">
        <f>COUNTIFS(Aéroports!$C$2:$C$5193,Aéroports!$C1685,Aéroports!$D$2:$D$5193,Aéroports!$D1685)</f>
        <v>1</v>
      </c>
      <c r="M1685" s="68" t="str">
        <f>IF(AND(Formulaire!$H$15=Aéroports!$E1685,--ISNUMBER(IFERROR(SEARCH(Formulaire!$H$16,$C1685,1),""))=1),MAX(M$1:M1684)+1,"")</f>
        <v/>
      </c>
      <c r="N1685" s="68" t="str">
        <f>IF(AND(Formulaire!$H$21=Aéroports!$E1685,--ISNUMBER(IFERROR(SEARCH(Formulaire!$H$22,$C1685,1),""))=1),MAX(N$1:N1684)+1,"")</f>
        <v/>
      </c>
      <c r="O1685" s="68" t="str">
        <f>IF(AND(Formulaire!$H$27=Aéroports!$E1685,--ISNUMBER(IFERROR(SEARCH(Formulaire!$H$28,$C1685,1),""))=1),MAX(O$1:O1684)+1,"")</f>
        <v/>
      </c>
      <c r="Q1685" s="91" t="str">
        <f>IFERROR(INDEX($C$2:$C$5193,MATCH(ROWS(M$2:M1685),M$2:M$5193,0)),"")</f>
        <v/>
      </c>
      <c r="R1685" s="70" t="str">
        <f>IFERROR(INDEX($C$2:$C$5193,MATCH(ROWS(N$2:N1685),N$2:N$5193,0)),"")</f>
        <v/>
      </c>
      <c r="S1685" s="92" t="str">
        <f>IFERROR(INDEX($C$2:$C$5193,MATCH(ROWS(O$2:O1685),O$2:O$5193,0)),"")</f>
        <v/>
      </c>
    </row>
    <row r="1686" spans="1:19" x14ac:dyDescent="0.25">
      <c r="A1686" s="69">
        <v>2179</v>
      </c>
      <c r="B1686" s="69" t="s">
        <v>16276</v>
      </c>
      <c r="C1686" s="69" t="s">
        <v>16277</v>
      </c>
      <c r="D1686" s="69" t="s">
        <v>16278</v>
      </c>
      <c r="E1686" s="69" t="s">
        <v>22494</v>
      </c>
      <c r="F1686" s="69" t="s">
        <v>16279</v>
      </c>
      <c r="G1686" s="69" t="s">
        <v>16280</v>
      </c>
      <c r="H1686" s="69">
        <v>24.433</v>
      </c>
      <c r="I1686" s="69">
        <v>54.6511</v>
      </c>
      <c r="J1686" s="69">
        <v>88</v>
      </c>
      <c r="K1686" s="69">
        <v>4</v>
      </c>
      <c r="L1686" s="69">
        <f>COUNTIFS(Aéroports!$C$2:$C$5193,Aéroports!$C1686,Aéroports!$D$2:$D$5193,Aéroports!$D1686)</f>
        <v>1</v>
      </c>
      <c r="M1686" s="69" t="str">
        <f>IF(AND(Formulaire!$H$15=Aéroports!$E1686,--ISNUMBER(IFERROR(SEARCH(Formulaire!$H$16,$C1686,1),""))=1),MAX(M$1:M1685)+1,"")</f>
        <v/>
      </c>
      <c r="N1686" s="69" t="str">
        <f>IF(AND(Formulaire!$H$21=Aéroports!$E1686,--ISNUMBER(IFERROR(SEARCH(Formulaire!$H$22,$C1686,1),""))=1),MAX(N$1:N1685)+1,"")</f>
        <v/>
      </c>
      <c r="O1686" s="69" t="str">
        <f>IF(AND(Formulaire!$H$27=Aéroports!$E1686,--ISNUMBER(IFERROR(SEARCH(Formulaire!$H$28,$C1686,1),""))=1),MAX(O$1:O1685)+1,"")</f>
        <v/>
      </c>
      <c r="Q1686" s="91" t="str">
        <f>IFERROR(INDEX($C$2:$C$5193,MATCH(ROWS(M$2:M1686),M$2:M$5193,0)),"")</f>
        <v/>
      </c>
      <c r="R1686" s="70" t="str">
        <f>IFERROR(INDEX($C$2:$C$5193,MATCH(ROWS(N$2:N1686),N$2:N$5193,0)),"")</f>
        <v/>
      </c>
      <c r="S1686" s="92" t="str">
        <f>IFERROR(INDEX($C$2:$C$5193,MATCH(ROWS(O$2:O1686),O$2:O$5193,0)),"")</f>
        <v/>
      </c>
    </row>
    <row r="1687" spans="1:19" x14ac:dyDescent="0.25">
      <c r="A1687" s="68">
        <v>5937</v>
      </c>
      <c r="B1687" s="68" t="s">
        <v>16284</v>
      </c>
      <c r="C1687" s="68" t="s">
        <v>16285</v>
      </c>
      <c r="D1687" s="68" t="s">
        <v>16278</v>
      </c>
      <c r="E1687" s="68" t="s">
        <v>22494</v>
      </c>
      <c r="F1687" s="68" t="s">
        <v>16286</v>
      </c>
      <c r="G1687" s="68" t="s">
        <v>16287</v>
      </c>
      <c r="H1687" s="68">
        <v>24.261700000000001</v>
      </c>
      <c r="I1687" s="68">
        <v>55.609200000000001</v>
      </c>
      <c r="J1687" s="68">
        <v>869</v>
      </c>
      <c r="K1687" s="68">
        <v>4</v>
      </c>
      <c r="L1687" s="68">
        <f>COUNTIFS(Aéroports!$C$2:$C$5193,Aéroports!$C1687,Aéroports!$D$2:$D$5193,Aéroports!$D1687)</f>
        <v>1</v>
      </c>
      <c r="M1687" s="68" t="str">
        <f>IF(AND(Formulaire!$H$15=Aéroports!$E1687,--ISNUMBER(IFERROR(SEARCH(Formulaire!$H$16,$C1687,1),""))=1),MAX(M$1:M1686)+1,"")</f>
        <v/>
      </c>
      <c r="N1687" s="68" t="str">
        <f>IF(AND(Formulaire!$H$21=Aéroports!$E1687,--ISNUMBER(IFERROR(SEARCH(Formulaire!$H$22,$C1687,1),""))=1),MAX(N$1:N1686)+1,"")</f>
        <v/>
      </c>
      <c r="O1687" s="68" t="str">
        <f>IF(AND(Formulaire!$H$27=Aéroports!$E1687,--ISNUMBER(IFERROR(SEARCH(Formulaire!$H$28,$C1687,1),""))=1),MAX(O$1:O1686)+1,"")</f>
        <v/>
      </c>
      <c r="Q1687" s="91" t="str">
        <f>IFERROR(INDEX($C$2:$C$5193,MATCH(ROWS(M$2:M1687),M$2:M$5193,0)),"")</f>
        <v/>
      </c>
      <c r="R1687" s="70" t="str">
        <f>IFERROR(INDEX($C$2:$C$5193,MATCH(ROWS(N$2:N1687),N$2:N$5193,0)),"")</f>
        <v/>
      </c>
      <c r="S1687" s="92" t="str">
        <f>IFERROR(INDEX($C$2:$C$5193,MATCH(ROWS(O$2:O1687),O$2:O$5193,0)),"")</f>
        <v/>
      </c>
    </row>
    <row r="1688" spans="1:19" x14ac:dyDescent="0.25">
      <c r="A1688" s="69">
        <v>9544</v>
      </c>
      <c r="B1688" s="69" t="s">
        <v>16288</v>
      </c>
      <c r="C1688" s="69" t="s">
        <v>16289</v>
      </c>
      <c r="D1688" s="69" t="s">
        <v>16278</v>
      </c>
      <c r="E1688" s="69" t="s">
        <v>22494</v>
      </c>
      <c r="F1688" s="69" t="s">
        <v>16290</v>
      </c>
      <c r="G1688" s="69" t="s">
        <v>16291</v>
      </c>
      <c r="H1688" s="69">
        <v>36.595799999999997</v>
      </c>
      <c r="I1688" s="69">
        <v>-78.560100000000006</v>
      </c>
      <c r="J1688" s="69">
        <v>421</v>
      </c>
      <c r="K1688" s="69">
        <v>-5</v>
      </c>
      <c r="L1688" s="69">
        <f>COUNTIFS(Aéroports!$C$2:$C$5193,Aéroports!$C1688,Aéroports!$D$2:$D$5193,Aéroports!$D1688)</f>
        <v>1</v>
      </c>
      <c r="M1688" s="69" t="str">
        <f>IF(AND(Formulaire!$H$15=Aéroports!$E1688,--ISNUMBER(IFERROR(SEARCH(Formulaire!$H$16,$C1688,1),""))=1),MAX(M$1:M1687)+1,"")</f>
        <v/>
      </c>
      <c r="N1688" s="69" t="str">
        <f>IF(AND(Formulaire!$H$21=Aéroports!$E1688,--ISNUMBER(IFERROR(SEARCH(Formulaire!$H$22,$C1688,1),""))=1),MAX(N$1:N1687)+1,"")</f>
        <v/>
      </c>
      <c r="O1688" s="69" t="str">
        <f>IF(AND(Formulaire!$H$27=Aéroports!$E1688,--ISNUMBER(IFERROR(SEARCH(Formulaire!$H$28,$C1688,1),""))=1),MAX(O$1:O1687)+1,"")</f>
        <v/>
      </c>
      <c r="Q1688" s="91" t="str">
        <f>IFERROR(INDEX($C$2:$C$5193,MATCH(ROWS(M$2:M1688),M$2:M$5193,0)),"")</f>
        <v/>
      </c>
      <c r="R1688" s="70" t="str">
        <f>IFERROR(INDEX($C$2:$C$5193,MATCH(ROWS(N$2:N1688),N$2:N$5193,0)),"")</f>
        <v/>
      </c>
      <c r="S1688" s="92" t="str">
        <f>IFERROR(INDEX($C$2:$C$5193,MATCH(ROWS(O$2:O1688),O$2:O$5193,0)),"")</f>
        <v/>
      </c>
    </row>
    <row r="1689" spans="1:19" x14ac:dyDescent="0.25">
      <c r="A1689" s="68">
        <v>2188</v>
      </c>
      <c r="B1689" s="68" t="s">
        <v>16296</v>
      </c>
      <c r="C1689" s="68" t="s">
        <v>16293</v>
      </c>
      <c r="D1689" s="68" t="s">
        <v>16278</v>
      </c>
      <c r="E1689" s="68" t="s">
        <v>22494</v>
      </c>
      <c r="F1689" s="68" t="s">
        <v>16297</v>
      </c>
      <c r="G1689" s="68" t="s">
        <v>16298</v>
      </c>
      <c r="H1689" s="68">
        <v>25.252800000000001</v>
      </c>
      <c r="I1689" s="68">
        <v>55.364400000000003</v>
      </c>
      <c r="J1689" s="68">
        <v>62</v>
      </c>
      <c r="K1689" s="68">
        <v>4</v>
      </c>
      <c r="L1689" s="68">
        <f>COUNTIFS(Aéroports!$C$2:$C$5193,Aéroports!$C1689,Aéroports!$D$2:$D$5193,Aéroports!$D1689)</f>
        <v>1</v>
      </c>
      <c r="M1689" s="68" t="str">
        <f>IF(AND(Formulaire!$H$15=Aéroports!$E1689,--ISNUMBER(IFERROR(SEARCH(Formulaire!$H$16,$C1689,1),""))=1),MAX(M$1:M1688)+1,"")</f>
        <v/>
      </c>
      <c r="N1689" s="68" t="str">
        <f>IF(AND(Formulaire!$H$21=Aéroports!$E1689,--ISNUMBER(IFERROR(SEARCH(Formulaire!$H$22,$C1689,1),""))=1),MAX(N$1:N1688)+1,"")</f>
        <v/>
      </c>
      <c r="O1689" s="68" t="str">
        <f>IF(AND(Formulaire!$H$27=Aéroports!$E1689,--ISNUMBER(IFERROR(SEARCH(Formulaire!$H$28,$C1689,1),""))=1),MAX(O$1:O1688)+1,"")</f>
        <v/>
      </c>
      <c r="Q1689" s="91" t="str">
        <f>IFERROR(INDEX($C$2:$C$5193,MATCH(ROWS(M$2:M1689),M$2:M$5193,0)),"")</f>
        <v/>
      </c>
      <c r="R1689" s="70" t="str">
        <f>IFERROR(INDEX($C$2:$C$5193,MATCH(ROWS(N$2:N1689),N$2:N$5193,0)),"")</f>
        <v/>
      </c>
      <c r="S1689" s="92" t="str">
        <f>IFERROR(INDEX($C$2:$C$5193,MATCH(ROWS(O$2:O1689),O$2:O$5193,0)),"")</f>
        <v/>
      </c>
    </row>
    <row r="1690" spans="1:19" x14ac:dyDescent="0.25">
      <c r="A1690" s="69">
        <v>2189</v>
      </c>
      <c r="B1690" s="69" t="s">
        <v>16299</v>
      </c>
      <c r="C1690" s="69" t="s">
        <v>16300</v>
      </c>
      <c r="D1690" s="69" t="s">
        <v>16278</v>
      </c>
      <c r="E1690" s="69" t="s">
        <v>22494</v>
      </c>
      <c r="F1690" s="69" t="s">
        <v>16301</v>
      </c>
      <c r="G1690" s="69" t="s">
        <v>16302</v>
      </c>
      <c r="H1690" s="69">
        <v>25.112200000000001</v>
      </c>
      <c r="I1690" s="69">
        <v>56.323999999999998</v>
      </c>
      <c r="J1690" s="69">
        <v>152</v>
      </c>
      <c r="K1690" s="69">
        <v>4</v>
      </c>
      <c r="L1690" s="69">
        <f>COUNTIFS(Aéroports!$C$2:$C$5193,Aéroports!$C1690,Aéroports!$D$2:$D$5193,Aéroports!$D1690)</f>
        <v>1</v>
      </c>
      <c r="M1690" s="69" t="str">
        <f>IF(AND(Formulaire!$H$15=Aéroports!$E1690,--ISNUMBER(IFERROR(SEARCH(Formulaire!$H$16,$C1690,1),""))=1),MAX(M$1:M1689)+1,"")</f>
        <v/>
      </c>
      <c r="N1690" s="69" t="str">
        <f>IF(AND(Formulaire!$H$21=Aéroports!$E1690,--ISNUMBER(IFERROR(SEARCH(Formulaire!$H$22,$C1690,1),""))=1),MAX(N$1:N1689)+1,"")</f>
        <v/>
      </c>
      <c r="O1690" s="69" t="str">
        <f>IF(AND(Formulaire!$H$27=Aéroports!$E1690,--ISNUMBER(IFERROR(SEARCH(Formulaire!$H$28,$C1690,1),""))=1),MAX(O$1:O1689)+1,"")</f>
        <v/>
      </c>
      <c r="Q1690" s="91" t="str">
        <f>IFERROR(INDEX($C$2:$C$5193,MATCH(ROWS(M$2:M1690),M$2:M$5193,0)),"")</f>
        <v/>
      </c>
      <c r="R1690" s="70" t="str">
        <f>IFERROR(INDEX($C$2:$C$5193,MATCH(ROWS(N$2:N1690),N$2:N$5193,0)),"")</f>
        <v/>
      </c>
      <c r="S1690" s="92" t="str">
        <f>IFERROR(INDEX($C$2:$C$5193,MATCH(ROWS(O$2:O1690),O$2:O$5193,0)),"")</f>
        <v/>
      </c>
    </row>
    <row r="1691" spans="1:19" x14ac:dyDescent="0.25">
      <c r="A1691" s="68">
        <v>7853</v>
      </c>
      <c r="B1691" s="68" t="s">
        <v>16303</v>
      </c>
      <c r="C1691" s="68" t="s">
        <v>16304</v>
      </c>
      <c r="D1691" s="68" t="s">
        <v>16278</v>
      </c>
      <c r="E1691" s="68" t="s">
        <v>22494</v>
      </c>
      <c r="F1691" s="68" t="s">
        <v>16305</v>
      </c>
      <c r="G1691" s="68" t="s">
        <v>16306</v>
      </c>
      <c r="H1691" s="68">
        <v>25.026800000000001</v>
      </c>
      <c r="I1691" s="68">
        <v>55.366199999999999</v>
      </c>
      <c r="J1691" s="68">
        <v>165</v>
      </c>
      <c r="K1691" s="68">
        <v>4</v>
      </c>
      <c r="L1691" s="68">
        <f>COUNTIFS(Aéroports!$C$2:$C$5193,Aéroports!$C1691,Aéroports!$D$2:$D$5193,Aéroports!$D1691)</f>
        <v>1</v>
      </c>
      <c r="M1691" s="68" t="str">
        <f>IF(AND(Formulaire!$H$15=Aéroports!$E1691,--ISNUMBER(IFERROR(SEARCH(Formulaire!$H$16,$C1691,1),""))=1),MAX(M$1:M1690)+1,"")</f>
        <v/>
      </c>
      <c r="N1691" s="68" t="str">
        <f>IF(AND(Formulaire!$H$21=Aéroports!$E1691,--ISNUMBER(IFERROR(SEARCH(Formulaire!$H$22,$C1691,1),""))=1),MAX(N$1:N1690)+1,"")</f>
        <v/>
      </c>
      <c r="O1691" s="68" t="str">
        <f>IF(AND(Formulaire!$H$27=Aéroports!$E1691,--ISNUMBER(IFERROR(SEARCH(Formulaire!$H$28,$C1691,1),""))=1),MAX(O$1:O1690)+1,"")</f>
        <v/>
      </c>
      <c r="Q1691" s="91" t="str">
        <f>IFERROR(INDEX($C$2:$C$5193,MATCH(ROWS(M$2:M1691),M$2:M$5193,0)),"")</f>
        <v/>
      </c>
      <c r="R1691" s="70" t="str">
        <f>IFERROR(INDEX($C$2:$C$5193,MATCH(ROWS(N$2:N1691),N$2:N$5193,0)),"")</f>
        <v/>
      </c>
      <c r="S1691" s="92" t="str">
        <f>IFERROR(INDEX($C$2:$C$5193,MATCH(ROWS(O$2:O1691),O$2:O$5193,0)),"")</f>
        <v/>
      </c>
    </row>
    <row r="1692" spans="1:19" x14ac:dyDescent="0.25">
      <c r="A1692" s="69">
        <v>2190</v>
      </c>
      <c r="B1692" s="69" t="s">
        <v>16307</v>
      </c>
      <c r="C1692" s="69" t="s">
        <v>16308</v>
      </c>
      <c r="D1692" s="69" t="s">
        <v>16278</v>
      </c>
      <c r="E1692" s="69" t="s">
        <v>22494</v>
      </c>
      <c r="F1692" s="69" t="s">
        <v>16309</v>
      </c>
      <c r="G1692" s="69" t="s">
        <v>16310</v>
      </c>
      <c r="H1692" s="69">
        <v>25.613499999999998</v>
      </c>
      <c r="I1692" s="69">
        <v>55.938800000000001</v>
      </c>
      <c r="J1692" s="69">
        <v>102</v>
      </c>
      <c r="K1692" s="69">
        <v>4</v>
      </c>
      <c r="L1692" s="69">
        <f>COUNTIFS(Aéroports!$C$2:$C$5193,Aéroports!$C1692,Aéroports!$D$2:$D$5193,Aéroports!$D1692)</f>
        <v>1</v>
      </c>
      <c r="M1692" s="69" t="str">
        <f>IF(AND(Formulaire!$H$15=Aéroports!$E1692,--ISNUMBER(IFERROR(SEARCH(Formulaire!$H$16,$C1692,1),""))=1),MAX(M$1:M1691)+1,"")</f>
        <v/>
      </c>
      <c r="N1692" s="69" t="str">
        <f>IF(AND(Formulaire!$H$21=Aéroports!$E1692,--ISNUMBER(IFERROR(SEARCH(Formulaire!$H$22,$C1692,1),""))=1),MAX(N$1:N1691)+1,"")</f>
        <v/>
      </c>
      <c r="O1692" s="69" t="str">
        <f>IF(AND(Formulaire!$H$27=Aéroports!$E1692,--ISNUMBER(IFERROR(SEARCH(Formulaire!$H$28,$C1692,1),""))=1),MAX(O$1:O1691)+1,"")</f>
        <v/>
      </c>
      <c r="Q1692" s="91" t="str">
        <f>IFERROR(INDEX($C$2:$C$5193,MATCH(ROWS(M$2:M1692),M$2:M$5193,0)),"")</f>
        <v/>
      </c>
      <c r="R1692" s="70" t="str">
        <f>IFERROR(INDEX($C$2:$C$5193,MATCH(ROWS(N$2:N1692),N$2:N$5193,0)),"")</f>
        <v/>
      </c>
      <c r="S1692" s="92" t="str">
        <f>IFERROR(INDEX($C$2:$C$5193,MATCH(ROWS(O$2:O1692),O$2:O$5193,0)),"")</f>
        <v/>
      </c>
    </row>
    <row r="1693" spans="1:19" x14ac:dyDescent="0.25">
      <c r="A1693" s="68">
        <v>2191</v>
      </c>
      <c r="B1693" s="68" t="s">
        <v>16311</v>
      </c>
      <c r="C1693" s="68" t="s">
        <v>16312</v>
      </c>
      <c r="D1693" s="68" t="s">
        <v>16278</v>
      </c>
      <c r="E1693" s="68" t="s">
        <v>22494</v>
      </c>
      <c r="F1693" s="68" t="s">
        <v>16313</v>
      </c>
      <c r="G1693" s="68" t="s">
        <v>16314</v>
      </c>
      <c r="H1693" s="68">
        <v>25.328600000000002</v>
      </c>
      <c r="I1693" s="68">
        <v>55.517200000000003</v>
      </c>
      <c r="J1693" s="68">
        <v>111</v>
      </c>
      <c r="K1693" s="68">
        <v>4</v>
      </c>
      <c r="L1693" s="68">
        <f>COUNTIFS(Aéroports!$C$2:$C$5193,Aéroports!$C1693,Aéroports!$D$2:$D$5193,Aéroports!$D1693)</f>
        <v>1</v>
      </c>
      <c r="M1693" s="68" t="str">
        <f>IF(AND(Formulaire!$H$15=Aéroports!$E1693,--ISNUMBER(IFERROR(SEARCH(Formulaire!$H$16,$C1693,1),""))=1),MAX(M$1:M1692)+1,"")</f>
        <v/>
      </c>
      <c r="N1693" s="68" t="str">
        <f>IF(AND(Formulaire!$H$21=Aéroports!$E1693,--ISNUMBER(IFERROR(SEARCH(Formulaire!$H$22,$C1693,1),""))=1),MAX(N$1:N1692)+1,"")</f>
        <v/>
      </c>
      <c r="O1693" s="68" t="str">
        <f>IF(AND(Formulaire!$H$27=Aéroports!$E1693,--ISNUMBER(IFERROR(SEARCH(Formulaire!$H$28,$C1693,1),""))=1),MAX(O$1:O1692)+1,"")</f>
        <v/>
      </c>
      <c r="Q1693" s="91" t="str">
        <f>IFERROR(INDEX($C$2:$C$5193,MATCH(ROWS(M$2:M1693),M$2:M$5193,0)),"")</f>
        <v/>
      </c>
      <c r="R1693" s="70" t="str">
        <f>IFERROR(INDEX($C$2:$C$5193,MATCH(ROWS(N$2:N1693),N$2:N$5193,0)),"")</f>
        <v/>
      </c>
      <c r="S1693" s="92" t="str">
        <f>IFERROR(INDEX($C$2:$C$5193,MATCH(ROWS(O$2:O1693),O$2:O$5193,0)),"")</f>
        <v/>
      </c>
    </row>
    <row r="1694" spans="1:19" x14ac:dyDescent="0.25">
      <c r="A1694" s="69">
        <v>8961</v>
      </c>
      <c r="B1694" s="69" t="s">
        <v>16315</v>
      </c>
      <c r="C1694" s="69" t="s">
        <v>16316</v>
      </c>
      <c r="D1694" s="69" t="s">
        <v>16278</v>
      </c>
      <c r="E1694" s="69" t="s">
        <v>22494</v>
      </c>
      <c r="F1694" s="69" t="s">
        <v>16317</v>
      </c>
      <c r="G1694" s="69" t="s">
        <v>16318</v>
      </c>
      <c r="H1694" s="69">
        <v>24.283609999999999</v>
      </c>
      <c r="I1694" s="69">
        <v>52.580280000000002</v>
      </c>
      <c r="J1694" s="69">
        <v>25</v>
      </c>
      <c r="K1694" s="69">
        <v>4</v>
      </c>
      <c r="L1694" s="69">
        <f>COUNTIFS(Aéroports!$C$2:$C$5193,Aéroports!$C1694,Aéroports!$D$2:$D$5193,Aéroports!$D1694)</f>
        <v>1</v>
      </c>
      <c r="M1694" s="69" t="str">
        <f>IF(AND(Formulaire!$H$15=Aéroports!$E1694,--ISNUMBER(IFERROR(SEARCH(Formulaire!$H$16,$C1694,1),""))=1),MAX(M$1:M1693)+1,"")</f>
        <v/>
      </c>
      <c r="N1694" s="69" t="str">
        <f>IF(AND(Formulaire!$H$21=Aéroports!$E1694,--ISNUMBER(IFERROR(SEARCH(Formulaire!$H$22,$C1694,1),""))=1),MAX(N$1:N1693)+1,"")</f>
        <v/>
      </c>
      <c r="O1694" s="69" t="str">
        <f>IF(AND(Formulaire!$H$27=Aéroports!$E1694,--ISNUMBER(IFERROR(SEARCH(Formulaire!$H$28,$C1694,1),""))=1),MAX(O$1:O1693)+1,"")</f>
        <v/>
      </c>
      <c r="Q1694" s="91" t="str">
        <f>IFERROR(INDEX($C$2:$C$5193,MATCH(ROWS(M$2:M1694),M$2:M$5193,0)),"")</f>
        <v/>
      </c>
      <c r="R1694" s="70" t="str">
        <f>IFERROR(INDEX($C$2:$C$5193,MATCH(ROWS(N$2:N1694),N$2:N$5193,0)),"")</f>
        <v/>
      </c>
      <c r="S1694" s="92" t="str">
        <f>IFERROR(INDEX($C$2:$C$5193,MATCH(ROWS(O$2:O1694),O$2:O$5193,0)),"")</f>
        <v/>
      </c>
    </row>
    <row r="1695" spans="1:19" x14ac:dyDescent="0.25">
      <c r="A1695" s="68">
        <v>2668</v>
      </c>
      <c r="B1695" s="68" t="s">
        <v>6361</v>
      </c>
      <c r="C1695" s="68" t="s">
        <v>6362</v>
      </c>
      <c r="D1695" s="68" t="s">
        <v>6363</v>
      </c>
      <c r="E1695" s="68" t="s">
        <v>22391</v>
      </c>
      <c r="F1695" s="68" t="s">
        <v>6364</v>
      </c>
      <c r="G1695" s="68" t="s">
        <v>6365</v>
      </c>
      <c r="H1695" s="68">
        <v>-1.21207</v>
      </c>
      <c r="I1695" s="68">
        <v>-78.574600000000004</v>
      </c>
      <c r="J1695" s="68">
        <v>8502</v>
      </c>
      <c r="K1695" s="68">
        <v>-5</v>
      </c>
      <c r="L1695" s="68">
        <f>COUNTIFS(Aéroports!$C$2:$C$5193,Aéroports!$C1695,Aéroports!$D$2:$D$5193,Aéroports!$D1695)</f>
        <v>1</v>
      </c>
      <c r="M1695" s="68" t="str">
        <f>IF(AND(Formulaire!$H$15=Aéroports!$E1695,--ISNUMBER(IFERROR(SEARCH(Formulaire!$H$16,$C1695,1),""))=1),MAX(M$1:M1694)+1,"")</f>
        <v/>
      </c>
      <c r="N1695" s="68" t="str">
        <f>IF(AND(Formulaire!$H$21=Aéroports!$E1695,--ISNUMBER(IFERROR(SEARCH(Formulaire!$H$22,$C1695,1),""))=1),MAX(N$1:N1694)+1,"")</f>
        <v/>
      </c>
      <c r="O1695" s="68" t="str">
        <f>IF(AND(Formulaire!$H$27=Aéroports!$E1695,--ISNUMBER(IFERROR(SEARCH(Formulaire!$H$28,$C1695,1),""))=1),MAX(O$1:O1694)+1,"")</f>
        <v/>
      </c>
      <c r="Q1695" s="91" t="str">
        <f>IFERROR(INDEX($C$2:$C$5193,MATCH(ROWS(M$2:M1695),M$2:M$5193,0)),"")</f>
        <v/>
      </c>
      <c r="R1695" s="70" t="str">
        <f>IFERROR(INDEX($C$2:$C$5193,MATCH(ROWS(N$2:N1695),N$2:N$5193,0)),"")</f>
        <v/>
      </c>
      <c r="S1695" s="92" t="str">
        <f>IFERROR(INDEX($C$2:$C$5193,MATCH(ROWS(O$2:O1695),O$2:O$5193,0)),"")</f>
        <v/>
      </c>
    </row>
    <row r="1696" spans="1:19" x14ac:dyDescent="0.25">
      <c r="A1696" s="69">
        <v>2670</v>
      </c>
      <c r="B1696" s="69" t="s">
        <v>6366</v>
      </c>
      <c r="C1696" s="69" t="s">
        <v>6367</v>
      </c>
      <c r="D1696" s="69" t="s">
        <v>6363</v>
      </c>
      <c r="E1696" s="69" t="s">
        <v>22391</v>
      </c>
      <c r="F1696" s="69" t="s">
        <v>6368</v>
      </c>
      <c r="G1696" s="69" t="s">
        <v>6369</v>
      </c>
      <c r="H1696" s="69">
        <v>-0.46288600000000002</v>
      </c>
      <c r="I1696" s="69">
        <v>-76.986800000000002</v>
      </c>
      <c r="J1696" s="69">
        <v>834</v>
      </c>
      <c r="K1696" s="69">
        <v>-5</v>
      </c>
      <c r="L1696" s="69">
        <f>COUNTIFS(Aéroports!$C$2:$C$5193,Aéroports!$C1696,Aéroports!$D$2:$D$5193,Aéroports!$D1696)</f>
        <v>1</v>
      </c>
      <c r="M1696" s="69" t="str">
        <f>IF(AND(Formulaire!$H$15=Aéroports!$E1696,--ISNUMBER(IFERROR(SEARCH(Formulaire!$H$16,$C1696,1),""))=1),MAX(M$1:M1695)+1,"")</f>
        <v/>
      </c>
      <c r="N1696" s="69" t="str">
        <f>IF(AND(Formulaire!$H$21=Aéroports!$E1696,--ISNUMBER(IFERROR(SEARCH(Formulaire!$H$22,$C1696,1),""))=1),MAX(N$1:N1695)+1,"")</f>
        <v/>
      </c>
      <c r="O1696" s="69" t="str">
        <f>IF(AND(Formulaire!$H$27=Aéroports!$E1696,--ISNUMBER(IFERROR(SEARCH(Formulaire!$H$28,$C1696,1),""))=1),MAX(O$1:O1695)+1,"")</f>
        <v/>
      </c>
      <c r="Q1696" s="91" t="str">
        <f>IFERROR(INDEX($C$2:$C$5193,MATCH(ROWS(M$2:M1696),M$2:M$5193,0)),"")</f>
        <v/>
      </c>
      <c r="R1696" s="70" t="str">
        <f>IFERROR(INDEX($C$2:$C$5193,MATCH(ROWS(N$2:N1696),N$2:N$5193,0)),"")</f>
        <v/>
      </c>
      <c r="S1696" s="92" t="str">
        <f>IFERROR(INDEX($C$2:$C$5193,MATCH(ROWS(O$2:O1696),O$2:O$5193,0)),"")</f>
        <v/>
      </c>
    </row>
    <row r="1697" spans="1:19" x14ac:dyDescent="0.25">
      <c r="A1697" s="68">
        <v>2671</v>
      </c>
      <c r="B1697" s="68" t="s">
        <v>6370</v>
      </c>
      <c r="C1697" s="68" t="s">
        <v>6371</v>
      </c>
      <c r="D1697" s="68" t="s">
        <v>6363</v>
      </c>
      <c r="E1697" s="68" t="s">
        <v>22391</v>
      </c>
      <c r="F1697" s="68" t="s">
        <v>6372</v>
      </c>
      <c r="G1697" s="68" t="s">
        <v>6373</v>
      </c>
      <c r="H1697" s="68">
        <v>-2.8894700000000002</v>
      </c>
      <c r="I1697" s="68">
        <v>-78.984399999999994</v>
      </c>
      <c r="J1697" s="68">
        <v>8306</v>
      </c>
      <c r="K1697" s="68">
        <v>-5</v>
      </c>
      <c r="L1697" s="68">
        <f>COUNTIFS(Aéroports!$C$2:$C$5193,Aéroports!$C1697,Aéroports!$D$2:$D$5193,Aéroports!$D1697)</f>
        <v>1</v>
      </c>
      <c r="M1697" s="68" t="str">
        <f>IF(AND(Formulaire!$H$15=Aéroports!$E1697,--ISNUMBER(IFERROR(SEARCH(Formulaire!$H$16,$C1697,1),""))=1),MAX(M$1:M1696)+1,"")</f>
        <v/>
      </c>
      <c r="N1697" s="68" t="str">
        <f>IF(AND(Formulaire!$H$21=Aéroports!$E1697,--ISNUMBER(IFERROR(SEARCH(Formulaire!$H$22,$C1697,1),""))=1),MAX(N$1:N1696)+1,"")</f>
        <v/>
      </c>
      <c r="O1697" s="68" t="str">
        <f>IF(AND(Formulaire!$H$27=Aéroports!$E1697,--ISNUMBER(IFERROR(SEARCH(Formulaire!$H$28,$C1697,1),""))=1),MAX(O$1:O1696)+1,"")</f>
        <v/>
      </c>
      <c r="Q1697" s="91" t="str">
        <f>IFERROR(INDEX($C$2:$C$5193,MATCH(ROWS(M$2:M1697),M$2:M$5193,0)),"")</f>
        <v/>
      </c>
      <c r="R1697" s="70" t="str">
        <f>IFERROR(INDEX($C$2:$C$5193,MATCH(ROWS(N$2:N1697),N$2:N$5193,0)),"")</f>
        <v/>
      </c>
      <c r="S1697" s="92" t="str">
        <f>IFERROR(INDEX($C$2:$C$5193,MATCH(ROWS(O$2:O1697),O$2:O$5193,0)),"")</f>
        <v/>
      </c>
    </row>
    <row r="1698" spans="1:19" x14ac:dyDescent="0.25">
      <c r="A1698" s="69">
        <v>6047</v>
      </c>
      <c r="B1698" s="69" t="s">
        <v>6374</v>
      </c>
      <c r="C1698" s="69" t="s">
        <v>6375</v>
      </c>
      <c r="D1698" s="69" t="s">
        <v>6363</v>
      </c>
      <c r="E1698" s="69" t="s">
        <v>22391</v>
      </c>
      <c r="F1698" s="69" t="s">
        <v>6376</v>
      </c>
      <c r="G1698" s="69" t="s">
        <v>6377</v>
      </c>
      <c r="H1698" s="69">
        <v>0.97851900000000003</v>
      </c>
      <c r="I1698" s="69">
        <v>-79.626599999999996</v>
      </c>
      <c r="J1698" s="69">
        <v>32</v>
      </c>
      <c r="K1698" s="69">
        <v>-5</v>
      </c>
      <c r="L1698" s="69">
        <f>COUNTIFS(Aéroports!$C$2:$C$5193,Aéroports!$C1698,Aéroports!$D$2:$D$5193,Aéroports!$D1698)</f>
        <v>1</v>
      </c>
      <c r="M1698" s="69" t="str">
        <f>IF(AND(Formulaire!$H$15=Aéroports!$E1698,--ISNUMBER(IFERROR(SEARCH(Formulaire!$H$16,$C1698,1),""))=1),MAX(M$1:M1697)+1,"")</f>
        <v/>
      </c>
      <c r="N1698" s="69" t="str">
        <f>IF(AND(Formulaire!$H$21=Aéroports!$E1698,--ISNUMBER(IFERROR(SEARCH(Formulaire!$H$22,$C1698,1),""))=1),MAX(N$1:N1697)+1,"")</f>
        <v/>
      </c>
      <c r="O1698" s="69" t="str">
        <f>IF(AND(Formulaire!$H$27=Aéroports!$E1698,--ISNUMBER(IFERROR(SEARCH(Formulaire!$H$28,$C1698,1),""))=1),MAX(O$1:O1697)+1,"")</f>
        <v/>
      </c>
      <c r="Q1698" s="91" t="str">
        <f>IFERROR(INDEX($C$2:$C$5193,MATCH(ROWS(M$2:M1698),M$2:M$5193,0)),"")</f>
        <v/>
      </c>
      <c r="R1698" s="70" t="str">
        <f>IFERROR(INDEX($C$2:$C$5193,MATCH(ROWS(N$2:N1698),N$2:N$5193,0)),"")</f>
        <v/>
      </c>
      <c r="S1698" s="92" t="str">
        <f>IFERROR(INDEX($C$2:$C$5193,MATCH(ROWS(O$2:O1698),O$2:O$5193,0)),"")</f>
        <v/>
      </c>
    </row>
    <row r="1699" spans="1:19" x14ac:dyDescent="0.25">
      <c r="A1699" s="68">
        <v>2672</v>
      </c>
      <c r="B1699" s="68" t="s">
        <v>6378</v>
      </c>
      <c r="C1699" s="68" t="s">
        <v>6379</v>
      </c>
      <c r="D1699" s="68" t="s">
        <v>6363</v>
      </c>
      <c r="E1699" s="68" t="s">
        <v>22391</v>
      </c>
      <c r="F1699" s="68" t="s">
        <v>6380</v>
      </c>
      <c r="G1699" s="68" t="s">
        <v>6381</v>
      </c>
      <c r="H1699" s="68">
        <v>-0.45375799999999999</v>
      </c>
      <c r="I1699" s="68">
        <v>-90.265900000000002</v>
      </c>
      <c r="J1699" s="68">
        <v>207</v>
      </c>
      <c r="K1699" s="68">
        <v>-6</v>
      </c>
      <c r="L1699" s="68">
        <f>COUNTIFS(Aéroports!$C$2:$C$5193,Aéroports!$C1699,Aéroports!$D$2:$D$5193,Aéroports!$D1699)</f>
        <v>1</v>
      </c>
      <c r="M1699" s="68" t="str">
        <f>IF(AND(Formulaire!$H$15=Aéroports!$E1699,--ISNUMBER(IFERROR(SEARCH(Formulaire!$H$16,$C1699,1),""))=1),MAX(M$1:M1698)+1,"")</f>
        <v/>
      </c>
      <c r="N1699" s="68" t="str">
        <f>IF(AND(Formulaire!$H$21=Aéroports!$E1699,--ISNUMBER(IFERROR(SEARCH(Formulaire!$H$22,$C1699,1),""))=1),MAX(N$1:N1698)+1,"")</f>
        <v/>
      </c>
      <c r="O1699" s="68" t="str">
        <f>IF(AND(Formulaire!$H$27=Aéroports!$E1699,--ISNUMBER(IFERROR(SEARCH(Formulaire!$H$28,$C1699,1),""))=1),MAX(O$1:O1698)+1,"")</f>
        <v/>
      </c>
      <c r="Q1699" s="91" t="str">
        <f>IFERROR(INDEX($C$2:$C$5193,MATCH(ROWS(M$2:M1699),M$2:M$5193,0)),"")</f>
        <v/>
      </c>
      <c r="R1699" s="70" t="str">
        <f>IFERROR(INDEX($C$2:$C$5193,MATCH(ROWS(N$2:N1699),N$2:N$5193,0)),"")</f>
        <v/>
      </c>
      <c r="S1699" s="92" t="str">
        <f>IFERROR(INDEX($C$2:$C$5193,MATCH(ROWS(O$2:O1699),O$2:O$5193,0)),"")</f>
        <v/>
      </c>
    </row>
    <row r="1700" spans="1:19" x14ac:dyDescent="0.25">
      <c r="A1700" s="69">
        <v>2673</v>
      </c>
      <c r="B1700" s="69" t="s">
        <v>6382</v>
      </c>
      <c r="C1700" s="69" t="s">
        <v>6383</v>
      </c>
      <c r="D1700" s="69" t="s">
        <v>6363</v>
      </c>
      <c r="E1700" s="69" t="s">
        <v>22391</v>
      </c>
      <c r="F1700" s="69" t="s">
        <v>6384</v>
      </c>
      <c r="G1700" s="69" t="s">
        <v>6385</v>
      </c>
      <c r="H1700" s="69">
        <v>-2.1574200000000001</v>
      </c>
      <c r="I1700" s="69">
        <v>-79.883600000000001</v>
      </c>
      <c r="J1700" s="69">
        <v>19</v>
      </c>
      <c r="K1700" s="69">
        <v>-5</v>
      </c>
      <c r="L1700" s="69">
        <f>COUNTIFS(Aéroports!$C$2:$C$5193,Aéroports!$C1700,Aéroports!$D$2:$D$5193,Aéroports!$D1700)</f>
        <v>1</v>
      </c>
      <c r="M1700" s="69" t="str">
        <f>IF(AND(Formulaire!$H$15=Aéroports!$E1700,--ISNUMBER(IFERROR(SEARCH(Formulaire!$H$16,$C1700,1),""))=1),MAX(M$1:M1699)+1,"")</f>
        <v/>
      </c>
      <c r="N1700" s="69" t="str">
        <f>IF(AND(Formulaire!$H$21=Aéroports!$E1700,--ISNUMBER(IFERROR(SEARCH(Formulaire!$H$22,$C1700,1),""))=1),MAX(N$1:N1699)+1,"")</f>
        <v/>
      </c>
      <c r="O1700" s="69" t="str">
        <f>IF(AND(Formulaire!$H$27=Aéroports!$E1700,--ISNUMBER(IFERROR(SEARCH(Formulaire!$H$28,$C1700,1),""))=1),MAX(O$1:O1699)+1,"")</f>
        <v/>
      </c>
      <c r="Q1700" s="91" t="str">
        <f>IFERROR(INDEX($C$2:$C$5193,MATCH(ROWS(M$2:M1700),M$2:M$5193,0)),"")</f>
        <v/>
      </c>
      <c r="R1700" s="70" t="str">
        <f>IFERROR(INDEX($C$2:$C$5193,MATCH(ROWS(N$2:N1700),N$2:N$5193,0)),"")</f>
        <v/>
      </c>
      <c r="S1700" s="92" t="str">
        <f>IFERROR(INDEX($C$2:$C$5193,MATCH(ROWS(O$2:O1700),O$2:O$5193,0)),"")</f>
        <v/>
      </c>
    </row>
    <row r="1701" spans="1:19" x14ac:dyDescent="0.25">
      <c r="A1701" s="68">
        <v>6046</v>
      </c>
      <c r="B1701" s="68" t="s">
        <v>6386</v>
      </c>
      <c r="C1701" s="68" t="s">
        <v>6387</v>
      </c>
      <c r="D1701" s="68" t="s">
        <v>6363</v>
      </c>
      <c r="E1701" s="68" t="s">
        <v>22391</v>
      </c>
      <c r="F1701" s="68" t="s">
        <v>6388</v>
      </c>
      <c r="G1701" s="68" t="s">
        <v>6389</v>
      </c>
      <c r="H1701" s="68">
        <v>-3.9958900000000002</v>
      </c>
      <c r="I1701" s="68">
        <v>-79.371899999999997</v>
      </c>
      <c r="J1701" s="68">
        <v>4056</v>
      </c>
      <c r="K1701" s="68">
        <v>-5</v>
      </c>
      <c r="L1701" s="68">
        <f>COUNTIFS(Aéroports!$C$2:$C$5193,Aéroports!$C1701,Aéroports!$D$2:$D$5193,Aéroports!$D1701)</f>
        <v>1</v>
      </c>
      <c r="M1701" s="68" t="str">
        <f>IF(AND(Formulaire!$H$15=Aéroports!$E1701,--ISNUMBER(IFERROR(SEARCH(Formulaire!$H$16,$C1701,1),""))=1),MAX(M$1:M1700)+1,"")</f>
        <v/>
      </c>
      <c r="N1701" s="68" t="str">
        <f>IF(AND(Formulaire!$H$21=Aéroports!$E1701,--ISNUMBER(IFERROR(SEARCH(Formulaire!$H$22,$C1701,1),""))=1),MAX(N$1:N1700)+1,"")</f>
        <v/>
      </c>
      <c r="O1701" s="68" t="str">
        <f>IF(AND(Formulaire!$H$27=Aéroports!$E1701,--ISNUMBER(IFERROR(SEARCH(Formulaire!$H$28,$C1701,1),""))=1),MAX(O$1:O1700)+1,"")</f>
        <v/>
      </c>
      <c r="Q1701" s="91" t="str">
        <f>IFERROR(INDEX($C$2:$C$5193,MATCH(ROWS(M$2:M1701),M$2:M$5193,0)),"")</f>
        <v/>
      </c>
      <c r="R1701" s="70" t="str">
        <f>IFERROR(INDEX($C$2:$C$5193,MATCH(ROWS(N$2:N1701),N$2:N$5193,0)),"")</f>
        <v/>
      </c>
      <c r="S1701" s="92" t="str">
        <f>IFERROR(INDEX($C$2:$C$5193,MATCH(ROWS(O$2:O1701),O$2:O$5193,0)),"")</f>
        <v/>
      </c>
    </row>
    <row r="1702" spans="1:19" x14ac:dyDescent="0.25">
      <c r="A1702" s="69">
        <v>2678</v>
      </c>
      <c r="B1702" s="69" t="s">
        <v>6390</v>
      </c>
      <c r="C1702" s="69" t="s">
        <v>6391</v>
      </c>
      <c r="D1702" s="69" t="s">
        <v>6363</v>
      </c>
      <c r="E1702" s="69" t="s">
        <v>22391</v>
      </c>
      <c r="F1702" s="69" t="s">
        <v>6392</v>
      </c>
      <c r="G1702" s="69" t="s">
        <v>6393</v>
      </c>
      <c r="H1702" s="69">
        <v>-0.906833</v>
      </c>
      <c r="I1702" s="69">
        <v>-78.615799999999993</v>
      </c>
      <c r="J1702" s="69">
        <v>9205</v>
      </c>
      <c r="K1702" s="69">
        <v>-5</v>
      </c>
      <c r="L1702" s="69">
        <f>COUNTIFS(Aéroports!$C$2:$C$5193,Aéroports!$C1702,Aéroports!$D$2:$D$5193,Aéroports!$D1702)</f>
        <v>1</v>
      </c>
      <c r="M1702" s="69" t="str">
        <f>IF(AND(Formulaire!$H$15=Aéroports!$E1702,--ISNUMBER(IFERROR(SEARCH(Formulaire!$H$16,$C1702,1),""))=1),MAX(M$1:M1701)+1,"")</f>
        <v/>
      </c>
      <c r="N1702" s="69" t="str">
        <f>IF(AND(Formulaire!$H$21=Aéroports!$E1702,--ISNUMBER(IFERROR(SEARCH(Formulaire!$H$22,$C1702,1),""))=1),MAX(N$1:N1701)+1,"")</f>
        <v/>
      </c>
      <c r="O1702" s="69" t="str">
        <f>IF(AND(Formulaire!$H$27=Aéroports!$E1702,--ISNUMBER(IFERROR(SEARCH(Formulaire!$H$28,$C1702,1),""))=1),MAX(O$1:O1701)+1,"")</f>
        <v/>
      </c>
      <c r="Q1702" s="91" t="str">
        <f>IFERROR(INDEX($C$2:$C$5193,MATCH(ROWS(M$2:M1702),M$2:M$5193,0)),"")</f>
        <v/>
      </c>
      <c r="R1702" s="70" t="str">
        <f>IFERROR(INDEX($C$2:$C$5193,MATCH(ROWS(N$2:N1702),N$2:N$5193,0)),"")</f>
        <v/>
      </c>
      <c r="S1702" s="92" t="str">
        <f>IFERROR(INDEX($C$2:$C$5193,MATCH(ROWS(O$2:O1702),O$2:O$5193,0)),"")</f>
        <v/>
      </c>
    </row>
    <row r="1703" spans="1:19" x14ac:dyDescent="0.25">
      <c r="A1703" s="68">
        <v>2680</v>
      </c>
      <c r="B1703" s="68" t="s">
        <v>6394</v>
      </c>
      <c r="C1703" s="68" t="s">
        <v>6395</v>
      </c>
      <c r="D1703" s="68" t="s">
        <v>6363</v>
      </c>
      <c r="E1703" s="68" t="s">
        <v>22391</v>
      </c>
      <c r="F1703" s="68" t="s">
        <v>6396</v>
      </c>
      <c r="G1703" s="68" t="s">
        <v>6397</v>
      </c>
      <c r="H1703" s="68">
        <v>-2.2991700000000002</v>
      </c>
      <c r="I1703" s="68">
        <v>-78.120800000000003</v>
      </c>
      <c r="J1703" s="68">
        <v>3452</v>
      </c>
      <c r="K1703" s="68">
        <v>-5</v>
      </c>
      <c r="L1703" s="68">
        <f>COUNTIFS(Aéroports!$C$2:$C$5193,Aéroports!$C1703,Aéroports!$D$2:$D$5193,Aéroports!$D1703)</f>
        <v>1</v>
      </c>
      <c r="M1703" s="68" t="str">
        <f>IF(AND(Formulaire!$H$15=Aéroports!$E1703,--ISNUMBER(IFERROR(SEARCH(Formulaire!$H$16,$C1703,1),""))=1),MAX(M$1:M1702)+1,"")</f>
        <v/>
      </c>
      <c r="N1703" s="68" t="str">
        <f>IF(AND(Formulaire!$H$21=Aéroports!$E1703,--ISNUMBER(IFERROR(SEARCH(Formulaire!$H$22,$C1703,1),""))=1),MAX(N$1:N1702)+1,"")</f>
        <v/>
      </c>
      <c r="O1703" s="68" t="str">
        <f>IF(AND(Formulaire!$H$27=Aéroports!$E1703,--ISNUMBER(IFERROR(SEARCH(Formulaire!$H$28,$C1703,1),""))=1),MAX(O$1:O1702)+1,"")</f>
        <v/>
      </c>
      <c r="Q1703" s="91" t="str">
        <f>IFERROR(INDEX($C$2:$C$5193,MATCH(ROWS(M$2:M1703),M$2:M$5193,0)),"")</f>
        <v/>
      </c>
      <c r="R1703" s="70" t="str">
        <f>IFERROR(INDEX($C$2:$C$5193,MATCH(ROWS(N$2:N1703),N$2:N$5193,0)),"")</f>
        <v/>
      </c>
      <c r="S1703" s="92" t="str">
        <f>IFERROR(INDEX($C$2:$C$5193,MATCH(ROWS(O$2:O1703),O$2:O$5193,0)),"")</f>
        <v/>
      </c>
    </row>
    <row r="1704" spans="1:19" x14ac:dyDescent="0.25">
      <c r="A1704" s="69">
        <v>2681</v>
      </c>
      <c r="B1704" s="69" t="s">
        <v>6398</v>
      </c>
      <c r="C1704" s="69" t="s">
        <v>6399</v>
      </c>
      <c r="D1704" s="69" t="s">
        <v>6363</v>
      </c>
      <c r="E1704" s="69" t="s">
        <v>22391</v>
      </c>
      <c r="F1704" s="69" t="s">
        <v>6400</v>
      </c>
      <c r="G1704" s="69" t="s">
        <v>6401</v>
      </c>
      <c r="H1704" s="69">
        <v>-3.2688999999999999</v>
      </c>
      <c r="I1704" s="69">
        <v>-79.961600000000004</v>
      </c>
      <c r="J1704" s="69">
        <v>11</v>
      </c>
      <c r="K1704" s="69">
        <v>-5</v>
      </c>
      <c r="L1704" s="69">
        <f>COUNTIFS(Aéroports!$C$2:$C$5193,Aéroports!$C1704,Aéroports!$D$2:$D$5193,Aéroports!$D1704)</f>
        <v>1</v>
      </c>
      <c r="M1704" s="69" t="str">
        <f>IF(AND(Formulaire!$H$15=Aéroports!$E1704,--ISNUMBER(IFERROR(SEARCH(Formulaire!$H$16,$C1704,1),""))=1),MAX(M$1:M1703)+1,"")</f>
        <v/>
      </c>
      <c r="N1704" s="69" t="str">
        <f>IF(AND(Formulaire!$H$21=Aéroports!$E1704,--ISNUMBER(IFERROR(SEARCH(Formulaire!$H$22,$C1704,1),""))=1),MAX(N$1:N1703)+1,"")</f>
        <v/>
      </c>
      <c r="O1704" s="69" t="str">
        <f>IF(AND(Formulaire!$H$27=Aéroports!$E1704,--ISNUMBER(IFERROR(SEARCH(Formulaire!$H$28,$C1704,1),""))=1),MAX(O$1:O1703)+1,"")</f>
        <v/>
      </c>
      <c r="Q1704" s="91" t="str">
        <f>IFERROR(INDEX($C$2:$C$5193,MATCH(ROWS(M$2:M1704),M$2:M$5193,0)),"")</f>
        <v/>
      </c>
      <c r="R1704" s="70" t="str">
        <f>IFERROR(INDEX($C$2:$C$5193,MATCH(ROWS(N$2:N1704),N$2:N$5193,0)),"")</f>
        <v/>
      </c>
      <c r="S1704" s="92" t="str">
        <f>IFERROR(INDEX($C$2:$C$5193,MATCH(ROWS(O$2:O1704),O$2:O$5193,0)),"")</f>
        <v/>
      </c>
    </row>
    <row r="1705" spans="1:19" x14ac:dyDescent="0.25">
      <c r="A1705" s="68">
        <v>2683</v>
      </c>
      <c r="B1705" s="68" t="s">
        <v>6402</v>
      </c>
      <c r="C1705" s="68" t="s">
        <v>6403</v>
      </c>
      <c r="D1705" s="68" t="s">
        <v>6363</v>
      </c>
      <c r="E1705" s="68" t="s">
        <v>22391</v>
      </c>
      <c r="F1705" s="68" t="s">
        <v>6404</v>
      </c>
      <c r="G1705" s="68" t="s">
        <v>6405</v>
      </c>
      <c r="H1705" s="68">
        <v>-0.94607799999999997</v>
      </c>
      <c r="I1705" s="68">
        <v>-80.678799999999995</v>
      </c>
      <c r="J1705" s="68">
        <v>48</v>
      </c>
      <c r="K1705" s="68">
        <v>-5</v>
      </c>
      <c r="L1705" s="68">
        <f>COUNTIFS(Aéroports!$C$2:$C$5193,Aéroports!$C1705,Aéroports!$D$2:$D$5193,Aéroports!$D1705)</f>
        <v>1</v>
      </c>
      <c r="M1705" s="68" t="str">
        <f>IF(AND(Formulaire!$H$15=Aéroports!$E1705,--ISNUMBER(IFERROR(SEARCH(Formulaire!$H$16,$C1705,1),""))=1),MAX(M$1:M1704)+1,"")</f>
        <v/>
      </c>
      <c r="N1705" s="68" t="str">
        <f>IF(AND(Formulaire!$H$21=Aéroports!$E1705,--ISNUMBER(IFERROR(SEARCH(Formulaire!$H$22,$C1705,1),""))=1),MAX(N$1:N1704)+1,"")</f>
        <v/>
      </c>
      <c r="O1705" s="68" t="str">
        <f>IF(AND(Formulaire!$H$27=Aéroports!$E1705,--ISNUMBER(IFERROR(SEARCH(Formulaire!$H$28,$C1705,1),""))=1),MAX(O$1:O1704)+1,"")</f>
        <v/>
      </c>
      <c r="Q1705" s="91" t="str">
        <f>IFERROR(INDEX($C$2:$C$5193,MATCH(ROWS(M$2:M1705),M$2:M$5193,0)),"")</f>
        <v/>
      </c>
      <c r="R1705" s="70" t="str">
        <f>IFERROR(INDEX($C$2:$C$5193,MATCH(ROWS(N$2:N1705),N$2:N$5193,0)),"")</f>
        <v/>
      </c>
      <c r="S1705" s="92" t="str">
        <f>IFERROR(INDEX($C$2:$C$5193,MATCH(ROWS(O$2:O1705),O$2:O$5193,0)),"")</f>
        <v/>
      </c>
    </row>
    <row r="1706" spans="1:19" x14ac:dyDescent="0.25">
      <c r="A1706" s="69">
        <v>8762</v>
      </c>
      <c r="B1706" s="69" t="s">
        <v>6406</v>
      </c>
      <c r="C1706" s="69" t="s">
        <v>6407</v>
      </c>
      <c r="D1706" s="69" t="s">
        <v>6363</v>
      </c>
      <c r="E1706" s="69" t="s">
        <v>22391</v>
      </c>
      <c r="F1706" s="69" t="s">
        <v>6408</v>
      </c>
      <c r="G1706" s="69" t="s">
        <v>6409</v>
      </c>
      <c r="H1706" s="69">
        <v>-1.5052399999999999</v>
      </c>
      <c r="I1706" s="69">
        <v>-78.062700000000007</v>
      </c>
      <c r="J1706" s="69">
        <v>3465</v>
      </c>
      <c r="K1706" s="69">
        <v>-5</v>
      </c>
      <c r="L1706" s="69">
        <f>COUNTIFS(Aéroports!$C$2:$C$5193,Aéroports!$C1706,Aéroports!$D$2:$D$5193,Aéroports!$D1706)</f>
        <v>1</v>
      </c>
      <c r="M1706" s="69" t="str">
        <f>IF(AND(Formulaire!$H$15=Aéroports!$E1706,--ISNUMBER(IFERROR(SEARCH(Formulaire!$H$16,$C1706,1),""))=1),MAX(M$1:M1705)+1,"")</f>
        <v/>
      </c>
      <c r="N1706" s="69" t="str">
        <f>IF(AND(Formulaire!$H$21=Aéroports!$E1706,--ISNUMBER(IFERROR(SEARCH(Formulaire!$H$22,$C1706,1),""))=1),MAX(N$1:N1705)+1,"")</f>
        <v/>
      </c>
      <c r="O1706" s="69" t="str">
        <f>IF(AND(Formulaire!$H$27=Aéroports!$E1706,--ISNUMBER(IFERROR(SEARCH(Formulaire!$H$28,$C1706,1),""))=1),MAX(O$1:O1705)+1,"")</f>
        <v/>
      </c>
      <c r="Q1706" s="91" t="str">
        <f>IFERROR(INDEX($C$2:$C$5193,MATCH(ROWS(M$2:M1706),M$2:M$5193,0)),"")</f>
        <v/>
      </c>
      <c r="R1706" s="70" t="str">
        <f>IFERROR(INDEX($C$2:$C$5193,MATCH(ROWS(N$2:N1706),N$2:N$5193,0)),"")</f>
        <v/>
      </c>
      <c r="S1706" s="92" t="str">
        <f>IFERROR(INDEX($C$2:$C$5193,MATCH(ROWS(O$2:O1706),O$2:O$5193,0)),"")</f>
        <v/>
      </c>
    </row>
    <row r="1707" spans="1:19" x14ac:dyDescent="0.25">
      <c r="A1707" s="68">
        <v>2686</v>
      </c>
      <c r="B1707" s="68" t="s">
        <v>6410</v>
      </c>
      <c r="C1707" s="68" t="s">
        <v>6411</v>
      </c>
      <c r="D1707" s="68" t="s">
        <v>6363</v>
      </c>
      <c r="E1707" s="68" t="s">
        <v>22391</v>
      </c>
      <c r="F1707" s="68" t="s">
        <v>6412</v>
      </c>
      <c r="G1707" s="68" t="s">
        <v>6413</v>
      </c>
      <c r="H1707" s="68">
        <v>-1.04165</v>
      </c>
      <c r="I1707" s="68">
        <v>-80.472200000000001</v>
      </c>
      <c r="J1707" s="68">
        <v>130</v>
      </c>
      <c r="K1707" s="68">
        <v>-5</v>
      </c>
      <c r="L1707" s="68">
        <f>COUNTIFS(Aéroports!$C$2:$C$5193,Aéroports!$C1707,Aéroports!$D$2:$D$5193,Aéroports!$D1707)</f>
        <v>1</v>
      </c>
      <c r="M1707" s="68" t="str">
        <f>IF(AND(Formulaire!$H$15=Aéroports!$E1707,--ISNUMBER(IFERROR(SEARCH(Formulaire!$H$16,$C1707,1),""))=1),MAX(M$1:M1706)+1,"")</f>
        <v/>
      </c>
      <c r="N1707" s="68" t="str">
        <f>IF(AND(Formulaire!$H$21=Aéroports!$E1707,--ISNUMBER(IFERROR(SEARCH(Formulaire!$H$22,$C1707,1),""))=1),MAX(N$1:N1706)+1,"")</f>
        <v/>
      </c>
      <c r="O1707" s="68" t="str">
        <f>IF(AND(Formulaire!$H$27=Aéroports!$E1707,--ISNUMBER(IFERROR(SEARCH(Formulaire!$H$28,$C1707,1),""))=1),MAX(O$1:O1706)+1,"")</f>
        <v/>
      </c>
      <c r="Q1707" s="91" t="str">
        <f>IFERROR(INDEX($C$2:$C$5193,MATCH(ROWS(M$2:M1707),M$2:M$5193,0)),"")</f>
        <v/>
      </c>
      <c r="R1707" s="70" t="str">
        <f>IFERROR(INDEX($C$2:$C$5193,MATCH(ROWS(N$2:N1707),N$2:N$5193,0)),"")</f>
        <v/>
      </c>
      <c r="S1707" s="92" t="str">
        <f>IFERROR(INDEX($C$2:$C$5193,MATCH(ROWS(O$2:O1707),O$2:O$5193,0)),"")</f>
        <v/>
      </c>
    </row>
    <row r="1708" spans="1:19" x14ac:dyDescent="0.25">
      <c r="A1708" s="69">
        <v>2688</v>
      </c>
      <c r="B1708" s="69" t="s">
        <v>6414</v>
      </c>
      <c r="C1708" s="69" t="s">
        <v>6415</v>
      </c>
      <c r="D1708" s="69" t="s">
        <v>6363</v>
      </c>
      <c r="E1708" s="69" t="s">
        <v>22391</v>
      </c>
      <c r="F1708" s="69" t="s">
        <v>6416</v>
      </c>
      <c r="G1708" s="69" t="s">
        <v>6417</v>
      </c>
      <c r="H1708" s="69">
        <v>-0.1291667</v>
      </c>
      <c r="I1708" s="69">
        <v>-78.357500000000002</v>
      </c>
      <c r="J1708" s="69">
        <v>7841</v>
      </c>
      <c r="K1708" s="69">
        <v>-5</v>
      </c>
      <c r="L1708" s="69">
        <f>COUNTIFS(Aéroports!$C$2:$C$5193,Aéroports!$C1708,Aéroports!$D$2:$D$5193,Aéroports!$D1708)</f>
        <v>1</v>
      </c>
      <c r="M1708" s="69" t="str">
        <f>IF(AND(Formulaire!$H$15=Aéroports!$E1708,--ISNUMBER(IFERROR(SEARCH(Formulaire!$H$16,$C1708,1),""))=1),MAX(M$1:M1707)+1,"")</f>
        <v/>
      </c>
      <c r="N1708" s="69" t="str">
        <f>IF(AND(Formulaire!$H$21=Aéroports!$E1708,--ISNUMBER(IFERROR(SEARCH(Formulaire!$H$22,$C1708,1),""))=1),MAX(N$1:N1707)+1,"")</f>
        <v/>
      </c>
      <c r="O1708" s="69" t="str">
        <f>IF(AND(Formulaire!$H$27=Aéroports!$E1708,--ISNUMBER(IFERROR(SEARCH(Formulaire!$H$28,$C1708,1),""))=1),MAX(O$1:O1707)+1,"")</f>
        <v/>
      </c>
      <c r="Q1708" s="91" t="str">
        <f>IFERROR(INDEX($C$2:$C$5193,MATCH(ROWS(M$2:M1708),M$2:M$5193,0)),"")</f>
        <v/>
      </c>
      <c r="R1708" s="70" t="str">
        <f>IFERROR(INDEX($C$2:$C$5193,MATCH(ROWS(N$2:N1708),N$2:N$5193,0)),"")</f>
        <v/>
      </c>
      <c r="S1708" s="92" t="str">
        <f>IFERROR(INDEX($C$2:$C$5193,MATCH(ROWS(O$2:O1708),O$2:O$5193,0)),"")</f>
        <v/>
      </c>
    </row>
    <row r="1709" spans="1:19" x14ac:dyDescent="0.25">
      <c r="A1709" s="68">
        <v>2691</v>
      </c>
      <c r="B1709" s="68" t="s">
        <v>6418</v>
      </c>
      <c r="C1709" s="68" t="s">
        <v>6419</v>
      </c>
      <c r="D1709" s="68" t="s">
        <v>6363</v>
      </c>
      <c r="E1709" s="68" t="s">
        <v>22391</v>
      </c>
      <c r="F1709" s="68" t="s">
        <v>6420</v>
      </c>
      <c r="G1709" s="68" t="s">
        <v>6421</v>
      </c>
      <c r="H1709" s="68">
        <v>-2.20499</v>
      </c>
      <c r="I1709" s="68">
        <v>-80.988900000000001</v>
      </c>
      <c r="J1709" s="68">
        <v>18</v>
      </c>
      <c r="K1709" s="68">
        <v>-5</v>
      </c>
      <c r="L1709" s="68">
        <f>COUNTIFS(Aéroports!$C$2:$C$5193,Aéroports!$C1709,Aéroports!$D$2:$D$5193,Aéroports!$D1709)</f>
        <v>1</v>
      </c>
      <c r="M1709" s="68" t="str">
        <f>IF(AND(Formulaire!$H$15=Aéroports!$E1709,--ISNUMBER(IFERROR(SEARCH(Formulaire!$H$16,$C1709,1),""))=1),MAX(M$1:M1708)+1,"")</f>
        <v/>
      </c>
      <c r="N1709" s="68" t="str">
        <f>IF(AND(Formulaire!$H$21=Aéroports!$E1709,--ISNUMBER(IFERROR(SEARCH(Formulaire!$H$22,$C1709,1),""))=1),MAX(N$1:N1708)+1,"")</f>
        <v/>
      </c>
      <c r="O1709" s="68" t="str">
        <f>IF(AND(Formulaire!$H$27=Aéroports!$E1709,--ISNUMBER(IFERROR(SEARCH(Formulaire!$H$28,$C1709,1),""))=1),MAX(O$1:O1708)+1,"")</f>
        <v/>
      </c>
      <c r="Q1709" s="91" t="str">
        <f>IFERROR(INDEX($C$2:$C$5193,MATCH(ROWS(M$2:M1709),M$2:M$5193,0)),"")</f>
        <v/>
      </c>
      <c r="R1709" s="70" t="str">
        <f>IFERROR(INDEX($C$2:$C$5193,MATCH(ROWS(N$2:N1709),N$2:N$5193,0)),"")</f>
        <v/>
      </c>
      <c r="S1709" s="92" t="str">
        <f>IFERROR(INDEX($C$2:$C$5193,MATCH(ROWS(O$2:O1709),O$2:O$5193,0)),"")</f>
        <v/>
      </c>
    </row>
    <row r="1710" spans="1:19" x14ac:dyDescent="0.25">
      <c r="A1710" s="69">
        <v>6045</v>
      </c>
      <c r="B1710" s="69" t="s">
        <v>6422</v>
      </c>
      <c r="C1710" s="69" t="s">
        <v>6423</v>
      </c>
      <c r="D1710" s="69" t="s">
        <v>6363</v>
      </c>
      <c r="E1710" s="69" t="s">
        <v>22391</v>
      </c>
      <c r="F1710" s="69" t="s">
        <v>6424</v>
      </c>
      <c r="G1710" s="69" t="s">
        <v>6425</v>
      </c>
      <c r="H1710" s="69">
        <v>-0.91020599999999996</v>
      </c>
      <c r="I1710" s="69">
        <v>-89.617400000000004</v>
      </c>
      <c r="J1710" s="69">
        <v>62</v>
      </c>
      <c r="K1710" s="69">
        <v>-6</v>
      </c>
      <c r="L1710" s="69">
        <f>COUNTIFS(Aéroports!$C$2:$C$5193,Aéroports!$C1710,Aéroports!$D$2:$D$5193,Aéroports!$D1710)</f>
        <v>1</v>
      </c>
      <c r="M1710" s="69" t="str">
        <f>IF(AND(Formulaire!$H$15=Aéroports!$E1710,--ISNUMBER(IFERROR(SEARCH(Formulaire!$H$16,$C1710,1),""))=1),MAX(M$1:M1709)+1,"")</f>
        <v/>
      </c>
      <c r="N1710" s="69" t="str">
        <f>IF(AND(Formulaire!$H$21=Aéroports!$E1710,--ISNUMBER(IFERROR(SEARCH(Formulaire!$H$22,$C1710,1),""))=1),MAX(N$1:N1709)+1,"")</f>
        <v/>
      </c>
      <c r="O1710" s="69" t="str">
        <f>IF(AND(Formulaire!$H$27=Aéroports!$E1710,--ISNUMBER(IFERROR(SEARCH(Formulaire!$H$28,$C1710,1),""))=1),MAX(O$1:O1709)+1,"")</f>
        <v/>
      </c>
      <c r="Q1710" s="91" t="str">
        <f>IFERROR(INDEX($C$2:$C$5193,MATCH(ROWS(M$2:M1710),M$2:M$5193,0)),"")</f>
        <v/>
      </c>
      <c r="R1710" s="70" t="str">
        <f>IFERROR(INDEX($C$2:$C$5193,MATCH(ROWS(N$2:N1710),N$2:N$5193,0)),"")</f>
        <v/>
      </c>
      <c r="S1710" s="92" t="str">
        <f>IFERROR(INDEX($C$2:$C$5193,MATCH(ROWS(O$2:O1710),O$2:O$5193,0)),"")</f>
        <v/>
      </c>
    </row>
    <row r="1711" spans="1:19" x14ac:dyDescent="0.25">
      <c r="A1711" s="68">
        <v>2690</v>
      </c>
      <c r="B1711" s="68" t="s">
        <v>6426</v>
      </c>
      <c r="C1711" s="68" t="s">
        <v>568</v>
      </c>
      <c r="D1711" s="68" t="s">
        <v>6363</v>
      </c>
      <c r="E1711" s="68" t="s">
        <v>22391</v>
      </c>
      <c r="F1711" s="68" t="s">
        <v>6427</v>
      </c>
      <c r="G1711" s="68" t="s">
        <v>6428</v>
      </c>
      <c r="H1711" s="68">
        <v>-3.441986</v>
      </c>
      <c r="I1711" s="68">
        <v>-79.996960000000001</v>
      </c>
      <c r="J1711" s="68">
        <v>20</v>
      </c>
      <c r="K1711" s="68">
        <v>-5</v>
      </c>
      <c r="L1711" s="68">
        <f>COUNTIFS(Aéroports!$C$2:$C$5193,Aéroports!$C1711,Aéroports!$D$2:$D$5193,Aéroports!$D1711)</f>
        <v>1</v>
      </c>
      <c r="M1711" s="68" t="str">
        <f>IF(AND(Formulaire!$H$15=Aéroports!$E1711,--ISNUMBER(IFERROR(SEARCH(Formulaire!$H$16,$C1711,1),""))=1),MAX(M$1:M1710)+1,"")</f>
        <v/>
      </c>
      <c r="N1711" s="68" t="str">
        <f>IF(AND(Formulaire!$H$21=Aéroports!$E1711,--ISNUMBER(IFERROR(SEARCH(Formulaire!$H$22,$C1711,1),""))=1),MAX(N$1:N1710)+1,"")</f>
        <v/>
      </c>
      <c r="O1711" s="68" t="str">
        <f>IF(AND(Formulaire!$H$27=Aéroports!$E1711,--ISNUMBER(IFERROR(SEARCH(Formulaire!$H$28,$C1711,1),""))=1),MAX(O$1:O1710)+1,"")</f>
        <v/>
      </c>
      <c r="Q1711" s="91" t="str">
        <f>IFERROR(INDEX($C$2:$C$5193,MATCH(ROWS(M$2:M1711),M$2:M$5193,0)),"")</f>
        <v/>
      </c>
      <c r="R1711" s="70" t="str">
        <f>IFERROR(INDEX($C$2:$C$5193,MATCH(ROWS(N$2:N1711),N$2:N$5193,0)),"")</f>
        <v/>
      </c>
      <c r="S1711" s="92" t="str">
        <f>IFERROR(INDEX($C$2:$C$5193,MATCH(ROWS(O$2:O1711),O$2:O$5193,0)),"")</f>
        <v/>
      </c>
    </row>
    <row r="1712" spans="1:19" x14ac:dyDescent="0.25">
      <c r="A1712" s="69">
        <v>2696</v>
      </c>
      <c r="B1712" s="69" t="s">
        <v>6429</v>
      </c>
      <c r="C1712" s="69" t="s">
        <v>6430</v>
      </c>
      <c r="D1712" s="69" t="s">
        <v>6363</v>
      </c>
      <c r="E1712" s="69" t="s">
        <v>22391</v>
      </c>
      <c r="F1712" s="69" t="s">
        <v>6431</v>
      </c>
      <c r="G1712" s="69" t="s">
        <v>6432</v>
      </c>
      <c r="H1712" s="69">
        <v>-0.122956</v>
      </c>
      <c r="I1712" s="69">
        <v>-76.337800000000001</v>
      </c>
      <c r="J1712" s="69">
        <v>814</v>
      </c>
      <c r="K1712" s="69">
        <v>-5</v>
      </c>
      <c r="L1712" s="69">
        <f>COUNTIFS(Aéroports!$C$2:$C$5193,Aéroports!$C1712,Aéroports!$D$2:$D$5193,Aéroports!$D1712)</f>
        <v>1</v>
      </c>
      <c r="M1712" s="69" t="str">
        <f>IF(AND(Formulaire!$H$15=Aéroports!$E1712,--ISNUMBER(IFERROR(SEARCH(Formulaire!$H$16,$C1712,1),""))=1),MAX(M$1:M1711)+1,"")</f>
        <v/>
      </c>
      <c r="N1712" s="69" t="str">
        <f>IF(AND(Formulaire!$H$21=Aéroports!$E1712,--ISNUMBER(IFERROR(SEARCH(Formulaire!$H$22,$C1712,1),""))=1),MAX(N$1:N1711)+1,"")</f>
        <v/>
      </c>
      <c r="O1712" s="69" t="str">
        <f>IF(AND(Formulaire!$H$27=Aéroports!$E1712,--ISNUMBER(IFERROR(SEARCH(Formulaire!$H$28,$C1712,1),""))=1),MAX(O$1:O1711)+1,"")</f>
        <v/>
      </c>
      <c r="Q1712" s="91" t="str">
        <f>IFERROR(INDEX($C$2:$C$5193,MATCH(ROWS(M$2:M1712),M$2:M$5193,0)),"")</f>
        <v/>
      </c>
      <c r="R1712" s="70" t="str">
        <f>IFERROR(INDEX($C$2:$C$5193,MATCH(ROWS(N$2:N1712),N$2:N$5193,0)),"")</f>
        <v/>
      </c>
      <c r="S1712" s="92" t="str">
        <f>IFERROR(INDEX($C$2:$C$5193,MATCH(ROWS(O$2:O1712),O$2:O$5193,0)),"")</f>
        <v/>
      </c>
    </row>
    <row r="1713" spans="1:19" x14ac:dyDescent="0.25">
      <c r="A1713" s="68">
        <v>8761</v>
      </c>
      <c r="B1713" s="68" t="s">
        <v>6433</v>
      </c>
      <c r="C1713" s="68" t="s">
        <v>6434</v>
      </c>
      <c r="D1713" s="68" t="s">
        <v>6363</v>
      </c>
      <c r="E1713" s="68" t="s">
        <v>22391</v>
      </c>
      <c r="F1713" s="68" t="s">
        <v>6435</v>
      </c>
      <c r="G1713" s="68" t="s">
        <v>6436</v>
      </c>
      <c r="H1713" s="68">
        <v>-0.776111</v>
      </c>
      <c r="I1713" s="68">
        <v>-75.526399999999995</v>
      </c>
      <c r="J1713" s="68">
        <v>997</v>
      </c>
      <c r="K1713" s="68">
        <v>-5</v>
      </c>
      <c r="L1713" s="68">
        <f>COUNTIFS(Aéroports!$C$2:$C$5193,Aéroports!$C1713,Aéroports!$D$2:$D$5193,Aéroports!$D1713)</f>
        <v>1</v>
      </c>
      <c r="M1713" s="68" t="str">
        <f>IF(AND(Formulaire!$H$15=Aéroports!$E1713,--ISNUMBER(IFERROR(SEARCH(Formulaire!$H$16,$C1713,1),""))=1),MAX(M$1:M1712)+1,"")</f>
        <v/>
      </c>
      <c r="N1713" s="68" t="str">
        <f>IF(AND(Formulaire!$H$21=Aéroports!$E1713,--ISNUMBER(IFERROR(SEARCH(Formulaire!$H$22,$C1713,1),""))=1),MAX(N$1:N1712)+1,"")</f>
        <v/>
      </c>
      <c r="O1713" s="68" t="str">
        <f>IF(AND(Formulaire!$H$27=Aéroports!$E1713,--ISNUMBER(IFERROR(SEARCH(Formulaire!$H$28,$C1713,1),""))=1),MAX(O$1:O1712)+1,"")</f>
        <v/>
      </c>
      <c r="Q1713" s="91" t="str">
        <f>IFERROR(INDEX($C$2:$C$5193,MATCH(ROWS(M$2:M1713),M$2:M$5193,0)),"")</f>
        <v/>
      </c>
      <c r="R1713" s="70" t="str">
        <f>IFERROR(INDEX($C$2:$C$5193,MATCH(ROWS(N$2:N1713),N$2:N$5193,0)),"")</f>
        <v/>
      </c>
      <c r="S1713" s="92" t="str">
        <f>IFERROR(INDEX($C$2:$C$5193,MATCH(ROWS(O$2:O1713),O$2:O$5193,0)),"")</f>
        <v/>
      </c>
    </row>
    <row r="1714" spans="1:19" x14ac:dyDescent="0.25">
      <c r="A1714" s="69">
        <v>2697</v>
      </c>
      <c r="B1714" s="69" t="s">
        <v>6437</v>
      </c>
      <c r="C1714" s="69" t="s">
        <v>6438</v>
      </c>
      <c r="D1714" s="69" t="s">
        <v>6363</v>
      </c>
      <c r="E1714" s="69" t="s">
        <v>22391</v>
      </c>
      <c r="F1714" s="69" t="s">
        <v>6439</v>
      </c>
      <c r="G1714" s="69" t="s">
        <v>6440</v>
      </c>
      <c r="H1714" s="69">
        <v>0.80950599999999995</v>
      </c>
      <c r="I1714" s="69">
        <v>-77.708100000000002</v>
      </c>
      <c r="J1714" s="69">
        <v>9649</v>
      </c>
      <c r="K1714" s="69">
        <v>-5</v>
      </c>
      <c r="L1714" s="69">
        <f>COUNTIFS(Aéroports!$C$2:$C$5193,Aéroports!$C1714,Aéroports!$D$2:$D$5193,Aéroports!$D1714)</f>
        <v>1</v>
      </c>
      <c r="M1714" s="69" t="str">
        <f>IF(AND(Formulaire!$H$15=Aéroports!$E1714,--ISNUMBER(IFERROR(SEARCH(Formulaire!$H$16,$C1714,1),""))=1),MAX(M$1:M1713)+1,"")</f>
        <v/>
      </c>
      <c r="N1714" s="69" t="str">
        <f>IF(AND(Formulaire!$H$21=Aéroports!$E1714,--ISNUMBER(IFERROR(SEARCH(Formulaire!$H$22,$C1714,1),""))=1),MAX(N$1:N1713)+1,"")</f>
        <v/>
      </c>
      <c r="O1714" s="69" t="str">
        <f>IF(AND(Formulaire!$H$27=Aéroports!$E1714,--ISNUMBER(IFERROR(SEARCH(Formulaire!$H$28,$C1714,1),""))=1),MAX(O$1:O1713)+1,"")</f>
        <v/>
      </c>
      <c r="Q1714" s="91" t="str">
        <f>IFERROR(INDEX($C$2:$C$5193,MATCH(ROWS(M$2:M1714),M$2:M$5193,0)),"")</f>
        <v/>
      </c>
      <c r="R1714" s="70" t="str">
        <f>IFERROR(INDEX($C$2:$C$5193,MATCH(ROWS(N$2:N1714),N$2:N$5193,0)),"")</f>
        <v/>
      </c>
      <c r="S1714" s="92" t="str">
        <f>IFERROR(INDEX($C$2:$C$5193,MATCH(ROWS(O$2:O1714),O$2:O$5193,0)),"")</f>
        <v/>
      </c>
    </row>
    <row r="1715" spans="1:19" x14ac:dyDescent="0.25">
      <c r="A1715" s="68">
        <v>3967</v>
      </c>
      <c r="B1715" s="68" t="s">
        <v>6534</v>
      </c>
      <c r="C1715" s="68" t="s">
        <v>6535</v>
      </c>
      <c r="D1715" s="68" t="s">
        <v>6536</v>
      </c>
      <c r="E1715" s="68" t="s">
        <v>22394</v>
      </c>
      <c r="F1715" s="68" t="s">
        <v>6537</v>
      </c>
      <c r="G1715" s="68" t="s">
        <v>6538</v>
      </c>
      <c r="H1715" s="68">
        <v>15.2919</v>
      </c>
      <c r="I1715" s="68">
        <v>38.910699999999999</v>
      </c>
      <c r="J1715" s="68">
        <v>7661</v>
      </c>
      <c r="K1715" s="68">
        <v>3</v>
      </c>
      <c r="L1715" s="68">
        <f>COUNTIFS(Aéroports!$C$2:$C$5193,Aéroports!$C1715,Aéroports!$D$2:$D$5193,Aéroports!$D1715)</f>
        <v>1</v>
      </c>
      <c r="M1715" s="68" t="str">
        <f>IF(AND(Formulaire!$H$15=Aéroports!$E1715,--ISNUMBER(IFERROR(SEARCH(Formulaire!$H$16,$C1715,1),""))=1),MAX(M$1:M1714)+1,"")</f>
        <v/>
      </c>
      <c r="N1715" s="68" t="str">
        <f>IF(AND(Formulaire!$H$21=Aéroports!$E1715,--ISNUMBER(IFERROR(SEARCH(Formulaire!$H$22,$C1715,1),""))=1),MAX(N$1:N1714)+1,"")</f>
        <v/>
      </c>
      <c r="O1715" s="68" t="str">
        <f>IF(AND(Formulaire!$H$27=Aéroports!$E1715,--ISNUMBER(IFERROR(SEARCH(Formulaire!$H$28,$C1715,1),""))=1),MAX(O$1:O1714)+1,"")</f>
        <v/>
      </c>
      <c r="Q1715" s="91" t="str">
        <f>IFERROR(INDEX($C$2:$C$5193,MATCH(ROWS(M$2:M1715),M$2:M$5193,0)),"")</f>
        <v/>
      </c>
      <c r="R1715" s="70" t="str">
        <f>IFERROR(INDEX($C$2:$C$5193,MATCH(ROWS(N$2:N1715),N$2:N$5193,0)),"")</f>
        <v/>
      </c>
      <c r="S1715" s="92" t="str">
        <f>IFERROR(INDEX($C$2:$C$5193,MATCH(ROWS(O$2:O1715),O$2:O$5193,0)),"")</f>
        <v/>
      </c>
    </row>
    <row r="1716" spans="1:19" x14ac:dyDescent="0.25">
      <c r="A1716" s="69">
        <v>3966</v>
      </c>
      <c r="B1716" s="69" t="s">
        <v>6539</v>
      </c>
      <c r="C1716" s="69" t="s">
        <v>6540</v>
      </c>
      <c r="D1716" s="69" t="s">
        <v>6536</v>
      </c>
      <c r="E1716" s="69" t="s">
        <v>22394</v>
      </c>
      <c r="F1716" s="69" t="s">
        <v>6541</v>
      </c>
      <c r="G1716" s="69" t="s">
        <v>6542</v>
      </c>
      <c r="H1716" s="69">
        <v>13.0718</v>
      </c>
      <c r="I1716" s="69">
        <v>42.645000000000003</v>
      </c>
      <c r="J1716" s="69">
        <v>46</v>
      </c>
      <c r="K1716" s="69">
        <v>3</v>
      </c>
      <c r="L1716" s="69">
        <f>COUNTIFS(Aéroports!$C$2:$C$5193,Aéroports!$C1716,Aéroports!$D$2:$D$5193,Aéroports!$D1716)</f>
        <v>1</v>
      </c>
      <c r="M1716" s="69" t="str">
        <f>IF(AND(Formulaire!$H$15=Aéroports!$E1716,--ISNUMBER(IFERROR(SEARCH(Formulaire!$H$16,$C1716,1),""))=1),MAX(M$1:M1715)+1,"")</f>
        <v/>
      </c>
      <c r="N1716" s="69" t="str">
        <f>IF(AND(Formulaire!$H$21=Aéroports!$E1716,--ISNUMBER(IFERROR(SEARCH(Formulaire!$H$22,$C1716,1),""))=1),MAX(N$1:N1715)+1,"")</f>
        <v/>
      </c>
      <c r="O1716" s="69" t="str">
        <f>IF(AND(Formulaire!$H$27=Aéroports!$E1716,--ISNUMBER(IFERROR(SEARCH(Formulaire!$H$28,$C1716,1),""))=1),MAX(O$1:O1715)+1,"")</f>
        <v/>
      </c>
      <c r="Q1716" s="91" t="str">
        <f>IFERROR(INDEX($C$2:$C$5193,MATCH(ROWS(M$2:M1716),M$2:M$5193,0)),"")</f>
        <v/>
      </c>
      <c r="R1716" s="70" t="str">
        <f>IFERROR(INDEX($C$2:$C$5193,MATCH(ROWS(N$2:N1716),N$2:N$5193,0)),"")</f>
        <v/>
      </c>
      <c r="S1716" s="92" t="str">
        <f>IFERROR(INDEX($C$2:$C$5193,MATCH(ROWS(O$2:O1716),O$2:O$5193,0)),"")</f>
        <v/>
      </c>
    </row>
    <row r="1717" spans="1:19" x14ac:dyDescent="0.25">
      <c r="A1717" s="68">
        <v>3968</v>
      </c>
      <c r="B1717" s="68" t="s">
        <v>6543</v>
      </c>
      <c r="C1717" s="68" t="s">
        <v>6544</v>
      </c>
      <c r="D1717" s="68" t="s">
        <v>6536</v>
      </c>
      <c r="E1717" s="68" t="s">
        <v>22394</v>
      </c>
      <c r="F1717" s="68" t="s">
        <v>6545</v>
      </c>
      <c r="G1717" s="68" t="s">
        <v>6546</v>
      </c>
      <c r="H1717" s="68">
        <v>15.67</v>
      </c>
      <c r="I1717" s="68">
        <v>39.370100000000001</v>
      </c>
      <c r="J1717" s="68">
        <v>194</v>
      </c>
      <c r="K1717" s="68">
        <v>3</v>
      </c>
      <c r="L1717" s="68">
        <f>COUNTIFS(Aéroports!$C$2:$C$5193,Aéroports!$C1717,Aéroports!$D$2:$D$5193,Aéroports!$D1717)</f>
        <v>1</v>
      </c>
      <c r="M1717" s="68" t="str">
        <f>IF(AND(Formulaire!$H$15=Aéroports!$E1717,--ISNUMBER(IFERROR(SEARCH(Formulaire!$H$16,$C1717,1),""))=1),MAX(M$1:M1716)+1,"")</f>
        <v/>
      </c>
      <c r="N1717" s="68" t="str">
        <f>IF(AND(Formulaire!$H$21=Aéroports!$E1717,--ISNUMBER(IFERROR(SEARCH(Formulaire!$H$22,$C1717,1),""))=1),MAX(N$1:N1716)+1,"")</f>
        <v/>
      </c>
      <c r="O1717" s="68" t="str">
        <f>IF(AND(Formulaire!$H$27=Aéroports!$E1717,--ISNUMBER(IFERROR(SEARCH(Formulaire!$H$28,$C1717,1),""))=1),MAX(O$1:O1716)+1,"")</f>
        <v/>
      </c>
      <c r="Q1717" s="91" t="str">
        <f>IFERROR(INDEX($C$2:$C$5193,MATCH(ROWS(M$2:M1717),M$2:M$5193,0)),"")</f>
        <v/>
      </c>
      <c r="R1717" s="70" t="str">
        <f>IFERROR(INDEX($C$2:$C$5193,MATCH(ROWS(N$2:N1717),N$2:N$5193,0)),"")</f>
        <v/>
      </c>
      <c r="S1717" s="92" t="str">
        <f>IFERROR(INDEX($C$2:$C$5193,MATCH(ROWS(O$2:O1717),O$2:O$5193,0)),"")</f>
        <v/>
      </c>
    </row>
    <row r="1718" spans="1:19" x14ac:dyDescent="0.25">
      <c r="A1718" s="69">
        <v>1212</v>
      </c>
      <c r="B1718" s="69" t="s">
        <v>14855</v>
      </c>
      <c r="C1718" s="69" t="s">
        <v>14856</v>
      </c>
      <c r="D1718" s="69" t="s">
        <v>14857</v>
      </c>
      <c r="E1718" s="69" t="s">
        <v>22479</v>
      </c>
      <c r="F1718" s="69" t="s">
        <v>14858</v>
      </c>
      <c r="G1718" s="69" t="s">
        <v>14859</v>
      </c>
      <c r="H1718" s="69">
        <v>38.282200000000003</v>
      </c>
      <c r="I1718" s="69">
        <v>-0.55815599999999999</v>
      </c>
      <c r="J1718" s="69">
        <v>142</v>
      </c>
      <c r="K1718" s="69">
        <v>1</v>
      </c>
      <c r="L1718" s="69">
        <f>COUNTIFS(Aéroports!$C$2:$C$5193,Aéroports!$C1718,Aéroports!$D$2:$D$5193,Aéroports!$D1718)</f>
        <v>1</v>
      </c>
      <c r="M1718" s="69" t="str">
        <f>IF(AND(Formulaire!$H$15=Aéroports!$E1718,--ISNUMBER(IFERROR(SEARCH(Formulaire!$H$16,$C1718,1),""))=1),MAX(M$1:M1717)+1,"")</f>
        <v/>
      </c>
      <c r="N1718" s="69" t="str">
        <f>IF(AND(Formulaire!$H$21=Aéroports!$E1718,--ISNUMBER(IFERROR(SEARCH(Formulaire!$H$22,$C1718,1),""))=1),MAX(N$1:N1717)+1,"")</f>
        <v/>
      </c>
      <c r="O1718" s="69" t="str">
        <f>IF(AND(Formulaire!$H$27=Aéroports!$E1718,--ISNUMBER(IFERROR(SEARCH(Formulaire!$H$28,$C1718,1),""))=1),MAX(O$1:O1717)+1,"")</f>
        <v/>
      </c>
      <c r="Q1718" s="91" t="str">
        <f>IFERROR(INDEX($C$2:$C$5193,MATCH(ROWS(M$2:M1718),M$2:M$5193,0)),"")</f>
        <v/>
      </c>
      <c r="R1718" s="70" t="str">
        <f>IFERROR(INDEX($C$2:$C$5193,MATCH(ROWS(N$2:N1718),N$2:N$5193,0)),"")</f>
        <v/>
      </c>
      <c r="S1718" s="92" t="str">
        <f>IFERROR(INDEX($C$2:$C$5193,MATCH(ROWS(O$2:O1718),O$2:O$5193,0)),"")</f>
        <v/>
      </c>
    </row>
    <row r="1719" spans="1:19" x14ac:dyDescent="0.25">
      <c r="A1719" s="68">
        <v>1213</v>
      </c>
      <c r="B1719" s="68" t="s">
        <v>14860</v>
      </c>
      <c r="C1719" s="68" t="s">
        <v>14861</v>
      </c>
      <c r="D1719" s="68" t="s">
        <v>14857</v>
      </c>
      <c r="E1719" s="68" t="s">
        <v>22479</v>
      </c>
      <c r="F1719" s="68" t="s">
        <v>14862</v>
      </c>
      <c r="G1719" s="68" t="s">
        <v>14863</v>
      </c>
      <c r="H1719" s="68">
        <v>36.843899999999998</v>
      </c>
      <c r="I1719" s="68">
        <v>-2.3700999999999999</v>
      </c>
      <c r="J1719" s="68">
        <v>70</v>
      </c>
      <c r="K1719" s="68">
        <v>1</v>
      </c>
      <c r="L1719" s="68">
        <f>COUNTIFS(Aéroports!$C$2:$C$5193,Aéroports!$C1719,Aéroports!$D$2:$D$5193,Aéroports!$D1719)</f>
        <v>1</v>
      </c>
      <c r="M1719" s="68" t="str">
        <f>IF(AND(Formulaire!$H$15=Aéroports!$E1719,--ISNUMBER(IFERROR(SEARCH(Formulaire!$H$16,$C1719,1),""))=1),MAX(M$1:M1718)+1,"")</f>
        <v/>
      </c>
      <c r="N1719" s="68" t="str">
        <f>IF(AND(Formulaire!$H$21=Aéroports!$E1719,--ISNUMBER(IFERROR(SEARCH(Formulaire!$H$22,$C1719,1),""))=1),MAX(N$1:N1718)+1,"")</f>
        <v/>
      </c>
      <c r="O1719" s="68" t="str">
        <f>IF(AND(Formulaire!$H$27=Aéroports!$E1719,--ISNUMBER(IFERROR(SEARCH(Formulaire!$H$28,$C1719,1),""))=1),MAX(O$1:O1718)+1,"")</f>
        <v/>
      </c>
      <c r="Q1719" s="91" t="str">
        <f>IFERROR(INDEX($C$2:$C$5193,MATCH(ROWS(M$2:M1719),M$2:M$5193,0)),"")</f>
        <v/>
      </c>
      <c r="R1719" s="70" t="str">
        <f>IFERROR(INDEX($C$2:$C$5193,MATCH(ROWS(N$2:N1719),N$2:N$5193,0)),"")</f>
        <v/>
      </c>
      <c r="S1719" s="92" t="str">
        <f>IFERROR(INDEX($C$2:$C$5193,MATCH(ROWS(O$2:O1719),O$2:O$5193,0)),"")</f>
        <v/>
      </c>
    </row>
    <row r="1720" spans="1:19" x14ac:dyDescent="0.25">
      <c r="A1720" s="69">
        <v>1055</v>
      </c>
      <c r="B1720" s="69" t="s">
        <v>14864</v>
      </c>
      <c r="C1720" s="69" t="s">
        <v>14865</v>
      </c>
      <c r="D1720" s="69" t="s">
        <v>14857</v>
      </c>
      <c r="E1720" s="69" t="s">
        <v>22479</v>
      </c>
      <c r="F1720" s="69" t="s">
        <v>14866</v>
      </c>
      <c r="G1720" s="69" t="s">
        <v>14867</v>
      </c>
      <c r="H1720" s="69">
        <v>28.945499999999999</v>
      </c>
      <c r="I1720" s="69">
        <v>-13.6052</v>
      </c>
      <c r="J1720" s="69">
        <v>46</v>
      </c>
      <c r="K1720" s="69">
        <v>0</v>
      </c>
      <c r="L1720" s="69">
        <f>COUNTIFS(Aéroports!$C$2:$C$5193,Aéroports!$C1720,Aéroports!$D$2:$D$5193,Aéroports!$D1720)</f>
        <v>1</v>
      </c>
      <c r="M1720" s="69" t="str">
        <f>IF(AND(Formulaire!$H$15=Aéroports!$E1720,--ISNUMBER(IFERROR(SEARCH(Formulaire!$H$16,$C1720,1),""))=1),MAX(M$1:M1719)+1,"")</f>
        <v/>
      </c>
      <c r="N1720" s="69" t="str">
        <f>IF(AND(Formulaire!$H$21=Aéroports!$E1720,--ISNUMBER(IFERROR(SEARCH(Formulaire!$H$22,$C1720,1),""))=1),MAX(N$1:N1719)+1,"")</f>
        <v/>
      </c>
      <c r="O1720" s="69" t="str">
        <f>IF(AND(Formulaire!$H$27=Aéroports!$E1720,--ISNUMBER(IFERROR(SEARCH(Formulaire!$H$28,$C1720,1),""))=1),MAX(O$1:O1719)+1,"")</f>
        <v/>
      </c>
      <c r="Q1720" s="91" t="str">
        <f>IFERROR(INDEX($C$2:$C$5193,MATCH(ROWS(M$2:M1720),M$2:M$5193,0)),"")</f>
        <v/>
      </c>
      <c r="R1720" s="70" t="str">
        <f>IFERROR(INDEX($C$2:$C$5193,MATCH(ROWS(N$2:N1720),N$2:N$5193,0)),"")</f>
        <v/>
      </c>
      <c r="S1720" s="92" t="str">
        <f>IFERROR(INDEX($C$2:$C$5193,MATCH(ROWS(O$2:O1720),O$2:O$5193,0)),"")</f>
        <v/>
      </c>
    </row>
    <row r="1721" spans="1:19" x14ac:dyDescent="0.25">
      <c r="A1721" s="68">
        <v>1214</v>
      </c>
      <c r="B1721" s="68" t="s">
        <v>14868</v>
      </c>
      <c r="C1721" s="68" t="s">
        <v>14869</v>
      </c>
      <c r="D1721" s="68" t="s">
        <v>14857</v>
      </c>
      <c r="E1721" s="68" t="s">
        <v>22479</v>
      </c>
      <c r="F1721" s="68" t="s">
        <v>14870</v>
      </c>
      <c r="G1721" s="68" t="s">
        <v>14871</v>
      </c>
      <c r="H1721" s="68">
        <v>43.563600000000001</v>
      </c>
      <c r="I1721" s="68">
        <v>-6.0346200000000003</v>
      </c>
      <c r="J1721" s="68">
        <v>416</v>
      </c>
      <c r="K1721" s="68">
        <v>1</v>
      </c>
      <c r="L1721" s="68">
        <f>COUNTIFS(Aéroports!$C$2:$C$5193,Aéroports!$C1721,Aéroports!$D$2:$D$5193,Aéroports!$D1721)</f>
        <v>1</v>
      </c>
      <c r="M1721" s="68" t="str">
        <f>IF(AND(Formulaire!$H$15=Aéroports!$E1721,--ISNUMBER(IFERROR(SEARCH(Formulaire!$H$16,$C1721,1),""))=1),MAX(M$1:M1720)+1,"")</f>
        <v/>
      </c>
      <c r="N1721" s="68" t="str">
        <f>IF(AND(Formulaire!$H$21=Aéroports!$E1721,--ISNUMBER(IFERROR(SEARCH(Formulaire!$H$22,$C1721,1),""))=1),MAX(N$1:N1720)+1,"")</f>
        <v/>
      </c>
      <c r="O1721" s="68" t="str">
        <f>IF(AND(Formulaire!$H$27=Aéroports!$E1721,--ISNUMBER(IFERROR(SEARCH(Formulaire!$H$28,$C1721,1),""))=1),MAX(O$1:O1720)+1,"")</f>
        <v/>
      </c>
      <c r="Q1721" s="91" t="str">
        <f>IFERROR(INDEX($C$2:$C$5193,MATCH(ROWS(M$2:M1721),M$2:M$5193,0)),"")</f>
        <v/>
      </c>
      <c r="R1721" s="70" t="str">
        <f>IFERROR(INDEX($C$2:$C$5193,MATCH(ROWS(N$2:N1721),N$2:N$5193,0)),"")</f>
        <v/>
      </c>
      <c r="S1721" s="92" t="str">
        <f>IFERROR(INDEX($C$2:$C$5193,MATCH(ROWS(O$2:O1721),O$2:O$5193,0)),"")</f>
        <v/>
      </c>
    </row>
    <row r="1722" spans="1:19" x14ac:dyDescent="0.25">
      <c r="A1722" s="69">
        <v>1219</v>
      </c>
      <c r="B1722" s="69" t="s">
        <v>14872</v>
      </c>
      <c r="C1722" s="69" t="s">
        <v>14873</v>
      </c>
      <c r="D1722" s="69" t="s">
        <v>14857</v>
      </c>
      <c r="E1722" s="69" t="s">
        <v>22479</v>
      </c>
      <c r="F1722" s="69" t="s">
        <v>14874</v>
      </c>
      <c r="G1722" s="69" t="s">
        <v>14875</v>
      </c>
      <c r="H1722" s="69">
        <v>38.891300000000001</v>
      </c>
      <c r="I1722" s="69">
        <v>-6.8213299999999997</v>
      </c>
      <c r="J1722" s="69">
        <v>609</v>
      </c>
      <c r="K1722" s="69">
        <v>1</v>
      </c>
      <c r="L1722" s="69">
        <f>COUNTIFS(Aéroports!$C$2:$C$5193,Aéroports!$C1722,Aéroports!$D$2:$D$5193,Aéroports!$D1722)</f>
        <v>1</v>
      </c>
      <c r="M1722" s="69" t="str">
        <f>IF(AND(Formulaire!$H$15=Aéroports!$E1722,--ISNUMBER(IFERROR(SEARCH(Formulaire!$H$16,$C1722,1),""))=1),MAX(M$1:M1721)+1,"")</f>
        <v/>
      </c>
      <c r="N1722" s="69" t="str">
        <f>IF(AND(Formulaire!$H$21=Aéroports!$E1722,--ISNUMBER(IFERROR(SEARCH(Formulaire!$H$22,$C1722,1),""))=1),MAX(N$1:N1721)+1,"")</f>
        <v/>
      </c>
      <c r="O1722" s="69" t="str">
        <f>IF(AND(Formulaire!$H$27=Aéroports!$E1722,--ISNUMBER(IFERROR(SEARCH(Formulaire!$H$28,$C1722,1),""))=1),MAX(O$1:O1721)+1,"")</f>
        <v/>
      </c>
      <c r="Q1722" s="91" t="str">
        <f>IFERROR(INDEX($C$2:$C$5193,MATCH(ROWS(M$2:M1722),M$2:M$5193,0)),"")</f>
        <v/>
      </c>
      <c r="R1722" s="70" t="str">
        <f>IFERROR(INDEX($C$2:$C$5193,MATCH(ROWS(N$2:N1722),N$2:N$5193,0)),"")</f>
        <v/>
      </c>
      <c r="S1722" s="92" t="str">
        <f>IFERROR(INDEX($C$2:$C$5193,MATCH(ROWS(O$2:O1722),O$2:O$5193,0)),"")</f>
        <v/>
      </c>
    </row>
    <row r="1723" spans="1:19" x14ac:dyDescent="0.25">
      <c r="A1723" s="68">
        <v>1218</v>
      </c>
      <c r="B1723" s="68" t="s">
        <v>14876</v>
      </c>
      <c r="C1723" s="68" t="s">
        <v>14877</v>
      </c>
      <c r="D1723" s="68" t="s">
        <v>14857</v>
      </c>
      <c r="E1723" s="68" t="s">
        <v>22479</v>
      </c>
      <c r="F1723" s="68" t="s">
        <v>14878</v>
      </c>
      <c r="G1723" s="68" t="s">
        <v>14879</v>
      </c>
      <c r="H1723" s="68">
        <v>41.2971</v>
      </c>
      <c r="I1723" s="68">
        <v>2.0784600000000002</v>
      </c>
      <c r="J1723" s="68">
        <v>12</v>
      </c>
      <c r="K1723" s="68">
        <v>1</v>
      </c>
      <c r="L1723" s="68">
        <f>COUNTIFS(Aéroports!$C$2:$C$5193,Aéroports!$C1723,Aéroports!$D$2:$D$5193,Aéroports!$D1723)</f>
        <v>1</v>
      </c>
      <c r="M1723" s="68" t="str">
        <f>IF(AND(Formulaire!$H$15=Aéroports!$E1723,--ISNUMBER(IFERROR(SEARCH(Formulaire!$H$16,$C1723,1),""))=1),MAX(M$1:M1722)+1,"")</f>
        <v/>
      </c>
      <c r="N1723" s="68" t="str">
        <f>IF(AND(Formulaire!$H$21=Aéroports!$E1723,--ISNUMBER(IFERROR(SEARCH(Formulaire!$H$22,$C1723,1),""))=1),MAX(N$1:N1722)+1,"")</f>
        <v/>
      </c>
      <c r="O1723" s="68" t="str">
        <f>IF(AND(Formulaire!$H$27=Aéroports!$E1723,--ISNUMBER(IFERROR(SEARCH(Formulaire!$H$28,$C1723,1),""))=1),MAX(O$1:O1722)+1,"")</f>
        <v/>
      </c>
      <c r="Q1723" s="91" t="str">
        <f>IFERROR(INDEX($C$2:$C$5193,MATCH(ROWS(M$2:M1723),M$2:M$5193,0)),"")</f>
        <v/>
      </c>
      <c r="R1723" s="70" t="str">
        <f>IFERROR(INDEX($C$2:$C$5193,MATCH(ROWS(N$2:N1723),N$2:N$5193,0)),"")</f>
        <v/>
      </c>
      <c r="S1723" s="92" t="str">
        <f>IFERROR(INDEX($C$2:$C$5193,MATCH(ROWS(O$2:O1723),O$2:O$5193,0)),"")</f>
        <v/>
      </c>
    </row>
    <row r="1724" spans="1:19" x14ac:dyDescent="0.25">
      <c r="A1724" s="69">
        <v>1216</v>
      </c>
      <c r="B1724" s="69" t="s">
        <v>14880</v>
      </c>
      <c r="C1724" s="69" t="s">
        <v>14881</v>
      </c>
      <c r="D1724" s="69" t="s">
        <v>14857</v>
      </c>
      <c r="E1724" s="69" t="s">
        <v>22479</v>
      </c>
      <c r="F1724" s="69" t="s">
        <v>14882</v>
      </c>
      <c r="G1724" s="69" t="s">
        <v>14883</v>
      </c>
      <c r="H1724" s="69">
        <v>43.301099999999998</v>
      </c>
      <c r="I1724" s="69">
        <v>-2.9106100000000001</v>
      </c>
      <c r="J1724" s="69">
        <v>138</v>
      </c>
      <c r="K1724" s="69">
        <v>1</v>
      </c>
      <c r="L1724" s="69">
        <f>COUNTIFS(Aéroports!$C$2:$C$5193,Aéroports!$C1724,Aéroports!$D$2:$D$5193,Aéroports!$D1724)</f>
        <v>1</v>
      </c>
      <c r="M1724" s="69" t="str">
        <f>IF(AND(Formulaire!$H$15=Aéroports!$E1724,--ISNUMBER(IFERROR(SEARCH(Formulaire!$H$16,$C1724,1),""))=1),MAX(M$1:M1723)+1,"")</f>
        <v/>
      </c>
      <c r="N1724" s="69" t="str">
        <f>IF(AND(Formulaire!$H$21=Aéroports!$E1724,--ISNUMBER(IFERROR(SEARCH(Formulaire!$H$22,$C1724,1),""))=1),MAX(N$1:N1723)+1,"")</f>
        <v/>
      </c>
      <c r="O1724" s="69" t="str">
        <f>IF(AND(Formulaire!$H$27=Aéroports!$E1724,--ISNUMBER(IFERROR(SEARCH(Formulaire!$H$28,$C1724,1),""))=1),MAX(O$1:O1723)+1,"")</f>
        <v/>
      </c>
      <c r="Q1724" s="91" t="str">
        <f>IFERROR(INDEX($C$2:$C$5193,MATCH(ROWS(M$2:M1724),M$2:M$5193,0)),"")</f>
        <v/>
      </c>
      <c r="R1724" s="70" t="str">
        <f>IFERROR(INDEX($C$2:$C$5193,MATCH(ROWS(N$2:N1724),N$2:N$5193,0)),"")</f>
        <v/>
      </c>
      <c r="S1724" s="92" t="str">
        <f>IFERROR(INDEX($C$2:$C$5193,MATCH(ROWS(O$2:O1724),O$2:O$5193,0)),"")</f>
        <v/>
      </c>
    </row>
    <row r="1725" spans="1:19" x14ac:dyDescent="0.25">
      <c r="A1725" s="68">
        <v>6757</v>
      </c>
      <c r="B1725" s="68" t="s">
        <v>14884</v>
      </c>
      <c r="C1725" s="68" t="s">
        <v>14885</v>
      </c>
      <c r="D1725" s="68" t="s">
        <v>14857</v>
      </c>
      <c r="E1725" s="68" t="s">
        <v>22479</v>
      </c>
      <c r="F1725" s="68" t="s">
        <v>14886</v>
      </c>
      <c r="G1725" s="68" t="s">
        <v>14887</v>
      </c>
      <c r="H1725" s="68">
        <v>42.357599999999998</v>
      </c>
      <c r="I1725" s="68">
        <v>-3.6207600000000002</v>
      </c>
      <c r="J1725" s="68">
        <v>2945</v>
      </c>
      <c r="K1725" s="68">
        <v>1</v>
      </c>
      <c r="L1725" s="68">
        <f>COUNTIFS(Aéroports!$C$2:$C$5193,Aéroports!$C1725,Aéroports!$D$2:$D$5193,Aéroports!$D1725)</f>
        <v>1</v>
      </c>
      <c r="M1725" s="68" t="str">
        <f>IF(AND(Formulaire!$H$15=Aéroports!$E1725,--ISNUMBER(IFERROR(SEARCH(Formulaire!$H$16,$C1725,1),""))=1),MAX(M$1:M1724)+1,"")</f>
        <v/>
      </c>
      <c r="N1725" s="68" t="str">
        <f>IF(AND(Formulaire!$H$21=Aéroports!$E1725,--ISNUMBER(IFERROR(SEARCH(Formulaire!$H$22,$C1725,1),""))=1),MAX(N$1:N1724)+1,"")</f>
        <v/>
      </c>
      <c r="O1725" s="68" t="str">
        <f>IF(AND(Formulaire!$H$27=Aéroports!$E1725,--ISNUMBER(IFERROR(SEARCH(Formulaire!$H$28,$C1725,1),""))=1),MAX(O$1:O1724)+1,"")</f>
        <v/>
      </c>
      <c r="Q1725" s="91" t="str">
        <f>IFERROR(INDEX($C$2:$C$5193,MATCH(ROWS(M$2:M1725),M$2:M$5193,0)),"")</f>
        <v/>
      </c>
      <c r="R1725" s="70" t="str">
        <f>IFERROR(INDEX($C$2:$C$5193,MATCH(ROWS(N$2:N1725),N$2:N$5193,0)),"")</f>
        <v/>
      </c>
      <c r="S1725" s="92" t="str">
        <f>IFERROR(INDEX($C$2:$C$5193,MATCH(ROWS(O$2:O1725),O$2:O$5193,0)),"")</f>
        <v/>
      </c>
    </row>
    <row r="1726" spans="1:19" x14ac:dyDescent="0.25">
      <c r="A1726" s="69">
        <v>11879</v>
      </c>
      <c r="B1726" s="69" t="s">
        <v>14888</v>
      </c>
      <c r="C1726" s="69" t="s">
        <v>14889</v>
      </c>
      <c r="D1726" s="69" t="s">
        <v>14857</v>
      </c>
      <c r="E1726" s="69" t="s">
        <v>22479</v>
      </c>
      <c r="F1726" s="69" t="s">
        <v>14890</v>
      </c>
      <c r="G1726" s="69" t="s">
        <v>14891</v>
      </c>
      <c r="H1726" s="69">
        <v>40.213889999999999</v>
      </c>
      <c r="I1726" s="69">
        <v>7.3332999999999995E-2</v>
      </c>
      <c r="J1726" s="69">
        <v>1145</v>
      </c>
      <c r="K1726" s="69" t="s">
        <v>340</v>
      </c>
      <c r="L1726" s="69">
        <f>COUNTIFS(Aéroports!$C$2:$C$5193,Aéroports!$C1726,Aéroports!$D$2:$D$5193,Aéroports!$D1726)</f>
        <v>1</v>
      </c>
      <c r="M1726" s="69" t="str">
        <f>IF(AND(Formulaire!$H$15=Aéroports!$E1726,--ISNUMBER(IFERROR(SEARCH(Formulaire!$H$16,$C1726,1),""))=1),MAX(M$1:M1725)+1,"")</f>
        <v/>
      </c>
      <c r="N1726" s="69" t="str">
        <f>IF(AND(Formulaire!$H$21=Aéroports!$E1726,--ISNUMBER(IFERROR(SEARCH(Formulaire!$H$22,$C1726,1),""))=1),MAX(N$1:N1725)+1,"")</f>
        <v/>
      </c>
      <c r="O1726" s="69" t="str">
        <f>IF(AND(Formulaire!$H$27=Aéroports!$E1726,--ISNUMBER(IFERROR(SEARCH(Formulaire!$H$28,$C1726,1),""))=1),MAX(O$1:O1725)+1,"")</f>
        <v/>
      </c>
      <c r="Q1726" s="91" t="str">
        <f>IFERROR(INDEX($C$2:$C$5193,MATCH(ROWS(M$2:M1726),M$2:M$5193,0)),"")</f>
        <v/>
      </c>
      <c r="R1726" s="70" t="str">
        <f>IFERROR(INDEX($C$2:$C$5193,MATCH(ROWS(N$2:N1726),N$2:N$5193,0)),"")</f>
        <v/>
      </c>
      <c r="S1726" s="92" t="str">
        <f>IFERROR(INDEX($C$2:$C$5193,MATCH(ROWS(O$2:O1726),O$2:O$5193,0)),"")</f>
        <v/>
      </c>
    </row>
    <row r="1727" spans="1:19" x14ac:dyDescent="0.25">
      <c r="A1727" s="68">
        <v>7489</v>
      </c>
      <c r="B1727" s="68" t="s">
        <v>14892</v>
      </c>
      <c r="C1727" s="68" t="s">
        <v>14893</v>
      </c>
      <c r="D1727" s="68" t="s">
        <v>14857</v>
      </c>
      <c r="E1727" s="68" t="s">
        <v>22479</v>
      </c>
      <c r="F1727" s="68" t="s">
        <v>14894</v>
      </c>
      <c r="G1727" s="68" t="s">
        <v>14895</v>
      </c>
      <c r="H1727" s="68">
        <v>38.856389999999998</v>
      </c>
      <c r="I1727" s="68">
        <v>-3.97</v>
      </c>
      <c r="J1727" s="68">
        <v>0</v>
      </c>
      <c r="K1727" s="68">
        <v>1</v>
      </c>
      <c r="L1727" s="68">
        <f>COUNTIFS(Aéroports!$C$2:$C$5193,Aéroports!$C1727,Aéroports!$D$2:$D$5193,Aéroports!$D1727)</f>
        <v>1</v>
      </c>
      <c r="M1727" s="68" t="str">
        <f>IF(AND(Formulaire!$H$15=Aéroports!$E1727,--ISNUMBER(IFERROR(SEARCH(Formulaire!$H$16,$C1727,1),""))=1),MAX(M$1:M1726)+1,"")</f>
        <v/>
      </c>
      <c r="N1727" s="68" t="str">
        <f>IF(AND(Formulaire!$H$21=Aéroports!$E1727,--ISNUMBER(IFERROR(SEARCH(Formulaire!$H$22,$C1727,1),""))=1),MAX(N$1:N1726)+1,"")</f>
        <v/>
      </c>
      <c r="O1727" s="68" t="str">
        <f>IF(AND(Formulaire!$H$27=Aéroports!$E1727,--ISNUMBER(IFERROR(SEARCH(Formulaire!$H$28,$C1727,1),""))=1),MAX(O$1:O1726)+1,"")</f>
        <v/>
      </c>
      <c r="Q1727" s="91" t="str">
        <f>IFERROR(INDEX($C$2:$C$5193,MATCH(ROWS(M$2:M1727),M$2:M$5193,0)),"")</f>
        <v/>
      </c>
      <c r="R1727" s="70" t="str">
        <f>IFERROR(INDEX($C$2:$C$5193,MATCH(ROWS(N$2:N1727),N$2:N$5193,0)),"")</f>
        <v/>
      </c>
      <c r="S1727" s="92" t="str">
        <f>IFERROR(INDEX($C$2:$C$5193,MATCH(ROWS(O$2:O1727),O$2:O$5193,0)),"")</f>
        <v/>
      </c>
    </row>
    <row r="1728" spans="1:19" x14ac:dyDescent="0.25">
      <c r="A1728" s="69">
        <v>1215</v>
      </c>
      <c r="B1728" s="69" t="s">
        <v>14896</v>
      </c>
      <c r="C1728" s="69" t="s">
        <v>391</v>
      </c>
      <c r="D1728" s="69" t="s">
        <v>14857</v>
      </c>
      <c r="E1728" s="69" t="s">
        <v>22479</v>
      </c>
      <c r="F1728" s="69" t="s">
        <v>14897</v>
      </c>
      <c r="G1728" s="69" t="s">
        <v>14898</v>
      </c>
      <c r="H1728" s="69">
        <v>37.841999999999999</v>
      </c>
      <c r="I1728" s="69">
        <v>-4.8488800000000003</v>
      </c>
      <c r="J1728" s="69">
        <v>297</v>
      </c>
      <c r="K1728" s="69">
        <v>1</v>
      </c>
      <c r="L1728" s="69">
        <f>COUNTIFS(Aéroports!$C$2:$C$5193,Aéroports!$C1728,Aéroports!$D$2:$D$5193,Aéroports!$D1728)</f>
        <v>1</v>
      </c>
      <c r="M1728" s="69" t="str">
        <f>IF(AND(Formulaire!$H$15=Aéroports!$E1728,--ISNUMBER(IFERROR(SEARCH(Formulaire!$H$16,$C1728,1),""))=1),MAX(M$1:M1727)+1,"")</f>
        <v/>
      </c>
      <c r="N1728" s="69" t="str">
        <f>IF(AND(Formulaire!$H$21=Aéroports!$E1728,--ISNUMBER(IFERROR(SEARCH(Formulaire!$H$22,$C1728,1),""))=1),MAX(N$1:N1727)+1,"")</f>
        <v/>
      </c>
      <c r="O1728" s="69" t="str">
        <f>IF(AND(Formulaire!$H$27=Aéroports!$E1728,--ISNUMBER(IFERROR(SEARCH(Formulaire!$H$28,$C1728,1),""))=1),MAX(O$1:O1727)+1,"")</f>
        <v/>
      </c>
      <c r="Q1728" s="91" t="str">
        <f>IFERROR(INDEX($C$2:$C$5193,MATCH(ROWS(M$2:M1728),M$2:M$5193,0)),"")</f>
        <v/>
      </c>
      <c r="R1728" s="70" t="str">
        <f>IFERROR(INDEX($C$2:$C$5193,MATCH(ROWS(N$2:N1728),N$2:N$5193,0)),"")</f>
        <v/>
      </c>
      <c r="S1728" s="92" t="str">
        <f>IFERROR(INDEX($C$2:$C$5193,MATCH(ROWS(O$2:O1728),O$2:O$5193,0)),"")</f>
        <v/>
      </c>
    </row>
    <row r="1729" spans="1:19" x14ac:dyDescent="0.25">
      <c r="A1729" s="68">
        <v>1051</v>
      </c>
      <c r="B1729" s="68" t="s">
        <v>14899</v>
      </c>
      <c r="C1729" s="68" t="s">
        <v>14900</v>
      </c>
      <c r="D1729" s="68" t="s">
        <v>14857</v>
      </c>
      <c r="E1729" s="68" t="s">
        <v>22479</v>
      </c>
      <c r="F1729" s="68" t="s">
        <v>14901</v>
      </c>
      <c r="G1729" s="68" t="s">
        <v>14902</v>
      </c>
      <c r="H1729" s="68">
        <v>28.4527</v>
      </c>
      <c r="I1729" s="68">
        <v>-13.863799999999999</v>
      </c>
      <c r="J1729" s="68">
        <v>85</v>
      </c>
      <c r="K1729" s="68">
        <v>0</v>
      </c>
      <c r="L1729" s="68">
        <f>COUNTIFS(Aéroports!$C$2:$C$5193,Aéroports!$C1729,Aéroports!$D$2:$D$5193,Aéroports!$D1729)</f>
        <v>1</v>
      </c>
      <c r="M1729" s="68" t="str">
        <f>IF(AND(Formulaire!$H$15=Aéroports!$E1729,--ISNUMBER(IFERROR(SEARCH(Formulaire!$H$16,$C1729,1),""))=1),MAX(M$1:M1728)+1,"")</f>
        <v/>
      </c>
      <c r="N1729" s="68" t="str">
        <f>IF(AND(Formulaire!$H$21=Aéroports!$E1729,--ISNUMBER(IFERROR(SEARCH(Formulaire!$H$22,$C1729,1),""))=1),MAX(N$1:N1728)+1,"")</f>
        <v/>
      </c>
      <c r="O1729" s="68" t="str">
        <f>IF(AND(Formulaire!$H$27=Aéroports!$E1729,--ISNUMBER(IFERROR(SEARCH(Formulaire!$H$28,$C1729,1),""))=1),MAX(O$1:O1728)+1,"")</f>
        <v/>
      </c>
      <c r="Q1729" s="91" t="str">
        <f>IFERROR(INDEX($C$2:$C$5193,MATCH(ROWS(M$2:M1729),M$2:M$5193,0)),"")</f>
        <v/>
      </c>
      <c r="R1729" s="70" t="str">
        <f>IFERROR(INDEX($C$2:$C$5193,MATCH(ROWS(N$2:N1729),N$2:N$5193,0)),"")</f>
        <v/>
      </c>
      <c r="S1729" s="92" t="str">
        <f>IFERROR(INDEX($C$2:$C$5193,MATCH(ROWS(O$2:O1729),O$2:O$5193,0)),"")</f>
        <v/>
      </c>
    </row>
    <row r="1730" spans="1:19" x14ac:dyDescent="0.25">
      <c r="A1730" s="69">
        <v>1222</v>
      </c>
      <c r="B1730" s="69" t="s">
        <v>14903</v>
      </c>
      <c r="C1730" s="69" t="s">
        <v>14904</v>
      </c>
      <c r="D1730" s="69" t="s">
        <v>14857</v>
      </c>
      <c r="E1730" s="69" t="s">
        <v>22479</v>
      </c>
      <c r="F1730" s="69" t="s">
        <v>14905</v>
      </c>
      <c r="G1730" s="69" t="s">
        <v>14906</v>
      </c>
      <c r="H1730" s="69">
        <v>41.901000000000003</v>
      </c>
      <c r="I1730" s="69">
        <v>2.7605499999999998</v>
      </c>
      <c r="J1730" s="69">
        <v>468</v>
      </c>
      <c r="K1730" s="69">
        <v>1</v>
      </c>
      <c r="L1730" s="69">
        <f>COUNTIFS(Aéroports!$C$2:$C$5193,Aéroports!$C1730,Aéroports!$D$2:$D$5193,Aéroports!$D1730)</f>
        <v>1</v>
      </c>
      <c r="M1730" s="69" t="str">
        <f>IF(AND(Formulaire!$H$15=Aéroports!$E1730,--ISNUMBER(IFERROR(SEARCH(Formulaire!$H$16,$C1730,1),""))=1),MAX(M$1:M1729)+1,"")</f>
        <v/>
      </c>
      <c r="N1730" s="69" t="str">
        <f>IF(AND(Formulaire!$H$21=Aéroports!$E1730,--ISNUMBER(IFERROR(SEARCH(Formulaire!$H$22,$C1730,1),""))=1),MAX(N$1:N1729)+1,"")</f>
        <v/>
      </c>
      <c r="O1730" s="69" t="str">
        <f>IF(AND(Formulaire!$H$27=Aéroports!$E1730,--ISNUMBER(IFERROR(SEARCH(Formulaire!$H$28,$C1730,1),""))=1),MAX(O$1:O1729)+1,"")</f>
        <v/>
      </c>
      <c r="Q1730" s="91" t="str">
        <f>IFERROR(INDEX($C$2:$C$5193,MATCH(ROWS(M$2:M1730),M$2:M$5193,0)),"")</f>
        <v/>
      </c>
      <c r="R1730" s="70" t="str">
        <f>IFERROR(INDEX($C$2:$C$5193,MATCH(ROWS(N$2:N1730),N$2:N$5193,0)),"")</f>
        <v/>
      </c>
      <c r="S1730" s="92" t="str">
        <f>IFERROR(INDEX($C$2:$C$5193,MATCH(ROWS(O$2:O1730),O$2:O$5193,0)),"")</f>
        <v/>
      </c>
    </row>
    <row r="1731" spans="1:19" x14ac:dyDescent="0.25">
      <c r="A1731" s="68">
        <v>1054</v>
      </c>
      <c r="B1731" s="68" t="s">
        <v>14907</v>
      </c>
      <c r="C1731" s="68" t="s">
        <v>14908</v>
      </c>
      <c r="D1731" s="68" t="s">
        <v>14857</v>
      </c>
      <c r="E1731" s="68" t="s">
        <v>22479</v>
      </c>
      <c r="F1731" s="68" t="s">
        <v>14909</v>
      </c>
      <c r="G1731" s="68" t="s">
        <v>14910</v>
      </c>
      <c r="H1731" s="68">
        <v>27.931899999999999</v>
      </c>
      <c r="I1731" s="68">
        <v>-15.3866</v>
      </c>
      <c r="J1731" s="68">
        <v>78</v>
      </c>
      <c r="K1731" s="68">
        <v>0</v>
      </c>
      <c r="L1731" s="68">
        <f>COUNTIFS(Aéroports!$C$2:$C$5193,Aéroports!$C1731,Aéroports!$D$2:$D$5193,Aéroports!$D1731)</f>
        <v>1</v>
      </c>
      <c r="M1731" s="68" t="str">
        <f>IF(AND(Formulaire!$H$15=Aéroports!$E1731,--ISNUMBER(IFERROR(SEARCH(Formulaire!$H$16,$C1731,1),""))=1),MAX(M$1:M1730)+1,"")</f>
        <v/>
      </c>
      <c r="N1731" s="68" t="str">
        <f>IF(AND(Formulaire!$H$21=Aéroports!$E1731,--ISNUMBER(IFERROR(SEARCH(Formulaire!$H$22,$C1731,1),""))=1),MAX(N$1:N1730)+1,"")</f>
        <v/>
      </c>
      <c r="O1731" s="68" t="str">
        <f>IF(AND(Formulaire!$H$27=Aéroports!$E1731,--ISNUMBER(IFERROR(SEARCH(Formulaire!$H$28,$C1731,1),""))=1),MAX(O$1:O1730)+1,"")</f>
        <v/>
      </c>
      <c r="Q1731" s="91" t="str">
        <f>IFERROR(INDEX($C$2:$C$5193,MATCH(ROWS(M$2:M1731),M$2:M$5193,0)),"")</f>
        <v/>
      </c>
      <c r="R1731" s="70" t="str">
        <f>IFERROR(INDEX($C$2:$C$5193,MATCH(ROWS(N$2:N1731),N$2:N$5193,0)),"")</f>
        <v/>
      </c>
      <c r="S1731" s="92" t="str">
        <f>IFERROR(INDEX($C$2:$C$5193,MATCH(ROWS(O$2:O1731),O$2:O$5193,0)),"")</f>
        <v/>
      </c>
    </row>
    <row r="1732" spans="1:19" x14ac:dyDescent="0.25">
      <c r="A1732" s="69">
        <v>1223</v>
      </c>
      <c r="B1732" s="69" t="s">
        <v>14911</v>
      </c>
      <c r="C1732" s="69" t="s">
        <v>14912</v>
      </c>
      <c r="D1732" s="69" t="s">
        <v>14857</v>
      </c>
      <c r="E1732" s="69" t="s">
        <v>22479</v>
      </c>
      <c r="F1732" s="69" t="s">
        <v>14913</v>
      </c>
      <c r="G1732" s="69" t="s">
        <v>14914</v>
      </c>
      <c r="H1732" s="69">
        <v>37.188699999999997</v>
      </c>
      <c r="I1732" s="69">
        <v>-3.7773599999999998</v>
      </c>
      <c r="J1732" s="69">
        <v>1860</v>
      </c>
      <c r="K1732" s="69">
        <v>1</v>
      </c>
      <c r="L1732" s="69">
        <f>COUNTIFS(Aéroports!$C$2:$C$5193,Aéroports!$C1732,Aéroports!$D$2:$D$5193,Aéroports!$D1732)</f>
        <v>1</v>
      </c>
      <c r="M1732" s="69" t="str">
        <f>IF(AND(Formulaire!$H$15=Aéroports!$E1732,--ISNUMBER(IFERROR(SEARCH(Formulaire!$H$16,$C1732,1),""))=1),MAX(M$1:M1731)+1,"")</f>
        <v/>
      </c>
      <c r="N1732" s="69" t="str">
        <f>IF(AND(Formulaire!$H$21=Aéroports!$E1732,--ISNUMBER(IFERROR(SEARCH(Formulaire!$H$22,$C1732,1),""))=1),MAX(N$1:N1731)+1,"")</f>
        <v/>
      </c>
      <c r="O1732" s="69" t="str">
        <f>IF(AND(Formulaire!$H$27=Aéroports!$E1732,--ISNUMBER(IFERROR(SEARCH(Formulaire!$H$28,$C1732,1),""))=1),MAX(O$1:O1731)+1,"")</f>
        <v/>
      </c>
      <c r="Q1732" s="91" t="str">
        <f>IFERROR(INDEX($C$2:$C$5193,MATCH(ROWS(M$2:M1732),M$2:M$5193,0)),"")</f>
        <v/>
      </c>
      <c r="R1732" s="70" t="str">
        <f>IFERROR(INDEX($C$2:$C$5193,MATCH(ROWS(N$2:N1732),N$2:N$5193,0)),"")</f>
        <v/>
      </c>
      <c r="S1732" s="92" t="str">
        <f>IFERROR(INDEX($C$2:$C$5193,MATCH(ROWS(O$2:O1732),O$2:O$5193,0)),"")</f>
        <v/>
      </c>
    </row>
    <row r="1733" spans="1:19" x14ac:dyDescent="0.25">
      <c r="A1733" s="68">
        <v>1052</v>
      </c>
      <c r="B1733" s="68" t="s">
        <v>14915</v>
      </c>
      <c r="C1733" s="68" t="s">
        <v>14916</v>
      </c>
      <c r="D1733" s="68" t="s">
        <v>14857</v>
      </c>
      <c r="E1733" s="68" t="s">
        <v>22479</v>
      </c>
      <c r="F1733" s="68" t="s">
        <v>14917</v>
      </c>
      <c r="G1733" s="68" t="s">
        <v>14918</v>
      </c>
      <c r="H1733" s="68">
        <v>27.814800000000002</v>
      </c>
      <c r="I1733" s="68">
        <v>-17.8871</v>
      </c>
      <c r="J1733" s="68">
        <v>103</v>
      </c>
      <c r="K1733" s="68">
        <v>0</v>
      </c>
      <c r="L1733" s="68">
        <f>COUNTIFS(Aéroports!$C$2:$C$5193,Aéroports!$C1733,Aéroports!$D$2:$D$5193,Aéroports!$D1733)</f>
        <v>1</v>
      </c>
      <c r="M1733" s="68" t="str">
        <f>IF(AND(Formulaire!$H$15=Aéroports!$E1733,--ISNUMBER(IFERROR(SEARCH(Formulaire!$H$16,$C1733,1),""))=1),MAX(M$1:M1732)+1,"")</f>
        <v/>
      </c>
      <c r="N1733" s="68" t="str">
        <f>IF(AND(Formulaire!$H$21=Aéroports!$E1733,--ISNUMBER(IFERROR(SEARCH(Formulaire!$H$22,$C1733,1),""))=1),MAX(N$1:N1732)+1,"")</f>
        <v/>
      </c>
      <c r="O1733" s="68" t="str">
        <f>IF(AND(Formulaire!$H$27=Aéroports!$E1733,--ISNUMBER(IFERROR(SEARCH(Formulaire!$H$28,$C1733,1),""))=1),MAX(O$1:O1732)+1,"")</f>
        <v/>
      </c>
      <c r="Q1733" s="91" t="str">
        <f>IFERROR(INDEX($C$2:$C$5193,MATCH(ROWS(M$2:M1733),M$2:M$5193,0)),"")</f>
        <v/>
      </c>
      <c r="R1733" s="70" t="str">
        <f>IFERROR(INDEX($C$2:$C$5193,MATCH(ROWS(N$2:N1733),N$2:N$5193,0)),"")</f>
        <v/>
      </c>
      <c r="S1733" s="92" t="str">
        <f>IFERROR(INDEX($C$2:$C$5193,MATCH(ROWS(O$2:O1733),O$2:O$5193,0)),"")</f>
        <v/>
      </c>
    </row>
    <row r="1734" spans="1:19" x14ac:dyDescent="0.25">
      <c r="A1734" s="69">
        <v>7488</v>
      </c>
      <c r="B1734" s="69" t="s">
        <v>14919</v>
      </c>
      <c r="C1734" s="69" t="s">
        <v>14920</v>
      </c>
      <c r="D1734" s="69" t="s">
        <v>14857</v>
      </c>
      <c r="E1734" s="69" t="s">
        <v>22479</v>
      </c>
      <c r="F1734" s="69" t="s">
        <v>14921</v>
      </c>
      <c r="G1734" s="69" t="s">
        <v>14922</v>
      </c>
      <c r="H1734" s="69">
        <v>42.076099999999997</v>
      </c>
      <c r="I1734" s="69">
        <v>-0.31666699999999998</v>
      </c>
      <c r="J1734" s="69">
        <v>1768</v>
      </c>
      <c r="K1734" s="69">
        <v>1</v>
      </c>
      <c r="L1734" s="69">
        <f>COUNTIFS(Aéroports!$C$2:$C$5193,Aéroports!$C1734,Aéroports!$D$2:$D$5193,Aéroports!$D1734)</f>
        <v>1</v>
      </c>
      <c r="M1734" s="69" t="str">
        <f>IF(AND(Formulaire!$H$15=Aéroports!$E1734,--ISNUMBER(IFERROR(SEARCH(Formulaire!$H$16,$C1734,1),""))=1),MAX(M$1:M1733)+1,"")</f>
        <v/>
      </c>
      <c r="N1734" s="69" t="str">
        <f>IF(AND(Formulaire!$H$21=Aéroports!$E1734,--ISNUMBER(IFERROR(SEARCH(Formulaire!$H$22,$C1734,1),""))=1),MAX(N$1:N1733)+1,"")</f>
        <v/>
      </c>
      <c r="O1734" s="69" t="str">
        <f>IF(AND(Formulaire!$H$27=Aéroports!$E1734,--ISNUMBER(IFERROR(SEARCH(Formulaire!$H$28,$C1734,1),""))=1),MAX(O$1:O1733)+1,"")</f>
        <v/>
      </c>
      <c r="Q1734" s="91" t="str">
        <f>IFERROR(INDEX($C$2:$C$5193,MATCH(ROWS(M$2:M1734),M$2:M$5193,0)),"")</f>
        <v/>
      </c>
      <c r="R1734" s="70" t="str">
        <f>IFERROR(INDEX($C$2:$C$5193,MATCH(ROWS(N$2:N1734),N$2:N$5193,0)),"")</f>
        <v/>
      </c>
      <c r="S1734" s="92" t="str">
        <f>IFERROR(INDEX($C$2:$C$5193,MATCH(ROWS(O$2:O1734),O$2:O$5193,0)),"")</f>
        <v/>
      </c>
    </row>
    <row r="1735" spans="1:19" x14ac:dyDescent="0.25">
      <c r="A1735" s="68">
        <v>1225</v>
      </c>
      <c r="B1735" s="68" t="s">
        <v>14923</v>
      </c>
      <c r="C1735" s="68" t="s">
        <v>14924</v>
      </c>
      <c r="D1735" s="68" t="s">
        <v>14857</v>
      </c>
      <c r="E1735" s="68" t="s">
        <v>22479</v>
      </c>
      <c r="F1735" s="68" t="s">
        <v>14925</v>
      </c>
      <c r="G1735" s="68" t="s">
        <v>14926</v>
      </c>
      <c r="H1735" s="68">
        <v>38.872900000000001</v>
      </c>
      <c r="I1735" s="68">
        <v>1.3731199999999999</v>
      </c>
      <c r="J1735" s="68">
        <v>24</v>
      </c>
      <c r="K1735" s="68">
        <v>1</v>
      </c>
      <c r="L1735" s="68">
        <f>COUNTIFS(Aéroports!$C$2:$C$5193,Aéroports!$C1735,Aéroports!$D$2:$D$5193,Aéroports!$D1735)</f>
        <v>1</v>
      </c>
      <c r="M1735" s="68" t="str">
        <f>IF(AND(Formulaire!$H$15=Aéroports!$E1735,--ISNUMBER(IFERROR(SEARCH(Formulaire!$H$16,$C1735,1),""))=1),MAX(M$1:M1734)+1,"")</f>
        <v/>
      </c>
      <c r="N1735" s="68" t="str">
        <f>IF(AND(Formulaire!$H$21=Aéroports!$E1735,--ISNUMBER(IFERROR(SEARCH(Formulaire!$H$22,$C1735,1),""))=1),MAX(N$1:N1734)+1,"")</f>
        <v/>
      </c>
      <c r="O1735" s="68" t="str">
        <f>IF(AND(Formulaire!$H$27=Aéroports!$E1735,--ISNUMBER(IFERROR(SEARCH(Formulaire!$H$28,$C1735,1),""))=1),MAX(O$1:O1734)+1,"")</f>
        <v/>
      </c>
      <c r="Q1735" s="91" t="str">
        <f>IFERROR(INDEX($C$2:$C$5193,MATCH(ROWS(M$2:M1735),M$2:M$5193,0)),"")</f>
        <v/>
      </c>
      <c r="R1735" s="70" t="str">
        <f>IFERROR(INDEX($C$2:$C$5193,MATCH(ROWS(N$2:N1735),N$2:N$5193,0)),"")</f>
        <v/>
      </c>
      <c r="S1735" s="92" t="str">
        <f>IFERROR(INDEX($C$2:$C$5193,MATCH(ROWS(O$2:O1735),O$2:O$5193,0)),"")</f>
        <v/>
      </c>
    </row>
    <row r="1736" spans="1:19" x14ac:dyDescent="0.25">
      <c r="A1736" s="69">
        <v>1226</v>
      </c>
      <c r="B1736" s="69" t="s">
        <v>14927</v>
      </c>
      <c r="C1736" s="69" t="s">
        <v>14928</v>
      </c>
      <c r="D1736" s="69" t="s">
        <v>14857</v>
      </c>
      <c r="E1736" s="69" t="s">
        <v>22479</v>
      </c>
      <c r="F1736" s="69" t="s">
        <v>14929</v>
      </c>
      <c r="G1736" s="69" t="s">
        <v>14930</v>
      </c>
      <c r="H1736" s="69">
        <v>36.744599999999998</v>
      </c>
      <c r="I1736" s="69">
        <v>-6.0601099999999999</v>
      </c>
      <c r="J1736" s="69">
        <v>93</v>
      </c>
      <c r="K1736" s="69">
        <v>1</v>
      </c>
      <c r="L1736" s="69">
        <f>COUNTIFS(Aéroports!$C$2:$C$5193,Aéroports!$C1736,Aéroports!$D$2:$D$5193,Aéroports!$D1736)</f>
        <v>1</v>
      </c>
      <c r="M1736" s="69" t="str">
        <f>IF(AND(Formulaire!$H$15=Aéroports!$E1736,--ISNUMBER(IFERROR(SEARCH(Formulaire!$H$16,$C1736,1),""))=1),MAX(M$1:M1735)+1,"")</f>
        <v/>
      </c>
      <c r="N1736" s="69" t="str">
        <f>IF(AND(Formulaire!$H$21=Aéroports!$E1736,--ISNUMBER(IFERROR(SEARCH(Formulaire!$H$22,$C1736,1),""))=1),MAX(N$1:N1735)+1,"")</f>
        <v/>
      </c>
      <c r="O1736" s="69" t="str">
        <f>IF(AND(Formulaire!$H$27=Aéroports!$E1736,--ISNUMBER(IFERROR(SEARCH(Formulaire!$H$28,$C1736,1),""))=1),MAX(O$1:O1735)+1,"")</f>
        <v/>
      </c>
      <c r="Q1736" s="91" t="str">
        <f>IFERROR(INDEX($C$2:$C$5193,MATCH(ROWS(M$2:M1736),M$2:M$5193,0)),"")</f>
        <v/>
      </c>
      <c r="R1736" s="70" t="str">
        <f>IFERROR(INDEX($C$2:$C$5193,MATCH(ROWS(N$2:N1736),N$2:N$5193,0)),"")</f>
        <v/>
      </c>
      <c r="S1736" s="92" t="str">
        <f>IFERROR(INDEX($C$2:$C$5193,MATCH(ROWS(O$2:O1736),O$2:O$5193,0)),"")</f>
        <v/>
      </c>
    </row>
    <row r="1737" spans="1:19" x14ac:dyDescent="0.25">
      <c r="A1737" s="68">
        <v>1220</v>
      </c>
      <c r="B1737" s="68" t="s">
        <v>14931</v>
      </c>
      <c r="C1737" s="68" t="s">
        <v>14932</v>
      </c>
      <c r="D1737" s="68" t="s">
        <v>14857</v>
      </c>
      <c r="E1737" s="68" t="s">
        <v>22479</v>
      </c>
      <c r="F1737" s="68" t="s">
        <v>14933</v>
      </c>
      <c r="G1737" s="68" t="s">
        <v>14934</v>
      </c>
      <c r="H1737" s="68">
        <v>43.302100000000003</v>
      </c>
      <c r="I1737" s="68">
        <v>-8.3772599999999997</v>
      </c>
      <c r="J1737" s="68">
        <v>326</v>
      </c>
      <c r="K1737" s="68">
        <v>1</v>
      </c>
      <c r="L1737" s="68">
        <f>COUNTIFS(Aéroports!$C$2:$C$5193,Aéroports!$C1737,Aéroports!$D$2:$D$5193,Aéroports!$D1737)</f>
        <v>1</v>
      </c>
      <c r="M1737" s="68" t="str">
        <f>IF(AND(Formulaire!$H$15=Aéroports!$E1737,--ISNUMBER(IFERROR(SEARCH(Formulaire!$H$16,$C1737,1),""))=1),MAX(M$1:M1736)+1,"")</f>
        <v/>
      </c>
      <c r="N1737" s="68" t="str">
        <f>IF(AND(Formulaire!$H$21=Aéroports!$E1737,--ISNUMBER(IFERROR(SEARCH(Formulaire!$H$22,$C1737,1),""))=1),MAX(N$1:N1736)+1,"")</f>
        <v/>
      </c>
      <c r="O1737" s="68" t="str">
        <f>IF(AND(Formulaire!$H$27=Aéroports!$E1737,--ISNUMBER(IFERROR(SEARCH(Formulaire!$H$28,$C1737,1),""))=1),MAX(O$1:O1736)+1,"")</f>
        <v/>
      </c>
      <c r="Q1737" s="91" t="str">
        <f>IFERROR(INDEX($C$2:$C$5193,MATCH(ROWS(M$2:M1737),M$2:M$5193,0)),"")</f>
        <v/>
      </c>
      <c r="R1737" s="70" t="str">
        <f>IFERROR(INDEX($C$2:$C$5193,MATCH(ROWS(N$2:N1737),N$2:N$5193,0)),"")</f>
        <v/>
      </c>
      <c r="S1737" s="92" t="str">
        <f>IFERROR(INDEX($C$2:$C$5193,MATCH(ROWS(O$2:O1737),O$2:O$5193,0)),"")</f>
        <v/>
      </c>
    </row>
    <row r="1738" spans="1:19" x14ac:dyDescent="0.25">
      <c r="A1738" s="69">
        <v>5659</v>
      </c>
      <c r="B1738" s="69" t="s">
        <v>14935</v>
      </c>
      <c r="C1738" s="69" t="s">
        <v>14936</v>
      </c>
      <c r="D1738" s="69" t="s">
        <v>14857</v>
      </c>
      <c r="E1738" s="69" t="s">
        <v>22479</v>
      </c>
      <c r="F1738" s="69" t="s">
        <v>14937</v>
      </c>
      <c r="G1738" s="69" t="s">
        <v>14938</v>
      </c>
      <c r="H1738" s="69">
        <v>28.029599999999999</v>
      </c>
      <c r="I1738" s="69">
        <v>-17.214600000000001</v>
      </c>
      <c r="J1738" s="69">
        <v>716</v>
      </c>
      <c r="K1738" s="69">
        <v>0</v>
      </c>
      <c r="L1738" s="69">
        <f>COUNTIFS(Aéroports!$C$2:$C$5193,Aéroports!$C1738,Aéroports!$D$2:$D$5193,Aéroports!$D1738)</f>
        <v>1</v>
      </c>
      <c r="M1738" s="69" t="str">
        <f>IF(AND(Formulaire!$H$15=Aéroports!$E1738,--ISNUMBER(IFERROR(SEARCH(Formulaire!$H$16,$C1738,1),""))=1),MAX(M$1:M1737)+1,"")</f>
        <v/>
      </c>
      <c r="N1738" s="69" t="str">
        <f>IF(AND(Formulaire!$H$21=Aéroports!$E1738,--ISNUMBER(IFERROR(SEARCH(Formulaire!$H$22,$C1738,1),""))=1),MAX(N$1:N1737)+1,"")</f>
        <v/>
      </c>
      <c r="O1738" s="69" t="str">
        <f>IF(AND(Formulaire!$H$27=Aéroports!$E1738,--ISNUMBER(IFERROR(SEARCH(Formulaire!$H$28,$C1738,1),""))=1),MAX(O$1:O1737)+1,"")</f>
        <v/>
      </c>
      <c r="Q1738" s="91" t="str">
        <f>IFERROR(INDEX($C$2:$C$5193,MATCH(ROWS(M$2:M1738),M$2:M$5193,0)),"")</f>
        <v/>
      </c>
      <c r="R1738" s="70" t="str">
        <f>IFERROR(INDEX($C$2:$C$5193,MATCH(ROWS(N$2:N1738),N$2:N$5193,0)),"")</f>
        <v/>
      </c>
      <c r="S1738" s="92" t="str">
        <f>IFERROR(INDEX($C$2:$C$5193,MATCH(ROWS(O$2:O1738),O$2:O$5193,0)),"")</f>
        <v/>
      </c>
    </row>
    <row r="1739" spans="1:19" x14ac:dyDescent="0.25">
      <c r="A1739" s="68">
        <v>6756</v>
      </c>
      <c r="B1739" s="68" t="s">
        <v>14939</v>
      </c>
      <c r="C1739" s="68" t="s">
        <v>14940</v>
      </c>
      <c r="D1739" s="68" t="s">
        <v>14857</v>
      </c>
      <c r="E1739" s="68" t="s">
        <v>22479</v>
      </c>
      <c r="F1739" s="68" t="s">
        <v>14941</v>
      </c>
      <c r="G1739" s="68" t="s">
        <v>14942</v>
      </c>
      <c r="H1739" s="68">
        <v>42.588999999999999</v>
      </c>
      <c r="I1739" s="68">
        <v>-5.6555600000000004</v>
      </c>
      <c r="J1739" s="68">
        <v>3006</v>
      </c>
      <c r="K1739" s="68">
        <v>1</v>
      </c>
      <c r="L1739" s="68">
        <f>COUNTIFS(Aéroports!$C$2:$C$5193,Aéroports!$C1739,Aéroports!$D$2:$D$5193,Aéroports!$D1739)</f>
        <v>1</v>
      </c>
      <c r="M1739" s="68" t="str">
        <f>IF(AND(Formulaire!$H$15=Aéroports!$E1739,--ISNUMBER(IFERROR(SEARCH(Formulaire!$H$16,$C1739,1),""))=1),MAX(M$1:M1738)+1,"")</f>
        <v/>
      </c>
      <c r="N1739" s="68" t="str">
        <f>IF(AND(Formulaire!$H$21=Aéroports!$E1739,--ISNUMBER(IFERROR(SEARCH(Formulaire!$H$22,$C1739,1),""))=1),MAX(N$1:N1738)+1,"")</f>
        <v/>
      </c>
      <c r="O1739" s="68" t="str">
        <f>IF(AND(Formulaire!$H$27=Aéroports!$E1739,--ISNUMBER(IFERROR(SEARCH(Formulaire!$H$28,$C1739,1),""))=1),MAX(O$1:O1738)+1,"")</f>
        <v/>
      </c>
      <c r="Q1739" s="91" t="str">
        <f>IFERROR(INDEX($C$2:$C$5193,MATCH(ROWS(M$2:M1739),M$2:M$5193,0)),"")</f>
        <v/>
      </c>
      <c r="R1739" s="70" t="str">
        <f>IFERROR(INDEX($C$2:$C$5193,MATCH(ROWS(N$2:N1739),N$2:N$5193,0)),"")</f>
        <v/>
      </c>
      <c r="S1739" s="92" t="str">
        <f>IFERROR(INDEX($C$2:$C$5193,MATCH(ROWS(O$2:O1739),O$2:O$5193,0)),"")</f>
        <v/>
      </c>
    </row>
    <row r="1740" spans="1:19" x14ac:dyDescent="0.25">
      <c r="A1740" s="69">
        <v>7459</v>
      </c>
      <c r="B1740" s="69" t="s">
        <v>14943</v>
      </c>
      <c r="C1740" s="69" t="s">
        <v>14944</v>
      </c>
      <c r="D1740" s="69" t="s">
        <v>14857</v>
      </c>
      <c r="E1740" s="69" t="s">
        <v>22479</v>
      </c>
      <c r="F1740" s="69" t="s">
        <v>14945</v>
      </c>
      <c r="G1740" s="69" t="s">
        <v>14946</v>
      </c>
      <c r="H1740" s="69">
        <v>41.728180000000002</v>
      </c>
      <c r="I1740" s="69">
        <v>0.53502300000000003</v>
      </c>
      <c r="J1740" s="69">
        <v>1170</v>
      </c>
      <c r="K1740" s="69">
        <v>1</v>
      </c>
      <c r="L1740" s="69">
        <f>COUNTIFS(Aéroports!$C$2:$C$5193,Aéroports!$C1740,Aéroports!$D$2:$D$5193,Aéroports!$D1740)</f>
        <v>1</v>
      </c>
      <c r="M1740" s="69" t="str">
        <f>IF(AND(Formulaire!$H$15=Aéroports!$E1740,--ISNUMBER(IFERROR(SEARCH(Formulaire!$H$16,$C1740,1),""))=1),MAX(M$1:M1739)+1,"")</f>
        <v/>
      </c>
      <c r="N1740" s="69" t="str">
        <f>IF(AND(Formulaire!$H$21=Aéroports!$E1740,--ISNUMBER(IFERROR(SEARCH(Formulaire!$H$22,$C1740,1),""))=1),MAX(N$1:N1739)+1,"")</f>
        <v/>
      </c>
      <c r="O1740" s="69" t="str">
        <f>IF(AND(Formulaire!$H$27=Aéroports!$E1740,--ISNUMBER(IFERROR(SEARCH(Formulaire!$H$28,$C1740,1),""))=1),MAX(O$1:O1739)+1,"")</f>
        <v/>
      </c>
      <c r="Q1740" s="91" t="str">
        <f>IFERROR(INDEX($C$2:$C$5193,MATCH(ROWS(M$2:M1740),M$2:M$5193,0)),"")</f>
        <v/>
      </c>
      <c r="R1740" s="70" t="str">
        <f>IFERROR(INDEX($C$2:$C$5193,MATCH(ROWS(N$2:N1740),N$2:N$5193,0)),"")</f>
        <v/>
      </c>
      <c r="S1740" s="92" t="str">
        <f>IFERROR(INDEX($C$2:$C$5193,MATCH(ROWS(O$2:O1740),O$2:O$5193,0)),"")</f>
        <v/>
      </c>
    </row>
    <row r="1741" spans="1:19" x14ac:dyDescent="0.25">
      <c r="A1741" s="68">
        <v>5781</v>
      </c>
      <c r="B1741" s="68" t="s">
        <v>14947</v>
      </c>
      <c r="C1741" s="68" t="s">
        <v>14948</v>
      </c>
      <c r="D1741" s="68" t="s">
        <v>14857</v>
      </c>
      <c r="E1741" s="68" t="s">
        <v>22479</v>
      </c>
      <c r="F1741" s="68" t="s">
        <v>14949</v>
      </c>
      <c r="G1741" s="68" t="s">
        <v>14950</v>
      </c>
      <c r="H1741" s="68">
        <v>42.460949999999997</v>
      </c>
      <c r="I1741" s="68">
        <v>-2.322235</v>
      </c>
      <c r="J1741" s="68">
        <v>1161</v>
      </c>
      <c r="K1741" s="68">
        <v>1</v>
      </c>
      <c r="L1741" s="68">
        <f>COUNTIFS(Aéroports!$C$2:$C$5193,Aéroports!$C1741,Aéroports!$D$2:$D$5193,Aéroports!$D1741)</f>
        <v>1</v>
      </c>
      <c r="M1741" s="68" t="str">
        <f>IF(AND(Formulaire!$H$15=Aéroports!$E1741,--ISNUMBER(IFERROR(SEARCH(Formulaire!$H$16,$C1741,1),""))=1),MAX(M$1:M1740)+1,"")</f>
        <v/>
      </c>
      <c r="N1741" s="68" t="str">
        <f>IF(AND(Formulaire!$H$21=Aéroports!$E1741,--ISNUMBER(IFERROR(SEARCH(Formulaire!$H$22,$C1741,1),""))=1),MAX(N$1:N1740)+1,"")</f>
        <v/>
      </c>
      <c r="O1741" s="68" t="str">
        <f>IF(AND(Formulaire!$H$27=Aéroports!$E1741,--ISNUMBER(IFERROR(SEARCH(Formulaire!$H$28,$C1741,1),""))=1),MAX(O$1:O1740)+1,"")</f>
        <v/>
      </c>
      <c r="Q1741" s="91" t="str">
        <f>IFERROR(INDEX($C$2:$C$5193,MATCH(ROWS(M$2:M1741),M$2:M$5193,0)),"")</f>
        <v/>
      </c>
      <c r="R1741" s="70" t="str">
        <f>IFERROR(INDEX($C$2:$C$5193,MATCH(ROWS(N$2:N1741),N$2:N$5193,0)),"")</f>
        <v/>
      </c>
      <c r="S1741" s="92" t="str">
        <f>IFERROR(INDEX($C$2:$C$5193,MATCH(ROWS(O$2:O1741),O$2:O$5193,0)),"")</f>
        <v/>
      </c>
    </row>
    <row r="1742" spans="1:19" x14ac:dyDescent="0.25">
      <c r="A1742" s="69">
        <v>1229</v>
      </c>
      <c r="B1742" s="69" t="s">
        <v>14955</v>
      </c>
      <c r="C1742" s="69" t="s">
        <v>14952</v>
      </c>
      <c r="D1742" s="69" t="s">
        <v>14857</v>
      </c>
      <c r="E1742" s="69" t="s">
        <v>22479</v>
      </c>
      <c r="F1742" s="69" t="s">
        <v>14956</v>
      </c>
      <c r="G1742" s="69" t="s">
        <v>14957</v>
      </c>
      <c r="H1742" s="69">
        <v>40.47193</v>
      </c>
      <c r="I1742" s="69">
        <v>-3.56264</v>
      </c>
      <c r="J1742" s="69">
        <v>1998</v>
      </c>
      <c r="K1742" s="69">
        <v>1</v>
      </c>
      <c r="L1742" s="69">
        <f>COUNTIFS(Aéroports!$C$2:$C$5193,Aéroports!$C1742,Aéroports!$D$2:$D$5193,Aéroports!$D1742)</f>
        <v>1</v>
      </c>
      <c r="M1742" s="69" t="str">
        <f>IF(AND(Formulaire!$H$15=Aéroports!$E1742,--ISNUMBER(IFERROR(SEARCH(Formulaire!$H$16,$C1742,1),""))=1),MAX(M$1:M1741)+1,"")</f>
        <v/>
      </c>
      <c r="N1742" s="69" t="str">
        <f>IF(AND(Formulaire!$H$21=Aéroports!$E1742,--ISNUMBER(IFERROR(SEARCH(Formulaire!$H$22,$C1742,1),""))=1),MAX(N$1:N1741)+1,"")</f>
        <v/>
      </c>
      <c r="O1742" s="69" t="str">
        <f>IF(AND(Formulaire!$H$27=Aéroports!$E1742,--ISNUMBER(IFERROR(SEARCH(Formulaire!$H$28,$C1742,1),""))=1),MAX(O$1:O1741)+1,"")</f>
        <v/>
      </c>
      <c r="Q1742" s="91" t="str">
        <f>IFERROR(INDEX($C$2:$C$5193,MATCH(ROWS(M$2:M1742),M$2:M$5193,0)),"")</f>
        <v/>
      </c>
      <c r="R1742" s="70" t="str">
        <f>IFERROR(INDEX($C$2:$C$5193,MATCH(ROWS(N$2:N1742),N$2:N$5193,0)),"")</f>
        <v/>
      </c>
      <c r="S1742" s="92" t="str">
        <f>IFERROR(INDEX($C$2:$C$5193,MATCH(ROWS(O$2:O1742),O$2:O$5193,0)),"")</f>
        <v/>
      </c>
    </row>
    <row r="1743" spans="1:19" x14ac:dyDescent="0.25">
      <c r="A1743" s="68">
        <v>1230</v>
      </c>
      <c r="B1743" s="68" t="s">
        <v>14961</v>
      </c>
      <c r="C1743" s="68" t="s">
        <v>14962</v>
      </c>
      <c r="D1743" s="68" t="s">
        <v>14857</v>
      </c>
      <c r="E1743" s="68" t="s">
        <v>22479</v>
      </c>
      <c r="F1743" s="68" t="s">
        <v>14963</v>
      </c>
      <c r="G1743" s="68" t="s">
        <v>14964</v>
      </c>
      <c r="H1743" s="68">
        <v>36.674900000000001</v>
      </c>
      <c r="I1743" s="68">
        <v>-4.4991099999999999</v>
      </c>
      <c r="J1743" s="68">
        <v>53</v>
      </c>
      <c r="K1743" s="68">
        <v>1</v>
      </c>
      <c r="L1743" s="68">
        <f>COUNTIFS(Aéroports!$C$2:$C$5193,Aéroports!$C1743,Aéroports!$D$2:$D$5193,Aéroports!$D1743)</f>
        <v>1</v>
      </c>
      <c r="M1743" s="68" t="str">
        <f>IF(AND(Formulaire!$H$15=Aéroports!$E1743,--ISNUMBER(IFERROR(SEARCH(Formulaire!$H$16,$C1743,1),""))=1),MAX(M$1:M1742)+1,"")</f>
        <v/>
      </c>
      <c r="N1743" s="68" t="str">
        <f>IF(AND(Formulaire!$H$21=Aéroports!$E1743,--ISNUMBER(IFERROR(SEARCH(Formulaire!$H$22,$C1743,1),""))=1),MAX(N$1:N1742)+1,"")</f>
        <v/>
      </c>
      <c r="O1743" s="68" t="str">
        <f>IF(AND(Formulaire!$H$27=Aéroports!$E1743,--ISNUMBER(IFERROR(SEARCH(Formulaire!$H$28,$C1743,1),""))=1),MAX(O$1:O1742)+1,"")</f>
        <v/>
      </c>
      <c r="Q1743" s="91" t="str">
        <f>IFERROR(INDEX($C$2:$C$5193,MATCH(ROWS(M$2:M1743),M$2:M$5193,0)),"")</f>
        <v/>
      </c>
      <c r="R1743" s="70" t="str">
        <f>IFERROR(INDEX($C$2:$C$5193,MATCH(ROWS(N$2:N1743),N$2:N$5193,0)),"")</f>
        <v/>
      </c>
      <c r="S1743" s="92" t="str">
        <f>IFERROR(INDEX($C$2:$C$5193,MATCH(ROWS(O$2:O1743),O$2:O$5193,0)),"")</f>
        <v/>
      </c>
    </row>
    <row r="1744" spans="1:19" x14ac:dyDescent="0.25">
      <c r="A1744" s="69">
        <v>1058</v>
      </c>
      <c r="B1744" s="69" t="s">
        <v>14965</v>
      </c>
      <c r="C1744" s="69" t="s">
        <v>14966</v>
      </c>
      <c r="D1744" s="69" t="s">
        <v>14857</v>
      </c>
      <c r="E1744" s="69" t="s">
        <v>22479</v>
      </c>
      <c r="F1744" s="69" t="s">
        <v>14967</v>
      </c>
      <c r="G1744" s="69" t="s">
        <v>14968</v>
      </c>
      <c r="H1744" s="69">
        <v>35.279800000000002</v>
      </c>
      <c r="I1744" s="69">
        <v>-2.9562599999999999</v>
      </c>
      <c r="J1744" s="69">
        <v>156</v>
      </c>
      <c r="K1744" s="69">
        <v>1</v>
      </c>
      <c r="L1744" s="69">
        <f>COUNTIFS(Aéroports!$C$2:$C$5193,Aéroports!$C1744,Aéroports!$D$2:$D$5193,Aéroports!$D1744)</f>
        <v>1</v>
      </c>
      <c r="M1744" s="69" t="str">
        <f>IF(AND(Formulaire!$H$15=Aéroports!$E1744,--ISNUMBER(IFERROR(SEARCH(Formulaire!$H$16,$C1744,1),""))=1),MAX(M$1:M1743)+1,"")</f>
        <v/>
      </c>
      <c r="N1744" s="69" t="str">
        <f>IF(AND(Formulaire!$H$21=Aéroports!$E1744,--ISNUMBER(IFERROR(SEARCH(Formulaire!$H$22,$C1744,1),""))=1),MAX(N$1:N1743)+1,"")</f>
        <v/>
      </c>
      <c r="O1744" s="69" t="str">
        <f>IF(AND(Formulaire!$H$27=Aéroports!$E1744,--ISNUMBER(IFERROR(SEARCH(Formulaire!$H$28,$C1744,1),""))=1),MAX(O$1:O1743)+1,"")</f>
        <v/>
      </c>
      <c r="Q1744" s="91" t="str">
        <f>IFERROR(INDEX($C$2:$C$5193,MATCH(ROWS(M$2:M1744),M$2:M$5193,0)),"")</f>
        <v/>
      </c>
      <c r="R1744" s="70" t="str">
        <f>IFERROR(INDEX($C$2:$C$5193,MATCH(ROWS(N$2:N1744),N$2:N$5193,0)),"")</f>
        <v/>
      </c>
      <c r="S1744" s="92" t="str">
        <f>IFERROR(INDEX($C$2:$C$5193,MATCH(ROWS(O$2:O1744),O$2:O$5193,0)),"")</f>
        <v/>
      </c>
    </row>
    <row r="1745" spans="1:19" x14ac:dyDescent="0.25">
      <c r="A1745" s="68">
        <v>1231</v>
      </c>
      <c r="B1745" s="68" t="s">
        <v>14969</v>
      </c>
      <c r="C1745" s="68" t="s">
        <v>14970</v>
      </c>
      <c r="D1745" s="68" t="s">
        <v>14857</v>
      </c>
      <c r="E1745" s="68" t="s">
        <v>22479</v>
      </c>
      <c r="F1745" s="68" t="s">
        <v>14971</v>
      </c>
      <c r="G1745" s="68" t="s">
        <v>14972</v>
      </c>
      <c r="H1745" s="68">
        <v>39.8626</v>
      </c>
      <c r="I1745" s="68">
        <v>4.2186500000000002</v>
      </c>
      <c r="J1745" s="68">
        <v>302</v>
      </c>
      <c r="K1745" s="68">
        <v>1</v>
      </c>
      <c r="L1745" s="68">
        <f>COUNTIFS(Aéroports!$C$2:$C$5193,Aéroports!$C1745,Aéroports!$D$2:$D$5193,Aéroports!$D1745)</f>
        <v>1</v>
      </c>
      <c r="M1745" s="68" t="str">
        <f>IF(AND(Formulaire!$H$15=Aéroports!$E1745,--ISNUMBER(IFERROR(SEARCH(Formulaire!$H$16,$C1745,1),""))=1),MAX(M$1:M1744)+1,"")</f>
        <v/>
      </c>
      <c r="N1745" s="68" t="str">
        <f>IF(AND(Formulaire!$H$21=Aéroports!$E1745,--ISNUMBER(IFERROR(SEARCH(Formulaire!$H$22,$C1745,1),""))=1),MAX(N$1:N1744)+1,"")</f>
        <v/>
      </c>
      <c r="O1745" s="68" t="str">
        <f>IF(AND(Formulaire!$H$27=Aéroports!$E1745,--ISNUMBER(IFERROR(SEARCH(Formulaire!$H$28,$C1745,1),""))=1),MAX(O$1:O1744)+1,"")</f>
        <v/>
      </c>
      <c r="Q1745" s="91" t="str">
        <f>IFERROR(INDEX($C$2:$C$5193,MATCH(ROWS(M$2:M1745),M$2:M$5193,0)),"")</f>
        <v/>
      </c>
      <c r="R1745" s="70" t="str">
        <f>IFERROR(INDEX($C$2:$C$5193,MATCH(ROWS(N$2:N1745),N$2:N$5193,0)),"")</f>
        <v/>
      </c>
      <c r="S1745" s="92" t="str">
        <f>IFERROR(INDEX($C$2:$C$5193,MATCH(ROWS(O$2:O1745),O$2:O$5193,0)),"")</f>
        <v/>
      </c>
    </row>
    <row r="1746" spans="1:19" x14ac:dyDescent="0.25">
      <c r="A1746" s="69">
        <v>1227</v>
      </c>
      <c r="B1746" s="69" t="s">
        <v>14973</v>
      </c>
      <c r="C1746" s="69" t="s">
        <v>14974</v>
      </c>
      <c r="D1746" s="69" t="s">
        <v>14857</v>
      </c>
      <c r="E1746" s="69" t="s">
        <v>22479</v>
      </c>
      <c r="F1746" s="69" t="s">
        <v>14975</v>
      </c>
      <c r="G1746" s="69" t="s">
        <v>14976</v>
      </c>
      <c r="H1746" s="69">
        <v>37.774999999999999</v>
      </c>
      <c r="I1746" s="69">
        <v>-0.81238900000000003</v>
      </c>
      <c r="J1746" s="69">
        <v>11</v>
      </c>
      <c r="K1746" s="69">
        <v>1</v>
      </c>
      <c r="L1746" s="69">
        <f>COUNTIFS(Aéroports!$C$2:$C$5193,Aéroports!$C1746,Aéroports!$D$2:$D$5193,Aéroports!$D1746)</f>
        <v>1</v>
      </c>
      <c r="M1746" s="69" t="str">
        <f>IF(AND(Formulaire!$H$15=Aéroports!$E1746,--ISNUMBER(IFERROR(SEARCH(Formulaire!$H$16,$C1746,1),""))=1),MAX(M$1:M1745)+1,"")</f>
        <v/>
      </c>
      <c r="N1746" s="69" t="str">
        <f>IF(AND(Formulaire!$H$21=Aéroports!$E1746,--ISNUMBER(IFERROR(SEARCH(Formulaire!$H$22,$C1746,1),""))=1),MAX(N$1:N1745)+1,"")</f>
        <v/>
      </c>
      <c r="O1746" s="69" t="str">
        <f>IF(AND(Formulaire!$H$27=Aéroports!$E1746,--ISNUMBER(IFERROR(SEARCH(Formulaire!$H$28,$C1746,1),""))=1),MAX(O$1:O1745)+1,"")</f>
        <v/>
      </c>
      <c r="Q1746" s="91" t="str">
        <f>IFERROR(INDEX($C$2:$C$5193,MATCH(ROWS(M$2:M1746),M$2:M$5193,0)),"")</f>
        <v/>
      </c>
      <c r="R1746" s="70" t="str">
        <f>IFERROR(INDEX($C$2:$C$5193,MATCH(ROWS(N$2:N1746),N$2:N$5193,0)),"")</f>
        <v/>
      </c>
      <c r="S1746" s="92" t="str">
        <f>IFERROR(INDEX($C$2:$C$5193,MATCH(ROWS(O$2:O1746),O$2:O$5193,0)),"")</f>
        <v/>
      </c>
    </row>
    <row r="1747" spans="1:19" x14ac:dyDescent="0.25">
      <c r="A1747" s="68">
        <v>3998</v>
      </c>
      <c r="B1747" s="68" t="s">
        <v>14977</v>
      </c>
      <c r="C1747" s="68" t="s">
        <v>14978</v>
      </c>
      <c r="D1747" s="68" t="s">
        <v>14857</v>
      </c>
      <c r="E1747" s="68" t="s">
        <v>22479</v>
      </c>
      <c r="F1747" s="68" t="s">
        <v>14979</v>
      </c>
      <c r="G1747" s="68" t="s">
        <v>14980</v>
      </c>
      <c r="H1747" s="68">
        <v>39.551699999999997</v>
      </c>
      <c r="I1747" s="68">
        <v>2.73881</v>
      </c>
      <c r="J1747" s="68">
        <v>27</v>
      </c>
      <c r="K1747" s="68">
        <v>1</v>
      </c>
      <c r="L1747" s="68">
        <f>COUNTIFS(Aéroports!$C$2:$C$5193,Aéroports!$C1747,Aéroports!$D$2:$D$5193,Aéroports!$D1747)</f>
        <v>1</v>
      </c>
      <c r="M1747" s="68" t="str">
        <f>IF(AND(Formulaire!$H$15=Aéroports!$E1747,--ISNUMBER(IFERROR(SEARCH(Formulaire!$H$16,$C1747,1),""))=1),MAX(M$1:M1746)+1,"")</f>
        <v/>
      </c>
      <c r="N1747" s="68" t="str">
        <f>IF(AND(Formulaire!$H$21=Aéroports!$E1747,--ISNUMBER(IFERROR(SEARCH(Formulaire!$H$22,$C1747,1),""))=1),MAX(N$1:N1746)+1,"")</f>
        <v/>
      </c>
      <c r="O1747" s="68" t="str">
        <f>IF(AND(Formulaire!$H$27=Aéroports!$E1747,--ISNUMBER(IFERROR(SEARCH(Formulaire!$H$28,$C1747,1),""))=1),MAX(O$1:O1746)+1,"")</f>
        <v/>
      </c>
      <c r="Q1747" s="91" t="str">
        <f>IFERROR(INDEX($C$2:$C$5193,MATCH(ROWS(M$2:M1747),M$2:M$5193,0)),"")</f>
        <v/>
      </c>
      <c r="R1747" s="70" t="str">
        <f>IFERROR(INDEX($C$2:$C$5193,MATCH(ROWS(N$2:N1747),N$2:N$5193,0)),"")</f>
        <v/>
      </c>
      <c r="S1747" s="92" t="str">
        <f>IFERROR(INDEX($C$2:$C$5193,MATCH(ROWS(O$2:O1747),O$2:O$5193,0)),"")</f>
        <v/>
      </c>
    </row>
    <row r="1748" spans="1:19" x14ac:dyDescent="0.25">
      <c r="A1748" s="69">
        <v>1234</v>
      </c>
      <c r="B1748" s="69" t="s">
        <v>14981</v>
      </c>
      <c r="C1748" s="69" t="s">
        <v>14982</v>
      </c>
      <c r="D1748" s="69" t="s">
        <v>14857</v>
      </c>
      <c r="E1748" s="69" t="s">
        <v>22479</v>
      </c>
      <c r="F1748" s="69" t="s">
        <v>14983</v>
      </c>
      <c r="G1748" s="69" t="s">
        <v>14984</v>
      </c>
      <c r="H1748" s="69">
        <v>42.77</v>
      </c>
      <c r="I1748" s="69">
        <v>-1.6463300000000001</v>
      </c>
      <c r="J1748" s="69">
        <v>1504</v>
      </c>
      <c r="K1748" s="69">
        <v>1</v>
      </c>
      <c r="L1748" s="69">
        <f>COUNTIFS(Aéroports!$C$2:$C$5193,Aéroports!$C1748,Aéroports!$D$2:$D$5193,Aéroports!$D1748)</f>
        <v>1</v>
      </c>
      <c r="M1748" s="69" t="str">
        <f>IF(AND(Formulaire!$H$15=Aéroports!$E1748,--ISNUMBER(IFERROR(SEARCH(Formulaire!$H$16,$C1748,1),""))=1),MAX(M$1:M1747)+1,"")</f>
        <v/>
      </c>
      <c r="N1748" s="69" t="str">
        <f>IF(AND(Formulaire!$H$21=Aéroports!$E1748,--ISNUMBER(IFERROR(SEARCH(Formulaire!$H$22,$C1748,1),""))=1),MAX(N$1:N1747)+1,"")</f>
        <v/>
      </c>
      <c r="O1748" s="69" t="str">
        <f>IF(AND(Formulaire!$H$27=Aéroports!$E1748,--ISNUMBER(IFERROR(SEARCH(Formulaire!$H$28,$C1748,1),""))=1),MAX(O$1:O1747)+1,"")</f>
        <v/>
      </c>
      <c r="Q1748" s="91" t="str">
        <f>IFERROR(INDEX($C$2:$C$5193,MATCH(ROWS(M$2:M1748),M$2:M$5193,0)),"")</f>
        <v/>
      </c>
      <c r="R1748" s="70" t="str">
        <f>IFERROR(INDEX($C$2:$C$5193,MATCH(ROWS(N$2:N1748),N$2:N$5193,0)),"")</f>
        <v/>
      </c>
      <c r="S1748" s="92" t="str">
        <f>IFERROR(INDEX($C$2:$C$5193,MATCH(ROWS(O$2:O1748),O$2:O$5193,0)),"")</f>
        <v/>
      </c>
    </row>
    <row r="1749" spans="1:19" x14ac:dyDescent="0.25">
      <c r="A1749" s="68">
        <v>1236</v>
      </c>
      <c r="B1749" s="68" t="s">
        <v>14985</v>
      </c>
      <c r="C1749" s="68" t="s">
        <v>14986</v>
      </c>
      <c r="D1749" s="68" t="s">
        <v>14857</v>
      </c>
      <c r="E1749" s="68" t="s">
        <v>22479</v>
      </c>
      <c r="F1749" s="68" t="s">
        <v>14987</v>
      </c>
      <c r="G1749" s="68" t="s">
        <v>14988</v>
      </c>
      <c r="H1749" s="68">
        <v>41.147399999999998</v>
      </c>
      <c r="I1749" s="68">
        <v>1.16717</v>
      </c>
      <c r="J1749" s="68">
        <v>233</v>
      </c>
      <c r="K1749" s="68">
        <v>1</v>
      </c>
      <c r="L1749" s="68">
        <f>COUNTIFS(Aéroports!$C$2:$C$5193,Aéroports!$C1749,Aéroports!$D$2:$D$5193,Aéroports!$D1749)</f>
        <v>1</v>
      </c>
      <c r="M1749" s="68" t="str">
        <f>IF(AND(Formulaire!$H$15=Aéroports!$E1749,--ISNUMBER(IFERROR(SEARCH(Formulaire!$H$16,$C1749,1),""))=1),MAX(M$1:M1748)+1,"")</f>
        <v/>
      </c>
      <c r="N1749" s="68" t="str">
        <f>IF(AND(Formulaire!$H$21=Aéroports!$E1749,--ISNUMBER(IFERROR(SEARCH(Formulaire!$H$22,$C1749,1),""))=1),MAX(N$1:N1748)+1,"")</f>
        <v/>
      </c>
      <c r="O1749" s="68" t="str">
        <f>IF(AND(Formulaire!$H$27=Aéroports!$E1749,--ISNUMBER(IFERROR(SEARCH(Formulaire!$H$28,$C1749,1),""))=1),MAX(O$1:O1748)+1,"")</f>
        <v/>
      </c>
      <c r="Q1749" s="91" t="str">
        <f>IFERROR(INDEX($C$2:$C$5193,MATCH(ROWS(M$2:M1749),M$2:M$5193,0)),"")</f>
        <v/>
      </c>
      <c r="R1749" s="70" t="str">
        <f>IFERROR(INDEX($C$2:$C$5193,MATCH(ROWS(N$2:N1749),N$2:N$5193,0)),"")</f>
        <v/>
      </c>
      <c r="S1749" s="92" t="str">
        <f>IFERROR(INDEX($C$2:$C$5193,MATCH(ROWS(O$2:O1749),O$2:O$5193,0)),"")</f>
        <v/>
      </c>
    </row>
    <row r="1750" spans="1:19" x14ac:dyDescent="0.25">
      <c r="A1750" s="69">
        <v>6868</v>
      </c>
      <c r="B1750" s="69" t="s">
        <v>14989</v>
      </c>
      <c r="C1750" s="69" t="s">
        <v>14990</v>
      </c>
      <c r="D1750" s="69" t="s">
        <v>14857</v>
      </c>
      <c r="E1750" s="69" t="s">
        <v>22479</v>
      </c>
      <c r="F1750" s="69" t="s">
        <v>14991</v>
      </c>
      <c r="G1750" s="69" t="s">
        <v>14992</v>
      </c>
      <c r="H1750" s="69">
        <v>41.520899999999997</v>
      </c>
      <c r="I1750" s="69">
        <v>2.1050800000000001</v>
      </c>
      <c r="J1750" s="69">
        <v>485</v>
      </c>
      <c r="K1750" s="69">
        <v>1</v>
      </c>
      <c r="L1750" s="69">
        <f>COUNTIFS(Aéroports!$C$2:$C$5193,Aéroports!$C1750,Aéroports!$D$2:$D$5193,Aéroports!$D1750)</f>
        <v>1</v>
      </c>
      <c r="M1750" s="69" t="str">
        <f>IF(AND(Formulaire!$H$15=Aéroports!$E1750,--ISNUMBER(IFERROR(SEARCH(Formulaire!$H$16,$C1750,1),""))=1),MAX(M$1:M1749)+1,"")</f>
        <v/>
      </c>
      <c r="N1750" s="69" t="str">
        <f>IF(AND(Formulaire!$H$21=Aéroports!$E1750,--ISNUMBER(IFERROR(SEARCH(Formulaire!$H$22,$C1750,1),""))=1),MAX(N$1:N1749)+1,"")</f>
        <v/>
      </c>
      <c r="O1750" s="69" t="str">
        <f>IF(AND(Formulaire!$H$27=Aéroports!$E1750,--ISNUMBER(IFERROR(SEARCH(Formulaire!$H$28,$C1750,1),""))=1),MAX(O$1:O1749)+1,"")</f>
        <v/>
      </c>
      <c r="Q1750" s="91" t="str">
        <f>IFERROR(INDEX($C$2:$C$5193,MATCH(ROWS(M$2:M1750),M$2:M$5193,0)),"")</f>
        <v/>
      </c>
      <c r="R1750" s="70" t="str">
        <f>IFERROR(INDEX($C$2:$C$5193,MATCH(ROWS(N$2:N1750),N$2:N$5193,0)),"")</f>
        <v/>
      </c>
      <c r="S1750" s="92" t="str">
        <f>IFERROR(INDEX($C$2:$C$5193,MATCH(ROWS(O$2:O1750),O$2:O$5193,0)),"")</f>
        <v/>
      </c>
    </row>
    <row r="1751" spans="1:19" x14ac:dyDescent="0.25">
      <c r="A1751" s="68">
        <v>1238</v>
      </c>
      <c r="B1751" s="68" t="s">
        <v>14993</v>
      </c>
      <c r="C1751" s="68" t="s">
        <v>14994</v>
      </c>
      <c r="D1751" s="68" t="s">
        <v>14857</v>
      </c>
      <c r="E1751" s="68" t="s">
        <v>22479</v>
      </c>
      <c r="F1751" s="68" t="s">
        <v>14995</v>
      </c>
      <c r="G1751" s="68" t="s">
        <v>14996</v>
      </c>
      <c r="H1751" s="68">
        <v>40.952100000000002</v>
      </c>
      <c r="I1751" s="68">
        <v>-5.5019900000000002</v>
      </c>
      <c r="J1751" s="68">
        <v>2595</v>
      </c>
      <c r="K1751" s="68">
        <v>1</v>
      </c>
      <c r="L1751" s="68">
        <f>COUNTIFS(Aéroports!$C$2:$C$5193,Aéroports!$C1751,Aéroports!$D$2:$D$5193,Aéroports!$D1751)</f>
        <v>1</v>
      </c>
      <c r="M1751" s="68" t="str">
        <f>IF(AND(Formulaire!$H$15=Aéroports!$E1751,--ISNUMBER(IFERROR(SEARCH(Formulaire!$H$16,$C1751,1),""))=1),MAX(M$1:M1750)+1,"")</f>
        <v/>
      </c>
      <c r="N1751" s="68" t="str">
        <f>IF(AND(Formulaire!$H$21=Aéroports!$E1751,--ISNUMBER(IFERROR(SEARCH(Formulaire!$H$22,$C1751,1),""))=1),MAX(N$1:N1750)+1,"")</f>
        <v/>
      </c>
      <c r="O1751" s="68" t="str">
        <f>IF(AND(Formulaire!$H$27=Aéroports!$E1751,--ISNUMBER(IFERROR(SEARCH(Formulaire!$H$28,$C1751,1),""))=1),MAX(O$1:O1750)+1,"")</f>
        <v/>
      </c>
      <c r="Q1751" s="91" t="str">
        <f>IFERROR(INDEX($C$2:$C$5193,MATCH(ROWS(M$2:M1751),M$2:M$5193,0)),"")</f>
        <v/>
      </c>
      <c r="R1751" s="70" t="str">
        <f>IFERROR(INDEX($C$2:$C$5193,MATCH(ROWS(N$2:N1751),N$2:N$5193,0)),"")</f>
        <v/>
      </c>
      <c r="S1751" s="92" t="str">
        <f>IFERROR(INDEX($C$2:$C$5193,MATCH(ROWS(O$2:O1751),O$2:O$5193,0)),"")</f>
        <v/>
      </c>
    </row>
    <row r="1752" spans="1:19" x14ac:dyDescent="0.25">
      <c r="A1752" s="69">
        <v>1242</v>
      </c>
      <c r="B1752" s="69" t="s">
        <v>14997</v>
      </c>
      <c r="C1752" s="69" t="s">
        <v>14998</v>
      </c>
      <c r="D1752" s="69" t="s">
        <v>14857</v>
      </c>
      <c r="E1752" s="69" t="s">
        <v>22479</v>
      </c>
      <c r="F1752" s="69" t="s">
        <v>14999</v>
      </c>
      <c r="G1752" s="69" t="s">
        <v>15000</v>
      </c>
      <c r="H1752" s="69">
        <v>43.356499999999997</v>
      </c>
      <c r="I1752" s="69">
        <v>-1.79061</v>
      </c>
      <c r="J1752" s="69">
        <v>16</v>
      </c>
      <c r="K1752" s="69">
        <v>1</v>
      </c>
      <c r="L1752" s="69">
        <f>COUNTIFS(Aéroports!$C$2:$C$5193,Aéroports!$C1752,Aéroports!$D$2:$D$5193,Aéroports!$D1752)</f>
        <v>1</v>
      </c>
      <c r="M1752" s="69" t="str">
        <f>IF(AND(Formulaire!$H$15=Aéroports!$E1752,--ISNUMBER(IFERROR(SEARCH(Formulaire!$H$16,$C1752,1),""))=1),MAX(M$1:M1751)+1,"")</f>
        <v/>
      </c>
      <c r="N1752" s="69" t="str">
        <f>IF(AND(Formulaire!$H$21=Aéroports!$E1752,--ISNUMBER(IFERROR(SEARCH(Formulaire!$H$22,$C1752,1),""))=1),MAX(N$1:N1751)+1,"")</f>
        <v/>
      </c>
      <c r="O1752" s="69" t="str">
        <f>IF(AND(Formulaire!$H$27=Aéroports!$E1752,--ISNUMBER(IFERROR(SEARCH(Formulaire!$H$28,$C1752,1),""))=1),MAX(O$1:O1751)+1,"")</f>
        <v/>
      </c>
      <c r="Q1752" s="91" t="str">
        <f>IFERROR(INDEX($C$2:$C$5193,MATCH(ROWS(M$2:M1752),M$2:M$5193,0)),"")</f>
        <v/>
      </c>
      <c r="R1752" s="70" t="str">
        <f>IFERROR(INDEX($C$2:$C$5193,MATCH(ROWS(N$2:N1752),N$2:N$5193,0)),"")</f>
        <v/>
      </c>
      <c r="S1752" s="92" t="str">
        <f>IFERROR(INDEX($C$2:$C$5193,MATCH(ROWS(O$2:O1752),O$2:O$5193,0)),"")</f>
        <v/>
      </c>
    </row>
    <row r="1753" spans="1:19" x14ac:dyDescent="0.25">
      <c r="A1753" s="68">
        <v>1053</v>
      </c>
      <c r="B1753" s="68" t="s">
        <v>15001</v>
      </c>
      <c r="C1753" s="68" t="s">
        <v>15002</v>
      </c>
      <c r="D1753" s="68" t="s">
        <v>14857</v>
      </c>
      <c r="E1753" s="68" t="s">
        <v>22479</v>
      </c>
      <c r="F1753" s="68" t="s">
        <v>15003</v>
      </c>
      <c r="G1753" s="68" t="s">
        <v>15004</v>
      </c>
      <c r="H1753" s="68">
        <v>28.6265</v>
      </c>
      <c r="I1753" s="68">
        <v>-17.755600000000001</v>
      </c>
      <c r="J1753" s="68">
        <v>107</v>
      </c>
      <c r="K1753" s="68">
        <v>0</v>
      </c>
      <c r="L1753" s="68">
        <f>COUNTIFS(Aéroports!$C$2:$C$5193,Aéroports!$C1753,Aéroports!$D$2:$D$5193,Aéroports!$D1753)</f>
        <v>1</v>
      </c>
      <c r="M1753" s="68" t="str">
        <f>IF(AND(Formulaire!$H$15=Aéroports!$E1753,--ISNUMBER(IFERROR(SEARCH(Formulaire!$H$16,$C1753,1),""))=1),MAX(M$1:M1752)+1,"")</f>
        <v/>
      </c>
      <c r="N1753" s="68" t="str">
        <f>IF(AND(Formulaire!$H$21=Aéroports!$E1753,--ISNUMBER(IFERROR(SEARCH(Formulaire!$H$22,$C1753,1),""))=1),MAX(N$1:N1752)+1,"")</f>
        <v/>
      </c>
      <c r="O1753" s="68" t="str">
        <f>IF(AND(Formulaire!$H$27=Aéroports!$E1753,--ISNUMBER(IFERROR(SEARCH(Formulaire!$H$28,$C1753,1),""))=1),MAX(O$1:O1752)+1,"")</f>
        <v/>
      </c>
      <c r="Q1753" s="91" t="str">
        <f>IFERROR(INDEX($C$2:$C$5193,MATCH(ROWS(M$2:M1753),M$2:M$5193,0)),"")</f>
        <v/>
      </c>
      <c r="R1753" s="70" t="str">
        <f>IFERROR(INDEX($C$2:$C$5193,MATCH(ROWS(N$2:N1753),N$2:N$5193,0)),"")</f>
        <v/>
      </c>
      <c r="S1753" s="92" t="str">
        <f>IFERROR(INDEX($C$2:$C$5193,MATCH(ROWS(O$2:O1753),O$2:O$5193,0)),"")</f>
        <v/>
      </c>
    </row>
    <row r="1754" spans="1:19" x14ac:dyDescent="0.25">
      <c r="A1754" s="69">
        <v>1251</v>
      </c>
      <c r="B1754" s="69" t="s">
        <v>15005</v>
      </c>
      <c r="C1754" s="69" t="s">
        <v>15006</v>
      </c>
      <c r="D1754" s="69" t="s">
        <v>14857</v>
      </c>
      <c r="E1754" s="69" t="s">
        <v>22479</v>
      </c>
      <c r="F1754" s="69" t="s">
        <v>15007</v>
      </c>
      <c r="G1754" s="69" t="s">
        <v>15008</v>
      </c>
      <c r="H1754" s="69">
        <v>43.427100000000003</v>
      </c>
      <c r="I1754" s="69">
        <v>-3.8200099999999999</v>
      </c>
      <c r="J1754" s="69">
        <v>16</v>
      </c>
      <c r="K1754" s="69">
        <v>1</v>
      </c>
      <c r="L1754" s="69">
        <f>COUNTIFS(Aéroports!$C$2:$C$5193,Aéroports!$C1754,Aéroports!$D$2:$D$5193,Aéroports!$D1754)</f>
        <v>1</v>
      </c>
      <c r="M1754" s="69" t="str">
        <f>IF(AND(Formulaire!$H$15=Aéroports!$E1754,--ISNUMBER(IFERROR(SEARCH(Formulaire!$H$16,$C1754,1),""))=1),MAX(M$1:M1753)+1,"")</f>
        <v/>
      </c>
      <c r="N1754" s="69" t="str">
        <f>IF(AND(Formulaire!$H$21=Aéroports!$E1754,--ISNUMBER(IFERROR(SEARCH(Formulaire!$H$22,$C1754,1),""))=1),MAX(N$1:N1753)+1,"")</f>
        <v/>
      </c>
      <c r="O1754" s="69" t="str">
        <f>IF(AND(Formulaire!$H$27=Aéroports!$E1754,--ISNUMBER(IFERROR(SEARCH(Formulaire!$H$28,$C1754,1),""))=1),MAX(O$1:O1753)+1,"")</f>
        <v/>
      </c>
      <c r="Q1754" s="91" t="str">
        <f>IFERROR(INDEX($C$2:$C$5193,MATCH(ROWS(M$2:M1754),M$2:M$5193,0)),"")</f>
        <v/>
      </c>
      <c r="R1754" s="70" t="str">
        <f>IFERROR(INDEX($C$2:$C$5193,MATCH(ROWS(N$2:N1754),N$2:N$5193,0)),"")</f>
        <v/>
      </c>
      <c r="S1754" s="92" t="str">
        <f>IFERROR(INDEX($C$2:$C$5193,MATCH(ROWS(O$2:O1754),O$2:O$5193,0)),"")</f>
        <v/>
      </c>
    </row>
    <row r="1755" spans="1:19" x14ac:dyDescent="0.25">
      <c r="A1755" s="68">
        <v>1243</v>
      </c>
      <c r="B1755" s="68" t="s">
        <v>15009</v>
      </c>
      <c r="C1755" s="68" t="s">
        <v>4731</v>
      </c>
      <c r="D1755" s="68" t="s">
        <v>14857</v>
      </c>
      <c r="E1755" s="68" t="s">
        <v>22479</v>
      </c>
      <c r="F1755" s="68" t="s">
        <v>15010</v>
      </c>
      <c r="G1755" s="68" t="s">
        <v>15011</v>
      </c>
      <c r="H1755" s="68">
        <v>42.896299999999997</v>
      </c>
      <c r="I1755" s="68">
        <v>-8.4151399999999992</v>
      </c>
      <c r="J1755" s="68">
        <v>1213</v>
      </c>
      <c r="K1755" s="68">
        <v>1</v>
      </c>
      <c r="L1755" s="68">
        <f>COUNTIFS(Aéroports!$C$2:$C$5193,Aéroports!$C1755,Aéroports!$D$2:$D$5193,Aéroports!$D1755)</f>
        <v>1</v>
      </c>
      <c r="M1755" s="68" t="str">
        <f>IF(AND(Formulaire!$H$15=Aéroports!$E1755,--ISNUMBER(IFERROR(SEARCH(Formulaire!$H$16,$C1755,1),""))=1),MAX(M$1:M1754)+1,"")</f>
        <v/>
      </c>
      <c r="N1755" s="68" t="str">
        <f>IF(AND(Formulaire!$H$21=Aéroports!$E1755,--ISNUMBER(IFERROR(SEARCH(Formulaire!$H$22,$C1755,1),""))=1),MAX(N$1:N1754)+1,"")</f>
        <v/>
      </c>
      <c r="O1755" s="68" t="str">
        <f>IF(AND(Formulaire!$H$27=Aéroports!$E1755,--ISNUMBER(IFERROR(SEARCH(Formulaire!$H$28,$C1755,1),""))=1),MAX(O$1:O1754)+1,"")</f>
        <v/>
      </c>
      <c r="Q1755" s="91" t="str">
        <f>IFERROR(INDEX($C$2:$C$5193,MATCH(ROWS(M$2:M1755),M$2:M$5193,0)),"")</f>
        <v/>
      </c>
      <c r="R1755" s="70" t="str">
        <f>IFERROR(INDEX($C$2:$C$5193,MATCH(ROWS(N$2:N1755),N$2:N$5193,0)),"")</f>
        <v/>
      </c>
      <c r="S1755" s="92" t="str">
        <f>IFERROR(INDEX($C$2:$C$5193,MATCH(ROWS(O$2:O1755),O$2:O$5193,0)),"")</f>
        <v/>
      </c>
    </row>
    <row r="1756" spans="1:19" x14ac:dyDescent="0.25">
      <c r="A1756" s="69">
        <v>1244</v>
      </c>
      <c r="B1756" s="69" t="s">
        <v>15012</v>
      </c>
      <c r="C1756" s="69" t="s">
        <v>15013</v>
      </c>
      <c r="D1756" s="69" t="s">
        <v>14857</v>
      </c>
      <c r="E1756" s="69" t="s">
        <v>22479</v>
      </c>
      <c r="F1756" s="69" t="s">
        <v>15014</v>
      </c>
      <c r="G1756" s="69" t="s">
        <v>15015</v>
      </c>
      <c r="H1756" s="69">
        <v>42.3386</v>
      </c>
      <c r="I1756" s="69">
        <v>1.40917</v>
      </c>
      <c r="J1756" s="69">
        <v>2625</v>
      </c>
      <c r="K1756" s="69">
        <v>1</v>
      </c>
      <c r="L1756" s="69">
        <f>COUNTIFS(Aéroports!$C$2:$C$5193,Aéroports!$C1756,Aéroports!$D$2:$D$5193,Aéroports!$D1756)</f>
        <v>1</v>
      </c>
      <c r="M1756" s="69" t="str">
        <f>IF(AND(Formulaire!$H$15=Aéroports!$E1756,--ISNUMBER(IFERROR(SEARCH(Formulaire!$H$16,$C1756,1),""))=1),MAX(M$1:M1755)+1,"")</f>
        <v/>
      </c>
      <c r="N1756" s="69" t="str">
        <f>IF(AND(Formulaire!$H$21=Aéroports!$E1756,--ISNUMBER(IFERROR(SEARCH(Formulaire!$H$22,$C1756,1),""))=1),MAX(N$1:N1755)+1,"")</f>
        <v/>
      </c>
      <c r="O1756" s="69" t="str">
        <f>IF(AND(Formulaire!$H$27=Aéroports!$E1756,--ISNUMBER(IFERROR(SEARCH(Formulaire!$H$28,$C1756,1),""))=1),MAX(O$1:O1755)+1,"")</f>
        <v/>
      </c>
      <c r="Q1756" s="91" t="str">
        <f>IFERROR(INDEX($C$2:$C$5193,MATCH(ROWS(M$2:M1756),M$2:M$5193,0)),"")</f>
        <v/>
      </c>
      <c r="R1756" s="70" t="str">
        <f>IFERROR(INDEX($C$2:$C$5193,MATCH(ROWS(N$2:N1756),N$2:N$5193,0)),"")</f>
        <v/>
      </c>
      <c r="S1756" s="92" t="str">
        <f>IFERROR(INDEX($C$2:$C$5193,MATCH(ROWS(O$2:O1756),O$2:O$5193,0)),"")</f>
        <v/>
      </c>
    </row>
    <row r="1757" spans="1:19" x14ac:dyDescent="0.25">
      <c r="A1757" s="68">
        <v>1253</v>
      </c>
      <c r="B1757" s="68" t="s">
        <v>15020</v>
      </c>
      <c r="C1757" s="68" t="s">
        <v>15017</v>
      </c>
      <c r="D1757" s="68" t="s">
        <v>14857</v>
      </c>
      <c r="E1757" s="68" t="s">
        <v>22479</v>
      </c>
      <c r="F1757" s="68" t="s">
        <v>15021</v>
      </c>
      <c r="G1757" s="68" t="s">
        <v>15022</v>
      </c>
      <c r="H1757" s="68">
        <v>37.417999999999999</v>
      </c>
      <c r="I1757" s="68">
        <v>-5.8931100000000001</v>
      </c>
      <c r="J1757" s="68">
        <v>112</v>
      </c>
      <c r="K1757" s="68">
        <v>1</v>
      </c>
      <c r="L1757" s="68">
        <f>COUNTIFS(Aéroports!$C$2:$C$5193,Aéroports!$C1757,Aéroports!$D$2:$D$5193,Aéroports!$D1757)</f>
        <v>1</v>
      </c>
      <c r="M1757" s="68" t="str">
        <f>IF(AND(Formulaire!$H$15=Aéroports!$E1757,--ISNUMBER(IFERROR(SEARCH(Formulaire!$H$16,$C1757,1),""))=1),MAX(M$1:M1756)+1,"")</f>
        <v/>
      </c>
      <c r="N1757" s="68" t="str">
        <f>IF(AND(Formulaire!$H$21=Aéroports!$E1757,--ISNUMBER(IFERROR(SEARCH(Formulaire!$H$22,$C1757,1),""))=1),MAX(N$1:N1756)+1,"")</f>
        <v/>
      </c>
      <c r="O1757" s="68" t="str">
        <f>IF(AND(Formulaire!$H$27=Aéroports!$E1757,--ISNUMBER(IFERROR(SEARCH(Formulaire!$H$28,$C1757,1),""))=1),MAX(O$1:O1756)+1,"")</f>
        <v/>
      </c>
      <c r="Q1757" s="91" t="str">
        <f>IFERROR(INDEX($C$2:$C$5193,MATCH(ROWS(M$2:M1757),M$2:M$5193,0)),"")</f>
        <v/>
      </c>
      <c r="R1757" s="70" t="str">
        <f>IFERROR(INDEX($C$2:$C$5193,MATCH(ROWS(N$2:N1757),N$2:N$5193,0)),"")</f>
        <v/>
      </c>
      <c r="S1757" s="92" t="str">
        <f>IFERROR(INDEX($C$2:$C$5193,MATCH(ROWS(O$2:O1757),O$2:O$5193,0)),"")</f>
        <v/>
      </c>
    </row>
    <row r="1758" spans="1:19" x14ac:dyDescent="0.25">
      <c r="A1758" s="69">
        <v>1056</v>
      </c>
      <c r="B1758" s="69" t="s">
        <v>15027</v>
      </c>
      <c r="C1758" s="69" t="s">
        <v>15024</v>
      </c>
      <c r="D1758" s="69" t="s">
        <v>14857</v>
      </c>
      <c r="E1758" s="69" t="s">
        <v>22479</v>
      </c>
      <c r="F1758" s="69" t="s">
        <v>15028</v>
      </c>
      <c r="G1758" s="69" t="s">
        <v>15029</v>
      </c>
      <c r="H1758" s="69">
        <v>28.044499999999999</v>
      </c>
      <c r="I1758" s="69">
        <v>-16.572500000000002</v>
      </c>
      <c r="J1758" s="69">
        <v>209</v>
      </c>
      <c r="K1758" s="69">
        <v>0</v>
      </c>
      <c r="L1758" s="69">
        <f>COUNTIFS(Aéroports!$C$2:$C$5193,Aéroports!$C1758,Aéroports!$D$2:$D$5193,Aéroports!$D1758)</f>
        <v>1</v>
      </c>
      <c r="M1758" s="69" t="str">
        <f>IF(AND(Formulaire!$H$15=Aéroports!$E1758,--ISNUMBER(IFERROR(SEARCH(Formulaire!$H$16,$C1758,1),""))=1),MAX(M$1:M1757)+1,"")</f>
        <v/>
      </c>
      <c r="N1758" s="69" t="str">
        <f>IF(AND(Formulaire!$H$21=Aéroports!$E1758,--ISNUMBER(IFERROR(SEARCH(Formulaire!$H$22,$C1758,1),""))=1),MAX(N$1:N1757)+1,"")</f>
        <v/>
      </c>
      <c r="O1758" s="69" t="str">
        <f>IF(AND(Formulaire!$H$27=Aéroports!$E1758,--ISNUMBER(IFERROR(SEARCH(Formulaire!$H$28,$C1758,1),""))=1),MAX(O$1:O1757)+1,"")</f>
        <v/>
      </c>
      <c r="Q1758" s="91" t="str">
        <f>IFERROR(INDEX($C$2:$C$5193,MATCH(ROWS(M$2:M1758),M$2:M$5193,0)),"")</f>
        <v/>
      </c>
      <c r="R1758" s="70" t="str">
        <f>IFERROR(INDEX($C$2:$C$5193,MATCH(ROWS(N$2:N1758),N$2:N$5193,0)),"")</f>
        <v/>
      </c>
      <c r="S1758" s="92" t="str">
        <f>IFERROR(INDEX($C$2:$C$5193,MATCH(ROWS(O$2:O1758),O$2:O$5193,0)),"")</f>
        <v/>
      </c>
    </row>
    <row r="1759" spans="1:19" x14ac:dyDescent="0.25">
      <c r="A1759" s="68">
        <v>11880</v>
      </c>
      <c r="B1759" s="68" t="s">
        <v>15030</v>
      </c>
      <c r="C1759" s="68" t="s">
        <v>15031</v>
      </c>
      <c r="D1759" s="68" t="s">
        <v>14857</v>
      </c>
      <c r="E1759" s="68" t="s">
        <v>22479</v>
      </c>
      <c r="F1759" s="68" t="s">
        <v>15032</v>
      </c>
      <c r="G1759" s="68" t="s">
        <v>15033</v>
      </c>
      <c r="H1759" s="68">
        <v>40.402999999999999</v>
      </c>
      <c r="I1759" s="68">
        <v>-1.2182999999999999</v>
      </c>
      <c r="J1759" s="68">
        <v>3380</v>
      </c>
      <c r="K1759" s="68" t="s">
        <v>340</v>
      </c>
      <c r="L1759" s="68">
        <f>COUNTIFS(Aéroports!$C$2:$C$5193,Aéroports!$C1759,Aéroports!$D$2:$D$5193,Aéroports!$D1759)</f>
        <v>1</v>
      </c>
      <c r="M1759" s="68" t="str">
        <f>IF(AND(Formulaire!$H$15=Aéroports!$E1759,--ISNUMBER(IFERROR(SEARCH(Formulaire!$H$16,$C1759,1),""))=1),MAX(M$1:M1758)+1,"")</f>
        <v/>
      </c>
      <c r="N1759" s="68" t="str">
        <f>IF(AND(Formulaire!$H$21=Aéroports!$E1759,--ISNUMBER(IFERROR(SEARCH(Formulaire!$H$22,$C1759,1),""))=1),MAX(N$1:N1758)+1,"")</f>
        <v/>
      </c>
      <c r="O1759" s="68" t="str">
        <f>IF(AND(Formulaire!$H$27=Aéroports!$E1759,--ISNUMBER(IFERROR(SEARCH(Formulaire!$H$28,$C1759,1),""))=1),MAX(O$1:O1758)+1,"")</f>
        <v/>
      </c>
      <c r="Q1759" s="91" t="str">
        <f>IFERROR(INDEX($C$2:$C$5193,MATCH(ROWS(M$2:M1759),M$2:M$5193,0)),"")</f>
        <v/>
      </c>
      <c r="R1759" s="70" t="str">
        <f>IFERROR(INDEX($C$2:$C$5193,MATCH(ROWS(N$2:N1759),N$2:N$5193,0)),"")</f>
        <v/>
      </c>
      <c r="S1759" s="92" t="str">
        <f>IFERROR(INDEX($C$2:$C$5193,MATCH(ROWS(O$2:O1759),O$2:O$5193,0)),"")</f>
        <v/>
      </c>
    </row>
    <row r="1760" spans="1:19" x14ac:dyDescent="0.25">
      <c r="A1760" s="69">
        <v>1246</v>
      </c>
      <c r="B1760" s="69" t="s">
        <v>15034</v>
      </c>
      <c r="C1760" s="69" t="s">
        <v>15035</v>
      </c>
      <c r="D1760" s="69" t="s">
        <v>14857</v>
      </c>
      <c r="E1760" s="69" t="s">
        <v>22479</v>
      </c>
      <c r="F1760" s="69" t="s">
        <v>15036</v>
      </c>
      <c r="G1760" s="69" t="s">
        <v>15037</v>
      </c>
      <c r="H1760" s="69">
        <v>39.4893</v>
      </c>
      <c r="I1760" s="69">
        <v>-0.48162500000000003</v>
      </c>
      <c r="J1760" s="69">
        <v>240</v>
      </c>
      <c r="K1760" s="69">
        <v>1</v>
      </c>
      <c r="L1760" s="69">
        <f>COUNTIFS(Aéroports!$C$2:$C$5193,Aéroports!$C1760,Aéroports!$D$2:$D$5193,Aéroports!$D1760)</f>
        <v>1</v>
      </c>
      <c r="M1760" s="69" t="str">
        <f>IF(AND(Formulaire!$H$15=Aéroports!$E1760,--ISNUMBER(IFERROR(SEARCH(Formulaire!$H$16,$C1760,1),""))=1),MAX(M$1:M1759)+1,"")</f>
        <v/>
      </c>
      <c r="N1760" s="69" t="str">
        <f>IF(AND(Formulaire!$H$21=Aéroports!$E1760,--ISNUMBER(IFERROR(SEARCH(Formulaire!$H$22,$C1760,1),""))=1),MAX(N$1:N1759)+1,"")</f>
        <v/>
      </c>
      <c r="O1760" s="69" t="str">
        <f>IF(AND(Formulaire!$H$27=Aéroports!$E1760,--ISNUMBER(IFERROR(SEARCH(Formulaire!$H$28,$C1760,1),""))=1),MAX(O$1:O1759)+1,"")</f>
        <v/>
      </c>
      <c r="Q1760" s="91" t="str">
        <f>IFERROR(INDEX($C$2:$C$5193,MATCH(ROWS(M$2:M1760),M$2:M$5193,0)),"")</f>
        <v/>
      </c>
      <c r="R1760" s="70" t="str">
        <f>IFERROR(INDEX($C$2:$C$5193,MATCH(ROWS(N$2:N1760),N$2:N$5193,0)),"")</f>
        <v/>
      </c>
      <c r="S1760" s="92" t="str">
        <f>IFERROR(INDEX($C$2:$C$5193,MATCH(ROWS(O$2:O1760),O$2:O$5193,0)),"")</f>
        <v/>
      </c>
    </row>
    <row r="1761" spans="1:19" x14ac:dyDescent="0.25">
      <c r="A1761" s="68">
        <v>1247</v>
      </c>
      <c r="B1761" s="68" t="s">
        <v>15038</v>
      </c>
      <c r="C1761" s="68" t="s">
        <v>15039</v>
      </c>
      <c r="D1761" s="68" t="s">
        <v>14857</v>
      </c>
      <c r="E1761" s="68" t="s">
        <v>22479</v>
      </c>
      <c r="F1761" s="68" t="s">
        <v>15040</v>
      </c>
      <c r="G1761" s="68" t="s">
        <v>15041</v>
      </c>
      <c r="H1761" s="68">
        <v>41.706099999999999</v>
      </c>
      <c r="I1761" s="68">
        <v>-4.8519399999999999</v>
      </c>
      <c r="J1761" s="68">
        <v>2776</v>
      </c>
      <c r="K1761" s="68">
        <v>1</v>
      </c>
      <c r="L1761" s="68">
        <f>COUNTIFS(Aéroports!$C$2:$C$5193,Aéroports!$C1761,Aéroports!$D$2:$D$5193,Aéroports!$D1761)</f>
        <v>1</v>
      </c>
      <c r="M1761" s="68" t="str">
        <f>IF(AND(Formulaire!$H$15=Aéroports!$E1761,--ISNUMBER(IFERROR(SEARCH(Formulaire!$H$16,$C1761,1),""))=1),MAX(M$1:M1760)+1,"")</f>
        <v/>
      </c>
      <c r="N1761" s="68" t="str">
        <f>IF(AND(Formulaire!$H$21=Aéroports!$E1761,--ISNUMBER(IFERROR(SEARCH(Formulaire!$H$22,$C1761,1),""))=1),MAX(N$1:N1760)+1,"")</f>
        <v/>
      </c>
      <c r="O1761" s="68" t="str">
        <f>IF(AND(Formulaire!$H$27=Aéroports!$E1761,--ISNUMBER(IFERROR(SEARCH(Formulaire!$H$28,$C1761,1),""))=1),MAX(O$1:O1760)+1,"")</f>
        <v/>
      </c>
      <c r="Q1761" s="91" t="str">
        <f>IFERROR(INDEX($C$2:$C$5193,MATCH(ROWS(M$2:M1761),M$2:M$5193,0)),"")</f>
        <v/>
      </c>
      <c r="R1761" s="70" t="str">
        <f>IFERROR(INDEX($C$2:$C$5193,MATCH(ROWS(N$2:N1761),N$2:N$5193,0)),"")</f>
        <v/>
      </c>
      <c r="S1761" s="92" t="str">
        <f>IFERROR(INDEX($C$2:$C$5193,MATCH(ROWS(O$2:O1761),O$2:O$5193,0)),"")</f>
        <v/>
      </c>
    </row>
    <row r="1762" spans="1:19" x14ac:dyDescent="0.25">
      <c r="A1762" s="69">
        <v>1250</v>
      </c>
      <c r="B1762" s="69" t="s">
        <v>15042</v>
      </c>
      <c r="C1762" s="69" t="s">
        <v>15043</v>
      </c>
      <c r="D1762" s="69" t="s">
        <v>14857</v>
      </c>
      <c r="E1762" s="69" t="s">
        <v>22479</v>
      </c>
      <c r="F1762" s="69" t="s">
        <v>15044</v>
      </c>
      <c r="G1762" s="69" t="s">
        <v>15045</v>
      </c>
      <c r="H1762" s="69">
        <v>42.2318</v>
      </c>
      <c r="I1762" s="69">
        <v>-8.6267700000000005</v>
      </c>
      <c r="J1762" s="69">
        <v>856</v>
      </c>
      <c r="K1762" s="69">
        <v>1</v>
      </c>
      <c r="L1762" s="69">
        <f>COUNTIFS(Aéroports!$C$2:$C$5193,Aéroports!$C1762,Aéroports!$D$2:$D$5193,Aéroports!$D1762)</f>
        <v>1</v>
      </c>
      <c r="M1762" s="69" t="str">
        <f>IF(AND(Formulaire!$H$15=Aéroports!$E1762,--ISNUMBER(IFERROR(SEARCH(Formulaire!$H$16,$C1762,1),""))=1),MAX(M$1:M1761)+1,"")</f>
        <v/>
      </c>
      <c r="N1762" s="69" t="str">
        <f>IF(AND(Formulaire!$H$21=Aéroports!$E1762,--ISNUMBER(IFERROR(SEARCH(Formulaire!$H$22,$C1762,1),""))=1),MAX(N$1:N1761)+1,"")</f>
        <v/>
      </c>
      <c r="O1762" s="69" t="str">
        <f>IF(AND(Formulaire!$H$27=Aéroports!$E1762,--ISNUMBER(IFERROR(SEARCH(Formulaire!$H$28,$C1762,1),""))=1),MAX(O$1:O1761)+1,"")</f>
        <v/>
      </c>
      <c r="Q1762" s="91" t="str">
        <f>IFERROR(INDEX($C$2:$C$5193,MATCH(ROWS(M$2:M1762),M$2:M$5193,0)),"")</f>
        <v/>
      </c>
      <c r="R1762" s="70" t="str">
        <f>IFERROR(INDEX($C$2:$C$5193,MATCH(ROWS(N$2:N1762),N$2:N$5193,0)),"")</f>
        <v/>
      </c>
      <c r="S1762" s="92" t="str">
        <f>IFERROR(INDEX($C$2:$C$5193,MATCH(ROWS(O$2:O1762),O$2:O$5193,0)),"")</f>
        <v/>
      </c>
    </row>
    <row r="1763" spans="1:19" x14ac:dyDescent="0.25">
      <c r="A1763" s="68">
        <v>1249</v>
      </c>
      <c r="B1763" s="68" t="s">
        <v>15046</v>
      </c>
      <c r="C1763" s="68" t="s">
        <v>2786</v>
      </c>
      <c r="D1763" s="68" t="s">
        <v>14857</v>
      </c>
      <c r="E1763" s="68" t="s">
        <v>22479</v>
      </c>
      <c r="F1763" s="68" t="s">
        <v>15047</v>
      </c>
      <c r="G1763" s="68" t="s">
        <v>15048</v>
      </c>
      <c r="H1763" s="68">
        <v>42.882800000000003</v>
      </c>
      <c r="I1763" s="68">
        <v>-2.7244700000000002</v>
      </c>
      <c r="J1763" s="68">
        <v>1682</v>
      </c>
      <c r="K1763" s="68">
        <v>1</v>
      </c>
      <c r="L1763" s="68">
        <f>COUNTIFS(Aéroports!$C$2:$C$5193,Aéroports!$C1763,Aéroports!$D$2:$D$5193,Aéroports!$D1763)</f>
        <v>1</v>
      </c>
      <c r="M1763" s="68" t="str">
        <f>IF(AND(Formulaire!$H$15=Aéroports!$E1763,--ISNUMBER(IFERROR(SEARCH(Formulaire!$H$16,$C1763,1),""))=1),MAX(M$1:M1762)+1,"")</f>
        <v/>
      </c>
      <c r="N1763" s="68" t="str">
        <f>IF(AND(Formulaire!$H$21=Aéroports!$E1763,--ISNUMBER(IFERROR(SEARCH(Formulaire!$H$22,$C1763,1),""))=1),MAX(N$1:N1762)+1,"")</f>
        <v/>
      </c>
      <c r="O1763" s="68" t="str">
        <f>IF(AND(Formulaire!$H$27=Aéroports!$E1763,--ISNUMBER(IFERROR(SEARCH(Formulaire!$H$28,$C1763,1),""))=1),MAX(O$1:O1762)+1,"")</f>
        <v/>
      </c>
      <c r="Q1763" s="91" t="str">
        <f>IFERROR(INDEX($C$2:$C$5193,MATCH(ROWS(M$2:M1763),M$2:M$5193,0)),"")</f>
        <v/>
      </c>
      <c r="R1763" s="70" t="str">
        <f>IFERROR(INDEX($C$2:$C$5193,MATCH(ROWS(N$2:N1763),N$2:N$5193,0)),"")</f>
        <v/>
      </c>
      <c r="S1763" s="92" t="str">
        <f>IFERROR(INDEX($C$2:$C$5193,MATCH(ROWS(O$2:O1763),O$2:O$5193,0)),"")</f>
        <v/>
      </c>
    </row>
    <row r="1764" spans="1:19" x14ac:dyDescent="0.25">
      <c r="A1764" s="69">
        <v>1252</v>
      </c>
      <c r="B1764" s="69" t="s">
        <v>15049</v>
      </c>
      <c r="C1764" s="69" t="s">
        <v>15050</v>
      </c>
      <c r="D1764" s="69" t="s">
        <v>14857</v>
      </c>
      <c r="E1764" s="69" t="s">
        <v>22479</v>
      </c>
      <c r="F1764" s="69" t="s">
        <v>15051</v>
      </c>
      <c r="G1764" s="69" t="s">
        <v>15052</v>
      </c>
      <c r="H1764" s="69">
        <v>41.666200000000003</v>
      </c>
      <c r="I1764" s="69">
        <v>-1.04155</v>
      </c>
      <c r="J1764" s="69">
        <v>863</v>
      </c>
      <c r="K1764" s="69">
        <v>1</v>
      </c>
      <c r="L1764" s="69">
        <f>COUNTIFS(Aéroports!$C$2:$C$5193,Aéroports!$C1764,Aéroports!$D$2:$D$5193,Aéroports!$D1764)</f>
        <v>1</v>
      </c>
      <c r="M1764" s="69" t="str">
        <f>IF(AND(Formulaire!$H$15=Aéroports!$E1764,--ISNUMBER(IFERROR(SEARCH(Formulaire!$H$16,$C1764,1),""))=1),MAX(M$1:M1763)+1,"")</f>
        <v/>
      </c>
      <c r="N1764" s="69" t="str">
        <f>IF(AND(Formulaire!$H$21=Aéroports!$E1764,--ISNUMBER(IFERROR(SEARCH(Formulaire!$H$22,$C1764,1),""))=1),MAX(N$1:N1763)+1,"")</f>
        <v/>
      </c>
      <c r="O1764" s="69" t="str">
        <f>IF(AND(Formulaire!$H$27=Aéroports!$E1764,--ISNUMBER(IFERROR(SEARCH(Formulaire!$H$28,$C1764,1),""))=1),MAX(O$1:O1763)+1,"")</f>
        <v/>
      </c>
      <c r="Q1764" s="91" t="str">
        <f>IFERROR(INDEX($C$2:$C$5193,MATCH(ROWS(M$2:M1764),M$2:M$5193,0)),"")</f>
        <v/>
      </c>
      <c r="R1764" s="70" t="str">
        <f>IFERROR(INDEX($C$2:$C$5193,MATCH(ROWS(N$2:N1764),N$2:N$5193,0)),"")</f>
        <v/>
      </c>
      <c r="S1764" s="92" t="str">
        <f>IFERROR(INDEX($C$2:$C$5193,MATCH(ROWS(O$2:O1764),O$2:O$5193,0)),"")</f>
        <v/>
      </c>
    </row>
    <row r="1765" spans="1:19" x14ac:dyDescent="0.25">
      <c r="A1765" s="68">
        <v>412</v>
      </c>
      <c r="B1765" s="68" t="s">
        <v>6547</v>
      </c>
      <c r="C1765" s="68" t="s">
        <v>6548</v>
      </c>
      <c r="D1765" s="68" t="s">
        <v>6549</v>
      </c>
      <c r="E1765" s="68" t="s">
        <v>22395</v>
      </c>
      <c r="F1765" s="68" t="s">
        <v>6550</v>
      </c>
      <c r="G1765" s="68" t="s">
        <v>6551</v>
      </c>
      <c r="H1765" s="68">
        <v>58.9908</v>
      </c>
      <c r="I1765" s="68">
        <v>22.8307</v>
      </c>
      <c r="J1765" s="68">
        <v>18</v>
      </c>
      <c r="K1765" s="68">
        <v>2</v>
      </c>
      <c r="L1765" s="68">
        <f>COUNTIFS(Aéroports!$C$2:$C$5193,Aéroports!$C1765,Aéroports!$D$2:$D$5193,Aéroports!$D1765)</f>
        <v>1</v>
      </c>
      <c r="M1765" s="68" t="str">
        <f>IF(AND(Formulaire!$H$15=Aéroports!$E1765,--ISNUMBER(IFERROR(SEARCH(Formulaire!$H$16,$C1765,1),""))=1),MAX(M$1:M1764)+1,"")</f>
        <v/>
      </c>
      <c r="N1765" s="68" t="str">
        <f>IF(AND(Formulaire!$H$21=Aéroports!$E1765,--ISNUMBER(IFERROR(SEARCH(Formulaire!$H$22,$C1765,1),""))=1),MAX(N$1:N1764)+1,"")</f>
        <v/>
      </c>
      <c r="O1765" s="68" t="str">
        <f>IF(AND(Formulaire!$H$27=Aéroports!$E1765,--ISNUMBER(IFERROR(SEARCH(Formulaire!$H$28,$C1765,1),""))=1),MAX(O$1:O1764)+1,"")</f>
        <v/>
      </c>
      <c r="Q1765" s="91" t="str">
        <f>IFERROR(INDEX($C$2:$C$5193,MATCH(ROWS(M$2:M1765),M$2:M$5193,0)),"")</f>
        <v/>
      </c>
      <c r="R1765" s="70" t="str">
        <f>IFERROR(INDEX($C$2:$C$5193,MATCH(ROWS(N$2:N1765),N$2:N$5193,0)),"")</f>
        <v/>
      </c>
      <c r="S1765" s="92" t="str">
        <f>IFERROR(INDEX($C$2:$C$5193,MATCH(ROWS(O$2:O1765),O$2:O$5193,0)),"")</f>
        <v/>
      </c>
    </row>
    <row r="1766" spans="1:19" x14ac:dyDescent="0.25">
      <c r="A1766" s="69">
        <v>413</v>
      </c>
      <c r="B1766" s="69" t="s">
        <v>6552</v>
      </c>
      <c r="C1766" s="69" t="s">
        <v>6553</v>
      </c>
      <c r="D1766" s="69" t="s">
        <v>6549</v>
      </c>
      <c r="E1766" s="69" t="s">
        <v>22395</v>
      </c>
      <c r="F1766" s="69" t="s">
        <v>6554</v>
      </c>
      <c r="G1766" s="69" t="s">
        <v>6555</v>
      </c>
      <c r="H1766" s="69">
        <v>58.229900000000001</v>
      </c>
      <c r="I1766" s="69">
        <v>22.509499999999999</v>
      </c>
      <c r="J1766" s="69">
        <v>14</v>
      </c>
      <c r="K1766" s="69">
        <v>2</v>
      </c>
      <c r="L1766" s="69">
        <f>COUNTIFS(Aéroports!$C$2:$C$5193,Aéroports!$C1766,Aéroports!$D$2:$D$5193,Aéroports!$D1766)</f>
        <v>1</v>
      </c>
      <c r="M1766" s="69" t="str">
        <f>IF(AND(Formulaire!$H$15=Aéroports!$E1766,--ISNUMBER(IFERROR(SEARCH(Formulaire!$H$16,$C1766,1),""))=1),MAX(M$1:M1765)+1,"")</f>
        <v/>
      </c>
      <c r="N1766" s="69" t="str">
        <f>IF(AND(Formulaire!$H$21=Aéroports!$E1766,--ISNUMBER(IFERROR(SEARCH(Formulaire!$H$22,$C1766,1),""))=1),MAX(N$1:N1765)+1,"")</f>
        <v/>
      </c>
      <c r="O1766" s="69" t="str">
        <f>IF(AND(Formulaire!$H$27=Aéroports!$E1766,--ISNUMBER(IFERROR(SEARCH(Formulaire!$H$28,$C1766,1),""))=1),MAX(O$1:O1765)+1,"")</f>
        <v/>
      </c>
      <c r="Q1766" s="91" t="str">
        <f>IFERROR(INDEX($C$2:$C$5193,MATCH(ROWS(M$2:M1766),M$2:M$5193,0)),"")</f>
        <v/>
      </c>
      <c r="R1766" s="70" t="str">
        <f>IFERROR(INDEX($C$2:$C$5193,MATCH(ROWS(N$2:N1766),N$2:N$5193,0)),"")</f>
        <v/>
      </c>
      <c r="S1766" s="92" t="str">
        <f>IFERROR(INDEX($C$2:$C$5193,MATCH(ROWS(O$2:O1766),O$2:O$5193,0)),"")</f>
        <v/>
      </c>
    </row>
    <row r="1767" spans="1:19" x14ac:dyDescent="0.25">
      <c r="A1767" s="68">
        <v>414</v>
      </c>
      <c r="B1767" s="68" t="s">
        <v>6556</v>
      </c>
      <c r="C1767" s="68" t="s">
        <v>6557</v>
      </c>
      <c r="D1767" s="68" t="s">
        <v>6549</v>
      </c>
      <c r="E1767" s="68" t="s">
        <v>22395</v>
      </c>
      <c r="F1767" s="68" t="s">
        <v>6558</v>
      </c>
      <c r="G1767" s="68" t="s">
        <v>6559</v>
      </c>
      <c r="H1767" s="68">
        <v>58.418999999999997</v>
      </c>
      <c r="I1767" s="68">
        <v>24.472799999999999</v>
      </c>
      <c r="J1767" s="68">
        <v>47</v>
      </c>
      <c r="K1767" s="68">
        <v>2</v>
      </c>
      <c r="L1767" s="68">
        <f>COUNTIFS(Aéroports!$C$2:$C$5193,Aéroports!$C1767,Aéroports!$D$2:$D$5193,Aéroports!$D1767)</f>
        <v>1</v>
      </c>
      <c r="M1767" s="68" t="str">
        <f>IF(AND(Formulaire!$H$15=Aéroports!$E1767,--ISNUMBER(IFERROR(SEARCH(Formulaire!$H$16,$C1767,1),""))=1),MAX(M$1:M1766)+1,"")</f>
        <v/>
      </c>
      <c r="N1767" s="68" t="str">
        <f>IF(AND(Formulaire!$H$21=Aéroports!$E1767,--ISNUMBER(IFERROR(SEARCH(Formulaire!$H$22,$C1767,1),""))=1),MAX(N$1:N1766)+1,"")</f>
        <v/>
      </c>
      <c r="O1767" s="68" t="str">
        <f>IF(AND(Formulaire!$H$27=Aéroports!$E1767,--ISNUMBER(IFERROR(SEARCH(Formulaire!$H$28,$C1767,1),""))=1),MAX(O$1:O1766)+1,"")</f>
        <v/>
      </c>
      <c r="Q1767" s="91" t="str">
        <f>IFERROR(INDEX($C$2:$C$5193,MATCH(ROWS(M$2:M1767),M$2:M$5193,0)),"")</f>
        <v/>
      </c>
      <c r="R1767" s="70" t="str">
        <f>IFERROR(INDEX($C$2:$C$5193,MATCH(ROWS(N$2:N1767),N$2:N$5193,0)),"")</f>
        <v/>
      </c>
      <c r="S1767" s="92" t="str">
        <f>IFERROR(INDEX($C$2:$C$5193,MATCH(ROWS(O$2:O1767),O$2:O$5193,0)),"")</f>
        <v/>
      </c>
    </row>
    <row r="1768" spans="1:19" x14ac:dyDescent="0.25">
      <c r="A1768" s="69">
        <v>415</v>
      </c>
      <c r="B1768" s="69" t="s">
        <v>6560</v>
      </c>
      <c r="C1768" s="69" t="s">
        <v>6561</v>
      </c>
      <c r="D1768" s="69" t="s">
        <v>6549</v>
      </c>
      <c r="E1768" s="69" t="s">
        <v>22395</v>
      </c>
      <c r="F1768" s="69" t="s">
        <v>6562</v>
      </c>
      <c r="G1768" s="69" t="s">
        <v>6563</v>
      </c>
      <c r="H1768" s="69">
        <v>59.4133</v>
      </c>
      <c r="I1768" s="69">
        <v>24.832799999999999</v>
      </c>
      <c r="J1768" s="69">
        <v>131</v>
      </c>
      <c r="K1768" s="69">
        <v>2</v>
      </c>
      <c r="L1768" s="69">
        <f>COUNTIFS(Aéroports!$C$2:$C$5193,Aéroports!$C1768,Aéroports!$D$2:$D$5193,Aéroports!$D1768)</f>
        <v>1</v>
      </c>
      <c r="M1768" s="69" t="str">
        <f>IF(AND(Formulaire!$H$15=Aéroports!$E1768,--ISNUMBER(IFERROR(SEARCH(Formulaire!$H$16,$C1768,1),""))=1),MAX(M$1:M1767)+1,"")</f>
        <v/>
      </c>
      <c r="N1768" s="69" t="str">
        <f>IF(AND(Formulaire!$H$21=Aéroports!$E1768,--ISNUMBER(IFERROR(SEARCH(Formulaire!$H$22,$C1768,1),""))=1),MAX(N$1:N1767)+1,"")</f>
        <v/>
      </c>
      <c r="O1768" s="69" t="str">
        <f>IF(AND(Formulaire!$H$27=Aéroports!$E1768,--ISNUMBER(IFERROR(SEARCH(Formulaire!$H$28,$C1768,1),""))=1),MAX(O$1:O1767)+1,"")</f>
        <v/>
      </c>
      <c r="Q1768" s="91" t="str">
        <f>IFERROR(INDEX($C$2:$C$5193,MATCH(ROWS(M$2:M1768),M$2:M$5193,0)),"")</f>
        <v/>
      </c>
      <c r="R1768" s="70" t="str">
        <f>IFERROR(INDEX($C$2:$C$5193,MATCH(ROWS(N$2:N1768),N$2:N$5193,0)),"")</f>
        <v/>
      </c>
      <c r="S1768" s="92" t="str">
        <f>IFERROR(INDEX($C$2:$C$5193,MATCH(ROWS(O$2:O1768),O$2:O$5193,0)),"")</f>
        <v/>
      </c>
    </row>
    <row r="1769" spans="1:19" x14ac:dyDescent="0.25">
      <c r="A1769" s="68">
        <v>416</v>
      </c>
      <c r="B1769" s="68" t="s">
        <v>6564</v>
      </c>
      <c r="C1769" s="68" t="s">
        <v>6565</v>
      </c>
      <c r="D1769" s="68" t="s">
        <v>6549</v>
      </c>
      <c r="E1769" s="68" t="s">
        <v>22395</v>
      </c>
      <c r="F1769" s="68" t="s">
        <v>6566</v>
      </c>
      <c r="G1769" s="68" t="s">
        <v>6567</v>
      </c>
      <c r="H1769" s="68">
        <v>58.307499999999997</v>
      </c>
      <c r="I1769" s="68">
        <v>26.6904</v>
      </c>
      <c r="J1769" s="68">
        <v>219</v>
      </c>
      <c r="K1769" s="68">
        <v>2</v>
      </c>
      <c r="L1769" s="68">
        <f>COUNTIFS(Aéroports!$C$2:$C$5193,Aéroports!$C1769,Aéroports!$D$2:$D$5193,Aéroports!$D1769)</f>
        <v>1</v>
      </c>
      <c r="M1769" s="68" t="str">
        <f>IF(AND(Formulaire!$H$15=Aéroports!$E1769,--ISNUMBER(IFERROR(SEARCH(Formulaire!$H$16,$C1769,1),""))=1),MAX(M$1:M1768)+1,"")</f>
        <v/>
      </c>
      <c r="N1769" s="68" t="str">
        <f>IF(AND(Formulaire!$H$21=Aéroports!$E1769,--ISNUMBER(IFERROR(SEARCH(Formulaire!$H$22,$C1769,1),""))=1),MAX(N$1:N1768)+1,"")</f>
        <v/>
      </c>
      <c r="O1769" s="68" t="str">
        <f>IF(AND(Formulaire!$H$27=Aéroports!$E1769,--ISNUMBER(IFERROR(SEARCH(Formulaire!$H$28,$C1769,1),""))=1),MAX(O$1:O1768)+1,"")</f>
        <v/>
      </c>
      <c r="Q1769" s="91" t="str">
        <f>IFERROR(INDEX($C$2:$C$5193,MATCH(ROWS(M$2:M1769),M$2:M$5193,0)),"")</f>
        <v/>
      </c>
      <c r="R1769" s="70" t="str">
        <f>IFERROR(INDEX($C$2:$C$5193,MATCH(ROWS(N$2:N1769),N$2:N$5193,0)),"")</f>
        <v/>
      </c>
      <c r="S1769" s="92" t="str">
        <f>IFERROR(INDEX($C$2:$C$5193,MATCH(ROWS(O$2:O1769),O$2:O$5193,0)),"")</f>
        <v/>
      </c>
    </row>
    <row r="1770" spans="1:19" x14ac:dyDescent="0.25">
      <c r="A1770" s="69">
        <v>5714</v>
      </c>
      <c r="B1770" s="69" t="s">
        <v>16701</v>
      </c>
      <c r="C1770" s="69" t="s">
        <v>16320</v>
      </c>
      <c r="D1770" s="69" t="s">
        <v>16702</v>
      </c>
      <c r="E1770" s="69" t="s">
        <v>22589</v>
      </c>
      <c r="F1770" s="69" t="s">
        <v>16703</v>
      </c>
      <c r="G1770" s="69" t="s">
        <v>16704</v>
      </c>
      <c r="H1770" s="69">
        <v>45.449100000000001</v>
      </c>
      <c r="I1770" s="69">
        <v>-98.421800000000005</v>
      </c>
      <c r="J1770" s="69">
        <v>1302</v>
      </c>
      <c r="K1770" s="69">
        <v>-6</v>
      </c>
      <c r="L1770" s="69">
        <f>COUNTIFS(Aéroports!$C$2:$C$5193,Aéroports!$C1770,Aéroports!$D$2:$D$5193,Aéroports!$D1770)</f>
        <v>1</v>
      </c>
      <c r="M1770" s="69" t="str">
        <f>IF(AND(Formulaire!$H$15=Aéroports!$E1770,--ISNUMBER(IFERROR(SEARCH(Formulaire!$H$16,$C1770,1),""))=1),MAX(M$1:M1769)+1,"")</f>
        <v/>
      </c>
      <c r="N1770" s="69" t="str">
        <f>IF(AND(Formulaire!$H$21=Aéroports!$E1770,--ISNUMBER(IFERROR(SEARCH(Formulaire!$H$22,$C1770,1),""))=1),MAX(N$1:N1769)+1,"")</f>
        <v/>
      </c>
      <c r="O1770" s="69" t="str">
        <f>IF(AND(Formulaire!$H$27=Aéroports!$E1770,--ISNUMBER(IFERROR(SEARCH(Formulaire!$H$28,$C1770,1),""))=1),MAX(O$1:O1769)+1,"")</f>
        <v/>
      </c>
      <c r="Q1770" s="91" t="str">
        <f>IFERROR(INDEX($C$2:$C$5193,MATCH(ROWS(M$2:M1770),M$2:M$5193,0)),"")</f>
        <v/>
      </c>
      <c r="R1770" s="70" t="str">
        <f>IFERROR(INDEX($C$2:$C$5193,MATCH(ROWS(N$2:N1770),N$2:N$5193,0)),"")</f>
        <v/>
      </c>
      <c r="S1770" s="92" t="str">
        <f>IFERROR(INDEX($C$2:$C$5193,MATCH(ROWS(O$2:O1770),O$2:O$5193,0)),"")</f>
        <v/>
      </c>
    </row>
    <row r="1771" spans="1:19" x14ac:dyDescent="0.25">
      <c r="A1771" s="68">
        <v>3718</v>
      </c>
      <c r="B1771" s="68" t="s">
        <v>16708</v>
      </c>
      <c r="C1771" s="68" t="s">
        <v>16709</v>
      </c>
      <c r="D1771" s="68" t="s">
        <v>16702</v>
      </c>
      <c r="E1771" s="68" t="s">
        <v>22589</v>
      </c>
      <c r="F1771" s="68" t="s">
        <v>16710</v>
      </c>
      <c r="G1771" s="68" t="s">
        <v>16711</v>
      </c>
      <c r="H1771" s="68">
        <v>32.411299999999997</v>
      </c>
      <c r="I1771" s="68">
        <v>-99.681899999999999</v>
      </c>
      <c r="J1771" s="68">
        <v>1791</v>
      </c>
      <c r="K1771" s="68">
        <v>-6</v>
      </c>
      <c r="L1771" s="68">
        <f>COUNTIFS(Aéroports!$C$2:$C$5193,Aéroports!$C1771,Aéroports!$D$2:$D$5193,Aéroports!$D1771)</f>
        <v>1</v>
      </c>
      <c r="M1771" s="68" t="str">
        <f>IF(AND(Formulaire!$H$15=Aéroports!$E1771,--ISNUMBER(IFERROR(SEARCH(Formulaire!$H$16,$C1771,1),""))=1),MAX(M$1:M1770)+1,"")</f>
        <v/>
      </c>
      <c r="N1771" s="68" t="str">
        <f>IF(AND(Formulaire!$H$21=Aéroports!$E1771,--ISNUMBER(IFERROR(SEARCH(Formulaire!$H$22,$C1771,1),""))=1),MAX(N$1:N1770)+1,"")</f>
        <v/>
      </c>
      <c r="O1771" s="68" t="str">
        <f>IF(AND(Formulaire!$H$27=Aéroports!$E1771,--ISNUMBER(IFERROR(SEARCH(Formulaire!$H$28,$C1771,1),""))=1),MAX(O$1:O1770)+1,"")</f>
        <v/>
      </c>
      <c r="Q1771" s="91" t="str">
        <f>IFERROR(INDEX($C$2:$C$5193,MATCH(ROWS(M$2:M1771),M$2:M$5193,0)),"")</f>
        <v/>
      </c>
      <c r="R1771" s="70" t="str">
        <f>IFERROR(INDEX($C$2:$C$5193,MATCH(ROWS(N$2:N1771),N$2:N$5193,0)),"")</f>
        <v/>
      </c>
      <c r="S1771" s="92" t="str">
        <f>IFERROR(INDEX($C$2:$C$5193,MATCH(ROWS(O$2:O1771),O$2:O$5193,0)),"")</f>
        <v/>
      </c>
    </row>
    <row r="1772" spans="1:19" x14ac:dyDescent="0.25">
      <c r="A1772" s="69">
        <v>5959</v>
      </c>
      <c r="B1772" s="69" t="s">
        <v>16715</v>
      </c>
      <c r="C1772" s="69" t="s">
        <v>16716</v>
      </c>
      <c r="D1772" s="69" t="s">
        <v>16702</v>
      </c>
      <c r="E1772" s="69" t="s">
        <v>22589</v>
      </c>
      <c r="F1772" s="69" t="s">
        <v>16717</v>
      </c>
      <c r="G1772" s="69" t="s">
        <v>16718</v>
      </c>
      <c r="H1772" s="69">
        <v>51.878</v>
      </c>
      <c r="I1772" s="69">
        <v>-176.64599999999999</v>
      </c>
      <c r="J1772" s="69">
        <v>18</v>
      </c>
      <c r="K1772" s="69">
        <v>-10</v>
      </c>
      <c r="L1772" s="69">
        <f>COUNTIFS(Aéroports!$C$2:$C$5193,Aéroports!$C1772,Aéroports!$D$2:$D$5193,Aéroports!$D1772)</f>
        <v>1</v>
      </c>
      <c r="M1772" s="69" t="str">
        <f>IF(AND(Formulaire!$H$15=Aéroports!$E1772,--ISNUMBER(IFERROR(SEARCH(Formulaire!$H$16,$C1772,1),""))=1),MAX(M$1:M1771)+1,"")</f>
        <v/>
      </c>
      <c r="N1772" s="69" t="str">
        <f>IF(AND(Formulaire!$H$21=Aéroports!$E1772,--ISNUMBER(IFERROR(SEARCH(Formulaire!$H$22,$C1772,1),""))=1),MAX(N$1:N1771)+1,"")</f>
        <v/>
      </c>
      <c r="O1772" s="69" t="str">
        <f>IF(AND(Formulaire!$H$27=Aéroports!$E1772,--ISNUMBER(IFERROR(SEARCH(Formulaire!$H$28,$C1772,1),""))=1),MAX(O$1:O1771)+1,"")</f>
        <v/>
      </c>
      <c r="Q1772" s="91" t="str">
        <f>IFERROR(INDEX($C$2:$C$5193,MATCH(ROWS(M$2:M1772),M$2:M$5193,0)),"")</f>
        <v/>
      </c>
      <c r="R1772" s="70" t="str">
        <f>IFERROR(INDEX($C$2:$C$5193,MATCH(ROWS(N$2:N1772),N$2:N$5193,0)),"")</f>
        <v/>
      </c>
      <c r="S1772" s="92" t="str">
        <f>IFERROR(INDEX($C$2:$C$5193,MATCH(ROWS(O$2:O1772),O$2:O$5193,0)),"")</f>
        <v/>
      </c>
    </row>
    <row r="1773" spans="1:19" x14ac:dyDescent="0.25">
      <c r="A1773" s="68">
        <v>7513</v>
      </c>
      <c r="B1773" s="68" t="s">
        <v>16719</v>
      </c>
      <c r="C1773" s="68" t="s">
        <v>16720</v>
      </c>
      <c r="D1773" s="68" t="s">
        <v>16702</v>
      </c>
      <c r="E1773" s="68" t="s">
        <v>22589</v>
      </c>
      <c r="F1773" s="68" t="s">
        <v>16721</v>
      </c>
      <c r="G1773" s="68" t="s">
        <v>16722</v>
      </c>
      <c r="H1773" s="68">
        <v>32.968600000000002</v>
      </c>
      <c r="I1773" s="68">
        <v>-96.836399999999998</v>
      </c>
      <c r="J1773" s="68">
        <v>644</v>
      </c>
      <c r="K1773" s="68">
        <v>-6</v>
      </c>
      <c r="L1773" s="68">
        <f>COUNTIFS(Aéroports!$C$2:$C$5193,Aéroports!$C1773,Aéroports!$D$2:$D$5193,Aéroports!$D1773)</f>
        <v>1</v>
      </c>
      <c r="M1773" s="68" t="str">
        <f>IF(AND(Formulaire!$H$15=Aéroports!$E1773,--ISNUMBER(IFERROR(SEARCH(Formulaire!$H$16,$C1773,1),""))=1),MAX(M$1:M1772)+1,"")</f>
        <v/>
      </c>
      <c r="N1773" s="68" t="str">
        <f>IF(AND(Formulaire!$H$21=Aéroports!$E1773,--ISNUMBER(IFERROR(SEARCH(Formulaire!$H$22,$C1773,1),""))=1),MAX(N$1:N1772)+1,"")</f>
        <v/>
      </c>
      <c r="O1773" s="68" t="str">
        <f>IF(AND(Formulaire!$H$27=Aéroports!$E1773,--ISNUMBER(IFERROR(SEARCH(Formulaire!$H$28,$C1773,1),""))=1),MAX(O$1:O1772)+1,"")</f>
        <v/>
      </c>
      <c r="Q1773" s="91" t="str">
        <f>IFERROR(INDEX($C$2:$C$5193,MATCH(ROWS(M$2:M1773),M$2:M$5193,0)),"")</f>
        <v/>
      </c>
      <c r="R1773" s="70" t="str">
        <f>IFERROR(INDEX($C$2:$C$5193,MATCH(ROWS(N$2:N1773),N$2:N$5193,0)),"")</f>
        <v/>
      </c>
      <c r="S1773" s="92" t="str">
        <f>IFERROR(INDEX($C$2:$C$5193,MATCH(ROWS(O$2:O1773),O$2:O$5193,0)),"")</f>
        <v/>
      </c>
    </row>
    <row r="1774" spans="1:19" x14ac:dyDescent="0.25">
      <c r="A1774" s="69">
        <v>8515</v>
      </c>
      <c r="B1774" s="69" t="s">
        <v>16723</v>
      </c>
      <c r="C1774" s="69" t="s">
        <v>16724</v>
      </c>
      <c r="D1774" s="69" t="s">
        <v>16702</v>
      </c>
      <c r="E1774" s="69" t="s">
        <v>22589</v>
      </c>
      <c r="F1774" s="69" t="s">
        <v>16725</v>
      </c>
      <c r="G1774" s="69" t="s">
        <v>16726</v>
      </c>
      <c r="H1774" s="69">
        <v>33.6494</v>
      </c>
      <c r="I1774" s="69">
        <v>-81.685000000000002</v>
      </c>
      <c r="J1774" s="69">
        <v>528</v>
      </c>
      <c r="K1774" s="69">
        <v>-5</v>
      </c>
      <c r="L1774" s="69">
        <f>COUNTIFS(Aéroports!$C$2:$C$5193,Aéroports!$C1774,Aéroports!$D$2:$D$5193,Aéroports!$D1774)</f>
        <v>1</v>
      </c>
      <c r="M1774" s="69" t="str">
        <f>IF(AND(Formulaire!$H$15=Aéroports!$E1774,--ISNUMBER(IFERROR(SEARCH(Formulaire!$H$16,$C1774,1),""))=1),MAX(M$1:M1773)+1,"")</f>
        <v/>
      </c>
      <c r="N1774" s="69" t="str">
        <f>IF(AND(Formulaire!$H$21=Aéroports!$E1774,--ISNUMBER(IFERROR(SEARCH(Formulaire!$H$22,$C1774,1),""))=1),MAX(N$1:N1773)+1,"")</f>
        <v/>
      </c>
      <c r="O1774" s="69" t="str">
        <f>IF(AND(Formulaire!$H$27=Aéroports!$E1774,--ISNUMBER(IFERROR(SEARCH(Formulaire!$H$28,$C1774,1),""))=1),MAX(O$1:O1773)+1,"")</f>
        <v/>
      </c>
      <c r="Q1774" s="91" t="str">
        <f>IFERROR(INDEX($C$2:$C$5193,MATCH(ROWS(M$2:M1774),M$2:M$5193,0)),"")</f>
        <v/>
      </c>
      <c r="R1774" s="70" t="str">
        <f>IFERROR(INDEX($C$2:$C$5193,MATCH(ROWS(N$2:N1774),N$2:N$5193,0)),"")</f>
        <v/>
      </c>
      <c r="S1774" s="92" t="str">
        <f>IFERROR(INDEX($C$2:$C$5193,MATCH(ROWS(O$2:O1774),O$2:O$5193,0)),"")</f>
        <v/>
      </c>
    </row>
    <row r="1775" spans="1:19" x14ac:dyDescent="0.25">
      <c r="A1775" s="68">
        <v>7160</v>
      </c>
      <c r="B1775" s="68" t="s">
        <v>16727</v>
      </c>
      <c r="C1775" s="68" t="s">
        <v>16728</v>
      </c>
      <c r="D1775" s="68" t="s">
        <v>16702</v>
      </c>
      <c r="E1775" s="68" t="s">
        <v>22589</v>
      </c>
      <c r="F1775" s="68" t="s">
        <v>16729</v>
      </c>
      <c r="G1775" s="68" t="s">
        <v>16730</v>
      </c>
      <c r="H1775" s="68">
        <v>56.938699999999997</v>
      </c>
      <c r="I1775" s="68">
        <v>-154.18299999999999</v>
      </c>
      <c r="J1775" s="68">
        <v>44</v>
      </c>
      <c r="K1775" s="68">
        <v>-9</v>
      </c>
      <c r="L1775" s="68">
        <f>COUNTIFS(Aéroports!$C$2:$C$5193,Aéroports!$C1775,Aéroports!$D$2:$D$5193,Aéroports!$D1775)</f>
        <v>1</v>
      </c>
      <c r="M1775" s="68" t="str">
        <f>IF(AND(Formulaire!$H$15=Aéroports!$E1775,--ISNUMBER(IFERROR(SEARCH(Formulaire!$H$16,$C1775,1),""))=1),MAX(M$1:M1774)+1,"")</f>
        <v/>
      </c>
      <c r="N1775" s="68" t="str">
        <f>IF(AND(Formulaire!$H$21=Aéroports!$E1775,--ISNUMBER(IFERROR(SEARCH(Formulaire!$H$22,$C1775,1),""))=1),MAX(N$1:N1774)+1,"")</f>
        <v/>
      </c>
      <c r="O1775" s="68" t="str">
        <f>IF(AND(Formulaire!$H$27=Aéroports!$E1775,--ISNUMBER(IFERROR(SEARCH(Formulaire!$H$28,$C1775,1),""))=1),MAX(O$1:O1774)+1,"")</f>
        <v/>
      </c>
      <c r="Q1775" s="91" t="str">
        <f>IFERROR(INDEX($C$2:$C$5193,MATCH(ROWS(M$2:M1775),M$2:M$5193,0)),"")</f>
        <v/>
      </c>
      <c r="R1775" s="70" t="str">
        <f>IFERROR(INDEX($C$2:$C$5193,MATCH(ROWS(N$2:N1775),N$2:N$5193,0)),"")</f>
        <v/>
      </c>
      <c r="S1775" s="92" t="str">
        <f>IFERROR(INDEX($C$2:$C$5193,MATCH(ROWS(O$2:O1775),O$2:O$5193,0)),"")</f>
        <v/>
      </c>
    </row>
    <row r="1776" spans="1:19" x14ac:dyDescent="0.25">
      <c r="A1776" s="69">
        <v>7217</v>
      </c>
      <c r="B1776" s="69" t="s">
        <v>16731</v>
      </c>
      <c r="C1776" s="69" t="s">
        <v>16732</v>
      </c>
      <c r="D1776" s="69" t="s">
        <v>16702</v>
      </c>
      <c r="E1776" s="69" t="s">
        <v>22589</v>
      </c>
      <c r="F1776" s="69" t="s">
        <v>16733</v>
      </c>
      <c r="G1776" s="69" t="s">
        <v>16734</v>
      </c>
      <c r="H1776" s="69">
        <v>60.902900000000002</v>
      </c>
      <c r="I1776" s="69">
        <v>-161.23099999999999</v>
      </c>
      <c r="J1776" s="69">
        <v>30</v>
      </c>
      <c r="K1776" s="69">
        <v>-9</v>
      </c>
      <c r="L1776" s="69">
        <f>COUNTIFS(Aéroports!$C$2:$C$5193,Aéroports!$C1776,Aéroports!$D$2:$D$5193,Aéroports!$D1776)</f>
        <v>1</v>
      </c>
      <c r="M1776" s="69" t="str">
        <f>IF(AND(Formulaire!$H$15=Aéroports!$E1776,--ISNUMBER(IFERROR(SEARCH(Formulaire!$H$16,$C1776,1),""))=1),MAX(M$1:M1775)+1,"")</f>
        <v/>
      </c>
      <c r="N1776" s="69" t="str">
        <f>IF(AND(Formulaire!$H$21=Aéroports!$E1776,--ISNUMBER(IFERROR(SEARCH(Formulaire!$H$22,$C1776,1),""))=1),MAX(N$1:N1775)+1,"")</f>
        <v/>
      </c>
      <c r="O1776" s="69" t="str">
        <f>IF(AND(Formulaire!$H$27=Aéroports!$E1776,--ISNUMBER(IFERROR(SEARCH(Formulaire!$H$28,$C1776,1),""))=1),MAX(O$1:O1775)+1,"")</f>
        <v/>
      </c>
      <c r="Q1776" s="91" t="str">
        <f>IFERROR(INDEX($C$2:$C$5193,MATCH(ROWS(M$2:M1776),M$2:M$5193,0)),"")</f>
        <v/>
      </c>
      <c r="R1776" s="70" t="str">
        <f>IFERROR(INDEX($C$2:$C$5193,MATCH(ROWS(N$2:N1776),N$2:N$5193,0)),"")</f>
        <v/>
      </c>
      <c r="S1776" s="92" t="str">
        <f>IFERROR(INDEX($C$2:$C$5193,MATCH(ROWS(O$2:O1776),O$2:O$5193,0)),"")</f>
        <v/>
      </c>
    </row>
    <row r="1777" spans="1:19" x14ac:dyDescent="0.25">
      <c r="A1777" s="68">
        <v>4112</v>
      </c>
      <c r="B1777" s="68" t="s">
        <v>16742</v>
      </c>
      <c r="C1777" s="68" t="s">
        <v>16736</v>
      </c>
      <c r="D1777" s="68" t="s">
        <v>16702</v>
      </c>
      <c r="E1777" s="68" t="s">
        <v>22589</v>
      </c>
      <c r="F1777" s="68" t="s">
        <v>16743</v>
      </c>
      <c r="G1777" s="68" t="s">
        <v>16744</v>
      </c>
      <c r="H1777" s="68">
        <v>40.9161</v>
      </c>
      <c r="I1777" s="68">
        <v>-81.4422</v>
      </c>
      <c r="J1777" s="68">
        <v>1228</v>
      </c>
      <c r="K1777" s="68">
        <v>-5</v>
      </c>
      <c r="L1777" s="68">
        <f>COUNTIFS(Aéroports!$C$2:$C$5193,Aéroports!$C1777,Aéroports!$D$2:$D$5193,Aéroports!$D1777)</f>
        <v>1</v>
      </c>
      <c r="M1777" s="68" t="str">
        <f>IF(AND(Formulaire!$H$15=Aéroports!$E1777,--ISNUMBER(IFERROR(SEARCH(Formulaire!$H$16,$C1777,1),""))=1),MAX(M$1:M1776)+1,"")</f>
        <v/>
      </c>
      <c r="N1777" s="68" t="str">
        <f>IF(AND(Formulaire!$H$21=Aéroports!$E1777,--ISNUMBER(IFERROR(SEARCH(Formulaire!$H$22,$C1777,1),""))=1),MAX(N$1:N1776)+1,"")</f>
        <v/>
      </c>
      <c r="O1777" s="68" t="str">
        <f>IF(AND(Formulaire!$H$27=Aéroports!$E1777,--ISNUMBER(IFERROR(SEARCH(Formulaire!$H$28,$C1777,1),""))=1),MAX(O$1:O1776)+1,"")</f>
        <v/>
      </c>
      <c r="Q1777" s="91" t="str">
        <f>IFERROR(INDEX($C$2:$C$5193,MATCH(ROWS(M$2:M1777),M$2:M$5193,0)),"")</f>
        <v/>
      </c>
      <c r="R1777" s="70" t="str">
        <f>IFERROR(INDEX($C$2:$C$5193,MATCH(ROWS(N$2:N1777),N$2:N$5193,0)),"")</f>
        <v/>
      </c>
      <c r="S1777" s="92" t="str">
        <f>IFERROR(INDEX($C$2:$C$5193,MATCH(ROWS(O$2:O1777),O$2:O$5193,0)),"")</f>
        <v/>
      </c>
    </row>
    <row r="1778" spans="1:19" x14ac:dyDescent="0.25">
      <c r="A1778" s="69">
        <v>6134</v>
      </c>
      <c r="B1778" s="69" t="s">
        <v>16745</v>
      </c>
      <c r="C1778" s="69" t="s">
        <v>16746</v>
      </c>
      <c r="D1778" s="69" t="s">
        <v>16702</v>
      </c>
      <c r="E1778" s="69" t="s">
        <v>22589</v>
      </c>
      <c r="F1778" s="69" t="s">
        <v>16747</v>
      </c>
      <c r="G1778" s="69" t="s">
        <v>16747</v>
      </c>
      <c r="H1778" s="69">
        <v>54.133769999999998</v>
      </c>
      <c r="I1778" s="69">
        <v>-165.77889999999999</v>
      </c>
      <c r="J1778" s="69">
        <v>0</v>
      </c>
      <c r="K1778" s="69">
        <v>-9</v>
      </c>
      <c r="L1778" s="69">
        <f>COUNTIFS(Aéroports!$C$2:$C$5193,Aéroports!$C1778,Aéroports!$D$2:$D$5193,Aéroports!$D1778)</f>
        <v>1</v>
      </c>
      <c r="M1778" s="69" t="str">
        <f>IF(AND(Formulaire!$H$15=Aéroports!$E1778,--ISNUMBER(IFERROR(SEARCH(Formulaire!$H$16,$C1778,1),""))=1),MAX(M$1:M1777)+1,"")</f>
        <v/>
      </c>
      <c r="N1778" s="69" t="str">
        <f>IF(AND(Formulaire!$H$21=Aéroports!$E1778,--ISNUMBER(IFERROR(SEARCH(Formulaire!$H$22,$C1778,1),""))=1),MAX(N$1:N1777)+1,"")</f>
        <v/>
      </c>
      <c r="O1778" s="69" t="str">
        <f>IF(AND(Formulaire!$H$27=Aéroports!$E1778,--ISNUMBER(IFERROR(SEARCH(Formulaire!$H$28,$C1778,1),""))=1),MAX(O$1:O1777)+1,"")</f>
        <v/>
      </c>
      <c r="Q1778" s="91" t="str">
        <f>IFERROR(INDEX($C$2:$C$5193,MATCH(ROWS(M$2:M1778),M$2:M$5193,0)),"")</f>
        <v/>
      </c>
      <c r="R1778" s="70" t="str">
        <f>IFERROR(INDEX($C$2:$C$5193,MATCH(ROWS(N$2:N1778),N$2:N$5193,0)),"")</f>
        <v/>
      </c>
      <c r="S1778" s="92" t="str">
        <f>IFERROR(INDEX($C$2:$C$5193,MATCH(ROWS(O$2:O1778),O$2:O$5193,0)),"")</f>
        <v/>
      </c>
    </row>
    <row r="1779" spans="1:19" x14ac:dyDescent="0.25">
      <c r="A1779" s="68">
        <v>8394</v>
      </c>
      <c r="B1779" s="68" t="s">
        <v>16748</v>
      </c>
      <c r="C1779" s="68" t="s">
        <v>16749</v>
      </c>
      <c r="D1779" s="68" t="s">
        <v>16702</v>
      </c>
      <c r="E1779" s="68" t="s">
        <v>22589</v>
      </c>
      <c r="F1779" s="68" t="s">
        <v>16750</v>
      </c>
      <c r="G1779" s="68" t="s">
        <v>16751</v>
      </c>
      <c r="H1779" s="68">
        <v>33.177</v>
      </c>
      <c r="I1779" s="68">
        <v>-86.782799999999995</v>
      </c>
      <c r="J1779" s="68">
        <v>586</v>
      </c>
      <c r="K1779" s="68">
        <v>-6</v>
      </c>
      <c r="L1779" s="68">
        <f>COUNTIFS(Aéroports!$C$2:$C$5193,Aéroports!$C1779,Aéroports!$D$2:$D$5193,Aéroports!$D1779)</f>
        <v>1</v>
      </c>
      <c r="M1779" s="68" t="str">
        <f>IF(AND(Formulaire!$H$15=Aéroports!$E1779,--ISNUMBER(IFERROR(SEARCH(Formulaire!$H$16,$C1779,1),""))=1),MAX(M$1:M1778)+1,"")</f>
        <v/>
      </c>
      <c r="N1779" s="68" t="str">
        <f>IF(AND(Formulaire!$H$21=Aéroports!$E1779,--ISNUMBER(IFERROR(SEARCH(Formulaire!$H$22,$C1779,1),""))=1),MAX(N$1:N1778)+1,"")</f>
        <v/>
      </c>
      <c r="O1779" s="68" t="str">
        <f>IF(AND(Formulaire!$H$27=Aéroports!$E1779,--ISNUMBER(IFERROR(SEARCH(Formulaire!$H$28,$C1779,1),""))=1),MAX(O$1:O1778)+1,"")</f>
        <v/>
      </c>
      <c r="Q1779" s="91" t="str">
        <f>IFERROR(INDEX($C$2:$C$5193,MATCH(ROWS(M$2:M1779),M$2:M$5193,0)),"")</f>
        <v/>
      </c>
      <c r="R1779" s="70" t="str">
        <f>IFERROR(INDEX($C$2:$C$5193,MATCH(ROWS(N$2:N1779),N$2:N$5193,0)),"")</f>
        <v/>
      </c>
      <c r="S1779" s="92" t="str">
        <f>IFERROR(INDEX($C$2:$C$5193,MATCH(ROWS(O$2:O1779),O$2:O$5193,0)),"")</f>
        <v/>
      </c>
    </row>
    <row r="1780" spans="1:19" x14ac:dyDescent="0.25">
      <c r="A1780" s="69">
        <v>7199</v>
      </c>
      <c r="B1780" s="69" t="s">
        <v>16752</v>
      </c>
      <c r="C1780" s="69" t="s">
        <v>16753</v>
      </c>
      <c r="D1780" s="69" t="s">
        <v>16702</v>
      </c>
      <c r="E1780" s="69" t="s">
        <v>22589</v>
      </c>
      <c r="F1780" s="69" t="s">
        <v>16754</v>
      </c>
      <c r="G1780" s="69" t="s">
        <v>16755</v>
      </c>
      <c r="H1780" s="69">
        <v>62.680039999999998</v>
      </c>
      <c r="I1780" s="69">
        <v>-164.65989999999999</v>
      </c>
      <c r="J1780" s="69">
        <v>10</v>
      </c>
      <c r="K1780" s="69">
        <v>-9</v>
      </c>
      <c r="L1780" s="69">
        <f>COUNTIFS(Aéroports!$C$2:$C$5193,Aéroports!$C1780,Aéroports!$D$2:$D$5193,Aéroports!$D1780)</f>
        <v>1</v>
      </c>
      <c r="M1780" s="69" t="str">
        <f>IF(AND(Formulaire!$H$15=Aéroports!$E1780,--ISNUMBER(IFERROR(SEARCH(Formulaire!$H$16,$C1780,1),""))=1),MAX(M$1:M1779)+1,"")</f>
        <v/>
      </c>
      <c r="N1780" s="69" t="str">
        <f>IF(AND(Formulaire!$H$21=Aéroports!$E1780,--ISNUMBER(IFERROR(SEARCH(Formulaire!$H$22,$C1780,1),""))=1),MAX(N$1:N1779)+1,"")</f>
        <v/>
      </c>
      <c r="O1780" s="69" t="str">
        <f>IF(AND(Formulaire!$H$27=Aéroports!$E1780,--ISNUMBER(IFERROR(SEARCH(Formulaire!$H$28,$C1780,1),""))=1),MAX(O$1:O1779)+1,"")</f>
        <v/>
      </c>
      <c r="Q1780" s="91" t="str">
        <f>IFERROR(INDEX($C$2:$C$5193,MATCH(ROWS(M$2:M1780),M$2:M$5193,0)),"")</f>
        <v/>
      </c>
      <c r="R1780" s="70" t="str">
        <f>IFERROR(INDEX($C$2:$C$5193,MATCH(ROWS(N$2:N1780),N$2:N$5193,0)),"")</f>
        <v/>
      </c>
      <c r="S1780" s="92" t="str">
        <f>IFERROR(INDEX($C$2:$C$5193,MATCH(ROWS(O$2:O1780),O$2:O$5193,0)),"")</f>
        <v/>
      </c>
    </row>
    <row r="1781" spans="1:19" x14ac:dyDescent="0.25">
      <c r="A1781" s="68">
        <v>5717</v>
      </c>
      <c r="B1781" s="68" t="s">
        <v>16756</v>
      </c>
      <c r="C1781" s="68" t="s">
        <v>16757</v>
      </c>
      <c r="D1781" s="68" t="s">
        <v>16702</v>
      </c>
      <c r="E1781" s="68" t="s">
        <v>22589</v>
      </c>
      <c r="F1781" s="68" t="s">
        <v>16758</v>
      </c>
      <c r="G1781" s="68" t="s">
        <v>16759</v>
      </c>
      <c r="H1781" s="68">
        <v>32.8399</v>
      </c>
      <c r="I1781" s="68">
        <v>-105.991</v>
      </c>
      <c r="J1781" s="68">
        <v>4200</v>
      </c>
      <c r="K1781" s="68">
        <v>-7</v>
      </c>
      <c r="L1781" s="68">
        <f>COUNTIFS(Aéroports!$C$2:$C$5193,Aéroports!$C1781,Aéroports!$D$2:$D$5193,Aéroports!$D1781)</f>
        <v>1</v>
      </c>
      <c r="M1781" s="68" t="str">
        <f>IF(AND(Formulaire!$H$15=Aéroports!$E1781,--ISNUMBER(IFERROR(SEARCH(Formulaire!$H$16,$C1781,1),""))=1),MAX(M$1:M1780)+1,"")</f>
        <v/>
      </c>
      <c r="N1781" s="68" t="str">
        <f>IF(AND(Formulaire!$H$21=Aéroports!$E1781,--ISNUMBER(IFERROR(SEARCH(Formulaire!$H$22,$C1781,1),""))=1),MAX(N$1:N1780)+1,"")</f>
        <v/>
      </c>
      <c r="O1781" s="68" t="str">
        <f>IF(AND(Formulaire!$H$27=Aéroports!$E1781,--ISNUMBER(IFERROR(SEARCH(Formulaire!$H$28,$C1781,1),""))=1),MAX(O$1:O1780)+1,"")</f>
        <v/>
      </c>
      <c r="Q1781" s="91" t="str">
        <f>IFERROR(INDEX($C$2:$C$5193,MATCH(ROWS(M$2:M1781),M$2:M$5193,0)),"")</f>
        <v/>
      </c>
      <c r="R1781" s="70" t="str">
        <f>IFERROR(INDEX($C$2:$C$5193,MATCH(ROWS(N$2:N1781),N$2:N$5193,0)),"")</f>
        <v/>
      </c>
      <c r="S1781" s="92" t="str">
        <f>IFERROR(INDEX($C$2:$C$5193,MATCH(ROWS(O$2:O1781),O$2:O$5193,0)),"")</f>
        <v/>
      </c>
    </row>
    <row r="1782" spans="1:19" x14ac:dyDescent="0.25">
      <c r="A1782" s="69">
        <v>7073</v>
      </c>
      <c r="B1782" s="69" t="s">
        <v>16763</v>
      </c>
      <c r="C1782" s="69" t="s">
        <v>16764</v>
      </c>
      <c r="D1782" s="69" t="s">
        <v>16702</v>
      </c>
      <c r="E1782" s="69" t="s">
        <v>22589</v>
      </c>
      <c r="F1782" s="69" t="s">
        <v>16765</v>
      </c>
      <c r="G1782" s="69" t="s">
        <v>16766</v>
      </c>
      <c r="H1782" s="69">
        <v>37.434899999999999</v>
      </c>
      <c r="I1782" s="69">
        <v>-105.867</v>
      </c>
      <c r="J1782" s="69">
        <v>7539</v>
      </c>
      <c r="K1782" s="69">
        <v>-7</v>
      </c>
      <c r="L1782" s="69">
        <f>COUNTIFS(Aéroports!$C$2:$C$5193,Aéroports!$C1782,Aéroports!$D$2:$D$5193,Aéroports!$D1782)</f>
        <v>1</v>
      </c>
      <c r="M1782" s="69" t="str">
        <f>IF(AND(Formulaire!$H$15=Aéroports!$E1782,--ISNUMBER(IFERROR(SEARCH(Formulaire!$H$16,$C1782,1),""))=1),MAX(M$1:M1781)+1,"")</f>
        <v/>
      </c>
      <c r="N1782" s="69" t="str">
        <f>IF(AND(Formulaire!$H$21=Aéroports!$E1782,--ISNUMBER(IFERROR(SEARCH(Formulaire!$H$22,$C1782,1),""))=1),MAX(N$1:N1781)+1,"")</f>
        <v/>
      </c>
      <c r="O1782" s="69" t="str">
        <f>IF(AND(Formulaire!$H$27=Aéroports!$E1782,--ISNUMBER(IFERROR(SEARCH(Formulaire!$H$28,$C1782,1),""))=1),MAX(O$1:O1781)+1,"")</f>
        <v/>
      </c>
      <c r="Q1782" s="91" t="str">
        <f>IFERROR(INDEX($C$2:$C$5193,MATCH(ROWS(M$2:M1782),M$2:M$5193,0)),"")</f>
        <v/>
      </c>
      <c r="R1782" s="70" t="str">
        <f>IFERROR(INDEX($C$2:$C$5193,MATCH(ROWS(N$2:N1782),N$2:N$5193,0)),"")</f>
        <v/>
      </c>
      <c r="S1782" s="92" t="str">
        <f>IFERROR(INDEX($C$2:$C$5193,MATCH(ROWS(O$2:O1782),O$2:O$5193,0)),"")</f>
        <v/>
      </c>
    </row>
    <row r="1783" spans="1:19" x14ac:dyDescent="0.25">
      <c r="A1783" s="68">
        <v>3864</v>
      </c>
      <c r="B1783" s="68" t="s">
        <v>16770</v>
      </c>
      <c r="C1783" s="68" t="s">
        <v>647</v>
      </c>
      <c r="D1783" s="68" t="s">
        <v>16702</v>
      </c>
      <c r="E1783" s="68" t="s">
        <v>22589</v>
      </c>
      <c r="F1783" s="68" t="s">
        <v>16771</v>
      </c>
      <c r="G1783" s="68" t="s">
        <v>16772</v>
      </c>
      <c r="H1783" s="68">
        <v>42.7483</v>
      </c>
      <c r="I1783" s="68">
        <v>-73.801699999999997</v>
      </c>
      <c r="J1783" s="68">
        <v>285</v>
      </c>
      <c r="K1783" s="68">
        <v>-5</v>
      </c>
      <c r="L1783" s="68">
        <f>COUNTIFS(Aéroports!$C$2:$C$5193,Aéroports!$C1783,Aéroports!$D$2:$D$5193,Aéroports!$D1783)</f>
        <v>1</v>
      </c>
      <c r="M1783" s="68" t="str">
        <f>IF(AND(Formulaire!$H$15=Aéroports!$E1783,--ISNUMBER(IFERROR(SEARCH(Formulaire!$H$16,$C1783,1),""))=1),MAX(M$1:M1782)+1,"")</f>
        <v/>
      </c>
      <c r="N1783" s="68" t="str">
        <f>IF(AND(Formulaire!$H$21=Aéroports!$E1783,--ISNUMBER(IFERROR(SEARCH(Formulaire!$H$22,$C1783,1),""))=1),MAX(N$1:N1782)+1,"")</f>
        <v/>
      </c>
      <c r="O1783" s="68" t="str">
        <f>IF(AND(Formulaire!$H$27=Aéroports!$E1783,--ISNUMBER(IFERROR(SEARCH(Formulaire!$H$28,$C1783,1),""))=1),MAX(O$1:O1782)+1,"")</f>
        <v/>
      </c>
      <c r="Q1783" s="91" t="str">
        <f>IFERROR(INDEX($C$2:$C$5193,MATCH(ROWS(M$2:M1783),M$2:M$5193,0)),"")</f>
        <v/>
      </c>
      <c r="R1783" s="70" t="str">
        <f>IFERROR(INDEX($C$2:$C$5193,MATCH(ROWS(N$2:N1783),N$2:N$5193,0)),"")</f>
        <v/>
      </c>
      <c r="S1783" s="92" t="str">
        <f>IFERROR(INDEX($C$2:$C$5193,MATCH(ROWS(O$2:O1783),O$2:O$5193,0)),"")</f>
        <v/>
      </c>
    </row>
    <row r="1784" spans="1:19" x14ac:dyDescent="0.25">
      <c r="A1784" s="69">
        <v>4019</v>
      </c>
      <c r="B1784" s="69" t="s">
        <v>16773</v>
      </c>
      <c r="C1784" s="69" t="s">
        <v>16774</v>
      </c>
      <c r="D1784" s="69" t="s">
        <v>16702</v>
      </c>
      <c r="E1784" s="69" t="s">
        <v>22589</v>
      </c>
      <c r="F1784" s="69" t="s">
        <v>16775</v>
      </c>
      <c r="G1784" s="69" t="s">
        <v>16776</v>
      </c>
      <c r="H1784" s="69">
        <v>35.040199999999999</v>
      </c>
      <c r="I1784" s="69">
        <v>-106.60899999999999</v>
      </c>
      <c r="J1784" s="69">
        <v>5355</v>
      </c>
      <c r="K1784" s="69">
        <v>-7</v>
      </c>
      <c r="L1784" s="69">
        <f>COUNTIFS(Aéroports!$C$2:$C$5193,Aéroports!$C1784,Aéroports!$D$2:$D$5193,Aéroports!$D1784)</f>
        <v>1</v>
      </c>
      <c r="M1784" s="69" t="str">
        <f>IF(AND(Formulaire!$H$15=Aéroports!$E1784,--ISNUMBER(IFERROR(SEARCH(Formulaire!$H$16,$C1784,1),""))=1),MAX(M$1:M1783)+1,"")</f>
        <v/>
      </c>
      <c r="N1784" s="69" t="str">
        <f>IF(AND(Formulaire!$H$21=Aéroports!$E1784,--ISNUMBER(IFERROR(SEARCH(Formulaire!$H$22,$C1784,1),""))=1),MAX(N$1:N1783)+1,"")</f>
        <v/>
      </c>
      <c r="O1784" s="69" t="str">
        <f>IF(AND(Formulaire!$H$27=Aéroports!$E1784,--ISNUMBER(IFERROR(SEARCH(Formulaire!$H$28,$C1784,1),""))=1),MAX(O$1:O1783)+1,"")</f>
        <v/>
      </c>
      <c r="Q1784" s="91" t="str">
        <f>IFERROR(INDEX($C$2:$C$5193,MATCH(ROWS(M$2:M1784),M$2:M$5193,0)),"")</f>
        <v/>
      </c>
      <c r="R1784" s="70" t="str">
        <f>IFERROR(INDEX($C$2:$C$5193,MATCH(ROWS(N$2:N1784),N$2:N$5193,0)),"")</f>
        <v/>
      </c>
      <c r="S1784" s="92" t="str">
        <f>IFERROR(INDEX($C$2:$C$5193,MATCH(ROWS(O$2:O1784),O$2:O$5193,0)),"")</f>
        <v/>
      </c>
    </row>
    <row r="1785" spans="1:19" x14ac:dyDescent="0.25">
      <c r="A1785" s="68">
        <v>6126</v>
      </c>
      <c r="B1785" s="68" t="s">
        <v>16777</v>
      </c>
      <c r="C1785" s="68" t="s">
        <v>16778</v>
      </c>
      <c r="D1785" s="68" t="s">
        <v>16702</v>
      </c>
      <c r="E1785" s="68" t="s">
        <v>22589</v>
      </c>
      <c r="F1785" s="68" t="s">
        <v>16779</v>
      </c>
      <c r="G1785" s="68" t="s">
        <v>16780</v>
      </c>
      <c r="H1785" s="68">
        <v>59.282600000000002</v>
      </c>
      <c r="I1785" s="68">
        <v>-158.61799999999999</v>
      </c>
      <c r="J1785" s="68">
        <v>66</v>
      </c>
      <c r="K1785" s="68">
        <v>-9</v>
      </c>
      <c r="L1785" s="68">
        <f>COUNTIFS(Aéroports!$C$2:$C$5193,Aéroports!$C1785,Aéroports!$D$2:$D$5193,Aéroports!$D1785)</f>
        <v>1</v>
      </c>
      <c r="M1785" s="68" t="str">
        <f>IF(AND(Formulaire!$H$15=Aéroports!$E1785,--ISNUMBER(IFERROR(SEARCH(Formulaire!$H$16,$C1785,1),""))=1),MAX(M$1:M1784)+1,"")</f>
        <v/>
      </c>
      <c r="N1785" s="68" t="str">
        <f>IF(AND(Formulaire!$H$21=Aéroports!$E1785,--ISNUMBER(IFERROR(SEARCH(Formulaire!$H$22,$C1785,1),""))=1),MAX(N$1:N1784)+1,"")</f>
        <v/>
      </c>
      <c r="O1785" s="68" t="str">
        <f>IF(AND(Formulaire!$H$27=Aéroports!$E1785,--ISNUMBER(IFERROR(SEARCH(Formulaire!$H$28,$C1785,1),""))=1),MAX(O$1:O1784)+1,"")</f>
        <v/>
      </c>
      <c r="Q1785" s="91" t="str">
        <f>IFERROR(INDEX($C$2:$C$5193,MATCH(ROWS(M$2:M1785),M$2:M$5193,0)),"")</f>
        <v/>
      </c>
      <c r="R1785" s="70" t="str">
        <f>IFERROR(INDEX($C$2:$C$5193,MATCH(ROWS(N$2:N1785),N$2:N$5193,0)),"")</f>
        <v/>
      </c>
      <c r="S1785" s="92" t="str">
        <f>IFERROR(INDEX($C$2:$C$5193,MATCH(ROWS(O$2:O1785),O$2:O$5193,0)),"")</f>
        <v/>
      </c>
    </row>
    <row r="1786" spans="1:19" x14ac:dyDescent="0.25">
      <c r="A1786" s="69">
        <v>11022</v>
      </c>
      <c r="B1786" s="69" t="s">
        <v>16781</v>
      </c>
      <c r="C1786" s="69" t="s">
        <v>16782</v>
      </c>
      <c r="D1786" s="69" t="s">
        <v>16702</v>
      </c>
      <c r="E1786" s="69" t="s">
        <v>22589</v>
      </c>
      <c r="F1786" s="69" t="s">
        <v>16783</v>
      </c>
      <c r="G1786" s="69" t="s">
        <v>16784</v>
      </c>
      <c r="H1786" s="69">
        <v>32.914700000000003</v>
      </c>
      <c r="I1786" s="69">
        <v>-85.962999999999994</v>
      </c>
      <c r="J1786" s="69">
        <v>686</v>
      </c>
      <c r="K1786" s="69">
        <v>-5</v>
      </c>
      <c r="L1786" s="69">
        <f>COUNTIFS(Aéroports!$C$2:$C$5193,Aéroports!$C1786,Aéroports!$D$2:$D$5193,Aéroports!$D1786)</f>
        <v>1</v>
      </c>
      <c r="M1786" s="69" t="str">
        <f>IF(AND(Formulaire!$H$15=Aéroports!$E1786,--ISNUMBER(IFERROR(SEARCH(Formulaire!$H$16,$C1786,1),""))=1),MAX(M$1:M1785)+1,"")</f>
        <v/>
      </c>
      <c r="N1786" s="69" t="str">
        <f>IF(AND(Formulaire!$H$21=Aéroports!$E1786,--ISNUMBER(IFERROR(SEARCH(Formulaire!$H$22,$C1786,1),""))=1),MAX(N$1:N1785)+1,"")</f>
        <v/>
      </c>
      <c r="O1786" s="69" t="str">
        <f>IF(AND(Formulaire!$H$27=Aéroports!$E1786,--ISNUMBER(IFERROR(SEARCH(Formulaire!$H$28,$C1786,1),""))=1),MAX(O$1:O1785)+1,"")</f>
        <v/>
      </c>
      <c r="Q1786" s="91" t="str">
        <f>IFERROR(INDEX($C$2:$C$5193,MATCH(ROWS(M$2:M1786),M$2:M$5193,0)),"")</f>
        <v/>
      </c>
      <c r="R1786" s="70" t="str">
        <f>IFERROR(INDEX($C$2:$C$5193,MATCH(ROWS(N$2:N1786),N$2:N$5193,0)),"")</f>
        <v/>
      </c>
      <c r="S1786" s="92" t="str">
        <f>IFERROR(INDEX($C$2:$C$5193,MATCH(ROWS(O$2:O1786),O$2:O$5193,0)),"")</f>
        <v/>
      </c>
    </row>
    <row r="1787" spans="1:19" x14ac:dyDescent="0.25">
      <c r="A1787" s="68">
        <v>3852</v>
      </c>
      <c r="B1787" s="68" t="s">
        <v>16785</v>
      </c>
      <c r="C1787" s="68" t="s">
        <v>6447</v>
      </c>
      <c r="D1787" s="68" t="s">
        <v>16702</v>
      </c>
      <c r="E1787" s="68" t="s">
        <v>22589</v>
      </c>
      <c r="F1787" s="68" t="s">
        <v>16786</v>
      </c>
      <c r="G1787" s="68" t="s">
        <v>16787</v>
      </c>
      <c r="H1787" s="68">
        <v>31.327400000000001</v>
      </c>
      <c r="I1787" s="68">
        <v>-92.549800000000005</v>
      </c>
      <c r="J1787" s="68">
        <v>89</v>
      </c>
      <c r="K1787" s="68">
        <v>-6</v>
      </c>
      <c r="L1787" s="68">
        <f>COUNTIFS(Aéroports!$C$2:$C$5193,Aéroports!$C1787,Aéroports!$D$2:$D$5193,Aéroports!$D1787)</f>
        <v>1</v>
      </c>
      <c r="M1787" s="68" t="str">
        <f>IF(AND(Formulaire!$H$15=Aéroports!$E1787,--ISNUMBER(IFERROR(SEARCH(Formulaire!$H$16,$C1787,1),""))=1),MAX(M$1:M1786)+1,"")</f>
        <v/>
      </c>
      <c r="N1787" s="68" t="str">
        <f>IF(AND(Formulaire!$H$21=Aéroports!$E1787,--ISNUMBER(IFERROR(SEARCH(Formulaire!$H$22,$C1787,1),""))=1),MAX(N$1:N1786)+1,"")</f>
        <v/>
      </c>
      <c r="O1787" s="68" t="str">
        <f>IF(AND(Formulaire!$H$27=Aéroports!$E1787,--ISNUMBER(IFERROR(SEARCH(Formulaire!$H$28,$C1787,1),""))=1),MAX(O$1:O1786)+1,"")</f>
        <v/>
      </c>
      <c r="Q1787" s="91" t="str">
        <f>IFERROR(INDEX($C$2:$C$5193,MATCH(ROWS(M$2:M1787),M$2:M$5193,0)),"")</f>
        <v/>
      </c>
      <c r="R1787" s="70" t="str">
        <f>IFERROR(INDEX($C$2:$C$5193,MATCH(ROWS(N$2:N1787),N$2:N$5193,0)),"")</f>
        <v/>
      </c>
      <c r="S1787" s="92" t="str">
        <f>IFERROR(INDEX($C$2:$C$5193,MATCH(ROWS(O$2:O1787),O$2:O$5193,0)),"")</f>
        <v/>
      </c>
    </row>
    <row r="1788" spans="1:19" x14ac:dyDescent="0.25">
      <c r="A1788" s="69">
        <v>3574</v>
      </c>
      <c r="B1788" s="69" t="s">
        <v>16794</v>
      </c>
      <c r="C1788" s="69" t="s">
        <v>16795</v>
      </c>
      <c r="D1788" s="69" t="s">
        <v>16702</v>
      </c>
      <c r="E1788" s="69" t="s">
        <v>22589</v>
      </c>
      <c r="F1788" s="69" t="s">
        <v>16796</v>
      </c>
      <c r="G1788" s="69" t="s">
        <v>16797</v>
      </c>
      <c r="H1788" s="69">
        <v>27.7409</v>
      </c>
      <c r="I1788" s="69">
        <v>-98.026899999999998</v>
      </c>
      <c r="J1788" s="69">
        <v>178</v>
      </c>
      <c r="K1788" s="69">
        <v>-6</v>
      </c>
      <c r="L1788" s="69">
        <f>COUNTIFS(Aéroports!$C$2:$C$5193,Aéroports!$C1788,Aéroports!$D$2:$D$5193,Aéroports!$D1788)</f>
        <v>1</v>
      </c>
      <c r="M1788" s="69" t="str">
        <f>IF(AND(Formulaire!$H$15=Aéroports!$E1788,--ISNUMBER(IFERROR(SEARCH(Formulaire!$H$16,$C1788,1),""))=1),MAX(M$1:M1787)+1,"")</f>
        <v/>
      </c>
      <c r="N1788" s="69" t="str">
        <f>IF(AND(Formulaire!$H$21=Aéroports!$E1788,--ISNUMBER(IFERROR(SEARCH(Formulaire!$H$22,$C1788,1),""))=1),MAX(N$1:N1787)+1,"")</f>
        <v/>
      </c>
      <c r="O1788" s="69" t="str">
        <f>IF(AND(Formulaire!$H$27=Aéroports!$E1788,--ISNUMBER(IFERROR(SEARCH(Formulaire!$H$28,$C1788,1),""))=1),MAX(O$1:O1787)+1,"")</f>
        <v/>
      </c>
      <c r="Q1788" s="91" t="str">
        <f>IFERROR(INDEX($C$2:$C$5193,MATCH(ROWS(M$2:M1788),M$2:M$5193,0)),"")</f>
        <v/>
      </c>
      <c r="R1788" s="70" t="str">
        <f>IFERROR(INDEX($C$2:$C$5193,MATCH(ROWS(N$2:N1788),N$2:N$5193,0)),"")</f>
        <v/>
      </c>
      <c r="S1788" s="92" t="str">
        <f>IFERROR(INDEX($C$2:$C$5193,MATCH(ROWS(O$2:O1788),O$2:O$5193,0)),"")</f>
        <v/>
      </c>
    </row>
    <row r="1789" spans="1:19" x14ac:dyDescent="0.25">
      <c r="A1789" s="68">
        <v>6839</v>
      </c>
      <c r="B1789" s="68" t="s">
        <v>16798</v>
      </c>
      <c r="C1789" s="68" t="s">
        <v>16799</v>
      </c>
      <c r="D1789" s="68" t="s">
        <v>16702</v>
      </c>
      <c r="E1789" s="68" t="s">
        <v>22589</v>
      </c>
      <c r="F1789" s="68" t="s">
        <v>16800</v>
      </c>
      <c r="G1789" s="68" t="s">
        <v>16801</v>
      </c>
      <c r="H1789" s="68">
        <v>66.5518</v>
      </c>
      <c r="I1789" s="68">
        <v>-152.62200000000001</v>
      </c>
      <c r="J1789" s="68">
        <v>441</v>
      </c>
      <c r="K1789" s="68">
        <v>-9</v>
      </c>
      <c r="L1789" s="68">
        <f>COUNTIFS(Aéroports!$C$2:$C$5193,Aéroports!$C1789,Aéroports!$D$2:$D$5193,Aéroports!$D1789)</f>
        <v>1</v>
      </c>
      <c r="M1789" s="68" t="str">
        <f>IF(AND(Formulaire!$H$15=Aéroports!$E1789,--ISNUMBER(IFERROR(SEARCH(Formulaire!$H$16,$C1789,1),""))=1),MAX(M$1:M1788)+1,"")</f>
        <v/>
      </c>
      <c r="N1789" s="68" t="str">
        <f>IF(AND(Formulaire!$H$21=Aéroports!$E1789,--ISNUMBER(IFERROR(SEARCH(Formulaire!$H$22,$C1789,1),""))=1),MAX(N$1:N1788)+1,"")</f>
        <v/>
      </c>
      <c r="O1789" s="68" t="str">
        <f>IF(AND(Formulaire!$H$27=Aéroports!$E1789,--ISNUMBER(IFERROR(SEARCH(Formulaire!$H$28,$C1789,1),""))=1),MAX(O$1:O1788)+1,"")</f>
        <v/>
      </c>
      <c r="Q1789" s="91" t="str">
        <f>IFERROR(INDEX($C$2:$C$5193,MATCH(ROWS(M$2:M1789),M$2:M$5193,0)),"")</f>
        <v/>
      </c>
      <c r="R1789" s="70" t="str">
        <f>IFERROR(INDEX($C$2:$C$5193,MATCH(ROWS(N$2:N1789),N$2:N$5193,0)),"")</f>
        <v/>
      </c>
      <c r="S1789" s="92" t="str">
        <f>IFERROR(INDEX($C$2:$C$5193,MATCH(ROWS(O$2:O1789),O$2:O$5193,0)),"")</f>
        <v/>
      </c>
    </row>
    <row r="1790" spans="1:19" x14ac:dyDescent="0.25">
      <c r="A1790" s="69">
        <v>4355</v>
      </c>
      <c r="B1790" s="69" t="s">
        <v>16802</v>
      </c>
      <c r="C1790" s="69" t="s">
        <v>16803</v>
      </c>
      <c r="D1790" s="69" t="s">
        <v>16702</v>
      </c>
      <c r="E1790" s="69" t="s">
        <v>22589</v>
      </c>
      <c r="F1790" s="69" t="s">
        <v>16804</v>
      </c>
      <c r="G1790" s="69" t="s">
        <v>16805</v>
      </c>
      <c r="H1790" s="69">
        <v>40.652099999999997</v>
      </c>
      <c r="I1790" s="69">
        <v>-75.440799999999996</v>
      </c>
      <c r="J1790" s="69">
        <v>393</v>
      </c>
      <c r="K1790" s="69">
        <v>-5</v>
      </c>
      <c r="L1790" s="69">
        <f>COUNTIFS(Aéroports!$C$2:$C$5193,Aéroports!$C1790,Aéroports!$D$2:$D$5193,Aéroports!$D1790)</f>
        <v>1</v>
      </c>
      <c r="M1790" s="69" t="str">
        <f>IF(AND(Formulaire!$H$15=Aéroports!$E1790,--ISNUMBER(IFERROR(SEARCH(Formulaire!$H$16,$C1790,1),""))=1),MAX(M$1:M1789)+1,"")</f>
        <v/>
      </c>
      <c r="N1790" s="69" t="str">
        <f>IF(AND(Formulaire!$H$21=Aéroports!$E1790,--ISNUMBER(IFERROR(SEARCH(Formulaire!$H$22,$C1790,1),""))=1),MAX(N$1:N1789)+1,"")</f>
        <v/>
      </c>
      <c r="O1790" s="69" t="str">
        <f>IF(AND(Formulaire!$H$27=Aéroports!$E1790,--ISNUMBER(IFERROR(SEARCH(Formulaire!$H$28,$C1790,1),""))=1),MAX(O$1:O1789)+1,"")</f>
        <v/>
      </c>
      <c r="Q1790" s="91" t="str">
        <f>IFERROR(INDEX($C$2:$C$5193,MATCH(ROWS(M$2:M1790),M$2:M$5193,0)),"")</f>
        <v/>
      </c>
      <c r="R1790" s="70" t="str">
        <f>IFERROR(INDEX($C$2:$C$5193,MATCH(ROWS(N$2:N1790),N$2:N$5193,0)),"")</f>
        <v/>
      </c>
      <c r="S1790" s="92" t="str">
        <f>IFERROR(INDEX($C$2:$C$5193,MATCH(ROWS(O$2:O1790),O$2:O$5193,0)),"")</f>
        <v/>
      </c>
    </row>
    <row r="1791" spans="1:19" x14ac:dyDescent="0.25">
      <c r="A1791" s="68">
        <v>7067</v>
      </c>
      <c r="B1791" s="68" t="s">
        <v>16806</v>
      </c>
      <c r="C1791" s="68" t="s">
        <v>16807</v>
      </c>
      <c r="D1791" s="68" t="s">
        <v>16702</v>
      </c>
      <c r="E1791" s="68" t="s">
        <v>22589</v>
      </c>
      <c r="F1791" s="68" t="s">
        <v>16808</v>
      </c>
      <c r="G1791" s="68" t="s">
        <v>16809</v>
      </c>
      <c r="H1791" s="68">
        <v>42.053199999999997</v>
      </c>
      <c r="I1791" s="68">
        <v>-102.804</v>
      </c>
      <c r="J1791" s="68">
        <v>3931</v>
      </c>
      <c r="K1791" s="68">
        <v>-7</v>
      </c>
      <c r="L1791" s="68">
        <f>COUNTIFS(Aéroports!$C$2:$C$5193,Aéroports!$C1791,Aéroports!$D$2:$D$5193,Aéroports!$D1791)</f>
        <v>1</v>
      </c>
      <c r="M1791" s="68" t="str">
        <f>IF(AND(Formulaire!$H$15=Aéroports!$E1791,--ISNUMBER(IFERROR(SEARCH(Formulaire!$H$16,$C1791,1),""))=1),MAX(M$1:M1790)+1,"")</f>
        <v/>
      </c>
      <c r="N1791" s="68" t="str">
        <f>IF(AND(Formulaire!$H$21=Aéroports!$E1791,--ISNUMBER(IFERROR(SEARCH(Formulaire!$H$22,$C1791,1),""))=1),MAX(N$1:N1790)+1,"")</f>
        <v/>
      </c>
      <c r="O1791" s="68" t="str">
        <f>IF(AND(Formulaire!$H$27=Aéroports!$E1791,--ISNUMBER(IFERROR(SEARCH(Formulaire!$H$28,$C1791,1),""))=1),MAX(O$1:O1790)+1,"")</f>
        <v/>
      </c>
      <c r="Q1791" s="91" t="str">
        <f>IFERROR(INDEX($C$2:$C$5193,MATCH(ROWS(M$2:M1791),M$2:M$5193,0)),"")</f>
        <v/>
      </c>
      <c r="R1791" s="70" t="str">
        <f>IFERROR(INDEX($C$2:$C$5193,MATCH(ROWS(N$2:N1791),N$2:N$5193,0)),"")</f>
        <v/>
      </c>
      <c r="S1791" s="92" t="str">
        <f>IFERROR(INDEX($C$2:$C$5193,MATCH(ROWS(O$2:O1791),O$2:O$5193,0)),"")</f>
        <v/>
      </c>
    </row>
    <row r="1792" spans="1:19" x14ac:dyDescent="0.25">
      <c r="A1792" s="69">
        <v>5720</v>
      </c>
      <c r="B1792" s="69" t="s">
        <v>16810</v>
      </c>
      <c r="C1792" s="69" t="s">
        <v>16811</v>
      </c>
      <c r="D1792" s="69" t="s">
        <v>16702</v>
      </c>
      <c r="E1792" s="69" t="s">
        <v>22589</v>
      </c>
      <c r="F1792" s="69" t="s">
        <v>16812</v>
      </c>
      <c r="G1792" s="69" t="s">
        <v>16813</v>
      </c>
      <c r="H1792" s="69">
        <v>45.078099999999999</v>
      </c>
      <c r="I1792" s="69">
        <v>-83.560299999999998</v>
      </c>
      <c r="J1792" s="69">
        <v>690</v>
      </c>
      <c r="K1792" s="69">
        <v>-5</v>
      </c>
      <c r="L1792" s="69">
        <f>COUNTIFS(Aéroports!$C$2:$C$5193,Aéroports!$C1792,Aéroports!$D$2:$D$5193,Aéroports!$D1792)</f>
        <v>1</v>
      </c>
      <c r="M1792" s="69" t="str">
        <f>IF(AND(Formulaire!$H$15=Aéroports!$E1792,--ISNUMBER(IFERROR(SEARCH(Formulaire!$H$16,$C1792,1),""))=1),MAX(M$1:M1791)+1,"")</f>
        <v/>
      </c>
      <c r="N1792" s="69" t="str">
        <f>IF(AND(Formulaire!$H$21=Aéroports!$E1792,--ISNUMBER(IFERROR(SEARCH(Formulaire!$H$22,$C1792,1),""))=1),MAX(N$1:N1791)+1,"")</f>
        <v/>
      </c>
      <c r="O1792" s="69" t="str">
        <f>IF(AND(Formulaire!$H$27=Aéroports!$E1792,--ISNUMBER(IFERROR(SEARCH(Formulaire!$H$28,$C1792,1),""))=1),MAX(O$1:O1791)+1,"")</f>
        <v/>
      </c>
      <c r="Q1792" s="91" t="str">
        <f>IFERROR(INDEX($C$2:$C$5193,MATCH(ROWS(M$2:M1792),M$2:M$5193,0)),"")</f>
        <v/>
      </c>
      <c r="R1792" s="70" t="str">
        <f>IFERROR(INDEX($C$2:$C$5193,MATCH(ROWS(N$2:N1792),N$2:N$5193,0)),"")</f>
        <v/>
      </c>
      <c r="S1792" s="92" t="str">
        <f>IFERROR(INDEX($C$2:$C$5193,MATCH(ROWS(O$2:O1792),O$2:O$5193,0)),"")</f>
        <v/>
      </c>
    </row>
    <row r="1793" spans="1:19" x14ac:dyDescent="0.25">
      <c r="A1793" s="68">
        <v>10107</v>
      </c>
      <c r="B1793" s="68" t="s">
        <v>16814</v>
      </c>
      <c r="C1793" s="68" t="s">
        <v>16815</v>
      </c>
      <c r="D1793" s="68" t="s">
        <v>16702</v>
      </c>
      <c r="E1793" s="68" t="s">
        <v>22589</v>
      </c>
      <c r="F1793" s="68" t="s">
        <v>16816</v>
      </c>
      <c r="G1793" s="68" t="s">
        <v>16817</v>
      </c>
      <c r="H1793" s="68">
        <v>30.3842</v>
      </c>
      <c r="I1793" s="68">
        <v>-103.684</v>
      </c>
      <c r="J1793" s="68">
        <v>4515</v>
      </c>
      <c r="K1793" s="68">
        <v>-5</v>
      </c>
      <c r="L1793" s="68">
        <f>COUNTIFS(Aéroports!$C$2:$C$5193,Aéroports!$C1793,Aéroports!$D$2:$D$5193,Aéroports!$D1793)</f>
        <v>1</v>
      </c>
      <c r="M1793" s="68" t="str">
        <f>IF(AND(Formulaire!$H$15=Aéroports!$E1793,--ISNUMBER(IFERROR(SEARCH(Formulaire!$H$16,$C1793,1),""))=1),MAX(M$1:M1792)+1,"")</f>
        <v/>
      </c>
      <c r="N1793" s="68" t="str">
        <f>IF(AND(Formulaire!$H$21=Aéroports!$E1793,--ISNUMBER(IFERROR(SEARCH(Formulaire!$H$22,$C1793,1),""))=1),MAX(N$1:N1792)+1,"")</f>
        <v/>
      </c>
      <c r="O1793" s="68" t="str">
        <f>IF(AND(Formulaire!$H$27=Aéroports!$E1793,--ISNUMBER(IFERROR(SEARCH(Formulaire!$H$28,$C1793,1),""))=1),MAX(O$1:O1792)+1,"")</f>
        <v/>
      </c>
      <c r="Q1793" s="91" t="str">
        <f>IFERROR(INDEX($C$2:$C$5193,MATCH(ROWS(M$2:M1793),M$2:M$5193,0)),"")</f>
        <v/>
      </c>
      <c r="R1793" s="70" t="str">
        <f>IFERROR(INDEX($C$2:$C$5193,MATCH(ROWS(N$2:N1793),N$2:N$5193,0)),"")</f>
        <v/>
      </c>
      <c r="S1793" s="92" t="str">
        <f>IFERROR(INDEX($C$2:$C$5193,MATCH(ROWS(O$2:O1793),O$2:O$5193,0)),"")</f>
        <v/>
      </c>
    </row>
    <row r="1794" spans="1:19" x14ac:dyDescent="0.25">
      <c r="A1794" s="69">
        <v>11814</v>
      </c>
      <c r="B1794" s="69" t="s">
        <v>16818</v>
      </c>
      <c r="C1794" s="69" t="s">
        <v>16819</v>
      </c>
      <c r="D1794" s="69" t="s">
        <v>16702</v>
      </c>
      <c r="E1794" s="69" t="s">
        <v>22589</v>
      </c>
      <c r="F1794" s="69" t="s">
        <v>16820</v>
      </c>
      <c r="G1794" s="69" t="s">
        <v>16821</v>
      </c>
      <c r="H1794" s="69">
        <v>38.890300000000003</v>
      </c>
      <c r="I1794" s="69">
        <v>-90.046000000000006</v>
      </c>
      <c r="J1794" s="69">
        <v>544</v>
      </c>
      <c r="K1794" s="69" t="s">
        <v>340</v>
      </c>
      <c r="L1794" s="69">
        <f>COUNTIFS(Aéroports!$C$2:$C$5193,Aéroports!$C1794,Aéroports!$D$2:$D$5193,Aéroports!$D1794)</f>
        <v>1</v>
      </c>
      <c r="M1794" s="69" t="str">
        <f>IF(AND(Formulaire!$H$15=Aéroports!$E1794,--ISNUMBER(IFERROR(SEARCH(Formulaire!$H$16,$C1794,1),""))=1),MAX(M$1:M1793)+1,"")</f>
        <v/>
      </c>
      <c r="N1794" s="69" t="str">
        <f>IF(AND(Formulaire!$H$21=Aéroports!$E1794,--ISNUMBER(IFERROR(SEARCH(Formulaire!$H$22,$C1794,1),""))=1),MAX(N$1:N1793)+1,"")</f>
        <v/>
      </c>
      <c r="O1794" s="69" t="str">
        <f>IF(AND(Formulaire!$H$27=Aéroports!$E1794,--ISNUMBER(IFERROR(SEARCH(Formulaire!$H$28,$C1794,1),""))=1),MAX(O$1:O1793)+1,"")</f>
        <v/>
      </c>
      <c r="Q1794" s="91" t="str">
        <f>IFERROR(INDEX($C$2:$C$5193,MATCH(ROWS(M$2:M1794),M$2:M$5193,0)),"")</f>
        <v/>
      </c>
      <c r="R1794" s="70" t="str">
        <f>IFERROR(INDEX($C$2:$C$5193,MATCH(ROWS(N$2:N1794),N$2:N$5193,0)),"")</f>
        <v/>
      </c>
      <c r="S1794" s="92" t="str">
        <f>IFERROR(INDEX($C$2:$C$5193,MATCH(ROWS(O$2:O1794),O$2:O$5193,0)),"")</f>
        <v/>
      </c>
    </row>
    <row r="1795" spans="1:19" x14ac:dyDescent="0.25">
      <c r="A1795" s="68">
        <v>3694</v>
      </c>
      <c r="B1795" s="68" t="s">
        <v>16822</v>
      </c>
      <c r="C1795" s="68" t="s">
        <v>16823</v>
      </c>
      <c r="D1795" s="68" t="s">
        <v>16702</v>
      </c>
      <c r="E1795" s="68" t="s">
        <v>22589</v>
      </c>
      <c r="F1795" s="68" t="s">
        <v>16824</v>
      </c>
      <c r="G1795" s="68" t="s">
        <v>16825</v>
      </c>
      <c r="H1795" s="68">
        <v>40.296399999999998</v>
      </c>
      <c r="I1795" s="68">
        <v>-78.319999999999993</v>
      </c>
      <c r="J1795" s="68">
        <v>1503</v>
      </c>
      <c r="K1795" s="68">
        <v>-5</v>
      </c>
      <c r="L1795" s="68">
        <f>COUNTIFS(Aéroports!$C$2:$C$5193,Aéroports!$C1795,Aéroports!$D$2:$D$5193,Aéroports!$D1795)</f>
        <v>1</v>
      </c>
      <c r="M1795" s="68" t="str">
        <f>IF(AND(Formulaire!$H$15=Aéroports!$E1795,--ISNUMBER(IFERROR(SEARCH(Formulaire!$H$16,$C1795,1),""))=1),MAX(M$1:M1794)+1,"")</f>
        <v/>
      </c>
      <c r="N1795" s="68" t="str">
        <f>IF(AND(Formulaire!$H$21=Aéroports!$E1795,--ISNUMBER(IFERROR(SEARCH(Formulaire!$H$22,$C1795,1),""))=1),MAX(N$1:N1794)+1,"")</f>
        <v/>
      </c>
      <c r="O1795" s="68" t="str">
        <f>IF(AND(Formulaire!$H$27=Aéroports!$E1795,--ISNUMBER(IFERROR(SEARCH(Formulaire!$H$28,$C1795,1),""))=1),MAX(O$1:O1794)+1,"")</f>
        <v/>
      </c>
      <c r="Q1795" s="91" t="str">
        <f>IFERROR(INDEX($C$2:$C$5193,MATCH(ROWS(M$2:M1795),M$2:M$5193,0)),"")</f>
        <v/>
      </c>
      <c r="R1795" s="70" t="str">
        <f>IFERROR(INDEX($C$2:$C$5193,MATCH(ROWS(N$2:N1795),N$2:N$5193,0)),"")</f>
        <v/>
      </c>
      <c r="S1795" s="92" t="str">
        <f>IFERROR(INDEX($C$2:$C$5193,MATCH(ROWS(O$2:O1795),O$2:O$5193,0)),"")</f>
        <v/>
      </c>
    </row>
    <row r="1796" spans="1:19" x14ac:dyDescent="0.25">
      <c r="A1796" s="69">
        <v>3635</v>
      </c>
      <c r="B1796" s="69" t="s">
        <v>16826</v>
      </c>
      <c r="C1796" s="69" t="s">
        <v>16827</v>
      </c>
      <c r="D1796" s="69" t="s">
        <v>16702</v>
      </c>
      <c r="E1796" s="69" t="s">
        <v>22589</v>
      </c>
      <c r="F1796" s="69" t="s">
        <v>16828</v>
      </c>
      <c r="G1796" s="69" t="s">
        <v>16829</v>
      </c>
      <c r="H1796" s="69">
        <v>34.667099999999998</v>
      </c>
      <c r="I1796" s="69">
        <v>-99.2667</v>
      </c>
      <c r="J1796" s="69">
        <v>1382</v>
      </c>
      <c r="K1796" s="69">
        <v>-6</v>
      </c>
      <c r="L1796" s="69">
        <f>COUNTIFS(Aéroports!$C$2:$C$5193,Aéroports!$C1796,Aéroports!$D$2:$D$5193,Aéroports!$D1796)</f>
        <v>1</v>
      </c>
      <c r="M1796" s="69" t="str">
        <f>IF(AND(Formulaire!$H$15=Aéroports!$E1796,--ISNUMBER(IFERROR(SEARCH(Formulaire!$H$16,$C1796,1),""))=1),MAX(M$1:M1795)+1,"")</f>
        <v/>
      </c>
      <c r="N1796" s="69" t="str">
        <f>IF(AND(Formulaire!$H$21=Aéroports!$E1796,--ISNUMBER(IFERROR(SEARCH(Formulaire!$H$22,$C1796,1),""))=1),MAX(N$1:N1795)+1,"")</f>
        <v/>
      </c>
      <c r="O1796" s="69" t="str">
        <f>IF(AND(Formulaire!$H$27=Aéroports!$E1796,--ISNUMBER(IFERROR(SEARCH(Formulaire!$H$28,$C1796,1),""))=1),MAX(O$1:O1795)+1,"")</f>
        <v/>
      </c>
      <c r="Q1796" s="91" t="str">
        <f>IFERROR(INDEX($C$2:$C$5193,MATCH(ROWS(M$2:M1796),M$2:M$5193,0)),"")</f>
        <v/>
      </c>
      <c r="R1796" s="70" t="str">
        <f>IFERROR(INDEX($C$2:$C$5193,MATCH(ROWS(N$2:N1796),N$2:N$5193,0)),"")</f>
        <v/>
      </c>
      <c r="S1796" s="92" t="str">
        <f>IFERROR(INDEX($C$2:$C$5193,MATCH(ROWS(O$2:O1796),O$2:O$5193,0)),"")</f>
        <v/>
      </c>
    </row>
    <row r="1797" spans="1:19" x14ac:dyDescent="0.25">
      <c r="A1797" s="68">
        <v>3840</v>
      </c>
      <c r="B1797" s="68" t="s">
        <v>16830</v>
      </c>
      <c r="C1797" s="68" t="s">
        <v>16831</v>
      </c>
      <c r="D1797" s="68" t="s">
        <v>16702</v>
      </c>
      <c r="E1797" s="68" t="s">
        <v>22589</v>
      </c>
      <c r="F1797" s="68" t="s">
        <v>16832</v>
      </c>
      <c r="G1797" s="68" t="s">
        <v>16833</v>
      </c>
      <c r="H1797" s="68">
        <v>35.2194</v>
      </c>
      <c r="I1797" s="68">
        <v>-101.706</v>
      </c>
      <c r="J1797" s="68">
        <v>3607</v>
      </c>
      <c r="K1797" s="68">
        <v>-6</v>
      </c>
      <c r="L1797" s="68">
        <f>COUNTIFS(Aéroports!$C$2:$C$5193,Aéroports!$C1797,Aéroports!$D$2:$D$5193,Aéroports!$D1797)</f>
        <v>1</v>
      </c>
      <c r="M1797" s="68" t="str">
        <f>IF(AND(Formulaire!$H$15=Aéroports!$E1797,--ISNUMBER(IFERROR(SEARCH(Formulaire!$H$16,$C1797,1),""))=1),MAX(M$1:M1796)+1,"")</f>
        <v/>
      </c>
      <c r="N1797" s="68" t="str">
        <f>IF(AND(Formulaire!$H$21=Aéroports!$E1797,--ISNUMBER(IFERROR(SEARCH(Formulaire!$H$22,$C1797,1),""))=1),MAX(N$1:N1796)+1,"")</f>
        <v/>
      </c>
      <c r="O1797" s="68" t="str">
        <f>IF(AND(Formulaire!$H$27=Aéroports!$E1797,--ISNUMBER(IFERROR(SEARCH(Formulaire!$H$28,$C1797,1),""))=1),MAX(O$1:O1796)+1,"")</f>
        <v/>
      </c>
      <c r="Q1797" s="91" t="str">
        <f>IFERROR(INDEX($C$2:$C$5193,MATCH(ROWS(M$2:M1797),M$2:M$5193,0)),"")</f>
        <v/>
      </c>
      <c r="R1797" s="70" t="str">
        <f>IFERROR(INDEX($C$2:$C$5193,MATCH(ROWS(N$2:N1797),N$2:N$5193,0)),"")</f>
        <v/>
      </c>
      <c r="S1797" s="92" t="str">
        <f>IFERROR(INDEX($C$2:$C$5193,MATCH(ROWS(O$2:O1797),O$2:O$5193,0)),"")</f>
        <v/>
      </c>
    </row>
    <row r="1798" spans="1:19" x14ac:dyDescent="0.25">
      <c r="A1798" s="69">
        <v>7177</v>
      </c>
      <c r="B1798" s="69" t="s">
        <v>16834</v>
      </c>
      <c r="C1798" s="69" t="s">
        <v>16835</v>
      </c>
      <c r="D1798" s="69" t="s">
        <v>16702</v>
      </c>
      <c r="E1798" s="69" t="s">
        <v>22589</v>
      </c>
      <c r="F1798" s="69" t="s">
        <v>16836</v>
      </c>
      <c r="G1798" s="69" t="s">
        <v>16837</v>
      </c>
      <c r="H1798" s="69">
        <v>67.106300000000005</v>
      </c>
      <c r="I1798" s="69">
        <v>-157.857</v>
      </c>
      <c r="J1798" s="69">
        <v>334</v>
      </c>
      <c r="K1798" s="69">
        <v>-9</v>
      </c>
      <c r="L1798" s="69">
        <f>COUNTIFS(Aéroports!$C$2:$C$5193,Aéroports!$C1798,Aéroports!$D$2:$D$5193,Aéroports!$D1798)</f>
        <v>1</v>
      </c>
      <c r="M1798" s="69" t="str">
        <f>IF(AND(Formulaire!$H$15=Aéroports!$E1798,--ISNUMBER(IFERROR(SEARCH(Formulaire!$H$16,$C1798,1),""))=1),MAX(M$1:M1797)+1,"")</f>
        <v/>
      </c>
      <c r="N1798" s="69" t="str">
        <f>IF(AND(Formulaire!$H$21=Aéroports!$E1798,--ISNUMBER(IFERROR(SEARCH(Formulaire!$H$22,$C1798,1),""))=1),MAX(N$1:N1797)+1,"")</f>
        <v/>
      </c>
      <c r="O1798" s="69" t="str">
        <f>IF(AND(Formulaire!$H$27=Aéroports!$E1798,--ISNUMBER(IFERROR(SEARCH(Formulaire!$H$28,$C1798,1),""))=1),MAX(O$1:O1797)+1,"")</f>
        <v/>
      </c>
      <c r="Q1798" s="91" t="str">
        <f>IFERROR(INDEX($C$2:$C$5193,MATCH(ROWS(M$2:M1798),M$2:M$5193,0)),"")</f>
        <v/>
      </c>
      <c r="R1798" s="70" t="str">
        <f>IFERROR(INDEX($C$2:$C$5193,MATCH(ROWS(N$2:N1798),N$2:N$5193,0)),"")</f>
        <v/>
      </c>
      <c r="S1798" s="92" t="str">
        <f>IFERROR(INDEX($C$2:$C$5193,MATCH(ROWS(O$2:O1798),O$2:O$5193,0)),"")</f>
        <v/>
      </c>
    </row>
    <row r="1799" spans="1:19" x14ac:dyDescent="0.25">
      <c r="A1799" s="68">
        <v>6712</v>
      </c>
      <c r="B1799" s="68" t="s">
        <v>16838</v>
      </c>
      <c r="C1799" s="68" t="s">
        <v>16839</v>
      </c>
      <c r="D1799" s="68" t="s">
        <v>16702</v>
      </c>
      <c r="E1799" s="68" t="s">
        <v>22589</v>
      </c>
      <c r="F1799" s="68" t="s">
        <v>16840</v>
      </c>
      <c r="G1799" s="68" t="s">
        <v>16841</v>
      </c>
      <c r="H1799" s="68">
        <v>68.133600000000001</v>
      </c>
      <c r="I1799" s="68">
        <v>-151.74299999999999</v>
      </c>
      <c r="J1799" s="68">
        <v>2102</v>
      </c>
      <c r="K1799" s="68">
        <v>-9</v>
      </c>
      <c r="L1799" s="68">
        <f>COUNTIFS(Aéroports!$C$2:$C$5193,Aéroports!$C1799,Aéroports!$D$2:$D$5193,Aéroports!$D1799)</f>
        <v>1</v>
      </c>
      <c r="M1799" s="68" t="str">
        <f>IF(AND(Formulaire!$H$15=Aéroports!$E1799,--ISNUMBER(IFERROR(SEARCH(Formulaire!$H$16,$C1799,1),""))=1),MAX(M$1:M1798)+1,"")</f>
        <v/>
      </c>
      <c r="N1799" s="68" t="str">
        <f>IF(AND(Formulaire!$H$21=Aéroports!$E1799,--ISNUMBER(IFERROR(SEARCH(Formulaire!$H$22,$C1799,1),""))=1),MAX(N$1:N1798)+1,"")</f>
        <v/>
      </c>
      <c r="O1799" s="68" t="str">
        <f>IF(AND(Formulaire!$H$27=Aéroports!$E1799,--ISNUMBER(IFERROR(SEARCH(Formulaire!$H$28,$C1799,1),""))=1),MAX(O$1:O1798)+1,"")</f>
        <v/>
      </c>
      <c r="Q1799" s="91" t="str">
        <f>IFERROR(INDEX($C$2:$C$5193,MATCH(ROWS(M$2:M1799),M$2:M$5193,0)),"")</f>
        <v/>
      </c>
      <c r="R1799" s="70" t="str">
        <f>IFERROR(INDEX($C$2:$C$5193,MATCH(ROWS(N$2:N1799),N$2:N$5193,0)),"")</f>
        <v/>
      </c>
      <c r="S1799" s="92" t="str">
        <f>IFERROR(INDEX($C$2:$C$5193,MATCH(ROWS(O$2:O1799),O$2:O$5193,0)),"")</f>
        <v/>
      </c>
    </row>
    <row r="1800" spans="1:19" x14ac:dyDescent="0.25">
      <c r="A1800" s="69">
        <v>3774</v>
      </c>
      <c r="B1800" s="69" t="s">
        <v>16842</v>
      </c>
      <c r="C1800" s="69" t="s">
        <v>16843</v>
      </c>
      <c r="D1800" s="69" t="s">
        <v>16702</v>
      </c>
      <c r="E1800" s="69" t="s">
        <v>22589</v>
      </c>
      <c r="F1800" s="69" t="s">
        <v>16844</v>
      </c>
      <c r="G1800" s="69" t="s">
        <v>16845</v>
      </c>
      <c r="H1800" s="69">
        <v>61.174399999999999</v>
      </c>
      <c r="I1800" s="69">
        <v>-149.99600000000001</v>
      </c>
      <c r="J1800" s="69">
        <v>152</v>
      </c>
      <c r="K1800" s="69">
        <v>-9</v>
      </c>
      <c r="L1800" s="69">
        <f>COUNTIFS(Aéroports!$C$2:$C$5193,Aéroports!$C1800,Aéroports!$D$2:$D$5193,Aéroports!$D1800)</f>
        <v>1</v>
      </c>
      <c r="M1800" s="69" t="str">
        <f>IF(AND(Formulaire!$H$15=Aéroports!$E1800,--ISNUMBER(IFERROR(SEARCH(Formulaire!$H$16,$C1800,1),""))=1),MAX(M$1:M1799)+1,"")</f>
        <v/>
      </c>
      <c r="N1800" s="69" t="str">
        <f>IF(AND(Formulaire!$H$21=Aéroports!$E1800,--ISNUMBER(IFERROR(SEARCH(Formulaire!$H$22,$C1800,1),""))=1),MAX(N$1:N1799)+1,"")</f>
        <v/>
      </c>
      <c r="O1800" s="69" t="str">
        <f>IF(AND(Formulaire!$H$27=Aéroports!$E1800,--ISNUMBER(IFERROR(SEARCH(Formulaire!$H$28,$C1800,1),""))=1),MAX(O$1:O1799)+1,"")</f>
        <v/>
      </c>
      <c r="Q1800" s="91" t="str">
        <f>IFERROR(INDEX($C$2:$C$5193,MATCH(ROWS(M$2:M1800),M$2:M$5193,0)),"")</f>
        <v/>
      </c>
      <c r="R1800" s="70" t="str">
        <f>IFERROR(INDEX($C$2:$C$5193,MATCH(ROWS(N$2:N1800),N$2:N$5193,0)),"")</f>
        <v/>
      </c>
      <c r="S1800" s="92" t="str">
        <f>IFERROR(INDEX($C$2:$C$5193,MATCH(ROWS(O$2:O1800),O$2:O$5193,0)),"")</f>
        <v/>
      </c>
    </row>
    <row r="1801" spans="1:19" x14ac:dyDescent="0.25">
      <c r="A1801" s="68">
        <v>3466</v>
      </c>
      <c r="B1801" s="68" t="s">
        <v>16855</v>
      </c>
      <c r="C1801" s="68" t="s">
        <v>8241</v>
      </c>
      <c r="D1801" s="68" t="s">
        <v>16702</v>
      </c>
      <c r="E1801" s="68" t="s">
        <v>22589</v>
      </c>
      <c r="F1801" s="68" t="s">
        <v>16856</v>
      </c>
      <c r="G1801" s="68" t="s">
        <v>16857</v>
      </c>
      <c r="H1801" s="68">
        <v>34.494599999999998</v>
      </c>
      <c r="I1801" s="68">
        <v>-82.709400000000002</v>
      </c>
      <c r="J1801" s="68">
        <v>782</v>
      </c>
      <c r="K1801" s="68">
        <v>-5</v>
      </c>
      <c r="L1801" s="68">
        <f>COUNTIFS(Aéroports!$C$2:$C$5193,Aéroports!$C1801,Aéroports!$D$2:$D$5193,Aéroports!$D1801)</f>
        <v>1</v>
      </c>
      <c r="M1801" s="68" t="str">
        <f>IF(AND(Formulaire!$H$15=Aéroports!$E1801,--ISNUMBER(IFERROR(SEARCH(Formulaire!$H$16,$C1801,1),""))=1),MAX(M$1:M1800)+1,"")</f>
        <v/>
      </c>
      <c r="N1801" s="68" t="str">
        <f>IF(AND(Formulaire!$H$21=Aéroports!$E1801,--ISNUMBER(IFERROR(SEARCH(Formulaire!$H$22,$C1801,1),""))=1),MAX(N$1:N1800)+1,"")</f>
        <v/>
      </c>
      <c r="O1801" s="68" t="str">
        <f>IF(AND(Formulaire!$H$27=Aéroports!$E1801,--ISNUMBER(IFERROR(SEARCH(Formulaire!$H$28,$C1801,1),""))=1),MAX(O$1:O1800)+1,"")</f>
        <v/>
      </c>
      <c r="Q1801" s="91" t="str">
        <f>IFERROR(INDEX($C$2:$C$5193,MATCH(ROWS(M$2:M1801),M$2:M$5193,0)),"")</f>
        <v/>
      </c>
      <c r="R1801" s="70" t="str">
        <f>IFERROR(INDEX($C$2:$C$5193,MATCH(ROWS(N$2:N1801),N$2:N$5193,0)),"")</f>
        <v/>
      </c>
      <c r="S1801" s="92" t="str">
        <f>IFERROR(INDEX($C$2:$C$5193,MATCH(ROWS(O$2:O1801),O$2:O$5193,0)),"")</f>
        <v/>
      </c>
    </row>
    <row r="1802" spans="1:19" x14ac:dyDescent="0.25">
      <c r="A1802" s="69">
        <v>8553</v>
      </c>
      <c r="B1802" s="69" t="s">
        <v>16858</v>
      </c>
      <c r="C1802" s="69" t="s">
        <v>257</v>
      </c>
      <c r="D1802" s="69" t="s">
        <v>16702</v>
      </c>
      <c r="E1802" s="69" t="s">
        <v>22589</v>
      </c>
      <c r="F1802" s="69" t="s">
        <v>16859</v>
      </c>
      <c r="G1802" s="69" t="s">
        <v>16860</v>
      </c>
      <c r="H1802" s="69">
        <v>41.639699999999998</v>
      </c>
      <c r="I1802" s="69">
        <v>-85.083500000000001</v>
      </c>
      <c r="J1802" s="69">
        <v>995</v>
      </c>
      <c r="K1802" s="69">
        <v>-5</v>
      </c>
      <c r="L1802" s="69">
        <f>COUNTIFS(Aéroports!$C$2:$C$5193,Aéroports!$C1802,Aéroports!$D$2:$D$5193,Aéroports!$D1802)</f>
        <v>1</v>
      </c>
      <c r="M1802" s="69" t="str">
        <f>IF(AND(Formulaire!$H$15=Aéroports!$E1802,--ISNUMBER(IFERROR(SEARCH(Formulaire!$H$16,$C1802,1),""))=1),MAX(M$1:M1801)+1,"")</f>
        <v/>
      </c>
      <c r="N1802" s="69" t="str">
        <f>IF(AND(Formulaire!$H$21=Aéroports!$E1802,--ISNUMBER(IFERROR(SEARCH(Formulaire!$H$22,$C1802,1),""))=1),MAX(N$1:N1801)+1,"")</f>
        <v/>
      </c>
      <c r="O1802" s="69" t="str">
        <f>IF(AND(Formulaire!$H$27=Aéroports!$E1802,--ISNUMBER(IFERROR(SEARCH(Formulaire!$H$28,$C1802,1),""))=1),MAX(O$1:O1801)+1,"")</f>
        <v/>
      </c>
      <c r="Q1802" s="91" t="str">
        <f>IFERROR(INDEX($C$2:$C$5193,MATCH(ROWS(M$2:M1802),M$2:M$5193,0)),"")</f>
        <v/>
      </c>
      <c r="R1802" s="70" t="str">
        <f>IFERROR(INDEX($C$2:$C$5193,MATCH(ROWS(N$2:N1802),N$2:N$5193,0)),"")</f>
        <v/>
      </c>
      <c r="S1802" s="92" t="str">
        <f>IFERROR(INDEX($C$2:$C$5193,MATCH(ROWS(O$2:O1802),O$2:O$5193,0)),"")</f>
        <v/>
      </c>
    </row>
    <row r="1803" spans="1:19" x14ac:dyDescent="0.25">
      <c r="A1803" s="68">
        <v>7135</v>
      </c>
      <c r="B1803" s="68" t="s">
        <v>16861</v>
      </c>
      <c r="C1803" s="68" t="s">
        <v>16862</v>
      </c>
      <c r="D1803" s="68" t="s">
        <v>16702</v>
      </c>
      <c r="E1803" s="68" t="s">
        <v>22589</v>
      </c>
      <c r="F1803" s="68" t="s">
        <v>16863</v>
      </c>
      <c r="G1803" s="68" t="s">
        <v>16864</v>
      </c>
      <c r="H1803" s="68">
        <v>57.503599999999999</v>
      </c>
      <c r="I1803" s="68">
        <v>-134.58500000000001</v>
      </c>
      <c r="J1803" s="68">
        <v>0</v>
      </c>
      <c r="K1803" s="68">
        <v>-9</v>
      </c>
      <c r="L1803" s="68">
        <f>COUNTIFS(Aéroports!$C$2:$C$5193,Aéroports!$C1803,Aéroports!$D$2:$D$5193,Aéroports!$D1803)</f>
        <v>1</v>
      </c>
      <c r="M1803" s="68" t="str">
        <f>IF(AND(Formulaire!$H$15=Aéroports!$E1803,--ISNUMBER(IFERROR(SEARCH(Formulaire!$H$16,$C1803,1),""))=1),MAX(M$1:M1802)+1,"")</f>
        <v/>
      </c>
      <c r="N1803" s="68" t="str">
        <f>IF(AND(Formulaire!$H$21=Aéroports!$E1803,--ISNUMBER(IFERROR(SEARCH(Formulaire!$H$22,$C1803,1),""))=1),MAX(N$1:N1802)+1,"")</f>
        <v/>
      </c>
      <c r="O1803" s="68" t="str">
        <f>IF(AND(Formulaire!$H$27=Aéroports!$E1803,--ISNUMBER(IFERROR(SEARCH(Formulaire!$H$28,$C1803,1),""))=1),MAX(O$1:O1802)+1,"")</f>
        <v/>
      </c>
      <c r="Q1803" s="91" t="str">
        <f>IFERROR(INDEX($C$2:$C$5193,MATCH(ROWS(M$2:M1803),M$2:M$5193,0)),"")</f>
        <v/>
      </c>
      <c r="R1803" s="70" t="str">
        <f>IFERROR(INDEX($C$2:$C$5193,MATCH(ROWS(N$2:N1803),N$2:N$5193,0)),"")</f>
        <v/>
      </c>
      <c r="S1803" s="92" t="str">
        <f>IFERROR(INDEX($C$2:$C$5193,MATCH(ROWS(O$2:O1803),O$2:O$5193,0)),"")</f>
        <v/>
      </c>
    </row>
    <row r="1804" spans="1:19" x14ac:dyDescent="0.25">
      <c r="A1804" s="69">
        <v>5967</v>
      </c>
      <c r="B1804" s="69" t="s">
        <v>16865</v>
      </c>
      <c r="C1804" s="69" t="s">
        <v>16866</v>
      </c>
      <c r="D1804" s="69" t="s">
        <v>16702</v>
      </c>
      <c r="E1804" s="69" t="s">
        <v>22589</v>
      </c>
      <c r="F1804" s="69" t="s">
        <v>16867</v>
      </c>
      <c r="G1804" s="69" t="s">
        <v>16868</v>
      </c>
      <c r="H1804" s="69">
        <v>61.581600000000002</v>
      </c>
      <c r="I1804" s="69">
        <v>-159.54300000000001</v>
      </c>
      <c r="J1804" s="69">
        <v>88</v>
      </c>
      <c r="K1804" s="69">
        <v>-9</v>
      </c>
      <c r="L1804" s="69">
        <f>COUNTIFS(Aéroports!$C$2:$C$5193,Aéroports!$C1804,Aéroports!$D$2:$D$5193,Aéroports!$D1804)</f>
        <v>1</v>
      </c>
      <c r="M1804" s="69" t="str">
        <f>IF(AND(Formulaire!$H$15=Aéroports!$E1804,--ISNUMBER(IFERROR(SEARCH(Formulaire!$H$16,$C1804,1),""))=1),MAX(M$1:M1803)+1,"")</f>
        <v/>
      </c>
      <c r="N1804" s="69" t="str">
        <f>IF(AND(Formulaire!$H$21=Aéroports!$E1804,--ISNUMBER(IFERROR(SEARCH(Formulaire!$H$22,$C1804,1),""))=1),MAX(N$1:N1803)+1,"")</f>
        <v/>
      </c>
      <c r="O1804" s="69" t="str">
        <f>IF(AND(Formulaire!$H$27=Aéroports!$E1804,--ISNUMBER(IFERROR(SEARCH(Formulaire!$H$28,$C1804,1),""))=1),MAX(O$1:O1803)+1,"")</f>
        <v/>
      </c>
      <c r="Q1804" s="91" t="str">
        <f>IFERROR(INDEX($C$2:$C$5193,MATCH(ROWS(M$2:M1804),M$2:M$5193,0)),"")</f>
        <v/>
      </c>
      <c r="R1804" s="70" t="str">
        <f>IFERROR(INDEX($C$2:$C$5193,MATCH(ROWS(N$2:N1804),N$2:N$5193,0)),"")</f>
        <v/>
      </c>
      <c r="S1804" s="92" t="str">
        <f>IFERROR(INDEX($C$2:$C$5193,MATCH(ROWS(O$2:O1804),O$2:O$5193,0)),"")</f>
        <v/>
      </c>
    </row>
    <row r="1805" spans="1:19" x14ac:dyDescent="0.25">
      <c r="A1805" s="68">
        <v>7021</v>
      </c>
      <c r="B1805" s="68" t="s">
        <v>16869</v>
      </c>
      <c r="C1805" s="68" t="s">
        <v>16870</v>
      </c>
      <c r="D1805" s="68" t="s">
        <v>16702</v>
      </c>
      <c r="E1805" s="68" t="s">
        <v>22589</v>
      </c>
      <c r="F1805" s="68" t="s">
        <v>16871</v>
      </c>
      <c r="G1805" s="68" t="s">
        <v>16872</v>
      </c>
      <c r="H1805" s="68">
        <v>41.691400000000002</v>
      </c>
      <c r="I1805" s="68">
        <v>-93.566400000000002</v>
      </c>
      <c r="J1805" s="68">
        <v>910</v>
      </c>
      <c r="K1805" s="68">
        <v>-6</v>
      </c>
      <c r="L1805" s="68">
        <f>COUNTIFS(Aéroports!$C$2:$C$5193,Aéroports!$C1805,Aéroports!$D$2:$D$5193,Aéroports!$D1805)</f>
        <v>1</v>
      </c>
      <c r="M1805" s="68" t="str">
        <f>IF(AND(Formulaire!$H$15=Aéroports!$E1805,--ISNUMBER(IFERROR(SEARCH(Formulaire!$H$16,$C1805,1),""))=1),MAX(M$1:M1804)+1,"")</f>
        <v/>
      </c>
      <c r="N1805" s="68" t="str">
        <f>IF(AND(Formulaire!$H$21=Aéroports!$E1805,--ISNUMBER(IFERROR(SEARCH(Formulaire!$H$22,$C1805,1),""))=1),MAX(N$1:N1804)+1,"")</f>
        <v/>
      </c>
      <c r="O1805" s="68" t="str">
        <f>IF(AND(Formulaire!$H$27=Aéroports!$E1805,--ISNUMBER(IFERROR(SEARCH(Formulaire!$H$28,$C1805,1),""))=1),MAX(O$1:O1804)+1,"")</f>
        <v/>
      </c>
      <c r="Q1805" s="91" t="str">
        <f>IFERROR(INDEX($C$2:$C$5193,MATCH(ROWS(M$2:M1805),M$2:M$5193,0)),"")</f>
        <v/>
      </c>
      <c r="R1805" s="70" t="str">
        <f>IFERROR(INDEX($C$2:$C$5193,MATCH(ROWS(N$2:N1805),N$2:N$5193,0)),"")</f>
        <v/>
      </c>
      <c r="S1805" s="92" t="str">
        <f>IFERROR(INDEX($C$2:$C$5193,MATCH(ROWS(O$2:O1805),O$2:O$5193,0)),"")</f>
        <v/>
      </c>
    </row>
    <row r="1806" spans="1:19" x14ac:dyDescent="0.25">
      <c r="A1806" s="69">
        <v>8989</v>
      </c>
      <c r="B1806" s="69" t="s">
        <v>16873</v>
      </c>
      <c r="C1806" s="69" t="s">
        <v>16874</v>
      </c>
      <c r="D1806" s="69" t="s">
        <v>16702</v>
      </c>
      <c r="E1806" s="69" t="s">
        <v>22589</v>
      </c>
      <c r="F1806" s="69" t="s">
        <v>16875</v>
      </c>
      <c r="G1806" s="69" t="s">
        <v>16876</v>
      </c>
      <c r="H1806" s="69">
        <v>42.222999999999999</v>
      </c>
      <c r="I1806" s="69">
        <v>-83.745599999999996</v>
      </c>
      <c r="J1806" s="69">
        <v>839</v>
      </c>
      <c r="K1806" s="69">
        <v>-5</v>
      </c>
      <c r="L1806" s="69">
        <f>COUNTIFS(Aéroports!$C$2:$C$5193,Aéroports!$C1806,Aéroports!$D$2:$D$5193,Aéroports!$D1806)</f>
        <v>1</v>
      </c>
      <c r="M1806" s="69" t="str">
        <f>IF(AND(Formulaire!$H$15=Aéroports!$E1806,--ISNUMBER(IFERROR(SEARCH(Formulaire!$H$16,$C1806,1),""))=1),MAX(M$1:M1805)+1,"")</f>
        <v/>
      </c>
      <c r="N1806" s="69" t="str">
        <f>IF(AND(Formulaire!$H$21=Aéroports!$E1806,--ISNUMBER(IFERROR(SEARCH(Formulaire!$H$22,$C1806,1),""))=1),MAX(N$1:N1805)+1,"")</f>
        <v/>
      </c>
      <c r="O1806" s="69" t="str">
        <f>IF(AND(Formulaire!$H$27=Aéroports!$E1806,--ISNUMBER(IFERROR(SEARCH(Formulaire!$H$28,$C1806,1),""))=1),MAX(O$1:O1805)+1,"")</f>
        <v/>
      </c>
      <c r="Q1806" s="91" t="str">
        <f>IFERROR(INDEX($C$2:$C$5193,MATCH(ROWS(M$2:M1806),M$2:M$5193,0)),"")</f>
        <v/>
      </c>
      <c r="R1806" s="70" t="str">
        <f>IFERROR(INDEX($C$2:$C$5193,MATCH(ROWS(N$2:N1806),N$2:N$5193,0)),"")</f>
        <v/>
      </c>
      <c r="S1806" s="92" t="str">
        <f>IFERROR(INDEX($C$2:$C$5193,MATCH(ROWS(O$2:O1806),O$2:O$5193,0)),"")</f>
        <v/>
      </c>
    </row>
    <row r="1807" spans="1:19" x14ac:dyDescent="0.25">
      <c r="A1807" s="68">
        <v>8935</v>
      </c>
      <c r="B1807" s="68" t="s">
        <v>16877</v>
      </c>
      <c r="C1807" s="68" t="s">
        <v>16878</v>
      </c>
      <c r="D1807" s="68" t="s">
        <v>16702</v>
      </c>
      <c r="E1807" s="68" t="s">
        <v>22589</v>
      </c>
      <c r="F1807" s="68" t="s">
        <v>16879</v>
      </c>
      <c r="G1807" s="68" t="s">
        <v>16880</v>
      </c>
      <c r="H1807" s="68">
        <v>38.942900000000002</v>
      </c>
      <c r="I1807" s="68">
        <v>-76.568399999999997</v>
      </c>
      <c r="J1807" s="68">
        <v>34</v>
      </c>
      <c r="K1807" s="68">
        <v>-5</v>
      </c>
      <c r="L1807" s="68">
        <f>COUNTIFS(Aéroports!$C$2:$C$5193,Aéroports!$C1807,Aéroports!$D$2:$D$5193,Aéroports!$D1807)</f>
        <v>1</v>
      </c>
      <c r="M1807" s="68" t="str">
        <f>IF(AND(Formulaire!$H$15=Aéroports!$E1807,--ISNUMBER(IFERROR(SEARCH(Formulaire!$H$16,$C1807,1),""))=1),MAX(M$1:M1806)+1,"")</f>
        <v/>
      </c>
      <c r="N1807" s="68" t="str">
        <f>IF(AND(Formulaire!$H$21=Aéroports!$E1807,--ISNUMBER(IFERROR(SEARCH(Formulaire!$H$22,$C1807,1),""))=1),MAX(N$1:N1806)+1,"")</f>
        <v/>
      </c>
      <c r="O1807" s="68" t="str">
        <f>IF(AND(Formulaire!$H$27=Aéroports!$E1807,--ISNUMBER(IFERROR(SEARCH(Formulaire!$H$28,$C1807,1),""))=1),MAX(O$1:O1806)+1,"")</f>
        <v/>
      </c>
      <c r="Q1807" s="91" t="str">
        <f>IFERROR(INDEX($C$2:$C$5193,MATCH(ROWS(M$2:M1807),M$2:M$5193,0)),"")</f>
        <v/>
      </c>
      <c r="R1807" s="70" t="str">
        <f>IFERROR(INDEX($C$2:$C$5193,MATCH(ROWS(N$2:N1807),N$2:N$5193,0)),"")</f>
        <v/>
      </c>
      <c r="S1807" s="92" t="str">
        <f>IFERROR(INDEX($C$2:$C$5193,MATCH(ROWS(O$2:O1807),O$2:O$5193,0)),"")</f>
        <v/>
      </c>
    </row>
    <row r="1808" spans="1:19" x14ac:dyDescent="0.25">
      <c r="A1808" s="69">
        <v>3477</v>
      </c>
      <c r="B1808" s="69" t="s">
        <v>16881</v>
      </c>
      <c r="C1808" s="69" t="s">
        <v>16882</v>
      </c>
      <c r="D1808" s="69" t="s">
        <v>16702</v>
      </c>
      <c r="E1808" s="69" t="s">
        <v>22589</v>
      </c>
      <c r="F1808" s="69" t="s">
        <v>16883</v>
      </c>
      <c r="G1808" s="69" t="s">
        <v>16884</v>
      </c>
      <c r="H1808" s="69">
        <v>55.042400000000001</v>
      </c>
      <c r="I1808" s="69">
        <v>-131.572</v>
      </c>
      <c r="J1808" s="69">
        <v>119</v>
      </c>
      <c r="K1808" s="69">
        <v>-9</v>
      </c>
      <c r="L1808" s="69">
        <f>COUNTIFS(Aéroports!$C$2:$C$5193,Aéroports!$C1808,Aéroports!$D$2:$D$5193,Aéroports!$D1808)</f>
        <v>1</v>
      </c>
      <c r="M1808" s="69" t="str">
        <f>IF(AND(Formulaire!$H$15=Aéroports!$E1808,--ISNUMBER(IFERROR(SEARCH(Formulaire!$H$16,$C1808,1),""))=1),MAX(M$1:M1807)+1,"")</f>
        <v/>
      </c>
      <c r="N1808" s="69" t="str">
        <f>IF(AND(Formulaire!$H$21=Aéroports!$E1808,--ISNUMBER(IFERROR(SEARCH(Formulaire!$H$22,$C1808,1),""))=1),MAX(N$1:N1807)+1,"")</f>
        <v/>
      </c>
      <c r="O1808" s="69" t="str">
        <f>IF(AND(Formulaire!$H$27=Aéroports!$E1808,--ISNUMBER(IFERROR(SEARCH(Formulaire!$H$28,$C1808,1),""))=1),MAX(O$1:O1807)+1,"")</f>
        <v/>
      </c>
      <c r="Q1808" s="91" t="str">
        <f>IFERROR(INDEX($C$2:$C$5193,MATCH(ROWS(M$2:M1808),M$2:M$5193,0)),"")</f>
        <v/>
      </c>
      <c r="R1808" s="70" t="str">
        <f>IFERROR(INDEX($C$2:$C$5193,MATCH(ROWS(N$2:N1808),N$2:N$5193,0)),"")</f>
        <v/>
      </c>
      <c r="S1808" s="92" t="str">
        <f>IFERROR(INDEX($C$2:$C$5193,MATCH(ROWS(O$2:O1808),O$2:O$5193,0)),"")</f>
        <v/>
      </c>
    </row>
    <row r="1809" spans="1:19" x14ac:dyDescent="0.25">
      <c r="A1809" s="68">
        <v>3485</v>
      </c>
      <c r="B1809" s="68" t="s">
        <v>16885</v>
      </c>
      <c r="C1809" s="68" t="s">
        <v>16886</v>
      </c>
      <c r="D1809" s="68" t="s">
        <v>16702</v>
      </c>
      <c r="E1809" s="68" t="s">
        <v>22589</v>
      </c>
      <c r="F1809" s="68" t="s">
        <v>16887</v>
      </c>
      <c r="G1809" s="68" t="s">
        <v>16888</v>
      </c>
      <c r="H1809" s="68">
        <v>33.588200000000001</v>
      </c>
      <c r="I1809" s="68">
        <v>-85.858099999999993</v>
      </c>
      <c r="J1809" s="68">
        <v>612</v>
      </c>
      <c r="K1809" s="68">
        <v>-6</v>
      </c>
      <c r="L1809" s="68">
        <f>COUNTIFS(Aéroports!$C$2:$C$5193,Aéroports!$C1809,Aéroports!$D$2:$D$5193,Aéroports!$D1809)</f>
        <v>1</v>
      </c>
      <c r="M1809" s="68" t="str">
        <f>IF(AND(Formulaire!$H$15=Aéroports!$E1809,--ISNUMBER(IFERROR(SEARCH(Formulaire!$H$16,$C1809,1),""))=1),MAX(M$1:M1808)+1,"")</f>
        <v/>
      </c>
      <c r="N1809" s="68" t="str">
        <f>IF(AND(Formulaire!$H$21=Aéroports!$E1809,--ISNUMBER(IFERROR(SEARCH(Formulaire!$H$22,$C1809,1),""))=1),MAX(N$1:N1808)+1,"")</f>
        <v/>
      </c>
      <c r="O1809" s="68" t="str">
        <f>IF(AND(Formulaire!$H$27=Aéroports!$E1809,--ISNUMBER(IFERROR(SEARCH(Formulaire!$H$28,$C1809,1),""))=1),MAX(O$1:O1808)+1,"")</f>
        <v/>
      </c>
      <c r="Q1809" s="91" t="str">
        <f>IFERROR(INDEX($C$2:$C$5193,MATCH(ROWS(M$2:M1809),M$2:M$5193,0)),"")</f>
        <v/>
      </c>
      <c r="R1809" s="70" t="str">
        <f>IFERROR(INDEX($C$2:$C$5193,MATCH(ROWS(N$2:N1809),N$2:N$5193,0)),"")</f>
        <v/>
      </c>
      <c r="S1809" s="92" t="str">
        <f>IFERROR(INDEX($C$2:$C$5193,MATCH(ROWS(O$2:O1809),O$2:O$5193,0)),"")</f>
        <v/>
      </c>
    </row>
    <row r="1810" spans="1:19" x14ac:dyDescent="0.25">
      <c r="A1810" s="69">
        <v>6713</v>
      </c>
      <c r="B1810" s="69" t="s">
        <v>16889</v>
      </c>
      <c r="C1810" s="69" t="s">
        <v>16890</v>
      </c>
      <c r="D1810" s="69" t="s">
        <v>16702</v>
      </c>
      <c r="E1810" s="69" t="s">
        <v>22589</v>
      </c>
      <c r="F1810" s="69" t="s">
        <v>16891</v>
      </c>
      <c r="G1810" s="69" t="s">
        <v>16892</v>
      </c>
      <c r="H1810" s="69">
        <v>62.646700000000003</v>
      </c>
      <c r="I1810" s="69">
        <v>-160.191</v>
      </c>
      <c r="J1810" s="69">
        <v>291</v>
      </c>
      <c r="K1810" s="69">
        <v>-9</v>
      </c>
      <c r="L1810" s="69">
        <f>COUNTIFS(Aéroports!$C$2:$C$5193,Aéroports!$C1810,Aéroports!$D$2:$D$5193,Aéroports!$D1810)</f>
        <v>1</v>
      </c>
      <c r="M1810" s="69" t="str">
        <f>IF(AND(Formulaire!$H$15=Aéroports!$E1810,--ISNUMBER(IFERROR(SEARCH(Formulaire!$H$16,$C1810,1),""))=1),MAX(M$1:M1809)+1,"")</f>
        <v/>
      </c>
      <c r="N1810" s="69" t="str">
        <f>IF(AND(Formulaire!$H$21=Aéroports!$E1810,--ISNUMBER(IFERROR(SEARCH(Formulaire!$H$22,$C1810,1),""))=1),MAX(N$1:N1809)+1,"")</f>
        <v/>
      </c>
      <c r="O1810" s="69" t="str">
        <f>IF(AND(Formulaire!$H$27=Aéroports!$E1810,--ISNUMBER(IFERROR(SEARCH(Formulaire!$H$28,$C1810,1),""))=1),MAX(O$1:O1809)+1,"")</f>
        <v/>
      </c>
      <c r="Q1810" s="91" t="str">
        <f>IFERROR(INDEX($C$2:$C$5193,MATCH(ROWS(M$2:M1810),M$2:M$5193,0)),"")</f>
        <v/>
      </c>
      <c r="R1810" s="70" t="str">
        <f>IFERROR(INDEX($C$2:$C$5193,MATCH(ROWS(N$2:N1810),N$2:N$5193,0)),"")</f>
        <v/>
      </c>
      <c r="S1810" s="92" t="str">
        <f>IFERROR(INDEX($C$2:$C$5193,MATCH(ROWS(O$2:O1810),O$2:O$5193,0)),"")</f>
        <v/>
      </c>
    </row>
    <row r="1811" spans="1:19" x14ac:dyDescent="0.25">
      <c r="A1811" s="68">
        <v>8252</v>
      </c>
      <c r="B1811" s="68" t="s">
        <v>16893</v>
      </c>
      <c r="C1811" s="68" t="s">
        <v>16894</v>
      </c>
      <c r="D1811" s="68" t="s">
        <v>16702</v>
      </c>
      <c r="E1811" s="68" t="s">
        <v>22589</v>
      </c>
      <c r="F1811" s="68" t="s">
        <v>16895</v>
      </c>
      <c r="G1811" s="68" t="s">
        <v>16896</v>
      </c>
      <c r="H1811" s="68">
        <v>29.727499999999999</v>
      </c>
      <c r="I1811" s="68">
        <v>-85.027500000000003</v>
      </c>
      <c r="J1811" s="68">
        <v>20</v>
      </c>
      <c r="K1811" s="68">
        <v>-5</v>
      </c>
      <c r="L1811" s="68">
        <f>COUNTIFS(Aéroports!$C$2:$C$5193,Aéroports!$C1811,Aéroports!$D$2:$D$5193,Aéroports!$D1811)</f>
        <v>1</v>
      </c>
      <c r="M1811" s="68" t="str">
        <f>IF(AND(Formulaire!$H$15=Aéroports!$E1811,--ISNUMBER(IFERROR(SEARCH(Formulaire!$H$16,$C1811,1),""))=1),MAX(M$1:M1810)+1,"")</f>
        <v/>
      </c>
      <c r="N1811" s="68" t="str">
        <f>IF(AND(Formulaire!$H$21=Aéroports!$E1811,--ISNUMBER(IFERROR(SEARCH(Formulaire!$H$22,$C1811,1),""))=1),MAX(N$1:N1810)+1,"")</f>
        <v/>
      </c>
      <c r="O1811" s="68" t="str">
        <f>IF(AND(Formulaire!$H$27=Aéroports!$E1811,--ISNUMBER(IFERROR(SEARCH(Formulaire!$H$28,$C1811,1),""))=1),MAX(O$1:O1810)+1,"")</f>
        <v/>
      </c>
      <c r="Q1811" s="91" t="str">
        <f>IFERROR(INDEX($C$2:$C$5193,MATCH(ROWS(M$2:M1811),M$2:M$5193,0)),"")</f>
        <v/>
      </c>
      <c r="R1811" s="70" t="str">
        <f>IFERROR(INDEX($C$2:$C$5193,MATCH(ROWS(N$2:N1811),N$2:N$5193,0)),"")</f>
        <v/>
      </c>
      <c r="S1811" s="92" t="str">
        <f>IFERROR(INDEX($C$2:$C$5193,MATCH(ROWS(O$2:O1811),O$2:O$5193,0)),"")</f>
        <v/>
      </c>
    </row>
    <row r="1812" spans="1:19" x14ac:dyDescent="0.25">
      <c r="A1812" s="69">
        <v>4047</v>
      </c>
      <c r="B1812" s="69" t="s">
        <v>16897</v>
      </c>
      <c r="C1812" s="69" t="s">
        <v>16898</v>
      </c>
      <c r="D1812" s="69" t="s">
        <v>16702</v>
      </c>
      <c r="E1812" s="69" t="s">
        <v>22589</v>
      </c>
      <c r="F1812" s="69" t="s">
        <v>16899</v>
      </c>
      <c r="G1812" s="69" t="s">
        <v>16900</v>
      </c>
      <c r="H1812" s="69">
        <v>44.258099999999999</v>
      </c>
      <c r="I1812" s="69">
        <v>-88.519099999999995</v>
      </c>
      <c r="J1812" s="69">
        <v>918</v>
      </c>
      <c r="K1812" s="69">
        <v>-6</v>
      </c>
      <c r="L1812" s="69">
        <f>COUNTIFS(Aéroports!$C$2:$C$5193,Aéroports!$C1812,Aéroports!$D$2:$D$5193,Aéroports!$D1812)</f>
        <v>1</v>
      </c>
      <c r="M1812" s="69" t="str">
        <f>IF(AND(Formulaire!$H$15=Aéroports!$E1812,--ISNUMBER(IFERROR(SEARCH(Formulaire!$H$16,$C1812,1),""))=1),MAX(M$1:M1811)+1,"")</f>
        <v/>
      </c>
      <c r="N1812" s="69" t="str">
        <f>IF(AND(Formulaire!$H$21=Aéroports!$E1812,--ISNUMBER(IFERROR(SEARCH(Formulaire!$H$22,$C1812,1),""))=1),MAX(N$1:N1811)+1,"")</f>
        <v/>
      </c>
      <c r="O1812" s="69" t="str">
        <f>IF(AND(Formulaire!$H$27=Aéroports!$E1812,--ISNUMBER(IFERROR(SEARCH(Formulaire!$H$28,$C1812,1),""))=1),MAX(O$1:O1811)+1,"")</f>
        <v/>
      </c>
      <c r="Q1812" s="91" t="str">
        <f>IFERROR(INDEX($C$2:$C$5193,MATCH(ROWS(M$2:M1812),M$2:M$5193,0)),"")</f>
        <v/>
      </c>
      <c r="R1812" s="70" t="str">
        <f>IFERROR(INDEX($C$2:$C$5193,MATCH(ROWS(N$2:N1812),N$2:N$5193,0)),"")</f>
        <v/>
      </c>
      <c r="S1812" s="92" t="str">
        <f>IFERROR(INDEX($C$2:$C$5193,MATCH(ROWS(O$2:O1812),O$2:O$5193,0)),"")</f>
        <v/>
      </c>
    </row>
    <row r="1813" spans="1:19" x14ac:dyDescent="0.25">
      <c r="A1813" s="68">
        <v>4384</v>
      </c>
      <c r="B1813" s="68" t="s">
        <v>16901</v>
      </c>
      <c r="C1813" s="68" t="s">
        <v>16902</v>
      </c>
      <c r="D1813" s="68" t="s">
        <v>16702</v>
      </c>
      <c r="E1813" s="68" t="s">
        <v>22589</v>
      </c>
      <c r="F1813" s="68" t="s">
        <v>16903</v>
      </c>
      <c r="G1813" s="68" t="s">
        <v>16904</v>
      </c>
      <c r="H1813" s="68">
        <v>40.978099999999998</v>
      </c>
      <c r="I1813" s="68">
        <v>-124.10899999999999</v>
      </c>
      <c r="J1813" s="68">
        <v>221</v>
      </c>
      <c r="K1813" s="68">
        <v>-8</v>
      </c>
      <c r="L1813" s="68">
        <f>COUNTIFS(Aéroports!$C$2:$C$5193,Aéroports!$C1813,Aéroports!$D$2:$D$5193,Aéroports!$D1813)</f>
        <v>1</v>
      </c>
      <c r="M1813" s="68" t="str">
        <f>IF(AND(Formulaire!$H$15=Aéroports!$E1813,--ISNUMBER(IFERROR(SEARCH(Formulaire!$H$16,$C1813,1),""))=1),MAX(M$1:M1812)+1,"")</f>
        <v/>
      </c>
      <c r="N1813" s="68" t="str">
        <f>IF(AND(Formulaire!$H$21=Aéroports!$E1813,--ISNUMBER(IFERROR(SEARCH(Formulaire!$H$22,$C1813,1),""))=1),MAX(N$1:N1812)+1,"")</f>
        <v/>
      </c>
      <c r="O1813" s="68" t="str">
        <f>IF(AND(Formulaire!$H$27=Aéroports!$E1813,--ISNUMBER(IFERROR(SEARCH(Formulaire!$H$28,$C1813,1),""))=1),MAX(O$1:O1812)+1,"")</f>
        <v/>
      </c>
      <c r="Q1813" s="91" t="str">
        <f>IFERROR(INDEX($C$2:$C$5193,MATCH(ROWS(M$2:M1813),M$2:M$5193,0)),"")</f>
        <v/>
      </c>
      <c r="R1813" s="70" t="str">
        <f>IFERROR(INDEX($C$2:$C$5193,MATCH(ROWS(N$2:N1813),N$2:N$5193,0)),"")</f>
        <v/>
      </c>
      <c r="S1813" s="92" t="str">
        <f>IFERROR(INDEX($C$2:$C$5193,MATCH(ROWS(O$2:O1813),O$2:O$5193,0)),"")</f>
        <v/>
      </c>
    </row>
    <row r="1814" spans="1:19" x14ac:dyDescent="0.25">
      <c r="A1814" s="69">
        <v>6729</v>
      </c>
      <c r="B1814" s="69" t="s">
        <v>16905</v>
      </c>
      <c r="C1814" s="69" t="s">
        <v>16906</v>
      </c>
      <c r="D1814" s="69" t="s">
        <v>16702</v>
      </c>
      <c r="E1814" s="69" t="s">
        <v>22589</v>
      </c>
      <c r="F1814" s="69" t="s">
        <v>16907</v>
      </c>
      <c r="G1814" s="69" t="s">
        <v>16908</v>
      </c>
      <c r="H1814" s="69">
        <v>68.114699999999999</v>
      </c>
      <c r="I1814" s="69">
        <v>-145.57900000000001</v>
      </c>
      <c r="J1814" s="69">
        <v>2092</v>
      </c>
      <c r="K1814" s="69">
        <v>-9</v>
      </c>
      <c r="L1814" s="69">
        <f>COUNTIFS(Aéroports!$C$2:$C$5193,Aéroports!$C1814,Aéroports!$D$2:$D$5193,Aéroports!$D1814)</f>
        <v>1</v>
      </c>
      <c r="M1814" s="69" t="str">
        <f>IF(AND(Formulaire!$H$15=Aéroports!$E1814,--ISNUMBER(IFERROR(SEARCH(Formulaire!$H$16,$C1814,1),""))=1),MAX(M$1:M1813)+1,"")</f>
        <v/>
      </c>
      <c r="N1814" s="69" t="str">
        <f>IF(AND(Formulaire!$H$21=Aéroports!$E1814,--ISNUMBER(IFERROR(SEARCH(Formulaire!$H$22,$C1814,1),""))=1),MAX(N$1:N1813)+1,"")</f>
        <v/>
      </c>
      <c r="O1814" s="69" t="str">
        <f>IF(AND(Formulaire!$H$27=Aéroports!$E1814,--ISNUMBER(IFERROR(SEARCH(Formulaire!$H$28,$C1814,1),""))=1),MAX(O$1:O1813)+1,"")</f>
        <v/>
      </c>
      <c r="Q1814" s="91" t="str">
        <f>IFERROR(INDEX($C$2:$C$5193,MATCH(ROWS(M$2:M1814),M$2:M$5193,0)),"")</f>
        <v/>
      </c>
      <c r="R1814" s="70" t="str">
        <f>IFERROR(INDEX($C$2:$C$5193,MATCH(ROWS(N$2:N1814),N$2:N$5193,0)),"")</f>
        <v/>
      </c>
      <c r="S1814" s="92" t="str">
        <f>IFERROR(INDEX($C$2:$C$5193,MATCH(ROWS(O$2:O1814),O$2:O$5193,0)),"")</f>
        <v/>
      </c>
    </row>
    <row r="1815" spans="1:19" x14ac:dyDescent="0.25">
      <c r="A1815" s="68">
        <v>3654</v>
      </c>
      <c r="B1815" s="68" t="s">
        <v>16909</v>
      </c>
      <c r="C1815" s="68" t="s">
        <v>12022</v>
      </c>
      <c r="D1815" s="68" t="s">
        <v>16702</v>
      </c>
      <c r="E1815" s="68" t="s">
        <v>22589</v>
      </c>
      <c r="F1815" s="68" t="s">
        <v>16910</v>
      </c>
      <c r="G1815" s="68" t="s">
        <v>16911</v>
      </c>
      <c r="H1815" s="68">
        <v>34.30301</v>
      </c>
      <c r="I1815" s="68">
        <v>-97.019630000000006</v>
      </c>
      <c r="J1815" s="68">
        <v>777</v>
      </c>
      <c r="K1815" s="68">
        <v>-6</v>
      </c>
      <c r="L1815" s="68">
        <f>COUNTIFS(Aéroports!$C$2:$C$5193,Aéroports!$C1815,Aéroports!$D$2:$D$5193,Aéroports!$D1815)</f>
        <v>1</v>
      </c>
      <c r="M1815" s="68" t="str">
        <f>IF(AND(Formulaire!$H$15=Aéroports!$E1815,--ISNUMBER(IFERROR(SEARCH(Formulaire!$H$16,$C1815,1),""))=1),MAX(M$1:M1814)+1,"")</f>
        <v/>
      </c>
      <c r="N1815" s="68" t="str">
        <f>IF(AND(Formulaire!$H$21=Aéroports!$E1815,--ISNUMBER(IFERROR(SEARCH(Formulaire!$H$22,$C1815,1),""))=1),MAX(N$1:N1814)+1,"")</f>
        <v/>
      </c>
      <c r="O1815" s="68" t="str">
        <f>IF(AND(Formulaire!$H$27=Aéroports!$E1815,--ISNUMBER(IFERROR(SEARCH(Formulaire!$H$28,$C1815,1),""))=1),MAX(O$1:O1814)+1,"")</f>
        <v/>
      </c>
      <c r="Q1815" s="91" t="str">
        <f>IFERROR(INDEX($C$2:$C$5193,MATCH(ROWS(M$2:M1815),M$2:M$5193,0)),"")</f>
        <v/>
      </c>
      <c r="R1815" s="70" t="str">
        <f>IFERROR(INDEX($C$2:$C$5193,MATCH(ROWS(N$2:N1815),N$2:N$5193,0)),"")</f>
        <v/>
      </c>
      <c r="S1815" s="92" t="str">
        <f>IFERROR(INDEX($C$2:$C$5193,MATCH(ROWS(O$2:O1815),O$2:O$5193,0)),"")</f>
        <v/>
      </c>
    </row>
    <row r="1816" spans="1:19" x14ac:dyDescent="0.25">
      <c r="A1816" s="69">
        <v>7846</v>
      </c>
      <c r="B1816" s="69" t="s">
        <v>16912</v>
      </c>
      <c r="C1816" s="69" t="s">
        <v>16913</v>
      </c>
      <c r="D1816" s="69" t="s">
        <v>16702</v>
      </c>
      <c r="E1816" s="69" t="s">
        <v>22589</v>
      </c>
      <c r="F1816" s="69" t="s">
        <v>16916</v>
      </c>
      <c r="G1816" s="69" t="s">
        <v>16917</v>
      </c>
      <c r="H1816" s="69">
        <v>32.663899999999998</v>
      </c>
      <c r="I1816" s="69">
        <v>-97.094300000000004</v>
      </c>
      <c r="J1816" s="69">
        <v>628</v>
      </c>
      <c r="K1816" s="69">
        <v>-6</v>
      </c>
      <c r="L1816" s="69">
        <f>COUNTIFS(Aéroports!$C$2:$C$5193,Aéroports!$C1816,Aéroports!$D$2:$D$5193,Aéroports!$D1816)</f>
        <v>1</v>
      </c>
      <c r="M1816" s="69" t="str">
        <f>IF(AND(Formulaire!$H$15=Aéroports!$E1816,--ISNUMBER(IFERROR(SEARCH(Formulaire!$H$16,$C1816,1),""))=1),MAX(M$1:M1815)+1,"")</f>
        <v/>
      </c>
      <c r="N1816" s="69" t="str">
        <f>IF(AND(Formulaire!$H$21=Aéroports!$E1816,--ISNUMBER(IFERROR(SEARCH(Formulaire!$H$22,$C1816,1),""))=1),MAX(N$1:N1815)+1,"")</f>
        <v/>
      </c>
      <c r="O1816" s="69" t="str">
        <f>IF(AND(Formulaire!$H$27=Aéroports!$E1816,--ISNUMBER(IFERROR(SEARCH(Formulaire!$H$28,$C1816,1),""))=1),MAX(O$1:O1815)+1,"")</f>
        <v/>
      </c>
      <c r="Q1816" s="91" t="str">
        <f>IFERROR(INDEX($C$2:$C$5193,MATCH(ROWS(M$2:M1816),M$2:M$5193,0)),"")</f>
        <v/>
      </c>
      <c r="R1816" s="70" t="str">
        <f>IFERROR(INDEX($C$2:$C$5193,MATCH(ROWS(N$2:N1816),N$2:N$5193,0)),"")</f>
        <v/>
      </c>
      <c r="S1816" s="92" t="str">
        <f>IFERROR(INDEX($C$2:$C$5193,MATCH(ROWS(O$2:O1816),O$2:O$5193,0)),"")</f>
        <v/>
      </c>
    </row>
    <row r="1817" spans="1:19" x14ac:dyDescent="0.25">
      <c r="A1817" s="68">
        <v>9938</v>
      </c>
      <c r="B1817" s="68" t="s">
        <v>16918</v>
      </c>
      <c r="C1817" s="68" t="s">
        <v>16919</v>
      </c>
      <c r="D1817" s="68" t="s">
        <v>16702</v>
      </c>
      <c r="E1817" s="68" t="s">
        <v>22589</v>
      </c>
      <c r="F1817" s="68" t="s">
        <v>16920</v>
      </c>
      <c r="G1817" s="68" t="s">
        <v>16921</v>
      </c>
      <c r="H1817" s="68">
        <v>35.654499999999999</v>
      </c>
      <c r="I1817" s="68">
        <v>-79.8947</v>
      </c>
      <c r="J1817" s="68">
        <v>671</v>
      </c>
      <c r="K1817" s="68">
        <v>-5</v>
      </c>
      <c r="L1817" s="68">
        <f>COUNTIFS(Aéroports!$C$2:$C$5193,Aéroports!$C1817,Aéroports!$D$2:$D$5193,Aéroports!$D1817)</f>
        <v>1</v>
      </c>
      <c r="M1817" s="68" t="str">
        <f>IF(AND(Formulaire!$H$15=Aéroports!$E1817,--ISNUMBER(IFERROR(SEARCH(Formulaire!$H$16,$C1817,1),""))=1),MAX(M$1:M1816)+1,"")</f>
        <v/>
      </c>
      <c r="N1817" s="68" t="str">
        <f>IF(AND(Formulaire!$H$21=Aéroports!$E1817,--ISNUMBER(IFERROR(SEARCH(Formulaire!$H$22,$C1817,1),""))=1),MAX(N$1:N1816)+1,"")</f>
        <v/>
      </c>
      <c r="O1817" s="68" t="str">
        <f>IF(AND(Formulaire!$H$27=Aéroports!$E1817,--ISNUMBER(IFERROR(SEARCH(Formulaire!$H$28,$C1817,1),""))=1),MAX(O$1:O1816)+1,"")</f>
        <v/>
      </c>
      <c r="Q1817" s="91" t="str">
        <f>IFERROR(INDEX($C$2:$C$5193,MATCH(ROWS(M$2:M1817),M$2:M$5193,0)),"")</f>
        <v/>
      </c>
      <c r="R1817" s="70" t="str">
        <f>IFERROR(INDEX($C$2:$C$5193,MATCH(ROWS(N$2:N1817),N$2:N$5193,0)),"")</f>
        <v/>
      </c>
      <c r="S1817" s="92" t="str">
        <f>IFERROR(INDEX($C$2:$C$5193,MATCH(ROWS(O$2:O1817),O$2:O$5193,0)),"")</f>
        <v/>
      </c>
    </row>
    <row r="1818" spans="1:19" x14ac:dyDescent="0.25">
      <c r="A1818" s="69">
        <v>4007</v>
      </c>
      <c r="B1818" s="69" t="s">
        <v>16922</v>
      </c>
      <c r="C1818" s="69" t="s">
        <v>16923</v>
      </c>
      <c r="D1818" s="69" t="s">
        <v>16702</v>
      </c>
      <c r="E1818" s="69" t="s">
        <v>22589</v>
      </c>
      <c r="F1818" s="69" t="s">
        <v>16924</v>
      </c>
      <c r="G1818" s="69" t="s">
        <v>16925</v>
      </c>
      <c r="H1818" s="69">
        <v>35.436199999999999</v>
      </c>
      <c r="I1818" s="69">
        <v>-82.541799999999995</v>
      </c>
      <c r="J1818" s="69">
        <v>2165</v>
      </c>
      <c r="K1818" s="69">
        <v>-5</v>
      </c>
      <c r="L1818" s="69">
        <f>COUNTIFS(Aéroports!$C$2:$C$5193,Aéroports!$C1818,Aéroports!$D$2:$D$5193,Aéroports!$D1818)</f>
        <v>1</v>
      </c>
      <c r="M1818" s="69" t="str">
        <f>IF(AND(Formulaire!$H$15=Aéroports!$E1818,--ISNUMBER(IFERROR(SEARCH(Formulaire!$H$16,$C1818,1),""))=1),MAX(M$1:M1817)+1,"")</f>
        <v/>
      </c>
      <c r="N1818" s="69" t="str">
        <f>IF(AND(Formulaire!$H$21=Aéroports!$E1818,--ISNUMBER(IFERROR(SEARCH(Formulaire!$H$22,$C1818,1),""))=1),MAX(N$1:N1817)+1,"")</f>
        <v/>
      </c>
      <c r="O1818" s="69" t="str">
        <f>IF(AND(Formulaire!$H$27=Aéroports!$E1818,--ISNUMBER(IFERROR(SEARCH(Formulaire!$H$28,$C1818,1),""))=1),MAX(O$1:O1817)+1,"")</f>
        <v/>
      </c>
      <c r="Q1818" s="91" t="str">
        <f>IFERROR(INDEX($C$2:$C$5193,MATCH(ROWS(M$2:M1818),M$2:M$5193,0)),"")</f>
        <v/>
      </c>
      <c r="R1818" s="70" t="str">
        <f>IFERROR(INDEX($C$2:$C$5193,MATCH(ROWS(N$2:N1818),N$2:N$5193,0)),"")</f>
        <v/>
      </c>
      <c r="S1818" s="92" t="str">
        <f>IFERROR(INDEX($C$2:$C$5193,MATCH(ROWS(O$2:O1818),O$2:O$5193,0)),"")</f>
        <v/>
      </c>
    </row>
    <row r="1819" spans="1:19" x14ac:dyDescent="0.25">
      <c r="A1819" s="68">
        <v>7001</v>
      </c>
      <c r="B1819" s="68" t="s">
        <v>16926</v>
      </c>
      <c r="C1819" s="68" t="s">
        <v>16927</v>
      </c>
      <c r="D1819" s="68" t="s">
        <v>16702</v>
      </c>
      <c r="E1819" s="68" t="s">
        <v>22589</v>
      </c>
      <c r="F1819" s="68" t="s">
        <v>16928</v>
      </c>
      <c r="G1819" s="68" t="s">
        <v>16929</v>
      </c>
      <c r="H1819" s="68">
        <v>39.223199999999999</v>
      </c>
      <c r="I1819" s="68">
        <v>-106.869</v>
      </c>
      <c r="J1819" s="68">
        <v>7820</v>
      </c>
      <c r="K1819" s="68">
        <v>-7</v>
      </c>
      <c r="L1819" s="68">
        <f>COUNTIFS(Aéroports!$C$2:$C$5193,Aéroports!$C1819,Aéroports!$D$2:$D$5193,Aéroports!$D1819)</f>
        <v>1</v>
      </c>
      <c r="M1819" s="68" t="str">
        <f>IF(AND(Formulaire!$H$15=Aéroports!$E1819,--ISNUMBER(IFERROR(SEARCH(Formulaire!$H$16,$C1819,1),""))=1),MAX(M$1:M1818)+1,"")</f>
        <v/>
      </c>
      <c r="N1819" s="68" t="str">
        <f>IF(AND(Formulaire!$H$21=Aéroports!$E1819,--ISNUMBER(IFERROR(SEARCH(Formulaire!$H$22,$C1819,1),""))=1),MAX(N$1:N1818)+1,"")</f>
        <v/>
      </c>
      <c r="O1819" s="68" t="str">
        <f>IF(AND(Formulaire!$H$27=Aéroports!$E1819,--ISNUMBER(IFERROR(SEARCH(Formulaire!$H$28,$C1819,1),""))=1),MAX(O$1:O1818)+1,"")</f>
        <v/>
      </c>
      <c r="Q1819" s="91" t="str">
        <f>IFERROR(INDEX($C$2:$C$5193,MATCH(ROWS(M$2:M1819),M$2:M$5193,0)),"")</f>
        <v/>
      </c>
      <c r="R1819" s="70" t="str">
        <f>IFERROR(INDEX($C$2:$C$5193,MATCH(ROWS(N$2:N1819),N$2:N$5193,0)),"")</f>
        <v/>
      </c>
      <c r="S1819" s="92" t="str">
        <f>IFERROR(INDEX($C$2:$C$5193,MATCH(ROWS(O$2:O1819),O$2:O$5193,0)),"")</f>
        <v/>
      </c>
    </row>
    <row r="1820" spans="1:19" x14ac:dyDescent="0.25">
      <c r="A1820" s="69">
        <v>7085</v>
      </c>
      <c r="B1820" s="69" t="s">
        <v>16930</v>
      </c>
      <c r="C1820" s="69" t="s">
        <v>16931</v>
      </c>
      <c r="D1820" s="69" t="s">
        <v>16702</v>
      </c>
      <c r="E1820" s="69" t="s">
        <v>22589</v>
      </c>
      <c r="F1820" s="69" t="s">
        <v>16932</v>
      </c>
      <c r="G1820" s="69" t="s">
        <v>16933</v>
      </c>
      <c r="H1820" s="69">
        <v>46.158000000000001</v>
      </c>
      <c r="I1820" s="69">
        <v>-123.879</v>
      </c>
      <c r="J1820" s="69">
        <v>15</v>
      </c>
      <c r="K1820" s="69">
        <v>-8</v>
      </c>
      <c r="L1820" s="69">
        <f>COUNTIFS(Aéroports!$C$2:$C$5193,Aéroports!$C1820,Aéroports!$D$2:$D$5193,Aéroports!$D1820)</f>
        <v>1</v>
      </c>
      <c r="M1820" s="69" t="str">
        <f>IF(AND(Formulaire!$H$15=Aéroports!$E1820,--ISNUMBER(IFERROR(SEARCH(Formulaire!$H$16,$C1820,1),""))=1),MAX(M$1:M1819)+1,"")</f>
        <v/>
      </c>
      <c r="N1820" s="69" t="str">
        <f>IF(AND(Formulaire!$H$21=Aéroports!$E1820,--ISNUMBER(IFERROR(SEARCH(Formulaire!$H$22,$C1820,1),""))=1),MAX(N$1:N1819)+1,"")</f>
        <v/>
      </c>
      <c r="O1820" s="69" t="str">
        <f>IF(AND(Formulaire!$H$27=Aéroports!$E1820,--ISNUMBER(IFERROR(SEARCH(Formulaire!$H$28,$C1820,1),""))=1),MAX(O$1:O1819)+1,"")</f>
        <v/>
      </c>
      <c r="Q1820" s="91" t="str">
        <f>IFERROR(INDEX($C$2:$C$5193,MATCH(ROWS(M$2:M1820),M$2:M$5193,0)),"")</f>
        <v/>
      </c>
      <c r="R1820" s="70" t="str">
        <f>IFERROR(INDEX($C$2:$C$5193,MATCH(ROWS(N$2:N1820),N$2:N$5193,0)),"")</f>
        <v/>
      </c>
      <c r="S1820" s="92" t="str">
        <f>IFERROR(INDEX($C$2:$C$5193,MATCH(ROWS(O$2:O1820),O$2:O$5193,0)),"")</f>
        <v/>
      </c>
    </row>
    <row r="1821" spans="1:19" x14ac:dyDescent="0.25">
      <c r="A1821" s="68">
        <v>5716</v>
      </c>
      <c r="B1821" s="68" t="s">
        <v>16934</v>
      </c>
      <c r="C1821" s="68" t="s">
        <v>7955</v>
      </c>
      <c r="D1821" s="68" t="s">
        <v>16702</v>
      </c>
      <c r="E1821" s="68" t="s">
        <v>22589</v>
      </c>
      <c r="F1821" s="68" t="s">
        <v>16935</v>
      </c>
      <c r="G1821" s="68" t="s">
        <v>16936</v>
      </c>
      <c r="H1821" s="68">
        <v>33.948599999999999</v>
      </c>
      <c r="I1821" s="68">
        <v>-83.326300000000003</v>
      </c>
      <c r="J1821" s="68">
        <v>808</v>
      </c>
      <c r="K1821" s="68">
        <v>-5</v>
      </c>
      <c r="L1821" s="68">
        <f>COUNTIFS(Aéroports!$C$2:$C$5193,Aéroports!$C1821,Aéroports!$D$2:$D$5193,Aéroports!$D1821)</f>
        <v>1</v>
      </c>
      <c r="M1821" s="68" t="str">
        <f>IF(AND(Formulaire!$H$15=Aéroports!$E1821,--ISNUMBER(IFERROR(SEARCH(Formulaire!$H$16,$C1821,1),""))=1),MAX(M$1:M1820)+1,"")</f>
        <v/>
      </c>
      <c r="N1821" s="68" t="str">
        <f>IF(AND(Formulaire!$H$21=Aéroports!$E1821,--ISNUMBER(IFERROR(SEARCH(Formulaire!$H$22,$C1821,1),""))=1),MAX(N$1:N1820)+1,"")</f>
        <v/>
      </c>
      <c r="O1821" s="68" t="str">
        <f>IF(AND(Formulaire!$H$27=Aéroports!$E1821,--ISNUMBER(IFERROR(SEARCH(Formulaire!$H$28,$C1821,1),""))=1),MAX(O$1:O1820)+1,"")</f>
        <v/>
      </c>
      <c r="Q1821" s="91" t="str">
        <f>IFERROR(INDEX($C$2:$C$5193,MATCH(ROWS(M$2:M1821),M$2:M$5193,0)),"")</f>
        <v/>
      </c>
      <c r="R1821" s="70" t="str">
        <f>IFERROR(INDEX($C$2:$C$5193,MATCH(ROWS(N$2:N1821),N$2:N$5193,0)),"")</f>
        <v/>
      </c>
      <c r="S1821" s="92" t="str">
        <f>IFERROR(INDEX($C$2:$C$5193,MATCH(ROWS(O$2:O1821),O$2:O$5193,0)),"")</f>
        <v/>
      </c>
    </row>
    <row r="1822" spans="1:19" x14ac:dyDescent="0.25">
      <c r="A1822" s="69">
        <v>7195</v>
      </c>
      <c r="B1822" s="69" t="s">
        <v>16940</v>
      </c>
      <c r="C1822" s="69" t="s">
        <v>16941</v>
      </c>
      <c r="D1822" s="69" t="s">
        <v>16702</v>
      </c>
      <c r="E1822" s="69" t="s">
        <v>22589</v>
      </c>
      <c r="F1822" s="69" t="s">
        <v>16942</v>
      </c>
      <c r="G1822" s="69" t="s">
        <v>16943</v>
      </c>
      <c r="H1822" s="69">
        <v>52.220300000000002</v>
      </c>
      <c r="I1822" s="69">
        <v>-174.20599999999999</v>
      </c>
      <c r="J1822" s="69">
        <v>57</v>
      </c>
      <c r="K1822" s="69">
        <v>-10</v>
      </c>
      <c r="L1822" s="69">
        <f>COUNTIFS(Aéroports!$C$2:$C$5193,Aéroports!$C1822,Aéroports!$D$2:$D$5193,Aéroports!$D1822)</f>
        <v>1</v>
      </c>
      <c r="M1822" s="69" t="str">
        <f>IF(AND(Formulaire!$H$15=Aéroports!$E1822,--ISNUMBER(IFERROR(SEARCH(Formulaire!$H$16,$C1822,1),""))=1),MAX(M$1:M1821)+1,"")</f>
        <v/>
      </c>
      <c r="N1822" s="69" t="str">
        <f>IF(AND(Formulaire!$H$21=Aéroports!$E1822,--ISNUMBER(IFERROR(SEARCH(Formulaire!$H$22,$C1822,1),""))=1),MAX(N$1:N1821)+1,"")</f>
        <v/>
      </c>
      <c r="O1822" s="69" t="str">
        <f>IF(AND(Formulaire!$H$27=Aéroports!$E1822,--ISNUMBER(IFERROR(SEARCH(Formulaire!$H$28,$C1822,1),""))=1),MAX(O$1:O1821)+1,"")</f>
        <v/>
      </c>
      <c r="Q1822" s="91" t="str">
        <f>IFERROR(INDEX($C$2:$C$5193,MATCH(ROWS(M$2:M1822),M$2:M$5193,0)),"")</f>
        <v/>
      </c>
      <c r="R1822" s="70" t="str">
        <f>IFERROR(INDEX($C$2:$C$5193,MATCH(ROWS(N$2:N1822),N$2:N$5193,0)),"")</f>
        <v/>
      </c>
      <c r="S1822" s="92" t="str">
        <f>IFERROR(INDEX($C$2:$C$5193,MATCH(ROWS(O$2:O1822),O$2:O$5193,0)),"")</f>
        <v/>
      </c>
    </row>
    <row r="1823" spans="1:19" x14ac:dyDescent="0.25">
      <c r="A1823" s="68">
        <v>3682</v>
      </c>
      <c r="B1823" s="68" t="s">
        <v>16944</v>
      </c>
      <c r="C1823" s="68" t="s">
        <v>16945</v>
      </c>
      <c r="D1823" s="68" t="s">
        <v>16702</v>
      </c>
      <c r="E1823" s="68" t="s">
        <v>22589</v>
      </c>
      <c r="F1823" s="68" t="s">
        <v>16946</v>
      </c>
      <c r="G1823" s="68" t="s">
        <v>16947</v>
      </c>
      <c r="H1823" s="68">
        <v>33.636699999999998</v>
      </c>
      <c r="I1823" s="68">
        <v>-84.428100000000001</v>
      </c>
      <c r="J1823" s="68">
        <v>1026</v>
      </c>
      <c r="K1823" s="68">
        <v>-5</v>
      </c>
      <c r="L1823" s="68">
        <f>COUNTIFS(Aéroports!$C$2:$C$5193,Aéroports!$C1823,Aéroports!$D$2:$D$5193,Aéroports!$D1823)</f>
        <v>1</v>
      </c>
      <c r="M1823" s="68" t="str">
        <f>IF(AND(Formulaire!$H$15=Aéroports!$E1823,--ISNUMBER(IFERROR(SEARCH(Formulaire!$H$16,$C1823,1),""))=1),MAX(M$1:M1822)+1,"")</f>
        <v/>
      </c>
      <c r="N1823" s="68" t="str">
        <f>IF(AND(Formulaire!$H$21=Aéroports!$E1823,--ISNUMBER(IFERROR(SEARCH(Formulaire!$H$22,$C1823,1),""))=1),MAX(N$1:N1822)+1,"")</f>
        <v/>
      </c>
      <c r="O1823" s="68" t="str">
        <f>IF(AND(Formulaire!$H$27=Aéroports!$E1823,--ISNUMBER(IFERROR(SEARCH(Formulaire!$H$28,$C1823,1),""))=1),MAX(O$1:O1822)+1,"")</f>
        <v/>
      </c>
      <c r="Q1823" s="91" t="str">
        <f>IFERROR(INDEX($C$2:$C$5193,MATCH(ROWS(M$2:M1823),M$2:M$5193,0)),"")</f>
        <v/>
      </c>
      <c r="R1823" s="70" t="str">
        <f>IFERROR(INDEX($C$2:$C$5193,MATCH(ROWS(N$2:N1823),N$2:N$5193,0)),"")</f>
        <v/>
      </c>
      <c r="S1823" s="92" t="str">
        <f>IFERROR(INDEX($C$2:$C$5193,MATCH(ROWS(O$2:O1823),O$2:O$5193,0)),"")</f>
        <v/>
      </c>
    </row>
    <row r="1824" spans="1:19" x14ac:dyDescent="0.25">
      <c r="A1824" s="69">
        <v>3524</v>
      </c>
      <c r="B1824" s="69" t="s">
        <v>16960</v>
      </c>
      <c r="C1824" s="69" t="s">
        <v>16961</v>
      </c>
      <c r="D1824" s="69" t="s">
        <v>16702</v>
      </c>
      <c r="E1824" s="69" t="s">
        <v>22589</v>
      </c>
      <c r="F1824" s="69" t="s">
        <v>16962</v>
      </c>
      <c r="G1824" s="69" t="s">
        <v>16963</v>
      </c>
      <c r="H1824" s="69">
        <v>39.457599999999999</v>
      </c>
      <c r="I1824" s="69">
        <v>-74.577200000000005</v>
      </c>
      <c r="J1824" s="69">
        <v>75</v>
      </c>
      <c r="K1824" s="69">
        <v>-5</v>
      </c>
      <c r="L1824" s="69">
        <f>COUNTIFS(Aéroports!$C$2:$C$5193,Aéroports!$C1824,Aéroports!$D$2:$D$5193,Aéroports!$D1824)</f>
        <v>1</v>
      </c>
      <c r="M1824" s="69" t="str">
        <f>IF(AND(Formulaire!$H$15=Aéroports!$E1824,--ISNUMBER(IFERROR(SEARCH(Formulaire!$H$16,$C1824,1),""))=1),MAX(M$1:M1823)+1,"")</f>
        <v/>
      </c>
      <c r="N1824" s="69" t="str">
        <f>IF(AND(Formulaire!$H$21=Aéroports!$E1824,--ISNUMBER(IFERROR(SEARCH(Formulaire!$H$22,$C1824,1),""))=1),MAX(N$1:N1823)+1,"")</f>
        <v/>
      </c>
      <c r="O1824" s="69" t="str">
        <f>IF(AND(Formulaire!$H$27=Aéroports!$E1824,--ISNUMBER(IFERROR(SEARCH(Formulaire!$H$28,$C1824,1),""))=1),MAX(O$1:O1823)+1,"")</f>
        <v/>
      </c>
      <c r="Q1824" s="91" t="str">
        <f>IFERROR(INDEX($C$2:$C$5193,MATCH(ROWS(M$2:M1824),M$2:M$5193,0)),"")</f>
        <v/>
      </c>
      <c r="R1824" s="70" t="str">
        <f>IFERROR(INDEX($C$2:$C$5193,MATCH(ROWS(N$2:N1824),N$2:N$5193,0)),"")</f>
        <v/>
      </c>
      <c r="S1824" s="92" t="str">
        <f>IFERROR(INDEX($C$2:$C$5193,MATCH(ROWS(O$2:O1824),O$2:O$5193,0)),"")</f>
        <v/>
      </c>
    </row>
    <row r="1825" spans="1:19" x14ac:dyDescent="0.25">
      <c r="A1825" s="68">
        <v>6714</v>
      </c>
      <c r="B1825" s="68" t="s">
        <v>16964</v>
      </c>
      <c r="C1825" s="68" t="s">
        <v>16965</v>
      </c>
      <c r="D1825" s="68" t="s">
        <v>16702</v>
      </c>
      <c r="E1825" s="68" t="s">
        <v>22589</v>
      </c>
      <c r="F1825" s="68" t="s">
        <v>16966</v>
      </c>
      <c r="G1825" s="68" t="s">
        <v>16967</v>
      </c>
      <c r="H1825" s="68">
        <v>70.467299999999994</v>
      </c>
      <c r="I1825" s="68">
        <v>-157.43600000000001</v>
      </c>
      <c r="J1825" s="68">
        <v>96</v>
      </c>
      <c r="K1825" s="68">
        <v>-9</v>
      </c>
      <c r="L1825" s="68">
        <f>COUNTIFS(Aéroports!$C$2:$C$5193,Aéroports!$C1825,Aéroports!$D$2:$D$5193,Aéroports!$D1825)</f>
        <v>1</v>
      </c>
      <c r="M1825" s="68" t="str">
        <f>IF(AND(Formulaire!$H$15=Aéroports!$E1825,--ISNUMBER(IFERROR(SEARCH(Formulaire!$H$16,$C1825,1),""))=1),MAX(M$1:M1824)+1,"")</f>
        <v/>
      </c>
      <c r="N1825" s="68" t="str">
        <f>IF(AND(Formulaire!$H$21=Aéroports!$E1825,--ISNUMBER(IFERROR(SEARCH(Formulaire!$H$22,$C1825,1),""))=1),MAX(N$1:N1824)+1,"")</f>
        <v/>
      </c>
      <c r="O1825" s="68" t="str">
        <f>IF(AND(Formulaire!$H$27=Aéroports!$E1825,--ISNUMBER(IFERROR(SEARCH(Formulaire!$H$28,$C1825,1),""))=1),MAX(O$1:O1824)+1,"")</f>
        <v/>
      </c>
      <c r="Q1825" s="91" t="str">
        <f>IFERROR(INDEX($C$2:$C$5193,MATCH(ROWS(M$2:M1825),M$2:M$5193,0)),"")</f>
        <v/>
      </c>
      <c r="R1825" s="70" t="str">
        <f>IFERROR(INDEX($C$2:$C$5193,MATCH(ROWS(N$2:N1825),N$2:N$5193,0)),"")</f>
        <v/>
      </c>
      <c r="S1825" s="92" t="str">
        <f>IFERROR(INDEX($C$2:$C$5193,MATCH(ROWS(O$2:O1825),O$2:O$5193,0)),"")</f>
        <v/>
      </c>
    </row>
    <row r="1826" spans="1:19" x14ac:dyDescent="0.25">
      <c r="A1826" s="69">
        <v>9418</v>
      </c>
      <c r="B1826" s="69" t="s">
        <v>16968</v>
      </c>
      <c r="C1826" s="69" t="s">
        <v>16969</v>
      </c>
      <c r="D1826" s="69" t="s">
        <v>16702</v>
      </c>
      <c r="E1826" s="69" t="s">
        <v>22589</v>
      </c>
      <c r="F1826" s="69" t="s">
        <v>16970</v>
      </c>
      <c r="G1826" s="69" t="s">
        <v>16971</v>
      </c>
      <c r="H1826" s="69">
        <v>32.615099999999998</v>
      </c>
      <c r="I1826" s="69">
        <v>-85.433999999999997</v>
      </c>
      <c r="J1826" s="69">
        <v>777</v>
      </c>
      <c r="K1826" s="69">
        <v>-6</v>
      </c>
      <c r="L1826" s="69">
        <f>COUNTIFS(Aéroports!$C$2:$C$5193,Aéroports!$C1826,Aéroports!$D$2:$D$5193,Aéroports!$D1826)</f>
        <v>1</v>
      </c>
      <c r="M1826" s="69" t="str">
        <f>IF(AND(Formulaire!$H$15=Aéroports!$E1826,--ISNUMBER(IFERROR(SEARCH(Formulaire!$H$16,$C1826,1),""))=1),MAX(M$1:M1825)+1,"")</f>
        <v/>
      </c>
      <c r="N1826" s="69" t="str">
        <f>IF(AND(Formulaire!$H$21=Aéroports!$E1826,--ISNUMBER(IFERROR(SEARCH(Formulaire!$H$22,$C1826,1),""))=1),MAX(N$1:N1825)+1,"")</f>
        <v/>
      </c>
      <c r="O1826" s="69" t="str">
        <f>IF(AND(Formulaire!$H$27=Aéroports!$E1826,--ISNUMBER(IFERROR(SEARCH(Formulaire!$H$28,$C1826,1),""))=1),MAX(O$1:O1825)+1,"")</f>
        <v/>
      </c>
      <c r="Q1826" s="91" t="str">
        <f>IFERROR(INDEX($C$2:$C$5193,MATCH(ROWS(M$2:M1826),M$2:M$5193,0)),"")</f>
        <v/>
      </c>
      <c r="R1826" s="70" t="str">
        <f>IFERROR(INDEX($C$2:$C$5193,MATCH(ROWS(N$2:N1826),N$2:N$5193,0)),"")</f>
        <v/>
      </c>
      <c r="S1826" s="92" t="str">
        <f>IFERROR(INDEX($C$2:$C$5193,MATCH(ROWS(O$2:O1826),O$2:O$5193,0)),"")</f>
        <v/>
      </c>
    </row>
    <row r="1827" spans="1:19" x14ac:dyDescent="0.25">
      <c r="A1827" s="68">
        <v>3701</v>
      </c>
      <c r="B1827" s="68" t="s">
        <v>16976</v>
      </c>
      <c r="C1827" s="68" t="s">
        <v>16973</v>
      </c>
      <c r="D1827" s="68" t="s">
        <v>16702</v>
      </c>
      <c r="E1827" s="68" t="s">
        <v>22589</v>
      </c>
      <c r="F1827" s="68" t="s">
        <v>16977</v>
      </c>
      <c r="G1827" s="68" t="s">
        <v>16978</v>
      </c>
      <c r="H1827" s="68">
        <v>44.320599999999999</v>
      </c>
      <c r="I1827" s="68">
        <v>-69.797300000000007</v>
      </c>
      <c r="J1827" s="68">
        <v>352</v>
      </c>
      <c r="K1827" s="68">
        <v>-5</v>
      </c>
      <c r="L1827" s="68">
        <f>COUNTIFS(Aéroports!$C$2:$C$5193,Aéroports!$C1827,Aéroports!$D$2:$D$5193,Aéroports!$D1827)</f>
        <v>1</v>
      </c>
      <c r="M1827" s="68" t="str">
        <f>IF(AND(Formulaire!$H$15=Aéroports!$E1827,--ISNUMBER(IFERROR(SEARCH(Formulaire!$H$16,$C1827,1),""))=1),MAX(M$1:M1826)+1,"")</f>
        <v/>
      </c>
      <c r="N1827" s="68" t="str">
        <f>IF(AND(Formulaire!$H$21=Aéroports!$E1827,--ISNUMBER(IFERROR(SEARCH(Formulaire!$H$22,$C1827,1),""))=1),MAX(N$1:N1826)+1,"")</f>
        <v/>
      </c>
      <c r="O1827" s="68" t="str">
        <f>IF(AND(Formulaire!$H$27=Aéroports!$E1827,--ISNUMBER(IFERROR(SEARCH(Formulaire!$H$28,$C1827,1),""))=1),MAX(O$1:O1826)+1,"")</f>
        <v/>
      </c>
      <c r="Q1827" s="91" t="str">
        <f>IFERROR(INDEX($C$2:$C$5193,MATCH(ROWS(M$2:M1827),M$2:M$5193,0)),"")</f>
        <v/>
      </c>
      <c r="R1827" s="70" t="str">
        <f>IFERROR(INDEX($C$2:$C$5193,MATCH(ROWS(N$2:N1827),N$2:N$5193,0)),"")</f>
        <v/>
      </c>
      <c r="S1827" s="92" t="str">
        <f>IFERROR(INDEX($C$2:$C$5193,MATCH(ROWS(O$2:O1827),O$2:O$5193,0)),"")</f>
        <v/>
      </c>
    </row>
    <row r="1828" spans="1:19" x14ac:dyDescent="0.25">
      <c r="A1828" s="69">
        <v>11859</v>
      </c>
      <c r="B1828" s="69" t="s">
        <v>16982</v>
      </c>
      <c r="C1828" s="69" t="s">
        <v>16983</v>
      </c>
      <c r="D1828" s="69" t="s">
        <v>16702</v>
      </c>
      <c r="E1828" s="69" t="s">
        <v>22589</v>
      </c>
      <c r="F1828" s="69" t="s">
        <v>16984</v>
      </c>
      <c r="G1828" s="69" t="s">
        <v>16985</v>
      </c>
      <c r="H1828" s="69">
        <v>45.247100000000003</v>
      </c>
      <c r="I1828" s="69">
        <v>-122.77</v>
      </c>
      <c r="J1828" s="69">
        <v>200</v>
      </c>
      <c r="K1828" s="69" t="s">
        <v>340</v>
      </c>
      <c r="L1828" s="69">
        <f>COUNTIFS(Aéroports!$C$2:$C$5193,Aéroports!$C1828,Aéroports!$D$2:$D$5193,Aéroports!$D1828)</f>
        <v>1</v>
      </c>
      <c r="M1828" s="69" t="str">
        <f>IF(AND(Formulaire!$H$15=Aéroports!$E1828,--ISNUMBER(IFERROR(SEARCH(Formulaire!$H$16,$C1828,1),""))=1),MAX(M$1:M1827)+1,"")</f>
        <v/>
      </c>
      <c r="N1828" s="69" t="str">
        <f>IF(AND(Formulaire!$H$21=Aéroports!$E1828,--ISNUMBER(IFERROR(SEARCH(Formulaire!$H$22,$C1828,1),""))=1),MAX(N$1:N1827)+1,"")</f>
        <v/>
      </c>
      <c r="O1828" s="69" t="str">
        <f>IF(AND(Formulaire!$H$27=Aéroports!$E1828,--ISNUMBER(IFERROR(SEARCH(Formulaire!$H$28,$C1828,1),""))=1),MAX(O$1:O1827)+1,"")</f>
        <v/>
      </c>
      <c r="Q1828" s="91" t="str">
        <f>IFERROR(INDEX($C$2:$C$5193,MATCH(ROWS(M$2:M1828),M$2:M$5193,0)),"")</f>
        <v/>
      </c>
      <c r="R1828" s="70" t="str">
        <f>IFERROR(INDEX($C$2:$C$5193,MATCH(ROWS(N$2:N1828),N$2:N$5193,0)),"")</f>
        <v/>
      </c>
      <c r="S1828" s="92" t="str">
        <f>IFERROR(INDEX($C$2:$C$5193,MATCH(ROWS(O$2:O1828),O$2:O$5193,0)),"")</f>
        <v/>
      </c>
    </row>
    <row r="1829" spans="1:19" x14ac:dyDescent="0.25">
      <c r="A1829" s="68">
        <v>3673</v>
      </c>
      <c r="B1829" s="68" t="s">
        <v>16986</v>
      </c>
      <c r="C1829" s="68" t="s">
        <v>16987</v>
      </c>
      <c r="D1829" s="68" t="s">
        <v>16702</v>
      </c>
      <c r="E1829" s="68" t="s">
        <v>22589</v>
      </c>
      <c r="F1829" s="68" t="s">
        <v>16988</v>
      </c>
      <c r="G1829" s="68" t="s">
        <v>16989</v>
      </c>
      <c r="H1829" s="68">
        <v>30.194500000000001</v>
      </c>
      <c r="I1829" s="68">
        <v>-97.669899999999998</v>
      </c>
      <c r="J1829" s="68">
        <v>542</v>
      </c>
      <c r="K1829" s="68">
        <v>-6</v>
      </c>
      <c r="L1829" s="68">
        <f>COUNTIFS(Aéroports!$C$2:$C$5193,Aéroports!$C1829,Aéroports!$D$2:$D$5193,Aéroports!$D1829)</f>
        <v>1</v>
      </c>
      <c r="M1829" s="68" t="str">
        <f>IF(AND(Formulaire!$H$15=Aéroports!$E1829,--ISNUMBER(IFERROR(SEARCH(Formulaire!$H$16,$C1829,1),""))=1),MAX(M$1:M1828)+1,"")</f>
        <v/>
      </c>
      <c r="N1829" s="68" t="str">
        <f>IF(AND(Formulaire!$H$21=Aéroports!$E1829,--ISNUMBER(IFERROR(SEARCH(Formulaire!$H$22,$C1829,1),""))=1),MAX(N$1:N1828)+1,"")</f>
        <v/>
      </c>
      <c r="O1829" s="68" t="str">
        <f>IF(AND(Formulaire!$H$27=Aéroports!$E1829,--ISNUMBER(IFERROR(SEARCH(Formulaire!$H$28,$C1829,1),""))=1),MAX(O$1:O1828)+1,"")</f>
        <v/>
      </c>
      <c r="Q1829" s="91" t="str">
        <f>IFERROR(INDEX($C$2:$C$5193,MATCH(ROWS(M$2:M1829),M$2:M$5193,0)),"")</f>
        <v/>
      </c>
      <c r="R1829" s="70" t="str">
        <f>IFERROR(INDEX($C$2:$C$5193,MATCH(ROWS(N$2:N1829),N$2:N$5193,0)),"")</f>
        <v/>
      </c>
      <c r="S1829" s="92" t="str">
        <f>IFERROR(INDEX($C$2:$C$5193,MATCH(ROWS(O$2:O1829),O$2:O$5193,0)),"")</f>
        <v/>
      </c>
    </row>
    <row r="1830" spans="1:19" x14ac:dyDescent="0.25">
      <c r="A1830" s="69">
        <v>8507</v>
      </c>
      <c r="B1830" s="69" t="s">
        <v>16990</v>
      </c>
      <c r="C1830" s="69" t="s">
        <v>16991</v>
      </c>
      <c r="D1830" s="69" t="s">
        <v>16702</v>
      </c>
      <c r="E1830" s="69" t="s">
        <v>22589</v>
      </c>
      <c r="F1830" s="69" t="s">
        <v>16992</v>
      </c>
      <c r="G1830" s="69" t="s">
        <v>16993</v>
      </c>
      <c r="H1830" s="69">
        <v>27.591200000000001</v>
      </c>
      <c r="I1830" s="69">
        <v>-81.527799999999999</v>
      </c>
      <c r="J1830" s="69">
        <v>160</v>
      </c>
      <c r="K1830" s="69">
        <v>-5</v>
      </c>
      <c r="L1830" s="69">
        <f>COUNTIFS(Aéroports!$C$2:$C$5193,Aéroports!$C1830,Aéroports!$D$2:$D$5193,Aéroports!$D1830)</f>
        <v>1</v>
      </c>
      <c r="M1830" s="69" t="str">
        <f>IF(AND(Formulaire!$H$15=Aéroports!$E1830,--ISNUMBER(IFERROR(SEARCH(Formulaire!$H$16,$C1830,1),""))=1),MAX(M$1:M1829)+1,"")</f>
        <v/>
      </c>
      <c r="N1830" s="69" t="str">
        <f>IF(AND(Formulaire!$H$21=Aéroports!$E1830,--ISNUMBER(IFERROR(SEARCH(Formulaire!$H$22,$C1830,1),""))=1),MAX(N$1:N1829)+1,"")</f>
        <v/>
      </c>
      <c r="O1830" s="69" t="str">
        <f>IF(AND(Formulaire!$H$27=Aéroports!$E1830,--ISNUMBER(IFERROR(SEARCH(Formulaire!$H$28,$C1830,1),""))=1),MAX(O$1:O1829)+1,"")</f>
        <v/>
      </c>
      <c r="Q1830" s="91" t="str">
        <f>IFERROR(INDEX($C$2:$C$5193,MATCH(ROWS(M$2:M1830),M$2:M$5193,0)),"")</f>
        <v/>
      </c>
      <c r="R1830" s="70" t="str">
        <f>IFERROR(INDEX($C$2:$C$5193,MATCH(ROWS(N$2:N1830),N$2:N$5193,0)),"")</f>
        <v/>
      </c>
      <c r="S1830" s="92" t="str">
        <f>IFERROR(INDEX($C$2:$C$5193,MATCH(ROWS(O$2:O1830),O$2:O$5193,0)),"")</f>
        <v/>
      </c>
    </row>
    <row r="1831" spans="1:19" x14ac:dyDescent="0.25">
      <c r="A1831" s="68">
        <v>8215</v>
      </c>
      <c r="B1831" s="68" t="s">
        <v>16994</v>
      </c>
      <c r="C1831" s="68" t="s">
        <v>16995</v>
      </c>
      <c r="D1831" s="68" t="s">
        <v>16702</v>
      </c>
      <c r="E1831" s="68" t="s">
        <v>22589</v>
      </c>
      <c r="F1831" s="68" t="s">
        <v>16996</v>
      </c>
      <c r="G1831" s="68" t="s">
        <v>16997</v>
      </c>
      <c r="H1831" s="68">
        <v>30.971499999999999</v>
      </c>
      <c r="I1831" s="68">
        <v>-84.6374</v>
      </c>
      <c r="J1831" s="68">
        <v>141</v>
      </c>
      <c r="K1831" s="68">
        <v>-5</v>
      </c>
      <c r="L1831" s="68">
        <f>COUNTIFS(Aéroports!$C$2:$C$5193,Aéroports!$C1831,Aéroports!$D$2:$D$5193,Aéroports!$D1831)</f>
        <v>1</v>
      </c>
      <c r="M1831" s="68" t="str">
        <f>IF(AND(Formulaire!$H$15=Aéroports!$E1831,--ISNUMBER(IFERROR(SEARCH(Formulaire!$H$16,$C1831,1),""))=1),MAX(M$1:M1830)+1,"")</f>
        <v/>
      </c>
      <c r="N1831" s="68" t="str">
        <f>IF(AND(Formulaire!$H$21=Aéroports!$E1831,--ISNUMBER(IFERROR(SEARCH(Formulaire!$H$22,$C1831,1),""))=1),MAX(N$1:N1830)+1,"")</f>
        <v/>
      </c>
      <c r="O1831" s="68" t="str">
        <f>IF(AND(Formulaire!$H$27=Aéroports!$E1831,--ISNUMBER(IFERROR(SEARCH(Formulaire!$H$28,$C1831,1),""))=1),MAX(O$1:O1830)+1,"")</f>
        <v/>
      </c>
      <c r="Q1831" s="91" t="str">
        <f>IFERROR(INDEX($C$2:$C$5193,MATCH(ROWS(M$2:M1831),M$2:M$5193,0)),"")</f>
        <v/>
      </c>
      <c r="R1831" s="70" t="str">
        <f>IFERROR(INDEX($C$2:$C$5193,MATCH(ROWS(N$2:N1831),N$2:N$5193,0)),"")</f>
        <v/>
      </c>
      <c r="S1831" s="92" t="str">
        <f>IFERROR(INDEX($C$2:$C$5193,MATCH(ROWS(O$2:O1831),O$2:O$5193,0)),"")</f>
        <v/>
      </c>
    </row>
    <row r="1832" spans="1:19" x14ac:dyDescent="0.25">
      <c r="A1832" s="69">
        <v>11819</v>
      </c>
      <c r="B1832" s="69" t="s">
        <v>16998</v>
      </c>
      <c r="C1832" s="69" t="s">
        <v>16999</v>
      </c>
      <c r="D1832" s="69" t="s">
        <v>16702</v>
      </c>
      <c r="E1832" s="69" t="s">
        <v>22589</v>
      </c>
      <c r="F1832" s="69" t="s">
        <v>17000</v>
      </c>
      <c r="G1832" s="69" t="s">
        <v>17001</v>
      </c>
      <c r="H1832" s="69">
        <v>44.837299999999999</v>
      </c>
      <c r="I1832" s="69">
        <v>-117.809</v>
      </c>
      <c r="J1832" s="69">
        <v>3373</v>
      </c>
      <c r="K1832" s="69" t="s">
        <v>340</v>
      </c>
      <c r="L1832" s="69">
        <f>COUNTIFS(Aéroports!$C$2:$C$5193,Aéroports!$C1832,Aéroports!$D$2:$D$5193,Aéroports!$D1832)</f>
        <v>1</v>
      </c>
      <c r="M1832" s="69" t="str">
        <f>IF(AND(Formulaire!$H$15=Aéroports!$E1832,--ISNUMBER(IFERROR(SEARCH(Formulaire!$H$16,$C1832,1),""))=1),MAX(M$1:M1831)+1,"")</f>
        <v/>
      </c>
      <c r="N1832" s="69" t="str">
        <f>IF(AND(Formulaire!$H$21=Aéroports!$E1832,--ISNUMBER(IFERROR(SEARCH(Formulaire!$H$22,$C1832,1),""))=1),MAX(N$1:N1831)+1,"")</f>
        <v/>
      </c>
      <c r="O1832" s="69" t="str">
        <f>IF(AND(Formulaire!$H$27=Aéroports!$E1832,--ISNUMBER(IFERROR(SEARCH(Formulaire!$H$28,$C1832,1),""))=1),MAX(O$1:O1831)+1,"")</f>
        <v/>
      </c>
      <c r="Q1832" s="91" t="str">
        <f>IFERROR(INDEX($C$2:$C$5193,MATCH(ROWS(M$2:M1832),M$2:M$5193,0)),"")</f>
        <v/>
      </c>
      <c r="R1832" s="70" t="str">
        <f>IFERROR(INDEX($C$2:$C$5193,MATCH(ROWS(N$2:N1832),N$2:N$5193,0)),"")</f>
        <v/>
      </c>
      <c r="S1832" s="92" t="str">
        <f>IFERROR(INDEX($C$2:$C$5193,MATCH(ROWS(O$2:O1832),O$2:O$5193,0)),"")</f>
        <v/>
      </c>
    </row>
    <row r="1833" spans="1:19" x14ac:dyDescent="0.25">
      <c r="A1833" s="68">
        <v>3558</v>
      </c>
      <c r="B1833" s="68" t="s">
        <v>17002</v>
      </c>
      <c r="C1833" s="68" t="s">
        <v>17003</v>
      </c>
      <c r="D1833" s="68" t="s">
        <v>16702</v>
      </c>
      <c r="E1833" s="68" t="s">
        <v>22589</v>
      </c>
      <c r="F1833" s="68" t="s">
        <v>17004</v>
      </c>
      <c r="G1833" s="68" t="s">
        <v>17005</v>
      </c>
      <c r="H1833" s="68">
        <v>35.433599999999998</v>
      </c>
      <c r="I1833" s="68">
        <v>-119.057</v>
      </c>
      <c r="J1833" s="68">
        <v>510</v>
      </c>
      <c r="K1833" s="68">
        <v>-8</v>
      </c>
      <c r="L1833" s="68">
        <f>COUNTIFS(Aéroports!$C$2:$C$5193,Aéroports!$C1833,Aéroports!$D$2:$D$5193,Aéroports!$D1833)</f>
        <v>1</v>
      </c>
      <c r="M1833" s="68" t="str">
        <f>IF(AND(Formulaire!$H$15=Aéroports!$E1833,--ISNUMBER(IFERROR(SEARCH(Formulaire!$H$16,$C1833,1),""))=1),MAX(M$1:M1832)+1,"")</f>
        <v/>
      </c>
      <c r="N1833" s="68" t="str">
        <f>IF(AND(Formulaire!$H$21=Aéroports!$E1833,--ISNUMBER(IFERROR(SEARCH(Formulaire!$H$22,$C1833,1),""))=1),MAX(N$1:N1832)+1,"")</f>
        <v/>
      </c>
      <c r="O1833" s="68" t="str">
        <f>IF(AND(Formulaire!$H$27=Aéroports!$E1833,--ISNUMBER(IFERROR(SEARCH(Formulaire!$H$28,$C1833,1),""))=1),MAX(O$1:O1832)+1,"")</f>
        <v/>
      </c>
      <c r="Q1833" s="91" t="str">
        <f>IFERROR(INDEX($C$2:$C$5193,MATCH(ROWS(M$2:M1833),M$2:M$5193,0)),"")</f>
        <v/>
      </c>
      <c r="R1833" s="70" t="str">
        <f>IFERROR(INDEX($C$2:$C$5193,MATCH(ROWS(N$2:N1833),N$2:N$5193,0)),"")</f>
        <v/>
      </c>
      <c r="S1833" s="92" t="str">
        <f>IFERROR(INDEX($C$2:$C$5193,MATCH(ROWS(O$2:O1833),O$2:O$5193,0)),"")</f>
        <v/>
      </c>
    </row>
    <row r="1834" spans="1:19" x14ac:dyDescent="0.25">
      <c r="A1834" s="69">
        <v>9179</v>
      </c>
      <c r="B1834" s="69" t="s">
        <v>17006</v>
      </c>
      <c r="C1834" s="69" t="s">
        <v>17007</v>
      </c>
      <c r="D1834" s="69" t="s">
        <v>16702</v>
      </c>
      <c r="E1834" s="69" t="s">
        <v>22589</v>
      </c>
      <c r="F1834" s="69" t="s">
        <v>17008</v>
      </c>
      <c r="G1834" s="69" t="s">
        <v>17009</v>
      </c>
      <c r="H1834" s="69">
        <v>43.051299999999998</v>
      </c>
      <c r="I1834" s="69">
        <v>-73.861199999999997</v>
      </c>
      <c r="J1834" s="69">
        <v>434</v>
      </c>
      <c r="K1834" s="69">
        <v>-5</v>
      </c>
      <c r="L1834" s="69">
        <f>COUNTIFS(Aéroports!$C$2:$C$5193,Aéroports!$C1834,Aéroports!$D$2:$D$5193,Aéroports!$D1834)</f>
        <v>1</v>
      </c>
      <c r="M1834" s="69" t="str">
        <f>IF(AND(Formulaire!$H$15=Aéroports!$E1834,--ISNUMBER(IFERROR(SEARCH(Formulaire!$H$16,$C1834,1),""))=1),MAX(M$1:M1833)+1,"")</f>
        <v/>
      </c>
      <c r="N1834" s="69" t="str">
        <f>IF(AND(Formulaire!$H$21=Aéroports!$E1834,--ISNUMBER(IFERROR(SEARCH(Formulaire!$H$22,$C1834,1),""))=1),MAX(N$1:N1833)+1,"")</f>
        <v/>
      </c>
      <c r="O1834" s="69" t="str">
        <f>IF(AND(Formulaire!$H$27=Aéroports!$E1834,--ISNUMBER(IFERROR(SEARCH(Formulaire!$H$28,$C1834,1),""))=1),MAX(O$1:O1833)+1,"")</f>
        <v/>
      </c>
      <c r="Q1834" s="91" t="str">
        <f>IFERROR(INDEX($C$2:$C$5193,MATCH(ROWS(M$2:M1834),M$2:M$5193,0)),"")</f>
        <v/>
      </c>
      <c r="R1834" s="70" t="str">
        <f>IFERROR(INDEX($C$2:$C$5193,MATCH(ROWS(N$2:N1834),N$2:N$5193,0)),"")</f>
        <v/>
      </c>
      <c r="S1834" s="92" t="str">
        <f>IFERROR(INDEX($C$2:$C$5193,MATCH(ROWS(O$2:O1834),O$2:O$5193,0)),"")</f>
        <v/>
      </c>
    </row>
    <row r="1835" spans="1:19" x14ac:dyDescent="0.25">
      <c r="A1835" s="68">
        <v>3849</v>
      </c>
      <c r="B1835" s="68" t="s">
        <v>17010</v>
      </c>
      <c r="C1835" s="68" t="s">
        <v>17011</v>
      </c>
      <c r="D1835" s="68" t="s">
        <v>16702</v>
      </c>
      <c r="E1835" s="68" t="s">
        <v>22589</v>
      </c>
      <c r="F1835" s="68" t="s">
        <v>17012</v>
      </c>
      <c r="G1835" s="68" t="s">
        <v>17013</v>
      </c>
      <c r="H1835" s="68">
        <v>39.175400000000003</v>
      </c>
      <c r="I1835" s="68">
        <v>-76.668300000000002</v>
      </c>
      <c r="J1835" s="68">
        <v>146</v>
      </c>
      <c r="K1835" s="68">
        <v>-5</v>
      </c>
      <c r="L1835" s="68">
        <f>COUNTIFS(Aéroports!$C$2:$C$5193,Aéroports!$C1835,Aéroports!$D$2:$D$5193,Aéroports!$D1835)</f>
        <v>1</v>
      </c>
      <c r="M1835" s="68" t="str">
        <f>IF(AND(Formulaire!$H$15=Aéroports!$E1835,--ISNUMBER(IFERROR(SEARCH(Formulaire!$H$16,$C1835,1),""))=1),MAX(M$1:M1834)+1,"")</f>
        <v/>
      </c>
      <c r="N1835" s="68" t="str">
        <f>IF(AND(Formulaire!$H$21=Aéroports!$E1835,--ISNUMBER(IFERROR(SEARCH(Formulaire!$H$22,$C1835,1),""))=1),MAX(N$1:N1834)+1,"")</f>
        <v/>
      </c>
      <c r="O1835" s="68" t="str">
        <f>IF(AND(Formulaire!$H$27=Aéroports!$E1835,--ISNUMBER(IFERROR(SEARCH(Formulaire!$H$28,$C1835,1),""))=1),MAX(O$1:O1834)+1,"")</f>
        <v/>
      </c>
      <c r="Q1835" s="91" t="str">
        <f>IFERROR(INDEX($C$2:$C$5193,MATCH(ROWS(M$2:M1835),M$2:M$5193,0)),"")</f>
        <v/>
      </c>
      <c r="R1835" s="70" t="str">
        <f>IFERROR(INDEX($C$2:$C$5193,MATCH(ROWS(N$2:N1835),N$2:N$5193,0)),"")</f>
        <v/>
      </c>
      <c r="S1835" s="92" t="str">
        <f>IFERROR(INDEX($C$2:$C$5193,MATCH(ROWS(O$2:O1835),O$2:O$5193,0)),"")</f>
        <v/>
      </c>
    </row>
    <row r="1836" spans="1:19" x14ac:dyDescent="0.25">
      <c r="A1836" s="69">
        <v>3463</v>
      </c>
      <c r="B1836" s="69" t="s">
        <v>17017</v>
      </c>
      <c r="C1836" s="69" t="s">
        <v>17018</v>
      </c>
      <c r="D1836" s="69" t="s">
        <v>16702</v>
      </c>
      <c r="E1836" s="69" t="s">
        <v>22589</v>
      </c>
      <c r="F1836" s="69" t="s">
        <v>17019</v>
      </c>
      <c r="G1836" s="69" t="s">
        <v>17020</v>
      </c>
      <c r="H1836" s="69">
        <v>44.807400000000001</v>
      </c>
      <c r="I1836" s="69">
        <v>-68.828100000000006</v>
      </c>
      <c r="J1836" s="69">
        <v>192</v>
      </c>
      <c r="K1836" s="69">
        <v>-5</v>
      </c>
      <c r="L1836" s="69">
        <f>COUNTIFS(Aéroports!$C$2:$C$5193,Aéroports!$C1836,Aéroports!$D$2:$D$5193,Aéroports!$D1836)</f>
        <v>1</v>
      </c>
      <c r="M1836" s="69" t="str">
        <f>IF(AND(Formulaire!$H$15=Aéroports!$E1836,--ISNUMBER(IFERROR(SEARCH(Formulaire!$H$16,$C1836,1),""))=1),MAX(M$1:M1835)+1,"")</f>
        <v/>
      </c>
      <c r="N1836" s="69" t="str">
        <f>IF(AND(Formulaire!$H$21=Aéroports!$E1836,--ISNUMBER(IFERROR(SEARCH(Formulaire!$H$22,$C1836,1),""))=1),MAX(N$1:N1835)+1,"")</f>
        <v/>
      </c>
      <c r="O1836" s="69" t="str">
        <f>IF(AND(Formulaire!$H$27=Aéroports!$E1836,--ISNUMBER(IFERROR(SEARCH(Formulaire!$H$28,$C1836,1),""))=1),MAX(O$1:O1835)+1,"")</f>
        <v/>
      </c>
      <c r="Q1836" s="91" t="str">
        <f>IFERROR(INDEX($C$2:$C$5193,MATCH(ROWS(M$2:M1836),M$2:M$5193,0)),"")</f>
        <v/>
      </c>
      <c r="R1836" s="70" t="str">
        <f>IFERROR(INDEX($C$2:$C$5193,MATCH(ROWS(N$2:N1836),N$2:N$5193,0)),"")</f>
        <v/>
      </c>
      <c r="S1836" s="92" t="str">
        <f>IFERROR(INDEX($C$2:$C$5193,MATCH(ROWS(O$2:O1836),O$2:O$5193,0)),"")</f>
        <v/>
      </c>
    </row>
    <row r="1837" spans="1:19" x14ac:dyDescent="0.25">
      <c r="A1837" s="68">
        <v>11131</v>
      </c>
      <c r="B1837" s="68" t="s">
        <v>17021</v>
      </c>
      <c r="C1837" s="68" t="s">
        <v>17022</v>
      </c>
      <c r="D1837" s="68" t="s">
        <v>16702</v>
      </c>
      <c r="E1837" s="68" t="s">
        <v>22589</v>
      </c>
      <c r="F1837" s="68" t="s">
        <v>17023</v>
      </c>
      <c r="G1837" s="68" t="s">
        <v>17024</v>
      </c>
      <c r="H1837" s="68">
        <v>33.923099999999998</v>
      </c>
      <c r="I1837" s="68">
        <v>-116.851</v>
      </c>
      <c r="J1837" s="68">
        <v>2219</v>
      </c>
      <c r="K1837" s="68">
        <v>-8</v>
      </c>
      <c r="L1837" s="68">
        <f>COUNTIFS(Aéroports!$C$2:$C$5193,Aéroports!$C1837,Aéroports!$D$2:$D$5193,Aéroports!$D1837)</f>
        <v>1</v>
      </c>
      <c r="M1837" s="68" t="str">
        <f>IF(AND(Formulaire!$H$15=Aéroports!$E1837,--ISNUMBER(IFERROR(SEARCH(Formulaire!$H$16,$C1837,1),""))=1),MAX(M$1:M1836)+1,"")</f>
        <v/>
      </c>
      <c r="N1837" s="68" t="str">
        <f>IF(AND(Formulaire!$H$21=Aéroports!$E1837,--ISNUMBER(IFERROR(SEARCH(Formulaire!$H$22,$C1837,1),""))=1),MAX(N$1:N1836)+1,"")</f>
        <v/>
      </c>
      <c r="O1837" s="68" t="str">
        <f>IF(AND(Formulaire!$H$27=Aéroports!$E1837,--ISNUMBER(IFERROR(SEARCH(Formulaire!$H$28,$C1837,1),""))=1),MAX(O$1:O1836)+1,"")</f>
        <v/>
      </c>
      <c r="Q1837" s="91" t="str">
        <f>IFERROR(INDEX($C$2:$C$5193,MATCH(ROWS(M$2:M1837),M$2:M$5193,0)),"")</f>
        <v/>
      </c>
      <c r="R1837" s="70" t="str">
        <f>IFERROR(INDEX($C$2:$C$5193,MATCH(ROWS(N$2:N1837),N$2:N$5193,0)),"")</f>
        <v/>
      </c>
      <c r="S1837" s="92" t="str">
        <f>IFERROR(INDEX($C$2:$C$5193,MATCH(ROWS(O$2:O1837),O$2:O$5193,0)),"")</f>
        <v/>
      </c>
    </row>
    <row r="1838" spans="1:19" x14ac:dyDescent="0.25">
      <c r="A1838" s="69">
        <v>4025</v>
      </c>
      <c r="B1838" s="69" t="s">
        <v>17025</v>
      </c>
      <c r="C1838" s="69" t="s">
        <v>17026</v>
      </c>
      <c r="D1838" s="69" t="s">
        <v>16702</v>
      </c>
      <c r="E1838" s="69" t="s">
        <v>22589</v>
      </c>
      <c r="F1838" s="69" t="s">
        <v>17027</v>
      </c>
      <c r="G1838" s="69" t="s">
        <v>17028</v>
      </c>
      <c r="H1838" s="69">
        <v>44.45</v>
      </c>
      <c r="I1838" s="69">
        <v>-68.361500000000007</v>
      </c>
      <c r="J1838" s="69">
        <v>83</v>
      </c>
      <c r="K1838" s="69">
        <v>-5</v>
      </c>
      <c r="L1838" s="69">
        <f>COUNTIFS(Aéroports!$C$2:$C$5193,Aéroports!$C1838,Aéroports!$D$2:$D$5193,Aéroports!$D1838)</f>
        <v>1</v>
      </c>
      <c r="M1838" s="69" t="str">
        <f>IF(AND(Formulaire!$H$15=Aéroports!$E1838,--ISNUMBER(IFERROR(SEARCH(Formulaire!$H$16,$C1838,1),""))=1),MAX(M$1:M1837)+1,"")</f>
        <v/>
      </c>
      <c r="N1838" s="69" t="str">
        <f>IF(AND(Formulaire!$H$21=Aéroports!$E1838,--ISNUMBER(IFERROR(SEARCH(Formulaire!$H$22,$C1838,1),""))=1),MAX(N$1:N1837)+1,"")</f>
        <v/>
      </c>
      <c r="O1838" s="69" t="str">
        <f>IF(AND(Formulaire!$H$27=Aéroports!$E1838,--ISNUMBER(IFERROR(SEARCH(Formulaire!$H$28,$C1838,1),""))=1),MAX(O$1:O1837)+1,"")</f>
        <v/>
      </c>
      <c r="Q1838" s="91" t="str">
        <f>IFERROR(INDEX($C$2:$C$5193,MATCH(ROWS(M$2:M1838),M$2:M$5193,0)),"")</f>
        <v/>
      </c>
      <c r="R1838" s="70" t="str">
        <f>IFERROR(INDEX($C$2:$C$5193,MATCH(ROWS(N$2:N1838),N$2:N$5193,0)),"")</f>
        <v/>
      </c>
      <c r="S1838" s="92" t="str">
        <f>IFERROR(INDEX($C$2:$C$5193,MATCH(ROWS(O$2:O1838),O$2:O$5193,0)),"")</f>
        <v/>
      </c>
    </row>
    <row r="1839" spans="1:19" x14ac:dyDescent="0.25">
      <c r="A1839" s="68">
        <v>8524</v>
      </c>
      <c r="B1839" s="68" t="s">
        <v>17029</v>
      </c>
      <c r="C1839" s="68" t="s">
        <v>17030</v>
      </c>
      <c r="D1839" s="68" t="s">
        <v>16702</v>
      </c>
      <c r="E1839" s="68" t="s">
        <v>22589</v>
      </c>
      <c r="F1839" s="68" t="s">
        <v>17031</v>
      </c>
      <c r="G1839" s="68" t="s">
        <v>17032</v>
      </c>
      <c r="H1839" s="68">
        <v>43.5227</v>
      </c>
      <c r="I1839" s="68">
        <v>-89.770200000000003</v>
      </c>
      <c r="J1839" s="68">
        <v>979</v>
      </c>
      <c r="K1839" s="68">
        <v>-6</v>
      </c>
      <c r="L1839" s="68">
        <f>COUNTIFS(Aéroports!$C$2:$C$5193,Aéroports!$C1839,Aéroports!$D$2:$D$5193,Aéroports!$D1839)</f>
        <v>1</v>
      </c>
      <c r="M1839" s="68" t="str">
        <f>IF(AND(Formulaire!$H$15=Aéroports!$E1839,--ISNUMBER(IFERROR(SEARCH(Formulaire!$H$16,$C1839,1),""))=1),MAX(M$1:M1838)+1,"")</f>
        <v/>
      </c>
      <c r="N1839" s="68" t="str">
        <f>IF(AND(Formulaire!$H$21=Aéroports!$E1839,--ISNUMBER(IFERROR(SEARCH(Formulaire!$H$22,$C1839,1),""))=1),MAX(N$1:N1838)+1,"")</f>
        <v/>
      </c>
      <c r="O1839" s="68" t="str">
        <f>IF(AND(Formulaire!$H$27=Aéroports!$E1839,--ISNUMBER(IFERROR(SEARCH(Formulaire!$H$28,$C1839,1),""))=1),MAX(O$1:O1838)+1,"")</f>
        <v/>
      </c>
      <c r="Q1839" s="91" t="str">
        <f>IFERROR(INDEX($C$2:$C$5193,MATCH(ROWS(M$2:M1839),M$2:M$5193,0)),"")</f>
        <v/>
      </c>
      <c r="R1839" s="70" t="str">
        <f>IFERROR(INDEX($C$2:$C$5193,MATCH(ROWS(N$2:N1839),N$2:N$5193,0)),"")</f>
        <v/>
      </c>
      <c r="S1839" s="92" t="str">
        <f>IFERROR(INDEX($C$2:$C$5193,MATCH(ROWS(O$2:O1839),O$2:O$5193,0)),"")</f>
        <v/>
      </c>
    </row>
    <row r="1840" spans="1:19" x14ac:dyDescent="0.25">
      <c r="A1840" s="69">
        <v>3785</v>
      </c>
      <c r="B1840" s="69" t="s">
        <v>17033</v>
      </c>
      <c r="C1840" s="69" t="s">
        <v>17034</v>
      </c>
      <c r="D1840" s="69" t="s">
        <v>16702</v>
      </c>
      <c r="E1840" s="69" t="s">
        <v>22589</v>
      </c>
      <c r="F1840" s="69" t="s">
        <v>17035</v>
      </c>
      <c r="G1840" s="69" t="s">
        <v>17036</v>
      </c>
      <c r="H1840" s="69">
        <v>22.0228</v>
      </c>
      <c r="I1840" s="69">
        <v>-159.785</v>
      </c>
      <c r="J1840" s="69">
        <v>23</v>
      </c>
      <c r="K1840" s="69">
        <v>-10</v>
      </c>
      <c r="L1840" s="69">
        <f>COUNTIFS(Aéroports!$C$2:$C$5193,Aéroports!$C1840,Aéroports!$D$2:$D$5193,Aéroports!$D1840)</f>
        <v>1</v>
      </c>
      <c r="M1840" s="69" t="str">
        <f>IF(AND(Formulaire!$H$15=Aéroports!$E1840,--ISNUMBER(IFERROR(SEARCH(Formulaire!$H$16,$C1840,1),""))=1),MAX(M$1:M1839)+1,"")</f>
        <v/>
      </c>
      <c r="N1840" s="69" t="str">
        <f>IF(AND(Formulaire!$H$21=Aéroports!$E1840,--ISNUMBER(IFERROR(SEARCH(Formulaire!$H$22,$C1840,1),""))=1),MAX(N$1:N1839)+1,"")</f>
        <v/>
      </c>
      <c r="O1840" s="69" t="str">
        <f>IF(AND(Formulaire!$H$27=Aéroports!$E1840,--ISNUMBER(IFERROR(SEARCH(Formulaire!$H$28,$C1840,1),""))=1),MAX(O$1:O1839)+1,"")</f>
        <v/>
      </c>
      <c r="Q1840" s="91" t="str">
        <f>IFERROR(INDEX($C$2:$C$5193,MATCH(ROWS(M$2:M1840),M$2:M$5193,0)),"")</f>
        <v/>
      </c>
      <c r="R1840" s="70" t="str">
        <f>IFERROR(INDEX($C$2:$C$5193,MATCH(ROWS(N$2:N1840),N$2:N$5193,0)),"")</f>
        <v/>
      </c>
      <c r="S1840" s="92" t="str">
        <f>IFERROR(INDEX($C$2:$C$5193,MATCH(ROWS(O$2:O1840),O$2:O$5193,0)),"")</f>
        <v/>
      </c>
    </row>
    <row r="1841" spans="1:19" x14ac:dyDescent="0.25">
      <c r="A1841" s="68">
        <v>4278</v>
      </c>
      <c r="B1841" s="68" t="s">
        <v>17037</v>
      </c>
      <c r="C1841" s="68" t="s">
        <v>17038</v>
      </c>
      <c r="D1841" s="68" t="s">
        <v>16702</v>
      </c>
      <c r="E1841" s="68" t="s">
        <v>22589</v>
      </c>
      <c r="F1841" s="68" t="s">
        <v>17039</v>
      </c>
      <c r="G1841" s="68" t="s">
        <v>17040</v>
      </c>
      <c r="H1841" s="68">
        <v>41.6693</v>
      </c>
      <c r="I1841" s="68">
        <v>-70.2804</v>
      </c>
      <c r="J1841" s="68">
        <v>54</v>
      </c>
      <c r="K1841" s="68">
        <v>-5</v>
      </c>
      <c r="L1841" s="68">
        <f>COUNTIFS(Aéroports!$C$2:$C$5193,Aéroports!$C1841,Aéroports!$D$2:$D$5193,Aéroports!$D1841)</f>
        <v>1</v>
      </c>
      <c r="M1841" s="68" t="str">
        <f>IF(AND(Formulaire!$H$15=Aéroports!$E1841,--ISNUMBER(IFERROR(SEARCH(Formulaire!$H$16,$C1841,1),""))=1),MAX(M$1:M1840)+1,"")</f>
        <v/>
      </c>
      <c r="N1841" s="68" t="str">
        <f>IF(AND(Formulaire!$H$21=Aéroports!$E1841,--ISNUMBER(IFERROR(SEARCH(Formulaire!$H$22,$C1841,1),""))=1),MAX(N$1:N1840)+1,"")</f>
        <v/>
      </c>
      <c r="O1841" s="68" t="str">
        <f>IF(AND(Formulaire!$H$27=Aéroports!$E1841,--ISNUMBER(IFERROR(SEARCH(Formulaire!$H$28,$C1841,1),""))=1),MAX(O$1:O1840)+1,"")</f>
        <v/>
      </c>
      <c r="Q1841" s="91" t="str">
        <f>IFERROR(INDEX($C$2:$C$5193,MATCH(ROWS(M$2:M1841),M$2:M$5193,0)),"")</f>
        <v/>
      </c>
      <c r="R1841" s="70" t="str">
        <f>IFERROR(INDEX($C$2:$C$5193,MATCH(ROWS(N$2:N1841),N$2:N$5193,0)),"")</f>
        <v/>
      </c>
      <c r="S1841" s="92" t="str">
        <f>IFERROR(INDEX($C$2:$C$5193,MATCH(ROWS(O$2:O1841),O$2:O$5193,0)),"")</f>
        <v/>
      </c>
    </row>
    <row r="1842" spans="1:19" x14ac:dyDescent="0.25">
      <c r="A1842" s="69">
        <v>3571</v>
      </c>
      <c r="B1842" s="69" t="s">
        <v>17041</v>
      </c>
      <c r="C1842" s="69" t="s">
        <v>17042</v>
      </c>
      <c r="D1842" s="69" t="s">
        <v>16702</v>
      </c>
      <c r="E1842" s="69" t="s">
        <v>22589</v>
      </c>
      <c r="F1842" s="69" t="s">
        <v>17043</v>
      </c>
      <c r="G1842" s="69" t="s">
        <v>17044</v>
      </c>
      <c r="H1842" s="69">
        <v>71.285399999999996</v>
      </c>
      <c r="I1842" s="69">
        <v>-156.76599999999999</v>
      </c>
      <c r="J1842" s="69">
        <v>44</v>
      </c>
      <c r="K1842" s="69">
        <v>-9</v>
      </c>
      <c r="L1842" s="69">
        <f>COUNTIFS(Aéroports!$C$2:$C$5193,Aéroports!$C1842,Aéroports!$D$2:$D$5193,Aéroports!$D1842)</f>
        <v>1</v>
      </c>
      <c r="M1842" s="69" t="str">
        <f>IF(AND(Formulaire!$H$15=Aéroports!$E1842,--ISNUMBER(IFERROR(SEARCH(Formulaire!$H$16,$C1842,1),""))=1),MAX(M$1:M1841)+1,"")</f>
        <v/>
      </c>
      <c r="N1842" s="69" t="str">
        <f>IF(AND(Formulaire!$H$21=Aéroports!$E1842,--ISNUMBER(IFERROR(SEARCH(Formulaire!$H$22,$C1842,1),""))=1),MAX(N$1:N1841)+1,"")</f>
        <v/>
      </c>
      <c r="O1842" s="69" t="str">
        <f>IF(AND(Formulaire!$H$27=Aéroports!$E1842,--ISNUMBER(IFERROR(SEARCH(Formulaire!$H$28,$C1842,1),""))=1),MAX(O$1:O1841)+1,"")</f>
        <v/>
      </c>
      <c r="Q1842" s="91" t="str">
        <f>IFERROR(INDEX($C$2:$C$5193,MATCH(ROWS(M$2:M1842),M$2:M$5193,0)),"")</f>
        <v/>
      </c>
      <c r="R1842" s="70" t="str">
        <f>IFERROR(INDEX($C$2:$C$5193,MATCH(ROWS(N$2:N1842),N$2:N$5193,0)),"")</f>
        <v/>
      </c>
      <c r="S1842" s="92" t="str">
        <f>IFERROR(INDEX($C$2:$C$5193,MATCH(ROWS(O$2:O1842),O$2:O$5193,0)),"")</f>
        <v/>
      </c>
    </row>
    <row r="1843" spans="1:19" x14ac:dyDescent="0.25">
      <c r="A1843" s="68">
        <v>3411</v>
      </c>
      <c r="B1843" s="68" t="s">
        <v>17045</v>
      </c>
      <c r="C1843" s="68" t="s">
        <v>17046</v>
      </c>
      <c r="D1843" s="68" t="s">
        <v>16702</v>
      </c>
      <c r="E1843" s="68" t="s">
        <v>22589</v>
      </c>
      <c r="F1843" s="68" t="s">
        <v>17047</v>
      </c>
      <c r="G1843" s="68" t="s">
        <v>17048</v>
      </c>
      <c r="H1843" s="68">
        <v>70.134</v>
      </c>
      <c r="I1843" s="68">
        <v>-143.58199999999999</v>
      </c>
      <c r="J1843" s="68">
        <v>2</v>
      </c>
      <c r="K1843" s="68">
        <v>-9</v>
      </c>
      <c r="L1843" s="68">
        <f>COUNTIFS(Aéroports!$C$2:$C$5193,Aéroports!$C1843,Aéroports!$D$2:$D$5193,Aéroports!$D1843)</f>
        <v>1</v>
      </c>
      <c r="M1843" s="68" t="str">
        <f>IF(AND(Formulaire!$H$15=Aéroports!$E1843,--ISNUMBER(IFERROR(SEARCH(Formulaire!$H$16,$C1843,1),""))=1),MAX(M$1:M1842)+1,"")</f>
        <v/>
      </c>
      <c r="N1843" s="68" t="str">
        <f>IF(AND(Formulaire!$H$21=Aéroports!$E1843,--ISNUMBER(IFERROR(SEARCH(Formulaire!$H$22,$C1843,1),""))=1),MAX(N$1:N1842)+1,"")</f>
        <v/>
      </c>
      <c r="O1843" s="68" t="str">
        <f>IF(AND(Formulaire!$H$27=Aéroports!$E1843,--ISNUMBER(IFERROR(SEARCH(Formulaire!$H$28,$C1843,1),""))=1),MAX(O$1:O1842)+1,"")</f>
        <v/>
      </c>
      <c r="Q1843" s="91" t="str">
        <f>IFERROR(INDEX($C$2:$C$5193,MATCH(ROWS(M$2:M1843),M$2:M$5193,0)),"")</f>
        <v/>
      </c>
      <c r="R1843" s="70" t="str">
        <f>IFERROR(INDEX($C$2:$C$5193,MATCH(ROWS(N$2:N1843),N$2:N$5193,0)),"")</f>
        <v/>
      </c>
      <c r="S1843" s="92" t="str">
        <f>IFERROR(INDEX($C$2:$C$5193,MATCH(ROWS(O$2:O1843),O$2:O$5193,0)),"")</f>
        <v/>
      </c>
    </row>
    <row r="1844" spans="1:19" x14ac:dyDescent="0.25">
      <c r="A1844" s="69">
        <v>7621</v>
      </c>
      <c r="B1844" s="69" t="s">
        <v>17049</v>
      </c>
      <c r="C1844" s="69" t="s">
        <v>17050</v>
      </c>
      <c r="D1844" s="69" t="s">
        <v>16702</v>
      </c>
      <c r="E1844" s="69" t="s">
        <v>22589</v>
      </c>
      <c r="F1844" s="69" t="s">
        <v>17051</v>
      </c>
      <c r="G1844" s="69" t="s">
        <v>17052</v>
      </c>
      <c r="H1844" s="69">
        <v>27.9434</v>
      </c>
      <c r="I1844" s="69">
        <v>-81.7834</v>
      </c>
      <c r="J1844" s="69">
        <v>125</v>
      </c>
      <c r="K1844" s="69">
        <v>-5</v>
      </c>
      <c r="L1844" s="69">
        <f>COUNTIFS(Aéroports!$C$2:$C$5193,Aéroports!$C1844,Aéroports!$D$2:$D$5193,Aéroports!$D1844)</f>
        <v>1</v>
      </c>
      <c r="M1844" s="69" t="str">
        <f>IF(AND(Formulaire!$H$15=Aéroports!$E1844,--ISNUMBER(IFERROR(SEARCH(Formulaire!$H$16,$C1844,1),""))=1),MAX(M$1:M1843)+1,"")</f>
        <v/>
      </c>
      <c r="N1844" s="69" t="str">
        <f>IF(AND(Formulaire!$H$21=Aéroports!$E1844,--ISNUMBER(IFERROR(SEARCH(Formulaire!$H$22,$C1844,1),""))=1),MAX(N$1:N1843)+1,"")</f>
        <v/>
      </c>
      <c r="O1844" s="69" t="str">
        <f>IF(AND(Formulaire!$H$27=Aéroports!$E1844,--ISNUMBER(IFERROR(SEARCH(Formulaire!$H$28,$C1844,1),""))=1),MAX(O$1:O1843)+1,"")</f>
        <v/>
      </c>
      <c r="Q1844" s="91" t="str">
        <f>IFERROR(INDEX($C$2:$C$5193,MATCH(ROWS(M$2:M1844),M$2:M$5193,0)),"")</f>
        <v/>
      </c>
      <c r="R1844" s="70" t="str">
        <f>IFERROR(INDEX($C$2:$C$5193,MATCH(ROWS(N$2:N1844),N$2:N$5193,0)),"")</f>
        <v/>
      </c>
      <c r="S1844" s="92" t="str">
        <f>IFERROR(INDEX($C$2:$C$5193,MATCH(ROWS(O$2:O1844),O$2:O$5193,0)),"")</f>
        <v/>
      </c>
    </row>
    <row r="1845" spans="1:19" x14ac:dyDescent="0.25">
      <c r="A1845" s="68">
        <v>8560</v>
      </c>
      <c r="B1845" s="68" t="s">
        <v>17053</v>
      </c>
      <c r="C1845" s="68" t="s">
        <v>17054</v>
      </c>
      <c r="D1845" s="68" t="s">
        <v>16702</v>
      </c>
      <c r="E1845" s="68" t="s">
        <v>22589</v>
      </c>
      <c r="F1845" s="68" t="s">
        <v>17055</v>
      </c>
      <c r="G1845" s="68" t="s">
        <v>17056</v>
      </c>
      <c r="H1845" s="68">
        <v>43.031700000000001</v>
      </c>
      <c r="I1845" s="68">
        <v>-78.167599999999993</v>
      </c>
      <c r="J1845" s="68">
        <v>914</v>
      </c>
      <c r="K1845" s="68">
        <v>-5</v>
      </c>
      <c r="L1845" s="68">
        <f>COUNTIFS(Aéroports!$C$2:$C$5193,Aéroports!$C1845,Aéroports!$D$2:$D$5193,Aéroports!$D1845)</f>
        <v>1</v>
      </c>
      <c r="M1845" s="68" t="str">
        <f>IF(AND(Formulaire!$H$15=Aéroports!$E1845,--ISNUMBER(IFERROR(SEARCH(Formulaire!$H$16,$C1845,1),""))=1),MAX(M$1:M1844)+1,"")</f>
        <v/>
      </c>
      <c r="N1845" s="68" t="str">
        <f>IF(AND(Formulaire!$H$21=Aéroports!$E1845,--ISNUMBER(IFERROR(SEARCH(Formulaire!$H$22,$C1845,1),""))=1),MAX(N$1:N1844)+1,"")</f>
        <v/>
      </c>
      <c r="O1845" s="68" t="str">
        <f>IF(AND(Formulaire!$H$27=Aéroports!$E1845,--ISNUMBER(IFERROR(SEARCH(Formulaire!$H$28,$C1845,1),""))=1),MAX(O$1:O1844)+1,"")</f>
        <v/>
      </c>
      <c r="Q1845" s="91" t="str">
        <f>IFERROR(INDEX($C$2:$C$5193,MATCH(ROWS(M$2:M1845),M$2:M$5193,0)),"")</f>
        <v/>
      </c>
      <c r="R1845" s="70" t="str">
        <f>IFERROR(INDEX($C$2:$C$5193,MATCH(ROWS(N$2:N1845),N$2:N$5193,0)),"")</f>
        <v/>
      </c>
      <c r="S1845" s="92" t="str">
        <f>IFERROR(INDEX($C$2:$C$5193,MATCH(ROWS(O$2:O1845),O$2:O$5193,0)),"")</f>
        <v/>
      </c>
    </row>
    <row r="1846" spans="1:19" x14ac:dyDescent="0.25">
      <c r="A1846" s="69">
        <v>3846</v>
      </c>
      <c r="B1846" s="69" t="s">
        <v>17057</v>
      </c>
      <c r="C1846" s="69" t="s">
        <v>17058</v>
      </c>
      <c r="D1846" s="69" t="s">
        <v>16702</v>
      </c>
      <c r="E1846" s="69" t="s">
        <v>22589</v>
      </c>
      <c r="F1846" s="69" t="s">
        <v>17059</v>
      </c>
      <c r="G1846" s="69" t="s">
        <v>17060</v>
      </c>
      <c r="H1846" s="69">
        <v>30.533200000000001</v>
      </c>
      <c r="I1846" s="69">
        <v>-91.149600000000007</v>
      </c>
      <c r="J1846" s="69">
        <v>70</v>
      </c>
      <c r="K1846" s="69">
        <v>-6</v>
      </c>
      <c r="L1846" s="69">
        <f>COUNTIFS(Aéroports!$C$2:$C$5193,Aéroports!$C1846,Aéroports!$D$2:$D$5193,Aéroports!$D1846)</f>
        <v>1</v>
      </c>
      <c r="M1846" s="69" t="str">
        <f>IF(AND(Formulaire!$H$15=Aéroports!$E1846,--ISNUMBER(IFERROR(SEARCH(Formulaire!$H$16,$C1846,1),""))=1),MAX(M$1:M1845)+1,"")</f>
        <v/>
      </c>
      <c r="N1846" s="69" t="str">
        <f>IF(AND(Formulaire!$H$21=Aéroports!$E1846,--ISNUMBER(IFERROR(SEARCH(Formulaire!$H$22,$C1846,1),""))=1),MAX(N$1:N1845)+1,"")</f>
        <v/>
      </c>
      <c r="O1846" s="69" t="str">
        <f>IF(AND(Formulaire!$H$27=Aéroports!$E1846,--ISNUMBER(IFERROR(SEARCH(Formulaire!$H$28,$C1846,1),""))=1),MAX(O$1:O1845)+1,"")</f>
        <v/>
      </c>
      <c r="Q1846" s="91" t="str">
        <f>IFERROR(INDEX($C$2:$C$5193,MATCH(ROWS(M$2:M1846),M$2:M$5193,0)),"")</f>
        <v/>
      </c>
      <c r="R1846" s="70" t="str">
        <f>IFERROR(INDEX($C$2:$C$5193,MATCH(ROWS(N$2:N1846),N$2:N$5193,0)),"")</f>
        <v/>
      </c>
      <c r="S1846" s="92" t="str">
        <f>IFERROR(INDEX($C$2:$C$5193,MATCH(ROWS(O$2:O1846),O$2:O$5193,0)),"")</f>
        <v/>
      </c>
    </row>
    <row r="1847" spans="1:19" x14ac:dyDescent="0.25">
      <c r="A1847" s="68">
        <v>11822</v>
      </c>
      <c r="B1847" s="68" t="s">
        <v>17061</v>
      </c>
      <c r="C1847" s="68" t="s">
        <v>17062</v>
      </c>
      <c r="D1847" s="68" t="s">
        <v>16702</v>
      </c>
      <c r="E1847" s="68" t="s">
        <v>22589</v>
      </c>
      <c r="F1847" s="68" t="s">
        <v>17063</v>
      </c>
      <c r="G1847" s="68" t="s">
        <v>17064</v>
      </c>
      <c r="H1847" s="68">
        <v>42.307299999999998</v>
      </c>
      <c r="I1847" s="68">
        <v>-85.251499999999993</v>
      </c>
      <c r="J1847" s="68">
        <v>952</v>
      </c>
      <c r="K1847" s="68" t="s">
        <v>340</v>
      </c>
      <c r="L1847" s="68">
        <f>COUNTIFS(Aéroports!$C$2:$C$5193,Aéroports!$C1847,Aéroports!$D$2:$D$5193,Aéroports!$D1847)</f>
        <v>1</v>
      </c>
      <c r="M1847" s="68" t="str">
        <f>IF(AND(Formulaire!$H$15=Aéroports!$E1847,--ISNUMBER(IFERROR(SEARCH(Formulaire!$H$16,$C1847,1),""))=1),MAX(M$1:M1846)+1,"")</f>
        <v/>
      </c>
      <c r="N1847" s="68" t="str">
        <f>IF(AND(Formulaire!$H$21=Aéroports!$E1847,--ISNUMBER(IFERROR(SEARCH(Formulaire!$H$22,$C1847,1),""))=1),MAX(N$1:N1846)+1,"")</f>
        <v/>
      </c>
      <c r="O1847" s="68" t="str">
        <f>IF(AND(Formulaire!$H$27=Aéroports!$E1847,--ISNUMBER(IFERROR(SEARCH(Formulaire!$H$28,$C1847,1),""))=1),MAX(O$1:O1846)+1,"")</f>
        <v/>
      </c>
      <c r="Q1847" s="91" t="str">
        <f>IFERROR(INDEX($C$2:$C$5193,MATCH(ROWS(M$2:M1847),M$2:M$5193,0)),"")</f>
        <v/>
      </c>
      <c r="R1847" s="70" t="str">
        <f>IFERROR(INDEX($C$2:$C$5193,MATCH(ROWS(N$2:N1847),N$2:N$5193,0)),"")</f>
        <v/>
      </c>
      <c r="S1847" s="92" t="str">
        <f>IFERROR(INDEX($C$2:$C$5193,MATCH(ROWS(O$2:O1847),O$2:O$5193,0)),"")</f>
        <v/>
      </c>
    </row>
    <row r="1848" spans="1:19" x14ac:dyDescent="0.25">
      <c r="A1848" s="69">
        <v>3662</v>
      </c>
      <c r="B1848" s="69" t="s">
        <v>17065</v>
      </c>
      <c r="C1848" s="69" t="s">
        <v>17066</v>
      </c>
      <c r="D1848" s="69" t="s">
        <v>16702</v>
      </c>
      <c r="E1848" s="69" t="s">
        <v>22589</v>
      </c>
      <c r="F1848" s="69" t="s">
        <v>17067</v>
      </c>
      <c r="G1848" s="69" t="s">
        <v>17068</v>
      </c>
      <c r="H1848" s="69">
        <v>48.728400000000001</v>
      </c>
      <c r="I1848" s="69">
        <v>-94.612200000000001</v>
      </c>
      <c r="J1848" s="69">
        <v>1086</v>
      </c>
      <c r="K1848" s="69">
        <v>-6</v>
      </c>
      <c r="L1848" s="69">
        <f>COUNTIFS(Aéroports!$C$2:$C$5193,Aéroports!$C1848,Aéroports!$D$2:$D$5193,Aéroports!$D1848)</f>
        <v>1</v>
      </c>
      <c r="M1848" s="69" t="str">
        <f>IF(AND(Formulaire!$H$15=Aéroports!$E1848,--ISNUMBER(IFERROR(SEARCH(Formulaire!$H$16,$C1848,1),""))=1),MAX(M$1:M1847)+1,"")</f>
        <v/>
      </c>
      <c r="N1848" s="69" t="str">
        <f>IF(AND(Formulaire!$H$21=Aéroports!$E1848,--ISNUMBER(IFERROR(SEARCH(Formulaire!$H$22,$C1848,1),""))=1),MAX(N$1:N1847)+1,"")</f>
        <v/>
      </c>
      <c r="O1848" s="69" t="str">
        <f>IF(AND(Formulaire!$H$27=Aéroports!$E1848,--ISNUMBER(IFERROR(SEARCH(Formulaire!$H$28,$C1848,1),""))=1),MAX(O$1:O1847)+1,"")</f>
        <v/>
      </c>
      <c r="Q1848" s="91" t="str">
        <f>IFERROR(INDEX($C$2:$C$5193,MATCH(ROWS(M$2:M1848),M$2:M$5193,0)),"")</f>
        <v/>
      </c>
      <c r="R1848" s="70" t="str">
        <f>IFERROR(INDEX($C$2:$C$5193,MATCH(ROWS(N$2:N1848),N$2:N$5193,0)),"")</f>
        <v/>
      </c>
      <c r="S1848" s="92" t="str">
        <f>IFERROR(INDEX($C$2:$C$5193,MATCH(ROWS(O$2:O1848),O$2:O$5193,0)),"")</f>
        <v/>
      </c>
    </row>
    <row r="1849" spans="1:19" x14ac:dyDescent="0.25">
      <c r="A1849" s="68">
        <v>11094</v>
      </c>
      <c r="B1849" s="68" t="s">
        <v>17069</v>
      </c>
      <c r="C1849" s="68" t="s">
        <v>17070</v>
      </c>
      <c r="D1849" s="68" t="s">
        <v>16702</v>
      </c>
      <c r="E1849" s="68" t="s">
        <v>22589</v>
      </c>
      <c r="F1849" s="68" t="s">
        <v>17071</v>
      </c>
      <c r="G1849" s="68" t="s">
        <v>17072</v>
      </c>
      <c r="H1849" s="68">
        <v>28.973299999999998</v>
      </c>
      <c r="I1849" s="68">
        <v>-95.863500000000002</v>
      </c>
      <c r="J1849" s="68">
        <v>45</v>
      </c>
      <c r="K1849" s="68">
        <v>-5</v>
      </c>
      <c r="L1849" s="68">
        <f>COUNTIFS(Aéroports!$C$2:$C$5193,Aéroports!$C1849,Aéroports!$D$2:$D$5193,Aéroports!$D1849)</f>
        <v>1</v>
      </c>
      <c r="M1849" s="68" t="str">
        <f>IF(AND(Formulaire!$H$15=Aéroports!$E1849,--ISNUMBER(IFERROR(SEARCH(Formulaire!$H$16,$C1849,1),""))=1),MAX(M$1:M1848)+1,"")</f>
        <v/>
      </c>
      <c r="N1849" s="68" t="str">
        <f>IF(AND(Formulaire!$H$21=Aéroports!$E1849,--ISNUMBER(IFERROR(SEARCH(Formulaire!$H$22,$C1849,1),""))=1),MAX(N$1:N1848)+1,"")</f>
        <v/>
      </c>
      <c r="O1849" s="68" t="str">
        <f>IF(AND(Formulaire!$H$27=Aéroports!$E1849,--ISNUMBER(IFERROR(SEARCH(Formulaire!$H$28,$C1849,1),""))=1),MAX(O$1:O1848)+1,"")</f>
        <v/>
      </c>
      <c r="Q1849" s="91" t="str">
        <f>IFERROR(INDEX($C$2:$C$5193,MATCH(ROWS(M$2:M1849),M$2:M$5193,0)),"")</f>
        <v/>
      </c>
      <c r="R1849" s="70" t="str">
        <f>IFERROR(INDEX($C$2:$C$5193,MATCH(ROWS(N$2:N1849),N$2:N$5193,0)),"")</f>
        <v/>
      </c>
      <c r="S1849" s="92" t="str">
        <f>IFERROR(INDEX($C$2:$C$5193,MATCH(ROWS(O$2:O1849),O$2:O$5193,0)),"")</f>
        <v/>
      </c>
    </row>
    <row r="1850" spans="1:19" x14ac:dyDescent="0.25">
      <c r="A1850" s="69">
        <v>3769</v>
      </c>
      <c r="B1850" s="69" t="s">
        <v>17073</v>
      </c>
      <c r="C1850" s="69" t="s">
        <v>17074</v>
      </c>
      <c r="D1850" s="69" t="s">
        <v>16702</v>
      </c>
      <c r="E1850" s="69" t="s">
        <v>22589</v>
      </c>
      <c r="F1850" s="69" t="s">
        <v>17075</v>
      </c>
      <c r="G1850" s="69" t="s">
        <v>17076</v>
      </c>
      <c r="H1850" s="69">
        <v>32.412199999999999</v>
      </c>
      <c r="I1850" s="69">
        <v>-80.634399999999999</v>
      </c>
      <c r="J1850" s="69">
        <v>10</v>
      </c>
      <c r="K1850" s="69">
        <v>-5</v>
      </c>
      <c r="L1850" s="69">
        <f>COUNTIFS(Aéroports!$C$2:$C$5193,Aéroports!$C1850,Aéroports!$D$2:$D$5193,Aéroports!$D1850)</f>
        <v>1</v>
      </c>
      <c r="M1850" s="69" t="str">
        <f>IF(AND(Formulaire!$H$15=Aéroports!$E1850,--ISNUMBER(IFERROR(SEARCH(Formulaire!$H$16,$C1850,1),""))=1),MAX(M$1:M1849)+1,"")</f>
        <v/>
      </c>
      <c r="N1850" s="69" t="str">
        <f>IF(AND(Formulaire!$H$21=Aéroports!$E1850,--ISNUMBER(IFERROR(SEARCH(Formulaire!$H$22,$C1850,1),""))=1),MAX(N$1:N1849)+1,"")</f>
        <v/>
      </c>
      <c r="O1850" s="69" t="str">
        <f>IF(AND(Formulaire!$H$27=Aéroports!$E1850,--ISNUMBER(IFERROR(SEARCH(Formulaire!$H$28,$C1850,1),""))=1),MAX(O$1:O1849)+1,"")</f>
        <v/>
      </c>
      <c r="Q1850" s="91" t="str">
        <f>IFERROR(INDEX($C$2:$C$5193,MATCH(ROWS(M$2:M1850),M$2:M$5193,0)),"")</f>
        <v/>
      </c>
      <c r="R1850" s="70" t="str">
        <f>IFERROR(INDEX($C$2:$C$5193,MATCH(ROWS(N$2:N1850),N$2:N$5193,0)),"")</f>
        <v/>
      </c>
      <c r="S1850" s="92" t="str">
        <f>IFERROR(INDEX($C$2:$C$5193,MATCH(ROWS(O$2:O1850),O$2:O$5193,0)),"")</f>
        <v/>
      </c>
    </row>
    <row r="1851" spans="1:19" x14ac:dyDescent="0.25">
      <c r="A1851" s="68">
        <v>3612</v>
      </c>
      <c r="B1851" s="68" t="s">
        <v>17081</v>
      </c>
      <c r="C1851" s="68" t="s">
        <v>17078</v>
      </c>
      <c r="D1851" s="68" t="s">
        <v>16702</v>
      </c>
      <c r="E1851" s="68" t="s">
        <v>22589</v>
      </c>
      <c r="F1851" s="68" t="s">
        <v>17082</v>
      </c>
      <c r="G1851" s="68" t="s">
        <v>17083</v>
      </c>
      <c r="H1851" s="68">
        <v>29.950800000000001</v>
      </c>
      <c r="I1851" s="68">
        <v>-94.020700000000005</v>
      </c>
      <c r="J1851" s="68">
        <v>15</v>
      </c>
      <c r="K1851" s="68">
        <v>-6</v>
      </c>
      <c r="L1851" s="68">
        <f>COUNTIFS(Aéroports!$C$2:$C$5193,Aéroports!$C1851,Aéroports!$D$2:$D$5193,Aéroports!$D1851)</f>
        <v>1</v>
      </c>
      <c r="M1851" s="68" t="str">
        <f>IF(AND(Formulaire!$H$15=Aéroports!$E1851,--ISNUMBER(IFERROR(SEARCH(Formulaire!$H$16,$C1851,1),""))=1),MAX(M$1:M1850)+1,"")</f>
        <v/>
      </c>
      <c r="N1851" s="68" t="str">
        <f>IF(AND(Formulaire!$H$21=Aéroports!$E1851,--ISNUMBER(IFERROR(SEARCH(Formulaire!$H$22,$C1851,1),""))=1),MAX(N$1:N1850)+1,"")</f>
        <v/>
      </c>
      <c r="O1851" s="68" t="str">
        <f>IF(AND(Formulaire!$H$27=Aéroports!$E1851,--ISNUMBER(IFERROR(SEARCH(Formulaire!$H$28,$C1851,1),""))=1),MAX(O$1:O1850)+1,"")</f>
        <v/>
      </c>
      <c r="Q1851" s="91" t="str">
        <f>IFERROR(INDEX($C$2:$C$5193,MATCH(ROWS(M$2:M1851),M$2:M$5193,0)),"")</f>
        <v/>
      </c>
      <c r="R1851" s="70" t="str">
        <f>IFERROR(INDEX($C$2:$C$5193,MATCH(ROWS(N$2:N1851),N$2:N$5193,0)),"")</f>
        <v/>
      </c>
      <c r="S1851" s="92" t="str">
        <f>IFERROR(INDEX($C$2:$C$5193,MATCH(ROWS(O$2:O1851),O$2:O$5193,0)),"")</f>
        <v/>
      </c>
    </row>
    <row r="1852" spans="1:19" x14ac:dyDescent="0.25">
      <c r="A1852" s="69">
        <v>7115</v>
      </c>
      <c r="B1852" s="69" t="s">
        <v>17084</v>
      </c>
      <c r="C1852" s="69" t="s">
        <v>17085</v>
      </c>
      <c r="D1852" s="69" t="s">
        <v>16702</v>
      </c>
      <c r="E1852" s="69" t="s">
        <v>22589</v>
      </c>
      <c r="F1852" s="69" t="s">
        <v>17086</v>
      </c>
      <c r="G1852" s="69" t="s">
        <v>17087</v>
      </c>
      <c r="H1852" s="69">
        <v>66.362200000000001</v>
      </c>
      <c r="I1852" s="69">
        <v>-147.40700000000001</v>
      </c>
      <c r="J1852" s="69">
        <v>359</v>
      </c>
      <c r="K1852" s="69">
        <v>-9</v>
      </c>
      <c r="L1852" s="69">
        <f>COUNTIFS(Aéroports!$C$2:$C$5193,Aéroports!$C1852,Aéroports!$D$2:$D$5193,Aéroports!$D1852)</f>
        <v>1</v>
      </c>
      <c r="M1852" s="69" t="str">
        <f>IF(AND(Formulaire!$H$15=Aéroports!$E1852,--ISNUMBER(IFERROR(SEARCH(Formulaire!$H$16,$C1852,1),""))=1),MAX(M$1:M1851)+1,"")</f>
        <v/>
      </c>
      <c r="N1852" s="69" t="str">
        <f>IF(AND(Formulaire!$H$21=Aéroports!$E1852,--ISNUMBER(IFERROR(SEARCH(Formulaire!$H$22,$C1852,1),""))=1),MAX(N$1:N1851)+1,"")</f>
        <v/>
      </c>
      <c r="O1852" s="69" t="str">
        <f>IF(AND(Formulaire!$H$27=Aéroports!$E1852,--ISNUMBER(IFERROR(SEARCH(Formulaire!$H$28,$C1852,1),""))=1),MAX(O$1:O1851)+1,"")</f>
        <v/>
      </c>
      <c r="Q1852" s="91" t="str">
        <f>IFERROR(INDEX($C$2:$C$5193,MATCH(ROWS(M$2:M1852),M$2:M$5193,0)),"")</f>
        <v/>
      </c>
      <c r="R1852" s="70" t="str">
        <f>IFERROR(INDEX($C$2:$C$5193,MATCH(ROWS(N$2:N1852),N$2:N$5193,0)),"")</f>
        <v/>
      </c>
      <c r="S1852" s="92" t="str">
        <f>IFERROR(INDEX($C$2:$C$5193,MATCH(ROWS(O$2:O1852),O$2:O$5193,0)),"")</f>
        <v/>
      </c>
    </row>
    <row r="1853" spans="1:19" x14ac:dyDescent="0.25">
      <c r="A1853" s="68">
        <v>8790</v>
      </c>
      <c r="B1853" s="68" t="s">
        <v>17088</v>
      </c>
      <c r="C1853" s="68" t="s">
        <v>17089</v>
      </c>
      <c r="D1853" s="68" t="s">
        <v>16702</v>
      </c>
      <c r="E1853" s="68" t="s">
        <v>22589</v>
      </c>
      <c r="F1853" s="68" t="s">
        <v>17090</v>
      </c>
      <c r="G1853" s="68" t="s">
        <v>17091</v>
      </c>
      <c r="H1853" s="68">
        <v>40.772500000000001</v>
      </c>
      <c r="I1853" s="68">
        <v>-80.391400000000004</v>
      </c>
      <c r="J1853" s="68">
        <v>1253</v>
      </c>
      <c r="K1853" s="68">
        <v>-5</v>
      </c>
      <c r="L1853" s="68">
        <f>COUNTIFS(Aéroports!$C$2:$C$5193,Aéroports!$C1853,Aéroports!$D$2:$D$5193,Aéroports!$D1853)</f>
        <v>1</v>
      </c>
      <c r="M1853" s="68" t="str">
        <f>IF(AND(Formulaire!$H$15=Aéroports!$E1853,--ISNUMBER(IFERROR(SEARCH(Formulaire!$H$16,$C1853,1),""))=1),MAX(M$1:M1852)+1,"")</f>
        <v/>
      </c>
      <c r="N1853" s="68" t="str">
        <f>IF(AND(Formulaire!$H$21=Aéroports!$E1853,--ISNUMBER(IFERROR(SEARCH(Formulaire!$H$22,$C1853,1),""))=1),MAX(N$1:N1852)+1,"")</f>
        <v/>
      </c>
      <c r="O1853" s="68" t="str">
        <f>IF(AND(Formulaire!$H$27=Aéroports!$E1853,--ISNUMBER(IFERROR(SEARCH(Formulaire!$H$28,$C1853,1),""))=1),MAX(O$1:O1852)+1,"")</f>
        <v/>
      </c>
      <c r="Q1853" s="91" t="str">
        <f>IFERROR(INDEX($C$2:$C$5193,MATCH(ROWS(M$2:M1853),M$2:M$5193,0)),"")</f>
        <v/>
      </c>
      <c r="R1853" s="70" t="str">
        <f>IFERROR(INDEX($C$2:$C$5193,MATCH(ROWS(N$2:N1853),N$2:N$5193,0)),"")</f>
        <v/>
      </c>
      <c r="S1853" s="92" t="str">
        <f>IFERROR(INDEX($C$2:$C$5193,MATCH(ROWS(O$2:O1853),O$2:O$5193,0)),"")</f>
        <v/>
      </c>
    </row>
    <row r="1854" spans="1:19" x14ac:dyDescent="0.25">
      <c r="A1854" s="69">
        <v>5724</v>
      </c>
      <c r="B1854" s="69" t="s">
        <v>17092</v>
      </c>
      <c r="C1854" s="69" t="s">
        <v>17093</v>
      </c>
      <c r="D1854" s="69" t="s">
        <v>16702</v>
      </c>
      <c r="E1854" s="69" t="s">
        <v>22589</v>
      </c>
      <c r="F1854" s="69" t="s">
        <v>17094</v>
      </c>
      <c r="G1854" s="69" t="s">
        <v>17095</v>
      </c>
      <c r="H1854" s="69">
        <v>37.787300000000002</v>
      </c>
      <c r="I1854" s="69">
        <v>-81.124200000000002</v>
      </c>
      <c r="J1854" s="69">
        <v>2504</v>
      </c>
      <c r="K1854" s="69">
        <v>-5</v>
      </c>
      <c r="L1854" s="69">
        <f>COUNTIFS(Aéroports!$C$2:$C$5193,Aéroports!$C1854,Aéroports!$D$2:$D$5193,Aéroports!$D1854)</f>
        <v>1</v>
      </c>
      <c r="M1854" s="69" t="str">
        <f>IF(AND(Formulaire!$H$15=Aéroports!$E1854,--ISNUMBER(IFERROR(SEARCH(Formulaire!$H$16,$C1854,1),""))=1),MAX(M$1:M1853)+1,"")</f>
        <v/>
      </c>
      <c r="N1854" s="69" t="str">
        <f>IF(AND(Formulaire!$H$21=Aéroports!$E1854,--ISNUMBER(IFERROR(SEARCH(Formulaire!$H$22,$C1854,1),""))=1),MAX(N$1:N1853)+1,"")</f>
        <v/>
      </c>
      <c r="O1854" s="69" t="str">
        <f>IF(AND(Formulaire!$H$27=Aéroports!$E1854,--ISNUMBER(IFERROR(SEARCH(Formulaire!$H$28,$C1854,1),""))=1),MAX(O$1:O1853)+1,"")</f>
        <v/>
      </c>
      <c r="Q1854" s="91" t="str">
        <f>IFERROR(INDEX($C$2:$C$5193,MATCH(ROWS(M$2:M1854),M$2:M$5193,0)),"")</f>
        <v/>
      </c>
      <c r="R1854" s="70" t="str">
        <f>IFERROR(INDEX($C$2:$C$5193,MATCH(ROWS(N$2:N1854),N$2:N$5193,0)),"")</f>
        <v/>
      </c>
      <c r="S1854" s="92" t="str">
        <f>IFERROR(INDEX($C$2:$C$5193,MATCH(ROWS(O$2:O1854),O$2:O$5193,0)),"")</f>
        <v/>
      </c>
    </row>
    <row r="1855" spans="1:19" x14ac:dyDescent="0.25">
      <c r="A1855" s="68">
        <v>3425</v>
      </c>
      <c r="B1855" s="68" t="s">
        <v>17096</v>
      </c>
      <c r="C1855" s="68" t="s">
        <v>17097</v>
      </c>
      <c r="D1855" s="68" t="s">
        <v>16702</v>
      </c>
      <c r="E1855" s="68" t="s">
        <v>22589</v>
      </c>
      <c r="F1855" s="68" t="s">
        <v>17098</v>
      </c>
      <c r="G1855" s="68" t="s">
        <v>17099</v>
      </c>
      <c r="H1855" s="68">
        <v>42.47</v>
      </c>
      <c r="I1855" s="68">
        <v>-71.289000000000001</v>
      </c>
      <c r="J1855" s="68">
        <v>133</v>
      </c>
      <c r="K1855" s="68">
        <v>-5</v>
      </c>
      <c r="L1855" s="68">
        <f>COUNTIFS(Aéroports!$C$2:$C$5193,Aéroports!$C1855,Aéroports!$D$2:$D$5193,Aéroports!$D1855)</f>
        <v>1</v>
      </c>
      <c r="M1855" s="68" t="str">
        <f>IF(AND(Formulaire!$H$15=Aéroports!$E1855,--ISNUMBER(IFERROR(SEARCH(Formulaire!$H$16,$C1855,1),""))=1),MAX(M$1:M1854)+1,"")</f>
        <v/>
      </c>
      <c r="N1855" s="68" t="str">
        <f>IF(AND(Formulaire!$H$21=Aéroports!$E1855,--ISNUMBER(IFERROR(SEARCH(Formulaire!$H$22,$C1855,1),""))=1),MAX(N$1:N1854)+1,"")</f>
        <v/>
      </c>
      <c r="O1855" s="68" t="str">
        <f>IF(AND(Formulaire!$H$27=Aéroports!$E1855,--ISNUMBER(IFERROR(SEARCH(Formulaire!$H$28,$C1855,1),""))=1),MAX(O$1:O1854)+1,"")</f>
        <v/>
      </c>
      <c r="Q1855" s="91" t="str">
        <f>IFERROR(INDEX($C$2:$C$5193,MATCH(ROWS(M$2:M1855),M$2:M$5193,0)),"")</f>
        <v/>
      </c>
      <c r="R1855" s="70" t="str">
        <f>IFERROR(INDEX($C$2:$C$5193,MATCH(ROWS(N$2:N1855),N$2:N$5193,0)),"")</f>
        <v/>
      </c>
      <c r="S1855" s="92" t="str">
        <f>IFERROR(INDEX($C$2:$C$5193,MATCH(ROWS(O$2:O1855),O$2:O$5193,0)),"")</f>
        <v/>
      </c>
    </row>
    <row r="1856" spans="1:19" x14ac:dyDescent="0.25">
      <c r="A1856" s="69">
        <v>3790</v>
      </c>
      <c r="B1856" s="69" t="s">
        <v>17100</v>
      </c>
      <c r="C1856" s="69" t="s">
        <v>17101</v>
      </c>
      <c r="D1856" s="69" t="s">
        <v>16702</v>
      </c>
      <c r="E1856" s="69" t="s">
        <v>22589</v>
      </c>
      <c r="F1856" s="69" t="s">
        <v>17102</v>
      </c>
      <c r="G1856" s="69" t="s">
        <v>17103</v>
      </c>
      <c r="H1856" s="69">
        <v>38.545200000000001</v>
      </c>
      <c r="I1856" s="69">
        <v>-89.8352</v>
      </c>
      <c r="J1856" s="69">
        <v>459</v>
      </c>
      <c r="K1856" s="69">
        <v>-6</v>
      </c>
      <c r="L1856" s="69">
        <f>COUNTIFS(Aéroports!$C$2:$C$5193,Aéroports!$C1856,Aéroports!$D$2:$D$5193,Aéroports!$D1856)</f>
        <v>1</v>
      </c>
      <c r="M1856" s="69" t="str">
        <f>IF(AND(Formulaire!$H$15=Aéroports!$E1856,--ISNUMBER(IFERROR(SEARCH(Formulaire!$H$16,$C1856,1),""))=1),MAX(M$1:M1855)+1,"")</f>
        <v/>
      </c>
      <c r="N1856" s="69" t="str">
        <f>IF(AND(Formulaire!$H$21=Aéroports!$E1856,--ISNUMBER(IFERROR(SEARCH(Formulaire!$H$22,$C1856,1),""))=1),MAX(N$1:N1855)+1,"")</f>
        <v/>
      </c>
      <c r="O1856" s="69" t="str">
        <f>IF(AND(Formulaire!$H$27=Aéroports!$E1856,--ISNUMBER(IFERROR(SEARCH(Formulaire!$H$28,$C1856,1),""))=1),MAX(O$1:O1855)+1,"")</f>
        <v/>
      </c>
      <c r="Q1856" s="91" t="str">
        <f>IFERROR(INDEX($C$2:$C$5193,MATCH(ROWS(M$2:M1856),M$2:M$5193,0)),"")</f>
        <v/>
      </c>
      <c r="R1856" s="70" t="str">
        <f>IFERROR(INDEX($C$2:$C$5193,MATCH(ROWS(N$2:N1856),N$2:N$5193,0)),"")</f>
        <v/>
      </c>
      <c r="S1856" s="92" t="str">
        <f>IFERROR(INDEX($C$2:$C$5193,MATCH(ROWS(O$2:O1856),O$2:O$5193,0)),"")</f>
        <v/>
      </c>
    </row>
    <row r="1857" spans="1:19" x14ac:dyDescent="0.25">
      <c r="A1857" s="68">
        <v>3777</v>
      </c>
      <c r="B1857" s="68" t="s">
        <v>17104</v>
      </c>
      <c r="C1857" s="68" t="s">
        <v>17105</v>
      </c>
      <c r="D1857" s="68" t="s">
        <v>16702</v>
      </c>
      <c r="E1857" s="68" t="s">
        <v>22589</v>
      </c>
      <c r="F1857" s="68" t="s">
        <v>17106</v>
      </c>
      <c r="G1857" s="68" t="s">
        <v>17107</v>
      </c>
      <c r="H1857" s="68">
        <v>48.7928</v>
      </c>
      <c r="I1857" s="68">
        <v>-122.538</v>
      </c>
      <c r="J1857" s="68">
        <v>170</v>
      </c>
      <c r="K1857" s="68">
        <v>-8</v>
      </c>
      <c r="L1857" s="68">
        <f>COUNTIFS(Aéroports!$C$2:$C$5193,Aéroports!$C1857,Aéroports!$D$2:$D$5193,Aéroports!$D1857)</f>
        <v>1</v>
      </c>
      <c r="M1857" s="68" t="str">
        <f>IF(AND(Formulaire!$H$15=Aéroports!$E1857,--ISNUMBER(IFERROR(SEARCH(Formulaire!$H$16,$C1857,1),""))=1),MAX(M$1:M1856)+1,"")</f>
        <v/>
      </c>
      <c r="N1857" s="68" t="str">
        <f>IF(AND(Formulaire!$H$21=Aéroports!$E1857,--ISNUMBER(IFERROR(SEARCH(Formulaire!$H$22,$C1857,1),""))=1),MAX(N$1:N1856)+1,"")</f>
        <v/>
      </c>
      <c r="O1857" s="68" t="str">
        <f>IF(AND(Formulaire!$H$27=Aéroports!$E1857,--ISNUMBER(IFERROR(SEARCH(Formulaire!$H$28,$C1857,1),""))=1),MAX(O$1:O1856)+1,"")</f>
        <v/>
      </c>
      <c r="Q1857" s="91" t="str">
        <f>IFERROR(INDEX($C$2:$C$5193,MATCH(ROWS(M$2:M1857),M$2:M$5193,0)),"")</f>
        <v/>
      </c>
      <c r="R1857" s="70" t="str">
        <f>IFERROR(INDEX($C$2:$C$5193,MATCH(ROWS(N$2:N1857),N$2:N$5193,0)),"")</f>
        <v/>
      </c>
      <c r="S1857" s="92" t="str">
        <f>IFERROR(INDEX($C$2:$C$5193,MATCH(ROWS(O$2:O1857),O$2:O$5193,0)),"")</f>
        <v/>
      </c>
    </row>
    <row r="1858" spans="1:19" x14ac:dyDescent="0.25">
      <c r="A1858" s="69">
        <v>4287</v>
      </c>
      <c r="B1858" s="69" t="s">
        <v>17108</v>
      </c>
      <c r="C1858" s="69" t="s">
        <v>17109</v>
      </c>
      <c r="D1858" s="69" t="s">
        <v>16702</v>
      </c>
      <c r="E1858" s="69" t="s">
        <v>22589</v>
      </c>
      <c r="F1858" s="69" t="s">
        <v>17110</v>
      </c>
      <c r="G1858" s="69" t="s">
        <v>17111</v>
      </c>
      <c r="H1858" s="69">
        <v>47.509399999999999</v>
      </c>
      <c r="I1858" s="69">
        <v>-94.933700000000002</v>
      </c>
      <c r="J1858" s="69">
        <v>1391</v>
      </c>
      <c r="K1858" s="69">
        <v>-6</v>
      </c>
      <c r="L1858" s="69">
        <f>COUNTIFS(Aéroports!$C$2:$C$5193,Aéroports!$C1858,Aéroports!$D$2:$D$5193,Aéroports!$D1858)</f>
        <v>1</v>
      </c>
      <c r="M1858" s="69" t="str">
        <f>IF(AND(Formulaire!$H$15=Aéroports!$E1858,--ISNUMBER(IFERROR(SEARCH(Formulaire!$H$16,$C1858,1),""))=1),MAX(M$1:M1857)+1,"")</f>
        <v/>
      </c>
      <c r="N1858" s="69" t="str">
        <f>IF(AND(Formulaire!$H$21=Aéroports!$E1858,--ISNUMBER(IFERROR(SEARCH(Formulaire!$H$22,$C1858,1),""))=1),MAX(N$1:N1857)+1,"")</f>
        <v/>
      </c>
      <c r="O1858" s="69" t="str">
        <f>IF(AND(Formulaire!$H$27=Aéroports!$E1858,--ISNUMBER(IFERROR(SEARCH(Formulaire!$H$28,$C1858,1),""))=1),MAX(O$1:O1857)+1,"")</f>
        <v/>
      </c>
      <c r="Q1858" s="91" t="str">
        <f>IFERROR(INDEX($C$2:$C$5193,MATCH(ROWS(M$2:M1858),M$2:M$5193,0)),"")</f>
        <v/>
      </c>
      <c r="R1858" s="70" t="str">
        <f>IFERROR(INDEX($C$2:$C$5193,MATCH(ROWS(N$2:N1858),N$2:N$5193,0)),"")</f>
        <v/>
      </c>
      <c r="S1858" s="92" t="str">
        <f>IFERROR(INDEX($C$2:$C$5193,MATCH(ROWS(O$2:O1858),O$2:O$5193,0)),"")</f>
        <v/>
      </c>
    </row>
    <row r="1859" spans="1:19" x14ac:dyDescent="0.25">
      <c r="A1859" s="68">
        <v>11857</v>
      </c>
      <c r="B1859" s="68" t="s">
        <v>17112</v>
      </c>
      <c r="C1859" s="68" t="s">
        <v>17113</v>
      </c>
      <c r="D1859" s="68" t="s">
        <v>16702</v>
      </c>
      <c r="E1859" s="68" t="s">
        <v>22589</v>
      </c>
      <c r="F1859" s="68" t="s">
        <v>17114</v>
      </c>
      <c r="G1859" s="68" t="s">
        <v>17115</v>
      </c>
      <c r="H1859" s="68">
        <v>34.590600000000002</v>
      </c>
      <c r="I1859" s="68">
        <v>-92.479399999999998</v>
      </c>
      <c r="J1859" s="68">
        <v>390</v>
      </c>
      <c r="K1859" s="68" t="s">
        <v>340</v>
      </c>
      <c r="L1859" s="68">
        <f>COUNTIFS(Aéroports!$C$2:$C$5193,Aéroports!$C1859,Aéroports!$D$2:$D$5193,Aéroports!$D1859)</f>
        <v>1</v>
      </c>
      <c r="M1859" s="68" t="str">
        <f>IF(AND(Formulaire!$H$15=Aéroports!$E1859,--ISNUMBER(IFERROR(SEARCH(Formulaire!$H$16,$C1859,1),""))=1),MAX(M$1:M1858)+1,"")</f>
        <v/>
      </c>
      <c r="N1859" s="68" t="str">
        <f>IF(AND(Formulaire!$H$21=Aéroports!$E1859,--ISNUMBER(IFERROR(SEARCH(Formulaire!$H$22,$C1859,1),""))=1),MAX(N$1:N1858)+1,"")</f>
        <v/>
      </c>
      <c r="O1859" s="68" t="str">
        <f>IF(AND(Formulaire!$H$27=Aéroports!$E1859,--ISNUMBER(IFERROR(SEARCH(Formulaire!$H$28,$C1859,1),""))=1),MAX(O$1:O1858)+1,"")</f>
        <v/>
      </c>
      <c r="Q1859" s="91" t="str">
        <f>IFERROR(INDEX($C$2:$C$5193,MATCH(ROWS(M$2:M1859),M$2:M$5193,0)),"")</f>
        <v/>
      </c>
      <c r="R1859" s="70" t="str">
        <f>IFERROR(INDEX($C$2:$C$5193,MATCH(ROWS(N$2:N1859),N$2:N$5193,0)),"")</f>
        <v/>
      </c>
      <c r="S1859" s="92" t="str">
        <f>IFERROR(INDEX($C$2:$C$5193,MATCH(ROWS(O$2:O1859),O$2:O$5193,0)),"")</f>
        <v/>
      </c>
    </row>
    <row r="1860" spans="1:19" x14ac:dyDescent="0.25">
      <c r="A1860" s="69">
        <v>4356</v>
      </c>
      <c r="B1860" s="69" t="s">
        <v>17116</v>
      </c>
      <c r="C1860" s="69" t="s">
        <v>17117</v>
      </c>
      <c r="D1860" s="69" t="s">
        <v>16702</v>
      </c>
      <c r="E1860" s="69" t="s">
        <v>22589</v>
      </c>
      <c r="F1860" s="69" t="s">
        <v>17118</v>
      </c>
      <c r="G1860" s="69" t="s">
        <v>17119</v>
      </c>
      <c r="H1860" s="69">
        <v>36.2819</v>
      </c>
      <c r="I1860" s="69">
        <v>-94.306799999999996</v>
      </c>
      <c r="J1860" s="69">
        <v>1287</v>
      </c>
      <c r="K1860" s="69">
        <v>-6</v>
      </c>
      <c r="L1860" s="69">
        <f>COUNTIFS(Aéroports!$C$2:$C$5193,Aéroports!$C1860,Aéroports!$D$2:$D$5193,Aéroports!$D1860)</f>
        <v>1</v>
      </c>
      <c r="M1860" s="69" t="str">
        <f>IF(AND(Formulaire!$H$15=Aéroports!$E1860,--ISNUMBER(IFERROR(SEARCH(Formulaire!$H$16,$C1860,1),""))=1),MAX(M$1:M1859)+1,"")</f>
        <v/>
      </c>
      <c r="N1860" s="69" t="str">
        <f>IF(AND(Formulaire!$H$21=Aéroports!$E1860,--ISNUMBER(IFERROR(SEARCH(Formulaire!$H$22,$C1860,1),""))=1),MAX(N$1:N1859)+1,"")</f>
        <v/>
      </c>
      <c r="O1860" s="69" t="str">
        <f>IF(AND(Formulaire!$H$27=Aéroports!$E1860,--ISNUMBER(IFERROR(SEARCH(Formulaire!$H$28,$C1860,1),""))=1),MAX(O$1:O1859)+1,"")</f>
        <v/>
      </c>
      <c r="Q1860" s="91" t="str">
        <f>IFERROR(INDEX($C$2:$C$5193,MATCH(ROWS(M$2:M1860),M$2:M$5193,0)),"")</f>
        <v/>
      </c>
      <c r="R1860" s="70" t="str">
        <f>IFERROR(INDEX($C$2:$C$5193,MATCH(ROWS(N$2:N1860),N$2:N$5193,0)),"")</f>
        <v/>
      </c>
      <c r="S1860" s="92" t="str">
        <f>IFERROR(INDEX($C$2:$C$5193,MATCH(ROWS(O$2:O1860),O$2:O$5193,0)),"")</f>
        <v/>
      </c>
    </row>
    <row r="1861" spans="1:19" x14ac:dyDescent="0.25">
      <c r="A1861" s="68">
        <v>9428</v>
      </c>
      <c r="B1861" s="68" t="s">
        <v>17120</v>
      </c>
      <c r="C1861" s="68" t="s">
        <v>17121</v>
      </c>
      <c r="D1861" s="68" t="s">
        <v>16702</v>
      </c>
      <c r="E1861" s="68" t="s">
        <v>22589</v>
      </c>
      <c r="F1861" s="68" t="s">
        <v>17122</v>
      </c>
      <c r="G1861" s="68" t="s">
        <v>17123</v>
      </c>
      <c r="H1861" s="68">
        <v>33.312899999999999</v>
      </c>
      <c r="I1861" s="68">
        <v>-86.925899999999999</v>
      </c>
      <c r="J1861" s="68">
        <v>700</v>
      </c>
      <c r="K1861" s="68">
        <v>-6</v>
      </c>
      <c r="L1861" s="68">
        <f>COUNTIFS(Aéroports!$C$2:$C$5193,Aéroports!$C1861,Aéroports!$D$2:$D$5193,Aéroports!$D1861)</f>
        <v>1</v>
      </c>
      <c r="M1861" s="68" t="str">
        <f>IF(AND(Formulaire!$H$15=Aéroports!$E1861,--ISNUMBER(IFERROR(SEARCH(Formulaire!$H$16,$C1861,1),""))=1),MAX(M$1:M1860)+1,"")</f>
        <v/>
      </c>
      <c r="N1861" s="68" t="str">
        <f>IF(AND(Formulaire!$H$21=Aéroports!$E1861,--ISNUMBER(IFERROR(SEARCH(Formulaire!$H$22,$C1861,1),""))=1),MAX(N$1:N1860)+1,"")</f>
        <v/>
      </c>
      <c r="O1861" s="68" t="str">
        <f>IF(AND(Formulaire!$H$27=Aéroports!$E1861,--ISNUMBER(IFERROR(SEARCH(Formulaire!$H$28,$C1861,1),""))=1),MAX(O$1:O1860)+1,"")</f>
        <v/>
      </c>
      <c r="Q1861" s="91" t="str">
        <f>IFERROR(INDEX($C$2:$C$5193,MATCH(ROWS(M$2:M1861),M$2:M$5193,0)),"")</f>
        <v/>
      </c>
      <c r="R1861" s="70" t="str">
        <f>IFERROR(INDEX($C$2:$C$5193,MATCH(ROWS(N$2:N1861),N$2:N$5193,0)),"")</f>
        <v/>
      </c>
      <c r="S1861" s="92" t="str">
        <f>IFERROR(INDEX($C$2:$C$5193,MATCH(ROWS(O$2:O1861),O$2:O$5193,0)),"")</f>
        <v/>
      </c>
    </row>
    <row r="1862" spans="1:19" x14ac:dyDescent="0.25">
      <c r="A1862" s="69">
        <v>3599</v>
      </c>
      <c r="B1862" s="69" t="s">
        <v>17124</v>
      </c>
      <c r="C1862" s="69" t="s">
        <v>17125</v>
      </c>
      <c r="D1862" s="69" t="s">
        <v>16702</v>
      </c>
      <c r="E1862" s="69" t="s">
        <v>22589</v>
      </c>
      <c r="F1862" s="69" t="s">
        <v>17126</v>
      </c>
      <c r="G1862" s="69" t="s">
        <v>17127</v>
      </c>
      <c r="H1862" s="69">
        <v>60.779800000000002</v>
      </c>
      <c r="I1862" s="69">
        <v>-161.83799999999999</v>
      </c>
      <c r="J1862" s="69">
        <v>126</v>
      </c>
      <c r="K1862" s="69">
        <v>-9</v>
      </c>
      <c r="L1862" s="69">
        <f>COUNTIFS(Aéroports!$C$2:$C$5193,Aéroports!$C1862,Aéroports!$D$2:$D$5193,Aéroports!$D1862)</f>
        <v>1</v>
      </c>
      <c r="M1862" s="69" t="str">
        <f>IF(AND(Formulaire!$H$15=Aéroports!$E1862,--ISNUMBER(IFERROR(SEARCH(Formulaire!$H$16,$C1862,1),""))=1),MAX(M$1:M1861)+1,"")</f>
        <v/>
      </c>
      <c r="N1862" s="69" t="str">
        <f>IF(AND(Formulaire!$H$21=Aéroports!$E1862,--ISNUMBER(IFERROR(SEARCH(Formulaire!$H$22,$C1862,1),""))=1),MAX(N$1:N1861)+1,"")</f>
        <v/>
      </c>
      <c r="O1862" s="69" t="str">
        <f>IF(AND(Formulaire!$H$27=Aéroports!$E1862,--ISNUMBER(IFERROR(SEARCH(Formulaire!$H$28,$C1862,1),""))=1),MAX(O$1:O1861)+1,"")</f>
        <v/>
      </c>
      <c r="Q1862" s="91" t="str">
        <f>IFERROR(INDEX($C$2:$C$5193,MATCH(ROWS(M$2:M1862),M$2:M$5193,0)),"")</f>
        <v/>
      </c>
      <c r="R1862" s="70" t="str">
        <f>IFERROR(INDEX($C$2:$C$5193,MATCH(ROWS(N$2:N1862),N$2:N$5193,0)),"")</f>
        <v/>
      </c>
      <c r="S1862" s="92" t="str">
        <f>IFERROR(INDEX($C$2:$C$5193,MATCH(ROWS(O$2:O1862),O$2:O$5193,0)),"")</f>
        <v/>
      </c>
    </row>
    <row r="1863" spans="1:19" x14ac:dyDescent="0.25">
      <c r="A1863" s="68">
        <v>3417</v>
      </c>
      <c r="B1863" s="68" t="s">
        <v>17128</v>
      </c>
      <c r="C1863" s="68" t="s">
        <v>17129</v>
      </c>
      <c r="D1863" s="68" t="s">
        <v>16702</v>
      </c>
      <c r="E1863" s="68" t="s">
        <v>22589</v>
      </c>
      <c r="F1863" s="68" t="s">
        <v>17130</v>
      </c>
      <c r="G1863" s="68" t="s">
        <v>17131</v>
      </c>
      <c r="H1863" s="68">
        <v>66.913899999999998</v>
      </c>
      <c r="I1863" s="68">
        <v>-151.529</v>
      </c>
      <c r="J1863" s="68">
        <v>647</v>
      </c>
      <c r="K1863" s="68">
        <v>-9</v>
      </c>
      <c r="L1863" s="68">
        <f>COUNTIFS(Aéroports!$C$2:$C$5193,Aéroports!$C1863,Aéroports!$D$2:$D$5193,Aéroports!$D1863)</f>
        <v>1</v>
      </c>
      <c r="M1863" s="68" t="str">
        <f>IF(AND(Formulaire!$H$15=Aéroports!$E1863,--ISNUMBER(IFERROR(SEARCH(Formulaire!$H$16,$C1863,1),""))=1),MAX(M$1:M1862)+1,"")</f>
        <v/>
      </c>
      <c r="N1863" s="68" t="str">
        <f>IF(AND(Formulaire!$H$21=Aéroports!$E1863,--ISNUMBER(IFERROR(SEARCH(Formulaire!$H$22,$C1863,1),""))=1),MAX(N$1:N1862)+1,"")</f>
        <v/>
      </c>
      <c r="O1863" s="68" t="str">
        <f>IF(AND(Formulaire!$H$27=Aéroports!$E1863,--ISNUMBER(IFERROR(SEARCH(Formulaire!$H$28,$C1863,1),""))=1),MAX(O$1:O1862)+1,"")</f>
        <v/>
      </c>
      <c r="Q1863" s="91" t="str">
        <f>IFERROR(INDEX($C$2:$C$5193,MATCH(ROWS(M$2:M1863),M$2:M$5193,0)),"")</f>
        <v/>
      </c>
      <c r="R1863" s="70" t="str">
        <f>IFERROR(INDEX($C$2:$C$5193,MATCH(ROWS(N$2:N1863),N$2:N$5193,0)),"")</f>
        <v/>
      </c>
      <c r="S1863" s="92" t="str">
        <f>IFERROR(INDEX($C$2:$C$5193,MATCH(ROWS(O$2:O1863),O$2:O$5193,0)),"")</f>
        <v/>
      </c>
    </row>
    <row r="1864" spans="1:19" x14ac:dyDescent="0.25">
      <c r="A1864" s="69">
        <v>8658</v>
      </c>
      <c r="B1864" s="69" t="s">
        <v>17132</v>
      </c>
      <c r="C1864" s="69" t="s">
        <v>17133</v>
      </c>
      <c r="D1864" s="69" t="s">
        <v>16702</v>
      </c>
      <c r="E1864" s="69" t="s">
        <v>22589</v>
      </c>
      <c r="F1864" s="69" t="s">
        <v>17134</v>
      </c>
      <c r="G1864" s="69" t="s">
        <v>17135</v>
      </c>
      <c r="H1864" s="69">
        <v>42.584200000000003</v>
      </c>
      <c r="I1864" s="69">
        <v>-70.916499999999999</v>
      </c>
      <c r="J1864" s="69">
        <v>107</v>
      </c>
      <c r="K1864" s="69">
        <v>-5</v>
      </c>
      <c r="L1864" s="69">
        <f>COUNTIFS(Aéroports!$C$2:$C$5193,Aéroports!$C1864,Aéroports!$D$2:$D$5193,Aéroports!$D1864)</f>
        <v>1</v>
      </c>
      <c r="M1864" s="69" t="str">
        <f>IF(AND(Formulaire!$H$15=Aéroports!$E1864,--ISNUMBER(IFERROR(SEARCH(Formulaire!$H$16,$C1864,1),""))=1),MAX(M$1:M1863)+1,"")</f>
        <v/>
      </c>
      <c r="N1864" s="69" t="str">
        <f>IF(AND(Formulaire!$H$21=Aéroports!$E1864,--ISNUMBER(IFERROR(SEARCH(Formulaire!$H$22,$C1864,1),""))=1),MAX(N$1:N1863)+1,"")</f>
        <v/>
      </c>
      <c r="O1864" s="69" t="str">
        <f>IF(AND(Formulaire!$H$27=Aéroports!$E1864,--ISNUMBER(IFERROR(SEARCH(Formulaire!$H$28,$C1864,1),""))=1),MAX(O$1:O1863)+1,"")</f>
        <v/>
      </c>
      <c r="Q1864" s="91" t="str">
        <f>IFERROR(INDEX($C$2:$C$5193,MATCH(ROWS(M$2:M1864),M$2:M$5193,0)),"")</f>
        <v/>
      </c>
      <c r="R1864" s="70" t="str">
        <f>IFERROR(INDEX($C$2:$C$5193,MATCH(ROWS(N$2:N1864),N$2:N$5193,0)),"")</f>
        <v/>
      </c>
      <c r="S1864" s="92" t="str">
        <f>IFERROR(INDEX($C$2:$C$5193,MATCH(ROWS(O$2:O1864),O$2:O$5193,0)),"")</f>
        <v/>
      </c>
    </row>
    <row r="1865" spans="1:19" x14ac:dyDescent="0.25">
      <c r="A1865" s="68">
        <v>3431</v>
      </c>
      <c r="B1865" s="68" t="s">
        <v>17136</v>
      </c>
      <c r="C1865" s="68" t="s">
        <v>17137</v>
      </c>
      <c r="D1865" s="68" t="s">
        <v>16702</v>
      </c>
      <c r="E1865" s="68" t="s">
        <v>22589</v>
      </c>
      <c r="F1865" s="68" t="s">
        <v>17138</v>
      </c>
      <c r="G1865" s="68" t="s">
        <v>17139</v>
      </c>
      <c r="H1865" s="68">
        <v>59.361199999999997</v>
      </c>
      <c r="I1865" s="68">
        <v>-155.25899999999999</v>
      </c>
      <c r="J1865" s="68">
        <v>663</v>
      </c>
      <c r="K1865" s="68">
        <v>-9</v>
      </c>
      <c r="L1865" s="68">
        <f>COUNTIFS(Aéroports!$C$2:$C$5193,Aéroports!$C1865,Aéroports!$D$2:$D$5193,Aéroports!$D1865)</f>
        <v>1</v>
      </c>
      <c r="M1865" s="68" t="str">
        <f>IF(AND(Formulaire!$H$15=Aéroports!$E1865,--ISNUMBER(IFERROR(SEARCH(Formulaire!$H$16,$C1865,1),""))=1),MAX(M$1:M1864)+1,"")</f>
        <v/>
      </c>
      <c r="N1865" s="68" t="str">
        <f>IF(AND(Formulaire!$H$21=Aéroports!$E1865,--ISNUMBER(IFERROR(SEARCH(Formulaire!$H$22,$C1865,1),""))=1),MAX(N$1:N1864)+1,"")</f>
        <v/>
      </c>
      <c r="O1865" s="68" t="str">
        <f>IF(AND(Formulaire!$H$27=Aéroports!$E1865,--ISNUMBER(IFERROR(SEARCH(Formulaire!$H$28,$C1865,1),""))=1),MAX(O$1:O1864)+1,"")</f>
        <v/>
      </c>
      <c r="Q1865" s="91" t="str">
        <f>IFERROR(INDEX($C$2:$C$5193,MATCH(ROWS(M$2:M1865),M$2:M$5193,0)),"")</f>
        <v/>
      </c>
      <c r="R1865" s="70" t="str">
        <f>IFERROR(INDEX($C$2:$C$5193,MATCH(ROWS(N$2:N1865),N$2:N$5193,0)),"")</f>
        <v/>
      </c>
      <c r="S1865" s="92" t="str">
        <f>IFERROR(INDEX($C$2:$C$5193,MATCH(ROWS(O$2:O1865),O$2:O$5193,0)),"")</f>
        <v/>
      </c>
    </row>
    <row r="1866" spans="1:19" x14ac:dyDescent="0.25">
      <c r="A1866" s="69">
        <v>11820</v>
      </c>
      <c r="B1866" s="69" t="s">
        <v>17140</v>
      </c>
      <c r="C1866" s="69" t="s">
        <v>17141</v>
      </c>
      <c r="D1866" s="69" t="s">
        <v>16702</v>
      </c>
      <c r="E1866" s="69" t="s">
        <v>22589</v>
      </c>
      <c r="F1866" s="69" t="s">
        <v>17142</v>
      </c>
      <c r="G1866" s="69" t="s">
        <v>17143</v>
      </c>
      <c r="H1866" s="69">
        <v>42.585099999999997</v>
      </c>
      <c r="I1866" s="69">
        <v>-110.111</v>
      </c>
      <c r="J1866" s="69">
        <v>6990</v>
      </c>
      <c r="K1866" s="69" t="s">
        <v>340</v>
      </c>
      <c r="L1866" s="69">
        <f>COUNTIFS(Aéroports!$C$2:$C$5193,Aéroports!$C1866,Aéroports!$D$2:$D$5193,Aéroports!$D1866)</f>
        <v>1</v>
      </c>
      <c r="M1866" s="69" t="str">
        <f>IF(AND(Formulaire!$H$15=Aéroports!$E1866,--ISNUMBER(IFERROR(SEARCH(Formulaire!$H$16,$C1866,1),""))=1),MAX(M$1:M1865)+1,"")</f>
        <v/>
      </c>
      <c r="N1866" s="69" t="str">
        <f>IF(AND(Formulaire!$H$21=Aéroports!$E1866,--ISNUMBER(IFERROR(SEARCH(Formulaire!$H$22,$C1866,1),""))=1),MAX(N$1:N1865)+1,"")</f>
        <v/>
      </c>
      <c r="O1866" s="69" t="str">
        <f>IF(AND(Formulaire!$H$27=Aéroports!$E1866,--ISNUMBER(IFERROR(SEARCH(Formulaire!$H$28,$C1866,1),""))=1),MAX(O$1:O1865)+1,"")</f>
        <v/>
      </c>
      <c r="Q1866" s="91" t="str">
        <f>IFERROR(INDEX($C$2:$C$5193,MATCH(ROWS(M$2:M1866),M$2:M$5193,0)),"")</f>
        <v/>
      </c>
      <c r="R1866" s="70" t="str">
        <f>IFERROR(INDEX($C$2:$C$5193,MATCH(ROWS(N$2:N1866),N$2:N$5193,0)),"")</f>
        <v/>
      </c>
      <c r="S1866" s="92" t="str">
        <f>IFERROR(INDEX($C$2:$C$5193,MATCH(ROWS(O$2:O1866),O$2:O$5193,0)),"")</f>
        <v/>
      </c>
    </row>
    <row r="1867" spans="1:19" x14ac:dyDescent="0.25">
      <c r="A1867" s="68">
        <v>7720</v>
      </c>
      <c r="B1867" s="68" t="s">
        <v>17144</v>
      </c>
      <c r="C1867" s="68" t="s">
        <v>17145</v>
      </c>
      <c r="D1867" s="68" t="s">
        <v>16702</v>
      </c>
      <c r="E1867" s="68" t="s">
        <v>22589</v>
      </c>
      <c r="F1867" s="68" t="s">
        <v>17146</v>
      </c>
      <c r="G1867" s="68" t="s">
        <v>17147</v>
      </c>
      <c r="H1867" s="68">
        <v>45.806399999999996</v>
      </c>
      <c r="I1867" s="68">
        <v>-109.98099999999999</v>
      </c>
      <c r="J1867" s="68">
        <v>4492</v>
      </c>
      <c r="K1867" s="68">
        <v>-7</v>
      </c>
      <c r="L1867" s="68">
        <f>COUNTIFS(Aéroports!$C$2:$C$5193,Aéroports!$C1867,Aéroports!$D$2:$D$5193,Aéroports!$D1867)</f>
        <v>1</v>
      </c>
      <c r="M1867" s="68" t="str">
        <f>IF(AND(Formulaire!$H$15=Aéroports!$E1867,--ISNUMBER(IFERROR(SEARCH(Formulaire!$H$16,$C1867,1),""))=1),MAX(M$1:M1866)+1,"")</f>
        <v/>
      </c>
      <c r="N1867" s="68" t="str">
        <f>IF(AND(Formulaire!$H$21=Aéroports!$E1867,--ISNUMBER(IFERROR(SEARCH(Formulaire!$H$22,$C1867,1),""))=1),MAX(N$1:N1866)+1,"")</f>
        <v/>
      </c>
      <c r="O1867" s="68" t="str">
        <f>IF(AND(Formulaire!$H$27=Aéroports!$E1867,--ISNUMBER(IFERROR(SEARCH(Formulaire!$H$28,$C1867,1),""))=1),MAX(O$1:O1866)+1,"")</f>
        <v/>
      </c>
      <c r="Q1867" s="91" t="str">
        <f>IFERROR(INDEX($C$2:$C$5193,MATCH(ROWS(M$2:M1867),M$2:M$5193,0)),"")</f>
        <v/>
      </c>
      <c r="R1867" s="70" t="str">
        <f>IFERROR(INDEX($C$2:$C$5193,MATCH(ROWS(N$2:N1867),N$2:N$5193,0)),"")</f>
        <v/>
      </c>
      <c r="S1867" s="92" t="str">
        <f>IFERROR(INDEX($C$2:$C$5193,MATCH(ROWS(O$2:O1867),O$2:O$5193,0)),"")</f>
        <v/>
      </c>
    </row>
    <row r="1868" spans="1:19" x14ac:dyDescent="0.25">
      <c r="A1868" s="69">
        <v>4021</v>
      </c>
      <c r="B1868" s="69" t="s">
        <v>17148</v>
      </c>
      <c r="C1868" s="69" t="s">
        <v>17149</v>
      </c>
      <c r="D1868" s="69" t="s">
        <v>16702</v>
      </c>
      <c r="E1868" s="69" t="s">
        <v>22589</v>
      </c>
      <c r="F1868" s="69" t="s">
        <v>17150</v>
      </c>
      <c r="G1868" s="69" t="s">
        <v>17151</v>
      </c>
      <c r="H1868" s="69">
        <v>45.807699999999997</v>
      </c>
      <c r="I1868" s="69">
        <v>-108.54300000000001</v>
      </c>
      <c r="J1868" s="69">
        <v>3652</v>
      </c>
      <c r="K1868" s="69">
        <v>-7</v>
      </c>
      <c r="L1868" s="69">
        <f>COUNTIFS(Aéroports!$C$2:$C$5193,Aéroports!$C1868,Aéroports!$D$2:$D$5193,Aéroports!$D1868)</f>
        <v>1</v>
      </c>
      <c r="M1868" s="69" t="str">
        <f>IF(AND(Formulaire!$H$15=Aéroports!$E1868,--ISNUMBER(IFERROR(SEARCH(Formulaire!$H$16,$C1868,1),""))=1),MAX(M$1:M1867)+1,"")</f>
        <v/>
      </c>
      <c r="N1868" s="69" t="str">
        <f>IF(AND(Formulaire!$H$21=Aéroports!$E1868,--ISNUMBER(IFERROR(SEARCH(Formulaire!$H$22,$C1868,1),""))=1),MAX(N$1:N1867)+1,"")</f>
        <v/>
      </c>
      <c r="O1868" s="69" t="str">
        <f>IF(AND(Formulaire!$H$27=Aéroports!$E1868,--ISNUMBER(IFERROR(SEARCH(Formulaire!$H$28,$C1868,1),""))=1),MAX(O$1:O1867)+1,"")</f>
        <v/>
      </c>
      <c r="Q1868" s="91" t="str">
        <f>IFERROR(INDEX($C$2:$C$5193,MATCH(ROWS(M$2:M1868),M$2:M$5193,0)),"")</f>
        <v/>
      </c>
      <c r="R1868" s="70" t="str">
        <f>IFERROR(INDEX($C$2:$C$5193,MATCH(ROWS(N$2:N1868),N$2:N$5193,0)),"")</f>
        <v/>
      </c>
      <c r="S1868" s="92" t="str">
        <f>IFERROR(INDEX($C$2:$C$5193,MATCH(ROWS(O$2:O1868),O$2:O$5193,0)),"")</f>
        <v/>
      </c>
    </row>
    <row r="1869" spans="1:19" x14ac:dyDescent="0.25">
      <c r="A1869" s="68">
        <v>3538</v>
      </c>
      <c r="B1869" s="68" t="s">
        <v>17152</v>
      </c>
      <c r="C1869" s="68" t="s">
        <v>17153</v>
      </c>
      <c r="D1869" s="68" t="s">
        <v>16702</v>
      </c>
      <c r="E1869" s="68" t="s">
        <v>22589</v>
      </c>
      <c r="F1869" s="68" t="s">
        <v>17154</v>
      </c>
      <c r="G1869" s="68" t="s">
        <v>17155</v>
      </c>
      <c r="H1869" s="68">
        <v>30.410399999999999</v>
      </c>
      <c r="I1869" s="68">
        <v>-88.924400000000006</v>
      </c>
      <c r="J1869" s="68">
        <v>33</v>
      </c>
      <c r="K1869" s="68">
        <v>-6</v>
      </c>
      <c r="L1869" s="68">
        <f>COUNTIFS(Aéroports!$C$2:$C$5193,Aéroports!$C1869,Aéroports!$D$2:$D$5193,Aéroports!$D1869)</f>
        <v>1</v>
      </c>
      <c r="M1869" s="68" t="str">
        <f>IF(AND(Formulaire!$H$15=Aéroports!$E1869,--ISNUMBER(IFERROR(SEARCH(Formulaire!$H$16,$C1869,1),""))=1),MAX(M$1:M1868)+1,"")</f>
        <v/>
      </c>
      <c r="N1869" s="68" t="str">
        <f>IF(AND(Formulaire!$H$21=Aéroports!$E1869,--ISNUMBER(IFERROR(SEARCH(Formulaire!$H$22,$C1869,1),""))=1),MAX(N$1:N1868)+1,"")</f>
        <v/>
      </c>
      <c r="O1869" s="68" t="str">
        <f>IF(AND(Formulaire!$H$27=Aéroports!$E1869,--ISNUMBER(IFERROR(SEARCH(Formulaire!$H$28,$C1869,1),""))=1),MAX(O$1:O1868)+1,"")</f>
        <v/>
      </c>
      <c r="Q1869" s="91" t="str">
        <f>IFERROR(INDEX($C$2:$C$5193,MATCH(ROWS(M$2:M1869),M$2:M$5193,0)),"")</f>
        <v/>
      </c>
      <c r="R1869" s="70" t="str">
        <f>IFERROR(INDEX($C$2:$C$5193,MATCH(ROWS(N$2:N1869),N$2:N$5193,0)),"")</f>
        <v/>
      </c>
      <c r="S1869" s="92" t="str">
        <f>IFERROR(INDEX($C$2:$C$5193,MATCH(ROWS(O$2:O1869),O$2:O$5193,0)),"")</f>
        <v/>
      </c>
    </row>
    <row r="1870" spans="1:19" x14ac:dyDescent="0.25">
      <c r="A1870" s="69">
        <v>4129</v>
      </c>
      <c r="B1870" s="69" t="s">
        <v>17156</v>
      </c>
      <c r="C1870" s="69" t="s">
        <v>17157</v>
      </c>
      <c r="D1870" s="69" t="s">
        <v>16702</v>
      </c>
      <c r="E1870" s="69" t="s">
        <v>22589</v>
      </c>
      <c r="F1870" s="69" t="s">
        <v>17158</v>
      </c>
      <c r="G1870" s="69" t="s">
        <v>17159</v>
      </c>
      <c r="H1870" s="69">
        <v>42.2087</v>
      </c>
      <c r="I1870" s="69">
        <v>-75.979799999999997</v>
      </c>
      <c r="J1870" s="69">
        <v>1636</v>
      </c>
      <c r="K1870" s="69">
        <v>-5</v>
      </c>
      <c r="L1870" s="69">
        <f>COUNTIFS(Aéroports!$C$2:$C$5193,Aéroports!$C1870,Aéroports!$D$2:$D$5193,Aéroports!$D1870)</f>
        <v>1</v>
      </c>
      <c r="M1870" s="69" t="str">
        <f>IF(AND(Formulaire!$H$15=Aéroports!$E1870,--ISNUMBER(IFERROR(SEARCH(Formulaire!$H$16,$C1870,1),""))=1),MAX(M$1:M1869)+1,"")</f>
        <v/>
      </c>
      <c r="N1870" s="69" t="str">
        <f>IF(AND(Formulaire!$H$21=Aéroports!$E1870,--ISNUMBER(IFERROR(SEARCH(Formulaire!$H$22,$C1870,1),""))=1),MAX(N$1:N1869)+1,"")</f>
        <v/>
      </c>
      <c r="O1870" s="69" t="str">
        <f>IF(AND(Formulaire!$H$27=Aéroports!$E1870,--ISNUMBER(IFERROR(SEARCH(Formulaire!$H$28,$C1870,1),""))=1),MAX(O$1:O1869)+1,"")</f>
        <v/>
      </c>
      <c r="Q1870" s="91" t="str">
        <f>IFERROR(INDEX($C$2:$C$5193,MATCH(ROWS(M$2:M1870),M$2:M$5193,0)),"")</f>
        <v/>
      </c>
      <c r="R1870" s="70" t="str">
        <f>IFERROR(INDEX($C$2:$C$5193,MATCH(ROWS(N$2:N1870),N$2:N$5193,0)),"")</f>
        <v/>
      </c>
      <c r="S1870" s="92" t="str">
        <f>IFERROR(INDEX($C$2:$C$5193,MATCH(ROWS(O$2:O1870),O$2:O$5193,0)),"")</f>
        <v/>
      </c>
    </row>
    <row r="1871" spans="1:19" x14ac:dyDescent="0.25">
      <c r="A1871" s="68">
        <v>3811</v>
      </c>
      <c r="B1871" s="68" t="s">
        <v>17160</v>
      </c>
      <c r="C1871" s="68" t="s">
        <v>16355</v>
      </c>
      <c r="D1871" s="68" t="s">
        <v>16702</v>
      </c>
      <c r="E1871" s="68" t="s">
        <v>22589</v>
      </c>
      <c r="F1871" s="68" t="s">
        <v>17161</v>
      </c>
      <c r="G1871" s="68" t="s">
        <v>17162</v>
      </c>
      <c r="H1871" s="68">
        <v>33.562899999999999</v>
      </c>
      <c r="I1871" s="68">
        <v>-86.753500000000003</v>
      </c>
      <c r="J1871" s="68">
        <v>650</v>
      </c>
      <c r="K1871" s="68">
        <v>-6</v>
      </c>
      <c r="L1871" s="68">
        <f>COUNTIFS(Aéroports!$C$2:$C$5193,Aéroports!$C1871,Aéroports!$D$2:$D$5193,Aéroports!$D1871)</f>
        <v>1</v>
      </c>
      <c r="M1871" s="68" t="str">
        <f>IF(AND(Formulaire!$H$15=Aéroports!$E1871,--ISNUMBER(IFERROR(SEARCH(Formulaire!$H$16,$C1871,1),""))=1),MAX(M$1:M1870)+1,"")</f>
        <v/>
      </c>
      <c r="N1871" s="68" t="str">
        <f>IF(AND(Formulaire!$H$21=Aéroports!$E1871,--ISNUMBER(IFERROR(SEARCH(Formulaire!$H$22,$C1871,1),""))=1),MAX(N$1:N1870)+1,"")</f>
        <v/>
      </c>
      <c r="O1871" s="68" t="str">
        <f>IF(AND(Formulaire!$H$27=Aéroports!$E1871,--ISNUMBER(IFERROR(SEARCH(Formulaire!$H$28,$C1871,1),""))=1),MAX(O$1:O1870)+1,"")</f>
        <v/>
      </c>
      <c r="Q1871" s="91" t="str">
        <f>IFERROR(INDEX($C$2:$C$5193,MATCH(ROWS(M$2:M1871),M$2:M$5193,0)),"")</f>
        <v/>
      </c>
      <c r="R1871" s="70" t="str">
        <f>IFERROR(INDEX($C$2:$C$5193,MATCH(ROWS(N$2:N1871),N$2:N$5193,0)),"")</f>
        <v/>
      </c>
      <c r="S1871" s="92" t="str">
        <f>IFERROR(INDEX($C$2:$C$5193,MATCH(ROWS(O$2:O1871),O$2:O$5193,0)),"")</f>
        <v/>
      </c>
    </row>
    <row r="1872" spans="1:19" x14ac:dyDescent="0.25">
      <c r="A1872" s="69">
        <v>11818</v>
      </c>
      <c r="B1872" s="69" t="s">
        <v>17163</v>
      </c>
      <c r="C1872" s="69" t="s">
        <v>17164</v>
      </c>
      <c r="D1872" s="69" t="s">
        <v>16702</v>
      </c>
      <c r="E1872" s="69" t="s">
        <v>22589</v>
      </c>
      <c r="F1872" s="69" t="s">
        <v>17165</v>
      </c>
      <c r="G1872" s="69" t="s">
        <v>17166</v>
      </c>
      <c r="H1872" s="69">
        <v>37.373100000000001</v>
      </c>
      <c r="I1872" s="69">
        <v>-118.364</v>
      </c>
      <c r="J1872" s="69">
        <v>4124</v>
      </c>
      <c r="K1872" s="69" t="s">
        <v>340</v>
      </c>
      <c r="L1872" s="69">
        <f>COUNTIFS(Aéroports!$C$2:$C$5193,Aéroports!$C1872,Aéroports!$D$2:$D$5193,Aéroports!$D1872)</f>
        <v>1</v>
      </c>
      <c r="M1872" s="69" t="str">
        <f>IF(AND(Formulaire!$H$15=Aéroports!$E1872,--ISNUMBER(IFERROR(SEARCH(Formulaire!$H$16,$C1872,1),""))=1),MAX(M$1:M1871)+1,"")</f>
        <v/>
      </c>
      <c r="N1872" s="69" t="str">
        <f>IF(AND(Formulaire!$H$21=Aéroports!$E1872,--ISNUMBER(IFERROR(SEARCH(Formulaire!$H$22,$C1872,1),""))=1),MAX(N$1:N1871)+1,"")</f>
        <v/>
      </c>
      <c r="O1872" s="69" t="str">
        <f>IF(AND(Formulaire!$H$27=Aéroports!$E1872,--ISNUMBER(IFERROR(SEARCH(Formulaire!$H$28,$C1872,1),""))=1),MAX(O$1:O1871)+1,"")</f>
        <v/>
      </c>
      <c r="Q1872" s="91" t="str">
        <f>IFERROR(INDEX($C$2:$C$5193,MATCH(ROWS(M$2:M1872),M$2:M$5193,0)),"")</f>
        <v/>
      </c>
      <c r="R1872" s="70" t="str">
        <f>IFERROR(INDEX($C$2:$C$5193,MATCH(ROWS(N$2:N1872),N$2:N$5193,0)),"")</f>
        <v/>
      </c>
      <c r="S1872" s="92" t="str">
        <f>IFERROR(INDEX($C$2:$C$5193,MATCH(ROWS(O$2:O1872),O$2:O$5193,0)),"")</f>
        <v/>
      </c>
    </row>
    <row r="1873" spans="1:19" x14ac:dyDescent="0.25">
      <c r="A1873" s="68">
        <v>4083</v>
      </c>
      <c r="B1873" s="68" t="s">
        <v>17167</v>
      </c>
      <c r="C1873" s="68" t="s">
        <v>17168</v>
      </c>
      <c r="D1873" s="68" t="s">
        <v>16702</v>
      </c>
      <c r="E1873" s="68" t="s">
        <v>22589</v>
      </c>
      <c r="F1873" s="68" t="s">
        <v>17169</v>
      </c>
      <c r="G1873" s="68" t="s">
        <v>17170</v>
      </c>
      <c r="H1873" s="68">
        <v>46.7727</v>
      </c>
      <c r="I1873" s="68">
        <v>-100.746</v>
      </c>
      <c r="J1873" s="68">
        <v>1661</v>
      </c>
      <c r="K1873" s="68">
        <v>-6</v>
      </c>
      <c r="L1873" s="68">
        <f>COUNTIFS(Aéroports!$C$2:$C$5193,Aéroports!$C1873,Aéroports!$D$2:$D$5193,Aéroports!$D1873)</f>
        <v>1</v>
      </c>
      <c r="M1873" s="68" t="str">
        <f>IF(AND(Formulaire!$H$15=Aéroports!$E1873,--ISNUMBER(IFERROR(SEARCH(Formulaire!$H$16,$C1873,1),""))=1),MAX(M$1:M1872)+1,"")</f>
        <v/>
      </c>
      <c r="N1873" s="68" t="str">
        <f>IF(AND(Formulaire!$H$21=Aéroports!$E1873,--ISNUMBER(IFERROR(SEARCH(Formulaire!$H$22,$C1873,1),""))=1),MAX(N$1:N1872)+1,"")</f>
        <v/>
      </c>
      <c r="O1873" s="68" t="str">
        <f>IF(AND(Formulaire!$H$27=Aéroports!$E1873,--ISNUMBER(IFERROR(SEARCH(Formulaire!$H$28,$C1873,1),""))=1),MAX(O$1:O1872)+1,"")</f>
        <v/>
      </c>
      <c r="Q1873" s="91" t="str">
        <f>IFERROR(INDEX($C$2:$C$5193,MATCH(ROWS(M$2:M1873),M$2:M$5193,0)),"")</f>
        <v/>
      </c>
      <c r="R1873" s="70" t="str">
        <f>IFERROR(INDEX($C$2:$C$5193,MATCH(ROWS(N$2:N1873),N$2:N$5193,0)),"")</f>
        <v/>
      </c>
      <c r="S1873" s="92" t="str">
        <f>IFERROR(INDEX($C$2:$C$5193,MATCH(ROWS(O$2:O1873),O$2:O$5193,0)),"")</f>
        <v/>
      </c>
    </row>
    <row r="1874" spans="1:19" x14ac:dyDescent="0.25">
      <c r="A1874" s="69">
        <v>8195</v>
      </c>
      <c r="B1874" s="69" t="s">
        <v>17171</v>
      </c>
      <c r="C1874" s="69" t="s">
        <v>17172</v>
      </c>
      <c r="D1874" s="69" t="s">
        <v>16702</v>
      </c>
      <c r="E1874" s="69" t="s">
        <v>22589</v>
      </c>
      <c r="F1874" s="69" t="s">
        <v>17173</v>
      </c>
      <c r="G1874" s="69" t="s">
        <v>17174</v>
      </c>
      <c r="H1874" s="69">
        <v>41.168100000000003</v>
      </c>
      <c r="I1874" s="69">
        <v>-71.577799999999996</v>
      </c>
      <c r="J1874" s="69">
        <v>108</v>
      </c>
      <c r="K1874" s="69">
        <v>-5</v>
      </c>
      <c r="L1874" s="69">
        <f>COUNTIFS(Aéroports!$C$2:$C$5193,Aéroports!$C1874,Aéroports!$D$2:$D$5193,Aéroports!$D1874)</f>
        <v>1</v>
      </c>
      <c r="M1874" s="69" t="str">
        <f>IF(AND(Formulaire!$H$15=Aéroports!$E1874,--ISNUMBER(IFERROR(SEARCH(Formulaire!$H$16,$C1874,1),""))=1),MAX(M$1:M1873)+1,"")</f>
        <v/>
      </c>
      <c r="N1874" s="69" t="str">
        <f>IF(AND(Formulaire!$H$21=Aéroports!$E1874,--ISNUMBER(IFERROR(SEARCH(Formulaire!$H$22,$C1874,1),""))=1),MAX(N$1:N1873)+1,"")</f>
        <v/>
      </c>
      <c r="O1874" s="69" t="str">
        <f>IF(AND(Formulaire!$H$27=Aéroports!$E1874,--ISNUMBER(IFERROR(SEARCH(Formulaire!$H$28,$C1874,1),""))=1),MAX(O$1:O1873)+1,"")</f>
        <v/>
      </c>
      <c r="Q1874" s="91" t="str">
        <f>IFERROR(INDEX($C$2:$C$5193,MATCH(ROWS(M$2:M1874),M$2:M$5193,0)),"")</f>
        <v/>
      </c>
      <c r="R1874" s="70" t="str">
        <f>IFERROR(INDEX($C$2:$C$5193,MATCH(ROWS(N$2:N1874),N$2:N$5193,0)),"")</f>
        <v/>
      </c>
      <c r="S1874" s="92" t="str">
        <f>IFERROR(INDEX($C$2:$C$5193,MATCH(ROWS(O$2:O1874),O$2:O$5193,0)),"")</f>
        <v/>
      </c>
    </row>
    <row r="1875" spans="1:19" x14ac:dyDescent="0.25">
      <c r="A1875" s="68">
        <v>4037</v>
      </c>
      <c r="B1875" s="68" t="s">
        <v>17179</v>
      </c>
      <c r="C1875" s="68" t="s">
        <v>17176</v>
      </c>
      <c r="D1875" s="68" t="s">
        <v>16702</v>
      </c>
      <c r="E1875" s="68" t="s">
        <v>22589</v>
      </c>
      <c r="F1875" s="68" t="s">
        <v>17180</v>
      </c>
      <c r="G1875" s="68" t="s">
        <v>17181</v>
      </c>
      <c r="H1875" s="68">
        <v>40.4771</v>
      </c>
      <c r="I1875" s="68">
        <v>-88.915899999999993</v>
      </c>
      <c r="J1875" s="68">
        <v>871</v>
      </c>
      <c r="K1875" s="68">
        <v>-6</v>
      </c>
      <c r="L1875" s="68">
        <f>COUNTIFS(Aéroports!$C$2:$C$5193,Aéroports!$C1875,Aéroports!$D$2:$D$5193,Aéroports!$D1875)</f>
        <v>1</v>
      </c>
      <c r="M1875" s="68" t="str">
        <f>IF(AND(Formulaire!$H$15=Aéroports!$E1875,--ISNUMBER(IFERROR(SEARCH(Formulaire!$H$16,$C1875,1),""))=1),MAX(M$1:M1874)+1,"")</f>
        <v/>
      </c>
      <c r="N1875" s="68" t="str">
        <f>IF(AND(Formulaire!$H$21=Aéroports!$E1875,--ISNUMBER(IFERROR(SEARCH(Formulaire!$H$22,$C1875,1),""))=1),MAX(N$1:N1874)+1,"")</f>
        <v/>
      </c>
      <c r="O1875" s="68" t="str">
        <f>IF(AND(Formulaire!$H$27=Aéroports!$E1875,--ISNUMBER(IFERROR(SEARCH(Formulaire!$H$28,$C1875,1),""))=1),MAX(O$1:O1874)+1,"")</f>
        <v/>
      </c>
      <c r="Q1875" s="91" t="str">
        <f>IFERROR(INDEX($C$2:$C$5193,MATCH(ROWS(M$2:M1875),M$2:M$5193,0)),"")</f>
        <v/>
      </c>
      <c r="R1875" s="70" t="str">
        <f>IFERROR(INDEX($C$2:$C$5193,MATCH(ROWS(N$2:N1875),N$2:N$5193,0)),"")</f>
        <v/>
      </c>
      <c r="S1875" s="92" t="str">
        <f>IFERROR(INDEX($C$2:$C$5193,MATCH(ROWS(O$2:O1875),O$2:O$5193,0)),"")</f>
        <v/>
      </c>
    </row>
    <row r="1876" spans="1:19" x14ac:dyDescent="0.25">
      <c r="A1876" s="69">
        <v>6128</v>
      </c>
      <c r="B1876" s="69" t="s">
        <v>17182</v>
      </c>
      <c r="C1876" s="69" t="s">
        <v>17183</v>
      </c>
      <c r="D1876" s="69" t="s">
        <v>16702</v>
      </c>
      <c r="E1876" s="69" t="s">
        <v>22589</v>
      </c>
      <c r="F1876" s="69" t="s">
        <v>17184</v>
      </c>
      <c r="G1876" s="69" t="s">
        <v>17185</v>
      </c>
      <c r="H1876" s="69">
        <v>37.2958</v>
      </c>
      <c r="I1876" s="69">
        <v>-81.207700000000003</v>
      </c>
      <c r="J1876" s="69">
        <v>2857</v>
      </c>
      <c r="K1876" s="69">
        <v>-5</v>
      </c>
      <c r="L1876" s="69">
        <f>COUNTIFS(Aéroports!$C$2:$C$5193,Aéroports!$C1876,Aéroports!$D$2:$D$5193,Aéroports!$D1876)</f>
        <v>1</v>
      </c>
      <c r="M1876" s="69" t="str">
        <f>IF(AND(Formulaire!$H$15=Aéroports!$E1876,--ISNUMBER(IFERROR(SEARCH(Formulaire!$H$16,$C1876,1),""))=1),MAX(M$1:M1875)+1,"")</f>
        <v/>
      </c>
      <c r="N1876" s="69" t="str">
        <f>IF(AND(Formulaire!$H$21=Aéroports!$E1876,--ISNUMBER(IFERROR(SEARCH(Formulaire!$H$22,$C1876,1),""))=1),MAX(N$1:N1875)+1,"")</f>
        <v/>
      </c>
      <c r="O1876" s="69" t="str">
        <f>IF(AND(Formulaire!$H$27=Aéroports!$E1876,--ISNUMBER(IFERROR(SEARCH(Formulaire!$H$28,$C1876,1),""))=1),MAX(O$1:O1875)+1,"")</f>
        <v/>
      </c>
      <c r="Q1876" s="91" t="str">
        <f>IFERROR(INDEX($C$2:$C$5193,MATCH(ROWS(M$2:M1876),M$2:M$5193,0)),"")</f>
        <v/>
      </c>
      <c r="R1876" s="70" t="str">
        <f>IFERROR(INDEX($C$2:$C$5193,MATCH(ROWS(N$2:N1876),N$2:N$5193,0)),"")</f>
        <v/>
      </c>
      <c r="S1876" s="92" t="str">
        <f>IFERROR(INDEX($C$2:$C$5193,MATCH(ROWS(O$2:O1876),O$2:O$5193,0)),"")</f>
        <v/>
      </c>
    </row>
    <row r="1877" spans="1:19" x14ac:dyDescent="0.25">
      <c r="A1877" s="68">
        <v>4136</v>
      </c>
      <c r="B1877" s="68" t="s">
        <v>17186</v>
      </c>
      <c r="C1877" s="68" t="s">
        <v>17187</v>
      </c>
      <c r="D1877" s="68" t="s">
        <v>16702</v>
      </c>
      <c r="E1877" s="68" t="s">
        <v>22589</v>
      </c>
      <c r="F1877" s="68" t="s">
        <v>17188</v>
      </c>
      <c r="G1877" s="68" t="s">
        <v>17189</v>
      </c>
      <c r="H1877" s="68">
        <v>33.619199999999999</v>
      </c>
      <c r="I1877" s="68">
        <v>-114.717</v>
      </c>
      <c r="J1877" s="68">
        <v>399</v>
      </c>
      <c r="K1877" s="68">
        <v>-8</v>
      </c>
      <c r="L1877" s="68">
        <f>COUNTIFS(Aéroports!$C$2:$C$5193,Aéroports!$C1877,Aéroports!$D$2:$D$5193,Aéroports!$D1877)</f>
        <v>1</v>
      </c>
      <c r="M1877" s="68" t="str">
        <f>IF(AND(Formulaire!$H$15=Aéroports!$E1877,--ISNUMBER(IFERROR(SEARCH(Formulaire!$H$16,$C1877,1),""))=1),MAX(M$1:M1876)+1,"")</f>
        <v/>
      </c>
      <c r="N1877" s="68" t="str">
        <f>IF(AND(Formulaire!$H$21=Aéroports!$E1877,--ISNUMBER(IFERROR(SEARCH(Formulaire!$H$22,$C1877,1),""))=1),MAX(N$1:N1876)+1,"")</f>
        <v/>
      </c>
      <c r="O1877" s="68" t="str">
        <f>IF(AND(Formulaire!$H$27=Aéroports!$E1877,--ISNUMBER(IFERROR(SEARCH(Formulaire!$H$28,$C1877,1),""))=1),MAX(O$1:O1876)+1,"")</f>
        <v/>
      </c>
      <c r="Q1877" s="91" t="str">
        <f>IFERROR(INDEX($C$2:$C$5193,MATCH(ROWS(M$2:M1877),M$2:M$5193,0)),"")</f>
        <v/>
      </c>
      <c r="R1877" s="70" t="str">
        <f>IFERROR(INDEX($C$2:$C$5193,MATCH(ROWS(N$2:N1877),N$2:N$5193,0)),"")</f>
        <v/>
      </c>
      <c r="S1877" s="92" t="str">
        <f>IFERROR(INDEX($C$2:$C$5193,MATCH(ROWS(O$2:O1877),O$2:O$5193,0)),"")</f>
        <v/>
      </c>
    </row>
    <row r="1878" spans="1:19" x14ac:dyDescent="0.25">
      <c r="A1878" s="69">
        <v>3523</v>
      </c>
      <c r="B1878" s="69" t="s">
        <v>17190</v>
      </c>
      <c r="C1878" s="69" t="s">
        <v>17191</v>
      </c>
      <c r="D1878" s="69" t="s">
        <v>16702</v>
      </c>
      <c r="E1878" s="69" t="s">
        <v>22589</v>
      </c>
      <c r="F1878" s="69" t="s">
        <v>17192</v>
      </c>
      <c r="G1878" s="69" t="s">
        <v>17193</v>
      </c>
      <c r="H1878" s="69">
        <v>35.964300000000001</v>
      </c>
      <c r="I1878" s="69">
        <v>-89.944000000000003</v>
      </c>
      <c r="J1878" s="69">
        <v>254</v>
      </c>
      <c r="K1878" s="69">
        <v>-6</v>
      </c>
      <c r="L1878" s="69">
        <f>COUNTIFS(Aéroports!$C$2:$C$5193,Aéroports!$C1878,Aéroports!$D$2:$D$5193,Aéroports!$D1878)</f>
        <v>1</v>
      </c>
      <c r="M1878" s="69" t="str">
        <f>IF(AND(Formulaire!$H$15=Aéroports!$E1878,--ISNUMBER(IFERROR(SEARCH(Formulaire!$H$16,$C1878,1),""))=1),MAX(M$1:M1877)+1,"")</f>
        <v/>
      </c>
      <c r="N1878" s="69" t="str">
        <f>IF(AND(Formulaire!$H$21=Aéroports!$E1878,--ISNUMBER(IFERROR(SEARCH(Formulaire!$H$22,$C1878,1),""))=1),MAX(N$1:N1877)+1,"")</f>
        <v/>
      </c>
      <c r="O1878" s="69" t="str">
        <f>IF(AND(Formulaire!$H$27=Aéroports!$E1878,--ISNUMBER(IFERROR(SEARCH(Formulaire!$H$28,$C1878,1),""))=1),MAX(O$1:O1877)+1,"")</f>
        <v/>
      </c>
      <c r="Q1878" s="91" t="str">
        <f>IFERROR(INDEX($C$2:$C$5193,MATCH(ROWS(M$2:M1878),M$2:M$5193,0)),"")</f>
        <v/>
      </c>
      <c r="R1878" s="70" t="str">
        <f>IFERROR(INDEX($C$2:$C$5193,MATCH(ROWS(N$2:N1878),N$2:N$5193,0)),"")</f>
        <v/>
      </c>
      <c r="S1878" s="92" t="str">
        <f>IFERROR(INDEX($C$2:$C$5193,MATCH(ROWS(O$2:O1878),O$2:O$5193,0)),"")</f>
        <v/>
      </c>
    </row>
    <row r="1879" spans="1:19" x14ac:dyDescent="0.25">
      <c r="A1879" s="68">
        <v>3831</v>
      </c>
      <c r="B1879" s="68" t="s">
        <v>17194</v>
      </c>
      <c r="C1879" s="68" t="s">
        <v>17195</v>
      </c>
      <c r="D1879" s="68" t="s">
        <v>16702</v>
      </c>
      <c r="E1879" s="68" t="s">
        <v>22589</v>
      </c>
      <c r="F1879" s="68" t="s">
        <v>17196</v>
      </c>
      <c r="G1879" s="68" t="s">
        <v>17197</v>
      </c>
      <c r="H1879" s="68">
        <v>26.378499999999999</v>
      </c>
      <c r="I1879" s="68">
        <v>-80.107699999999994</v>
      </c>
      <c r="J1879" s="68">
        <v>13</v>
      </c>
      <c r="K1879" s="68">
        <v>-5</v>
      </c>
      <c r="L1879" s="68">
        <f>COUNTIFS(Aéroports!$C$2:$C$5193,Aéroports!$C1879,Aéroports!$D$2:$D$5193,Aéroports!$D1879)</f>
        <v>1</v>
      </c>
      <c r="M1879" s="68" t="str">
        <f>IF(AND(Formulaire!$H$15=Aéroports!$E1879,--ISNUMBER(IFERROR(SEARCH(Formulaire!$H$16,$C1879,1),""))=1),MAX(M$1:M1878)+1,"")</f>
        <v/>
      </c>
      <c r="N1879" s="68" t="str">
        <f>IF(AND(Formulaire!$H$21=Aéroports!$E1879,--ISNUMBER(IFERROR(SEARCH(Formulaire!$H$22,$C1879,1),""))=1),MAX(N$1:N1878)+1,"")</f>
        <v/>
      </c>
      <c r="O1879" s="68" t="str">
        <f>IF(AND(Formulaire!$H$27=Aéroports!$E1879,--ISNUMBER(IFERROR(SEARCH(Formulaire!$H$28,$C1879,1),""))=1),MAX(O$1:O1878)+1,"")</f>
        <v/>
      </c>
      <c r="Q1879" s="91" t="str">
        <f>IFERROR(INDEX($C$2:$C$5193,MATCH(ROWS(M$2:M1879),M$2:M$5193,0)),"")</f>
        <v/>
      </c>
      <c r="R1879" s="70" t="str">
        <f>IFERROR(INDEX($C$2:$C$5193,MATCH(ROWS(N$2:N1879),N$2:N$5193,0)),"")</f>
        <v/>
      </c>
      <c r="S1879" s="92" t="str">
        <f>IFERROR(INDEX($C$2:$C$5193,MATCH(ROWS(O$2:O1879),O$2:O$5193,0)),"")</f>
        <v/>
      </c>
    </row>
    <row r="1880" spans="1:19" x14ac:dyDescent="0.25">
      <c r="A1880" s="69">
        <v>3495</v>
      </c>
      <c r="B1880" s="69" t="s">
        <v>17198</v>
      </c>
      <c r="C1880" s="69" t="s">
        <v>17199</v>
      </c>
      <c r="D1880" s="69" t="s">
        <v>16702</v>
      </c>
      <c r="E1880" s="69" t="s">
        <v>22589</v>
      </c>
      <c r="F1880" s="69" t="s">
        <v>17200</v>
      </c>
      <c r="G1880" s="69" t="s">
        <v>17201</v>
      </c>
      <c r="H1880" s="69">
        <v>43.564399999999999</v>
      </c>
      <c r="I1880" s="69">
        <v>-116.223</v>
      </c>
      <c r="J1880" s="69">
        <v>2871</v>
      </c>
      <c r="K1880" s="69">
        <v>-7</v>
      </c>
      <c r="L1880" s="69">
        <f>COUNTIFS(Aéroports!$C$2:$C$5193,Aéroports!$C1880,Aéroports!$D$2:$D$5193,Aéroports!$D1880)</f>
        <v>1</v>
      </c>
      <c r="M1880" s="69" t="str">
        <f>IF(AND(Formulaire!$H$15=Aéroports!$E1880,--ISNUMBER(IFERROR(SEARCH(Formulaire!$H$16,$C1880,1),""))=1),MAX(M$1:M1879)+1,"")</f>
        <v/>
      </c>
      <c r="N1880" s="69" t="str">
        <f>IF(AND(Formulaire!$H$21=Aéroports!$E1880,--ISNUMBER(IFERROR(SEARCH(Formulaire!$H$22,$C1880,1),""))=1),MAX(N$1:N1879)+1,"")</f>
        <v/>
      </c>
      <c r="O1880" s="69" t="str">
        <f>IF(AND(Formulaire!$H$27=Aéroports!$E1880,--ISNUMBER(IFERROR(SEARCH(Formulaire!$H$28,$C1880,1),""))=1),MAX(O$1:O1879)+1,"")</f>
        <v/>
      </c>
      <c r="Q1880" s="91" t="str">
        <f>IFERROR(INDEX($C$2:$C$5193,MATCH(ROWS(M$2:M1880),M$2:M$5193,0)),"")</f>
        <v/>
      </c>
      <c r="R1880" s="70" t="str">
        <f>IFERROR(INDEX($C$2:$C$5193,MATCH(ROWS(N$2:N1880),N$2:N$5193,0)),"")</f>
        <v/>
      </c>
      <c r="S1880" s="92" t="str">
        <f>IFERROR(INDEX($C$2:$C$5193,MATCH(ROWS(O$2:O1880),O$2:O$5193,0)),"")</f>
        <v/>
      </c>
    </row>
    <row r="1881" spans="1:19" x14ac:dyDescent="0.25">
      <c r="A1881" s="68">
        <v>3448</v>
      </c>
      <c r="B1881" s="68" t="s">
        <v>17202</v>
      </c>
      <c r="C1881" s="68" t="s">
        <v>17203</v>
      </c>
      <c r="D1881" s="68" t="s">
        <v>16702</v>
      </c>
      <c r="E1881" s="68" t="s">
        <v>22589</v>
      </c>
      <c r="F1881" s="68" t="s">
        <v>17204</v>
      </c>
      <c r="G1881" s="68" t="s">
        <v>17205</v>
      </c>
      <c r="H1881" s="68">
        <v>42.3643</v>
      </c>
      <c r="I1881" s="68">
        <v>-71.005200000000002</v>
      </c>
      <c r="J1881" s="68">
        <v>20</v>
      </c>
      <c r="K1881" s="68">
        <v>-5</v>
      </c>
      <c r="L1881" s="68">
        <f>COUNTIFS(Aéroports!$C$2:$C$5193,Aéroports!$C1881,Aéroports!$D$2:$D$5193,Aéroports!$D1881)</f>
        <v>1</v>
      </c>
      <c r="M1881" s="68" t="str">
        <f>IF(AND(Formulaire!$H$15=Aéroports!$E1881,--ISNUMBER(IFERROR(SEARCH(Formulaire!$H$16,$C1881,1),""))=1),MAX(M$1:M1880)+1,"")</f>
        <v/>
      </c>
      <c r="N1881" s="68" t="str">
        <f>IF(AND(Formulaire!$H$21=Aéroports!$E1881,--ISNUMBER(IFERROR(SEARCH(Formulaire!$H$22,$C1881,1),""))=1),MAX(N$1:N1880)+1,"")</f>
        <v/>
      </c>
      <c r="O1881" s="68" t="str">
        <f>IF(AND(Formulaire!$H$27=Aéroports!$E1881,--ISNUMBER(IFERROR(SEARCH(Formulaire!$H$28,$C1881,1),""))=1),MAX(O$1:O1880)+1,"")</f>
        <v/>
      </c>
      <c r="Q1881" s="91" t="str">
        <f>IFERROR(INDEX($C$2:$C$5193,MATCH(ROWS(M$2:M1881),M$2:M$5193,0)),"")</f>
        <v/>
      </c>
      <c r="R1881" s="70" t="str">
        <f>IFERROR(INDEX($C$2:$C$5193,MATCH(ROWS(N$2:N1881),N$2:N$5193,0)),"")</f>
        <v/>
      </c>
      <c r="S1881" s="92" t="str">
        <f>IFERROR(INDEX($C$2:$C$5193,MATCH(ROWS(O$2:O1881),O$2:O$5193,0)),"")</f>
        <v/>
      </c>
    </row>
    <row r="1882" spans="1:19" x14ac:dyDescent="0.25">
      <c r="A1882" s="69">
        <v>8854</v>
      </c>
      <c r="B1882" s="69" t="s">
        <v>17206</v>
      </c>
      <c r="C1882" s="69" t="s">
        <v>17207</v>
      </c>
      <c r="D1882" s="69" t="s">
        <v>16702</v>
      </c>
      <c r="E1882" s="69" t="s">
        <v>22589</v>
      </c>
      <c r="F1882" s="69" t="s">
        <v>17208</v>
      </c>
      <c r="G1882" s="69" t="s">
        <v>17209</v>
      </c>
      <c r="H1882" s="69">
        <v>40.039400000000001</v>
      </c>
      <c r="I1882" s="69">
        <v>-105.226</v>
      </c>
      <c r="J1882" s="69">
        <v>5288</v>
      </c>
      <c r="K1882" s="69">
        <v>-7</v>
      </c>
      <c r="L1882" s="69">
        <f>COUNTIFS(Aéroports!$C$2:$C$5193,Aéroports!$C1882,Aéroports!$D$2:$D$5193,Aéroports!$D1882)</f>
        <v>1</v>
      </c>
      <c r="M1882" s="69" t="str">
        <f>IF(AND(Formulaire!$H$15=Aéroports!$E1882,--ISNUMBER(IFERROR(SEARCH(Formulaire!$H$16,$C1882,1),""))=1),MAX(M$1:M1881)+1,"")</f>
        <v/>
      </c>
      <c r="N1882" s="69" t="str">
        <f>IF(AND(Formulaire!$H$21=Aéroports!$E1882,--ISNUMBER(IFERROR(SEARCH(Formulaire!$H$22,$C1882,1),""))=1),MAX(N$1:N1881)+1,"")</f>
        <v/>
      </c>
      <c r="O1882" s="69" t="str">
        <f>IF(AND(Formulaire!$H$27=Aéroports!$E1882,--ISNUMBER(IFERROR(SEARCH(Formulaire!$H$28,$C1882,1),""))=1),MAX(O$1:O1881)+1,"")</f>
        <v/>
      </c>
      <c r="Q1882" s="91" t="str">
        <f>IFERROR(INDEX($C$2:$C$5193,MATCH(ROWS(M$2:M1882),M$2:M$5193,0)),"")</f>
        <v/>
      </c>
      <c r="R1882" s="70" t="str">
        <f>IFERROR(INDEX($C$2:$C$5193,MATCH(ROWS(N$2:N1882),N$2:N$5193,0)),"")</f>
        <v/>
      </c>
      <c r="S1882" s="92" t="str">
        <f>IFERROR(INDEX($C$2:$C$5193,MATCH(ROWS(O$2:O1882),O$2:O$5193,0)),"")</f>
        <v/>
      </c>
    </row>
    <row r="1883" spans="1:19" x14ac:dyDescent="0.25">
      <c r="A1883" s="68">
        <v>7848</v>
      </c>
      <c r="B1883" s="68" t="s">
        <v>17210</v>
      </c>
      <c r="C1883" s="68" t="s">
        <v>17211</v>
      </c>
      <c r="D1883" s="68" t="s">
        <v>16702</v>
      </c>
      <c r="E1883" s="68" t="s">
        <v>22589</v>
      </c>
      <c r="F1883" s="68" t="s">
        <v>17212</v>
      </c>
      <c r="G1883" s="68" t="s">
        <v>17213</v>
      </c>
      <c r="H1883" s="68">
        <v>36.964500000000001</v>
      </c>
      <c r="I1883" s="68">
        <v>-86.419700000000006</v>
      </c>
      <c r="J1883" s="68">
        <v>547</v>
      </c>
      <c r="K1883" s="68">
        <v>-6</v>
      </c>
      <c r="L1883" s="68">
        <f>COUNTIFS(Aéroports!$C$2:$C$5193,Aéroports!$C1883,Aéroports!$D$2:$D$5193,Aéroports!$D1883)</f>
        <v>1</v>
      </c>
      <c r="M1883" s="68" t="str">
        <f>IF(AND(Formulaire!$H$15=Aéroports!$E1883,--ISNUMBER(IFERROR(SEARCH(Formulaire!$H$16,$C1883,1),""))=1),MAX(M$1:M1882)+1,"")</f>
        <v/>
      </c>
      <c r="N1883" s="68" t="str">
        <f>IF(AND(Formulaire!$H$21=Aéroports!$E1883,--ISNUMBER(IFERROR(SEARCH(Formulaire!$H$22,$C1883,1),""))=1),MAX(N$1:N1882)+1,"")</f>
        <v/>
      </c>
      <c r="O1883" s="68" t="str">
        <f>IF(AND(Formulaire!$H$27=Aéroports!$E1883,--ISNUMBER(IFERROR(SEARCH(Formulaire!$H$28,$C1883,1),""))=1),MAX(O$1:O1882)+1,"")</f>
        <v/>
      </c>
      <c r="Q1883" s="91" t="str">
        <f>IFERROR(INDEX($C$2:$C$5193,MATCH(ROWS(M$2:M1883),M$2:M$5193,0)),"")</f>
        <v/>
      </c>
      <c r="R1883" s="70" t="str">
        <f>IFERROR(INDEX($C$2:$C$5193,MATCH(ROWS(N$2:N1883),N$2:N$5193,0)),"")</f>
        <v/>
      </c>
      <c r="S1883" s="92" t="str">
        <f>IFERROR(INDEX($C$2:$C$5193,MATCH(ROWS(O$2:O1883),O$2:O$5193,0)),"")</f>
        <v/>
      </c>
    </row>
    <row r="1884" spans="1:19" x14ac:dyDescent="0.25">
      <c r="A1884" s="69">
        <v>4020</v>
      </c>
      <c r="B1884" s="69" t="s">
        <v>17214</v>
      </c>
      <c r="C1884" s="69" t="s">
        <v>17215</v>
      </c>
      <c r="D1884" s="69" t="s">
        <v>16702</v>
      </c>
      <c r="E1884" s="69" t="s">
        <v>22589</v>
      </c>
      <c r="F1884" s="69" t="s">
        <v>17216</v>
      </c>
      <c r="G1884" s="69" t="s">
        <v>17217</v>
      </c>
      <c r="H1884" s="69">
        <v>45.777500000000003</v>
      </c>
      <c r="I1884" s="69">
        <v>-111.15300000000001</v>
      </c>
      <c r="J1884" s="69">
        <v>4473</v>
      </c>
      <c r="K1884" s="69">
        <v>-7</v>
      </c>
      <c r="L1884" s="69">
        <f>COUNTIFS(Aéroports!$C$2:$C$5193,Aéroports!$C1884,Aéroports!$D$2:$D$5193,Aéroports!$D1884)</f>
        <v>1</v>
      </c>
      <c r="M1884" s="69" t="str">
        <f>IF(AND(Formulaire!$H$15=Aéroports!$E1884,--ISNUMBER(IFERROR(SEARCH(Formulaire!$H$16,$C1884,1),""))=1),MAX(M$1:M1883)+1,"")</f>
        <v/>
      </c>
      <c r="N1884" s="69" t="str">
        <f>IF(AND(Formulaire!$H$21=Aéroports!$E1884,--ISNUMBER(IFERROR(SEARCH(Formulaire!$H$22,$C1884,1),""))=1),MAX(N$1:N1883)+1,"")</f>
        <v/>
      </c>
      <c r="O1884" s="69" t="str">
        <f>IF(AND(Formulaire!$H$27=Aéroports!$E1884,--ISNUMBER(IFERROR(SEARCH(Formulaire!$H$28,$C1884,1),""))=1),MAX(O$1:O1883)+1,"")</f>
        <v/>
      </c>
      <c r="Q1884" s="91" t="str">
        <f>IFERROR(INDEX($C$2:$C$5193,MATCH(ROWS(M$2:M1884),M$2:M$5193,0)),"")</f>
        <v/>
      </c>
      <c r="R1884" s="70" t="str">
        <f>IFERROR(INDEX($C$2:$C$5193,MATCH(ROWS(N$2:N1884),N$2:N$5193,0)),"")</f>
        <v/>
      </c>
      <c r="S1884" s="92" t="str">
        <f>IFERROR(INDEX($C$2:$C$5193,MATCH(ROWS(O$2:O1884),O$2:O$5193,0)),"")</f>
        <v/>
      </c>
    </row>
    <row r="1885" spans="1:19" x14ac:dyDescent="0.25">
      <c r="A1885" s="68">
        <v>5722</v>
      </c>
      <c r="B1885" s="68" t="s">
        <v>17218</v>
      </c>
      <c r="C1885" s="68" t="s">
        <v>17219</v>
      </c>
      <c r="D1885" s="68" t="s">
        <v>16702</v>
      </c>
      <c r="E1885" s="68" t="s">
        <v>22589</v>
      </c>
      <c r="F1885" s="68" t="s">
        <v>17220</v>
      </c>
      <c r="G1885" s="68" t="s">
        <v>17221</v>
      </c>
      <c r="H1885" s="68">
        <v>41.803100000000001</v>
      </c>
      <c r="I1885" s="68">
        <v>-78.640100000000004</v>
      </c>
      <c r="J1885" s="68">
        <v>2143</v>
      </c>
      <c r="K1885" s="68">
        <v>-5</v>
      </c>
      <c r="L1885" s="68">
        <f>COUNTIFS(Aéroports!$C$2:$C$5193,Aéroports!$C1885,Aéroports!$D$2:$D$5193,Aéroports!$D1885)</f>
        <v>1</v>
      </c>
      <c r="M1885" s="68" t="str">
        <f>IF(AND(Formulaire!$H$15=Aéroports!$E1885,--ISNUMBER(IFERROR(SEARCH(Formulaire!$H$16,$C1885,1),""))=1),MAX(M$1:M1884)+1,"")</f>
        <v/>
      </c>
      <c r="N1885" s="68" t="str">
        <f>IF(AND(Formulaire!$H$21=Aéroports!$E1885,--ISNUMBER(IFERROR(SEARCH(Formulaire!$H$22,$C1885,1),""))=1),MAX(N$1:N1884)+1,"")</f>
        <v/>
      </c>
      <c r="O1885" s="68" t="str">
        <f>IF(AND(Formulaire!$H$27=Aéroports!$E1885,--ISNUMBER(IFERROR(SEARCH(Formulaire!$H$28,$C1885,1),""))=1),MAX(O$1:O1884)+1,"")</f>
        <v/>
      </c>
      <c r="Q1885" s="91" t="str">
        <f>IFERROR(INDEX($C$2:$C$5193,MATCH(ROWS(M$2:M1885),M$2:M$5193,0)),"")</f>
        <v/>
      </c>
      <c r="R1885" s="70" t="str">
        <f>IFERROR(INDEX($C$2:$C$5193,MATCH(ROWS(N$2:N1885),N$2:N$5193,0)),"")</f>
        <v/>
      </c>
      <c r="S1885" s="92" t="str">
        <f>IFERROR(INDEX($C$2:$C$5193,MATCH(ROWS(O$2:O1885),O$2:O$5193,0)),"")</f>
        <v/>
      </c>
    </row>
    <row r="1886" spans="1:19" x14ac:dyDescent="0.25">
      <c r="A1886" s="69">
        <v>3787</v>
      </c>
      <c r="B1886" s="69" t="s">
        <v>17222</v>
      </c>
      <c r="C1886" s="69" t="s">
        <v>17223</v>
      </c>
      <c r="D1886" s="69" t="s">
        <v>16702</v>
      </c>
      <c r="E1886" s="69" t="s">
        <v>22589</v>
      </c>
      <c r="F1886" s="69" t="s">
        <v>17224</v>
      </c>
      <c r="G1886" s="69" t="s">
        <v>17225</v>
      </c>
      <c r="H1886" s="69">
        <v>19.760100000000001</v>
      </c>
      <c r="I1886" s="69">
        <v>-155.554</v>
      </c>
      <c r="J1886" s="69">
        <v>6190</v>
      </c>
      <c r="K1886" s="69">
        <v>-10</v>
      </c>
      <c r="L1886" s="69">
        <f>COUNTIFS(Aéroports!$C$2:$C$5193,Aéroports!$C1886,Aéroports!$D$2:$D$5193,Aéroports!$D1886)</f>
        <v>1</v>
      </c>
      <c r="M1886" s="69" t="str">
        <f>IF(AND(Formulaire!$H$15=Aéroports!$E1886,--ISNUMBER(IFERROR(SEARCH(Formulaire!$H$16,$C1886,1),""))=1),MAX(M$1:M1885)+1,"")</f>
        <v/>
      </c>
      <c r="N1886" s="69" t="str">
        <f>IF(AND(Formulaire!$H$21=Aéroports!$E1886,--ISNUMBER(IFERROR(SEARCH(Formulaire!$H$22,$C1886,1),""))=1),MAX(N$1:N1885)+1,"")</f>
        <v/>
      </c>
      <c r="O1886" s="69" t="str">
        <f>IF(AND(Formulaire!$H$27=Aéroports!$E1886,--ISNUMBER(IFERROR(SEARCH(Formulaire!$H$28,$C1886,1),""))=1),MAX(O$1:O1885)+1,"")</f>
        <v/>
      </c>
      <c r="Q1886" s="91" t="str">
        <f>IFERROR(INDEX($C$2:$C$5193,MATCH(ROWS(M$2:M1886),M$2:M$5193,0)),"")</f>
        <v/>
      </c>
      <c r="R1886" s="70" t="str">
        <f>IFERROR(INDEX($C$2:$C$5193,MATCH(ROWS(N$2:N1886),N$2:N$5193,0)),"")</f>
        <v/>
      </c>
      <c r="S1886" s="92" t="str">
        <f>IFERROR(INDEX($C$2:$C$5193,MATCH(ROWS(O$2:O1886),O$2:O$5193,0)),"")</f>
        <v/>
      </c>
    </row>
    <row r="1887" spans="1:19" x14ac:dyDescent="0.25">
      <c r="A1887" s="68">
        <v>11817</v>
      </c>
      <c r="B1887" s="68" t="s">
        <v>17226</v>
      </c>
      <c r="C1887" s="68" t="s">
        <v>17227</v>
      </c>
      <c r="D1887" s="68" t="s">
        <v>16702</v>
      </c>
      <c r="E1887" s="68" t="s">
        <v>22589</v>
      </c>
      <c r="F1887" s="68" t="s">
        <v>17228</v>
      </c>
      <c r="G1887" s="68" t="s">
        <v>17229</v>
      </c>
      <c r="H1887" s="68">
        <v>31.179300000000001</v>
      </c>
      <c r="I1887" s="68">
        <v>-99.323899999999995</v>
      </c>
      <c r="J1887" s="68">
        <v>1827</v>
      </c>
      <c r="K1887" s="68" t="s">
        <v>340</v>
      </c>
      <c r="L1887" s="68">
        <f>COUNTIFS(Aéroports!$C$2:$C$5193,Aéroports!$C1887,Aéroports!$D$2:$D$5193,Aéroports!$D1887)</f>
        <v>1</v>
      </c>
      <c r="M1887" s="68" t="str">
        <f>IF(AND(Formulaire!$H$15=Aéroports!$E1887,--ISNUMBER(IFERROR(SEARCH(Formulaire!$H$16,$C1887,1),""))=1),MAX(M$1:M1886)+1,"")</f>
        <v/>
      </c>
      <c r="N1887" s="68" t="str">
        <f>IF(AND(Formulaire!$H$21=Aéroports!$E1887,--ISNUMBER(IFERROR(SEARCH(Formulaire!$H$22,$C1887,1),""))=1),MAX(N$1:N1886)+1,"")</f>
        <v/>
      </c>
      <c r="O1887" s="68" t="str">
        <f>IF(AND(Formulaire!$H$27=Aéroports!$E1887,--ISNUMBER(IFERROR(SEARCH(Formulaire!$H$28,$C1887,1),""))=1),MAX(O$1:O1886)+1,"")</f>
        <v/>
      </c>
      <c r="Q1887" s="91" t="str">
        <f>IFERROR(INDEX($C$2:$C$5193,MATCH(ROWS(M$2:M1887),M$2:M$5193,0)),"")</f>
        <v/>
      </c>
      <c r="R1887" s="70" t="str">
        <f>IFERROR(INDEX($C$2:$C$5193,MATCH(ROWS(N$2:N1887),N$2:N$5193,0)),"")</f>
        <v/>
      </c>
      <c r="S1887" s="92" t="str">
        <f>IFERROR(INDEX($C$2:$C$5193,MATCH(ROWS(O$2:O1887),O$2:O$5193,0)),"")</f>
        <v/>
      </c>
    </row>
    <row r="1888" spans="1:19" x14ac:dyDescent="0.25">
      <c r="A1888" s="69">
        <v>6957</v>
      </c>
      <c r="B1888" s="69" t="s">
        <v>17230</v>
      </c>
      <c r="C1888" s="69" t="s">
        <v>17231</v>
      </c>
      <c r="D1888" s="69" t="s">
        <v>16702</v>
      </c>
      <c r="E1888" s="69" t="s">
        <v>22589</v>
      </c>
      <c r="F1888" s="69" t="s">
        <v>17232</v>
      </c>
      <c r="G1888" s="69" t="s">
        <v>17233</v>
      </c>
      <c r="H1888" s="69">
        <v>46.398299999999999</v>
      </c>
      <c r="I1888" s="69">
        <v>-94.138099999999994</v>
      </c>
      <c r="J1888" s="69">
        <v>1232</v>
      </c>
      <c r="K1888" s="69">
        <v>-6</v>
      </c>
      <c r="L1888" s="69">
        <f>COUNTIFS(Aéroports!$C$2:$C$5193,Aéroports!$C1888,Aéroports!$D$2:$D$5193,Aéroports!$D1888)</f>
        <v>1</v>
      </c>
      <c r="M1888" s="69" t="str">
        <f>IF(AND(Formulaire!$H$15=Aéroports!$E1888,--ISNUMBER(IFERROR(SEARCH(Formulaire!$H$16,$C1888,1),""))=1),MAX(M$1:M1887)+1,"")</f>
        <v/>
      </c>
      <c r="N1888" s="69" t="str">
        <f>IF(AND(Formulaire!$H$21=Aéroports!$E1888,--ISNUMBER(IFERROR(SEARCH(Formulaire!$H$22,$C1888,1),""))=1),MAX(N$1:N1887)+1,"")</f>
        <v/>
      </c>
      <c r="O1888" s="69" t="str">
        <f>IF(AND(Formulaire!$H$27=Aéroports!$E1888,--ISNUMBER(IFERROR(SEARCH(Formulaire!$H$28,$C1888,1),""))=1),MAX(O$1:O1887)+1,"")</f>
        <v/>
      </c>
      <c r="Q1888" s="91" t="str">
        <f>IFERROR(INDEX($C$2:$C$5193,MATCH(ROWS(M$2:M1888),M$2:M$5193,0)),"")</f>
        <v/>
      </c>
      <c r="R1888" s="70" t="str">
        <f>IFERROR(INDEX($C$2:$C$5193,MATCH(ROWS(N$2:N1888),N$2:N$5193,0)),"")</f>
        <v/>
      </c>
      <c r="S1888" s="92" t="str">
        <f>IFERROR(INDEX($C$2:$C$5193,MATCH(ROWS(O$2:O1888),O$2:O$5193,0)),"")</f>
        <v/>
      </c>
    </row>
    <row r="1889" spans="1:19" x14ac:dyDescent="0.25">
      <c r="A1889" s="68">
        <v>4229</v>
      </c>
      <c r="B1889" s="68" t="s">
        <v>17234</v>
      </c>
      <c r="C1889" s="68" t="s">
        <v>17235</v>
      </c>
      <c r="D1889" s="68" t="s">
        <v>16702</v>
      </c>
      <c r="E1889" s="68" t="s">
        <v>22589</v>
      </c>
      <c r="F1889" s="68" t="s">
        <v>17236</v>
      </c>
      <c r="G1889" s="68" t="s">
        <v>17237</v>
      </c>
      <c r="H1889" s="68">
        <v>32.719000000000001</v>
      </c>
      <c r="I1889" s="68">
        <v>-98.891000000000005</v>
      </c>
      <c r="J1889" s="68">
        <v>1284</v>
      </c>
      <c r="K1889" s="68">
        <v>-6</v>
      </c>
      <c r="L1889" s="68">
        <f>COUNTIFS(Aéroports!$C$2:$C$5193,Aéroports!$C1889,Aéroports!$D$2:$D$5193,Aéroports!$D1889)</f>
        <v>1</v>
      </c>
      <c r="M1889" s="68" t="str">
        <f>IF(AND(Formulaire!$H$15=Aéroports!$E1889,--ISNUMBER(IFERROR(SEARCH(Formulaire!$H$16,$C1889,1),""))=1),MAX(M$1:M1888)+1,"")</f>
        <v/>
      </c>
      <c r="N1889" s="68" t="str">
        <f>IF(AND(Formulaire!$H$21=Aéroports!$E1889,--ISNUMBER(IFERROR(SEARCH(Formulaire!$H$22,$C1889,1),""))=1),MAX(N$1:N1888)+1,"")</f>
        <v/>
      </c>
      <c r="O1889" s="68" t="str">
        <f>IF(AND(Formulaire!$H$27=Aéroports!$E1889,--ISNUMBER(IFERROR(SEARCH(Formulaire!$H$28,$C1889,1),""))=1),MAX(O$1:O1888)+1,"")</f>
        <v/>
      </c>
      <c r="Q1889" s="91" t="str">
        <f>IFERROR(INDEX($C$2:$C$5193,MATCH(ROWS(M$2:M1889),M$2:M$5193,0)),"")</f>
        <v/>
      </c>
      <c r="R1889" s="70" t="str">
        <f>IFERROR(INDEX($C$2:$C$5193,MATCH(ROWS(N$2:N1889),N$2:N$5193,0)),"")</f>
        <v/>
      </c>
      <c r="S1889" s="92" t="str">
        <f>IFERROR(INDEX($C$2:$C$5193,MATCH(ROWS(O$2:O1889),O$2:O$5193,0)),"")</f>
        <v/>
      </c>
    </row>
    <row r="1890" spans="1:19" x14ac:dyDescent="0.25">
      <c r="A1890" s="69">
        <v>6445</v>
      </c>
      <c r="B1890" s="69" t="s">
        <v>17238</v>
      </c>
      <c r="C1890" s="69" t="s">
        <v>17239</v>
      </c>
      <c r="D1890" s="69" t="s">
        <v>16702</v>
      </c>
      <c r="E1890" s="69" t="s">
        <v>22589</v>
      </c>
      <c r="F1890" s="69" t="s">
        <v>17240</v>
      </c>
      <c r="G1890" s="69" t="s">
        <v>17241</v>
      </c>
      <c r="H1890" s="69">
        <v>47.490200000000002</v>
      </c>
      <c r="I1890" s="69">
        <v>-122.765</v>
      </c>
      <c r="J1890" s="69">
        <v>444</v>
      </c>
      <c r="K1890" s="69">
        <v>-8</v>
      </c>
      <c r="L1890" s="69">
        <f>COUNTIFS(Aéroports!$C$2:$C$5193,Aéroports!$C1890,Aéroports!$D$2:$D$5193,Aéroports!$D1890)</f>
        <v>1</v>
      </c>
      <c r="M1890" s="69" t="str">
        <f>IF(AND(Formulaire!$H$15=Aéroports!$E1890,--ISNUMBER(IFERROR(SEARCH(Formulaire!$H$16,$C1890,1),""))=1),MAX(M$1:M1889)+1,"")</f>
        <v/>
      </c>
      <c r="N1890" s="69" t="str">
        <f>IF(AND(Formulaire!$H$21=Aéroports!$E1890,--ISNUMBER(IFERROR(SEARCH(Formulaire!$H$22,$C1890,1),""))=1),MAX(N$1:N1889)+1,"")</f>
        <v/>
      </c>
      <c r="O1890" s="69" t="str">
        <f>IF(AND(Formulaire!$H$27=Aéroports!$E1890,--ISNUMBER(IFERROR(SEARCH(Formulaire!$H$28,$C1890,1),""))=1),MAX(O$1:O1889)+1,"")</f>
        <v/>
      </c>
      <c r="Q1890" s="91" t="str">
        <f>IFERROR(INDEX($C$2:$C$5193,MATCH(ROWS(M$2:M1890),M$2:M$5193,0)),"")</f>
        <v/>
      </c>
      <c r="R1890" s="70" t="str">
        <f>IFERROR(INDEX($C$2:$C$5193,MATCH(ROWS(N$2:N1890),N$2:N$5193,0)),"")</f>
        <v/>
      </c>
      <c r="S1890" s="92" t="str">
        <f>IFERROR(INDEX($C$2:$C$5193,MATCH(ROWS(O$2:O1890),O$2:O$5193,0)),"")</f>
        <v/>
      </c>
    </row>
    <row r="1891" spans="1:19" x14ac:dyDescent="0.25">
      <c r="A1891" s="68">
        <v>7183</v>
      </c>
      <c r="B1891" s="68" t="s">
        <v>17242</v>
      </c>
      <c r="C1891" s="68" t="s">
        <v>17243</v>
      </c>
      <c r="D1891" s="68" t="s">
        <v>16702</v>
      </c>
      <c r="E1891" s="68" t="s">
        <v>22589</v>
      </c>
      <c r="F1891" s="68" t="s">
        <v>17244</v>
      </c>
      <c r="G1891" s="68" t="s">
        <v>17245</v>
      </c>
      <c r="H1891" s="68">
        <v>65.331299999999999</v>
      </c>
      <c r="I1891" s="68">
        <v>-166.46600000000001</v>
      </c>
      <c r="J1891" s="68">
        <v>38</v>
      </c>
      <c r="K1891" s="68">
        <v>-9</v>
      </c>
      <c r="L1891" s="68">
        <f>COUNTIFS(Aéroports!$C$2:$C$5193,Aéroports!$C1891,Aéroports!$D$2:$D$5193,Aéroports!$D1891)</f>
        <v>1</v>
      </c>
      <c r="M1891" s="68" t="str">
        <f>IF(AND(Formulaire!$H$15=Aéroports!$E1891,--ISNUMBER(IFERROR(SEARCH(Formulaire!$H$16,$C1891,1),""))=1),MAX(M$1:M1890)+1,"")</f>
        <v/>
      </c>
      <c r="N1891" s="68" t="str">
        <f>IF(AND(Formulaire!$H$21=Aéroports!$E1891,--ISNUMBER(IFERROR(SEARCH(Formulaire!$H$22,$C1891,1),""))=1),MAX(N$1:N1890)+1,"")</f>
        <v/>
      </c>
      <c r="O1891" s="68" t="str">
        <f>IF(AND(Formulaire!$H$27=Aéroports!$E1891,--ISNUMBER(IFERROR(SEARCH(Formulaire!$H$28,$C1891,1),""))=1),MAX(O$1:O1890)+1,"")</f>
        <v/>
      </c>
      <c r="Q1891" s="91" t="str">
        <f>IFERROR(INDEX($C$2:$C$5193,MATCH(ROWS(M$2:M1891),M$2:M$5193,0)),"")</f>
        <v/>
      </c>
      <c r="R1891" s="70" t="str">
        <f>IFERROR(INDEX($C$2:$C$5193,MATCH(ROWS(N$2:N1891),N$2:N$5193,0)),"")</f>
        <v/>
      </c>
      <c r="S1891" s="92" t="str">
        <f>IFERROR(INDEX($C$2:$C$5193,MATCH(ROWS(O$2:O1891),O$2:O$5193,0)),"")</f>
        <v/>
      </c>
    </row>
    <row r="1892" spans="1:19" x14ac:dyDescent="0.25">
      <c r="A1892" s="69">
        <v>6999</v>
      </c>
      <c r="B1892" s="69" t="s">
        <v>17246</v>
      </c>
      <c r="C1892" s="69" t="s">
        <v>17247</v>
      </c>
      <c r="D1892" s="69" t="s">
        <v>16702</v>
      </c>
      <c r="E1892" s="69" t="s">
        <v>22589</v>
      </c>
      <c r="F1892" s="69" t="s">
        <v>17248</v>
      </c>
      <c r="G1892" s="69" t="s">
        <v>17249</v>
      </c>
      <c r="H1892" s="69">
        <v>41.552399999999999</v>
      </c>
      <c r="I1892" s="69">
        <v>-112.062</v>
      </c>
      <c r="J1892" s="69">
        <v>4229</v>
      </c>
      <c r="K1892" s="69">
        <v>-7</v>
      </c>
      <c r="L1892" s="69">
        <f>COUNTIFS(Aéroports!$C$2:$C$5193,Aéroports!$C1892,Aéroports!$D$2:$D$5193,Aéroports!$D1892)</f>
        <v>1</v>
      </c>
      <c r="M1892" s="69" t="str">
        <f>IF(AND(Formulaire!$H$15=Aéroports!$E1892,--ISNUMBER(IFERROR(SEARCH(Formulaire!$H$16,$C1892,1),""))=1),MAX(M$1:M1891)+1,"")</f>
        <v/>
      </c>
      <c r="N1892" s="69" t="str">
        <f>IF(AND(Formulaire!$H$21=Aéroports!$E1892,--ISNUMBER(IFERROR(SEARCH(Formulaire!$H$22,$C1892,1),""))=1),MAX(N$1:N1891)+1,"")</f>
        <v/>
      </c>
      <c r="O1892" s="69" t="str">
        <f>IF(AND(Formulaire!$H$27=Aéroports!$E1892,--ISNUMBER(IFERROR(SEARCH(Formulaire!$H$28,$C1892,1),""))=1),MAX(O$1:O1891)+1,"")</f>
        <v/>
      </c>
      <c r="Q1892" s="91" t="str">
        <f>IFERROR(INDEX($C$2:$C$5193,MATCH(ROWS(M$2:M1892),M$2:M$5193,0)),"")</f>
        <v/>
      </c>
      <c r="R1892" s="70" t="str">
        <f>IFERROR(INDEX($C$2:$C$5193,MATCH(ROWS(N$2:N1892),N$2:N$5193,0)),"")</f>
        <v/>
      </c>
      <c r="S1892" s="92" t="str">
        <f>IFERROR(INDEX($C$2:$C$5193,MATCH(ROWS(O$2:O1892),O$2:O$5193,0)),"")</f>
        <v/>
      </c>
    </row>
    <row r="1893" spans="1:19" x14ac:dyDescent="0.25">
      <c r="A1893" s="68">
        <v>4116</v>
      </c>
      <c r="B1893" s="68" t="s">
        <v>17250</v>
      </c>
      <c r="C1893" s="68" t="s">
        <v>17251</v>
      </c>
      <c r="D1893" s="68" t="s">
        <v>16702</v>
      </c>
      <c r="E1893" s="68" t="s">
        <v>22589</v>
      </c>
      <c r="F1893" s="68" t="s">
        <v>17252</v>
      </c>
      <c r="G1893" s="68" t="s">
        <v>17253</v>
      </c>
      <c r="H1893" s="68">
        <v>36.475200000000001</v>
      </c>
      <c r="I1893" s="68">
        <v>-82.407399999999996</v>
      </c>
      <c r="J1893" s="68">
        <v>1519</v>
      </c>
      <c r="K1893" s="68">
        <v>-5</v>
      </c>
      <c r="L1893" s="68">
        <f>COUNTIFS(Aéroports!$C$2:$C$5193,Aéroports!$C1893,Aéroports!$D$2:$D$5193,Aéroports!$D1893)</f>
        <v>1</v>
      </c>
      <c r="M1893" s="68" t="str">
        <f>IF(AND(Formulaire!$H$15=Aéroports!$E1893,--ISNUMBER(IFERROR(SEARCH(Formulaire!$H$16,$C1893,1),""))=1),MAX(M$1:M1892)+1,"")</f>
        <v/>
      </c>
      <c r="N1893" s="68" t="str">
        <f>IF(AND(Formulaire!$H$21=Aéroports!$E1893,--ISNUMBER(IFERROR(SEARCH(Formulaire!$H$22,$C1893,1),""))=1),MAX(N$1:N1892)+1,"")</f>
        <v/>
      </c>
      <c r="O1893" s="68" t="str">
        <f>IF(AND(Formulaire!$H$27=Aéroports!$E1893,--ISNUMBER(IFERROR(SEARCH(Formulaire!$H$28,$C1893,1),""))=1),MAX(O$1:O1892)+1,"")</f>
        <v/>
      </c>
      <c r="Q1893" s="91" t="str">
        <f>IFERROR(INDEX($C$2:$C$5193,MATCH(ROWS(M$2:M1893),M$2:M$5193,0)),"")</f>
        <v/>
      </c>
      <c r="R1893" s="70" t="str">
        <f>IFERROR(INDEX($C$2:$C$5193,MATCH(ROWS(N$2:N1893),N$2:N$5193,0)),"")</f>
        <v/>
      </c>
      <c r="S1893" s="92" t="str">
        <f>IFERROR(INDEX($C$2:$C$5193,MATCH(ROWS(O$2:O1893),O$2:O$5193,0)),"")</f>
        <v/>
      </c>
    </row>
    <row r="1894" spans="1:19" x14ac:dyDescent="0.25">
      <c r="A1894" s="69">
        <v>9800</v>
      </c>
      <c r="B1894" s="69" t="s">
        <v>17254</v>
      </c>
      <c r="C1894" s="69" t="s">
        <v>17255</v>
      </c>
      <c r="D1894" s="69" t="s">
        <v>16702</v>
      </c>
      <c r="E1894" s="69" t="s">
        <v>22589</v>
      </c>
      <c r="F1894" s="69" t="s">
        <v>17256</v>
      </c>
      <c r="G1894" s="69" t="s">
        <v>17257</v>
      </c>
      <c r="H1894" s="69">
        <v>37.1417</v>
      </c>
      <c r="I1894" s="69">
        <v>-79.016400000000004</v>
      </c>
      <c r="J1894" s="69">
        <v>596</v>
      </c>
      <c r="K1894" s="69">
        <v>-5</v>
      </c>
      <c r="L1894" s="69">
        <f>COUNTIFS(Aéroports!$C$2:$C$5193,Aéroports!$C1894,Aéroports!$D$2:$D$5193,Aéroports!$D1894)</f>
        <v>1</v>
      </c>
      <c r="M1894" s="69" t="str">
        <f>IF(AND(Formulaire!$H$15=Aéroports!$E1894,--ISNUMBER(IFERROR(SEARCH(Formulaire!$H$16,$C1894,1),""))=1),MAX(M$1:M1893)+1,"")</f>
        <v/>
      </c>
      <c r="N1894" s="69" t="str">
        <f>IF(AND(Formulaire!$H$21=Aéroports!$E1894,--ISNUMBER(IFERROR(SEARCH(Formulaire!$H$22,$C1894,1),""))=1),MAX(N$1:N1893)+1,"")</f>
        <v/>
      </c>
      <c r="O1894" s="69" t="str">
        <f>IF(AND(Formulaire!$H$27=Aéroports!$E1894,--ISNUMBER(IFERROR(SEARCH(Formulaire!$H$28,$C1894,1),""))=1),MAX(O$1:O1893)+1,"")</f>
        <v/>
      </c>
      <c r="Q1894" s="91" t="str">
        <f>IFERROR(INDEX($C$2:$C$5193,MATCH(ROWS(M$2:M1894),M$2:M$5193,0)),"")</f>
        <v/>
      </c>
      <c r="R1894" s="70" t="str">
        <f>IFERROR(INDEX($C$2:$C$5193,MATCH(ROWS(N$2:N1894),N$2:N$5193,0)),"")</f>
        <v/>
      </c>
      <c r="S1894" s="92" t="str">
        <f>IFERROR(INDEX($C$2:$C$5193,MATCH(ROWS(O$2:O1894),O$2:O$5193,0)),"")</f>
        <v/>
      </c>
    </row>
    <row r="1895" spans="1:19" x14ac:dyDescent="0.25">
      <c r="A1895" s="68">
        <v>7822</v>
      </c>
      <c r="B1895" s="68" t="s">
        <v>17258</v>
      </c>
      <c r="C1895" s="68" t="s">
        <v>17259</v>
      </c>
      <c r="D1895" s="68" t="s">
        <v>16702</v>
      </c>
      <c r="E1895" s="68" t="s">
        <v>22589</v>
      </c>
      <c r="F1895" s="68" t="s">
        <v>17260</v>
      </c>
      <c r="G1895" s="68" t="s">
        <v>17261</v>
      </c>
      <c r="H1895" s="68">
        <v>39.908799999999999</v>
      </c>
      <c r="I1895" s="68">
        <v>-105.117</v>
      </c>
      <c r="J1895" s="68">
        <v>5673</v>
      </c>
      <c r="K1895" s="68">
        <v>-7</v>
      </c>
      <c r="L1895" s="68">
        <f>COUNTIFS(Aéroports!$C$2:$C$5193,Aéroports!$C1895,Aéroports!$D$2:$D$5193,Aéroports!$D1895)</f>
        <v>1</v>
      </c>
      <c r="M1895" s="68" t="str">
        <f>IF(AND(Formulaire!$H$15=Aéroports!$E1895,--ISNUMBER(IFERROR(SEARCH(Formulaire!$H$16,$C1895,1),""))=1),MAX(M$1:M1894)+1,"")</f>
        <v/>
      </c>
      <c r="N1895" s="68" t="str">
        <f>IF(AND(Formulaire!$H$21=Aéroports!$E1895,--ISNUMBER(IFERROR(SEARCH(Formulaire!$H$22,$C1895,1),""))=1),MAX(N$1:N1894)+1,"")</f>
        <v/>
      </c>
      <c r="O1895" s="68" t="str">
        <f>IF(AND(Formulaire!$H$27=Aéroports!$E1895,--ISNUMBER(IFERROR(SEARCH(Formulaire!$H$28,$C1895,1),""))=1),MAX(O$1:O1894)+1,"")</f>
        <v/>
      </c>
      <c r="Q1895" s="91" t="str">
        <f>IFERROR(INDEX($C$2:$C$5193,MATCH(ROWS(M$2:M1895),M$2:M$5193,0)),"")</f>
        <v/>
      </c>
      <c r="R1895" s="70" t="str">
        <f>IFERROR(INDEX($C$2:$C$5193,MATCH(ROWS(N$2:N1895),N$2:N$5193,0)),"")</f>
        <v/>
      </c>
      <c r="S1895" s="92" t="str">
        <f>IFERROR(INDEX($C$2:$C$5193,MATCH(ROWS(O$2:O1895),O$2:O$5193,0)),"")</f>
        <v/>
      </c>
    </row>
    <row r="1896" spans="1:19" x14ac:dyDescent="0.25">
      <c r="A1896" s="69">
        <v>3738</v>
      </c>
      <c r="B1896" s="69" t="s">
        <v>17262</v>
      </c>
      <c r="C1896" s="69" t="s">
        <v>17263</v>
      </c>
      <c r="D1896" s="69" t="s">
        <v>16702</v>
      </c>
      <c r="E1896" s="69" t="s">
        <v>22589</v>
      </c>
      <c r="F1896" s="69" t="s">
        <v>17264</v>
      </c>
      <c r="G1896" s="69" t="s">
        <v>17265</v>
      </c>
      <c r="H1896" s="69">
        <v>25.9068</v>
      </c>
      <c r="I1896" s="69">
        <v>-97.425899999999999</v>
      </c>
      <c r="J1896" s="69">
        <v>22</v>
      </c>
      <c r="K1896" s="69">
        <v>-6</v>
      </c>
      <c r="L1896" s="69">
        <f>COUNTIFS(Aéroports!$C$2:$C$5193,Aéroports!$C1896,Aéroports!$D$2:$D$5193,Aéroports!$D1896)</f>
        <v>1</v>
      </c>
      <c r="M1896" s="69" t="str">
        <f>IF(AND(Formulaire!$H$15=Aéroports!$E1896,--ISNUMBER(IFERROR(SEARCH(Formulaire!$H$16,$C1896,1),""))=1),MAX(M$1:M1895)+1,"")</f>
        <v/>
      </c>
      <c r="N1896" s="69" t="str">
        <f>IF(AND(Formulaire!$H$21=Aéroports!$E1896,--ISNUMBER(IFERROR(SEARCH(Formulaire!$H$22,$C1896,1),""))=1),MAX(N$1:N1895)+1,"")</f>
        <v/>
      </c>
      <c r="O1896" s="69" t="str">
        <f>IF(AND(Formulaire!$H$27=Aéroports!$E1896,--ISNUMBER(IFERROR(SEARCH(Formulaire!$H$28,$C1896,1),""))=1),MAX(O$1:O1895)+1,"")</f>
        <v/>
      </c>
      <c r="Q1896" s="91" t="str">
        <f>IFERROR(INDEX($C$2:$C$5193,MATCH(ROWS(M$2:M1896),M$2:M$5193,0)),"")</f>
        <v/>
      </c>
      <c r="R1896" s="70" t="str">
        <f>IFERROR(INDEX($C$2:$C$5193,MATCH(ROWS(N$2:N1896),N$2:N$5193,0)),"")</f>
        <v/>
      </c>
      <c r="S1896" s="92" t="str">
        <f>IFERROR(INDEX($C$2:$C$5193,MATCH(ROWS(O$2:O1896),O$2:O$5193,0)),"")</f>
        <v/>
      </c>
    </row>
    <row r="1897" spans="1:19" x14ac:dyDescent="0.25">
      <c r="A1897" s="68">
        <v>5725</v>
      </c>
      <c r="B1897" s="68" t="s">
        <v>17266</v>
      </c>
      <c r="C1897" s="68" t="s">
        <v>17267</v>
      </c>
      <c r="D1897" s="68" t="s">
        <v>16702</v>
      </c>
      <c r="E1897" s="68" t="s">
        <v>22589</v>
      </c>
      <c r="F1897" s="68" t="s">
        <v>17268</v>
      </c>
      <c r="G1897" s="68" t="s">
        <v>17269</v>
      </c>
      <c r="H1897" s="68">
        <v>31.258800000000001</v>
      </c>
      <c r="I1897" s="68">
        <v>-81.466499999999996</v>
      </c>
      <c r="J1897" s="68">
        <v>26</v>
      </c>
      <c r="K1897" s="68">
        <v>-5</v>
      </c>
      <c r="L1897" s="68">
        <f>COUNTIFS(Aéroports!$C$2:$C$5193,Aéroports!$C1897,Aéroports!$D$2:$D$5193,Aéroports!$D1897)</f>
        <v>1</v>
      </c>
      <c r="M1897" s="68" t="str">
        <f>IF(AND(Formulaire!$H$15=Aéroports!$E1897,--ISNUMBER(IFERROR(SEARCH(Formulaire!$H$16,$C1897,1),""))=1),MAX(M$1:M1896)+1,"")</f>
        <v/>
      </c>
      <c r="N1897" s="68" t="str">
        <f>IF(AND(Formulaire!$H$21=Aéroports!$E1897,--ISNUMBER(IFERROR(SEARCH(Formulaire!$H$22,$C1897,1),""))=1),MAX(N$1:N1896)+1,"")</f>
        <v/>
      </c>
      <c r="O1897" s="68" t="str">
        <f>IF(AND(Formulaire!$H$27=Aéroports!$E1897,--ISNUMBER(IFERROR(SEARCH(Formulaire!$H$28,$C1897,1),""))=1),MAX(O$1:O1896)+1,"")</f>
        <v/>
      </c>
      <c r="Q1897" s="91" t="str">
        <f>IFERROR(INDEX($C$2:$C$5193,MATCH(ROWS(M$2:M1897),M$2:M$5193,0)),"")</f>
        <v/>
      </c>
      <c r="R1897" s="70" t="str">
        <f>IFERROR(INDEX($C$2:$C$5193,MATCH(ROWS(N$2:N1897),N$2:N$5193,0)),"")</f>
        <v/>
      </c>
      <c r="S1897" s="92" t="str">
        <f>IFERROR(INDEX($C$2:$C$5193,MATCH(ROWS(O$2:O1897),O$2:O$5193,0)),"")</f>
        <v/>
      </c>
    </row>
    <row r="1898" spans="1:19" x14ac:dyDescent="0.25">
      <c r="A1898" s="69">
        <v>3631</v>
      </c>
      <c r="B1898" s="69" t="s">
        <v>17276</v>
      </c>
      <c r="C1898" s="69" t="s">
        <v>17277</v>
      </c>
      <c r="D1898" s="69" t="s">
        <v>16702</v>
      </c>
      <c r="E1898" s="69" t="s">
        <v>22589</v>
      </c>
      <c r="F1898" s="69" t="s">
        <v>17278</v>
      </c>
      <c r="G1898" s="69" t="s">
        <v>17279</v>
      </c>
      <c r="H1898" s="69">
        <v>30.715699999999998</v>
      </c>
      <c r="I1898" s="69">
        <v>-96.331400000000002</v>
      </c>
      <c r="J1898" s="69">
        <v>367</v>
      </c>
      <c r="K1898" s="69">
        <v>-6</v>
      </c>
      <c r="L1898" s="69">
        <f>COUNTIFS(Aéroports!$C$2:$C$5193,Aéroports!$C1898,Aéroports!$D$2:$D$5193,Aéroports!$D1898)</f>
        <v>1</v>
      </c>
      <c r="M1898" s="69" t="str">
        <f>IF(AND(Formulaire!$H$15=Aéroports!$E1898,--ISNUMBER(IFERROR(SEARCH(Formulaire!$H$16,$C1898,1),""))=1),MAX(M$1:M1897)+1,"")</f>
        <v/>
      </c>
      <c r="N1898" s="69" t="str">
        <f>IF(AND(Formulaire!$H$21=Aéroports!$E1898,--ISNUMBER(IFERROR(SEARCH(Formulaire!$H$22,$C1898,1),""))=1),MAX(N$1:N1897)+1,"")</f>
        <v/>
      </c>
      <c r="O1898" s="69" t="str">
        <f>IF(AND(Formulaire!$H$27=Aéroports!$E1898,--ISNUMBER(IFERROR(SEARCH(Formulaire!$H$28,$C1898,1),""))=1),MAX(O$1:O1897)+1,"")</f>
        <v/>
      </c>
      <c r="Q1898" s="91" t="str">
        <f>IFERROR(INDEX($C$2:$C$5193,MATCH(ROWS(M$2:M1898),M$2:M$5193,0)),"")</f>
        <v/>
      </c>
      <c r="R1898" s="70" t="str">
        <f>IFERROR(INDEX($C$2:$C$5193,MATCH(ROWS(N$2:N1898),N$2:N$5193,0)),"")</f>
        <v/>
      </c>
      <c r="S1898" s="92" t="str">
        <f>IFERROR(INDEX($C$2:$C$5193,MATCH(ROWS(O$2:O1898),O$2:O$5193,0)),"")</f>
        <v/>
      </c>
    </row>
    <row r="1899" spans="1:19" x14ac:dyDescent="0.25">
      <c r="A1899" s="68">
        <v>7857</v>
      </c>
      <c r="B1899" s="68" t="s">
        <v>17280</v>
      </c>
      <c r="C1899" s="68" t="s">
        <v>17281</v>
      </c>
      <c r="D1899" s="68" t="s">
        <v>16702</v>
      </c>
      <c r="E1899" s="68" t="s">
        <v>22589</v>
      </c>
      <c r="F1899" s="68" t="s">
        <v>17282</v>
      </c>
      <c r="G1899" s="68" t="s">
        <v>17283</v>
      </c>
      <c r="H1899" s="68">
        <v>37.706400000000002</v>
      </c>
      <c r="I1899" s="68">
        <v>-112.145</v>
      </c>
      <c r="J1899" s="68">
        <v>7590</v>
      </c>
      <c r="K1899" s="68">
        <v>-7</v>
      </c>
      <c r="L1899" s="68">
        <f>COUNTIFS(Aéroports!$C$2:$C$5193,Aéroports!$C1899,Aéroports!$D$2:$D$5193,Aéroports!$D1899)</f>
        <v>1</v>
      </c>
      <c r="M1899" s="68" t="str">
        <f>IF(AND(Formulaire!$H$15=Aéroports!$E1899,--ISNUMBER(IFERROR(SEARCH(Formulaire!$H$16,$C1899,1),""))=1),MAX(M$1:M1898)+1,"")</f>
        <v/>
      </c>
      <c r="N1899" s="68" t="str">
        <f>IF(AND(Formulaire!$H$21=Aéroports!$E1899,--ISNUMBER(IFERROR(SEARCH(Formulaire!$H$22,$C1899,1),""))=1),MAX(N$1:N1898)+1,"")</f>
        <v/>
      </c>
      <c r="O1899" s="68" t="str">
        <f>IF(AND(Formulaire!$H$27=Aéroports!$E1899,--ISNUMBER(IFERROR(SEARCH(Formulaire!$H$28,$C1899,1),""))=1),MAX(O$1:O1898)+1,"")</f>
        <v/>
      </c>
      <c r="Q1899" s="91" t="str">
        <f>IFERROR(INDEX($C$2:$C$5193,MATCH(ROWS(M$2:M1899),M$2:M$5193,0)),"")</f>
        <v/>
      </c>
      <c r="R1899" s="70" t="str">
        <f>IFERROR(INDEX($C$2:$C$5193,MATCH(ROWS(N$2:N1899),N$2:N$5193,0)),"")</f>
        <v/>
      </c>
      <c r="S1899" s="92" t="str">
        <f>IFERROR(INDEX($C$2:$C$5193,MATCH(ROWS(O$2:O1899),O$2:O$5193,0)),"")</f>
        <v/>
      </c>
    </row>
    <row r="1900" spans="1:19" x14ac:dyDescent="0.25">
      <c r="A1900" s="69">
        <v>7982</v>
      </c>
      <c r="B1900" s="69" t="s">
        <v>17284</v>
      </c>
      <c r="C1900" s="69" t="s">
        <v>17285</v>
      </c>
      <c r="D1900" s="69" t="s">
        <v>16702</v>
      </c>
      <c r="E1900" s="69" t="s">
        <v>22589</v>
      </c>
      <c r="F1900" s="69" t="s">
        <v>17286</v>
      </c>
      <c r="G1900" s="69" t="s">
        <v>17287</v>
      </c>
      <c r="H1900" s="69">
        <v>33.420400000000001</v>
      </c>
      <c r="I1900" s="69">
        <v>-112.68600000000001</v>
      </c>
      <c r="J1900" s="69">
        <v>1033</v>
      </c>
      <c r="K1900" s="69">
        <v>-7</v>
      </c>
      <c r="L1900" s="69">
        <f>COUNTIFS(Aéroports!$C$2:$C$5193,Aéroports!$C1900,Aéroports!$D$2:$D$5193,Aéroports!$D1900)</f>
        <v>1</v>
      </c>
      <c r="M1900" s="69" t="str">
        <f>IF(AND(Formulaire!$H$15=Aéroports!$E1900,--ISNUMBER(IFERROR(SEARCH(Formulaire!$H$16,$C1900,1),""))=1),MAX(M$1:M1899)+1,"")</f>
        <v/>
      </c>
      <c r="N1900" s="69" t="str">
        <f>IF(AND(Formulaire!$H$21=Aéroports!$E1900,--ISNUMBER(IFERROR(SEARCH(Formulaire!$H$22,$C1900,1),""))=1),MAX(N$1:N1899)+1,"")</f>
        <v/>
      </c>
      <c r="O1900" s="69" t="str">
        <f>IF(AND(Formulaire!$H$27=Aéroports!$E1900,--ISNUMBER(IFERROR(SEARCH(Formulaire!$H$28,$C1900,1),""))=1),MAX(O$1:O1899)+1,"")</f>
        <v/>
      </c>
      <c r="Q1900" s="91" t="str">
        <f>IFERROR(INDEX($C$2:$C$5193,MATCH(ROWS(M$2:M1900),M$2:M$5193,0)),"")</f>
        <v/>
      </c>
      <c r="R1900" s="70" t="str">
        <f>IFERROR(INDEX($C$2:$C$5193,MATCH(ROWS(N$2:N1900),N$2:N$5193,0)),"")</f>
        <v/>
      </c>
      <c r="S1900" s="92" t="str">
        <f>IFERROR(INDEX($C$2:$C$5193,MATCH(ROWS(O$2:O1900),O$2:O$5193,0)),"")</f>
        <v/>
      </c>
    </row>
    <row r="1901" spans="1:19" x14ac:dyDescent="0.25">
      <c r="A1901" s="68">
        <v>7178</v>
      </c>
      <c r="B1901" s="68" t="s">
        <v>17288</v>
      </c>
      <c r="C1901" s="68" t="s">
        <v>17289</v>
      </c>
      <c r="D1901" s="68" t="s">
        <v>16702</v>
      </c>
      <c r="E1901" s="68" t="s">
        <v>22589</v>
      </c>
      <c r="F1901" s="68" t="s">
        <v>17290</v>
      </c>
      <c r="G1901" s="68" t="s">
        <v>17291</v>
      </c>
      <c r="H1901" s="68">
        <v>65.9816</v>
      </c>
      <c r="I1901" s="68">
        <v>-161.149</v>
      </c>
      <c r="J1901" s="68">
        <v>31</v>
      </c>
      <c r="K1901" s="68">
        <v>-9</v>
      </c>
      <c r="L1901" s="68">
        <f>COUNTIFS(Aéroports!$C$2:$C$5193,Aéroports!$C1901,Aéroports!$D$2:$D$5193,Aéroports!$D1901)</f>
        <v>1</v>
      </c>
      <c r="M1901" s="68" t="str">
        <f>IF(AND(Formulaire!$H$15=Aéroports!$E1901,--ISNUMBER(IFERROR(SEARCH(Formulaire!$H$16,$C1901,1),""))=1),MAX(M$1:M1900)+1,"")</f>
        <v/>
      </c>
      <c r="N1901" s="68" t="str">
        <f>IF(AND(Formulaire!$H$21=Aéroports!$E1901,--ISNUMBER(IFERROR(SEARCH(Formulaire!$H$22,$C1901,1),""))=1),MAX(N$1:N1900)+1,"")</f>
        <v/>
      </c>
      <c r="O1901" s="68" t="str">
        <f>IF(AND(Formulaire!$H$27=Aéroports!$E1901,--ISNUMBER(IFERROR(SEARCH(Formulaire!$H$28,$C1901,1),""))=1),MAX(O$1:O1900)+1,"")</f>
        <v/>
      </c>
      <c r="Q1901" s="91" t="str">
        <f>IFERROR(INDEX($C$2:$C$5193,MATCH(ROWS(M$2:M1901),M$2:M$5193,0)),"")</f>
        <v/>
      </c>
      <c r="R1901" s="70" t="str">
        <f>IFERROR(INDEX($C$2:$C$5193,MATCH(ROWS(N$2:N1901),N$2:N$5193,0)),"")</f>
        <v/>
      </c>
      <c r="S1901" s="92" t="str">
        <f>IFERROR(INDEX($C$2:$C$5193,MATCH(ROWS(O$2:O1901),O$2:O$5193,0)),"")</f>
        <v/>
      </c>
    </row>
    <row r="1902" spans="1:19" x14ac:dyDescent="0.25">
      <c r="A1902" s="69">
        <v>3567</v>
      </c>
      <c r="B1902" s="69" t="s">
        <v>17292</v>
      </c>
      <c r="C1902" s="69" t="s">
        <v>17293</v>
      </c>
      <c r="D1902" s="69" t="s">
        <v>16702</v>
      </c>
      <c r="E1902" s="69" t="s">
        <v>22589</v>
      </c>
      <c r="F1902" s="69" t="s">
        <v>17294</v>
      </c>
      <c r="G1902" s="69" t="s">
        <v>17295</v>
      </c>
      <c r="H1902" s="69">
        <v>39.701700000000002</v>
      </c>
      <c r="I1902" s="69">
        <v>-104.752</v>
      </c>
      <c r="J1902" s="69">
        <v>5662</v>
      </c>
      <c r="K1902" s="69">
        <v>-7</v>
      </c>
      <c r="L1902" s="69">
        <f>COUNTIFS(Aéroports!$C$2:$C$5193,Aéroports!$C1902,Aéroports!$D$2:$D$5193,Aéroports!$D1902)</f>
        <v>1</v>
      </c>
      <c r="M1902" s="69" t="str">
        <f>IF(AND(Formulaire!$H$15=Aéroports!$E1902,--ISNUMBER(IFERROR(SEARCH(Formulaire!$H$16,$C1902,1),""))=1),MAX(M$1:M1901)+1,"")</f>
        <v/>
      </c>
      <c r="N1902" s="69" t="str">
        <f>IF(AND(Formulaire!$H$21=Aéroports!$E1902,--ISNUMBER(IFERROR(SEARCH(Formulaire!$H$22,$C1902,1),""))=1),MAX(N$1:N1901)+1,"")</f>
        <v/>
      </c>
      <c r="O1902" s="69" t="str">
        <f>IF(AND(Formulaire!$H$27=Aéroports!$E1902,--ISNUMBER(IFERROR(SEARCH(Formulaire!$H$28,$C1902,1),""))=1),MAX(O$1:O1901)+1,"")</f>
        <v/>
      </c>
      <c r="Q1902" s="91" t="str">
        <f>IFERROR(INDEX($C$2:$C$5193,MATCH(ROWS(M$2:M1902),M$2:M$5193,0)),"")</f>
        <v/>
      </c>
      <c r="R1902" s="70" t="str">
        <f>IFERROR(INDEX($C$2:$C$5193,MATCH(ROWS(N$2:N1902),N$2:N$5193,0)),"")</f>
        <v/>
      </c>
      <c r="S1902" s="92" t="str">
        <f>IFERROR(INDEX($C$2:$C$5193,MATCH(ROWS(O$2:O1902),O$2:O$5193,0)),"")</f>
        <v/>
      </c>
    </row>
    <row r="1903" spans="1:19" x14ac:dyDescent="0.25">
      <c r="A1903" s="68">
        <v>3820</v>
      </c>
      <c r="B1903" s="68" t="s">
        <v>17296</v>
      </c>
      <c r="C1903" s="68" t="s">
        <v>17297</v>
      </c>
      <c r="D1903" s="68" t="s">
        <v>16702</v>
      </c>
      <c r="E1903" s="68" t="s">
        <v>22589</v>
      </c>
      <c r="F1903" s="68" t="s">
        <v>17298</v>
      </c>
      <c r="G1903" s="68" t="s">
        <v>17299</v>
      </c>
      <c r="H1903" s="68">
        <v>42.9405</v>
      </c>
      <c r="I1903" s="68">
        <v>-78.732200000000006</v>
      </c>
      <c r="J1903" s="68">
        <v>728</v>
      </c>
      <c r="K1903" s="68">
        <v>-5</v>
      </c>
      <c r="L1903" s="68">
        <f>COUNTIFS(Aéroports!$C$2:$C$5193,Aéroports!$C1903,Aéroports!$D$2:$D$5193,Aéroports!$D1903)</f>
        <v>1</v>
      </c>
      <c r="M1903" s="68" t="str">
        <f>IF(AND(Formulaire!$H$15=Aéroports!$E1903,--ISNUMBER(IFERROR(SEARCH(Formulaire!$H$16,$C1903,1),""))=1),MAX(M$1:M1902)+1,"")</f>
        <v/>
      </c>
      <c r="N1903" s="68" t="str">
        <f>IF(AND(Formulaire!$H$21=Aéroports!$E1903,--ISNUMBER(IFERROR(SEARCH(Formulaire!$H$22,$C1903,1),""))=1),MAX(N$1:N1902)+1,"")</f>
        <v/>
      </c>
      <c r="O1903" s="68" t="str">
        <f>IF(AND(Formulaire!$H$27=Aéroports!$E1903,--ISNUMBER(IFERROR(SEARCH(Formulaire!$H$28,$C1903,1),""))=1),MAX(O$1:O1902)+1,"")</f>
        <v/>
      </c>
      <c r="Q1903" s="91" t="str">
        <f>IFERROR(INDEX($C$2:$C$5193,MATCH(ROWS(M$2:M1903),M$2:M$5193,0)),"")</f>
        <v/>
      </c>
      <c r="R1903" s="70" t="str">
        <f>IFERROR(INDEX($C$2:$C$5193,MATCH(ROWS(N$2:N1903),N$2:N$5193,0)),"")</f>
        <v/>
      </c>
      <c r="S1903" s="92" t="str">
        <f>IFERROR(INDEX($C$2:$C$5193,MATCH(ROWS(O$2:O1903),O$2:O$5193,0)),"")</f>
        <v/>
      </c>
    </row>
    <row r="1904" spans="1:19" x14ac:dyDescent="0.25">
      <c r="A1904" s="69">
        <v>3644</v>
      </c>
      <c r="B1904" s="69" t="s">
        <v>17300</v>
      </c>
      <c r="C1904" s="69" t="s">
        <v>17301</v>
      </c>
      <c r="D1904" s="69" t="s">
        <v>16702</v>
      </c>
      <c r="E1904" s="69" t="s">
        <v>22589</v>
      </c>
      <c r="F1904" s="69" t="s">
        <v>17302</v>
      </c>
      <c r="G1904" s="69" t="s">
        <v>17303</v>
      </c>
      <c r="H1904" s="69">
        <v>34.200699999999998</v>
      </c>
      <c r="I1904" s="69">
        <v>-118.35899999999999</v>
      </c>
      <c r="J1904" s="69">
        <v>778</v>
      </c>
      <c r="K1904" s="69">
        <v>-8</v>
      </c>
      <c r="L1904" s="69">
        <f>COUNTIFS(Aéroports!$C$2:$C$5193,Aéroports!$C1904,Aéroports!$D$2:$D$5193,Aéroports!$D1904)</f>
        <v>1</v>
      </c>
      <c r="M1904" s="69" t="str">
        <f>IF(AND(Formulaire!$H$15=Aéroports!$E1904,--ISNUMBER(IFERROR(SEARCH(Formulaire!$H$16,$C1904,1),""))=1),MAX(M$1:M1903)+1,"")</f>
        <v/>
      </c>
      <c r="N1904" s="69" t="str">
        <f>IF(AND(Formulaire!$H$21=Aéroports!$E1904,--ISNUMBER(IFERROR(SEARCH(Formulaire!$H$22,$C1904,1),""))=1),MAX(N$1:N1903)+1,"")</f>
        <v/>
      </c>
      <c r="O1904" s="69" t="str">
        <f>IF(AND(Formulaire!$H$27=Aéroports!$E1904,--ISNUMBER(IFERROR(SEARCH(Formulaire!$H$28,$C1904,1),""))=1),MAX(O$1:O1903)+1,"")</f>
        <v/>
      </c>
      <c r="Q1904" s="91" t="str">
        <f>IFERROR(INDEX($C$2:$C$5193,MATCH(ROWS(M$2:M1904),M$2:M$5193,0)),"")</f>
        <v/>
      </c>
      <c r="R1904" s="70" t="str">
        <f>IFERROR(INDEX($C$2:$C$5193,MATCH(ROWS(N$2:N1904),N$2:N$5193,0)),"")</f>
        <v/>
      </c>
      <c r="S1904" s="92" t="str">
        <f>IFERROR(INDEX($C$2:$C$5193,MATCH(ROWS(O$2:O1904),O$2:O$5193,0)),"")</f>
        <v/>
      </c>
    </row>
    <row r="1905" spans="1:19" x14ac:dyDescent="0.25">
      <c r="A1905" s="68">
        <v>11823</v>
      </c>
      <c r="B1905" s="68" t="s">
        <v>17304</v>
      </c>
      <c r="C1905" s="68" t="s">
        <v>17305</v>
      </c>
      <c r="D1905" s="68" t="s">
        <v>16702</v>
      </c>
      <c r="E1905" s="68" t="s">
        <v>22589</v>
      </c>
      <c r="F1905" s="68" t="s">
        <v>17306</v>
      </c>
      <c r="G1905" s="68" t="s">
        <v>17307</v>
      </c>
      <c r="H1905" s="68">
        <v>42.5426</v>
      </c>
      <c r="I1905" s="68">
        <v>-113.77200000000001</v>
      </c>
      <c r="J1905" s="68">
        <v>4150</v>
      </c>
      <c r="K1905" s="68" t="s">
        <v>340</v>
      </c>
      <c r="L1905" s="68">
        <f>COUNTIFS(Aéroports!$C$2:$C$5193,Aéroports!$C1905,Aéroports!$D$2:$D$5193,Aéroports!$D1905)</f>
        <v>1</v>
      </c>
      <c r="M1905" s="68" t="str">
        <f>IF(AND(Formulaire!$H$15=Aéroports!$E1905,--ISNUMBER(IFERROR(SEARCH(Formulaire!$H$16,$C1905,1),""))=1),MAX(M$1:M1904)+1,"")</f>
        <v/>
      </c>
      <c r="N1905" s="68" t="str">
        <f>IF(AND(Formulaire!$H$21=Aéroports!$E1905,--ISNUMBER(IFERROR(SEARCH(Formulaire!$H$22,$C1905,1),""))=1),MAX(N$1:N1904)+1,"")</f>
        <v/>
      </c>
      <c r="O1905" s="68" t="str">
        <f>IF(AND(Formulaire!$H$27=Aéroports!$E1905,--ISNUMBER(IFERROR(SEARCH(Formulaire!$H$28,$C1905,1),""))=1),MAX(O$1:O1904)+1,"")</f>
        <v/>
      </c>
      <c r="Q1905" s="91" t="str">
        <f>IFERROR(INDEX($C$2:$C$5193,MATCH(ROWS(M$2:M1905),M$2:M$5193,0)),"")</f>
        <v/>
      </c>
      <c r="R1905" s="70" t="str">
        <f>IFERROR(INDEX($C$2:$C$5193,MATCH(ROWS(N$2:N1905),N$2:N$5193,0)),"")</f>
        <v/>
      </c>
      <c r="S1905" s="92" t="str">
        <f>IFERROR(INDEX($C$2:$C$5193,MATCH(ROWS(O$2:O1905),O$2:O$5193,0)),"")</f>
        <v/>
      </c>
    </row>
    <row r="1906" spans="1:19" x14ac:dyDescent="0.25">
      <c r="A1906" s="69">
        <v>3711</v>
      </c>
      <c r="B1906" s="69" t="s">
        <v>17312</v>
      </c>
      <c r="C1906" s="69" t="s">
        <v>17309</v>
      </c>
      <c r="D1906" s="69" t="s">
        <v>16702</v>
      </c>
      <c r="E1906" s="69" t="s">
        <v>22589</v>
      </c>
      <c r="F1906" s="69" t="s">
        <v>17313</v>
      </c>
      <c r="G1906" s="69" t="s">
        <v>17314</v>
      </c>
      <c r="H1906" s="69">
        <v>44.471899999999998</v>
      </c>
      <c r="I1906" s="69">
        <v>-73.153300000000002</v>
      </c>
      <c r="J1906" s="69">
        <v>335</v>
      </c>
      <c r="K1906" s="69">
        <v>-5</v>
      </c>
      <c r="L1906" s="69">
        <f>COUNTIFS(Aéroports!$C$2:$C$5193,Aéroports!$C1906,Aéroports!$D$2:$D$5193,Aéroports!$D1906)</f>
        <v>1</v>
      </c>
      <c r="M1906" s="69" t="str">
        <f>IF(AND(Formulaire!$H$15=Aéroports!$E1906,--ISNUMBER(IFERROR(SEARCH(Formulaire!$H$16,$C1906,1),""))=1),MAX(M$1:M1905)+1,"")</f>
        <v/>
      </c>
      <c r="N1906" s="69" t="str">
        <f>IF(AND(Formulaire!$H$21=Aéroports!$E1906,--ISNUMBER(IFERROR(SEARCH(Formulaire!$H$22,$C1906,1),""))=1),MAX(N$1:N1905)+1,"")</f>
        <v/>
      </c>
      <c r="O1906" s="69" t="str">
        <f>IF(AND(Formulaire!$H$27=Aéroports!$E1906,--ISNUMBER(IFERROR(SEARCH(Formulaire!$H$28,$C1906,1),""))=1),MAX(O$1:O1905)+1,"")</f>
        <v/>
      </c>
      <c r="Q1906" s="91" t="str">
        <f>IFERROR(INDEX($C$2:$C$5193,MATCH(ROWS(M$2:M1906),M$2:M$5193,0)),"")</f>
        <v/>
      </c>
      <c r="R1906" s="70" t="str">
        <f>IFERROR(INDEX($C$2:$C$5193,MATCH(ROWS(N$2:N1906),N$2:N$5193,0)),"")</f>
        <v/>
      </c>
      <c r="S1906" s="92" t="str">
        <f>IFERROR(INDEX($C$2:$C$5193,MATCH(ROWS(O$2:O1906),O$2:O$5193,0)),"")</f>
        <v/>
      </c>
    </row>
    <row r="1907" spans="1:19" x14ac:dyDescent="0.25">
      <c r="A1907" s="68">
        <v>3658</v>
      </c>
      <c r="B1907" s="68" t="s">
        <v>17318</v>
      </c>
      <c r="C1907" s="68" t="s">
        <v>17319</v>
      </c>
      <c r="D1907" s="68" t="s">
        <v>16702</v>
      </c>
      <c r="E1907" s="68" t="s">
        <v>22589</v>
      </c>
      <c r="F1907" s="68" t="s">
        <v>17320</v>
      </c>
      <c r="G1907" s="68" t="s">
        <v>17321</v>
      </c>
      <c r="H1907" s="68">
        <v>33.369900000000001</v>
      </c>
      <c r="I1907" s="68">
        <v>-81.964500000000001</v>
      </c>
      <c r="J1907" s="68">
        <v>144</v>
      </c>
      <c r="K1907" s="68">
        <v>-5</v>
      </c>
      <c r="L1907" s="68">
        <f>COUNTIFS(Aéroports!$C$2:$C$5193,Aéroports!$C1907,Aéroports!$D$2:$D$5193,Aéroports!$D1907)</f>
        <v>1</v>
      </c>
      <c r="M1907" s="68" t="str">
        <f>IF(AND(Formulaire!$H$15=Aéroports!$E1907,--ISNUMBER(IFERROR(SEARCH(Formulaire!$H$16,$C1907,1),""))=1),MAX(M$1:M1906)+1,"")</f>
        <v/>
      </c>
      <c r="N1907" s="68" t="str">
        <f>IF(AND(Formulaire!$H$21=Aéroports!$E1907,--ISNUMBER(IFERROR(SEARCH(Formulaire!$H$22,$C1907,1),""))=1),MAX(N$1:N1906)+1,"")</f>
        <v/>
      </c>
      <c r="O1907" s="68" t="str">
        <f>IF(AND(Formulaire!$H$27=Aéroports!$E1907,--ISNUMBER(IFERROR(SEARCH(Formulaire!$H$28,$C1907,1),""))=1),MAX(O$1:O1906)+1,"")</f>
        <v/>
      </c>
      <c r="Q1907" s="91" t="str">
        <f>IFERROR(INDEX($C$2:$C$5193,MATCH(ROWS(M$2:M1907),M$2:M$5193,0)),"")</f>
        <v/>
      </c>
      <c r="R1907" s="70" t="str">
        <f>IFERROR(INDEX($C$2:$C$5193,MATCH(ROWS(N$2:N1907),N$2:N$5193,0)),"")</f>
        <v/>
      </c>
      <c r="S1907" s="92" t="str">
        <f>IFERROR(INDEX($C$2:$C$5193,MATCH(ROWS(O$2:O1907),O$2:O$5193,0)),"")</f>
        <v/>
      </c>
    </row>
    <row r="1908" spans="1:19" x14ac:dyDescent="0.25">
      <c r="A1908" s="69">
        <v>4022</v>
      </c>
      <c r="B1908" s="69" t="s">
        <v>17322</v>
      </c>
      <c r="C1908" s="69" t="s">
        <v>17323</v>
      </c>
      <c r="D1908" s="69" t="s">
        <v>16702</v>
      </c>
      <c r="E1908" s="69" t="s">
        <v>22589</v>
      </c>
      <c r="F1908" s="69" t="s">
        <v>17324</v>
      </c>
      <c r="G1908" s="69" t="s">
        <v>17325</v>
      </c>
      <c r="H1908" s="69">
        <v>45.954799999999999</v>
      </c>
      <c r="I1908" s="69">
        <v>-112.497</v>
      </c>
      <c r="J1908" s="69">
        <v>5550</v>
      </c>
      <c r="K1908" s="69">
        <v>-7</v>
      </c>
      <c r="L1908" s="69">
        <f>COUNTIFS(Aéroports!$C$2:$C$5193,Aéroports!$C1908,Aéroports!$D$2:$D$5193,Aéroports!$D1908)</f>
        <v>1</v>
      </c>
      <c r="M1908" s="69" t="str">
        <f>IF(AND(Formulaire!$H$15=Aéroports!$E1908,--ISNUMBER(IFERROR(SEARCH(Formulaire!$H$16,$C1908,1),""))=1),MAX(M$1:M1907)+1,"")</f>
        <v/>
      </c>
      <c r="N1908" s="69" t="str">
        <f>IF(AND(Formulaire!$H$21=Aéroports!$E1908,--ISNUMBER(IFERROR(SEARCH(Formulaire!$H$22,$C1908,1),""))=1),MAX(N$1:N1907)+1,"")</f>
        <v/>
      </c>
      <c r="O1908" s="69" t="str">
        <f>IF(AND(Formulaire!$H$27=Aéroports!$E1908,--ISNUMBER(IFERROR(SEARCH(Formulaire!$H$28,$C1908,1),""))=1),MAX(O$1:O1907)+1,"")</f>
        <v/>
      </c>
      <c r="Q1908" s="91" t="str">
        <f>IFERROR(INDEX($C$2:$C$5193,MATCH(ROWS(M$2:M1908),M$2:M$5193,0)),"")</f>
        <v/>
      </c>
      <c r="R1908" s="70" t="str">
        <f>IFERROR(INDEX($C$2:$C$5193,MATCH(ROWS(N$2:N1908),N$2:N$5193,0)),"")</f>
        <v/>
      </c>
      <c r="S1908" s="92" t="str">
        <f>IFERROR(INDEX($C$2:$C$5193,MATCH(ROWS(O$2:O1908),O$2:O$5193,0)),"")</f>
        <v/>
      </c>
    </row>
    <row r="1909" spans="1:19" x14ac:dyDescent="0.25">
      <c r="A1909" s="68">
        <v>7990</v>
      </c>
      <c r="B1909" s="68" t="s">
        <v>17326</v>
      </c>
      <c r="C1909" s="68" t="s">
        <v>17327</v>
      </c>
      <c r="D1909" s="68" t="s">
        <v>16702</v>
      </c>
      <c r="E1909" s="68" t="s">
        <v>22589</v>
      </c>
      <c r="F1909" s="68" t="s">
        <v>17328</v>
      </c>
      <c r="G1909" s="68" t="s">
        <v>17329</v>
      </c>
      <c r="H1909" s="68">
        <v>40.8752</v>
      </c>
      <c r="I1909" s="68">
        <v>-74.281400000000005</v>
      </c>
      <c r="J1909" s="68">
        <v>173</v>
      </c>
      <c r="K1909" s="68">
        <v>-5</v>
      </c>
      <c r="L1909" s="68">
        <f>COUNTIFS(Aéroports!$C$2:$C$5193,Aéroports!$C1909,Aéroports!$D$2:$D$5193,Aéroports!$D1909)</f>
        <v>1</v>
      </c>
      <c r="M1909" s="68" t="str">
        <f>IF(AND(Formulaire!$H$15=Aéroports!$E1909,--ISNUMBER(IFERROR(SEARCH(Formulaire!$H$16,$C1909,1),""))=1),MAX(M$1:M1908)+1,"")</f>
        <v/>
      </c>
      <c r="N1909" s="68" t="str">
        <f>IF(AND(Formulaire!$H$21=Aéroports!$E1909,--ISNUMBER(IFERROR(SEARCH(Formulaire!$H$22,$C1909,1),""))=1),MAX(N$1:N1908)+1,"")</f>
        <v/>
      </c>
      <c r="O1909" s="68" t="str">
        <f>IF(AND(Formulaire!$H$27=Aéroports!$E1909,--ISNUMBER(IFERROR(SEARCH(Formulaire!$H$28,$C1909,1),""))=1),MAX(O$1:O1908)+1,"")</f>
        <v/>
      </c>
      <c r="Q1909" s="91" t="str">
        <f>IFERROR(INDEX($C$2:$C$5193,MATCH(ROWS(M$2:M1909),M$2:M$5193,0)),"")</f>
        <v/>
      </c>
      <c r="R1909" s="70" t="str">
        <f>IFERROR(INDEX($C$2:$C$5193,MATCH(ROWS(N$2:N1909),N$2:N$5193,0)),"")</f>
        <v/>
      </c>
      <c r="S1909" s="92" t="str">
        <f>IFERROR(INDEX($C$2:$C$5193,MATCH(ROWS(O$2:O1909),O$2:O$5193,0)),"")</f>
        <v/>
      </c>
    </row>
    <row r="1910" spans="1:19" x14ac:dyDescent="0.25">
      <c r="A1910" s="69">
        <v>3709</v>
      </c>
      <c r="B1910" s="69" t="s">
        <v>17330</v>
      </c>
      <c r="C1910" s="69" t="s">
        <v>17331</v>
      </c>
      <c r="D1910" s="69" t="s">
        <v>16702</v>
      </c>
      <c r="E1910" s="69" t="s">
        <v>22589</v>
      </c>
      <c r="F1910" s="69" t="s">
        <v>17332</v>
      </c>
      <c r="G1910" s="69" t="s">
        <v>17333</v>
      </c>
      <c r="H1910" s="69">
        <v>32.669499999999999</v>
      </c>
      <c r="I1910" s="69">
        <v>-115.51300000000001</v>
      </c>
      <c r="J1910" s="69">
        <v>4</v>
      </c>
      <c r="K1910" s="69">
        <v>-8</v>
      </c>
      <c r="L1910" s="69">
        <f>COUNTIFS(Aéroports!$C$2:$C$5193,Aéroports!$C1910,Aéroports!$D$2:$D$5193,Aéroports!$D1910)</f>
        <v>1</v>
      </c>
      <c r="M1910" s="69" t="str">
        <f>IF(AND(Formulaire!$H$15=Aéroports!$E1910,--ISNUMBER(IFERROR(SEARCH(Formulaire!$H$16,$C1910,1),""))=1),MAX(M$1:M1909)+1,"")</f>
        <v/>
      </c>
      <c r="N1910" s="69" t="str">
        <f>IF(AND(Formulaire!$H$21=Aéroports!$E1910,--ISNUMBER(IFERROR(SEARCH(Formulaire!$H$22,$C1910,1),""))=1),MAX(N$1:N1909)+1,"")</f>
        <v/>
      </c>
      <c r="O1910" s="69" t="str">
        <f>IF(AND(Formulaire!$H$27=Aéroports!$E1910,--ISNUMBER(IFERROR(SEARCH(Formulaire!$H$28,$C1910,1),""))=1),MAX(O$1:O1909)+1,"")</f>
        <v/>
      </c>
      <c r="Q1910" s="91" t="str">
        <f>IFERROR(INDEX($C$2:$C$5193,MATCH(ROWS(M$2:M1910),M$2:M$5193,0)),"")</f>
        <v/>
      </c>
      <c r="R1910" s="70" t="str">
        <f>IFERROR(INDEX($C$2:$C$5193,MATCH(ROWS(N$2:N1910),N$2:N$5193,0)),"")</f>
        <v/>
      </c>
      <c r="S1910" s="92" t="str">
        <f>IFERROR(INDEX($C$2:$C$5193,MATCH(ROWS(O$2:O1910),O$2:O$5193,0)),"")</f>
        <v/>
      </c>
    </row>
    <row r="1911" spans="1:19" x14ac:dyDescent="0.25">
      <c r="A1911" s="68">
        <v>8516</v>
      </c>
      <c r="B1911" s="68" t="s">
        <v>17334</v>
      </c>
      <c r="C1911" s="68" t="s">
        <v>790</v>
      </c>
      <c r="D1911" s="68" t="s">
        <v>16702</v>
      </c>
      <c r="E1911" s="68" t="s">
        <v>22589</v>
      </c>
      <c r="F1911" s="68" t="s">
        <v>17335</v>
      </c>
      <c r="G1911" s="68" t="s">
        <v>17336</v>
      </c>
      <c r="H1911" s="68">
        <v>34.2836</v>
      </c>
      <c r="I1911" s="68">
        <v>-80.564899999999994</v>
      </c>
      <c r="J1911" s="68">
        <v>302</v>
      </c>
      <c r="K1911" s="68">
        <v>-5</v>
      </c>
      <c r="L1911" s="68">
        <f>COUNTIFS(Aéroports!$C$2:$C$5193,Aéroports!$C1911,Aéroports!$D$2:$D$5193,Aéroports!$D1911)</f>
        <v>1</v>
      </c>
      <c r="M1911" s="68" t="str">
        <f>IF(AND(Formulaire!$H$15=Aéroports!$E1911,--ISNUMBER(IFERROR(SEARCH(Formulaire!$H$16,$C1911,1),""))=1),MAX(M$1:M1910)+1,"")</f>
        <v/>
      </c>
      <c r="N1911" s="68" t="str">
        <f>IF(AND(Formulaire!$H$21=Aéroports!$E1911,--ISNUMBER(IFERROR(SEARCH(Formulaire!$H$22,$C1911,1),""))=1),MAX(N$1:N1910)+1,"")</f>
        <v/>
      </c>
      <c r="O1911" s="68" t="str">
        <f>IF(AND(Formulaire!$H$27=Aéroports!$E1911,--ISNUMBER(IFERROR(SEARCH(Formulaire!$H$28,$C1911,1),""))=1),MAX(O$1:O1910)+1,"")</f>
        <v/>
      </c>
      <c r="Q1911" s="91" t="str">
        <f>IFERROR(INDEX($C$2:$C$5193,MATCH(ROWS(M$2:M1911),M$2:M$5193,0)),"")</f>
        <v/>
      </c>
      <c r="R1911" s="70" t="str">
        <f>IFERROR(INDEX($C$2:$C$5193,MATCH(ROWS(N$2:N1911),N$2:N$5193,0)),"")</f>
        <v/>
      </c>
      <c r="S1911" s="92" t="str">
        <f>IFERROR(INDEX($C$2:$C$5193,MATCH(ROWS(O$2:O1911),O$2:O$5193,0)),"")</f>
        <v/>
      </c>
    </row>
    <row r="1912" spans="1:19" x14ac:dyDescent="0.25">
      <c r="A1912" s="69">
        <v>7048</v>
      </c>
      <c r="B1912" s="69" t="s">
        <v>17337</v>
      </c>
      <c r="C1912" s="69" t="s">
        <v>17338</v>
      </c>
      <c r="D1912" s="69" t="s">
        <v>16702</v>
      </c>
      <c r="E1912" s="69" t="s">
        <v>22589</v>
      </c>
      <c r="F1912" s="69" t="s">
        <v>17339</v>
      </c>
      <c r="G1912" s="69" t="s">
        <v>17340</v>
      </c>
      <c r="H1912" s="69">
        <v>43.939</v>
      </c>
      <c r="I1912" s="69">
        <v>-90.253399999999999</v>
      </c>
      <c r="J1912" s="69">
        <v>912</v>
      </c>
      <c r="K1912" s="69">
        <v>-6</v>
      </c>
      <c r="L1912" s="69">
        <f>COUNTIFS(Aéroports!$C$2:$C$5193,Aéroports!$C1912,Aéroports!$D$2:$D$5193,Aéroports!$D1912)</f>
        <v>1</v>
      </c>
      <c r="M1912" s="69" t="str">
        <f>IF(AND(Formulaire!$H$15=Aéroports!$E1912,--ISNUMBER(IFERROR(SEARCH(Formulaire!$H$16,$C1912,1),""))=1),MAX(M$1:M1911)+1,"")</f>
        <v/>
      </c>
      <c r="N1912" s="69" t="str">
        <f>IF(AND(Formulaire!$H$21=Aéroports!$E1912,--ISNUMBER(IFERROR(SEARCH(Formulaire!$H$22,$C1912,1),""))=1),MAX(N$1:N1911)+1,"")</f>
        <v/>
      </c>
      <c r="O1912" s="69" t="str">
        <f>IF(AND(Formulaire!$H$27=Aéroports!$E1912,--ISNUMBER(IFERROR(SEARCH(Formulaire!$H$28,$C1912,1),""))=1),MAX(O$1:O1911)+1,"")</f>
        <v/>
      </c>
      <c r="Q1912" s="91" t="str">
        <f>IFERROR(INDEX($C$2:$C$5193,MATCH(ROWS(M$2:M1912),M$2:M$5193,0)),"")</f>
        <v/>
      </c>
      <c r="R1912" s="70" t="str">
        <f>IFERROR(INDEX($C$2:$C$5193,MATCH(ROWS(N$2:N1912),N$2:N$5193,0)),"")</f>
        <v/>
      </c>
      <c r="S1912" s="92" t="str">
        <f>IFERROR(INDEX($C$2:$C$5193,MATCH(ROWS(O$2:O1912),O$2:O$5193,0)),"")</f>
        <v/>
      </c>
    </row>
    <row r="1913" spans="1:19" x14ac:dyDescent="0.25">
      <c r="A1913" s="68">
        <v>3552</v>
      </c>
      <c r="B1913" s="68" t="s">
        <v>17341</v>
      </c>
      <c r="C1913" s="68" t="s">
        <v>17342</v>
      </c>
      <c r="D1913" s="68" t="s">
        <v>16702</v>
      </c>
      <c r="E1913" s="68" t="s">
        <v>22589</v>
      </c>
      <c r="F1913" s="68" t="s">
        <v>17343</v>
      </c>
      <c r="G1913" s="68" t="s">
        <v>17344</v>
      </c>
      <c r="H1913" s="68">
        <v>38.8108</v>
      </c>
      <c r="I1913" s="68">
        <v>-76.867000000000004</v>
      </c>
      <c r="J1913" s="68">
        <v>280</v>
      </c>
      <c r="K1913" s="68">
        <v>-5</v>
      </c>
      <c r="L1913" s="68">
        <f>COUNTIFS(Aéroports!$C$2:$C$5193,Aéroports!$C1913,Aéroports!$D$2:$D$5193,Aéroports!$D1913)</f>
        <v>1</v>
      </c>
      <c r="M1913" s="68" t="str">
        <f>IF(AND(Formulaire!$H$15=Aéroports!$E1913,--ISNUMBER(IFERROR(SEARCH(Formulaire!$H$16,$C1913,1),""))=1),MAX(M$1:M1912)+1,"")</f>
        <v/>
      </c>
      <c r="N1913" s="68" t="str">
        <f>IF(AND(Formulaire!$H$21=Aéroports!$E1913,--ISNUMBER(IFERROR(SEARCH(Formulaire!$H$22,$C1913,1),""))=1),MAX(N$1:N1912)+1,"")</f>
        <v/>
      </c>
      <c r="O1913" s="68" t="str">
        <f>IF(AND(Formulaire!$H$27=Aéroports!$E1913,--ISNUMBER(IFERROR(SEARCH(Formulaire!$H$28,$C1913,1),""))=1),MAX(O$1:O1912)+1,"")</f>
        <v/>
      </c>
      <c r="Q1913" s="91" t="str">
        <f>IFERROR(INDEX($C$2:$C$5193,MATCH(ROWS(M$2:M1913),M$2:M$5193,0)),"")</f>
        <v/>
      </c>
      <c r="R1913" s="70" t="str">
        <f>IFERROR(INDEX($C$2:$C$5193,MATCH(ROWS(N$2:N1913),N$2:N$5193,0)),"")</f>
        <v/>
      </c>
      <c r="S1913" s="92" t="str">
        <f>IFERROR(INDEX($C$2:$C$5193,MATCH(ROWS(O$2:O1913),O$2:O$5193,0)),"")</f>
        <v/>
      </c>
    </row>
    <row r="1914" spans="1:19" x14ac:dyDescent="0.25">
      <c r="A1914" s="69">
        <v>5728</v>
      </c>
      <c r="B1914" s="69" t="s">
        <v>17345</v>
      </c>
      <c r="C1914" s="69" t="s">
        <v>17346</v>
      </c>
      <c r="D1914" s="69" t="s">
        <v>16702</v>
      </c>
      <c r="E1914" s="69" t="s">
        <v>22589</v>
      </c>
      <c r="F1914" s="69" t="s">
        <v>17347</v>
      </c>
      <c r="G1914" s="69" t="s">
        <v>17348</v>
      </c>
      <c r="H1914" s="69">
        <v>37.225299999999997</v>
      </c>
      <c r="I1914" s="69">
        <v>-89.570800000000006</v>
      </c>
      <c r="J1914" s="69">
        <v>342</v>
      </c>
      <c r="K1914" s="69">
        <v>-6</v>
      </c>
      <c r="L1914" s="69">
        <f>COUNTIFS(Aéroports!$C$2:$C$5193,Aéroports!$C1914,Aéroports!$D$2:$D$5193,Aéroports!$D1914)</f>
        <v>1</v>
      </c>
      <c r="M1914" s="69" t="str">
        <f>IF(AND(Formulaire!$H$15=Aéroports!$E1914,--ISNUMBER(IFERROR(SEARCH(Formulaire!$H$16,$C1914,1),""))=1),MAX(M$1:M1913)+1,"")</f>
        <v/>
      </c>
      <c r="N1914" s="69" t="str">
        <f>IF(AND(Formulaire!$H$21=Aéroports!$E1914,--ISNUMBER(IFERROR(SEARCH(Formulaire!$H$22,$C1914,1),""))=1),MAX(N$1:N1913)+1,"")</f>
        <v/>
      </c>
      <c r="O1914" s="69" t="str">
        <f>IF(AND(Formulaire!$H$27=Aéroports!$E1914,--ISNUMBER(IFERROR(SEARCH(Formulaire!$H$28,$C1914,1),""))=1),MAX(O$1:O1913)+1,"")</f>
        <v/>
      </c>
      <c r="Q1914" s="91" t="str">
        <f>IFERROR(INDEX($C$2:$C$5193,MATCH(ROWS(M$2:M1914),M$2:M$5193,0)),"")</f>
        <v/>
      </c>
      <c r="R1914" s="70" t="str">
        <f>IFERROR(INDEX($C$2:$C$5193,MATCH(ROWS(N$2:N1914),N$2:N$5193,0)),"")</f>
        <v/>
      </c>
      <c r="S1914" s="92" t="str">
        <f>IFERROR(INDEX($C$2:$C$5193,MATCH(ROWS(O$2:O1914),O$2:O$5193,0)),"")</f>
        <v/>
      </c>
    </row>
    <row r="1915" spans="1:19" x14ac:dyDescent="0.25">
      <c r="A1915" s="68">
        <v>3413</v>
      </c>
      <c r="B1915" s="68" t="s">
        <v>17349</v>
      </c>
      <c r="C1915" s="68" t="s">
        <v>17350</v>
      </c>
      <c r="D1915" s="68" t="s">
        <v>16702</v>
      </c>
      <c r="E1915" s="68" t="s">
        <v>22589</v>
      </c>
      <c r="F1915" s="68" t="s">
        <v>17351</v>
      </c>
      <c r="G1915" s="68" t="s">
        <v>17352</v>
      </c>
      <c r="H1915" s="68">
        <v>68.875100000000003</v>
      </c>
      <c r="I1915" s="68">
        <v>-166.11</v>
      </c>
      <c r="J1915" s="68">
        <v>16</v>
      </c>
      <c r="K1915" s="68">
        <v>-9</v>
      </c>
      <c r="L1915" s="68">
        <f>COUNTIFS(Aéroports!$C$2:$C$5193,Aéroports!$C1915,Aéroports!$D$2:$D$5193,Aéroports!$D1915)</f>
        <v>1</v>
      </c>
      <c r="M1915" s="68" t="str">
        <f>IF(AND(Formulaire!$H$15=Aéroports!$E1915,--ISNUMBER(IFERROR(SEARCH(Formulaire!$H$16,$C1915,1),""))=1),MAX(M$1:M1914)+1,"")</f>
        <v/>
      </c>
      <c r="N1915" s="68" t="str">
        <f>IF(AND(Formulaire!$H$21=Aéroports!$E1915,--ISNUMBER(IFERROR(SEARCH(Formulaire!$H$22,$C1915,1),""))=1),MAX(N$1:N1914)+1,"")</f>
        <v/>
      </c>
      <c r="O1915" s="68" t="str">
        <f>IF(AND(Formulaire!$H$27=Aéroports!$E1915,--ISNUMBER(IFERROR(SEARCH(Formulaire!$H$28,$C1915,1),""))=1),MAX(O$1:O1914)+1,"")</f>
        <v/>
      </c>
      <c r="Q1915" s="91" t="str">
        <f>IFERROR(INDEX($C$2:$C$5193,MATCH(ROWS(M$2:M1915),M$2:M$5193,0)),"")</f>
        <v/>
      </c>
      <c r="R1915" s="70" t="str">
        <f>IFERROR(INDEX($C$2:$C$5193,MATCH(ROWS(N$2:N1915),N$2:N$5193,0)),"")</f>
        <v/>
      </c>
      <c r="S1915" s="92" t="str">
        <f>IFERROR(INDEX($C$2:$C$5193,MATCH(ROWS(O$2:O1915),O$2:O$5193,0)),"")</f>
        <v/>
      </c>
    </row>
    <row r="1916" spans="1:19" x14ac:dyDescent="0.25">
      <c r="A1916" s="69">
        <v>3427</v>
      </c>
      <c r="B1916" s="69" t="s">
        <v>17353</v>
      </c>
      <c r="C1916" s="69" t="s">
        <v>17354</v>
      </c>
      <c r="D1916" s="69" t="s">
        <v>16702</v>
      </c>
      <c r="E1916" s="69" t="s">
        <v>22589</v>
      </c>
      <c r="F1916" s="69" t="s">
        <v>17355</v>
      </c>
      <c r="G1916" s="69" t="s">
        <v>17356</v>
      </c>
      <c r="H1916" s="69">
        <v>58.6464</v>
      </c>
      <c r="I1916" s="69">
        <v>-162.06299999999999</v>
      </c>
      <c r="J1916" s="69">
        <v>541</v>
      </c>
      <c r="K1916" s="69">
        <v>-9</v>
      </c>
      <c r="L1916" s="69">
        <f>COUNTIFS(Aéroports!$C$2:$C$5193,Aéroports!$C1916,Aéroports!$D$2:$D$5193,Aéroports!$D1916)</f>
        <v>1</v>
      </c>
      <c r="M1916" s="69" t="str">
        <f>IF(AND(Formulaire!$H$15=Aéroports!$E1916,--ISNUMBER(IFERROR(SEARCH(Formulaire!$H$16,$C1916,1),""))=1),MAX(M$1:M1915)+1,"")</f>
        <v/>
      </c>
      <c r="N1916" s="69" t="str">
        <f>IF(AND(Formulaire!$H$21=Aéroports!$E1916,--ISNUMBER(IFERROR(SEARCH(Formulaire!$H$22,$C1916,1),""))=1),MAX(N$1:N1915)+1,"")</f>
        <v/>
      </c>
      <c r="O1916" s="69" t="str">
        <f>IF(AND(Formulaire!$H$27=Aéroports!$E1916,--ISNUMBER(IFERROR(SEARCH(Formulaire!$H$28,$C1916,1),""))=1),MAX(O$1:O1915)+1,"")</f>
        <v/>
      </c>
      <c r="Q1916" s="91" t="str">
        <f>IFERROR(INDEX($C$2:$C$5193,MATCH(ROWS(M$2:M1916),M$2:M$5193,0)),"")</f>
        <v/>
      </c>
      <c r="R1916" s="70" t="str">
        <f>IFERROR(INDEX($C$2:$C$5193,MATCH(ROWS(N$2:N1916),N$2:N$5193,0)),"")</f>
        <v/>
      </c>
      <c r="S1916" s="92" t="str">
        <f>IFERROR(INDEX($C$2:$C$5193,MATCH(ROWS(O$2:O1916),O$2:O$5193,0)),"")</f>
        <v/>
      </c>
    </row>
    <row r="1917" spans="1:19" x14ac:dyDescent="0.25">
      <c r="A1917" s="68">
        <v>3424</v>
      </c>
      <c r="B1917" s="68" t="s">
        <v>17357</v>
      </c>
      <c r="C1917" s="68" t="s">
        <v>17358</v>
      </c>
      <c r="D1917" s="68" t="s">
        <v>16702</v>
      </c>
      <c r="E1917" s="68" t="s">
        <v>22589</v>
      </c>
      <c r="F1917" s="68" t="s">
        <v>17359</v>
      </c>
      <c r="G1917" s="68" t="s">
        <v>17360</v>
      </c>
      <c r="H1917" s="68">
        <v>61.780299999999997</v>
      </c>
      <c r="I1917" s="68">
        <v>-166.03899999999999</v>
      </c>
      <c r="J1917" s="68">
        <v>464</v>
      </c>
      <c r="K1917" s="68">
        <v>-9</v>
      </c>
      <c r="L1917" s="68">
        <f>COUNTIFS(Aéroports!$C$2:$C$5193,Aéroports!$C1917,Aéroports!$D$2:$D$5193,Aéroports!$D1917)</f>
        <v>1</v>
      </c>
      <c r="M1917" s="68" t="str">
        <f>IF(AND(Formulaire!$H$15=Aéroports!$E1917,--ISNUMBER(IFERROR(SEARCH(Formulaire!$H$16,$C1917,1),""))=1),MAX(M$1:M1916)+1,"")</f>
        <v/>
      </c>
      <c r="N1917" s="68" t="str">
        <f>IF(AND(Formulaire!$H$21=Aéroports!$E1917,--ISNUMBER(IFERROR(SEARCH(Formulaire!$H$22,$C1917,1),""))=1),MAX(N$1:N1916)+1,"")</f>
        <v/>
      </c>
      <c r="O1917" s="68" t="str">
        <f>IF(AND(Formulaire!$H$27=Aéroports!$E1917,--ISNUMBER(IFERROR(SEARCH(Formulaire!$H$28,$C1917,1),""))=1),MAX(O$1:O1916)+1,"")</f>
        <v/>
      </c>
      <c r="Q1917" s="91" t="str">
        <f>IFERROR(INDEX($C$2:$C$5193,MATCH(ROWS(M$2:M1917),M$2:M$5193,0)),"")</f>
        <v/>
      </c>
      <c r="R1917" s="70" t="str">
        <f>IFERROR(INDEX($C$2:$C$5193,MATCH(ROWS(N$2:N1917),N$2:N$5193,0)),"")</f>
        <v/>
      </c>
      <c r="S1917" s="92" t="str">
        <f>IFERROR(INDEX($C$2:$C$5193,MATCH(ROWS(O$2:O1917),O$2:O$5193,0)),"")</f>
        <v/>
      </c>
    </row>
    <row r="1918" spans="1:19" x14ac:dyDescent="0.25">
      <c r="A1918" s="69">
        <v>11842</v>
      </c>
      <c r="B1918" s="69" t="s">
        <v>17361</v>
      </c>
      <c r="C1918" s="69" t="s">
        <v>17362</v>
      </c>
      <c r="D1918" s="69" t="s">
        <v>16702</v>
      </c>
      <c r="E1918" s="69" t="s">
        <v>22589</v>
      </c>
      <c r="F1918" s="69" t="s">
        <v>17363</v>
      </c>
      <c r="G1918" s="69" t="s">
        <v>17364</v>
      </c>
      <c r="H1918" s="69">
        <v>37.778100000000002</v>
      </c>
      <c r="I1918" s="69">
        <v>-89.251999999999995</v>
      </c>
      <c r="J1918" s="69">
        <v>411</v>
      </c>
      <c r="K1918" s="69" t="s">
        <v>340</v>
      </c>
      <c r="L1918" s="69">
        <f>COUNTIFS(Aéroports!$C$2:$C$5193,Aéroports!$C1918,Aéroports!$D$2:$D$5193,Aéroports!$D1918)</f>
        <v>1</v>
      </c>
      <c r="M1918" s="69" t="str">
        <f>IF(AND(Formulaire!$H$15=Aéroports!$E1918,--ISNUMBER(IFERROR(SEARCH(Formulaire!$H$16,$C1918,1),""))=1),MAX(M$1:M1917)+1,"")</f>
        <v/>
      </c>
      <c r="N1918" s="69" t="str">
        <f>IF(AND(Formulaire!$H$21=Aéroports!$E1918,--ISNUMBER(IFERROR(SEARCH(Formulaire!$H$22,$C1918,1),""))=1),MAX(N$1:N1917)+1,"")</f>
        <v/>
      </c>
      <c r="O1918" s="69" t="str">
        <f>IF(AND(Formulaire!$H$27=Aéroports!$E1918,--ISNUMBER(IFERROR(SEARCH(Formulaire!$H$28,$C1918,1),""))=1),MAX(O$1:O1917)+1,"")</f>
        <v/>
      </c>
      <c r="Q1918" s="91" t="str">
        <f>IFERROR(INDEX($C$2:$C$5193,MATCH(ROWS(M$2:M1918),M$2:M$5193,0)),"")</f>
        <v/>
      </c>
      <c r="R1918" s="70" t="str">
        <f>IFERROR(INDEX($C$2:$C$5193,MATCH(ROWS(N$2:N1918),N$2:N$5193,0)),"")</f>
        <v/>
      </c>
      <c r="S1918" s="92" t="str">
        <f>IFERROR(INDEX($C$2:$C$5193,MATCH(ROWS(O$2:O1918),O$2:O$5193,0)),"")</f>
        <v/>
      </c>
    </row>
    <row r="1919" spans="1:19" x14ac:dyDescent="0.25">
      <c r="A1919" s="68">
        <v>3478</v>
      </c>
      <c r="B1919" s="68" t="s">
        <v>17365</v>
      </c>
      <c r="C1919" s="68" t="s">
        <v>17366</v>
      </c>
      <c r="D1919" s="68" t="s">
        <v>16702</v>
      </c>
      <c r="E1919" s="68" t="s">
        <v>22589</v>
      </c>
      <c r="F1919" s="68" t="s">
        <v>17367</v>
      </c>
      <c r="G1919" s="68" t="s">
        <v>17368</v>
      </c>
      <c r="H1919" s="68">
        <v>46.871499999999997</v>
      </c>
      <c r="I1919" s="68">
        <v>-68.017899999999997</v>
      </c>
      <c r="J1919" s="68">
        <v>626</v>
      </c>
      <c r="K1919" s="68">
        <v>-5</v>
      </c>
      <c r="L1919" s="68">
        <f>COUNTIFS(Aéroports!$C$2:$C$5193,Aéroports!$C1919,Aéroports!$D$2:$D$5193,Aéroports!$D1919)</f>
        <v>1</v>
      </c>
      <c r="M1919" s="68" t="str">
        <f>IF(AND(Formulaire!$H$15=Aéroports!$E1919,--ISNUMBER(IFERROR(SEARCH(Formulaire!$H$16,$C1919,1),""))=1),MAX(M$1:M1918)+1,"")</f>
        <v/>
      </c>
      <c r="N1919" s="68" t="str">
        <f>IF(AND(Formulaire!$H$21=Aéroports!$E1919,--ISNUMBER(IFERROR(SEARCH(Formulaire!$H$22,$C1919,1),""))=1),MAX(N$1:N1918)+1,"")</f>
        <v/>
      </c>
      <c r="O1919" s="68" t="str">
        <f>IF(AND(Formulaire!$H$27=Aéroports!$E1919,--ISNUMBER(IFERROR(SEARCH(Formulaire!$H$28,$C1919,1),""))=1),MAX(O$1:O1918)+1,"")</f>
        <v/>
      </c>
      <c r="Q1919" s="91" t="str">
        <f>IFERROR(INDEX($C$2:$C$5193,MATCH(ROWS(M$2:M1919),M$2:M$5193,0)),"")</f>
        <v/>
      </c>
      <c r="R1919" s="70" t="str">
        <f>IFERROR(INDEX($C$2:$C$5193,MATCH(ROWS(N$2:N1919),N$2:N$5193,0)),"")</f>
        <v/>
      </c>
      <c r="S1919" s="92" t="str">
        <f>IFERROR(INDEX($C$2:$C$5193,MATCH(ROWS(O$2:O1919),O$2:O$5193,0)),"")</f>
        <v/>
      </c>
    </row>
    <row r="1920" spans="1:19" x14ac:dyDescent="0.25">
      <c r="A1920" s="69">
        <v>4088</v>
      </c>
      <c r="B1920" s="69" t="s">
        <v>17369</v>
      </c>
      <c r="C1920" s="69" t="s">
        <v>17370</v>
      </c>
      <c r="D1920" s="69" t="s">
        <v>16702</v>
      </c>
      <c r="E1920" s="69" t="s">
        <v>22589</v>
      </c>
      <c r="F1920" s="69" t="s">
        <v>17371</v>
      </c>
      <c r="G1920" s="69" t="s">
        <v>17372</v>
      </c>
      <c r="H1920" s="69">
        <v>33.128300000000003</v>
      </c>
      <c r="I1920" s="69">
        <v>-117.28</v>
      </c>
      <c r="J1920" s="69">
        <v>331</v>
      </c>
      <c r="K1920" s="69">
        <v>-8</v>
      </c>
      <c r="L1920" s="69">
        <f>COUNTIFS(Aéroports!$C$2:$C$5193,Aéroports!$C1920,Aéroports!$D$2:$D$5193,Aéroports!$D1920)</f>
        <v>1</v>
      </c>
      <c r="M1920" s="69" t="str">
        <f>IF(AND(Formulaire!$H$15=Aéroports!$E1920,--ISNUMBER(IFERROR(SEARCH(Formulaire!$H$16,$C1920,1),""))=1),MAX(M$1:M1919)+1,"")</f>
        <v/>
      </c>
      <c r="N1920" s="69" t="str">
        <f>IF(AND(Formulaire!$H$21=Aéroports!$E1920,--ISNUMBER(IFERROR(SEARCH(Formulaire!$H$22,$C1920,1),""))=1),MAX(N$1:N1919)+1,"")</f>
        <v/>
      </c>
      <c r="O1920" s="69" t="str">
        <f>IF(AND(Formulaire!$H$27=Aéroports!$E1920,--ISNUMBER(IFERROR(SEARCH(Formulaire!$H$28,$C1920,1),""))=1),MAX(O$1:O1919)+1,"")</f>
        <v/>
      </c>
      <c r="Q1920" s="91" t="str">
        <f>IFERROR(INDEX($C$2:$C$5193,MATCH(ROWS(M$2:M1920),M$2:M$5193,0)),"")</f>
        <v/>
      </c>
      <c r="R1920" s="70" t="str">
        <f>IFERROR(INDEX($C$2:$C$5193,MATCH(ROWS(N$2:N1920),N$2:N$5193,0)),"")</f>
        <v/>
      </c>
      <c r="S1920" s="92" t="str">
        <f>IFERROR(INDEX($C$2:$C$5193,MATCH(ROWS(O$2:O1920),O$2:O$5193,0)),"")</f>
        <v/>
      </c>
    </row>
    <row r="1921" spans="1:19" x14ac:dyDescent="0.25">
      <c r="A1921" s="68">
        <v>8300</v>
      </c>
      <c r="B1921" s="68" t="s">
        <v>17376</v>
      </c>
      <c r="C1921" s="68" t="s">
        <v>17377</v>
      </c>
      <c r="D1921" s="68" t="s">
        <v>16702</v>
      </c>
      <c r="E1921" s="68" t="s">
        <v>22589</v>
      </c>
      <c r="F1921" s="68" t="s">
        <v>17378</v>
      </c>
      <c r="G1921" s="68" t="s">
        <v>17379</v>
      </c>
      <c r="H1921" s="68">
        <v>33.631</v>
      </c>
      <c r="I1921" s="68">
        <v>-85.152000000000001</v>
      </c>
      <c r="J1921" s="68">
        <v>1161</v>
      </c>
      <c r="K1921" s="68">
        <v>-5</v>
      </c>
      <c r="L1921" s="68">
        <f>COUNTIFS(Aéroports!$C$2:$C$5193,Aéroports!$C1921,Aéroports!$D$2:$D$5193,Aéroports!$D1921)</f>
        <v>1</v>
      </c>
      <c r="M1921" s="68" t="str">
        <f>IF(AND(Formulaire!$H$15=Aéroports!$E1921,--ISNUMBER(IFERROR(SEARCH(Formulaire!$H$16,$C1921,1),""))=1),MAX(M$1:M1920)+1,"")</f>
        <v/>
      </c>
      <c r="N1921" s="68" t="str">
        <f>IF(AND(Formulaire!$H$21=Aéroports!$E1921,--ISNUMBER(IFERROR(SEARCH(Formulaire!$H$22,$C1921,1),""))=1),MAX(N$1:N1920)+1,"")</f>
        <v/>
      </c>
      <c r="O1921" s="68" t="str">
        <f>IF(AND(Formulaire!$H$27=Aéroports!$E1921,--ISNUMBER(IFERROR(SEARCH(Formulaire!$H$28,$C1921,1),""))=1),MAX(O$1:O1920)+1,"")</f>
        <v/>
      </c>
      <c r="Q1921" s="91" t="str">
        <f>IFERROR(INDEX($C$2:$C$5193,MATCH(ROWS(M$2:M1921),M$2:M$5193,0)),"")</f>
        <v/>
      </c>
      <c r="R1921" s="70" t="str">
        <f>IFERROR(INDEX($C$2:$C$5193,MATCH(ROWS(N$2:N1921),N$2:N$5193,0)),"")</f>
        <v/>
      </c>
      <c r="S1921" s="92" t="str">
        <f>IFERROR(INDEX($C$2:$C$5193,MATCH(ROWS(O$2:O1921),O$2:O$5193,0)),"")</f>
        <v/>
      </c>
    </row>
    <row r="1922" spans="1:19" x14ac:dyDescent="0.25">
      <c r="A1922" s="69">
        <v>8292</v>
      </c>
      <c r="B1922" s="69" t="s">
        <v>17380</v>
      </c>
      <c r="C1922" s="69" t="s">
        <v>17381</v>
      </c>
      <c r="D1922" s="69" t="s">
        <v>16702</v>
      </c>
      <c r="E1922" s="69" t="s">
        <v>22589</v>
      </c>
      <c r="F1922" s="69" t="s">
        <v>17382</v>
      </c>
      <c r="G1922" s="69" t="s">
        <v>17383</v>
      </c>
      <c r="H1922" s="69">
        <v>34.123100000000001</v>
      </c>
      <c r="I1922" s="69">
        <v>-84.848699999999994</v>
      </c>
      <c r="J1922" s="69">
        <v>759</v>
      </c>
      <c r="K1922" s="69">
        <v>-5</v>
      </c>
      <c r="L1922" s="69">
        <f>COUNTIFS(Aéroports!$C$2:$C$5193,Aéroports!$C1922,Aéroports!$D$2:$D$5193,Aéroports!$D1922)</f>
        <v>1</v>
      </c>
      <c r="M1922" s="69" t="str">
        <f>IF(AND(Formulaire!$H$15=Aéroports!$E1922,--ISNUMBER(IFERROR(SEARCH(Formulaire!$H$16,$C1922,1),""))=1),MAX(M$1:M1921)+1,"")</f>
        <v/>
      </c>
      <c r="N1922" s="69" t="str">
        <f>IF(AND(Formulaire!$H$21=Aéroports!$E1922,--ISNUMBER(IFERROR(SEARCH(Formulaire!$H$22,$C1922,1),""))=1),MAX(N$1:N1921)+1,"")</f>
        <v/>
      </c>
      <c r="O1922" s="69" t="str">
        <f>IF(AND(Formulaire!$H$27=Aéroports!$E1922,--ISNUMBER(IFERROR(SEARCH(Formulaire!$H$28,$C1922,1),""))=1),MAX(O$1:O1921)+1,"")</f>
        <v/>
      </c>
      <c r="Q1922" s="91" t="str">
        <f>IFERROR(INDEX($C$2:$C$5193,MATCH(ROWS(M$2:M1922),M$2:M$5193,0)),"")</f>
        <v/>
      </c>
      <c r="R1922" s="70" t="str">
        <f>IFERROR(INDEX($C$2:$C$5193,MATCH(ROWS(N$2:N1922),N$2:N$5193,0)),"")</f>
        <v/>
      </c>
      <c r="S1922" s="92" t="str">
        <f>IFERROR(INDEX($C$2:$C$5193,MATCH(ROWS(O$2:O1922),O$2:O$5193,0)),"")</f>
        <v/>
      </c>
    </row>
    <row r="1923" spans="1:19" x14ac:dyDescent="0.25">
      <c r="A1923" s="68">
        <v>7980</v>
      </c>
      <c r="B1923" s="68" t="s">
        <v>17384</v>
      </c>
      <c r="C1923" s="68" t="s">
        <v>17385</v>
      </c>
      <c r="D1923" s="68" t="s">
        <v>16702</v>
      </c>
      <c r="E1923" s="68" t="s">
        <v>22589</v>
      </c>
      <c r="F1923" s="68" t="s">
        <v>17386</v>
      </c>
      <c r="G1923" s="68" t="s">
        <v>17387</v>
      </c>
      <c r="H1923" s="68">
        <v>32.954900000000002</v>
      </c>
      <c r="I1923" s="68">
        <v>-111.767</v>
      </c>
      <c r="J1923" s="68">
        <v>1464</v>
      </c>
      <c r="K1923" s="68">
        <v>-7</v>
      </c>
      <c r="L1923" s="68">
        <f>COUNTIFS(Aéroports!$C$2:$C$5193,Aéroports!$C1923,Aéroports!$D$2:$D$5193,Aéroports!$D1923)</f>
        <v>1</v>
      </c>
      <c r="M1923" s="68" t="str">
        <f>IF(AND(Formulaire!$H$15=Aéroports!$E1923,--ISNUMBER(IFERROR(SEARCH(Formulaire!$H$16,$C1923,1),""))=1),MAX(M$1:M1922)+1,"")</f>
        <v/>
      </c>
      <c r="N1923" s="68" t="str">
        <f>IF(AND(Formulaire!$H$21=Aéroports!$E1923,--ISNUMBER(IFERROR(SEARCH(Formulaire!$H$22,$C1923,1),""))=1),MAX(N$1:N1922)+1,"")</f>
        <v/>
      </c>
      <c r="O1923" s="68" t="str">
        <f>IF(AND(Formulaire!$H$27=Aéroports!$E1923,--ISNUMBER(IFERROR(SEARCH(Formulaire!$H$28,$C1923,1),""))=1),MAX(O$1:O1922)+1,"")</f>
        <v/>
      </c>
      <c r="Q1923" s="91" t="str">
        <f>IFERROR(INDEX($C$2:$C$5193,MATCH(ROWS(M$2:M1923),M$2:M$5193,0)),"")</f>
        <v/>
      </c>
      <c r="R1923" s="70" t="str">
        <f>IFERROR(INDEX($C$2:$C$5193,MATCH(ROWS(N$2:N1923),N$2:N$5193,0)),"")</f>
        <v/>
      </c>
      <c r="S1923" s="92" t="str">
        <f>IFERROR(INDEX($C$2:$C$5193,MATCH(ROWS(O$2:O1923),O$2:O$5193,0)),"")</f>
        <v/>
      </c>
    </row>
    <row r="1924" spans="1:19" x14ac:dyDescent="0.25">
      <c r="A1924" s="69">
        <v>3872</v>
      </c>
      <c r="B1924" s="69" t="s">
        <v>17388</v>
      </c>
      <c r="C1924" s="69" t="s">
        <v>17389</v>
      </c>
      <c r="D1924" s="69" t="s">
        <v>16702</v>
      </c>
      <c r="E1924" s="69" t="s">
        <v>22589</v>
      </c>
      <c r="F1924" s="69" t="s">
        <v>17390</v>
      </c>
      <c r="G1924" s="69" t="s">
        <v>17391</v>
      </c>
      <c r="H1924" s="69">
        <v>42.908000000000001</v>
      </c>
      <c r="I1924" s="69">
        <v>-106.464</v>
      </c>
      <c r="J1924" s="69">
        <v>5350</v>
      </c>
      <c r="K1924" s="69">
        <v>-7</v>
      </c>
      <c r="L1924" s="69">
        <f>COUNTIFS(Aéroports!$C$2:$C$5193,Aéroports!$C1924,Aéroports!$D$2:$D$5193,Aéroports!$D1924)</f>
        <v>1</v>
      </c>
      <c r="M1924" s="69" t="str">
        <f>IF(AND(Formulaire!$H$15=Aéroports!$E1924,--ISNUMBER(IFERROR(SEARCH(Formulaire!$H$16,$C1924,1),""))=1),MAX(M$1:M1923)+1,"")</f>
        <v/>
      </c>
      <c r="N1924" s="69" t="str">
        <f>IF(AND(Formulaire!$H$21=Aéroports!$E1924,--ISNUMBER(IFERROR(SEARCH(Formulaire!$H$22,$C1924,1),""))=1),MAX(N$1:N1923)+1,"")</f>
        <v/>
      </c>
      <c r="O1924" s="69" t="str">
        <f>IF(AND(Formulaire!$H$27=Aéroports!$E1924,--ISNUMBER(IFERROR(SEARCH(Formulaire!$H$28,$C1924,1),""))=1),MAX(O$1:O1923)+1,"")</f>
        <v/>
      </c>
      <c r="Q1924" s="91" t="str">
        <f>IFERROR(INDEX($C$2:$C$5193,MATCH(ROWS(M$2:M1924),M$2:M$5193,0)),"")</f>
        <v/>
      </c>
      <c r="R1924" s="70" t="str">
        <f>IFERROR(INDEX($C$2:$C$5193,MATCH(ROWS(N$2:N1924),N$2:N$5193,0)),"")</f>
        <v/>
      </c>
      <c r="S1924" s="92" t="str">
        <f>IFERROR(INDEX($C$2:$C$5193,MATCH(ROWS(O$2:O1924),O$2:O$5193,0)),"")</f>
        <v/>
      </c>
    </row>
    <row r="1925" spans="1:19" x14ac:dyDescent="0.25">
      <c r="A1925" s="68">
        <v>7025</v>
      </c>
      <c r="B1925" s="68" t="s">
        <v>17392</v>
      </c>
      <c r="C1925" s="68" t="s">
        <v>17393</v>
      </c>
      <c r="D1925" s="68" t="s">
        <v>16702</v>
      </c>
      <c r="E1925" s="68" t="s">
        <v>22589</v>
      </c>
      <c r="F1925" s="68" t="s">
        <v>17394</v>
      </c>
      <c r="G1925" s="68" t="s">
        <v>17395</v>
      </c>
      <c r="H1925" s="68">
        <v>33.404899999999998</v>
      </c>
      <c r="I1925" s="68">
        <v>-118.416</v>
      </c>
      <c r="J1925" s="68">
        <v>1602</v>
      </c>
      <c r="K1925" s="68">
        <v>-8</v>
      </c>
      <c r="L1925" s="68">
        <f>COUNTIFS(Aéroports!$C$2:$C$5193,Aéroports!$C1925,Aéroports!$D$2:$D$5193,Aéroports!$D1925)</f>
        <v>1</v>
      </c>
      <c r="M1925" s="68" t="str">
        <f>IF(AND(Formulaire!$H$15=Aéroports!$E1925,--ISNUMBER(IFERROR(SEARCH(Formulaire!$H$16,$C1925,1),""))=1),MAX(M$1:M1924)+1,"")</f>
        <v/>
      </c>
      <c r="N1925" s="68" t="str">
        <f>IF(AND(Formulaire!$H$21=Aéroports!$E1925,--ISNUMBER(IFERROR(SEARCH(Formulaire!$H$22,$C1925,1),""))=1),MAX(N$1:N1924)+1,"")</f>
        <v/>
      </c>
      <c r="O1925" s="68" t="str">
        <f>IF(AND(Formulaire!$H$27=Aéroports!$E1925,--ISNUMBER(IFERROR(SEARCH(Formulaire!$H$28,$C1925,1),""))=1),MAX(O$1:O1924)+1,"")</f>
        <v/>
      </c>
      <c r="Q1925" s="91" t="str">
        <f>IFERROR(INDEX($C$2:$C$5193,MATCH(ROWS(M$2:M1925),M$2:M$5193,0)),"")</f>
        <v/>
      </c>
      <c r="R1925" s="70" t="str">
        <f>IFERROR(INDEX($C$2:$C$5193,MATCH(ROWS(N$2:N1925),N$2:N$5193,0)),"")</f>
        <v/>
      </c>
      <c r="S1925" s="92" t="str">
        <f>IFERROR(INDEX($C$2:$C$5193,MATCH(ROWS(O$2:O1925),O$2:O$5193,0)),"")</f>
        <v/>
      </c>
    </row>
    <row r="1926" spans="1:19" x14ac:dyDescent="0.25">
      <c r="A1926" s="69">
        <v>3824</v>
      </c>
      <c r="B1926" s="69" t="s">
        <v>17396</v>
      </c>
      <c r="C1926" s="69" t="s">
        <v>17397</v>
      </c>
      <c r="D1926" s="69" t="s">
        <v>16702</v>
      </c>
      <c r="E1926" s="69" t="s">
        <v>22589</v>
      </c>
      <c r="F1926" s="69" t="s">
        <v>17398</v>
      </c>
      <c r="G1926" s="69" t="s">
        <v>17399</v>
      </c>
      <c r="H1926" s="69">
        <v>37.701000000000001</v>
      </c>
      <c r="I1926" s="69">
        <v>-113.099</v>
      </c>
      <c r="J1926" s="69">
        <v>5622</v>
      </c>
      <c r="K1926" s="69">
        <v>-7</v>
      </c>
      <c r="L1926" s="69">
        <f>COUNTIFS(Aéroports!$C$2:$C$5193,Aéroports!$C1926,Aéroports!$D$2:$D$5193,Aéroports!$D1926)</f>
        <v>1</v>
      </c>
      <c r="M1926" s="69" t="str">
        <f>IF(AND(Formulaire!$H$15=Aéroports!$E1926,--ISNUMBER(IFERROR(SEARCH(Formulaire!$H$16,$C1926,1),""))=1),MAX(M$1:M1925)+1,"")</f>
        <v/>
      </c>
      <c r="N1926" s="69" t="str">
        <f>IF(AND(Formulaire!$H$21=Aéroports!$E1926,--ISNUMBER(IFERROR(SEARCH(Formulaire!$H$22,$C1926,1),""))=1),MAX(N$1:N1925)+1,"")</f>
        <v/>
      </c>
      <c r="O1926" s="69" t="str">
        <f>IF(AND(Formulaire!$H$27=Aéroports!$E1926,--ISNUMBER(IFERROR(SEARCH(Formulaire!$H$28,$C1926,1),""))=1),MAX(O$1:O1925)+1,"")</f>
        <v/>
      </c>
      <c r="Q1926" s="91" t="str">
        <f>IFERROR(INDEX($C$2:$C$5193,MATCH(ROWS(M$2:M1926),M$2:M$5193,0)),"")</f>
        <v/>
      </c>
      <c r="R1926" s="70" t="str">
        <f>IFERROR(INDEX($C$2:$C$5193,MATCH(ROWS(N$2:N1926),N$2:N$5193,0)),"")</f>
        <v/>
      </c>
      <c r="S1926" s="92" t="str">
        <f>IFERROR(INDEX($C$2:$C$5193,MATCH(ROWS(O$2:O1926),O$2:O$5193,0)),"")</f>
        <v/>
      </c>
    </row>
    <row r="1927" spans="1:19" x14ac:dyDescent="0.25">
      <c r="A1927" s="68">
        <v>4043</v>
      </c>
      <c r="B1927" s="68" t="s">
        <v>17400</v>
      </c>
      <c r="C1927" s="68" t="s">
        <v>17401</v>
      </c>
      <c r="D1927" s="68" t="s">
        <v>16702</v>
      </c>
      <c r="E1927" s="68" t="s">
        <v>22589</v>
      </c>
      <c r="F1927" s="68" t="s">
        <v>17402</v>
      </c>
      <c r="G1927" s="68" t="s">
        <v>17403</v>
      </c>
      <c r="H1927" s="68">
        <v>41.884700000000002</v>
      </c>
      <c r="I1927" s="68">
        <v>-91.710800000000006</v>
      </c>
      <c r="J1927" s="68">
        <v>869</v>
      </c>
      <c r="K1927" s="68">
        <v>-6</v>
      </c>
      <c r="L1927" s="68">
        <f>COUNTIFS(Aéroports!$C$2:$C$5193,Aéroports!$C1927,Aéroports!$D$2:$D$5193,Aéroports!$D1927)</f>
        <v>1</v>
      </c>
      <c r="M1927" s="68" t="str">
        <f>IF(AND(Formulaire!$H$15=Aéroports!$E1927,--ISNUMBER(IFERROR(SEARCH(Formulaire!$H$16,$C1927,1),""))=1),MAX(M$1:M1926)+1,"")</f>
        <v/>
      </c>
      <c r="N1927" s="68" t="str">
        <f>IF(AND(Formulaire!$H$21=Aéroports!$E1927,--ISNUMBER(IFERROR(SEARCH(Formulaire!$H$22,$C1927,1),""))=1),MAX(N$1:N1926)+1,"")</f>
        <v/>
      </c>
      <c r="O1927" s="68" t="str">
        <f>IF(AND(Formulaire!$H$27=Aéroports!$E1927,--ISNUMBER(IFERROR(SEARCH(Formulaire!$H$28,$C1927,1),""))=1),MAX(O$1:O1926)+1,"")</f>
        <v/>
      </c>
      <c r="Q1927" s="91" t="str">
        <f>IFERROR(INDEX($C$2:$C$5193,MATCH(ROWS(M$2:M1927),M$2:M$5193,0)),"")</f>
        <v/>
      </c>
      <c r="R1927" s="70" t="str">
        <f>IFERROR(INDEX($C$2:$C$5193,MATCH(ROWS(N$2:N1927),N$2:N$5193,0)),"")</f>
        <v/>
      </c>
      <c r="S1927" s="92" t="str">
        <f>IFERROR(INDEX($C$2:$C$5193,MATCH(ROWS(O$2:O1927),O$2:O$5193,0)),"")</f>
        <v/>
      </c>
    </row>
    <row r="1928" spans="1:19" x14ac:dyDescent="0.25">
      <c r="A1928" s="69">
        <v>7116</v>
      </c>
      <c r="B1928" s="69" t="s">
        <v>17404</v>
      </c>
      <c r="C1928" s="69" t="s">
        <v>17405</v>
      </c>
      <c r="D1928" s="69" t="s">
        <v>16702</v>
      </c>
      <c r="E1928" s="69" t="s">
        <v>22589</v>
      </c>
      <c r="F1928" s="69" t="s">
        <v>17406</v>
      </c>
      <c r="G1928" s="69" t="s">
        <v>17407</v>
      </c>
      <c r="H1928" s="69">
        <v>65.573800000000006</v>
      </c>
      <c r="I1928" s="69">
        <v>-144.78299999999999</v>
      </c>
      <c r="J1928" s="69">
        <v>937</v>
      </c>
      <c r="K1928" s="69">
        <v>-9</v>
      </c>
      <c r="L1928" s="69">
        <f>COUNTIFS(Aéroports!$C$2:$C$5193,Aéroports!$C1928,Aéroports!$D$2:$D$5193,Aéroports!$D1928)</f>
        <v>1</v>
      </c>
      <c r="M1928" s="69" t="str">
        <f>IF(AND(Formulaire!$H$15=Aéroports!$E1928,--ISNUMBER(IFERROR(SEARCH(Formulaire!$H$16,$C1928,1),""))=1),MAX(M$1:M1927)+1,"")</f>
        <v/>
      </c>
      <c r="N1928" s="69" t="str">
        <f>IF(AND(Formulaire!$H$21=Aéroports!$E1928,--ISNUMBER(IFERROR(SEARCH(Formulaire!$H$22,$C1928,1),""))=1),MAX(N$1:N1927)+1,"")</f>
        <v/>
      </c>
      <c r="O1928" s="69" t="str">
        <f>IF(AND(Formulaire!$H$27=Aéroports!$E1928,--ISNUMBER(IFERROR(SEARCH(Formulaire!$H$28,$C1928,1),""))=1),MAX(O$1:O1927)+1,"")</f>
        <v/>
      </c>
      <c r="Q1928" s="91" t="str">
        <f>IFERROR(INDEX($C$2:$C$5193,MATCH(ROWS(M$2:M1928),M$2:M$5193,0)),"")</f>
        <v/>
      </c>
      <c r="R1928" s="70" t="str">
        <f>IFERROR(INDEX($C$2:$C$5193,MATCH(ROWS(N$2:N1928),N$2:N$5193,0)),"")</f>
        <v/>
      </c>
      <c r="S1928" s="92" t="str">
        <f>IFERROR(INDEX($C$2:$C$5193,MATCH(ROWS(O$2:O1928),O$2:O$5193,0)),"")</f>
        <v/>
      </c>
    </row>
    <row r="1929" spans="1:19" x14ac:dyDescent="0.25">
      <c r="A1929" s="68">
        <v>8293</v>
      </c>
      <c r="B1929" s="68" t="s">
        <v>17408</v>
      </c>
      <c r="C1929" s="68" t="s">
        <v>17409</v>
      </c>
      <c r="D1929" s="68" t="s">
        <v>16702</v>
      </c>
      <c r="E1929" s="68" t="s">
        <v>22589</v>
      </c>
      <c r="F1929" s="68" t="s">
        <v>17410</v>
      </c>
      <c r="G1929" s="68" t="s">
        <v>17411</v>
      </c>
      <c r="H1929" s="68">
        <v>34.089979999999997</v>
      </c>
      <c r="I1929" s="68">
        <v>-85.610069999999993</v>
      </c>
      <c r="J1929" s="68">
        <v>596</v>
      </c>
      <c r="K1929" s="68">
        <v>-6</v>
      </c>
      <c r="L1929" s="68">
        <f>COUNTIFS(Aéroports!$C$2:$C$5193,Aéroports!$C1929,Aéroports!$D$2:$D$5193,Aéroports!$D1929)</f>
        <v>1</v>
      </c>
      <c r="M1929" s="68" t="str">
        <f>IF(AND(Formulaire!$H$15=Aéroports!$E1929,--ISNUMBER(IFERROR(SEARCH(Formulaire!$H$16,$C1929,1),""))=1),MAX(M$1:M1928)+1,"")</f>
        <v/>
      </c>
      <c r="N1929" s="68" t="str">
        <f>IF(AND(Formulaire!$H$21=Aéroports!$E1929,--ISNUMBER(IFERROR(SEARCH(Formulaire!$H$22,$C1929,1),""))=1),MAX(N$1:N1928)+1,"")</f>
        <v/>
      </c>
      <c r="O1929" s="68" t="str">
        <f>IF(AND(Formulaire!$H$27=Aéroports!$E1929,--ISNUMBER(IFERROR(SEARCH(Formulaire!$H$28,$C1929,1),""))=1),MAX(O$1:O1928)+1,"")</f>
        <v/>
      </c>
      <c r="Q1929" s="91" t="str">
        <f>IFERROR(INDEX($C$2:$C$5193,MATCH(ROWS(M$2:M1929),M$2:M$5193,0)),"")</f>
        <v/>
      </c>
      <c r="R1929" s="70" t="str">
        <f>IFERROR(INDEX($C$2:$C$5193,MATCH(ROWS(N$2:N1929),N$2:N$5193,0)),"")</f>
        <v/>
      </c>
      <c r="S1929" s="92" t="str">
        <f>IFERROR(INDEX($C$2:$C$5193,MATCH(ROWS(O$2:O1929),O$2:O$5193,0)),"")</f>
        <v/>
      </c>
    </row>
    <row r="1930" spans="1:19" x14ac:dyDescent="0.25">
      <c r="A1930" s="69">
        <v>7066</v>
      </c>
      <c r="B1930" s="69" t="s">
        <v>17412</v>
      </c>
      <c r="C1930" s="69" t="s">
        <v>17413</v>
      </c>
      <c r="D1930" s="69" t="s">
        <v>16702</v>
      </c>
      <c r="E1930" s="69" t="s">
        <v>22589</v>
      </c>
      <c r="F1930" s="69" t="s">
        <v>17414</v>
      </c>
      <c r="G1930" s="69" t="s">
        <v>17415</v>
      </c>
      <c r="H1930" s="69">
        <v>42.837600000000002</v>
      </c>
      <c r="I1930" s="69">
        <v>-103.095</v>
      </c>
      <c r="J1930" s="69">
        <v>3297</v>
      </c>
      <c r="K1930" s="69">
        <v>-7</v>
      </c>
      <c r="L1930" s="69">
        <f>COUNTIFS(Aéroports!$C$2:$C$5193,Aéroports!$C1930,Aéroports!$D$2:$D$5193,Aéroports!$D1930)</f>
        <v>1</v>
      </c>
      <c r="M1930" s="69" t="str">
        <f>IF(AND(Formulaire!$H$15=Aéroports!$E1930,--ISNUMBER(IFERROR(SEARCH(Formulaire!$H$16,$C1930,1),""))=1),MAX(M$1:M1929)+1,"")</f>
        <v/>
      </c>
      <c r="N1930" s="69" t="str">
        <f>IF(AND(Formulaire!$H$21=Aéroports!$E1930,--ISNUMBER(IFERROR(SEARCH(Formulaire!$H$22,$C1930,1),""))=1),MAX(N$1:N1929)+1,"")</f>
        <v/>
      </c>
      <c r="O1930" s="69" t="str">
        <f>IF(AND(Formulaire!$H$27=Aéroports!$E1930,--ISNUMBER(IFERROR(SEARCH(Formulaire!$H$28,$C1930,1),""))=1),MAX(O$1:O1929)+1,"")</f>
        <v/>
      </c>
      <c r="Q1930" s="91" t="str">
        <f>IFERROR(INDEX($C$2:$C$5193,MATCH(ROWS(M$2:M1930),M$2:M$5193,0)),"")</f>
        <v/>
      </c>
      <c r="R1930" s="70" t="str">
        <f>IFERROR(INDEX($C$2:$C$5193,MATCH(ROWS(N$2:N1930),N$2:N$5193,0)),"")</f>
        <v/>
      </c>
      <c r="S1930" s="92" t="str">
        <f>IFERROR(INDEX($C$2:$C$5193,MATCH(ROWS(O$2:O1930),O$2:O$5193,0)),"")</f>
        <v/>
      </c>
    </row>
    <row r="1931" spans="1:19" x14ac:dyDescent="0.25">
      <c r="A1931" s="68">
        <v>7105</v>
      </c>
      <c r="B1931" s="68" t="s">
        <v>17416</v>
      </c>
      <c r="C1931" s="68" t="s">
        <v>17417</v>
      </c>
      <c r="D1931" s="68" t="s">
        <v>16702</v>
      </c>
      <c r="E1931" s="68" t="s">
        <v>22589</v>
      </c>
      <c r="F1931" s="68" t="s">
        <v>17418</v>
      </c>
      <c r="G1931" s="68" t="s">
        <v>17419</v>
      </c>
      <c r="H1931" s="68">
        <v>66.644999999999996</v>
      </c>
      <c r="I1931" s="68">
        <v>-143.74</v>
      </c>
      <c r="J1931" s="68">
        <v>544</v>
      </c>
      <c r="K1931" s="68">
        <v>-9</v>
      </c>
      <c r="L1931" s="68">
        <f>COUNTIFS(Aéroports!$C$2:$C$5193,Aéroports!$C1931,Aéroports!$D$2:$D$5193,Aéroports!$D1931)</f>
        <v>1</v>
      </c>
      <c r="M1931" s="68" t="str">
        <f>IF(AND(Formulaire!$H$15=Aéroports!$E1931,--ISNUMBER(IFERROR(SEARCH(Formulaire!$H$16,$C1931,1),""))=1),MAX(M$1:M1930)+1,"")</f>
        <v/>
      </c>
      <c r="N1931" s="68" t="str">
        <f>IF(AND(Formulaire!$H$21=Aéroports!$E1931,--ISNUMBER(IFERROR(SEARCH(Formulaire!$H$22,$C1931,1),""))=1),MAX(N$1:N1930)+1,"")</f>
        <v/>
      </c>
      <c r="O1931" s="68" t="str">
        <f>IF(AND(Formulaire!$H$27=Aéroports!$E1931,--ISNUMBER(IFERROR(SEARCH(Formulaire!$H$28,$C1931,1),""))=1),MAX(O$1:O1930)+1,"")</f>
        <v/>
      </c>
      <c r="Q1931" s="91" t="str">
        <f>IFERROR(INDEX($C$2:$C$5193,MATCH(ROWS(M$2:M1931),M$2:M$5193,0)),"")</f>
        <v/>
      </c>
      <c r="R1931" s="70" t="str">
        <f>IFERROR(INDEX($C$2:$C$5193,MATCH(ROWS(N$2:N1931),N$2:N$5193,0)),"")</f>
        <v/>
      </c>
      <c r="S1931" s="92" t="str">
        <f>IFERROR(INDEX($C$2:$C$5193,MATCH(ROWS(O$2:O1931),O$2:O$5193,0)),"")</f>
        <v/>
      </c>
    </row>
    <row r="1932" spans="1:19" x14ac:dyDescent="0.25">
      <c r="A1932" s="69">
        <v>4049</v>
      </c>
      <c r="B1932" s="69" t="s">
        <v>17420</v>
      </c>
      <c r="C1932" s="69" t="s">
        <v>17421</v>
      </c>
      <c r="D1932" s="69" t="s">
        <v>16702</v>
      </c>
      <c r="E1932" s="69" t="s">
        <v>22589</v>
      </c>
      <c r="F1932" s="69" t="s">
        <v>17422</v>
      </c>
      <c r="G1932" s="69" t="s">
        <v>17423</v>
      </c>
      <c r="H1932" s="69">
        <v>40.039200000000001</v>
      </c>
      <c r="I1932" s="69">
        <v>-88.278099999999995</v>
      </c>
      <c r="J1932" s="69">
        <v>755</v>
      </c>
      <c r="K1932" s="69">
        <v>-6</v>
      </c>
      <c r="L1932" s="69">
        <f>COUNTIFS(Aéroports!$C$2:$C$5193,Aéroports!$C1932,Aéroports!$D$2:$D$5193,Aéroports!$D1932)</f>
        <v>1</v>
      </c>
      <c r="M1932" s="69" t="str">
        <f>IF(AND(Formulaire!$H$15=Aéroports!$E1932,--ISNUMBER(IFERROR(SEARCH(Formulaire!$H$16,$C1932,1),""))=1),MAX(M$1:M1931)+1,"")</f>
        <v/>
      </c>
      <c r="N1932" s="69" t="str">
        <f>IF(AND(Formulaire!$H$21=Aéroports!$E1932,--ISNUMBER(IFERROR(SEARCH(Formulaire!$H$22,$C1932,1),""))=1),MAX(N$1:N1931)+1,"")</f>
        <v/>
      </c>
      <c r="O1932" s="69" t="str">
        <f>IF(AND(Formulaire!$H$27=Aéroports!$E1932,--ISNUMBER(IFERROR(SEARCH(Formulaire!$H$28,$C1932,1),""))=1),MAX(O$1:O1931)+1,"")</f>
        <v/>
      </c>
      <c r="Q1932" s="91" t="str">
        <f>IFERROR(INDEX($C$2:$C$5193,MATCH(ROWS(M$2:M1932),M$2:M$5193,0)),"")</f>
        <v/>
      </c>
      <c r="R1932" s="70" t="str">
        <f>IFERROR(INDEX($C$2:$C$5193,MATCH(ROWS(N$2:N1932),N$2:N$5193,0)),"")</f>
        <v/>
      </c>
      <c r="S1932" s="92" t="str">
        <f>IFERROR(INDEX($C$2:$C$5193,MATCH(ROWS(O$2:O1932),O$2:O$5193,0)),"")</f>
        <v/>
      </c>
    </row>
    <row r="1933" spans="1:19" x14ac:dyDescent="0.25">
      <c r="A1933" s="68">
        <v>11825</v>
      </c>
      <c r="B1933" s="68" t="s">
        <v>17424</v>
      </c>
      <c r="C1933" s="68" t="s">
        <v>17425</v>
      </c>
      <c r="D1933" s="68" t="s">
        <v>16702</v>
      </c>
      <c r="E1933" s="68" t="s">
        <v>22589</v>
      </c>
      <c r="F1933" s="68" t="s">
        <v>17426</v>
      </c>
      <c r="G1933" s="68" t="s">
        <v>17427</v>
      </c>
      <c r="H1933" s="68">
        <v>37.668799999999997</v>
      </c>
      <c r="I1933" s="68">
        <v>-95.485100000000003</v>
      </c>
      <c r="J1933" s="68">
        <v>1002</v>
      </c>
      <c r="K1933" s="68" t="s">
        <v>340</v>
      </c>
      <c r="L1933" s="68">
        <f>COUNTIFS(Aéroports!$C$2:$C$5193,Aéroports!$C1933,Aéroports!$D$2:$D$5193,Aéroports!$D1933)</f>
        <v>1</v>
      </c>
      <c r="M1933" s="68" t="str">
        <f>IF(AND(Formulaire!$H$15=Aéroports!$E1933,--ISNUMBER(IFERROR(SEARCH(Formulaire!$H$16,$C1933,1),""))=1),MAX(M$1:M1932)+1,"")</f>
        <v/>
      </c>
      <c r="N1933" s="68" t="str">
        <f>IF(AND(Formulaire!$H$21=Aéroports!$E1933,--ISNUMBER(IFERROR(SEARCH(Formulaire!$H$22,$C1933,1),""))=1),MAX(N$1:N1932)+1,"")</f>
        <v/>
      </c>
      <c r="O1933" s="68" t="str">
        <f>IF(AND(Formulaire!$H$27=Aéroports!$E1933,--ISNUMBER(IFERROR(SEARCH(Formulaire!$H$28,$C1933,1),""))=1),MAX(O$1:O1932)+1,"")</f>
        <v/>
      </c>
      <c r="Q1933" s="91" t="str">
        <f>IFERROR(INDEX($C$2:$C$5193,MATCH(ROWS(M$2:M1933),M$2:M$5193,0)),"")</f>
        <v/>
      </c>
      <c r="R1933" s="70" t="str">
        <f>IFERROR(INDEX($C$2:$C$5193,MATCH(ROWS(N$2:N1933),N$2:N$5193,0)),"")</f>
        <v/>
      </c>
      <c r="S1933" s="92" t="str">
        <f>IFERROR(INDEX($C$2:$C$5193,MATCH(ROWS(O$2:O1933),O$2:O$5193,0)),"")</f>
        <v/>
      </c>
    </row>
    <row r="1934" spans="1:19" x14ac:dyDescent="0.25">
      <c r="A1934" s="69">
        <v>10134</v>
      </c>
      <c r="B1934" s="69" t="s">
        <v>17428</v>
      </c>
      <c r="C1934" s="69" t="s">
        <v>17429</v>
      </c>
      <c r="D1934" s="69" t="s">
        <v>16702</v>
      </c>
      <c r="E1934" s="69" t="s">
        <v>22589</v>
      </c>
      <c r="F1934" s="69" t="s">
        <v>17430</v>
      </c>
      <c r="G1934" s="69" t="s">
        <v>17431</v>
      </c>
      <c r="H1934" s="69">
        <v>35.935000000000002</v>
      </c>
      <c r="I1934" s="69">
        <v>-79.065899999999999</v>
      </c>
      <c r="J1934" s="69">
        <v>512</v>
      </c>
      <c r="K1934" s="69">
        <v>-5</v>
      </c>
      <c r="L1934" s="69">
        <f>COUNTIFS(Aéroports!$C$2:$C$5193,Aéroports!$C1934,Aéroports!$D$2:$D$5193,Aéroports!$D1934)</f>
        <v>1</v>
      </c>
      <c r="M1934" s="69" t="str">
        <f>IF(AND(Formulaire!$H$15=Aéroports!$E1934,--ISNUMBER(IFERROR(SEARCH(Formulaire!$H$16,$C1934,1),""))=1),MAX(M$1:M1933)+1,"")</f>
        <v/>
      </c>
      <c r="N1934" s="69" t="str">
        <f>IF(AND(Formulaire!$H$21=Aéroports!$E1934,--ISNUMBER(IFERROR(SEARCH(Formulaire!$H$22,$C1934,1),""))=1),MAX(N$1:N1933)+1,"")</f>
        <v/>
      </c>
      <c r="O1934" s="69" t="str">
        <f>IF(AND(Formulaire!$H$27=Aéroports!$E1934,--ISNUMBER(IFERROR(SEARCH(Formulaire!$H$28,$C1934,1),""))=1),MAX(O$1:O1933)+1,"")</f>
        <v/>
      </c>
      <c r="Q1934" s="91" t="str">
        <f>IFERROR(INDEX($C$2:$C$5193,MATCH(ROWS(M$2:M1934),M$2:M$5193,0)),"")</f>
        <v/>
      </c>
      <c r="R1934" s="70" t="str">
        <f>IFERROR(INDEX($C$2:$C$5193,MATCH(ROWS(N$2:N1934),N$2:N$5193,0)),"")</f>
        <v/>
      </c>
      <c r="S1934" s="92" t="str">
        <f>IFERROR(INDEX($C$2:$C$5193,MATCH(ROWS(O$2:O1934),O$2:O$5193,0)),"")</f>
        <v/>
      </c>
    </row>
    <row r="1935" spans="1:19" x14ac:dyDescent="0.25">
      <c r="A1935" s="68">
        <v>8162</v>
      </c>
      <c r="B1935" s="68" t="s">
        <v>17432</v>
      </c>
      <c r="C1935" s="68" t="s">
        <v>17433</v>
      </c>
      <c r="D1935" s="68" t="s">
        <v>16702</v>
      </c>
      <c r="E1935" s="68" t="s">
        <v>22589</v>
      </c>
      <c r="F1935" s="68" t="s">
        <v>17434</v>
      </c>
      <c r="G1935" s="68" t="s">
        <v>17435</v>
      </c>
      <c r="H1935" s="68">
        <v>45.3048</v>
      </c>
      <c r="I1935" s="68">
        <v>-85.274799999999999</v>
      </c>
      <c r="J1935" s="68">
        <v>669</v>
      </c>
      <c r="K1935" s="68">
        <v>-5</v>
      </c>
      <c r="L1935" s="68">
        <f>COUNTIFS(Aéroports!$C$2:$C$5193,Aéroports!$C1935,Aéroports!$D$2:$D$5193,Aéroports!$D1935)</f>
        <v>1</v>
      </c>
      <c r="M1935" s="68" t="str">
        <f>IF(AND(Formulaire!$H$15=Aéroports!$E1935,--ISNUMBER(IFERROR(SEARCH(Formulaire!$H$16,$C1935,1),""))=1),MAX(M$1:M1934)+1,"")</f>
        <v/>
      </c>
      <c r="N1935" s="68" t="str">
        <f>IF(AND(Formulaire!$H$21=Aéroports!$E1935,--ISNUMBER(IFERROR(SEARCH(Formulaire!$H$22,$C1935,1),""))=1),MAX(N$1:N1934)+1,"")</f>
        <v/>
      </c>
      <c r="O1935" s="68" t="str">
        <f>IF(AND(Formulaire!$H$27=Aéroports!$E1935,--ISNUMBER(IFERROR(SEARCH(Formulaire!$H$28,$C1935,1),""))=1),MAX(O$1:O1934)+1,"")</f>
        <v/>
      </c>
      <c r="Q1935" s="91" t="str">
        <f>IFERROR(INDEX($C$2:$C$5193,MATCH(ROWS(M$2:M1935),M$2:M$5193,0)),"")</f>
        <v/>
      </c>
      <c r="R1935" s="70" t="str">
        <f>IFERROR(INDEX($C$2:$C$5193,MATCH(ROWS(N$2:N1935),N$2:N$5193,0)),"")</f>
        <v/>
      </c>
      <c r="S1935" s="92" t="str">
        <f>IFERROR(INDEX($C$2:$C$5193,MATCH(ROWS(O$2:O1935),O$2:O$5193,0)),"")</f>
        <v/>
      </c>
    </row>
    <row r="1936" spans="1:19" x14ac:dyDescent="0.25">
      <c r="A1936" s="69">
        <v>11824</v>
      </c>
      <c r="B1936" s="69" t="s">
        <v>17436</v>
      </c>
      <c r="C1936" s="69" t="s">
        <v>17437</v>
      </c>
      <c r="D1936" s="69" t="s">
        <v>16702</v>
      </c>
      <c r="E1936" s="69" t="s">
        <v>22589</v>
      </c>
      <c r="F1936" s="69" t="s">
        <v>17438</v>
      </c>
      <c r="G1936" s="69" t="s">
        <v>17439</v>
      </c>
      <c r="H1936" s="69">
        <v>43.072600000000001</v>
      </c>
      <c r="I1936" s="69">
        <v>-92.610799999999998</v>
      </c>
      <c r="J1936" s="69">
        <v>1125</v>
      </c>
      <c r="K1936" s="69" t="s">
        <v>340</v>
      </c>
      <c r="L1936" s="69">
        <f>COUNTIFS(Aéroports!$C$2:$C$5193,Aéroports!$C1936,Aéroports!$D$2:$D$5193,Aéroports!$D1936)</f>
        <v>1</v>
      </c>
      <c r="M1936" s="69" t="str">
        <f>IF(AND(Formulaire!$H$15=Aéroports!$E1936,--ISNUMBER(IFERROR(SEARCH(Formulaire!$H$16,$C1936,1),""))=1),MAX(M$1:M1935)+1,"")</f>
        <v/>
      </c>
      <c r="N1936" s="69" t="str">
        <f>IF(AND(Formulaire!$H$21=Aéroports!$E1936,--ISNUMBER(IFERROR(SEARCH(Formulaire!$H$22,$C1936,1),""))=1),MAX(N$1:N1935)+1,"")</f>
        <v/>
      </c>
      <c r="O1936" s="69" t="str">
        <f>IF(AND(Formulaire!$H$27=Aéroports!$E1936,--ISNUMBER(IFERROR(SEARCH(Formulaire!$H$28,$C1936,1),""))=1),MAX(O$1:O1935)+1,"")</f>
        <v/>
      </c>
      <c r="Q1936" s="91" t="str">
        <f>IFERROR(INDEX($C$2:$C$5193,MATCH(ROWS(M$2:M1936),M$2:M$5193,0)),"")</f>
        <v/>
      </c>
      <c r="R1936" s="70" t="str">
        <f>IFERROR(INDEX($C$2:$C$5193,MATCH(ROWS(N$2:N1936),N$2:N$5193,0)),"")</f>
        <v/>
      </c>
      <c r="S1936" s="92" t="str">
        <f>IFERROR(INDEX($C$2:$C$5193,MATCH(ROWS(O$2:O1936),O$2:O$5193,0)),"")</f>
        <v/>
      </c>
    </row>
    <row r="1937" spans="1:19" x14ac:dyDescent="0.25">
      <c r="A1937" s="68">
        <v>3806</v>
      </c>
      <c r="B1937" s="68" t="s">
        <v>17440</v>
      </c>
      <c r="C1937" s="68" t="s">
        <v>17441</v>
      </c>
      <c r="D1937" s="68" t="s">
        <v>16702</v>
      </c>
      <c r="E1937" s="68" t="s">
        <v>22589</v>
      </c>
      <c r="F1937" s="68" t="s">
        <v>17442</v>
      </c>
      <c r="G1937" s="68" t="s">
        <v>17443</v>
      </c>
      <c r="H1937" s="68">
        <v>32.898600000000002</v>
      </c>
      <c r="I1937" s="68">
        <v>-80.040499999999994</v>
      </c>
      <c r="J1937" s="68">
        <v>46</v>
      </c>
      <c r="K1937" s="68">
        <v>-5</v>
      </c>
      <c r="L1937" s="68">
        <f>COUNTIFS(Aéroports!$C$2:$C$5193,Aéroports!$C1937,Aéroports!$D$2:$D$5193,Aéroports!$D1937)</f>
        <v>1</v>
      </c>
      <c r="M1937" s="68" t="str">
        <f>IF(AND(Formulaire!$H$15=Aéroports!$E1937,--ISNUMBER(IFERROR(SEARCH(Formulaire!$H$16,$C1937,1),""))=1),MAX(M$1:M1936)+1,"")</f>
        <v/>
      </c>
      <c r="N1937" s="68" t="str">
        <f>IF(AND(Formulaire!$H$21=Aéroports!$E1937,--ISNUMBER(IFERROR(SEARCH(Formulaire!$H$22,$C1937,1),""))=1),MAX(N$1:N1936)+1,"")</f>
        <v/>
      </c>
      <c r="O1937" s="68" t="str">
        <f>IF(AND(Formulaire!$H$27=Aéroports!$E1937,--ISNUMBER(IFERROR(SEARCH(Formulaire!$H$28,$C1937,1),""))=1),MAX(O$1:O1936)+1,"")</f>
        <v/>
      </c>
      <c r="Q1937" s="91" t="str">
        <f>IFERROR(INDEX($C$2:$C$5193,MATCH(ROWS(M$2:M1937),M$2:M$5193,0)),"")</f>
        <v/>
      </c>
      <c r="R1937" s="70" t="str">
        <f>IFERROR(INDEX($C$2:$C$5193,MATCH(ROWS(N$2:N1937),N$2:N$5193,0)),"")</f>
        <v/>
      </c>
      <c r="S1937" s="92" t="str">
        <f>IFERROR(INDEX($C$2:$C$5193,MATCH(ROWS(O$2:O1937),O$2:O$5193,0)),"")</f>
        <v/>
      </c>
    </row>
    <row r="1938" spans="1:19" x14ac:dyDescent="0.25">
      <c r="A1938" s="69">
        <v>3876</v>
      </c>
      <c r="B1938" s="69" t="s">
        <v>17450</v>
      </c>
      <c r="C1938" s="69" t="s">
        <v>17451</v>
      </c>
      <c r="D1938" s="69" t="s">
        <v>16702</v>
      </c>
      <c r="E1938" s="69" t="s">
        <v>22589</v>
      </c>
      <c r="F1938" s="69" t="s">
        <v>17452</v>
      </c>
      <c r="G1938" s="69" t="s">
        <v>17453</v>
      </c>
      <c r="H1938" s="69">
        <v>35.213999999999999</v>
      </c>
      <c r="I1938" s="69">
        <v>-80.943100000000001</v>
      </c>
      <c r="J1938" s="69">
        <v>748</v>
      </c>
      <c r="K1938" s="69">
        <v>-5</v>
      </c>
      <c r="L1938" s="69">
        <f>COUNTIFS(Aéroports!$C$2:$C$5193,Aéroports!$C1938,Aéroports!$D$2:$D$5193,Aéroports!$D1938)</f>
        <v>1</v>
      </c>
      <c r="M1938" s="69" t="str">
        <f>IF(AND(Formulaire!$H$15=Aéroports!$E1938,--ISNUMBER(IFERROR(SEARCH(Formulaire!$H$16,$C1938,1),""))=1),MAX(M$1:M1937)+1,"")</f>
        <v/>
      </c>
      <c r="N1938" s="69" t="str">
        <f>IF(AND(Formulaire!$H$21=Aéroports!$E1938,--ISNUMBER(IFERROR(SEARCH(Formulaire!$H$22,$C1938,1),""))=1),MAX(N$1:N1937)+1,"")</f>
        <v/>
      </c>
      <c r="O1938" s="69" t="str">
        <f>IF(AND(Formulaire!$H$27=Aéroports!$E1938,--ISNUMBER(IFERROR(SEARCH(Formulaire!$H$28,$C1938,1),""))=1),MAX(O$1:O1937)+1,"")</f>
        <v/>
      </c>
      <c r="Q1938" s="91" t="str">
        <f>IFERROR(INDEX($C$2:$C$5193,MATCH(ROWS(M$2:M1938),M$2:M$5193,0)),"")</f>
        <v/>
      </c>
      <c r="R1938" s="70" t="str">
        <f>IFERROR(INDEX($C$2:$C$5193,MATCH(ROWS(N$2:N1938),N$2:N$5193,0)),"")</f>
        <v/>
      </c>
      <c r="S1938" s="92" t="str">
        <f>IFERROR(INDEX($C$2:$C$5193,MATCH(ROWS(O$2:O1938),O$2:O$5193,0)),"")</f>
        <v/>
      </c>
    </row>
    <row r="1939" spans="1:19" x14ac:dyDescent="0.25">
      <c r="A1939" s="68">
        <v>4015</v>
      </c>
      <c r="B1939" s="68" t="s">
        <v>17454</v>
      </c>
      <c r="C1939" s="68" t="s">
        <v>17455</v>
      </c>
      <c r="D1939" s="68" t="s">
        <v>16702</v>
      </c>
      <c r="E1939" s="68" t="s">
        <v>22589</v>
      </c>
      <c r="F1939" s="68" t="s">
        <v>17456</v>
      </c>
      <c r="G1939" s="68" t="s">
        <v>17457</v>
      </c>
      <c r="H1939" s="68">
        <v>38.138599999999997</v>
      </c>
      <c r="I1939" s="68">
        <v>-78.4529</v>
      </c>
      <c r="J1939" s="68">
        <v>639</v>
      </c>
      <c r="K1939" s="68">
        <v>-5</v>
      </c>
      <c r="L1939" s="68">
        <f>COUNTIFS(Aéroports!$C$2:$C$5193,Aéroports!$C1939,Aéroports!$D$2:$D$5193,Aéroports!$D1939)</f>
        <v>1</v>
      </c>
      <c r="M1939" s="68" t="str">
        <f>IF(AND(Formulaire!$H$15=Aéroports!$E1939,--ISNUMBER(IFERROR(SEARCH(Formulaire!$H$16,$C1939,1),""))=1),MAX(M$1:M1938)+1,"")</f>
        <v/>
      </c>
      <c r="N1939" s="68" t="str">
        <f>IF(AND(Formulaire!$H$21=Aéroports!$E1939,--ISNUMBER(IFERROR(SEARCH(Formulaire!$H$22,$C1939,1),""))=1),MAX(N$1:N1938)+1,"")</f>
        <v/>
      </c>
      <c r="O1939" s="68" t="str">
        <f>IF(AND(Formulaire!$H$27=Aéroports!$E1939,--ISNUMBER(IFERROR(SEARCH(Formulaire!$H$28,$C1939,1),""))=1),MAX(O$1:O1938)+1,"")</f>
        <v/>
      </c>
      <c r="Q1939" s="91" t="str">
        <f>IFERROR(INDEX($C$2:$C$5193,MATCH(ROWS(M$2:M1939),M$2:M$5193,0)),"")</f>
        <v/>
      </c>
      <c r="R1939" s="70" t="str">
        <f>IFERROR(INDEX($C$2:$C$5193,MATCH(ROWS(N$2:N1939),N$2:N$5193,0)),"")</f>
        <v/>
      </c>
      <c r="S1939" s="92" t="str">
        <f>IFERROR(INDEX($C$2:$C$5193,MATCH(ROWS(O$2:O1939),O$2:O$5193,0)),"")</f>
        <v/>
      </c>
    </row>
    <row r="1940" spans="1:19" x14ac:dyDescent="0.25">
      <c r="A1940" s="69">
        <v>9533</v>
      </c>
      <c r="B1940" s="69" t="s">
        <v>17458</v>
      </c>
      <c r="C1940" s="69" t="s">
        <v>17459</v>
      </c>
      <c r="D1940" s="69" t="s">
        <v>16702</v>
      </c>
      <c r="E1940" s="69" t="s">
        <v>22589</v>
      </c>
      <c r="F1940" s="69" t="s">
        <v>17460</v>
      </c>
      <c r="G1940" s="69" t="s">
        <v>17461</v>
      </c>
      <c r="H1940" s="69">
        <v>-33.844700000000003</v>
      </c>
      <c r="I1940" s="69">
        <v>148.649</v>
      </c>
      <c r="J1940" s="69">
        <v>966</v>
      </c>
      <c r="K1940" s="69">
        <v>10</v>
      </c>
      <c r="L1940" s="69">
        <f>COUNTIFS(Aéroports!$C$2:$C$5193,Aéroports!$C1940,Aéroports!$D$2:$D$5193,Aéroports!$D1940)</f>
        <v>1</v>
      </c>
      <c r="M1940" s="69" t="str">
        <f>IF(AND(Formulaire!$H$15=Aéroports!$E1940,--ISNUMBER(IFERROR(SEARCH(Formulaire!$H$16,$C1940,1),""))=1),MAX(M$1:M1939)+1,"")</f>
        <v/>
      </c>
      <c r="N1940" s="69" t="str">
        <f>IF(AND(Formulaire!$H$21=Aéroports!$E1940,--ISNUMBER(IFERROR(SEARCH(Formulaire!$H$22,$C1940,1),""))=1),MAX(N$1:N1939)+1,"")</f>
        <v/>
      </c>
      <c r="O1940" s="69" t="str">
        <f>IF(AND(Formulaire!$H$27=Aéroports!$E1940,--ISNUMBER(IFERROR(SEARCH(Formulaire!$H$28,$C1940,1),""))=1),MAX(O$1:O1939)+1,"")</f>
        <v/>
      </c>
      <c r="Q1940" s="91" t="str">
        <f>IFERROR(INDEX($C$2:$C$5193,MATCH(ROWS(M$2:M1940),M$2:M$5193,0)),"")</f>
        <v/>
      </c>
      <c r="R1940" s="70" t="str">
        <f>IFERROR(INDEX($C$2:$C$5193,MATCH(ROWS(N$2:N1940),N$2:N$5193,0)),"")</f>
        <v/>
      </c>
      <c r="S1940" s="92" t="str">
        <f>IFERROR(INDEX($C$2:$C$5193,MATCH(ROWS(O$2:O1940),O$2:O$5193,0)),"")</f>
        <v/>
      </c>
    </row>
    <row r="1941" spans="1:19" x14ac:dyDescent="0.25">
      <c r="A1941" s="68">
        <v>3578</v>
      </c>
      <c r="B1941" s="68" t="s">
        <v>17462</v>
      </c>
      <c r="C1941" s="68" t="s">
        <v>17463</v>
      </c>
      <c r="D1941" s="68" t="s">
        <v>16702</v>
      </c>
      <c r="E1941" s="68" t="s">
        <v>22589</v>
      </c>
      <c r="F1941" s="68" t="s">
        <v>17464</v>
      </c>
      <c r="G1941" s="68" t="s">
        <v>17465</v>
      </c>
      <c r="H1941" s="68">
        <v>35.035299999999999</v>
      </c>
      <c r="I1941" s="68">
        <v>-85.203800000000001</v>
      </c>
      <c r="J1941" s="68">
        <v>683</v>
      </c>
      <c r="K1941" s="68">
        <v>-5</v>
      </c>
      <c r="L1941" s="68">
        <f>COUNTIFS(Aéroports!$C$2:$C$5193,Aéroports!$C1941,Aéroports!$D$2:$D$5193,Aéroports!$D1941)</f>
        <v>1</v>
      </c>
      <c r="M1941" s="68" t="str">
        <f>IF(AND(Formulaire!$H$15=Aéroports!$E1941,--ISNUMBER(IFERROR(SEARCH(Formulaire!$H$16,$C1941,1),""))=1),MAX(M$1:M1940)+1,"")</f>
        <v/>
      </c>
      <c r="N1941" s="68" t="str">
        <f>IF(AND(Formulaire!$H$21=Aéroports!$E1941,--ISNUMBER(IFERROR(SEARCH(Formulaire!$H$22,$C1941,1),""))=1),MAX(N$1:N1940)+1,"")</f>
        <v/>
      </c>
      <c r="O1941" s="68" t="str">
        <f>IF(AND(Formulaire!$H$27=Aéroports!$E1941,--ISNUMBER(IFERROR(SEARCH(Formulaire!$H$28,$C1941,1),""))=1),MAX(O$1:O1940)+1,"")</f>
        <v/>
      </c>
      <c r="Q1941" s="91" t="str">
        <f>IFERROR(INDEX($C$2:$C$5193,MATCH(ROWS(M$2:M1941),M$2:M$5193,0)),"")</f>
        <v/>
      </c>
      <c r="R1941" s="70" t="str">
        <f>IFERROR(INDEX($C$2:$C$5193,MATCH(ROWS(N$2:N1941),N$2:N$5193,0)),"")</f>
        <v/>
      </c>
      <c r="S1941" s="92" t="str">
        <f>IFERROR(INDEX($C$2:$C$5193,MATCH(ROWS(O$2:O1941),O$2:O$5193,0)),"")</f>
        <v/>
      </c>
    </row>
    <row r="1942" spans="1:19" x14ac:dyDescent="0.25">
      <c r="A1942" s="69">
        <v>6960</v>
      </c>
      <c r="B1942" s="69" t="s">
        <v>17466</v>
      </c>
      <c r="C1942" s="69" t="s">
        <v>17467</v>
      </c>
      <c r="D1942" s="69" t="s">
        <v>16702</v>
      </c>
      <c r="E1942" s="69" t="s">
        <v>22589</v>
      </c>
      <c r="F1942" s="69" t="s">
        <v>17468</v>
      </c>
      <c r="G1942" s="69" t="s">
        <v>17469</v>
      </c>
      <c r="H1942" s="69">
        <v>60.1492</v>
      </c>
      <c r="I1942" s="69">
        <v>-164.286</v>
      </c>
      <c r="J1942" s="69">
        <v>40</v>
      </c>
      <c r="K1942" s="69">
        <v>-9</v>
      </c>
      <c r="L1942" s="69">
        <f>COUNTIFS(Aéroports!$C$2:$C$5193,Aéroports!$C1942,Aéroports!$D$2:$D$5193,Aéroports!$D1942)</f>
        <v>1</v>
      </c>
      <c r="M1942" s="69" t="str">
        <f>IF(AND(Formulaire!$H$15=Aéroports!$E1942,--ISNUMBER(IFERROR(SEARCH(Formulaire!$H$16,$C1942,1),""))=1),MAX(M$1:M1941)+1,"")</f>
        <v/>
      </c>
      <c r="N1942" s="69" t="str">
        <f>IF(AND(Formulaire!$H$21=Aéroports!$E1942,--ISNUMBER(IFERROR(SEARCH(Formulaire!$H$22,$C1942,1),""))=1),MAX(N$1:N1941)+1,"")</f>
        <v/>
      </c>
      <c r="O1942" s="69" t="str">
        <f>IF(AND(Formulaire!$H$27=Aéroports!$E1942,--ISNUMBER(IFERROR(SEARCH(Formulaire!$H$28,$C1942,1),""))=1),MAX(O$1:O1941)+1,"")</f>
        <v/>
      </c>
      <c r="Q1942" s="91" t="str">
        <f>IFERROR(INDEX($C$2:$C$5193,MATCH(ROWS(M$2:M1942),M$2:M$5193,0)),"")</f>
        <v/>
      </c>
      <c r="R1942" s="70" t="str">
        <f>IFERROR(INDEX($C$2:$C$5193,MATCH(ROWS(N$2:N1942),N$2:N$5193,0)),"")</f>
        <v/>
      </c>
      <c r="S1942" s="92" t="str">
        <f>IFERROR(INDEX($C$2:$C$5193,MATCH(ROWS(O$2:O1942),O$2:O$5193,0)),"")</f>
        <v/>
      </c>
    </row>
    <row r="1943" spans="1:19" x14ac:dyDescent="0.25">
      <c r="A1943" s="68">
        <v>9408</v>
      </c>
      <c r="B1943" s="68" t="s">
        <v>17470</v>
      </c>
      <c r="C1943" s="68" t="s">
        <v>17471</v>
      </c>
      <c r="D1943" s="68" t="s">
        <v>16702</v>
      </c>
      <c r="E1943" s="68" t="s">
        <v>22589</v>
      </c>
      <c r="F1943" s="68" t="s">
        <v>17472</v>
      </c>
      <c r="G1943" s="68" t="s">
        <v>17473</v>
      </c>
      <c r="H1943" s="68">
        <v>46.677</v>
      </c>
      <c r="I1943" s="68">
        <v>-122.983</v>
      </c>
      <c r="J1943" s="68">
        <v>176</v>
      </c>
      <c r="K1943" s="68">
        <v>-8</v>
      </c>
      <c r="L1943" s="68">
        <f>COUNTIFS(Aéroports!$C$2:$C$5193,Aéroports!$C1943,Aéroports!$D$2:$D$5193,Aéroports!$D1943)</f>
        <v>1</v>
      </c>
      <c r="M1943" s="68" t="str">
        <f>IF(AND(Formulaire!$H$15=Aéroports!$E1943,--ISNUMBER(IFERROR(SEARCH(Formulaire!$H$16,$C1943,1),""))=1),MAX(M$1:M1942)+1,"")</f>
        <v/>
      </c>
      <c r="N1943" s="68" t="str">
        <f>IF(AND(Formulaire!$H$21=Aéroports!$E1943,--ISNUMBER(IFERROR(SEARCH(Formulaire!$H$22,$C1943,1),""))=1),MAX(N$1:N1942)+1,"")</f>
        <v/>
      </c>
      <c r="O1943" s="68" t="str">
        <f>IF(AND(Formulaire!$H$27=Aéroports!$E1943,--ISNUMBER(IFERROR(SEARCH(Formulaire!$H$28,$C1943,1),""))=1),MAX(O$1:O1942)+1,"")</f>
        <v/>
      </c>
      <c r="Q1943" s="91" t="str">
        <f>IFERROR(INDEX($C$2:$C$5193,MATCH(ROWS(M$2:M1943),M$2:M$5193,0)),"")</f>
        <v/>
      </c>
      <c r="R1943" s="70" t="str">
        <f>IFERROR(INDEX($C$2:$C$5193,MATCH(ROWS(N$2:N1943),N$2:N$5193,0)),"")</f>
        <v/>
      </c>
      <c r="S1943" s="92" t="str">
        <f>IFERROR(INDEX($C$2:$C$5193,MATCH(ROWS(O$2:O1943),O$2:O$5193,0)),"")</f>
        <v/>
      </c>
    </row>
    <row r="1944" spans="1:19" x14ac:dyDescent="0.25">
      <c r="A1944" s="69">
        <v>7233</v>
      </c>
      <c r="B1944" s="69" t="s">
        <v>17474</v>
      </c>
      <c r="C1944" s="69" t="s">
        <v>17475</v>
      </c>
      <c r="D1944" s="69" t="s">
        <v>16702</v>
      </c>
      <c r="E1944" s="69" t="s">
        <v>22589</v>
      </c>
      <c r="F1944" s="69" t="s">
        <v>17476</v>
      </c>
      <c r="G1944" s="69" t="s">
        <v>17477</v>
      </c>
      <c r="H1944" s="69">
        <v>60.077300000000001</v>
      </c>
      <c r="I1944" s="69">
        <v>-147.99199999999999</v>
      </c>
      <c r="J1944" s="69">
        <v>72</v>
      </c>
      <c r="K1944" s="69">
        <v>-9</v>
      </c>
      <c r="L1944" s="69">
        <f>COUNTIFS(Aéroports!$C$2:$C$5193,Aéroports!$C1944,Aéroports!$D$2:$D$5193,Aéroports!$D1944)</f>
        <v>1</v>
      </c>
      <c r="M1944" s="69" t="str">
        <f>IF(AND(Formulaire!$H$15=Aéroports!$E1944,--ISNUMBER(IFERROR(SEARCH(Formulaire!$H$16,$C1944,1),""))=1),MAX(M$1:M1943)+1,"")</f>
        <v/>
      </c>
      <c r="N1944" s="69" t="str">
        <f>IF(AND(Formulaire!$H$21=Aéroports!$E1944,--ISNUMBER(IFERROR(SEARCH(Formulaire!$H$22,$C1944,1),""))=1),MAX(N$1:N1943)+1,"")</f>
        <v/>
      </c>
      <c r="O1944" s="69" t="str">
        <f>IF(AND(Formulaire!$H$27=Aéroports!$E1944,--ISNUMBER(IFERROR(SEARCH(Formulaire!$H$28,$C1944,1),""))=1),MAX(O$1:O1943)+1,"")</f>
        <v/>
      </c>
      <c r="Q1944" s="91" t="str">
        <f>IFERROR(INDEX($C$2:$C$5193,MATCH(ROWS(M$2:M1944),M$2:M$5193,0)),"")</f>
        <v/>
      </c>
      <c r="R1944" s="70" t="str">
        <f>IFERROR(INDEX($C$2:$C$5193,MATCH(ROWS(N$2:N1944),N$2:N$5193,0)),"")</f>
        <v/>
      </c>
      <c r="S1944" s="92" t="str">
        <f>IFERROR(INDEX($C$2:$C$5193,MATCH(ROWS(O$2:O1944),O$2:O$5193,0)),"")</f>
        <v/>
      </c>
    </row>
    <row r="1945" spans="1:19" x14ac:dyDescent="0.25">
      <c r="A1945" s="68">
        <v>9806</v>
      </c>
      <c r="B1945" s="68" t="s">
        <v>17478</v>
      </c>
      <c r="C1945" s="68" t="s">
        <v>17479</v>
      </c>
      <c r="D1945" s="68" t="s">
        <v>16702</v>
      </c>
      <c r="E1945" s="68" t="s">
        <v>22589</v>
      </c>
      <c r="F1945" s="68" t="s">
        <v>17480</v>
      </c>
      <c r="G1945" s="68" t="s">
        <v>17481</v>
      </c>
      <c r="H1945" s="68">
        <v>34.712899999999998</v>
      </c>
      <c r="I1945" s="68">
        <v>-79.956999999999994</v>
      </c>
      <c r="J1945" s="68">
        <v>239</v>
      </c>
      <c r="K1945" s="68">
        <v>-5</v>
      </c>
      <c r="L1945" s="68">
        <f>COUNTIFS(Aéroports!$C$2:$C$5193,Aéroports!$C1945,Aéroports!$D$2:$D$5193,Aéroports!$D1945)</f>
        <v>1</v>
      </c>
      <c r="M1945" s="68" t="str">
        <f>IF(AND(Formulaire!$H$15=Aéroports!$E1945,--ISNUMBER(IFERROR(SEARCH(Formulaire!$H$16,$C1945,1),""))=1),MAX(M$1:M1944)+1,"")</f>
        <v/>
      </c>
      <c r="N1945" s="68" t="str">
        <f>IF(AND(Formulaire!$H$21=Aéroports!$E1945,--ISNUMBER(IFERROR(SEARCH(Formulaire!$H$22,$C1945,1),""))=1),MAX(N$1:N1944)+1,"")</f>
        <v/>
      </c>
      <c r="O1945" s="68" t="str">
        <f>IF(AND(Formulaire!$H$27=Aéroports!$E1945,--ISNUMBER(IFERROR(SEARCH(Formulaire!$H$28,$C1945,1),""))=1),MAX(O$1:O1944)+1,"")</f>
        <v/>
      </c>
      <c r="Q1945" s="91" t="str">
        <f>IFERROR(INDEX($C$2:$C$5193,MATCH(ROWS(M$2:M1945),M$2:M$5193,0)),"")</f>
        <v/>
      </c>
      <c r="R1945" s="70" t="str">
        <f>IFERROR(INDEX($C$2:$C$5193,MATCH(ROWS(N$2:N1945),N$2:N$5193,0)),"")</f>
        <v/>
      </c>
      <c r="S1945" s="92" t="str">
        <f>IFERROR(INDEX($C$2:$C$5193,MATCH(ROWS(O$2:O1945),O$2:O$5193,0)),"")</f>
        <v/>
      </c>
    </row>
    <row r="1946" spans="1:19" x14ac:dyDescent="0.25">
      <c r="A1946" s="69">
        <v>5968</v>
      </c>
      <c r="B1946" s="69" t="s">
        <v>17482</v>
      </c>
      <c r="C1946" s="69" t="s">
        <v>17483</v>
      </c>
      <c r="D1946" s="69" t="s">
        <v>16702</v>
      </c>
      <c r="E1946" s="69" t="s">
        <v>22589</v>
      </c>
      <c r="F1946" s="69" t="s">
        <v>17484</v>
      </c>
      <c r="G1946" s="69" t="s">
        <v>17485</v>
      </c>
      <c r="H1946" s="69">
        <v>61.540900000000001</v>
      </c>
      <c r="I1946" s="69">
        <v>-165.60050000000001</v>
      </c>
      <c r="J1946" s="69">
        <v>75</v>
      </c>
      <c r="K1946" s="69">
        <v>-9</v>
      </c>
      <c r="L1946" s="69">
        <f>COUNTIFS(Aéroports!$C$2:$C$5193,Aéroports!$C1946,Aéroports!$D$2:$D$5193,Aéroports!$D1946)</f>
        <v>1</v>
      </c>
      <c r="M1946" s="69" t="str">
        <f>IF(AND(Formulaire!$H$15=Aéroports!$E1946,--ISNUMBER(IFERROR(SEARCH(Formulaire!$H$16,$C1946,1),""))=1),MAX(M$1:M1945)+1,"")</f>
        <v/>
      </c>
      <c r="N1946" s="69" t="str">
        <f>IF(AND(Formulaire!$H$21=Aéroports!$E1946,--ISNUMBER(IFERROR(SEARCH(Formulaire!$H$22,$C1946,1),""))=1),MAX(N$1:N1945)+1,"")</f>
        <v/>
      </c>
      <c r="O1946" s="69" t="str">
        <f>IF(AND(Formulaire!$H$27=Aéroports!$E1946,--ISNUMBER(IFERROR(SEARCH(Formulaire!$H$28,$C1946,1),""))=1),MAX(O$1:O1945)+1,"")</f>
        <v/>
      </c>
      <c r="Q1946" s="91" t="str">
        <f>IFERROR(INDEX($C$2:$C$5193,MATCH(ROWS(M$2:M1946),M$2:M$5193,0)),"")</f>
        <v/>
      </c>
      <c r="R1946" s="70" t="str">
        <f>IFERROR(INDEX($C$2:$C$5193,MATCH(ROWS(N$2:N1946),N$2:N$5193,0)),"")</f>
        <v/>
      </c>
      <c r="S1946" s="92" t="str">
        <f>IFERROR(INDEX($C$2:$C$5193,MATCH(ROWS(O$2:O1946),O$2:O$5193,0)),"")</f>
        <v/>
      </c>
    </row>
    <row r="1947" spans="1:19" x14ac:dyDescent="0.25">
      <c r="A1947" s="68">
        <v>3804</v>
      </c>
      <c r="B1947" s="68" t="s">
        <v>17486</v>
      </c>
      <c r="C1947" s="68" t="s">
        <v>17487</v>
      </c>
      <c r="D1947" s="68" t="s">
        <v>16702</v>
      </c>
      <c r="E1947" s="68" t="s">
        <v>22589</v>
      </c>
      <c r="F1947" s="68" t="s">
        <v>17488</v>
      </c>
      <c r="G1947" s="68" t="s">
        <v>17489</v>
      </c>
      <c r="H1947" s="68">
        <v>41.155700000000003</v>
      </c>
      <c r="I1947" s="68">
        <v>-104.812</v>
      </c>
      <c r="J1947" s="68">
        <v>6159</v>
      </c>
      <c r="K1947" s="68">
        <v>-7</v>
      </c>
      <c r="L1947" s="68">
        <f>COUNTIFS(Aéroports!$C$2:$C$5193,Aéroports!$C1947,Aéroports!$D$2:$D$5193,Aéroports!$D1947)</f>
        <v>1</v>
      </c>
      <c r="M1947" s="68" t="str">
        <f>IF(AND(Formulaire!$H$15=Aéroports!$E1947,--ISNUMBER(IFERROR(SEARCH(Formulaire!$H$16,$C1947,1),""))=1),MAX(M$1:M1946)+1,"")</f>
        <v/>
      </c>
      <c r="N1947" s="68" t="str">
        <f>IF(AND(Formulaire!$H$21=Aéroports!$E1947,--ISNUMBER(IFERROR(SEARCH(Formulaire!$H$22,$C1947,1),""))=1),MAX(N$1:N1946)+1,"")</f>
        <v/>
      </c>
      <c r="O1947" s="68" t="str">
        <f>IF(AND(Formulaire!$H$27=Aéroports!$E1947,--ISNUMBER(IFERROR(SEARCH(Formulaire!$H$28,$C1947,1),""))=1),MAX(O$1:O1946)+1,"")</f>
        <v/>
      </c>
      <c r="Q1947" s="91" t="str">
        <f>IFERROR(INDEX($C$2:$C$5193,MATCH(ROWS(M$2:M1947),M$2:M$5193,0)),"")</f>
        <v/>
      </c>
      <c r="R1947" s="70" t="str">
        <f>IFERROR(INDEX($C$2:$C$5193,MATCH(ROWS(N$2:N1947),N$2:N$5193,0)),"")</f>
        <v/>
      </c>
      <c r="S1947" s="92" t="str">
        <f>IFERROR(INDEX($C$2:$C$5193,MATCH(ROWS(O$2:O1947),O$2:O$5193,0)),"")</f>
        <v/>
      </c>
    </row>
    <row r="1948" spans="1:19" x14ac:dyDescent="0.25">
      <c r="A1948" s="69">
        <v>3830</v>
      </c>
      <c r="B1948" s="69" t="s">
        <v>17497</v>
      </c>
      <c r="C1948" s="69" t="s">
        <v>17491</v>
      </c>
      <c r="D1948" s="69" t="s">
        <v>16702</v>
      </c>
      <c r="E1948" s="69" t="s">
        <v>22589</v>
      </c>
      <c r="F1948" s="69" t="s">
        <v>17498</v>
      </c>
      <c r="G1948" s="69" t="s">
        <v>17499</v>
      </c>
      <c r="H1948" s="69">
        <v>41.9786</v>
      </c>
      <c r="I1948" s="69">
        <v>-87.904799999999994</v>
      </c>
      <c r="J1948" s="69">
        <v>672</v>
      </c>
      <c r="K1948" s="69">
        <v>-6</v>
      </c>
      <c r="L1948" s="69">
        <f>COUNTIFS(Aéroports!$C$2:$C$5193,Aéroports!$C1948,Aéroports!$D$2:$D$5193,Aéroports!$D1948)</f>
        <v>1</v>
      </c>
      <c r="M1948" s="69" t="str">
        <f>IF(AND(Formulaire!$H$15=Aéroports!$E1948,--ISNUMBER(IFERROR(SEARCH(Formulaire!$H$16,$C1948,1),""))=1),MAX(M$1:M1947)+1,"")</f>
        <v/>
      </c>
      <c r="N1948" s="69" t="str">
        <f>IF(AND(Formulaire!$H$21=Aéroports!$E1948,--ISNUMBER(IFERROR(SEARCH(Formulaire!$H$22,$C1948,1),""))=1),MAX(N$1:N1947)+1,"")</f>
        <v/>
      </c>
      <c r="O1948" s="69" t="str">
        <f>IF(AND(Formulaire!$H$27=Aéroports!$E1948,--ISNUMBER(IFERROR(SEARCH(Formulaire!$H$28,$C1948,1),""))=1),MAX(O$1:O1947)+1,"")</f>
        <v/>
      </c>
      <c r="Q1948" s="91" t="str">
        <f>IFERROR(INDEX($C$2:$C$5193,MATCH(ROWS(M$2:M1948),M$2:M$5193,0)),"")</f>
        <v/>
      </c>
      <c r="R1948" s="70" t="str">
        <f>IFERROR(INDEX($C$2:$C$5193,MATCH(ROWS(N$2:N1948),N$2:N$5193,0)),"")</f>
        <v/>
      </c>
      <c r="S1948" s="92" t="str">
        <f>IFERROR(INDEX($C$2:$C$5193,MATCH(ROWS(O$2:O1948),O$2:O$5193,0)),"")</f>
        <v/>
      </c>
    </row>
    <row r="1949" spans="1:19" x14ac:dyDescent="0.25">
      <c r="A1949" s="68">
        <v>7936</v>
      </c>
      <c r="B1949" s="68" t="s">
        <v>17503</v>
      </c>
      <c r="C1949" s="68" t="s">
        <v>17504</v>
      </c>
      <c r="D1949" s="68" t="s">
        <v>16702</v>
      </c>
      <c r="E1949" s="68" t="s">
        <v>22589</v>
      </c>
      <c r="F1949" s="68" t="s">
        <v>17505</v>
      </c>
      <c r="G1949" s="68" t="s">
        <v>17506</v>
      </c>
      <c r="H1949" s="68">
        <v>42.114220000000003</v>
      </c>
      <c r="I1949" s="68">
        <v>-87.901499999999999</v>
      </c>
      <c r="J1949" s="68">
        <v>647</v>
      </c>
      <c r="K1949" s="68">
        <v>-6</v>
      </c>
      <c r="L1949" s="68">
        <f>COUNTIFS(Aéroports!$C$2:$C$5193,Aéroports!$C1949,Aéroports!$D$2:$D$5193,Aéroports!$D1949)</f>
        <v>1</v>
      </c>
      <c r="M1949" s="68" t="str">
        <f>IF(AND(Formulaire!$H$15=Aéroports!$E1949,--ISNUMBER(IFERROR(SEARCH(Formulaire!$H$16,$C1949,1),""))=1),MAX(M$1:M1948)+1,"")</f>
        <v/>
      </c>
      <c r="N1949" s="68" t="str">
        <f>IF(AND(Formulaire!$H$21=Aéroports!$E1949,--ISNUMBER(IFERROR(SEARCH(Formulaire!$H$22,$C1949,1),""))=1),MAX(N$1:N1948)+1,"")</f>
        <v/>
      </c>
      <c r="O1949" s="68" t="str">
        <f>IF(AND(Formulaire!$H$27=Aéroports!$E1949,--ISNUMBER(IFERROR(SEARCH(Formulaire!$H$28,$C1949,1),""))=1),MAX(O$1:O1948)+1,"")</f>
        <v/>
      </c>
      <c r="Q1949" s="91" t="str">
        <f>IFERROR(INDEX($C$2:$C$5193,MATCH(ROWS(M$2:M1949),M$2:M$5193,0)),"")</f>
        <v/>
      </c>
      <c r="R1949" s="70" t="str">
        <f>IFERROR(INDEX($C$2:$C$5193,MATCH(ROWS(N$2:N1949),N$2:N$5193,0)),"")</f>
        <v/>
      </c>
      <c r="S1949" s="92" t="str">
        <f>IFERROR(INDEX($C$2:$C$5193,MATCH(ROWS(O$2:O1949),O$2:O$5193,0)),"")</f>
        <v/>
      </c>
    </row>
    <row r="1950" spans="1:19" x14ac:dyDescent="0.25">
      <c r="A1950" s="69">
        <v>3710</v>
      </c>
      <c r="B1950" s="69" t="s">
        <v>17507</v>
      </c>
      <c r="C1950" s="69" t="s">
        <v>17508</v>
      </c>
      <c r="D1950" s="69" t="s">
        <v>16702</v>
      </c>
      <c r="E1950" s="69" t="s">
        <v>22589</v>
      </c>
      <c r="F1950" s="69" t="s">
        <v>17509</v>
      </c>
      <c r="G1950" s="69" t="s">
        <v>17510</v>
      </c>
      <c r="H1950" s="69">
        <v>39.795400000000001</v>
      </c>
      <c r="I1950" s="69">
        <v>-121.858</v>
      </c>
      <c r="J1950" s="69">
        <v>240</v>
      </c>
      <c r="K1950" s="69">
        <v>-8</v>
      </c>
      <c r="L1950" s="69">
        <f>COUNTIFS(Aéroports!$C$2:$C$5193,Aéroports!$C1950,Aéroports!$D$2:$D$5193,Aéroports!$D1950)</f>
        <v>1</v>
      </c>
      <c r="M1950" s="69" t="str">
        <f>IF(AND(Formulaire!$H$15=Aéroports!$E1950,--ISNUMBER(IFERROR(SEARCH(Formulaire!$H$16,$C1950,1),""))=1),MAX(M$1:M1949)+1,"")</f>
        <v/>
      </c>
      <c r="N1950" s="69" t="str">
        <f>IF(AND(Formulaire!$H$21=Aéroports!$E1950,--ISNUMBER(IFERROR(SEARCH(Formulaire!$H$22,$C1950,1),""))=1),MAX(N$1:N1949)+1,"")</f>
        <v/>
      </c>
      <c r="O1950" s="69" t="str">
        <f>IF(AND(Formulaire!$H$27=Aéroports!$E1950,--ISNUMBER(IFERROR(SEARCH(Formulaire!$H$28,$C1950,1),""))=1),MAX(O$1:O1949)+1,"")</f>
        <v/>
      </c>
      <c r="Q1950" s="91" t="str">
        <f>IFERROR(INDEX($C$2:$C$5193,MATCH(ROWS(M$2:M1950),M$2:M$5193,0)),"")</f>
        <v/>
      </c>
      <c r="R1950" s="70" t="str">
        <f>IFERROR(INDEX($C$2:$C$5193,MATCH(ROWS(N$2:N1950),N$2:N$5193,0)),"")</f>
        <v/>
      </c>
      <c r="S1950" s="92" t="str">
        <f>IFERROR(INDEX($C$2:$C$5193,MATCH(ROWS(O$2:O1950),O$2:O$5193,0)),"")</f>
        <v/>
      </c>
    </row>
    <row r="1951" spans="1:19" x14ac:dyDescent="0.25">
      <c r="A1951" s="68">
        <v>3828</v>
      </c>
      <c r="B1951" s="68" t="s">
        <v>17511</v>
      </c>
      <c r="C1951" s="68" t="s">
        <v>17512</v>
      </c>
      <c r="D1951" s="68" t="s">
        <v>16702</v>
      </c>
      <c r="E1951" s="68" t="s">
        <v>22589</v>
      </c>
      <c r="F1951" s="68" t="s">
        <v>17513</v>
      </c>
      <c r="G1951" s="68" t="s">
        <v>17514</v>
      </c>
      <c r="H1951" s="68">
        <v>42.194000000000003</v>
      </c>
      <c r="I1951" s="68">
        <v>-72.534800000000004</v>
      </c>
      <c r="J1951" s="68">
        <v>241</v>
      </c>
      <c r="K1951" s="68">
        <v>-5</v>
      </c>
      <c r="L1951" s="68">
        <f>COUNTIFS(Aéroports!$C$2:$C$5193,Aéroports!$C1951,Aéroports!$D$2:$D$5193,Aéroports!$D1951)</f>
        <v>1</v>
      </c>
      <c r="M1951" s="68" t="str">
        <f>IF(AND(Formulaire!$H$15=Aéroports!$E1951,--ISNUMBER(IFERROR(SEARCH(Formulaire!$H$16,$C1951,1),""))=1),MAX(M$1:M1950)+1,"")</f>
        <v/>
      </c>
      <c r="N1951" s="68" t="str">
        <f>IF(AND(Formulaire!$H$21=Aéroports!$E1951,--ISNUMBER(IFERROR(SEARCH(Formulaire!$H$22,$C1951,1),""))=1),MAX(N$1:N1950)+1,"")</f>
        <v/>
      </c>
      <c r="O1951" s="68" t="str">
        <f>IF(AND(Formulaire!$H$27=Aéroports!$E1951,--ISNUMBER(IFERROR(SEARCH(Formulaire!$H$28,$C1951,1),""))=1),MAX(O$1:O1950)+1,"")</f>
        <v/>
      </c>
      <c r="Q1951" s="91" t="str">
        <f>IFERROR(INDEX($C$2:$C$5193,MATCH(ROWS(M$2:M1951),M$2:M$5193,0)),"")</f>
        <v/>
      </c>
      <c r="R1951" s="70" t="str">
        <f>IFERROR(INDEX($C$2:$C$5193,MATCH(ROWS(N$2:N1951),N$2:N$5193,0)),"")</f>
        <v/>
      </c>
      <c r="S1951" s="92" t="str">
        <f>IFERROR(INDEX($C$2:$C$5193,MATCH(ROWS(O$2:O1951),O$2:O$5193,0)),"")</f>
        <v/>
      </c>
    </row>
    <row r="1952" spans="1:19" x14ac:dyDescent="0.25">
      <c r="A1952" s="69">
        <v>3537</v>
      </c>
      <c r="B1952" s="69" t="s">
        <v>17515</v>
      </c>
      <c r="C1952" s="69" t="s">
        <v>17516</v>
      </c>
      <c r="D1952" s="69" t="s">
        <v>16702</v>
      </c>
      <c r="E1952" s="69" t="s">
        <v>22589</v>
      </c>
      <c r="F1952" s="69" t="s">
        <v>17517</v>
      </c>
      <c r="G1952" s="69" t="s">
        <v>17518</v>
      </c>
      <c r="H1952" s="69">
        <v>34.433799999999998</v>
      </c>
      <c r="I1952" s="69">
        <v>-100.288</v>
      </c>
      <c r="J1952" s="69">
        <v>1954</v>
      </c>
      <c r="K1952" s="69">
        <v>-6</v>
      </c>
      <c r="L1952" s="69">
        <f>COUNTIFS(Aéroports!$C$2:$C$5193,Aéroports!$C1952,Aéroports!$D$2:$D$5193,Aéroports!$D1952)</f>
        <v>1</v>
      </c>
      <c r="M1952" s="69" t="str">
        <f>IF(AND(Formulaire!$H$15=Aéroports!$E1952,--ISNUMBER(IFERROR(SEARCH(Formulaire!$H$16,$C1952,1),""))=1),MAX(M$1:M1951)+1,"")</f>
        <v/>
      </c>
      <c r="N1952" s="69" t="str">
        <f>IF(AND(Formulaire!$H$21=Aéroports!$E1952,--ISNUMBER(IFERROR(SEARCH(Formulaire!$H$22,$C1952,1),""))=1),MAX(N$1:N1951)+1,"")</f>
        <v/>
      </c>
      <c r="O1952" s="69" t="str">
        <f>IF(AND(Formulaire!$H$27=Aéroports!$E1952,--ISNUMBER(IFERROR(SEARCH(Formulaire!$H$28,$C1952,1),""))=1),MAX(O$1:O1951)+1,"")</f>
        <v/>
      </c>
      <c r="Q1952" s="91" t="str">
        <f>IFERROR(INDEX($C$2:$C$5193,MATCH(ROWS(M$2:M1952),M$2:M$5193,0)),"")</f>
        <v/>
      </c>
      <c r="R1952" s="70" t="str">
        <f>IFERROR(INDEX($C$2:$C$5193,MATCH(ROWS(N$2:N1952),N$2:N$5193,0)),"")</f>
        <v/>
      </c>
      <c r="S1952" s="92" t="str">
        <f>IFERROR(INDEX($C$2:$C$5193,MATCH(ROWS(O$2:O1952),O$2:O$5193,0)),"")</f>
        <v/>
      </c>
    </row>
    <row r="1953" spans="1:19" x14ac:dyDescent="0.25">
      <c r="A1953" s="68">
        <v>3490</v>
      </c>
      <c r="B1953" s="68" t="s">
        <v>17519</v>
      </c>
      <c r="C1953" s="68" t="s">
        <v>17520</v>
      </c>
      <c r="D1953" s="68" t="s">
        <v>16702</v>
      </c>
      <c r="E1953" s="68" t="s">
        <v>22589</v>
      </c>
      <c r="F1953" s="68" t="s">
        <v>17521</v>
      </c>
      <c r="G1953" s="68" t="s">
        <v>17522</v>
      </c>
      <c r="H1953" s="68">
        <v>35.685400000000001</v>
      </c>
      <c r="I1953" s="68">
        <v>-117.69199999999999</v>
      </c>
      <c r="J1953" s="68">
        <v>2283</v>
      </c>
      <c r="K1953" s="68">
        <v>-8</v>
      </c>
      <c r="L1953" s="68">
        <f>COUNTIFS(Aéroports!$C$2:$C$5193,Aéroports!$C1953,Aéroports!$D$2:$D$5193,Aéroports!$D1953)</f>
        <v>1</v>
      </c>
      <c r="M1953" s="68" t="str">
        <f>IF(AND(Formulaire!$H$15=Aéroports!$E1953,--ISNUMBER(IFERROR(SEARCH(Formulaire!$H$16,$C1953,1),""))=1),MAX(M$1:M1952)+1,"")</f>
        <v/>
      </c>
      <c r="N1953" s="68" t="str">
        <f>IF(AND(Formulaire!$H$21=Aéroports!$E1953,--ISNUMBER(IFERROR(SEARCH(Formulaire!$H$22,$C1953,1),""))=1),MAX(N$1:N1952)+1,"")</f>
        <v/>
      </c>
      <c r="O1953" s="68" t="str">
        <f>IF(AND(Formulaire!$H$27=Aéroports!$E1953,--ISNUMBER(IFERROR(SEARCH(Formulaire!$H$28,$C1953,1),""))=1),MAX(O$1:O1952)+1,"")</f>
        <v/>
      </c>
      <c r="Q1953" s="91" t="str">
        <f>IFERROR(INDEX($C$2:$C$5193,MATCH(ROWS(M$2:M1953),M$2:M$5193,0)),"")</f>
        <v/>
      </c>
      <c r="R1953" s="70" t="str">
        <f>IFERROR(INDEX($C$2:$C$5193,MATCH(ROWS(N$2:N1953),N$2:N$5193,0)),"")</f>
        <v/>
      </c>
      <c r="S1953" s="92" t="str">
        <f>IFERROR(INDEX($C$2:$C$5193,MATCH(ROWS(O$2:O1953),O$2:O$5193,0)),"")</f>
        <v/>
      </c>
    </row>
    <row r="1954" spans="1:19" x14ac:dyDescent="0.25">
      <c r="A1954" s="69">
        <v>10162</v>
      </c>
      <c r="B1954" s="69" t="s">
        <v>17523</v>
      </c>
      <c r="C1954" s="69" t="s">
        <v>17524</v>
      </c>
      <c r="D1954" s="69" t="s">
        <v>16702</v>
      </c>
      <c r="E1954" s="69" t="s">
        <v>22589</v>
      </c>
      <c r="F1954" s="69" t="s">
        <v>17525</v>
      </c>
      <c r="G1954" s="69" t="s">
        <v>17526</v>
      </c>
      <c r="H1954" s="69">
        <v>33.974699999999999</v>
      </c>
      <c r="I1954" s="69">
        <v>-117.637</v>
      </c>
      <c r="J1954" s="69">
        <v>650</v>
      </c>
      <c r="K1954" s="69">
        <v>-8</v>
      </c>
      <c r="L1954" s="69">
        <f>COUNTIFS(Aéroports!$C$2:$C$5193,Aéroports!$C1954,Aéroports!$D$2:$D$5193,Aéroports!$D1954)</f>
        <v>1</v>
      </c>
      <c r="M1954" s="69" t="str">
        <f>IF(AND(Formulaire!$H$15=Aéroports!$E1954,--ISNUMBER(IFERROR(SEARCH(Formulaire!$H$16,$C1954,1),""))=1),MAX(M$1:M1953)+1,"")</f>
        <v/>
      </c>
      <c r="N1954" s="69" t="str">
        <f>IF(AND(Formulaire!$H$21=Aéroports!$E1954,--ISNUMBER(IFERROR(SEARCH(Formulaire!$H$22,$C1954,1),""))=1),MAX(N$1:N1953)+1,"")</f>
        <v/>
      </c>
      <c r="O1954" s="69" t="str">
        <f>IF(AND(Formulaire!$H$27=Aéroports!$E1954,--ISNUMBER(IFERROR(SEARCH(Formulaire!$H$28,$C1954,1),""))=1),MAX(O$1:O1953)+1,"")</f>
        <v/>
      </c>
      <c r="Q1954" s="91" t="str">
        <f>IFERROR(INDEX($C$2:$C$5193,MATCH(ROWS(M$2:M1954),M$2:M$5193,0)),"")</f>
        <v/>
      </c>
      <c r="R1954" s="70" t="str">
        <f>IFERROR(INDEX($C$2:$C$5193,MATCH(ROWS(N$2:N1954),N$2:N$5193,0)),"")</f>
        <v/>
      </c>
      <c r="S1954" s="92" t="str">
        <f>IFERROR(INDEX($C$2:$C$5193,MATCH(ROWS(O$2:O1954),O$2:O$5193,0)),"")</f>
        <v/>
      </c>
    </row>
    <row r="1955" spans="1:19" x14ac:dyDescent="0.25">
      <c r="A1955" s="68">
        <v>3488</v>
      </c>
      <c r="B1955" s="68" t="s">
        <v>17527</v>
      </c>
      <c r="C1955" s="68" t="s">
        <v>17528</v>
      </c>
      <c r="D1955" s="68" t="s">
        <v>16702</v>
      </c>
      <c r="E1955" s="68" t="s">
        <v>22589</v>
      </c>
      <c r="F1955" s="68" t="s">
        <v>17529</v>
      </c>
      <c r="G1955" s="68" t="s">
        <v>17530</v>
      </c>
      <c r="H1955" s="68">
        <v>39.0488</v>
      </c>
      <c r="I1955" s="68">
        <v>-84.6678</v>
      </c>
      <c r="J1955" s="68">
        <v>896</v>
      </c>
      <c r="K1955" s="68">
        <v>-5</v>
      </c>
      <c r="L1955" s="68">
        <f>COUNTIFS(Aéroports!$C$2:$C$5193,Aéroports!$C1955,Aéroports!$D$2:$D$5193,Aéroports!$D1955)</f>
        <v>1</v>
      </c>
      <c r="M1955" s="68" t="str">
        <f>IF(AND(Formulaire!$H$15=Aéroports!$E1955,--ISNUMBER(IFERROR(SEARCH(Formulaire!$H$16,$C1955,1),""))=1),MAX(M$1:M1954)+1,"")</f>
        <v/>
      </c>
      <c r="N1955" s="68" t="str">
        <f>IF(AND(Formulaire!$H$21=Aéroports!$E1955,--ISNUMBER(IFERROR(SEARCH(Formulaire!$H$22,$C1955,1),""))=1),MAX(N$1:N1954)+1,"")</f>
        <v/>
      </c>
      <c r="O1955" s="68" t="str">
        <f>IF(AND(Formulaire!$H$27=Aéroports!$E1955,--ISNUMBER(IFERROR(SEARCH(Formulaire!$H$28,$C1955,1),""))=1),MAX(O$1:O1954)+1,"")</f>
        <v/>
      </c>
      <c r="Q1955" s="91" t="str">
        <f>IFERROR(INDEX($C$2:$C$5193,MATCH(ROWS(M$2:M1955),M$2:M$5193,0)),"")</f>
        <v/>
      </c>
      <c r="R1955" s="70" t="str">
        <f>IFERROR(INDEX($C$2:$C$5193,MATCH(ROWS(N$2:N1955),N$2:N$5193,0)),"")</f>
        <v/>
      </c>
      <c r="S1955" s="92" t="str">
        <f>IFERROR(INDEX($C$2:$C$5193,MATCH(ROWS(O$2:O1955),O$2:O$5193,0)),"")</f>
        <v/>
      </c>
    </row>
    <row r="1956" spans="1:19" x14ac:dyDescent="0.25">
      <c r="A1956" s="69">
        <v>7236</v>
      </c>
      <c r="B1956" s="69" t="s">
        <v>17534</v>
      </c>
      <c r="C1956" s="69" t="s">
        <v>17535</v>
      </c>
      <c r="D1956" s="69" t="s">
        <v>16702</v>
      </c>
      <c r="E1956" s="69" t="s">
        <v>22589</v>
      </c>
      <c r="F1956" s="69" t="s">
        <v>17536</v>
      </c>
      <c r="G1956" s="69" t="s">
        <v>17537</v>
      </c>
      <c r="H1956" s="69">
        <v>65.830500000000001</v>
      </c>
      <c r="I1956" s="69">
        <v>-144.07599999999999</v>
      </c>
      <c r="J1956" s="69">
        <v>613</v>
      </c>
      <c r="K1956" s="69">
        <v>-9</v>
      </c>
      <c r="L1956" s="69">
        <f>COUNTIFS(Aéroports!$C$2:$C$5193,Aéroports!$C1956,Aéroports!$D$2:$D$5193,Aéroports!$D1956)</f>
        <v>1</v>
      </c>
      <c r="M1956" s="69" t="str">
        <f>IF(AND(Formulaire!$H$15=Aéroports!$E1956,--ISNUMBER(IFERROR(SEARCH(Formulaire!$H$16,$C1956,1),""))=1),MAX(M$1:M1955)+1,"")</f>
        <v/>
      </c>
      <c r="N1956" s="69" t="str">
        <f>IF(AND(Formulaire!$H$21=Aéroports!$E1956,--ISNUMBER(IFERROR(SEARCH(Formulaire!$H$22,$C1956,1),""))=1),MAX(N$1:N1955)+1,"")</f>
        <v/>
      </c>
      <c r="O1956" s="69" t="str">
        <f>IF(AND(Formulaire!$H$27=Aéroports!$E1956,--ISNUMBER(IFERROR(SEARCH(Formulaire!$H$28,$C1956,1),""))=1),MAX(O$1:O1955)+1,"")</f>
        <v/>
      </c>
      <c r="Q1956" s="91" t="str">
        <f>IFERROR(INDEX($C$2:$C$5193,MATCH(ROWS(M$2:M1956),M$2:M$5193,0)),"")</f>
        <v/>
      </c>
      <c r="R1956" s="70" t="str">
        <f>IFERROR(INDEX($C$2:$C$5193,MATCH(ROWS(N$2:N1956),N$2:N$5193,0)),"")</f>
        <v/>
      </c>
      <c r="S1956" s="92" t="str">
        <f>IFERROR(INDEX($C$2:$C$5193,MATCH(ROWS(O$2:O1956),O$2:O$5193,0)),"")</f>
        <v/>
      </c>
    </row>
    <row r="1957" spans="1:19" x14ac:dyDescent="0.25">
      <c r="A1957" s="68">
        <v>5730</v>
      </c>
      <c r="B1957" s="68" t="s">
        <v>17538</v>
      </c>
      <c r="C1957" s="68" t="s">
        <v>17539</v>
      </c>
      <c r="D1957" s="68" t="s">
        <v>16702</v>
      </c>
      <c r="E1957" s="68" t="s">
        <v>22589</v>
      </c>
      <c r="F1957" s="68" t="s">
        <v>17540</v>
      </c>
      <c r="G1957" s="68" t="s">
        <v>17541</v>
      </c>
      <c r="H1957" s="68">
        <v>39.296599999999998</v>
      </c>
      <c r="I1957" s="68">
        <v>-80.228099999999998</v>
      </c>
      <c r="J1957" s="68">
        <v>1217</v>
      </c>
      <c r="K1957" s="68">
        <v>-5</v>
      </c>
      <c r="L1957" s="68">
        <f>COUNTIFS(Aéroports!$C$2:$C$5193,Aéroports!$C1957,Aéroports!$D$2:$D$5193,Aéroports!$D1957)</f>
        <v>1</v>
      </c>
      <c r="M1957" s="68" t="str">
        <f>IF(AND(Formulaire!$H$15=Aéroports!$E1957,--ISNUMBER(IFERROR(SEARCH(Formulaire!$H$16,$C1957,1),""))=1),MAX(M$1:M1956)+1,"")</f>
        <v/>
      </c>
      <c r="N1957" s="68" t="str">
        <f>IF(AND(Formulaire!$H$21=Aéroports!$E1957,--ISNUMBER(IFERROR(SEARCH(Formulaire!$H$22,$C1957,1),""))=1),MAX(N$1:N1956)+1,"")</f>
        <v/>
      </c>
      <c r="O1957" s="68" t="str">
        <f>IF(AND(Formulaire!$H$27=Aéroports!$E1957,--ISNUMBER(IFERROR(SEARCH(Formulaire!$H$28,$C1957,1),""))=1),MAX(O$1:O1956)+1,"")</f>
        <v/>
      </c>
      <c r="Q1957" s="91" t="str">
        <f>IFERROR(INDEX($C$2:$C$5193,MATCH(ROWS(M$2:M1957),M$2:M$5193,0)),"")</f>
        <v/>
      </c>
      <c r="R1957" s="70" t="str">
        <f>IFERROR(INDEX($C$2:$C$5193,MATCH(ROWS(N$2:N1957),N$2:N$5193,0)),"")</f>
        <v/>
      </c>
      <c r="S1957" s="92" t="str">
        <f>IFERROR(INDEX($C$2:$C$5193,MATCH(ROWS(O$2:O1957),O$2:O$5193,0)),"")</f>
        <v/>
      </c>
    </row>
    <row r="1958" spans="1:19" x14ac:dyDescent="0.25">
      <c r="A1958" s="69">
        <v>8763</v>
      </c>
      <c r="B1958" s="69" t="s">
        <v>17542</v>
      </c>
      <c r="C1958" s="69" t="s">
        <v>16289</v>
      </c>
      <c r="D1958" s="69" t="s">
        <v>16702</v>
      </c>
      <c r="E1958" s="69" t="s">
        <v>22589</v>
      </c>
      <c r="F1958" s="69" t="s">
        <v>17543</v>
      </c>
      <c r="G1958" s="69" t="s">
        <v>17544</v>
      </c>
      <c r="H1958" s="69">
        <v>36.621899999999997</v>
      </c>
      <c r="I1958" s="69">
        <v>-87.415000000000006</v>
      </c>
      <c r="J1958" s="69">
        <v>550</v>
      </c>
      <c r="K1958" s="69">
        <v>-6</v>
      </c>
      <c r="L1958" s="69">
        <f>COUNTIFS(Aéroports!$C$2:$C$5193,Aéroports!$C1958,Aéroports!$D$2:$D$5193,Aéroports!$D1958)</f>
        <v>1</v>
      </c>
      <c r="M1958" s="69" t="str">
        <f>IF(AND(Formulaire!$H$15=Aéroports!$E1958,--ISNUMBER(IFERROR(SEARCH(Formulaire!$H$16,$C1958,1),""))=1),MAX(M$1:M1957)+1,"")</f>
        <v/>
      </c>
      <c r="N1958" s="69" t="str">
        <f>IF(AND(Formulaire!$H$21=Aéroports!$E1958,--ISNUMBER(IFERROR(SEARCH(Formulaire!$H$22,$C1958,1),""))=1),MAX(N$1:N1957)+1,"")</f>
        <v/>
      </c>
      <c r="O1958" s="69" t="str">
        <f>IF(AND(Formulaire!$H$27=Aéroports!$E1958,--ISNUMBER(IFERROR(SEARCH(Formulaire!$H$28,$C1958,1),""))=1),MAX(O$1:O1957)+1,"")</f>
        <v/>
      </c>
      <c r="Q1958" s="91" t="str">
        <f>IFERROR(INDEX($C$2:$C$5193,MATCH(ROWS(M$2:M1958),M$2:M$5193,0)),"")</f>
        <v/>
      </c>
      <c r="R1958" s="70" t="str">
        <f>IFERROR(INDEX($C$2:$C$5193,MATCH(ROWS(N$2:N1958),N$2:N$5193,0)),"")</f>
        <v/>
      </c>
      <c r="S1958" s="92" t="str">
        <f>IFERROR(INDEX($C$2:$C$5193,MATCH(ROWS(O$2:O1958),O$2:O$5193,0)),"")</f>
        <v/>
      </c>
    </row>
    <row r="1959" spans="1:19" x14ac:dyDescent="0.25">
      <c r="A1959" s="68">
        <v>3418</v>
      </c>
      <c r="B1959" s="68" t="s">
        <v>17545</v>
      </c>
      <c r="C1959" s="68" t="s">
        <v>17546</v>
      </c>
      <c r="D1959" s="68" t="s">
        <v>16702</v>
      </c>
      <c r="E1959" s="68" t="s">
        <v>22589</v>
      </c>
      <c r="F1959" s="68" t="s">
        <v>17547</v>
      </c>
      <c r="G1959" s="68" t="s">
        <v>17548</v>
      </c>
      <c r="H1959" s="68">
        <v>64.301199999999994</v>
      </c>
      <c r="I1959" s="68">
        <v>-149.12</v>
      </c>
      <c r="J1959" s="68">
        <v>552</v>
      </c>
      <c r="K1959" s="68">
        <v>-9</v>
      </c>
      <c r="L1959" s="68">
        <f>COUNTIFS(Aéroports!$C$2:$C$5193,Aéroports!$C1959,Aéroports!$D$2:$D$5193,Aéroports!$D1959)</f>
        <v>1</v>
      </c>
      <c r="M1959" s="68" t="str">
        <f>IF(AND(Formulaire!$H$15=Aéroports!$E1959,--ISNUMBER(IFERROR(SEARCH(Formulaire!$H$16,$C1959,1),""))=1),MAX(M$1:M1958)+1,"")</f>
        <v/>
      </c>
      <c r="N1959" s="68" t="str">
        <f>IF(AND(Formulaire!$H$21=Aéroports!$E1959,--ISNUMBER(IFERROR(SEARCH(Formulaire!$H$22,$C1959,1),""))=1),MAX(N$1:N1958)+1,"")</f>
        <v/>
      </c>
      <c r="O1959" s="68" t="str">
        <f>IF(AND(Formulaire!$H$27=Aéroports!$E1959,--ISNUMBER(IFERROR(SEARCH(Formulaire!$H$28,$C1959,1),""))=1),MAX(O$1:O1958)+1,"")</f>
        <v/>
      </c>
      <c r="Q1959" s="91" t="str">
        <f>IFERROR(INDEX($C$2:$C$5193,MATCH(ROWS(M$2:M1959),M$2:M$5193,0)),"")</f>
        <v/>
      </c>
      <c r="R1959" s="70" t="str">
        <f>IFERROR(INDEX($C$2:$C$5193,MATCH(ROWS(N$2:N1959),N$2:N$5193,0)),"")</f>
        <v/>
      </c>
      <c r="S1959" s="92" t="str">
        <f>IFERROR(INDEX($C$2:$C$5193,MATCH(ROWS(O$2:O1959),O$2:O$5193,0)),"")</f>
        <v/>
      </c>
    </row>
    <row r="1960" spans="1:19" x14ac:dyDescent="0.25">
      <c r="A1960" s="69">
        <v>8565</v>
      </c>
      <c r="B1960" s="69" t="s">
        <v>17549</v>
      </c>
      <c r="C1960" s="69" t="s">
        <v>17550</v>
      </c>
      <c r="D1960" s="69" t="s">
        <v>16702</v>
      </c>
      <c r="E1960" s="69" t="s">
        <v>22589</v>
      </c>
      <c r="F1960" s="69" t="s">
        <v>17551</v>
      </c>
      <c r="G1960" s="69" t="s">
        <v>17552</v>
      </c>
      <c r="H1960" s="69">
        <v>27.976700000000001</v>
      </c>
      <c r="I1960" s="69">
        <v>-82.758700000000005</v>
      </c>
      <c r="J1960" s="69">
        <v>71</v>
      </c>
      <c r="K1960" s="69">
        <v>-5</v>
      </c>
      <c r="L1960" s="69">
        <f>COUNTIFS(Aéroports!$C$2:$C$5193,Aéroports!$C1960,Aéroports!$D$2:$D$5193,Aéroports!$D1960)</f>
        <v>1</v>
      </c>
      <c r="M1960" s="69" t="str">
        <f>IF(AND(Formulaire!$H$15=Aéroports!$E1960,--ISNUMBER(IFERROR(SEARCH(Formulaire!$H$16,$C1960,1),""))=1),MAX(M$1:M1959)+1,"")</f>
        <v/>
      </c>
      <c r="N1960" s="69" t="str">
        <f>IF(AND(Formulaire!$H$21=Aéroports!$E1960,--ISNUMBER(IFERROR(SEARCH(Formulaire!$H$22,$C1960,1),""))=1),MAX(N$1:N1959)+1,"")</f>
        <v/>
      </c>
      <c r="O1960" s="69" t="str">
        <f>IF(AND(Formulaire!$H$27=Aéroports!$E1960,--ISNUMBER(IFERROR(SEARCH(Formulaire!$H$28,$C1960,1),""))=1),MAX(O$1:O1959)+1,"")</f>
        <v/>
      </c>
      <c r="Q1960" s="91" t="str">
        <f>IFERROR(INDEX($C$2:$C$5193,MATCH(ROWS(M$2:M1960),M$2:M$5193,0)),"")</f>
        <v/>
      </c>
      <c r="R1960" s="70" t="str">
        <f>IFERROR(INDEX($C$2:$C$5193,MATCH(ROWS(N$2:N1960),N$2:N$5193,0)),"")</f>
        <v/>
      </c>
      <c r="S1960" s="92" t="str">
        <f>IFERROR(INDEX($C$2:$C$5193,MATCH(ROWS(O$2:O1960),O$2:O$5193,0)),"")</f>
        <v/>
      </c>
    </row>
    <row r="1961" spans="1:19" x14ac:dyDescent="0.25">
      <c r="A1961" s="68">
        <v>8802</v>
      </c>
      <c r="B1961" s="68" t="s">
        <v>17553</v>
      </c>
      <c r="C1961" s="68" t="s">
        <v>17554</v>
      </c>
      <c r="D1961" s="68" t="s">
        <v>16702</v>
      </c>
      <c r="E1961" s="68" t="s">
        <v>22589</v>
      </c>
      <c r="F1961" s="68" t="s">
        <v>17555</v>
      </c>
      <c r="G1961" s="68" t="s">
        <v>17556</v>
      </c>
      <c r="H1961" s="68">
        <v>34.671900000000001</v>
      </c>
      <c r="I1961" s="68">
        <v>-82.886499999999998</v>
      </c>
      <c r="J1961" s="68">
        <v>892</v>
      </c>
      <c r="K1961" s="68">
        <v>-5</v>
      </c>
      <c r="L1961" s="68">
        <f>COUNTIFS(Aéroports!$C$2:$C$5193,Aéroports!$C1961,Aéroports!$D$2:$D$5193,Aéroports!$D1961)</f>
        <v>1</v>
      </c>
      <c r="M1961" s="68" t="str">
        <f>IF(AND(Formulaire!$H$15=Aéroports!$E1961,--ISNUMBER(IFERROR(SEARCH(Formulaire!$H$16,$C1961,1),""))=1),MAX(M$1:M1960)+1,"")</f>
        <v/>
      </c>
      <c r="N1961" s="68" t="str">
        <f>IF(AND(Formulaire!$H$21=Aéroports!$E1961,--ISNUMBER(IFERROR(SEARCH(Formulaire!$H$22,$C1961,1),""))=1),MAX(N$1:N1960)+1,"")</f>
        <v/>
      </c>
      <c r="O1961" s="68" t="str">
        <f>IF(AND(Formulaire!$H$27=Aéroports!$E1961,--ISNUMBER(IFERROR(SEARCH(Formulaire!$H$28,$C1961,1),""))=1),MAX(O$1:O1960)+1,"")</f>
        <v/>
      </c>
      <c r="Q1961" s="91" t="str">
        <f>IFERROR(INDEX($C$2:$C$5193,MATCH(ROWS(M$2:M1961),M$2:M$5193,0)),"")</f>
        <v/>
      </c>
      <c r="R1961" s="70" t="str">
        <f>IFERROR(INDEX($C$2:$C$5193,MATCH(ROWS(N$2:N1961),N$2:N$5193,0)),"")</f>
        <v/>
      </c>
      <c r="S1961" s="92" t="str">
        <f>IFERROR(INDEX($C$2:$C$5193,MATCH(ROWS(O$2:O1961),O$2:O$5193,0)),"")</f>
        <v/>
      </c>
    </row>
    <row r="1962" spans="1:19" x14ac:dyDescent="0.25">
      <c r="A1962" s="69">
        <v>3486</v>
      </c>
      <c r="B1962" s="69" t="s">
        <v>17561</v>
      </c>
      <c r="C1962" s="69" t="s">
        <v>17558</v>
      </c>
      <c r="D1962" s="69" t="s">
        <v>16702</v>
      </c>
      <c r="E1962" s="69" t="s">
        <v>22589</v>
      </c>
      <c r="F1962" s="69" t="s">
        <v>17562</v>
      </c>
      <c r="G1962" s="69" t="s">
        <v>17563</v>
      </c>
      <c r="H1962" s="69">
        <v>41.411700000000003</v>
      </c>
      <c r="I1962" s="69">
        <v>-81.849800000000002</v>
      </c>
      <c r="J1962" s="69">
        <v>791</v>
      </c>
      <c r="K1962" s="69">
        <v>-5</v>
      </c>
      <c r="L1962" s="69">
        <f>COUNTIFS(Aéroports!$C$2:$C$5193,Aéroports!$C1962,Aéroports!$D$2:$D$5193,Aéroports!$D1962)</f>
        <v>1</v>
      </c>
      <c r="M1962" s="69" t="str">
        <f>IF(AND(Formulaire!$H$15=Aéroports!$E1962,--ISNUMBER(IFERROR(SEARCH(Formulaire!$H$16,$C1962,1),""))=1),MAX(M$1:M1961)+1,"")</f>
        <v/>
      </c>
      <c r="N1962" s="69" t="str">
        <f>IF(AND(Formulaire!$H$21=Aéroports!$E1962,--ISNUMBER(IFERROR(SEARCH(Formulaire!$H$22,$C1962,1),""))=1),MAX(N$1:N1961)+1,"")</f>
        <v/>
      </c>
      <c r="O1962" s="69" t="str">
        <f>IF(AND(Formulaire!$H$27=Aéroports!$E1962,--ISNUMBER(IFERROR(SEARCH(Formulaire!$H$28,$C1962,1),""))=1),MAX(O$1:O1961)+1,"")</f>
        <v/>
      </c>
      <c r="Q1962" s="91" t="str">
        <f>IFERROR(INDEX($C$2:$C$5193,MATCH(ROWS(M$2:M1962),M$2:M$5193,0)),"")</f>
        <v/>
      </c>
      <c r="R1962" s="70" t="str">
        <f>IFERROR(INDEX($C$2:$C$5193,MATCH(ROWS(N$2:N1962),N$2:N$5193,0)),"")</f>
        <v/>
      </c>
      <c r="S1962" s="92" t="str">
        <f>IFERROR(INDEX($C$2:$C$5193,MATCH(ROWS(O$2:O1962),O$2:O$5193,0)),"")</f>
        <v/>
      </c>
    </row>
    <row r="1963" spans="1:19" x14ac:dyDescent="0.25">
      <c r="A1963" s="68">
        <v>8655</v>
      </c>
      <c r="B1963" s="68" t="s">
        <v>17567</v>
      </c>
      <c r="C1963" s="68" t="s">
        <v>17568</v>
      </c>
      <c r="D1963" s="68" t="s">
        <v>16702</v>
      </c>
      <c r="E1963" s="68" t="s">
        <v>22589</v>
      </c>
      <c r="F1963" s="68" t="s">
        <v>17569</v>
      </c>
      <c r="G1963" s="68" t="s">
        <v>17570</v>
      </c>
      <c r="H1963" s="68">
        <v>41.831099999999999</v>
      </c>
      <c r="I1963" s="68">
        <v>-90.329099999999997</v>
      </c>
      <c r="J1963" s="68">
        <v>708</v>
      </c>
      <c r="K1963" s="68">
        <v>-6</v>
      </c>
      <c r="L1963" s="68">
        <f>COUNTIFS(Aéroports!$C$2:$C$5193,Aéroports!$C1963,Aéroports!$D$2:$D$5193,Aéroports!$D1963)</f>
        <v>1</v>
      </c>
      <c r="M1963" s="68" t="str">
        <f>IF(AND(Formulaire!$H$15=Aéroports!$E1963,--ISNUMBER(IFERROR(SEARCH(Formulaire!$H$16,$C1963,1),""))=1),MAX(M$1:M1962)+1,"")</f>
        <v/>
      </c>
      <c r="N1963" s="68" t="str">
        <f>IF(AND(Formulaire!$H$21=Aéroports!$E1963,--ISNUMBER(IFERROR(SEARCH(Formulaire!$H$22,$C1963,1),""))=1),MAX(N$1:N1962)+1,"")</f>
        <v/>
      </c>
      <c r="O1963" s="68" t="str">
        <f>IF(AND(Formulaire!$H$27=Aéroports!$E1963,--ISNUMBER(IFERROR(SEARCH(Formulaire!$H$28,$C1963,1),""))=1),MAX(O$1:O1962)+1,"")</f>
        <v/>
      </c>
      <c r="Q1963" s="91" t="str">
        <f>IFERROR(INDEX($C$2:$C$5193,MATCH(ROWS(M$2:M1963),M$2:M$5193,0)),"")</f>
        <v/>
      </c>
      <c r="R1963" s="70" t="str">
        <f>IFERROR(INDEX($C$2:$C$5193,MATCH(ROWS(N$2:N1963),N$2:N$5193,0)),"")</f>
        <v/>
      </c>
      <c r="S1963" s="92" t="str">
        <f>IFERROR(INDEX($C$2:$C$5193,MATCH(ROWS(O$2:O1963),O$2:O$5193,0)),"")</f>
        <v/>
      </c>
    </row>
    <row r="1964" spans="1:19" x14ac:dyDescent="0.25">
      <c r="A1964" s="69">
        <v>4223</v>
      </c>
      <c r="B1964" s="69" t="s">
        <v>17571</v>
      </c>
      <c r="C1964" s="69" t="s">
        <v>17572</v>
      </c>
      <c r="D1964" s="69" t="s">
        <v>16702</v>
      </c>
      <c r="E1964" s="69" t="s">
        <v>22589</v>
      </c>
      <c r="F1964" s="69" t="s">
        <v>17573</v>
      </c>
      <c r="G1964" s="69" t="s">
        <v>17574</v>
      </c>
      <c r="H1964" s="69">
        <v>34.4251</v>
      </c>
      <c r="I1964" s="69">
        <v>-103.07899999999999</v>
      </c>
      <c r="J1964" s="69">
        <v>4216</v>
      </c>
      <c r="K1964" s="69">
        <v>-7</v>
      </c>
      <c r="L1964" s="69">
        <f>COUNTIFS(Aéroports!$C$2:$C$5193,Aéroports!$C1964,Aéroports!$D$2:$D$5193,Aéroports!$D1964)</f>
        <v>1</v>
      </c>
      <c r="M1964" s="69" t="str">
        <f>IF(AND(Formulaire!$H$15=Aéroports!$E1964,--ISNUMBER(IFERROR(SEARCH(Formulaire!$H$16,$C1964,1),""))=1),MAX(M$1:M1963)+1,"")</f>
        <v/>
      </c>
      <c r="N1964" s="69" t="str">
        <f>IF(AND(Formulaire!$H$21=Aéroports!$E1964,--ISNUMBER(IFERROR(SEARCH(Formulaire!$H$22,$C1964,1),""))=1),MAX(N$1:N1963)+1,"")</f>
        <v/>
      </c>
      <c r="O1964" s="69" t="str">
        <f>IF(AND(Formulaire!$H$27=Aéroports!$E1964,--ISNUMBER(IFERROR(SEARCH(Formulaire!$H$28,$C1964,1),""))=1),MAX(O$1:O1963)+1,"")</f>
        <v/>
      </c>
      <c r="Q1964" s="91" t="str">
        <f>IFERROR(INDEX($C$2:$C$5193,MATCH(ROWS(M$2:M1964),M$2:M$5193,0)),"")</f>
        <v/>
      </c>
      <c r="R1964" s="70" t="str">
        <f>IFERROR(INDEX($C$2:$C$5193,MATCH(ROWS(N$2:N1964),N$2:N$5193,0)),"")</f>
        <v/>
      </c>
      <c r="S1964" s="92" t="str">
        <f>IFERROR(INDEX($C$2:$C$5193,MATCH(ROWS(O$2:O1964),O$2:O$5193,0)),"")</f>
        <v/>
      </c>
    </row>
    <row r="1965" spans="1:19" x14ac:dyDescent="0.25">
      <c r="A1965" s="68">
        <v>8772</v>
      </c>
      <c r="B1965" s="68" t="s">
        <v>17578</v>
      </c>
      <c r="C1965" s="68" t="s">
        <v>17579</v>
      </c>
      <c r="D1965" s="68" t="s">
        <v>16702</v>
      </c>
      <c r="E1965" s="68" t="s">
        <v>22589</v>
      </c>
      <c r="F1965" s="68" t="s">
        <v>17580</v>
      </c>
      <c r="G1965" s="68" t="s">
        <v>17581</v>
      </c>
      <c r="H1965" s="68">
        <v>39.978999999999999</v>
      </c>
      <c r="I1965" s="68">
        <v>-75.865499999999997</v>
      </c>
      <c r="J1965" s="68">
        <v>660</v>
      </c>
      <c r="K1965" s="68">
        <v>-5</v>
      </c>
      <c r="L1965" s="68">
        <f>COUNTIFS(Aéroports!$C$2:$C$5193,Aéroports!$C1965,Aéroports!$D$2:$D$5193,Aéroports!$D1965)</f>
        <v>1</v>
      </c>
      <c r="M1965" s="68" t="str">
        <f>IF(AND(Formulaire!$H$15=Aéroports!$E1965,--ISNUMBER(IFERROR(SEARCH(Formulaire!$H$16,$C1965,1),""))=1),MAX(M$1:M1964)+1,"")</f>
        <v/>
      </c>
      <c r="N1965" s="68" t="str">
        <f>IF(AND(Formulaire!$H$21=Aéroports!$E1965,--ISNUMBER(IFERROR(SEARCH(Formulaire!$H$22,$C1965,1),""))=1),MAX(N$1:N1964)+1,"")</f>
        <v/>
      </c>
      <c r="O1965" s="68" t="str">
        <f>IF(AND(Formulaire!$H$27=Aéroports!$E1965,--ISNUMBER(IFERROR(SEARCH(Formulaire!$H$28,$C1965,1),""))=1),MAX(O$1:O1964)+1,"")</f>
        <v/>
      </c>
      <c r="Q1965" s="91" t="str">
        <f>IFERROR(INDEX($C$2:$C$5193,MATCH(ROWS(M$2:M1965),M$2:M$5193,0)),"")</f>
        <v/>
      </c>
      <c r="R1965" s="70" t="str">
        <f>IFERROR(INDEX($C$2:$C$5193,MATCH(ROWS(N$2:N1965),N$2:N$5193,0)),"")</f>
        <v/>
      </c>
      <c r="S1965" s="92" t="str">
        <f>IFERROR(INDEX($C$2:$C$5193,MATCH(ROWS(O$2:O1965),O$2:O$5193,0)),"")</f>
        <v/>
      </c>
    </row>
    <row r="1966" spans="1:19" x14ac:dyDescent="0.25">
      <c r="A1966" s="69">
        <v>3623</v>
      </c>
      <c r="B1966" s="69" t="s">
        <v>17582</v>
      </c>
      <c r="C1966" s="69" t="s">
        <v>17583</v>
      </c>
      <c r="D1966" s="69" t="s">
        <v>16702</v>
      </c>
      <c r="E1966" s="69" t="s">
        <v>22589</v>
      </c>
      <c r="F1966" s="69" t="s">
        <v>17584</v>
      </c>
      <c r="G1966" s="69" t="s">
        <v>17585</v>
      </c>
      <c r="H1966" s="69">
        <v>28.2349</v>
      </c>
      <c r="I1966" s="69">
        <v>-80.610100000000003</v>
      </c>
      <c r="J1966" s="69">
        <v>8</v>
      </c>
      <c r="K1966" s="69">
        <v>-5</v>
      </c>
      <c r="L1966" s="69">
        <f>COUNTIFS(Aéroports!$C$2:$C$5193,Aéroports!$C1966,Aéroports!$D$2:$D$5193,Aéroports!$D1966)</f>
        <v>1</v>
      </c>
      <c r="M1966" s="69" t="str">
        <f>IF(AND(Formulaire!$H$15=Aéroports!$E1966,--ISNUMBER(IFERROR(SEARCH(Formulaire!$H$16,$C1966,1),""))=1),MAX(M$1:M1965)+1,"")</f>
        <v/>
      </c>
      <c r="N1966" s="69" t="str">
        <f>IF(AND(Formulaire!$H$21=Aéroports!$E1966,--ISNUMBER(IFERROR(SEARCH(Formulaire!$H$22,$C1966,1),""))=1),MAX(N$1:N1965)+1,"")</f>
        <v/>
      </c>
      <c r="O1966" s="69" t="str">
        <f>IF(AND(Formulaire!$H$27=Aéroports!$E1966,--ISNUMBER(IFERROR(SEARCH(Formulaire!$H$28,$C1966,1),""))=1),MAX(O$1:O1965)+1,"")</f>
        <v/>
      </c>
      <c r="Q1966" s="91" t="str">
        <f>IFERROR(INDEX($C$2:$C$5193,MATCH(ROWS(M$2:M1966),M$2:M$5193,0)),"")</f>
        <v/>
      </c>
      <c r="R1966" s="70" t="str">
        <f>IFERROR(INDEX($C$2:$C$5193,MATCH(ROWS(N$2:N1966),N$2:N$5193,0)),"")</f>
        <v/>
      </c>
      <c r="S1966" s="92" t="str">
        <f>IFERROR(INDEX($C$2:$C$5193,MATCH(ROWS(O$2:O1966),O$2:O$5193,0)),"")</f>
        <v/>
      </c>
    </row>
    <row r="1967" spans="1:19" x14ac:dyDescent="0.25">
      <c r="A1967" s="68">
        <v>11866</v>
      </c>
      <c r="B1967" s="68" t="s">
        <v>17586</v>
      </c>
      <c r="C1967" s="68" t="s">
        <v>17587</v>
      </c>
      <c r="D1967" s="68" t="s">
        <v>16702</v>
      </c>
      <c r="E1967" s="68" t="s">
        <v>22589</v>
      </c>
      <c r="F1967" s="68" t="s">
        <v>17588</v>
      </c>
      <c r="G1967" s="68" t="s">
        <v>17589</v>
      </c>
      <c r="H1967" s="68">
        <v>28.467600000000001</v>
      </c>
      <c r="I1967" s="68">
        <v>-80.566599999999994</v>
      </c>
      <c r="J1967" s="68">
        <v>10</v>
      </c>
      <c r="K1967" s="68" t="s">
        <v>340</v>
      </c>
      <c r="L1967" s="68">
        <f>COUNTIFS(Aéroports!$C$2:$C$5193,Aéroports!$C1967,Aéroports!$D$2:$D$5193,Aéroports!$D1967)</f>
        <v>1</v>
      </c>
      <c r="M1967" s="68" t="str">
        <f>IF(AND(Formulaire!$H$15=Aéroports!$E1967,--ISNUMBER(IFERROR(SEARCH(Formulaire!$H$16,$C1967,1),""))=1),MAX(M$1:M1966)+1,"")</f>
        <v/>
      </c>
      <c r="N1967" s="68" t="str">
        <f>IF(AND(Formulaire!$H$21=Aéroports!$E1967,--ISNUMBER(IFERROR(SEARCH(Formulaire!$H$22,$C1967,1),""))=1),MAX(N$1:N1966)+1,"")</f>
        <v/>
      </c>
      <c r="O1967" s="68" t="str">
        <f>IF(AND(Formulaire!$H$27=Aéroports!$E1967,--ISNUMBER(IFERROR(SEARCH(Formulaire!$H$28,$C1967,1),""))=1),MAX(O$1:O1966)+1,"")</f>
        <v/>
      </c>
      <c r="Q1967" s="91" t="str">
        <f>IFERROR(INDEX($C$2:$C$5193,MATCH(ROWS(M$2:M1967),M$2:M$5193,0)),"")</f>
        <v/>
      </c>
      <c r="R1967" s="70" t="str">
        <f>IFERROR(INDEX($C$2:$C$5193,MATCH(ROWS(N$2:N1967),N$2:N$5193,0)),"")</f>
        <v/>
      </c>
      <c r="S1967" s="92" t="str">
        <f>IFERROR(INDEX($C$2:$C$5193,MATCH(ROWS(O$2:O1967),O$2:O$5193,0)),"")</f>
        <v/>
      </c>
    </row>
    <row r="1968" spans="1:19" x14ac:dyDescent="0.25">
      <c r="A1968" s="69">
        <v>4344</v>
      </c>
      <c r="B1968" s="69" t="s">
        <v>17590</v>
      </c>
      <c r="C1968" s="69" t="s">
        <v>17591</v>
      </c>
      <c r="D1968" s="69" t="s">
        <v>16702</v>
      </c>
      <c r="E1968" s="69" t="s">
        <v>22589</v>
      </c>
      <c r="F1968" s="69" t="s">
        <v>17592</v>
      </c>
      <c r="G1968" s="69" t="s">
        <v>17593</v>
      </c>
      <c r="H1968" s="69">
        <v>44.520200000000003</v>
      </c>
      <c r="I1968" s="69">
        <v>-109.024</v>
      </c>
      <c r="J1968" s="69">
        <v>5102</v>
      </c>
      <c r="K1968" s="69">
        <v>-7</v>
      </c>
      <c r="L1968" s="69">
        <f>COUNTIFS(Aéroports!$C$2:$C$5193,Aéroports!$C1968,Aéroports!$D$2:$D$5193,Aéroports!$D1968)</f>
        <v>1</v>
      </c>
      <c r="M1968" s="69" t="str">
        <f>IF(AND(Formulaire!$H$15=Aéroports!$E1968,--ISNUMBER(IFERROR(SEARCH(Formulaire!$H$16,$C1968,1),""))=1),MAX(M$1:M1967)+1,"")</f>
        <v/>
      </c>
      <c r="N1968" s="69" t="str">
        <f>IF(AND(Formulaire!$H$21=Aéroports!$E1968,--ISNUMBER(IFERROR(SEARCH(Formulaire!$H$22,$C1968,1),""))=1),MAX(N$1:N1967)+1,"")</f>
        <v/>
      </c>
      <c r="O1968" s="69" t="str">
        <f>IF(AND(Formulaire!$H$27=Aéroports!$E1968,--ISNUMBER(IFERROR(SEARCH(Formulaire!$H$28,$C1968,1),""))=1),MAX(O$1:O1967)+1,"")</f>
        <v/>
      </c>
      <c r="Q1968" s="91" t="str">
        <f>IFERROR(INDEX($C$2:$C$5193,MATCH(ROWS(M$2:M1968),M$2:M$5193,0)),"")</f>
        <v/>
      </c>
      <c r="R1968" s="70" t="str">
        <f>IFERROR(INDEX($C$2:$C$5193,MATCH(ROWS(N$2:N1968),N$2:N$5193,0)),"")</f>
        <v/>
      </c>
      <c r="S1968" s="92" t="str">
        <f>IFERROR(INDEX($C$2:$C$5193,MATCH(ROWS(O$2:O1968),O$2:O$5193,0)),"")</f>
        <v/>
      </c>
    </row>
    <row r="1969" spans="1:19" x14ac:dyDescent="0.25">
      <c r="A1969" s="68">
        <v>9189</v>
      </c>
      <c r="B1969" s="68" t="s">
        <v>17594</v>
      </c>
      <c r="C1969" s="68" t="s">
        <v>17595</v>
      </c>
      <c r="D1969" s="68" t="s">
        <v>16702</v>
      </c>
      <c r="E1969" s="68" t="s">
        <v>22589</v>
      </c>
      <c r="F1969" s="68" t="s">
        <v>17596</v>
      </c>
      <c r="G1969" s="68" t="s">
        <v>17597</v>
      </c>
      <c r="H1969" s="68">
        <v>47.774299999999997</v>
      </c>
      <c r="I1969" s="68">
        <v>-116.82</v>
      </c>
      <c r="J1969" s="68">
        <v>2320</v>
      </c>
      <c r="K1969" s="68">
        <v>-8</v>
      </c>
      <c r="L1969" s="68">
        <f>COUNTIFS(Aéroports!$C$2:$C$5193,Aéroports!$C1969,Aéroports!$D$2:$D$5193,Aéroports!$D1969)</f>
        <v>1</v>
      </c>
      <c r="M1969" s="68" t="str">
        <f>IF(AND(Formulaire!$H$15=Aéroports!$E1969,--ISNUMBER(IFERROR(SEARCH(Formulaire!$H$16,$C1969,1),""))=1),MAX(M$1:M1968)+1,"")</f>
        <v/>
      </c>
      <c r="N1969" s="68" t="str">
        <f>IF(AND(Formulaire!$H$21=Aéroports!$E1969,--ISNUMBER(IFERROR(SEARCH(Formulaire!$H$22,$C1969,1),""))=1),MAX(N$1:N1968)+1,"")</f>
        <v/>
      </c>
      <c r="O1969" s="68" t="str">
        <f>IF(AND(Formulaire!$H$27=Aéroports!$E1969,--ISNUMBER(IFERROR(SEARCH(Formulaire!$H$28,$C1969,1),""))=1),MAX(O$1:O1968)+1,"")</f>
        <v/>
      </c>
      <c r="Q1969" s="91" t="str">
        <f>IFERROR(INDEX($C$2:$C$5193,MATCH(ROWS(M$2:M1969),M$2:M$5193,0)),"")</f>
        <v/>
      </c>
      <c r="R1969" s="70" t="str">
        <f>IFERROR(INDEX($C$2:$C$5193,MATCH(ROWS(N$2:N1969),N$2:N$5193,0)),"")</f>
        <v/>
      </c>
      <c r="S1969" s="92" t="str">
        <f>IFERROR(INDEX($C$2:$C$5193,MATCH(ROWS(O$2:O1969),O$2:O$5193,0)),"")</f>
        <v/>
      </c>
    </row>
    <row r="1970" spans="1:19" x14ac:dyDescent="0.25">
      <c r="A1970" s="69">
        <v>11096</v>
      </c>
      <c r="B1970" s="69" t="s">
        <v>17598</v>
      </c>
      <c r="C1970" s="69" t="s">
        <v>17599</v>
      </c>
      <c r="D1970" s="69" t="s">
        <v>16702</v>
      </c>
      <c r="E1970" s="69" t="s">
        <v>22589</v>
      </c>
      <c r="F1970" s="69" t="s">
        <v>17600</v>
      </c>
      <c r="G1970" s="69" t="s">
        <v>17601</v>
      </c>
      <c r="H1970" s="69">
        <v>37.094000000000001</v>
      </c>
      <c r="I1970" s="69">
        <v>-95.571899999999999</v>
      </c>
      <c r="J1970" s="69">
        <v>754</v>
      </c>
      <c r="K1970" s="69">
        <v>-5</v>
      </c>
      <c r="L1970" s="69">
        <f>COUNTIFS(Aéroports!$C$2:$C$5193,Aéroports!$C1970,Aéroports!$D$2:$D$5193,Aéroports!$D1970)</f>
        <v>1</v>
      </c>
      <c r="M1970" s="69" t="str">
        <f>IF(AND(Formulaire!$H$15=Aéroports!$E1970,--ISNUMBER(IFERROR(SEARCH(Formulaire!$H$16,$C1970,1),""))=1),MAX(M$1:M1969)+1,"")</f>
        <v/>
      </c>
      <c r="N1970" s="69" t="str">
        <f>IF(AND(Formulaire!$H$21=Aéroports!$E1970,--ISNUMBER(IFERROR(SEARCH(Formulaire!$H$22,$C1970,1),""))=1),MAX(N$1:N1969)+1,"")</f>
        <v/>
      </c>
      <c r="O1970" s="69" t="str">
        <f>IF(AND(Formulaire!$H$27=Aéroports!$E1970,--ISNUMBER(IFERROR(SEARCH(Formulaire!$H$28,$C1970,1),""))=1),MAX(O$1:O1969)+1,"")</f>
        <v/>
      </c>
      <c r="Q1970" s="91" t="str">
        <f>IFERROR(INDEX($C$2:$C$5193,MATCH(ROWS(M$2:M1970),M$2:M$5193,0)),"")</f>
        <v/>
      </c>
      <c r="R1970" s="70" t="str">
        <f>IFERROR(INDEX($C$2:$C$5193,MATCH(ROWS(N$2:N1970),N$2:N$5193,0)),"")</f>
        <v/>
      </c>
      <c r="S1970" s="92" t="str">
        <f>IFERROR(INDEX($C$2:$C$5193,MATCH(ROWS(O$2:O1970),O$2:O$5193,0)),"")</f>
        <v/>
      </c>
    </row>
    <row r="1971" spans="1:19" x14ac:dyDescent="0.25">
      <c r="A1971" s="68">
        <v>3854</v>
      </c>
      <c r="B1971" s="68" t="s">
        <v>17602</v>
      </c>
      <c r="C1971" s="68" t="s">
        <v>17603</v>
      </c>
      <c r="D1971" s="68" t="s">
        <v>16702</v>
      </c>
      <c r="E1971" s="68" t="s">
        <v>22589</v>
      </c>
      <c r="F1971" s="68" t="s">
        <v>17604</v>
      </c>
      <c r="G1971" s="68" t="s">
        <v>17605</v>
      </c>
      <c r="H1971" s="68">
        <v>55.206099999999999</v>
      </c>
      <c r="I1971" s="68">
        <v>-162.72499999999999</v>
      </c>
      <c r="J1971" s="68">
        <v>96</v>
      </c>
      <c r="K1971" s="68">
        <v>-9</v>
      </c>
      <c r="L1971" s="68">
        <f>COUNTIFS(Aéroports!$C$2:$C$5193,Aéroports!$C1971,Aéroports!$D$2:$D$5193,Aéroports!$D1971)</f>
        <v>1</v>
      </c>
      <c r="M1971" s="68" t="str">
        <f>IF(AND(Formulaire!$H$15=Aéroports!$E1971,--ISNUMBER(IFERROR(SEARCH(Formulaire!$H$16,$C1971,1),""))=1),MAX(M$1:M1970)+1,"")</f>
        <v/>
      </c>
      <c r="N1971" s="68" t="str">
        <f>IF(AND(Formulaire!$H$21=Aéroports!$E1971,--ISNUMBER(IFERROR(SEARCH(Formulaire!$H$22,$C1971,1),""))=1),MAX(N$1:N1970)+1,"")</f>
        <v/>
      </c>
      <c r="O1971" s="68" t="str">
        <f>IF(AND(Formulaire!$H$27=Aéroports!$E1971,--ISNUMBER(IFERROR(SEARCH(Formulaire!$H$28,$C1971,1),""))=1),MAX(O$1:O1970)+1,"")</f>
        <v/>
      </c>
      <c r="Q1971" s="91" t="str">
        <f>IFERROR(INDEX($C$2:$C$5193,MATCH(ROWS(M$2:M1971),M$2:M$5193,0)),"")</f>
        <v/>
      </c>
      <c r="R1971" s="70" t="str">
        <f>IFERROR(INDEX($C$2:$C$5193,MATCH(ROWS(N$2:N1971),N$2:N$5193,0)),"")</f>
        <v/>
      </c>
      <c r="S1971" s="92" t="str">
        <f>IFERROR(INDEX($C$2:$C$5193,MATCH(ROWS(O$2:O1971),O$2:O$5193,0)),"")</f>
        <v/>
      </c>
    </row>
    <row r="1972" spans="1:19" x14ac:dyDescent="0.25">
      <c r="A1972" s="69">
        <v>8624</v>
      </c>
      <c r="B1972" s="69" t="s">
        <v>17609</v>
      </c>
      <c r="C1972" s="69" t="s">
        <v>17610</v>
      </c>
      <c r="D1972" s="69" t="s">
        <v>16702</v>
      </c>
      <c r="E1972" s="69" t="s">
        <v>22589</v>
      </c>
      <c r="F1972" s="69" t="s">
        <v>17611</v>
      </c>
      <c r="G1972" s="69" t="s">
        <v>17612</v>
      </c>
      <c r="H1972" s="69">
        <v>41.933399999999999</v>
      </c>
      <c r="I1972" s="69">
        <v>-85.052599999999998</v>
      </c>
      <c r="J1972" s="69">
        <v>959</v>
      </c>
      <c r="K1972" s="69">
        <v>-5</v>
      </c>
      <c r="L1972" s="69">
        <f>COUNTIFS(Aéroports!$C$2:$C$5193,Aéroports!$C1972,Aéroports!$D$2:$D$5193,Aéroports!$D1972)</f>
        <v>1</v>
      </c>
      <c r="M1972" s="69" t="str">
        <f>IF(AND(Formulaire!$H$15=Aéroports!$E1972,--ISNUMBER(IFERROR(SEARCH(Formulaire!$H$16,$C1972,1),""))=1),MAX(M$1:M1971)+1,"")</f>
        <v/>
      </c>
      <c r="N1972" s="69" t="str">
        <f>IF(AND(Formulaire!$H$21=Aéroports!$E1972,--ISNUMBER(IFERROR(SEARCH(Formulaire!$H$22,$C1972,1),""))=1),MAX(N$1:N1971)+1,"")</f>
        <v/>
      </c>
      <c r="O1972" s="69" t="str">
        <f>IF(AND(Formulaire!$H$27=Aéroports!$E1972,--ISNUMBER(IFERROR(SEARCH(Formulaire!$H$28,$C1972,1),""))=1),MAX(O$1:O1971)+1,"")</f>
        <v/>
      </c>
      <c r="Q1972" s="91" t="str">
        <f>IFERROR(INDEX($C$2:$C$5193,MATCH(ROWS(M$2:M1972),M$2:M$5193,0)),"")</f>
        <v/>
      </c>
      <c r="R1972" s="70" t="str">
        <f>IFERROR(INDEX($C$2:$C$5193,MATCH(ROWS(N$2:N1972),N$2:N$5193,0)),"")</f>
        <v/>
      </c>
      <c r="S1972" s="92" t="str">
        <f>IFERROR(INDEX($C$2:$C$5193,MATCH(ROWS(O$2:O1972),O$2:O$5193,0)),"")</f>
        <v/>
      </c>
    </row>
    <row r="1973" spans="1:19" x14ac:dyDescent="0.25">
      <c r="A1973" s="68">
        <v>3715</v>
      </c>
      <c r="B1973" s="68" t="s">
        <v>17613</v>
      </c>
      <c r="C1973" s="68" t="s">
        <v>17614</v>
      </c>
      <c r="D1973" s="68" t="s">
        <v>16702</v>
      </c>
      <c r="E1973" s="68" t="s">
        <v>22589</v>
      </c>
      <c r="F1973" s="68" t="s">
        <v>17615</v>
      </c>
      <c r="G1973" s="68" t="s">
        <v>17616</v>
      </c>
      <c r="H1973" s="68">
        <v>30.5886</v>
      </c>
      <c r="I1973" s="68">
        <v>-96.363799999999998</v>
      </c>
      <c r="J1973" s="68">
        <v>320</v>
      </c>
      <c r="K1973" s="68">
        <v>-6</v>
      </c>
      <c r="L1973" s="68">
        <f>COUNTIFS(Aéroports!$C$2:$C$5193,Aéroports!$C1973,Aéroports!$D$2:$D$5193,Aéroports!$D1973)</f>
        <v>1</v>
      </c>
      <c r="M1973" s="68" t="str">
        <f>IF(AND(Formulaire!$H$15=Aéroports!$E1973,--ISNUMBER(IFERROR(SEARCH(Formulaire!$H$16,$C1973,1),""))=1),MAX(M$1:M1972)+1,"")</f>
        <v/>
      </c>
      <c r="N1973" s="68" t="str">
        <f>IF(AND(Formulaire!$H$21=Aéroports!$E1973,--ISNUMBER(IFERROR(SEARCH(Formulaire!$H$22,$C1973,1),""))=1),MAX(N$1:N1972)+1,"")</f>
        <v/>
      </c>
      <c r="O1973" s="68" t="str">
        <f>IF(AND(Formulaire!$H$27=Aéroports!$E1973,--ISNUMBER(IFERROR(SEARCH(Formulaire!$H$28,$C1973,1),""))=1),MAX(O$1:O1972)+1,"")</f>
        <v/>
      </c>
      <c r="Q1973" s="91" t="str">
        <f>IFERROR(INDEX($C$2:$C$5193,MATCH(ROWS(M$2:M1973),M$2:M$5193,0)),"")</f>
        <v/>
      </c>
      <c r="R1973" s="70" t="str">
        <f>IFERROR(INDEX($C$2:$C$5193,MATCH(ROWS(N$2:N1973),N$2:N$5193,0)),"")</f>
        <v/>
      </c>
      <c r="S1973" s="92" t="str">
        <f>IFERROR(INDEX($C$2:$C$5193,MATCH(ROWS(O$2:O1973),O$2:O$5193,0)),"")</f>
        <v/>
      </c>
    </row>
    <row r="1974" spans="1:19" x14ac:dyDescent="0.25">
      <c r="A1974" s="69">
        <v>3868</v>
      </c>
      <c r="B1974" s="69" t="s">
        <v>17617</v>
      </c>
      <c r="C1974" s="69" t="s">
        <v>17618</v>
      </c>
      <c r="D1974" s="69" t="s">
        <v>16702</v>
      </c>
      <c r="E1974" s="69" t="s">
        <v>22589</v>
      </c>
      <c r="F1974" s="69" t="s">
        <v>17619</v>
      </c>
      <c r="G1974" s="69" t="s">
        <v>17620</v>
      </c>
      <c r="H1974" s="69">
        <v>33.643799999999999</v>
      </c>
      <c r="I1974" s="69">
        <v>-88.443799999999996</v>
      </c>
      <c r="J1974" s="69">
        <v>219</v>
      </c>
      <c r="K1974" s="69">
        <v>-6</v>
      </c>
      <c r="L1974" s="69">
        <f>COUNTIFS(Aéroports!$C$2:$C$5193,Aéroports!$C1974,Aéroports!$D$2:$D$5193,Aéroports!$D1974)</f>
        <v>1</v>
      </c>
      <c r="M1974" s="69" t="str">
        <f>IF(AND(Formulaire!$H$15=Aéroports!$E1974,--ISNUMBER(IFERROR(SEARCH(Formulaire!$H$16,$C1974,1),""))=1),MAX(M$1:M1973)+1,"")</f>
        <v/>
      </c>
      <c r="N1974" s="69" t="str">
        <f>IF(AND(Formulaire!$H$21=Aéroports!$E1974,--ISNUMBER(IFERROR(SEARCH(Formulaire!$H$22,$C1974,1),""))=1),MAX(N$1:N1973)+1,"")</f>
        <v/>
      </c>
      <c r="O1974" s="69" t="str">
        <f>IF(AND(Formulaire!$H$27=Aéroports!$E1974,--ISNUMBER(IFERROR(SEARCH(Formulaire!$H$28,$C1974,1),""))=1),MAX(O$1:O1973)+1,"")</f>
        <v/>
      </c>
      <c r="Q1974" s="91" t="str">
        <f>IFERROR(INDEX($C$2:$C$5193,MATCH(ROWS(M$2:M1974),M$2:M$5193,0)),"")</f>
        <v/>
      </c>
      <c r="R1974" s="70" t="str">
        <f>IFERROR(INDEX($C$2:$C$5193,MATCH(ROWS(N$2:N1974),N$2:N$5193,0)),"")</f>
        <v/>
      </c>
      <c r="S1974" s="92" t="str">
        <f>IFERROR(INDEX($C$2:$C$5193,MATCH(ROWS(O$2:O1974),O$2:O$5193,0)),"")</f>
        <v/>
      </c>
    </row>
    <row r="1975" spans="1:19" x14ac:dyDescent="0.25">
      <c r="A1975" s="68">
        <v>3819</v>
      </c>
      <c r="B1975" s="68" t="s">
        <v>17621</v>
      </c>
      <c r="C1975" s="68" t="s">
        <v>17622</v>
      </c>
      <c r="D1975" s="68" t="s">
        <v>16702</v>
      </c>
      <c r="E1975" s="68" t="s">
        <v>22589</v>
      </c>
      <c r="F1975" s="68" t="s">
        <v>17623</v>
      </c>
      <c r="G1975" s="68" t="s">
        <v>17624</v>
      </c>
      <c r="H1975" s="68">
        <v>38.805799999999998</v>
      </c>
      <c r="I1975" s="68">
        <v>-104.70099999999999</v>
      </c>
      <c r="J1975" s="68">
        <v>6187</v>
      </c>
      <c r="K1975" s="68">
        <v>-7</v>
      </c>
      <c r="L1975" s="68">
        <f>COUNTIFS(Aéroports!$C$2:$C$5193,Aéroports!$C1975,Aéroports!$D$2:$D$5193,Aéroports!$D1975)</f>
        <v>1</v>
      </c>
      <c r="M1975" s="68" t="str">
        <f>IF(AND(Formulaire!$H$15=Aéroports!$E1975,--ISNUMBER(IFERROR(SEARCH(Formulaire!$H$16,$C1975,1),""))=1),MAX(M$1:M1974)+1,"")</f>
        <v/>
      </c>
      <c r="N1975" s="68" t="str">
        <f>IF(AND(Formulaire!$H$21=Aéroports!$E1975,--ISNUMBER(IFERROR(SEARCH(Formulaire!$H$22,$C1975,1),""))=1),MAX(N$1:N1974)+1,"")</f>
        <v/>
      </c>
      <c r="O1975" s="68" t="str">
        <f>IF(AND(Formulaire!$H$27=Aéroports!$E1975,--ISNUMBER(IFERROR(SEARCH(Formulaire!$H$28,$C1975,1),""))=1),MAX(O$1:O1974)+1,"")</f>
        <v/>
      </c>
      <c r="Q1975" s="91" t="str">
        <f>IFERROR(INDEX($C$2:$C$5193,MATCH(ROWS(M$2:M1975),M$2:M$5193,0)),"")</f>
        <v/>
      </c>
      <c r="R1975" s="70" t="str">
        <f>IFERROR(INDEX($C$2:$C$5193,MATCH(ROWS(N$2:N1975),N$2:N$5193,0)),"")</f>
        <v/>
      </c>
      <c r="S1975" s="92" t="str">
        <f>IFERROR(INDEX($C$2:$C$5193,MATCH(ROWS(O$2:O1975),O$2:O$5193,0)),"")</f>
        <v/>
      </c>
    </row>
    <row r="1976" spans="1:19" x14ac:dyDescent="0.25">
      <c r="A1976" s="69">
        <v>3561</v>
      </c>
      <c r="B1976" s="69" t="s">
        <v>17625</v>
      </c>
      <c r="C1976" s="69" t="s">
        <v>17626</v>
      </c>
      <c r="D1976" s="69" t="s">
        <v>16702</v>
      </c>
      <c r="E1976" s="69" t="s">
        <v>22589</v>
      </c>
      <c r="F1976" s="69" t="s">
        <v>17627</v>
      </c>
      <c r="G1976" s="69" t="s">
        <v>17628</v>
      </c>
      <c r="H1976" s="69">
        <v>33.938800000000001</v>
      </c>
      <c r="I1976" s="69">
        <v>-81.119500000000002</v>
      </c>
      <c r="J1976" s="69">
        <v>236</v>
      </c>
      <c r="K1976" s="69">
        <v>-5</v>
      </c>
      <c r="L1976" s="69">
        <f>COUNTIFS(Aéroports!$C$2:$C$5193,Aéroports!$C1976,Aéroports!$D$2:$D$5193,Aéroports!$D1976)</f>
        <v>1</v>
      </c>
      <c r="M1976" s="69" t="str">
        <f>IF(AND(Formulaire!$H$15=Aéroports!$E1976,--ISNUMBER(IFERROR(SEARCH(Formulaire!$H$16,$C1976,1),""))=1),MAX(M$1:M1975)+1,"")</f>
        <v/>
      </c>
      <c r="N1976" s="69" t="str">
        <f>IF(AND(Formulaire!$H$21=Aéroports!$E1976,--ISNUMBER(IFERROR(SEARCH(Formulaire!$H$22,$C1976,1),""))=1),MAX(N$1:N1975)+1,"")</f>
        <v/>
      </c>
      <c r="O1976" s="69" t="str">
        <f>IF(AND(Formulaire!$H$27=Aéroports!$E1976,--ISNUMBER(IFERROR(SEARCH(Formulaire!$H$28,$C1976,1),""))=1),MAX(O$1:O1975)+1,"")</f>
        <v/>
      </c>
      <c r="Q1976" s="91" t="str">
        <f>IFERROR(INDEX($C$2:$C$5193,MATCH(ROWS(M$2:M1976),M$2:M$5193,0)),"")</f>
        <v/>
      </c>
      <c r="R1976" s="70" t="str">
        <f>IFERROR(INDEX($C$2:$C$5193,MATCH(ROWS(N$2:N1976),N$2:N$5193,0)),"")</f>
        <v/>
      </c>
      <c r="S1976" s="92" t="str">
        <f>IFERROR(INDEX($C$2:$C$5193,MATCH(ROWS(O$2:O1976),O$2:O$5193,0)),"")</f>
        <v/>
      </c>
    </row>
    <row r="1977" spans="1:19" x14ac:dyDescent="0.25">
      <c r="A1977" s="68">
        <v>3759</v>
      </c>
      <c r="B1977" s="68" t="s">
        <v>17639</v>
      </c>
      <c r="C1977" s="68" t="s">
        <v>17636</v>
      </c>
      <c r="D1977" s="68" t="s">
        <v>16702</v>
      </c>
      <c r="E1977" s="68" t="s">
        <v>22589</v>
      </c>
      <c r="F1977" s="68" t="s">
        <v>17640</v>
      </c>
      <c r="G1977" s="68" t="s">
        <v>17641</v>
      </c>
      <c r="H1977" s="68">
        <v>39.997999999999998</v>
      </c>
      <c r="I1977" s="68">
        <v>-82.891900000000007</v>
      </c>
      <c r="J1977" s="68">
        <v>815</v>
      </c>
      <c r="K1977" s="68">
        <v>-5</v>
      </c>
      <c r="L1977" s="68">
        <f>COUNTIFS(Aéroports!$C$2:$C$5193,Aéroports!$C1977,Aéroports!$D$2:$D$5193,Aéroports!$D1977)</f>
        <v>1</v>
      </c>
      <c r="M1977" s="68" t="str">
        <f>IF(AND(Formulaire!$H$15=Aéroports!$E1977,--ISNUMBER(IFERROR(SEARCH(Formulaire!$H$16,$C1977,1),""))=1),MAX(M$1:M1976)+1,"")</f>
        <v/>
      </c>
      <c r="N1977" s="68" t="str">
        <f>IF(AND(Formulaire!$H$21=Aéroports!$E1977,--ISNUMBER(IFERROR(SEARCH(Formulaire!$H$22,$C1977,1),""))=1),MAX(N$1:N1976)+1,"")</f>
        <v/>
      </c>
      <c r="O1977" s="68" t="str">
        <f>IF(AND(Formulaire!$H$27=Aéroports!$E1977,--ISNUMBER(IFERROR(SEARCH(Formulaire!$H$28,$C1977,1),""))=1),MAX(O$1:O1976)+1,"")</f>
        <v/>
      </c>
      <c r="Q1977" s="91" t="str">
        <f>IFERROR(INDEX($C$2:$C$5193,MATCH(ROWS(M$2:M1977),M$2:M$5193,0)),"")</f>
        <v/>
      </c>
      <c r="R1977" s="70" t="str">
        <f>IFERROR(INDEX($C$2:$C$5193,MATCH(ROWS(N$2:N1977),N$2:N$5193,0)),"")</f>
        <v/>
      </c>
      <c r="S1977" s="92" t="str">
        <f>IFERROR(INDEX($C$2:$C$5193,MATCH(ROWS(O$2:O1977),O$2:O$5193,0)),"")</f>
        <v/>
      </c>
    </row>
    <row r="1978" spans="1:19" x14ac:dyDescent="0.25">
      <c r="A1978" s="69">
        <v>4273</v>
      </c>
      <c r="B1978" s="69" t="s">
        <v>17656</v>
      </c>
      <c r="C1978" s="69" t="s">
        <v>17657</v>
      </c>
      <c r="D1978" s="69" t="s">
        <v>16702</v>
      </c>
      <c r="E1978" s="69" t="s">
        <v>22589</v>
      </c>
      <c r="F1978" s="69" t="s">
        <v>17658</v>
      </c>
      <c r="G1978" s="69" t="s">
        <v>17659</v>
      </c>
      <c r="H1978" s="69">
        <v>33.450299999999999</v>
      </c>
      <c r="I1978" s="69">
        <v>-88.591399999999993</v>
      </c>
      <c r="J1978" s="69">
        <v>264</v>
      </c>
      <c r="K1978" s="69">
        <v>-6</v>
      </c>
      <c r="L1978" s="69">
        <f>COUNTIFS(Aéroports!$C$2:$C$5193,Aéroports!$C1978,Aéroports!$D$2:$D$5193,Aéroports!$D1978)</f>
        <v>1</v>
      </c>
      <c r="M1978" s="69" t="str">
        <f>IF(AND(Formulaire!$H$15=Aéroports!$E1978,--ISNUMBER(IFERROR(SEARCH(Formulaire!$H$16,$C1978,1),""))=1),MAX(M$1:M1977)+1,"")</f>
        <v/>
      </c>
      <c r="N1978" s="69" t="str">
        <f>IF(AND(Formulaire!$H$21=Aéroports!$E1978,--ISNUMBER(IFERROR(SEARCH(Formulaire!$H$22,$C1978,1),""))=1),MAX(N$1:N1977)+1,"")</f>
        <v/>
      </c>
      <c r="O1978" s="69" t="str">
        <f>IF(AND(Formulaire!$H$27=Aéroports!$E1978,--ISNUMBER(IFERROR(SEARCH(Formulaire!$H$28,$C1978,1),""))=1),MAX(O$1:O1977)+1,"")</f>
        <v/>
      </c>
      <c r="Q1978" s="91" t="str">
        <f>IFERROR(INDEX($C$2:$C$5193,MATCH(ROWS(M$2:M1978),M$2:M$5193,0)),"")</f>
        <v/>
      </c>
      <c r="R1978" s="70" t="str">
        <f>IFERROR(INDEX($C$2:$C$5193,MATCH(ROWS(N$2:N1978),N$2:N$5193,0)),"")</f>
        <v/>
      </c>
      <c r="S1978" s="92" t="str">
        <f>IFERROR(INDEX($C$2:$C$5193,MATCH(ROWS(O$2:O1978),O$2:O$5193,0)),"")</f>
        <v/>
      </c>
    </row>
    <row r="1979" spans="1:19" x14ac:dyDescent="0.25">
      <c r="A1979" s="68">
        <v>7888</v>
      </c>
      <c r="B1979" s="68" t="s">
        <v>17660</v>
      </c>
      <c r="C1979" s="68" t="s">
        <v>17661</v>
      </c>
      <c r="D1979" s="68" t="s">
        <v>16702</v>
      </c>
      <c r="E1979" s="68" t="s">
        <v>22589</v>
      </c>
      <c r="F1979" s="68" t="s">
        <v>17662</v>
      </c>
      <c r="G1979" s="68" t="s">
        <v>17663</v>
      </c>
      <c r="H1979" s="68">
        <v>37.989699999999999</v>
      </c>
      <c r="I1979" s="68">
        <v>-122.057</v>
      </c>
      <c r="J1979" s="68">
        <v>26</v>
      </c>
      <c r="K1979" s="68">
        <v>-8</v>
      </c>
      <c r="L1979" s="68">
        <f>COUNTIFS(Aéroports!$C$2:$C$5193,Aéroports!$C1979,Aéroports!$D$2:$D$5193,Aéroports!$D1979)</f>
        <v>1</v>
      </c>
      <c r="M1979" s="68" t="str">
        <f>IF(AND(Formulaire!$H$15=Aéroports!$E1979,--ISNUMBER(IFERROR(SEARCH(Formulaire!$H$16,$C1979,1),""))=1),MAX(M$1:M1978)+1,"")</f>
        <v/>
      </c>
      <c r="N1979" s="68" t="str">
        <f>IF(AND(Formulaire!$H$21=Aéroports!$E1979,--ISNUMBER(IFERROR(SEARCH(Formulaire!$H$22,$C1979,1),""))=1),MAX(N$1:N1978)+1,"")</f>
        <v/>
      </c>
      <c r="O1979" s="68" t="str">
        <f>IF(AND(Formulaire!$H$27=Aéroports!$E1979,--ISNUMBER(IFERROR(SEARCH(Formulaire!$H$28,$C1979,1),""))=1),MAX(O$1:O1978)+1,"")</f>
        <v/>
      </c>
      <c r="Q1979" s="91" t="str">
        <f>IFERROR(INDEX($C$2:$C$5193,MATCH(ROWS(M$2:M1979),M$2:M$5193,0)),"")</f>
        <v/>
      </c>
      <c r="R1979" s="70" t="str">
        <f>IFERROR(INDEX($C$2:$C$5193,MATCH(ROWS(N$2:N1979),N$2:N$5193,0)),"")</f>
        <v/>
      </c>
      <c r="S1979" s="92" t="str">
        <f>IFERROR(INDEX($C$2:$C$5193,MATCH(ROWS(O$2:O1979),O$2:O$5193,0)),"")</f>
        <v/>
      </c>
    </row>
    <row r="1980" spans="1:19" x14ac:dyDescent="0.25">
      <c r="A1980" s="69">
        <v>4268</v>
      </c>
      <c r="B1980" s="69" t="s">
        <v>17664</v>
      </c>
      <c r="C1980" s="69" t="s">
        <v>17665</v>
      </c>
      <c r="D1980" s="69" t="s">
        <v>16702</v>
      </c>
      <c r="E1980" s="69" t="s">
        <v>22589</v>
      </c>
      <c r="F1980" s="69" t="s">
        <v>17666</v>
      </c>
      <c r="G1980" s="69" t="s">
        <v>17667</v>
      </c>
      <c r="H1980" s="69">
        <v>43.2027</v>
      </c>
      <c r="I1980" s="69">
        <v>-71.502300000000005</v>
      </c>
      <c r="J1980" s="69">
        <v>342</v>
      </c>
      <c r="K1980" s="69">
        <v>-5</v>
      </c>
      <c r="L1980" s="69">
        <f>COUNTIFS(Aéroports!$C$2:$C$5193,Aéroports!$C1980,Aéroports!$D$2:$D$5193,Aéroports!$D1980)</f>
        <v>1</v>
      </c>
      <c r="M1980" s="69" t="str">
        <f>IF(AND(Formulaire!$H$15=Aéroports!$E1980,--ISNUMBER(IFERROR(SEARCH(Formulaire!$H$16,$C1980,1),""))=1),MAX(M$1:M1979)+1,"")</f>
        <v/>
      </c>
      <c r="N1980" s="69" t="str">
        <f>IF(AND(Formulaire!$H$21=Aéroports!$E1980,--ISNUMBER(IFERROR(SEARCH(Formulaire!$H$22,$C1980,1),""))=1),MAX(N$1:N1979)+1,"")</f>
        <v/>
      </c>
      <c r="O1980" s="69" t="str">
        <f>IF(AND(Formulaire!$H$27=Aéroports!$E1980,--ISNUMBER(IFERROR(SEARCH(Formulaire!$H$28,$C1980,1),""))=1),MAX(O$1:O1979)+1,"")</f>
        <v/>
      </c>
      <c r="Q1980" s="91" t="str">
        <f>IFERROR(INDEX($C$2:$C$5193,MATCH(ROWS(M$2:M1980),M$2:M$5193,0)),"")</f>
        <v/>
      </c>
      <c r="R1980" s="70" t="str">
        <f>IFERROR(INDEX($C$2:$C$5193,MATCH(ROWS(N$2:N1980),N$2:N$5193,0)),"")</f>
        <v/>
      </c>
      <c r="S1980" s="92" t="str">
        <f>IFERROR(INDEX($C$2:$C$5193,MATCH(ROWS(O$2:O1980),O$2:O$5193,0)),"")</f>
        <v/>
      </c>
    </row>
    <row r="1981" spans="1:19" x14ac:dyDescent="0.25">
      <c r="A1981" s="68">
        <v>3619</v>
      </c>
      <c r="B1981" s="68" t="s">
        <v>17668</v>
      </c>
      <c r="C1981" s="68" t="s">
        <v>17669</v>
      </c>
      <c r="D1981" s="68" t="s">
        <v>16702</v>
      </c>
      <c r="E1981" s="68" t="s">
        <v>22589</v>
      </c>
      <c r="F1981" s="68" t="s">
        <v>17670</v>
      </c>
      <c r="G1981" s="68" t="s">
        <v>17671</v>
      </c>
      <c r="H1981" s="68">
        <v>30.351800000000001</v>
      </c>
      <c r="I1981" s="68">
        <v>-95.414500000000004</v>
      </c>
      <c r="J1981" s="68">
        <v>245</v>
      </c>
      <c r="K1981" s="68">
        <v>-6</v>
      </c>
      <c r="L1981" s="68">
        <f>COUNTIFS(Aéroports!$C$2:$C$5193,Aéroports!$C1981,Aéroports!$D$2:$D$5193,Aéroports!$D1981)</f>
        <v>1</v>
      </c>
      <c r="M1981" s="68" t="str">
        <f>IF(AND(Formulaire!$H$15=Aéroports!$E1981,--ISNUMBER(IFERROR(SEARCH(Formulaire!$H$16,$C1981,1),""))=1),MAX(M$1:M1980)+1,"")</f>
        <v/>
      </c>
      <c r="N1981" s="68" t="str">
        <f>IF(AND(Formulaire!$H$21=Aéroports!$E1981,--ISNUMBER(IFERROR(SEARCH(Formulaire!$H$22,$C1981,1),""))=1),MAX(N$1:N1980)+1,"")</f>
        <v/>
      </c>
      <c r="O1981" s="68" t="str">
        <f>IF(AND(Formulaire!$H$27=Aéroports!$E1981,--ISNUMBER(IFERROR(SEARCH(Formulaire!$H$28,$C1981,1),""))=1),MAX(O$1:O1980)+1,"")</f>
        <v/>
      </c>
      <c r="Q1981" s="91" t="str">
        <f>IFERROR(INDEX($C$2:$C$5193,MATCH(ROWS(M$2:M1981),M$2:M$5193,0)),"")</f>
        <v/>
      </c>
      <c r="R1981" s="70" t="str">
        <f>IFERROR(INDEX($C$2:$C$5193,MATCH(ROWS(N$2:N1981),N$2:N$5193,0)),"")</f>
        <v/>
      </c>
      <c r="S1981" s="92" t="str">
        <f>IFERROR(INDEX($C$2:$C$5193,MATCH(ROWS(O$2:O1981),O$2:O$5193,0)),"")</f>
        <v/>
      </c>
    </row>
    <row r="1982" spans="1:19" x14ac:dyDescent="0.25">
      <c r="A1982" s="69">
        <v>9847</v>
      </c>
      <c r="B1982" s="69" t="s">
        <v>17672</v>
      </c>
      <c r="C1982" s="69" t="s">
        <v>17673</v>
      </c>
      <c r="D1982" s="69" t="s">
        <v>16702</v>
      </c>
      <c r="E1982" s="69" t="s">
        <v>22589</v>
      </c>
      <c r="F1982" s="69" t="s">
        <v>17674</v>
      </c>
      <c r="G1982" s="69" t="s">
        <v>17675</v>
      </c>
      <c r="H1982" s="69">
        <v>33.828499999999998</v>
      </c>
      <c r="I1982" s="69">
        <v>-79.122200000000007</v>
      </c>
      <c r="J1982" s="69">
        <v>35</v>
      </c>
      <c r="K1982" s="69">
        <v>-5</v>
      </c>
      <c r="L1982" s="69">
        <f>COUNTIFS(Aéroports!$C$2:$C$5193,Aéroports!$C1982,Aéroports!$D$2:$D$5193,Aéroports!$D1982)</f>
        <v>1</v>
      </c>
      <c r="M1982" s="69" t="str">
        <f>IF(AND(Formulaire!$H$15=Aéroports!$E1982,--ISNUMBER(IFERROR(SEARCH(Formulaire!$H$16,$C1982,1),""))=1),MAX(M$1:M1981)+1,"")</f>
        <v/>
      </c>
      <c r="N1982" s="69" t="str">
        <f>IF(AND(Formulaire!$H$21=Aéroports!$E1982,--ISNUMBER(IFERROR(SEARCH(Formulaire!$H$22,$C1982,1),""))=1),MAX(N$1:N1981)+1,"")</f>
        <v/>
      </c>
      <c r="O1982" s="69" t="str">
        <f>IF(AND(Formulaire!$H$27=Aéroports!$E1982,--ISNUMBER(IFERROR(SEARCH(Formulaire!$H$28,$C1982,1),""))=1),MAX(O$1:O1981)+1,"")</f>
        <v/>
      </c>
      <c r="Q1982" s="91" t="str">
        <f>IFERROR(INDEX($C$2:$C$5193,MATCH(ROWS(M$2:M1982),M$2:M$5193,0)),"")</f>
        <v/>
      </c>
      <c r="R1982" s="70" t="str">
        <f>IFERROR(INDEX($C$2:$C$5193,MATCH(ROWS(N$2:N1982),N$2:N$5193,0)),"")</f>
        <v/>
      </c>
      <c r="S1982" s="92" t="str">
        <f>IFERROR(INDEX($C$2:$C$5193,MATCH(ROWS(O$2:O1982),O$2:O$5193,0)),"")</f>
        <v/>
      </c>
    </row>
    <row r="1983" spans="1:19" x14ac:dyDescent="0.25">
      <c r="A1983" s="68">
        <v>8870</v>
      </c>
      <c r="B1983" s="68" t="s">
        <v>17676</v>
      </c>
      <c r="C1983" s="68" t="s">
        <v>17677</v>
      </c>
      <c r="D1983" s="68" t="s">
        <v>16702</v>
      </c>
      <c r="E1983" s="68" t="s">
        <v>22589</v>
      </c>
      <c r="F1983" s="68" t="s">
        <v>17678</v>
      </c>
      <c r="G1983" s="68" t="s">
        <v>17679</v>
      </c>
      <c r="H1983" s="68">
        <v>32.935899999999997</v>
      </c>
      <c r="I1983" s="68">
        <v>-111.42700000000001</v>
      </c>
      <c r="J1983" s="68">
        <v>1574</v>
      </c>
      <c r="K1983" s="68">
        <v>-7</v>
      </c>
      <c r="L1983" s="68">
        <f>COUNTIFS(Aéroports!$C$2:$C$5193,Aéroports!$C1983,Aéroports!$D$2:$D$5193,Aéroports!$D1983)</f>
        <v>1</v>
      </c>
      <c r="M1983" s="68" t="str">
        <f>IF(AND(Formulaire!$H$15=Aéroports!$E1983,--ISNUMBER(IFERROR(SEARCH(Formulaire!$H$16,$C1983,1),""))=1),MAX(M$1:M1982)+1,"")</f>
        <v/>
      </c>
      <c r="N1983" s="68" t="str">
        <f>IF(AND(Formulaire!$H$21=Aéroports!$E1983,--ISNUMBER(IFERROR(SEARCH(Formulaire!$H$22,$C1983,1),""))=1),MAX(N$1:N1982)+1,"")</f>
        <v/>
      </c>
      <c r="O1983" s="68" t="str">
        <f>IF(AND(Formulaire!$H$27=Aéroports!$E1983,--ISNUMBER(IFERROR(SEARCH(Formulaire!$H$28,$C1983,1),""))=1),MAX(O$1:O1982)+1,"")</f>
        <v/>
      </c>
      <c r="Q1983" s="91" t="str">
        <f>IFERROR(INDEX($C$2:$C$5193,MATCH(ROWS(M$2:M1983),M$2:M$5193,0)),"")</f>
        <v/>
      </c>
      <c r="R1983" s="70" t="str">
        <f>IFERROR(INDEX($C$2:$C$5193,MATCH(ROWS(N$2:N1983),N$2:N$5193,0)),"")</f>
        <v/>
      </c>
      <c r="S1983" s="92" t="str">
        <f>IFERROR(INDEX($C$2:$C$5193,MATCH(ROWS(O$2:O1983),O$2:O$5193,0)),"")</f>
        <v/>
      </c>
    </row>
    <row r="1984" spans="1:19" x14ac:dyDescent="0.25">
      <c r="A1984" s="69">
        <v>8117</v>
      </c>
      <c r="B1984" s="69" t="s">
        <v>17680</v>
      </c>
      <c r="C1984" s="69" t="s">
        <v>17681</v>
      </c>
      <c r="D1984" s="69" t="s">
        <v>16702</v>
      </c>
      <c r="E1984" s="69" t="s">
        <v>22589</v>
      </c>
      <c r="F1984" s="69" t="s">
        <v>17682</v>
      </c>
      <c r="G1984" s="69" t="s">
        <v>17683</v>
      </c>
      <c r="H1984" s="69">
        <v>31.988800000000001</v>
      </c>
      <c r="I1984" s="69">
        <v>-83.773899999999998</v>
      </c>
      <c r="J1984" s="69">
        <v>310</v>
      </c>
      <c r="K1984" s="69">
        <v>-5</v>
      </c>
      <c r="L1984" s="69">
        <f>COUNTIFS(Aéroports!$C$2:$C$5193,Aéroports!$C1984,Aéroports!$D$2:$D$5193,Aéroports!$D1984)</f>
        <v>1</v>
      </c>
      <c r="M1984" s="69" t="str">
        <f>IF(AND(Formulaire!$H$15=Aéroports!$E1984,--ISNUMBER(IFERROR(SEARCH(Formulaire!$H$16,$C1984,1),""))=1),MAX(M$1:M1983)+1,"")</f>
        <v/>
      </c>
      <c r="N1984" s="69" t="str">
        <f>IF(AND(Formulaire!$H$21=Aéroports!$E1984,--ISNUMBER(IFERROR(SEARCH(Formulaire!$H$22,$C1984,1),""))=1),MAX(N$1:N1983)+1,"")</f>
        <v/>
      </c>
      <c r="O1984" s="69" t="str">
        <f>IF(AND(Formulaire!$H$27=Aéroports!$E1984,--ISNUMBER(IFERROR(SEARCH(Formulaire!$H$28,$C1984,1),""))=1),MAX(O$1:O1983)+1,"")</f>
        <v/>
      </c>
      <c r="Q1984" s="91" t="str">
        <f>IFERROR(INDEX($C$2:$C$5193,MATCH(ROWS(M$2:M1984),M$2:M$5193,0)),"")</f>
        <v/>
      </c>
      <c r="R1984" s="70" t="str">
        <f>IFERROR(INDEX($C$2:$C$5193,MATCH(ROWS(N$2:N1984),N$2:N$5193,0)),"")</f>
        <v/>
      </c>
      <c r="S1984" s="92" t="str">
        <f>IFERROR(INDEX($C$2:$C$5193,MATCH(ROWS(O$2:O1984),O$2:O$5193,0)),"")</f>
        <v/>
      </c>
    </row>
    <row r="1985" spans="1:19" x14ac:dyDescent="0.25">
      <c r="A1985" s="68">
        <v>3610</v>
      </c>
      <c r="B1985" s="68" t="s">
        <v>17684</v>
      </c>
      <c r="C1985" s="68" t="s">
        <v>17685</v>
      </c>
      <c r="D1985" s="68" t="s">
        <v>16702</v>
      </c>
      <c r="E1985" s="68" t="s">
        <v>22589</v>
      </c>
      <c r="F1985" s="68" t="s">
        <v>17686</v>
      </c>
      <c r="G1985" s="68" t="s">
        <v>17687</v>
      </c>
      <c r="H1985" s="68">
        <v>60.491799999999998</v>
      </c>
      <c r="I1985" s="68">
        <v>-145.47800000000001</v>
      </c>
      <c r="J1985" s="68">
        <v>54</v>
      </c>
      <c r="K1985" s="68">
        <v>-9</v>
      </c>
      <c r="L1985" s="68">
        <f>COUNTIFS(Aéroports!$C$2:$C$5193,Aéroports!$C1985,Aéroports!$D$2:$D$5193,Aéroports!$D1985)</f>
        <v>1</v>
      </c>
      <c r="M1985" s="68" t="str">
        <f>IF(AND(Formulaire!$H$15=Aéroports!$E1985,--ISNUMBER(IFERROR(SEARCH(Formulaire!$H$16,$C1985,1),""))=1),MAX(M$1:M1984)+1,"")</f>
        <v/>
      </c>
      <c r="N1985" s="68" t="str">
        <f>IF(AND(Formulaire!$H$21=Aéroports!$E1985,--ISNUMBER(IFERROR(SEARCH(Formulaire!$H$22,$C1985,1),""))=1),MAX(N$1:N1984)+1,"")</f>
        <v/>
      </c>
      <c r="O1985" s="68" t="str">
        <f>IF(AND(Formulaire!$H$27=Aéroports!$E1985,--ISNUMBER(IFERROR(SEARCH(Formulaire!$H$28,$C1985,1),""))=1),MAX(O$1:O1984)+1,"")</f>
        <v/>
      </c>
      <c r="Q1985" s="91" t="str">
        <f>IFERROR(INDEX($C$2:$C$5193,MATCH(ROWS(M$2:M1985),M$2:M$5193,0)),"")</f>
        <v/>
      </c>
      <c r="R1985" s="70" t="str">
        <f>IFERROR(INDEX($C$2:$C$5193,MATCH(ROWS(N$2:N1985),N$2:N$5193,0)),"")</f>
        <v/>
      </c>
      <c r="S1985" s="92" t="str">
        <f>IFERROR(INDEX($C$2:$C$5193,MATCH(ROWS(O$2:O1985),O$2:O$5193,0)),"")</f>
        <v/>
      </c>
    </row>
    <row r="1986" spans="1:19" x14ac:dyDescent="0.25">
      <c r="A1986" s="69">
        <v>3744</v>
      </c>
      <c r="B1986" s="69" t="s">
        <v>17688</v>
      </c>
      <c r="C1986" s="69" t="s">
        <v>17689</v>
      </c>
      <c r="D1986" s="69" t="s">
        <v>16702</v>
      </c>
      <c r="E1986" s="69" t="s">
        <v>22589</v>
      </c>
      <c r="F1986" s="69" t="s">
        <v>17690</v>
      </c>
      <c r="G1986" s="69" t="s">
        <v>17691</v>
      </c>
      <c r="H1986" s="69">
        <v>27.770399999999999</v>
      </c>
      <c r="I1986" s="69">
        <v>-97.501199999999997</v>
      </c>
      <c r="J1986" s="69">
        <v>44</v>
      </c>
      <c r="K1986" s="69">
        <v>-6</v>
      </c>
      <c r="L1986" s="69">
        <f>COUNTIFS(Aéroports!$C$2:$C$5193,Aéroports!$C1986,Aéroports!$D$2:$D$5193,Aéroports!$D1986)</f>
        <v>1</v>
      </c>
      <c r="M1986" s="69" t="str">
        <f>IF(AND(Formulaire!$H$15=Aéroports!$E1986,--ISNUMBER(IFERROR(SEARCH(Formulaire!$H$16,$C1986,1),""))=1),MAX(M$1:M1985)+1,"")</f>
        <v/>
      </c>
      <c r="N1986" s="69" t="str">
        <f>IF(AND(Formulaire!$H$21=Aéroports!$E1986,--ISNUMBER(IFERROR(SEARCH(Formulaire!$H$22,$C1986,1),""))=1),MAX(N$1:N1985)+1,"")</f>
        <v/>
      </c>
      <c r="O1986" s="69" t="str">
        <f>IF(AND(Formulaire!$H$27=Aéroports!$E1986,--ISNUMBER(IFERROR(SEARCH(Formulaire!$H$28,$C1986,1),""))=1),MAX(O$1:O1985)+1,"")</f>
        <v/>
      </c>
      <c r="Q1986" s="91" t="str">
        <f>IFERROR(INDEX($C$2:$C$5193,MATCH(ROWS(M$2:M1986),M$2:M$5193,0)),"")</f>
        <v/>
      </c>
      <c r="R1986" s="70" t="str">
        <f>IFERROR(INDEX($C$2:$C$5193,MATCH(ROWS(N$2:N1986),N$2:N$5193,0)),"")</f>
        <v/>
      </c>
      <c r="S1986" s="92" t="str">
        <f>IFERROR(INDEX($C$2:$C$5193,MATCH(ROWS(O$2:O1986),O$2:O$5193,0)),"")</f>
        <v/>
      </c>
    </row>
    <row r="1987" spans="1:19" x14ac:dyDescent="0.25">
      <c r="A1987" s="68">
        <v>4338</v>
      </c>
      <c r="B1987" s="68" t="s">
        <v>17695</v>
      </c>
      <c r="C1987" s="68" t="s">
        <v>17696</v>
      </c>
      <c r="D1987" s="68" t="s">
        <v>16702</v>
      </c>
      <c r="E1987" s="68" t="s">
        <v>22589</v>
      </c>
      <c r="F1987" s="68" t="s">
        <v>17697</v>
      </c>
      <c r="G1987" s="68" t="s">
        <v>17698</v>
      </c>
      <c r="H1987" s="68">
        <v>37.302999999999997</v>
      </c>
      <c r="I1987" s="68">
        <v>-108.628</v>
      </c>
      <c r="J1987" s="68">
        <v>5918</v>
      </c>
      <c r="K1987" s="68">
        <v>-7</v>
      </c>
      <c r="L1987" s="68">
        <f>COUNTIFS(Aéroports!$C$2:$C$5193,Aéroports!$C1987,Aéroports!$D$2:$D$5193,Aéroports!$D1987)</f>
        <v>1</v>
      </c>
      <c r="M1987" s="68" t="str">
        <f>IF(AND(Formulaire!$H$15=Aéroports!$E1987,--ISNUMBER(IFERROR(SEARCH(Formulaire!$H$16,$C1987,1),""))=1),MAX(M$1:M1986)+1,"")</f>
        <v/>
      </c>
      <c r="N1987" s="68" t="str">
        <f>IF(AND(Formulaire!$H$21=Aéroports!$E1987,--ISNUMBER(IFERROR(SEARCH(Formulaire!$H$22,$C1987,1),""))=1),MAX(N$1:N1986)+1,"")</f>
        <v/>
      </c>
      <c r="O1987" s="68" t="str">
        <f>IF(AND(Formulaire!$H$27=Aéroports!$E1987,--ISNUMBER(IFERROR(SEARCH(Formulaire!$H$28,$C1987,1),""))=1),MAX(O$1:O1986)+1,"")</f>
        <v/>
      </c>
      <c r="Q1987" s="91" t="str">
        <f>IFERROR(INDEX($C$2:$C$5193,MATCH(ROWS(M$2:M1987),M$2:M$5193,0)),"")</f>
        <v/>
      </c>
      <c r="R1987" s="70" t="str">
        <f>IFERROR(INDEX($C$2:$C$5193,MATCH(ROWS(N$2:N1987),N$2:N$5193,0)),"")</f>
        <v/>
      </c>
      <c r="S1987" s="92" t="str">
        <f>IFERROR(INDEX($C$2:$C$5193,MATCH(ROWS(O$2:O1987),O$2:O$5193,0)),"")</f>
        <v/>
      </c>
    </row>
    <row r="1988" spans="1:19" x14ac:dyDescent="0.25">
      <c r="A1988" s="69">
        <v>9488</v>
      </c>
      <c r="B1988" s="69" t="s">
        <v>17699</v>
      </c>
      <c r="C1988" s="69" t="s">
        <v>17700</v>
      </c>
      <c r="D1988" s="69" t="s">
        <v>16702</v>
      </c>
      <c r="E1988" s="69" t="s">
        <v>22589</v>
      </c>
      <c r="F1988" s="69" t="s">
        <v>17701</v>
      </c>
      <c r="G1988" s="69" t="s">
        <v>17702</v>
      </c>
      <c r="H1988" s="69">
        <v>44.497199999999999</v>
      </c>
      <c r="I1988" s="69">
        <v>-123.29</v>
      </c>
      <c r="J1988" s="69">
        <v>250</v>
      </c>
      <c r="K1988" s="69">
        <v>-8</v>
      </c>
      <c r="L1988" s="69">
        <f>COUNTIFS(Aéroports!$C$2:$C$5193,Aéroports!$C1988,Aéroports!$D$2:$D$5193,Aéroports!$D1988)</f>
        <v>1</v>
      </c>
      <c r="M1988" s="69" t="str">
        <f>IF(AND(Formulaire!$H$15=Aéroports!$E1988,--ISNUMBER(IFERROR(SEARCH(Formulaire!$H$16,$C1988,1),""))=1),MAX(M$1:M1987)+1,"")</f>
        <v/>
      </c>
      <c r="N1988" s="69" t="str">
        <f>IF(AND(Formulaire!$H$21=Aéroports!$E1988,--ISNUMBER(IFERROR(SEARCH(Formulaire!$H$22,$C1988,1),""))=1),MAX(N$1:N1987)+1,"")</f>
        <v/>
      </c>
      <c r="O1988" s="69" t="str">
        <f>IF(AND(Formulaire!$H$27=Aéroports!$E1988,--ISNUMBER(IFERROR(SEARCH(Formulaire!$H$28,$C1988,1),""))=1),MAX(O$1:O1987)+1,"")</f>
        <v/>
      </c>
      <c r="Q1988" s="91" t="str">
        <f>IFERROR(INDEX($C$2:$C$5193,MATCH(ROWS(M$2:M1988),M$2:M$5193,0)),"")</f>
        <v/>
      </c>
      <c r="R1988" s="70" t="str">
        <f>IFERROR(INDEX($C$2:$C$5193,MATCH(ROWS(N$2:N1988),N$2:N$5193,0)),"")</f>
        <v/>
      </c>
      <c r="S1988" s="92" t="str">
        <f>IFERROR(INDEX($C$2:$C$5193,MATCH(ROWS(O$2:O1988),O$2:O$5193,0)),"")</f>
        <v/>
      </c>
    </row>
    <row r="1989" spans="1:19" x14ac:dyDescent="0.25">
      <c r="A1989" s="68">
        <v>8871</v>
      </c>
      <c r="B1989" s="68" t="s">
        <v>17703</v>
      </c>
      <c r="C1989" s="68" t="s">
        <v>17704</v>
      </c>
      <c r="D1989" s="68" t="s">
        <v>16702</v>
      </c>
      <c r="E1989" s="68" t="s">
        <v>22589</v>
      </c>
      <c r="F1989" s="68" t="s">
        <v>17705</v>
      </c>
      <c r="G1989" s="68" t="s">
        <v>17706</v>
      </c>
      <c r="H1989" s="68">
        <v>34.729999999999997</v>
      </c>
      <c r="I1989" s="68">
        <v>-112.035</v>
      </c>
      <c r="J1989" s="68">
        <v>3550</v>
      </c>
      <c r="K1989" s="68">
        <v>-7</v>
      </c>
      <c r="L1989" s="68">
        <f>COUNTIFS(Aéroports!$C$2:$C$5193,Aéroports!$C1989,Aéroports!$D$2:$D$5193,Aéroports!$D1989)</f>
        <v>1</v>
      </c>
      <c r="M1989" s="68" t="str">
        <f>IF(AND(Formulaire!$H$15=Aéroports!$E1989,--ISNUMBER(IFERROR(SEARCH(Formulaire!$H$16,$C1989,1),""))=1),MAX(M$1:M1988)+1,"")</f>
        <v/>
      </c>
      <c r="N1989" s="68" t="str">
        <f>IF(AND(Formulaire!$H$21=Aéroports!$E1989,--ISNUMBER(IFERROR(SEARCH(Formulaire!$H$22,$C1989,1),""))=1),MAX(N$1:N1988)+1,"")</f>
        <v/>
      </c>
      <c r="O1989" s="68" t="str">
        <f>IF(AND(Formulaire!$H$27=Aéroports!$E1989,--ISNUMBER(IFERROR(SEARCH(Formulaire!$H$28,$C1989,1),""))=1),MAX(O$1:O1988)+1,"")</f>
        <v/>
      </c>
      <c r="Q1989" s="91" t="str">
        <f>IFERROR(INDEX($C$2:$C$5193,MATCH(ROWS(M$2:M1989),M$2:M$5193,0)),"")</f>
        <v/>
      </c>
      <c r="R1989" s="70" t="str">
        <f>IFERROR(INDEX($C$2:$C$5193,MATCH(ROWS(N$2:N1989),N$2:N$5193,0)),"")</f>
        <v/>
      </c>
      <c r="S1989" s="92" t="str">
        <f>IFERROR(INDEX($C$2:$C$5193,MATCH(ROWS(O$2:O1989),O$2:O$5193,0)),"")</f>
        <v/>
      </c>
    </row>
    <row r="1990" spans="1:19" x14ac:dyDescent="0.25">
      <c r="A1990" s="69">
        <v>3844</v>
      </c>
      <c r="B1990" s="69" t="s">
        <v>17707</v>
      </c>
      <c r="C1990" s="69" t="s">
        <v>17708</v>
      </c>
      <c r="D1990" s="69" t="s">
        <v>16702</v>
      </c>
      <c r="E1990" s="69" t="s">
        <v>22589</v>
      </c>
      <c r="F1990" s="69" t="s">
        <v>17709</v>
      </c>
      <c r="G1990" s="69" t="s">
        <v>17710</v>
      </c>
      <c r="H1990" s="69">
        <v>28.456700000000001</v>
      </c>
      <c r="I1990" s="69">
        <v>-99.220299999999995</v>
      </c>
      <c r="J1990" s="69">
        <v>474</v>
      </c>
      <c r="K1990" s="69">
        <v>-6</v>
      </c>
      <c r="L1990" s="69">
        <f>COUNTIFS(Aéroports!$C$2:$C$5193,Aéroports!$C1990,Aéroports!$D$2:$D$5193,Aéroports!$D1990)</f>
        <v>1</v>
      </c>
      <c r="M1990" s="69" t="str">
        <f>IF(AND(Formulaire!$H$15=Aéroports!$E1990,--ISNUMBER(IFERROR(SEARCH(Formulaire!$H$16,$C1990,1),""))=1),MAX(M$1:M1989)+1,"")</f>
        <v/>
      </c>
      <c r="N1990" s="69" t="str">
        <f>IF(AND(Formulaire!$H$21=Aéroports!$E1990,--ISNUMBER(IFERROR(SEARCH(Formulaire!$H$22,$C1990,1),""))=1),MAX(N$1:N1989)+1,"")</f>
        <v/>
      </c>
      <c r="O1990" s="69" t="str">
        <f>IF(AND(Formulaire!$H$27=Aéroports!$E1990,--ISNUMBER(IFERROR(SEARCH(Formulaire!$H$28,$C1990,1),""))=1),MAX(O$1:O1989)+1,"")</f>
        <v/>
      </c>
      <c r="Q1990" s="91" t="str">
        <f>IFERROR(INDEX($C$2:$C$5193,MATCH(ROWS(M$2:M1990),M$2:M$5193,0)),"")</f>
        <v/>
      </c>
      <c r="R1990" s="70" t="str">
        <f>IFERROR(INDEX($C$2:$C$5193,MATCH(ROWS(N$2:N1990),N$2:N$5193,0)),"")</f>
        <v/>
      </c>
      <c r="S1990" s="92" t="str">
        <f>IFERROR(INDEX($C$2:$C$5193,MATCH(ROWS(O$2:O1990),O$2:O$5193,0)),"")</f>
        <v/>
      </c>
    </row>
    <row r="1991" spans="1:19" x14ac:dyDescent="0.25">
      <c r="A1991" s="68">
        <v>11076</v>
      </c>
      <c r="B1991" s="68" t="s">
        <v>17711</v>
      </c>
      <c r="C1991" s="68" t="s">
        <v>17712</v>
      </c>
      <c r="D1991" s="68" t="s">
        <v>16702</v>
      </c>
      <c r="E1991" s="68" t="s">
        <v>22589</v>
      </c>
      <c r="F1991" s="68" t="s">
        <v>17713</v>
      </c>
      <c r="G1991" s="68" t="s">
        <v>17714</v>
      </c>
      <c r="H1991" s="68">
        <v>41.2592</v>
      </c>
      <c r="I1991" s="68">
        <v>-95.760599999999997</v>
      </c>
      <c r="J1991" s="68">
        <v>1253</v>
      </c>
      <c r="K1991" s="68">
        <v>-5</v>
      </c>
      <c r="L1991" s="68">
        <f>COUNTIFS(Aéroports!$C$2:$C$5193,Aéroports!$C1991,Aéroports!$D$2:$D$5193,Aéroports!$D1991)</f>
        <v>1</v>
      </c>
      <c r="M1991" s="68" t="str">
        <f>IF(AND(Formulaire!$H$15=Aéroports!$E1991,--ISNUMBER(IFERROR(SEARCH(Formulaire!$H$16,$C1991,1),""))=1),MAX(M$1:M1990)+1,"")</f>
        <v/>
      </c>
      <c r="N1991" s="68" t="str">
        <f>IF(AND(Formulaire!$H$21=Aéroports!$E1991,--ISNUMBER(IFERROR(SEARCH(Formulaire!$H$22,$C1991,1),""))=1),MAX(N$1:N1990)+1,"")</f>
        <v/>
      </c>
      <c r="O1991" s="68" t="str">
        <f>IF(AND(Formulaire!$H$27=Aéroports!$E1991,--ISNUMBER(IFERROR(SEARCH(Formulaire!$H$28,$C1991,1),""))=1),MAX(O$1:O1990)+1,"")</f>
        <v/>
      </c>
      <c r="Q1991" s="91" t="str">
        <f>IFERROR(INDEX($C$2:$C$5193,MATCH(ROWS(M$2:M1991),M$2:M$5193,0)),"")</f>
        <v/>
      </c>
      <c r="R1991" s="70" t="str">
        <f>IFERROR(INDEX($C$2:$C$5193,MATCH(ROWS(N$2:N1991),N$2:N$5193,0)),"")</f>
        <v/>
      </c>
      <c r="S1991" s="92" t="str">
        <f>IFERROR(INDEX($C$2:$C$5193,MATCH(ROWS(O$2:O1991),O$2:O$5193,0)),"")</f>
        <v/>
      </c>
    </row>
    <row r="1992" spans="1:19" x14ac:dyDescent="0.25">
      <c r="A1992" s="69">
        <v>5727</v>
      </c>
      <c r="B1992" s="69" t="s">
        <v>17715</v>
      </c>
      <c r="C1992" s="69" t="s">
        <v>17716</v>
      </c>
      <c r="D1992" s="69" t="s">
        <v>16702</v>
      </c>
      <c r="E1992" s="69" t="s">
        <v>22589</v>
      </c>
      <c r="F1992" s="69" t="s">
        <v>17717</v>
      </c>
      <c r="G1992" s="69" t="s">
        <v>17718</v>
      </c>
      <c r="H1992" s="69">
        <v>41.780200000000001</v>
      </c>
      <c r="I1992" s="69">
        <v>-124.23699999999999</v>
      </c>
      <c r="J1992" s="69">
        <v>61</v>
      </c>
      <c r="K1992" s="69">
        <v>-8</v>
      </c>
      <c r="L1992" s="69">
        <f>COUNTIFS(Aéroports!$C$2:$C$5193,Aéroports!$C1992,Aéroports!$D$2:$D$5193,Aéroports!$D1992)</f>
        <v>1</v>
      </c>
      <c r="M1992" s="69" t="str">
        <f>IF(AND(Formulaire!$H$15=Aéroports!$E1992,--ISNUMBER(IFERROR(SEARCH(Formulaire!$H$16,$C1992,1),""))=1),MAX(M$1:M1991)+1,"")</f>
        <v/>
      </c>
      <c r="N1992" s="69" t="str">
        <f>IF(AND(Formulaire!$H$21=Aéroports!$E1992,--ISNUMBER(IFERROR(SEARCH(Formulaire!$H$22,$C1992,1),""))=1),MAX(N$1:N1991)+1,"")</f>
        <v/>
      </c>
      <c r="O1992" s="69" t="str">
        <f>IF(AND(Formulaire!$H$27=Aéroports!$E1992,--ISNUMBER(IFERROR(SEARCH(Formulaire!$H$28,$C1992,1),""))=1),MAX(O$1:O1991)+1,"")</f>
        <v/>
      </c>
      <c r="Q1992" s="91" t="str">
        <f>IFERROR(INDEX($C$2:$C$5193,MATCH(ROWS(M$2:M1992),M$2:M$5193,0)),"")</f>
        <v/>
      </c>
      <c r="R1992" s="70" t="str">
        <f>IFERROR(INDEX($C$2:$C$5193,MATCH(ROWS(N$2:N1992),N$2:N$5193,0)),"")</f>
        <v/>
      </c>
      <c r="S1992" s="92" t="str">
        <f>IFERROR(INDEX($C$2:$C$5193,MATCH(ROWS(O$2:O1992),O$2:O$5193,0)),"")</f>
        <v/>
      </c>
    </row>
    <row r="1993" spans="1:19" x14ac:dyDescent="0.25">
      <c r="A1993" s="68">
        <v>3555</v>
      </c>
      <c r="B1993" s="68" t="s">
        <v>17719</v>
      </c>
      <c r="C1993" s="68" t="s">
        <v>17720</v>
      </c>
      <c r="D1993" s="68" t="s">
        <v>16702</v>
      </c>
      <c r="E1993" s="68" t="s">
        <v>22589</v>
      </c>
      <c r="F1993" s="68" t="s">
        <v>17721</v>
      </c>
      <c r="G1993" s="68" t="s">
        <v>17722</v>
      </c>
      <c r="H1993" s="68">
        <v>30.7788</v>
      </c>
      <c r="I1993" s="68">
        <v>-86.522099999999995</v>
      </c>
      <c r="J1993" s="68">
        <v>213</v>
      </c>
      <c r="K1993" s="68">
        <v>-6</v>
      </c>
      <c r="L1993" s="68">
        <f>COUNTIFS(Aéroports!$C$2:$C$5193,Aéroports!$C1993,Aéroports!$D$2:$D$5193,Aéroports!$D1993)</f>
        <v>1</v>
      </c>
      <c r="M1993" s="68" t="str">
        <f>IF(AND(Formulaire!$H$15=Aéroports!$E1993,--ISNUMBER(IFERROR(SEARCH(Formulaire!$H$16,$C1993,1),""))=1),MAX(M$1:M1992)+1,"")</f>
        <v/>
      </c>
      <c r="N1993" s="68" t="str">
        <f>IF(AND(Formulaire!$H$21=Aéroports!$E1993,--ISNUMBER(IFERROR(SEARCH(Formulaire!$H$22,$C1993,1),""))=1),MAX(N$1:N1992)+1,"")</f>
        <v/>
      </c>
      <c r="O1993" s="68" t="str">
        <f>IF(AND(Formulaire!$H$27=Aéroports!$E1993,--ISNUMBER(IFERROR(SEARCH(Formulaire!$H$28,$C1993,1),""))=1),MAX(O$1:O1992)+1,"")</f>
        <v/>
      </c>
      <c r="Q1993" s="91" t="str">
        <f>IFERROR(INDEX($C$2:$C$5193,MATCH(ROWS(M$2:M1993),M$2:M$5193,0)),"")</f>
        <v/>
      </c>
      <c r="R1993" s="70" t="str">
        <f>IFERROR(INDEX($C$2:$C$5193,MATCH(ROWS(N$2:N1993),N$2:N$5193,0)),"")</f>
        <v/>
      </c>
      <c r="S1993" s="92" t="str">
        <f>IFERROR(INDEX($C$2:$C$5193,MATCH(ROWS(O$2:O1993),O$2:O$5193,0)),"")</f>
        <v/>
      </c>
    </row>
    <row r="1994" spans="1:19" x14ac:dyDescent="0.25">
      <c r="A1994" s="69">
        <v>8801</v>
      </c>
      <c r="B1994" s="69" t="s">
        <v>17726</v>
      </c>
      <c r="C1994" s="69" t="s">
        <v>17727</v>
      </c>
      <c r="D1994" s="69" t="s">
        <v>16702</v>
      </c>
      <c r="E1994" s="69" t="s">
        <v>22589</v>
      </c>
      <c r="F1994" s="69" t="s">
        <v>17728</v>
      </c>
      <c r="G1994" s="69" t="s">
        <v>17729</v>
      </c>
      <c r="H1994" s="69">
        <v>29.6355</v>
      </c>
      <c r="I1994" s="69">
        <v>-83.104799999999997</v>
      </c>
      <c r="J1994" s="69">
        <v>42</v>
      </c>
      <c r="K1994" s="69">
        <v>-5</v>
      </c>
      <c r="L1994" s="69">
        <f>COUNTIFS(Aéroports!$C$2:$C$5193,Aéroports!$C1994,Aéroports!$D$2:$D$5193,Aéroports!$D1994)</f>
        <v>1</v>
      </c>
      <c r="M1994" s="69" t="str">
        <f>IF(AND(Formulaire!$H$15=Aéroports!$E1994,--ISNUMBER(IFERROR(SEARCH(Formulaire!$H$16,$C1994,1),""))=1),MAX(M$1:M1993)+1,"")</f>
        <v/>
      </c>
      <c r="N1994" s="69" t="str">
        <f>IF(AND(Formulaire!$H$21=Aéroports!$E1994,--ISNUMBER(IFERROR(SEARCH(Formulaire!$H$22,$C1994,1),""))=1),MAX(N$1:N1993)+1,"")</f>
        <v/>
      </c>
      <c r="O1994" s="69" t="str">
        <f>IF(AND(Formulaire!$H$27=Aéroports!$E1994,--ISNUMBER(IFERROR(SEARCH(Formulaire!$H$28,$C1994,1),""))=1),MAX(O$1:O1993)+1,"")</f>
        <v/>
      </c>
      <c r="Q1994" s="91" t="str">
        <f>IFERROR(INDEX($C$2:$C$5193,MATCH(ROWS(M$2:M1994),M$2:M$5193,0)),"")</f>
        <v/>
      </c>
      <c r="R1994" s="70" t="str">
        <f>IFERROR(INDEX($C$2:$C$5193,MATCH(ROWS(N$2:N1994),N$2:N$5193,0)),"")</f>
        <v/>
      </c>
      <c r="S1994" s="92" t="str">
        <f>IFERROR(INDEX($C$2:$C$5193,MATCH(ROWS(O$2:O1994),O$2:O$5193,0)),"")</f>
        <v/>
      </c>
    </row>
    <row r="1995" spans="1:19" x14ac:dyDescent="0.25">
      <c r="A1995" s="68">
        <v>11827</v>
      </c>
      <c r="B1995" s="68" t="s">
        <v>17730</v>
      </c>
      <c r="C1995" s="68" t="s">
        <v>17731</v>
      </c>
      <c r="D1995" s="68" t="s">
        <v>16702</v>
      </c>
      <c r="E1995" s="68" t="s">
        <v>22589</v>
      </c>
      <c r="F1995" s="68" t="s">
        <v>17732</v>
      </c>
      <c r="G1995" s="68" t="s">
        <v>17733</v>
      </c>
      <c r="H1995" s="68">
        <v>35.951300000000003</v>
      </c>
      <c r="I1995" s="68">
        <v>-85.084999999999994</v>
      </c>
      <c r="J1995" s="68">
        <v>1881</v>
      </c>
      <c r="K1995" s="68" t="s">
        <v>340</v>
      </c>
      <c r="L1995" s="68">
        <f>COUNTIFS(Aéroports!$C$2:$C$5193,Aéroports!$C1995,Aéroports!$D$2:$D$5193,Aéroports!$D1995)</f>
        <v>1</v>
      </c>
      <c r="M1995" s="68" t="str">
        <f>IF(AND(Formulaire!$H$15=Aéroports!$E1995,--ISNUMBER(IFERROR(SEARCH(Formulaire!$H$16,$C1995,1),""))=1),MAX(M$1:M1994)+1,"")</f>
        <v/>
      </c>
      <c r="N1995" s="68" t="str">
        <f>IF(AND(Formulaire!$H$21=Aéroports!$E1995,--ISNUMBER(IFERROR(SEARCH(Formulaire!$H$22,$C1995,1),""))=1),MAX(N$1:N1994)+1,"")</f>
        <v/>
      </c>
      <c r="O1995" s="68" t="str">
        <f>IF(AND(Formulaire!$H$27=Aéroports!$E1995,--ISNUMBER(IFERROR(SEARCH(Formulaire!$H$28,$C1995,1),""))=1),MAX(O$1:O1994)+1,"")</f>
        <v/>
      </c>
      <c r="Q1995" s="91" t="str">
        <f>IFERROR(INDEX($C$2:$C$5193,MATCH(ROWS(M$2:M1995),M$2:M$5193,0)),"")</f>
        <v/>
      </c>
      <c r="R1995" s="70" t="str">
        <f>IFERROR(INDEX($C$2:$C$5193,MATCH(ROWS(N$2:N1995),N$2:N$5193,0)),"")</f>
        <v/>
      </c>
      <c r="S1995" s="92" t="str">
        <f>IFERROR(INDEX($C$2:$C$5193,MATCH(ROWS(O$2:O1995),O$2:O$5193,0)),"")</f>
        <v/>
      </c>
    </row>
    <row r="1996" spans="1:19" x14ac:dyDescent="0.25">
      <c r="A1996" s="69">
        <v>9447</v>
      </c>
      <c r="B1996" s="69" t="s">
        <v>17734</v>
      </c>
      <c r="C1996" s="69" t="s">
        <v>17735</v>
      </c>
      <c r="D1996" s="69" t="s">
        <v>16702</v>
      </c>
      <c r="E1996" s="69" t="s">
        <v>22589</v>
      </c>
      <c r="F1996" s="69" t="s">
        <v>17736</v>
      </c>
      <c r="G1996" s="69" t="s">
        <v>17737</v>
      </c>
      <c r="H1996" s="69">
        <v>45.061999999999998</v>
      </c>
      <c r="I1996" s="69">
        <v>-93.353899999999996</v>
      </c>
      <c r="J1996" s="69">
        <v>869</v>
      </c>
      <c r="K1996" s="69">
        <v>-6</v>
      </c>
      <c r="L1996" s="69">
        <f>COUNTIFS(Aéroports!$C$2:$C$5193,Aéroports!$C1996,Aéroports!$D$2:$D$5193,Aéroports!$D1996)</f>
        <v>1</v>
      </c>
      <c r="M1996" s="69" t="str">
        <f>IF(AND(Formulaire!$H$15=Aéroports!$E1996,--ISNUMBER(IFERROR(SEARCH(Formulaire!$H$16,$C1996,1),""))=1),MAX(M$1:M1995)+1,"")</f>
        <v/>
      </c>
      <c r="N1996" s="69" t="str">
        <f>IF(AND(Formulaire!$H$21=Aéroports!$E1996,--ISNUMBER(IFERROR(SEARCH(Formulaire!$H$22,$C1996,1),""))=1),MAX(N$1:N1995)+1,"")</f>
        <v/>
      </c>
      <c r="O1996" s="69" t="str">
        <f>IF(AND(Formulaire!$H$27=Aéroports!$E1996,--ISNUMBER(IFERROR(SEARCH(Formulaire!$H$28,$C1996,1),""))=1),MAX(O$1:O1995)+1,"")</f>
        <v/>
      </c>
      <c r="Q1996" s="91" t="str">
        <f>IFERROR(INDEX($C$2:$C$5193,MATCH(ROWS(M$2:M1996),M$2:M$5193,0)),"")</f>
        <v/>
      </c>
      <c r="R1996" s="70" t="str">
        <f>IFERROR(INDEX($C$2:$C$5193,MATCH(ROWS(N$2:N1996),N$2:N$5193,0)),"")</f>
        <v/>
      </c>
      <c r="S1996" s="92" t="str">
        <f>IFERROR(INDEX($C$2:$C$5193,MATCH(ROWS(O$2:O1996),O$2:O$5193,0)),"")</f>
        <v/>
      </c>
    </row>
    <row r="1997" spans="1:19" x14ac:dyDescent="0.25">
      <c r="A1997" s="68">
        <v>9182</v>
      </c>
      <c r="B1997" s="68" t="s">
        <v>17738</v>
      </c>
      <c r="C1997" s="68" t="s">
        <v>17739</v>
      </c>
      <c r="D1997" s="68" t="s">
        <v>16702</v>
      </c>
      <c r="E1997" s="68" t="s">
        <v>22589</v>
      </c>
      <c r="F1997" s="68" t="s">
        <v>17740</v>
      </c>
      <c r="G1997" s="68" t="s">
        <v>17741</v>
      </c>
      <c r="H1997" s="68">
        <v>28.8673</v>
      </c>
      <c r="I1997" s="68">
        <v>-82.571299999999994</v>
      </c>
      <c r="J1997" s="68">
        <v>9</v>
      </c>
      <c r="K1997" s="68">
        <v>-5</v>
      </c>
      <c r="L1997" s="68">
        <f>COUNTIFS(Aéroports!$C$2:$C$5193,Aéroports!$C1997,Aéroports!$D$2:$D$5193,Aéroports!$D1997)</f>
        <v>1</v>
      </c>
      <c r="M1997" s="68" t="str">
        <f>IF(AND(Formulaire!$H$15=Aéroports!$E1997,--ISNUMBER(IFERROR(SEARCH(Formulaire!$H$16,$C1997,1),""))=1),MAX(M$1:M1996)+1,"")</f>
        <v/>
      </c>
      <c r="N1997" s="68" t="str">
        <f>IF(AND(Formulaire!$H$21=Aéroports!$E1997,--ISNUMBER(IFERROR(SEARCH(Formulaire!$H$22,$C1997,1),""))=1),MAX(N$1:N1996)+1,"")</f>
        <v/>
      </c>
      <c r="O1997" s="68" t="str">
        <f>IF(AND(Formulaire!$H$27=Aéroports!$E1997,--ISNUMBER(IFERROR(SEARCH(Formulaire!$H$28,$C1997,1),""))=1),MAX(O$1:O1996)+1,"")</f>
        <v/>
      </c>
      <c r="Q1997" s="91" t="str">
        <f>IFERROR(INDEX($C$2:$C$5193,MATCH(ROWS(M$2:M1997),M$2:M$5193,0)),"")</f>
        <v/>
      </c>
      <c r="R1997" s="70" t="str">
        <f>IFERROR(INDEX($C$2:$C$5193,MATCH(ROWS(N$2:N1997),N$2:N$5193,0)),"")</f>
        <v/>
      </c>
      <c r="S1997" s="92" t="str">
        <f>IFERROR(INDEX($C$2:$C$5193,MATCH(ROWS(O$2:O1997),O$2:O$5193,0)),"")</f>
        <v/>
      </c>
    </row>
    <row r="1998" spans="1:19" x14ac:dyDescent="0.25">
      <c r="A1998" s="69">
        <v>8474</v>
      </c>
      <c r="B1998" s="69" t="s">
        <v>17742</v>
      </c>
      <c r="C1998" s="69" t="s">
        <v>17743</v>
      </c>
      <c r="D1998" s="69" t="s">
        <v>16702</v>
      </c>
      <c r="E1998" s="69" t="s">
        <v>22589</v>
      </c>
      <c r="F1998" s="69" t="s">
        <v>17744</v>
      </c>
      <c r="G1998" s="69" t="s">
        <v>17745</v>
      </c>
      <c r="H1998" s="69">
        <v>39.615400000000001</v>
      </c>
      <c r="I1998" s="69">
        <v>-78.760900000000007</v>
      </c>
      <c r="J1998" s="69">
        <v>775</v>
      </c>
      <c r="K1998" s="69">
        <v>-5</v>
      </c>
      <c r="L1998" s="69">
        <f>COUNTIFS(Aéroports!$C$2:$C$5193,Aéroports!$C1998,Aéroports!$D$2:$D$5193,Aéroports!$D1998)</f>
        <v>1</v>
      </c>
      <c r="M1998" s="69" t="str">
        <f>IF(AND(Formulaire!$H$15=Aéroports!$E1998,--ISNUMBER(IFERROR(SEARCH(Formulaire!$H$16,$C1998,1),""))=1),MAX(M$1:M1997)+1,"")</f>
        <v/>
      </c>
      <c r="N1998" s="69" t="str">
        <f>IF(AND(Formulaire!$H$21=Aéroports!$E1998,--ISNUMBER(IFERROR(SEARCH(Formulaire!$H$22,$C1998,1),""))=1),MAX(N$1:N1997)+1,"")</f>
        <v/>
      </c>
      <c r="O1998" s="69" t="str">
        <f>IF(AND(Formulaire!$H$27=Aéroports!$E1998,--ISNUMBER(IFERROR(SEARCH(Formulaire!$H$28,$C1998,1),""))=1),MAX(O$1:O1997)+1,"")</f>
        <v/>
      </c>
      <c r="Q1998" s="91" t="str">
        <f>IFERROR(INDEX($C$2:$C$5193,MATCH(ROWS(M$2:M1998),M$2:M$5193,0)),"")</f>
        <v/>
      </c>
      <c r="R1998" s="70" t="str">
        <f>IFERROR(INDEX($C$2:$C$5193,MATCH(ROWS(N$2:N1998),N$2:N$5193,0)),"")</f>
        <v/>
      </c>
      <c r="S1998" s="92" t="str">
        <f>IFERROR(INDEX($C$2:$C$5193,MATCH(ROWS(O$2:O1998),O$2:O$5193,0)),"")</f>
        <v/>
      </c>
    </row>
    <row r="1999" spans="1:19" x14ac:dyDescent="0.25">
      <c r="A1999" s="68">
        <v>3470</v>
      </c>
      <c r="B1999" s="68" t="s">
        <v>17746</v>
      </c>
      <c r="C1999" s="68" t="s">
        <v>17747</v>
      </c>
      <c r="D1999" s="68" t="s">
        <v>16702</v>
      </c>
      <c r="E1999" s="68" t="s">
        <v>22589</v>
      </c>
      <c r="F1999" s="68" t="s">
        <v>17748</v>
      </c>
      <c r="G1999" s="68" t="s">
        <v>17749</v>
      </c>
      <c r="H1999" s="68">
        <v>48.608400000000003</v>
      </c>
      <c r="I1999" s="68">
        <v>-112.376</v>
      </c>
      <c r="J1999" s="68">
        <v>3854</v>
      </c>
      <c r="K1999" s="68">
        <v>-7</v>
      </c>
      <c r="L1999" s="68">
        <f>COUNTIFS(Aéroports!$C$2:$C$5193,Aéroports!$C1999,Aéroports!$D$2:$D$5193,Aéroports!$D1999)</f>
        <v>1</v>
      </c>
      <c r="M1999" s="68" t="str">
        <f>IF(AND(Formulaire!$H$15=Aéroports!$E1999,--ISNUMBER(IFERROR(SEARCH(Formulaire!$H$16,$C1999,1),""))=1),MAX(M$1:M1998)+1,"")</f>
        <v/>
      </c>
      <c r="N1999" s="68" t="str">
        <f>IF(AND(Formulaire!$H$21=Aéroports!$E1999,--ISNUMBER(IFERROR(SEARCH(Formulaire!$H$22,$C1999,1),""))=1),MAX(N$1:N1998)+1,"")</f>
        <v/>
      </c>
      <c r="O1999" s="68" t="str">
        <f>IF(AND(Formulaire!$H$27=Aéroports!$E1999,--ISNUMBER(IFERROR(SEARCH(Formulaire!$H$28,$C1999,1),""))=1),MAX(O$1:O1998)+1,"")</f>
        <v/>
      </c>
      <c r="Q1999" s="91" t="str">
        <f>IFERROR(INDEX($C$2:$C$5193,MATCH(ROWS(M$2:M1999),M$2:M$5193,0)),"")</f>
        <v/>
      </c>
      <c r="R1999" s="70" t="str">
        <f>IFERROR(INDEX($C$2:$C$5193,MATCH(ROWS(N$2:N1999),N$2:N$5193,0)),"")</f>
        <v/>
      </c>
      <c r="S1999" s="92" t="str">
        <f>IFERROR(INDEX($C$2:$C$5193,MATCH(ROWS(O$2:O1999),O$2:O$5193,0)),"")</f>
        <v/>
      </c>
    </row>
    <row r="2000" spans="1:19" x14ac:dyDescent="0.25">
      <c r="A2000" s="69">
        <v>11829</v>
      </c>
      <c r="B2000" s="69" t="s">
        <v>17750</v>
      </c>
      <c r="C2000" s="69" t="s">
        <v>17751</v>
      </c>
      <c r="D2000" s="69" t="s">
        <v>16702</v>
      </c>
      <c r="E2000" s="69" t="s">
        <v>22589</v>
      </c>
      <c r="F2000" s="69" t="s">
        <v>17752</v>
      </c>
      <c r="G2000" s="69" t="s">
        <v>17753</v>
      </c>
      <c r="H2000" s="69">
        <v>34.853700000000003</v>
      </c>
      <c r="I2000" s="69">
        <v>-116.78700000000001</v>
      </c>
      <c r="J2000" s="69">
        <v>1930</v>
      </c>
      <c r="K2000" s="69" t="s">
        <v>340</v>
      </c>
      <c r="L2000" s="69">
        <f>COUNTIFS(Aéroports!$C$2:$C$5193,Aéroports!$C2000,Aéroports!$D$2:$D$5193,Aéroports!$D2000)</f>
        <v>1</v>
      </c>
      <c r="M2000" s="69" t="str">
        <f>IF(AND(Formulaire!$H$15=Aéroports!$E2000,--ISNUMBER(IFERROR(SEARCH(Formulaire!$H$16,$C2000,1),""))=1),MAX(M$1:M1999)+1,"")</f>
        <v/>
      </c>
      <c r="N2000" s="69" t="str">
        <f>IF(AND(Formulaire!$H$21=Aéroports!$E2000,--ISNUMBER(IFERROR(SEARCH(Formulaire!$H$22,$C2000,1),""))=1),MAX(N$1:N1999)+1,"")</f>
        <v/>
      </c>
      <c r="O2000" s="69" t="str">
        <f>IF(AND(Formulaire!$H$27=Aéroports!$E2000,--ISNUMBER(IFERROR(SEARCH(Formulaire!$H$28,$C2000,1),""))=1),MAX(O$1:O1999)+1,"")</f>
        <v/>
      </c>
      <c r="Q2000" s="91" t="str">
        <f>IFERROR(INDEX($C$2:$C$5193,MATCH(ROWS(M$2:M2000),M$2:M$5193,0)),"")</f>
        <v/>
      </c>
      <c r="R2000" s="70" t="str">
        <f>IFERROR(INDEX($C$2:$C$5193,MATCH(ROWS(N$2:N2000),N$2:N$5193,0)),"")</f>
        <v/>
      </c>
      <c r="S2000" s="92" t="str">
        <f>IFERROR(INDEX($C$2:$C$5193,MATCH(ROWS(O$2:O2000),O$2:O$5193,0)),"")</f>
        <v/>
      </c>
    </row>
    <row r="2001" spans="1:19" x14ac:dyDescent="0.25">
      <c r="A2001" s="68">
        <v>3482</v>
      </c>
      <c r="B2001" s="68" t="s">
        <v>17754</v>
      </c>
      <c r="C2001" s="68" t="s">
        <v>17755</v>
      </c>
      <c r="D2001" s="68" t="s">
        <v>16702</v>
      </c>
      <c r="E2001" s="68" t="s">
        <v>22589</v>
      </c>
      <c r="F2001" s="68" t="s">
        <v>17756</v>
      </c>
      <c r="G2001" s="68" t="s">
        <v>17757</v>
      </c>
      <c r="H2001" s="68">
        <v>36.022599999999997</v>
      </c>
      <c r="I2001" s="68">
        <v>-102.547</v>
      </c>
      <c r="J2001" s="68">
        <v>3991</v>
      </c>
      <c r="K2001" s="68">
        <v>-6</v>
      </c>
      <c r="L2001" s="68">
        <f>COUNTIFS(Aéroports!$C$2:$C$5193,Aéroports!$C2001,Aéroports!$D$2:$D$5193,Aéroports!$D2001)</f>
        <v>1</v>
      </c>
      <c r="M2001" s="68" t="str">
        <f>IF(AND(Formulaire!$H$15=Aéroports!$E2001,--ISNUMBER(IFERROR(SEARCH(Formulaire!$H$16,$C2001,1),""))=1),MAX(M$1:M2000)+1,"")</f>
        <v/>
      </c>
      <c r="N2001" s="68" t="str">
        <f>IF(AND(Formulaire!$H$21=Aéroports!$E2001,--ISNUMBER(IFERROR(SEARCH(Formulaire!$H$22,$C2001,1),""))=1),MAX(N$1:N2000)+1,"")</f>
        <v/>
      </c>
      <c r="O2001" s="68" t="str">
        <f>IF(AND(Formulaire!$H$27=Aéroports!$E2001,--ISNUMBER(IFERROR(SEARCH(Formulaire!$H$28,$C2001,1),""))=1),MAX(O$1:O2000)+1,"")</f>
        <v/>
      </c>
      <c r="Q2001" s="91" t="str">
        <f>IFERROR(INDEX($C$2:$C$5193,MATCH(ROWS(M$2:M2001),M$2:M$5193,0)),"")</f>
        <v/>
      </c>
      <c r="R2001" s="70" t="str">
        <f>IFERROR(INDEX($C$2:$C$5193,MATCH(ROWS(N$2:N2001),N$2:N$5193,0)),"")</f>
        <v/>
      </c>
      <c r="S2001" s="92" t="str">
        <f>IFERROR(INDEX($C$2:$C$5193,MATCH(ROWS(O$2:O2001),O$2:O$5193,0)),"")</f>
        <v/>
      </c>
    </row>
    <row r="2002" spans="1:19" x14ac:dyDescent="0.25">
      <c r="A2002" s="69">
        <v>3502</v>
      </c>
      <c r="B2002" s="69" t="s">
        <v>17758</v>
      </c>
      <c r="C2002" s="69" t="s">
        <v>17759</v>
      </c>
      <c r="D2002" s="69" t="s">
        <v>16702</v>
      </c>
      <c r="E2002" s="69" t="s">
        <v>22589</v>
      </c>
      <c r="F2002" s="69" t="s">
        <v>17760</v>
      </c>
      <c r="G2002" s="69" t="s">
        <v>17761</v>
      </c>
      <c r="H2002" s="69">
        <v>32.847099999999998</v>
      </c>
      <c r="I2002" s="69">
        <v>-96.851799999999997</v>
      </c>
      <c r="J2002" s="69">
        <v>487</v>
      </c>
      <c r="K2002" s="69">
        <v>-6</v>
      </c>
      <c r="L2002" s="69">
        <f>COUNTIFS(Aéroports!$C$2:$C$5193,Aéroports!$C2002,Aéroports!$D$2:$D$5193,Aéroports!$D2002)</f>
        <v>1</v>
      </c>
      <c r="M2002" s="69" t="str">
        <f>IF(AND(Formulaire!$H$15=Aéroports!$E2002,--ISNUMBER(IFERROR(SEARCH(Formulaire!$H$16,$C2002,1),""))=1),MAX(M$1:M2001)+1,"")</f>
        <v/>
      </c>
      <c r="N2002" s="69" t="str">
        <f>IF(AND(Formulaire!$H$21=Aéroports!$E2002,--ISNUMBER(IFERROR(SEARCH(Formulaire!$H$22,$C2002,1),""))=1),MAX(N$1:N2001)+1,"")</f>
        <v/>
      </c>
      <c r="O2002" s="69" t="str">
        <f>IF(AND(Formulaire!$H$27=Aéroports!$E2002,--ISNUMBER(IFERROR(SEARCH(Formulaire!$H$28,$C2002,1),""))=1),MAX(O$1:O2001)+1,"")</f>
        <v/>
      </c>
      <c r="Q2002" s="91" t="str">
        <f>IFERROR(INDEX($C$2:$C$5193,MATCH(ROWS(M$2:M2002),M$2:M$5193,0)),"")</f>
        <v/>
      </c>
      <c r="R2002" s="70" t="str">
        <f>IFERROR(INDEX($C$2:$C$5193,MATCH(ROWS(N$2:N2002),N$2:N$5193,0)),"")</f>
        <v/>
      </c>
      <c r="S2002" s="92" t="str">
        <f>IFERROR(INDEX($C$2:$C$5193,MATCH(ROWS(O$2:O2002),O$2:O$5193,0)),"")</f>
        <v/>
      </c>
    </row>
    <row r="2003" spans="1:19" x14ac:dyDescent="0.25">
      <c r="A2003" s="68">
        <v>3670</v>
      </c>
      <c r="B2003" s="68" t="s">
        <v>17769</v>
      </c>
      <c r="C2003" s="68" t="s">
        <v>17770</v>
      </c>
      <c r="D2003" s="68" t="s">
        <v>16702</v>
      </c>
      <c r="E2003" s="68" t="s">
        <v>22589</v>
      </c>
      <c r="F2003" s="68" t="s">
        <v>17771</v>
      </c>
      <c r="G2003" s="68" t="s">
        <v>17772</v>
      </c>
      <c r="H2003" s="68">
        <v>32.896799999999999</v>
      </c>
      <c r="I2003" s="68">
        <v>-97.037999999999997</v>
      </c>
      <c r="J2003" s="68">
        <v>607</v>
      </c>
      <c r="K2003" s="68">
        <v>-6</v>
      </c>
      <c r="L2003" s="68">
        <f>COUNTIFS(Aéroports!$C$2:$C$5193,Aéroports!$C2003,Aéroports!$D$2:$D$5193,Aéroports!$D2003)</f>
        <v>1</v>
      </c>
      <c r="M2003" s="68" t="str">
        <f>IF(AND(Formulaire!$H$15=Aéroports!$E2003,--ISNUMBER(IFERROR(SEARCH(Formulaire!$H$16,$C2003,1),""))=1),MAX(M$1:M2002)+1,"")</f>
        <v/>
      </c>
      <c r="N2003" s="68" t="str">
        <f>IF(AND(Formulaire!$H$21=Aéroports!$E2003,--ISNUMBER(IFERROR(SEARCH(Formulaire!$H$22,$C2003,1),""))=1),MAX(N$1:N2002)+1,"")</f>
        <v/>
      </c>
      <c r="O2003" s="68" t="str">
        <f>IF(AND(Formulaire!$H$27=Aéroports!$E2003,--ISNUMBER(IFERROR(SEARCH(Formulaire!$H$28,$C2003,1),""))=1),MAX(O$1:O2002)+1,"")</f>
        <v/>
      </c>
      <c r="Q2003" s="91" t="str">
        <f>IFERROR(INDEX($C$2:$C$5193,MATCH(ROWS(M$2:M2003),M$2:M$5193,0)),"")</f>
        <v/>
      </c>
      <c r="R2003" s="70" t="str">
        <f>IFERROR(INDEX($C$2:$C$5193,MATCH(ROWS(N$2:N2003),N$2:N$5193,0)),"")</f>
        <v/>
      </c>
      <c r="S2003" s="92" t="str">
        <f>IFERROR(INDEX($C$2:$C$5193,MATCH(ROWS(O$2:O2003),O$2:O$5193,0)),"")</f>
        <v/>
      </c>
    </row>
    <row r="2004" spans="1:19" x14ac:dyDescent="0.25">
      <c r="A2004" s="69">
        <v>8299</v>
      </c>
      <c r="B2004" s="69" t="s">
        <v>17773</v>
      </c>
      <c r="C2004" s="69" t="s">
        <v>17774</v>
      </c>
      <c r="D2004" s="69" t="s">
        <v>16702</v>
      </c>
      <c r="E2004" s="69" t="s">
        <v>22589</v>
      </c>
      <c r="F2004" s="69" t="s">
        <v>17775</v>
      </c>
      <c r="G2004" s="69" t="s">
        <v>17776</v>
      </c>
      <c r="H2004" s="69">
        <v>34.722900000000003</v>
      </c>
      <c r="I2004" s="69">
        <v>-84.870199999999997</v>
      </c>
      <c r="J2004" s="69">
        <v>709</v>
      </c>
      <c r="K2004" s="69">
        <v>-5</v>
      </c>
      <c r="L2004" s="69">
        <f>COUNTIFS(Aéroports!$C$2:$C$5193,Aéroports!$C2004,Aéroports!$D$2:$D$5193,Aéroports!$D2004)</f>
        <v>1</v>
      </c>
      <c r="M2004" s="69" t="str">
        <f>IF(AND(Formulaire!$H$15=Aéroports!$E2004,--ISNUMBER(IFERROR(SEARCH(Formulaire!$H$16,$C2004,1),""))=1),MAX(M$1:M2003)+1,"")</f>
        <v/>
      </c>
      <c r="N2004" s="69" t="str">
        <f>IF(AND(Formulaire!$H$21=Aéroports!$E2004,--ISNUMBER(IFERROR(SEARCH(Formulaire!$H$22,$C2004,1),""))=1),MAX(N$1:N2003)+1,"")</f>
        <v/>
      </c>
      <c r="O2004" s="69" t="str">
        <f>IF(AND(Formulaire!$H$27=Aéroports!$E2004,--ISNUMBER(IFERROR(SEARCH(Formulaire!$H$28,$C2004,1),""))=1),MAX(O$1:O2003)+1,"")</f>
        <v/>
      </c>
      <c r="Q2004" s="91" t="str">
        <f>IFERROR(INDEX($C$2:$C$5193,MATCH(ROWS(M$2:M2004),M$2:M$5193,0)),"")</f>
        <v/>
      </c>
      <c r="R2004" s="70" t="str">
        <f>IFERROR(INDEX($C$2:$C$5193,MATCH(ROWS(N$2:N2004),N$2:N$5193,0)),"")</f>
        <v/>
      </c>
      <c r="S2004" s="92" t="str">
        <f>IFERROR(INDEX($C$2:$C$5193,MATCH(ROWS(O$2:O2004),O$2:O$5193,0)),"")</f>
        <v/>
      </c>
    </row>
    <row r="2005" spans="1:19" x14ac:dyDescent="0.25">
      <c r="A2005" s="68">
        <v>8286</v>
      </c>
      <c r="B2005" s="68" t="s">
        <v>17777</v>
      </c>
      <c r="C2005" s="68" t="s">
        <v>17778</v>
      </c>
      <c r="D2005" s="68" t="s">
        <v>16702</v>
      </c>
      <c r="E2005" s="68" t="s">
        <v>22589</v>
      </c>
      <c r="F2005" s="68" t="s">
        <v>17779</v>
      </c>
      <c r="G2005" s="68" t="s">
        <v>17780</v>
      </c>
      <c r="H2005" s="68">
        <v>41.371499999999997</v>
      </c>
      <c r="I2005" s="68">
        <v>-73.482200000000006</v>
      </c>
      <c r="J2005" s="68">
        <v>458</v>
      </c>
      <c r="K2005" s="68">
        <v>-5</v>
      </c>
      <c r="L2005" s="68">
        <f>COUNTIFS(Aéroports!$C$2:$C$5193,Aéroports!$C2005,Aéroports!$D$2:$D$5193,Aéroports!$D2005)</f>
        <v>1</v>
      </c>
      <c r="M2005" s="68" t="str">
        <f>IF(AND(Formulaire!$H$15=Aéroports!$E2005,--ISNUMBER(IFERROR(SEARCH(Formulaire!$H$16,$C2005,1),""))=1),MAX(M$1:M2004)+1,"")</f>
        <v/>
      </c>
      <c r="N2005" s="68" t="str">
        <f>IF(AND(Formulaire!$H$21=Aéroports!$E2005,--ISNUMBER(IFERROR(SEARCH(Formulaire!$H$22,$C2005,1),""))=1),MAX(N$1:N2004)+1,"")</f>
        <v/>
      </c>
      <c r="O2005" s="68" t="str">
        <f>IF(AND(Formulaire!$H$27=Aéroports!$E2005,--ISNUMBER(IFERROR(SEARCH(Formulaire!$H$28,$C2005,1),""))=1),MAX(O$1:O2004)+1,"")</f>
        <v/>
      </c>
      <c r="Q2005" s="91" t="str">
        <f>IFERROR(INDEX($C$2:$C$5193,MATCH(ROWS(M$2:M2005),M$2:M$5193,0)),"")</f>
        <v/>
      </c>
      <c r="R2005" s="70" t="str">
        <f>IFERROR(INDEX($C$2:$C$5193,MATCH(ROWS(N$2:N2005),N$2:N$5193,0)),"")</f>
        <v/>
      </c>
      <c r="S2005" s="92" t="str">
        <f>IFERROR(INDEX($C$2:$C$5193,MATCH(ROWS(O$2:O2005),O$2:O$5193,0)),"")</f>
        <v/>
      </c>
    </row>
    <row r="2006" spans="1:19" x14ac:dyDescent="0.25">
      <c r="A2006" s="69">
        <v>9799</v>
      </c>
      <c r="B2006" s="69" t="s">
        <v>17781</v>
      </c>
      <c r="C2006" s="69" t="s">
        <v>17782</v>
      </c>
      <c r="D2006" s="69" t="s">
        <v>16702</v>
      </c>
      <c r="E2006" s="69" t="s">
        <v>22589</v>
      </c>
      <c r="F2006" s="69" t="s">
        <v>17783</v>
      </c>
      <c r="G2006" s="69" t="s">
        <v>17784</v>
      </c>
      <c r="H2006" s="69">
        <v>36.572899999999997</v>
      </c>
      <c r="I2006" s="69">
        <v>-79.336100000000002</v>
      </c>
      <c r="J2006" s="69">
        <v>571</v>
      </c>
      <c r="K2006" s="69">
        <v>-5</v>
      </c>
      <c r="L2006" s="69">
        <f>COUNTIFS(Aéroports!$C$2:$C$5193,Aéroports!$C2006,Aéroports!$D$2:$D$5193,Aéroports!$D2006)</f>
        <v>1</v>
      </c>
      <c r="M2006" s="69" t="str">
        <f>IF(AND(Formulaire!$H$15=Aéroports!$E2006,--ISNUMBER(IFERROR(SEARCH(Formulaire!$H$16,$C2006,1),""))=1),MAX(M$1:M2005)+1,"")</f>
        <v/>
      </c>
      <c r="N2006" s="69" t="str">
        <f>IF(AND(Formulaire!$H$21=Aéroports!$E2006,--ISNUMBER(IFERROR(SEARCH(Formulaire!$H$22,$C2006,1),""))=1),MAX(N$1:N2005)+1,"")</f>
        <v/>
      </c>
      <c r="O2006" s="69" t="str">
        <f>IF(AND(Formulaire!$H$27=Aéroports!$E2006,--ISNUMBER(IFERROR(SEARCH(Formulaire!$H$28,$C2006,1),""))=1),MAX(O$1:O2005)+1,"")</f>
        <v/>
      </c>
      <c r="Q2006" s="91" t="str">
        <f>IFERROR(INDEX($C$2:$C$5193,MATCH(ROWS(M$2:M2006),M$2:M$5193,0)),"")</f>
        <v/>
      </c>
      <c r="R2006" s="70" t="str">
        <f>IFERROR(INDEX($C$2:$C$5193,MATCH(ROWS(N$2:N2006),N$2:N$5193,0)),"")</f>
        <v/>
      </c>
      <c r="S2006" s="92" t="str">
        <f>IFERROR(INDEX($C$2:$C$5193,MATCH(ROWS(O$2:O2006),O$2:O$5193,0)),"")</f>
        <v/>
      </c>
    </row>
    <row r="2007" spans="1:19" x14ac:dyDescent="0.25">
      <c r="A2007" s="68">
        <v>8313</v>
      </c>
      <c r="B2007" s="68" t="s">
        <v>17788</v>
      </c>
      <c r="C2007" s="68" t="s">
        <v>17789</v>
      </c>
      <c r="D2007" s="68" t="s">
        <v>16702</v>
      </c>
      <c r="E2007" s="68" t="s">
        <v>22589</v>
      </c>
      <c r="F2007" s="68" t="s">
        <v>17790</v>
      </c>
      <c r="G2007" s="68" t="s">
        <v>17791</v>
      </c>
      <c r="H2007" s="68">
        <v>34.449399999999997</v>
      </c>
      <c r="I2007" s="68">
        <v>-79.890100000000004</v>
      </c>
      <c r="J2007" s="68">
        <v>192</v>
      </c>
      <c r="K2007" s="68">
        <v>-5</v>
      </c>
      <c r="L2007" s="68">
        <f>COUNTIFS(Aéroports!$C$2:$C$5193,Aéroports!$C2007,Aéroports!$D$2:$D$5193,Aéroports!$D2007)</f>
        <v>1</v>
      </c>
      <c r="M2007" s="68" t="str">
        <f>IF(AND(Formulaire!$H$15=Aéroports!$E2007,--ISNUMBER(IFERROR(SEARCH(Formulaire!$H$16,$C2007,1),""))=1),MAX(M$1:M2006)+1,"")</f>
        <v/>
      </c>
      <c r="N2007" s="68" t="str">
        <f>IF(AND(Formulaire!$H$21=Aéroports!$E2007,--ISNUMBER(IFERROR(SEARCH(Formulaire!$H$22,$C2007,1),""))=1),MAX(N$1:N2006)+1,"")</f>
        <v/>
      </c>
      <c r="O2007" s="68" t="str">
        <f>IF(AND(Formulaire!$H$27=Aéroports!$E2007,--ISNUMBER(IFERROR(SEARCH(Formulaire!$H$28,$C2007,1),""))=1),MAX(O$1:O2006)+1,"")</f>
        <v/>
      </c>
      <c r="Q2007" s="91" t="str">
        <f>IFERROR(INDEX($C$2:$C$5193,MATCH(ROWS(M$2:M2007),M$2:M$5193,0)),"")</f>
        <v/>
      </c>
      <c r="R2007" s="70" t="str">
        <f>IFERROR(INDEX($C$2:$C$5193,MATCH(ROWS(N$2:N2007),N$2:N$5193,0)),"")</f>
        <v/>
      </c>
      <c r="S2007" s="92" t="str">
        <f>IFERROR(INDEX($C$2:$C$5193,MATCH(ROWS(O$2:O2007),O$2:O$5193,0)),"")</f>
        <v/>
      </c>
    </row>
    <row r="2008" spans="1:19" x14ac:dyDescent="0.25">
      <c r="A2008" s="69">
        <v>7651</v>
      </c>
      <c r="B2008" s="69" t="s">
        <v>17792</v>
      </c>
      <c r="C2008" s="69" t="s">
        <v>17793</v>
      </c>
      <c r="D2008" s="69" t="s">
        <v>16702</v>
      </c>
      <c r="E2008" s="69" t="s">
        <v>22589</v>
      </c>
      <c r="F2008" s="69" t="s">
        <v>17794</v>
      </c>
      <c r="G2008" s="69" t="s">
        <v>17795</v>
      </c>
      <c r="H2008" s="69">
        <v>38.579099999999997</v>
      </c>
      <c r="I2008" s="69">
        <v>-121.857</v>
      </c>
      <c r="J2008" s="69">
        <v>100</v>
      </c>
      <c r="K2008" s="69">
        <v>-8</v>
      </c>
      <c r="L2008" s="69">
        <f>COUNTIFS(Aéroports!$C$2:$C$5193,Aéroports!$C2008,Aéroports!$D$2:$D$5193,Aéroports!$D2008)</f>
        <v>1</v>
      </c>
      <c r="M2008" s="69" t="str">
        <f>IF(AND(Formulaire!$H$15=Aéroports!$E2008,--ISNUMBER(IFERROR(SEARCH(Formulaire!$H$16,$C2008,1),""))=1),MAX(M$1:M2007)+1,"")</f>
        <v/>
      </c>
      <c r="N2008" s="69" t="str">
        <f>IF(AND(Formulaire!$H$21=Aéroports!$E2008,--ISNUMBER(IFERROR(SEARCH(Formulaire!$H$22,$C2008,1),""))=1),MAX(N$1:N2007)+1,"")</f>
        <v/>
      </c>
      <c r="O2008" s="69" t="str">
        <f>IF(AND(Formulaire!$H$27=Aéroports!$E2008,--ISNUMBER(IFERROR(SEARCH(Formulaire!$H$28,$C2008,1),""))=1),MAX(O$1:O2007)+1,"")</f>
        <v/>
      </c>
      <c r="Q2008" s="91" t="str">
        <f>IFERROR(INDEX($C$2:$C$5193,MATCH(ROWS(M$2:M2008),M$2:M$5193,0)),"")</f>
        <v/>
      </c>
      <c r="R2008" s="70" t="str">
        <f>IFERROR(INDEX($C$2:$C$5193,MATCH(ROWS(N$2:N2008),N$2:N$5193,0)),"")</f>
        <v/>
      </c>
      <c r="S2008" s="92" t="str">
        <f>IFERROR(INDEX($C$2:$C$5193,MATCH(ROWS(O$2:O2008),O$2:O$5193,0)),"")</f>
        <v/>
      </c>
    </row>
    <row r="2009" spans="1:19" x14ac:dyDescent="0.25">
      <c r="A2009" s="68">
        <v>7776</v>
      </c>
      <c r="B2009" s="68" t="s">
        <v>17803</v>
      </c>
      <c r="C2009" s="68" t="s">
        <v>17797</v>
      </c>
      <c r="D2009" s="68" t="s">
        <v>16702</v>
      </c>
      <c r="E2009" s="68" t="s">
        <v>22589</v>
      </c>
      <c r="F2009" s="68" t="s">
        <v>17804</v>
      </c>
      <c r="G2009" s="68" t="s">
        <v>17805</v>
      </c>
      <c r="H2009" s="68">
        <v>39.588999999999999</v>
      </c>
      <c r="I2009" s="68">
        <v>-84.224900000000005</v>
      </c>
      <c r="J2009" s="68">
        <v>957</v>
      </c>
      <c r="K2009" s="68">
        <v>-5</v>
      </c>
      <c r="L2009" s="68">
        <f>COUNTIFS(Aéroports!$C$2:$C$5193,Aéroports!$C2009,Aéroports!$D$2:$D$5193,Aéroports!$D2009)</f>
        <v>1</v>
      </c>
      <c r="M2009" s="68" t="str">
        <f>IF(AND(Formulaire!$H$15=Aéroports!$E2009,--ISNUMBER(IFERROR(SEARCH(Formulaire!$H$16,$C2009,1),""))=1),MAX(M$1:M2008)+1,"")</f>
        <v/>
      </c>
      <c r="N2009" s="68" t="str">
        <f>IF(AND(Formulaire!$H$21=Aéroports!$E2009,--ISNUMBER(IFERROR(SEARCH(Formulaire!$H$22,$C2009,1),""))=1),MAX(N$1:N2008)+1,"")</f>
        <v/>
      </c>
      <c r="O2009" s="68" t="str">
        <f>IF(AND(Formulaire!$H$27=Aéroports!$E2009,--ISNUMBER(IFERROR(SEARCH(Formulaire!$H$28,$C2009,1),""))=1),MAX(O$1:O2008)+1,"")</f>
        <v/>
      </c>
      <c r="Q2009" s="91" t="str">
        <f>IFERROR(INDEX($C$2:$C$5193,MATCH(ROWS(M$2:M2009),M$2:M$5193,0)),"")</f>
        <v/>
      </c>
      <c r="R2009" s="70" t="str">
        <f>IFERROR(INDEX($C$2:$C$5193,MATCH(ROWS(N$2:N2009),N$2:N$5193,0)),"")</f>
        <v/>
      </c>
      <c r="S2009" s="92" t="str">
        <f>IFERROR(INDEX($C$2:$C$5193,MATCH(ROWS(O$2:O2009),O$2:O$5193,0)),"")</f>
        <v/>
      </c>
    </row>
    <row r="2010" spans="1:19" x14ac:dyDescent="0.25">
      <c r="A2010" s="69">
        <v>3950</v>
      </c>
      <c r="B2010" s="69" t="s">
        <v>17806</v>
      </c>
      <c r="C2010" s="69" t="s">
        <v>17807</v>
      </c>
      <c r="D2010" s="69" t="s">
        <v>16702</v>
      </c>
      <c r="E2010" s="69" t="s">
        <v>22589</v>
      </c>
      <c r="F2010" s="69" t="s">
        <v>17808</v>
      </c>
      <c r="G2010" s="69" t="s">
        <v>17809</v>
      </c>
      <c r="H2010" s="69">
        <v>29.1799</v>
      </c>
      <c r="I2010" s="69">
        <v>-81.058099999999996</v>
      </c>
      <c r="J2010" s="69">
        <v>34</v>
      </c>
      <c r="K2010" s="69">
        <v>-5</v>
      </c>
      <c r="L2010" s="69">
        <f>COUNTIFS(Aéroports!$C$2:$C$5193,Aéroports!$C2010,Aéroports!$D$2:$D$5193,Aéroports!$D2010)</f>
        <v>1</v>
      </c>
      <c r="M2010" s="69" t="str">
        <f>IF(AND(Formulaire!$H$15=Aéroports!$E2010,--ISNUMBER(IFERROR(SEARCH(Formulaire!$H$16,$C2010,1),""))=1),MAX(M$1:M2009)+1,"")</f>
        <v/>
      </c>
      <c r="N2010" s="69" t="str">
        <f>IF(AND(Formulaire!$H$21=Aéroports!$E2010,--ISNUMBER(IFERROR(SEARCH(Formulaire!$H$22,$C2010,1),""))=1),MAX(N$1:N2009)+1,"")</f>
        <v/>
      </c>
      <c r="O2010" s="69" t="str">
        <f>IF(AND(Formulaire!$H$27=Aéroports!$E2010,--ISNUMBER(IFERROR(SEARCH(Formulaire!$H$28,$C2010,1),""))=1),MAX(O$1:O2009)+1,"")</f>
        <v/>
      </c>
      <c r="Q2010" s="91" t="str">
        <f>IFERROR(INDEX($C$2:$C$5193,MATCH(ROWS(M$2:M2010),M$2:M$5193,0)),"")</f>
        <v/>
      </c>
      <c r="R2010" s="70" t="str">
        <f>IFERROR(INDEX($C$2:$C$5193,MATCH(ROWS(N$2:N2010),N$2:N$5193,0)),"")</f>
        <v/>
      </c>
      <c r="S2010" s="92" t="str">
        <f>IFERROR(INDEX($C$2:$C$5193,MATCH(ROWS(O$2:O2010),O$2:O$5193,0)),"")</f>
        <v/>
      </c>
    </row>
    <row r="2011" spans="1:19" x14ac:dyDescent="0.25">
      <c r="A2011" s="68">
        <v>3620</v>
      </c>
      <c r="B2011" s="68" t="s">
        <v>17810</v>
      </c>
      <c r="C2011" s="68" t="s">
        <v>17811</v>
      </c>
      <c r="D2011" s="68" t="s">
        <v>16702</v>
      </c>
      <c r="E2011" s="68" t="s">
        <v>22589</v>
      </c>
      <c r="F2011" s="68" t="s">
        <v>17812</v>
      </c>
      <c r="G2011" s="68" t="s">
        <v>17813</v>
      </c>
      <c r="H2011" s="68">
        <v>70.194699999999997</v>
      </c>
      <c r="I2011" s="68">
        <v>-148.465</v>
      </c>
      <c r="J2011" s="68">
        <v>65</v>
      </c>
      <c r="K2011" s="68">
        <v>-9</v>
      </c>
      <c r="L2011" s="68">
        <f>COUNTIFS(Aéroports!$C$2:$C$5193,Aéroports!$C2011,Aéroports!$D$2:$D$5193,Aéroports!$D2011)</f>
        <v>1</v>
      </c>
      <c r="M2011" s="68" t="str">
        <f>IF(AND(Formulaire!$H$15=Aéroports!$E2011,--ISNUMBER(IFERROR(SEARCH(Formulaire!$H$16,$C2011,1),""))=1),MAX(M$1:M2010)+1,"")</f>
        <v/>
      </c>
      <c r="N2011" s="68" t="str">
        <f>IF(AND(Formulaire!$H$21=Aéroports!$E2011,--ISNUMBER(IFERROR(SEARCH(Formulaire!$H$22,$C2011,1),""))=1),MAX(N$1:N2010)+1,"")</f>
        <v/>
      </c>
      <c r="O2011" s="68" t="str">
        <f>IF(AND(Formulaire!$H$27=Aéroports!$E2011,--ISNUMBER(IFERROR(SEARCH(Formulaire!$H$28,$C2011,1),""))=1),MAX(O$1:O2010)+1,"")</f>
        <v/>
      </c>
      <c r="Q2011" s="91" t="str">
        <f>IFERROR(INDEX($C$2:$C$5193,MATCH(ROWS(M$2:M2011),M$2:M$5193,0)),"")</f>
        <v/>
      </c>
      <c r="R2011" s="70" t="str">
        <f>IFERROR(INDEX($C$2:$C$5193,MATCH(ROWS(N$2:N2011),N$2:N$5193,0)),"")</f>
        <v/>
      </c>
      <c r="S2011" s="92" t="str">
        <f>IFERROR(INDEX($C$2:$C$5193,MATCH(ROWS(O$2:O2011),O$2:O$5193,0)),"")</f>
        <v/>
      </c>
    </row>
    <row r="2012" spans="1:19" x14ac:dyDescent="0.25">
      <c r="A2012" s="69">
        <v>4042</v>
      </c>
      <c r="B2012" s="69" t="s">
        <v>17814</v>
      </c>
      <c r="C2012" s="69" t="s">
        <v>17815</v>
      </c>
      <c r="D2012" s="69" t="s">
        <v>16702</v>
      </c>
      <c r="E2012" s="69" t="s">
        <v>22589</v>
      </c>
      <c r="F2012" s="69" t="s">
        <v>17816</v>
      </c>
      <c r="G2012" s="69" t="s">
        <v>17817</v>
      </c>
      <c r="H2012" s="69">
        <v>39.834600000000002</v>
      </c>
      <c r="I2012" s="69">
        <v>-88.865700000000004</v>
      </c>
      <c r="J2012" s="69">
        <v>682</v>
      </c>
      <c r="K2012" s="69">
        <v>-6</v>
      </c>
      <c r="L2012" s="69">
        <f>COUNTIFS(Aéroports!$C$2:$C$5193,Aéroports!$C2012,Aéroports!$D$2:$D$5193,Aéroports!$D2012)</f>
        <v>1</v>
      </c>
      <c r="M2012" s="69" t="str">
        <f>IF(AND(Formulaire!$H$15=Aéroports!$E2012,--ISNUMBER(IFERROR(SEARCH(Formulaire!$H$16,$C2012,1),""))=1),MAX(M$1:M2011)+1,"")</f>
        <v/>
      </c>
      <c r="N2012" s="69" t="str">
        <f>IF(AND(Formulaire!$H$21=Aéroports!$E2012,--ISNUMBER(IFERROR(SEARCH(Formulaire!$H$22,$C2012,1),""))=1),MAX(N$1:N2011)+1,"")</f>
        <v/>
      </c>
      <c r="O2012" s="69" t="str">
        <f>IF(AND(Formulaire!$H$27=Aéroports!$E2012,--ISNUMBER(IFERROR(SEARCH(Formulaire!$H$28,$C2012,1),""))=1),MAX(O$1:O2011)+1,"")</f>
        <v/>
      </c>
      <c r="Q2012" s="91" t="str">
        <f>IFERROR(INDEX($C$2:$C$5193,MATCH(ROWS(M$2:M2012),M$2:M$5193,0)),"")</f>
        <v/>
      </c>
      <c r="R2012" s="70" t="str">
        <f>IFERROR(INDEX($C$2:$C$5193,MATCH(ROWS(N$2:N2012),N$2:N$5193,0)),"")</f>
        <v/>
      </c>
      <c r="S2012" s="92" t="str">
        <f>IFERROR(INDEX($C$2:$C$5193,MATCH(ROWS(O$2:O2012),O$2:O$5193,0)),"")</f>
        <v/>
      </c>
    </row>
    <row r="2013" spans="1:19" x14ac:dyDescent="0.25">
      <c r="A2013" s="68">
        <v>6755</v>
      </c>
      <c r="B2013" s="68" t="s">
        <v>17818</v>
      </c>
      <c r="C2013" s="68" t="s">
        <v>17819</v>
      </c>
      <c r="D2013" s="68" t="s">
        <v>16702</v>
      </c>
      <c r="E2013" s="68" t="s">
        <v>22589</v>
      </c>
      <c r="F2013" s="68" t="s">
        <v>17820</v>
      </c>
      <c r="G2013" s="68" t="s">
        <v>17821</v>
      </c>
      <c r="H2013" s="68">
        <v>66.069599999999994</v>
      </c>
      <c r="I2013" s="68">
        <v>-162.76599999999999</v>
      </c>
      <c r="J2013" s="68">
        <v>21</v>
      </c>
      <c r="K2013" s="68">
        <v>-9</v>
      </c>
      <c r="L2013" s="68">
        <f>COUNTIFS(Aéroports!$C$2:$C$5193,Aéroports!$C2013,Aéroports!$D$2:$D$5193,Aéroports!$D2013)</f>
        <v>1</v>
      </c>
      <c r="M2013" s="68" t="str">
        <f>IF(AND(Formulaire!$H$15=Aéroports!$E2013,--ISNUMBER(IFERROR(SEARCH(Formulaire!$H$16,$C2013,1),""))=1),MAX(M$1:M2012)+1,"")</f>
        <v/>
      </c>
      <c r="N2013" s="68" t="str">
        <f>IF(AND(Formulaire!$H$21=Aéroports!$E2013,--ISNUMBER(IFERROR(SEARCH(Formulaire!$H$22,$C2013,1),""))=1),MAX(N$1:N2012)+1,"")</f>
        <v/>
      </c>
      <c r="O2013" s="68" t="str">
        <f>IF(AND(Formulaire!$H$27=Aéroports!$E2013,--ISNUMBER(IFERROR(SEARCH(Formulaire!$H$28,$C2013,1),""))=1),MAX(O$1:O2012)+1,"")</f>
        <v/>
      </c>
      <c r="Q2013" s="91" t="str">
        <f>IFERROR(INDEX($C$2:$C$5193,MATCH(ROWS(M$2:M2013),M$2:M$5193,0)),"")</f>
        <v/>
      </c>
      <c r="R2013" s="70" t="str">
        <f>IFERROR(INDEX($C$2:$C$5193,MATCH(ROWS(N$2:N2013),N$2:N$5193,0)),"")</f>
        <v/>
      </c>
      <c r="S2013" s="92" t="str">
        <f>IFERROR(INDEX($C$2:$C$5193,MATCH(ROWS(O$2:O2013),O$2:O$5193,0)),"")</f>
        <v/>
      </c>
    </row>
    <row r="2014" spans="1:19" x14ac:dyDescent="0.25">
      <c r="A2014" s="69">
        <v>3792</v>
      </c>
      <c r="B2014" s="69" t="s">
        <v>17826</v>
      </c>
      <c r="C2014" s="69" t="s">
        <v>17823</v>
      </c>
      <c r="D2014" s="69" t="s">
        <v>16702</v>
      </c>
      <c r="E2014" s="69" t="s">
        <v>22589</v>
      </c>
      <c r="F2014" s="69" t="s">
        <v>17827</v>
      </c>
      <c r="G2014" s="69" t="s">
        <v>17828</v>
      </c>
      <c r="H2014" s="69">
        <v>29.374199999999998</v>
      </c>
      <c r="I2014" s="69">
        <v>-100.92700000000001</v>
      </c>
      <c r="J2014" s="69">
        <v>1002</v>
      </c>
      <c r="K2014" s="69">
        <v>-6</v>
      </c>
      <c r="L2014" s="69">
        <f>COUNTIFS(Aéroports!$C$2:$C$5193,Aéroports!$C2014,Aéroports!$D$2:$D$5193,Aéroports!$D2014)</f>
        <v>1</v>
      </c>
      <c r="M2014" s="69" t="str">
        <f>IF(AND(Formulaire!$H$15=Aéroports!$E2014,--ISNUMBER(IFERROR(SEARCH(Formulaire!$H$16,$C2014,1),""))=1),MAX(M$1:M2013)+1,"")</f>
        <v/>
      </c>
      <c r="N2014" s="69" t="str">
        <f>IF(AND(Formulaire!$H$21=Aéroports!$E2014,--ISNUMBER(IFERROR(SEARCH(Formulaire!$H$22,$C2014,1),""))=1),MAX(N$1:N2013)+1,"")</f>
        <v/>
      </c>
      <c r="O2014" s="69" t="str">
        <f>IF(AND(Formulaire!$H$27=Aéroports!$E2014,--ISNUMBER(IFERROR(SEARCH(Formulaire!$H$28,$C2014,1),""))=1),MAX(O$1:O2013)+1,"")</f>
        <v/>
      </c>
      <c r="Q2014" s="91" t="str">
        <f>IFERROR(INDEX($C$2:$C$5193,MATCH(ROWS(M$2:M2014),M$2:M$5193,0)),"")</f>
        <v/>
      </c>
      <c r="R2014" s="70" t="str">
        <f>IFERROR(INDEX($C$2:$C$5193,MATCH(ROWS(N$2:N2014),N$2:N$5193,0)),"")</f>
        <v/>
      </c>
      <c r="S2014" s="92" t="str">
        <f>IFERROR(INDEX($C$2:$C$5193,MATCH(ROWS(O$2:O2014),O$2:O$5193,0)),"")</f>
        <v/>
      </c>
    </row>
    <row r="2015" spans="1:19" x14ac:dyDescent="0.25">
      <c r="A2015" s="68">
        <v>7716</v>
      </c>
      <c r="B2015" s="68" t="s">
        <v>17829</v>
      </c>
      <c r="C2015" s="68" t="s">
        <v>17830</v>
      </c>
      <c r="D2015" s="68" t="s">
        <v>16702</v>
      </c>
      <c r="E2015" s="68" t="s">
        <v>22589</v>
      </c>
      <c r="F2015" s="68" t="s">
        <v>17831</v>
      </c>
      <c r="G2015" s="68" t="s">
        <v>17832</v>
      </c>
      <c r="H2015" s="68">
        <v>44.735700000000001</v>
      </c>
      <c r="I2015" s="68">
        <v>-112.72</v>
      </c>
      <c r="J2015" s="68">
        <v>6007</v>
      </c>
      <c r="K2015" s="68">
        <v>-7</v>
      </c>
      <c r="L2015" s="68">
        <f>COUNTIFS(Aéroports!$C$2:$C$5193,Aéroports!$C2015,Aéroports!$D$2:$D$5193,Aéroports!$D2015)</f>
        <v>1</v>
      </c>
      <c r="M2015" s="68" t="str">
        <f>IF(AND(Formulaire!$H$15=Aéroports!$E2015,--ISNUMBER(IFERROR(SEARCH(Formulaire!$H$16,$C2015,1),""))=1),MAX(M$1:M2014)+1,"")</f>
        <v/>
      </c>
      <c r="N2015" s="68" t="str">
        <f>IF(AND(Formulaire!$H$21=Aéroports!$E2015,--ISNUMBER(IFERROR(SEARCH(Formulaire!$H$22,$C2015,1),""))=1),MAX(N$1:N2014)+1,"")</f>
        <v/>
      </c>
      <c r="O2015" s="68" t="str">
        <f>IF(AND(Formulaire!$H$27=Aéroports!$E2015,--ISNUMBER(IFERROR(SEARCH(Formulaire!$H$28,$C2015,1),""))=1),MAX(O$1:O2014)+1,"")</f>
        <v/>
      </c>
      <c r="Q2015" s="91" t="str">
        <f>IFERROR(INDEX($C$2:$C$5193,MATCH(ROWS(M$2:M2015),M$2:M$5193,0)),"")</f>
        <v/>
      </c>
      <c r="R2015" s="70" t="str">
        <f>IFERROR(INDEX($C$2:$C$5193,MATCH(ROWS(N$2:N2015),N$2:N$5193,0)),"")</f>
        <v/>
      </c>
      <c r="S2015" s="92" t="str">
        <f>IFERROR(INDEX($C$2:$C$5193,MATCH(ROWS(O$2:O2015),O$2:O$5193,0)),"")</f>
        <v/>
      </c>
    </row>
    <row r="2016" spans="1:19" x14ac:dyDescent="0.25">
      <c r="A2016" s="69">
        <v>7581</v>
      </c>
      <c r="B2016" s="69" t="s">
        <v>17833</v>
      </c>
      <c r="C2016" s="69" t="s">
        <v>17834</v>
      </c>
      <c r="D2016" s="69" t="s">
        <v>16702</v>
      </c>
      <c r="E2016" s="69" t="s">
        <v>22589</v>
      </c>
      <c r="F2016" s="69" t="s">
        <v>17835</v>
      </c>
      <c r="G2016" s="69" t="s">
        <v>17836</v>
      </c>
      <c r="H2016" s="69">
        <v>39.380600000000001</v>
      </c>
      <c r="I2016" s="69">
        <v>-112.508</v>
      </c>
      <c r="J2016" s="69">
        <v>4759</v>
      </c>
      <c r="K2016" s="69">
        <v>-7</v>
      </c>
      <c r="L2016" s="69">
        <f>COUNTIFS(Aéroports!$C$2:$C$5193,Aéroports!$C2016,Aéroports!$D$2:$D$5193,Aéroports!$D2016)</f>
        <v>1</v>
      </c>
      <c r="M2016" s="69" t="str">
        <f>IF(AND(Formulaire!$H$15=Aéroports!$E2016,--ISNUMBER(IFERROR(SEARCH(Formulaire!$H$16,$C2016,1),""))=1),MAX(M$1:M2015)+1,"")</f>
        <v/>
      </c>
      <c r="N2016" s="69" t="str">
        <f>IF(AND(Formulaire!$H$21=Aéroports!$E2016,--ISNUMBER(IFERROR(SEARCH(Formulaire!$H$22,$C2016,1),""))=1),MAX(N$1:N2015)+1,"")</f>
        <v/>
      </c>
      <c r="O2016" s="69" t="str">
        <f>IF(AND(Formulaire!$H$27=Aéroports!$E2016,--ISNUMBER(IFERROR(SEARCH(Formulaire!$H$28,$C2016,1),""))=1),MAX(O$1:O2015)+1,"")</f>
        <v/>
      </c>
      <c r="Q2016" s="91" t="str">
        <f>IFERROR(INDEX($C$2:$C$5193,MATCH(ROWS(M$2:M2016),M$2:M$5193,0)),"")</f>
        <v/>
      </c>
      <c r="R2016" s="70" t="str">
        <f>IFERROR(INDEX($C$2:$C$5193,MATCH(ROWS(N$2:N2016),N$2:N$5193,0)),"")</f>
        <v/>
      </c>
      <c r="S2016" s="92" t="str">
        <f>IFERROR(INDEX($C$2:$C$5193,MATCH(ROWS(O$2:O2016),O$2:O$5193,0)),"")</f>
        <v/>
      </c>
    </row>
    <row r="2017" spans="1:19" x14ac:dyDescent="0.25">
      <c r="A2017" s="68">
        <v>3475</v>
      </c>
      <c r="B2017" s="68" t="s">
        <v>17837</v>
      </c>
      <c r="C2017" s="68" t="s">
        <v>17838</v>
      </c>
      <c r="D2017" s="68" t="s">
        <v>16702</v>
      </c>
      <c r="E2017" s="68" t="s">
        <v>22589</v>
      </c>
      <c r="F2017" s="68" t="s">
        <v>17839</v>
      </c>
      <c r="G2017" s="68" t="s">
        <v>17840</v>
      </c>
      <c r="H2017" s="68">
        <v>63.994500000000002</v>
      </c>
      <c r="I2017" s="68">
        <v>-145.72200000000001</v>
      </c>
      <c r="J2017" s="68">
        <v>1291</v>
      </c>
      <c r="K2017" s="68">
        <v>-9</v>
      </c>
      <c r="L2017" s="68">
        <f>COUNTIFS(Aéroports!$C$2:$C$5193,Aéroports!$C2017,Aéroports!$D$2:$D$5193,Aéroports!$D2017)</f>
        <v>1</v>
      </c>
      <c r="M2017" s="68" t="str">
        <f>IF(AND(Formulaire!$H$15=Aéroports!$E2017,--ISNUMBER(IFERROR(SEARCH(Formulaire!$H$16,$C2017,1),""))=1),MAX(M$1:M2016)+1,"")</f>
        <v/>
      </c>
      <c r="N2017" s="68" t="str">
        <f>IF(AND(Formulaire!$H$21=Aéroports!$E2017,--ISNUMBER(IFERROR(SEARCH(Formulaire!$H$22,$C2017,1),""))=1),MAX(N$1:N2016)+1,"")</f>
        <v/>
      </c>
      <c r="O2017" s="68" t="str">
        <f>IF(AND(Formulaire!$H$27=Aéroports!$E2017,--ISNUMBER(IFERROR(SEARCH(Formulaire!$H$28,$C2017,1),""))=1),MAX(O$1:O2016)+1,"")</f>
        <v/>
      </c>
      <c r="Q2017" s="91" t="str">
        <f>IFERROR(INDEX($C$2:$C$5193,MATCH(ROWS(M$2:M2017),M$2:M$5193,0)),"")</f>
        <v/>
      </c>
      <c r="R2017" s="70" t="str">
        <f>IFERROR(INDEX($C$2:$C$5193,MATCH(ROWS(N$2:N2017),N$2:N$5193,0)),"")</f>
        <v/>
      </c>
      <c r="S2017" s="92" t="str">
        <f>IFERROR(INDEX($C$2:$C$5193,MATCH(ROWS(O$2:O2017),O$2:O$5193,0)),"")</f>
        <v/>
      </c>
    </row>
    <row r="2018" spans="1:19" x14ac:dyDescent="0.25">
      <c r="A2018" s="69">
        <v>11830</v>
      </c>
      <c r="B2018" s="69" t="s">
        <v>17841</v>
      </c>
      <c r="C2018" s="69" t="s">
        <v>17842</v>
      </c>
      <c r="D2018" s="69" t="s">
        <v>16702</v>
      </c>
      <c r="E2018" s="69" t="s">
        <v>22589</v>
      </c>
      <c r="F2018" s="69" t="s">
        <v>17843</v>
      </c>
      <c r="G2018" s="69" t="s">
        <v>17844</v>
      </c>
      <c r="H2018" s="69">
        <v>32.262300000000003</v>
      </c>
      <c r="I2018" s="69">
        <v>-107.721</v>
      </c>
      <c r="J2018" s="69">
        <v>4314</v>
      </c>
      <c r="K2018" s="69" t="s">
        <v>340</v>
      </c>
      <c r="L2018" s="69">
        <f>COUNTIFS(Aéroports!$C$2:$C$5193,Aéroports!$C2018,Aéroports!$D$2:$D$5193,Aéroports!$D2018)</f>
        <v>1</v>
      </c>
      <c r="M2018" s="69" t="str">
        <f>IF(AND(Formulaire!$H$15=Aéroports!$E2018,--ISNUMBER(IFERROR(SEARCH(Formulaire!$H$16,$C2018,1),""))=1),MAX(M$1:M2017)+1,"")</f>
        <v/>
      </c>
      <c r="N2018" s="69" t="str">
        <f>IF(AND(Formulaire!$H$21=Aéroports!$E2018,--ISNUMBER(IFERROR(SEARCH(Formulaire!$H$22,$C2018,1),""))=1),MAX(N$1:N2017)+1,"")</f>
        <v/>
      </c>
      <c r="O2018" s="69" t="str">
        <f>IF(AND(Formulaire!$H$27=Aéroports!$E2018,--ISNUMBER(IFERROR(SEARCH(Formulaire!$H$28,$C2018,1),""))=1),MAX(O$1:O2017)+1,"")</f>
        <v/>
      </c>
      <c r="Q2018" s="91" t="str">
        <f>IFERROR(INDEX($C$2:$C$5193,MATCH(ROWS(M$2:M2018),M$2:M$5193,0)),"")</f>
        <v/>
      </c>
      <c r="R2018" s="70" t="str">
        <f>IFERROR(INDEX($C$2:$C$5193,MATCH(ROWS(N$2:N2018),N$2:N$5193,0)),"")</f>
        <v/>
      </c>
      <c r="S2018" s="92" t="str">
        <f>IFERROR(INDEX($C$2:$C$5193,MATCH(ROWS(O$2:O2018),O$2:O$5193,0)),"")</f>
        <v/>
      </c>
    </row>
    <row r="2019" spans="1:19" x14ac:dyDescent="0.25">
      <c r="A2019" s="68">
        <v>3751</v>
      </c>
      <c r="B2019" s="68" t="s">
        <v>17849</v>
      </c>
      <c r="C2019" s="68" t="s">
        <v>17846</v>
      </c>
      <c r="D2019" s="68" t="s">
        <v>16702</v>
      </c>
      <c r="E2019" s="68" t="s">
        <v>22589</v>
      </c>
      <c r="F2019" s="68" t="s">
        <v>17850</v>
      </c>
      <c r="G2019" s="68" t="s">
        <v>17851</v>
      </c>
      <c r="H2019" s="68">
        <v>39.861699999999999</v>
      </c>
      <c r="I2019" s="68">
        <v>-104.673</v>
      </c>
      <c r="J2019" s="68">
        <v>5431</v>
      </c>
      <c r="K2019" s="68">
        <v>-7</v>
      </c>
      <c r="L2019" s="68">
        <f>COUNTIFS(Aéroports!$C$2:$C$5193,Aéroports!$C2019,Aéroports!$D$2:$D$5193,Aéroports!$D2019)</f>
        <v>1</v>
      </c>
      <c r="M2019" s="68" t="str">
        <f>IF(AND(Formulaire!$H$15=Aéroports!$E2019,--ISNUMBER(IFERROR(SEARCH(Formulaire!$H$16,$C2019,1),""))=1),MAX(M$1:M2018)+1,"")</f>
        <v/>
      </c>
      <c r="N2019" s="68" t="str">
        <f>IF(AND(Formulaire!$H$21=Aéroports!$E2019,--ISNUMBER(IFERROR(SEARCH(Formulaire!$H$22,$C2019,1),""))=1),MAX(N$1:N2018)+1,"")</f>
        <v/>
      </c>
      <c r="O2019" s="68" t="str">
        <f>IF(AND(Formulaire!$H$27=Aéroports!$E2019,--ISNUMBER(IFERROR(SEARCH(Formulaire!$H$28,$C2019,1),""))=1),MAX(O$1:O2018)+1,"")</f>
        <v/>
      </c>
      <c r="Q2019" s="91" t="str">
        <f>IFERROR(INDEX($C$2:$C$5193,MATCH(ROWS(M$2:M2019),M$2:M$5193,0)),"")</f>
        <v/>
      </c>
      <c r="R2019" s="70" t="str">
        <f>IFERROR(INDEX($C$2:$C$5193,MATCH(ROWS(N$2:N2019),N$2:N$5193,0)),"")</f>
        <v/>
      </c>
      <c r="S2019" s="92" t="str">
        <f>IFERROR(INDEX($C$2:$C$5193,MATCH(ROWS(O$2:O2019),O$2:O$5193,0)),"")</f>
        <v/>
      </c>
    </row>
    <row r="2020" spans="1:19" x14ac:dyDescent="0.25">
      <c r="A2020" s="69">
        <v>3786</v>
      </c>
      <c r="B2020" s="69" t="s">
        <v>17855</v>
      </c>
      <c r="C2020" s="69" t="s">
        <v>17856</v>
      </c>
      <c r="D2020" s="69" t="s">
        <v>16702</v>
      </c>
      <c r="E2020" s="69" t="s">
        <v>22589</v>
      </c>
      <c r="F2020" s="69" t="s">
        <v>17857</v>
      </c>
      <c r="G2020" s="69" t="s">
        <v>17858</v>
      </c>
      <c r="H2020" s="69">
        <v>30.831700000000001</v>
      </c>
      <c r="I2020" s="69">
        <v>-93.3399</v>
      </c>
      <c r="J2020" s="69">
        <v>202</v>
      </c>
      <c r="K2020" s="69">
        <v>-6</v>
      </c>
      <c r="L2020" s="69">
        <f>COUNTIFS(Aéroports!$C$2:$C$5193,Aéroports!$C2020,Aéroports!$D$2:$D$5193,Aéroports!$D2020)</f>
        <v>1</v>
      </c>
      <c r="M2020" s="69" t="str">
        <f>IF(AND(Formulaire!$H$15=Aéroports!$E2020,--ISNUMBER(IFERROR(SEARCH(Formulaire!$H$16,$C2020,1),""))=1),MAX(M$1:M2019)+1,"")</f>
        <v/>
      </c>
      <c r="N2020" s="69" t="str">
        <f>IF(AND(Formulaire!$H$21=Aéroports!$E2020,--ISNUMBER(IFERROR(SEARCH(Formulaire!$H$22,$C2020,1),""))=1),MAX(N$1:N2019)+1,"")</f>
        <v/>
      </c>
      <c r="O2020" s="69" t="str">
        <f>IF(AND(Formulaire!$H$27=Aéroports!$E2020,--ISNUMBER(IFERROR(SEARCH(Formulaire!$H$28,$C2020,1),""))=1),MAX(O$1:O2019)+1,"")</f>
        <v/>
      </c>
      <c r="Q2020" s="91" t="str">
        <f>IFERROR(INDEX($C$2:$C$5193,MATCH(ROWS(M$2:M2020),M$2:M$5193,0)),"")</f>
        <v/>
      </c>
      <c r="R2020" s="70" t="str">
        <f>IFERROR(INDEX($C$2:$C$5193,MATCH(ROWS(N$2:N2020),N$2:N$5193,0)),"")</f>
        <v/>
      </c>
      <c r="S2020" s="92" t="str">
        <f>IFERROR(INDEX($C$2:$C$5193,MATCH(ROWS(O$2:O2020),O$2:O$5193,0)),"")</f>
        <v/>
      </c>
    </row>
    <row r="2021" spans="1:19" x14ac:dyDescent="0.25">
      <c r="A2021" s="68">
        <v>3729</v>
      </c>
      <c r="B2021" s="68" t="s">
        <v>17859</v>
      </c>
      <c r="C2021" s="68" t="s">
        <v>17860</v>
      </c>
      <c r="D2021" s="68" t="s">
        <v>16702</v>
      </c>
      <c r="E2021" s="68" t="s">
        <v>22589</v>
      </c>
      <c r="F2021" s="68" t="s">
        <v>17861</v>
      </c>
      <c r="G2021" s="68" t="s">
        <v>17862</v>
      </c>
      <c r="H2021" s="68">
        <v>41.533999999999999</v>
      </c>
      <c r="I2021" s="68">
        <v>-93.6631</v>
      </c>
      <c r="J2021" s="68">
        <v>958</v>
      </c>
      <c r="K2021" s="68">
        <v>-6</v>
      </c>
      <c r="L2021" s="68">
        <f>COUNTIFS(Aéroports!$C$2:$C$5193,Aéroports!$C2021,Aéroports!$D$2:$D$5193,Aéroports!$D2021)</f>
        <v>1</v>
      </c>
      <c r="M2021" s="68" t="str">
        <f>IF(AND(Formulaire!$H$15=Aéroports!$E2021,--ISNUMBER(IFERROR(SEARCH(Formulaire!$H$16,$C2021,1),""))=1),MAX(M$1:M2020)+1,"")</f>
        <v/>
      </c>
      <c r="N2021" s="68" t="str">
        <f>IF(AND(Formulaire!$H$21=Aéroports!$E2021,--ISNUMBER(IFERROR(SEARCH(Formulaire!$H$22,$C2021,1),""))=1),MAX(N$1:N2020)+1,"")</f>
        <v/>
      </c>
      <c r="O2021" s="68" t="str">
        <f>IF(AND(Formulaire!$H$27=Aéroports!$E2021,--ISNUMBER(IFERROR(SEARCH(Formulaire!$H$28,$C2021,1),""))=1),MAX(O$1:O2020)+1,"")</f>
        <v/>
      </c>
      <c r="Q2021" s="91" t="str">
        <f>IFERROR(INDEX($C$2:$C$5193,MATCH(ROWS(M$2:M2021),M$2:M$5193,0)),"")</f>
        <v/>
      </c>
      <c r="R2021" s="70" t="str">
        <f>IFERROR(INDEX($C$2:$C$5193,MATCH(ROWS(N$2:N2021),N$2:N$5193,0)),"")</f>
        <v/>
      </c>
      <c r="S2021" s="92" t="str">
        <f>IFERROR(INDEX($C$2:$C$5193,MATCH(ROWS(O$2:O2021),O$2:O$5193,0)),"")</f>
        <v/>
      </c>
    </row>
    <row r="2022" spans="1:19" x14ac:dyDescent="0.25">
      <c r="A2022" s="69">
        <v>7514</v>
      </c>
      <c r="B2022" s="69" t="s">
        <v>17863</v>
      </c>
      <c r="C2022" s="69" t="s">
        <v>17864</v>
      </c>
      <c r="D2022" s="69" t="s">
        <v>16702</v>
      </c>
      <c r="E2022" s="69" t="s">
        <v>22589</v>
      </c>
      <c r="F2022" s="69" t="s">
        <v>17865</v>
      </c>
      <c r="G2022" s="69" t="s">
        <v>17866</v>
      </c>
      <c r="H2022" s="69">
        <v>30.400099999999998</v>
      </c>
      <c r="I2022" s="69">
        <v>-86.471500000000006</v>
      </c>
      <c r="J2022" s="69">
        <v>23</v>
      </c>
      <c r="K2022" s="69">
        <v>-6</v>
      </c>
      <c r="L2022" s="69">
        <f>COUNTIFS(Aéroports!$C$2:$C$5193,Aéroports!$C2022,Aéroports!$D$2:$D$5193,Aéroports!$D2022)</f>
        <v>1</v>
      </c>
      <c r="M2022" s="69" t="str">
        <f>IF(AND(Formulaire!$H$15=Aéroports!$E2022,--ISNUMBER(IFERROR(SEARCH(Formulaire!$H$16,$C2022,1),""))=1),MAX(M$1:M2021)+1,"")</f>
        <v/>
      </c>
      <c r="N2022" s="69" t="str">
        <f>IF(AND(Formulaire!$H$21=Aéroports!$E2022,--ISNUMBER(IFERROR(SEARCH(Formulaire!$H$22,$C2022,1),""))=1),MAX(N$1:N2021)+1,"")</f>
        <v/>
      </c>
      <c r="O2022" s="69" t="str">
        <f>IF(AND(Formulaire!$H$27=Aéroports!$E2022,--ISNUMBER(IFERROR(SEARCH(Formulaire!$H$28,$C2022,1),""))=1),MAX(O$1:O2021)+1,"")</f>
        <v/>
      </c>
      <c r="Q2022" s="91" t="str">
        <f>IFERROR(INDEX($C$2:$C$5193,MATCH(ROWS(M$2:M2022),M$2:M$5193,0)),"")</f>
        <v/>
      </c>
      <c r="R2022" s="70" t="str">
        <f>IFERROR(INDEX($C$2:$C$5193,MATCH(ROWS(N$2:N2022),N$2:N$5193,0)),"")</f>
        <v/>
      </c>
      <c r="S2022" s="92" t="str">
        <f>IFERROR(INDEX($C$2:$C$5193,MATCH(ROWS(O$2:O2022),O$2:O$5193,0)),"")</f>
        <v/>
      </c>
    </row>
    <row r="2023" spans="1:19" x14ac:dyDescent="0.25">
      <c r="A2023" s="68">
        <v>3645</v>
      </c>
      <c r="B2023" s="68" t="s">
        <v>17871</v>
      </c>
      <c r="C2023" s="68" t="s">
        <v>17868</v>
      </c>
      <c r="D2023" s="68" t="s">
        <v>16702</v>
      </c>
      <c r="E2023" s="68" t="s">
        <v>22589</v>
      </c>
      <c r="F2023" s="68" t="s">
        <v>17872</v>
      </c>
      <c r="G2023" s="68" t="s">
        <v>17873</v>
      </c>
      <c r="H2023" s="68">
        <v>42.212400000000002</v>
      </c>
      <c r="I2023" s="68">
        <v>-83.353399999999993</v>
      </c>
      <c r="J2023" s="68">
        <v>645</v>
      </c>
      <c r="K2023" s="68">
        <v>-5</v>
      </c>
      <c r="L2023" s="68">
        <f>COUNTIFS(Aéroports!$C$2:$C$5193,Aéroports!$C2023,Aéroports!$D$2:$D$5193,Aéroports!$D2023)</f>
        <v>1</v>
      </c>
      <c r="M2023" s="68" t="str">
        <f>IF(AND(Formulaire!$H$15=Aéroports!$E2023,--ISNUMBER(IFERROR(SEARCH(Formulaire!$H$16,$C2023,1),""))=1),MAX(M$1:M2022)+1,"")</f>
        <v/>
      </c>
      <c r="N2023" s="68" t="str">
        <f>IF(AND(Formulaire!$H$21=Aéroports!$E2023,--ISNUMBER(IFERROR(SEARCH(Formulaire!$H$22,$C2023,1),""))=1),MAX(N$1:N2022)+1,"")</f>
        <v/>
      </c>
      <c r="O2023" s="68" t="str">
        <f>IF(AND(Formulaire!$H$27=Aéroports!$E2023,--ISNUMBER(IFERROR(SEARCH(Formulaire!$H$28,$C2023,1),""))=1),MAX(O$1:O2022)+1,"")</f>
        <v/>
      </c>
      <c r="Q2023" s="91" t="str">
        <f>IFERROR(INDEX($C$2:$C$5193,MATCH(ROWS(M$2:M2023),M$2:M$5193,0)),"")</f>
        <v/>
      </c>
      <c r="R2023" s="70" t="str">
        <f>IFERROR(INDEX($C$2:$C$5193,MATCH(ROWS(N$2:N2023),N$2:N$5193,0)),"")</f>
        <v/>
      </c>
      <c r="S2023" s="92" t="str">
        <f>IFERROR(INDEX($C$2:$C$5193,MATCH(ROWS(O$2:O2023),O$2:O$5193,0)),"")</f>
        <v/>
      </c>
    </row>
    <row r="2024" spans="1:19" x14ac:dyDescent="0.25">
      <c r="A2024" s="69">
        <v>7063</v>
      </c>
      <c r="B2024" s="69" t="s">
        <v>17877</v>
      </c>
      <c r="C2024" s="69" t="s">
        <v>17878</v>
      </c>
      <c r="D2024" s="69" t="s">
        <v>16702</v>
      </c>
      <c r="E2024" s="69" t="s">
        <v>22589</v>
      </c>
      <c r="F2024" s="69" t="s">
        <v>17879</v>
      </c>
      <c r="G2024" s="69" t="s">
        <v>17880</v>
      </c>
      <c r="H2024" s="69">
        <v>48.114199999999997</v>
      </c>
      <c r="I2024" s="69">
        <v>-98.908799999999999</v>
      </c>
      <c r="J2024" s="69">
        <v>1456</v>
      </c>
      <c r="K2024" s="69">
        <v>-6</v>
      </c>
      <c r="L2024" s="69">
        <f>COUNTIFS(Aéroports!$C$2:$C$5193,Aéroports!$C2024,Aéroports!$D$2:$D$5193,Aéroports!$D2024)</f>
        <v>1</v>
      </c>
      <c r="M2024" s="69" t="str">
        <f>IF(AND(Formulaire!$H$15=Aéroports!$E2024,--ISNUMBER(IFERROR(SEARCH(Formulaire!$H$16,$C2024,1),""))=1),MAX(M$1:M2023)+1,"")</f>
        <v/>
      </c>
      <c r="N2024" s="69" t="str">
        <f>IF(AND(Formulaire!$H$21=Aéroports!$E2024,--ISNUMBER(IFERROR(SEARCH(Formulaire!$H$22,$C2024,1),""))=1),MAX(N$1:N2023)+1,"")</f>
        <v/>
      </c>
      <c r="O2024" s="69" t="str">
        <f>IF(AND(Formulaire!$H$27=Aéroports!$E2024,--ISNUMBER(IFERROR(SEARCH(Formulaire!$H$28,$C2024,1),""))=1),MAX(O$1:O2023)+1,"")</f>
        <v/>
      </c>
      <c r="Q2024" s="91" t="str">
        <f>IFERROR(INDEX($C$2:$C$5193,MATCH(ROWS(M$2:M2024),M$2:M$5193,0)),"")</f>
        <v/>
      </c>
      <c r="R2024" s="70" t="str">
        <f>IFERROR(INDEX($C$2:$C$5193,MATCH(ROWS(N$2:N2024),N$2:N$5193,0)),"")</f>
        <v/>
      </c>
      <c r="S2024" s="92" t="str">
        <f>IFERROR(INDEX($C$2:$C$5193,MATCH(ROWS(O$2:O2024),O$2:O$5193,0)),"")</f>
        <v/>
      </c>
    </row>
    <row r="2025" spans="1:19" x14ac:dyDescent="0.25">
      <c r="A2025" s="68">
        <v>7064</v>
      </c>
      <c r="B2025" s="68" t="s">
        <v>17881</v>
      </c>
      <c r="C2025" s="68" t="s">
        <v>17882</v>
      </c>
      <c r="D2025" s="68" t="s">
        <v>16702</v>
      </c>
      <c r="E2025" s="68" t="s">
        <v>22589</v>
      </c>
      <c r="F2025" s="68" t="s">
        <v>17883</v>
      </c>
      <c r="G2025" s="68" t="s">
        <v>17884</v>
      </c>
      <c r="H2025" s="68">
        <v>46.797400000000003</v>
      </c>
      <c r="I2025" s="68">
        <v>-102.80200000000001</v>
      </c>
      <c r="J2025" s="68">
        <v>2592</v>
      </c>
      <c r="K2025" s="68">
        <v>-7</v>
      </c>
      <c r="L2025" s="68">
        <f>COUNTIFS(Aéroports!$C$2:$C$5193,Aéroports!$C2025,Aéroports!$D$2:$D$5193,Aéroports!$D2025)</f>
        <v>1</v>
      </c>
      <c r="M2025" s="68" t="str">
        <f>IF(AND(Formulaire!$H$15=Aéroports!$E2025,--ISNUMBER(IFERROR(SEARCH(Formulaire!$H$16,$C2025,1),""))=1),MAX(M$1:M2024)+1,"")</f>
        <v/>
      </c>
      <c r="N2025" s="68" t="str">
        <f>IF(AND(Formulaire!$H$21=Aéroports!$E2025,--ISNUMBER(IFERROR(SEARCH(Formulaire!$H$22,$C2025,1),""))=1),MAX(N$1:N2024)+1,"")</f>
        <v/>
      </c>
      <c r="O2025" s="68" t="str">
        <f>IF(AND(Formulaire!$H$27=Aéroports!$E2025,--ISNUMBER(IFERROR(SEARCH(Formulaire!$H$28,$C2025,1),""))=1),MAX(O$1:O2024)+1,"")</f>
        <v/>
      </c>
      <c r="Q2025" s="91" t="str">
        <f>IFERROR(INDEX($C$2:$C$5193,MATCH(ROWS(M$2:M2025),M$2:M$5193,0)),"")</f>
        <v/>
      </c>
      <c r="R2025" s="70" t="str">
        <f>IFERROR(INDEX($C$2:$C$5193,MATCH(ROWS(N$2:N2025),N$2:N$5193,0)),"")</f>
        <v/>
      </c>
      <c r="S2025" s="92" t="str">
        <f>IFERROR(INDEX($C$2:$C$5193,MATCH(ROWS(O$2:O2025),O$2:O$5193,0)),"")</f>
        <v/>
      </c>
    </row>
    <row r="2026" spans="1:19" x14ac:dyDescent="0.25">
      <c r="A2026" s="69">
        <v>3460</v>
      </c>
      <c r="B2026" s="69" t="s">
        <v>17885</v>
      </c>
      <c r="C2026" s="69" t="s">
        <v>17886</v>
      </c>
      <c r="D2026" s="69" t="s">
        <v>16702</v>
      </c>
      <c r="E2026" s="69" t="s">
        <v>22589</v>
      </c>
      <c r="F2026" s="69" t="s">
        <v>17887</v>
      </c>
      <c r="G2026" s="69" t="s">
        <v>17888</v>
      </c>
      <c r="H2026" s="69">
        <v>59.044699999999999</v>
      </c>
      <c r="I2026" s="69">
        <v>-158.505</v>
      </c>
      <c r="J2026" s="69">
        <v>81</v>
      </c>
      <c r="K2026" s="69">
        <v>-9</v>
      </c>
      <c r="L2026" s="69">
        <f>COUNTIFS(Aéroports!$C$2:$C$5193,Aéroports!$C2026,Aéroports!$D$2:$D$5193,Aéroports!$D2026)</f>
        <v>1</v>
      </c>
      <c r="M2026" s="69" t="str">
        <f>IF(AND(Formulaire!$H$15=Aéroports!$E2026,--ISNUMBER(IFERROR(SEARCH(Formulaire!$H$16,$C2026,1),""))=1),MAX(M$1:M2025)+1,"")</f>
        <v/>
      </c>
      <c r="N2026" s="69" t="str">
        <f>IF(AND(Formulaire!$H$21=Aéroports!$E2026,--ISNUMBER(IFERROR(SEARCH(Formulaire!$H$22,$C2026,1),""))=1),MAX(N$1:N2025)+1,"")</f>
        <v/>
      </c>
      <c r="O2026" s="69" t="str">
        <f>IF(AND(Formulaire!$H$27=Aéroports!$E2026,--ISNUMBER(IFERROR(SEARCH(Formulaire!$H$28,$C2026,1),""))=1),MAX(O$1:O2025)+1,"")</f>
        <v/>
      </c>
      <c r="Q2026" s="91" t="str">
        <f>IFERROR(INDEX($C$2:$C$5193,MATCH(ROWS(M$2:M2026),M$2:M$5193,0)),"")</f>
        <v/>
      </c>
      <c r="R2026" s="70" t="str">
        <f>IFERROR(INDEX($C$2:$C$5193,MATCH(ROWS(N$2:N2026),N$2:N$5193,0)),"")</f>
        <v/>
      </c>
      <c r="S2026" s="92" t="str">
        <f>IFERROR(INDEX($C$2:$C$5193,MATCH(ROWS(O$2:O2026),O$2:O$5193,0)),"")</f>
        <v/>
      </c>
    </row>
    <row r="2027" spans="1:19" x14ac:dyDescent="0.25">
      <c r="A2027" s="68">
        <v>5733</v>
      </c>
      <c r="B2027" s="68" t="s">
        <v>17892</v>
      </c>
      <c r="C2027" s="68" t="s">
        <v>17893</v>
      </c>
      <c r="D2027" s="68" t="s">
        <v>16702</v>
      </c>
      <c r="E2027" s="68" t="s">
        <v>22589</v>
      </c>
      <c r="F2027" s="68" t="s">
        <v>17894</v>
      </c>
      <c r="G2027" s="68" t="s">
        <v>17895</v>
      </c>
      <c r="H2027" s="68">
        <v>37.763399999999997</v>
      </c>
      <c r="I2027" s="68">
        <v>-99.965599999999995</v>
      </c>
      <c r="J2027" s="68">
        <v>2594</v>
      </c>
      <c r="K2027" s="68">
        <v>-6</v>
      </c>
      <c r="L2027" s="68">
        <f>COUNTIFS(Aéroports!$C$2:$C$5193,Aéroports!$C2027,Aéroports!$D$2:$D$5193,Aéroports!$D2027)</f>
        <v>1</v>
      </c>
      <c r="M2027" s="68" t="str">
        <f>IF(AND(Formulaire!$H$15=Aéroports!$E2027,--ISNUMBER(IFERROR(SEARCH(Formulaire!$H$16,$C2027,1),""))=1),MAX(M$1:M2026)+1,"")</f>
        <v/>
      </c>
      <c r="N2027" s="68" t="str">
        <f>IF(AND(Formulaire!$H$21=Aéroports!$E2027,--ISNUMBER(IFERROR(SEARCH(Formulaire!$H$22,$C2027,1),""))=1),MAX(N$1:N2026)+1,"")</f>
        <v/>
      </c>
      <c r="O2027" s="68" t="str">
        <f>IF(AND(Formulaire!$H$27=Aéroports!$E2027,--ISNUMBER(IFERROR(SEARCH(Formulaire!$H$28,$C2027,1),""))=1),MAX(O$1:O2026)+1,"")</f>
        <v/>
      </c>
      <c r="Q2027" s="91" t="str">
        <f>IFERROR(INDEX($C$2:$C$5193,MATCH(ROWS(M$2:M2027),M$2:M$5193,0)),"")</f>
        <v/>
      </c>
      <c r="R2027" s="70" t="str">
        <f>IFERROR(INDEX($C$2:$C$5193,MATCH(ROWS(N$2:N2027),N$2:N$5193,0)),"")</f>
        <v/>
      </c>
      <c r="S2027" s="92" t="str">
        <f>IFERROR(INDEX($C$2:$C$5193,MATCH(ROWS(O$2:O2027),O$2:O$5193,0)),"")</f>
        <v/>
      </c>
    </row>
    <row r="2028" spans="1:19" x14ac:dyDescent="0.25">
      <c r="A2028" s="69">
        <v>3739</v>
      </c>
      <c r="B2028" s="69" t="s">
        <v>17896</v>
      </c>
      <c r="C2028" s="69" t="s">
        <v>17897</v>
      </c>
      <c r="D2028" s="69" t="s">
        <v>16702</v>
      </c>
      <c r="E2028" s="69" t="s">
        <v>22589</v>
      </c>
      <c r="F2028" s="69" t="s">
        <v>17898</v>
      </c>
      <c r="G2028" s="69" t="s">
        <v>17899</v>
      </c>
      <c r="H2028" s="69">
        <v>31.321300000000001</v>
      </c>
      <c r="I2028" s="69">
        <v>-85.449600000000004</v>
      </c>
      <c r="J2028" s="69">
        <v>401</v>
      </c>
      <c r="K2028" s="69">
        <v>-6</v>
      </c>
      <c r="L2028" s="69">
        <f>COUNTIFS(Aéroports!$C$2:$C$5193,Aéroports!$C2028,Aéroports!$D$2:$D$5193,Aéroports!$D2028)</f>
        <v>1</v>
      </c>
      <c r="M2028" s="69" t="str">
        <f>IF(AND(Formulaire!$H$15=Aéroports!$E2028,--ISNUMBER(IFERROR(SEARCH(Formulaire!$H$16,$C2028,1),""))=1),MAX(M$1:M2027)+1,"")</f>
        <v/>
      </c>
      <c r="N2028" s="69" t="str">
        <f>IF(AND(Formulaire!$H$21=Aéroports!$E2028,--ISNUMBER(IFERROR(SEARCH(Formulaire!$H$22,$C2028,1),""))=1),MAX(N$1:N2027)+1,"")</f>
        <v/>
      </c>
      <c r="O2028" s="69" t="str">
        <f>IF(AND(Formulaire!$H$27=Aéroports!$E2028,--ISNUMBER(IFERROR(SEARCH(Formulaire!$H$28,$C2028,1),""))=1),MAX(O$1:O2027)+1,"")</f>
        <v/>
      </c>
      <c r="Q2028" s="91" t="str">
        <f>IFERROR(INDEX($C$2:$C$5193,MATCH(ROWS(M$2:M2028),M$2:M$5193,0)),"")</f>
        <v/>
      </c>
      <c r="R2028" s="70" t="str">
        <f>IFERROR(INDEX($C$2:$C$5193,MATCH(ROWS(N$2:N2028),N$2:N$5193,0)),"")</f>
        <v/>
      </c>
      <c r="S2028" s="92" t="str">
        <f>IFERROR(INDEX($C$2:$C$5193,MATCH(ROWS(O$2:O2028),O$2:O$5193,0)),"")</f>
        <v/>
      </c>
    </row>
    <row r="2029" spans="1:19" x14ac:dyDescent="0.25">
      <c r="A2029" s="68">
        <v>3474</v>
      </c>
      <c r="B2029" s="68" t="s">
        <v>17906</v>
      </c>
      <c r="C2029" s="68" t="s">
        <v>17901</v>
      </c>
      <c r="D2029" s="68" t="s">
        <v>16702</v>
      </c>
      <c r="E2029" s="68" t="s">
        <v>22589</v>
      </c>
      <c r="F2029" s="68" t="s">
        <v>17907</v>
      </c>
      <c r="G2029" s="68" t="s">
        <v>17908</v>
      </c>
      <c r="H2029" s="68">
        <v>31.469000000000001</v>
      </c>
      <c r="I2029" s="68">
        <v>-109.604</v>
      </c>
      <c r="J2029" s="68">
        <v>4154</v>
      </c>
      <c r="K2029" s="68">
        <v>-7</v>
      </c>
      <c r="L2029" s="68">
        <f>COUNTIFS(Aéroports!$C$2:$C$5193,Aéroports!$C2029,Aéroports!$D$2:$D$5193,Aéroports!$D2029)</f>
        <v>1</v>
      </c>
      <c r="M2029" s="68" t="str">
        <f>IF(AND(Formulaire!$H$15=Aéroports!$E2029,--ISNUMBER(IFERROR(SEARCH(Formulaire!$H$16,$C2029,1),""))=1),MAX(M$1:M2028)+1,"")</f>
        <v/>
      </c>
      <c r="N2029" s="68" t="str">
        <f>IF(AND(Formulaire!$H$21=Aéroports!$E2029,--ISNUMBER(IFERROR(SEARCH(Formulaire!$H$22,$C2029,1),""))=1),MAX(N$1:N2028)+1,"")</f>
        <v/>
      </c>
      <c r="O2029" s="68" t="str">
        <f>IF(AND(Formulaire!$H$27=Aéroports!$E2029,--ISNUMBER(IFERROR(SEARCH(Formulaire!$H$28,$C2029,1),""))=1),MAX(O$1:O2028)+1,"")</f>
        <v/>
      </c>
      <c r="Q2029" s="91" t="str">
        <f>IFERROR(INDEX($C$2:$C$5193,MATCH(ROWS(M$2:M2029),M$2:M$5193,0)),"")</f>
        <v/>
      </c>
      <c r="R2029" s="70" t="str">
        <f>IFERROR(INDEX($C$2:$C$5193,MATCH(ROWS(N$2:N2029),N$2:N$5193,0)),"")</f>
        <v/>
      </c>
      <c r="S2029" s="92" t="str">
        <f>IFERROR(INDEX($C$2:$C$5193,MATCH(ROWS(O$2:O2029),O$2:O$5193,0)),"")</f>
        <v/>
      </c>
    </row>
    <row r="2030" spans="1:19" x14ac:dyDescent="0.25">
      <c r="A2030" s="69">
        <v>3487</v>
      </c>
      <c r="B2030" s="69" t="s">
        <v>17909</v>
      </c>
      <c r="C2030" s="69" t="s">
        <v>17910</v>
      </c>
      <c r="D2030" s="69" t="s">
        <v>16702</v>
      </c>
      <c r="E2030" s="69" t="s">
        <v>22589</v>
      </c>
      <c r="F2030" s="69" t="s">
        <v>17911</v>
      </c>
      <c r="G2030" s="69" t="s">
        <v>17912</v>
      </c>
      <c r="H2030" s="69">
        <v>39.1295</v>
      </c>
      <c r="I2030" s="69">
        <v>-75.465999999999994</v>
      </c>
      <c r="J2030" s="69">
        <v>24</v>
      </c>
      <c r="K2030" s="69">
        <v>-5</v>
      </c>
      <c r="L2030" s="69">
        <f>COUNTIFS(Aéroports!$C$2:$C$5193,Aéroports!$C2030,Aéroports!$D$2:$D$5193,Aéroports!$D2030)</f>
        <v>1</v>
      </c>
      <c r="M2030" s="69" t="str">
        <f>IF(AND(Formulaire!$H$15=Aéroports!$E2030,--ISNUMBER(IFERROR(SEARCH(Formulaire!$H$16,$C2030,1),""))=1),MAX(M$1:M2029)+1,"")</f>
        <v/>
      </c>
      <c r="N2030" s="69" t="str">
        <f>IF(AND(Formulaire!$H$21=Aéroports!$E2030,--ISNUMBER(IFERROR(SEARCH(Formulaire!$H$22,$C2030,1),""))=1),MAX(N$1:N2029)+1,"")</f>
        <v/>
      </c>
      <c r="O2030" s="69" t="str">
        <f>IF(AND(Formulaire!$H$27=Aéroports!$E2030,--ISNUMBER(IFERROR(SEARCH(Formulaire!$H$28,$C2030,1),""))=1),MAX(O$1:O2029)+1,"")</f>
        <v/>
      </c>
      <c r="Q2030" s="91" t="str">
        <f>IFERROR(INDEX($C$2:$C$5193,MATCH(ROWS(M$2:M2030),M$2:M$5193,0)),"")</f>
        <v/>
      </c>
      <c r="R2030" s="70" t="str">
        <f>IFERROR(INDEX($C$2:$C$5193,MATCH(ROWS(N$2:N2030),N$2:N$5193,0)),"")</f>
        <v/>
      </c>
      <c r="S2030" s="92" t="str">
        <f>IFERROR(INDEX($C$2:$C$5193,MATCH(ROWS(O$2:O2030),O$2:O$5193,0)),"")</f>
        <v/>
      </c>
    </row>
    <row r="2031" spans="1:19" x14ac:dyDescent="0.25">
      <c r="A2031" s="68">
        <v>9763</v>
      </c>
      <c r="B2031" s="68" t="s">
        <v>17913</v>
      </c>
      <c r="C2031" s="68" t="s">
        <v>17914</v>
      </c>
      <c r="D2031" s="68" t="s">
        <v>16702</v>
      </c>
      <c r="E2031" s="68" t="s">
        <v>22589</v>
      </c>
      <c r="F2031" s="68" t="s">
        <v>17915</v>
      </c>
      <c r="G2031" s="68" t="s">
        <v>17916</v>
      </c>
      <c r="H2031" s="68">
        <v>40.332999999999998</v>
      </c>
      <c r="I2031" s="68">
        <v>-75.122299999999996</v>
      </c>
      <c r="J2031" s="68">
        <v>394</v>
      </c>
      <c r="K2031" s="68">
        <v>-5</v>
      </c>
      <c r="L2031" s="68">
        <f>COUNTIFS(Aéroports!$C$2:$C$5193,Aéroports!$C2031,Aéroports!$D$2:$D$5193,Aéroports!$D2031)</f>
        <v>1</v>
      </c>
      <c r="M2031" s="68" t="str">
        <f>IF(AND(Formulaire!$H$15=Aéroports!$E2031,--ISNUMBER(IFERROR(SEARCH(Formulaire!$H$16,$C2031,1),""))=1),MAX(M$1:M2030)+1,"")</f>
        <v/>
      </c>
      <c r="N2031" s="68" t="str">
        <f>IF(AND(Formulaire!$H$21=Aéroports!$E2031,--ISNUMBER(IFERROR(SEARCH(Formulaire!$H$22,$C2031,1),""))=1),MAX(N$1:N2030)+1,"")</f>
        <v/>
      </c>
      <c r="O2031" s="68" t="str">
        <f>IF(AND(Formulaire!$H$27=Aéroports!$E2031,--ISNUMBER(IFERROR(SEARCH(Formulaire!$H$28,$C2031,1),""))=1),MAX(O$1:O2030)+1,"")</f>
        <v/>
      </c>
      <c r="Q2031" s="91" t="str">
        <f>IFERROR(INDEX($C$2:$C$5193,MATCH(ROWS(M$2:M2031),M$2:M$5193,0)),"")</f>
        <v/>
      </c>
      <c r="R2031" s="70" t="str">
        <f>IFERROR(INDEX($C$2:$C$5193,MATCH(ROWS(N$2:N2031),N$2:N$5193,0)),"")</f>
        <v/>
      </c>
      <c r="S2031" s="92" t="str">
        <f>IFERROR(INDEX($C$2:$C$5193,MATCH(ROWS(O$2:O2031),O$2:O$5193,0)),"")</f>
        <v/>
      </c>
    </row>
    <row r="2032" spans="1:19" x14ac:dyDescent="0.25">
      <c r="A2032" s="69">
        <v>8644</v>
      </c>
      <c r="B2032" s="69" t="s">
        <v>17917</v>
      </c>
      <c r="C2032" s="69" t="s">
        <v>17918</v>
      </c>
      <c r="D2032" s="69" t="s">
        <v>16702</v>
      </c>
      <c r="E2032" s="69" t="s">
        <v>22589</v>
      </c>
      <c r="F2032" s="69" t="s">
        <v>17919</v>
      </c>
      <c r="G2032" s="69" t="s">
        <v>17920</v>
      </c>
      <c r="H2032" s="69">
        <v>46.009300000000003</v>
      </c>
      <c r="I2032" s="69">
        <v>-83.743899999999996</v>
      </c>
      <c r="J2032" s="69">
        <v>668</v>
      </c>
      <c r="K2032" s="69">
        <v>-5</v>
      </c>
      <c r="L2032" s="69">
        <f>COUNTIFS(Aéroports!$C$2:$C$5193,Aéroports!$C2032,Aéroports!$D$2:$D$5193,Aéroports!$D2032)</f>
        <v>1</v>
      </c>
      <c r="M2032" s="69" t="str">
        <f>IF(AND(Formulaire!$H$15=Aéroports!$E2032,--ISNUMBER(IFERROR(SEARCH(Formulaire!$H$16,$C2032,1),""))=1),MAX(M$1:M2031)+1,"")</f>
        <v/>
      </c>
      <c r="N2032" s="69" t="str">
        <f>IF(AND(Formulaire!$H$21=Aéroports!$E2032,--ISNUMBER(IFERROR(SEARCH(Formulaire!$H$22,$C2032,1),""))=1),MAX(N$1:N2031)+1,"")</f>
        <v/>
      </c>
      <c r="O2032" s="69" t="str">
        <f>IF(AND(Formulaire!$H$27=Aéroports!$E2032,--ISNUMBER(IFERROR(SEARCH(Formulaire!$H$28,$C2032,1),""))=1),MAX(O$1:O2031)+1,"")</f>
        <v/>
      </c>
      <c r="Q2032" s="91" t="str">
        <f>IFERROR(INDEX($C$2:$C$5193,MATCH(ROWS(M$2:M2032),M$2:M$5193,0)),"")</f>
        <v/>
      </c>
      <c r="R2032" s="70" t="str">
        <f>IFERROR(INDEX($C$2:$C$5193,MATCH(ROWS(N$2:N2032),N$2:N$5193,0)),"")</f>
        <v/>
      </c>
      <c r="S2032" s="92" t="str">
        <f>IFERROR(INDEX($C$2:$C$5193,MATCH(ROWS(O$2:O2032),O$2:O$5193,0)),"")</f>
        <v/>
      </c>
    </row>
    <row r="2033" spans="1:19" x14ac:dyDescent="0.25">
      <c r="A2033" s="68">
        <v>5734</v>
      </c>
      <c r="B2033" s="68" t="s">
        <v>17921</v>
      </c>
      <c r="C2033" s="68" t="s">
        <v>17922</v>
      </c>
      <c r="D2033" s="68" t="s">
        <v>16702</v>
      </c>
      <c r="E2033" s="68" t="s">
        <v>22589</v>
      </c>
      <c r="F2033" s="68" t="s">
        <v>17923</v>
      </c>
      <c r="G2033" s="68" t="s">
        <v>17924</v>
      </c>
      <c r="H2033" s="68">
        <v>41.1783</v>
      </c>
      <c r="I2033" s="68">
        <v>-78.898700000000005</v>
      </c>
      <c r="J2033" s="68">
        <v>1817</v>
      </c>
      <c r="K2033" s="68">
        <v>-5</v>
      </c>
      <c r="L2033" s="68">
        <f>COUNTIFS(Aéroports!$C$2:$C$5193,Aéroports!$C2033,Aéroports!$D$2:$D$5193,Aéroports!$D2033)</f>
        <v>1</v>
      </c>
      <c r="M2033" s="68" t="str">
        <f>IF(AND(Formulaire!$H$15=Aéroports!$E2033,--ISNUMBER(IFERROR(SEARCH(Formulaire!$H$16,$C2033,1),""))=1),MAX(M$1:M2032)+1,"")</f>
        <v/>
      </c>
      <c r="N2033" s="68" t="str">
        <f>IF(AND(Formulaire!$H$21=Aéroports!$E2033,--ISNUMBER(IFERROR(SEARCH(Formulaire!$H$22,$C2033,1),""))=1),MAX(N$1:N2032)+1,"")</f>
        <v/>
      </c>
      <c r="O2033" s="68" t="str">
        <f>IF(AND(Formulaire!$H$27=Aéroports!$E2033,--ISNUMBER(IFERROR(SEARCH(Formulaire!$H$28,$C2033,1),""))=1),MAX(O$1:O2032)+1,"")</f>
        <v/>
      </c>
      <c r="Q2033" s="91" t="str">
        <f>IFERROR(INDEX($C$2:$C$5193,MATCH(ROWS(M$2:M2033),M$2:M$5193,0)),"")</f>
        <v/>
      </c>
      <c r="R2033" s="70" t="str">
        <f>IFERROR(INDEX($C$2:$C$5193,MATCH(ROWS(N$2:N2033),N$2:N$5193,0)),"")</f>
        <v/>
      </c>
      <c r="S2033" s="92" t="str">
        <f>IFERROR(INDEX($C$2:$C$5193,MATCH(ROWS(O$2:O2033),O$2:O$5193,0)),"")</f>
        <v/>
      </c>
    </row>
    <row r="2034" spans="1:19" x14ac:dyDescent="0.25">
      <c r="A2034" s="69">
        <v>9450</v>
      </c>
      <c r="B2034" s="69" t="s">
        <v>17925</v>
      </c>
      <c r="C2034" s="69" t="s">
        <v>9567</v>
      </c>
      <c r="D2034" s="69" t="s">
        <v>16702</v>
      </c>
      <c r="E2034" s="69" t="s">
        <v>22589</v>
      </c>
      <c r="F2034" s="69" t="s">
        <v>17926</v>
      </c>
      <c r="G2034" s="69" t="s">
        <v>17927</v>
      </c>
      <c r="H2034" s="69">
        <v>32.564399999999999</v>
      </c>
      <c r="I2034" s="69">
        <v>-82.985299999999995</v>
      </c>
      <c r="J2034" s="69">
        <v>309</v>
      </c>
      <c r="K2034" s="69">
        <v>-5</v>
      </c>
      <c r="L2034" s="69">
        <f>COUNTIFS(Aéroports!$C$2:$C$5193,Aéroports!$C2034,Aéroports!$D$2:$D$5193,Aéroports!$D2034)</f>
        <v>1</v>
      </c>
      <c r="M2034" s="69" t="str">
        <f>IF(AND(Formulaire!$H$15=Aéroports!$E2034,--ISNUMBER(IFERROR(SEARCH(Formulaire!$H$16,$C2034,1),""))=1),MAX(M$1:M2033)+1,"")</f>
        <v/>
      </c>
      <c r="N2034" s="69" t="str">
        <f>IF(AND(Formulaire!$H$21=Aéroports!$E2034,--ISNUMBER(IFERROR(SEARCH(Formulaire!$H$22,$C2034,1),""))=1),MAX(N$1:N2033)+1,"")</f>
        <v/>
      </c>
      <c r="O2034" s="69" t="str">
        <f>IF(AND(Formulaire!$H$27=Aéroports!$E2034,--ISNUMBER(IFERROR(SEARCH(Formulaire!$H$28,$C2034,1),""))=1),MAX(O$1:O2033)+1,"")</f>
        <v/>
      </c>
      <c r="Q2034" s="91" t="str">
        <f>IFERROR(INDEX($C$2:$C$5193,MATCH(ROWS(M$2:M2034),M$2:M$5193,0)),"")</f>
        <v/>
      </c>
      <c r="R2034" s="70" t="str">
        <f>IFERROR(INDEX($C$2:$C$5193,MATCH(ROWS(N$2:N2034),N$2:N$5193,0)),"")</f>
        <v/>
      </c>
      <c r="S2034" s="92" t="str">
        <f>IFERROR(INDEX($C$2:$C$5193,MATCH(ROWS(O$2:O2034),O$2:O$5193,0)),"")</f>
        <v/>
      </c>
    </row>
    <row r="2035" spans="1:19" x14ac:dyDescent="0.25">
      <c r="A2035" s="68">
        <v>4388</v>
      </c>
      <c r="B2035" s="68" t="s">
        <v>17928</v>
      </c>
      <c r="C2035" s="68" t="s">
        <v>17929</v>
      </c>
      <c r="D2035" s="68" t="s">
        <v>16702</v>
      </c>
      <c r="E2035" s="68" t="s">
        <v>22589</v>
      </c>
      <c r="F2035" s="68" t="s">
        <v>17930</v>
      </c>
      <c r="G2035" s="68" t="s">
        <v>17931</v>
      </c>
      <c r="H2035" s="68">
        <v>42.402000000000001</v>
      </c>
      <c r="I2035" s="68">
        <v>-90.709500000000006</v>
      </c>
      <c r="J2035" s="68">
        <v>1077</v>
      </c>
      <c r="K2035" s="68">
        <v>-6</v>
      </c>
      <c r="L2035" s="68">
        <f>COUNTIFS(Aéroports!$C$2:$C$5193,Aéroports!$C2035,Aéroports!$D$2:$D$5193,Aéroports!$D2035)</f>
        <v>1</v>
      </c>
      <c r="M2035" s="68" t="str">
        <f>IF(AND(Formulaire!$H$15=Aéroports!$E2035,--ISNUMBER(IFERROR(SEARCH(Formulaire!$H$16,$C2035,1),""))=1),MAX(M$1:M2034)+1,"")</f>
        <v/>
      </c>
      <c r="N2035" s="68" t="str">
        <f>IF(AND(Formulaire!$H$21=Aéroports!$E2035,--ISNUMBER(IFERROR(SEARCH(Formulaire!$H$22,$C2035,1),""))=1),MAX(N$1:N2034)+1,"")</f>
        <v/>
      </c>
      <c r="O2035" s="68" t="str">
        <f>IF(AND(Formulaire!$H$27=Aéroports!$E2035,--ISNUMBER(IFERROR(SEARCH(Formulaire!$H$28,$C2035,1),""))=1),MAX(O$1:O2034)+1,"")</f>
        <v/>
      </c>
      <c r="Q2035" s="91" t="str">
        <f>IFERROR(INDEX($C$2:$C$5193,MATCH(ROWS(M$2:M2035),M$2:M$5193,0)),"")</f>
        <v/>
      </c>
      <c r="R2035" s="70" t="str">
        <f>IFERROR(INDEX($C$2:$C$5193,MATCH(ROWS(N$2:N2035),N$2:N$5193,0)),"")</f>
        <v/>
      </c>
      <c r="S2035" s="92" t="str">
        <f>IFERROR(INDEX($C$2:$C$5193,MATCH(ROWS(O$2:O2035),O$2:O$5193,0)),"")</f>
        <v/>
      </c>
    </row>
    <row r="2036" spans="1:19" x14ac:dyDescent="0.25">
      <c r="A2036" s="69">
        <v>3598</v>
      </c>
      <c r="B2036" s="69" t="s">
        <v>17932</v>
      </c>
      <c r="C2036" s="69" t="s">
        <v>17933</v>
      </c>
      <c r="D2036" s="69" t="s">
        <v>16702</v>
      </c>
      <c r="E2036" s="69" t="s">
        <v>22589</v>
      </c>
      <c r="F2036" s="69" t="s">
        <v>17934</v>
      </c>
      <c r="G2036" s="69" t="s">
        <v>17935</v>
      </c>
      <c r="H2036" s="69">
        <v>46.842100000000002</v>
      </c>
      <c r="I2036" s="69">
        <v>-92.193600000000004</v>
      </c>
      <c r="J2036" s="69">
        <v>1428</v>
      </c>
      <c r="K2036" s="69">
        <v>-6</v>
      </c>
      <c r="L2036" s="69">
        <f>COUNTIFS(Aéroports!$C$2:$C$5193,Aéroports!$C2036,Aéroports!$D$2:$D$5193,Aéroports!$D2036)</f>
        <v>1</v>
      </c>
      <c r="M2036" s="69" t="str">
        <f>IF(AND(Formulaire!$H$15=Aéroports!$E2036,--ISNUMBER(IFERROR(SEARCH(Formulaire!$H$16,$C2036,1),""))=1),MAX(M$1:M2035)+1,"")</f>
        <v/>
      </c>
      <c r="N2036" s="69" t="str">
        <f>IF(AND(Formulaire!$H$21=Aéroports!$E2036,--ISNUMBER(IFERROR(SEARCH(Formulaire!$H$22,$C2036,1),""))=1),MAX(N$1:N2035)+1,"")</f>
        <v/>
      </c>
      <c r="O2036" s="69" t="str">
        <f>IF(AND(Formulaire!$H$27=Aéroports!$E2036,--ISNUMBER(IFERROR(SEARCH(Formulaire!$H$28,$C2036,1),""))=1),MAX(O$1:O2035)+1,"")</f>
        <v/>
      </c>
      <c r="Q2036" s="91" t="str">
        <f>IFERROR(INDEX($C$2:$C$5193,MATCH(ROWS(M$2:M2036),M$2:M$5193,0)),"")</f>
        <v/>
      </c>
      <c r="R2036" s="70" t="str">
        <f>IFERROR(INDEX($C$2:$C$5193,MATCH(ROWS(N$2:N2036),N$2:N$5193,0)),"")</f>
        <v/>
      </c>
      <c r="S2036" s="92" t="str">
        <f>IFERROR(INDEX($C$2:$C$5193,MATCH(ROWS(O$2:O2036),O$2:O$5193,0)),"")</f>
        <v/>
      </c>
    </row>
    <row r="2037" spans="1:19" x14ac:dyDescent="0.25">
      <c r="A2037" s="68">
        <v>7880</v>
      </c>
      <c r="B2037" s="68" t="s">
        <v>17936</v>
      </c>
      <c r="C2037" s="68" t="s">
        <v>17937</v>
      </c>
      <c r="D2037" s="68" t="s">
        <v>16702</v>
      </c>
      <c r="E2037" s="68" t="s">
        <v>22589</v>
      </c>
      <c r="F2037" s="68" t="s">
        <v>17938</v>
      </c>
      <c r="G2037" s="68" t="s">
        <v>17939</v>
      </c>
      <c r="H2037" s="68">
        <v>34.4709</v>
      </c>
      <c r="I2037" s="68">
        <v>-97.959900000000005</v>
      </c>
      <c r="J2037" s="68">
        <v>1114</v>
      </c>
      <c r="K2037" s="68">
        <v>-6</v>
      </c>
      <c r="L2037" s="68">
        <f>COUNTIFS(Aéroports!$C$2:$C$5193,Aéroports!$C2037,Aéroports!$D$2:$D$5193,Aéroports!$D2037)</f>
        <v>1</v>
      </c>
      <c r="M2037" s="68" t="str">
        <f>IF(AND(Formulaire!$H$15=Aéroports!$E2037,--ISNUMBER(IFERROR(SEARCH(Formulaire!$H$16,$C2037,1),""))=1),MAX(M$1:M2036)+1,"")</f>
        <v/>
      </c>
      <c r="N2037" s="68" t="str">
        <f>IF(AND(Formulaire!$H$21=Aéroports!$E2037,--ISNUMBER(IFERROR(SEARCH(Formulaire!$H$22,$C2037,1),""))=1),MAX(N$1:N2036)+1,"")</f>
        <v/>
      </c>
      <c r="O2037" s="68" t="str">
        <f>IF(AND(Formulaire!$H$27=Aéroports!$E2037,--ISNUMBER(IFERROR(SEARCH(Formulaire!$H$28,$C2037,1),""))=1),MAX(O$1:O2036)+1,"")</f>
        <v/>
      </c>
      <c r="Q2037" s="91" t="str">
        <f>IFERROR(INDEX($C$2:$C$5193,MATCH(ROWS(M$2:M2037),M$2:M$5193,0)),"")</f>
        <v/>
      </c>
      <c r="R2037" s="70" t="str">
        <f>IFERROR(INDEX($C$2:$C$5193,MATCH(ROWS(N$2:N2037),N$2:N$5193,0)),"")</f>
        <v/>
      </c>
      <c r="S2037" s="92" t="str">
        <f>IFERROR(INDEX($C$2:$C$5193,MATCH(ROWS(O$2:O2037),O$2:O$5193,0)),"")</f>
        <v/>
      </c>
    </row>
    <row r="2038" spans="1:19" x14ac:dyDescent="0.25">
      <c r="A2038" s="69">
        <v>8545</v>
      </c>
      <c r="B2038" s="69" t="s">
        <v>17940</v>
      </c>
      <c r="C2038" s="69" t="s">
        <v>17941</v>
      </c>
      <c r="D2038" s="69" t="s">
        <v>16702</v>
      </c>
      <c r="E2038" s="69" t="s">
        <v>22589</v>
      </c>
      <c r="F2038" s="69" t="s">
        <v>17942</v>
      </c>
      <c r="G2038" s="69" t="s">
        <v>17943</v>
      </c>
      <c r="H2038" s="69">
        <v>42.493299999999998</v>
      </c>
      <c r="I2038" s="69">
        <v>-79.272000000000006</v>
      </c>
      <c r="J2038" s="69">
        <v>693</v>
      </c>
      <c r="K2038" s="69">
        <v>-5</v>
      </c>
      <c r="L2038" s="69">
        <f>COUNTIFS(Aéroports!$C$2:$C$5193,Aéroports!$C2038,Aéroports!$D$2:$D$5193,Aéroports!$D2038)</f>
        <v>1</v>
      </c>
      <c r="M2038" s="69" t="str">
        <f>IF(AND(Formulaire!$H$15=Aéroports!$E2038,--ISNUMBER(IFERROR(SEARCH(Formulaire!$H$16,$C2038,1),""))=1),MAX(M$1:M2037)+1,"")</f>
        <v/>
      </c>
      <c r="N2038" s="69" t="str">
        <f>IF(AND(Formulaire!$H$21=Aéroports!$E2038,--ISNUMBER(IFERROR(SEARCH(Formulaire!$H$22,$C2038,1),""))=1),MAX(N$1:N2037)+1,"")</f>
        <v/>
      </c>
      <c r="O2038" s="69" t="str">
        <f>IF(AND(Formulaire!$H$27=Aéroports!$E2038,--ISNUMBER(IFERROR(SEARCH(Formulaire!$H$28,$C2038,1),""))=1),MAX(O$1:O2037)+1,"")</f>
        <v/>
      </c>
      <c r="Q2038" s="91" t="str">
        <f>IFERROR(INDEX($C$2:$C$5193,MATCH(ROWS(M$2:M2038),M$2:M$5193,0)),"")</f>
        <v/>
      </c>
      <c r="R2038" s="70" t="str">
        <f>IFERROR(INDEX($C$2:$C$5193,MATCH(ROWS(N$2:N2038),N$2:N$5193,0)),"")</f>
        <v/>
      </c>
      <c r="S2038" s="92" t="str">
        <f>IFERROR(INDEX($C$2:$C$5193,MATCH(ROWS(O$2:O2038),O$2:O$5193,0)),"")</f>
        <v/>
      </c>
    </row>
    <row r="2039" spans="1:19" x14ac:dyDescent="0.25">
      <c r="A2039" s="68">
        <v>3713</v>
      </c>
      <c r="B2039" s="68" t="s">
        <v>17944</v>
      </c>
      <c r="C2039" s="68" t="s">
        <v>11278</v>
      </c>
      <c r="D2039" s="68" t="s">
        <v>16702</v>
      </c>
      <c r="E2039" s="68" t="s">
        <v>22589</v>
      </c>
      <c r="F2039" s="68" t="s">
        <v>17945</v>
      </c>
      <c r="G2039" s="68" t="s">
        <v>17946</v>
      </c>
      <c r="H2039" s="68">
        <v>37.151499999999999</v>
      </c>
      <c r="I2039" s="68">
        <v>-107.754</v>
      </c>
      <c r="J2039" s="68">
        <v>6685</v>
      </c>
      <c r="K2039" s="68">
        <v>-7</v>
      </c>
      <c r="L2039" s="68">
        <f>COUNTIFS(Aéroports!$C$2:$C$5193,Aéroports!$C2039,Aéroports!$D$2:$D$5193,Aéroports!$D2039)</f>
        <v>1</v>
      </c>
      <c r="M2039" s="68" t="str">
        <f>IF(AND(Formulaire!$H$15=Aéroports!$E2039,--ISNUMBER(IFERROR(SEARCH(Formulaire!$H$16,$C2039,1),""))=1),MAX(M$1:M2038)+1,"")</f>
        <v/>
      </c>
      <c r="N2039" s="68" t="str">
        <f>IF(AND(Formulaire!$H$21=Aéroports!$E2039,--ISNUMBER(IFERROR(SEARCH(Formulaire!$H$22,$C2039,1),""))=1),MAX(N$1:N2038)+1,"")</f>
        <v/>
      </c>
      <c r="O2039" s="68" t="str">
        <f>IF(AND(Formulaire!$H$27=Aéroports!$E2039,--ISNUMBER(IFERROR(SEARCH(Formulaire!$H$28,$C2039,1),""))=1),MAX(O$1:O2038)+1,"")</f>
        <v/>
      </c>
      <c r="Q2039" s="91" t="str">
        <f>IFERROR(INDEX($C$2:$C$5193,MATCH(ROWS(M$2:M2039),M$2:M$5193,0)),"")</f>
        <v/>
      </c>
      <c r="R2039" s="70" t="str">
        <f>IFERROR(INDEX($C$2:$C$5193,MATCH(ROWS(N$2:N2039),N$2:N$5193,0)),"")</f>
        <v/>
      </c>
      <c r="S2039" s="92" t="str">
        <f>IFERROR(INDEX($C$2:$C$5193,MATCH(ROWS(O$2:O2039),O$2:O$5193,0)),"")</f>
        <v/>
      </c>
    </row>
    <row r="2040" spans="1:19" x14ac:dyDescent="0.25">
      <c r="A2040" s="69">
        <v>7106</v>
      </c>
      <c r="B2040" s="69" t="s">
        <v>17947</v>
      </c>
      <c r="C2040" s="69" t="s">
        <v>17948</v>
      </c>
      <c r="D2040" s="69" t="s">
        <v>16702</v>
      </c>
      <c r="E2040" s="69" t="s">
        <v>22589</v>
      </c>
      <c r="F2040" s="69" t="s">
        <v>17949</v>
      </c>
      <c r="G2040" s="69" t="s">
        <v>17950</v>
      </c>
      <c r="H2040" s="69">
        <v>64.776399999999995</v>
      </c>
      <c r="I2040" s="69">
        <v>-141.15100000000001</v>
      </c>
      <c r="J2040" s="69">
        <v>908</v>
      </c>
      <c r="K2040" s="69">
        <v>-9</v>
      </c>
      <c r="L2040" s="69">
        <f>COUNTIFS(Aéroports!$C$2:$C$5193,Aéroports!$C2040,Aéroports!$D$2:$D$5193,Aéroports!$D2040)</f>
        <v>1</v>
      </c>
      <c r="M2040" s="69" t="str">
        <f>IF(AND(Formulaire!$H$15=Aéroports!$E2040,--ISNUMBER(IFERROR(SEARCH(Formulaire!$H$16,$C2040,1),""))=1),MAX(M$1:M2039)+1,"")</f>
        <v/>
      </c>
      <c r="N2040" s="69" t="str">
        <f>IF(AND(Formulaire!$H$21=Aéroports!$E2040,--ISNUMBER(IFERROR(SEARCH(Formulaire!$H$22,$C2040,1),""))=1),MAX(N$1:N2039)+1,"")</f>
        <v/>
      </c>
      <c r="O2040" s="69" t="str">
        <f>IF(AND(Formulaire!$H$27=Aéroports!$E2040,--ISNUMBER(IFERROR(SEARCH(Formulaire!$H$28,$C2040,1),""))=1),MAX(O$1:O2039)+1,"")</f>
        <v/>
      </c>
      <c r="Q2040" s="91" t="str">
        <f>IFERROR(INDEX($C$2:$C$5193,MATCH(ROWS(M$2:M2040),M$2:M$5193,0)),"")</f>
        <v/>
      </c>
      <c r="R2040" s="70" t="str">
        <f>IFERROR(INDEX($C$2:$C$5193,MATCH(ROWS(N$2:N2040),N$2:N$5193,0)),"")</f>
        <v/>
      </c>
      <c r="S2040" s="92" t="str">
        <f>IFERROR(INDEX($C$2:$C$5193,MATCH(ROWS(O$2:O2040),O$2:O$5193,0)),"")</f>
        <v/>
      </c>
    </row>
    <row r="2041" spans="1:19" x14ac:dyDescent="0.25">
      <c r="A2041" s="68">
        <v>7019</v>
      </c>
      <c r="B2041" s="68" t="s">
        <v>17951</v>
      </c>
      <c r="C2041" s="68" t="s">
        <v>17952</v>
      </c>
      <c r="D2041" s="68" t="s">
        <v>16702</v>
      </c>
      <c r="E2041" s="68" t="s">
        <v>22589</v>
      </c>
      <c r="F2041" s="68" t="s">
        <v>17953</v>
      </c>
      <c r="G2041" s="68" t="s">
        <v>17954</v>
      </c>
      <c r="H2041" s="68">
        <v>45.932299999999998</v>
      </c>
      <c r="I2041" s="68">
        <v>-89.268299999999996</v>
      </c>
      <c r="J2041" s="68">
        <v>1642</v>
      </c>
      <c r="K2041" s="68">
        <v>-6</v>
      </c>
      <c r="L2041" s="68">
        <f>COUNTIFS(Aéroports!$C$2:$C$5193,Aéroports!$C2041,Aéroports!$D$2:$D$5193,Aéroports!$D2041)</f>
        <v>1</v>
      </c>
      <c r="M2041" s="68" t="str">
        <f>IF(AND(Formulaire!$H$15=Aéroports!$E2041,--ISNUMBER(IFERROR(SEARCH(Formulaire!$H$16,$C2041,1),""))=1),MAX(M$1:M2040)+1,"")</f>
        <v/>
      </c>
      <c r="N2041" s="68" t="str">
        <f>IF(AND(Formulaire!$H$21=Aéroports!$E2041,--ISNUMBER(IFERROR(SEARCH(Formulaire!$H$22,$C2041,1),""))=1),MAX(N$1:N2040)+1,"")</f>
        <v/>
      </c>
      <c r="O2041" s="68" t="str">
        <f>IF(AND(Formulaire!$H$27=Aéroports!$E2041,--ISNUMBER(IFERROR(SEARCH(Formulaire!$H$28,$C2041,1),""))=1),MAX(O$1:O2040)+1,"")</f>
        <v/>
      </c>
      <c r="Q2041" s="91" t="str">
        <f>IFERROR(INDEX($C$2:$C$5193,MATCH(ROWS(M$2:M2041),M$2:M$5193,0)),"")</f>
        <v/>
      </c>
      <c r="R2041" s="70" t="str">
        <f>IFERROR(INDEX($C$2:$C$5193,MATCH(ROWS(N$2:N2041),N$2:N$5193,0)),"")</f>
        <v/>
      </c>
      <c r="S2041" s="92" t="str">
        <f>IFERROR(INDEX($C$2:$C$5193,MATCH(ROWS(O$2:O2041),O$2:O$5193,0)),"")</f>
        <v/>
      </c>
    </row>
    <row r="2042" spans="1:19" x14ac:dyDescent="0.25">
      <c r="A2042" s="69">
        <v>8833</v>
      </c>
      <c r="B2042" s="69" t="s">
        <v>17955</v>
      </c>
      <c r="C2042" s="69" t="s">
        <v>17956</v>
      </c>
      <c r="D2042" s="69" t="s">
        <v>16702</v>
      </c>
      <c r="E2042" s="69" t="s">
        <v>22589</v>
      </c>
      <c r="F2042" s="69" t="s">
        <v>17957</v>
      </c>
      <c r="G2042" s="69" t="s">
        <v>17958</v>
      </c>
      <c r="H2042" s="69">
        <v>44.312800000000003</v>
      </c>
      <c r="I2042" s="69">
        <v>-83.422300000000007</v>
      </c>
      <c r="J2042" s="69">
        <v>606</v>
      </c>
      <c r="K2042" s="69">
        <v>-5</v>
      </c>
      <c r="L2042" s="69">
        <f>COUNTIFS(Aéroports!$C$2:$C$5193,Aéroports!$C2042,Aéroports!$D$2:$D$5193,Aéroports!$D2042)</f>
        <v>1</v>
      </c>
      <c r="M2042" s="69" t="str">
        <f>IF(AND(Formulaire!$H$15=Aéroports!$E2042,--ISNUMBER(IFERROR(SEARCH(Formulaire!$H$16,$C2042,1),""))=1),MAX(M$1:M2041)+1,"")</f>
        <v/>
      </c>
      <c r="N2042" s="69" t="str">
        <f>IF(AND(Formulaire!$H$21=Aéroports!$E2042,--ISNUMBER(IFERROR(SEARCH(Formulaire!$H$22,$C2042,1),""))=1),MAX(N$1:N2041)+1,"")</f>
        <v/>
      </c>
      <c r="O2042" s="69" t="str">
        <f>IF(AND(Formulaire!$H$27=Aéroports!$E2042,--ISNUMBER(IFERROR(SEARCH(Formulaire!$H$28,$C2042,1),""))=1),MAX(O$1:O2041)+1,"")</f>
        <v/>
      </c>
      <c r="Q2042" s="91" t="str">
        <f>IFERROR(INDEX($C$2:$C$5193,MATCH(ROWS(M$2:M2042),M$2:M$5193,0)),"")</f>
        <v/>
      </c>
      <c r="R2042" s="70" t="str">
        <f>IFERROR(INDEX($C$2:$C$5193,MATCH(ROWS(N$2:N2042),N$2:N$5193,0)),"")</f>
        <v/>
      </c>
      <c r="S2042" s="92" t="str">
        <f>IFERROR(INDEX($C$2:$C$5193,MATCH(ROWS(O$2:O2042),O$2:O$5193,0)),"")</f>
        <v/>
      </c>
    </row>
    <row r="2043" spans="1:19" x14ac:dyDescent="0.25">
      <c r="A2043" s="68">
        <v>8343</v>
      </c>
      <c r="B2043" s="68" t="s">
        <v>17959</v>
      </c>
      <c r="C2043" s="68" t="s">
        <v>17960</v>
      </c>
      <c r="D2043" s="68" t="s">
        <v>16702</v>
      </c>
      <c r="E2043" s="68" t="s">
        <v>22589</v>
      </c>
      <c r="F2043" s="68" t="s">
        <v>17961</v>
      </c>
      <c r="G2043" s="68" t="s">
        <v>17962</v>
      </c>
      <c r="H2043" s="68">
        <v>42.797199999999997</v>
      </c>
      <c r="I2043" s="68">
        <v>-88.372600000000006</v>
      </c>
      <c r="J2043" s="68">
        <v>860</v>
      </c>
      <c r="K2043" s="68">
        <v>-6</v>
      </c>
      <c r="L2043" s="68">
        <f>COUNTIFS(Aéroports!$C$2:$C$5193,Aéroports!$C2043,Aéroports!$D$2:$D$5193,Aéroports!$D2043)</f>
        <v>1</v>
      </c>
      <c r="M2043" s="68" t="str">
        <f>IF(AND(Formulaire!$H$15=Aéroports!$E2043,--ISNUMBER(IFERROR(SEARCH(Formulaire!$H$16,$C2043,1),""))=1),MAX(M$1:M2042)+1,"")</f>
        <v/>
      </c>
      <c r="N2043" s="68" t="str">
        <f>IF(AND(Formulaire!$H$21=Aéroports!$E2043,--ISNUMBER(IFERROR(SEARCH(Formulaire!$H$22,$C2043,1),""))=1),MAX(N$1:N2042)+1,"")</f>
        <v/>
      </c>
      <c r="O2043" s="68" t="str">
        <f>IF(AND(Formulaire!$H$27=Aéroports!$E2043,--ISNUMBER(IFERROR(SEARCH(Formulaire!$H$28,$C2043,1),""))=1),MAX(O$1:O2042)+1,"")</f>
        <v/>
      </c>
      <c r="Q2043" s="91" t="str">
        <f>IFERROR(INDEX($C$2:$C$5193,MATCH(ROWS(M$2:M2043),M$2:M$5193,0)),"")</f>
        <v/>
      </c>
      <c r="R2043" s="70" t="str">
        <f>IFERROR(INDEX($C$2:$C$5193,MATCH(ROWS(N$2:N2043),N$2:N$5193,0)),"")</f>
        <v/>
      </c>
      <c r="S2043" s="92" t="str">
        <f>IFERROR(INDEX($C$2:$C$5193,MATCH(ROWS(O$2:O2043),O$2:O$5193,0)),"")</f>
        <v/>
      </c>
    </row>
    <row r="2044" spans="1:19" x14ac:dyDescent="0.25">
      <c r="A2044" s="69">
        <v>7870</v>
      </c>
      <c r="B2044" s="69" t="s">
        <v>17963</v>
      </c>
      <c r="C2044" s="69" t="s">
        <v>17964</v>
      </c>
      <c r="D2044" s="69" t="s">
        <v>16702</v>
      </c>
      <c r="E2044" s="69" t="s">
        <v>22589</v>
      </c>
      <c r="F2044" s="69" t="s">
        <v>17965</v>
      </c>
      <c r="G2044" s="69" t="s">
        <v>17966</v>
      </c>
      <c r="H2044" s="69">
        <v>38.804200000000002</v>
      </c>
      <c r="I2044" s="69">
        <v>-76.069000000000003</v>
      </c>
      <c r="J2044" s="69">
        <v>72</v>
      </c>
      <c r="K2044" s="69">
        <v>-5</v>
      </c>
      <c r="L2044" s="69">
        <f>COUNTIFS(Aéroports!$C$2:$C$5193,Aéroports!$C2044,Aéroports!$D$2:$D$5193,Aéroports!$D2044)</f>
        <v>1</v>
      </c>
      <c r="M2044" s="69" t="str">
        <f>IF(AND(Formulaire!$H$15=Aéroports!$E2044,--ISNUMBER(IFERROR(SEARCH(Formulaire!$H$16,$C2044,1),""))=1),MAX(M$1:M2043)+1,"")</f>
        <v/>
      </c>
      <c r="N2044" s="69" t="str">
        <f>IF(AND(Formulaire!$H$21=Aéroports!$E2044,--ISNUMBER(IFERROR(SEARCH(Formulaire!$H$22,$C2044,1),""))=1),MAX(N$1:N2043)+1,"")</f>
        <v/>
      </c>
      <c r="O2044" s="69" t="str">
        <f>IF(AND(Formulaire!$H$27=Aéroports!$E2044,--ISNUMBER(IFERROR(SEARCH(Formulaire!$H$28,$C2044,1),""))=1),MAX(O$1:O2043)+1,"")</f>
        <v/>
      </c>
      <c r="Q2044" s="91" t="str">
        <f>IFERROR(INDEX($C$2:$C$5193,MATCH(ROWS(M$2:M2044),M$2:M$5193,0)),"")</f>
        <v/>
      </c>
      <c r="R2044" s="70" t="str">
        <f>IFERROR(INDEX($C$2:$C$5193,MATCH(ROWS(N$2:N2044),N$2:N$5193,0)),"")</f>
        <v/>
      </c>
      <c r="S2044" s="92" t="str">
        <f>IFERROR(INDEX($C$2:$C$5193,MATCH(ROWS(O$2:O2044),O$2:O$5193,0)),"")</f>
        <v/>
      </c>
    </row>
    <row r="2045" spans="1:19" x14ac:dyDescent="0.25">
      <c r="A2045" s="68">
        <v>11843</v>
      </c>
      <c r="B2045" s="68" t="s">
        <v>17967</v>
      </c>
      <c r="C2045" s="68" t="s">
        <v>17968</v>
      </c>
      <c r="D2045" s="68" t="s">
        <v>16702</v>
      </c>
      <c r="E2045" s="68" t="s">
        <v>22589</v>
      </c>
      <c r="F2045" s="68" t="s">
        <v>17969</v>
      </c>
      <c r="G2045" s="68" t="s">
        <v>17970</v>
      </c>
      <c r="H2045" s="68">
        <v>33.9208</v>
      </c>
      <c r="I2045" s="68">
        <v>-80.801299999999998</v>
      </c>
      <c r="J2045" s="68">
        <v>254</v>
      </c>
      <c r="K2045" s="68" t="s">
        <v>340</v>
      </c>
      <c r="L2045" s="68">
        <f>COUNTIFS(Aéroports!$C$2:$C$5193,Aéroports!$C2045,Aéroports!$D$2:$D$5193,Aéroports!$D2045)</f>
        <v>1</v>
      </c>
      <c r="M2045" s="68" t="str">
        <f>IF(AND(Formulaire!$H$15=Aéroports!$E2045,--ISNUMBER(IFERROR(SEARCH(Formulaire!$H$16,$C2045,1),""))=1),MAX(M$1:M2044)+1,"")</f>
        <v/>
      </c>
      <c r="N2045" s="68" t="str">
        <f>IF(AND(Formulaire!$H$21=Aéroports!$E2045,--ISNUMBER(IFERROR(SEARCH(Formulaire!$H$22,$C2045,1),""))=1),MAX(N$1:N2044)+1,"")</f>
        <v/>
      </c>
      <c r="O2045" s="68" t="str">
        <f>IF(AND(Formulaire!$H$27=Aéroports!$E2045,--ISNUMBER(IFERROR(SEARCH(Formulaire!$H$28,$C2045,1),""))=1),MAX(O$1:O2044)+1,"")</f>
        <v/>
      </c>
      <c r="Q2045" s="91" t="str">
        <f>IFERROR(INDEX($C$2:$C$5193,MATCH(ROWS(M$2:M2045),M$2:M$5193,0)),"")</f>
        <v/>
      </c>
      <c r="R2045" s="70" t="str">
        <f>IFERROR(INDEX($C$2:$C$5193,MATCH(ROWS(N$2:N2045),N$2:N$5193,0)),"")</f>
        <v/>
      </c>
      <c r="S2045" s="92" t="str">
        <f>IFERROR(INDEX($C$2:$C$5193,MATCH(ROWS(O$2:O2045),O$2:O$5193,0)),"")</f>
        <v/>
      </c>
    </row>
    <row r="2046" spans="1:19" x14ac:dyDescent="0.25">
      <c r="A2046" s="69">
        <v>8666</v>
      </c>
      <c r="B2046" s="69" t="s">
        <v>17971</v>
      </c>
      <c r="C2046" s="69" t="s">
        <v>17972</v>
      </c>
      <c r="D2046" s="69" t="s">
        <v>16702</v>
      </c>
      <c r="E2046" s="69" t="s">
        <v>22589</v>
      </c>
      <c r="F2046" s="69" t="s">
        <v>17973</v>
      </c>
      <c r="G2046" s="69" t="s">
        <v>17974</v>
      </c>
      <c r="H2046" s="69">
        <v>44.9101</v>
      </c>
      <c r="I2046" s="69">
        <v>-67.012699999999995</v>
      </c>
      <c r="J2046" s="69">
        <v>45</v>
      </c>
      <c r="K2046" s="69">
        <v>-5</v>
      </c>
      <c r="L2046" s="69">
        <f>COUNTIFS(Aéroports!$C$2:$C$5193,Aéroports!$C2046,Aéroports!$D$2:$D$5193,Aéroports!$D2046)</f>
        <v>1</v>
      </c>
      <c r="M2046" s="69" t="str">
        <f>IF(AND(Formulaire!$H$15=Aéroports!$E2046,--ISNUMBER(IFERROR(SEARCH(Formulaire!$H$16,$C2046,1),""))=1),MAX(M$1:M2045)+1,"")</f>
        <v/>
      </c>
      <c r="N2046" s="69" t="str">
        <f>IF(AND(Formulaire!$H$21=Aéroports!$E2046,--ISNUMBER(IFERROR(SEARCH(Formulaire!$H$22,$C2046,1),""))=1),MAX(N$1:N2045)+1,"")</f>
        <v/>
      </c>
      <c r="O2046" s="69" t="str">
        <f>IF(AND(Formulaire!$H$27=Aéroports!$E2046,--ISNUMBER(IFERROR(SEARCH(Formulaire!$H$28,$C2046,1),""))=1),MAX(O$1:O2045)+1,"")</f>
        <v/>
      </c>
      <c r="Q2046" s="91" t="str">
        <f>IFERROR(INDEX($C$2:$C$5193,MATCH(ROWS(M$2:M2046),M$2:M$5193,0)),"")</f>
        <v/>
      </c>
      <c r="R2046" s="70" t="str">
        <f>IFERROR(INDEX($C$2:$C$5193,MATCH(ROWS(N$2:N2046),N$2:N$5193,0)),"")</f>
        <v/>
      </c>
      <c r="S2046" s="92" t="str">
        <f>IFERROR(INDEX($C$2:$C$5193,MATCH(ROWS(O$2:O2046),O$2:O$5193,0)),"")</f>
        <v/>
      </c>
    </row>
    <row r="2047" spans="1:19" x14ac:dyDescent="0.25">
      <c r="A2047" s="68">
        <v>7083</v>
      </c>
      <c r="B2047" s="68" t="s">
        <v>17975</v>
      </c>
      <c r="C2047" s="68" t="s">
        <v>17976</v>
      </c>
      <c r="D2047" s="68" t="s">
        <v>16702</v>
      </c>
      <c r="E2047" s="68" t="s">
        <v>22589</v>
      </c>
      <c r="F2047" s="68" t="s">
        <v>17977</v>
      </c>
      <c r="G2047" s="68" t="s">
        <v>17978</v>
      </c>
      <c r="H2047" s="68">
        <v>48.708199999999998</v>
      </c>
      <c r="I2047" s="68">
        <v>-122.91</v>
      </c>
      <c r="J2047" s="68">
        <v>31</v>
      </c>
      <c r="K2047" s="68">
        <v>-8</v>
      </c>
      <c r="L2047" s="68">
        <f>COUNTIFS(Aéroports!$C$2:$C$5193,Aéroports!$C2047,Aéroports!$D$2:$D$5193,Aéroports!$D2047)</f>
        <v>1</v>
      </c>
      <c r="M2047" s="68" t="str">
        <f>IF(AND(Formulaire!$H$15=Aéroports!$E2047,--ISNUMBER(IFERROR(SEARCH(Formulaire!$H$16,$C2047,1),""))=1),MAX(M$1:M2046)+1,"")</f>
        <v/>
      </c>
      <c r="N2047" s="68" t="str">
        <f>IF(AND(Formulaire!$H$21=Aéroports!$E2047,--ISNUMBER(IFERROR(SEARCH(Formulaire!$H$22,$C2047,1),""))=1),MAX(N$1:N2046)+1,"")</f>
        <v/>
      </c>
      <c r="O2047" s="68" t="str">
        <f>IF(AND(Formulaire!$H$27=Aéroports!$E2047,--ISNUMBER(IFERROR(SEARCH(Formulaire!$H$28,$C2047,1),""))=1),MAX(O$1:O2046)+1,"")</f>
        <v/>
      </c>
      <c r="Q2047" s="91" t="str">
        <f>IFERROR(INDEX($C$2:$C$5193,MATCH(ROWS(M$2:M2047),M$2:M$5193,0)),"")</f>
        <v/>
      </c>
      <c r="R2047" s="70" t="str">
        <f>IFERROR(INDEX($C$2:$C$5193,MATCH(ROWS(N$2:N2047),N$2:N$5193,0)),"")</f>
        <v/>
      </c>
      <c r="S2047" s="92" t="str">
        <f>IFERROR(INDEX($C$2:$C$5193,MATCH(ROWS(O$2:O2047),O$2:O$5193,0)),"")</f>
        <v/>
      </c>
    </row>
    <row r="2048" spans="1:19" x14ac:dyDescent="0.25">
      <c r="A2048" s="69">
        <v>5735</v>
      </c>
      <c r="B2048" s="69" t="s">
        <v>17979</v>
      </c>
      <c r="C2048" s="69" t="s">
        <v>17980</v>
      </c>
      <c r="D2048" s="69" t="s">
        <v>16702</v>
      </c>
      <c r="E2048" s="69" t="s">
        <v>22589</v>
      </c>
      <c r="F2048" s="69" t="s">
        <v>17981</v>
      </c>
      <c r="G2048" s="69" t="s">
        <v>17982</v>
      </c>
      <c r="H2048" s="69">
        <v>44.8658</v>
      </c>
      <c r="I2048" s="69">
        <v>-91.484300000000005</v>
      </c>
      <c r="J2048" s="69">
        <v>913</v>
      </c>
      <c r="K2048" s="69">
        <v>-6</v>
      </c>
      <c r="L2048" s="69">
        <f>COUNTIFS(Aéroports!$C$2:$C$5193,Aéroports!$C2048,Aéroports!$D$2:$D$5193,Aéroports!$D2048)</f>
        <v>1</v>
      </c>
      <c r="M2048" s="69" t="str">
        <f>IF(AND(Formulaire!$H$15=Aéroports!$E2048,--ISNUMBER(IFERROR(SEARCH(Formulaire!$H$16,$C2048,1),""))=1),MAX(M$1:M2047)+1,"")</f>
        <v/>
      </c>
      <c r="N2048" s="69" t="str">
        <f>IF(AND(Formulaire!$H$21=Aéroports!$E2048,--ISNUMBER(IFERROR(SEARCH(Formulaire!$H$22,$C2048,1),""))=1),MAX(N$1:N2047)+1,"")</f>
        <v/>
      </c>
      <c r="O2048" s="69" t="str">
        <f>IF(AND(Formulaire!$H$27=Aéroports!$E2048,--ISNUMBER(IFERROR(SEARCH(Formulaire!$H$28,$C2048,1),""))=1),MAX(O$1:O2047)+1,"")</f>
        <v/>
      </c>
      <c r="Q2048" s="91" t="str">
        <f>IFERROR(INDEX($C$2:$C$5193,MATCH(ROWS(M$2:M2048),M$2:M$5193,0)),"")</f>
        <v/>
      </c>
      <c r="R2048" s="70" t="str">
        <f>IFERROR(INDEX($C$2:$C$5193,MATCH(ROWS(N$2:N2048),N$2:N$5193,0)),"")</f>
        <v/>
      </c>
      <c r="S2048" s="92" t="str">
        <f>IFERROR(INDEX($C$2:$C$5193,MATCH(ROWS(O$2:O2048),O$2:O$5193,0)),"")</f>
        <v/>
      </c>
    </row>
    <row r="2049" spans="1:19" x14ac:dyDescent="0.25">
      <c r="A2049" s="68">
        <v>9226</v>
      </c>
      <c r="B2049" s="68" t="s">
        <v>17983</v>
      </c>
      <c r="C2049" s="68" t="s">
        <v>17984</v>
      </c>
      <c r="D2049" s="68" t="s">
        <v>16702</v>
      </c>
      <c r="E2049" s="68" t="s">
        <v>22589</v>
      </c>
      <c r="F2049" s="68" t="s">
        <v>17985</v>
      </c>
      <c r="G2049" s="68" t="s">
        <v>17986</v>
      </c>
      <c r="H2049" s="68">
        <v>44.827199999999998</v>
      </c>
      <c r="I2049" s="68">
        <v>-93.457099999999997</v>
      </c>
      <c r="J2049" s="68">
        <v>906</v>
      </c>
      <c r="K2049" s="68">
        <v>-6</v>
      </c>
      <c r="L2049" s="68">
        <f>COUNTIFS(Aéroports!$C$2:$C$5193,Aéroports!$C2049,Aéroports!$D$2:$D$5193,Aéroports!$D2049)</f>
        <v>1</v>
      </c>
      <c r="M2049" s="68" t="str">
        <f>IF(AND(Formulaire!$H$15=Aéroports!$E2049,--ISNUMBER(IFERROR(SEARCH(Formulaire!$H$16,$C2049,1),""))=1),MAX(M$1:M2048)+1,"")</f>
        <v/>
      </c>
      <c r="N2049" s="68" t="str">
        <f>IF(AND(Formulaire!$H$21=Aéroports!$E2049,--ISNUMBER(IFERROR(SEARCH(Formulaire!$H$22,$C2049,1),""))=1),MAX(N$1:N2048)+1,"")</f>
        <v/>
      </c>
      <c r="O2049" s="68" t="str">
        <f>IF(AND(Formulaire!$H$27=Aéroports!$E2049,--ISNUMBER(IFERROR(SEARCH(Formulaire!$H$28,$C2049,1),""))=1),MAX(O$1:O2048)+1,"")</f>
        <v/>
      </c>
      <c r="Q2049" s="91" t="str">
        <f>IFERROR(INDEX($C$2:$C$5193,MATCH(ROWS(M$2:M2049),M$2:M$5193,0)),"")</f>
        <v/>
      </c>
      <c r="R2049" s="70" t="str">
        <f>IFERROR(INDEX($C$2:$C$5193,MATCH(ROWS(N$2:N2049),N$2:N$5193,0)),"")</f>
        <v/>
      </c>
      <c r="S2049" s="92" t="str">
        <f>IFERROR(INDEX($C$2:$C$5193,MATCH(ROWS(O$2:O2049),O$2:O$5193,0)),"")</f>
        <v/>
      </c>
    </row>
    <row r="2050" spans="1:19" x14ac:dyDescent="0.25">
      <c r="A2050" s="69">
        <v>3512</v>
      </c>
      <c r="B2050" s="69" t="s">
        <v>17987</v>
      </c>
      <c r="C2050" s="69" t="s">
        <v>17988</v>
      </c>
      <c r="D2050" s="69" t="s">
        <v>16702</v>
      </c>
      <c r="E2050" s="69" t="s">
        <v>22589</v>
      </c>
      <c r="F2050" s="69" t="s">
        <v>17989</v>
      </c>
      <c r="G2050" s="69" t="s">
        <v>17990</v>
      </c>
      <c r="H2050" s="69">
        <v>34.9054</v>
      </c>
      <c r="I2050" s="69">
        <v>-117.884</v>
      </c>
      <c r="J2050" s="69">
        <v>2312</v>
      </c>
      <c r="K2050" s="69">
        <v>-8</v>
      </c>
      <c r="L2050" s="69">
        <f>COUNTIFS(Aéroports!$C$2:$C$5193,Aéroports!$C2050,Aéroports!$D$2:$D$5193,Aéroports!$D2050)</f>
        <v>1</v>
      </c>
      <c r="M2050" s="69" t="str">
        <f>IF(AND(Formulaire!$H$15=Aéroports!$E2050,--ISNUMBER(IFERROR(SEARCH(Formulaire!$H$16,$C2050,1),""))=1),MAX(M$1:M2049)+1,"")</f>
        <v/>
      </c>
      <c r="N2050" s="69" t="str">
        <f>IF(AND(Formulaire!$H$21=Aéroports!$E2050,--ISNUMBER(IFERROR(SEARCH(Formulaire!$H$22,$C2050,1),""))=1),MAX(N$1:N2049)+1,"")</f>
        <v/>
      </c>
      <c r="O2050" s="69" t="str">
        <f>IF(AND(Formulaire!$H$27=Aéroports!$E2050,--ISNUMBER(IFERROR(SEARCH(Formulaire!$H$28,$C2050,1),""))=1),MAX(O$1:O2049)+1,"")</f>
        <v/>
      </c>
      <c r="Q2050" s="91" t="str">
        <f>IFERROR(INDEX($C$2:$C$5193,MATCH(ROWS(M$2:M2050),M$2:M$5193,0)),"")</f>
        <v/>
      </c>
      <c r="R2050" s="70" t="str">
        <f>IFERROR(INDEX($C$2:$C$5193,MATCH(ROWS(N$2:N2050),N$2:N$5193,0)),"")</f>
        <v/>
      </c>
      <c r="S2050" s="92" t="str">
        <f>IFERROR(INDEX($C$2:$C$5193,MATCH(ROWS(O$2:O2050),O$2:O$5193,0)),"")</f>
        <v/>
      </c>
    </row>
    <row r="2051" spans="1:19" x14ac:dyDescent="0.25">
      <c r="A2051" s="68">
        <v>7093</v>
      </c>
      <c r="B2051" s="68" t="s">
        <v>17991</v>
      </c>
      <c r="C2051" s="68" t="s">
        <v>17992</v>
      </c>
      <c r="D2051" s="68" t="s">
        <v>16702</v>
      </c>
      <c r="E2051" s="68" t="s">
        <v>22589</v>
      </c>
      <c r="F2051" s="68" t="s">
        <v>17993</v>
      </c>
      <c r="G2051" s="68" t="s">
        <v>17994</v>
      </c>
      <c r="H2051" s="68">
        <v>60.21367</v>
      </c>
      <c r="I2051" s="68">
        <v>-162.04390000000001</v>
      </c>
      <c r="J2051" s="68">
        <v>12</v>
      </c>
      <c r="K2051" s="68">
        <v>-9</v>
      </c>
      <c r="L2051" s="68">
        <f>COUNTIFS(Aéroports!$C$2:$C$5193,Aéroports!$C2051,Aéroports!$D$2:$D$5193,Aéroports!$D2051)</f>
        <v>1</v>
      </c>
      <c r="M2051" s="68" t="str">
        <f>IF(AND(Formulaire!$H$15=Aéroports!$E2051,--ISNUMBER(IFERROR(SEARCH(Formulaire!$H$16,$C2051,1),""))=1),MAX(M$1:M2050)+1,"")</f>
        <v/>
      </c>
      <c r="N2051" s="68" t="str">
        <f>IF(AND(Formulaire!$H$21=Aéroports!$E2051,--ISNUMBER(IFERROR(SEARCH(Formulaire!$H$22,$C2051,1),""))=1),MAX(N$1:N2050)+1,"")</f>
        <v/>
      </c>
      <c r="O2051" s="68" t="str">
        <f>IF(AND(Formulaire!$H$27=Aéroports!$E2051,--ISNUMBER(IFERROR(SEARCH(Formulaire!$H$28,$C2051,1),""))=1),MAX(O$1:O2050)+1,"")</f>
        <v/>
      </c>
      <c r="Q2051" s="91" t="str">
        <f>IFERROR(INDEX($C$2:$C$5193,MATCH(ROWS(M$2:M2051),M$2:M$5193,0)),"")</f>
        <v/>
      </c>
      <c r="R2051" s="70" t="str">
        <f>IFERROR(INDEX($C$2:$C$5193,MATCH(ROWS(N$2:N2051),N$2:N$5193,0)),"")</f>
        <v/>
      </c>
      <c r="S2051" s="92" t="str">
        <f>IFERROR(INDEX($C$2:$C$5193,MATCH(ROWS(O$2:O2051),O$2:O$5193,0)),"")</f>
        <v/>
      </c>
    </row>
    <row r="2052" spans="1:19" x14ac:dyDescent="0.25">
      <c r="A2052" s="69">
        <v>7154</v>
      </c>
      <c r="B2052" s="69" t="s">
        <v>17995</v>
      </c>
      <c r="C2052" s="69" t="s">
        <v>17996</v>
      </c>
      <c r="D2052" s="69" t="s">
        <v>16702</v>
      </c>
      <c r="E2052" s="69" t="s">
        <v>22589</v>
      </c>
      <c r="F2052" s="69" t="s">
        <v>17997</v>
      </c>
      <c r="G2052" s="69" t="s">
        <v>17998</v>
      </c>
      <c r="H2052" s="69">
        <v>58.185499999999998</v>
      </c>
      <c r="I2052" s="69">
        <v>-157.375</v>
      </c>
      <c r="J2052" s="69">
        <v>92</v>
      </c>
      <c r="K2052" s="69">
        <v>-9</v>
      </c>
      <c r="L2052" s="69">
        <f>COUNTIFS(Aéroports!$C$2:$C$5193,Aéroports!$C2052,Aéroports!$D$2:$D$5193,Aéroports!$D2052)</f>
        <v>1</v>
      </c>
      <c r="M2052" s="69" t="str">
        <f>IF(AND(Formulaire!$H$15=Aéroports!$E2052,--ISNUMBER(IFERROR(SEARCH(Formulaire!$H$16,$C2052,1),""))=1),MAX(M$1:M2051)+1,"")</f>
        <v/>
      </c>
      <c r="N2052" s="69" t="str">
        <f>IF(AND(Formulaire!$H$21=Aéroports!$E2052,--ISNUMBER(IFERROR(SEARCH(Formulaire!$H$22,$C2052,1),""))=1),MAX(N$1:N2051)+1,"")</f>
        <v/>
      </c>
      <c r="O2052" s="69" t="str">
        <f>IF(AND(Formulaire!$H$27=Aéroports!$E2052,--ISNUMBER(IFERROR(SEARCH(Formulaire!$H$28,$C2052,1),""))=1),MAX(O$1:O2051)+1,"")</f>
        <v/>
      </c>
      <c r="Q2052" s="91" t="str">
        <f>IFERROR(INDEX($C$2:$C$5193,MATCH(ROWS(M$2:M2052),M$2:M$5193,0)),"")</f>
        <v/>
      </c>
      <c r="R2052" s="70" t="str">
        <f>IFERROR(INDEX($C$2:$C$5193,MATCH(ROWS(N$2:N2052),N$2:N$5193,0)),"")</f>
        <v/>
      </c>
      <c r="S2052" s="92" t="str">
        <f>IFERROR(INDEX($C$2:$C$5193,MATCH(ROWS(O$2:O2052),O$2:O$5193,0)),"")</f>
        <v/>
      </c>
    </row>
    <row r="2053" spans="1:19" x14ac:dyDescent="0.25">
      <c r="A2053" s="68">
        <v>7693</v>
      </c>
      <c r="B2053" s="68" t="s">
        <v>17999</v>
      </c>
      <c r="C2053" s="68" t="s">
        <v>18000</v>
      </c>
      <c r="D2053" s="68" t="s">
        <v>16702</v>
      </c>
      <c r="E2053" s="68" t="s">
        <v>22589</v>
      </c>
      <c r="F2053" s="68" t="s">
        <v>18001</v>
      </c>
      <c r="G2053" s="68" t="s">
        <v>18002</v>
      </c>
      <c r="H2053" s="68">
        <v>32.8262</v>
      </c>
      <c r="I2053" s="68">
        <v>-116.97199999999999</v>
      </c>
      <c r="J2053" s="68">
        <v>388</v>
      </c>
      <c r="K2053" s="68">
        <v>-8</v>
      </c>
      <c r="L2053" s="68">
        <f>COUNTIFS(Aéroports!$C$2:$C$5193,Aéroports!$C2053,Aéroports!$D$2:$D$5193,Aéroports!$D2053)</f>
        <v>1</v>
      </c>
      <c r="M2053" s="68" t="str">
        <f>IF(AND(Formulaire!$H$15=Aéroports!$E2053,--ISNUMBER(IFERROR(SEARCH(Formulaire!$H$16,$C2053,1),""))=1),MAX(M$1:M2052)+1,"")</f>
        <v/>
      </c>
      <c r="N2053" s="68" t="str">
        <f>IF(AND(Formulaire!$H$21=Aéroports!$E2053,--ISNUMBER(IFERROR(SEARCH(Formulaire!$H$22,$C2053,1),""))=1),MAX(N$1:N2052)+1,"")</f>
        <v/>
      </c>
      <c r="O2053" s="68" t="str">
        <f>IF(AND(Formulaire!$H$27=Aéroports!$E2053,--ISNUMBER(IFERROR(SEARCH(Formulaire!$H$28,$C2053,1),""))=1),MAX(O$1:O2052)+1,"")</f>
        <v/>
      </c>
      <c r="Q2053" s="91" t="str">
        <f>IFERROR(INDEX($C$2:$C$5193,MATCH(ROWS(M$2:M2053),M$2:M$5193,0)),"")</f>
        <v/>
      </c>
      <c r="R2053" s="70" t="str">
        <f>IFERROR(INDEX($C$2:$C$5193,MATCH(ROWS(N$2:N2053),N$2:N$5193,0)),"")</f>
        <v/>
      </c>
      <c r="S2053" s="92" t="str">
        <f>IFERROR(INDEX($C$2:$C$5193,MATCH(ROWS(O$2:O2053),O$2:O$5193,0)),"")</f>
        <v/>
      </c>
    </row>
    <row r="2054" spans="1:19" x14ac:dyDescent="0.25">
      <c r="A2054" s="69">
        <v>3758</v>
      </c>
      <c r="B2054" s="69" t="s">
        <v>18003</v>
      </c>
      <c r="C2054" s="69" t="s">
        <v>18004</v>
      </c>
      <c r="D2054" s="69" t="s">
        <v>16702</v>
      </c>
      <c r="E2054" s="69" t="s">
        <v>22589</v>
      </c>
      <c r="F2054" s="69" t="s">
        <v>18005</v>
      </c>
      <c r="G2054" s="69" t="s">
        <v>18006</v>
      </c>
      <c r="H2054" s="69">
        <v>32.8292</v>
      </c>
      <c r="I2054" s="69">
        <v>-115.672</v>
      </c>
      <c r="J2054" s="69">
        <v>-42</v>
      </c>
      <c r="K2054" s="69">
        <v>-8</v>
      </c>
      <c r="L2054" s="69">
        <f>COUNTIFS(Aéroports!$C$2:$C$5193,Aéroports!$C2054,Aéroports!$D$2:$D$5193,Aéroports!$D2054)</f>
        <v>1</v>
      </c>
      <c r="M2054" s="69" t="str">
        <f>IF(AND(Formulaire!$H$15=Aéroports!$E2054,--ISNUMBER(IFERROR(SEARCH(Formulaire!$H$16,$C2054,1),""))=1),MAX(M$1:M2053)+1,"")</f>
        <v/>
      </c>
      <c r="N2054" s="69" t="str">
        <f>IF(AND(Formulaire!$H$21=Aéroports!$E2054,--ISNUMBER(IFERROR(SEARCH(Formulaire!$H$22,$C2054,1),""))=1),MAX(N$1:N2053)+1,"")</f>
        <v/>
      </c>
      <c r="O2054" s="69" t="str">
        <f>IF(AND(Formulaire!$H$27=Aéroports!$E2054,--ISNUMBER(IFERROR(SEARCH(Formulaire!$H$28,$C2054,1),""))=1),MAX(O$1:O2053)+1,"")</f>
        <v/>
      </c>
      <c r="Q2054" s="91" t="str">
        <f>IFERROR(INDEX($C$2:$C$5193,MATCH(ROWS(M$2:M2054),M$2:M$5193,0)),"")</f>
        <v/>
      </c>
      <c r="R2054" s="70" t="str">
        <f>IFERROR(INDEX($C$2:$C$5193,MATCH(ROWS(N$2:N2054),N$2:N$5193,0)),"")</f>
        <v/>
      </c>
      <c r="S2054" s="92" t="str">
        <f>IFERROR(INDEX($C$2:$C$5193,MATCH(ROWS(O$2:O2054),O$2:O$5193,0)),"")</f>
        <v/>
      </c>
    </row>
    <row r="2055" spans="1:19" x14ac:dyDescent="0.25">
      <c r="A2055" s="68">
        <v>3696</v>
      </c>
      <c r="B2055" s="68" t="s">
        <v>18007</v>
      </c>
      <c r="C2055" s="68" t="s">
        <v>18008</v>
      </c>
      <c r="D2055" s="68" t="s">
        <v>16702</v>
      </c>
      <c r="E2055" s="68" t="s">
        <v>22589</v>
      </c>
      <c r="F2055" s="68" t="s">
        <v>18009</v>
      </c>
      <c r="G2055" s="68" t="s">
        <v>18010</v>
      </c>
      <c r="H2055" s="68">
        <v>33.220999999999997</v>
      </c>
      <c r="I2055" s="68">
        <v>-92.813299999999998</v>
      </c>
      <c r="J2055" s="68">
        <v>277</v>
      </c>
      <c r="K2055" s="68">
        <v>-6</v>
      </c>
      <c r="L2055" s="68">
        <f>COUNTIFS(Aéroports!$C$2:$C$5193,Aéroports!$C2055,Aéroports!$D$2:$D$5193,Aéroports!$D2055)</f>
        <v>1</v>
      </c>
      <c r="M2055" s="68" t="str">
        <f>IF(AND(Formulaire!$H$15=Aéroports!$E2055,--ISNUMBER(IFERROR(SEARCH(Formulaire!$H$16,$C2055,1),""))=1),MAX(M$1:M2054)+1,"")</f>
        <v/>
      </c>
      <c r="N2055" s="68" t="str">
        <f>IF(AND(Formulaire!$H$21=Aéroports!$E2055,--ISNUMBER(IFERROR(SEARCH(Formulaire!$H$22,$C2055,1),""))=1),MAX(N$1:N2054)+1,"")</f>
        <v/>
      </c>
      <c r="O2055" s="68" t="str">
        <f>IF(AND(Formulaire!$H$27=Aéroports!$E2055,--ISNUMBER(IFERROR(SEARCH(Formulaire!$H$28,$C2055,1),""))=1),MAX(O$1:O2054)+1,"")</f>
        <v/>
      </c>
      <c r="Q2055" s="91" t="str">
        <f>IFERROR(INDEX($C$2:$C$5193,MATCH(ROWS(M$2:M2055),M$2:M$5193,0)),"")</f>
        <v/>
      </c>
      <c r="R2055" s="70" t="str">
        <f>IFERROR(INDEX($C$2:$C$5193,MATCH(ROWS(N$2:N2055),N$2:N$5193,0)),"")</f>
        <v/>
      </c>
      <c r="S2055" s="92" t="str">
        <f>IFERROR(INDEX($C$2:$C$5193,MATCH(ROWS(O$2:O2055),O$2:O$5193,0)),"")</f>
        <v/>
      </c>
    </row>
    <row r="2056" spans="1:19" x14ac:dyDescent="0.25">
      <c r="A2056" s="69">
        <v>10105</v>
      </c>
      <c r="B2056" s="69" t="s">
        <v>18011</v>
      </c>
      <c r="C2056" s="69" t="s">
        <v>18012</v>
      </c>
      <c r="D2056" s="69" t="s">
        <v>16702</v>
      </c>
      <c r="E2056" s="69" t="s">
        <v>22589</v>
      </c>
      <c r="F2056" s="69" t="s">
        <v>18013</v>
      </c>
      <c r="G2056" s="69" t="s">
        <v>18014</v>
      </c>
      <c r="H2056" s="69">
        <v>37.856699999999996</v>
      </c>
      <c r="I2056" s="69">
        <v>-93.999099999999999</v>
      </c>
      <c r="J2056" s="69">
        <v>931</v>
      </c>
      <c r="K2056" s="69">
        <v>-5</v>
      </c>
      <c r="L2056" s="69">
        <f>COUNTIFS(Aéroports!$C$2:$C$5193,Aéroports!$C2056,Aéroports!$D$2:$D$5193,Aéroports!$D2056)</f>
        <v>1</v>
      </c>
      <c r="M2056" s="69" t="str">
        <f>IF(AND(Formulaire!$H$15=Aéroports!$E2056,--ISNUMBER(IFERROR(SEARCH(Formulaire!$H$16,$C2056,1),""))=1),MAX(M$1:M2055)+1,"")</f>
        <v/>
      </c>
      <c r="N2056" s="69" t="str">
        <f>IF(AND(Formulaire!$H$21=Aéroports!$E2056,--ISNUMBER(IFERROR(SEARCH(Formulaire!$H$22,$C2056,1),""))=1),MAX(N$1:N2055)+1,"")</f>
        <v/>
      </c>
      <c r="O2056" s="69" t="str">
        <f>IF(AND(Formulaire!$H$27=Aéroports!$E2056,--ISNUMBER(IFERROR(SEARCH(Formulaire!$H$28,$C2056,1),""))=1),MAX(O$1:O2055)+1,"")</f>
        <v/>
      </c>
      <c r="Q2056" s="91" t="str">
        <f>IFERROR(INDEX($C$2:$C$5193,MATCH(ROWS(M$2:M2056),M$2:M$5193,0)),"")</f>
        <v/>
      </c>
      <c r="R2056" s="70" t="str">
        <f>IFERROR(INDEX($C$2:$C$5193,MATCH(ROWS(N$2:N2056),N$2:N$5193,0)),"")</f>
        <v/>
      </c>
      <c r="S2056" s="92" t="str">
        <f>IFERROR(INDEX($C$2:$C$5193,MATCH(ROWS(O$2:O2056),O$2:O$5193,0)),"")</f>
        <v/>
      </c>
    </row>
    <row r="2057" spans="1:19" x14ac:dyDescent="0.25">
      <c r="A2057" s="68">
        <v>10017</v>
      </c>
      <c r="B2057" s="68" t="s">
        <v>18015</v>
      </c>
      <c r="C2057" s="68" t="s">
        <v>18016</v>
      </c>
      <c r="D2057" s="68" t="s">
        <v>16702</v>
      </c>
      <c r="E2057" s="68" t="s">
        <v>22589</v>
      </c>
      <c r="F2057" s="68" t="s">
        <v>18017</v>
      </c>
      <c r="G2057" s="68" t="s">
        <v>18018</v>
      </c>
      <c r="H2057" s="68">
        <v>34.086100000000002</v>
      </c>
      <c r="I2057" s="68">
        <v>-118.035</v>
      </c>
      <c r="J2057" s="68">
        <v>296</v>
      </c>
      <c r="K2057" s="68">
        <v>-8</v>
      </c>
      <c r="L2057" s="68">
        <f>COUNTIFS(Aéroports!$C$2:$C$5193,Aéroports!$C2057,Aéroports!$D$2:$D$5193,Aéroports!$D2057)</f>
        <v>1</v>
      </c>
      <c r="M2057" s="68" t="str">
        <f>IF(AND(Formulaire!$H$15=Aéroports!$E2057,--ISNUMBER(IFERROR(SEARCH(Formulaire!$H$16,$C2057,1),""))=1),MAX(M$1:M2056)+1,"")</f>
        <v/>
      </c>
      <c r="N2057" s="68" t="str">
        <f>IF(AND(Formulaire!$H$21=Aéroports!$E2057,--ISNUMBER(IFERROR(SEARCH(Formulaire!$H$22,$C2057,1),""))=1),MAX(N$1:N2056)+1,"")</f>
        <v/>
      </c>
      <c r="O2057" s="68" t="str">
        <f>IF(AND(Formulaire!$H$27=Aéroports!$E2057,--ISNUMBER(IFERROR(SEARCH(Formulaire!$H$28,$C2057,1),""))=1),MAX(O$1:O2056)+1,"")</f>
        <v/>
      </c>
      <c r="Q2057" s="91" t="str">
        <f>IFERROR(INDEX($C$2:$C$5193,MATCH(ROWS(M$2:M2057),M$2:M$5193,0)),"")</f>
        <v/>
      </c>
      <c r="R2057" s="70" t="str">
        <f>IFERROR(INDEX($C$2:$C$5193,MATCH(ROWS(N$2:N2057),N$2:N$5193,0)),"")</f>
        <v/>
      </c>
      <c r="S2057" s="92" t="str">
        <f>IFERROR(INDEX($C$2:$C$5193,MATCH(ROWS(O$2:O2057),O$2:O$5193,0)),"")</f>
        <v/>
      </c>
    </row>
    <row r="2058" spans="1:19" x14ac:dyDescent="0.25">
      <c r="A2058" s="69">
        <v>3559</v>
      </c>
      <c r="B2058" s="69" t="s">
        <v>18023</v>
      </c>
      <c r="C2058" s="69" t="s">
        <v>18020</v>
      </c>
      <c r="D2058" s="69" t="s">
        <v>16702</v>
      </c>
      <c r="E2058" s="69" t="s">
        <v>22589</v>
      </c>
      <c r="F2058" s="69" t="s">
        <v>18024</v>
      </c>
      <c r="G2058" s="69" t="s">
        <v>18025</v>
      </c>
      <c r="H2058" s="69">
        <v>31.807200000000002</v>
      </c>
      <c r="I2058" s="69">
        <v>-106.378</v>
      </c>
      <c r="J2058" s="69">
        <v>3959</v>
      </c>
      <c r="K2058" s="69">
        <v>-7</v>
      </c>
      <c r="L2058" s="69">
        <f>COUNTIFS(Aéroports!$C$2:$C$5193,Aéroports!$C2058,Aéroports!$D$2:$D$5193,Aéroports!$D2058)</f>
        <v>1</v>
      </c>
      <c r="M2058" s="69" t="str">
        <f>IF(AND(Formulaire!$H$15=Aéroports!$E2058,--ISNUMBER(IFERROR(SEARCH(Formulaire!$H$16,$C2058,1),""))=1),MAX(M$1:M2057)+1,"")</f>
        <v/>
      </c>
      <c r="N2058" s="69" t="str">
        <f>IF(AND(Formulaire!$H$21=Aéroports!$E2058,--ISNUMBER(IFERROR(SEARCH(Formulaire!$H$22,$C2058,1),""))=1),MAX(N$1:N2057)+1,"")</f>
        <v/>
      </c>
      <c r="O2058" s="69" t="str">
        <f>IF(AND(Formulaire!$H$27=Aéroports!$E2058,--ISNUMBER(IFERROR(SEARCH(Formulaire!$H$28,$C2058,1),""))=1),MAX(O$1:O2057)+1,"")</f>
        <v/>
      </c>
      <c r="Q2058" s="91" t="str">
        <f>IFERROR(INDEX($C$2:$C$5193,MATCH(ROWS(M$2:M2058),M$2:M$5193,0)),"")</f>
        <v/>
      </c>
      <c r="R2058" s="70" t="str">
        <f>IFERROR(INDEX($C$2:$C$5193,MATCH(ROWS(N$2:N2058),N$2:N$5193,0)),"")</f>
        <v/>
      </c>
      <c r="S2058" s="92" t="str">
        <f>IFERROR(INDEX($C$2:$C$5193,MATCH(ROWS(O$2:O2058),O$2:O$5193,0)),"")</f>
        <v/>
      </c>
    </row>
    <row r="2059" spans="1:19" x14ac:dyDescent="0.25">
      <c r="A2059" s="68">
        <v>7136</v>
      </c>
      <c r="B2059" s="68" t="s">
        <v>18026</v>
      </c>
      <c r="C2059" s="68" t="s">
        <v>18027</v>
      </c>
      <c r="D2059" s="68" t="s">
        <v>16702</v>
      </c>
      <c r="E2059" s="68" t="s">
        <v>22589</v>
      </c>
      <c r="F2059" s="68" t="s">
        <v>18028</v>
      </c>
      <c r="G2059" s="68" t="s">
        <v>18029</v>
      </c>
      <c r="H2059" s="68">
        <v>58.1952</v>
      </c>
      <c r="I2059" s="68">
        <v>-136.34700000000001</v>
      </c>
      <c r="J2059" s="68">
        <v>0</v>
      </c>
      <c r="K2059" s="68">
        <v>-9</v>
      </c>
      <c r="L2059" s="68">
        <f>COUNTIFS(Aéroports!$C$2:$C$5193,Aéroports!$C2059,Aéroports!$D$2:$D$5193,Aéroports!$D2059)</f>
        <v>1</v>
      </c>
      <c r="M2059" s="68" t="str">
        <f>IF(AND(Formulaire!$H$15=Aéroports!$E2059,--ISNUMBER(IFERROR(SEARCH(Formulaire!$H$16,$C2059,1),""))=1),MAX(M$1:M2058)+1,"")</f>
        <v/>
      </c>
      <c r="N2059" s="68" t="str">
        <f>IF(AND(Formulaire!$H$21=Aéroports!$E2059,--ISNUMBER(IFERROR(SEARCH(Formulaire!$H$22,$C2059,1),""))=1),MAX(N$1:N2058)+1,"")</f>
        <v/>
      </c>
      <c r="O2059" s="68" t="str">
        <f>IF(AND(Formulaire!$H$27=Aéroports!$E2059,--ISNUMBER(IFERROR(SEARCH(Formulaire!$H$28,$C2059,1),""))=1),MAX(O$1:O2058)+1,"")</f>
        <v/>
      </c>
      <c r="Q2059" s="91" t="str">
        <f>IFERROR(INDEX($C$2:$C$5193,MATCH(ROWS(M$2:M2059),M$2:M$5193,0)),"")</f>
        <v/>
      </c>
      <c r="R2059" s="70" t="str">
        <f>IFERROR(INDEX($C$2:$C$5193,MATCH(ROWS(N$2:N2059),N$2:N$5193,0)),"")</f>
        <v/>
      </c>
      <c r="S2059" s="92" t="str">
        <f>IFERROR(INDEX($C$2:$C$5193,MATCH(ROWS(O$2:O2059),O$2:O$5193,0)),"")</f>
        <v/>
      </c>
    </row>
    <row r="2060" spans="1:19" x14ac:dyDescent="0.25">
      <c r="A2060" s="69">
        <v>7184</v>
      </c>
      <c r="B2060" s="69" t="s">
        <v>18030</v>
      </c>
      <c r="C2060" s="69" t="s">
        <v>18031</v>
      </c>
      <c r="D2060" s="69" t="s">
        <v>16702</v>
      </c>
      <c r="E2060" s="69" t="s">
        <v>22589</v>
      </c>
      <c r="F2060" s="69" t="s">
        <v>18032</v>
      </c>
      <c r="G2060" s="69" t="s">
        <v>18033</v>
      </c>
      <c r="H2060" s="69">
        <v>64.614699999999999</v>
      </c>
      <c r="I2060" s="69">
        <v>-162.27199999999999</v>
      </c>
      <c r="J2060" s="69">
        <v>162</v>
      </c>
      <c r="K2060" s="69">
        <v>-9</v>
      </c>
      <c r="L2060" s="69">
        <f>COUNTIFS(Aéroports!$C$2:$C$5193,Aéroports!$C2060,Aéroports!$D$2:$D$5193,Aéroports!$D2060)</f>
        <v>1</v>
      </c>
      <c r="M2060" s="69" t="str">
        <f>IF(AND(Formulaire!$H$15=Aéroports!$E2060,--ISNUMBER(IFERROR(SEARCH(Formulaire!$H$16,$C2060,1),""))=1),MAX(M$1:M2059)+1,"")</f>
        <v/>
      </c>
      <c r="N2060" s="69" t="str">
        <f>IF(AND(Formulaire!$H$21=Aéroports!$E2060,--ISNUMBER(IFERROR(SEARCH(Formulaire!$H$22,$C2060,1),""))=1),MAX(N$1:N2059)+1,"")</f>
        <v/>
      </c>
      <c r="O2060" s="69" t="str">
        <f>IF(AND(Formulaire!$H$27=Aéroports!$E2060,--ISNUMBER(IFERROR(SEARCH(Formulaire!$H$28,$C2060,1),""))=1),MAX(O$1:O2059)+1,"")</f>
        <v/>
      </c>
      <c r="Q2060" s="91" t="str">
        <f>IFERROR(INDEX($C$2:$C$5193,MATCH(ROWS(M$2:M2060),M$2:M$5193,0)),"")</f>
        <v/>
      </c>
      <c r="R2060" s="70" t="str">
        <f>IFERROR(INDEX($C$2:$C$5193,MATCH(ROWS(N$2:N2060),N$2:N$5193,0)),"")</f>
        <v/>
      </c>
      <c r="S2060" s="92" t="str">
        <f>IFERROR(INDEX($C$2:$C$5193,MATCH(ROWS(O$2:O2060),O$2:O$5193,0)),"")</f>
        <v/>
      </c>
    </row>
    <row r="2061" spans="1:19" x14ac:dyDescent="0.25">
      <c r="A2061" s="68">
        <v>11080</v>
      </c>
      <c r="B2061" s="68" t="s">
        <v>18034</v>
      </c>
      <c r="C2061" s="68" t="s">
        <v>18035</v>
      </c>
      <c r="D2061" s="68" t="s">
        <v>16702</v>
      </c>
      <c r="E2061" s="68" t="s">
        <v>22589</v>
      </c>
      <c r="F2061" s="68" t="s">
        <v>18036</v>
      </c>
      <c r="G2061" s="68" t="s">
        <v>18037</v>
      </c>
      <c r="H2061" s="68">
        <v>37.000700000000002</v>
      </c>
      <c r="I2061" s="68">
        <v>-101.88</v>
      </c>
      <c r="J2061" s="68">
        <v>3622</v>
      </c>
      <c r="K2061" s="68">
        <v>-5</v>
      </c>
      <c r="L2061" s="68">
        <f>COUNTIFS(Aéroports!$C$2:$C$5193,Aéroports!$C2061,Aéroports!$D$2:$D$5193,Aéroports!$D2061)</f>
        <v>1</v>
      </c>
      <c r="M2061" s="68" t="str">
        <f>IF(AND(Formulaire!$H$15=Aéroports!$E2061,--ISNUMBER(IFERROR(SEARCH(Formulaire!$H$16,$C2061,1),""))=1),MAX(M$1:M2060)+1,"")</f>
        <v/>
      </c>
      <c r="N2061" s="68" t="str">
        <f>IF(AND(Formulaire!$H$21=Aéroports!$E2061,--ISNUMBER(IFERROR(SEARCH(Formulaire!$H$22,$C2061,1),""))=1),MAX(N$1:N2060)+1,"")</f>
        <v/>
      </c>
      <c r="O2061" s="68" t="str">
        <f>IF(AND(Formulaire!$H$27=Aéroports!$E2061,--ISNUMBER(IFERROR(SEARCH(Formulaire!$H$28,$C2061,1),""))=1),MAX(O$1:O2060)+1,"")</f>
        <v/>
      </c>
      <c r="Q2061" s="91" t="str">
        <f>IFERROR(INDEX($C$2:$C$5193,MATCH(ROWS(M$2:M2061),M$2:M$5193,0)),"")</f>
        <v/>
      </c>
      <c r="R2061" s="70" t="str">
        <f>IFERROR(INDEX($C$2:$C$5193,MATCH(ROWS(N$2:N2061),N$2:N$5193,0)),"")</f>
        <v/>
      </c>
      <c r="S2061" s="92" t="str">
        <f>IFERROR(INDEX($C$2:$C$5193,MATCH(ROWS(O$2:O2061),O$2:O$5193,0)),"")</f>
        <v/>
      </c>
    </row>
    <row r="2062" spans="1:19" x14ac:dyDescent="0.25">
      <c r="A2062" s="69">
        <v>3779</v>
      </c>
      <c r="B2062" s="69" t="s">
        <v>18041</v>
      </c>
      <c r="C2062" s="69" t="s">
        <v>18042</v>
      </c>
      <c r="D2062" s="69" t="s">
        <v>16702</v>
      </c>
      <c r="E2062" s="69" t="s">
        <v>22589</v>
      </c>
      <c r="F2062" s="69" t="s">
        <v>18043</v>
      </c>
      <c r="G2062" s="69" t="s">
        <v>18044</v>
      </c>
      <c r="H2062" s="69">
        <v>38.889400000000002</v>
      </c>
      <c r="I2062" s="69">
        <v>-79.857100000000003</v>
      </c>
      <c r="J2062" s="69">
        <v>1987</v>
      </c>
      <c r="K2062" s="69">
        <v>-5</v>
      </c>
      <c r="L2062" s="69">
        <f>COUNTIFS(Aéroports!$C$2:$C$5193,Aéroports!$C2062,Aéroports!$D$2:$D$5193,Aéroports!$D2062)</f>
        <v>1</v>
      </c>
      <c r="M2062" s="69" t="str">
        <f>IF(AND(Formulaire!$H$15=Aéroports!$E2062,--ISNUMBER(IFERROR(SEARCH(Formulaire!$H$16,$C2062,1),""))=1),MAX(M$1:M2061)+1,"")</f>
        <v/>
      </c>
      <c r="N2062" s="69" t="str">
        <f>IF(AND(Formulaire!$H$21=Aéroports!$E2062,--ISNUMBER(IFERROR(SEARCH(Formulaire!$H$22,$C2062,1),""))=1),MAX(N$1:N2061)+1,"")</f>
        <v/>
      </c>
      <c r="O2062" s="69" t="str">
        <f>IF(AND(Formulaire!$H$27=Aéroports!$E2062,--ISNUMBER(IFERROR(SEARCH(Formulaire!$H$28,$C2062,1),""))=1),MAX(O$1:O2061)+1,"")</f>
        <v/>
      </c>
      <c r="Q2062" s="91" t="str">
        <f>IFERROR(INDEX($C$2:$C$5193,MATCH(ROWS(M$2:M2062),M$2:M$5193,0)),"")</f>
        <v/>
      </c>
      <c r="R2062" s="70" t="str">
        <f>IFERROR(INDEX($C$2:$C$5193,MATCH(ROWS(N$2:N2062),N$2:N$5193,0)),"")</f>
        <v/>
      </c>
      <c r="S2062" s="92" t="str">
        <f>IFERROR(INDEX($C$2:$C$5193,MATCH(ROWS(O$2:O2062),O$2:O$5193,0)),"")</f>
        <v/>
      </c>
    </row>
    <row r="2063" spans="1:19" x14ac:dyDescent="0.25">
      <c r="A2063" s="68">
        <v>5736</v>
      </c>
      <c r="B2063" s="68" t="s">
        <v>18045</v>
      </c>
      <c r="C2063" s="68" t="s">
        <v>18046</v>
      </c>
      <c r="D2063" s="68" t="s">
        <v>16702</v>
      </c>
      <c r="E2063" s="68" t="s">
        <v>22589</v>
      </c>
      <c r="F2063" s="68" t="s">
        <v>18047</v>
      </c>
      <c r="G2063" s="68" t="s">
        <v>18048</v>
      </c>
      <c r="H2063" s="68">
        <v>40.8249</v>
      </c>
      <c r="I2063" s="68">
        <v>-115.792</v>
      </c>
      <c r="J2063" s="68">
        <v>5140</v>
      </c>
      <c r="K2063" s="68">
        <v>-8</v>
      </c>
      <c r="L2063" s="68">
        <f>COUNTIFS(Aéroports!$C$2:$C$5193,Aéroports!$C2063,Aéroports!$D$2:$D$5193,Aéroports!$D2063)</f>
        <v>1</v>
      </c>
      <c r="M2063" s="68" t="str">
        <f>IF(AND(Formulaire!$H$15=Aéroports!$E2063,--ISNUMBER(IFERROR(SEARCH(Formulaire!$H$16,$C2063,1),""))=1),MAX(M$1:M2062)+1,"")</f>
        <v/>
      </c>
      <c r="N2063" s="68" t="str">
        <f>IF(AND(Formulaire!$H$21=Aéroports!$E2063,--ISNUMBER(IFERROR(SEARCH(Formulaire!$H$22,$C2063,1),""))=1),MAX(N$1:N2062)+1,"")</f>
        <v/>
      </c>
      <c r="O2063" s="68" t="str">
        <f>IF(AND(Formulaire!$H$27=Aéroports!$E2063,--ISNUMBER(IFERROR(SEARCH(Formulaire!$H$28,$C2063,1),""))=1),MAX(O$1:O2062)+1,"")</f>
        <v/>
      </c>
      <c r="Q2063" s="91" t="str">
        <f>IFERROR(INDEX($C$2:$C$5193,MATCH(ROWS(M$2:M2063),M$2:M$5193,0)),"")</f>
        <v/>
      </c>
      <c r="R2063" s="70" t="str">
        <f>IFERROR(INDEX($C$2:$C$5193,MATCH(ROWS(N$2:N2063),N$2:N$5193,0)),"")</f>
        <v/>
      </c>
      <c r="S2063" s="92" t="str">
        <f>IFERROR(INDEX($C$2:$C$5193,MATCH(ROWS(O$2:O2063),O$2:O$5193,0)),"")</f>
        <v/>
      </c>
    </row>
    <row r="2064" spans="1:19" x14ac:dyDescent="0.25">
      <c r="A2064" s="69">
        <v>9429</v>
      </c>
      <c r="B2064" s="69" t="s">
        <v>18049</v>
      </c>
      <c r="C2064" s="69" t="s">
        <v>18050</v>
      </c>
      <c r="D2064" s="69" t="s">
        <v>16702</v>
      </c>
      <c r="E2064" s="69" t="s">
        <v>22589</v>
      </c>
      <c r="F2064" s="69" t="s">
        <v>18051</v>
      </c>
      <c r="G2064" s="69" t="s">
        <v>18052</v>
      </c>
      <c r="H2064" s="69">
        <v>38.874400000000001</v>
      </c>
      <c r="I2064" s="69">
        <v>-104.41</v>
      </c>
      <c r="J2064" s="69">
        <v>6145</v>
      </c>
      <c r="K2064" s="69">
        <v>-7</v>
      </c>
      <c r="L2064" s="69">
        <f>COUNTIFS(Aéroports!$C$2:$C$5193,Aéroports!$C2064,Aéroports!$D$2:$D$5193,Aéroports!$D2064)</f>
        <v>1</v>
      </c>
      <c r="M2064" s="69" t="str">
        <f>IF(AND(Formulaire!$H$15=Aéroports!$E2064,--ISNUMBER(IFERROR(SEARCH(Formulaire!$H$16,$C2064,1),""))=1),MAX(M$1:M2063)+1,"")</f>
        <v/>
      </c>
      <c r="N2064" s="69" t="str">
        <f>IF(AND(Formulaire!$H$21=Aéroports!$E2064,--ISNUMBER(IFERROR(SEARCH(Formulaire!$H$22,$C2064,1),""))=1),MAX(N$1:N2063)+1,"")</f>
        <v/>
      </c>
      <c r="O2064" s="69" t="str">
        <f>IF(AND(Formulaire!$H$27=Aéroports!$E2064,--ISNUMBER(IFERROR(SEARCH(Formulaire!$H$28,$C2064,1),""))=1),MAX(O$1:O2063)+1,"")</f>
        <v/>
      </c>
      <c r="Q2064" s="91" t="str">
        <f>IFERROR(INDEX($C$2:$C$5193,MATCH(ROWS(M$2:M2064),M$2:M$5193,0)),"")</f>
        <v/>
      </c>
      <c r="R2064" s="70" t="str">
        <f>IFERROR(INDEX($C$2:$C$5193,MATCH(ROWS(N$2:N2064),N$2:N$5193,0)),"")</f>
        <v/>
      </c>
      <c r="S2064" s="92" t="str">
        <f>IFERROR(INDEX($C$2:$C$5193,MATCH(ROWS(O$2:O2064),O$2:O$5193,0)),"")</f>
        <v/>
      </c>
    </row>
    <row r="2065" spans="1:19" x14ac:dyDescent="0.25">
      <c r="A2065" s="68">
        <v>3946</v>
      </c>
      <c r="B2065" s="68" t="s">
        <v>18053</v>
      </c>
      <c r="C2065" s="68" t="s">
        <v>18054</v>
      </c>
      <c r="D2065" s="68" t="s">
        <v>16702</v>
      </c>
      <c r="E2065" s="68" t="s">
        <v>22589</v>
      </c>
      <c r="F2065" s="68" t="s">
        <v>18055</v>
      </c>
      <c r="G2065" s="68" t="s">
        <v>18056</v>
      </c>
      <c r="H2065" s="68">
        <v>42.1599</v>
      </c>
      <c r="I2065" s="68">
        <v>-76.891599999999997</v>
      </c>
      <c r="J2065" s="68">
        <v>954</v>
      </c>
      <c r="K2065" s="68">
        <v>-5</v>
      </c>
      <c r="L2065" s="68">
        <f>COUNTIFS(Aéroports!$C$2:$C$5193,Aéroports!$C2065,Aéroports!$D$2:$D$5193,Aéroports!$D2065)</f>
        <v>1</v>
      </c>
      <c r="M2065" s="68" t="str">
        <f>IF(AND(Formulaire!$H$15=Aéroports!$E2065,--ISNUMBER(IFERROR(SEARCH(Formulaire!$H$16,$C2065,1),""))=1),MAX(M$1:M2064)+1,"")</f>
        <v/>
      </c>
      <c r="N2065" s="68" t="str">
        <f>IF(AND(Formulaire!$H$21=Aéroports!$E2065,--ISNUMBER(IFERROR(SEARCH(Formulaire!$H$22,$C2065,1),""))=1),MAX(N$1:N2064)+1,"")</f>
        <v/>
      </c>
      <c r="O2065" s="68" t="str">
        <f>IF(AND(Formulaire!$H$27=Aéroports!$E2065,--ISNUMBER(IFERROR(SEARCH(Formulaire!$H$28,$C2065,1),""))=1),MAX(O$1:O2064)+1,"")</f>
        <v/>
      </c>
      <c r="Q2065" s="91" t="str">
        <f>IFERROR(INDEX($C$2:$C$5193,MATCH(ROWS(M$2:M2065),M$2:M$5193,0)),"")</f>
        <v/>
      </c>
      <c r="R2065" s="70" t="str">
        <f>IFERROR(INDEX($C$2:$C$5193,MATCH(ROWS(N$2:N2065),N$2:N$5193,0)),"")</f>
        <v/>
      </c>
      <c r="S2065" s="92" t="str">
        <f>IFERROR(INDEX($C$2:$C$5193,MATCH(ROWS(O$2:O2065),O$2:O$5193,0)),"")</f>
        <v/>
      </c>
    </row>
    <row r="2066" spans="1:19" x14ac:dyDescent="0.25">
      <c r="A2066" s="69">
        <v>7016</v>
      </c>
      <c r="B2066" s="69" t="s">
        <v>18061</v>
      </c>
      <c r="C2066" s="69" t="s">
        <v>18058</v>
      </c>
      <c r="D2066" s="69" t="s">
        <v>16702</v>
      </c>
      <c r="E2066" s="69" t="s">
        <v>22589</v>
      </c>
      <c r="F2066" s="69" t="s">
        <v>18062</v>
      </c>
      <c r="G2066" s="69" t="s">
        <v>18063</v>
      </c>
      <c r="H2066" s="69">
        <v>47.8245</v>
      </c>
      <c r="I2066" s="69">
        <v>-91.830699999999993</v>
      </c>
      <c r="J2066" s="69">
        <v>1456</v>
      </c>
      <c r="K2066" s="69">
        <v>-6</v>
      </c>
      <c r="L2066" s="69">
        <f>COUNTIFS(Aéroports!$C$2:$C$5193,Aéroports!$C2066,Aéroports!$D$2:$D$5193,Aéroports!$D2066)</f>
        <v>1</v>
      </c>
      <c r="M2066" s="69" t="str">
        <f>IF(AND(Formulaire!$H$15=Aéroports!$E2066,--ISNUMBER(IFERROR(SEARCH(Formulaire!$H$16,$C2066,1),""))=1),MAX(M$1:M2065)+1,"")</f>
        <v/>
      </c>
      <c r="N2066" s="69" t="str">
        <f>IF(AND(Formulaire!$H$21=Aéroports!$E2066,--ISNUMBER(IFERROR(SEARCH(Formulaire!$H$22,$C2066,1),""))=1),MAX(N$1:N2065)+1,"")</f>
        <v/>
      </c>
      <c r="O2066" s="69" t="str">
        <f>IF(AND(Formulaire!$H$27=Aéroports!$E2066,--ISNUMBER(IFERROR(SEARCH(Formulaire!$H$28,$C2066,1),""))=1),MAX(O$1:O2065)+1,"")</f>
        <v/>
      </c>
      <c r="Q2066" s="91" t="str">
        <f>IFERROR(INDEX($C$2:$C$5193,MATCH(ROWS(M$2:M2066),M$2:M$5193,0)),"")</f>
        <v/>
      </c>
      <c r="R2066" s="70" t="str">
        <f>IFERROR(INDEX($C$2:$C$5193,MATCH(ROWS(N$2:N2066),N$2:N$5193,0)),"")</f>
        <v/>
      </c>
      <c r="S2066" s="92" t="str">
        <f>IFERROR(INDEX($C$2:$C$5193,MATCH(ROWS(O$2:O2066),O$2:O$5193,0)),"")</f>
        <v/>
      </c>
    </row>
    <row r="2067" spans="1:19" x14ac:dyDescent="0.25">
      <c r="A2067" s="68">
        <v>7087</v>
      </c>
      <c r="B2067" s="68" t="s">
        <v>18064</v>
      </c>
      <c r="C2067" s="68" t="s">
        <v>18065</v>
      </c>
      <c r="D2067" s="68" t="s">
        <v>16702</v>
      </c>
      <c r="E2067" s="68" t="s">
        <v>22589</v>
      </c>
      <c r="F2067" s="68" t="s">
        <v>18066</v>
      </c>
      <c r="G2067" s="68" t="s">
        <v>18067</v>
      </c>
      <c r="H2067" s="68">
        <v>62.786099999999998</v>
      </c>
      <c r="I2067" s="68">
        <v>-164.49100000000001</v>
      </c>
      <c r="J2067" s="68">
        <v>13</v>
      </c>
      <c r="K2067" s="68">
        <v>-9</v>
      </c>
      <c r="L2067" s="68">
        <f>COUNTIFS(Aéroports!$C$2:$C$5193,Aéroports!$C2067,Aéroports!$D$2:$D$5193,Aéroports!$D2067)</f>
        <v>1</v>
      </c>
      <c r="M2067" s="68" t="str">
        <f>IF(AND(Formulaire!$H$15=Aéroports!$E2067,--ISNUMBER(IFERROR(SEARCH(Formulaire!$H$16,$C2067,1),""))=1),MAX(M$1:M2066)+1,"")</f>
        <v/>
      </c>
      <c r="N2067" s="68" t="str">
        <f>IF(AND(Formulaire!$H$21=Aéroports!$E2067,--ISNUMBER(IFERROR(SEARCH(Formulaire!$H$22,$C2067,1),""))=1),MAX(N$1:N2066)+1,"")</f>
        <v/>
      </c>
      <c r="O2067" s="68" t="str">
        <f>IF(AND(Formulaire!$H$27=Aéroports!$E2067,--ISNUMBER(IFERROR(SEARCH(Formulaire!$H$28,$C2067,1),""))=1),MAX(O$1:O2066)+1,"")</f>
        <v/>
      </c>
      <c r="Q2067" s="91" t="str">
        <f>IFERROR(INDEX($C$2:$C$5193,MATCH(ROWS(M$2:M2067),M$2:M$5193,0)),"")</f>
        <v/>
      </c>
      <c r="R2067" s="70" t="str">
        <f>IFERROR(INDEX($C$2:$C$5193,MATCH(ROWS(N$2:N2067),N$2:N$5193,0)),"")</f>
        <v/>
      </c>
      <c r="S2067" s="92" t="str">
        <f>IFERROR(INDEX($C$2:$C$5193,MATCH(ROWS(O$2:O2067),O$2:O$5193,0)),"")</f>
        <v/>
      </c>
    </row>
    <row r="2068" spans="1:19" x14ac:dyDescent="0.25">
      <c r="A2068" s="69">
        <v>9943</v>
      </c>
      <c r="B2068" s="69" t="s">
        <v>18068</v>
      </c>
      <c r="C2068" s="69" t="s">
        <v>18069</v>
      </c>
      <c r="D2068" s="69" t="s">
        <v>16702</v>
      </c>
      <c r="E2068" s="69" t="s">
        <v>22589</v>
      </c>
      <c r="F2068" s="69" t="s">
        <v>18070</v>
      </c>
      <c r="G2068" s="69" t="s">
        <v>18071</v>
      </c>
      <c r="H2068" s="69">
        <v>36.686900000000001</v>
      </c>
      <c r="I2068" s="69">
        <v>-77.482799999999997</v>
      </c>
      <c r="J2068" s="69">
        <v>127</v>
      </c>
      <c r="K2068" s="69">
        <v>-5</v>
      </c>
      <c r="L2068" s="69">
        <f>COUNTIFS(Aéroports!$C$2:$C$5193,Aéroports!$C2068,Aéroports!$D$2:$D$5193,Aéroports!$D2068)</f>
        <v>1</v>
      </c>
      <c r="M2068" s="69" t="str">
        <f>IF(AND(Formulaire!$H$15=Aéroports!$E2068,--ISNUMBER(IFERROR(SEARCH(Formulaire!$H$16,$C2068,1),""))=1),MAX(M$1:M2067)+1,"")</f>
        <v/>
      </c>
      <c r="N2068" s="69" t="str">
        <f>IF(AND(Formulaire!$H$21=Aéroports!$E2068,--ISNUMBER(IFERROR(SEARCH(Formulaire!$H$22,$C2068,1),""))=1),MAX(N$1:N2067)+1,"")</f>
        <v/>
      </c>
      <c r="O2068" s="69" t="str">
        <f>IF(AND(Formulaire!$H$27=Aéroports!$E2068,--ISNUMBER(IFERROR(SEARCH(Formulaire!$H$28,$C2068,1),""))=1),MAX(O$1:O2067)+1,"")</f>
        <v/>
      </c>
      <c r="Q2068" s="91" t="str">
        <f>IFERROR(INDEX($C$2:$C$5193,MATCH(ROWS(M$2:M2068),M$2:M$5193,0)),"")</f>
        <v/>
      </c>
      <c r="R2068" s="70" t="str">
        <f>IFERROR(INDEX($C$2:$C$5193,MATCH(ROWS(N$2:N2068),N$2:N$5193,0)),"")</f>
        <v/>
      </c>
      <c r="S2068" s="92" t="str">
        <f>IFERROR(INDEX($C$2:$C$5193,MATCH(ROWS(O$2:O2068),O$2:O$5193,0)),"")</f>
        <v/>
      </c>
    </row>
    <row r="2069" spans="1:19" x14ac:dyDescent="0.25">
      <c r="A2069" s="68">
        <v>9419</v>
      </c>
      <c r="B2069" s="68" t="s">
        <v>18072</v>
      </c>
      <c r="C2069" s="68" t="s">
        <v>18073</v>
      </c>
      <c r="D2069" s="68" t="s">
        <v>16702</v>
      </c>
      <c r="E2069" s="68" t="s">
        <v>22589</v>
      </c>
      <c r="F2069" s="68" t="s">
        <v>18074</v>
      </c>
      <c r="G2069" s="68" t="s">
        <v>18075</v>
      </c>
      <c r="H2069" s="68">
        <v>42.078499999999998</v>
      </c>
      <c r="I2069" s="68">
        <v>-76.096299999999999</v>
      </c>
      <c r="J2069" s="68">
        <v>833</v>
      </c>
      <c r="K2069" s="68">
        <v>-5</v>
      </c>
      <c r="L2069" s="68">
        <f>COUNTIFS(Aéroports!$C$2:$C$5193,Aéroports!$C2069,Aéroports!$D$2:$D$5193,Aéroports!$D2069)</f>
        <v>1</v>
      </c>
      <c r="M2069" s="68" t="str">
        <f>IF(AND(Formulaire!$H$15=Aéroports!$E2069,--ISNUMBER(IFERROR(SEARCH(Formulaire!$H$16,$C2069,1),""))=1),MAX(M$1:M2068)+1,"")</f>
        <v/>
      </c>
      <c r="N2069" s="68" t="str">
        <f>IF(AND(Formulaire!$H$21=Aéroports!$E2069,--ISNUMBER(IFERROR(SEARCH(Formulaire!$H$22,$C2069,1),""))=1),MAX(N$1:N2068)+1,"")</f>
        <v/>
      </c>
      <c r="O2069" s="68" t="str">
        <f>IF(AND(Formulaire!$H$27=Aéroports!$E2069,--ISNUMBER(IFERROR(SEARCH(Formulaire!$H$28,$C2069,1),""))=1),MAX(O$1:O2068)+1,"")</f>
        <v/>
      </c>
      <c r="Q2069" s="91" t="str">
        <f>IFERROR(INDEX($C$2:$C$5193,MATCH(ROWS(M$2:M2069),M$2:M$5193,0)),"")</f>
        <v/>
      </c>
      <c r="R2069" s="70" t="str">
        <f>IFERROR(INDEX($C$2:$C$5193,MATCH(ROWS(N$2:N2069),N$2:N$5193,0)),"")</f>
        <v/>
      </c>
      <c r="S2069" s="92" t="str">
        <f>IFERROR(INDEX($C$2:$C$5193,MATCH(ROWS(O$2:O2069),O$2:O$5193,0)),"")</f>
        <v/>
      </c>
    </row>
    <row r="2070" spans="1:19" x14ac:dyDescent="0.25">
      <c r="A2070" s="69">
        <v>9773</v>
      </c>
      <c r="B2070" s="69" t="s">
        <v>18076</v>
      </c>
      <c r="C2070" s="69" t="s">
        <v>18077</v>
      </c>
      <c r="D2070" s="69" t="s">
        <v>16702</v>
      </c>
      <c r="E2070" s="69" t="s">
        <v>22589</v>
      </c>
      <c r="F2070" s="69" t="s">
        <v>18078</v>
      </c>
      <c r="G2070" s="69" t="s">
        <v>18079</v>
      </c>
      <c r="H2070" s="69">
        <v>35.562399999999997</v>
      </c>
      <c r="I2070" s="69">
        <v>-75.955200000000005</v>
      </c>
      <c r="J2070" s="69">
        <v>8</v>
      </c>
      <c r="K2070" s="69">
        <v>-5</v>
      </c>
      <c r="L2070" s="69">
        <f>COUNTIFS(Aéroports!$C$2:$C$5193,Aéroports!$C2070,Aéroports!$D$2:$D$5193,Aéroports!$D2070)</f>
        <v>1</v>
      </c>
      <c r="M2070" s="69" t="str">
        <f>IF(AND(Formulaire!$H$15=Aéroports!$E2070,--ISNUMBER(IFERROR(SEARCH(Formulaire!$H$16,$C2070,1),""))=1),MAX(M$1:M2069)+1,"")</f>
        <v/>
      </c>
      <c r="N2070" s="69" t="str">
        <f>IF(AND(Formulaire!$H$21=Aéroports!$E2070,--ISNUMBER(IFERROR(SEARCH(Formulaire!$H$22,$C2070,1),""))=1),MAX(N$1:N2069)+1,"")</f>
        <v/>
      </c>
      <c r="O2070" s="69" t="str">
        <f>IF(AND(Formulaire!$H$27=Aéroports!$E2070,--ISNUMBER(IFERROR(SEARCH(Formulaire!$H$28,$C2070,1),""))=1),MAX(O$1:O2069)+1,"")</f>
        <v/>
      </c>
      <c r="Q2070" s="91" t="str">
        <f>IFERROR(INDEX($C$2:$C$5193,MATCH(ROWS(M$2:M2070),M$2:M$5193,0)),"")</f>
        <v/>
      </c>
      <c r="R2070" s="70" t="str">
        <f>IFERROR(INDEX($C$2:$C$5193,MATCH(ROWS(N$2:N2070),N$2:N$5193,0)),"")</f>
        <v/>
      </c>
      <c r="S2070" s="92" t="str">
        <f>IFERROR(INDEX($C$2:$C$5193,MATCH(ROWS(O$2:O2070),O$2:O$5193,0)),"")</f>
        <v/>
      </c>
    </row>
    <row r="2071" spans="1:19" x14ac:dyDescent="0.25">
      <c r="A2071" s="68">
        <v>3510</v>
      </c>
      <c r="B2071" s="68" t="s">
        <v>18080</v>
      </c>
      <c r="C2071" s="68" t="s">
        <v>18081</v>
      </c>
      <c r="D2071" s="68" t="s">
        <v>16702</v>
      </c>
      <c r="E2071" s="68" t="s">
        <v>22589</v>
      </c>
      <c r="F2071" s="68" t="s">
        <v>18082</v>
      </c>
      <c r="G2071" s="68" t="s">
        <v>18083</v>
      </c>
      <c r="H2071" s="68">
        <v>36.339199999999998</v>
      </c>
      <c r="I2071" s="68">
        <v>-97.916499999999999</v>
      </c>
      <c r="J2071" s="68">
        <v>1307</v>
      </c>
      <c r="K2071" s="68">
        <v>-6</v>
      </c>
      <c r="L2071" s="68">
        <f>COUNTIFS(Aéroports!$C$2:$C$5193,Aéroports!$C2071,Aéroports!$D$2:$D$5193,Aéroports!$D2071)</f>
        <v>1</v>
      </c>
      <c r="M2071" s="68" t="str">
        <f>IF(AND(Formulaire!$H$15=Aéroports!$E2071,--ISNUMBER(IFERROR(SEARCH(Formulaire!$H$16,$C2071,1),""))=1),MAX(M$1:M2070)+1,"")</f>
        <v/>
      </c>
      <c r="N2071" s="68" t="str">
        <f>IF(AND(Formulaire!$H$21=Aéroports!$E2071,--ISNUMBER(IFERROR(SEARCH(Formulaire!$H$22,$C2071,1),""))=1),MAX(N$1:N2070)+1,"")</f>
        <v/>
      </c>
      <c r="O2071" s="68" t="str">
        <f>IF(AND(Formulaire!$H$27=Aéroports!$E2071,--ISNUMBER(IFERROR(SEARCH(Formulaire!$H$28,$C2071,1),""))=1),MAX(O$1:O2070)+1,"")</f>
        <v/>
      </c>
      <c r="Q2071" s="91" t="str">
        <f>IFERROR(INDEX($C$2:$C$5193,MATCH(ROWS(M$2:M2071),M$2:M$5193,0)),"")</f>
        <v/>
      </c>
      <c r="R2071" s="70" t="str">
        <f>IFERROR(INDEX($C$2:$C$5193,MATCH(ROWS(N$2:N2071),N$2:N$5193,0)),"")</f>
        <v/>
      </c>
      <c r="S2071" s="92" t="str">
        <f>IFERROR(INDEX($C$2:$C$5193,MATCH(ROWS(O$2:O2071),O$2:O$5193,0)),"")</f>
        <v/>
      </c>
    </row>
    <row r="2072" spans="1:19" x14ac:dyDescent="0.25">
      <c r="A2072" s="69">
        <v>11012</v>
      </c>
      <c r="B2072" s="69" t="s">
        <v>18084</v>
      </c>
      <c r="C2072" s="69" t="s">
        <v>18085</v>
      </c>
      <c r="D2072" s="69" t="s">
        <v>16702</v>
      </c>
      <c r="E2072" s="69" t="s">
        <v>22589</v>
      </c>
      <c r="F2072" s="69" t="s">
        <v>18086</v>
      </c>
      <c r="G2072" s="69" t="s">
        <v>18087</v>
      </c>
      <c r="H2072" s="69">
        <v>31.299700000000001</v>
      </c>
      <c r="I2072" s="69">
        <v>-85.899900000000002</v>
      </c>
      <c r="J2072" s="69">
        <v>361</v>
      </c>
      <c r="K2072" s="69">
        <v>-5</v>
      </c>
      <c r="L2072" s="69">
        <f>COUNTIFS(Aéroports!$C$2:$C$5193,Aéroports!$C2072,Aéroports!$D$2:$D$5193,Aéroports!$D2072)</f>
        <v>1</v>
      </c>
      <c r="M2072" s="69" t="str">
        <f>IF(AND(Formulaire!$H$15=Aéroports!$E2072,--ISNUMBER(IFERROR(SEARCH(Formulaire!$H$16,$C2072,1),""))=1),MAX(M$1:M2071)+1,"")</f>
        <v/>
      </c>
      <c r="N2072" s="69" t="str">
        <f>IF(AND(Formulaire!$H$21=Aéroports!$E2072,--ISNUMBER(IFERROR(SEARCH(Formulaire!$H$22,$C2072,1),""))=1),MAX(N$1:N2071)+1,"")</f>
        <v/>
      </c>
      <c r="O2072" s="69" t="str">
        <f>IF(AND(Formulaire!$H$27=Aéroports!$E2072,--ISNUMBER(IFERROR(SEARCH(Formulaire!$H$28,$C2072,1),""))=1),MAX(O$1:O2071)+1,"")</f>
        <v/>
      </c>
      <c r="Q2072" s="91" t="str">
        <f>IFERROR(INDEX($C$2:$C$5193,MATCH(ROWS(M$2:M2072),M$2:M$5193,0)),"")</f>
        <v/>
      </c>
      <c r="R2072" s="70" t="str">
        <f>IFERROR(INDEX($C$2:$C$5193,MATCH(ROWS(N$2:N2072),N$2:N$5193,0)),"")</f>
        <v/>
      </c>
      <c r="S2072" s="92" t="str">
        <f>IFERROR(INDEX($C$2:$C$5193,MATCH(ROWS(O$2:O2072),O$2:O$5193,0)),"")</f>
        <v/>
      </c>
    </row>
    <row r="2073" spans="1:19" x14ac:dyDescent="0.25">
      <c r="A2073" s="68">
        <v>4276</v>
      </c>
      <c r="B2073" s="68" t="s">
        <v>18088</v>
      </c>
      <c r="C2073" s="68" t="s">
        <v>18089</v>
      </c>
      <c r="D2073" s="68" t="s">
        <v>16702</v>
      </c>
      <c r="E2073" s="68" t="s">
        <v>22589</v>
      </c>
      <c r="F2073" s="68" t="s">
        <v>18090</v>
      </c>
      <c r="G2073" s="68" t="s">
        <v>18091</v>
      </c>
      <c r="H2073" s="68">
        <v>42.083129999999997</v>
      </c>
      <c r="I2073" s="68">
        <v>-80.173869999999994</v>
      </c>
      <c r="J2073" s="68">
        <v>732</v>
      </c>
      <c r="K2073" s="68">
        <v>-5</v>
      </c>
      <c r="L2073" s="68">
        <f>COUNTIFS(Aéroports!$C$2:$C$5193,Aéroports!$C2073,Aéroports!$D$2:$D$5193,Aéroports!$D2073)</f>
        <v>1</v>
      </c>
      <c r="M2073" s="68" t="str">
        <f>IF(AND(Formulaire!$H$15=Aéroports!$E2073,--ISNUMBER(IFERROR(SEARCH(Formulaire!$H$16,$C2073,1),""))=1),MAX(M$1:M2072)+1,"")</f>
        <v/>
      </c>
      <c r="N2073" s="68" t="str">
        <f>IF(AND(Formulaire!$H$21=Aéroports!$E2073,--ISNUMBER(IFERROR(SEARCH(Formulaire!$H$22,$C2073,1),""))=1),MAX(N$1:N2072)+1,"")</f>
        <v/>
      </c>
      <c r="O2073" s="68" t="str">
        <f>IF(AND(Formulaire!$H$27=Aéroports!$E2073,--ISNUMBER(IFERROR(SEARCH(Formulaire!$H$28,$C2073,1),""))=1),MAX(O$1:O2072)+1,"")</f>
        <v/>
      </c>
      <c r="Q2073" s="91" t="str">
        <f>IFERROR(INDEX($C$2:$C$5193,MATCH(ROWS(M$2:M2073),M$2:M$5193,0)),"")</f>
        <v/>
      </c>
      <c r="R2073" s="70" t="str">
        <f>IFERROR(INDEX($C$2:$C$5193,MATCH(ROWS(N$2:N2073),N$2:N$5193,0)),"")</f>
        <v/>
      </c>
      <c r="S2073" s="92" t="str">
        <f>IFERROR(INDEX($C$2:$C$5193,MATCH(ROWS(O$2:O2073),O$2:O$5193,0)),"")</f>
        <v/>
      </c>
    </row>
    <row r="2074" spans="1:19" x14ac:dyDescent="0.25">
      <c r="A2074" s="69">
        <v>6800</v>
      </c>
      <c r="B2074" s="69" t="s">
        <v>18092</v>
      </c>
      <c r="C2074" s="69" t="s">
        <v>18093</v>
      </c>
      <c r="D2074" s="69" t="s">
        <v>16702</v>
      </c>
      <c r="E2074" s="69" t="s">
        <v>22589</v>
      </c>
      <c r="F2074" s="69" t="s">
        <v>18094</v>
      </c>
      <c r="G2074" s="69" t="s">
        <v>18095</v>
      </c>
      <c r="H2074" s="69">
        <v>45.722700000000003</v>
      </c>
      <c r="I2074" s="69">
        <v>-87.093699999999998</v>
      </c>
      <c r="J2074" s="69">
        <v>609</v>
      </c>
      <c r="K2074" s="69">
        <v>-5</v>
      </c>
      <c r="L2074" s="69">
        <f>COUNTIFS(Aéroports!$C$2:$C$5193,Aéroports!$C2074,Aéroports!$D$2:$D$5193,Aéroports!$D2074)</f>
        <v>1</v>
      </c>
      <c r="M2074" s="69" t="str">
        <f>IF(AND(Formulaire!$H$15=Aéroports!$E2074,--ISNUMBER(IFERROR(SEARCH(Formulaire!$H$16,$C2074,1),""))=1),MAX(M$1:M2073)+1,"")</f>
        <v/>
      </c>
      <c r="N2074" s="69" t="str">
        <f>IF(AND(Formulaire!$H$21=Aéroports!$E2074,--ISNUMBER(IFERROR(SEARCH(Formulaire!$H$22,$C2074,1),""))=1),MAX(N$1:N2073)+1,"")</f>
        <v/>
      </c>
      <c r="O2074" s="69" t="str">
        <f>IF(AND(Formulaire!$H$27=Aéroports!$E2074,--ISNUMBER(IFERROR(SEARCH(Formulaire!$H$28,$C2074,1),""))=1),MAX(O$1:O2073)+1,"")</f>
        <v/>
      </c>
      <c r="Q2074" s="91" t="str">
        <f>IFERROR(INDEX($C$2:$C$5193,MATCH(ROWS(M$2:M2074),M$2:M$5193,0)),"")</f>
        <v/>
      </c>
      <c r="R2074" s="70" t="str">
        <f>IFERROR(INDEX($C$2:$C$5193,MATCH(ROWS(N$2:N2074),N$2:N$5193,0)),"")</f>
        <v/>
      </c>
      <c r="S2074" s="92" t="str">
        <f>IFERROR(INDEX($C$2:$C$5193,MATCH(ROWS(O$2:O2074),O$2:O$5193,0)),"")</f>
        <v/>
      </c>
    </row>
    <row r="2075" spans="1:19" x14ac:dyDescent="0.25">
      <c r="A2075" s="68">
        <v>9415</v>
      </c>
      <c r="B2075" s="68" t="s">
        <v>18096</v>
      </c>
      <c r="C2075" s="68" t="s">
        <v>18097</v>
      </c>
      <c r="D2075" s="68" t="s">
        <v>16702</v>
      </c>
      <c r="E2075" s="68" t="s">
        <v>22589</v>
      </c>
      <c r="F2075" s="68" t="s">
        <v>18098</v>
      </c>
      <c r="G2075" s="68" t="s">
        <v>18099</v>
      </c>
      <c r="H2075" s="68">
        <v>31.9513</v>
      </c>
      <c r="I2075" s="68">
        <v>-85.128900000000002</v>
      </c>
      <c r="J2075" s="68">
        <v>285</v>
      </c>
      <c r="K2075" s="68">
        <v>-6</v>
      </c>
      <c r="L2075" s="68">
        <f>COUNTIFS(Aéroports!$C$2:$C$5193,Aéroports!$C2075,Aéroports!$D$2:$D$5193,Aéroports!$D2075)</f>
        <v>1</v>
      </c>
      <c r="M2075" s="68" t="str">
        <f>IF(AND(Formulaire!$H$15=Aéroports!$E2075,--ISNUMBER(IFERROR(SEARCH(Formulaire!$H$16,$C2075,1),""))=1),MAX(M$1:M2074)+1,"")</f>
        <v/>
      </c>
      <c r="N2075" s="68" t="str">
        <f>IF(AND(Formulaire!$H$21=Aéroports!$E2075,--ISNUMBER(IFERROR(SEARCH(Formulaire!$H$22,$C2075,1),""))=1),MAX(N$1:N2074)+1,"")</f>
        <v/>
      </c>
      <c r="O2075" s="68" t="str">
        <f>IF(AND(Formulaire!$H$27=Aéroports!$E2075,--ISNUMBER(IFERROR(SEARCH(Formulaire!$H$28,$C2075,1),""))=1),MAX(O$1:O2074)+1,"")</f>
        <v/>
      </c>
      <c r="Q2075" s="91" t="str">
        <f>IFERROR(INDEX($C$2:$C$5193,MATCH(ROWS(M$2:M2075),M$2:M$5193,0)),"")</f>
        <v/>
      </c>
      <c r="R2075" s="70" t="str">
        <f>IFERROR(INDEX($C$2:$C$5193,MATCH(ROWS(N$2:N2075),N$2:N$5193,0)),"")</f>
        <v/>
      </c>
      <c r="S2075" s="92" t="str">
        <f>IFERROR(INDEX($C$2:$C$5193,MATCH(ROWS(O$2:O2075),O$2:O$5193,0)),"")</f>
        <v/>
      </c>
    </row>
    <row r="2076" spans="1:19" x14ac:dyDescent="0.25">
      <c r="A2076" s="69">
        <v>4099</v>
      </c>
      <c r="B2076" s="69" t="s">
        <v>18100</v>
      </c>
      <c r="C2076" s="69" t="s">
        <v>18101</v>
      </c>
      <c r="D2076" s="69" t="s">
        <v>16702</v>
      </c>
      <c r="E2076" s="69" t="s">
        <v>22589</v>
      </c>
      <c r="F2076" s="69" t="s">
        <v>18102</v>
      </c>
      <c r="G2076" s="69" t="s">
        <v>18103</v>
      </c>
      <c r="H2076" s="69">
        <v>44.124600000000001</v>
      </c>
      <c r="I2076" s="69">
        <v>-123.212</v>
      </c>
      <c r="J2076" s="69">
        <v>374</v>
      </c>
      <c r="K2076" s="69">
        <v>-8</v>
      </c>
      <c r="L2076" s="69">
        <f>COUNTIFS(Aéroports!$C$2:$C$5193,Aéroports!$C2076,Aéroports!$D$2:$D$5193,Aéroports!$D2076)</f>
        <v>1</v>
      </c>
      <c r="M2076" s="69" t="str">
        <f>IF(AND(Formulaire!$H$15=Aéroports!$E2076,--ISNUMBER(IFERROR(SEARCH(Formulaire!$H$16,$C2076,1),""))=1),MAX(M$1:M2075)+1,"")</f>
        <v/>
      </c>
      <c r="N2076" s="69" t="str">
        <f>IF(AND(Formulaire!$H$21=Aéroports!$E2076,--ISNUMBER(IFERROR(SEARCH(Formulaire!$H$22,$C2076,1),""))=1),MAX(N$1:N2075)+1,"")</f>
        <v/>
      </c>
      <c r="O2076" s="69" t="str">
        <f>IF(AND(Formulaire!$H$27=Aéroports!$E2076,--ISNUMBER(IFERROR(SEARCH(Formulaire!$H$28,$C2076,1),""))=1),MAX(O$1:O2075)+1,"")</f>
        <v/>
      </c>
      <c r="Q2076" s="91" t="str">
        <f>IFERROR(INDEX($C$2:$C$5193,MATCH(ROWS(M$2:M2076),M$2:M$5193,0)),"")</f>
        <v/>
      </c>
      <c r="R2076" s="70" t="str">
        <f>IFERROR(INDEX($C$2:$C$5193,MATCH(ROWS(N$2:N2076),N$2:N$5193,0)),"")</f>
        <v/>
      </c>
      <c r="S2076" s="92" t="str">
        <f>IFERROR(INDEX($C$2:$C$5193,MATCH(ROWS(O$2:O2076),O$2:O$5193,0)),"")</f>
        <v/>
      </c>
    </row>
    <row r="2077" spans="1:19" x14ac:dyDescent="0.25">
      <c r="A2077" s="68">
        <v>11834</v>
      </c>
      <c r="B2077" s="68" t="s">
        <v>18104</v>
      </c>
      <c r="C2077" s="68" t="s">
        <v>3388</v>
      </c>
      <c r="D2077" s="68" t="s">
        <v>16702</v>
      </c>
      <c r="E2077" s="68" t="s">
        <v>22589</v>
      </c>
      <c r="F2077" s="68" t="s">
        <v>18105</v>
      </c>
      <c r="G2077" s="68" t="s">
        <v>18106</v>
      </c>
      <c r="H2077" s="68">
        <v>40.803400000000003</v>
      </c>
      <c r="I2077" s="68">
        <v>-124.113</v>
      </c>
      <c r="J2077" s="68">
        <v>7</v>
      </c>
      <c r="K2077" s="68" t="s">
        <v>340</v>
      </c>
      <c r="L2077" s="68">
        <f>COUNTIFS(Aéroports!$C$2:$C$5193,Aéroports!$C2077,Aéroports!$D$2:$D$5193,Aéroports!$D2077)</f>
        <v>1</v>
      </c>
      <c r="M2077" s="68" t="str">
        <f>IF(AND(Formulaire!$H$15=Aéroports!$E2077,--ISNUMBER(IFERROR(SEARCH(Formulaire!$H$16,$C2077,1),""))=1),MAX(M$1:M2076)+1,"")</f>
        <v/>
      </c>
      <c r="N2077" s="68" t="str">
        <f>IF(AND(Formulaire!$H$21=Aéroports!$E2077,--ISNUMBER(IFERROR(SEARCH(Formulaire!$H$22,$C2077,1),""))=1),MAX(N$1:N2076)+1,"")</f>
        <v/>
      </c>
      <c r="O2077" s="68" t="str">
        <f>IF(AND(Formulaire!$H$27=Aéroports!$E2077,--ISNUMBER(IFERROR(SEARCH(Formulaire!$H$28,$C2077,1),""))=1),MAX(O$1:O2076)+1,"")</f>
        <v/>
      </c>
      <c r="Q2077" s="91" t="str">
        <f>IFERROR(INDEX($C$2:$C$5193,MATCH(ROWS(M$2:M2077),M$2:M$5193,0)),"")</f>
        <v/>
      </c>
      <c r="R2077" s="70" t="str">
        <f>IFERROR(INDEX($C$2:$C$5193,MATCH(ROWS(N$2:N2077),N$2:N$5193,0)),"")</f>
        <v/>
      </c>
      <c r="S2077" s="92" t="str">
        <f>IFERROR(INDEX($C$2:$C$5193,MATCH(ROWS(O$2:O2077),O$2:O$5193,0)),"")</f>
        <v/>
      </c>
    </row>
    <row r="2078" spans="1:19" x14ac:dyDescent="0.25">
      <c r="A2078" s="69">
        <v>9411</v>
      </c>
      <c r="B2078" s="69" t="s">
        <v>18107</v>
      </c>
      <c r="C2078" s="69" t="s">
        <v>18108</v>
      </c>
      <c r="D2078" s="69" t="s">
        <v>16702</v>
      </c>
      <c r="E2078" s="69" t="s">
        <v>22589</v>
      </c>
      <c r="F2078" s="69" t="s">
        <v>18109</v>
      </c>
      <c r="G2078" s="69" t="s">
        <v>18110</v>
      </c>
      <c r="H2078" s="69">
        <v>41.274799999999999</v>
      </c>
      <c r="I2078" s="69">
        <v>-111.035</v>
      </c>
      <c r="J2078" s="69">
        <v>7143</v>
      </c>
      <c r="K2078" s="69">
        <v>-7</v>
      </c>
      <c r="L2078" s="69">
        <f>COUNTIFS(Aéroports!$C$2:$C$5193,Aéroports!$C2078,Aéroports!$D$2:$D$5193,Aéroports!$D2078)</f>
        <v>1</v>
      </c>
      <c r="M2078" s="69" t="str">
        <f>IF(AND(Formulaire!$H$15=Aéroports!$E2078,--ISNUMBER(IFERROR(SEARCH(Formulaire!$H$16,$C2078,1),""))=1),MAX(M$1:M2077)+1,"")</f>
        <v/>
      </c>
      <c r="N2078" s="69" t="str">
        <f>IF(AND(Formulaire!$H$21=Aéroports!$E2078,--ISNUMBER(IFERROR(SEARCH(Formulaire!$H$22,$C2078,1),""))=1),MAX(N$1:N2077)+1,"")</f>
        <v/>
      </c>
      <c r="O2078" s="69" t="str">
        <f>IF(AND(Formulaire!$H$27=Aéroports!$E2078,--ISNUMBER(IFERROR(SEARCH(Formulaire!$H$28,$C2078,1),""))=1),MAX(O$1:O2077)+1,"")</f>
        <v/>
      </c>
      <c r="Q2078" s="91" t="str">
        <f>IFERROR(INDEX($C$2:$C$5193,MATCH(ROWS(M$2:M2078),M$2:M$5193,0)),"")</f>
        <v/>
      </c>
      <c r="R2078" s="70" t="str">
        <f>IFERROR(INDEX($C$2:$C$5193,MATCH(ROWS(N$2:N2078),N$2:N$5193,0)),"")</f>
        <v/>
      </c>
      <c r="S2078" s="92" t="str">
        <f>IFERROR(INDEX($C$2:$C$5193,MATCH(ROWS(O$2:O2078),O$2:O$5193,0)),"")</f>
        <v/>
      </c>
    </row>
    <row r="2079" spans="1:19" x14ac:dyDescent="0.25">
      <c r="A2079" s="68">
        <v>4018</v>
      </c>
      <c r="B2079" s="68" t="s">
        <v>18111</v>
      </c>
      <c r="C2079" s="68" t="s">
        <v>18112</v>
      </c>
      <c r="D2079" s="68" t="s">
        <v>16702</v>
      </c>
      <c r="E2079" s="68" t="s">
        <v>22589</v>
      </c>
      <c r="F2079" s="68" t="s">
        <v>18113</v>
      </c>
      <c r="G2079" s="68" t="s">
        <v>18114</v>
      </c>
      <c r="H2079" s="68">
        <v>38.036999999999999</v>
      </c>
      <c r="I2079" s="68">
        <v>-87.532399999999996</v>
      </c>
      <c r="J2079" s="68">
        <v>418</v>
      </c>
      <c r="K2079" s="68">
        <v>-6</v>
      </c>
      <c r="L2079" s="68">
        <f>COUNTIFS(Aéroports!$C$2:$C$5193,Aéroports!$C2079,Aéroports!$D$2:$D$5193,Aéroports!$D2079)</f>
        <v>1</v>
      </c>
      <c r="M2079" s="68" t="str">
        <f>IF(AND(Formulaire!$H$15=Aéroports!$E2079,--ISNUMBER(IFERROR(SEARCH(Formulaire!$H$16,$C2079,1),""))=1),MAX(M$1:M2078)+1,"")</f>
        <v/>
      </c>
      <c r="N2079" s="68" t="str">
        <f>IF(AND(Formulaire!$H$21=Aéroports!$E2079,--ISNUMBER(IFERROR(SEARCH(Formulaire!$H$22,$C2079,1),""))=1),MAX(N$1:N2078)+1,"")</f>
        <v/>
      </c>
      <c r="O2079" s="68" t="str">
        <f>IF(AND(Formulaire!$H$27=Aéroports!$E2079,--ISNUMBER(IFERROR(SEARCH(Formulaire!$H$28,$C2079,1),""))=1),MAX(O$1:O2078)+1,"")</f>
        <v/>
      </c>
      <c r="Q2079" s="91" t="str">
        <f>IFERROR(INDEX($C$2:$C$5193,MATCH(ROWS(M$2:M2079),M$2:M$5193,0)),"")</f>
        <v/>
      </c>
      <c r="R2079" s="70" t="str">
        <f>IFERROR(INDEX($C$2:$C$5193,MATCH(ROWS(N$2:N2079),N$2:N$5193,0)),"")</f>
        <v/>
      </c>
      <c r="S2079" s="92" t="str">
        <f>IFERROR(INDEX($C$2:$C$5193,MATCH(ROWS(O$2:O2079),O$2:O$5193,0)),"")</f>
        <v/>
      </c>
    </row>
    <row r="2080" spans="1:19" x14ac:dyDescent="0.25">
      <c r="A2080" s="69">
        <v>3822</v>
      </c>
      <c r="B2080" s="69" t="s">
        <v>18115</v>
      </c>
      <c r="C2080" s="69" t="s">
        <v>18116</v>
      </c>
      <c r="D2080" s="69" t="s">
        <v>16702</v>
      </c>
      <c r="E2080" s="69" t="s">
        <v>22589</v>
      </c>
      <c r="F2080" s="69" t="s">
        <v>18117</v>
      </c>
      <c r="G2080" s="69" t="s">
        <v>18118</v>
      </c>
      <c r="H2080" s="69">
        <v>47.906300000000002</v>
      </c>
      <c r="I2080" s="69">
        <v>-122.282</v>
      </c>
      <c r="J2080" s="69">
        <v>606</v>
      </c>
      <c r="K2080" s="69">
        <v>-8</v>
      </c>
      <c r="L2080" s="69">
        <f>COUNTIFS(Aéroports!$C$2:$C$5193,Aéroports!$C2080,Aéroports!$D$2:$D$5193,Aéroports!$D2080)</f>
        <v>1</v>
      </c>
      <c r="M2080" s="69" t="str">
        <f>IF(AND(Formulaire!$H$15=Aéroports!$E2080,--ISNUMBER(IFERROR(SEARCH(Formulaire!$H$16,$C2080,1),""))=1),MAX(M$1:M2079)+1,"")</f>
        <v/>
      </c>
      <c r="N2080" s="69" t="str">
        <f>IF(AND(Formulaire!$H$21=Aéroports!$E2080,--ISNUMBER(IFERROR(SEARCH(Formulaire!$H$22,$C2080,1),""))=1),MAX(N$1:N2079)+1,"")</f>
        <v/>
      </c>
      <c r="O2080" s="69" t="str">
        <f>IF(AND(Formulaire!$H$27=Aéroports!$E2080,--ISNUMBER(IFERROR(SEARCH(Formulaire!$H$28,$C2080,1),""))=1),MAX(O$1:O2079)+1,"")</f>
        <v/>
      </c>
      <c r="Q2080" s="91" t="str">
        <f>IFERROR(INDEX($C$2:$C$5193,MATCH(ROWS(M$2:M2080),M$2:M$5193,0)),"")</f>
        <v/>
      </c>
      <c r="R2080" s="70" t="str">
        <f>IFERROR(INDEX($C$2:$C$5193,MATCH(ROWS(N$2:N2080),N$2:N$5193,0)),"")</f>
        <v/>
      </c>
      <c r="S2080" s="92" t="str">
        <f>IFERROR(INDEX($C$2:$C$5193,MATCH(ROWS(O$2:O2080),O$2:O$5193,0)),"")</f>
        <v/>
      </c>
    </row>
    <row r="2081" spans="1:19" x14ac:dyDescent="0.25">
      <c r="A2081" s="68">
        <v>3832</v>
      </c>
      <c r="B2081" s="68" t="s">
        <v>18123</v>
      </c>
      <c r="C2081" s="68" t="s">
        <v>18120</v>
      </c>
      <c r="D2081" s="68" t="s">
        <v>16702</v>
      </c>
      <c r="E2081" s="68" t="s">
        <v>22589</v>
      </c>
      <c r="F2081" s="68" t="s">
        <v>18124</v>
      </c>
      <c r="G2081" s="68" t="s">
        <v>18125</v>
      </c>
      <c r="H2081" s="68">
        <v>64.815100000000001</v>
      </c>
      <c r="I2081" s="68">
        <v>-147.85599999999999</v>
      </c>
      <c r="J2081" s="68">
        <v>439</v>
      </c>
      <c r="K2081" s="68">
        <v>-9</v>
      </c>
      <c r="L2081" s="68">
        <f>COUNTIFS(Aéroports!$C$2:$C$5193,Aéroports!$C2081,Aéroports!$D$2:$D$5193,Aéroports!$D2081)</f>
        <v>1</v>
      </c>
      <c r="M2081" s="68" t="str">
        <f>IF(AND(Formulaire!$H$15=Aéroports!$E2081,--ISNUMBER(IFERROR(SEARCH(Formulaire!$H$16,$C2081,1),""))=1),MAX(M$1:M2080)+1,"")</f>
        <v/>
      </c>
      <c r="N2081" s="68" t="str">
        <f>IF(AND(Formulaire!$H$21=Aéroports!$E2081,--ISNUMBER(IFERROR(SEARCH(Formulaire!$H$22,$C2081,1),""))=1),MAX(N$1:N2080)+1,"")</f>
        <v/>
      </c>
      <c r="O2081" s="68" t="str">
        <f>IF(AND(Formulaire!$H$27=Aéroports!$E2081,--ISNUMBER(IFERROR(SEARCH(Formulaire!$H$28,$C2081,1),""))=1),MAX(O$1:O2080)+1,"")</f>
        <v/>
      </c>
      <c r="Q2081" s="91" t="str">
        <f>IFERROR(INDEX($C$2:$C$5193,MATCH(ROWS(M$2:M2081),M$2:M$5193,0)),"")</f>
        <v/>
      </c>
      <c r="R2081" s="70" t="str">
        <f>IFERROR(INDEX($C$2:$C$5193,MATCH(ROWS(N$2:N2081),N$2:N$5193,0)),"")</f>
        <v/>
      </c>
      <c r="S2081" s="92" t="str">
        <f>IFERROR(INDEX($C$2:$C$5193,MATCH(ROWS(O$2:O2081),O$2:O$5193,0)),"")</f>
        <v/>
      </c>
    </row>
    <row r="2082" spans="1:19" x14ac:dyDescent="0.25">
      <c r="A2082" s="69">
        <v>3449</v>
      </c>
      <c r="B2082" s="69" t="s">
        <v>18126</v>
      </c>
      <c r="C2082" s="69" t="s">
        <v>18127</v>
      </c>
      <c r="D2082" s="69" t="s">
        <v>16702</v>
      </c>
      <c r="E2082" s="69" t="s">
        <v>22589</v>
      </c>
      <c r="F2082" s="69" t="s">
        <v>18128</v>
      </c>
      <c r="G2082" s="69" t="s">
        <v>18129</v>
      </c>
      <c r="H2082" s="69">
        <v>38.262700000000002</v>
      </c>
      <c r="I2082" s="69">
        <v>-121.92700000000001</v>
      </c>
      <c r="J2082" s="69">
        <v>62</v>
      </c>
      <c r="K2082" s="69">
        <v>-8</v>
      </c>
      <c r="L2082" s="69">
        <f>COUNTIFS(Aéroports!$C$2:$C$5193,Aéroports!$C2082,Aéroports!$D$2:$D$5193,Aéroports!$D2082)</f>
        <v>1</v>
      </c>
      <c r="M2082" s="69" t="str">
        <f>IF(AND(Formulaire!$H$15=Aéroports!$E2082,--ISNUMBER(IFERROR(SEARCH(Formulaire!$H$16,$C2082,1),""))=1),MAX(M$1:M2081)+1,"")</f>
        <v/>
      </c>
      <c r="N2082" s="69" t="str">
        <f>IF(AND(Formulaire!$H$21=Aéroports!$E2082,--ISNUMBER(IFERROR(SEARCH(Formulaire!$H$22,$C2082,1),""))=1),MAX(N$1:N2081)+1,"")</f>
        <v/>
      </c>
      <c r="O2082" s="69" t="str">
        <f>IF(AND(Formulaire!$H$27=Aéroports!$E2082,--ISNUMBER(IFERROR(SEARCH(Formulaire!$H$28,$C2082,1),""))=1),MAX(O$1:O2081)+1,"")</f>
        <v/>
      </c>
      <c r="Q2082" s="91" t="str">
        <f>IFERROR(INDEX($C$2:$C$5193,MATCH(ROWS(M$2:M2082),M$2:M$5193,0)),"")</f>
        <v/>
      </c>
      <c r="R2082" s="70" t="str">
        <f>IFERROR(INDEX($C$2:$C$5193,MATCH(ROWS(N$2:N2082),N$2:N$5193,0)),"")</f>
        <v/>
      </c>
      <c r="S2082" s="92" t="str">
        <f>IFERROR(INDEX($C$2:$C$5193,MATCH(ROWS(O$2:O2082),O$2:O$5193,0)),"")</f>
        <v/>
      </c>
    </row>
    <row r="2083" spans="1:19" x14ac:dyDescent="0.25">
      <c r="A2083" s="68">
        <v>7202</v>
      </c>
      <c r="B2083" s="68" t="s">
        <v>18130</v>
      </c>
      <c r="C2083" s="68" t="s">
        <v>18131</v>
      </c>
      <c r="D2083" s="68" t="s">
        <v>16702</v>
      </c>
      <c r="E2083" s="68" t="s">
        <v>22589</v>
      </c>
      <c r="F2083" s="68" t="s">
        <v>18132</v>
      </c>
      <c r="G2083" s="68" t="s">
        <v>18133</v>
      </c>
      <c r="H2083" s="68">
        <v>54.8474</v>
      </c>
      <c r="I2083" s="68">
        <v>-163.41</v>
      </c>
      <c r="J2083" s="68">
        <v>20</v>
      </c>
      <c r="K2083" s="68">
        <v>-9</v>
      </c>
      <c r="L2083" s="68">
        <f>COUNTIFS(Aéroports!$C$2:$C$5193,Aéroports!$C2083,Aéroports!$D$2:$D$5193,Aéroports!$D2083)</f>
        <v>1</v>
      </c>
      <c r="M2083" s="68" t="str">
        <f>IF(AND(Formulaire!$H$15=Aéroports!$E2083,--ISNUMBER(IFERROR(SEARCH(Formulaire!$H$16,$C2083,1),""))=1),MAX(M$1:M2082)+1,"")</f>
        <v/>
      </c>
      <c r="N2083" s="68" t="str">
        <f>IF(AND(Formulaire!$H$21=Aéroports!$E2083,--ISNUMBER(IFERROR(SEARCH(Formulaire!$H$22,$C2083,1),""))=1),MAX(N$1:N2082)+1,"")</f>
        <v/>
      </c>
      <c r="O2083" s="68" t="str">
        <f>IF(AND(Formulaire!$H$27=Aéroports!$E2083,--ISNUMBER(IFERROR(SEARCH(Formulaire!$H$28,$C2083,1),""))=1),MAX(O$1:O2082)+1,"")</f>
        <v/>
      </c>
      <c r="Q2083" s="91" t="str">
        <f>IFERROR(INDEX($C$2:$C$5193,MATCH(ROWS(M$2:M2083),M$2:M$5193,0)),"")</f>
        <v/>
      </c>
      <c r="R2083" s="70" t="str">
        <f>IFERROR(INDEX($C$2:$C$5193,MATCH(ROWS(N$2:N2083),N$2:N$5193,0)),"")</f>
        <v/>
      </c>
      <c r="S2083" s="92" t="str">
        <f>IFERROR(INDEX($C$2:$C$5193,MATCH(ROWS(O$2:O2083),O$2:O$5193,0)),"")</f>
        <v/>
      </c>
    </row>
    <row r="2084" spans="1:19" x14ac:dyDescent="0.25">
      <c r="A2084" s="69">
        <v>4292</v>
      </c>
      <c r="B2084" s="69" t="s">
        <v>18134</v>
      </c>
      <c r="C2084" s="69" t="s">
        <v>18135</v>
      </c>
      <c r="D2084" s="69" t="s">
        <v>16702</v>
      </c>
      <c r="E2084" s="69" t="s">
        <v>22589</v>
      </c>
      <c r="F2084" s="69" t="s">
        <v>18136</v>
      </c>
      <c r="G2084" s="69" t="s">
        <v>18137</v>
      </c>
      <c r="H2084" s="69">
        <v>46.920699999999997</v>
      </c>
      <c r="I2084" s="69">
        <v>-96.815799999999996</v>
      </c>
      <c r="J2084" s="69">
        <v>902</v>
      </c>
      <c r="K2084" s="69">
        <v>-6</v>
      </c>
      <c r="L2084" s="69">
        <f>COUNTIFS(Aéroports!$C$2:$C$5193,Aéroports!$C2084,Aéroports!$D$2:$D$5193,Aéroports!$D2084)</f>
        <v>1</v>
      </c>
      <c r="M2084" s="69" t="str">
        <f>IF(AND(Formulaire!$H$15=Aéroports!$E2084,--ISNUMBER(IFERROR(SEARCH(Formulaire!$H$16,$C2084,1),""))=1),MAX(M$1:M2083)+1,"")</f>
        <v/>
      </c>
      <c r="N2084" s="69" t="str">
        <f>IF(AND(Formulaire!$H$21=Aéroports!$E2084,--ISNUMBER(IFERROR(SEARCH(Formulaire!$H$22,$C2084,1),""))=1),MAX(N$1:N2083)+1,"")</f>
        <v/>
      </c>
      <c r="O2084" s="69" t="str">
        <f>IF(AND(Formulaire!$H$27=Aéroports!$E2084,--ISNUMBER(IFERROR(SEARCH(Formulaire!$H$28,$C2084,1),""))=1),MAX(O$1:O2083)+1,"")</f>
        <v/>
      </c>
      <c r="Q2084" s="91" t="str">
        <f>IFERROR(INDEX($C$2:$C$5193,MATCH(ROWS(M$2:M2084),M$2:M$5193,0)),"")</f>
        <v/>
      </c>
      <c r="R2084" s="70" t="str">
        <f>IFERROR(INDEX($C$2:$C$5193,MATCH(ROWS(N$2:N2084),N$2:N$5193,0)),"")</f>
        <v/>
      </c>
      <c r="S2084" s="92" t="str">
        <f>IFERROR(INDEX($C$2:$C$5193,MATCH(ROWS(O$2:O2084),O$2:O$5193,0)),"")</f>
        <v/>
      </c>
    </row>
    <row r="2085" spans="1:19" x14ac:dyDescent="0.25">
      <c r="A2085" s="68">
        <v>3743</v>
      </c>
      <c r="B2085" s="68" t="s">
        <v>18138</v>
      </c>
      <c r="C2085" s="68" t="s">
        <v>18139</v>
      </c>
      <c r="D2085" s="68" t="s">
        <v>16702</v>
      </c>
      <c r="E2085" s="68" t="s">
        <v>22589</v>
      </c>
      <c r="F2085" s="68" t="s">
        <v>18140</v>
      </c>
      <c r="G2085" s="68" t="s">
        <v>18141</v>
      </c>
      <c r="H2085" s="68">
        <v>36.741199999999999</v>
      </c>
      <c r="I2085" s="68">
        <v>-108.23</v>
      </c>
      <c r="J2085" s="68">
        <v>5506</v>
      </c>
      <c r="K2085" s="68">
        <v>-7</v>
      </c>
      <c r="L2085" s="68">
        <f>COUNTIFS(Aéroports!$C$2:$C$5193,Aéroports!$C2085,Aéroports!$D$2:$D$5193,Aéroports!$D2085)</f>
        <v>1</v>
      </c>
      <c r="M2085" s="68" t="str">
        <f>IF(AND(Formulaire!$H$15=Aéroports!$E2085,--ISNUMBER(IFERROR(SEARCH(Formulaire!$H$16,$C2085,1),""))=1),MAX(M$1:M2084)+1,"")</f>
        <v/>
      </c>
      <c r="N2085" s="68" t="str">
        <f>IF(AND(Formulaire!$H$21=Aéroports!$E2085,--ISNUMBER(IFERROR(SEARCH(Formulaire!$H$22,$C2085,1),""))=1),MAX(N$1:N2084)+1,"")</f>
        <v/>
      </c>
      <c r="O2085" s="68" t="str">
        <f>IF(AND(Formulaire!$H$27=Aéroports!$E2085,--ISNUMBER(IFERROR(SEARCH(Formulaire!$H$28,$C2085,1),""))=1),MAX(O$1:O2084)+1,"")</f>
        <v/>
      </c>
      <c r="Q2085" s="91" t="str">
        <f>IFERROR(INDEX($C$2:$C$5193,MATCH(ROWS(M$2:M2085),M$2:M$5193,0)),"")</f>
        <v/>
      </c>
      <c r="R2085" s="70" t="str">
        <f>IFERROR(INDEX($C$2:$C$5193,MATCH(ROWS(N$2:N2085),N$2:N$5193,0)),"")</f>
        <v/>
      </c>
      <c r="S2085" s="92" t="str">
        <f>IFERROR(INDEX($C$2:$C$5193,MATCH(ROWS(O$2:O2085),O$2:O$5193,0)),"")</f>
        <v/>
      </c>
    </row>
    <row r="2086" spans="1:19" x14ac:dyDescent="0.25">
      <c r="A2086" s="69">
        <v>5738</v>
      </c>
      <c r="B2086" s="69" t="s">
        <v>18142</v>
      </c>
      <c r="C2086" s="69" t="s">
        <v>18143</v>
      </c>
      <c r="D2086" s="69" t="s">
        <v>16702</v>
      </c>
      <c r="E2086" s="69" t="s">
        <v>22589</v>
      </c>
      <c r="F2086" s="69" t="s">
        <v>18144</v>
      </c>
      <c r="G2086" s="69" t="s">
        <v>18145</v>
      </c>
      <c r="H2086" s="69">
        <v>34.991199999999999</v>
      </c>
      <c r="I2086" s="69">
        <v>-78.880300000000005</v>
      </c>
      <c r="J2086" s="69">
        <v>189</v>
      </c>
      <c r="K2086" s="69">
        <v>-5</v>
      </c>
      <c r="L2086" s="69">
        <f>COUNTIFS(Aéroports!$C$2:$C$5193,Aéroports!$C2086,Aéroports!$D$2:$D$5193,Aéroports!$D2086)</f>
        <v>1</v>
      </c>
      <c r="M2086" s="69" t="str">
        <f>IF(AND(Formulaire!$H$15=Aéroports!$E2086,--ISNUMBER(IFERROR(SEARCH(Formulaire!$H$16,$C2086,1),""))=1),MAX(M$1:M2085)+1,"")</f>
        <v/>
      </c>
      <c r="N2086" s="69" t="str">
        <f>IF(AND(Formulaire!$H$21=Aéroports!$E2086,--ISNUMBER(IFERROR(SEARCH(Formulaire!$H$22,$C2086,1),""))=1),MAX(N$1:N2085)+1,"")</f>
        <v/>
      </c>
      <c r="O2086" s="69" t="str">
        <f>IF(AND(Formulaire!$H$27=Aéroports!$E2086,--ISNUMBER(IFERROR(SEARCH(Formulaire!$H$28,$C2086,1),""))=1),MAX(O$1:O2085)+1,"")</f>
        <v/>
      </c>
      <c r="Q2086" s="91" t="str">
        <f>IFERROR(INDEX($C$2:$C$5193,MATCH(ROWS(M$2:M2086),M$2:M$5193,0)),"")</f>
        <v/>
      </c>
      <c r="R2086" s="70" t="str">
        <f>IFERROR(INDEX($C$2:$C$5193,MATCH(ROWS(N$2:N2086),N$2:N$5193,0)),"")</f>
        <v/>
      </c>
      <c r="S2086" s="92" t="str">
        <f>IFERROR(INDEX($C$2:$C$5193,MATCH(ROWS(O$2:O2086),O$2:O$5193,0)),"")</f>
        <v/>
      </c>
    </row>
    <row r="2087" spans="1:19" x14ac:dyDescent="0.25">
      <c r="A2087" s="68">
        <v>7778</v>
      </c>
      <c r="B2087" s="68" t="s">
        <v>18149</v>
      </c>
      <c r="C2087" s="68" t="s">
        <v>18150</v>
      </c>
      <c r="D2087" s="68" t="s">
        <v>16702</v>
      </c>
      <c r="E2087" s="68" t="s">
        <v>22589</v>
      </c>
      <c r="F2087" s="68" t="s">
        <v>18151</v>
      </c>
      <c r="G2087" s="68" t="s">
        <v>18152</v>
      </c>
      <c r="H2087" s="68">
        <v>41.013500000000001</v>
      </c>
      <c r="I2087" s="68">
        <v>-83.668700000000001</v>
      </c>
      <c r="J2087" s="68">
        <v>813</v>
      </c>
      <c r="K2087" s="68">
        <v>-5</v>
      </c>
      <c r="L2087" s="68">
        <f>COUNTIFS(Aéroports!$C$2:$C$5193,Aéroports!$C2087,Aéroports!$D$2:$D$5193,Aéroports!$D2087)</f>
        <v>1</v>
      </c>
      <c r="M2087" s="68" t="str">
        <f>IF(AND(Formulaire!$H$15=Aéroports!$E2087,--ISNUMBER(IFERROR(SEARCH(Formulaire!$H$16,$C2087,1),""))=1),MAX(M$1:M2086)+1,"")</f>
        <v/>
      </c>
      <c r="N2087" s="68" t="str">
        <f>IF(AND(Formulaire!$H$21=Aéroports!$E2087,--ISNUMBER(IFERROR(SEARCH(Formulaire!$H$22,$C2087,1),""))=1),MAX(N$1:N2086)+1,"")</f>
        <v/>
      </c>
      <c r="O2087" s="68" t="str">
        <f>IF(AND(Formulaire!$H$27=Aéroports!$E2087,--ISNUMBER(IFERROR(SEARCH(Formulaire!$H$28,$C2087,1),""))=1),MAX(O$1:O2086)+1,"")</f>
        <v/>
      </c>
      <c r="Q2087" s="91" t="str">
        <f>IFERROR(INDEX($C$2:$C$5193,MATCH(ROWS(M$2:M2087),M$2:M$5193,0)),"")</f>
        <v/>
      </c>
      <c r="R2087" s="70" t="str">
        <f>IFERROR(INDEX($C$2:$C$5193,MATCH(ROWS(N$2:N2087),N$2:N$5193,0)),"")</f>
        <v/>
      </c>
      <c r="S2087" s="92" t="str">
        <f>IFERROR(INDEX($C$2:$C$5193,MATCH(ROWS(O$2:O2087),O$2:O$5193,0)),"")</f>
        <v/>
      </c>
    </row>
    <row r="2088" spans="1:19" x14ac:dyDescent="0.25">
      <c r="A2088" s="69">
        <v>8290</v>
      </c>
      <c r="B2088" s="69" t="s">
        <v>18153</v>
      </c>
      <c r="C2088" s="69" t="s">
        <v>18154</v>
      </c>
      <c r="D2088" s="69" t="s">
        <v>16702</v>
      </c>
      <c r="E2088" s="69" t="s">
        <v>22589</v>
      </c>
      <c r="F2088" s="69" t="s">
        <v>18155</v>
      </c>
      <c r="G2088" s="69" t="s">
        <v>18156</v>
      </c>
      <c r="H2088" s="69">
        <v>42.554099999999998</v>
      </c>
      <c r="I2088" s="69">
        <v>-71.759</v>
      </c>
      <c r="J2088" s="69">
        <v>348</v>
      </c>
      <c r="K2088" s="69">
        <v>-5</v>
      </c>
      <c r="L2088" s="69">
        <f>COUNTIFS(Aéroports!$C$2:$C$5193,Aéroports!$C2088,Aéroports!$D$2:$D$5193,Aéroports!$D2088)</f>
        <v>1</v>
      </c>
      <c r="M2088" s="69" t="str">
        <f>IF(AND(Formulaire!$H$15=Aéroports!$E2088,--ISNUMBER(IFERROR(SEARCH(Formulaire!$H$16,$C2088,1),""))=1),MAX(M$1:M2087)+1,"")</f>
        <v/>
      </c>
      <c r="N2088" s="69" t="str">
        <f>IF(AND(Formulaire!$H$21=Aéroports!$E2088,--ISNUMBER(IFERROR(SEARCH(Formulaire!$H$22,$C2088,1),""))=1),MAX(N$1:N2087)+1,"")</f>
        <v/>
      </c>
      <c r="O2088" s="69" t="str">
        <f>IF(AND(Formulaire!$H$27=Aéroports!$E2088,--ISNUMBER(IFERROR(SEARCH(Formulaire!$H$28,$C2088,1),""))=1),MAX(O$1:O2087)+1,"")</f>
        <v/>
      </c>
      <c r="Q2088" s="91" t="str">
        <f>IFERROR(INDEX($C$2:$C$5193,MATCH(ROWS(M$2:M2088),M$2:M$5193,0)),"")</f>
        <v/>
      </c>
      <c r="R2088" s="70" t="str">
        <f>IFERROR(INDEX($C$2:$C$5193,MATCH(ROWS(N$2:N2088),N$2:N$5193,0)),"")</f>
        <v/>
      </c>
      <c r="S2088" s="92" t="str">
        <f>IFERROR(INDEX($C$2:$C$5193,MATCH(ROWS(O$2:O2088),O$2:O$5193,0)),"")</f>
        <v/>
      </c>
    </row>
    <row r="2089" spans="1:19" x14ac:dyDescent="0.25">
      <c r="A2089" s="68">
        <v>8063</v>
      </c>
      <c r="B2089" s="68" t="s">
        <v>18157</v>
      </c>
      <c r="C2089" s="68" t="s">
        <v>18158</v>
      </c>
      <c r="D2089" s="68" t="s">
        <v>16702</v>
      </c>
      <c r="E2089" s="68" t="s">
        <v>22589</v>
      </c>
      <c r="F2089" s="68" t="s">
        <v>18159</v>
      </c>
      <c r="G2089" s="68" t="s">
        <v>18160</v>
      </c>
      <c r="H2089" s="68">
        <v>31.683700000000002</v>
      </c>
      <c r="I2089" s="68">
        <v>-83.270499999999998</v>
      </c>
      <c r="J2089" s="68">
        <v>365</v>
      </c>
      <c r="K2089" s="68">
        <v>-5</v>
      </c>
      <c r="L2089" s="68">
        <f>COUNTIFS(Aéroports!$C$2:$C$5193,Aéroports!$C2089,Aéroports!$D$2:$D$5193,Aéroports!$D2089)</f>
        <v>1</v>
      </c>
      <c r="M2089" s="68" t="str">
        <f>IF(AND(Formulaire!$H$15=Aéroports!$E2089,--ISNUMBER(IFERROR(SEARCH(Formulaire!$H$16,$C2089,1),""))=1),MAX(M$1:M2088)+1,"")</f>
        <v/>
      </c>
      <c r="N2089" s="68" t="str">
        <f>IF(AND(Formulaire!$H$21=Aéroports!$E2089,--ISNUMBER(IFERROR(SEARCH(Formulaire!$H$22,$C2089,1),""))=1),MAX(N$1:N2088)+1,"")</f>
        <v/>
      </c>
      <c r="O2089" s="68" t="str">
        <f>IF(AND(Formulaire!$H$27=Aéroports!$E2089,--ISNUMBER(IFERROR(SEARCH(Formulaire!$H$28,$C2089,1),""))=1),MAX(O$1:O2088)+1,"")</f>
        <v/>
      </c>
      <c r="Q2089" s="91" t="str">
        <f>IFERROR(INDEX($C$2:$C$5193,MATCH(ROWS(M$2:M2089),M$2:M$5193,0)),"")</f>
        <v/>
      </c>
      <c r="R2089" s="70" t="str">
        <f>IFERROR(INDEX($C$2:$C$5193,MATCH(ROWS(N$2:N2089),N$2:N$5193,0)),"")</f>
        <v/>
      </c>
      <c r="S2089" s="92" t="str">
        <f>IFERROR(INDEX($C$2:$C$5193,MATCH(ROWS(O$2:O2089),O$2:O$5193,0)),"")</f>
        <v/>
      </c>
    </row>
    <row r="2090" spans="1:19" x14ac:dyDescent="0.25">
      <c r="A2090" s="69">
        <v>8182</v>
      </c>
      <c r="B2090" s="69" t="s">
        <v>18161</v>
      </c>
      <c r="C2090" s="69" t="s">
        <v>18162</v>
      </c>
      <c r="D2090" s="69" t="s">
        <v>16702</v>
      </c>
      <c r="E2090" s="69" t="s">
        <v>22589</v>
      </c>
      <c r="F2090" s="69" t="s">
        <v>18163</v>
      </c>
      <c r="G2090" s="69" t="s">
        <v>18164</v>
      </c>
      <c r="H2090" s="69">
        <v>29.467400000000001</v>
      </c>
      <c r="I2090" s="69">
        <v>-81.206299999999999</v>
      </c>
      <c r="J2090" s="69">
        <v>33</v>
      </c>
      <c r="K2090" s="69">
        <v>-5</v>
      </c>
      <c r="L2090" s="69">
        <f>COUNTIFS(Aéroports!$C$2:$C$5193,Aéroports!$C2090,Aéroports!$D$2:$D$5193,Aéroports!$D2090)</f>
        <v>1</v>
      </c>
      <c r="M2090" s="69" t="str">
        <f>IF(AND(Formulaire!$H$15=Aéroports!$E2090,--ISNUMBER(IFERROR(SEARCH(Formulaire!$H$16,$C2090,1),""))=1),MAX(M$1:M2089)+1,"")</f>
        <v/>
      </c>
      <c r="N2090" s="69" t="str">
        <f>IF(AND(Formulaire!$H$21=Aéroports!$E2090,--ISNUMBER(IFERROR(SEARCH(Formulaire!$H$22,$C2090,1),""))=1),MAX(N$1:N2089)+1,"")</f>
        <v/>
      </c>
      <c r="O2090" s="69" t="str">
        <f>IF(AND(Formulaire!$H$27=Aéroports!$E2090,--ISNUMBER(IFERROR(SEARCH(Formulaire!$H$28,$C2090,1),""))=1),MAX(O$1:O2089)+1,"")</f>
        <v/>
      </c>
      <c r="Q2090" s="91" t="str">
        <f>IFERROR(INDEX($C$2:$C$5193,MATCH(ROWS(M$2:M2090),M$2:M$5193,0)),"")</f>
        <v/>
      </c>
      <c r="R2090" s="70" t="str">
        <f>IFERROR(INDEX($C$2:$C$5193,MATCH(ROWS(N$2:N2090),N$2:N$5193,0)),"")</f>
        <v/>
      </c>
      <c r="S2090" s="92" t="str">
        <f>IFERROR(INDEX($C$2:$C$5193,MATCH(ROWS(O$2:O2090),O$2:O$5193,0)),"")</f>
        <v/>
      </c>
    </row>
    <row r="2091" spans="1:19" x14ac:dyDescent="0.25">
      <c r="A2091" s="68">
        <v>4261</v>
      </c>
      <c r="B2091" s="68" t="s">
        <v>18165</v>
      </c>
      <c r="C2091" s="68" t="s">
        <v>18166</v>
      </c>
      <c r="D2091" s="68" t="s">
        <v>16702</v>
      </c>
      <c r="E2091" s="68" t="s">
        <v>22589</v>
      </c>
      <c r="F2091" s="68" t="s">
        <v>18167</v>
      </c>
      <c r="G2091" s="68" t="s">
        <v>18168</v>
      </c>
      <c r="H2091" s="68">
        <v>35.138500000000001</v>
      </c>
      <c r="I2091" s="68">
        <v>-111.67100000000001</v>
      </c>
      <c r="J2091" s="68">
        <v>7014</v>
      </c>
      <c r="K2091" s="68">
        <v>-7</v>
      </c>
      <c r="L2091" s="68">
        <f>COUNTIFS(Aéroports!$C$2:$C$5193,Aéroports!$C2091,Aéroports!$D$2:$D$5193,Aéroports!$D2091)</f>
        <v>1</v>
      </c>
      <c r="M2091" s="68" t="str">
        <f>IF(AND(Formulaire!$H$15=Aéroports!$E2091,--ISNUMBER(IFERROR(SEARCH(Formulaire!$H$16,$C2091,1),""))=1),MAX(M$1:M2090)+1,"")</f>
        <v/>
      </c>
      <c r="N2091" s="68" t="str">
        <f>IF(AND(Formulaire!$H$21=Aéroports!$E2091,--ISNUMBER(IFERROR(SEARCH(Formulaire!$H$22,$C2091,1),""))=1),MAX(N$1:N2090)+1,"")</f>
        <v/>
      </c>
      <c r="O2091" s="68" t="str">
        <f>IF(AND(Formulaire!$H$27=Aéroports!$E2091,--ISNUMBER(IFERROR(SEARCH(Formulaire!$H$28,$C2091,1),""))=1),MAX(O$1:O2090)+1,"")</f>
        <v/>
      </c>
      <c r="Q2091" s="91" t="str">
        <f>IFERROR(INDEX($C$2:$C$5193,MATCH(ROWS(M$2:M2091),M$2:M$5193,0)),"")</f>
        <v/>
      </c>
      <c r="R2091" s="70" t="str">
        <f>IFERROR(INDEX($C$2:$C$5193,MATCH(ROWS(N$2:N2091),N$2:N$5193,0)),"")</f>
        <v/>
      </c>
      <c r="S2091" s="92" t="str">
        <f>IFERROR(INDEX($C$2:$C$5193,MATCH(ROWS(O$2:O2091),O$2:O$5193,0)),"")</f>
        <v/>
      </c>
    </row>
    <row r="2092" spans="1:19" x14ac:dyDescent="0.25">
      <c r="A2092" s="69">
        <v>4089</v>
      </c>
      <c r="B2092" s="69" t="s">
        <v>18169</v>
      </c>
      <c r="C2092" s="69" t="s">
        <v>18170</v>
      </c>
      <c r="D2092" s="69" t="s">
        <v>16702</v>
      </c>
      <c r="E2092" s="69" t="s">
        <v>22589</v>
      </c>
      <c r="F2092" s="69" t="s">
        <v>18171</v>
      </c>
      <c r="G2092" s="69" t="s">
        <v>18172</v>
      </c>
      <c r="H2092" s="69">
        <v>42.965400000000002</v>
      </c>
      <c r="I2092" s="69">
        <v>-83.743600000000001</v>
      </c>
      <c r="J2092" s="69">
        <v>782</v>
      </c>
      <c r="K2092" s="69">
        <v>-5</v>
      </c>
      <c r="L2092" s="69">
        <f>COUNTIFS(Aéroports!$C$2:$C$5193,Aéroports!$C2092,Aéroports!$D$2:$D$5193,Aéroports!$D2092)</f>
        <v>1</v>
      </c>
      <c r="M2092" s="69" t="str">
        <f>IF(AND(Formulaire!$H$15=Aéroports!$E2092,--ISNUMBER(IFERROR(SEARCH(Formulaire!$H$16,$C2092,1),""))=1),MAX(M$1:M2091)+1,"")</f>
        <v/>
      </c>
      <c r="N2092" s="69" t="str">
        <f>IF(AND(Formulaire!$H$21=Aéroports!$E2092,--ISNUMBER(IFERROR(SEARCH(Formulaire!$H$22,$C2092,1),""))=1),MAX(N$1:N2091)+1,"")</f>
        <v/>
      </c>
      <c r="O2092" s="69" t="str">
        <f>IF(AND(Formulaire!$H$27=Aéroports!$E2092,--ISNUMBER(IFERROR(SEARCH(Formulaire!$H$28,$C2092,1),""))=1),MAX(O$1:O2091)+1,"")</f>
        <v/>
      </c>
      <c r="Q2092" s="91" t="str">
        <f>IFERROR(INDEX($C$2:$C$5193,MATCH(ROWS(M$2:M2092),M$2:M$5193,0)),"")</f>
        <v/>
      </c>
      <c r="R2092" s="70" t="str">
        <f>IFERROR(INDEX($C$2:$C$5193,MATCH(ROWS(N$2:N2092),N$2:N$5193,0)),"")</f>
        <v/>
      </c>
      <c r="S2092" s="92" t="str">
        <f>IFERROR(INDEX($C$2:$C$5193,MATCH(ROWS(O$2:O2092),O$2:O$5193,0)),"")</f>
        <v/>
      </c>
    </row>
    <row r="2093" spans="1:19" x14ac:dyDescent="0.25">
      <c r="A2093" s="68">
        <v>3879</v>
      </c>
      <c r="B2093" s="68" t="s">
        <v>18173</v>
      </c>
      <c r="C2093" s="68" t="s">
        <v>9709</v>
      </c>
      <c r="D2093" s="68" t="s">
        <v>16702</v>
      </c>
      <c r="E2093" s="68" t="s">
        <v>22589</v>
      </c>
      <c r="F2093" s="68" t="s">
        <v>18174</v>
      </c>
      <c r="G2093" s="68" t="s">
        <v>18175</v>
      </c>
      <c r="H2093" s="68">
        <v>34.185400000000001</v>
      </c>
      <c r="I2093" s="68">
        <v>-79.7239</v>
      </c>
      <c r="J2093" s="68">
        <v>146</v>
      </c>
      <c r="K2093" s="68">
        <v>-5</v>
      </c>
      <c r="L2093" s="68">
        <f>COUNTIFS(Aéroports!$C$2:$C$5193,Aéroports!$C2093,Aéroports!$D$2:$D$5193,Aéroports!$D2093)</f>
        <v>1</v>
      </c>
      <c r="M2093" s="68" t="str">
        <f>IF(AND(Formulaire!$H$15=Aéroports!$E2093,--ISNUMBER(IFERROR(SEARCH(Formulaire!$H$16,$C2093,1),""))=1),MAX(M$1:M2092)+1,"")</f>
        <v/>
      </c>
      <c r="N2093" s="68" t="str">
        <f>IF(AND(Formulaire!$H$21=Aéroports!$E2093,--ISNUMBER(IFERROR(SEARCH(Formulaire!$H$22,$C2093,1),""))=1),MAX(N$1:N2092)+1,"")</f>
        <v/>
      </c>
      <c r="O2093" s="68" t="str">
        <f>IF(AND(Formulaire!$H$27=Aéroports!$E2093,--ISNUMBER(IFERROR(SEARCH(Formulaire!$H$28,$C2093,1),""))=1),MAX(O$1:O2092)+1,"")</f>
        <v/>
      </c>
      <c r="Q2093" s="91" t="str">
        <f>IFERROR(INDEX($C$2:$C$5193,MATCH(ROWS(M$2:M2093),M$2:M$5193,0)),"")</f>
        <v/>
      </c>
      <c r="R2093" s="70" t="str">
        <f>IFERROR(INDEX($C$2:$C$5193,MATCH(ROWS(N$2:N2093),N$2:N$5193,0)),"")</f>
        <v/>
      </c>
      <c r="S2093" s="92" t="str">
        <f>IFERROR(INDEX($C$2:$C$5193,MATCH(ROWS(O$2:O2093),O$2:O$5193,0)),"")</f>
        <v/>
      </c>
    </row>
    <row r="2094" spans="1:19" x14ac:dyDescent="0.25">
      <c r="A2094" s="69">
        <v>8742</v>
      </c>
      <c r="B2094" s="69" t="s">
        <v>18176</v>
      </c>
      <c r="C2094" s="69" t="s">
        <v>18177</v>
      </c>
      <c r="D2094" s="69" t="s">
        <v>16702</v>
      </c>
      <c r="E2094" s="69" t="s">
        <v>22589</v>
      </c>
      <c r="F2094" s="69" t="s">
        <v>18178</v>
      </c>
      <c r="G2094" s="69" t="s">
        <v>18179</v>
      </c>
      <c r="H2094" s="69">
        <v>43.7712</v>
      </c>
      <c r="I2094" s="69">
        <v>-88.488399999999999</v>
      </c>
      <c r="J2094" s="69">
        <v>808</v>
      </c>
      <c r="K2094" s="69">
        <v>-6</v>
      </c>
      <c r="L2094" s="69">
        <f>COUNTIFS(Aéroports!$C$2:$C$5193,Aéroports!$C2094,Aéroports!$D$2:$D$5193,Aéroports!$D2094)</f>
        <v>1</v>
      </c>
      <c r="M2094" s="69" t="str">
        <f>IF(AND(Formulaire!$H$15=Aéroports!$E2094,--ISNUMBER(IFERROR(SEARCH(Formulaire!$H$16,$C2094,1),""))=1),MAX(M$1:M2093)+1,"")</f>
        <v/>
      </c>
      <c r="N2094" s="69" t="str">
        <f>IF(AND(Formulaire!$H$21=Aéroports!$E2094,--ISNUMBER(IFERROR(SEARCH(Formulaire!$H$22,$C2094,1),""))=1),MAX(N$1:N2093)+1,"")</f>
        <v/>
      </c>
      <c r="O2094" s="69" t="str">
        <f>IF(AND(Formulaire!$H$27=Aéroports!$E2094,--ISNUMBER(IFERROR(SEARCH(Formulaire!$H$28,$C2094,1),""))=1),MAX(O$1:O2093)+1,"")</f>
        <v/>
      </c>
      <c r="Q2094" s="91" t="str">
        <f>IFERROR(INDEX($C$2:$C$5193,MATCH(ROWS(M$2:M2094),M$2:M$5193,0)),"")</f>
        <v/>
      </c>
      <c r="R2094" s="70" t="str">
        <f>IFERROR(INDEX($C$2:$C$5193,MATCH(ROWS(N$2:N2094),N$2:N$5193,0)),"")</f>
        <v/>
      </c>
      <c r="S2094" s="92" t="str">
        <f>IFERROR(INDEX($C$2:$C$5193,MATCH(ROWS(O$2:O2094),O$2:O$5193,0)),"")</f>
        <v/>
      </c>
    </row>
    <row r="2095" spans="1:19" x14ac:dyDescent="0.25">
      <c r="A2095" s="68">
        <v>11828</v>
      </c>
      <c r="B2095" s="68" t="s">
        <v>18180</v>
      </c>
      <c r="C2095" s="68" t="s">
        <v>18181</v>
      </c>
      <c r="D2095" s="68" t="s">
        <v>16702</v>
      </c>
      <c r="E2095" s="68" t="s">
        <v>22589</v>
      </c>
      <c r="F2095" s="68" t="s">
        <v>18182</v>
      </c>
      <c r="G2095" s="68" t="s">
        <v>18183</v>
      </c>
      <c r="H2095" s="68">
        <v>38.715000000000003</v>
      </c>
      <c r="I2095" s="68">
        <v>-77.180999999999997</v>
      </c>
      <c r="J2095" s="68">
        <v>73</v>
      </c>
      <c r="K2095" s="68" t="s">
        <v>340</v>
      </c>
      <c r="L2095" s="68">
        <f>COUNTIFS(Aéroports!$C$2:$C$5193,Aéroports!$C2095,Aéroports!$D$2:$D$5193,Aéroports!$D2095)</f>
        <v>1</v>
      </c>
      <c r="M2095" s="68" t="str">
        <f>IF(AND(Formulaire!$H$15=Aéroports!$E2095,--ISNUMBER(IFERROR(SEARCH(Formulaire!$H$16,$C2095,1),""))=1),MAX(M$1:M2094)+1,"")</f>
        <v/>
      </c>
      <c r="N2095" s="68" t="str">
        <f>IF(AND(Formulaire!$H$21=Aéroports!$E2095,--ISNUMBER(IFERROR(SEARCH(Formulaire!$H$22,$C2095,1),""))=1),MAX(N$1:N2094)+1,"")</f>
        <v/>
      </c>
      <c r="O2095" s="68" t="str">
        <f>IF(AND(Formulaire!$H$27=Aéroports!$E2095,--ISNUMBER(IFERROR(SEARCH(Formulaire!$H$28,$C2095,1),""))=1),MAX(O$1:O2094)+1,"")</f>
        <v/>
      </c>
      <c r="Q2095" s="91" t="str">
        <f>IFERROR(INDEX($C$2:$C$5193,MATCH(ROWS(M$2:M2095),M$2:M$5193,0)),"")</f>
        <v/>
      </c>
      <c r="R2095" s="70" t="str">
        <f>IFERROR(INDEX($C$2:$C$5193,MATCH(ROWS(N$2:N2095),N$2:N$5193,0)),"")</f>
        <v/>
      </c>
      <c r="S2095" s="92" t="str">
        <f>IFERROR(INDEX($C$2:$C$5193,MATCH(ROWS(O$2:O2095),O$2:O$5193,0)),"")</f>
        <v/>
      </c>
    </row>
    <row r="2096" spans="1:19" x14ac:dyDescent="0.25">
      <c r="A2096" s="69">
        <v>3539</v>
      </c>
      <c r="B2096" s="69" t="s">
        <v>18184</v>
      </c>
      <c r="C2096" s="69" t="s">
        <v>18185</v>
      </c>
      <c r="D2096" s="69" t="s">
        <v>16702</v>
      </c>
      <c r="E2096" s="69" t="s">
        <v>22589</v>
      </c>
      <c r="F2096" s="69" t="s">
        <v>18186</v>
      </c>
      <c r="G2096" s="69" t="s">
        <v>18187</v>
      </c>
      <c r="H2096" s="69">
        <v>32.337299999999999</v>
      </c>
      <c r="I2096" s="69">
        <v>-84.991299999999995</v>
      </c>
      <c r="J2096" s="69">
        <v>232</v>
      </c>
      <c r="K2096" s="69">
        <v>-5</v>
      </c>
      <c r="L2096" s="69">
        <f>COUNTIFS(Aéroports!$C$2:$C$5193,Aéroports!$C2096,Aéroports!$D$2:$D$5193,Aéroports!$D2096)</f>
        <v>1</v>
      </c>
      <c r="M2096" s="69" t="str">
        <f>IF(AND(Formulaire!$H$15=Aéroports!$E2096,--ISNUMBER(IFERROR(SEARCH(Formulaire!$H$16,$C2096,1),""))=1),MAX(M$1:M2095)+1,"")</f>
        <v/>
      </c>
      <c r="N2096" s="69" t="str">
        <f>IF(AND(Formulaire!$H$21=Aéroports!$E2096,--ISNUMBER(IFERROR(SEARCH(Formulaire!$H$22,$C2096,1),""))=1),MAX(N$1:N2095)+1,"")</f>
        <v/>
      </c>
      <c r="O2096" s="69" t="str">
        <f>IF(AND(Formulaire!$H$27=Aéroports!$E2096,--ISNUMBER(IFERROR(SEARCH(Formulaire!$H$28,$C2096,1),""))=1),MAX(O$1:O2095)+1,"")</f>
        <v/>
      </c>
      <c r="Q2096" s="91" t="str">
        <f>IFERROR(INDEX($C$2:$C$5193,MATCH(ROWS(M$2:M2096),M$2:M$5193,0)),"")</f>
        <v/>
      </c>
      <c r="R2096" s="70" t="str">
        <f>IFERROR(INDEX($C$2:$C$5193,MATCH(ROWS(N$2:N2096),N$2:N$5193,0)),"")</f>
        <v/>
      </c>
      <c r="S2096" s="92" t="str">
        <f>IFERROR(INDEX($C$2:$C$5193,MATCH(ROWS(O$2:O2096),O$2:O$5193,0)),"")</f>
        <v/>
      </c>
    </row>
    <row r="2097" spans="1:19" x14ac:dyDescent="0.25">
      <c r="A2097" s="68">
        <v>3481</v>
      </c>
      <c r="B2097" s="68" t="s">
        <v>18188</v>
      </c>
      <c r="C2097" s="68" t="s">
        <v>18189</v>
      </c>
      <c r="D2097" s="68" t="s">
        <v>16702</v>
      </c>
      <c r="E2097" s="68" t="s">
        <v>22589</v>
      </c>
      <c r="F2097" s="68" t="s">
        <v>18190</v>
      </c>
      <c r="G2097" s="68" t="s">
        <v>18191</v>
      </c>
      <c r="H2097" s="68">
        <v>35.170900000000003</v>
      </c>
      <c r="I2097" s="68">
        <v>-79.014499999999998</v>
      </c>
      <c r="J2097" s="68">
        <v>217</v>
      </c>
      <c r="K2097" s="68">
        <v>-5</v>
      </c>
      <c r="L2097" s="68">
        <f>COUNTIFS(Aéroports!$C$2:$C$5193,Aéroports!$C2097,Aéroports!$D$2:$D$5193,Aéroports!$D2097)</f>
        <v>1</v>
      </c>
      <c r="M2097" s="68" t="str">
        <f>IF(AND(Formulaire!$H$15=Aéroports!$E2097,--ISNUMBER(IFERROR(SEARCH(Formulaire!$H$16,$C2097,1),""))=1),MAX(M$1:M2096)+1,"")</f>
        <v/>
      </c>
      <c r="N2097" s="68" t="str">
        <f>IF(AND(Formulaire!$H$21=Aéroports!$E2097,--ISNUMBER(IFERROR(SEARCH(Formulaire!$H$22,$C2097,1),""))=1),MAX(N$1:N2096)+1,"")</f>
        <v/>
      </c>
      <c r="O2097" s="68" t="str">
        <f>IF(AND(Formulaire!$H$27=Aéroports!$E2097,--ISNUMBER(IFERROR(SEARCH(Formulaire!$H$28,$C2097,1),""))=1),MAX(O$1:O2096)+1,"")</f>
        <v/>
      </c>
      <c r="Q2097" s="91" t="str">
        <f>IFERROR(INDEX($C$2:$C$5193,MATCH(ROWS(M$2:M2097),M$2:M$5193,0)),"")</f>
        <v/>
      </c>
      <c r="R2097" s="70" t="str">
        <f>IFERROR(INDEX($C$2:$C$5193,MATCH(ROWS(N$2:N2097),N$2:N$5193,0)),"")</f>
        <v/>
      </c>
      <c r="S2097" s="92" t="str">
        <f>IFERROR(INDEX($C$2:$C$5193,MATCH(ROWS(O$2:O2097),O$2:O$5193,0)),"")</f>
        <v/>
      </c>
    </row>
    <row r="2098" spans="1:19" x14ac:dyDescent="0.25">
      <c r="A2098" s="69">
        <v>9406</v>
      </c>
      <c r="B2098" s="69" t="s">
        <v>18192</v>
      </c>
      <c r="C2098" s="69" t="s">
        <v>18193</v>
      </c>
      <c r="D2098" s="69" t="s">
        <v>16702</v>
      </c>
      <c r="E2098" s="69" t="s">
        <v>22589</v>
      </c>
      <c r="F2098" s="69" t="s">
        <v>18194</v>
      </c>
      <c r="G2098" s="69" t="s">
        <v>18195</v>
      </c>
      <c r="H2098" s="69">
        <v>41.3919</v>
      </c>
      <c r="I2098" s="69">
        <v>-110.407</v>
      </c>
      <c r="J2098" s="69">
        <v>7034</v>
      </c>
      <c r="K2098" s="69">
        <v>-7</v>
      </c>
      <c r="L2098" s="69">
        <f>COUNTIFS(Aéroports!$C$2:$C$5193,Aéroports!$C2098,Aéroports!$D$2:$D$5193,Aéroports!$D2098)</f>
        <v>1</v>
      </c>
      <c r="M2098" s="69" t="str">
        <f>IF(AND(Formulaire!$H$15=Aéroports!$E2098,--ISNUMBER(IFERROR(SEARCH(Formulaire!$H$16,$C2098,1),""))=1),MAX(M$1:M2097)+1,"")</f>
        <v/>
      </c>
      <c r="N2098" s="69" t="str">
        <f>IF(AND(Formulaire!$H$21=Aéroports!$E2098,--ISNUMBER(IFERROR(SEARCH(Formulaire!$H$22,$C2098,1),""))=1),MAX(N$1:N2097)+1,"")</f>
        <v/>
      </c>
      <c r="O2098" s="69" t="str">
        <f>IF(AND(Formulaire!$H$27=Aéroports!$E2098,--ISNUMBER(IFERROR(SEARCH(Formulaire!$H$28,$C2098,1),""))=1),MAX(O$1:O2097)+1,"")</f>
        <v/>
      </c>
      <c r="Q2098" s="91" t="str">
        <f>IFERROR(INDEX($C$2:$C$5193,MATCH(ROWS(M$2:M2098),M$2:M$5193,0)),"")</f>
        <v/>
      </c>
      <c r="R2098" s="70" t="str">
        <f>IFERROR(INDEX($C$2:$C$5193,MATCH(ROWS(N$2:N2098),N$2:N$5193,0)),"")</f>
        <v/>
      </c>
      <c r="S2098" s="92" t="str">
        <f>IFERROR(INDEX($C$2:$C$5193,MATCH(ROWS(O$2:O2098),O$2:O$5193,0)),"")</f>
        <v/>
      </c>
    </row>
    <row r="2099" spans="1:19" x14ac:dyDescent="0.25">
      <c r="A2099" s="68">
        <v>3503</v>
      </c>
      <c r="B2099" s="68" t="s">
        <v>18196</v>
      </c>
      <c r="C2099" s="68" t="s">
        <v>18197</v>
      </c>
      <c r="D2099" s="68" t="s">
        <v>16702</v>
      </c>
      <c r="E2099" s="68" t="s">
        <v>22589</v>
      </c>
      <c r="F2099" s="68" t="s">
        <v>18198</v>
      </c>
      <c r="G2099" s="68" t="s">
        <v>18199</v>
      </c>
      <c r="H2099" s="68">
        <v>38.678400000000003</v>
      </c>
      <c r="I2099" s="68">
        <v>-104.75700000000001</v>
      </c>
      <c r="J2099" s="68">
        <v>5838</v>
      </c>
      <c r="K2099" s="68">
        <v>-7</v>
      </c>
      <c r="L2099" s="68">
        <f>COUNTIFS(Aéroports!$C$2:$C$5193,Aéroports!$C2099,Aéroports!$D$2:$D$5193,Aéroports!$D2099)</f>
        <v>1</v>
      </c>
      <c r="M2099" s="68" t="str">
        <f>IF(AND(Formulaire!$H$15=Aéroports!$E2099,--ISNUMBER(IFERROR(SEARCH(Formulaire!$H$16,$C2099,1),""))=1),MAX(M$1:M2098)+1,"")</f>
        <v/>
      </c>
      <c r="N2099" s="68" t="str">
        <f>IF(AND(Formulaire!$H$21=Aéroports!$E2099,--ISNUMBER(IFERROR(SEARCH(Formulaire!$H$22,$C2099,1),""))=1),MAX(N$1:N2098)+1,"")</f>
        <v/>
      </c>
      <c r="O2099" s="68" t="str">
        <f>IF(AND(Formulaire!$H$27=Aéroports!$E2099,--ISNUMBER(IFERROR(SEARCH(Formulaire!$H$28,$C2099,1),""))=1),MAX(O$1:O2098)+1,"")</f>
        <v/>
      </c>
      <c r="Q2099" s="91" t="str">
        <f>IFERROR(INDEX($C$2:$C$5193,MATCH(ROWS(M$2:M2099),M$2:M$5193,0)),"")</f>
        <v/>
      </c>
      <c r="R2099" s="70" t="str">
        <f>IFERROR(INDEX($C$2:$C$5193,MATCH(ROWS(N$2:N2099),N$2:N$5193,0)),"")</f>
        <v/>
      </c>
      <c r="S2099" s="92" t="str">
        <f>IFERROR(INDEX($C$2:$C$5193,MATCH(ROWS(O$2:O2099),O$2:O$5193,0)),"")</f>
        <v/>
      </c>
    </row>
    <row r="2100" spans="1:19" x14ac:dyDescent="0.25">
      <c r="A2100" s="69">
        <v>4257</v>
      </c>
      <c r="B2100" s="69" t="s">
        <v>18200</v>
      </c>
      <c r="C2100" s="69" t="s">
        <v>18201</v>
      </c>
      <c r="D2100" s="69" t="s">
        <v>16702</v>
      </c>
      <c r="E2100" s="69" t="s">
        <v>22589</v>
      </c>
      <c r="F2100" s="69" t="s">
        <v>18202</v>
      </c>
      <c r="G2100" s="69" t="s">
        <v>18203</v>
      </c>
      <c r="H2100" s="69">
        <v>40.451799999999999</v>
      </c>
      <c r="I2100" s="69">
        <v>-105.011</v>
      </c>
      <c r="J2100" s="69">
        <v>5016</v>
      </c>
      <c r="K2100" s="69">
        <v>-7</v>
      </c>
      <c r="L2100" s="69">
        <f>COUNTIFS(Aéroports!$C$2:$C$5193,Aéroports!$C2100,Aéroports!$D$2:$D$5193,Aéroports!$D2100)</f>
        <v>1</v>
      </c>
      <c r="M2100" s="69" t="str">
        <f>IF(AND(Formulaire!$H$15=Aéroports!$E2100,--ISNUMBER(IFERROR(SEARCH(Formulaire!$H$16,$C2100,1),""))=1),MAX(M$1:M2099)+1,"")</f>
        <v/>
      </c>
      <c r="N2100" s="69" t="str">
        <f>IF(AND(Formulaire!$H$21=Aéroports!$E2100,--ISNUMBER(IFERROR(SEARCH(Formulaire!$H$22,$C2100,1),""))=1),MAX(N$1:N2099)+1,"")</f>
        <v/>
      </c>
      <c r="O2100" s="69" t="str">
        <f>IF(AND(Formulaire!$H$27=Aéroports!$E2100,--ISNUMBER(IFERROR(SEARCH(Formulaire!$H$28,$C2100,1),""))=1),MAX(O$1:O2099)+1,"")</f>
        <v/>
      </c>
      <c r="Q2100" s="91" t="str">
        <f>IFERROR(INDEX($C$2:$C$5193,MATCH(ROWS(M$2:M2100),M$2:M$5193,0)),"")</f>
        <v/>
      </c>
      <c r="R2100" s="70" t="str">
        <f>IFERROR(INDEX($C$2:$C$5193,MATCH(ROWS(N$2:N2100),N$2:N$5193,0)),"")</f>
        <v/>
      </c>
      <c r="S2100" s="92" t="str">
        <f>IFERROR(INDEX($C$2:$C$5193,MATCH(ROWS(O$2:O2100),O$2:O$5193,0)),"")</f>
        <v/>
      </c>
    </row>
    <row r="2101" spans="1:19" x14ac:dyDescent="0.25">
      <c r="A2101" s="68">
        <v>3841</v>
      </c>
      <c r="B2101" s="68" t="s">
        <v>18204</v>
      </c>
      <c r="C2101" s="68" t="s">
        <v>18205</v>
      </c>
      <c r="D2101" s="68" t="s">
        <v>16702</v>
      </c>
      <c r="E2101" s="68" t="s">
        <v>22589</v>
      </c>
      <c r="F2101" s="68" t="s">
        <v>18206</v>
      </c>
      <c r="G2101" s="68" t="s">
        <v>18207</v>
      </c>
      <c r="H2101" s="68">
        <v>42.551499999999997</v>
      </c>
      <c r="I2101" s="68">
        <v>-94.192599999999999</v>
      </c>
      <c r="J2101" s="68">
        <v>1156</v>
      </c>
      <c r="K2101" s="68">
        <v>-6</v>
      </c>
      <c r="L2101" s="68">
        <f>COUNTIFS(Aéroports!$C$2:$C$5193,Aéroports!$C2101,Aéroports!$D$2:$D$5193,Aéroports!$D2101)</f>
        <v>1</v>
      </c>
      <c r="M2101" s="68" t="str">
        <f>IF(AND(Formulaire!$H$15=Aéroports!$E2101,--ISNUMBER(IFERROR(SEARCH(Formulaire!$H$16,$C2101,1),""))=1),MAX(M$1:M2100)+1,"")</f>
        <v/>
      </c>
      <c r="N2101" s="68" t="str">
        <f>IF(AND(Formulaire!$H$21=Aéroports!$E2101,--ISNUMBER(IFERROR(SEARCH(Formulaire!$H$22,$C2101,1),""))=1),MAX(N$1:N2100)+1,"")</f>
        <v/>
      </c>
      <c r="O2101" s="68" t="str">
        <f>IF(AND(Formulaire!$H$27=Aéroports!$E2101,--ISNUMBER(IFERROR(SEARCH(Formulaire!$H$28,$C2101,1),""))=1),MAX(O$1:O2100)+1,"")</f>
        <v/>
      </c>
      <c r="Q2101" s="91" t="str">
        <f>IFERROR(INDEX($C$2:$C$5193,MATCH(ROWS(M$2:M2101),M$2:M$5193,0)),"")</f>
        <v/>
      </c>
      <c r="R2101" s="70" t="str">
        <f>IFERROR(INDEX($C$2:$C$5193,MATCH(ROWS(N$2:N2101),N$2:N$5193,0)),"")</f>
        <v/>
      </c>
      <c r="S2101" s="92" t="str">
        <f>IFERROR(INDEX($C$2:$C$5193,MATCH(ROWS(O$2:O2101),O$2:O$5193,0)),"")</f>
        <v/>
      </c>
    </row>
    <row r="2102" spans="1:19" x14ac:dyDescent="0.25">
      <c r="A2102" s="69">
        <v>3556</v>
      </c>
      <c r="B2102" s="69" t="s">
        <v>18208</v>
      </c>
      <c r="C2102" s="69" t="s">
        <v>18209</v>
      </c>
      <c r="D2102" s="69" t="s">
        <v>16702</v>
      </c>
      <c r="E2102" s="69" t="s">
        <v>22589</v>
      </c>
      <c r="F2102" s="69" t="s">
        <v>18210</v>
      </c>
      <c r="G2102" s="69" t="s">
        <v>18211</v>
      </c>
      <c r="H2102" s="69">
        <v>44.055599999999998</v>
      </c>
      <c r="I2102" s="69">
        <v>-75.719499999999996</v>
      </c>
      <c r="J2102" s="69">
        <v>688</v>
      </c>
      <c r="K2102" s="69">
        <v>-5</v>
      </c>
      <c r="L2102" s="69">
        <f>COUNTIFS(Aéroports!$C$2:$C$5193,Aéroports!$C2102,Aéroports!$D$2:$D$5193,Aéroports!$D2102)</f>
        <v>1</v>
      </c>
      <c r="M2102" s="69" t="str">
        <f>IF(AND(Formulaire!$H$15=Aéroports!$E2102,--ISNUMBER(IFERROR(SEARCH(Formulaire!$H$16,$C2102,1),""))=1),MAX(M$1:M2101)+1,"")</f>
        <v/>
      </c>
      <c r="N2102" s="69" t="str">
        <f>IF(AND(Formulaire!$H$21=Aéroports!$E2102,--ISNUMBER(IFERROR(SEARCH(Formulaire!$H$22,$C2102,1),""))=1),MAX(N$1:N2101)+1,"")</f>
        <v/>
      </c>
      <c r="O2102" s="69" t="str">
        <f>IF(AND(Formulaire!$H$27=Aéroports!$E2102,--ISNUMBER(IFERROR(SEARCH(Formulaire!$H$28,$C2102,1),""))=1),MAX(O$1:O2101)+1,"")</f>
        <v/>
      </c>
      <c r="Q2102" s="91" t="str">
        <f>IFERROR(INDEX($C$2:$C$5193,MATCH(ROWS(M$2:M2102),M$2:M$5193,0)),"")</f>
        <v/>
      </c>
      <c r="R2102" s="70" t="str">
        <f>IFERROR(INDEX($C$2:$C$5193,MATCH(ROWS(N$2:N2102),N$2:N$5193,0)),"")</f>
        <v/>
      </c>
      <c r="S2102" s="92" t="str">
        <f>IFERROR(INDEX($C$2:$C$5193,MATCH(ROWS(O$2:O2102),O$2:O$5193,0)),"")</f>
        <v/>
      </c>
    </row>
    <row r="2103" spans="1:19" x14ac:dyDescent="0.25">
      <c r="A2103" s="68">
        <v>3518</v>
      </c>
      <c r="B2103" s="68" t="s">
        <v>18212</v>
      </c>
      <c r="C2103" s="68" t="s">
        <v>18213</v>
      </c>
      <c r="D2103" s="68" t="s">
        <v>16702</v>
      </c>
      <c r="E2103" s="68" t="s">
        <v>22589</v>
      </c>
      <c r="F2103" s="68" t="s">
        <v>18214</v>
      </c>
      <c r="G2103" s="68" t="s">
        <v>18215</v>
      </c>
      <c r="H2103" s="68">
        <v>37.1325</v>
      </c>
      <c r="I2103" s="68">
        <v>-76.608800000000002</v>
      </c>
      <c r="J2103" s="68">
        <v>12</v>
      </c>
      <c r="K2103" s="68">
        <v>-5</v>
      </c>
      <c r="L2103" s="68">
        <f>COUNTIFS(Aéroports!$C$2:$C$5193,Aéroports!$C2103,Aéroports!$D$2:$D$5193,Aéroports!$D2103)</f>
        <v>1</v>
      </c>
      <c r="M2103" s="68" t="str">
        <f>IF(AND(Formulaire!$H$15=Aéroports!$E2103,--ISNUMBER(IFERROR(SEARCH(Formulaire!$H$16,$C2103,1),""))=1),MAX(M$1:M2102)+1,"")</f>
        <v/>
      </c>
      <c r="N2103" s="68" t="str">
        <f>IF(AND(Formulaire!$H$21=Aéroports!$E2103,--ISNUMBER(IFERROR(SEARCH(Formulaire!$H$22,$C2103,1),""))=1),MAX(N$1:N2102)+1,"")</f>
        <v/>
      </c>
      <c r="O2103" s="68" t="str">
        <f>IF(AND(Formulaire!$H$27=Aéroports!$E2103,--ISNUMBER(IFERROR(SEARCH(Formulaire!$H$28,$C2103,1),""))=1),MAX(O$1:O2102)+1,"")</f>
        <v/>
      </c>
      <c r="Q2103" s="91" t="str">
        <f>IFERROR(INDEX($C$2:$C$5193,MATCH(ROWS(M$2:M2103),M$2:M$5193,0)),"")</f>
        <v/>
      </c>
      <c r="R2103" s="70" t="str">
        <f>IFERROR(INDEX($C$2:$C$5193,MATCH(ROWS(N$2:N2103),N$2:N$5193,0)),"")</f>
        <v/>
      </c>
      <c r="S2103" s="92" t="str">
        <f>IFERROR(INDEX($C$2:$C$5193,MATCH(ROWS(O$2:O2103),O$2:O$5193,0)),"")</f>
        <v/>
      </c>
    </row>
    <row r="2104" spans="1:19" x14ac:dyDescent="0.25">
      <c r="A2104" s="69">
        <v>3677</v>
      </c>
      <c r="B2104" s="69" t="s">
        <v>18216</v>
      </c>
      <c r="C2104" s="69" t="s">
        <v>18217</v>
      </c>
      <c r="D2104" s="69" t="s">
        <v>16702</v>
      </c>
      <c r="E2104" s="69" t="s">
        <v>22589</v>
      </c>
      <c r="F2104" s="69" t="s">
        <v>18218</v>
      </c>
      <c r="G2104" s="69" t="s">
        <v>18219</v>
      </c>
      <c r="H2104" s="69">
        <v>31.1387</v>
      </c>
      <c r="I2104" s="69">
        <v>-97.714500000000001</v>
      </c>
      <c r="J2104" s="69">
        <v>924</v>
      </c>
      <c r="K2104" s="69">
        <v>-6</v>
      </c>
      <c r="L2104" s="69">
        <f>COUNTIFS(Aéroports!$C$2:$C$5193,Aéroports!$C2104,Aéroports!$D$2:$D$5193,Aéroports!$D2104)</f>
        <v>1</v>
      </c>
      <c r="M2104" s="69" t="str">
        <f>IF(AND(Formulaire!$H$15=Aéroports!$E2104,--ISNUMBER(IFERROR(SEARCH(Formulaire!$H$16,$C2104,1),""))=1),MAX(M$1:M2103)+1,"")</f>
        <v/>
      </c>
      <c r="N2104" s="69" t="str">
        <f>IF(AND(Formulaire!$H$21=Aéroports!$E2104,--ISNUMBER(IFERROR(SEARCH(Formulaire!$H$22,$C2104,1),""))=1),MAX(N$1:N2103)+1,"")</f>
        <v/>
      </c>
      <c r="O2104" s="69" t="str">
        <f>IF(AND(Formulaire!$H$27=Aéroports!$E2104,--ISNUMBER(IFERROR(SEARCH(Formulaire!$H$28,$C2104,1),""))=1),MAX(O$1:O2103)+1,"")</f>
        <v/>
      </c>
      <c r="Q2104" s="91" t="str">
        <f>IFERROR(INDEX($C$2:$C$5193,MATCH(ROWS(M$2:M2104),M$2:M$5193,0)),"")</f>
        <v/>
      </c>
      <c r="R2104" s="70" t="str">
        <f>IFERROR(INDEX($C$2:$C$5193,MATCH(ROWS(N$2:N2104),N$2:N$5193,0)),"")</f>
        <v/>
      </c>
      <c r="S2104" s="92" t="str">
        <f>IFERROR(INDEX($C$2:$C$5193,MATCH(ROWS(O$2:O2104),O$2:O$5193,0)),"")</f>
        <v/>
      </c>
    </row>
    <row r="2105" spans="1:19" x14ac:dyDescent="0.25">
      <c r="A2105" s="68">
        <v>3601</v>
      </c>
      <c r="B2105" s="68" t="s">
        <v>18220</v>
      </c>
      <c r="C2105" s="68" t="s">
        <v>18221</v>
      </c>
      <c r="D2105" s="68" t="s">
        <v>16702</v>
      </c>
      <c r="E2105" s="68" t="s">
        <v>22589</v>
      </c>
      <c r="F2105" s="68" t="s">
        <v>18222</v>
      </c>
      <c r="G2105" s="68" t="s">
        <v>18223</v>
      </c>
      <c r="H2105" s="68">
        <v>31.5885</v>
      </c>
      <c r="I2105" s="68">
        <v>-110.34399999999999</v>
      </c>
      <c r="J2105" s="68">
        <v>4719</v>
      </c>
      <c r="K2105" s="68">
        <v>-7</v>
      </c>
      <c r="L2105" s="68">
        <f>COUNTIFS(Aéroports!$C$2:$C$5193,Aéroports!$C2105,Aéroports!$D$2:$D$5193,Aéroports!$D2105)</f>
        <v>1</v>
      </c>
      <c r="M2105" s="68" t="str">
        <f>IF(AND(Formulaire!$H$15=Aéroports!$E2105,--ISNUMBER(IFERROR(SEARCH(Formulaire!$H$16,$C2105,1),""))=1),MAX(M$1:M2104)+1,"")</f>
        <v/>
      </c>
      <c r="N2105" s="68" t="str">
        <f>IF(AND(Formulaire!$H$21=Aéroports!$E2105,--ISNUMBER(IFERROR(SEARCH(Formulaire!$H$22,$C2105,1),""))=1),MAX(N$1:N2104)+1,"")</f>
        <v/>
      </c>
      <c r="O2105" s="68" t="str">
        <f>IF(AND(Formulaire!$H$27=Aéroports!$E2105,--ISNUMBER(IFERROR(SEARCH(Formulaire!$H$28,$C2105,1),""))=1),MAX(O$1:O2104)+1,"")</f>
        <v/>
      </c>
      <c r="Q2105" s="91" t="str">
        <f>IFERROR(INDEX($C$2:$C$5193,MATCH(ROWS(M$2:M2105),M$2:M$5193,0)),"")</f>
        <v/>
      </c>
      <c r="R2105" s="70" t="str">
        <f>IFERROR(INDEX($C$2:$C$5193,MATCH(ROWS(N$2:N2105),N$2:N$5193,0)),"")</f>
        <v/>
      </c>
      <c r="S2105" s="92" t="str">
        <f>IFERROR(INDEX($C$2:$C$5193,MATCH(ROWS(O$2:O2105),O$2:O$5193,0)),"")</f>
        <v/>
      </c>
    </row>
    <row r="2106" spans="1:19" x14ac:dyDescent="0.25">
      <c r="A2106" s="69">
        <v>3435</v>
      </c>
      <c r="B2106" s="69" t="s">
        <v>18224</v>
      </c>
      <c r="C2106" s="69" t="s">
        <v>18225</v>
      </c>
      <c r="D2106" s="69" t="s">
        <v>16702</v>
      </c>
      <c r="E2106" s="69" t="s">
        <v>22589</v>
      </c>
      <c r="F2106" s="69" t="s">
        <v>18226</v>
      </c>
      <c r="G2106" s="69" t="s">
        <v>18227</v>
      </c>
      <c r="H2106" s="69">
        <v>35.280500000000004</v>
      </c>
      <c r="I2106" s="69">
        <v>-116.63</v>
      </c>
      <c r="J2106" s="69">
        <v>2350</v>
      </c>
      <c r="K2106" s="69">
        <v>-8</v>
      </c>
      <c r="L2106" s="69">
        <f>COUNTIFS(Aéroports!$C$2:$C$5193,Aéroports!$C2106,Aéroports!$D$2:$D$5193,Aéroports!$D2106)</f>
        <v>1</v>
      </c>
      <c r="M2106" s="69" t="str">
        <f>IF(AND(Formulaire!$H$15=Aéroports!$E2106,--ISNUMBER(IFERROR(SEARCH(Formulaire!$H$16,$C2106,1),""))=1),MAX(M$1:M2105)+1,"")</f>
        <v/>
      </c>
      <c r="N2106" s="69" t="str">
        <f>IF(AND(Formulaire!$H$21=Aéroports!$E2106,--ISNUMBER(IFERROR(SEARCH(Formulaire!$H$22,$C2106,1),""))=1),MAX(N$1:N2105)+1,"")</f>
        <v/>
      </c>
      <c r="O2106" s="69" t="str">
        <f>IF(AND(Formulaire!$H$27=Aéroports!$E2106,--ISNUMBER(IFERROR(SEARCH(Formulaire!$H$28,$C2106,1),""))=1),MAX(O$1:O2105)+1,"")</f>
        <v/>
      </c>
      <c r="Q2106" s="91" t="str">
        <f>IFERROR(INDEX($C$2:$C$5193,MATCH(ROWS(M$2:M2106),M$2:M$5193,0)),"")</f>
        <v/>
      </c>
      <c r="R2106" s="70" t="str">
        <f>IFERROR(INDEX($C$2:$C$5193,MATCH(ROWS(N$2:N2106),N$2:N$5193,0)),"")</f>
        <v/>
      </c>
      <c r="S2106" s="92" t="str">
        <f>IFERROR(INDEX($C$2:$C$5193,MATCH(ROWS(O$2:O2106),O$2:O$5193,0)),"")</f>
        <v/>
      </c>
    </row>
    <row r="2107" spans="1:19" x14ac:dyDescent="0.25">
      <c r="A2107" s="68">
        <v>3706</v>
      </c>
      <c r="B2107" s="68" t="s">
        <v>18228</v>
      </c>
      <c r="C2107" s="68" t="s">
        <v>18229</v>
      </c>
      <c r="D2107" s="68" t="s">
        <v>16702</v>
      </c>
      <c r="E2107" s="68" t="s">
        <v>22589</v>
      </c>
      <c r="F2107" s="68" t="s">
        <v>18230</v>
      </c>
      <c r="G2107" s="68" t="s">
        <v>18231</v>
      </c>
      <c r="H2107" s="68">
        <v>37.9071</v>
      </c>
      <c r="I2107" s="68">
        <v>-85.972099999999998</v>
      </c>
      <c r="J2107" s="68">
        <v>756</v>
      </c>
      <c r="K2107" s="68">
        <v>-5</v>
      </c>
      <c r="L2107" s="68">
        <f>COUNTIFS(Aéroports!$C$2:$C$5193,Aéroports!$C2107,Aéroports!$D$2:$D$5193,Aéroports!$D2107)</f>
        <v>1</v>
      </c>
      <c r="M2107" s="68" t="str">
        <f>IF(AND(Formulaire!$H$15=Aéroports!$E2107,--ISNUMBER(IFERROR(SEARCH(Formulaire!$H$16,$C2107,1),""))=1),MAX(M$1:M2106)+1,"")</f>
        <v/>
      </c>
      <c r="N2107" s="68" t="str">
        <f>IF(AND(Formulaire!$H$21=Aéroports!$E2107,--ISNUMBER(IFERROR(SEARCH(Formulaire!$H$22,$C2107,1),""))=1),MAX(N$1:N2106)+1,"")</f>
        <v/>
      </c>
      <c r="O2107" s="68" t="str">
        <f>IF(AND(Formulaire!$H$27=Aéroports!$E2107,--ISNUMBER(IFERROR(SEARCH(Formulaire!$H$28,$C2107,1),""))=1),MAX(O$1:O2106)+1,"")</f>
        <v/>
      </c>
      <c r="Q2107" s="91" t="str">
        <f>IFERROR(INDEX($C$2:$C$5193,MATCH(ROWS(M$2:M2107),M$2:M$5193,0)),"")</f>
        <v/>
      </c>
      <c r="R2107" s="70" t="str">
        <f>IFERROR(INDEX($C$2:$C$5193,MATCH(ROWS(N$2:N2107),N$2:N$5193,0)),"")</f>
        <v/>
      </c>
      <c r="S2107" s="92" t="str">
        <f>IFERROR(INDEX($C$2:$C$5193,MATCH(ROWS(O$2:O2107),O$2:O$5193,0)),"")</f>
        <v/>
      </c>
    </row>
    <row r="2108" spans="1:19" x14ac:dyDescent="0.25">
      <c r="A2108" s="69">
        <v>3533</v>
      </c>
      <c r="B2108" s="69" t="s">
        <v>18232</v>
      </c>
      <c r="C2108" s="69" t="s">
        <v>18233</v>
      </c>
      <c r="D2108" s="69" t="s">
        <v>16702</v>
      </c>
      <c r="E2108" s="69" t="s">
        <v>22589</v>
      </c>
      <c r="F2108" s="69" t="s">
        <v>18234</v>
      </c>
      <c r="G2108" s="69" t="s">
        <v>18235</v>
      </c>
      <c r="H2108" s="69">
        <v>26.072600000000001</v>
      </c>
      <c r="I2108" s="69">
        <v>-80.152699999999996</v>
      </c>
      <c r="J2108" s="69">
        <v>9</v>
      </c>
      <c r="K2108" s="69">
        <v>-5</v>
      </c>
      <c r="L2108" s="69">
        <f>COUNTIFS(Aéroports!$C$2:$C$5193,Aéroports!$C2108,Aéroports!$D$2:$D$5193,Aéroports!$D2108)</f>
        <v>1</v>
      </c>
      <c r="M2108" s="69" t="str">
        <f>IF(AND(Formulaire!$H$15=Aéroports!$E2108,--ISNUMBER(IFERROR(SEARCH(Formulaire!$H$16,$C2108,1),""))=1),MAX(M$1:M2107)+1,"")</f>
        <v/>
      </c>
      <c r="N2108" s="69" t="str">
        <f>IF(AND(Formulaire!$H$21=Aéroports!$E2108,--ISNUMBER(IFERROR(SEARCH(Formulaire!$H$22,$C2108,1),""))=1),MAX(N$1:N2107)+1,"")</f>
        <v/>
      </c>
      <c r="O2108" s="69" t="str">
        <f>IF(AND(Formulaire!$H$27=Aéroports!$E2108,--ISNUMBER(IFERROR(SEARCH(Formulaire!$H$28,$C2108,1),""))=1),MAX(O$1:O2107)+1,"")</f>
        <v/>
      </c>
      <c r="Q2108" s="91" t="str">
        <f>IFERROR(INDEX($C$2:$C$5193,MATCH(ROWS(M$2:M2108),M$2:M$5193,0)),"")</f>
        <v/>
      </c>
      <c r="R2108" s="70" t="str">
        <f>IFERROR(INDEX($C$2:$C$5193,MATCH(ROWS(N$2:N2108),N$2:N$5193,0)),"")</f>
        <v/>
      </c>
      <c r="S2108" s="92" t="str">
        <f>IFERROR(INDEX($C$2:$C$5193,MATCH(ROWS(O$2:O2108),O$2:O$5193,0)),"")</f>
        <v/>
      </c>
    </row>
    <row r="2109" spans="1:19" x14ac:dyDescent="0.25">
      <c r="A2109" s="68">
        <v>3800</v>
      </c>
      <c r="B2109" s="68" t="s">
        <v>18239</v>
      </c>
      <c r="C2109" s="68" t="s">
        <v>18240</v>
      </c>
      <c r="D2109" s="68" t="s">
        <v>16702</v>
      </c>
      <c r="E2109" s="68" t="s">
        <v>22589</v>
      </c>
      <c r="F2109" s="68" t="s">
        <v>18241</v>
      </c>
      <c r="G2109" s="68" t="s">
        <v>18242</v>
      </c>
      <c r="H2109" s="68">
        <v>39.368299999999998</v>
      </c>
      <c r="I2109" s="68">
        <v>-94.914699999999996</v>
      </c>
      <c r="J2109" s="68">
        <v>772</v>
      </c>
      <c r="K2109" s="68">
        <v>-6</v>
      </c>
      <c r="L2109" s="68">
        <f>COUNTIFS(Aéroports!$C$2:$C$5193,Aéroports!$C2109,Aéroports!$D$2:$D$5193,Aéroports!$D2109)</f>
        <v>1</v>
      </c>
      <c r="M2109" s="68" t="str">
        <f>IF(AND(Formulaire!$H$15=Aéroports!$E2109,--ISNUMBER(IFERROR(SEARCH(Formulaire!$H$16,$C2109,1),""))=1),MAX(M$1:M2108)+1,"")</f>
        <v/>
      </c>
      <c r="N2109" s="68" t="str">
        <f>IF(AND(Formulaire!$H$21=Aéroports!$E2109,--ISNUMBER(IFERROR(SEARCH(Formulaire!$H$22,$C2109,1),""))=1),MAX(N$1:N2108)+1,"")</f>
        <v/>
      </c>
      <c r="O2109" s="68" t="str">
        <f>IF(AND(Formulaire!$H$27=Aéroports!$E2109,--ISNUMBER(IFERROR(SEARCH(Formulaire!$H$28,$C2109,1),""))=1),MAX(O$1:O2108)+1,"")</f>
        <v/>
      </c>
      <c r="Q2109" s="91" t="str">
        <f>IFERROR(INDEX($C$2:$C$5193,MATCH(ROWS(M$2:M2109),M$2:M$5193,0)),"")</f>
        <v/>
      </c>
      <c r="R2109" s="70" t="str">
        <f>IFERROR(INDEX($C$2:$C$5193,MATCH(ROWS(N$2:N2109),N$2:N$5193,0)),"")</f>
        <v/>
      </c>
      <c r="S2109" s="92" t="str">
        <f>IFERROR(INDEX($C$2:$C$5193,MATCH(ROWS(O$2:O2109),O$2:O$5193,0)),"")</f>
        <v/>
      </c>
    </row>
    <row r="2110" spans="1:19" x14ac:dyDescent="0.25">
      <c r="A2110" s="69">
        <v>3665</v>
      </c>
      <c r="B2110" s="69" t="s">
        <v>18243</v>
      </c>
      <c r="C2110" s="69" t="s">
        <v>18244</v>
      </c>
      <c r="D2110" s="69" t="s">
        <v>16702</v>
      </c>
      <c r="E2110" s="69" t="s">
        <v>22589</v>
      </c>
      <c r="F2110" s="69" t="s">
        <v>18245</v>
      </c>
      <c r="G2110" s="69" t="s">
        <v>18246</v>
      </c>
      <c r="H2110" s="69">
        <v>37.741599999999998</v>
      </c>
      <c r="I2110" s="69">
        <v>-92.140699999999995</v>
      </c>
      <c r="J2110" s="69">
        <v>1159</v>
      </c>
      <c r="K2110" s="69">
        <v>-6</v>
      </c>
      <c r="L2110" s="69">
        <f>COUNTIFS(Aéroports!$C$2:$C$5193,Aéroports!$C2110,Aéroports!$D$2:$D$5193,Aéroports!$D2110)</f>
        <v>1</v>
      </c>
      <c r="M2110" s="69" t="str">
        <f>IF(AND(Formulaire!$H$15=Aéroports!$E2110,--ISNUMBER(IFERROR(SEARCH(Formulaire!$H$16,$C2110,1),""))=1),MAX(M$1:M2109)+1,"")</f>
        <v/>
      </c>
      <c r="N2110" s="69" t="str">
        <f>IF(AND(Formulaire!$H$21=Aéroports!$E2110,--ISNUMBER(IFERROR(SEARCH(Formulaire!$H$22,$C2110,1),""))=1),MAX(N$1:N2109)+1,"")</f>
        <v/>
      </c>
      <c r="O2110" s="69" t="str">
        <f>IF(AND(Formulaire!$H$27=Aéroports!$E2110,--ISNUMBER(IFERROR(SEARCH(Formulaire!$H$28,$C2110,1),""))=1),MAX(O$1:O2109)+1,"")</f>
        <v/>
      </c>
      <c r="Q2110" s="91" t="str">
        <f>IFERROR(INDEX($C$2:$C$5193,MATCH(ROWS(M$2:M2110),M$2:M$5193,0)),"")</f>
        <v/>
      </c>
      <c r="R2110" s="70" t="str">
        <f>IFERROR(INDEX($C$2:$C$5193,MATCH(ROWS(N$2:N2110),N$2:N$5193,0)),"")</f>
        <v/>
      </c>
      <c r="S2110" s="92" t="str">
        <f>IFERROR(INDEX($C$2:$C$5193,MATCH(ROWS(O$2:O2110),O$2:O$5193,0)),"")</f>
        <v/>
      </c>
    </row>
    <row r="2111" spans="1:19" x14ac:dyDescent="0.25">
      <c r="A2111" s="68">
        <v>3530</v>
      </c>
      <c r="B2111" s="68" t="s">
        <v>18247</v>
      </c>
      <c r="C2111" s="68" t="s">
        <v>18248</v>
      </c>
      <c r="D2111" s="68" t="s">
        <v>16702</v>
      </c>
      <c r="E2111" s="68" t="s">
        <v>22589</v>
      </c>
      <c r="F2111" s="68" t="s">
        <v>18249</v>
      </c>
      <c r="G2111" s="68" t="s">
        <v>18250</v>
      </c>
      <c r="H2111" s="68">
        <v>47.0792</v>
      </c>
      <c r="I2111" s="68">
        <v>-122.581</v>
      </c>
      <c r="J2111" s="68">
        <v>300</v>
      </c>
      <c r="K2111" s="68">
        <v>-8</v>
      </c>
      <c r="L2111" s="68">
        <f>COUNTIFS(Aéroports!$C$2:$C$5193,Aéroports!$C2111,Aéroports!$D$2:$D$5193,Aéroports!$D2111)</f>
        <v>1</v>
      </c>
      <c r="M2111" s="68" t="str">
        <f>IF(AND(Formulaire!$H$15=Aéroports!$E2111,--ISNUMBER(IFERROR(SEARCH(Formulaire!$H$16,$C2111,1),""))=1),MAX(M$1:M2110)+1,"")</f>
        <v/>
      </c>
      <c r="N2111" s="68" t="str">
        <f>IF(AND(Formulaire!$H$21=Aéroports!$E2111,--ISNUMBER(IFERROR(SEARCH(Formulaire!$H$22,$C2111,1),""))=1),MAX(N$1:N2110)+1,"")</f>
        <v/>
      </c>
      <c r="O2111" s="68" t="str">
        <f>IF(AND(Formulaire!$H$27=Aéroports!$E2111,--ISNUMBER(IFERROR(SEARCH(Formulaire!$H$28,$C2111,1),""))=1),MAX(O$1:O2110)+1,"")</f>
        <v/>
      </c>
      <c r="Q2111" s="91" t="str">
        <f>IFERROR(INDEX($C$2:$C$5193,MATCH(ROWS(M$2:M2111),M$2:M$5193,0)),"")</f>
        <v/>
      </c>
      <c r="R2111" s="70" t="str">
        <f>IFERROR(INDEX($C$2:$C$5193,MATCH(ROWS(N$2:N2111),N$2:N$5193,0)),"")</f>
        <v/>
      </c>
      <c r="S2111" s="92" t="str">
        <f>IFERROR(INDEX($C$2:$C$5193,MATCH(ROWS(O$2:O2111),O$2:O$5193,0)),"")</f>
        <v/>
      </c>
    </row>
    <row r="2112" spans="1:19" x14ac:dyDescent="0.25">
      <c r="A2112" s="69">
        <v>3489</v>
      </c>
      <c r="B2112" s="69" t="s">
        <v>18251</v>
      </c>
      <c r="C2112" s="69" t="s">
        <v>18252</v>
      </c>
      <c r="D2112" s="69" t="s">
        <v>16702</v>
      </c>
      <c r="E2112" s="69" t="s">
        <v>22589</v>
      </c>
      <c r="F2112" s="69" t="s">
        <v>18253</v>
      </c>
      <c r="G2112" s="69" t="s">
        <v>18254</v>
      </c>
      <c r="H2112" s="69">
        <v>39.0854</v>
      </c>
      <c r="I2112" s="69">
        <v>-76.759399999999999</v>
      </c>
      <c r="J2112" s="69">
        <v>150</v>
      </c>
      <c r="K2112" s="69">
        <v>-5</v>
      </c>
      <c r="L2112" s="69">
        <f>COUNTIFS(Aéroports!$C$2:$C$5193,Aéroports!$C2112,Aéroports!$D$2:$D$5193,Aéroports!$D2112)</f>
        <v>1</v>
      </c>
      <c r="M2112" s="69" t="str">
        <f>IF(AND(Formulaire!$H$15=Aéroports!$E2112,--ISNUMBER(IFERROR(SEARCH(Formulaire!$H$16,$C2112,1),""))=1),MAX(M$1:M2111)+1,"")</f>
        <v/>
      </c>
      <c r="N2112" s="69" t="str">
        <f>IF(AND(Formulaire!$H$21=Aéroports!$E2112,--ISNUMBER(IFERROR(SEARCH(Formulaire!$H$22,$C2112,1),""))=1),MAX(N$1:N2111)+1,"")</f>
        <v/>
      </c>
      <c r="O2112" s="69" t="str">
        <f>IF(AND(Formulaire!$H$27=Aéroports!$E2112,--ISNUMBER(IFERROR(SEARCH(Formulaire!$H$28,$C2112,1),""))=1),MAX(O$1:O2111)+1,"")</f>
        <v/>
      </c>
      <c r="Q2112" s="91" t="str">
        <f>IFERROR(INDEX($C$2:$C$5193,MATCH(ROWS(M$2:M2112),M$2:M$5193,0)),"")</f>
        <v/>
      </c>
      <c r="R2112" s="70" t="str">
        <f>IFERROR(INDEX($C$2:$C$5193,MATCH(ROWS(N$2:N2112),N$2:N$5193,0)),"")</f>
        <v/>
      </c>
      <c r="S2112" s="92" t="str">
        <f>IFERROR(INDEX($C$2:$C$5193,MATCH(ROWS(O$2:O2112),O$2:O$5193,0)),"")</f>
        <v/>
      </c>
    </row>
    <row r="2113" spans="1:19" x14ac:dyDescent="0.25">
      <c r="A2113" s="68">
        <v>3793</v>
      </c>
      <c r="B2113" s="68" t="s">
        <v>18259</v>
      </c>
      <c r="C2113" s="68" t="s">
        <v>18256</v>
      </c>
      <c r="D2113" s="68" t="s">
        <v>16702</v>
      </c>
      <c r="E2113" s="68" t="s">
        <v>22589</v>
      </c>
      <c r="F2113" s="68" t="s">
        <v>18260</v>
      </c>
      <c r="G2113" s="68" t="s">
        <v>18261</v>
      </c>
      <c r="H2113" s="68">
        <v>26.536200000000001</v>
      </c>
      <c r="I2113" s="68">
        <v>-81.755200000000002</v>
      </c>
      <c r="J2113" s="68">
        <v>30</v>
      </c>
      <c r="K2113" s="68">
        <v>-5</v>
      </c>
      <c r="L2113" s="68">
        <f>COUNTIFS(Aéroports!$C$2:$C$5193,Aéroports!$C2113,Aéroports!$D$2:$D$5193,Aéroports!$D2113)</f>
        <v>1</v>
      </c>
      <c r="M2113" s="68" t="str">
        <f>IF(AND(Formulaire!$H$15=Aéroports!$E2113,--ISNUMBER(IFERROR(SEARCH(Formulaire!$H$16,$C2113,1),""))=1),MAX(M$1:M2112)+1,"")</f>
        <v/>
      </c>
      <c r="N2113" s="68" t="str">
        <f>IF(AND(Formulaire!$H$21=Aéroports!$E2113,--ISNUMBER(IFERROR(SEARCH(Formulaire!$H$22,$C2113,1),""))=1),MAX(N$1:N2112)+1,"")</f>
        <v/>
      </c>
      <c r="O2113" s="68" t="str">
        <f>IF(AND(Formulaire!$H$27=Aéroports!$E2113,--ISNUMBER(IFERROR(SEARCH(Formulaire!$H$28,$C2113,1),""))=1),MAX(O$1:O2112)+1,"")</f>
        <v/>
      </c>
      <c r="Q2113" s="91" t="str">
        <f>IFERROR(INDEX($C$2:$C$5193,MATCH(ROWS(M$2:M2113),M$2:M$5193,0)),"")</f>
        <v/>
      </c>
      <c r="R2113" s="70" t="str">
        <f>IFERROR(INDEX($C$2:$C$5193,MATCH(ROWS(N$2:N2113),N$2:N$5193,0)),"")</f>
        <v/>
      </c>
      <c r="S2113" s="92" t="str">
        <f>IFERROR(INDEX($C$2:$C$5193,MATCH(ROWS(O$2:O2113),O$2:O$5193,0)),"")</f>
        <v/>
      </c>
    </row>
    <row r="2114" spans="1:19" x14ac:dyDescent="0.25">
      <c r="A2114" s="69">
        <v>3433</v>
      </c>
      <c r="B2114" s="69" t="s">
        <v>18262</v>
      </c>
      <c r="C2114" s="69" t="s">
        <v>18263</v>
      </c>
      <c r="D2114" s="69" t="s">
        <v>16702</v>
      </c>
      <c r="E2114" s="69" t="s">
        <v>22589</v>
      </c>
      <c r="F2114" s="69" t="s">
        <v>18264</v>
      </c>
      <c r="G2114" s="69" t="s">
        <v>18265</v>
      </c>
      <c r="H2114" s="69">
        <v>36.681899999999999</v>
      </c>
      <c r="I2114" s="69">
        <v>-121.762</v>
      </c>
      <c r="J2114" s="69">
        <v>137</v>
      </c>
      <c r="K2114" s="69">
        <v>-8</v>
      </c>
      <c r="L2114" s="69">
        <f>COUNTIFS(Aéroports!$C$2:$C$5193,Aéroports!$C2114,Aéroports!$D$2:$D$5193,Aéroports!$D2114)</f>
        <v>1</v>
      </c>
      <c r="M2114" s="69" t="str">
        <f>IF(AND(Formulaire!$H$15=Aéroports!$E2114,--ISNUMBER(IFERROR(SEARCH(Formulaire!$H$16,$C2114,1),""))=1),MAX(M$1:M2113)+1,"")</f>
        <v/>
      </c>
      <c r="N2114" s="69" t="str">
        <f>IF(AND(Formulaire!$H$21=Aéroports!$E2114,--ISNUMBER(IFERROR(SEARCH(Formulaire!$H$22,$C2114,1),""))=1),MAX(N$1:N2113)+1,"")</f>
        <v/>
      </c>
      <c r="O2114" s="69" t="str">
        <f>IF(AND(Formulaire!$H$27=Aéroports!$E2114,--ISNUMBER(IFERROR(SEARCH(Formulaire!$H$28,$C2114,1),""))=1),MAX(O$1:O2113)+1,"")</f>
        <v/>
      </c>
      <c r="Q2114" s="91" t="str">
        <f>IFERROR(INDEX($C$2:$C$5193,MATCH(ROWS(M$2:M2114),M$2:M$5193,0)),"")</f>
        <v/>
      </c>
      <c r="R2114" s="70" t="str">
        <f>IFERROR(INDEX($C$2:$C$5193,MATCH(ROWS(N$2:N2114),N$2:N$5193,0)),"")</f>
        <v/>
      </c>
      <c r="S2114" s="92" t="str">
        <f>IFERROR(INDEX($C$2:$C$5193,MATCH(ROWS(O$2:O2114),O$2:O$5193,0)),"")</f>
        <v/>
      </c>
    </row>
    <row r="2115" spans="1:19" x14ac:dyDescent="0.25">
      <c r="A2115" s="68">
        <v>8274</v>
      </c>
      <c r="B2115" s="68" t="s">
        <v>18266</v>
      </c>
      <c r="C2115" s="68" t="s">
        <v>18267</v>
      </c>
      <c r="D2115" s="68" t="s">
        <v>16702</v>
      </c>
      <c r="E2115" s="68" t="s">
        <v>22589</v>
      </c>
      <c r="F2115" s="68" t="s">
        <v>18268</v>
      </c>
      <c r="G2115" s="68" t="s">
        <v>18269</v>
      </c>
      <c r="H2115" s="68">
        <v>27.495100000000001</v>
      </c>
      <c r="I2115" s="68">
        <v>-80.368300000000005</v>
      </c>
      <c r="J2115" s="68">
        <v>24</v>
      </c>
      <c r="K2115" s="68">
        <v>-5</v>
      </c>
      <c r="L2115" s="68">
        <f>COUNTIFS(Aéroports!$C$2:$C$5193,Aéroports!$C2115,Aéroports!$D$2:$D$5193,Aéroports!$D2115)</f>
        <v>1</v>
      </c>
      <c r="M2115" s="68" t="str">
        <f>IF(AND(Formulaire!$H$15=Aéroports!$E2115,--ISNUMBER(IFERROR(SEARCH(Formulaire!$H$16,$C2115,1),""))=1),MAX(M$1:M2114)+1,"")</f>
        <v/>
      </c>
      <c r="N2115" s="68" t="str">
        <f>IF(AND(Formulaire!$H$21=Aéroports!$E2115,--ISNUMBER(IFERROR(SEARCH(Formulaire!$H$22,$C2115,1),""))=1),MAX(N$1:N2114)+1,"")</f>
        <v/>
      </c>
      <c r="O2115" s="68" t="str">
        <f>IF(AND(Formulaire!$H$27=Aéroports!$E2115,--ISNUMBER(IFERROR(SEARCH(Formulaire!$H$28,$C2115,1),""))=1),MAX(O$1:O2114)+1,"")</f>
        <v/>
      </c>
      <c r="Q2115" s="91" t="str">
        <f>IFERROR(INDEX($C$2:$C$5193,MATCH(ROWS(M$2:M2115),M$2:M$5193,0)),"")</f>
        <v/>
      </c>
      <c r="R2115" s="70" t="str">
        <f>IFERROR(INDEX($C$2:$C$5193,MATCH(ROWS(N$2:N2115),N$2:N$5193,0)),"")</f>
        <v/>
      </c>
      <c r="S2115" s="92" t="str">
        <f>IFERROR(INDEX($C$2:$C$5193,MATCH(ROWS(O$2:O2115),O$2:O$5193,0)),"")</f>
        <v/>
      </c>
    </row>
    <row r="2116" spans="1:19" x14ac:dyDescent="0.25">
      <c r="A2116" s="69">
        <v>3648</v>
      </c>
      <c r="B2116" s="69" t="s">
        <v>18270</v>
      </c>
      <c r="C2116" s="69" t="s">
        <v>18271</v>
      </c>
      <c r="D2116" s="69" t="s">
        <v>16702</v>
      </c>
      <c r="E2116" s="69" t="s">
        <v>22589</v>
      </c>
      <c r="F2116" s="69" t="s">
        <v>18272</v>
      </c>
      <c r="G2116" s="69" t="s">
        <v>18273</v>
      </c>
      <c r="H2116" s="69">
        <v>31.044799999999999</v>
      </c>
      <c r="I2116" s="69">
        <v>-93.191699999999997</v>
      </c>
      <c r="J2116" s="69">
        <v>330</v>
      </c>
      <c r="K2116" s="69">
        <v>-6</v>
      </c>
      <c r="L2116" s="69">
        <f>COUNTIFS(Aéroports!$C$2:$C$5193,Aéroports!$C2116,Aéroports!$D$2:$D$5193,Aéroports!$D2116)</f>
        <v>1</v>
      </c>
      <c r="M2116" s="69" t="str">
        <f>IF(AND(Formulaire!$H$15=Aéroports!$E2116,--ISNUMBER(IFERROR(SEARCH(Formulaire!$H$16,$C2116,1),""))=1),MAX(M$1:M2115)+1,"")</f>
        <v/>
      </c>
      <c r="N2116" s="69" t="str">
        <f>IF(AND(Formulaire!$H$21=Aéroports!$E2116,--ISNUMBER(IFERROR(SEARCH(Formulaire!$H$22,$C2116,1),""))=1),MAX(N$1:N2115)+1,"")</f>
        <v/>
      </c>
      <c r="O2116" s="69" t="str">
        <f>IF(AND(Formulaire!$H$27=Aéroports!$E2116,--ISNUMBER(IFERROR(SEARCH(Formulaire!$H$28,$C2116,1),""))=1),MAX(O$1:O2115)+1,"")</f>
        <v/>
      </c>
      <c r="Q2116" s="91" t="str">
        <f>IFERROR(INDEX($C$2:$C$5193,MATCH(ROWS(M$2:M2116),M$2:M$5193,0)),"")</f>
        <v/>
      </c>
      <c r="R2116" s="70" t="str">
        <f>IFERROR(INDEX($C$2:$C$5193,MATCH(ROWS(N$2:N2116),N$2:N$5193,0)),"")</f>
        <v/>
      </c>
      <c r="S2116" s="92" t="str">
        <f>IFERROR(INDEX($C$2:$C$5193,MATCH(ROWS(O$2:O2116),O$2:O$5193,0)),"")</f>
        <v/>
      </c>
    </row>
    <row r="2117" spans="1:19" x14ac:dyDescent="0.25">
      <c r="A2117" s="68">
        <v>3422</v>
      </c>
      <c r="B2117" s="68" t="s">
        <v>18274</v>
      </c>
      <c r="C2117" s="68" t="s">
        <v>18275</v>
      </c>
      <c r="D2117" s="68" t="s">
        <v>16702</v>
      </c>
      <c r="E2117" s="68" t="s">
        <v>22589</v>
      </c>
      <c r="F2117" s="68" t="s">
        <v>18276</v>
      </c>
      <c r="G2117" s="68" t="s">
        <v>18277</v>
      </c>
      <c r="H2117" s="68">
        <v>61.266399999999997</v>
      </c>
      <c r="I2117" s="68">
        <v>-149.65299999999999</v>
      </c>
      <c r="J2117" s="68">
        <v>378</v>
      </c>
      <c r="K2117" s="68">
        <v>-9</v>
      </c>
      <c r="L2117" s="68">
        <f>COUNTIFS(Aéroports!$C$2:$C$5193,Aéroports!$C2117,Aéroports!$D$2:$D$5193,Aéroports!$D2117)</f>
        <v>1</v>
      </c>
      <c r="M2117" s="68" t="str">
        <f>IF(AND(Formulaire!$H$15=Aéroports!$E2117,--ISNUMBER(IFERROR(SEARCH(Formulaire!$H$16,$C2117,1),""))=1),MAX(M$1:M2116)+1,"")</f>
        <v/>
      </c>
      <c r="N2117" s="68" t="str">
        <f>IF(AND(Formulaire!$H$21=Aéroports!$E2117,--ISNUMBER(IFERROR(SEARCH(Formulaire!$H$22,$C2117,1),""))=1),MAX(N$1:N2116)+1,"")</f>
        <v/>
      </c>
      <c r="O2117" s="68" t="str">
        <f>IF(AND(Formulaire!$H$27=Aéroports!$E2117,--ISNUMBER(IFERROR(SEARCH(Formulaire!$H$28,$C2117,1),""))=1),MAX(O$1:O2116)+1,"")</f>
        <v/>
      </c>
      <c r="Q2117" s="91" t="str">
        <f>IFERROR(INDEX($C$2:$C$5193,MATCH(ROWS(M$2:M2117),M$2:M$5193,0)),"")</f>
        <v/>
      </c>
      <c r="R2117" s="70" t="str">
        <f>IFERROR(INDEX($C$2:$C$5193,MATCH(ROWS(N$2:N2117),N$2:N$5193,0)),"")</f>
        <v/>
      </c>
      <c r="S2117" s="92" t="str">
        <f>IFERROR(INDEX($C$2:$C$5193,MATCH(ROWS(O$2:O2117),O$2:O$5193,0)),"")</f>
        <v/>
      </c>
    </row>
    <row r="2118" spans="1:19" x14ac:dyDescent="0.25">
      <c r="A2118" s="69">
        <v>3541</v>
      </c>
      <c r="B2118" s="69" t="s">
        <v>18278</v>
      </c>
      <c r="C2118" s="69" t="s">
        <v>18279</v>
      </c>
      <c r="D2118" s="69" t="s">
        <v>16702</v>
      </c>
      <c r="E2118" s="69" t="s">
        <v>22589</v>
      </c>
      <c r="F2118" s="69" t="s">
        <v>18280</v>
      </c>
      <c r="G2118" s="69" t="s">
        <v>18281</v>
      </c>
      <c r="H2118" s="69">
        <v>39.055300000000003</v>
      </c>
      <c r="I2118" s="69">
        <v>-96.764499999999998</v>
      </c>
      <c r="J2118" s="69">
        <v>1065</v>
      </c>
      <c r="K2118" s="69">
        <v>-6</v>
      </c>
      <c r="L2118" s="69">
        <f>COUNTIFS(Aéroports!$C$2:$C$5193,Aéroports!$C2118,Aéroports!$D$2:$D$5193,Aéroports!$D2118)</f>
        <v>1</v>
      </c>
      <c r="M2118" s="69" t="str">
        <f>IF(AND(Formulaire!$H$15=Aéroports!$E2118,--ISNUMBER(IFERROR(SEARCH(Formulaire!$H$16,$C2118,1),""))=1),MAX(M$1:M2117)+1,"")</f>
        <v/>
      </c>
      <c r="N2118" s="69" t="str">
        <f>IF(AND(Formulaire!$H$21=Aéroports!$E2118,--ISNUMBER(IFERROR(SEARCH(Formulaire!$H$22,$C2118,1),""))=1),MAX(N$1:N2117)+1,"")</f>
        <v/>
      </c>
      <c r="O2118" s="69" t="str">
        <f>IF(AND(Formulaire!$H$27=Aéroports!$E2118,--ISNUMBER(IFERROR(SEARCH(Formulaire!$H$28,$C2118,1),""))=1),MAX(O$1:O2117)+1,"")</f>
        <v/>
      </c>
      <c r="Q2118" s="91" t="str">
        <f>IFERROR(INDEX($C$2:$C$5193,MATCH(ROWS(M$2:M2118),M$2:M$5193,0)),"")</f>
        <v/>
      </c>
      <c r="R2118" s="70" t="str">
        <f>IFERROR(INDEX($C$2:$C$5193,MATCH(ROWS(N$2:N2118),N$2:N$5193,0)),"")</f>
        <v/>
      </c>
      <c r="S2118" s="92" t="str">
        <f>IFERROR(INDEX($C$2:$C$5193,MATCH(ROWS(O$2:O2118),O$2:O$5193,0)),"")</f>
        <v/>
      </c>
    </row>
    <row r="2119" spans="1:19" x14ac:dyDescent="0.25">
      <c r="A2119" s="68">
        <v>11849</v>
      </c>
      <c r="B2119" s="68" t="s">
        <v>18282</v>
      </c>
      <c r="C2119" s="68" t="s">
        <v>18283</v>
      </c>
      <c r="D2119" s="68" t="s">
        <v>16702</v>
      </c>
      <c r="E2119" s="68" t="s">
        <v>22589</v>
      </c>
      <c r="F2119" s="68" t="s">
        <v>18284</v>
      </c>
      <c r="G2119" s="68" t="s">
        <v>18285</v>
      </c>
      <c r="H2119" s="68">
        <v>31.275700000000001</v>
      </c>
      <c r="I2119" s="68">
        <v>-85.713399999999993</v>
      </c>
      <c r="J2119" s="68">
        <v>301</v>
      </c>
      <c r="K2119" s="68" t="s">
        <v>340</v>
      </c>
      <c r="L2119" s="68">
        <f>COUNTIFS(Aéroports!$C$2:$C$5193,Aéroports!$C2119,Aéroports!$D$2:$D$5193,Aéroports!$D2119)</f>
        <v>1</v>
      </c>
      <c r="M2119" s="68" t="str">
        <f>IF(AND(Formulaire!$H$15=Aéroports!$E2119,--ISNUMBER(IFERROR(SEARCH(Formulaire!$H$16,$C2119,1),""))=1),MAX(M$1:M2118)+1,"")</f>
        <v/>
      </c>
      <c r="N2119" s="68" t="str">
        <f>IF(AND(Formulaire!$H$21=Aéroports!$E2119,--ISNUMBER(IFERROR(SEARCH(Formulaire!$H$22,$C2119,1),""))=1),MAX(N$1:N2118)+1,"")</f>
        <v/>
      </c>
      <c r="O2119" s="68" t="str">
        <f>IF(AND(Formulaire!$H$27=Aéroports!$E2119,--ISNUMBER(IFERROR(SEARCH(Formulaire!$H$28,$C2119,1),""))=1),MAX(O$1:O2118)+1,"")</f>
        <v/>
      </c>
      <c r="Q2119" s="91" t="str">
        <f>IFERROR(INDEX($C$2:$C$5193,MATCH(ROWS(M$2:M2119),M$2:M$5193,0)),"")</f>
        <v/>
      </c>
      <c r="R2119" s="70" t="str">
        <f>IFERROR(INDEX($C$2:$C$5193,MATCH(ROWS(N$2:N2119),N$2:N$5193,0)),"")</f>
        <v/>
      </c>
      <c r="S2119" s="92" t="str">
        <f>IFERROR(INDEX($C$2:$C$5193,MATCH(ROWS(O$2:O2119),O$2:O$5193,0)),"")</f>
        <v/>
      </c>
    </row>
    <row r="2120" spans="1:19" x14ac:dyDescent="0.25">
      <c r="A2120" s="69">
        <v>3761</v>
      </c>
      <c r="B2120" s="69" t="s">
        <v>18286</v>
      </c>
      <c r="C2120" s="69" t="s">
        <v>18287</v>
      </c>
      <c r="D2120" s="69" t="s">
        <v>16702</v>
      </c>
      <c r="E2120" s="69" t="s">
        <v>22589</v>
      </c>
      <c r="F2120" s="69" t="s">
        <v>18288</v>
      </c>
      <c r="G2120" s="69" t="s">
        <v>18289</v>
      </c>
      <c r="H2120" s="69">
        <v>34.649799999999999</v>
      </c>
      <c r="I2120" s="69">
        <v>-98.402199999999993</v>
      </c>
      <c r="J2120" s="69">
        <v>1189</v>
      </c>
      <c r="K2120" s="69">
        <v>-6</v>
      </c>
      <c r="L2120" s="69">
        <f>COUNTIFS(Aéroports!$C$2:$C$5193,Aéroports!$C2120,Aéroports!$D$2:$D$5193,Aéroports!$D2120)</f>
        <v>1</v>
      </c>
      <c r="M2120" s="69" t="str">
        <f>IF(AND(Formulaire!$H$15=Aéroports!$E2120,--ISNUMBER(IFERROR(SEARCH(Formulaire!$H$16,$C2120,1),""))=1),MAX(M$1:M2119)+1,"")</f>
        <v/>
      </c>
      <c r="N2120" s="69" t="str">
        <f>IF(AND(Formulaire!$H$21=Aéroports!$E2120,--ISNUMBER(IFERROR(SEARCH(Formulaire!$H$22,$C2120,1),""))=1),MAX(N$1:N2119)+1,"")</f>
        <v/>
      </c>
      <c r="O2120" s="69" t="str">
        <f>IF(AND(Formulaire!$H$27=Aéroports!$E2120,--ISNUMBER(IFERROR(SEARCH(Formulaire!$H$28,$C2120,1),""))=1),MAX(O$1:O2119)+1,"")</f>
        <v/>
      </c>
      <c r="Q2120" s="91" t="str">
        <f>IFERROR(INDEX($C$2:$C$5193,MATCH(ROWS(M$2:M2120),M$2:M$5193,0)),"")</f>
        <v/>
      </c>
      <c r="R2120" s="70" t="str">
        <f>IFERROR(INDEX($C$2:$C$5193,MATCH(ROWS(N$2:N2120),N$2:N$5193,0)),"")</f>
        <v/>
      </c>
      <c r="S2120" s="92" t="str">
        <f>IFERROR(INDEX($C$2:$C$5193,MATCH(ROWS(O$2:O2120),O$2:O$5193,0)),"")</f>
        <v/>
      </c>
    </row>
    <row r="2121" spans="1:19" x14ac:dyDescent="0.25">
      <c r="A2121" s="68">
        <v>3437</v>
      </c>
      <c r="B2121" s="68" t="s">
        <v>18290</v>
      </c>
      <c r="C2121" s="68" t="s">
        <v>3456</v>
      </c>
      <c r="D2121" s="68" t="s">
        <v>16702</v>
      </c>
      <c r="E2121" s="68" t="s">
        <v>22589</v>
      </c>
      <c r="F2121" s="68" t="s">
        <v>18291</v>
      </c>
      <c r="G2121" s="68" t="s">
        <v>18292</v>
      </c>
      <c r="H2121" s="68">
        <v>35.336599999999997</v>
      </c>
      <c r="I2121" s="68">
        <v>-94.367400000000004</v>
      </c>
      <c r="J2121" s="68">
        <v>469</v>
      </c>
      <c r="K2121" s="68">
        <v>-6</v>
      </c>
      <c r="L2121" s="68">
        <f>COUNTIFS(Aéroports!$C$2:$C$5193,Aéroports!$C2121,Aéroports!$D$2:$D$5193,Aéroports!$D2121)</f>
        <v>1</v>
      </c>
      <c r="M2121" s="68" t="str">
        <f>IF(AND(Formulaire!$H$15=Aéroports!$E2121,--ISNUMBER(IFERROR(SEARCH(Formulaire!$H$16,$C2121,1),""))=1),MAX(M$1:M2120)+1,"")</f>
        <v/>
      </c>
      <c r="N2121" s="68" t="str">
        <f>IF(AND(Formulaire!$H$21=Aéroports!$E2121,--ISNUMBER(IFERROR(SEARCH(Formulaire!$H$22,$C2121,1),""))=1),MAX(N$1:N2120)+1,"")</f>
        <v/>
      </c>
      <c r="O2121" s="68" t="str">
        <f>IF(AND(Formulaire!$H$27=Aéroports!$E2121,--ISNUMBER(IFERROR(SEARCH(Formulaire!$H$28,$C2121,1),""))=1),MAX(O$1:O2120)+1,"")</f>
        <v/>
      </c>
      <c r="Q2121" s="91" t="str">
        <f>IFERROR(INDEX($C$2:$C$5193,MATCH(ROWS(M$2:M2121),M$2:M$5193,0)),"")</f>
        <v/>
      </c>
      <c r="R2121" s="70" t="str">
        <f>IFERROR(INDEX($C$2:$C$5193,MATCH(ROWS(N$2:N2121),N$2:N$5193,0)),"")</f>
        <v/>
      </c>
      <c r="S2121" s="92" t="str">
        <f>IFERROR(INDEX($C$2:$C$5193,MATCH(ROWS(O$2:O2121),O$2:O$5193,0)),"")</f>
        <v/>
      </c>
    </row>
    <row r="2122" spans="1:19" x14ac:dyDescent="0.25">
      <c r="A2122" s="69">
        <v>4224</v>
      </c>
      <c r="B2122" s="69" t="s">
        <v>18293</v>
      </c>
      <c r="C2122" s="69" t="s">
        <v>18294</v>
      </c>
      <c r="D2122" s="69" t="s">
        <v>16702</v>
      </c>
      <c r="E2122" s="69" t="s">
        <v>22589</v>
      </c>
      <c r="F2122" s="69" t="s">
        <v>18295</v>
      </c>
      <c r="G2122" s="69" t="s">
        <v>18296</v>
      </c>
      <c r="H2122" s="69">
        <v>30.915700000000001</v>
      </c>
      <c r="I2122" s="69">
        <v>-102.916</v>
      </c>
      <c r="J2122" s="69">
        <v>3011</v>
      </c>
      <c r="K2122" s="69">
        <v>-6</v>
      </c>
      <c r="L2122" s="69">
        <f>COUNTIFS(Aéroports!$C$2:$C$5193,Aéroports!$C2122,Aéroports!$D$2:$D$5193,Aéroports!$D2122)</f>
        <v>1</v>
      </c>
      <c r="M2122" s="69" t="str">
        <f>IF(AND(Formulaire!$H$15=Aéroports!$E2122,--ISNUMBER(IFERROR(SEARCH(Formulaire!$H$16,$C2122,1),""))=1),MAX(M$1:M2121)+1,"")</f>
        <v/>
      </c>
      <c r="N2122" s="69" t="str">
        <f>IF(AND(Formulaire!$H$21=Aéroports!$E2122,--ISNUMBER(IFERROR(SEARCH(Formulaire!$H$22,$C2122,1),""))=1),MAX(N$1:N2121)+1,"")</f>
        <v/>
      </c>
      <c r="O2122" s="69" t="str">
        <f>IF(AND(Formulaire!$H$27=Aéroports!$E2122,--ISNUMBER(IFERROR(SEARCH(Formulaire!$H$28,$C2122,1),""))=1),MAX(O$1:O2121)+1,"")</f>
        <v/>
      </c>
      <c r="Q2122" s="91" t="str">
        <f>IFERROR(INDEX($C$2:$C$5193,MATCH(ROWS(M$2:M2122),M$2:M$5193,0)),"")</f>
        <v/>
      </c>
      <c r="R2122" s="70" t="str">
        <f>IFERROR(INDEX($C$2:$C$5193,MATCH(ROWS(N$2:N2122),N$2:N$5193,0)),"")</f>
        <v/>
      </c>
      <c r="S2122" s="92" t="str">
        <f>IFERROR(INDEX($C$2:$C$5193,MATCH(ROWS(O$2:O2122),O$2:O$5193,0)),"")</f>
        <v/>
      </c>
    </row>
    <row r="2123" spans="1:19" x14ac:dyDescent="0.25">
      <c r="A2123" s="68">
        <v>3882</v>
      </c>
      <c r="B2123" s="68" t="s">
        <v>18297</v>
      </c>
      <c r="C2123" s="68" t="s">
        <v>18298</v>
      </c>
      <c r="D2123" s="68" t="s">
        <v>16702</v>
      </c>
      <c r="E2123" s="68" t="s">
        <v>22589</v>
      </c>
      <c r="F2123" s="68" t="s">
        <v>18299</v>
      </c>
      <c r="G2123" s="68" t="s">
        <v>18300</v>
      </c>
      <c r="H2123" s="68">
        <v>64.837500000000006</v>
      </c>
      <c r="I2123" s="68">
        <v>-147.614</v>
      </c>
      <c r="J2123" s="68">
        <v>454</v>
      </c>
      <c r="K2123" s="68">
        <v>-9</v>
      </c>
      <c r="L2123" s="68">
        <f>COUNTIFS(Aéroports!$C$2:$C$5193,Aéroports!$C2123,Aéroports!$D$2:$D$5193,Aéroports!$D2123)</f>
        <v>1</v>
      </c>
      <c r="M2123" s="68" t="str">
        <f>IF(AND(Formulaire!$H$15=Aéroports!$E2123,--ISNUMBER(IFERROR(SEARCH(Formulaire!$H$16,$C2123,1),""))=1),MAX(M$1:M2122)+1,"")</f>
        <v/>
      </c>
      <c r="N2123" s="68" t="str">
        <f>IF(AND(Formulaire!$H$21=Aéroports!$E2123,--ISNUMBER(IFERROR(SEARCH(Formulaire!$H$22,$C2123,1),""))=1),MAX(N$1:N2122)+1,"")</f>
        <v/>
      </c>
      <c r="O2123" s="68" t="str">
        <f>IF(AND(Formulaire!$H$27=Aéroports!$E2123,--ISNUMBER(IFERROR(SEARCH(Formulaire!$H$28,$C2123,1),""))=1),MAX(O$1:O2122)+1,"")</f>
        <v/>
      </c>
      <c r="Q2123" s="91" t="str">
        <f>IFERROR(INDEX($C$2:$C$5193,MATCH(ROWS(M$2:M2123),M$2:M$5193,0)),"")</f>
        <v/>
      </c>
      <c r="R2123" s="70" t="str">
        <f>IFERROR(INDEX($C$2:$C$5193,MATCH(ROWS(N$2:N2123),N$2:N$5193,0)),"")</f>
        <v/>
      </c>
      <c r="S2123" s="92" t="str">
        <f>IFERROR(INDEX($C$2:$C$5193,MATCH(ROWS(O$2:O2123),O$2:O$5193,0)),"")</f>
        <v/>
      </c>
    </row>
    <row r="2124" spans="1:19" x14ac:dyDescent="0.25">
      <c r="A2124" s="69">
        <v>4041</v>
      </c>
      <c r="B2124" s="69" t="s">
        <v>18301</v>
      </c>
      <c r="C2124" s="69" t="s">
        <v>18302</v>
      </c>
      <c r="D2124" s="69" t="s">
        <v>16702</v>
      </c>
      <c r="E2124" s="69" t="s">
        <v>22589</v>
      </c>
      <c r="F2124" s="69" t="s">
        <v>18303</v>
      </c>
      <c r="G2124" s="69" t="s">
        <v>18304</v>
      </c>
      <c r="H2124" s="69">
        <v>40.978499999999997</v>
      </c>
      <c r="I2124" s="69">
        <v>-85.195099999999996</v>
      </c>
      <c r="J2124" s="69">
        <v>814</v>
      </c>
      <c r="K2124" s="69">
        <v>-5</v>
      </c>
      <c r="L2124" s="69">
        <f>COUNTIFS(Aéroports!$C$2:$C$5193,Aéroports!$C2124,Aéroports!$D$2:$D$5193,Aéroports!$D2124)</f>
        <v>1</v>
      </c>
      <c r="M2124" s="69" t="str">
        <f>IF(AND(Formulaire!$H$15=Aéroports!$E2124,--ISNUMBER(IFERROR(SEARCH(Formulaire!$H$16,$C2124,1),""))=1),MAX(M$1:M2123)+1,"")</f>
        <v/>
      </c>
      <c r="N2124" s="69" t="str">
        <f>IF(AND(Formulaire!$H$21=Aéroports!$E2124,--ISNUMBER(IFERROR(SEARCH(Formulaire!$H$22,$C2124,1),""))=1),MAX(N$1:N2123)+1,"")</f>
        <v/>
      </c>
      <c r="O2124" s="69" t="str">
        <f>IF(AND(Formulaire!$H$27=Aéroports!$E2124,--ISNUMBER(IFERROR(SEARCH(Formulaire!$H$28,$C2124,1),""))=1),MAX(O$1:O2123)+1,"")</f>
        <v/>
      </c>
      <c r="Q2124" s="91" t="str">
        <f>IFERROR(INDEX($C$2:$C$5193,MATCH(ROWS(M$2:M2124),M$2:M$5193,0)),"")</f>
        <v/>
      </c>
      <c r="R2124" s="70" t="str">
        <f>IFERROR(INDEX($C$2:$C$5193,MATCH(ROWS(N$2:N2124),N$2:N$5193,0)),"")</f>
        <v/>
      </c>
      <c r="S2124" s="92" t="str">
        <f>IFERROR(INDEX($C$2:$C$5193,MATCH(ROWS(O$2:O2124),O$2:O$5193,0)),"")</f>
        <v/>
      </c>
    </row>
    <row r="2125" spans="1:19" x14ac:dyDescent="0.25">
      <c r="A2125" s="68">
        <v>4383</v>
      </c>
      <c r="B2125" s="68" t="s">
        <v>18305</v>
      </c>
      <c r="C2125" s="68" t="s">
        <v>18306</v>
      </c>
      <c r="D2125" s="68" t="s">
        <v>16702</v>
      </c>
      <c r="E2125" s="68" t="s">
        <v>22589</v>
      </c>
      <c r="F2125" s="68" t="s">
        <v>18307</v>
      </c>
      <c r="G2125" s="68" t="s">
        <v>18308</v>
      </c>
      <c r="H2125" s="68">
        <v>41.1434</v>
      </c>
      <c r="I2125" s="68">
        <v>-85.152799999999999</v>
      </c>
      <c r="J2125" s="68">
        <v>835</v>
      </c>
      <c r="K2125" s="68">
        <v>-5</v>
      </c>
      <c r="L2125" s="68">
        <f>COUNTIFS(Aéroports!$C$2:$C$5193,Aéroports!$C2125,Aéroports!$D$2:$D$5193,Aéroports!$D2125)</f>
        <v>1</v>
      </c>
      <c r="M2125" s="68" t="str">
        <f>IF(AND(Formulaire!$H$15=Aéroports!$E2125,--ISNUMBER(IFERROR(SEARCH(Formulaire!$H$16,$C2125,1),""))=1),MAX(M$1:M2124)+1,"")</f>
        <v/>
      </c>
      <c r="N2125" s="68" t="str">
        <f>IF(AND(Formulaire!$H$21=Aéroports!$E2125,--ISNUMBER(IFERROR(SEARCH(Formulaire!$H$22,$C2125,1),""))=1),MAX(N$1:N2124)+1,"")</f>
        <v/>
      </c>
      <c r="O2125" s="68" t="str">
        <f>IF(AND(Formulaire!$H$27=Aéroports!$E2125,--ISNUMBER(IFERROR(SEARCH(Formulaire!$H$28,$C2125,1),""))=1),MAX(O$1:O2124)+1,"")</f>
        <v/>
      </c>
      <c r="Q2125" s="91" t="str">
        <f>IFERROR(INDEX($C$2:$C$5193,MATCH(ROWS(M$2:M2125),M$2:M$5193,0)),"")</f>
        <v/>
      </c>
      <c r="R2125" s="70" t="str">
        <f>IFERROR(INDEX($C$2:$C$5193,MATCH(ROWS(N$2:N2125),N$2:N$5193,0)),"")</f>
        <v/>
      </c>
      <c r="S2125" s="92" t="str">
        <f>IFERROR(INDEX($C$2:$C$5193,MATCH(ROWS(O$2:O2125),O$2:O$5193,0)),"")</f>
        <v/>
      </c>
    </row>
    <row r="2126" spans="1:19" x14ac:dyDescent="0.25">
      <c r="A2126" s="69">
        <v>3723</v>
      </c>
      <c r="B2126" s="69" t="s">
        <v>18313</v>
      </c>
      <c r="C2126" s="69" t="s">
        <v>18310</v>
      </c>
      <c r="D2126" s="69" t="s">
        <v>16702</v>
      </c>
      <c r="E2126" s="69" t="s">
        <v>22589</v>
      </c>
      <c r="F2126" s="69" t="s">
        <v>18314</v>
      </c>
      <c r="G2126" s="69" t="s">
        <v>18315</v>
      </c>
      <c r="H2126" s="69">
        <v>32.819800000000001</v>
      </c>
      <c r="I2126" s="69">
        <v>-97.362399999999994</v>
      </c>
      <c r="J2126" s="69">
        <v>710</v>
      </c>
      <c r="K2126" s="69">
        <v>-6</v>
      </c>
      <c r="L2126" s="69">
        <f>COUNTIFS(Aéroports!$C$2:$C$5193,Aéroports!$C2126,Aéroports!$D$2:$D$5193,Aéroports!$D2126)</f>
        <v>1</v>
      </c>
      <c r="M2126" s="69" t="str">
        <f>IF(AND(Formulaire!$H$15=Aéroports!$E2126,--ISNUMBER(IFERROR(SEARCH(Formulaire!$H$16,$C2126,1),""))=1),MAX(M$1:M2125)+1,"")</f>
        <v/>
      </c>
      <c r="N2126" s="69" t="str">
        <f>IF(AND(Formulaire!$H$21=Aéroports!$E2126,--ISNUMBER(IFERROR(SEARCH(Formulaire!$H$22,$C2126,1),""))=1),MAX(N$1:N2125)+1,"")</f>
        <v/>
      </c>
      <c r="O2126" s="69" t="str">
        <f>IF(AND(Formulaire!$H$27=Aéroports!$E2126,--ISNUMBER(IFERROR(SEARCH(Formulaire!$H$28,$C2126,1),""))=1),MAX(O$1:O2125)+1,"")</f>
        <v/>
      </c>
      <c r="Q2126" s="91" t="str">
        <f>IFERROR(INDEX($C$2:$C$5193,MATCH(ROWS(M$2:M2126),M$2:M$5193,0)),"")</f>
        <v/>
      </c>
      <c r="R2126" s="70" t="str">
        <f>IFERROR(INDEX($C$2:$C$5193,MATCH(ROWS(N$2:N2126),N$2:N$5193,0)),"")</f>
        <v/>
      </c>
      <c r="S2126" s="92" t="str">
        <f>IFERROR(INDEX($C$2:$C$5193,MATCH(ROWS(O$2:O2126),O$2:O$5193,0)),"")</f>
        <v/>
      </c>
    </row>
    <row r="2127" spans="1:19" x14ac:dyDescent="0.25">
      <c r="A2127" s="68">
        <v>3420</v>
      </c>
      <c r="B2127" s="68" t="s">
        <v>18316</v>
      </c>
      <c r="C2127" s="68" t="s">
        <v>18317</v>
      </c>
      <c r="D2127" s="68" t="s">
        <v>16702</v>
      </c>
      <c r="E2127" s="68" t="s">
        <v>22589</v>
      </c>
      <c r="F2127" s="68" t="s">
        <v>18318</v>
      </c>
      <c r="G2127" s="68" t="s">
        <v>18319</v>
      </c>
      <c r="H2127" s="68">
        <v>66.5715</v>
      </c>
      <c r="I2127" s="68">
        <v>-145.25</v>
      </c>
      <c r="J2127" s="68">
        <v>433</v>
      </c>
      <c r="K2127" s="68">
        <v>-9</v>
      </c>
      <c r="L2127" s="68">
        <f>COUNTIFS(Aéroports!$C$2:$C$5193,Aéroports!$C2127,Aéroports!$D$2:$D$5193,Aéroports!$D2127)</f>
        <v>1</v>
      </c>
      <c r="M2127" s="68" t="str">
        <f>IF(AND(Formulaire!$H$15=Aéroports!$E2127,--ISNUMBER(IFERROR(SEARCH(Formulaire!$H$16,$C2127,1),""))=1),MAX(M$1:M2126)+1,"")</f>
        <v/>
      </c>
      <c r="N2127" s="68" t="str">
        <f>IF(AND(Formulaire!$H$21=Aéroports!$E2127,--ISNUMBER(IFERROR(SEARCH(Formulaire!$H$22,$C2127,1),""))=1),MAX(N$1:N2126)+1,"")</f>
        <v/>
      </c>
      <c r="O2127" s="68" t="str">
        <f>IF(AND(Formulaire!$H$27=Aéroports!$E2127,--ISNUMBER(IFERROR(SEARCH(Formulaire!$H$28,$C2127,1),""))=1),MAX(O$1:O2126)+1,"")</f>
        <v/>
      </c>
      <c r="Q2127" s="91" t="str">
        <f>IFERROR(INDEX($C$2:$C$5193,MATCH(ROWS(M$2:M2127),M$2:M$5193,0)),"")</f>
        <v/>
      </c>
      <c r="R2127" s="70" t="str">
        <f>IFERROR(INDEX($C$2:$C$5193,MATCH(ROWS(N$2:N2127),N$2:N$5193,0)),"")</f>
        <v/>
      </c>
      <c r="S2127" s="92" t="str">
        <f>IFERROR(INDEX($C$2:$C$5193,MATCH(ROWS(O$2:O2127),O$2:O$5193,0)),"")</f>
        <v/>
      </c>
    </row>
    <row r="2128" spans="1:19" x14ac:dyDescent="0.25">
      <c r="A2128" s="69">
        <v>9185</v>
      </c>
      <c r="B2128" s="69" t="s">
        <v>18320</v>
      </c>
      <c r="C2128" s="69" t="s">
        <v>18321</v>
      </c>
      <c r="D2128" s="69" t="s">
        <v>16702</v>
      </c>
      <c r="E2128" s="69" t="s">
        <v>22589</v>
      </c>
      <c r="F2128" s="69" t="s">
        <v>18322</v>
      </c>
      <c r="G2128" s="69" t="s">
        <v>18323</v>
      </c>
      <c r="H2128" s="69">
        <v>41.190800000000003</v>
      </c>
      <c r="I2128" s="69">
        <v>-83.394499999999994</v>
      </c>
      <c r="J2128" s="69">
        <v>752</v>
      </c>
      <c r="K2128" s="69">
        <v>-5</v>
      </c>
      <c r="L2128" s="69">
        <f>COUNTIFS(Aéroports!$C$2:$C$5193,Aéroports!$C2128,Aéroports!$D$2:$D$5193,Aéroports!$D2128)</f>
        <v>1</v>
      </c>
      <c r="M2128" s="69" t="str">
        <f>IF(AND(Formulaire!$H$15=Aéroports!$E2128,--ISNUMBER(IFERROR(SEARCH(Formulaire!$H$16,$C2128,1),""))=1),MAX(M$1:M2127)+1,"")</f>
        <v/>
      </c>
      <c r="N2128" s="69" t="str">
        <f>IF(AND(Formulaire!$H$21=Aéroports!$E2128,--ISNUMBER(IFERROR(SEARCH(Formulaire!$H$22,$C2128,1),""))=1),MAX(N$1:N2127)+1,"")</f>
        <v/>
      </c>
      <c r="O2128" s="69" t="str">
        <f>IF(AND(Formulaire!$H$27=Aéroports!$E2128,--ISNUMBER(IFERROR(SEARCH(Formulaire!$H$28,$C2128,1),""))=1),MAX(O$1:O2127)+1,"")</f>
        <v/>
      </c>
      <c r="Q2128" s="91" t="str">
        <f>IFERROR(INDEX($C$2:$C$5193,MATCH(ROWS(M$2:M2128),M$2:M$5193,0)),"")</f>
        <v/>
      </c>
      <c r="R2128" s="70" t="str">
        <f>IFERROR(INDEX($C$2:$C$5193,MATCH(ROWS(N$2:N2128),N$2:N$5193,0)),"")</f>
        <v/>
      </c>
      <c r="S2128" s="92" t="str">
        <f>IFERROR(INDEX($C$2:$C$5193,MATCH(ROWS(O$2:O2128),O$2:O$5193,0)),"")</f>
        <v/>
      </c>
    </row>
    <row r="2129" spans="1:19" x14ac:dyDescent="0.25">
      <c r="A2129" s="68">
        <v>8631</v>
      </c>
      <c r="B2129" s="68" t="s">
        <v>18324</v>
      </c>
      <c r="C2129" s="68" t="s">
        <v>18325</v>
      </c>
      <c r="D2129" s="68" t="s">
        <v>16702</v>
      </c>
      <c r="E2129" s="68" t="s">
        <v>22589</v>
      </c>
      <c r="F2129" s="68" t="s">
        <v>18326</v>
      </c>
      <c r="G2129" s="68" t="s">
        <v>18327</v>
      </c>
      <c r="H2129" s="68">
        <v>38.182499999999997</v>
      </c>
      <c r="I2129" s="68">
        <v>-84.904700000000005</v>
      </c>
      <c r="J2129" s="68">
        <v>806</v>
      </c>
      <c r="K2129" s="68">
        <v>-5</v>
      </c>
      <c r="L2129" s="68">
        <f>COUNTIFS(Aéroports!$C$2:$C$5193,Aéroports!$C2129,Aéroports!$D$2:$D$5193,Aéroports!$D2129)</f>
        <v>1</v>
      </c>
      <c r="M2129" s="68" t="str">
        <f>IF(AND(Formulaire!$H$15=Aéroports!$E2129,--ISNUMBER(IFERROR(SEARCH(Formulaire!$H$16,$C2129,1),""))=1),MAX(M$1:M2128)+1,"")</f>
        <v/>
      </c>
      <c r="N2129" s="68" t="str">
        <f>IF(AND(Formulaire!$H$21=Aéroports!$E2129,--ISNUMBER(IFERROR(SEARCH(Formulaire!$H$22,$C2129,1),""))=1),MAX(N$1:N2128)+1,"")</f>
        <v/>
      </c>
      <c r="O2129" s="68" t="str">
        <f>IF(AND(Formulaire!$H$27=Aéroports!$E2129,--ISNUMBER(IFERROR(SEARCH(Formulaire!$H$28,$C2129,1),""))=1),MAX(O$1:O2128)+1,"")</f>
        <v/>
      </c>
      <c r="Q2129" s="91" t="str">
        <f>IFERROR(INDEX($C$2:$C$5193,MATCH(ROWS(M$2:M2129),M$2:M$5193,0)),"")</f>
        <v/>
      </c>
      <c r="R2129" s="70" t="str">
        <f>IFERROR(INDEX($C$2:$C$5193,MATCH(ROWS(N$2:N2129),N$2:N$5193,0)),"")</f>
        <v/>
      </c>
      <c r="S2129" s="92" t="str">
        <f>IFERROR(INDEX($C$2:$C$5193,MATCH(ROWS(O$2:O2129),O$2:O$5193,0)),"")</f>
        <v/>
      </c>
    </row>
    <row r="2130" spans="1:19" x14ac:dyDescent="0.25">
      <c r="A2130" s="69">
        <v>4058</v>
      </c>
      <c r="B2130" s="69" t="s">
        <v>18328</v>
      </c>
      <c r="C2130" s="69" t="s">
        <v>18329</v>
      </c>
      <c r="D2130" s="69" t="s">
        <v>16702</v>
      </c>
      <c r="E2130" s="69" t="s">
        <v>22589</v>
      </c>
      <c r="F2130" s="69" t="s">
        <v>18330</v>
      </c>
      <c r="G2130" s="69" t="s">
        <v>18331</v>
      </c>
      <c r="H2130" s="69">
        <v>41.377899999999997</v>
      </c>
      <c r="I2130" s="69">
        <v>-79.860399999999998</v>
      </c>
      <c r="J2130" s="69">
        <v>1540</v>
      </c>
      <c r="K2130" s="69">
        <v>-5</v>
      </c>
      <c r="L2130" s="69">
        <f>COUNTIFS(Aéroports!$C$2:$C$5193,Aéroports!$C2130,Aéroports!$D$2:$D$5193,Aéroports!$D2130)</f>
        <v>1</v>
      </c>
      <c r="M2130" s="69" t="str">
        <f>IF(AND(Formulaire!$H$15=Aéroports!$E2130,--ISNUMBER(IFERROR(SEARCH(Formulaire!$H$16,$C2130,1),""))=1),MAX(M$1:M2129)+1,"")</f>
        <v/>
      </c>
      <c r="N2130" s="69" t="str">
        <f>IF(AND(Formulaire!$H$21=Aéroports!$E2130,--ISNUMBER(IFERROR(SEARCH(Formulaire!$H$22,$C2130,1),""))=1),MAX(N$1:N2129)+1,"")</f>
        <v/>
      </c>
      <c r="O2130" s="69" t="str">
        <f>IF(AND(Formulaire!$H$27=Aéroports!$E2130,--ISNUMBER(IFERROR(SEARCH(Formulaire!$H$28,$C2130,1),""))=1),MAX(O$1:O2129)+1,"")</f>
        <v/>
      </c>
      <c r="Q2130" s="91" t="str">
        <f>IFERROR(INDEX($C$2:$C$5193,MATCH(ROWS(M$2:M2130),M$2:M$5193,0)),"")</f>
        <v/>
      </c>
      <c r="R2130" s="70" t="str">
        <f>IFERROR(INDEX($C$2:$C$5193,MATCH(ROWS(N$2:N2130),N$2:N$5193,0)),"")</f>
        <v/>
      </c>
      <c r="S2130" s="92" t="str">
        <f>IFERROR(INDEX($C$2:$C$5193,MATCH(ROWS(O$2:O2130),O$2:O$5193,0)),"")</f>
        <v/>
      </c>
    </row>
    <row r="2131" spans="1:19" x14ac:dyDescent="0.25">
      <c r="A2131" s="68">
        <v>8412</v>
      </c>
      <c r="B2131" s="68" t="s">
        <v>18332</v>
      </c>
      <c r="C2131" s="68" t="s">
        <v>18333</v>
      </c>
      <c r="D2131" s="68" t="s">
        <v>16702</v>
      </c>
      <c r="E2131" s="68" t="s">
        <v>22589</v>
      </c>
      <c r="F2131" s="68" t="s">
        <v>18334</v>
      </c>
      <c r="G2131" s="68" t="s">
        <v>18335</v>
      </c>
      <c r="H2131" s="68">
        <v>35.131799999999998</v>
      </c>
      <c r="I2131" s="68">
        <v>-78.936700000000002</v>
      </c>
      <c r="J2131" s="68">
        <v>244</v>
      </c>
      <c r="K2131" s="68">
        <v>-5</v>
      </c>
      <c r="L2131" s="68">
        <f>COUNTIFS(Aéroports!$C$2:$C$5193,Aéroports!$C2131,Aéroports!$D$2:$D$5193,Aéroports!$D2131)</f>
        <v>1</v>
      </c>
      <c r="M2131" s="68" t="str">
        <f>IF(AND(Formulaire!$H$15=Aéroports!$E2131,--ISNUMBER(IFERROR(SEARCH(Formulaire!$H$16,$C2131,1),""))=1),MAX(M$1:M2130)+1,"")</f>
        <v/>
      </c>
      <c r="N2131" s="68" t="str">
        <f>IF(AND(Formulaire!$H$21=Aéroports!$E2131,--ISNUMBER(IFERROR(SEARCH(Formulaire!$H$22,$C2131,1),""))=1),MAX(N$1:N2130)+1,"")</f>
        <v/>
      </c>
      <c r="O2131" s="68" t="str">
        <f>IF(AND(Formulaire!$H$27=Aéroports!$E2131,--ISNUMBER(IFERROR(SEARCH(Formulaire!$H$28,$C2131,1),""))=1),MAX(O$1:O2130)+1,"")</f>
        <v/>
      </c>
      <c r="Q2131" s="91" t="str">
        <f>IFERROR(INDEX($C$2:$C$5193,MATCH(ROWS(M$2:M2131),M$2:M$5193,0)),"")</f>
        <v/>
      </c>
      <c r="R2131" s="70" t="str">
        <f>IFERROR(INDEX($C$2:$C$5193,MATCH(ROWS(N$2:N2131),N$2:N$5193,0)),"")</f>
        <v/>
      </c>
      <c r="S2131" s="92" t="str">
        <f>IFERROR(INDEX($C$2:$C$5193,MATCH(ROWS(O$2:O2131),O$2:O$5193,0)),"")</f>
        <v/>
      </c>
    </row>
    <row r="2132" spans="1:19" x14ac:dyDescent="0.25">
      <c r="A2132" s="69">
        <v>11101</v>
      </c>
      <c r="B2132" s="69" t="s">
        <v>18336</v>
      </c>
      <c r="C2132" s="69" t="s">
        <v>18337</v>
      </c>
      <c r="D2132" s="69" t="s">
        <v>16702</v>
      </c>
      <c r="E2132" s="69" t="s">
        <v>22589</v>
      </c>
      <c r="F2132" s="69" t="s">
        <v>18338</v>
      </c>
      <c r="G2132" s="69" t="s">
        <v>18339</v>
      </c>
      <c r="H2132" s="69">
        <v>41.449100000000001</v>
      </c>
      <c r="I2132" s="69">
        <v>-96.520200000000003</v>
      </c>
      <c r="J2132" s="69">
        <v>1204</v>
      </c>
      <c r="K2132" s="69">
        <v>-5</v>
      </c>
      <c r="L2132" s="69">
        <f>COUNTIFS(Aéroports!$C$2:$C$5193,Aéroports!$C2132,Aéroports!$D$2:$D$5193,Aéroports!$D2132)</f>
        <v>1</v>
      </c>
      <c r="M2132" s="69" t="str">
        <f>IF(AND(Formulaire!$H$15=Aéroports!$E2132,--ISNUMBER(IFERROR(SEARCH(Formulaire!$H$16,$C2132,1),""))=1),MAX(M$1:M2131)+1,"")</f>
        <v/>
      </c>
      <c r="N2132" s="69" t="str">
        <f>IF(AND(Formulaire!$H$21=Aéroports!$E2132,--ISNUMBER(IFERROR(SEARCH(Formulaire!$H$22,$C2132,1),""))=1),MAX(N$1:N2131)+1,"")</f>
        <v/>
      </c>
      <c r="O2132" s="69" t="str">
        <f>IF(AND(Formulaire!$H$27=Aéroports!$E2132,--ISNUMBER(IFERROR(SEARCH(Formulaire!$H$28,$C2132,1),""))=1),MAX(O$1:O2131)+1,"")</f>
        <v/>
      </c>
      <c r="Q2132" s="91" t="str">
        <f>IFERROR(INDEX($C$2:$C$5193,MATCH(ROWS(M$2:M2132),M$2:M$5193,0)),"")</f>
        <v/>
      </c>
      <c r="R2132" s="70" t="str">
        <f>IFERROR(INDEX($C$2:$C$5193,MATCH(ROWS(N$2:N2132),N$2:N$5193,0)),"")</f>
        <v/>
      </c>
      <c r="S2132" s="92" t="str">
        <f>IFERROR(INDEX($C$2:$C$5193,MATCH(ROWS(O$2:O2132),O$2:O$5193,0)),"")</f>
        <v/>
      </c>
    </row>
    <row r="2133" spans="1:19" x14ac:dyDescent="0.25">
      <c r="A2133" s="68">
        <v>7058</v>
      </c>
      <c r="B2133" s="68" t="s">
        <v>18340</v>
      </c>
      <c r="C2133" s="68" t="s">
        <v>18341</v>
      </c>
      <c r="D2133" s="68" t="s">
        <v>16702</v>
      </c>
      <c r="E2133" s="68" t="s">
        <v>22589</v>
      </c>
      <c r="F2133" s="68" t="s">
        <v>18342</v>
      </c>
      <c r="G2133" s="68" t="s">
        <v>18343</v>
      </c>
      <c r="H2133" s="68">
        <v>47.285499999999999</v>
      </c>
      <c r="I2133" s="68">
        <v>-68.312799999999996</v>
      </c>
      <c r="J2133" s="68">
        <v>988</v>
      </c>
      <c r="K2133" s="68">
        <v>-5</v>
      </c>
      <c r="L2133" s="68">
        <f>COUNTIFS(Aéroports!$C$2:$C$5193,Aéroports!$C2133,Aéroports!$D$2:$D$5193,Aéroports!$D2133)</f>
        <v>1</v>
      </c>
      <c r="M2133" s="68" t="str">
        <f>IF(AND(Formulaire!$H$15=Aéroports!$E2133,--ISNUMBER(IFERROR(SEARCH(Formulaire!$H$16,$C2133,1),""))=1),MAX(M$1:M2132)+1,"")</f>
        <v/>
      </c>
      <c r="N2133" s="68" t="str">
        <f>IF(AND(Formulaire!$H$21=Aéroports!$E2133,--ISNUMBER(IFERROR(SEARCH(Formulaire!$H$22,$C2133,1),""))=1),MAX(N$1:N2132)+1,"")</f>
        <v/>
      </c>
      <c r="O2133" s="68" t="str">
        <f>IF(AND(Formulaire!$H$27=Aéroports!$E2133,--ISNUMBER(IFERROR(SEARCH(Formulaire!$H$28,$C2133,1),""))=1),MAX(O$1:O2132)+1,"")</f>
        <v/>
      </c>
      <c r="Q2133" s="91" t="str">
        <f>IFERROR(INDEX($C$2:$C$5193,MATCH(ROWS(M$2:M2133),M$2:M$5193,0)),"")</f>
        <v/>
      </c>
      <c r="R2133" s="70" t="str">
        <f>IFERROR(INDEX($C$2:$C$5193,MATCH(ROWS(N$2:N2133),N$2:N$5193,0)),"")</f>
        <v/>
      </c>
      <c r="S2133" s="92" t="str">
        <f>IFERROR(INDEX($C$2:$C$5193,MATCH(ROWS(O$2:O2133),O$2:O$5193,0)),"")</f>
        <v/>
      </c>
    </row>
    <row r="2134" spans="1:19" x14ac:dyDescent="0.25">
      <c r="A2134" s="69">
        <v>3687</v>
      </c>
      <c r="B2134" s="69" t="s">
        <v>18344</v>
      </c>
      <c r="C2134" s="69" t="s">
        <v>18345</v>
      </c>
      <c r="D2134" s="69" t="s">
        <v>16702</v>
      </c>
      <c r="E2134" s="69" t="s">
        <v>22589</v>
      </c>
      <c r="F2134" s="69" t="s">
        <v>18346</v>
      </c>
      <c r="G2134" s="69" t="s">
        <v>18347</v>
      </c>
      <c r="H2134" s="69">
        <v>36.776200000000003</v>
      </c>
      <c r="I2134" s="69">
        <v>-119.718</v>
      </c>
      <c r="J2134" s="69">
        <v>336</v>
      </c>
      <c r="K2134" s="69">
        <v>-8</v>
      </c>
      <c r="L2134" s="69">
        <f>COUNTIFS(Aéroports!$C$2:$C$5193,Aéroports!$C2134,Aéroports!$D$2:$D$5193,Aéroports!$D2134)</f>
        <v>1</v>
      </c>
      <c r="M2134" s="69" t="str">
        <f>IF(AND(Formulaire!$H$15=Aéroports!$E2134,--ISNUMBER(IFERROR(SEARCH(Formulaire!$H$16,$C2134,1),""))=1),MAX(M$1:M2133)+1,"")</f>
        <v/>
      </c>
      <c r="N2134" s="69" t="str">
        <f>IF(AND(Formulaire!$H$21=Aéroports!$E2134,--ISNUMBER(IFERROR(SEARCH(Formulaire!$H$22,$C2134,1),""))=1),MAX(N$1:N2133)+1,"")</f>
        <v/>
      </c>
      <c r="O2134" s="69" t="str">
        <f>IF(AND(Formulaire!$H$27=Aéroports!$E2134,--ISNUMBER(IFERROR(SEARCH(Formulaire!$H$28,$C2134,1),""))=1),MAX(O$1:O2133)+1,"")</f>
        <v/>
      </c>
      <c r="Q2134" s="91" t="str">
        <f>IFERROR(INDEX($C$2:$C$5193,MATCH(ROWS(M$2:M2134),M$2:M$5193,0)),"")</f>
        <v/>
      </c>
      <c r="R2134" s="70" t="str">
        <f>IFERROR(INDEX($C$2:$C$5193,MATCH(ROWS(N$2:N2134),N$2:N$5193,0)),"")</f>
        <v/>
      </c>
      <c r="S2134" s="92" t="str">
        <f>IFERROR(INDEX($C$2:$C$5193,MATCH(ROWS(O$2:O2134),O$2:O$5193,0)),"")</f>
        <v/>
      </c>
    </row>
    <row r="2135" spans="1:19" x14ac:dyDescent="0.25">
      <c r="A2135" s="68">
        <v>7082</v>
      </c>
      <c r="B2135" s="68" t="s">
        <v>18348</v>
      </c>
      <c r="C2135" s="68" t="s">
        <v>18349</v>
      </c>
      <c r="D2135" s="68" t="s">
        <v>16702</v>
      </c>
      <c r="E2135" s="68" t="s">
        <v>22589</v>
      </c>
      <c r="F2135" s="68" t="s">
        <v>18350</v>
      </c>
      <c r="G2135" s="68" t="s">
        <v>18351</v>
      </c>
      <c r="H2135" s="68">
        <v>48.521999999999998</v>
      </c>
      <c r="I2135" s="68">
        <v>-123.024</v>
      </c>
      <c r="J2135" s="68">
        <v>113</v>
      </c>
      <c r="K2135" s="68">
        <v>-8</v>
      </c>
      <c r="L2135" s="68">
        <f>COUNTIFS(Aéroports!$C$2:$C$5193,Aéroports!$C2135,Aéroports!$D$2:$D$5193,Aéroports!$D2135)</f>
        <v>1</v>
      </c>
      <c r="M2135" s="68" t="str">
        <f>IF(AND(Formulaire!$H$15=Aéroports!$E2135,--ISNUMBER(IFERROR(SEARCH(Formulaire!$H$16,$C2135,1),""))=1),MAX(M$1:M2134)+1,"")</f>
        <v/>
      </c>
      <c r="N2135" s="68" t="str">
        <f>IF(AND(Formulaire!$H$21=Aéroports!$E2135,--ISNUMBER(IFERROR(SEARCH(Formulaire!$H$22,$C2135,1),""))=1),MAX(N$1:N2134)+1,"")</f>
        <v/>
      </c>
      <c r="O2135" s="68" t="str">
        <f>IF(AND(Formulaire!$H$27=Aéroports!$E2135,--ISNUMBER(IFERROR(SEARCH(Formulaire!$H$28,$C2135,1),""))=1),MAX(O$1:O2134)+1,"")</f>
        <v/>
      </c>
      <c r="Q2135" s="91" t="str">
        <f>IFERROR(INDEX($C$2:$C$5193,MATCH(ROWS(M$2:M2135),M$2:M$5193,0)),"")</f>
        <v/>
      </c>
      <c r="R2135" s="70" t="str">
        <f>IFERROR(INDEX($C$2:$C$5193,MATCH(ROWS(N$2:N2135),N$2:N$5193,0)),"")</f>
        <v/>
      </c>
      <c r="S2135" s="92" t="str">
        <f>IFERROR(INDEX($C$2:$C$5193,MATCH(ROWS(O$2:O2135),O$2:O$5193,0)),"")</f>
        <v/>
      </c>
    </row>
    <row r="2136" spans="1:19" x14ac:dyDescent="0.25">
      <c r="A2136" s="69">
        <v>9186</v>
      </c>
      <c r="B2136" s="69" t="s">
        <v>18352</v>
      </c>
      <c r="C2136" s="69" t="s">
        <v>18353</v>
      </c>
      <c r="D2136" s="69" t="s">
        <v>16702</v>
      </c>
      <c r="E2136" s="69" t="s">
        <v>22589</v>
      </c>
      <c r="F2136" s="69" t="s">
        <v>18354</v>
      </c>
      <c r="G2136" s="69" t="s">
        <v>18355</v>
      </c>
      <c r="H2136" s="69">
        <v>43.991100000000003</v>
      </c>
      <c r="I2136" s="69">
        <v>-70.947900000000004</v>
      </c>
      <c r="J2136" s="69">
        <v>454</v>
      </c>
      <c r="K2136" s="69">
        <v>-5</v>
      </c>
      <c r="L2136" s="69">
        <f>COUNTIFS(Aéroports!$C$2:$C$5193,Aéroports!$C2136,Aéroports!$D$2:$D$5193,Aéroports!$D2136)</f>
        <v>1</v>
      </c>
      <c r="M2136" s="69" t="str">
        <f>IF(AND(Formulaire!$H$15=Aéroports!$E2136,--ISNUMBER(IFERROR(SEARCH(Formulaire!$H$16,$C2136,1),""))=1),MAX(M$1:M2135)+1,"")</f>
        <v/>
      </c>
      <c r="N2136" s="69" t="str">
        <f>IF(AND(Formulaire!$H$21=Aéroports!$E2136,--ISNUMBER(IFERROR(SEARCH(Formulaire!$H$22,$C2136,1),""))=1),MAX(N$1:N2135)+1,"")</f>
        <v/>
      </c>
      <c r="O2136" s="69" t="str">
        <f>IF(AND(Formulaire!$H$27=Aéroports!$E2136,--ISNUMBER(IFERROR(SEARCH(Formulaire!$H$28,$C2136,1),""))=1),MAX(O$1:O2135)+1,"")</f>
        <v/>
      </c>
      <c r="Q2136" s="91" t="str">
        <f>IFERROR(INDEX($C$2:$C$5193,MATCH(ROWS(M$2:M2136),M$2:M$5193,0)),"")</f>
        <v/>
      </c>
      <c r="R2136" s="70" t="str">
        <f>IFERROR(INDEX($C$2:$C$5193,MATCH(ROWS(N$2:N2136),N$2:N$5193,0)),"")</f>
        <v/>
      </c>
      <c r="S2136" s="92" t="str">
        <f>IFERROR(INDEX($C$2:$C$5193,MATCH(ROWS(O$2:O2136),O$2:O$5193,0)),"")</f>
        <v/>
      </c>
    </row>
    <row r="2137" spans="1:19" x14ac:dyDescent="0.25">
      <c r="A2137" s="68">
        <v>6481</v>
      </c>
      <c r="B2137" s="68" t="s">
        <v>18356</v>
      </c>
      <c r="C2137" s="68" t="s">
        <v>18357</v>
      </c>
      <c r="D2137" s="68" t="s">
        <v>16702</v>
      </c>
      <c r="E2137" s="68" t="s">
        <v>22589</v>
      </c>
      <c r="F2137" s="68" t="s">
        <v>18358</v>
      </c>
      <c r="G2137" s="68" t="s">
        <v>18359</v>
      </c>
      <c r="H2137" s="68">
        <v>33.872</v>
      </c>
      <c r="I2137" s="68">
        <v>-117.98</v>
      </c>
      <c r="J2137" s="68">
        <v>96</v>
      </c>
      <c r="K2137" s="68">
        <v>-8</v>
      </c>
      <c r="L2137" s="68">
        <f>COUNTIFS(Aéroports!$C$2:$C$5193,Aéroports!$C2137,Aéroports!$D$2:$D$5193,Aéroports!$D2137)</f>
        <v>1</v>
      </c>
      <c r="M2137" s="68" t="str">
        <f>IF(AND(Formulaire!$H$15=Aéroports!$E2137,--ISNUMBER(IFERROR(SEARCH(Formulaire!$H$16,$C2137,1),""))=1),MAX(M$1:M2136)+1,"")</f>
        <v/>
      </c>
      <c r="N2137" s="68" t="str">
        <f>IF(AND(Formulaire!$H$21=Aéroports!$E2137,--ISNUMBER(IFERROR(SEARCH(Formulaire!$H$22,$C2137,1),""))=1),MAX(N$1:N2136)+1,"")</f>
        <v/>
      </c>
      <c r="O2137" s="68" t="str">
        <f>IF(AND(Formulaire!$H$27=Aéroports!$E2137,--ISNUMBER(IFERROR(SEARCH(Formulaire!$H$28,$C2137,1),""))=1),MAX(O$1:O2136)+1,"")</f>
        <v/>
      </c>
      <c r="Q2137" s="91" t="str">
        <f>IFERROR(INDEX($C$2:$C$5193,MATCH(ROWS(M$2:M2137),M$2:M$5193,0)),"")</f>
        <v/>
      </c>
      <c r="R2137" s="70" t="str">
        <f>IFERROR(INDEX($C$2:$C$5193,MATCH(ROWS(N$2:N2137),N$2:N$5193,0)),"")</f>
        <v/>
      </c>
      <c r="S2137" s="92" t="str">
        <f>IFERROR(INDEX($C$2:$C$5193,MATCH(ROWS(O$2:O2137),O$2:O$5193,0)),"")</f>
        <v/>
      </c>
    </row>
    <row r="2138" spans="1:19" x14ac:dyDescent="0.25">
      <c r="A2138" s="69">
        <v>7140</v>
      </c>
      <c r="B2138" s="69" t="s">
        <v>18360</v>
      </c>
      <c r="C2138" s="69" t="s">
        <v>18361</v>
      </c>
      <c r="D2138" s="69" t="s">
        <v>16702</v>
      </c>
      <c r="E2138" s="69" t="s">
        <v>22589</v>
      </c>
      <c r="F2138" s="69" t="s">
        <v>18362</v>
      </c>
      <c r="G2138" s="69" t="s">
        <v>18363</v>
      </c>
      <c r="H2138" s="69">
        <v>58.254399999999997</v>
      </c>
      <c r="I2138" s="69">
        <v>-134.898</v>
      </c>
      <c r="J2138" s="69">
        <v>0</v>
      </c>
      <c r="K2138" s="69">
        <v>-9</v>
      </c>
      <c r="L2138" s="69">
        <f>COUNTIFS(Aéroports!$C$2:$C$5193,Aéroports!$C2138,Aéroports!$D$2:$D$5193,Aéroports!$D2138)</f>
        <v>1</v>
      </c>
      <c r="M2138" s="69" t="str">
        <f>IF(AND(Formulaire!$H$15=Aéroports!$E2138,--ISNUMBER(IFERROR(SEARCH(Formulaire!$H$16,$C2138,1),""))=1),MAX(M$1:M2137)+1,"")</f>
        <v/>
      </c>
      <c r="N2138" s="69" t="str">
        <f>IF(AND(Formulaire!$H$21=Aéroports!$E2138,--ISNUMBER(IFERROR(SEARCH(Formulaire!$H$22,$C2138,1),""))=1),MAX(N$1:N2137)+1,"")</f>
        <v/>
      </c>
      <c r="O2138" s="69" t="str">
        <f>IF(AND(Formulaire!$H$27=Aéroports!$E2138,--ISNUMBER(IFERROR(SEARCH(Formulaire!$H$28,$C2138,1),""))=1),MAX(O$1:O2137)+1,"")</f>
        <v/>
      </c>
      <c r="Q2138" s="91" t="str">
        <f>IFERROR(INDEX($C$2:$C$5193,MATCH(ROWS(M$2:M2138),M$2:M$5193,0)),"")</f>
        <v/>
      </c>
      <c r="R2138" s="70" t="str">
        <f>IFERROR(INDEX($C$2:$C$5193,MATCH(ROWS(N$2:N2138),N$2:N$5193,0)),"")</f>
        <v/>
      </c>
      <c r="S2138" s="92" t="str">
        <f>IFERROR(INDEX($C$2:$C$5193,MATCH(ROWS(O$2:O2138),O$2:O$5193,0)),"")</f>
        <v/>
      </c>
    </row>
    <row r="2139" spans="1:19" x14ac:dyDescent="0.25">
      <c r="A2139" s="68">
        <v>8295</v>
      </c>
      <c r="B2139" s="68" t="s">
        <v>18364</v>
      </c>
      <c r="C2139" s="68" t="s">
        <v>18365</v>
      </c>
      <c r="D2139" s="68" t="s">
        <v>16702</v>
      </c>
      <c r="E2139" s="68" t="s">
        <v>22589</v>
      </c>
      <c r="F2139" s="68" t="s">
        <v>18366</v>
      </c>
      <c r="G2139" s="68" t="s">
        <v>18367</v>
      </c>
      <c r="H2139" s="68">
        <v>33.9726</v>
      </c>
      <c r="I2139" s="68">
        <v>-86.088999999999999</v>
      </c>
      <c r="J2139" s="68">
        <v>569</v>
      </c>
      <c r="K2139" s="68">
        <v>-6</v>
      </c>
      <c r="L2139" s="68">
        <f>COUNTIFS(Aéroports!$C$2:$C$5193,Aéroports!$C2139,Aéroports!$D$2:$D$5193,Aéroports!$D2139)</f>
        <v>1</v>
      </c>
      <c r="M2139" s="68" t="str">
        <f>IF(AND(Formulaire!$H$15=Aéroports!$E2139,--ISNUMBER(IFERROR(SEARCH(Formulaire!$H$16,$C2139,1),""))=1),MAX(M$1:M2138)+1,"")</f>
        <v/>
      </c>
      <c r="N2139" s="68" t="str">
        <f>IF(AND(Formulaire!$H$21=Aéroports!$E2139,--ISNUMBER(IFERROR(SEARCH(Formulaire!$H$22,$C2139,1),""))=1),MAX(N$1:N2138)+1,"")</f>
        <v/>
      </c>
      <c r="O2139" s="68" t="str">
        <f>IF(AND(Formulaire!$H$27=Aéroports!$E2139,--ISNUMBER(IFERROR(SEARCH(Formulaire!$H$28,$C2139,1),""))=1),MAX(O$1:O2138)+1,"")</f>
        <v/>
      </c>
      <c r="Q2139" s="91" t="str">
        <f>IFERROR(INDEX($C$2:$C$5193,MATCH(ROWS(M$2:M2139),M$2:M$5193,0)),"")</f>
        <v/>
      </c>
      <c r="R2139" s="70" t="str">
        <f>IFERROR(INDEX($C$2:$C$5193,MATCH(ROWS(N$2:N2139),N$2:N$5193,0)),"")</f>
        <v/>
      </c>
      <c r="S2139" s="92" t="str">
        <f>IFERROR(INDEX($C$2:$C$5193,MATCH(ROWS(O$2:O2139),O$2:O$5193,0)),"")</f>
        <v/>
      </c>
    </row>
    <row r="2140" spans="1:19" x14ac:dyDescent="0.25">
      <c r="A2140" s="69">
        <v>3472</v>
      </c>
      <c r="B2140" s="69" t="s">
        <v>18368</v>
      </c>
      <c r="C2140" s="69" t="s">
        <v>18369</v>
      </c>
      <c r="D2140" s="69" t="s">
        <v>16702</v>
      </c>
      <c r="E2140" s="69" t="s">
        <v>22589</v>
      </c>
      <c r="F2140" s="69" t="s">
        <v>18370</v>
      </c>
      <c r="G2140" s="69" t="s">
        <v>18371</v>
      </c>
      <c r="H2140" s="69">
        <v>29.690100000000001</v>
      </c>
      <c r="I2140" s="69">
        <v>-82.271799999999999</v>
      </c>
      <c r="J2140" s="69">
        <v>152</v>
      </c>
      <c r="K2140" s="69">
        <v>-5</v>
      </c>
      <c r="L2140" s="69">
        <f>COUNTIFS(Aéroports!$C$2:$C$5193,Aéroports!$C2140,Aéroports!$D$2:$D$5193,Aéroports!$D2140)</f>
        <v>1</v>
      </c>
      <c r="M2140" s="69" t="str">
        <f>IF(AND(Formulaire!$H$15=Aéroports!$E2140,--ISNUMBER(IFERROR(SEARCH(Formulaire!$H$16,$C2140,1),""))=1),MAX(M$1:M2139)+1,"")</f>
        <v/>
      </c>
      <c r="N2140" s="69" t="str">
        <f>IF(AND(Formulaire!$H$21=Aéroports!$E2140,--ISNUMBER(IFERROR(SEARCH(Formulaire!$H$22,$C2140,1),""))=1),MAX(N$1:N2139)+1,"")</f>
        <v/>
      </c>
      <c r="O2140" s="69" t="str">
        <f>IF(AND(Formulaire!$H$27=Aéroports!$E2140,--ISNUMBER(IFERROR(SEARCH(Formulaire!$H$28,$C2140,1),""))=1),MAX(O$1:O2139)+1,"")</f>
        <v/>
      </c>
      <c r="Q2140" s="91" t="str">
        <f>IFERROR(INDEX($C$2:$C$5193,MATCH(ROWS(M$2:M2140),M$2:M$5193,0)),"")</f>
        <v/>
      </c>
      <c r="R2140" s="70" t="str">
        <f>IFERROR(INDEX($C$2:$C$5193,MATCH(ROWS(N$2:N2140),N$2:N$5193,0)),"")</f>
        <v/>
      </c>
      <c r="S2140" s="92" t="str">
        <f>IFERROR(INDEX($C$2:$C$5193,MATCH(ROWS(O$2:O2140),O$2:O$5193,0)),"")</f>
        <v/>
      </c>
    </row>
    <row r="2141" spans="1:19" x14ac:dyDescent="0.25">
      <c r="A2141" s="68">
        <v>8143</v>
      </c>
      <c r="B2141" s="68" t="s">
        <v>18375</v>
      </c>
      <c r="C2141" s="68" t="s">
        <v>18376</v>
      </c>
      <c r="D2141" s="68" t="s">
        <v>16702</v>
      </c>
      <c r="E2141" s="68" t="s">
        <v>22589</v>
      </c>
      <c r="F2141" s="68" t="s">
        <v>18377</v>
      </c>
      <c r="G2141" s="68" t="s">
        <v>18378</v>
      </c>
      <c r="H2141" s="68">
        <v>39.168300000000002</v>
      </c>
      <c r="I2141" s="68">
        <v>-77.165999999999997</v>
      </c>
      <c r="J2141" s="68">
        <v>539</v>
      </c>
      <c r="K2141" s="68">
        <v>-5</v>
      </c>
      <c r="L2141" s="68">
        <f>COUNTIFS(Aéroports!$C$2:$C$5193,Aéroports!$C2141,Aéroports!$D$2:$D$5193,Aéroports!$D2141)</f>
        <v>1</v>
      </c>
      <c r="M2141" s="68" t="str">
        <f>IF(AND(Formulaire!$H$15=Aéroports!$E2141,--ISNUMBER(IFERROR(SEARCH(Formulaire!$H$16,$C2141,1),""))=1),MAX(M$1:M2140)+1,"")</f>
        <v/>
      </c>
      <c r="N2141" s="68" t="str">
        <f>IF(AND(Formulaire!$H$21=Aéroports!$E2141,--ISNUMBER(IFERROR(SEARCH(Formulaire!$H$22,$C2141,1),""))=1),MAX(N$1:N2140)+1,"")</f>
        <v/>
      </c>
      <c r="O2141" s="68" t="str">
        <f>IF(AND(Formulaire!$H$27=Aéroports!$E2141,--ISNUMBER(IFERROR(SEARCH(Formulaire!$H$28,$C2141,1),""))=1),MAX(O$1:O2140)+1,"")</f>
        <v/>
      </c>
      <c r="Q2141" s="91" t="str">
        <f>IFERROR(INDEX($C$2:$C$5193,MATCH(ROWS(M$2:M2141),M$2:M$5193,0)),"")</f>
        <v/>
      </c>
      <c r="R2141" s="70" t="str">
        <f>IFERROR(INDEX($C$2:$C$5193,MATCH(ROWS(N$2:N2141),N$2:N$5193,0)),"")</f>
        <v/>
      </c>
      <c r="S2141" s="92" t="str">
        <f>IFERROR(INDEX($C$2:$C$5193,MATCH(ROWS(O$2:O2141),O$2:O$5193,0)),"")</f>
        <v/>
      </c>
    </row>
    <row r="2142" spans="1:19" x14ac:dyDescent="0.25">
      <c r="A2142" s="69">
        <v>3764</v>
      </c>
      <c r="B2142" s="69" t="s">
        <v>18379</v>
      </c>
      <c r="C2142" s="69" t="s">
        <v>18380</v>
      </c>
      <c r="D2142" s="69" t="s">
        <v>16702</v>
      </c>
      <c r="E2142" s="69" t="s">
        <v>22589</v>
      </c>
      <c r="F2142" s="69" t="s">
        <v>18381</v>
      </c>
      <c r="G2142" s="69" t="s">
        <v>18382</v>
      </c>
      <c r="H2142" s="69">
        <v>64.736199999999997</v>
      </c>
      <c r="I2142" s="69">
        <v>-156.93700000000001</v>
      </c>
      <c r="J2142" s="69">
        <v>153</v>
      </c>
      <c r="K2142" s="69">
        <v>-9</v>
      </c>
      <c r="L2142" s="69">
        <f>COUNTIFS(Aéroports!$C$2:$C$5193,Aéroports!$C2142,Aéroports!$D$2:$D$5193,Aéroports!$D2142)</f>
        <v>1</v>
      </c>
      <c r="M2142" s="69" t="str">
        <f>IF(AND(Formulaire!$H$15=Aéroports!$E2142,--ISNUMBER(IFERROR(SEARCH(Formulaire!$H$16,$C2142,1),""))=1),MAX(M$1:M2141)+1,"")</f>
        <v/>
      </c>
      <c r="N2142" s="69" t="str">
        <f>IF(AND(Formulaire!$H$21=Aéroports!$E2142,--ISNUMBER(IFERROR(SEARCH(Formulaire!$H$22,$C2142,1),""))=1),MAX(N$1:N2141)+1,"")</f>
        <v/>
      </c>
      <c r="O2142" s="69" t="str">
        <f>IF(AND(Formulaire!$H$27=Aéroports!$E2142,--ISNUMBER(IFERROR(SEARCH(Formulaire!$H$28,$C2142,1),""))=1),MAX(O$1:O2141)+1,"")</f>
        <v/>
      </c>
      <c r="Q2142" s="91" t="str">
        <f>IFERROR(INDEX($C$2:$C$5193,MATCH(ROWS(M$2:M2142),M$2:M$5193,0)),"")</f>
        <v/>
      </c>
      <c r="R2142" s="70" t="str">
        <f>IFERROR(INDEX($C$2:$C$5193,MATCH(ROWS(N$2:N2142),N$2:N$5193,0)),"")</f>
        <v/>
      </c>
      <c r="S2142" s="92" t="str">
        <f>IFERROR(INDEX($C$2:$C$5193,MATCH(ROWS(O$2:O2142),O$2:O$5193,0)),"")</f>
        <v/>
      </c>
    </row>
    <row r="2143" spans="1:19" x14ac:dyDescent="0.25">
      <c r="A2143" s="68">
        <v>11082</v>
      </c>
      <c r="B2143" s="68" t="s">
        <v>18383</v>
      </c>
      <c r="C2143" s="68" t="s">
        <v>18384</v>
      </c>
      <c r="D2143" s="68" t="s">
        <v>16702</v>
      </c>
      <c r="E2143" s="68" t="s">
        <v>22589</v>
      </c>
      <c r="F2143" s="68" t="s">
        <v>18385</v>
      </c>
      <c r="G2143" s="68" t="s">
        <v>18386</v>
      </c>
      <c r="H2143" s="68">
        <v>40.938000000000002</v>
      </c>
      <c r="I2143" s="68">
        <v>-90.431100000000001</v>
      </c>
      <c r="J2143" s="68">
        <v>764</v>
      </c>
      <c r="K2143" s="68">
        <v>-5</v>
      </c>
      <c r="L2143" s="68">
        <f>COUNTIFS(Aéroports!$C$2:$C$5193,Aéroports!$C2143,Aéroports!$D$2:$D$5193,Aéroports!$D2143)</f>
        <v>1</v>
      </c>
      <c r="M2143" s="68" t="str">
        <f>IF(AND(Formulaire!$H$15=Aéroports!$E2143,--ISNUMBER(IFERROR(SEARCH(Formulaire!$H$16,$C2143,1),""))=1),MAX(M$1:M2142)+1,"")</f>
        <v/>
      </c>
      <c r="N2143" s="68" t="str">
        <f>IF(AND(Formulaire!$H$21=Aéroports!$E2143,--ISNUMBER(IFERROR(SEARCH(Formulaire!$H$22,$C2143,1),""))=1),MAX(N$1:N2142)+1,"")</f>
        <v/>
      </c>
      <c r="O2143" s="68" t="str">
        <f>IF(AND(Formulaire!$H$27=Aéroports!$E2143,--ISNUMBER(IFERROR(SEARCH(Formulaire!$H$28,$C2143,1),""))=1),MAX(O$1:O2142)+1,"")</f>
        <v/>
      </c>
      <c r="Q2143" s="91" t="str">
        <f>IFERROR(INDEX($C$2:$C$5193,MATCH(ROWS(M$2:M2143),M$2:M$5193,0)),"")</f>
        <v/>
      </c>
      <c r="R2143" s="70" t="str">
        <f>IFERROR(INDEX($C$2:$C$5193,MATCH(ROWS(N$2:N2143),N$2:N$5193,0)),"")</f>
        <v/>
      </c>
      <c r="S2143" s="92" t="str">
        <f>IFERROR(INDEX($C$2:$C$5193,MATCH(ROWS(O$2:O2143),O$2:O$5193,0)),"")</f>
        <v/>
      </c>
    </row>
    <row r="2144" spans="1:19" x14ac:dyDescent="0.25">
      <c r="A2144" s="69">
        <v>8759</v>
      </c>
      <c r="B2144" s="69" t="s">
        <v>18387</v>
      </c>
      <c r="C2144" s="69" t="s">
        <v>18388</v>
      </c>
      <c r="D2144" s="69" t="s">
        <v>16702</v>
      </c>
      <c r="E2144" s="69" t="s">
        <v>22589</v>
      </c>
      <c r="F2144" s="69" t="s">
        <v>18389</v>
      </c>
      <c r="G2144" s="69" t="s">
        <v>18390</v>
      </c>
      <c r="H2144" s="69">
        <v>40.753399999999999</v>
      </c>
      <c r="I2144" s="69">
        <v>-82.723799999999997</v>
      </c>
      <c r="J2144" s="69">
        <v>1224</v>
      </c>
      <c r="K2144" s="69">
        <v>-5</v>
      </c>
      <c r="L2144" s="69">
        <f>COUNTIFS(Aéroports!$C$2:$C$5193,Aéroports!$C2144,Aéroports!$D$2:$D$5193,Aéroports!$D2144)</f>
        <v>1</v>
      </c>
      <c r="M2144" s="69" t="str">
        <f>IF(AND(Formulaire!$H$15=Aéroports!$E2144,--ISNUMBER(IFERROR(SEARCH(Formulaire!$H$16,$C2144,1),""))=1),MAX(M$1:M2143)+1,"")</f>
        <v/>
      </c>
      <c r="N2144" s="69" t="str">
        <f>IF(AND(Formulaire!$H$21=Aéroports!$E2144,--ISNUMBER(IFERROR(SEARCH(Formulaire!$H$22,$C2144,1),""))=1),MAX(N$1:N2143)+1,"")</f>
        <v/>
      </c>
      <c r="O2144" s="69" t="str">
        <f>IF(AND(Formulaire!$H$27=Aéroports!$E2144,--ISNUMBER(IFERROR(SEARCH(Formulaire!$H$28,$C2144,1),""))=1),MAX(O$1:O2143)+1,"")</f>
        <v/>
      </c>
      <c r="Q2144" s="91" t="str">
        <f>IFERROR(INDEX($C$2:$C$5193,MATCH(ROWS(M$2:M2144),M$2:M$5193,0)),"")</f>
        <v/>
      </c>
      <c r="R2144" s="70" t="str">
        <f>IFERROR(INDEX($C$2:$C$5193,MATCH(ROWS(N$2:N2144),N$2:N$5193,0)),"")</f>
        <v/>
      </c>
      <c r="S2144" s="92" t="str">
        <f>IFERROR(INDEX($C$2:$C$5193,MATCH(ROWS(O$2:O2144),O$2:O$5193,0)),"")</f>
        <v/>
      </c>
    </row>
    <row r="2145" spans="1:19" x14ac:dyDescent="0.25">
      <c r="A2145" s="68">
        <v>4340</v>
      </c>
      <c r="B2145" s="68" t="s">
        <v>18391</v>
      </c>
      <c r="C2145" s="68" t="s">
        <v>18392</v>
      </c>
      <c r="D2145" s="68" t="s">
        <v>16702</v>
      </c>
      <c r="E2145" s="68" t="s">
        <v>22589</v>
      </c>
      <c r="F2145" s="68" t="s">
        <v>18393</v>
      </c>
      <c r="G2145" s="68" t="s">
        <v>18394</v>
      </c>
      <c r="H2145" s="68">
        <v>35.511099999999999</v>
      </c>
      <c r="I2145" s="68">
        <v>-108.789</v>
      </c>
      <c r="J2145" s="68">
        <v>6472</v>
      </c>
      <c r="K2145" s="68">
        <v>-7</v>
      </c>
      <c r="L2145" s="68">
        <f>COUNTIFS(Aéroports!$C$2:$C$5193,Aéroports!$C2145,Aéroports!$D$2:$D$5193,Aéroports!$D2145)</f>
        <v>1</v>
      </c>
      <c r="M2145" s="68" t="str">
        <f>IF(AND(Formulaire!$H$15=Aéroports!$E2145,--ISNUMBER(IFERROR(SEARCH(Formulaire!$H$16,$C2145,1),""))=1),MAX(M$1:M2144)+1,"")</f>
        <v/>
      </c>
      <c r="N2145" s="68" t="str">
        <f>IF(AND(Formulaire!$H$21=Aéroports!$E2145,--ISNUMBER(IFERROR(SEARCH(Formulaire!$H$22,$C2145,1),""))=1),MAX(N$1:N2144)+1,"")</f>
        <v/>
      </c>
      <c r="O2145" s="68" t="str">
        <f>IF(AND(Formulaire!$H$27=Aéroports!$E2145,--ISNUMBER(IFERROR(SEARCH(Formulaire!$H$28,$C2145,1),""))=1),MAX(O$1:O2144)+1,"")</f>
        <v/>
      </c>
      <c r="Q2145" s="91" t="str">
        <f>IFERROR(INDEX($C$2:$C$5193,MATCH(ROWS(M$2:M2145),M$2:M$5193,0)),"")</f>
        <v/>
      </c>
      <c r="R2145" s="70" t="str">
        <f>IFERROR(INDEX($C$2:$C$5193,MATCH(ROWS(N$2:N2145),N$2:N$5193,0)),"")</f>
        <v/>
      </c>
      <c r="S2145" s="92" t="str">
        <f>IFERROR(INDEX($C$2:$C$5193,MATCH(ROWS(O$2:O2145),O$2:O$5193,0)),"")</f>
        <v/>
      </c>
    </row>
    <row r="2146" spans="1:19" x14ac:dyDescent="0.25">
      <c r="A2146" s="69">
        <v>3581</v>
      </c>
      <c r="B2146" s="69" t="s">
        <v>18395</v>
      </c>
      <c r="C2146" s="69" t="s">
        <v>18396</v>
      </c>
      <c r="D2146" s="69" t="s">
        <v>16702</v>
      </c>
      <c r="E2146" s="69" t="s">
        <v>22589</v>
      </c>
      <c r="F2146" s="69" t="s">
        <v>18397</v>
      </c>
      <c r="G2146" s="69" t="s">
        <v>18398</v>
      </c>
      <c r="H2146" s="69">
        <v>29.2653</v>
      </c>
      <c r="I2146" s="69">
        <v>-94.860399999999998</v>
      </c>
      <c r="J2146" s="69">
        <v>6</v>
      </c>
      <c r="K2146" s="69">
        <v>-6</v>
      </c>
      <c r="L2146" s="69">
        <f>COUNTIFS(Aéroports!$C$2:$C$5193,Aéroports!$C2146,Aéroports!$D$2:$D$5193,Aéroports!$D2146)</f>
        <v>1</v>
      </c>
      <c r="M2146" s="69" t="str">
        <f>IF(AND(Formulaire!$H$15=Aéroports!$E2146,--ISNUMBER(IFERROR(SEARCH(Formulaire!$H$16,$C2146,1),""))=1),MAX(M$1:M2145)+1,"")</f>
        <v/>
      </c>
      <c r="N2146" s="69" t="str">
        <f>IF(AND(Formulaire!$H$21=Aéroports!$E2146,--ISNUMBER(IFERROR(SEARCH(Formulaire!$H$22,$C2146,1),""))=1),MAX(N$1:N2145)+1,"")</f>
        <v/>
      </c>
      <c r="O2146" s="69" t="str">
        <f>IF(AND(Formulaire!$H$27=Aéroports!$E2146,--ISNUMBER(IFERROR(SEARCH(Formulaire!$H$28,$C2146,1),""))=1),MAX(O$1:O2145)+1,"")</f>
        <v/>
      </c>
      <c r="Q2146" s="91" t="str">
        <f>IFERROR(INDEX($C$2:$C$5193,MATCH(ROWS(M$2:M2146),M$2:M$5193,0)),"")</f>
        <v/>
      </c>
      <c r="R2146" s="70" t="str">
        <f>IFERROR(INDEX($C$2:$C$5193,MATCH(ROWS(N$2:N2146),N$2:N$5193,0)),"")</f>
        <v/>
      </c>
      <c r="S2146" s="92" t="str">
        <f>IFERROR(INDEX($C$2:$C$5193,MATCH(ROWS(O$2:O2146),O$2:O$5193,0)),"")</f>
        <v/>
      </c>
    </row>
    <row r="2147" spans="1:19" x14ac:dyDescent="0.25">
      <c r="A2147" s="68">
        <v>6715</v>
      </c>
      <c r="B2147" s="68" t="s">
        <v>18399</v>
      </c>
      <c r="C2147" s="68" t="s">
        <v>18400</v>
      </c>
      <c r="D2147" s="68" t="s">
        <v>16702</v>
      </c>
      <c r="E2147" s="68" t="s">
        <v>22589</v>
      </c>
      <c r="F2147" s="68" t="s">
        <v>18401</v>
      </c>
      <c r="G2147" s="68" t="s">
        <v>18402</v>
      </c>
      <c r="H2147" s="68">
        <v>63.766800000000003</v>
      </c>
      <c r="I2147" s="68">
        <v>-171.733</v>
      </c>
      <c r="J2147" s="68">
        <v>27</v>
      </c>
      <c r="K2147" s="68">
        <v>-9</v>
      </c>
      <c r="L2147" s="68">
        <f>COUNTIFS(Aéroports!$C$2:$C$5193,Aéroports!$C2147,Aéroports!$D$2:$D$5193,Aéroports!$D2147)</f>
        <v>1</v>
      </c>
      <c r="M2147" s="68" t="str">
        <f>IF(AND(Formulaire!$H$15=Aéroports!$E2147,--ISNUMBER(IFERROR(SEARCH(Formulaire!$H$16,$C2147,1),""))=1),MAX(M$1:M2146)+1,"")</f>
        <v/>
      </c>
      <c r="N2147" s="68" t="str">
        <f>IF(AND(Formulaire!$H$21=Aéroports!$E2147,--ISNUMBER(IFERROR(SEARCH(Formulaire!$H$22,$C2147,1),""))=1),MAX(N$1:N2146)+1,"")</f>
        <v/>
      </c>
      <c r="O2147" s="68" t="str">
        <f>IF(AND(Formulaire!$H$27=Aéroports!$E2147,--ISNUMBER(IFERROR(SEARCH(Formulaire!$H$28,$C2147,1),""))=1),MAX(O$1:O2146)+1,"")</f>
        <v/>
      </c>
      <c r="Q2147" s="91" t="str">
        <f>IFERROR(INDEX($C$2:$C$5193,MATCH(ROWS(M$2:M2147),M$2:M$5193,0)),"")</f>
        <v/>
      </c>
      <c r="R2147" s="70" t="str">
        <f>IFERROR(INDEX($C$2:$C$5193,MATCH(ROWS(N$2:N2147),N$2:N$5193,0)),"")</f>
        <v/>
      </c>
      <c r="S2147" s="92" t="str">
        <f>IFERROR(INDEX($C$2:$C$5193,MATCH(ROWS(O$2:O2147),O$2:O$5193,0)),"")</f>
        <v/>
      </c>
    </row>
    <row r="2148" spans="1:19" x14ac:dyDescent="0.25">
      <c r="A2148" s="69">
        <v>3497</v>
      </c>
      <c r="B2148" s="69" t="s">
        <v>18403</v>
      </c>
      <c r="C2148" s="69" t="s">
        <v>18404</v>
      </c>
      <c r="D2148" s="69" t="s">
        <v>16702</v>
      </c>
      <c r="E2148" s="69" t="s">
        <v>22589</v>
      </c>
      <c r="F2148" s="69" t="s">
        <v>18405</v>
      </c>
      <c r="G2148" s="69" t="s">
        <v>18406</v>
      </c>
      <c r="H2148" s="69">
        <v>37.927500000000002</v>
      </c>
      <c r="I2148" s="69">
        <v>-100.724</v>
      </c>
      <c r="J2148" s="69">
        <v>2891</v>
      </c>
      <c r="K2148" s="69">
        <v>-6</v>
      </c>
      <c r="L2148" s="69">
        <f>COUNTIFS(Aéroports!$C$2:$C$5193,Aéroports!$C2148,Aéroports!$D$2:$D$5193,Aéroports!$D2148)</f>
        <v>1</v>
      </c>
      <c r="M2148" s="69" t="str">
        <f>IF(AND(Formulaire!$H$15=Aéroports!$E2148,--ISNUMBER(IFERROR(SEARCH(Formulaire!$H$16,$C2148,1),""))=1),MAX(M$1:M2147)+1,"")</f>
        <v/>
      </c>
      <c r="N2148" s="69" t="str">
        <f>IF(AND(Formulaire!$H$21=Aéroports!$E2148,--ISNUMBER(IFERROR(SEARCH(Formulaire!$H$22,$C2148,1),""))=1),MAX(N$1:N2147)+1,"")</f>
        <v/>
      </c>
      <c r="O2148" s="69" t="str">
        <f>IF(AND(Formulaire!$H$27=Aéroports!$E2148,--ISNUMBER(IFERROR(SEARCH(Formulaire!$H$28,$C2148,1),""))=1),MAX(O$1:O2147)+1,"")</f>
        <v/>
      </c>
      <c r="Q2148" s="91" t="str">
        <f>IFERROR(INDEX($C$2:$C$5193,MATCH(ROWS(M$2:M2148),M$2:M$5193,0)),"")</f>
        <v/>
      </c>
      <c r="R2148" s="70" t="str">
        <f>IFERROR(INDEX($C$2:$C$5193,MATCH(ROWS(N$2:N2148),N$2:N$5193,0)),"")</f>
        <v/>
      </c>
      <c r="S2148" s="92" t="str">
        <f>IFERROR(INDEX($C$2:$C$5193,MATCH(ROWS(O$2:O2148),O$2:O$5193,0)),"")</f>
        <v/>
      </c>
    </row>
    <row r="2149" spans="1:19" x14ac:dyDescent="0.25">
      <c r="A2149" s="68">
        <v>6956</v>
      </c>
      <c r="B2149" s="68" t="s">
        <v>18407</v>
      </c>
      <c r="C2149" s="68" t="s">
        <v>18408</v>
      </c>
      <c r="D2149" s="68" t="s">
        <v>16702</v>
      </c>
      <c r="E2149" s="68" t="s">
        <v>22589</v>
      </c>
      <c r="F2149" s="68" t="s">
        <v>18409</v>
      </c>
      <c r="G2149" s="68" t="s">
        <v>18410</v>
      </c>
      <c r="H2149" s="68">
        <v>41.616300000000003</v>
      </c>
      <c r="I2149" s="68">
        <v>-87.412800000000004</v>
      </c>
      <c r="J2149" s="68">
        <v>591</v>
      </c>
      <c r="K2149" s="68">
        <v>-6</v>
      </c>
      <c r="L2149" s="68">
        <f>COUNTIFS(Aéroports!$C$2:$C$5193,Aéroports!$C2149,Aéroports!$D$2:$D$5193,Aéroports!$D2149)</f>
        <v>1</v>
      </c>
      <c r="M2149" s="68" t="str">
        <f>IF(AND(Formulaire!$H$15=Aéroports!$E2149,--ISNUMBER(IFERROR(SEARCH(Formulaire!$H$16,$C2149,1),""))=1),MAX(M$1:M2148)+1,"")</f>
        <v/>
      </c>
      <c r="N2149" s="68" t="str">
        <f>IF(AND(Formulaire!$H$21=Aéroports!$E2149,--ISNUMBER(IFERROR(SEARCH(Formulaire!$H$22,$C2149,1),""))=1),MAX(N$1:N2148)+1,"")</f>
        <v/>
      </c>
      <c r="O2149" s="68" t="str">
        <f>IF(AND(Formulaire!$H$27=Aéroports!$E2149,--ISNUMBER(IFERROR(SEARCH(Formulaire!$H$28,$C2149,1),""))=1),MAX(O$1:O2148)+1,"")</f>
        <v/>
      </c>
      <c r="Q2149" s="91" t="str">
        <f>IFERROR(INDEX($C$2:$C$5193,MATCH(ROWS(M$2:M2149),M$2:M$5193,0)),"")</f>
        <v/>
      </c>
      <c r="R2149" s="70" t="str">
        <f>IFERROR(INDEX($C$2:$C$5193,MATCH(ROWS(N$2:N2149),N$2:N$5193,0)),"")</f>
        <v/>
      </c>
      <c r="S2149" s="92" t="str">
        <f>IFERROR(INDEX($C$2:$C$5193,MATCH(ROWS(O$2:O2149),O$2:O$5193,0)),"")</f>
        <v/>
      </c>
    </row>
    <row r="2150" spans="1:19" x14ac:dyDescent="0.25">
      <c r="A2150" s="69">
        <v>8811</v>
      </c>
      <c r="B2150" s="69" t="s">
        <v>18417</v>
      </c>
      <c r="C2150" s="69" t="s">
        <v>4594</v>
      </c>
      <c r="D2150" s="69" t="s">
        <v>16702</v>
      </c>
      <c r="E2150" s="69" t="s">
        <v>22589</v>
      </c>
      <c r="F2150" s="69" t="s">
        <v>18418</v>
      </c>
      <c r="G2150" s="69" t="s">
        <v>18419</v>
      </c>
      <c r="H2150" s="69">
        <v>30.678799999999999</v>
      </c>
      <c r="I2150" s="69">
        <v>-97.679400000000001</v>
      </c>
      <c r="J2150" s="69">
        <v>790</v>
      </c>
      <c r="K2150" s="69">
        <v>-6</v>
      </c>
      <c r="L2150" s="69">
        <f>COUNTIFS(Aéroports!$C$2:$C$5193,Aéroports!$C2150,Aéroports!$D$2:$D$5193,Aéroports!$D2150)</f>
        <v>1</v>
      </c>
      <c r="M2150" s="69" t="str">
        <f>IF(AND(Formulaire!$H$15=Aéroports!$E2150,--ISNUMBER(IFERROR(SEARCH(Formulaire!$H$16,$C2150,1),""))=1),MAX(M$1:M2149)+1,"")</f>
        <v/>
      </c>
      <c r="N2150" s="69" t="str">
        <f>IF(AND(Formulaire!$H$21=Aéroports!$E2150,--ISNUMBER(IFERROR(SEARCH(Formulaire!$H$22,$C2150,1),""))=1),MAX(N$1:N2149)+1,"")</f>
        <v/>
      </c>
      <c r="O2150" s="69" t="str">
        <f>IF(AND(Formulaire!$H$27=Aéroports!$E2150,--ISNUMBER(IFERROR(SEARCH(Formulaire!$H$28,$C2150,1),""))=1),MAX(O$1:O2149)+1,"")</f>
        <v/>
      </c>
      <c r="Q2150" s="91" t="str">
        <f>IFERROR(INDEX($C$2:$C$5193,MATCH(ROWS(M$2:M2150),M$2:M$5193,0)),"")</f>
        <v/>
      </c>
      <c r="R2150" s="70" t="str">
        <f>IFERROR(INDEX($C$2:$C$5193,MATCH(ROWS(N$2:N2150),N$2:N$5193,0)),"")</f>
        <v/>
      </c>
      <c r="S2150" s="92" t="str">
        <f>IFERROR(INDEX($C$2:$C$5193,MATCH(ROWS(O$2:O2150),O$2:O$5193,0)),"")</f>
        <v/>
      </c>
    </row>
    <row r="2151" spans="1:19" x14ac:dyDescent="0.25">
      <c r="A2151" s="68">
        <v>7983</v>
      </c>
      <c r="B2151" s="68" t="s">
        <v>18420</v>
      </c>
      <c r="C2151" s="68" t="s">
        <v>18421</v>
      </c>
      <c r="D2151" s="68" t="s">
        <v>16702</v>
      </c>
      <c r="E2151" s="68" t="s">
        <v>22589</v>
      </c>
      <c r="F2151" s="68" t="s">
        <v>18422</v>
      </c>
      <c r="G2151" s="68" t="s">
        <v>18423</v>
      </c>
      <c r="H2151" s="68">
        <v>32.958100000000002</v>
      </c>
      <c r="I2151" s="68">
        <v>-112.678</v>
      </c>
      <c r="J2151" s="68">
        <v>789</v>
      </c>
      <c r="K2151" s="68">
        <v>-7</v>
      </c>
      <c r="L2151" s="68">
        <f>COUNTIFS(Aéroports!$C$2:$C$5193,Aéroports!$C2151,Aéroports!$D$2:$D$5193,Aéroports!$D2151)</f>
        <v>1</v>
      </c>
      <c r="M2151" s="68" t="str">
        <f>IF(AND(Formulaire!$H$15=Aéroports!$E2151,--ISNUMBER(IFERROR(SEARCH(Formulaire!$H$16,$C2151,1),""))=1),MAX(M$1:M2150)+1,"")</f>
        <v/>
      </c>
      <c r="N2151" s="68" t="str">
        <f>IF(AND(Formulaire!$H$21=Aéroports!$E2151,--ISNUMBER(IFERROR(SEARCH(Formulaire!$H$22,$C2151,1),""))=1),MAX(N$1:N2150)+1,"")</f>
        <v/>
      </c>
      <c r="O2151" s="68" t="str">
        <f>IF(AND(Formulaire!$H$27=Aéroports!$E2151,--ISNUMBER(IFERROR(SEARCH(Formulaire!$H$28,$C2151,1),""))=1),MAX(O$1:O2150)+1,"")</f>
        <v/>
      </c>
      <c r="Q2151" s="91" t="str">
        <f>IFERROR(INDEX($C$2:$C$5193,MATCH(ROWS(M$2:M2151),M$2:M$5193,0)),"")</f>
        <v/>
      </c>
      <c r="R2151" s="70" t="str">
        <f>IFERROR(INDEX($C$2:$C$5193,MATCH(ROWS(N$2:N2151),N$2:N$5193,0)),"")</f>
        <v/>
      </c>
      <c r="S2151" s="92" t="str">
        <f>IFERROR(INDEX($C$2:$C$5193,MATCH(ROWS(O$2:O2151),O$2:O$5193,0)),"")</f>
        <v/>
      </c>
    </row>
    <row r="2152" spans="1:19" x14ac:dyDescent="0.25">
      <c r="A2152" s="69">
        <v>4296</v>
      </c>
      <c r="B2152" s="69" t="s">
        <v>18424</v>
      </c>
      <c r="C2152" s="69" t="s">
        <v>18425</v>
      </c>
      <c r="D2152" s="69" t="s">
        <v>16702</v>
      </c>
      <c r="E2152" s="69" t="s">
        <v>22589</v>
      </c>
      <c r="F2152" s="69" t="s">
        <v>18426</v>
      </c>
      <c r="G2152" s="69" t="s">
        <v>18427</v>
      </c>
      <c r="H2152" s="69">
        <v>44.3489</v>
      </c>
      <c r="I2152" s="69">
        <v>-105.539</v>
      </c>
      <c r="J2152" s="69">
        <v>4365</v>
      </c>
      <c r="K2152" s="69">
        <v>-7</v>
      </c>
      <c r="L2152" s="69">
        <f>COUNTIFS(Aéroports!$C$2:$C$5193,Aéroports!$C2152,Aéroports!$D$2:$D$5193,Aéroports!$D2152)</f>
        <v>1</v>
      </c>
      <c r="M2152" s="69" t="str">
        <f>IF(AND(Formulaire!$H$15=Aéroports!$E2152,--ISNUMBER(IFERROR(SEARCH(Formulaire!$H$16,$C2152,1),""))=1),MAX(M$1:M2151)+1,"")</f>
        <v/>
      </c>
      <c r="N2152" s="69" t="str">
        <f>IF(AND(Formulaire!$H$21=Aéroports!$E2152,--ISNUMBER(IFERROR(SEARCH(Formulaire!$H$22,$C2152,1),""))=1),MAX(N$1:N2151)+1,"")</f>
        <v/>
      </c>
      <c r="O2152" s="69" t="str">
        <f>IF(AND(Formulaire!$H$27=Aéroports!$E2152,--ISNUMBER(IFERROR(SEARCH(Formulaire!$H$28,$C2152,1),""))=1),MAX(O$1:O2151)+1,"")</f>
        <v/>
      </c>
      <c r="Q2152" s="91" t="str">
        <f>IFERROR(INDEX($C$2:$C$5193,MATCH(ROWS(M$2:M2152),M$2:M$5193,0)),"")</f>
        <v/>
      </c>
      <c r="R2152" s="70" t="str">
        <f>IFERROR(INDEX($C$2:$C$5193,MATCH(ROWS(N$2:N2152),N$2:N$5193,0)),"")</f>
        <v/>
      </c>
      <c r="S2152" s="92" t="str">
        <f>IFERROR(INDEX($C$2:$C$5193,MATCH(ROWS(O$2:O2152),O$2:O$5193,0)),"")</f>
        <v/>
      </c>
    </row>
    <row r="2153" spans="1:19" x14ac:dyDescent="0.25">
      <c r="A2153" s="68">
        <v>8646</v>
      </c>
      <c r="B2153" s="68" t="s">
        <v>18428</v>
      </c>
      <c r="C2153" s="68" t="s">
        <v>18429</v>
      </c>
      <c r="D2153" s="68" t="s">
        <v>16702</v>
      </c>
      <c r="E2153" s="68" t="s">
        <v>22589</v>
      </c>
      <c r="F2153" s="68" t="s">
        <v>18430</v>
      </c>
      <c r="G2153" s="68" t="s">
        <v>18431</v>
      </c>
      <c r="H2153" s="68">
        <v>43.970599999999997</v>
      </c>
      <c r="I2153" s="68">
        <v>-84.474999999999994</v>
      </c>
      <c r="J2153" s="68">
        <v>776</v>
      </c>
      <c r="K2153" s="68">
        <v>-5</v>
      </c>
      <c r="L2153" s="68">
        <f>COUNTIFS(Aéroports!$C$2:$C$5193,Aéroports!$C2153,Aéroports!$D$2:$D$5193,Aéroports!$D2153)</f>
        <v>1</v>
      </c>
      <c r="M2153" s="68" t="str">
        <f>IF(AND(Formulaire!$H$15=Aéroports!$E2153,--ISNUMBER(IFERROR(SEARCH(Formulaire!$H$16,$C2153,1),""))=1),MAX(M$1:M2152)+1,"")</f>
        <v/>
      </c>
      <c r="N2153" s="68" t="str">
        <f>IF(AND(Formulaire!$H$21=Aéroports!$E2153,--ISNUMBER(IFERROR(SEARCH(Formulaire!$H$22,$C2153,1),""))=1),MAX(N$1:N2152)+1,"")</f>
        <v/>
      </c>
      <c r="O2153" s="68" t="str">
        <f>IF(AND(Formulaire!$H$27=Aéroports!$E2153,--ISNUMBER(IFERROR(SEARCH(Formulaire!$H$28,$C2153,1),""))=1),MAX(O$1:O2152)+1,"")</f>
        <v/>
      </c>
      <c r="Q2153" s="91" t="str">
        <f>IFERROR(INDEX($C$2:$C$5193,MATCH(ROWS(M$2:M2153),M$2:M$5193,0)),"")</f>
        <v/>
      </c>
      <c r="R2153" s="70" t="str">
        <f>IFERROR(INDEX($C$2:$C$5193,MATCH(ROWS(N$2:N2153),N$2:N$5193,0)),"")</f>
        <v/>
      </c>
      <c r="S2153" s="92" t="str">
        <f>IFERROR(INDEX($C$2:$C$5193,MATCH(ROWS(O$2:O2153),O$2:O$5193,0)),"")</f>
        <v/>
      </c>
    </row>
    <row r="2154" spans="1:19" x14ac:dyDescent="0.25">
      <c r="A2154" s="69">
        <v>5739</v>
      </c>
      <c r="B2154" s="69" t="s">
        <v>18432</v>
      </c>
      <c r="C2154" s="69" t="s">
        <v>16454</v>
      </c>
      <c r="D2154" s="69" t="s">
        <v>16702</v>
      </c>
      <c r="E2154" s="69" t="s">
        <v>22589</v>
      </c>
      <c r="F2154" s="69" t="s">
        <v>18433</v>
      </c>
      <c r="G2154" s="69" t="s">
        <v>18434</v>
      </c>
      <c r="H2154" s="69">
        <v>48.212499999999999</v>
      </c>
      <c r="I2154" s="69">
        <v>-106.61499999999999</v>
      </c>
      <c r="J2154" s="69">
        <v>2296</v>
      </c>
      <c r="K2154" s="69">
        <v>-7</v>
      </c>
      <c r="L2154" s="69">
        <f>COUNTIFS(Aéroports!$C$2:$C$5193,Aéroports!$C2154,Aéroports!$D$2:$D$5193,Aéroports!$D2154)</f>
        <v>1</v>
      </c>
      <c r="M2154" s="69" t="str">
        <f>IF(AND(Formulaire!$H$15=Aéroports!$E2154,--ISNUMBER(IFERROR(SEARCH(Formulaire!$H$16,$C2154,1),""))=1),MAX(M$1:M2153)+1,"")</f>
        <v/>
      </c>
      <c r="N2154" s="69" t="str">
        <f>IF(AND(Formulaire!$H$21=Aéroports!$E2154,--ISNUMBER(IFERROR(SEARCH(Formulaire!$H$22,$C2154,1),""))=1),MAX(N$1:N2153)+1,"")</f>
        <v/>
      </c>
      <c r="O2154" s="69" t="str">
        <f>IF(AND(Formulaire!$H$27=Aéroports!$E2154,--ISNUMBER(IFERROR(SEARCH(Formulaire!$H$28,$C2154,1),""))=1),MAX(O$1:O2153)+1,"")</f>
        <v/>
      </c>
      <c r="Q2154" s="91" t="str">
        <f>IFERROR(INDEX($C$2:$C$5193,MATCH(ROWS(M$2:M2154),M$2:M$5193,0)),"")</f>
        <v/>
      </c>
      <c r="R2154" s="70" t="str">
        <f>IFERROR(INDEX($C$2:$C$5193,MATCH(ROWS(N$2:N2154),N$2:N$5193,0)),"")</f>
        <v/>
      </c>
      <c r="S2154" s="92" t="str">
        <f>IFERROR(INDEX($C$2:$C$5193,MATCH(ROWS(O$2:O2154),O$2:O$5193,0)),"")</f>
        <v/>
      </c>
    </row>
    <row r="2155" spans="1:19" x14ac:dyDescent="0.25">
      <c r="A2155" s="68">
        <v>9139</v>
      </c>
      <c r="B2155" s="68" t="s">
        <v>18435</v>
      </c>
      <c r="C2155" s="68" t="s">
        <v>18436</v>
      </c>
      <c r="D2155" s="68" t="s">
        <v>16702</v>
      </c>
      <c r="E2155" s="68" t="s">
        <v>22589</v>
      </c>
      <c r="F2155" s="68" t="s">
        <v>18437</v>
      </c>
      <c r="G2155" s="68" t="s">
        <v>18438</v>
      </c>
      <c r="H2155" s="68">
        <v>33.526899999999998</v>
      </c>
      <c r="I2155" s="68">
        <v>-112.295</v>
      </c>
      <c r="J2155" s="68">
        <v>1071</v>
      </c>
      <c r="K2155" s="68">
        <v>-7</v>
      </c>
      <c r="L2155" s="68">
        <f>COUNTIFS(Aéroports!$C$2:$C$5193,Aéroports!$C2155,Aéroports!$D$2:$D$5193,Aéroports!$D2155)</f>
        <v>1</v>
      </c>
      <c r="M2155" s="68" t="str">
        <f>IF(AND(Formulaire!$H$15=Aéroports!$E2155,--ISNUMBER(IFERROR(SEARCH(Formulaire!$H$16,$C2155,1),""))=1),MAX(M$1:M2154)+1,"")</f>
        <v/>
      </c>
      <c r="N2155" s="68" t="str">
        <f>IF(AND(Formulaire!$H$21=Aéroports!$E2155,--ISNUMBER(IFERROR(SEARCH(Formulaire!$H$22,$C2155,1),""))=1),MAX(N$1:N2154)+1,"")</f>
        <v/>
      </c>
      <c r="O2155" s="68" t="str">
        <f>IF(AND(Formulaire!$H$27=Aéroports!$E2155,--ISNUMBER(IFERROR(SEARCH(Formulaire!$H$28,$C2155,1),""))=1),MAX(O$1:O2154)+1,"")</f>
        <v/>
      </c>
      <c r="Q2155" s="91" t="str">
        <f>IFERROR(INDEX($C$2:$C$5193,MATCH(ROWS(M$2:M2155),M$2:M$5193,0)),"")</f>
        <v/>
      </c>
      <c r="R2155" s="70" t="str">
        <f>IFERROR(INDEX($C$2:$C$5193,MATCH(ROWS(N$2:N2155),N$2:N$5193,0)),"")</f>
        <v/>
      </c>
      <c r="S2155" s="92" t="str">
        <f>IFERROR(INDEX($C$2:$C$5193,MATCH(ROWS(O$2:O2155),O$2:O$5193,0)),"")</f>
        <v/>
      </c>
    </row>
    <row r="2156" spans="1:19" x14ac:dyDescent="0.25">
      <c r="A2156" s="69">
        <v>7070</v>
      </c>
      <c r="B2156" s="69" t="s">
        <v>18439</v>
      </c>
      <c r="C2156" s="69" t="s">
        <v>18440</v>
      </c>
      <c r="D2156" s="69" t="s">
        <v>16702</v>
      </c>
      <c r="E2156" s="69" t="s">
        <v>22589</v>
      </c>
      <c r="F2156" s="69" t="s">
        <v>18441</v>
      </c>
      <c r="G2156" s="69" t="s">
        <v>18442</v>
      </c>
      <c r="H2156" s="69">
        <v>47.1387</v>
      </c>
      <c r="I2156" s="69">
        <v>-104.807</v>
      </c>
      <c r="J2156" s="69">
        <v>2458</v>
      </c>
      <c r="K2156" s="69">
        <v>-7</v>
      </c>
      <c r="L2156" s="69">
        <f>COUNTIFS(Aéroports!$C$2:$C$5193,Aéroports!$C2156,Aéroports!$D$2:$D$5193,Aéroports!$D2156)</f>
        <v>1</v>
      </c>
      <c r="M2156" s="69" t="str">
        <f>IF(AND(Formulaire!$H$15=Aéroports!$E2156,--ISNUMBER(IFERROR(SEARCH(Formulaire!$H$16,$C2156,1),""))=1),MAX(M$1:M2155)+1,"")</f>
        <v/>
      </c>
      <c r="N2156" s="69" t="str">
        <f>IF(AND(Formulaire!$H$21=Aéroports!$E2156,--ISNUMBER(IFERROR(SEARCH(Formulaire!$H$22,$C2156,1),""))=1),MAX(N$1:N2155)+1,"")</f>
        <v/>
      </c>
      <c r="O2156" s="69" t="str">
        <f>IF(AND(Formulaire!$H$27=Aéroports!$E2156,--ISNUMBER(IFERROR(SEARCH(Formulaire!$H$28,$C2156,1),""))=1),MAX(O$1:O2155)+1,"")</f>
        <v/>
      </c>
      <c r="Q2156" s="91" t="str">
        <f>IFERROR(INDEX($C$2:$C$5193,MATCH(ROWS(M$2:M2156),M$2:M$5193,0)),"")</f>
        <v/>
      </c>
      <c r="R2156" s="70" t="str">
        <f>IFERROR(INDEX($C$2:$C$5193,MATCH(ROWS(N$2:N2156),N$2:N$5193,0)),"")</f>
        <v/>
      </c>
      <c r="S2156" s="92" t="str">
        <f>IFERROR(INDEX($C$2:$C$5193,MATCH(ROWS(O$2:O2156),O$2:O$5193,0)),"")</f>
        <v/>
      </c>
    </row>
    <row r="2157" spans="1:19" x14ac:dyDescent="0.25">
      <c r="A2157" s="68">
        <v>3640</v>
      </c>
      <c r="B2157" s="68" t="s">
        <v>18443</v>
      </c>
      <c r="C2157" s="68" t="s">
        <v>18444</v>
      </c>
      <c r="D2157" s="68" t="s">
        <v>16702</v>
      </c>
      <c r="E2157" s="68" t="s">
        <v>22589</v>
      </c>
      <c r="F2157" s="68" t="s">
        <v>18445</v>
      </c>
      <c r="G2157" s="68" t="s">
        <v>18446</v>
      </c>
      <c r="H2157" s="68">
        <v>35.339399999999998</v>
      </c>
      <c r="I2157" s="68">
        <v>-77.960599999999999</v>
      </c>
      <c r="J2157" s="68">
        <v>109</v>
      </c>
      <c r="K2157" s="68">
        <v>-5</v>
      </c>
      <c r="L2157" s="68">
        <f>COUNTIFS(Aéroports!$C$2:$C$5193,Aéroports!$C2157,Aéroports!$D$2:$D$5193,Aéroports!$D2157)</f>
        <v>1</v>
      </c>
      <c r="M2157" s="68" t="str">
        <f>IF(AND(Formulaire!$H$15=Aéroports!$E2157,--ISNUMBER(IFERROR(SEARCH(Formulaire!$H$16,$C2157,1),""))=1),MAX(M$1:M2156)+1,"")</f>
        <v/>
      </c>
      <c r="N2157" s="68" t="str">
        <f>IF(AND(Formulaire!$H$21=Aéroports!$E2157,--ISNUMBER(IFERROR(SEARCH(Formulaire!$H$22,$C2157,1),""))=1),MAX(N$1:N2156)+1,"")</f>
        <v/>
      </c>
      <c r="O2157" s="68" t="str">
        <f>IF(AND(Formulaire!$H$27=Aéroports!$E2157,--ISNUMBER(IFERROR(SEARCH(Formulaire!$H$28,$C2157,1),""))=1),MAX(O$1:O2156)+1,"")</f>
        <v/>
      </c>
      <c r="Q2157" s="91" t="str">
        <f>IFERROR(INDEX($C$2:$C$5193,MATCH(ROWS(M$2:M2157),M$2:M$5193,0)),"")</f>
        <v/>
      </c>
      <c r="R2157" s="70" t="str">
        <f>IFERROR(INDEX($C$2:$C$5193,MATCH(ROWS(N$2:N2157),N$2:N$5193,0)),"")</f>
        <v/>
      </c>
      <c r="S2157" s="92" t="str">
        <f>IFERROR(INDEX($C$2:$C$5193,MATCH(ROWS(O$2:O2157),O$2:O$5193,0)),"")</f>
        <v/>
      </c>
    </row>
    <row r="2158" spans="1:19" x14ac:dyDescent="0.25">
      <c r="A2158" s="69">
        <v>7185</v>
      </c>
      <c r="B2158" s="69" t="s">
        <v>18447</v>
      </c>
      <c r="C2158" s="69" t="s">
        <v>18448</v>
      </c>
      <c r="D2158" s="69" t="s">
        <v>16702</v>
      </c>
      <c r="E2158" s="69" t="s">
        <v>22589</v>
      </c>
      <c r="F2158" s="69" t="s">
        <v>18449</v>
      </c>
      <c r="G2158" s="69" t="s">
        <v>18450</v>
      </c>
      <c r="H2158" s="69">
        <v>64.5505</v>
      </c>
      <c r="I2158" s="69">
        <v>-163.00700000000001</v>
      </c>
      <c r="J2158" s="69">
        <v>59</v>
      </c>
      <c r="K2158" s="69">
        <v>-9</v>
      </c>
      <c r="L2158" s="69">
        <f>COUNTIFS(Aéroports!$C$2:$C$5193,Aéroports!$C2158,Aéroports!$D$2:$D$5193,Aéroports!$D2158)</f>
        <v>1</v>
      </c>
      <c r="M2158" s="69" t="str">
        <f>IF(AND(Formulaire!$H$15=Aéroports!$E2158,--ISNUMBER(IFERROR(SEARCH(Formulaire!$H$16,$C2158,1),""))=1),MAX(M$1:M2157)+1,"")</f>
        <v/>
      </c>
      <c r="N2158" s="69" t="str">
        <f>IF(AND(Formulaire!$H$21=Aéroports!$E2158,--ISNUMBER(IFERROR(SEARCH(Formulaire!$H$22,$C2158,1),""))=1),MAX(N$1:N2157)+1,"")</f>
        <v/>
      </c>
      <c r="O2158" s="69" t="str">
        <f>IF(AND(Formulaire!$H$27=Aéroports!$E2158,--ISNUMBER(IFERROR(SEARCH(Formulaire!$H$28,$C2158,1),""))=1),MAX(O$1:O2157)+1,"")</f>
        <v/>
      </c>
      <c r="Q2158" s="91" t="str">
        <f>IFERROR(INDEX($C$2:$C$5193,MATCH(ROWS(M$2:M2158),M$2:M$5193,0)),"")</f>
        <v/>
      </c>
      <c r="R2158" s="70" t="str">
        <f>IFERROR(INDEX($C$2:$C$5193,MATCH(ROWS(N$2:N2158),N$2:N$5193,0)),"")</f>
        <v/>
      </c>
      <c r="S2158" s="92" t="str">
        <f>IFERROR(INDEX($C$2:$C$5193,MATCH(ROWS(O$2:O2158),O$2:O$5193,0)),"")</f>
        <v/>
      </c>
    </row>
    <row r="2159" spans="1:19" x14ac:dyDescent="0.25">
      <c r="A2159" s="68">
        <v>4343</v>
      </c>
      <c r="B2159" s="68" t="s">
        <v>18451</v>
      </c>
      <c r="C2159" s="68" t="s">
        <v>18452</v>
      </c>
      <c r="D2159" s="68" t="s">
        <v>16702</v>
      </c>
      <c r="E2159" s="68" t="s">
        <v>22589</v>
      </c>
      <c r="F2159" s="68" t="s">
        <v>18453</v>
      </c>
      <c r="G2159" s="68" t="s">
        <v>18454</v>
      </c>
      <c r="H2159" s="68">
        <v>39.370600000000003</v>
      </c>
      <c r="I2159" s="68">
        <v>-101.699</v>
      </c>
      <c r="J2159" s="68">
        <v>3656</v>
      </c>
      <c r="K2159" s="68">
        <v>-7</v>
      </c>
      <c r="L2159" s="68">
        <f>COUNTIFS(Aéroports!$C$2:$C$5193,Aéroports!$C2159,Aéroports!$D$2:$D$5193,Aéroports!$D2159)</f>
        <v>1</v>
      </c>
      <c r="M2159" s="68" t="str">
        <f>IF(AND(Formulaire!$H$15=Aéroports!$E2159,--ISNUMBER(IFERROR(SEARCH(Formulaire!$H$16,$C2159,1),""))=1),MAX(M$1:M2158)+1,"")</f>
        <v/>
      </c>
      <c r="N2159" s="68" t="str">
        <f>IF(AND(Formulaire!$H$21=Aéroports!$E2159,--ISNUMBER(IFERROR(SEARCH(Formulaire!$H$22,$C2159,1),""))=1),MAX(N$1:N2158)+1,"")</f>
        <v/>
      </c>
      <c r="O2159" s="68" t="str">
        <f>IF(AND(Formulaire!$H$27=Aéroports!$E2159,--ISNUMBER(IFERROR(SEARCH(Formulaire!$H$28,$C2159,1),""))=1),MAX(O$1:O2158)+1,"")</f>
        <v/>
      </c>
      <c r="Q2159" s="91" t="str">
        <f>IFERROR(INDEX($C$2:$C$5193,MATCH(ROWS(M$2:M2159),M$2:M$5193,0)),"")</f>
        <v/>
      </c>
      <c r="R2159" s="70" t="str">
        <f>IFERROR(INDEX($C$2:$C$5193,MATCH(ROWS(N$2:N2159),N$2:N$5193,0)),"")</f>
        <v/>
      </c>
      <c r="S2159" s="92" t="str">
        <f>IFERROR(INDEX($C$2:$C$5193,MATCH(ROWS(O$2:O2159),O$2:O$5193,0)),"")</f>
        <v/>
      </c>
    </row>
    <row r="2160" spans="1:19" x14ac:dyDescent="0.25">
      <c r="A2160" s="69">
        <v>4219</v>
      </c>
      <c r="B2160" s="69" t="s">
        <v>18455</v>
      </c>
      <c r="C2160" s="69" t="s">
        <v>18456</v>
      </c>
      <c r="D2160" s="69" t="s">
        <v>16702</v>
      </c>
      <c r="E2160" s="69" t="s">
        <v>22589</v>
      </c>
      <c r="F2160" s="69" t="s">
        <v>18457</v>
      </c>
      <c r="G2160" s="69" t="s">
        <v>18458</v>
      </c>
      <c r="H2160" s="69">
        <v>35.952399999999997</v>
      </c>
      <c r="I2160" s="69">
        <v>-112.14700000000001</v>
      </c>
      <c r="J2160" s="69">
        <v>6609</v>
      </c>
      <c r="K2160" s="69">
        <v>-7</v>
      </c>
      <c r="L2160" s="69">
        <f>COUNTIFS(Aéroports!$C$2:$C$5193,Aéroports!$C2160,Aéroports!$D$2:$D$5193,Aéroports!$D2160)</f>
        <v>1</v>
      </c>
      <c r="M2160" s="69" t="str">
        <f>IF(AND(Formulaire!$H$15=Aéroports!$E2160,--ISNUMBER(IFERROR(SEARCH(Formulaire!$H$16,$C2160,1),""))=1),MAX(M$1:M2159)+1,"")</f>
        <v/>
      </c>
      <c r="N2160" s="69" t="str">
        <f>IF(AND(Formulaire!$H$21=Aéroports!$E2160,--ISNUMBER(IFERROR(SEARCH(Formulaire!$H$22,$C2160,1),""))=1),MAX(N$1:N2159)+1,"")</f>
        <v/>
      </c>
      <c r="O2160" s="69" t="str">
        <f>IF(AND(Formulaire!$H$27=Aéroports!$E2160,--ISNUMBER(IFERROR(SEARCH(Formulaire!$H$28,$C2160,1),""))=1),MAX(O$1:O2159)+1,"")</f>
        <v/>
      </c>
      <c r="Q2160" s="91" t="str">
        <f>IFERROR(INDEX($C$2:$C$5193,MATCH(ROWS(M$2:M2160),M$2:M$5193,0)),"")</f>
        <v/>
      </c>
      <c r="R2160" s="70" t="str">
        <f>IFERROR(INDEX($C$2:$C$5193,MATCH(ROWS(N$2:N2160),N$2:N$5193,0)),"")</f>
        <v/>
      </c>
      <c r="S2160" s="92" t="str">
        <f>IFERROR(INDEX($C$2:$C$5193,MATCH(ROWS(O$2:O2160),O$2:O$5193,0)),"")</f>
        <v/>
      </c>
    </row>
    <row r="2161" spans="1:19" x14ac:dyDescent="0.25">
      <c r="A2161" s="68">
        <v>3442</v>
      </c>
      <c r="B2161" s="68" t="s">
        <v>18459</v>
      </c>
      <c r="C2161" s="68" t="s">
        <v>3527</v>
      </c>
      <c r="D2161" s="68" t="s">
        <v>16702</v>
      </c>
      <c r="E2161" s="68" t="s">
        <v>22589</v>
      </c>
      <c r="F2161" s="68" t="s">
        <v>18460</v>
      </c>
      <c r="G2161" s="68" t="s">
        <v>18461</v>
      </c>
      <c r="H2161" s="68">
        <v>47.949300000000001</v>
      </c>
      <c r="I2161" s="68">
        <v>-97.176100000000005</v>
      </c>
      <c r="J2161" s="68">
        <v>845</v>
      </c>
      <c r="K2161" s="68">
        <v>-6</v>
      </c>
      <c r="L2161" s="68">
        <f>COUNTIFS(Aéroports!$C$2:$C$5193,Aéroports!$C2161,Aéroports!$D$2:$D$5193,Aéroports!$D2161)</f>
        <v>1</v>
      </c>
      <c r="M2161" s="68" t="str">
        <f>IF(AND(Formulaire!$H$15=Aéroports!$E2161,--ISNUMBER(IFERROR(SEARCH(Formulaire!$H$16,$C2161,1),""))=1),MAX(M$1:M2160)+1,"")</f>
        <v/>
      </c>
      <c r="N2161" s="68" t="str">
        <f>IF(AND(Formulaire!$H$21=Aéroports!$E2161,--ISNUMBER(IFERROR(SEARCH(Formulaire!$H$22,$C2161,1),""))=1),MAX(N$1:N2160)+1,"")</f>
        <v/>
      </c>
      <c r="O2161" s="68" t="str">
        <f>IF(AND(Formulaire!$H$27=Aéroports!$E2161,--ISNUMBER(IFERROR(SEARCH(Formulaire!$H$28,$C2161,1),""))=1),MAX(O$1:O2160)+1,"")</f>
        <v/>
      </c>
      <c r="Q2161" s="91" t="str">
        <f>IFERROR(INDEX($C$2:$C$5193,MATCH(ROWS(M$2:M2161),M$2:M$5193,0)),"")</f>
        <v/>
      </c>
      <c r="R2161" s="70" t="str">
        <f>IFERROR(INDEX($C$2:$C$5193,MATCH(ROWS(N$2:N2161),N$2:N$5193,0)),"")</f>
        <v/>
      </c>
      <c r="S2161" s="92" t="str">
        <f>IFERROR(INDEX($C$2:$C$5193,MATCH(ROWS(O$2:O2161),O$2:O$5193,0)),"")</f>
        <v/>
      </c>
    </row>
    <row r="2162" spans="1:19" x14ac:dyDescent="0.25">
      <c r="A2162" s="69">
        <v>5740</v>
      </c>
      <c r="B2162" s="69" t="s">
        <v>18462</v>
      </c>
      <c r="C2162" s="69" t="s">
        <v>18463</v>
      </c>
      <c r="D2162" s="69" t="s">
        <v>16702</v>
      </c>
      <c r="E2162" s="69" t="s">
        <v>22589</v>
      </c>
      <c r="F2162" s="69" t="s">
        <v>18464</v>
      </c>
      <c r="G2162" s="69" t="s">
        <v>18465</v>
      </c>
      <c r="H2162" s="69">
        <v>40.967500000000001</v>
      </c>
      <c r="I2162" s="69">
        <v>-98.309600000000003</v>
      </c>
      <c r="J2162" s="69">
        <v>1847</v>
      </c>
      <c r="K2162" s="69">
        <v>-6</v>
      </c>
      <c r="L2162" s="69">
        <f>COUNTIFS(Aéroports!$C$2:$C$5193,Aéroports!$C2162,Aéroports!$D$2:$D$5193,Aéroports!$D2162)</f>
        <v>1</v>
      </c>
      <c r="M2162" s="69" t="str">
        <f>IF(AND(Formulaire!$H$15=Aéroports!$E2162,--ISNUMBER(IFERROR(SEARCH(Formulaire!$H$16,$C2162,1),""))=1),MAX(M$1:M2161)+1,"")</f>
        <v/>
      </c>
      <c r="N2162" s="69" t="str">
        <f>IF(AND(Formulaire!$H$21=Aéroports!$E2162,--ISNUMBER(IFERROR(SEARCH(Formulaire!$H$22,$C2162,1),""))=1),MAX(N$1:N2161)+1,"")</f>
        <v/>
      </c>
      <c r="O2162" s="69" t="str">
        <f>IF(AND(Formulaire!$H$27=Aéroports!$E2162,--ISNUMBER(IFERROR(SEARCH(Formulaire!$H$28,$C2162,1),""))=1),MAX(O$1:O2161)+1,"")</f>
        <v/>
      </c>
      <c r="Q2162" s="91" t="str">
        <f>IFERROR(INDEX($C$2:$C$5193,MATCH(ROWS(M$2:M2162),M$2:M$5193,0)),"")</f>
        <v/>
      </c>
      <c r="R2162" s="70" t="str">
        <f>IFERROR(INDEX($C$2:$C$5193,MATCH(ROWS(N$2:N2162),N$2:N$5193,0)),"")</f>
        <v/>
      </c>
      <c r="S2162" s="92" t="str">
        <f>IFERROR(INDEX($C$2:$C$5193,MATCH(ROWS(O$2:O2162),O$2:O$5193,0)),"")</f>
        <v/>
      </c>
    </row>
    <row r="2163" spans="1:19" x14ac:dyDescent="0.25">
      <c r="A2163" s="68">
        <v>4063</v>
      </c>
      <c r="B2163" s="68" t="s">
        <v>18466</v>
      </c>
      <c r="C2163" s="68" t="s">
        <v>18467</v>
      </c>
      <c r="D2163" s="68" t="s">
        <v>16702</v>
      </c>
      <c r="E2163" s="68" t="s">
        <v>22589</v>
      </c>
      <c r="F2163" s="68" t="s">
        <v>18468</v>
      </c>
      <c r="G2163" s="68" t="s">
        <v>18469</v>
      </c>
      <c r="H2163" s="68">
        <v>39.122399999999999</v>
      </c>
      <c r="I2163" s="68">
        <v>-108.527</v>
      </c>
      <c r="J2163" s="68">
        <v>4858</v>
      </c>
      <c r="K2163" s="68">
        <v>-7</v>
      </c>
      <c r="L2163" s="68">
        <f>COUNTIFS(Aéroports!$C$2:$C$5193,Aéroports!$C2163,Aéroports!$D$2:$D$5193,Aéroports!$D2163)</f>
        <v>1</v>
      </c>
      <c r="M2163" s="68" t="str">
        <f>IF(AND(Formulaire!$H$15=Aéroports!$E2163,--ISNUMBER(IFERROR(SEARCH(Formulaire!$H$16,$C2163,1),""))=1),MAX(M$1:M2162)+1,"")</f>
        <v/>
      </c>
      <c r="N2163" s="68" t="str">
        <f>IF(AND(Formulaire!$H$21=Aéroports!$E2163,--ISNUMBER(IFERROR(SEARCH(Formulaire!$H$22,$C2163,1),""))=1),MAX(N$1:N2162)+1,"")</f>
        <v/>
      </c>
      <c r="O2163" s="68" t="str">
        <f>IF(AND(Formulaire!$H$27=Aéroports!$E2163,--ISNUMBER(IFERROR(SEARCH(Formulaire!$H$28,$C2163,1),""))=1),MAX(O$1:O2162)+1,"")</f>
        <v/>
      </c>
      <c r="Q2163" s="91" t="str">
        <f>IFERROR(INDEX($C$2:$C$5193,MATCH(ROWS(M$2:M2163),M$2:M$5193,0)),"")</f>
        <v/>
      </c>
      <c r="R2163" s="70" t="str">
        <f>IFERROR(INDEX($C$2:$C$5193,MATCH(ROWS(N$2:N2163),N$2:N$5193,0)),"")</f>
        <v/>
      </c>
      <c r="S2163" s="92" t="str">
        <f>IFERROR(INDEX($C$2:$C$5193,MATCH(ROWS(O$2:O2163),O$2:O$5193,0)),"")</f>
        <v/>
      </c>
    </row>
    <row r="2164" spans="1:19" x14ac:dyDescent="0.25">
      <c r="A2164" s="69">
        <v>6849</v>
      </c>
      <c r="B2164" s="69" t="s">
        <v>18470</v>
      </c>
      <c r="C2164" s="69" t="s">
        <v>18471</v>
      </c>
      <c r="D2164" s="69" t="s">
        <v>16702</v>
      </c>
      <c r="E2164" s="69" t="s">
        <v>22589</v>
      </c>
      <c r="F2164" s="69" t="s">
        <v>18472</v>
      </c>
      <c r="G2164" s="69" t="s">
        <v>18473</v>
      </c>
      <c r="H2164" s="69">
        <v>47.838299999999997</v>
      </c>
      <c r="I2164" s="69">
        <v>-90.382900000000006</v>
      </c>
      <c r="J2164" s="69">
        <v>1799</v>
      </c>
      <c r="K2164" s="69">
        <v>-6</v>
      </c>
      <c r="L2164" s="69">
        <f>COUNTIFS(Aéroports!$C$2:$C$5193,Aéroports!$C2164,Aéroports!$D$2:$D$5193,Aéroports!$D2164)</f>
        <v>1</v>
      </c>
      <c r="M2164" s="69" t="str">
        <f>IF(AND(Formulaire!$H$15=Aéroports!$E2164,--ISNUMBER(IFERROR(SEARCH(Formulaire!$H$16,$C2164,1),""))=1),MAX(M$1:M2163)+1,"")</f>
        <v/>
      </c>
      <c r="N2164" s="69" t="str">
        <f>IF(AND(Formulaire!$H$21=Aéroports!$E2164,--ISNUMBER(IFERROR(SEARCH(Formulaire!$H$22,$C2164,1),""))=1),MAX(N$1:N2163)+1,"")</f>
        <v/>
      </c>
      <c r="O2164" s="69" t="str">
        <f>IF(AND(Formulaire!$H$27=Aéroports!$E2164,--ISNUMBER(IFERROR(SEARCH(Formulaire!$H$28,$C2164,1),""))=1),MAX(O$1:O2163)+1,"")</f>
        <v/>
      </c>
      <c r="Q2164" s="91" t="str">
        <f>IFERROR(INDEX($C$2:$C$5193,MATCH(ROWS(M$2:M2164),M$2:M$5193,0)),"")</f>
        <v/>
      </c>
      <c r="R2164" s="70" t="str">
        <f>IFERROR(INDEX($C$2:$C$5193,MATCH(ROWS(N$2:N2164),N$2:N$5193,0)),"")</f>
        <v/>
      </c>
      <c r="S2164" s="92" t="str">
        <f>IFERROR(INDEX($C$2:$C$5193,MATCH(ROWS(O$2:O2164),O$2:O$5193,0)),"")</f>
        <v/>
      </c>
    </row>
    <row r="2165" spans="1:19" x14ac:dyDescent="0.25">
      <c r="A2165" s="68">
        <v>3685</v>
      </c>
      <c r="B2165" s="68" t="s">
        <v>18474</v>
      </c>
      <c r="C2165" s="68" t="s">
        <v>18475</v>
      </c>
      <c r="D2165" s="68" t="s">
        <v>16702</v>
      </c>
      <c r="E2165" s="68" t="s">
        <v>22589</v>
      </c>
      <c r="F2165" s="68" t="s">
        <v>18476</v>
      </c>
      <c r="G2165" s="68" t="s">
        <v>18477</v>
      </c>
      <c r="H2165" s="68">
        <v>42.880800000000001</v>
      </c>
      <c r="I2165" s="68">
        <v>-85.522800000000004</v>
      </c>
      <c r="J2165" s="68">
        <v>794</v>
      </c>
      <c r="K2165" s="68">
        <v>-5</v>
      </c>
      <c r="L2165" s="68">
        <f>COUNTIFS(Aéroports!$C$2:$C$5193,Aéroports!$C2165,Aéroports!$D$2:$D$5193,Aéroports!$D2165)</f>
        <v>1</v>
      </c>
      <c r="M2165" s="68" t="str">
        <f>IF(AND(Formulaire!$H$15=Aéroports!$E2165,--ISNUMBER(IFERROR(SEARCH(Formulaire!$H$16,$C2165,1),""))=1),MAX(M$1:M2164)+1,"")</f>
        <v/>
      </c>
      <c r="N2165" s="68" t="str">
        <f>IF(AND(Formulaire!$H$21=Aéroports!$E2165,--ISNUMBER(IFERROR(SEARCH(Formulaire!$H$22,$C2165,1),""))=1),MAX(N$1:N2164)+1,"")</f>
        <v/>
      </c>
      <c r="O2165" s="68" t="str">
        <f>IF(AND(Formulaire!$H$27=Aéroports!$E2165,--ISNUMBER(IFERROR(SEARCH(Formulaire!$H$28,$C2165,1),""))=1),MAX(O$1:O2164)+1,"")</f>
        <v/>
      </c>
      <c r="Q2165" s="91" t="str">
        <f>IFERROR(INDEX($C$2:$C$5193,MATCH(ROWS(M$2:M2165),M$2:M$5193,0)),"")</f>
        <v/>
      </c>
      <c r="R2165" s="70" t="str">
        <f>IFERROR(INDEX($C$2:$C$5193,MATCH(ROWS(N$2:N2165),N$2:N$5193,0)),"")</f>
        <v/>
      </c>
      <c r="S2165" s="92" t="str">
        <f>IFERROR(INDEX($C$2:$C$5193,MATCH(ROWS(O$2:O2165),O$2:O$5193,0)),"")</f>
        <v/>
      </c>
    </row>
    <row r="2166" spans="1:19" x14ac:dyDescent="0.25">
      <c r="A2166" s="69">
        <v>7017</v>
      </c>
      <c r="B2166" s="69" t="s">
        <v>18478</v>
      </c>
      <c r="C2166" s="69" t="s">
        <v>18479</v>
      </c>
      <c r="D2166" s="69" t="s">
        <v>16702</v>
      </c>
      <c r="E2166" s="69" t="s">
        <v>22589</v>
      </c>
      <c r="F2166" s="69" t="s">
        <v>18480</v>
      </c>
      <c r="G2166" s="69" t="s">
        <v>18481</v>
      </c>
      <c r="H2166" s="69">
        <v>47.211100000000002</v>
      </c>
      <c r="I2166" s="69">
        <v>-93.509799999999998</v>
      </c>
      <c r="J2166" s="69">
        <v>1355</v>
      </c>
      <c r="K2166" s="69">
        <v>-6</v>
      </c>
      <c r="L2166" s="69">
        <f>COUNTIFS(Aéroports!$C$2:$C$5193,Aéroports!$C2166,Aéroports!$D$2:$D$5193,Aéroports!$D2166)</f>
        <v>1</v>
      </c>
      <c r="M2166" s="69" t="str">
        <f>IF(AND(Formulaire!$H$15=Aéroports!$E2166,--ISNUMBER(IFERROR(SEARCH(Formulaire!$H$16,$C2166,1),""))=1),MAX(M$1:M2165)+1,"")</f>
        <v/>
      </c>
      <c r="N2166" s="69" t="str">
        <f>IF(AND(Formulaire!$H$21=Aéroports!$E2166,--ISNUMBER(IFERROR(SEARCH(Formulaire!$H$22,$C2166,1),""))=1),MAX(N$1:N2165)+1,"")</f>
        <v/>
      </c>
      <c r="O2166" s="69" t="str">
        <f>IF(AND(Formulaire!$H$27=Aéroports!$E2166,--ISNUMBER(IFERROR(SEARCH(Formulaire!$H$28,$C2166,1),""))=1),MAX(O$1:O2165)+1,"")</f>
        <v/>
      </c>
      <c r="Q2166" s="91" t="str">
        <f>IFERROR(INDEX($C$2:$C$5193,MATCH(ROWS(M$2:M2166),M$2:M$5193,0)),"")</f>
        <v/>
      </c>
      <c r="R2166" s="70" t="str">
        <f>IFERROR(INDEX($C$2:$C$5193,MATCH(ROWS(N$2:N2166),N$2:N$5193,0)),"")</f>
        <v/>
      </c>
      <c r="S2166" s="92" t="str">
        <f>IFERROR(INDEX($C$2:$C$5193,MATCH(ROWS(O$2:O2166),O$2:O$5193,0)),"")</f>
        <v/>
      </c>
    </row>
    <row r="2167" spans="1:19" x14ac:dyDescent="0.25">
      <c r="A2167" s="68">
        <v>3605</v>
      </c>
      <c r="B2167" s="68" t="s">
        <v>18482</v>
      </c>
      <c r="C2167" s="68" t="s">
        <v>18483</v>
      </c>
      <c r="D2167" s="68" t="s">
        <v>16702</v>
      </c>
      <c r="E2167" s="68" t="s">
        <v>22589</v>
      </c>
      <c r="F2167" s="68" t="s">
        <v>18484</v>
      </c>
      <c r="G2167" s="68" t="s">
        <v>18485</v>
      </c>
      <c r="H2167" s="68">
        <v>47.207700000000003</v>
      </c>
      <c r="I2167" s="68">
        <v>-119.32</v>
      </c>
      <c r="J2167" s="68">
        <v>1189</v>
      </c>
      <c r="K2167" s="68">
        <v>-8</v>
      </c>
      <c r="L2167" s="68">
        <f>COUNTIFS(Aéroports!$C$2:$C$5193,Aéroports!$C2167,Aéroports!$D$2:$D$5193,Aéroports!$D2167)</f>
        <v>1</v>
      </c>
      <c r="M2167" s="68" t="str">
        <f>IF(AND(Formulaire!$H$15=Aéroports!$E2167,--ISNUMBER(IFERROR(SEARCH(Formulaire!$H$16,$C2167,1),""))=1),MAX(M$1:M2166)+1,"")</f>
        <v/>
      </c>
      <c r="N2167" s="68" t="str">
        <f>IF(AND(Formulaire!$H$21=Aéroports!$E2167,--ISNUMBER(IFERROR(SEARCH(Formulaire!$H$22,$C2167,1),""))=1),MAX(N$1:N2166)+1,"")</f>
        <v/>
      </c>
      <c r="O2167" s="68" t="str">
        <f>IF(AND(Formulaire!$H$27=Aéroports!$E2167,--ISNUMBER(IFERROR(SEARCH(Formulaire!$H$28,$C2167,1),""))=1),MAX(O$1:O2166)+1,"")</f>
        <v/>
      </c>
      <c r="Q2167" s="91" t="str">
        <f>IFERROR(INDEX($C$2:$C$5193,MATCH(ROWS(M$2:M2167),M$2:M$5193,0)),"")</f>
        <v/>
      </c>
      <c r="R2167" s="70" t="str">
        <f>IFERROR(INDEX($C$2:$C$5193,MATCH(ROWS(N$2:N2167),N$2:N$5193,0)),"")</f>
        <v/>
      </c>
      <c r="S2167" s="92" t="str">
        <f>IFERROR(INDEX($C$2:$C$5193,MATCH(ROWS(O$2:O2167),O$2:O$5193,0)),"")</f>
        <v/>
      </c>
    </row>
    <row r="2168" spans="1:19" x14ac:dyDescent="0.25">
      <c r="A2168" s="69">
        <v>3439</v>
      </c>
      <c r="B2168" s="69" t="s">
        <v>18486</v>
      </c>
      <c r="C2168" s="69" t="s">
        <v>18487</v>
      </c>
      <c r="D2168" s="69" t="s">
        <v>16702</v>
      </c>
      <c r="E2168" s="69" t="s">
        <v>22589</v>
      </c>
      <c r="F2168" s="69" t="s">
        <v>18488</v>
      </c>
      <c r="G2168" s="69" t="s">
        <v>18489</v>
      </c>
      <c r="H2168" s="69">
        <v>35.167299999999997</v>
      </c>
      <c r="I2168" s="69">
        <v>-107.902</v>
      </c>
      <c r="J2168" s="69">
        <v>6537</v>
      </c>
      <c r="K2168" s="69">
        <v>-7</v>
      </c>
      <c r="L2168" s="69">
        <f>COUNTIFS(Aéroports!$C$2:$C$5193,Aéroports!$C2168,Aéroports!$D$2:$D$5193,Aéroports!$D2168)</f>
        <v>1</v>
      </c>
      <c r="M2168" s="69" t="str">
        <f>IF(AND(Formulaire!$H$15=Aéroports!$E2168,--ISNUMBER(IFERROR(SEARCH(Formulaire!$H$16,$C2168,1),""))=1),MAX(M$1:M2167)+1,"")</f>
        <v/>
      </c>
      <c r="N2168" s="69" t="str">
        <f>IF(AND(Formulaire!$H$21=Aéroports!$E2168,--ISNUMBER(IFERROR(SEARCH(Formulaire!$H$22,$C2168,1),""))=1),MAX(N$1:N2167)+1,"")</f>
        <v/>
      </c>
      <c r="O2168" s="69" t="str">
        <f>IF(AND(Formulaire!$H$27=Aéroports!$E2168,--ISNUMBER(IFERROR(SEARCH(Formulaire!$H$28,$C2168,1),""))=1),MAX(O$1:O2167)+1,"")</f>
        <v/>
      </c>
      <c r="Q2168" s="91" t="str">
        <f>IFERROR(INDEX($C$2:$C$5193,MATCH(ROWS(M$2:M2168),M$2:M$5193,0)),"")</f>
        <v/>
      </c>
      <c r="R2168" s="70" t="str">
        <f>IFERROR(INDEX($C$2:$C$5193,MATCH(ROWS(N$2:N2168),N$2:N$5193,0)),"")</f>
        <v/>
      </c>
      <c r="S2168" s="92" t="str">
        <f>IFERROR(INDEX($C$2:$C$5193,MATCH(ROWS(O$2:O2168),O$2:O$5193,0)),"")</f>
        <v/>
      </c>
    </row>
    <row r="2169" spans="1:19" x14ac:dyDescent="0.25">
      <c r="A2169" s="68">
        <v>7013</v>
      </c>
      <c r="B2169" s="68" t="s">
        <v>18490</v>
      </c>
      <c r="C2169" s="68" t="s">
        <v>18491</v>
      </c>
      <c r="D2169" s="68" t="s">
        <v>16702</v>
      </c>
      <c r="E2169" s="68" t="s">
        <v>22589</v>
      </c>
      <c r="F2169" s="68" t="s">
        <v>18492</v>
      </c>
      <c r="G2169" s="68" t="s">
        <v>18493</v>
      </c>
      <c r="H2169" s="68">
        <v>38.344299999999997</v>
      </c>
      <c r="I2169" s="68">
        <v>-98.859200000000001</v>
      </c>
      <c r="J2169" s="68">
        <v>1887</v>
      </c>
      <c r="K2169" s="68">
        <v>-6</v>
      </c>
      <c r="L2169" s="68">
        <f>COUNTIFS(Aéroports!$C$2:$C$5193,Aéroports!$C2169,Aéroports!$D$2:$D$5193,Aéroports!$D2169)</f>
        <v>1</v>
      </c>
      <c r="M2169" s="68" t="str">
        <f>IF(AND(Formulaire!$H$15=Aéroports!$E2169,--ISNUMBER(IFERROR(SEARCH(Formulaire!$H$16,$C2169,1),""))=1),MAX(M$1:M2168)+1,"")</f>
        <v/>
      </c>
      <c r="N2169" s="68" t="str">
        <f>IF(AND(Formulaire!$H$21=Aéroports!$E2169,--ISNUMBER(IFERROR(SEARCH(Formulaire!$H$22,$C2169,1),""))=1),MAX(N$1:N2168)+1,"")</f>
        <v/>
      </c>
      <c r="O2169" s="68" t="str">
        <f>IF(AND(Formulaire!$H$27=Aéroports!$E2169,--ISNUMBER(IFERROR(SEARCH(Formulaire!$H$28,$C2169,1),""))=1),MAX(O$1:O2168)+1,"")</f>
        <v/>
      </c>
      <c r="Q2169" s="91" t="str">
        <f>IFERROR(INDEX($C$2:$C$5193,MATCH(ROWS(M$2:M2169),M$2:M$5193,0)),"")</f>
        <v/>
      </c>
      <c r="R2169" s="70" t="str">
        <f>IFERROR(INDEX($C$2:$C$5193,MATCH(ROWS(N$2:N2169),N$2:N$5193,0)),"")</f>
        <v/>
      </c>
      <c r="S2169" s="92" t="str">
        <f>IFERROR(INDEX($C$2:$C$5193,MATCH(ROWS(O$2:O2169),O$2:O$5193,0)),"")</f>
        <v/>
      </c>
    </row>
    <row r="2170" spans="1:19" x14ac:dyDescent="0.25">
      <c r="A2170" s="69">
        <v>3880</v>
      </c>
      <c r="B2170" s="69" t="s">
        <v>18494</v>
      </c>
      <c r="C2170" s="69" t="s">
        <v>18495</v>
      </c>
      <c r="D2170" s="69" t="s">
        <v>16702</v>
      </c>
      <c r="E2170" s="69" t="s">
        <v>22589</v>
      </c>
      <c r="F2170" s="69" t="s">
        <v>18496</v>
      </c>
      <c r="G2170" s="69" t="s">
        <v>18497</v>
      </c>
      <c r="H2170" s="69">
        <v>47.481999999999999</v>
      </c>
      <c r="I2170" s="69">
        <v>-111.371</v>
      </c>
      <c r="J2170" s="69">
        <v>3680</v>
      </c>
      <c r="K2170" s="69">
        <v>-7</v>
      </c>
      <c r="L2170" s="69">
        <f>COUNTIFS(Aéroports!$C$2:$C$5193,Aéroports!$C2170,Aéroports!$D$2:$D$5193,Aéroports!$D2170)</f>
        <v>1</v>
      </c>
      <c r="M2170" s="69" t="str">
        <f>IF(AND(Formulaire!$H$15=Aéroports!$E2170,--ISNUMBER(IFERROR(SEARCH(Formulaire!$H$16,$C2170,1),""))=1),MAX(M$1:M2169)+1,"")</f>
        <v/>
      </c>
      <c r="N2170" s="69" t="str">
        <f>IF(AND(Formulaire!$H$21=Aéroports!$E2170,--ISNUMBER(IFERROR(SEARCH(Formulaire!$H$22,$C2170,1),""))=1),MAX(N$1:N2169)+1,"")</f>
        <v/>
      </c>
      <c r="O2170" s="69" t="str">
        <f>IF(AND(Formulaire!$H$27=Aéroports!$E2170,--ISNUMBER(IFERROR(SEARCH(Formulaire!$H$28,$C2170,1),""))=1),MAX(O$1:O2169)+1,"")</f>
        <v/>
      </c>
      <c r="Q2170" s="91" t="str">
        <f>IFERROR(INDEX($C$2:$C$5193,MATCH(ROWS(M$2:M2170),M$2:M$5193,0)),"")</f>
        <v/>
      </c>
      <c r="R2170" s="70" t="str">
        <f>IFERROR(INDEX($C$2:$C$5193,MATCH(ROWS(N$2:N2170),N$2:N$5193,0)),"")</f>
        <v/>
      </c>
      <c r="S2170" s="92" t="str">
        <f>IFERROR(INDEX($C$2:$C$5193,MATCH(ROWS(O$2:O2170),O$2:O$5193,0)),"")</f>
        <v/>
      </c>
    </row>
    <row r="2171" spans="1:19" x14ac:dyDescent="0.25">
      <c r="A2171" s="68">
        <v>11098</v>
      </c>
      <c r="B2171" s="68" t="s">
        <v>18498</v>
      </c>
      <c r="C2171" s="68" t="s">
        <v>18499</v>
      </c>
      <c r="D2171" s="68" t="s">
        <v>16702</v>
      </c>
      <c r="E2171" s="68" t="s">
        <v>22589</v>
      </c>
      <c r="F2171" s="68" t="s">
        <v>18500</v>
      </c>
      <c r="G2171" s="68" t="s">
        <v>18501</v>
      </c>
      <c r="H2171" s="68">
        <v>40.437399999999997</v>
      </c>
      <c r="I2171" s="68">
        <v>-104.633</v>
      </c>
      <c r="J2171" s="68">
        <v>4697</v>
      </c>
      <c r="K2171" s="68">
        <v>-7</v>
      </c>
      <c r="L2171" s="68">
        <f>COUNTIFS(Aéroports!$C$2:$C$5193,Aéroports!$C2171,Aéroports!$D$2:$D$5193,Aéroports!$D2171)</f>
        <v>1</v>
      </c>
      <c r="M2171" s="68" t="str">
        <f>IF(AND(Formulaire!$H$15=Aéroports!$E2171,--ISNUMBER(IFERROR(SEARCH(Formulaire!$H$16,$C2171,1),""))=1),MAX(M$1:M2170)+1,"")</f>
        <v/>
      </c>
      <c r="N2171" s="68" t="str">
        <f>IF(AND(Formulaire!$H$21=Aéroports!$E2171,--ISNUMBER(IFERROR(SEARCH(Formulaire!$H$22,$C2171,1),""))=1),MAX(N$1:N2170)+1,"")</f>
        <v/>
      </c>
      <c r="O2171" s="68" t="str">
        <f>IF(AND(Formulaire!$H$27=Aéroports!$E2171,--ISNUMBER(IFERROR(SEARCH(Formulaire!$H$28,$C2171,1),""))=1),MAX(O$1:O2170)+1,"")</f>
        <v/>
      </c>
      <c r="Q2171" s="91" t="str">
        <f>IFERROR(INDEX($C$2:$C$5193,MATCH(ROWS(M$2:M2171),M$2:M$5193,0)),"")</f>
        <v/>
      </c>
      <c r="R2171" s="70" t="str">
        <f>IFERROR(INDEX($C$2:$C$5193,MATCH(ROWS(N$2:N2171),N$2:N$5193,0)),"")</f>
        <v/>
      </c>
      <c r="S2171" s="92" t="str">
        <f>IFERROR(INDEX($C$2:$C$5193,MATCH(ROWS(O$2:O2171),O$2:O$5193,0)),"")</f>
        <v/>
      </c>
    </row>
    <row r="2172" spans="1:19" x14ac:dyDescent="0.25">
      <c r="A2172" s="69">
        <v>3653</v>
      </c>
      <c r="B2172" s="69" t="s">
        <v>18502</v>
      </c>
      <c r="C2172" s="69" t="s">
        <v>18503</v>
      </c>
      <c r="D2172" s="69" t="s">
        <v>16702</v>
      </c>
      <c r="E2172" s="69" t="s">
        <v>22589</v>
      </c>
      <c r="F2172" s="69" t="s">
        <v>18504</v>
      </c>
      <c r="G2172" s="69" t="s">
        <v>18505</v>
      </c>
      <c r="H2172" s="69">
        <v>44.485100000000003</v>
      </c>
      <c r="I2172" s="69">
        <v>-88.129599999999996</v>
      </c>
      <c r="J2172" s="69">
        <v>695</v>
      </c>
      <c r="K2172" s="69">
        <v>-6</v>
      </c>
      <c r="L2172" s="69">
        <f>COUNTIFS(Aéroports!$C$2:$C$5193,Aéroports!$C2172,Aéroports!$D$2:$D$5193,Aéroports!$D2172)</f>
        <v>1</v>
      </c>
      <c r="M2172" s="69" t="str">
        <f>IF(AND(Formulaire!$H$15=Aéroports!$E2172,--ISNUMBER(IFERROR(SEARCH(Formulaire!$H$16,$C2172,1),""))=1),MAX(M$1:M2171)+1,"")</f>
        <v/>
      </c>
      <c r="N2172" s="69" t="str">
        <f>IF(AND(Formulaire!$H$21=Aéroports!$E2172,--ISNUMBER(IFERROR(SEARCH(Formulaire!$H$22,$C2172,1),""))=1),MAX(N$1:N2171)+1,"")</f>
        <v/>
      </c>
      <c r="O2172" s="69" t="str">
        <f>IF(AND(Formulaire!$H$27=Aéroports!$E2172,--ISNUMBER(IFERROR(SEARCH(Formulaire!$H$28,$C2172,1),""))=1),MAX(O$1:O2171)+1,"")</f>
        <v/>
      </c>
      <c r="Q2172" s="91" t="str">
        <f>IFERROR(INDEX($C$2:$C$5193,MATCH(ROWS(M$2:M2172),M$2:M$5193,0)),"")</f>
        <v/>
      </c>
      <c r="R2172" s="70" t="str">
        <f>IFERROR(INDEX($C$2:$C$5193,MATCH(ROWS(N$2:N2172),N$2:N$5193,0)),"")</f>
        <v/>
      </c>
      <c r="S2172" s="92" t="str">
        <f>IFERROR(INDEX($C$2:$C$5193,MATCH(ROWS(O$2:O2172),O$2:O$5193,0)),"")</f>
        <v/>
      </c>
    </row>
    <row r="2173" spans="1:19" x14ac:dyDescent="0.25">
      <c r="A2173" s="68">
        <v>4008</v>
      </c>
      <c r="B2173" s="68" t="s">
        <v>18506</v>
      </c>
      <c r="C2173" s="68" t="s">
        <v>18507</v>
      </c>
      <c r="D2173" s="68" t="s">
        <v>16702</v>
      </c>
      <c r="E2173" s="68" t="s">
        <v>22589</v>
      </c>
      <c r="F2173" s="68" t="s">
        <v>18508</v>
      </c>
      <c r="G2173" s="68" t="s">
        <v>18509</v>
      </c>
      <c r="H2173" s="68">
        <v>36.097799999999999</v>
      </c>
      <c r="I2173" s="68">
        <v>-79.937299999999993</v>
      </c>
      <c r="J2173" s="68">
        <v>925</v>
      </c>
      <c r="K2173" s="68">
        <v>-5</v>
      </c>
      <c r="L2173" s="68">
        <f>COUNTIFS(Aéroports!$C$2:$C$5193,Aéroports!$C2173,Aéroports!$D$2:$D$5193,Aéroports!$D2173)</f>
        <v>1</v>
      </c>
      <c r="M2173" s="68" t="str">
        <f>IF(AND(Formulaire!$H$15=Aéroports!$E2173,--ISNUMBER(IFERROR(SEARCH(Formulaire!$H$16,$C2173,1),""))=1),MAX(M$1:M2172)+1,"")</f>
        <v/>
      </c>
      <c r="N2173" s="68" t="str">
        <f>IF(AND(Formulaire!$H$21=Aéroports!$E2173,--ISNUMBER(IFERROR(SEARCH(Formulaire!$H$22,$C2173,1),""))=1),MAX(N$1:N2172)+1,"")</f>
        <v/>
      </c>
      <c r="O2173" s="68" t="str">
        <f>IF(AND(Formulaire!$H$27=Aéroports!$E2173,--ISNUMBER(IFERROR(SEARCH(Formulaire!$H$28,$C2173,1),""))=1),MAX(O$1:O2172)+1,"")</f>
        <v/>
      </c>
      <c r="Q2173" s="91" t="str">
        <f>IFERROR(INDEX($C$2:$C$5193,MATCH(ROWS(M$2:M2173),M$2:M$5193,0)),"")</f>
        <v/>
      </c>
      <c r="R2173" s="70" t="str">
        <f>IFERROR(INDEX($C$2:$C$5193,MATCH(ROWS(N$2:N2173),N$2:N$5193,0)),"")</f>
        <v/>
      </c>
      <c r="S2173" s="92" t="str">
        <f>IFERROR(INDEX($C$2:$C$5193,MATCH(ROWS(O$2:O2173),O$2:O$5193,0)),"")</f>
        <v/>
      </c>
    </row>
    <row r="2174" spans="1:19" x14ac:dyDescent="0.25">
      <c r="A2174" s="69">
        <v>3735</v>
      </c>
      <c r="B2174" s="69" t="s">
        <v>18510</v>
      </c>
      <c r="C2174" s="69" t="s">
        <v>18511</v>
      </c>
      <c r="D2174" s="69" t="s">
        <v>16702</v>
      </c>
      <c r="E2174" s="69" t="s">
        <v>22589</v>
      </c>
      <c r="F2174" s="69" t="s">
        <v>18512</v>
      </c>
      <c r="G2174" s="69" t="s">
        <v>18513</v>
      </c>
      <c r="H2174" s="69">
        <v>33.067799999999998</v>
      </c>
      <c r="I2174" s="69">
        <v>-96.065299999999993</v>
      </c>
      <c r="J2174" s="69">
        <v>535</v>
      </c>
      <c r="K2174" s="69">
        <v>-6</v>
      </c>
      <c r="L2174" s="69">
        <f>COUNTIFS(Aéroports!$C$2:$C$5193,Aéroports!$C2174,Aéroports!$D$2:$D$5193,Aéroports!$D2174)</f>
        <v>1</v>
      </c>
      <c r="M2174" s="69" t="str">
        <f>IF(AND(Formulaire!$H$15=Aéroports!$E2174,--ISNUMBER(IFERROR(SEARCH(Formulaire!$H$16,$C2174,1),""))=1),MAX(M$1:M2173)+1,"")</f>
        <v/>
      </c>
      <c r="N2174" s="69" t="str">
        <f>IF(AND(Formulaire!$H$21=Aéroports!$E2174,--ISNUMBER(IFERROR(SEARCH(Formulaire!$H$22,$C2174,1),""))=1),MAX(N$1:N2173)+1,"")</f>
        <v/>
      </c>
      <c r="O2174" s="69" t="str">
        <f>IF(AND(Formulaire!$H$27=Aéroports!$E2174,--ISNUMBER(IFERROR(SEARCH(Formulaire!$H$28,$C2174,1),""))=1),MAX(O$1:O2173)+1,"")</f>
        <v/>
      </c>
      <c r="Q2174" s="91" t="str">
        <f>IFERROR(INDEX($C$2:$C$5193,MATCH(ROWS(M$2:M2174),M$2:M$5193,0)),"")</f>
        <v/>
      </c>
      <c r="R2174" s="70" t="str">
        <f>IFERROR(INDEX($C$2:$C$5193,MATCH(ROWS(N$2:N2174),N$2:N$5193,0)),"")</f>
        <v/>
      </c>
      <c r="S2174" s="92" t="str">
        <f>IFERROR(INDEX($C$2:$C$5193,MATCH(ROWS(O$2:O2174),O$2:O$5193,0)),"")</f>
        <v/>
      </c>
    </row>
    <row r="2175" spans="1:19" x14ac:dyDescent="0.25">
      <c r="A2175" s="68">
        <v>4034</v>
      </c>
      <c r="B2175" s="68" t="s">
        <v>18520</v>
      </c>
      <c r="C2175" s="68" t="s">
        <v>10598</v>
      </c>
      <c r="D2175" s="68" t="s">
        <v>16702</v>
      </c>
      <c r="E2175" s="68" t="s">
        <v>22589</v>
      </c>
      <c r="F2175" s="68" t="s">
        <v>18521</v>
      </c>
      <c r="G2175" s="68" t="s">
        <v>18522</v>
      </c>
      <c r="H2175" s="68">
        <v>34.895699999999998</v>
      </c>
      <c r="I2175" s="68">
        <v>-82.218900000000005</v>
      </c>
      <c r="J2175" s="68">
        <v>964</v>
      </c>
      <c r="K2175" s="68">
        <v>-5</v>
      </c>
      <c r="L2175" s="68">
        <f>COUNTIFS(Aéroports!$C$2:$C$5193,Aéroports!$C2175,Aéroports!$D$2:$D$5193,Aéroports!$D2175)</f>
        <v>1</v>
      </c>
      <c r="M2175" s="68" t="str">
        <f>IF(AND(Formulaire!$H$15=Aéroports!$E2175,--ISNUMBER(IFERROR(SEARCH(Formulaire!$H$16,$C2175,1),""))=1),MAX(M$1:M2174)+1,"")</f>
        <v/>
      </c>
      <c r="N2175" s="68" t="str">
        <f>IF(AND(Formulaire!$H$21=Aéroports!$E2175,--ISNUMBER(IFERROR(SEARCH(Formulaire!$H$22,$C2175,1),""))=1),MAX(N$1:N2174)+1,"")</f>
        <v/>
      </c>
      <c r="O2175" s="68" t="str">
        <f>IF(AND(Formulaire!$H$27=Aéroports!$E2175,--ISNUMBER(IFERROR(SEARCH(Formulaire!$H$28,$C2175,1),""))=1),MAX(O$1:O2174)+1,"")</f>
        <v/>
      </c>
      <c r="Q2175" s="91" t="str">
        <f>IFERROR(INDEX($C$2:$C$5193,MATCH(ROWS(M$2:M2175),M$2:M$5193,0)),"")</f>
        <v/>
      </c>
      <c r="R2175" s="70" t="str">
        <f>IFERROR(INDEX($C$2:$C$5193,MATCH(ROWS(N$2:N2175),N$2:N$5193,0)),"")</f>
        <v/>
      </c>
      <c r="S2175" s="92" t="str">
        <f>IFERROR(INDEX($C$2:$C$5193,MATCH(ROWS(O$2:O2175),O$2:O$5193,0)),"")</f>
        <v/>
      </c>
    </row>
    <row r="2176" spans="1:19" x14ac:dyDescent="0.25">
      <c r="A2176" s="69">
        <v>3588</v>
      </c>
      <c r="B2176" s="69" t="s">
        <v>18529</v>
      </c>
      <c r="C2176" s="69" t="s">
        <v>3535</v>
      </c>
      <c r="D2176" s="69" t="s">
        <v>16702</v>
      </c>
      <c r="E2176" s="69" t="s">
        <v>22589</v>
      </c>
      <c r="F2176" s="69" t="s">
        <v>18530</v>
      </c>
      <c r="G2176" s="69" t="s">
        <v>18531</v>
      </c>
      <c r="H2176" s="69">
        <v>33.494300000000003</v>
      </c>
      <c r="I2176" s="69">
        <v>-90.084699999999998</v>
      </c>
      <c r="J2176" s="69">
        <v>162</v>
      </c>
      <c r="K2176" s="69">
        <v>-6</v>
      </c>
      <c r="L2176" s="69">
        <f>COUNTIFS(Aéroports!$C$2:$C$5193,Aéroports!$C2176,Aéroports!$D$2:$D$5193,Aéroports!$D2176)</f>
        <v>1</v>
      </c>
      <c r="M2176" s="69" t="str">
        <f>IF(AND(Formulaire!$H$15=Aéroports!$E2176,--ISNUMBER(IFERROR(SEARCH(Formulaire!$H$16,$C2176,1),""))=1),MAX(M$1:M2175)+1,"")</f>
        <v/>
      </c>
      <c r="N2176" s="69" t="str">
        <f>IF(AND(Formulaire!$H$21=Aéroports!$E2176,--ISNUMBER(IFERROR(SEARCH(Formulaire!$H$22,$C2176,1),""))=1),MAX(N$1:N2175)+1,"")</f>
        <v/>
      </c>
      <c r="O2176" s="69" t="str">
        <f>IF(AND(Formulaire!$H$27=Aéroports!$E2176,--ISNUMBER(IFERROR(SEARCH(Formulaire!$H$28,$C2176,1),""))=1),MAX(O$1:O2175)+1,"")</f>
        <v/>
      </c>
      <c r="Q2176" s="91" t="str">
        <f>IFERROR(INDEX($C$2:$C$5193,MATCH(ROWS(M$2:M2176),M$2:M$5193,0)),"")</f>
        <v/>
      </c>
      <c r="R2176" s="70" t="str">
        <f>IFERROR(INDEX($C$2:$C$5193,MATCH(ROWS(N$2:N2176),N$2:N$5193,0)),"")</f>
        <v/>
      </c>
      <c r="S2176" s="92" t="str">
        <f>IFERROR(INDEX($C$2:$C$5193,MATCH(ROWS(O$2:O2176),O$2:O$5193,0)),"")</f>
        <v/>
      </c>
    </row>
    <row r="2177" spans="1:19" x14ac:dyDescent="0.25">
      <c r="A2177" s="68">
        <v>4270</v>
      </c>
      <c r="B2177" s="68" t="s">
        <v>18532</v>
      </c>
      <c r="C2177" s="68" t="s">
        <v>18533</v>
      </c>
      <c r="D2177" s="68" t="s">
        <v>16702</v>
      </c>
      <c r="E2177" s="68" t="s">
        <v>22589</v>
      </c>
      <c r="F2177" s="68" t="s">
        <v>18534</v>
      </c>
      <c r="G2177" s="68" t="s">
        <v>18535</v>
      </c>
      <c r="H2177" s="68">
        <v>41.330100000000002</v>
      </c>
      <c r="I2177" s="68">
        <v>-72.045100000000005</v>
      </c>
      <c r="J2177" s="68">
        <v>9</v>
      </c>
      <c r="K2177" s="68">
        <v>-5</v>
      </c>
      <c r="L2177" s="68">
        <f>COUNTIFS(Aéroports!$C$2:$C$5193,Aéroports!$C2177,Aéroports!$D$2:$D$5193,Aéroports!$D2177)</f>
        <v>1</v>
      </c>
      <c r="M2177" s="68" t="str">
        <f>IF(AND(Formulaire!$H$15=Aéroports!$E2177,--ISNUMBER(IFERROR(SEARCH(Formulaire!$H$16,$C2177,1),""))=1),MAX(M$1:M2176)+1,"")</f>
        <v/>
      </c>
      <c r="N2177" s="68" t="str">
        <f>IF(AND(Formulaire!$H$21=Aéroports!$E2177,--ISNUMBER(IFERROR(SEARCH(Formulaire!$H$22,$C2177,1),""))=1),MAX(N$1:N2176)+1,"")</f>
        <v/>
      </c>
      <c r="O2177" s="68" t="str">
        <f>IF(AND(Formulaire!$H$27=Aéroports!$E2177,--ISNUMBER(IFERROR(SEARCH(Formulaire!$H$28,$C2177,1),""))=1),MAX(O$1:O2176)+1,"")</f>
        <v/>
      </c>
      <c r="Q2177" s="91" t="str">
        <f>IFERROR(INDEX($C$2:$C$5193,MATCH(ROWS(M$2:M2177),M$2:M$5193,0)),"")</f>
        <v/>
      </c>
      <c r="R2177" s="70" t="str">
        <f>IFERROR(INDEX($C$2:$C$5193,MATCH(ROWS(N$2:N2177),N$2:N$5193,0)),"")</f>
        <v/>
      </c>
      <c r="S2177" s="92" t="str">
        <f>IFERROR(INDEX($C$2:$C$5193,MATCH(ROWS(O$2:O2177),O$2:O$5193,0)),"")</f>
        <v/>
      </c>
    </row>
    <row r="2178" spans="1:19" x14ac:dyDescent="0.25">
      <c r="A2178" s="69">
        <v>10129</v>
      </c>
      <c r="B2178" s="69" t="s">
        <v>18536</v>
      </c>
      <c r="C2178" s="69" t="s">
        <v>18537</v>
      </c>
      <c r="D2178" s="69" t="s">
        <v>16702</v>
      </c>
      <c r="E2178" s="69" t="s">
        <v>22589</v>
      </c>
      <c r="F2178" s="69" t="s">
        <v>18538</v>
      </c>
      <c r="G2178" s="69" t="s">
        <v>18539</v>
      </c>
      <c r="H2178" s="69">
        <v>36.6068</v>
      </c>
      <c r="I2178" s="69">
        <v>-94.738600000000005</v>
      </c>
      <c r="J2178" s="69">
        <v>831</v>
      </c>
      <c r="K2178" s="69">
        <v>-5</v>
      </c>
      <c r="L2178" s="69">
        <f>COUNTIFS(Aéroports!$C$2:$C$5193,Aéroports!$C2178,Aéroports!$D$2:$D$5193,Aéroports!$D2178)</f>
        <v>1</v>
      </c>
      <c r="M2178" s="69" t="str">
        <f>IF(AND(Formulaire!$H$15=Aéroports!$E2178,--ISNUMBER(IFERROR(SEARCH(Formulaire!$H$16,$C2178,1),""))=1),MAX(M$1:M2177)+1,"")</f>
        <v/>
      </c>
      <c r="N2178" s="69" t="str">
        <f>IF(AND(Formulaire!$H$21=Aéroports!$E2178,--ISNUMBER(IFERROR(SEARCH(Formulaire!$H$22,$C2178,1),""))=1),MAX(N$1:N2177)+1,"")</f>
        <v/>
      </c>
      <c r="O2178" s="69" t="str">
        <f>IF(AND(Formulaire!$H$27=Aéroports!$E2178,--ISNUMBER(IFERROR(SEARCH(Formulaire!$H$28,$C2178,1),""))=1),MAX(O$1:O2177)+1,"")</f>
        <v/>
      </c>
      <c r="Q2178" s="91" t="str">
        <f>IFERROR(INDEX($C$2:$C$5193,MATCH(ROWS(M$2:M2178),M$2:M$5193,0)),"")</f>
        <v/>
      </c>
      <c r="R2178" s="70" t="str">
        <f>IFERROR(INDEX($C$2:$C$5193,MATCH(ROWS(N$2:N2178),N$2:N$5193,0)),"")</f>
        <v/>
      </c>
      <c r="S2178" s="92" t="str">
        <f>IFERROR(INDEX($C$2:$C$5193,MATCH(ROWS(O$2:O2178),O$2:O$5193,0)),"")</f>
        <v/>
      </c>
    </row>
    <row r="2179" spans="1:19" x14ac:dyDescent="0.25">
      <c r="A2179" s="68">
        <v>8460</v>
      </c>
      <c r="B2179" s="68" t="s">
        <v>18540</v>
      </c>
      <c r="C2179" s="68" t="s">
        <v>18541</v>
      </c>
      <c r="D2179" s="68" t="s">
        <v>16702</v>
      </c>
      <c r="E2179" s="68" t="s">
        <v>22589</v>
      </c>
      <c r="F2179" s="68" t="s">
        <v>18542</v>
      </c>
      <c r="G2179" s="68" t="s">
        <v>18543</v>
      </c>
      <c r="H2179" s="68">
        <v>30.290500000000002</v>
      </c>
      <c r="I2179" s="68">
        <v>-87.671800000000005</v>
      </c>
      <c r="J2179" s="68">
        <v>17</v>
      </c>
      <c r="K2179" s="68">
        <v>-6</v>
      </c>
      <c r="L2179" s="68">
        <f>COUNTIFS(Aéroports!$C$2:$C$5193,Aéroports!$C2179,Aéroports!$D$2:$D$5193,Aéroports!$D2179)</f>
        <v>1</v>
      </c>
      <c r="M2179" s="68" t="str">
        <f>IF(AND(Formulaire!$H$15=Aéroports!$E2179,--ISNUMBER(IFERROR(SEARCH(Formulaire!$H$16,$C2179,1),""))=1),MAX(M$1:M2178)+1,"")</f>
        <v/>
      </c>
      <c r="N2179" s="68" t="str">
        <f>IF(AND(Formulaire!$H$21=Aéroports!$E2179,--ISNUMBER(IFERROR(SEARCH(Formulaire!$H$22,$C2179,1),""))=1),MAX(N$1:N2178)+1,"")</f>
        <v/>
      </c>
      <c r="O2179" s="68" t="str">
        <f>IF(AND(Formulaire!$H$27=Aéroports!$E2179,--ISNUMBER(IFERROR(SEARCH(Formulaire!$H$28,$C2179,1),""))=1),MAX(O$1:O2178)+1,"")</f>
        <v/>
      </c>
      <c r="Q2179" s="91" t="str">
        <f>IFERROR(INDEX($C$2:$C$5193,MATCH(ROWS(M$2:M2179),M$2:M$5193,0)),"")</f>
        <v/>
      </c>
      <c r="R2179" s="70" t="str">
        <f>IFERROR(INDEX($C$2:$C$5193,MATCH(ROWS(N$2:N2179),N$2:N$5193,0)),"")</f>
        <v/>
      </c>
      <c r="S2179" s="92" t="str">
        <f>IFERROR(INDEX($C$2:$C$5193,MATCH(ROWS(O$2:O2179),O$2:O$5193,0)),"")</f>
        <v/>
      </c>
    </row>
    <row r="2180" spans="1:19" x14ac:dyDescent="0.25">
      <c r="A2180" s="69">
        <v>4038</v>
      </c>
      <c r="B2180" s="69" t="s">
        <v>18544</v>
      </c>
      <c r="C2180" s="69" t="s">
        <v>18545</v>
      </c>
      <c r="D2180" s="69" t="s">
        <v>16702</v>
      </c>
      <c r="E2180" s="69" t="s">
        <v>22589</v>
      </c>
      <c r="F2180" s="69" t="s">
        <v>18546</v>
      </c>
      <c r="G2180" s="69" t="s">
        <v>18547</v>
      </c>
      <c r="H2180" s="69">
        <v>30.407299999999999</v>
      </c>
      <c r="I2180" s="69">
        <v>-89.070099999999996</v>
      </c>
      <c r="J2180" s="69">
        <v>28</v>
      </c>
      <c r="K2180" s="69">
        <v>-6</v>
      </c>
      <c r="L2180" s="69">
        <f>COUNTIFS(Aéroports!$C$2:$C$5193,Aéroports!$C2180,Aéroports!$D$2:$D$5193,Aéroports!$D2180)</f>
        <v>1</v>
      </c>
      <c r="M2180" s="69" t="str">
        <f>IF(AND(Formulaire!$H$15=Aéroports!$E2180,--ISNUMBER(IFERROR(SEARCH(Formulaire!$H$16,$C2180,1),""))=1),MAX(M$1:M2179)+1,"")</f>
        <v/>
      </c>
      <c r="N2180" s="69" t="str">
        <f>IF(AND(Formulaire!$H$21=Aéroports!$E2180,--ISNUMBER(IFERROR(SEARCH(Formulaire!$H$22,$C2180,1),""))=1),MAX(N$1:N2179)+1,"")</f>
        <v/>
      </c>
      <c r="O2180" s="69" t="str">
        <f>IF(AND(Formulaire!$H$27=Aéroports!$E2180,--ISNUMBER(IFERROR(SEARCH(Formulaire!$H$28,$C2180,1),""))=1),MAX(O$1:O2179)+1,"")</f>
        <v/>
      </c>
      <c r="Q2180" s="91" t="str">
        <f>IFERROR(INDEX($C$2:$C$5193,MATCH(ROWS(M$2:M2180),M$2:M$5193,0)),"")</f>
        <v/>
      </c>
      <c r="R2180" s="70" t="str">
        <f>IFERROR(INDEX($C$2:$C$5193,MATCH(ROWS(N$2:N2180),N$2:N$5193,0)),"")</f>
        <v/>
      </c>
      <c r="S2180" s="92" t="str">
        <f>IFERROR(INDEX($C$2:$C$5193,MATCH(ROWS(O$2:O2180),O$2:O$5193,0)),"")</f>
        <v/>
      </c>
    </row>
    <row r="2181" spans="1:19" x14ac:dyDescent="0.25">
      <c r="A2181" s="68">
        <v>3837</v>
      </c>
      <c r="B2181" s="68" t="s">
        <v>18548</v>
      </c>
      <c r="C2181" s="68" t="s">
        <v>18549</v>
      </c>
      <c r="D2181" s="68" t="s">
        <v>16702</v>
      </c>
      <c r="E2181" s="68" t="s">
        <v>22589</v>
      </c>
      <c r="F2181" s="68" t="s">
        <v>18550</v>
      </c>
      <c r="G2181" s="68" t="s">
        <v>18551</v>
      </c>
      <c r="H2181" s="68">
        <v>62.154899999999998</v>
      </c>
      <c r="I2181" s="68">
        <v>-145.45699999999999</v>
      </c>
      <c r="J2181" s="68">
        <v>1586</v>
      </c>
      <c r="K2181" s="68">
        <v>-9</v>
      </c>
      <c r="L2181" s="68">
        <f>COUNTIFS(Aéroports!$C$2:$C$5193,Aéroports!$C2181,Aéroports!$D$2:$D$5193,Aéroports!$D2181)</f>
        <v>1</v>
      </c>
      <c r="M2181" s="68" t="str">
        <f>IF(AND(Formulaire!$H$15=Aéroports!$E2181,--ISNUMBER(IFERROR(SEARCH(Formulaire!$H$16,$C2181,1),""))=1),MAX(M$1:M2180)+1,"")</f>
        <v/>
      </c>
      <c r="N2181" s="68" t="str">
        <f>IF(AND(Formulaire!$H$21=Aéroports!$E2181,--ISNUMBER(IFERROR(SEARCH(Formulaire!$H$22,$C2181,1),""))=1),MAX(N$1:N2180)+1,"")</f>
        <v/>
      </c>
      <c r="O2181" s="68" t="str">
        <f>IF(AND(Formulaire!$H$27=Aéroports!$E2181,--ISNUMBER(IFERROR(SEARCH(Formulaire!$H$28,$C2181,1),""))=1),MAX(O$1:O2180)+1,"")</f>
        <v/>
      </c>
      <c r="Q2181" s="91" t="str">
        <f>IFERROR(INDEX($C$2:$C$5193,MATCH(ROWS(M$2:M2181),M$2:M$5193,0)),"")</f>
        <v/>
      </c>
      <c r="R2181" s="70" t="str">
        <f>IFERROR(INDEX($C$2:$C$5193,MATCH(ROWS(N$2:N2181),N$2:N$5193,0)),"")</f>
        <v/>
      </c>
      <c r="S2181" s="92" t="str">
        <f>IFERROR(INDEX($C$2:$C$5193,MATCH(ROWS(O$2:O2181),O$2:O$5193,0)),"")</f>
        <v/>
      </c>
    </row>
    <row r="2182" spans="1:19" x14ac:dyDescent="0.25">
      <c r="A2182" s="69">
        <v>7051</v>
      </c>
      <c r="B2182" s="69" t="s">
        <v>18552</v>
      </c>
      <c r="C2182" s="69" t="s">
        <v>18553</v>
      </c>
      <c r="D2182" s="69" t="s">
        <v>16702</v>
      </c>
      <c r="E2182" s="69" t="s">
        <v>22589</v>
      </c>
      <c r="F2182" s="69" t="s">
        <v>18554</v>
      </c>
      <c r="G2182" s="69" t="s">
        <v>18555</v>
      </c>
      <c r="H2182" s="69">
        <v>38.533900000000003</v>
      </c>
      <c r="I2182" s="69">
        <v>-106.93300000000001</v>
      </c>
      <c r="J2182" s="69">
        <v>7680</v>
      </c>
      <c r="K2182" s="69">
        <v>-7</v>
      </c>
      <c r="L2182" s="69">
        <f>COUNTIFS(Aéroports!$C$2:$C$5193,Aéroports!$C2182,Aéroports!$D$2:$D$5193,Aéroports!$D2182)</f>
        <v>1</v>
      </c>
      <c r="M2182" s="69" t="str">
        <f>IF(AND(Formulaire!$H$15=Aéroports!$E2182,--ISNUMBER(IFERROR(SEARCH(Formulaire!$H$16,$C2182,1),""))=1),MAX(M$1:M2181)+1,"")</f>
        <v/>
      </c>
      <c r="N2182" s="69" t="str">
        <f>IF(AND(Formulaire!$H$21=Aéroports!$E2182,--ISNUMBER(IFERROR(SEARCH(Formulaire!$H$22,$C2182,1),""))=1),MAX(N$1:N2181)+1,"")</f>
        <v/>
      </c>
      <c r="O2182" s="69" t="str">
        <f>IF(AND(Formulaire!$H$27=Aéroports!$E2182,--ISNUMBER(IFERROR(SEARCH(Formulaire!$H$28,$C2182,1),""))=1),MAX(O$1:O2181)+1,"")</f>
        <v/>
      </c>
      <c r="Q2182" s="91" t="str">
        <f>IFERROR(INDEX($C$2:$C$5193,MATCH(ROWS(M$2:M2182),M$2:M$5193,0)),"")</f>
        <v/>
      </c>
      <c r="R2182" s="70" t="str">
        <f>IFERROR(INDEX($C$2:$C$5193,MATCH(ROWS(N$2:N2182),N$2:N$5193,0)),"")</f>
        <v/>
      </c>
      <c r="S2182" s="92" t="str">
        <f>IFERROR(INDEX($C$2:$C$5193,MATCH(ROWS(O$2:O2182),O$2:O$5193,0)),"")</f>
        <v/>
      </c>
    </row>
    <row r="2183" spans="1:19" x14ac:dyDescent="0.25">
      <c r="A2183" s="68">
        <v>5960</v>
      </c>
      <c r="B2183" s="68" t="s">
        <v>18556</v>
      </c>
      <c r="C2183" s="68" t="s">
        <v>18557</v>
      </c>
      <c r="D2183" s="68" t="s">
        <v>16702</v>
      </c>
      <c r="E2183" s="68" t="s">
        <v>22589</v>
      </c>
      <c r="F2183" s="68" t="s">
        <v>18558</v>
      </c>
      <c r="G2183" s="68" t="s">
        <v>18559</v>
      </c>
      <c r="H2183" s="68">
        <v>58.4253</v>
      </c>
      <c r="I2183" s="68">
        <v>-135.70699999999999</v>
      </c>
      <c r="J2183" s="68">
        <v>35</v>
      </c>
      <c r="K2183" s="68">
        <v>-9</v>
      </c>
      <c r="L2183" s="68">
        <f>COUNTIFS(Aéroports!$C$2:$C$5193,Aéroports!$C2183,Aéroports!$D$2:$D$5193,Aéroports!$D2183)</f>
        <v>1</v>
      </c>
      <c r="M2183" s="68" t="str">
        <f>IF(AND(Formulaire!$H$15=Aéroports!$E2183,--ISNUMBER(IFERROR(SEARCH(Formulaire!$H$16,$C2183,1),""))=1),MAX(M$1:M2182)+1,"")</f>
        <v/>
      </c>
      <c r="N2183" s="68" t="str">
        <f>IF(AND(Formulaire!$H$21=Aéroports!$E2183,--ISNUMBER(IFERROR(SEARCH(Formulaire!$H$22,$C2183,1),""))=1),MAX(N$1:N2182)+1,"")</f>
        <v/>
      </c>
      <c r="O2183" s="68" t="str">
        <f>IF(AND(Formulaire!$H$27=Aéroports!$E2183,--ISNUMBER(IFERROR(SEARCH(Formulaire!$H$28,$C2183,1),""))=1),MAX(O$1:O2182)+1,"")</f>
        <v/>
      </c>
      <c r="Q2183" s="91" t="str">
        <f>IFERROR(INDEX($C$2:$C$5193,MATCH(ROWS(M$2:M2183),M$2:M$5193,0)),"")</f>
        <v/>
      </c>
      <c r="R2183" s="70" t="str">
        <f>IFERROR(INDEX($C$2:$C$5193,MATCH(ROWS(N$2:N2183),N$2:N$5193,0)),"")</f>
        <v/>
      </c>
      <c r="S2183" s="92" t="str">
        <f>IFERROR(INDEX($C$2:$C$5193,MATCH(ROWS(O$2:O2183),O$2:O$5193,0)),"")</f>
        <v/>
      </c>
    </row>
    <row r="2184" spans="1:19" x14ac:dyDescent="0.25">
      <c r="A2184" s="69">
        <v>11084</v>
      </c>
      <c r="B2184" s="69" t="s">
        <v>18560</v>
      </c>
      <c r="C2184" s="69" t="s">
        <v>18561</v>
      </c>
      <c r="D2184" s="69" t="s">
        <v>16702</v>
      </c>
      <c r="E2184" s="69" t="s">
        <v>22589</v>
      </c>
      <c r="F2184" s="69" t="s">
        <v>18562</v>
      </c>
      <c r="G2184" s="69" t="s">
        <v>18563</v>
      </c>
      <c r="H2184" s="69">
        <v>36.685099999999998</v>
      </c>
      <c r="I2184" s="69">
        <v>-101.508</v>
      </c>
      <c r="J2184" s="69">
        <v>3123</v>
      </c>
      <c r="K2184" s="69">
        <v>-5</v>
      </c>
      <c r="L2184" s="69">
        <f>COUNTIFS(Aéroports!$C$2:$C$5193,Aéroports!$C2184,Aéroports!$D$2:$D$5193,Aéroports!$D2184)</f>
        <v>1</v>
      </c>
      <c r="M2184" s="69" t="str">
        <f>IF(AND(Formulaire!$H$15=Aéroports!$E2184,--ISNUMBER(IFERROR(SEARCH(Formulaire!$H$16,$C2184,1),""))=1),MAX(M$1:M2183)+1,"")</f>
        <v/>
      </c>
      <c r="N2184" s="69" t="str">
        <f>IF(AND(Formulaire!$H$21=Aéroports!$E2184,--ISNUMBER(IFERROR(SEARCH(Formulaire!$H$22,$C2184,1),""))=1),MAX(N$1:N2183)+1,"")</f>
        <v/>
      </c>
      <c r="O2184" s="69" t="str">
        <f>IF(AND(Formulaire!$H$27=Aéroports!$E2184,--ISNUMBER(IFERROR(SEARCH(Formulaire!$H$28,$C2184,1),""))=1),MAX(O$1:O2183)+1,"")</f>
        <v/>
      </c>
      <c r="Q2184" s="91" t="str">
        <f>IFERROR(INDEX($C$2:$C$5193,MATCH(ROWS(M$2:M2184),M$2:M$5193,0)),"")</f>
        <v/>
      </c>
      <c r="R2184" s="70" t="str">
        <f>IFERROR(INDEX($C$2:$C$5193,MATCH(ROWS(N$2:N2184),N$2:N$5193,0)),"")</f>
        <v/>
      </c>
      <c r="S2184" s="92" t="str">
        <f>IFERROR(INDEX($C$2:$C$5193,MATCH(ROWS(O$2:O2184),O$2:O$5193,0)),"")</f>
        <v/>
      </c>
    </row>
    <row r="2185" spans="1:19" x14ac:dyDescent="0.25">
      <c r="A2185" s="68">
        <v>3675</v>
      </c>
      <c r="B2185" s="68" t="s">
        <v>18564</v>
      </c>
      <c r="C2185" s="68" t="s">
        <v>18565</v>
      </c>
      <c r="D2185" s="68" t="s">
        <v>16702</v>
      </c>
      <c r="E2185" s="68" t="s">
        <v>22589</v>
      </c>
      <c r="F2185" s="68" t="s">
        <v>18566</v>
      </c>
      <c r="G2185" s="68" t="s">
        <v>18567</v>
      </c>
      <c r="H2185" s="68">
        <v>46.3536</v>
      </c>
      <c r="I2185" s="68">
        <v>-87.395399999999995</v>
      </c>
      <c r="J2185" s="68">
        <v>1221</v>
      </c>
      <c r="K2185" s="68">
        <v>-5</v>
      </c>
      <c r="L2185" s="68">
        <f>COUNTIFS(Aéroports!$C$2:$C$5193,Aéroports!$C2185,Aéroports!$D$2:$D$5193,Aéroports!$D2185)</f>
        <v>1</v>
      </c>
      <c r="M2185" s="68" t="str">
        <f>IF(AND(Formulaire!$H$15=Aéroports!$E2185,--ISNUMBER(IFERROR(SEARCH(Formulaire!$H$16,$C2185,1),""))=1),MAX(M$1:M2184)+1,"")</f>
        <v/>
      </c>
      <c r="N2185" s="68" t="str">
        <f>IF(AND(Formulaire!$H$21=Aéroports!$E2185,--ISNUMBER(IFERROR(SEARCH(Formulaire!$H$22,$C2185,1),""))=1),MAX(N$1:N2184)+1,"")</f>
        <v/>
      </c>
      <c r="O2185" s="68" t="str">
        <f>IF(AND(Formulaire!$H$27=Aéroports!$E2185,--ISNUMBER(IFERROR(SEARCH(Formulaire!$H$28,$C2185,1),""))=1),MAX(O$1:O2184)+1,"")</f>
        <v/>
      </c>
      <c r="Q2185" s="91" t="str">
        <f>IFERROR(INDEX($C$2:$C$5193,MATCH(ROWS(M$2:M2185),M$2:M$5193,0)),"")</f>
        <v/>
      </c>
      <c r="R2185" s="70" t="str">
        <f>IFERROR(INDEX($C$2:$C$5193,MATCH(ROWS(N$2:N2185),N$2:N$5193,0)),"")</f>
        <v/>
      </c>
      <c r="S2185" s="92" t="str">
        <f>IFERROR(INDEX($C$2:$C$5193,MATCH(ROWS(O$2:O2185),O$2:O$5193,0)),"")</f>
        <v/>
      </c>
    </row>
    <row r="2186" spans="1:19" x14ac:dyDescent="0.25">
      <c r="A2186" s="69">
        <v>6739</v>
      </c>
      <c r="B2186" s="69" t="s">
        <v>18568</v>
      </c>
      <c r="C2186" s="69" t="s">
        <v>18569</v>
      </c>
      <c r="D2186" s="69" t="s">
        <v>16702</v>
      </c>
      <c r="E2186" s="69" t="s">
        <v>22589</v>
      </c>
      <c r="F2186" s="69" t="s">
        <v>18570</v>
      </c>
      <c r="G2186" s="69" t="s">
        <v>18571</v>
      </c>
      <c r="H2186" s="69">
        <v>39.707900000000002</v>
      </c>
      <c r="I2186" s="69">
        <v>-77.729500000000002</v>
      </c>
      <c r="J2186" s="69">
        <v>703</v>
      </c>
      <c r="K2186" s="69">
        <v>-5</v>
      </c>
      <c r="L2186" s="69">
        <f>COUNTIFS(Aéroports!$C$2:$C$5193,Aéroports!$C2186,Aéroports!$D$2:$D$5193,Aéroports!$D2186)</f>
        <v>1</v>
      </c>
      <c r="M2186" s="69" t="str">
        <f>IF(AND(Formulaire!$H$15=Aéroports!$E2186,--ISNUMBER(IFERROR(SEARCH(Formulaire!$H$16,$C2186,1),""))=1),MAX(M$1:M2185)+1,"")</f>
        <v/>
      </c>
      <c r="N2186" s="69" t="str">
        <f>IF(AND(Formulaire!$H$21=Aéroports!$E2186,--ISNUMBER(IFERROR(SEARCH(Formulaire!$H$22,$C2186,1),""))=1),MAX(N$1:N2185)+1,"")</f>
        <v/>
      </c>
      <c r="O2186" s="69" t="str">
        <f>IF(AND(Formulaire!$H$27=Aéroports!$E2186,--ISNUMBER(IFERROR(SEARCH(Formulaire!$H$28,$C2186,1),""))=1),MAX(O$1:O2185)+1,"")</f>
        <v/>
      </c>
      <c r="Q2186" s="91" t="str">
        <f>IFERROR(INDEX($C$2:$C$5193,MATCH(ROWS(M$2:M2186),M$2:M$5193,0)),"")</f>
        <v/>
      </c>
      <c r="R2186" s="70" t="str">
        <f>IFERROR(INDEX($C$2:$C$5193,MATCH(ROWS(N$2:N2186),N$2:N$5193,0)),"")</f>
        <v/>
      </c>
      <c r="S2186" s="92" t="str">
        <f>IFERROR(INDEX($C$2:$C$5193,MATCH(ROWS(O$2:O2186),O$2:O$5193,0)),"")</f>
        <v/>
      </c>
    </row>
    <row r="2187" spans="1:19" x14ac:dyDescent="0.25">
      <c r="A2187" s="68">
        <v>6494</v>
      </c>
      <c r="B2187" s="68" t="s">
        <v>18572</v>
      </c>
      <c r="C2187" s="68" t="s">
        <v>18573</v>
      </c>
      <c r="D2187" s="68" t="s">
        <v>16702</v>
      </c>
      <c r="E2187" s="68" t="s">
        <v>22589</v>
      </c>
      <c r="F2187" s="68" t="s">
        <v>18574</v>
      </c>
      <c r="G2187" s="68" t="s">
        <v>18575</v>
      </c>
      <c r="H2187" s="68">
        <v>43.504399999999997</v>
      </c>
      <c r="I2187" s="68">
        <v>-114.29600000000001</v>
      </c>
      <c r="J2187" s="68">
        <v>5318</v>
      </c>
      <c r="K2187" s="68">
        <v>-7</v>
      </c>
      <c r="L2187" s="68">
        <f>COUNTIFS(Aéroports!$C$2:$C$5193,Aéroports!$C2187,Aéroports!$D$2:$D$5193,Aéroports!$D2187)</f>
        <v>1</v>
      </c>
      <c r="M2187" s="68" t="str">
        <f>IF(AND(Formulaire!$H$15=Aéroports!$E2187,--ISNUMBER(IFERROR(SEARCH(Formulaire!$H$16,$C2187,1),""))=1),MAX(M$1:M2186)+1,"")</f>
        <v/>
      </c>
      <c r="N2187" s="68" t="str">
        <f>IF(AND(Formulaire!$H$21=Aéroports!$E2187,--ISNUMBER(IFERROR(SEARCH(Formulaire!$H$22,$C2187,1),""))=1),MAX(N$1:N2186)+1,"")</f>
        <v/>
      </c>
      <c r="O2187" s="68" t="str">
        <f>IF(AND(Formulaire!$H$27=Aéroports!$E2187,--ISNUMBER(IFERROR(SEARCH(Formulaire!$H$28,$C2187,1),""))=1),MAX(O$1:O2186)+1,"")</f>
        <v/>
      </c>
      <c r="Q2187" s="91" t="str">
        <f>IFERROR(INDEX($C$2:$C$5193,MATCH(ROWS(M$2:M2187),M$2:M$5193,0)),"")</f>
        <v/>
      </c>
      <c r="R2187" s="70" t="str">
        <f>IFERROR(INDEX($C$2:$C$5193,MATCH(ROWS(N$2:N2187),N$2:N$5193,0)),"")</f>
        <v/>
      </c>
      <c r="S2187" s="92" t="str">
        <f>IFERROR(INDEX($C$2:$C$5193,MATCH(ROWS(O$2:O2187),O$2:O$5193,0)),"")</f>
        <v/>
      </c>
    </row>
    <row r="2188" spans="1:19" x14ac:dyDescent="0.25">
      <c r="A2188" s="69">
        <v>5963</v>
      </c>
      <c r="B2188" s="69" t="s">
        <v>18576</v>
      </c>
      <c r="C2188" s="69" t="s">
        <v>18577</v>
      </c>
      <c r="D2188" s="69" t="s">
        <v>16702</v>
      </c>
      <c r="E2188" s="69" t="s">
        <v>22589</v>
      </c>
      <c r="F2188" s="69" t="s">
        <v>18578</v>
      </c>
      <c r="G2188" s="69" t="s">
        <v>18579</v>
      </c>
      <c r="H2188" s="69">
        <v>59.2438</v>
      </c>
      <c r="I2188" s="69">
        <v>-135.524</v>
      </c>
      <c r="J2188" s="69">
        <v>15</v>
      </c>
      <c r="K2188" s="69">
        <v>-9</v>
      </c>
      <c r="L2188" s="69">
        <f>COUNTIFS(Aéroports!$C$2:$C$5193,Aéroports!$C2188,Aéroports!$D$2:$D$5193,Aéroports!$D2188)</f>
        <v>1</v>
      </c>
      <c r="M2188" s="69" t="str">
        <f>IF(AND(Formulaire!$H$15=Aéroports!$E2188,--ISNUMBER(IFERROR(SEARCH(Formulaire!$H$16,$C2188,1),""))=1),MAX(M$1:M2187)+1,"")</f>
        <v/>
      </c>
      <c r="N2188" s="69" t="str">
        <f>IF(AND(Formulaire!$H$21=Aéroports!$E2188,--ISNUMBER(IFERROR(SEARCH(Formulaire!$H$22,$C2188,1),""))=1),MAX(N$1:N2187)+1,"")</f>
        <v/>
      </c>
      <c r="O2188" s="69" t="str">
        <f>IF(AND(Formulaire!$H$27=Aéroports!$E2188,--ISNUMBER(IFERROR(SEARCH(Formulaire!$H$28,$C2188,1),""))=1),MAX(O$1:O2187)+1,"")</f>
        <v/>
      </c>
      <c r="Q2188" s="91" t="str">
        <f>IFERROR(INDEX($C$2:$C$5193,MATCH(ROWS(M$2:M2188),M$2:M$5193,0)),"")</f>
        <v/>
      </c>
      <c r="R2188" s="70" t="str">
        <f>IFERROR(INDEX($C$2:$C$5193,MATCH(ROWS(N$2:N2188),N$2:N$5193,0)),"")</f>
        <v/>
      </c>
      <c r="S2188" s="92" t="str">
        <f>IFERROR(INDEX($C$2:$C$5193,MATCH(ROWS(O$2:O2188),O$2:O$5193,0)),"")</f>
        <v/>
      </c>
    </row>
    <row r="2189" spans="1:19" x14ac:dyDescent="0.25">
      <c r="A2189" s="68">
        <v>10360</v>
      </c>
      <c r="B2189" s="68" t="s">
        <v>18580</v>
      </c>
      <c r="C2189" s="68" t="s">
        <v>18581</v>
      </c>
      <c r="D2189" s="68" t="s">
        <v>16702</v>
      </c>
      <c r="E2189" s="68" t="s">
        <v>22589</v>
      </c>
      <c r="F2189" s="68" t="s">
        <v>18582</v>
      </c>
      <c r="G2189" s="68" t="s">
        <v>18583</v>
      </c>
      <c r="H2189" s="68">
        <v>37.513399999999997</v>
      </c>
      <c r="I2189" s="68">
        <v>-122.501</v>
      </c>
      <c r="J2189" s="68">
        <v>66</v>
      </c>
      <c r="K2189" s="68">
        <v>-8</v>
      </c>
      <c r="L2189" s="68">
        <f>COUNTIFS(Aéroports!$C$2:$C$5193,Aéroports!$C2189,Aéroports!$D$2:$D$5193,Aéroports!$D2189)</f>
        <v>1</v>
      </c>
      <c r="M2189" s="68" t="str">
        <f>IF(AND(Formulaire!$H$15=Aéroports!$E2189,--ISNUMBER(IFERROR(SEARCH(Formulaire!$H$16,$C2189,1),""))=1),MAX(M$1:M2188)+1,"")</f>
        <v/>
      </c>
      <c r="N2189" s="68" t="str">
        <f>IF(AND(Formulaire!$H$21=Aéroports!$E2189,--ISNUMBER(IFERROR(SEARCH(Formulaire!$H$22,$C2189,1),""))=1),MAX(N$1:N2188)+1,"")</f>
        <v/>
      </c>
      <c r="O2189" s="68" t="str">
        <f>IF(AND(Formulaire!$H$27=Aéroports!$E2189,--ISNUMBER(IFERROR(SEARCH(Formulaire!$H$28,$C2189,1),""))=1),MAX(O$1:O2188)+1,"")</f>
        <v/>
      </c>
      <c r="Q2189" s="91" t="str">
        <f>IFERROR(INDEX($C$2:$C$5193,MATCH(ROWS(M$2:M2189),M$2:M$5193,0)),"")</f>
        <v/>
      </c>
      <c r="R2189" s="70" t="str">
        <f>IFERROR(INDEX($C$2:$C$5193,MATCH(ROWS(N$2:N2189),N$2:N$5193,0)),"")</f>
        <v/>
      </c>
      <c r="S2189" s="92" t="str">
        <f>IFERROR(INDEX($C$2:$C$5193,MATCH(ROWS(O$2:O2189),O$2:O$5193,0)),"")</f>
        <v/>
      </c>
    </row>
    <row r="2190" spans="1:19" x14ac:dyDescent="0.25">
      <c r="A2190" s="69">
        <v>9066</v>
      </c>
      <c r="B2190" s="69" t="s">
        <v>18584</v>
      </c>
      <c r="C2190" s="69" t="s">
        <v>18585</v>
      </c>
      <c r="D2190" s="69" t="s">
        <v>16702</v>
      </c>
      <c r="E2190" s="69" t="s">
        <v>22589</v>
      </c>
      <c r="F2190" s="69" t="s">
        <v>18586</v>
      </c>
      <c r="G2190" s="69" t="s">
        <v>18587</v>
      </c>
      <c r="H2190" s="69">
        <v>33.389099999999999</v>
      </c>
      <c r="I2190" s="69">
        <v>-84.332400000000007</v>
      </c>
      <c r="J2190" s="69">
        <v>874</v>
      </c>
      <c r="K2190" s="69">
        <v>-5</v>
      </c>
      <c r="L2190" s="69">
        <f>COUNTIFS(Aéroports!$C$2:$C$5193,Aéroports!$C2190,Aéroports!$D$2:$D$5193,Aéroports!$D2190)</f>
        <v>1</v>
      </c>
      <c r="M2190" s="69" t="str">
        <f>IF(AND(Formulaire!$H$15=Aéroports!$E2190,--ISNUMBER(IFERROR(SEARCH(Formulaire!$H$16,$C2190,1),""))=1),MAX(M$1:M2189)+1,"")</f>
        <v/>
      </c>
      <c r="N2190" s="69" t="str">
        <f>IF(AND(Formulaire!$H$21=Aéroports!$E2190,--ISNUMBER(IFERROR(SEARCH(Formulaire!$H$22,$C2190,1),""))=1),MAX(N$1:N2189)+1,"")</f>
        <v/>
      </c>
      <c r="O2190" s="69" t="str">
        <f>IF(AND(Formulaire!$H$27=Aéroports!$E2190,--ISNUMBER(IFERROR(SEARCH(Formulaire!$H$28,$C2190,1),""))=1),MAX(O$1:O2189)+1,"")</f>
        <v/>
      </c>
      <c r="Q2190" s="91" t="str">
        <f>IFERROR(INDEX($C$2:$C$5193,MATCH(ROWS(M$2:M2190),M$2:M$5193,0)),"")</f>
        <v/>
      </c>
      <c r="R2190" s="70" t="str">
        <f>IFERROR(INDEX($C$2:$C$5193,MATCH(ROWS(N$2:N2190),N$2:N$5193,0)),"")</f>
        <v/>
      </c>
      <c r="S2190" s="92" t="str">
        <f>IFERROR(INDEX($C$2:$C$5193,MATCH(ROWS(O$2:O2190),O$2:O$5193,0)),"")</f>
        <v/>
      </c>
    </row>
    <row r="2191" spans="1:19" x14ac:dyDescent="0.25">
      <c r="A2191" s="68">
        <v>3445</v>
      </c>
      <c r="B2191" s="68" t="s">
        <v>18591</v>
      </c>
      <c r="C2191" s="68" t="s">
        <v>18592</v>
      </c>
      <c r="D2191" s="68" t="s">
        <v>16702</v>
      </c>
      <c r="E2191" s="68" t="s">
        <v>22589</v>
      </c>
      <c r="F2191" s="68" t="s">
        <v>18593</v>
      </c>
      <c r="G2191" s="68" t="s">
        <v>18594</v>
      </c>
      <c r="H2191" s="68">
        <v>20.7956</v>
      </c>
      <c r="I2191" s="68">
        <v>-156.01400000000001</v>
      </c>
      <c r="J2191" s="68">
        <v>78</v>
      </c>
      <c r="K2191" s="68">
        <v>-10</v>
      </c>
      <c r="L2191" s="68">
        <f>COUNTIFS(Aéroports!$C$2:$C$5193,Aéroports!$C2191,Aéroports!$D$2:$D$5193,Aéroports!$D2191)</f>
        <v>1</v>
      </c>
      <c r="M2191" s="68" t="str">
        <f>IF(AND(Formulaire!$H$15=Aéroports!$E2191,--ISNUMBER(IFERROR(SEARCH(Formulaire!$H$16,$C2191,1),""))=1),MAX(M$1:M2190)+1,"")</f>
        <v/>
      </c>
      <c r="N2191" s="68" t="str">
        <f>IF(AND(Formulaire!$H$21=Aéroports!$E2191,--ISNUMBER(IFERROR(SEARCH(Formulaire!$H$22,$C2191,1),""))=1),MAX(N$1:N2190)+1,"")</f>
        <v/>
      </c>
      <c r="O2191" s="68" t="str">
        <f>IF(AND(Formulaire!$H$27=Aéroports!$E2191,--ISNUMBER(IFERROR(SEARCH(Formulaire!$H$28,$C2191,1),""))=1),MAX(O$1:O2190)+1,"")</f>
        <v/>
      </c>
      <c r="Q2191" s="91" t="str">
        <f>IFERROR(INDEX($C$2:$C$5193,MATCH(ROWS(M$2:M2191),M$2:M$5193,0)),"")</f>
        <v/>
      </c>
      <c r="R2191" s="70" t="str">
        <f>IFERROR(INDEX($C$2:$C$5193,MATCH(ROWS(N$2:N2191),N$2:N$5193,0)),"")</f>
        <v/>
      </c>
      <c r="S2191" s="92" t="str">
        <f>IFERROR(INDEX($C$2:$C$5193,MATCH(ROWS(O$2:O2191),O$2:O$5193,0)),"")</f>
        <v/>
      </c>
    </row>
    <row r="2192" spans="1:19" x14ac:dyDescent="0.25">
      <c r="A2192" s="69">
        <v>5732</v>
      </c>
      <c r="B2192" s="69" t="s">
        <v>18595</v>
      </c>
      <c r="C2192" s="69" t="s">
        <v>18596</v>
      </c>
      <c r="D2192" s="69" t="s">
        <v>16702</v>
      </c>
      <c r="E2192" s="69" t="s">
        <v>22589</v>
      </c>
      <c r="F2192" s="69" t="s">
        <v>18597</v>
      </c>
      <c r="G2192" s="69" t="s">
        <v>18598</v>
      </c>
      <c r="H2192" s="69">
        <v>47.168399999999998</v>
      </c>
      <c r="I2192" s="69">
        <v>-88.489099999999993</v>
      </c>
      <c r="J2192" s="69">
        <v>1095</v>
      </c>
      <c r="K2192" s="69">
        <v>-5</v>
      </c>
      <c r="L2192" s="69">
        <f>COUNTIFS(Aéroports!$C$2:$C$5193,Aéroports!$C2192,Aéroports!$D$2:$D$5193,Aéroports!$D2192)</f>
        <v>1</v>
      </c>
      <c r="M2192" s="69" t="str">
        <f>IF(AND(Formulaire!$H$15=Aéroports!$E2192,--ISNUMBER(IFERROR(SEARCH(Formulaire!$H$16,$C2192,1),""))=1),MAX(M$1:M2191)+1,"")</f>
        <v/>
      </c>
      <c r="N2192" s="69" t="str">
        <f>IF(AND(Formulaire!$H$21=Aéroports!$E2192,--ISNUMBER(IFERROR(SEARCH(Formulaire!$H$22,$C2192,1),""))=1),MAX(N$1:N2191)+1,"")</f>
        <v/>
      </c>
      <c r="O2192" s="69" t="str">
        <f>IF(AND(Formulaire!$H$27=Aéroports!$E2192,--ISNUMBER(IFERROR(SEARCH(Formulaire!$H$28,$C2192,1),""))=1),MAX(O$1:O2191)+1,"")</f>
        <v/>
      </c>
      <c r="Q2192" s="91" t="str">
        <f>IFERROR(INDEX($C$2:$C$5193,MATCH(ROWS(M$2:M2192),M$2:M$5193,0)),"")</f>
        <v/>
      </c>
      <c r="R2192" s="70" t="str">
        <f>IFERROR(INDEX($C$2:$C$5193,MATCH(ROWS(N$2:N2192),N$2:N$5193,0)),"")</f>
        <v/>
      </c>
      <c r="S2192" s="92" t="str">
        <f>IFERROR(INDEX($C$2:$C$5193,MATCH(ROWS(O$2:O2192),O$2:O$5193,0)),"")</f>
        <v/>
      </c>
    </row>
    <row r="2193" spans="1:19" x14ac:dyDescent="0.25">
      <c r="A2193" s="68">
        <v>3560</v>
      </c>
      <c r="B2193" s="68" t="s">
        <v>18599</v>
      </c>
      <c r="C2193" s="68" t="s">
        <v>18600</v>
      </c>
      <c r="D2193" s="68" t="s">
        <v>16702</v>
      </c>
      <c r="E2193" s="68" t="s">
        <v>22589</v>
      </c>
      <c r="F2193" s="68" t="s">
        <v>18601</v>
      </c>
      <c r="G2193" s="68" t="s">
        <v>18602</v>
      </c>
      <c r="H2193" s="68">
        <v>26.2285</v>
      </c>
      <c r="I2193" s="68">
        <v>-97.654399999999995</v>
      </c>
      <c r="J2193" s="68">
        <v>36</v>
      </c>
      <c r="K2193" s="68">
        <v>-6</v>
      </c>
      <c r="L2193" s="68">
        <f>COUNTIFS(Aéroports!$C$2:$C$5193,Aéroports!$C2193,Aéroports!$D$2:$D$5193,Aéroports!$D2193)</f>
        <v>1</v>
      </c>
      <c r="M2193" s="68" t="str">
        <f>IF(AND(Formulaire!$H$15=Aéroports!$E2193,--ISNUMBER(IFERROR(SEARCH(Formulaire!$H$16,$C2193,1),""))=1),MAX(M$1:M2192)+1,"")</f>
        <v/>
      </c>
      <c r="N2193" s="68" t="str">
        <f>IF(AND(Formulaire!$H$21=Aéroports!$E2193,--ISNUMBER(IFERROR(SEARCH(Formulaire!$H$22,$C2193,1),""))=1),MAX(N$1:N2192)+1,"")</f>
        <v/>
      </c>
      <c r="O2193" s="68" t="str">
        <f>IF(AND(Formulaire!$H$27=Aéroports!$E2193,--ISNUMBER(IFERROR(SEARCH(Formulaire!$H$28,$C2193,1),""))=1),MAX(O$1:O2192)+1,"")</f>
        <v/>
      </c>
      <c r="Q2193" s="91" t="str">
        <f>IFERROR(INDEX($C$2:$C$5193,MATCH(ROWS(M$2:M2193),M$2:M$5193,0)),"")</f>
        <v/>
      </c>
      <c r="R2193" s="70" t="str">
        <f>IFERROR(INDEX($C$2:$C$5193,MATCH(ROWS(N$2:N2193),N$2:N$5193,0)),"")</f>
        <v/>
      </c>
      <c r="S2193" s="92" t="str">
        <f>IFERROR(INDEX($C$2:$C$5193,MATCH(ROWS(O$2:O2193),O$2:O$5193,0)),"")</f>
        <v/>
      </c>
    </row>
    <row r="2194" spans="1:19" x14ac:dyDescent="0.25">
      <c r="A2194" s="69">
        <v>3542</v>
      </c>
      <c r="B2194" s="69" t="s">
        <v>18606</v>
      </c>
      <c r="C2194" s="69" t="s">
        <v>18603</v>
      </c>
      <c r="D2194" s="69" t="s">
        <v>16702</v>
      </c>
      <c r="E2194" s="69" t="s">
        <v>22589</v>
      </c>
      <c r="F2194" s="69" t="s">
        <v>18607</v>
      </c>
      <c r="G2194" s="69" t="s">
        <v>18608</v>
      </c>
      <c r="H2194" s="69">
        <v>40.1935</v>
      </c>
      <c r="I2194" s="69">
        <v>-76.763400000000004</v>
      </c>
      <c r="J2194" s="69">
        <v>310</v>
      </c>
      <c r="K2194" s="69">
        <v>-5</v>
      </c>
      <c r="L2194" s="69">
        <f>COUNTIFS(Aéroports!$C$2:$C$5193,Aéroports!$C2194,Aéroports!$D$2:$D$5193,Aéroports!$D2194)</f>
        <v>1</v>
      </c>
      <c r="M2194" s="69" t="str">
        <f>IF(AND(Formulaire!$H$15=Aéroports!$E2194,--ISNUMBER(IFERROR(SEARCH(Formulaire!$H$16,$C2194,1),""))=1),MAX(M$1:M2193)+1,"")</f>
        <v/>
      </c>
      <c r="N2194" s="69" t="str">
        <f>IF(AND(Formulaire!$H$21=Aéroports!$E2194,--ISNUMBER(IFERROR(SEARCH(Formulaire!$H$22,$C2194,1),""))=1),MAX(N$1:N2193)+1,"")</f>
        <v/>
      </c>
      <c r="O2194" s="69" t="str">
        <f>IF(AND(Formulaire!$H$27=Aéroports!$E2194,--ISNUMBER(IFERROR(SEARCH(Formulaire!$H$28,$C2194,1),""))=1),MAX(O$1:O2193)+1,"")</f>
        <v/>
      </c>
      <c r="Q2194" s="91" t="str">
        <f>IFERROR(INDEX($C$2:$C$5193,MATCH(ROWS(M$2:M2194),M$2:M$5193,0)),"")</f>
        <v/>
      </c>
      <c r="R2194" s="70" t="str">
        <f>IFERROR(INDEX($C$2:$C$5193,MATCH(ROWS(N$2:N2194),N$2:N$5193,0)),"")</f>
        <v/>
      </c>
      <c r="S2194" s="92" t="str">
        <f>IFERROR(INDEX($C$2:$C$5193,MATCH(ROWS(O$2:O2194),O$2:O$5193,0)),"")</f>
        <v/>
      </c>
    </row>
    <row r="2195" spans="1:19" x14ac:dyDescent="0.25">
      <c r="A2195" s="68">
        <v>3461</v>
      </c>
      <c r="B2195" s="68" t="s">
        <v>18609</v>
      </c>
      <c r="C2195" s="68" t="s">
        <v>18610</v>
      </c>
      <c r="D2195" s="68" t="s">
        <v>16702</v>
      </c>
      <c r="E2195" s="68" t="s">
        <v>22589</v>
      </c>
      <c r="F2195" s="68" t="s">
        <v>18611</v>
      </c>
      <c r="G2195" s="68" t="s">
        <v>18612</v>
      </c>
      <c r="H2195" s="68">
        <v>36.261499999999998</v>
      </c>
      <c r="I2195" s="68">
        <v>-93.154700000000005</v>
      </c>
      <c r="J2195" s="68">
        <v>1365</v>
      </c>
      <c r="K2195" s="68">
        <v>-6</v>
      </c>
      <c r="L2195" s="68">
        <f>COUNTIFS(Aéroports!$C$2:$C$5193,Aéroports!$C2195,Aéroports!$D$2:$D$5193,Aéroports!$D2195)</f>
        <v>1</v>
      </c>
      <c r="M2195" s="68" t="str">
        <f>IF(AND(Formulaire!$H$15=Aéroports!$E2195,--ISNUMBER(IFERROR(SEARCH(Formulaire!$H$16,$C2195,1),""))=1),MAX(M$1:M2194)+1,"")</f>
        <v/>
      </c>
      <c r="N2195" s="68" t="str">
        <f>IF(AND(Formulaire!$H$21=Aéroports!$E2195,--ISNUMBER(IFERROR(SEARCH(Formulaire!$H$22,$C2195,1),""))=1),MAX(N$1:N2194)+1,"")</f>
        <v/>
      </c>
      <c r="O2195" s="68" t="str">
        <f>IF(AND(Formulaire!$H$27=Aéroports!$E2195,--ISNUMBER(IFERROR(SEARCH(Formulaire!$H$28,$C2195,1),""))=1),MAX(O$1:O2194)+1,"")</f>
        <v/>
      </c>
      <c r="Q2195" s="91" t="str">
        <f>IFERROR(INDEX($C$2:$C$5193,MATCH(ROWS(M$2:M2195),M$2:M$5193,0)),"")</f>
        <v/>
      </c>
      <c r="R2195" s="70" t="str">
        <f>IFERROR(INDEX($C$2:$C$5193,MATCH(ROWS(N$2:N2195),N$2:N$5193,0)),"")</f>
        <v/>
      </c>
      <c r="S2195" s="92" t="str">
        <f>IFERROR(INDEX($C$2:$C$5193,MATCH(ROWS(O$2:O2195),O$2:O$5193,0)),"")</f>
        <v/>
      </c>
    </row>
    <row r="2196" spans="1:19" x14ac:dyDescent="0.25">
      <c r="A2196" s="69">
        <v>3780</v>
      </c>
      <c r="B2196" s="69" t="s">
        <v>18613</v>
      </c>
      <c r="C2196" s="69" t="s">
        <v>18614</v>
      </c>
      <c r="D2196" s="69" t="s">
        <v>16702</v>
      </c>
      <c r="E2196" s="69" t="s">
        <v>22589</v>
      </c>
      <c r="F2196" s="69" t="s">
        <v>18615</v>
      </c>
      <c r="G2196" s="69" t="s">
        <v>18616</v>
      </c>
      <c r="H2196" s="69">
        <v>41.736699999999999</v>
      </c>
      <c r="I2196" s="69">
        <v>-72.6494</v>
      </c>
      <c r="J2196" s="69">
        <v>18</v>
      </c>
      <c r="K2196" s="69">
        <v>-5</v>
      </c>
      <c r="L2196" s="69">
        <f>COUNTIFS(Aéroports!$C$2:$C$5193,Aéroports!$C2196,Aéroports!$D$2:$D$5193,Aéroports!$D2196)</f>
        <v>1</v>
      </c>
      <c r="M2196" s="69" t="str">
        <f>IF(AND(Formulaire!$H$15=Aéroports!$E2196,--ISNUMBER(IFERROR(SEARCH(Formulaire!$H$16,$C2196,1),""))=1),MAX(M$1:M2195)+1,"")</f>
        <v/>
      </c>
      <c r="N2196" s="69" t="str">
        <f>IF(AND(Formulaire!$H$21=Aéroports!$E2196,--ISNUMBER(IFERROR(SEARCH(Formulaire!$H$22,$C2196,1),""))=1),MAX(N$1:N2195)+1,"")</f>
        <v/>
      </c>
      <c r="O2196" s="69" t="str">
        <f>IF(AND(Formulaire!$H$27=Aéroports!$E2196,--ISNUMBER(IFERROR(SEARCH(Formulaire!$H$28,$C2196,1),""))=1),MAX(O$1:O2195)+1,"")</f>
        <v/>
      </c>
      <c r="Q2196" s="91" t="str">
        <f>IFERROR(INDEX($C$2:$C$5193,MATCH(ROWS(M$2:M2196),M$2:M$5193,0)),"")</f>
        <v/>
      </c>
      <c r="R2196" s="70" t="str">
        <f>IFERROR(INDEX($C$2:$C$5193,MATCH(ROWS(N$2:N2196),N$2:N$5193,0)),"")</f>
        <v/>
      </c>
      <c r="S2196" s="92" t="str">
        <f>IFERROR(INDEX($C$2:$C$5193,MATCH(ROWS(O$2:O2196),O$2:O$5193,0)),"")</f>
        <v/>
      </c>
    </row>
    <row r="2197" spans="1:19" x14ac:dyDescent="0.25">
      <c r="A2197" s="68">
        <v>10133</v>
      </c>
      <c r="B2197" s="68" t="s">
        <v>18617</v>
      </c>
      <c r="C2197" s="68" t="s">
        <v>18618</v>
      </c>
      <c r="D2197" s="68" t="s">
        <v>16702</v>
      </c>
      <c r="E2197" s="68" t="s">
        <v>22589</v>
      </c>
      <c r="F2197" s="68" t="s">
        <v>18619</v>
      </c>
      <c r="G2197" s="68" t="s">
        <v>18620</v>
      </c>
      <c r="H2197" s="68">
        <v>34.403100000000002</v>
      </c>
      <c r="I2197" s="68">
        <v>-80.119200000000006</v>
      </c>
      <c r="J2197" s="68">
        <v>364</v>
      </c>
      <c r="K2197" s="68">
        <v>-5</v>
      </c>
      <c r="L2197" s="68">
        <f>COUNTIFS(Aéroports!$C$2:$C$5193,Aéroports!$C2197,Aéroports!$D$2:$D$5193,Aéroports!$D2197)</f>
        <v>1</v>
      </c>
      <c r="M2197" s="68" t="str">
        <f>IF(AND(Formulaire!$H$15=Aéroports!$E2197,--ISNUMBER(IFERROR(SEARCH(Formulaire!$H$16,$C2197,1),""))=1),MAX(M$1:M2196)+1,"")</f>
        <v/>
      </c>
      <c r="N2197" s="68" t="str">
        <f>IF(AND(Formulaire!$H$21=Aéroports!$E2197,--ISNUMBER(IFERROR(SEARCH(Formulaire!$H$22,$C2197,1),""))=1),MAX(N$1:N2196)+1,"")</f>
        <v/>
      </c>
      <c r="O2197" s="68" t="str">
        <f>IF(AND(Formulaire!$H$27=Aéroports!$E2197,--ISNUMBER(IFERROR(SEARCH(Formulaire!$H$28,$C2197,1),""))=1),MAX(O$1:O2196)+1,"")</f>
        <v/>
      </c>
      <c r="Q2197" s="91" t="str">
        <f>IFERROR(INDEX($C$2:$C$5193,MATCH(ROWS(M$2:M2197),M$2:M$5193,0)),"")</f>
        <v/>
      </c>
      <c r="R2197" s="70" t="str">
        <f>IFERROR(INDEX($C$2:$C$5193,MATCH(ROWS(N$2:N2197),N$2:N$5193,0)),"")</f>
        <v/>
      </c>
      <c r="S2197" s="92" t="str">
        <f>IFERROR(INDEX($C$2:$C$5193,MATCH(ROWS(O$2:O2197),O$2:O$5193,0)),"")</f>
        <v/>
      </c>
    </row>
    <row r="2198" spans="1:19" x14ac:dyDescent="0.25">
      <c r="A2198" s="69">
        <v>8951</v>
      </c>
      <c r="B2198" s="69" t="s">
        <v>18621</v>
      </c>
      <c r="C2198" s="69" t="s">
        <v>18622</v>
      </c>
      <c r="D2198" s="69" t="s">
        <v>16702</v>
      </c>
      <c r="E2198" s="69" t="s">
        <v>22589</v>
      </c>
      <c r="F2198" s="69" t="s">
        <v>18623</v>
      </c>
      <c r="G2198" s="69" t="s">
        <v>18624</v>
      </c>
      <c r="H2198" s="69">
        <v>31.264800000000001</v>
      </c>
      <c r="I2198" s="69">
        <v>-89.252799999999993</v>
      </c>
      <c r="J2198" s="69">
        <v>151</v>
      </c>
      <c r="K2198" s="69">
        <v>-6</v>
      </c>
      <c r="L2198" s="69">
        <f>COUNTIFS(Aéroports!$C$2:$C$5193,Aéroports!$C2198,Aéroports!$D$2:$D$5193,Aéroports!$D2198)</f>
        <v>1</v>
      </c>
      <c r="M2198" s="69" t="str">
        <f>IF(AND(Formulaire!$H$15=Aéroports!$E2198,--ISNUMBER(IFERROR(SEARCH(Formulaire!$H$16,$C2198,1),""))=1),MAX(M$1:M2197)+1,"")</f>
        <v/>
      </c>
      <c r="N2198" s="69" t="str">
        <f>IF(AND(Formulaire!$H$21=Aéroports!$E2198,--ISNUMBER(IFERROR(SEARCH(Formulaire!$H$22,$C2198,1),""))=1),MAX(N$1:N2197)+1,"")</f>
        <v/>
      </c>
      <c r="O2198" s="69" t="str">
        <f>IF(AND(Formulaire!$H$27=Aéroports!$E2198,--ISNUMBER(IFERROR(SEARCH(Formulaire!$H$28,$C2198,1),""))=1),MAX(O$1:O2197)+1,"")</f>
        <v/>
      </c>
      <c r="Q2198" s="91" t="str">
        <f>IFERROR(INDEX($C$2:$C$5193,MATCH(ROWS(M$2:M2198),M$2:M$5193,0)),"")</f>
        <v/>
      </c>
      <c r="R2198" s="70" t="str">
        <f>IFERROR(INDEX($C$2:$C$5193,MATCH(ROWS(N$2:N2198),N$2:N$5193,0)),"")</f>
        <v/>
      </c>
      <c r="S2198" s="92" t="str">
        <f>IFERROR(INDEX($C$2:$C$5193,MATCH(ROWS(O$2:O2198),O$2:O$5193,0)),"")</f>
        <v/>
      </c>
    </row>
    <row r="2199" spans="1:19" x14ac:dyDescent="0.25">
      <c r="A2199" s="68">
        <v>5759</v>
      </c>
      <c r="B2199" s="68" t="s">
        <v>18625</v>
      </c>
      <c r="C2199" s="68" t="s">
        <v>18626</v>
      </c>
      <c r="D2199" s="68" t="s">
        <v>16702</v>
      </c>
      <c r="E2199" s="68" t="s">
        <v>22589</v>
      </c>
      <c r="F2199" s="68" t="s">
        <v>18627</v>
      </c>
      <c r="G2199" s="68" t="s">
        <v>18628</v>
      </c>
      <c r="H2199" s="68">
        <v>31.467099999999999</v>
      </c>
      <c r="I2199" s="68">
        <v>-89.337100000000007</v>
      </c>
      <c r="J2199" s="68">
        <v>298</v>
      </c>
      <c r="K2199" s="68">
        <v>-6</v>
      </c>
      <c r="L2199" s="68">
        <f>COUNTIFS(Aéroports!$C$2:$C$5193,Aéroports!$C2199,Aéroports!$D$2:$D$5193,Aéroports!$D2199)</f>
        <v>1</v>
      </c>
      <c r="M2199" s="68" t="str">
        <f>IF(AND(Formulaire!$H$15=Aéroports!$E2199,--ISNUMBER(IFERROR(SEARCH(Formulaire!$H$16,$C2199,1),""))=1),MAX(M$1:M2198)+1,"")</f>
        <v/>
      </c>
      <c r="N2199" s="68" t="str">
        <f>IF(AND(Formulaire!$H$21=Aéroports!$E2199,--ISNUMBER(IFERROR(SEARCH(Formulaire!$H$22,$C2199,1),""))=1),MAX(N$1:N2198)+1,"")</f>
        <v/>
      </c>
      <c r="O2199" s="68" t="str">
        <f>IF(AND(Formulaire!$H$27=Aéroports!$E2199,--ISNUMBER(IFERROR(SEARCH(Formulaire!$H$28,$C2199,1),""))=1),MAX(O$1:O2198)+1,"")</f>
        <v/>
      </c>
      <c r="Q2199" s="91" t="str">
        <f>IFERROR(INDEX($C$2:$C$5193,MATCH(ROWS(M$2:M2199),M$2:M$5193,0)),"")</f>
        <v/>
      </c>
      <c r="R2199" s="70" t="str">
        <f>IFERROR(INDEX($C$2:$C$5193,MATCH(ROWS(N$2:N2199),N$2:N$5193,0)),"")</f>
        <v/>
      </c>
      <c r="S2199" s="92" t="str">
        <f>IFERROR(INDEX($C$2:$C$5193,MATCH(ROWS(O$2:O2199),O$2:O$5193,0)),"")</f>
        <v/>
      </c>
    </row>
    <row r="2200" spans="1:19" x14ac:dyDescent="0.25">
      <c r="A2200" s="69">
        <v>3604</v>
      </c>
      <c r="B2200" s="69" t="s">
        <v>18629</v>
      </c>
      <c r="C2200" s="69" t="s">
        <v>18630</v>
      </c>
      <c r="D2200" s="69" t="s">
        <v>16702</v>
      </c>
      <c r="E2200" s="69" t="s">
        <v>22589</v>
      </c>
      <c r="F2200" s="69" t="s">
        <v>18631</v>
      </c>
      <c r="G2200" s="69" t="s">
        <v>18632</v>
      </c>
      <c r="H2200" s="69">
        <v>48.542999999999999</v>
      </c>
      <c r="I2200" s="69">
        <v>-109.762</v>
      </c>
      <c r="J2200" s="69">
        <v>2591</v>
      </c>
      <c r="K2200" s="69">
        <v>-7</v>
      </c>
      <c r="L2200" s="69">
        <f>COUNTIFS(Aéroports!$C$2:$C$5193,Aéroports!$C2200,Aéroports!$D$2:$D$5193,Aéroports!$D2200)</f>
        <v>1</v>
      </c>
      <c r="M2200" s="69" t="str">
        <f>IF(AND(Formulaire!$H$15=Aéroports!$E2200,--ISNUMBER(IFERROR(SEARCH(Formulaire!$H$16,$C2200,1),""))=1),MAX(M$1:M2199)+1,"")</f>
        <v/>
      </c>
      <c r="N2200" s="69" t="str">
        <f>IF(AND(Formulaire!$H$21=Aéroports!$E2200,--ISNUMBER(IFERROR(SEARCH(Formulaire!$H$22,$C2200,1),""))=1),MAX(N$1:N2199)+1,"")</f>
        <v/>
      </c>
      <c r="O2200" s="69" t="str">
        <f>IF(AND(Formulaire!$H$27=Aéroports!$E2200,--ISNUMBER(IFERROR(SEARCH(Formulaire!$H$28,$C2200,1),""))=1),MAX(O$1:O2199)+1,"")</f>
        <v/>
      </c>
      <c r="Q2200" s="91" t="str">
        <f>IFERROR(INDEX($C$2:$C$5193,MATCH(ROWS(M$2:M2200),M$2:M$5193,0)),"")</f>
        <v/>
      </c>
      <c r="R2200" s="70" t="str">
        <f>IFERROR(INDEX($C$2:$C$5193,MATCH(ROWS(N$2:N2200),N$2:N$5193,0)),"")</f>
        <v/>
      </c>
      <c r="S2200" s="92" t="str">
        <f>IFERROR(INDEX($C$2:$C$5193,MATCH(ROWS(O$2:O2200),O$2:O$5193,0)),"")</f>
        <v/>
      </c>
    </row>
    <row r="2201" spans="1:19" x14ac:dyDescent="0.25">
      <c r="A2201" s="68">
        <v>3508</v>
      </c>
      <c r="B2201" s="68" t="s">
        <v>18633</v>
      </c>
      <c r="C2201" s="68" t="s">
        <v>18634</v>
      </c>
      <c r="D2201" s="68" t="s">
        <v>16702</v>
      </c>
      <c r="E2201" s="68" t="s">
        <v>22589</v>
      </c>
      <c r="F2201" s="68" t="s">
        <v>18635</v>
      </c>
      <c r="G2201" s="68" t="s">
        <v>18636</v>
      </c>
      <c r="H2201" s="68">
        <v>33.922800000000002</v>
      </c>
      <c r="I2201" s="68">
        <v>-118.33499999999999</v>
      </c>
      <c r="J2201" s="68">
        <v>66</v>
      </c>
      <c r="K2201" s="68">
        <v>-8</v>
      </c>
      <c r="L2201" s="68">
        <f>COUNTIFS(Aéroports!$C$2:$C$5193,Aéroports!$C2201,Aéroports!$D$2:$D$5193,Aéroports!$D2201)</f>
        <v>1</v>
      </c>
      <c r="M2201" s="68" t="str">
        <f>IF(AND(Formulaire!$H$15=Aéroports!$E2201,--ISNUMBER(IFERROR(SEARCH(Formulaire!$H$16,$C2201,1),""))=1),MAX(M$1:M2200)+1,"")</f>
        <v/>
      </c>
      <c r="N2201" s="68" t="str">
        <f>IF(AND(Formulaire!$H$21=Aéroports!$E2201,--ISNUMBER(IFERROR(SEARCH(Formulaire!$H$22,$C2201,1),""))=1),MAX(N$1:N2200)+1,"")</f>
        <v/>
      </c>
      <c r="O2201" s="68" t="str">
        <f>IF(AND(Formulaire!$H$27=Aéroports!$E2201,--ISNUMBER(IFERROR(SEARCH(Formulaire!$H$28,$C2201,1),""))=1),MAX(O$1:O2200)+1,"")</f>
        <v/>
      </c>
      <c r="Q2201" s="91" t="str">
        <f>IFERROR(INDEX($C$2:$C$5193,MATCH(ROWS(M$2:M2201),M$2:M$5193,0)),"")</f>
        <v/>
      </c>
      <c r="R2201" s="70" t="str">
        <f>IFERROR(INDEX($C$2:$C$5193,MATCH(ROWS(N$2:N2201),N$2:N$5193,0)),"")</f>
        <v/>
      </c>
      <c r="S2201" s="92" t="str">
        <f>IFERROR(INDEX($C$2:$C$5193,MATCH(ROWS(O$2:O2201),O$2:O$5193,0)),"")</f>
        <v/>
      </c>
    </row>
    <row r="2202" spans="1:19" x14ac:dyDescent="0.25">
      <c r="A2202" s="69">
        <v>4339</v>
      </c>
      <c r="B2202" s="69" t="s">
        <v>18637</v>
      </c>
      <c r="C2202" s="69" t="s">
        <v>18638</v>
      </c>
      <c r="D2202" s="69" t="s">
        <v>16702</v>
      </c>
      <c r="E2202" s="69" t="s">
        <v>22589</v>
      </c>
      <c r="F2202" s="69" t="s">
        <v>18639</v>
      </c>
      <c r="G2202" s="69" t="s">
        <v>18640</v>
      </c>
      <c r="H2202" s="69">
        <v>40.481200000000001</v>
      </c>
      <c r="I2202" s="69">
        <v>-107.218</v>
      </c>
      <c r="J2202" s="69">
        <v>6606</v>
      </c>
      <c r="K2202" s="69">
        <v>-7</v>
      </c>
      <c r="L2202" s="69">
        <f>COUNTIFS(Aéroports!$C$2:$C$5193,Aéroports!$C2202,Aéroports!$D$2:$D$5193,Aéroports!$D2202)</f>
        <v>1</v>
      </c>
      <c r="M2202" s="69" t="str">
        <f>IF(AND(Formulaire!$H$15=Aéroports!$E2202,--ISNUMBER(IFERROR(SEARCH(Formulaire!$H$16,$C2202,1),""))=1),MAX(M$1:M2201)+1,"")</f>
        <v/>
      </c>
      <c r="N2202" s="69" t="str">
        <f>IF(AND(Formulaire!$H$21=Aéroports!$E2202,--ISNUMBER(IFERROR(SEARCH(Formulaire!$H$22,$C2202,1),""))=1),MAX(N$1:N2201)+1,"")</f>
        <v/>
      </c>
      <c r="O2202" s="69" t="str">
        <f>IF(AND(Formulaire!$H$27=Aéroports!$E2202,--ISNUMBER(IFERROR(SEARCH(Formulaire!$H$28,$C2202,1),""))=1),MAX(O$1:O2201)+1,"")</f>
        <v/>
      </c>
      <c r="Q2202" s="91" t="str">
        <f>IFERROR(INDEX($C$2:$C$5193,MATCH(ROWS(M$2:M2202),M$2:M$5193,0)),"")</f>
        <v/>
      </c>
      <c r="R2202" s="70" t="str">
        <f>IFERROR(INDEX($C$2:$C$5193,MATCH(ROWS(N$2:N2202),N$2:N$5193,0)),"")</f>
        <v/>
      </c>
      <c r="S2202" s="92" t="str">
        <f>IFERROR(INDEX($C$2:$C$5193,MATCH(ROWS(O$2:O2202),O$2:O$5193,0)),"")</f>
        <v/>
      </c>
    </row>
    <row r="2203" spans="1:19" x14ac:dyDescent="0.25">
      <c r="A2203" s="68">
        <v>7014</v>
      </c>
      <c r="B2203" s="68" t="s">
        <v>18641</v>
      </c>
      <c r="C2203" s="68" t="s">
        <v>18642</v>
      </c>
      <c r="D2203" s="68" t="s">
        <v>16702</v>
      </c>
      <c r="E2203" s="68" t="s">
        <v>22589</v>
      </c>
      <c r="F2203" s="68" t="s">
        <v>18643</v>
      </c>
      <c r="G2203" s="68" t="s">
        <v>18644</v>
      </c>
      <c r="H2203" s="68">
        <v>38.842199999999998</v>
      </c>
      <c r="I2203" s="68">
        <v>-99.273200000000003</v>
      </c>
      <c r="J2203" s="68">
        <v>1999</v>
      </c>
      <c r="K2203" s="68">
        <v>-6</v>
      </c>
      <c r="L2203" s="68">
        <f>COUNTIFS(Aéroports!$C$2:$C$5193,Aéroports!$C2203,Aéroports!$D$2:$D$5193,Aéroports!$D2203)</f>
        <v>1</v>
      </c>
      <c r="M2203" s="68" t="str">
        <f>IF(AND(Formulaire!$H$15=Aéroports!$E2203,--ISNUMBER(IFERROR(SEARCH(Formulaire!$H$16,$C2203,1),""))=1),MAX(M$1:M2202)+1,"")</f>
        <v/>
      </c>
      <c r="N2203" s="68" t="str">
        <f>IF(AND(Formulaire!$H$21=Aéroports!$E2203,--ISNUMBER(IFERROR(SEARCH(Formulaire!$H$22,$C2203,1),""))=1),MAX(N$1:N2202)+1,"")</f>
        <v/>
      </c>
      <c r="O2203" s="68" t="str">
        <f>IF(AND(Formulaire!$H$27=Aéroports!$E2203,--ISNUMBER(IFERROR(SEARCH(Formulaire!$H$28,$C2203,1),""))=1),MAX(O$1:O2202)+1,"")</f>
        <v/>
      </c>
      <c r="Q2203" s="91" t="str">
        <f>IFERROR(INDEX($C$2:$C$5193,MATCH(ROWS(M$2:M2203),M$2:M$5193,0)),"")</f>
        <v/>
      </c>
      <c r="R2203" s="70" t="str">
        <f>IFERROR(INDEX($C$2:$C$5193,MATCH(ROWS(N$2:N2203),N$2:N$5193,0)),"")</f>
        <v/>
      </c>
      <c r="S2203" s="92" t="str">
        <f>IFERROR(INDEX($C$2:$C$5193,MATCH(ROWS(O$2:O2203),O$2:O$5193,0)),"")</f>
        <v/>
      </c>
    </row>
    <row r="2204" spans="1:19" x14ac:dyDescent="0.25">
      <c r="A2204" s="69">
        <v>11836</v>
      </c>
      <c r="B2204" s="69" t="s">
        <v>18649</v>
      </c>
      <c r="C2204" s="69" t="s">
        <v>18646</v>
      </c>
      <c r="D2204" s="69" t="s">
        <v>16702</v>
      </c>
      <c r="E2204" s="69" t="s">
        <v>22589</v>
      </c>
      <c r="F2204" s="69" t="s">
        <v>18650</v>
      </c>
      <c r="G2204" s="69" t="s">
        <v>18651</v>
      </c>
      <c r="H2204" s="69">
        <v>46.025199999999998</v>
      </c>
      <c r="I2204" s="69">
        <v>-91.444299999999998</v>
      </c>
      <c r="J2204" s="69">
        <v>1216</v>
      </c>
      <c r="K2204" s="69" t="s">
        <v>340</v>
      </c>
      <c r="L2204" s="69">
        <f>COUNTIFS(Aéroports!$C$2:$C$5193,Aéroports!$C2204,Aéroports!$D$2:$D$5193,Aéroports!$D2204)</f>
        <v>1</v>
      </c>
      <c r="M2204" s="69" t="str">
        <f>IF(AND(Formulaire!$H$15=Aéroports!$E2204,--ISNUMBER(IFERROR(SEARCH(Formulaire!$H$16,$C2204,1),""))=1),MAX(M$1:M2203)+1,"")</f>
        <v/>
      </c>
      <c r="N2204" s="69" t="str">
        <f>IF(AND(Formulaire!$H$21=Aéroports!$E2204,--ISNUMBER(IFERROR(SEARCH(Formulaire!$H$22,$C2204,1),""))=1),MAX(N$1:N2203)+1,"")</f>
        <v/>
      </c>
      <c r="O2204" s="69" t="str">
        <f>IF(AND(Formulaire!$H$27=Aéroports!$E2204,--ISNUMBER(IFERROR(SEARCH(Formulaire!$H$28,$C2204,1),""))=1),MAX(O$1:O2203)+1,"")</f>
        <v/>
      </c>
      <c r="Q2204" s="91" t="str">
        <f>IFERROR(INDEX($C$2:$C$5193,MATCH(ROWS(M$2:M2204),M$2:M$5193,0)),"")</f>
        <v/>
      </c>
      <c r="R2204" s="70" t="str">
        <f>IFERROR(INDEX($C$2:$C$5193,MATCH(ROWS(N$2:N2204),N$2:N$5193,0)),"")</f>
        <v/>
      </c>
      <c r="S2204" s="92" t="str">
        <f>IFERROR(INDEX($C$2:$C$5193,MATCH(ROWS(O$2:O2204),O$2:O$5193,0)),"")</f>
        <v/>
      </c>
    </row>
    <row r="2205" spans="1:19" x14ac:dyDescent="0.25">
      <c r="A2205" s="68">
        <v>8473</v>
      </c>
      <c r="B2205" s="68" t="s">
        <v>18652</v>
      </c>
      <c r="C2205" s="68" t="s">
        <v>18653</v>
      </c>
      <c r="D2205" s="68" t="s">
        <v>16702</v>
      </c>
      <c r="E2205" s="68" t="s">
        <v>22589</v>
      </c>
      <c r="F2205" s="68" t="s">
        <v>18654</v>
      </c>
      <c r="G2205" s="68" t="s">
        <v>18655</v>
      </c>
      <c r="H2205" s="68">
        <v>40.986800000000002</v>
      </c>
      <c r="I2205" s="68">
        <v>-75.994900000000001</v>
      </c>
      <c r="J2205" s="68">
        <v>1603</v>
      </c>
      <c r="K2205" s="68">
        <v>-5</v>
      </c>
      <c r="L2205" s="68">
        <f>COUNTIFS(Aéroports!$C$2:$C$5193,Aéroports!$C2205,Aéroports!$D$2:$D$5193,Aéroports!$D2205)</f>
        <v>1</v>
      </c>
      <c r="M2205" s="68" t="str">
        <f>IF(AND(Formulaire!$H$15=Aéroports!$E2205,--ISNUMBER(IFERROR(SEARCH(Formulaire!$H$16,$C2205,1),""))=1),MAX(M$1:M2204)+1,"")</f>
        <v/>
      </c>
      <c r="N2205" s="68" t="str">
        <f>IF(AND(Formulaire!$H$21=Aéroports!$E2205,--ISNUMBER(IFERROR(SEARCH(Formulaire!$H$22,$C2205,1),""))=1),MAX(N$1:N2204)+1,"")</f>
        <v/>
      </c>
      <c r="O2205" s="68" t="str">
        <f>IF(AND(Formulaire!$H$27=Aéroports!$E2205,--ISNUMBER(IFERROR(SEARCH(Formulaire!$H$28,$C2205,1),""))=1),MAX(O$1:O2204)+1,"")</f>
        <v/>
      </c>
      <c r="Q2205" s="91" t="str">
        <f>IFERROR(INDEX($C$2:$C$5193,MATCH(ROWS(M$2:M2205),M$2:M$5193,0)),"")</f>
        <v/>
      </c>
      <c r="R2205" s="70" t="str">
        <f>IFERROR(INDEX($C$2:$C$5193,MATCH(ROWS(N$2:N2205),N$2:N$5193,0)),"")</f>
        <v/>
      </c>
      <c r="S2205" s="92" t="str">
        <f>IFERROR(INDEX($C$2:$C$5193,MATCH(ROWS(O$2:O2205),O$2:O$5193,0)),"")</f>
        <v/>
      </c>
    </row>
    <row r="2206" spans="1:19" x14ac:dyDescent="0.25">
      <c r="A2206" s="69">
        <v>7242</v>
      </c>
      <c r="B2206" s="69" t="s">
        <v>18656</v>
      </c>
      <c r="C2206" s="69" t="s">
        <v>18657</v>
      </c>
      <c r="D2206" s="69" t="s">
        <v>16702</v>
      </c>
      <c r="E2206" s="69" t="s">
        <v>22589</v>
      </c>
      <c r="F2206" s="69" t="s">
        <v>18658</v>
      </c>
      <c r="G2206" s="69" t="s">
        <v>18659</v>
      </c>
      <c r="H2206" s="69">
        <v>63.866199999999999</v>
      </c>
      <c r="I2206" s="69">
        <v>-148.96899999999999</v>
      </c>
      <c r="J2206" s="69">
        <v>1263</v>
      </c>
      <c r="K2206" s="69">
        <v>-9</v>
      </c>
      <c r="L2206" s="69">
        <f>COUNTIFS(Aéroports!$C$2:$C$5193,Aéroports!$C2206,Aéroports!$D$2:$D$5193,Aéroports!$D2206)</f>
        <v>1</v>
      </c>
      <c r="M2206" s="69" t="str">
        <f>IF(AND(Formulaire!$H$15=Aéroports!$E2206,--ISNUMBER(IFERROR(SEARCH(Formulaire!$H$16,$C2206,1),""))=1),MAX(M$1:M2205)+1,"")</f>
        <v/>
      </c>
      <c r="N2206" s="69" t="str">
        <f>IF(AND(Formulaire!$H$21=Aéroports!$E2206,--ISNUMBER(IFERROR(SEARCH(Formulaire!$H$22,$C2206,1),""))=1),MAX(N$1:N2205)+1,"")</f>
        <v/>
      </c>
      <c r="O2206" s="69" t="str">
        <f>IF(AND(Formulaire!$H$27=Aéroports!$E2206,--ISNUMBER(IFERROR(SEARCH(Formulaire!$H$28,$C2206,1),""))=1),MAX(O$1:O2205)+1,"")</f>
        <v/>
      </c>
      <c r="Q2206" s="91" t="str">
        <f>IFERROR(INDEX($C$2:$C$5193,MATCH(ROWS(M$2:M2206),M$2:M$5193,0)),"")</f>
        <v/>
      </c>
      <c r="R2206" s="70" t="str">
        <f>IFERROR(INDEX($C$2:$C$5193,MATCH(ROWS(N$2:N2206),N$2:N$5193,0)),"")</f>
        <v/>
      </c>
      <c r="S2206" s="92" t="str">
        <f>IFERROR(INDEX($C$2:$C$5193,MATCH(ROWS(O$2:O2206),O$2:O$5193,0)),"")</f>
        <v/>
      </c>
    </row>
    <row r="2207" spans="1:19" x14ac:dyDescent="0.25">
      <c r="A2207" s="68">
        <v>3504</v>
      </c>
      <c r="B2207" s="68" t="s">
        <v>18660</v>
      </c>
      <c r="C2207" s="68" t="s">
        <v>18661</v>
      </c>
      <c r="D2207" s="68" t="s">
        <v>16702</v>
      </c>
      <c r="E2207" s="68" t="s">
        <v>22589</v>
      </c>
      <c r="F2207" s="68" t="s">
        <v>18662</v>
      </c>
      <c r="G2207" s="68" t="s">
        <v>18663</v>
      </c>
      <c r="H2207" s="68">
        <v>46.6068</v>
      </c>
      <c r="I2207" s="68">
        <v>-111.983</v>
      </c>
      <c r="J2207" s="68">
        <v>3877</v>
      </c>
      <c r="K2207" s="68">
        <v>-7</v>
      </c>
      <c r="L2207" s="68">
        <f>COUNTIFS(Aéroports!$C$2:$C$5193,Aéroports!$C2207,Aéroports!$D$2:$D$5193,Aéroports!$D2207)</f>
        <v>1</v>
      </c>
      <c r="M2207" s="68" t="str">
        <f>IF(AND(Formulaire!$H$15=Aéroports!$E2207,--ISNUMBER(IFERROR(SEARCH(Formulaire!$H$16,$C2207,1),""))=1),MAX(M$1:M2206)+1,"")</f>
        <v/>
      </c>
      <c r="N2207" s="68" t="str">
        <f>IF(AND(Formulaire!$H$21=Aéroports!$E2207,--ISNUMBER(IFERROR(SEARCH(Formulaire!$H$22,$C2207,1),""))=1),MAX(N$1:N2206)+1,"")</f>
        <v/>
      </c>
      <c r="O2207" s="68" t="str">
        <f>IF(AND(Formulaire!$H$27=Aéroports!$E2207,--ISNUMBER(IFERROR(SEARCH(Formulaire!$H$28,$C2207,1),""))=1),MAX(O$1:O2206)+1,"")</f>
        <v/>
      </c>
      <c r="Q2207" s="91" t="str">
        <f>IFERROR(INDEX($C$2:$C$5193,MATCH(ROWS(M$2:M2207),M$2:M$5193,0)),"")</f>
        <v/>
      </c>
      <c r="R2207" s="70" t="str">
        <f>IFERROR(INDEX($C$2:$C$5193,MATCH(ROWS(N$2:N2207),N$2:N$5193,0)),"")</f>
        <v/>
      </c>
      <c r="S2207" s="92" t="str">
        <f>IFERROR(INDEX($C$2:$C$5193,MATCH(ROWS(O$2:O2207),O$2:O$5193,0)),"")</f>
        <v/>
      </c>
    </row>
    <row r="2208" spans="1:19" x14ac:dyDescent="0.25">
      <c r="A2208" s="69">
        <v>7999</v>
      </c>
      <c r="B2208" s="69" t="s">
        <v>18664</v>
      </c>
      <c r="C2208" s="69" t="s">
        <v>18665</v>
      </c>
      <c r="D2208" s="69" t="s">
        <v>16702</v>
      </c>
      <c r="E2208" s="69" t="s">
        <v>22589</v>
      </c>
      <c r="F2208" s="69" t="s">
        <v>18666</v>
      </c>
      <c r="G2208" s="69" t="s">
        <v>18667</v>
      </c>
      <c r="H2208" s="69">
        <v>35.972799999999999</v>
      </c>
      <c r="I2208" s="69">
        <v>-115.134</v>
      </c>
      <c r="J2208" s="69">
        <v>2492</v>
      </c>
      <c r="K2208" s="69">
        <v>-8</v>
      </c>
      <c r="L2208" s="69">
        <f>COUNTIFS(Aéroports!$C$2:$C$5193,Aéroports!$C2208,Aéroports!$D$2:$D$5193,Aéroports!$D2208)</f>
        <v>1</v>
      </c>
      <c r="M2208" s="69" t="str">
        <f>IF(AND(Formulaire!$H$15=Aéroports!$E2208,--ISNUMBER(IFERROR(SEARCH(Formulaire!$H$16,$C2208,1),""))=1),MAX(M$1:M2207)+1,"")</f>
        <v/>
      </c>
      <c r="N2208" s="69" t="str">
        <f>IF(AND(Formulaire!$H$21=Aéroports!$E2208,--ISNUMBER(IFERROR(SEARCH(Formulaire!$H$22,$C2208,1),""))=1),MAX(N$1:N2207)+1,"")</f>
        <v/>
      </c>
      <c r="O2208" s="69" t="str">
        <f>IF(AND(Formulaire!$H$27=Aéroports!$E2208,--ISNUMBER(IFERROR(SEARCH(Formulaire!$H$28,$C2208,1),""))=1),MAX(O$1:O2207)+1,"")</f>
        <v/>
      </c>
      <c r="Q2208" s="91" t="str">
        <f>IFERROR(INDEX($C$2:$C$5193,MATCH(ROWS(M$2:M2208),M$2:M$5193,0)),"")</f>
        <v/>
      </c>
      <c r="R2208" s="70" t="str">
        <f>IFERROR(INDEX($C$2:$C$5193,MATCH(ROWS(N$2:N2208),N$2:N$5193,0)),"")</f>
        <v/>
      </c>
      <c r="S2208" s="92" t="str">
        <f>IFERROR(INDEX($C$2:$C$5193,MATCH(ROWS(O$2:O2208),O$2:O$5193,0)),"")</f>
        <v/>
      </c>
    </row>
    <row r="2209" spans="1:19" x14ac:dyDescent="0.25">
      <c r="A2209" s="68">
        <v>3650</v>
      </c>
      <c r="B2209" s="68" t="s">
        <v>18668</v>
      </c>
      <c r="C2209" s="68" t="s">
        <v>18669</v>
      </c>
      <c r="D2209" s="68" t="s">
        <v>16702</v>
      </c>
      <c r="E2209" s="68" t="s">
        <v>22589</v>
      </c>
      <c r="F2209" s="68" t="s">
        <v>18670</v>
      </c>
      <c r="G2209" s="68" t="s">
        <v>18671</v>
      </c>
      <c r="H2209" s="68">
        <v>47.386600000000001</v>
      </c>
      <c r="I2209" s="68">
        <v>-92.838999999999999</v>
      </c>
      <c r="J2209" s="68">
        <v>1354</v>
      </c>
      <c r="K2209" s="68">
        <v>-6</v>
      </c>
      <c r="L2209" s="68">
        <f>COUNTIFS(Aéroports!$C$2:$C$5193,Aéroports!$C2209,Aéroports!$D$2:$D$5193,Aéroports!$D2209)</f>
        <v>1</v>
      </c>
      <c r="M2209" s="68" t="str">
        <f>IF(AND(Formulaire!$H$15=Aéroports!$E2209,--ISNUMBER(IFERROR(SEARCH(Formulaire!$H$16,$C2209,1),""))=1),MAX(M$1:M2208)+1,"")</f>
        <v/>
      </c>
      <c r="N2209" s="68" t="str">
        <f>IF(AND(Formulaire!$H$21=Aéroports!$E2209,--ISNUMBER(IFERROR(SEARCH(Formulaire!$H$22,$C2209,1),""))=1),MAX(N$1:N2208)+1,"")</f>
        <v/>
      </c>
      <c r="O2209" s="68" t="str">
        <f>IF(AND(Formulaire!$H$27=Aéroports!$E2209,--ISNUMBER(IFERROR(SEARCH(Formulaire!$H$28,$C2209,1),""))=1),MAX(O$1:O2208)+1,"")</f>
        <v/>
      </c>
      <c r="Q2209" s="91" t="str">
        <f>IFERROR(INDEX($C$2:$C$5193,MATCH(ROWS(M$2:M2209),M$2:M$5193,0)),"")</f>
        <v/>
      </c>
      <c r="R2209" s="70" t="str">
        <f>IFERROR(INDEX($C$2:$C$5193,MATCH(ROWS(N$2:N2209),N$2:N$5193,0)),"")</f>
        <v/>
      </c>
      <c r="S2209" s="92" t="str">
        <f>IFERROR(INDEX($C$2:$C$5193,MATCH(ROWS(O$2:O2209),O$2:O$5193,0)),"")</f>
        <v/>
      </c>
    </row>
    <row r="2210" spans="1:19" x14ac:dyDescent="0.25">
      <c r="A2210" s="69">
        <v>3547</v>
      </c>
      <c r="B2210" s="69" t="s">
        <v>18672</v>
      </c>
      <c r="C2210" s="69" t="s">
        <v>18673</v>
      </c>
      <c r="D2210" s="69" t="s">
        <v>16702</v>
      </c>
      <c r="E2210" s="69" t="s">
        <v>22589</v>
      </c>
      <c r="F2210" s="69" t="s">
        <v>18674</v>
      </c>
      <c r="G2210" s="69" t="s">
        <v>18675</v>
      </c>
      <c r="H2210" s="69">
        <v>35.741100000000003</v>
      </c>
      <c r="I2210" s="69">
        <v>-81.389499999999998</v>
      </c>
      <c r="J2210" s="69">
        <v>1190</v>
      </c>
      <c r="K2210" s="69">
        <v>-5</v>
      </c>
      <c r="L2210" s="69">
        <f>COUNTIFS(Aéroports!$C$2:$C$5193,Aéroports!$C2210,Aéroports!$D$2:$D$5193,Aéroports!$D2210)</f>
        <v>1</v>
      </c>
      <c r="M2210" s="69" t="str">
        <f>IF(AND(Formulaire!$H$15=Aéroports!$E2210,--ISNUMBER(IFERROR(SEARCH(Formulaire!$H$16,$C2210,1),""))=1),MAX(M$1:M2209)+1,"")</f>
        <v/>
      </c>
      <c r="N2210" s="69" t="str">
        <f>IF(AND(Formulaire!$H$21=Aéroports!$E2210,--ISNUMBER(IFERROR(SEARCH(Formulaire!$H$22,$C2210,1),""))=1),MAX(N$1:N2209)+1,"")</f>
        <v/>
      </c>
      <c r="O2210" s="69" t="str">
        <f>IF(AND(Formulaire!$H$27=Aéroports!$E2210,--ISNUMBER(IFERROR(SEARCH(Formulaire!$H$28,$C2210,1),""))=1),MAX(O$1:O2209)+1,"")</f>
        <v/>
      </c>
      <c r="Q2210" s="91" t="str">
        <f>IFERROR(INDEX($C$2:$C$5193,MATCH(ROWS(M$2:M2210),M$2:M$5193,0)),"")</f>
        <v/>
      </c>
      <c r="R2210" s="70" t="str">
        <f>IFERROR(INDEX($C$2:$C$5193,MATCH(ROWS(N$2:N2210),N$2:N$5193,0)),"")</f>
        <v/>
      </c>
      <c r="S2210" s="92" t="str">
        <f>IFERROR(INDEX($C$2:$C$5193,MATCH(ROWS(O$2:O2210),O$2:O$5193,0)),"")</f>
        <v/>
      </c>
    </row>
    <row r="2211" spans="1:19" x14ac:dyDescent="0.25">
      <c r="A2211" s="68">
        <v>8122</v>
      </c>
      <c r="B2211" s="68" t="s">
        <v>18676</v>
      </c>
      <c r="C2211" s="68" t="s">
        <v>18677</v>
      </c>
      <c r="D2211" s="68" t="s">
        <v>16702</v>
      </c>
      <c r="E2211" s="68" t="s">
        <v>22589</v>
      </c>
      <c r="F2211" s="68" t="s">
        <v>18678</v>
      </c>
      <c r="G2211" s="68" t="s">
        <v>18679</v>
      </c>
      <c r="H2211" s="68">
        <v>45.540399999999998</v>
      </c>
      <c r="I2211" s="68">
        <v>-122.95</v>
      </c>
      <c r="J2211" s="68">
        <v>208</v>
      </c>
      <c r="K2211" s="68">
        <v>-8</v>
      </c>
      <c r="L2211" s="68">
        <f>COUNTIFS(Aéroports!$C$2:$C$5193,Aéroports!$C2211,Aéroports!$D$2:$D$5193,Aéroports!$D2211)</f>
        <v>1</v>
      </c>
      <c r="M2211" s="68" t="str">
        <f>IF(AND(Formulaire!$H$15=Aéroports!$E2211,--ISNUMBER(IFERROR(SEARCH(Formulaire!$H$16,$C2211,1),""))=1),MAX(M$1:M2210)+1,"")</f>
        <v/>
      </c>
      <c r="N2211" s="68" t="str">
        <f>IF(AND(Formulaire!$H$21=Aéroports!$E2211,--ISNUMBER(IFERROR(SEARCH(Formulaire!$H$22,$C2211,1),""))=1),MAX(N$1:N2210)+1,"")</f>
        <v/>
      </c>
      <c r="O2211" s="68" t="str">
        <f>IF(AND(Formulaire!$H$27=Aéroports!$E2211,--ISNUMBER(IFERROR(SEARCH(Formulaire!$H$28,$C2211,1),""))=1),MAX(O$1:O2210)+1,"")</f>
        <v/>
      </c>
      <c r="Q2211" s="91" t="str">
        <f>IFERROR(INDEX($C$2:$C$5193,MATCH(ROWS(M$2:M2211),M$2:M$5193,0)),"")</f>
        <v/>
      </c>
      <c r="R2211" s="70" t="str">
        <f>IFERROR(INDEX($C$2:$C$5193,MATCH(ROWS(N$2:N2211),N$2:N$5193,0)),"")</f>
        <v/>
      </c>
      <c r="S2211" s="92" t="str">
        <f>IFERROR(INDEX($C$2:$C$5193,MATCH(ROWS(O$2:O2211),O$2:O$5193,0)),"")</f>
        <v/>
      </c>
    </row>
    <row r="2212" spans="1:19" x14ac:dyDescent="0.25">
      <c r="A2212" s="69">
        <v>3415</v>
      </c>
      <c r="B2212" s="69" t="s">
        <v>18683</v>
      </c>
      <c r="C2212" s="69" t="s">
        <v>18684</v>
      </c>
      <c r="D2212" s="69" t="s">
        <v>16702</v>
      </c>
      <c r="E2212" s="69" t="s">
        <v>22589</v>
      </c>
      <c r="F2212" s="69" t="s">
        <v>18685</v>
      </c>
      <c r="G2212" s="69" t="s">
        <v>18686</v>
      </c>
      <c r="H2212" s="69">
        <v>19.721399999999999</v>
      </c>
      <c r="I2212" s="69">
        <v>-155.048</v>
      </c>
      <c r="J2212" s="69">
        <v>38</v>
      </c>
      <c r="K2212" s="69">
        <v>-10</v>
      </c>
      <c r="L2212" s="69">
        <f>COUNTIFS(Aéroports!$C$2:$C$5193,Aéroports!$C2212,Aéroports!$D$2:$D$5193,Aéroports!$D2212)</f>
        <v>1</v>
      </c>
      <c r="M2212" s="69" t="str">
        <f>IF(AND(Formulaire!$H$15=Aéroports!$E2212,--ISNUMBER(IFERROR(SEARCH(Formulaire!$H$16,$C2212,1),""))=1),MAX(M$1:M2211)+1,"")</f>
        <v/>
      </c>
      <c r="N2212" s="69" t="str">
        <f>IF(AND(Formulaire!$H$21=Aéroports!$E2212,--ISNUMBER(IFERROR(SEARCH(Formulaire!$H$22,$C2212,1),""))=1),MAX(N$1:N2211)+1,"")</f>
        <v/>
      </c>
      <c r="O2212" s="69" t="str">
        <f>IF(AND(Formulaire!$H$27=Aéroports!$E2212,--ISNUMBER(IFERROR(SEARCH(Formulaire!$H$28,$C2212,1),""))=1),MAX(O$1:O2211)+1,"")</f>
        <v/>
      </c>
      <c r="Q2212" s="91" t="str">
        <f>IFERROR(INDEX($C$2:$C$5193,MATCH(ROWS(M$2:M2212),M$2:M$5193,0)),"")</f>
        <v/>
      </c>
      <c r="R2212" s="70" t="str">
        <f>IFERROR(INDEX($C$2:$C$5193,MATCH(ROWS(N$2:N2212),N$2:N$5193,0)),"")</f>
        <v/>
      </c>
      <c r="S2212" s="92" t="str">
        <f>IFERROR(INDEX($C$2:$C$5193,MATCH(ROWS(O$2:O2212),O$2:O$5193,0)),"")</f>
        <v/>
      </c>
    </row>
    <row r="2213" spans="1:19" x14ac:dyDescent="0.25">
      <c r="A2213" s="68">
        <v>8314</v>
      </c>
      <c r="B2213" s="68" t="s">
        <v>18687</v>
      </c>
      <c r="C2213" s="68" t="s">
        <v>18688</v>
      </c>
      <c r="D2213" s="68" t="s">
        <v>16702</v>
      </c>
      <c r="E2213" s="68" t="s">
        <v>22589</v>
      </c>
      <c r="F2213" s="68" t="s">
        <v>18689</v>
      </c>
      <c r="G2213" s="68" t="s">
        <v>18690</v>
      </c>
      <c r="H2213" s="68">
        <v>32.224400000000003</v>
      </c>
      <c r="I2213" s="68">
        <v>-80.697500000000005</v>
      </c>
      <c r="J2213" s="68">
        <v>19</v>
      </c>
      <c r="K2213" s="68">
        <v>-5</v>
      </c>
      <c r="L2213" s="68">
        <f>COUNTIFS(Aéroports!$C$2:$C$5193,Aéroports!$C2213,Aéroports!$D$2:$D$5193,Aéroports!$D2213)</f>
        <v>1</v>
      </c>
      <c r="M2213" s="68" t="str">
        <f>IF(AND(Formulaire!$H$15=Aéroports!$E2213,--ISNUMBER(IFERROR(SEARCH(Formulaire!$H$16,$C2213,1),""))=1),MAX(M$1:M2212)+1,"")</f>
        <v/>
      </c>
      <c r="N2213" s="68" t="str">
        <f>IF(AND(Formulaire!$H$21=Aéroports!$E2213,--ISNUMBER(IFERROR(SEARCH(Formulaire!$H$22,$C2213,1),""))=1),MAX(N$1:N2212)+1,"")</f>
        <v/>
      </c>
      <c r="O2213" s="68" t="str">
        <f>IF(AND(Formulaire!$H$27=Aéroports!$E2213,--ISNUMBER(IFERROR(SEARCH(Formulaire!$H$28,$C2213,1),""))=1),MAX(O$1:O2212)+1,"")</f>
        <v/>
      </c>
      <c r="Q2213" s="91" t="str">
        <f>IFERROR(INDEX($C$2:$C$5193,MATCH(ROWS(M$2:M2213),M$2:M$5193,0)),"")</f>
        <v/>
      </c>
      <c r="R2213" s="70" t="str">
        <f>IFERROR(INDEX($C$2:$C$5193,MATCH(ROWS(N$2:N2213),N$2:N$5193,0)),"")</f>
        <v/>
      </c>
      <c r="S2213" s="92" t="str">
        <f>IFERROR(INDEX($C$2:$C$5193,MATCH(ROWS(O$2:O2213),O$2:O$5193,0)),"")</f>
        <v/>
      </c>
    </row>
    <row r="2214" spans="1:19" x14ac:dyDescent="0.25">
      <c r="A2214" s="69">
        <v>3850</v>
      </c>
      <c r="B2214" s="69" t="s">
        <v>18691</v>
      </c>
      <c r="C2214" s="69" t="s">
        <v>1013</v>
      </c>
      <c r="D2214" s="69" t="s">
        <v>16702</v>
      </c>
      <c r="E2214" s="69" t="s">
        <v>22589</v>
      </c>
      <c r="F2214" s="69" t="s">
        <v>18692</v>
      </c>
      <c r="G2214" s="69" t="s">
        <v>18693</v>
      </c>
      <c r="H2214" s="69">
        <v>34.991320000000002</v>
      </c>
      <c r="I2214" s="69">
        <v>-99.051320000000004</v>
      </c>
      <c r="J2214" s="69">
        <v>1563</v>
      </c>
      <c r="K2214" s="69">
        <v>-6</v>
      </c>
      <c r="L2214" s="69">
        <f>COUNTIFS(Aéroports!$C$2:$C$5193,Aéroports!$C2214,Aéroports!$D$2:$D$5193,Aéroports!$D2214)</f>
        <v>1</v>
      </c>
      <c r="M2214" s="69" t="str">
        <f>IF(AND(Formulaire!$H$15=Aéroports!$E2214,--ISNUMBER(IFERROR(SEARCH(Formulaire!$H$16,$C2214,1),""))=1),MAX(M$1:M2213)+1,"")</f>
        <v/>
      </c>
      <c r="N2214" s="69" t="str">
        <f>IF(AND(Formulaire!$H$21=Aéroports!$E2214,--ISNUMBER(IFERROR(SEARCH(Formulaire!$H$22,$C2214,1),""))=1),MAX(N$1:N2213)+1,"")</f>
        <v/>
      </c>
      <c r="O2214" s="69" t="str">
        <f>IF(AND(Formulaire!$H$27=Aéroports!$E2214,--ISNUMBER(IFERROR(SEARCH(Formulaire!$H$28,$C2214,1),""))=1),MAX(O$1:O2213)+1,"")</f>
        <v/>
      </c>
      <c r="Q2214" s="91" t="str">
        <f>IFERROR(INDEX($C$2:$C$5193,MATCH(ROWS(M$2:M2214),M$2:M$5193,0)),"")</f>
        <v/>
      </c>
      <c r="R2214" s="70" t="str">
        <f>IFERROR(INDEX($C$2:$C$5193,MATCH(ROWS(N$2:N2214),N$2:N$5193,0)),"")</f>
        <v/>
      </c>
      <c r="S2214" s="92" t="str">
        <f>IFERROR(INDEX($C$2:$C$5193,MATCH(ROWS(O$2:O2214),O$2:O$5193,0)),"")</f>
        <v/>
      </c>
    </row>
    <row r="2215" spans="1:19" x14ac:dyDescent="0.25">
      <c r="A2215" s="68">
        <v>3749</v>
      </c>
      <c r="B2215" s="68" t="s">
        <v>18694</v>
      </c>
      <c r="C2215" s="68" t="s">
        <v>18695</v>
      </c>
      <c r="D2215" s="68" t="s">
        <v>16702</v>
      </c>
      <c r="E2215" s="68" t="s">
        <v>22589</v>
      </c>
      <c r="F2215" s="68" t="s">
        <v>18696</v>
      </c>
      <c r="G2215" s="68" t="s">
        <v>18697</v>
      </c>
      <c r="H2215" s="68">
        <v>32.6875</v>
      </c>
      <c r="I2215" s="68">
        <v>-103.217</v>
      </c>
      <c r="J2215" s="68">
        <v>3661</v>
      </c>
      <c r="K2215" s="68">
        <v>-7</v>
      </c>
      <c r="L2215" s="68">
        <f>COUNTIFS(Aéroports!$C$2:$C$5193,Aéroports!$C2215,Aéroports!$D$2:$D$5193,Aéroports!$D2215)</f>
        <v>1</v>
      </c>
      <c r="M2215" s="68" t="str">
        <f>IF(AND(Formulaire!$H$15=Aéroports!$E2215,--ISNUMBER(IFERROR(SEARCH(Formulaire!$H$16,$C2215,1),""))=1),MAX(M$1:M2214)+1,"")</f>
        <v/>
      </c>
      <c r="N2215" s="68" t="str">
        <f>IF(AND(Formulaire!$H$21=Aéroports!$E2215,--ISNUMBER(IFERROR(SEARCH(Formulaire!$H$22,$C2215,1),""))=1),MAX(N$1:N2214)+1,"")</f>
        <v/>
      </c>
      <c r="O2215" s="68" t="str">
        <f>IF(AND(Formulaire!$H$27=Aéroports!$E2215,--ISNUMBER(IFERROR(SEARCH(Formulaire!$H$28,$C2215,1),""))=1),MAX(O$1:O2214)+1,"")</f>
        <v/>
      </c>
      <c r="Q2215" s="91" t="str">
        <f>IFERROR(INDEX($C$2:$C$5193,MATCH(ROWS(M$2:M2215),M$2:M$5193,0)),"")</f>
        <v/>
      </c>
      <c r="R2215" s="70" t="str">
        <f>IFERROR(INDEX($C$2:$C$5193,MATCH(ROWS(N$2:N2215),N$2:N$5193,0)),"")</f>
        <v/>
      </c>
      <c r="S2215" s="92" t="str">
        <f>IFERROR(INDEX($C$2:$C$5193,MATCH(ROWS(O$2:O2215),O$2:O$5193,0)),"")</f>
        <v/>
      </c>
    </row>
    <row r="2216" spans="1:19" x14ac:dyDescent="0.25">
      <c r="A2216" s="69">
        <v>11070</v>
      </c>
      <c r="B2216" s="69" t="s">
        <v>18698</v>
      </c>
      <c r="C2216" s="69" t="s">
        <v>18699</v>
      </c>
      <c r="D2216" s="69" t="s">
        <v>16702</v>
      </c>
      <c r="E2216" s="69" t="s">
        <v>22589</v>
      </c>
      <c r="F2216" s="69" t="s">
        <v>18700</v>
      </c>
      <c r="G2216" s="69" t="s">
        <v>18701</v>
      </c>
      <c r="H2216" s="69">
        <v>40.452100000000002</v>
      </c>
      <c r="I2216" s="69">
        <v>-99.336500000000001</v>
      </c>
      <c r="J2216" s="69">
        <v>2313</v>
      </c>
      <c r="K2216" s="69">
        <v>-5</v>
      </c>
      <c r="L2216" s="69">
        <f>COUNTIFS(Aéroports!$C$2:$C$5193,Aéroports!$C2216,Aéroports!$D$2:$D$5193,Aéroports!$D2216)</f>
        <v>1</v>
      </c>
      <c r="M2216" s="69" t="str">
        <f>IF(AND(Formulaire!$H$15=Aéroports!$E2216,--ISNUMBER(IFERROR(SEARCH(Formulaire!$H$16,$C2216,1),""))=1),MAX(M$1:M2215)+1,"")</f>
        <v/>
      </c>
      <c r="N2216" s="69" t="str">
        <f>IF(AND(Formulaire!$H$21=Aéroports!$E2216,--ISNUMBER(IFERROR(SEARCH(Formulaire!$H$22,$C2216,1),""))=1),MAX(N$1:N2215)+1,"")</f>
        <v/>
      </c>
      <c r="O2216" s="69" t="str">
        <f>IF(AND(Formulaire!$H$27=Aéroports!$E2216,--ISNUMBER(IFERROR(SEARCH(Formulaire!$H$28,$C2216,1),""))=1),MAX(O$1:O2215)+1,"")</f>
        <v/>
      </c>
      <c r="Q2216" s="91" t="str">
        <f>IFERROR(INDEX($C$2:$C$5193,MATCH(ROWS(M$2:M2216),M$2:M$5193,0)),"")</f>
        <v/>
      </c>
      <c r="R2216" s="70" t="str">
        <f>IFERROR(INDEX($C$2:$C$5193,MATCH(ROWS(N$2:N2216),N$2:N$5193,0)),"")</f>
        <v/>
      </c>
      <c r="S2216" s="92" t="str">
        <f>IFERROR(INDEX($C$2:$C$5193,MATCH(ROWS(O$2:O2216),O$2:O$5193,0)),"")</f>
        <v/>
      </c>
    </row>
    <row r="2217" spans="1:19" x14ac:dyDescent="0.25">
      <c r="A2217" s="68">
        <v>7721</v>
      </c>
      <c r="B2217" s="68" t="s">
        <v>18702</v>
      </c>
      <c r="C2217" s="68" t="s">
        <v>18703</v>
      </c>
      <c r="D2217" s="68" t="s">
        <v>16702</v>
      </c>
      <c r="E2217" s="68" t="s">
        <v>22589</v>
      </c>
      <c r="F2217" s="68" t="s">
        <v>18704</v>
      </c>
      <c r="G2217" s="68" t="s">
        <v>18705</v>
      </c>
      <c r="H2217" s="68">
        <v>42.742899999999999</v>
      </c>
      <c r="I2217" s="68">
        <v>-86.107399999999998</v>
      </c>
      <c r="J2217" s="68">
        <v>698</v>
      </c>
      <c r="K2217" s="68">
        <v>-5</v>
      </c>
      <c r="L2217" s="68">
        <f>COUNTIFS(Aéroports!$C$2:$C$5193,Aéroports!$C2217,Aéroports!$D$2:$D$5193,Aéroports!$D2217)</f>
        <v>1</v>
      </c>
      <c r="M2217" s="68" t="str">
        <f>IF(AND(Formulaire!$H$15=Aéroports!$E2217,--ISNUMBER(IFERROR(SEARCH(Formulaire!$H$16,$C2217,1),""))=1),MAX(M$1:M2216)+1,"")</f>
        <v/>
      </c>
      <c r="N2217" s="68" t="str">
        <f>IF(AND(Formulaire!$H$21=Aéroports!$E2217,--ISNUMBER(IFERROR(SEARCH(Formulaire!$H$22,$C2217,1),""))=1),MAX(N$1:N2216)+1,"")</f>
        <v/>
      </c>
      <c r="O2217" s="68" t="str">
        <f>IF(AND(Formulaire!$H$27=Aéroports!$E2217,--ISNUMBER(IFERROR(SEARCH(Formulaire!$H$28,$C2217,1),""))=1),MAX(O$1:O2216)+1,"")</f>
        <v/>
      </c>
      <c r="Q2217" s="91" t="str">
        <f>IFERROR(INDEX($C$2:$C$5193,MATCH(ROWS(M$2:M2217),M$2:M$5193,0)),"")</f>
        <v/>
      </c>
      <c r="R2217" s="70" t="str">
        <f>IFERROR(INDEX($C$2:$C$5193,MATCH(ROWS(N$2:N2217),N$2:N$5193,0)),"")</f>
        <v/>
      </c>
      <c r="S2217" s="92" t="str">
        <f>IFERROR(INDEX($C$2:$C$5193,MATCH(ROWS(O$2:O2217),O$2:O$5193,0)),"")</f>
        <v/>
      </c>
    </row>
    <row r="2218" spans="1:19" x14ac:dyDescent="0.25">
      <c r="A2218" s="69">
        <v>3468</v>
      </c>
      <c r="B2218" s="69" t="s">
        <v>18706</v>
      </c>
      <c r="C2218" s="69" t="s">
        <v>18707</v>
      </c>
      <c r="D2218" s="69" t="s">
        <v>16702</v>
      </c>
      <c r="E2218" s="69" t="s">
        <v>22589</v>
      </c>
      <c r="F2218" s="69" t="s">
        <v>18708</v>
      </c>
      <c r="G2218" s="69" t="s">
        <v>18709</v>
      </c>
      <c r="H2218" s="69">
        <v>26.001200000000001</v>
      </c>
      <c r="I2218" s="69">
        <v>-80.240700000000004</v>
      </c>
      <c r="J2218" s="69">
        <v>8</v>
      </c>
      <c r="K2218" s="69">
        <v>-5</v>
      </c>
      <c r="L2218" s="69">
        <f>COUNTIFS(Aéroports!$C$2:$C$5193,Aéroports!$C2218,Aéroports!$D$2:$D$5193,Aéroports!$D2218)</f>
        <v>1</v>
      </c>
      <c r="M2218" s="69" t="str">
        <f>IF(AND(Formulaire!$H$15=Aéroports!$E2218,--ISNUMBER(IFERROR(SEARCH(Formulaire!$H$16,$C2218,1),""))=1),MAX(M$1:M2217)+1,"")</f>
        <v/>
      </c>
      <c r="N2218" s="69" t="str">
        <f>IF(AND(Formulaire!$H$21=Aéroports!$E2218,--ISNUMBER(IFERROR(SEARCH(Formulaire!$H$22,$C2218,1),""))=1),MAX(N$1:N2217)+1,"")</f>
        <v/>
      </c>
      <c r="O2218" s="69" t="str">
        <f>IF(AND(Formulaire!$H$27=Aéroports!$E2218,--ISNUMBER(IFERROR(SEARCH(Formulaire!$H$28,$C2218,1),""))=1),MAX(O$1:O2217)+1,"")</f>
        <v/>
      </c>
      <c r="Q2218" s="91" t="str">
        <f>IFERROR(INDEX($C$2:$C$5193,MATCH(ROWS(M$2:M2218),M$2:M$5193,0)),"")</f>
        <v/>
      </c>
      <c r="R2218" s="70" t="str">
        <f>IFERROR(INDEX($C$2:$C$5193,MATCH(ROWS(N$2:N2218),N$2:N$5193,0)),"")</f>
        <v/>
      </c>
      <c r="S2218" s="92" t="str">
        <f>IFERROR(INDEX($C$2:$C$5193,MATCH(ROWS(O$2:O2218),O$2:O$5193,0)),"")</f>
        <v/>
      </c>
    </row>
    <row r="2219" spans="1:19" x14ac:dyDescent="0.25">
      <c r="A2219" s="68">
        <v>5962</v>
      </c>
      <c r="B2219" s="68" t="s">
        <v>18710</v>
      </c>
      <c r="C2219" s="68" t="s">
        <v>18711</v>
      </c>
      <c r="D2219" s="68" t="s">
        <v>16702</v>
      </c>
      <c r="E2219" s="68" t="s">
        <v>22589</v>
      </c>
      <c r="F2219" s="68" t="s">
        <v>18712</v>
      </c>
      <c r="G2219" s="68" t="s">
        <v>18713</v>
      </c>
      <c r="H2219" s="68">
        <v>62.188299999999998</v>
      </c>
      <c r="I2219" s="68">
        <v>-159.77500000000001</v>
      </c>
      <c r="J2219" s="68">
        <v>70</v>
      </c>
      <c r="K2219" s="68">
        <v>-9</v>
      </c>
      <c r="L2219" s="68">
        <f>COUNTIFS(Aéroports!$C$2:$C$5193,Aéroports!$C2219,Aéroports!$D$2:$D$5193,Aéroports!$D2219)</f>
        <v>1</v>
      </c>
      <c r="M2219" s="68" t="str">
        <f>IF(AND(Formulaire!$H$15=Aéroports!$E2219,--ISNUMBER(IFERROR(SEARCH(Formulaire!$H$16,$C2219,1),""))=1),MAX(M$1:M2218)+1,"")</f>
        <v/>
      </c>
      <c r="N2219" s="68" t="str">
        <f>IF(AND(Formulaire!$H$21=Aéroports!$E2219,--ISNUMBER(IFERROR(SEARCH(Formulaire!$H$22,$C2219,1),""))=1),MAX(N$1:N2218)+1,"")</f>
        <v/>
      </c>
      <c r="O2219" s="68" t="str">
        <f>IF(AND(Formulaire!$H$27=Aéroports!$E2219,--ISNUMBER(IFERROR(SEARCH(Formulaire!$H$28,$C2219,1),""))=1),MAX(O$1:O2218)+1,"")</f>
        <v/>
      </c>
      <c r="Q2219" s="91" t="str">
        <f>IFERROR(INDEX($C$2:$C$5193,MATCH(ROWS(M$2:M2219),M$2:M$5193,0)),"")</f>
        <v/>
      </c>
      <c r="R2219" s="70" t="str">
        <f>IFERROR(INDEX($C$2:$C$5193,MATCH(ROWS(N$2:N2219),N$2:N$5193,0)),"")</f>
        <v/>
      </c>
      <c r="S2219" s="92" t="str">
        <f>IFERROR(INDEX($C$2:$C$5193,MATCH(ROWS(O$2:O2219),O$2:O$5193,0)),"")</f>
        <v/>
      </c>
    </row>
    <row r="2220" spans="1:19" x14ac:dyDescent="0.25">
      <c r="A2220" s="69">
        <v>3664</v>
      </c>
      <c r="B2220" s="69" t="s">
        <v>18714</v>
      </c>
      <c r="C2220" s="69" t="s">
        <v>18715</v>
      </c>
      <c r="D2220" s="69" t="s">
        <v>16702</v>
      </c>
      <c r="E2220" s="69" t="s">
        <v>22589</v>
      </c>
      <c r="F2220" s="69" t="s">
        <v>18716</v>
      </c>
      <c r="G2220" s="69" t="s">
        <v>18717</v>
      </c>
      <c r="H2220" s="69">
        <v>59.645600000000002</v>
      </c>
      <c r="I2220" s="69">
        <v>-151.477</v>
      </c>
      <c r="J2220" s="69">
        <v>84</v>
      </c>
      <c r="K2220" s="69">
        <v>-9</v>
      </c>
      <c r="L2220" s="69">
        <f>COUNTIFS(Aéroports!$C$2:$C$5193,Aéroports!$C2220,Aéroports!$D$2:$D$5193,Aéroports!$D2220)</f>
        <v>1</v>
      </c>
      <c r="M2220" s="69" t="str">
        <f>IF(AND(Formulaire!$H$15=Aéroports!$E2220,--ISNUMBER(IFERROR(SEARCH(Formulaire!$H$16,$C2220,1),""))=1),MAX(M$1:M2219)+1,"")</f>
        <v/>
      </c>
      <c r="N2220" s="69" t="str">
        <f>IF(AND(Formulaire!$H$21=Aéroports!$E2220,--ISNUMBER(IFERROR(SEARCH(Formulaire!$H$22,$C2220,1),""))=1),MAX(N$1:N2219)+1,"")</f>
        <v/>
      </c>
      <c r="O2220" s="69" t="str">
        <f>IF(AND(Formulaire!$H$27=Aéroports!$E2220,--ISNUMBER(IFERROR(SEARCH(Formulaire!$H$28,$C2220,1),""))=1),MAX(O$1:O2219)+1,"")</f>
        <v/>
      </c>
      <c r="Q2220" s="91" t="str">
        <f>IFERROR(INDEX($C$2:$C$5193,MATCH(ROWS(M$2:M2220),M$2:M$5193,0)),"")</f>
        <v/>
      </c>
      <c r="R2220" s="70" t="str">
        <f>IFERROR(INDEX($C$2:$C$5193,MATCH(ROWS(N$2:N2220),N$2:N$5193,0)),"")</f>
        <v/>
      </c>
      <c r="S2220" s="92" t="str">
        <f>IFERROR(INDEX($C$2:$C$5193,MATCH(ROWS(O$2:O2220),O$2:O$5193,0)),"")</f>
        <v/>
      </c>
    </row>
    <row r="2221" spans="1:19" x14ac:dyDescent="0.25">
      <c r="A2221" s="68">
        <v>3798</v>
      </c>
      <c r="B2221" s="68" t="s">
        <v>18718</v>
      </c>
      <c r="C2221" s="68" t="s">
        <v>18719</v>
      </c>
      <c r="D2221" s="68" t="s">
        <v>16702</v>
      </c>
      <c r="E2221" s="68" t="s">
        <v>22589</v>
      </c>
      <c r="F2221" s="68" t="s">
        <v>18720</v>
      </c>
      <c r="G2221" s="68" t="s">
        <v>18721</v>
      </c>
      <c r="H2221" s="68">
        <v>25.488600000000002</v>
      </c>
      <c r="I2221" s="68">
        <v>-80.383600000000001</v>
      </c>
      <c r="J2221" s="68">
        <v>5</v>
      </c>
      <c r="K2221" s="68">
        <v>-5</v>
      </c>
      <c r="L2221" s="68">
        <f>COUNTIFS(Aéroports!$C$2:$C$5193,Aéroports!$C2221,Aéroports!$D$2:$D$5193,Aéroports!$D2221)</f>
        <v>1</v>
      </c>
      <c r="M2221" s="68" t="str">
        <f>IF(AND(Formulaire!$H$15=Aéroports!$E2221,--ISNUMBER(IFERROR(SEARCH(Formulaire!$H$16,$C2221,1),""))=1),MAX(M$1:M2220)+1,"")</f>
        <v/>
      </c>
      <c r="N2221" s="68" t="str">
        <f>IF(AND(Formulaire!$H$21=Aéroports!$E2221,--ISNUMBER(IFERROR(SEARCH(Formulaire!$H$22,$C2221,1),""))=1),MAX(N$1:N2220)+1,"")</f>
        <v/>
      </c>
      <c r="O2221" s="68" t="str">
        <f>IF(AND(Formulaire!$H$27=Aéroports!$E2221,--ISNUMBER(IFERROR(SEARCH(Formulaire!$H$28,$C2221,1),""))=1),MAX(O$1:O2220)+1,"")</f>
        <v/>
      </c>
      <c r="Q2221" s="91" t="str">
        <f>IFERROR(INDEX($C$2:$C$5193,MATCH(ROWS(M$2:M2221),M$2:M$5193,0)),"")</f>
        <v/>
      </c>
      <c r="R2221" s="70" t="str">
        <f>IFERROR(INDEX($C$2:$C$5193,MATCH(ROWS(N$2:N2221),N$2:N$5193,0)),"")</f>
        <v/>
      </c>
      <c r="S2221" s="92" t="str">
        <f>IFERROR(INDEX($C$2:$C$5193,MATCH(ROWS(O$2:O2221),O$2:O$5193,0)),"")</f>
        <v/>
      </c>
    </row>
    <row r="2222" spans="1:19" x14ac:dyDescent="0.25">
      <c r="A2222" s="69">
        <v>8042</v>
      </c>
      <c r="B2222" s="69" t="s">
        <v>18722</v>
      </c>
      <c r="C2222" s="69" t="s">
        <v>18723</v>
      </c>
      <c r="D2222" s="69" t="s">
        <v>16702</v>
      </c>
      <c r="E2222" s="69" t="s">
        <v>22589</v>
      </c>
      <c r="F2222" s="69" t="s">
        <v>18724</v>
      </c>
      <c r="G2222" s="69" t="s">
        <v>18725</v>
      </c>
      <c r="H2222" s="69">
        <v>29.359500000000001</v>
      </c>
      <c r="I2222" s="69">
        <v>-99.176699999999997</v>
      </c>
      <c r="J2222" s="69">
        <v>930</v>
      </c>
      <c r="K2222" s="69">
        <v>-6</v>
      </c>
      <c r="L2222" s="69">
        <f>COUNTIFS(Aéroports!$C$2:$C$5193,Aéroports!$C2222,Aéroports!$D$2:$D$5193,Aéroports!$D2222)</f>
        <v>1</v>
      </c>
      <c r="M2222" s="69" t="str">
        <f>IF(AND(Formulaire!$H$15=Aéroports!$E2222,--ISNUMBER(IFERROR(SEARCH(Formulaire!$H$16,$C2222,1),""))=1),MAX(M$1:M2221)+1,"")</f>
        <v/>
      </c>
      <c r="N2222" s="69" t="str">
        <f>IF(AND(Formulaire!$H$21=Aéroports!$E2222,--ISNUMBER(IFERROR(SEARCH(Formulaire!$H$22,$C2222,1),""))=1),MAX(N$1:N2221)+1,"")</f>
        <v/>
      </c>
      <c r="O2222" s="69" t="str">
        <f>IF(AND(Formulaire!$H$27=Aéroports!$E2222,--ISNUMBER(IFERROR(SEARCH(Formulaire!$H$28,$C2222,1),""))=1),MAX(O$1:O2221)+1,"")</f>
        <v/>
      </c>
      <c r="Q2222" s="91" t="str">
        <f>IFERROR(INDEX($C$2:$C$5193,MATCH(ROWS(M$2:M2222),M$2:M$5193,0)),"")</f>
        <v/>
      </c>
      <c r="R2222" s="70" t="str">
        <f>IFERROR(INDEX($C$2:$C$5193,MATCH(ROWS(N$2:N2222),N$2:N$5193,0)),"")</f>
        <v/>
      </c>
      <c r="S2222" s="92" t="str">
        <f>IFERROR(INDEX($C$2:$C$5193,MATCH(ROWS(O$2:O2222),O$2:O$5193,0)),"")</f>
        <v/>
      </c>
    </row>
    <row r="2223" spans="1:19" x14ac:dyDescent="0.25">
      <c r="A2223" s="68">
        <v>3728</v>
      </c>
      <c r="B2223" s="68" t="s">
        <v>18726</v>
      </c>
      <c r="C2223" s="68" t="s">
        <v>18727</v>
      </c>
      <c r="D2223" s="68" t="s">
        <v>16702</v>
      </c>
      <c r="E2223" s="68" t="s">
        <v>22589</v>
      </c>
      <c r="F2223" s="68" t="s">
        <v>18728</v>
      </c>
      <c r="G2223" s="68" t="s">
        <v>18729</v>
      </c>
      <c r="H2223" s="68">
        <v>21.3187</v>
      </c>
      <c r="I2223" s="68">
        <v>-157.922</v>
      </c>
      <c r="J2223" s="68">
        <v>13</v>
      </c>
      <c r="K2223" s="68">
        <v>-10</v>
      </c>
      <c r="L2223" s="68">
        <f>COUNTIFS(Aéroports!$C$2:$C$5193,Aéroports!$C2223,Aéroports!$D$2:$D$5193,Aéroports!$D2223)</f>
        <v>1</v>
      </c>
      <c r="M2223" s="68" t="str">
        <f>IF(AND(Formulaire!$H$15=Aéroports!$E2223,--ISNUMBER(IFERROR(SEARCH(Formulaire!$H$16,$C2223,1),""))=1),MAX(M$1:M2222)+1,"")</f>
        <v/>
      </c>
      <c r="N2223" s="68" t="str">
        <f>IF(AND(Formulaire!$H$21=Aéroports!$E2223,--ISNUMBER(IFERROR(SEARCH(Formulaire!$H$22,$C2223,1),""))=1),MAX(N$1:N2222)+1,"")</f>
        <v/>
      </c>
      <c r="O2223" s="68" t="str">
        <f>IF(AND(Formulaire!$H$27=Aéroports!$E2223,--ISNUMBER(IFERROR(SEARCH(Formulaire!$H$28,$C2223,1),""))=1),MAX(O$1:O2222)+1,"")</f>
        <v/>
      </c>
      <c r="Q2223" s="91" t="str">
        <f>IFERROR(INDEX($C$2:$C$5193,MATCH(ROWS(M$2:M2223),M$2:M$5193,0)),"")</f>
        <v/>
      </c>
      <c r="R2223" s="70" t="str">
        <f>IFERROR(INDEX($C$2:$C$5193,MATCH(ROWS(N$2:N2223),N$2:N$5193,0)),"")</f>
        <v/>
      </c>
      <c r="S2223" s="92" t="str">
        <f>IFERROR(INDEX($C$2:$C$5193,MATCH(ROWS(O$2:O2223),O$2:O$5193,0)),"")</f>
        <v/>
      </c>
    </row>
    <row r="2224" spans="1:19" x14ac:dyDescent="0.25">
      <c r="A2224" s="69">
        <v>7142</v>
      </c>
      <c r="B2224" s="69" t="s">
        <v>18730</v>
      </c>
      <c r="C2224" s="69" t="s">
        <v>18731</v>
      </c>
      <c r="D2224" s="69" t="s">
        <v>16702</v>
      </c>
      <c r="E2224" s="69" t="s">
        <v>22589</v>
      </c>
      <c r="F2224" s="69" t="s">
        <v>18732</v>
      </c>
      <c r="G2224" s="69" t="s">
        <v>18733</v>
      </c>
      <c r="H2224" s="69">
        <v>58.0961</v>
      </c>
      <c r="I2224" s="69">
        <v>-135.4101</v>
      </c>
      <c r="J2224" s="69">
        <v>19</v>
      </c>
      <c r="K2224" s="69">
        <v>-9</v>
      </c>
      <c r="L2224" s="69">
        <f>COUNTIFS(Aéroports!$C$2:$C$5193,Aéroports!$C2224,Aéroports!$D$2:$D$5193,Aéroports!$D2224)</f>
        <v>1</v>
      </c>
      <c r="M2224" s="69" t="str">
        <f>IF(AND(Formulaire!$H$15=Aéroports!$E2224,--ISNUMBER(IFERROR(SEARCH(Formulaire!$H$16,$C2224,1),""))=1),MAX(M$1:M2223)+1,"")</f>
        <v/>
      </c>
      <c r="N2224" s="69" t="str">
        <f>IF(AND(Formulaire!$H$21=Aéroports!$E2224,--ISNUMBER(IFERROR(SEARCH(Formulaire!$H$22,$C2224,1),""))=1),MAX(N$1:N2223)+1,"")</f>
        <v/>
      </c>
      <c r="O2224" s="69" t="str">
        <f>IF(AND(Formulaire!$H$27=Aéroports!$E2224,--ISNUMBER(IFERROR(SEARCH(Formulaire!$H$28,$C2224,1),""))=1),MAX(O$1:O2223)+1,"")</f>
        <v/>
      </c>
      <c r="Q2224" s="91" t="str">
        <f>IFERROR(INDEX($C$2:$C$5193,MATCH(ROWS(M$2:M2224),M$2:M$5193,0)),"")</f>
        <v/>
      </c>
      <c r="R2224" s="70" t="str">
        <f>IFERROR(INDEX($C$2:$C$5193,MATCH(ROWS(N$2:N2224),N$2:N$5193,0)),"")</f>
        <v/>
      </c>
      <c r="S2224" s="92" t="str">
        <f>IFERROR(INDEX($C$2:$C$5193,MATCH(ROWS(O$2:O2224),O$2:O$5193,0)),"")</f>
        <v/>
      </c>
    </row>
    <row r="2225" spans="1:19" x14ac:dyDescent="0.25">
      <c r="A2225" s="68">
        <v>6716</v>
      </c>
      <c r="B2225" s="68" t="s">
        <v>18734</v>
      </c>
      <c r="C2225" s="68" t="s">
        <v>18735</v>
      </c>
      <c r="D2225" s="68" t="s">
        <v>16702</v>
      </c>
      <c r="E2225" s="68" t="s">
        <v>22589</v>
      </c>
      <c r="F2225" s="68" t="s">
        <v>18736</v>
      </c>
      <c r="G2225" s="68" t="s">
        <v>18737</v>
      </c>
      <c r="H2225" s="68">
        <v>61.523899999999998</v>
      </c>
      <c r="I2225" s="68">
        <v>-166.14699999999999</v>
      </c>
      <c r="J2225" s="68">
        <v>13</v>
      </c>
      <c r="K2225" s="68">
        <v>-9</v>
      </c>
      <c r="L2225" s="68">
        <f>COUNTIFS(Aéroports!$C$2:$C$5193,Aéroports!$C2225,Aéroports!$D$2:$D$5193,Aéroports!$D2225)</f>
        <v>1</v>
      </c>
      <c r="M2225" s="68" t="str">
        <f>IF(AND(Formulaire!$H$15=Aéroports!$E2225,--ISNUMBER(IFERROR(SEARCH(Formulaire!$H$16,$C2225,1),""))=1),MAX(M$1:M2224)+1,"")</f>
        <v/>
      </c>
      <c r="N2225" s="68" t="str">
        <f>IF(AND(Formulaire!$H$21=Aéroports!$E2225,--ISNUMBER(IFERROR(SEARCH(Formulaire!$H$22,$C2225,1),""))=1),MAX(N$1:N2224)+1,"")</f>
        <v/>
      </c>
      <c r="O2225" s="68" t="str">
        <f>IF(AND(Formulaire!$H$27=Aéroports!$E2225,--ISNUMBER(IFERROR(SEARCH(Formulaire!$H$28,$C2225,1),""))=1),MAX(O$1:O2224)+1,"")</f>
        <v/>
      </c>
      <c r="Q2225" s="91" t="str">
        <f>IFERROR(INDEX($C$2:$C$5193,MATCH(ROWS(M$2:M2225),M$2:M$5193,0)),"")</f>
        <v/>
      </c>
      <c r="R2225" s="70" t="str">
        <f>IFERROR(INDEX($C$2:$C$5193,MATCH(ROWS(N$2:N2225),N$2:N$5193,0)),"")</f>
        <v/>
      </c>
      <c r="S2225" s="92" t="str">
        <f>IFERROR(INDEX($C$2:$C$5193,MATCH(ROWS(O$2:O2225),O$2:O$5193,0)),"")</f>
        <v/>
      </c>
    </row>
    <row r="2226" spans="1:19" x14ac:dyDescent="0.25">
      <c r="A2226" s="69">
        <v>3519</v>
      </c>
      <c r="B2226" s="69" t="s">
        <v>18738</v>
      </c>
      <c r="C2226" s="69" t="s">
        <v>18739</v>
      </c>
      <c r="D2226" s="69" t="s">
        <v>16702</v>
      </c>
      <c r="E2226" s="69" t="s">
        <v>22589</v>
      </c>
      <c r="F2226" s="69" t="s">
        <v>18740</v>
      </c>
      <c r="G2226" s="69" t="s">
        <v>18741</v>
      </c>
      <c r="H2226" s="69">
        <v>36.668599999999998</v>
      </c>
      <c r="I2226" s="69">
        <v>-87.496200000000002</v>
      </c>
      <c r="J2226" s="69">
        <v>573</v>
      </c>
      <c r="K2226" s="69">
        <v>-6</v>
      </c>
      <c r="L2226" s="69">
        <f>COUNTIFS(Aéroports!$C$2:$C$5193,Aéroports!$C2226,Aéroports!$D$2:$D$5193,Aéroports!$D2226)</f>
        <v>1</v>
      </c>
      <c r="M2226" s="69" t="str">
        <f>IF(AND(Formulaire!$H$15=Aéroports!$E2226,--ISNUMBER(IFERROR(SEARCH(Formulaire!$H$16,$C2226,1),""))=1),MAX(M$1:M2225)+1,"")</f>
        <v/>
      </c>
      <c r="N2226" s="69" t="str">
        <f>IF(AND(Formulaire!$H$21=Aéroports!$E2226,--ISNUMBER(IFERROR(SEARCH(Formulaire!$H$22,$C2226,1),""))=1),MAX(N$1:N2225)+1,"")</f>
        <v/>
      </c>
      <c r="O2226" s="69" t="str">
        <f>IF(AND(Formulaire!$H$27=Aéroports!$E2226,--ISNUMBER(IFERROR(SEARCH(Formulaire!$H$28,$C2226,1),""))=1),MAX(O$1:O2225)+1,"")</f>
        <v/>
      </c>
      <c r="Q2226" s="91" t="str">
        <f>IFERROR(INDEX($C$2:$C$5193,MATCH(ROWS(M$2:M2226),M$2:M$5193,0)),"")</f>
        <v/>
      </c>
      <c r="R2226" s="70" t="str">
        <f>IFERROR(INDEX($C$2:$C$5193,MATCH(ROWS(N$2:N2226),N$2:N$5193,0)),"")</f>
        <v/>
      </c>
      <c r="S2226" s="92" t="str">
        <f>IFERROR(INDEX($C$2:$C$5193,MATCH(ROWS(O$2:O2226),O$2:O$5193,0)),"")</f>
        <v/>
      </c>
    </row>
    <row r="2227" spans="1:19" x14ac:dyDescent="0.25">
      <c r="A2227" s="68">
        <v>4275</v>
      </c>
      <c r="B2227" s="68" t="s">
        <v>18742</v>
      </c>
      <c r="C2227" s="68" t="s">
        <v>18743</v>
      </c>
      <c r="D2227" s="68" t="s">
        <v>16702</v>
      </c>
      <c r="E2227" s="68" t="s">
        <v>22589</v>
      </c>
      <c r="F2227" s="68" t="s">
        <v>18744</v>
      </c>
      <c r="G2227" s="68" t="s">
        <v>18745</v>
      </c>
      <c r="H2227" s="68">
        <v>46.971200000000003</v>
      </c>
      <c r="I2227" s="68">
        <v>-123.937</v>
      </c>
      <c r="J2227" s="68">
        <v>18</v>
      </c>
      <c r="K2227" s="68">
        <v>-8</v>
      </c>
      <c r="L2227" s="68">
        <f>COUNTIFS(Aéroports!$C$2:$C$5193,Aéroports!$C2227,Aéroports!$D$2:$D$5193,Aéroports!$D2227)</f>
        <v>1</v>
      </c>
      <c r="M2227" s="68" t="str">
        <f>IF(AND(Formulaire!$H$15=Aéroports!$E2227,--ISNUMBER(IFERROR(SEARCH(Formulaire!$H$16,$C2227,1),""))=1),MAX(M$1:M2226)+1,"")</f>
        <v/>
      </c>
      <c r="N2227" s="68" t="str">
        <f>IF(AND(Formulaire!$H$21=Aéroports!$E2227,--ISNUMBER(IFERROR(SEARCH(Formulaire!$H$22,$C2227,1),""))=1),MAX(N$1:N2226)+1,"")</f>
        <v/>
      </c>
      <c r="O2227" s="68" t="str">
        <f>IF(AND(Formulaire!$H$27=Aéroports!$E2227,--ISNUMBER(IFERROR(SEARCH(Formulaire!$H$28,$C2227,1),""))=1),MAX(O$1:O2226)+1,"")</f>
        <v/>
      </c>
      <c r="Q2227" s="91" t="str">
        <f>IFERROR(INDEX($C$2:$C$5193,MATCH(ROWS(M$2:M2227),M$2:M$5193,0)),"")</f>
        <v/>
      </c>
      <c r="R2227" s="70" t="str">
        <f>IFERROR(INDEX($C$2:$C$5193,MATCH(ROWS(N$2:N2227),N$2:N$5193,0)),"")</f>
        <v/>
      </c>
      <c r="S2227" s="92" t="str">
        <f>IFERROR(INDEX($C$2:$C$5193,MATCH(ROWS(O$2:O2227),O$2:O$5193,0)),"")</f>
        <v/>
      </c>
    </row>
    <row r="2228" spans="1:19" x14ac:dyDescent="0.25">
      <c r="A2228" s="69">
        <v>5741</v>
      </c>
      <c r="B2228" s="69" t="s">
        <v>18746</v>
      </c>
      <c r="C2228" s="69" t="s">
        <v>18747</v>
      </c>
      <c r="D2228" s="69" t="s">
        <v>16702</v>
      </c>
      <c r="E2228" s="69" t="s">
        <v>22589</v>
      </c>
      <c r="F2228" s="69" t="s">
        <v>18748</v>
      </c>
      <c r="G2228" s="69" t="s">
        <v>18749</v>
      </c>
      <c r="H2228" s="69">
        <v>34.478000000000002</v>
      </c>
      <c r="I2228" s="69">
        <v>-93.096199999999996</v>
      </c>
      <c r="J2228" s="69">
        <v>540</v>
      </c>
      <c r="K2228" s="69">
        <v>-6</v>
      </c>
      <c r="L2228" s="69">
        <f>COUNTIFS(Aéroports!$C$2:$C$5193,Aéroports!$C2228,Aéroports!$D$2:$D$5193,Aéroports!$D2228)</f>
        <v>1</v>
      </c>
      <c r="M2228" s="69" t="str">
        <f>IF(AND(Formulaire!$H$15=Aéroports!$E2228,--ISNUMBER(IFERROR(SEARCH(Formulaire!$H$16,$C2228,1),""))=1),MAX(M$1:M2227)+1,"")</f>
        <v/>
      </c>
      <c r="N2228" s="69" t="str">
        <f>IF(AND(Formulaire!$H$21=Aéroports!$E2228,--ISNUMBER(IFERROR(SEARCH(Formulaire!$H$22,$C2228,1),""))=1),MAX(N$1:N2227)+1,"")</f>
        <v/>
      </c>
      <c r="O2228" s="69" t="str">
        <f>IF(AND(Formulaire!$H$27=Aéroports!$E2228,--ISNUMBER(IFERROR(SEARCH(Formulaire!$H$28,$C2228,1),""))=1),MAX(O$1:O2227)+1,"")</f>
        <v/>
      </c>
      <c r="Q2228" s="91" t="str">
        <f>IFERROR(INDEX($C$2:$C$5193,MATCH(ROWS(M$2:M2228),M$2:M$5193,0)),"")</f>
        <v/>
      </c>
      <c r="R2228" s="70" t="str">
        <f>IFERROR(INDEX($C$2:$C$5193,MATCH(ROWS(N$2:N2228),N$2:N$5193,0)),"")</f>
        <v/>
      </c>
      <c r="S2228" s="92" t="str">
        <f>IFERROR(INDEX($C$2:$C$5193,MATCH(ROWS(O$2:O2228),O$2:O$5193,0)),"")</f>
        <v/>
      </c>
    </row>
    <row r="2229" spans="1:19" x14ac:dyDescent="0.25">
      <c r="A2229" s="68">
        <v>3668</v>
      </c>
      <c r="B2229" s="68" t="s">
        <v>18750</v>
      </c>
      <c r="C2229" s="68" t="s">
        <v>18751</v>
      </c>
      <c r="D2229" s="68" t="s">
        <v>16702</v>
      </c>
      <c r="E2229" s="68" t="s">
        <v>22589</v>
      </c>
      <c r="F2229" s="68" t="s">
        <v>18752</v>
      </c>
      <c r="G2229" s="68" t="s">
        <v>18753</v>
      </c>
      <c r="H2229" s="68">
        <v>44.3598</v>
      </c>
      <c r="I2229" s="68">
        <v>-84.671099999999996</v>
      </c>
      <c r="J2229" s="68">
        <v>1150</v>
      </c>
      <c r="K2229" s="68">
        <v>-5</v>
      </c>
      <c r="L2229" s="68">
        <f>COUNTIFS(Aéroports!$C$2:$C$5193,Aéroports!$C2229,Aéroports!$D$2:$D$5193,Aéroports!$D2229)</f>
        <v>1</v>
      </c>
      <c r="M2229" s="68" t="str">
        <f>IF(AND(Formulaire!$H$15=Aéroports!$E2229,--ISNUMBER(IFERROR(SEARCH(Formulaire!$H$16,$C2229,1),""))=1),MAX(M$1:M2228)+1,"")</f>
        <v/>
      </c>
      <c r="N2229" s="68" t="str">
        <f>IF(AND(Formulaire!$H$21=Aéroports!$E2229,--ISNUMBER(IFERROR(SEARCH(Formulaire!$H$22,$C2229,1),""))=1),MAX(N$1:N2228)+1,"")</f>
        <v/>
      </c>
      <c r="O2229" s="68" t="str">
        <f>IF(AND(Formulaire!$H$27=Aéroports!$E2229,--ISNUMBER(IFERROR(SEARCH(Formulaire!$H$28,$C2229,1),""))=1),MAX(O$1:O2228)+1,"")</f>
        <v/>
      </c>
      <c r="Q2229" s="91" t="str">
        <f>IFERROR(INDEX($C$2:$C$5193,MATCH(ROWS(M$2:M2229),M$2:M$5193,0)),"")</f>
        <v/>
      </c>
      <c r="R2229" s="70" t="str">
        <f>IFERROR(INDEX($C$2:$C$5193,MATCH(ROWS(N$2:N2229),N$2:N$5193,0)),"")</f>
        <v/>
      </c>
      <c r="S2229" s="92" t="str">
        <f>IFERROR(INDEX($C$2:$C$5193,MATCH(ROWS(O$2:O2229),O$2:O$5193,0)),"")</f>
        <v/>
      </c>
    </row>
    <row r="2230" spans="1:19" x14ac:dyDescent="0.25">
      <c r="A2230" s="69">
        <v>3509</v>
      </c>
      <c r="B2230" s="69" t="s">
        <v>18754</v>
      </c>
      <c r="C2230" s="69" t="s">
        <v>18755</v>
      </c>
      <c r="D2230" s="69" t="s">
        <v>16702</v>
      </c>
      <c r="E2230" s="69" t="s">
        <v>22589</v>
      </c>
      <c r="F2230" s="69" t="s">
        <v>18756</v>
      </c>
      <c r="G2230" s="69" t="s">
        <v>18757</v>
      </c>
      <c r="H2230" s="69">
        <v>46.123100000000001</v>
      </c>
      <c r="I2230" s="69">
        <v>-67.792100000000005</v>
      </c>
      <c r="J2230" s="69">
        <v>489</v>
      </c>
      <c r="K2230" s="69">
        <v>-5</v>
      </c>
      <c r="L2230" s="69">
        <f>COUNTIFS(Aéroports!$C$2:$C$5193,Aéroports!$C2230,Aéroports!$D$2:$D$5193,Aéroports!$D2230)</f>
        <v>1</v>
      </c>
      <c r="M2230" s="69" t="str">
        <f>IF(AND(Formulaire!$H$15=Aéroports!$E2230,--ISNUMBER(IFERROR(SEARCH(Formulaire!$H$16,$C2230,1),""))=1),MAX(M$1:M2229)+1,"")</f>
        <v/>
      </c>
      <c r="N2230" s="69" t="str">
        <f>IF(AND(Formulaire!$H$21=Aéroports!$E2230,--ISNUMBER(IFERROR(SEARCH(Formulaire!$H$22,$C2230,1),""))=1),MAX(N$1:N2229)+1,"")</f>
        <v/>
      </c>
      <c r="O2230" s="69" t="str">
        <f>IF(AND(Formulaire!$H$27=Aéroports!$E2230,--ISNUMBER(IFERROR(SEARCH(Formulaire!$H$28,$C2230,1),""))=1),MAX(O$1:O2229)+1,"")</f>
        <v/>
      </c>
      <c r="Q2230" s="91" t="str">
        <f>IFERROR(INDEX($C$2:$C$5193,MATCH(ROWS(M$2:M2230),M$2:M$5193,0)),"")</f>
        <v/>
      </c>
      <c r="R2230" s="70" t="str">
        <f>IFERROR(INDEX($C$2:$C$5193,MATCH(ROWS(N$2:N2230),N$2:N$5193,0)),"")</f>
        <v/>
      </c>
      <c r="S2230" s="92" t="str">
        <f>IFERROR(INDEX($C$2:$C$5193,MATCH(ROWS(O$2:O2230),O$2:O$5193,0)),"")</f>
        <v/>
      </c>
    </row>
    <row r="2231" spans="1:19" x14ac:dyDescent="0.25">
      <c r="A2231" s="68">
        <v>3550</v>
      </c>
      <c r="B2231" s="68" t="s">
        <v>18771</v>
      </c>
      <c r="C2231" s="68" t="s">
        <v>18759</v>
      </c>
      <c r="D2231" s="68" t="s">
        <v>16702</v>
      </c>
      <c r="E2231" s="68" t="s">
        <v>22589</v>
      </c>
      <c r="F2231" s="68" t="s">
        <v>18772</v>
      </c>
      <c r="G2231" s="68" t="s">
        <v>18773</v>
      </c>
      <c r="H2231" s="68">
        <v>29.984400000000001</v>
      </c>
      <c r="I2231" s="68">
        <v>-95.341399999999993</v>
      </c>
      <c r="J2231" s="68">
        <v>97</v>
      </c>
      <c r="K2231" s="68">
        <v>-6</v>
      </c>
      <c r="L2231" s="68">
        <f>COUNTIFS(Aéroports!$C$2:$C$5193,Aéroports!$C2231,Aéroports!$D$2:$D$5193,Aéroports!$D2231)</f>
        <v>1</v>
      </c>
      <c r="M2231" s="68" t="str">
        <f>IF(AND(Formulaire!$H$15=Aéroports!$E2231,--ISNUMBER(IFERROR(SEARCH(Formulaire!$H$16,$C2231,1),""))=1),MAX(M$1:M2230)+1,"")</f>
        <v/>
      </c>
      <c r="N2231" s="68" t="str">
        <f>IF(AND(Formulaire!$H$21=Aéroports!$E2231,--ISNUMBER(IFERROR(SEARCH(Formulaire!$H$22,$C2231,1),""))=1),MAX(N$1:N2230)+1,"")</f>
        <v/>
      </c>
      <c r="O2231" s="68" t="str">
        <f>IF(AND(Formulaire!$H$27=Aéroports!$E2231,--ISNUMBER(IFERROR(SEARCH(Formulaire!$H$28,$C2231,1),""))=1),MAX(O$1:O2230)+1,"")</f>
        <v/>
      </c>
      <c r="Q2231" s="91" t="str">
        <f>IFERROR(INDEX($C$2:$C$5193,MATCH(ROWS(M$2:M2231),M$2:M$5193,0)),"")</f>
        <v/>
      </c>
      <c r="R2231" s="70" t="str">
        <f>IFERROR(INDEX($C$2:$C$5193,MATCH(ROWS(N$2:N2231),N$2:N$5193,0)),"")</f>
        <v/>
      </c>
      <c r="S2231" s="92" t="str">
        <f>IFERROR(INDEX($C$2:$C$5193,MATCH(ROWS(O$2:O2231),O$2:O$5193,0)),"")</f>
        <v/>
      </c>
    </row>
    <row r="2232" spans="1:19" x14ac:dyDescent="0.25">
      <c r="A2232" s="69">
        <v>7107</v>
      </c>
      <c r="B2232" s="69" t="s">
        <v>18777</v>
      </c>
      <c r="C2232" s="69" t="s">
        <v>18778</v>
      </c>
      <c r="D2232" s="69" t="s">
        <v>16702</v>
      </c>
      <c r="E2232" s="69" t="s">
        <v>22589</v>
      </c>
      <c r="F2232" s="69" t="s">
        <v>18779</v>
      </c>
      <c r="G2232" s="69" t="s">
        <v>18780</v>
      </c>
      <c r="H2232" s="69">
        <v>66.0411</v>
      </c>
      <c r="I2232" s="69">
        <v>-154.26300000000001</v>
      </c>
      <c r="J2232" s="69">
        <v>299</v>
      </c>
      <c r="K2232" s="69">
        <v>-9</v>
      </c>
      <c r="L2232" s="69">
        <f>COUNTIFS(Aéroports!$C$2:$C$5193,Aéroports!$C2232,Aéroports!$D$2:$D$5193,Aéroports!$D2232)</f>
        <v>1</v>
      </c>
      <c r="M2232" s="69" t="str">
        <f>IF(AND(Formulaire!$H$15=Aéroports!$E2232,--ISNUMBER(IFERROR(SEARCH(Formulaire!$H$16,$C2232,1),""))=1),MAX(M$1:M2231)+1,"")</f>
        <v/>
      </c>
      <c r="N2232" s="69" t="str">
        <f>IF(AND(Formulaire!$H$21=Aéroports!$E2232,--ISNUMBER(IFERROR(SEARCH(Formulaire!$H$22,$C2232,1),""))=1),MAX(N$1:N2231)+1,"")</f>
        <v/>
      </c>
      <c r="O2232" s="69" t="str">
        <f>IF(AND(Formulaire!$H$27=Aéroports!$E2232,--ISNUMBER(IFERROR(SEARCH(Formulaire!$H$28,$C2232,1),""))=1),MAX(O$1:O2231)+1,"")</f>
        <v/>
      </c>
      <c r="Q2232" s="91" t="str">
        <f>IFERROR(INDEX($C$2:$C$5193,MATCH(ROWS(M$2:M2232),M$2:M$5193,0)),"")</f>
        <v/>
      </c>
      <c r="R2232" s="70" t="str">
        <f>IFERROR(INDEX($C$2:$C$5193,MATCH(ROWS(N$2:N2232),N$2:N$5193,0)),"")</f>
        <v/>
      </c>
      <c r="S2232" s="92" t="str">
        <f>IFERROR(INDEX($C$2:$C$5193,MATCH(ROWS(O$2:O2232),O$2:O$5193,0)),"")</f>
        <v/>
      </c>
    </row>
    <row r="2233" spans="1:19" x14ac:dyDescent="0.25">
      <c r="A2233" s="68">
        <v>3441</v>
      </c>
      <c r="B2233" s="68" t="s">
        <v>18781</v>
      </c>
      <c r="C2233" s="68" t="s">
        <v>18782</v>
      </c>
      <c r="D2233" s="68" t="s">
        <v>16702</v>
      </c>
      <c r="E2233" s="68" t="s">
        <v>22589</v>
      </c>
      <c r="F2233" s="68" t="s">
        <v>18783</v>
      </c>
      <c r="G2233" s="68" t="s">
        <v>18784</v>
      </c>
      <c r="H2233" s="68">
        <v>32.01</v>
      </c>
      <c r="I2233" s="68">
        <v>-81.145700000000005</v>
      </c>
      <c r="J2233" s="68">
        <v>41</v>
      </c>
      <c r="K2233" s="68">
        <v>-5</v>
      </c>
      <c r="L2233" s="68">
        <f>COUNTIFS(Aéroports!$C$2:$C$5193,Aéroports!$C2233,Aéroports!$D$2:$D$5193,Aéroports!$D2233)</f>
        <v>1</v>
      </c>
      <c r="M2233" s="68" t="str">
        <f>IF(AND(Formulaire!$H$15=Aéroports!$E2233,--ISNUMBER(IFERROR(SEARCH(Formulaire!$H$16,$C2233,1),""))=1),MAX(M$1:M2232)+1,"")</f>
        <v/>
      </c>
      <c r="N2233" s="68" t="str">
        <f>IF(AND(Formulaire!$H$21=Aéroports!$E2233,--ISNUMBER(IFERROR(SEARCH(Formulaire!$H$22,$C2233,1),""))=1),MAX(N$1:N2232)+1,"")</f>
        <v/>
      </c>
      <c r="O2233" s="68" t="str">
        <f>IF(AND(Formulaire!$H$27=Aéroports!$E2233,--ISNUMBER(IFERROR(SEARCH(Formulaire!$H$28,$C2233,1),""))=1),MAX(O$1:O2232)+1,"")</f>
        <v/>
      </c>
      <c r="Q2233" s="91" t="str">
        <f>IFERROR(INDEX($C$2:$C$5193,MATCH(ROWS(M$2:M2233),M$2:M$5193,0)),"")</f>
        <v/>
      </c>
      <c r="R2233" s="70" t="str">
        <f>IFERROR(INDEX($C$2:$C$5193,MATCH(ROWS(N$2:N2233),N$2:N$5193,0)),"")</f>
        <v/>
      </c>
      <c r="S2233" s="92" t="str">
        <f>IFERROR(INDEX($C$2:$C$5193,MATCH(ROWS(O$2:O2233),O$2:O$5193,0)),"")</f>
        <v/>
      </c>
    </row>
    <row r="2234" spans="1:19" x14ac:dyDescent="0.25">
      <c r="A2234" s="69">
        <v>5742</v>
      </c>
      <c r="B2234" s="69" t="s">
        <v>18785</v>
      </c>
      <c r="C2234" s="69" t="s">
        <v>18786</v>
      </c>
      <c r="D2234" s="69" t="s">
        <v>16702</v>
      </c>
      <c r="E2234" s="69" t="s">
        <v>22589</v>
      </c>
      <c r="F2234" s="69" t="s">
        <v>18787</v>
      </c>
      <c r="G2234" s="69" t="s">
        <v>18788</v>
      </c>
      <c r="H2234" s="69">
        <v>38.366700000000002</v>
      </c>
      <c r="I2234" s="69">
        <v>-82.558000000000007</v>
      </c>
      <c r="J2234" s="69">
        <v>828</v>
      </c>
      <c r="K2234" s="69">
        <v>-5</v>
      </c>
      <c r="L2234" s="69">
        <f>COUNTIFS(Aéroports!$C$2:$C$5193,Aéroports!$C2234,Aéroports!$D$2:$D$5193,Aéroports!$D2234)</f>
        <v>1</v>
      </c>
      <c r="M2234" s="69" t="str">
        <f>IF(AND(Formulaire!$H$15=Aéroports!$E2234,--ISNUMBER(IFERROR(SEARCH(Formulaire!$H$16,$C2234,1),""))=1),MAX(M$1:M2233)+1,"")</f>
        <v/>
      </c>
      <c r="N2234" s="69" t="str">
        <f>IF(AND(Formulaire!$H$21=Aéroports!$E2234,--ISNUMBER(IFERROR(SEARCH(Formulaire!$H$22,$C2234,1),""))=1),MAX(N$1:N2233)+1,"")</f>
        <v/>
      </c>
      <c r="O2234" s="69" t="str">
        <f>IF(AND(Formulaire!$H$27=Aéroports!$E2234,--ISNUMBER(IFERROR(SEARCH(Formulaire!$H$28,$C2234,1),""))=1),MAX(O$1:O2233)+1,"")</f>
        <v/>
      </c>
      <c r="Q2234" s="91" t="str">
        <f>IFERROR(INDEX($C$2:$C$5193,MATCH(ROWS(M$2:M2234),M$2:M$5193,0)),"")</f>
        <v/>
      </c>
      <c r="R2234" s="70" t="str">
        <f>IFERROR(INDEX($C$2:$C$5193,MATCH(ROWS(N$2:N2234),N$2:N$5193,0)),"")</f>
        <v/>
      </c>
      <c r="S2234" s="92" t="str">
        <f>IFERROR(INDEX($C$2:$C$5193,MATCH(ROWS(O$2:O2234),O$2:O$5193,0)),"")</f>
        <v/>
      </c>
    </row>
    <row r="2235" spans="1:19" x14ac:dyDescent="0.25">
      <c r="A2235" s="68">
        <v>4113</v>
      </c>
      <c r="B2235" s="68" t="s">
        <v>18789</v>
      </c>
      <c r="C2235" s="68" t="s">
        <v>18790</v>
      </c>
      <c r="D2235" s="68" t="s">
        <v>16702</v>
      </c>
      <c r="E2235" s="68" t="s">
        <v>22589</v>
      </c>
      <c r="F2235" s="68" t="s">
        <v>18791</v>
      </c>
      <c r="G2235" s="68" t="s">
        <v>18792</v>
      </c>
      <c r="H2235" s="68">
        <v>34.6372</v>
      </c>
      <c r="I2235" s="68">
        <v>-86.775099999999995</v>
      </c>
      <c r="J2235" s="68">
        <v>629</v>
      </c>
      <c r="K2235" s="68">
        <v>-6</v>
      </c>
      <c r="L2235" s="68">
        <f>COUNTIFS(Aéroports!$C$2:$C$5193,Aéroports!$C2235,Aéroports!$D$2:$D$5193,Aéroports!$D2235)</f>
        <v>1</v>
      </c>
      <c r="M2235" s="68" t="str">
        <f>IF(AND(Formulaire!$H$15=Aéroports!$E2235,--ISNUMBER(IFERROR(SEARCH(Formulaire!$H$16,$C2235,1),""))=1),MAX(M$1:M2234)+1,"")</f>
        <v/>
      </c>
      <c r="N2235" s="68" t="str">
        <f>IF(AND(Formulaire!$H$21=Aéroports!$E2235,--ISNUMBER(IFERROR(SEARCH(Formulaire!$H$22,$C2235,1),""))=1),MAX(N$1:N2234)+1,"")</f>
        <v/>
      </c>
      <c r="O2235" s="68" t="str">
        <f>IF(AND(Formulaire!$H$27=Aéroports!$E2235,--ISNUMBER(IFERROR(SEARCH(Formulaire!$H$28,$C2235,1),""))=1),MAX(O$1:O2234)+1,"")</f>
        <v/>
      </c>
      <c r="Q2235" s="91" t="str">
        <f>IFERROR(INDEX($C$2:$C$5193,MATCH(ROWS(M$2:M2235),M$2:M$5193,0)),"")</f>
        <v/>
      </c>
      <c r="R2235" s="70" t="str">
        <f>IFERROR(INDEX($C$2:$C$5193,MATCH(ROWS(N$2:N2235),N$2:N$5193,0)),"")</f>
        <v/>
      </c>
      <c r="S2235" s="92" t="str">
        <f>IFERROR(INDEX($C$2:$C$5193,MATCH(ROWS(O$2:O2235),O$2:O$5193,0)),"")</f>
        <v/>
      </c>
    </row>
    <row r="2236" spans="1:19" x14ac:dyDescent="0.25">
      <c r="A2236" s="69">
        <v>3491</v>
      </c>
      <c r="B2236" s="69" t="s">
        <v>18796</v>
      </c>
      <c r="C2236" s="69" t="s">
        <v>18797</v>
      </c>
      <c r="D2236" s="69" t="s">
        <v>16702</v>
      </c>
      <c r="E2236" s="69" t="s">
        <v>22589</v>
      </c>
      <c r="F2236" s="69" t="s">
        <v>18798</v>
      </c>
      <c r="G2236" s="69" t="s">
        <v>18799</v>
      </c>
      <c r="H2236" s="69">
        <v>44.385199999999998</v>
      </c>
      <c r="I2236" s="69">
        <v>-98.228499999999997</v>
      </c>
      <c r="J2236" s="69">
        <v>1289</v>
      </c>
      <c r="K2236" s="69">
        <v>-6</v>
      </c>
      <c r="L2236" s="69">
        <f>COUNTIFS(Aéroports!$C$2:$C$5193,Aéroports!$C2236,Aéroports!$D$2:$D$5193,Aéroports!$D2236)</f>
        <v>1</v>
      </c>
      <c r="M2236" s="69" t="str">
        <f>IF(AND(Formulaire!$H$15=Aéroports!$E2236,--ISNUMBER(IFERROR(SEARCH(Formulaire!$H$16,$C2236,1),""))=1),MAX(M$1:M2235)+1,"")</f>
        <v/>
      </c>
      <c r="N2236" s="69" t="str">
        <f>IF(AND(Formulaire!$H$21=Aéroports!$E2236,--ISNUMBER(IFERROR(SEARCH(Formulaire!$H$22,$C2236,1),""))=1),MAX(N$1:N2235)+1,"")</f>
        <v/>
      </c>
      <c r="O2236" s="69" t="str">
        <f>IF(AND(Formulaire!$H$27=Aéroports!$E2236,--ISNUMBER(IFERROR(SEARCH(Formulaire!$H$28,$C2236,1),""))=1),MAX(O$1:O2235)+1,"")</f>
        <v/>
      </c>
      <c r="Q2236" s="91" t="str">
        <f>IFERROR(INDEX($C$2:$C$5193,MATCH(ROWS(M$2:M2236),M$2:M$5193,0)),"")</f>
        <v/>
      </c>
      <c r="R2236" s="70" t="str">
        <f>IFERROR(INDEX($C$2:$C$5193,MATCH(ROWS(N$2:N2236),N$2:N$5193,0)),"")</f>
        <v/>
      </c>
      <c r="S2236" s="92" t="str">
        <f>IFERROR(INDEX($C$2:$C$5193,MATCH(ROWS(O$2:O2236),O$2:O$5193,0)),"")</f>
        <v/>
      </c>
    </row>
    <row r="2237" spans="1:19" x14ac:dyDescent="0.25">
      <c r="A2237" s="68">
        <v>7108</v>
      </c>
      <c r="B2237" s="68" t="s">
        <v>18800</v>
      </c>
      <c r="C2237" s="68" t="s">
        <v>18801</v>
      </c>
      <c r="D2237" s="68" t="s">
        <v>16702</v>
      </c>
      <c r="E2237" s="68" t="s">
        <v>22589</v>
      </c>
      <c r="F2237" s="68" t="s">
        <v>18802</v>
      </c>
      <c r="G2237" s="68" t="s">
        <v>18803</v>
      </c>
      <c r="H2237" s="68">
        <v>65.697900000000004</v>
      </c>
      <c r="I2237" s="68">
        <v>-156.351</v>
      </c>
      <c r="J2237" s="68">
        <v>220</v>
      </c>
      <c r="K2237" s="68">
        <v>-9</v>
      </c>
      <c r="L2237" s="68">
        <f>COUNTIFS(Aéroports!$C$2:$C$5193,Aéroports!$C2237,Aéroports!$D$2:$D$5193,Aéroports!$D2237)</f>
        <v>1</v>
      </c>
      <c r="M2237" s="68" t="str">
        <f>IF(AND(Formulaire!$H$15=Aéroports!$E2237,--ISNUMBER(IFERROR(SEARCH(Formulaire!$H$16,$C2237,1),""))=1),MAX(M$1:M2236)+1,"")</f>
        <v/>
      </c>
      <c r="N2237" s="68" t="str">
        <f>IF(AND(Formulaire!$H$21=Aéroports!$E2237,--ISNUMBER(IFERROR(SEARCH(Formulaire!$H$22,$C2237,1),""))=1),MAX(N$1:N2236)+1,"")</f>
        <v/>
      </c>
      <c r="O2237" s="68" t="str">
        <f>IF(AND(Formulaire!$H$27=Aéroports!$E2237,--ISNUMBER(IFERROR(SEARCH(Formulaire!$H$28,$C2237,1),""))=1),MAX(O$1:O2236)+1,"")</f>
        <v/>
      </c>
      <c r="Q2237" s="91" t="str">
        <f>IFERROR(INDEX($C$2:$C$5193,MATCH(ROWS(M$2:M2237),M$2:M$5193,0)),"")</f>
        <v/>
      </c>
      <c r="R2237" s="70" t="str">
        <f>IFERROR(INDEX($C$2:$C$5193,MATCH(ROWS(N$2:N2237),N$2:N$5193,0)),"")</f>
        <v/>
      </c>
      <c r="S2237" s="92" t="str">
        <f>IFERROR(INDEX($C$2:$C$5193,MATCH(ROWS(O$2:O2237),O$2:O$5193,0)),"")</f>
        <v/>
      </c>
    </row>
    <row r="2238" spans="1:19" x14ac:dyDescent="0.25">
      <c r="A2238" s="69">
        <v>7035</v>
      </c>
      <c r="B2238" s="69" t="s">
        <v>18804</v>
      </c>
      <c r="C2238" s="69" t="s">
        <v>18805</v>
      </c>
      <c r="D2238" s="69" t="s">
        <v>16702</v>
      </c>
      <c r="E2238" s="69" t="s">
        <v>22589</v>
      </c>
      <c r="F2238" s="69" t="s">
        <v>18806</v>
      </c>
      <c r="G2238" s="69" t="s">
        <v>18807</v>
      </c>
      <c r="H2238" s="69">
        <v>38.0655</v>
      </c>
      <c r="I2238" s="69">
        <v>-97.860600000000005</v>
      </c>
      <c r="J2238" s="69">
        <v>1543</v>
      </c>
      <c r="K2238" s="69">
        <v>-6</v>
      </c>
      <c r="L2238" s="69">
        <f>COUNTIFS(Aéroports!$C$2:$C$5193,Aéroports!$C2238,Aéroports!$D$2:$D$5193,Aéroports!$D2238)</f>
        <v>1</v>
      </c>
      <c r="M2238" s="69" t="str">
        <f>IF(AND(Formulaire!$H$15=Aéroports!$E2238,--ISNUMBER(IFERROR(SEARCH(Formulaire!$H$16,$C2238,1),""))=1),MAX(M$1:M2237)+1,"")</f>
        <v/>
      </c>
      <c r="N2238" s="69" t="str">
        <f>IF(AND(Formulaire!$H$21=Aéroports!$E2238,--ISNUMBER(IFERROR(SEARCH(Formulaire!$H$22,$C2238,1),""))=1),MAX(N$1:N2237)+1,"")</f>
        <v/>
      </c>
      <c r="O2238" s="69" t="str">
        <f>IF(AND(Formulaire!$H$27=Aéroports!$E2238,--ISNUMBER(IFERROR(SEARCH(Formulaire!$H$28,$C2238,1),""))=1),MAX(O$1:O2237)+1,"")</f>
        <v/>
      </c>
      <c r="Q2238" s="91" t="str">
        <f>IFERROR(INDEX($C$2:$C$5193,MATCH(ROWS(M$2:M2238),M$2:M$5193,0)),"")</f>
        <v/>
      </c>
      <c r="R2238" s="70" t="str">
        <f>IFERROR(INDEX($C$2:$C$5193,MATCH(ROWS(N$2:N2238),N$2:N$5193,0)),"")</f>
        <v/>
      </c>
      <c r="S2238" s="92" t="str">
        <f>IFERROR(INDEX($C$2:$C$5193,MATCH(ROWS(O$2:O2238),O$2:O$5193,0)),"")</f>
        <v/>
      </c>
    </row>
    <row r="2239" spans="1:19" x14ac:dyDescent="0.25">
      <c r="A2239" s="68">
        <v>7148</v>
      </c>
      <c r="B2239" s="68" t="s">
        <v>18808</v>
      </c>
      <c r="C2239" s="68" t="s">
        <v>18809</v>
      </c>
      <c r="D2239" s="68" t="s">
        <v>16702</v>
      </c>
      <c r="E2239" s="68" t="s">
        <v>22589</v>
      </c>
      <c r="F2239" s="68" t="s">
        <v>18810</v>
      </c>
      <c r="G2239" s="68" t="s">
        <v>18811</v>
      </c>
      <c r="H2239" s="68">
        <v>55.206299999999999</v>
      </c>
      <c r="I2239" s="68">
        <v>-132.828</v>
      </c>
      <c r="J2239" s="68">
        <v>0</v>
      </c>
      <c r="K2239" s="68">
        <v>-9</v>
      </c>
      <c r="L2239" s="68">
        <f>COUNTIFS(Aéroports!$C$2:$C$5193,Aéroports!$C2239,Aéroports!$D$2:$D$5193,Aéroports!$D2239)</f>
        <v>1</v>
      </c>
      <c r="M2239" s="68" t="str">
        <f>IF(AND(Formulaire!$H$15=Aéroports!$E2239,--ISNUMBER(IFERROR(SEARCH(Formulaire!$H$16,$C2239,1),""))=1),MAX(M$1:M2238)+1,"")</f>
        <v/>
      </c>
      <c r="N2239" s="68" t="str">
        <f>IF(AND(Formulaire!$H$21=Aéroports!$E2239,--ISNUMBER(IFERROR(SEARCH(Formulaire!$H$22,$C2239,1),""))=1),MAX(N$1:N2238)+1,"")</f>
        <v/>
      </c>
      <c r="O2239" s="68" t="str">
        <f>IF(AND(Formulaire!$H$27=Aéroports!$E2239,--ISNUMBER(IFERROR(SEARCH(Formulaire!$H$28,$C2239,1),""))=1),MAX(O$1:O2238)+1,"")</f>
        <v/>
      </c>
      <c r="Q2239" s="91" t="str">
        <f>IFERROR(INDEX($C$2:$C$5193,MATCH(ROWS(M$2:M2239),M$2:M$5193,0)),"")</f>
        <v/>
      </c>
      <c r="R2239" s="70" t="str">
        <f>IFERROR(INDEX($C$2:$C$5193,MATCH(ROWS(N$2:N2239),N$2:N$5193,0)),"")</f>
        <v/>
      </c>
      <c r="S2239" s="92" t="str">
        <f>IFERROR(INDEX($C$2:$C$5193,MATCH(ROWS(O$2:O2239),O$2:O$5193,0)),"")</f>
        <v/>
      </c>
    </row>
    <row r="2240" spans="1:19" x14ac:dyDescent="0.25">
      <c r="A2240" s="69">
        <v>4100</v>
      </c>
      <c r="B2240" s="69" t="s">
        <v>18812</v>
      </c>
      <c r="C2240" s="69" t="s">
        <v>18813</v>
      </c>
      <c r="D2240" s="69" t="s">
        <v>16702</v>
      </c>
      <c r="E2240" s="69" t="s">
        <v>22589</v>
      </c>
      <c r="F2240" s="69" t="s">
        <v>18814</v>
      </c>
      <c r="G2240" s="69" t="s">
        <v>18815</v>
      </c>
      <c r="H2240" s="69">
        <v>43.514600000000002</v>
      </c>
      <c r="I2240" s="69">
        <v>-112.071</v>
      </c>
      <c r="J2240" s="69">
        <v>4744</v>
      </c>
      <c r="K2240" s="69">
        <v>-7</v>
      </c>
      <c r="L2240" s="69">
        <f>COUNTIFS(Aéroports!$C$2:$C$5193,Aéroports!$C2240,Aéroports!$D$2:$D$5193,Aéroports!$D2240)</f>
        <v>1</v>
      </c>
      <c r="M2240" s="69" t="str">
        <f>IF(AND(Formulaire!$H$15=Aéroports!$E2240,--ISNUMBER(IFERROR(SEARCH(Formulaire!$H$16,$C2240,1),""))=1),MAX(M$1:M2239)+1,"")</f>
        <v/>
      </c>
      <c r="N2240" s="69" t="str">
        <f>IF(AND(Formulaire!$H$21=Aéroports!$E2240,--ISNUMBER(IFERROR(SEARCH(Formulaire!$H$22,$C2240,1),""))=1),MAX(N$1:N2239)+1,"")</f>
        <v/>
      </c>
      <c r="O2240" s="69" t="str">
        <f>IF(AND(Formulaire!$H$27=Aéroports!$E2240,--ISNUMBER(IFERROR(SEARCH(Formulaire!$H$28,$C2240,1),""))=1),MAX(O$1:O2239)+1,"")</f>
        <v/>
      </c>
      <c r="Q2240" s="91" t="str">
        <f>IFERROR(INDEX($C$2:$C$5193,MATCH(ROWS(M$2:M2240),M$2:M$5193,0)),"")</f>
        <v/>
      </c>
      <c r="R2240" s="70" t="str">
        <f>IFERROR(INDEX($C$2:$C$5193,MATCH(ROWS(N$2:N2240),N$2:N$5193,0)),"")</f>
        <v/>
      </c>
      <c r="S2240" s="92" t="str">
        <f>IFERROR(INDEX($C$2:$C$5193,MATCH(ROWS(O$2:O2240),O$2:O$5193,0)),"")</f>
        <v/>
      </c>
    </row>
    <row r="2241" spans="1:19" x14ac:dyDescent="0.25">
      <c r="A2241" s="68">
        <v>6763</v>
      </c>
      <c r="B2241" s="68" t="s">
        <v>18816</v>
      </c>
      <c r="C2241" s="68" t="s">
        <v>18817</v>
      </c>
      <c r="D2241" s="68" t="s">
        <v>16702</v>
      </c>
      <c r="E2241" s="68" t="s">
        <v>22589</v>
      </c>
      <c r="F2241" s="68" t="s">
        <v>18818</v>
      </c>
      <c r="G2241" s="68" t="s">
        <v>18819</v>
      </c>
      <c r="H2241" s="68">
        <v>59.323999999999998</v>
      </c>
      <c r="I2241" s="68">
        <v>-155.90199999999999</v>
      </c>
      <c r="J2241" s="68">
        <v>90</v>
      </c>
      <c r="K2241" s="68">
        <v>-9</v>
      </c>
      <c r="L2241" s="68">
        <f>COUNTIFS(Aéroports!$C$2:$C$5193,Aéroports!$C2241,Aéroports!$D$2:$D$5193,Aéroports!$D2241)</f>
        <v>1</v>
      </c>
      <c r="M2241" s="68" t="str">
        <f>IF(AND(Formulaire!$H$15=Aéroports!$E2241,--ISNUMBER(IFERROR(SEARCH(Formulaire!$H$16,$C2241,1),""))=1),MAX(M$1:M2240)+1,"")</f>
        <v/>
      </c>
      <c r="N2241" s="68" t="str">
        <f>IF(AND(Formulaire!$H$21=Aéroports!$E2241,--ISNUMBER(IFERROR(SEARCH(Formulaire!$H$22,$C2241,1),""))=1),MAX(N$1:N2240)+1,"")</f>
        <v/>
      </c>
      <c r="O2241" s="68" t="str">
        <f>IF(AND(Formulaire!$H$27=Aéroports!$E2241,--ISNUMBER(IFERROR(SEARCH(Formulaire!$H$28,$C2241,1),""))=1),MAX(O$1:O2240)+1,"")</f>
        <v/>
      </c>
      <c r="Q2241" s="91" t="str">
        <f>IFERROR(INDEX($C$2:$C$5193,MATCH(ROWS(M$2:M2241),M$2:M$5193,0)),"")</f>
        <v/>
      </c>
      <c r="R2241" s="70" t="str">
        <f>IFERROR(INDEX($C$2:$C$5193,MATCH(ROWS(N$2:N2241),N$2:N$5193,0)),"")</f>
        <v/>
      </c>
      <c r="S2241" s="92" t="str">
        <f>IFERROR(INDEX($C$2:$C$5193,MATCH(ROWS(O$2:O2241),O$2:O$5193,0)),"")</f>
        <v/>
      </c>
    </row>
    <row r="2242" spans="1:19" x14ac:dyDescent="0.25">
      <c r="A2242" s="69">
        <v>3429</v>
      </c>
      <c r="B2242" s="69" t="s">
        <v>18820</v>
      </c>
      <c r="C2242" s="69" t="s">
        <v>18821</v>
      </c>
      <c r="D2242" s="69" t="s">
        <v>16702</v>
      </c>
      <c r="E2242" s="69" t="s">
        <v>22589</v>
      </c>
      <c r="F2242" s="69" t="s">
        <v>18822</v>
      </c>
      <c r="G2242" s="69" t="s">
        <v>18823</v>
      </c>
      <c r="H2242" s="69">
        <v>59.754399999999997</v>
      </c>
      <c r="I2242" s="69">
        <v>-154.911</v>
      </c>
      <c r="J2242" s="69">
        <v>192</v>
      </c>
      <c r="K2242" s="69">
        <v>-9</v>
      </c>
      <c r="L2242" s="69">
        <f>COUNTIFS(Aéroports!$C$2:$C$5193,Aéroports!$C2242,Aéroports!$D$2:$D$5193,Aéroports!$D2242)</f>
        <v>1</v>
      </c>
      <c r="M2242" s="69" t="str">
        <f>IF(AND(Formulaire!$H$15=Aéroports!$E2242,--ISNUMBER(IFERROR(SEARCH(Formulaire!$H$16,$C2242,1),""))=1),MAX(M$1:M2241)+1,"")</f>
        <v/>
      </c>
      <c r="N2242" s="69" t="str">
        <f>IF(AND(Formulaire!$H$21=Aéroports!$E2242,--ISNUMBER(IFERROR(SEARCH(Formulaire!$H$22,$C2242,1),""))=1),MAX(N$1:N2241)+1,"")</f>
        <v/>
      </c>
      <c r="O2242" s="69" t="str">
        <f>IF(AND(Formulaire!$H$27=Aéroports!$E2242,--ISNUMBER(IFERROR(SEARCH(Formulaire!$H$28,$C2242,1),""))=1),MAX(O$1:O2241)+1,"")</f>
        <v/>
      </c>
      <c r="Q2242" s="91" t="str">
        <f>IFERROR(INDEX($C$2:$C$5193,MATCH(ROWS(M$2:M2242),M$2:M$5193,0)),"")</f>
        <v/>
      </c>
      <c r="R2242" s="70" t="str">
        <f>IFERROR(INDEX($C$2:$C$5193,MATCH(ROWS(N$2:N2242),N$2:N$5193,0)),"")</f>
        <v/>
      </c>
      <c r="S2242" s="92" t="str">
        <f>IFERROR(INDEX($C$2:$C$5193,MATCH(ROWS(O$2:O2242),O$2:O$5193,0)),"")</f>
        <v/>
      </c>
    </row>
    <row r="2243" spans="1:19" x14ac:dyDescent="0.25">
      <c r="A2243" s="68">
        <v>9102</v>
      </c>
      <c r="B2243" s="68" t="s">
        <v>18824</v>
      </c>
      <c r="C2243" s="68" t="s">
        <v>18825</v>
      </c>
      <c r="D2243" s="68" t="s">
        <v>16702</v>
      </c>
      <c r="E2243" s="68" t="s">
        <v>22589</v>
      </c>
      <c r="F2243" s="68" t="s">
        <v>18826</v>
      </c>
      <c r="G2243" s="68" t="s">
        <v>18827</v>
      </c>
      <c r="H2243" s="68">
        <v>26.433199999999999</v>
      </c>
      <c r="I2243" s="68">
        <v>-81.400999999999996</v>
      </c>
      <c r="J2243" s="68">
        <v>37</v>
      </c>
      <c r="K2243" s="68">
        <v>-5</v>
      </c>
      <c r="L2243" s="68">
        <f>COUNTIFS(Aéroports!$C$2:$C$5193,Aéroports!$C2243,Aéroports!$D$2:$D$5193,Aéroports!$D2243)</f>
        <v>1</v>
      </c>
      <c r="M2243" s="68" t="str">
        <f>IF(AND(Formulaire!$H$15=Aéroports!$E2243,--ISNUMBER(IFERROR(SEARCH(Formulaire!$H$16,$C2243,1),""))=1),MAX(M$1:M2242)+1,"")</f>
        <v/>
      </c>
      <c r="N2243" s="68" t="str">
        <f>IF(AND(Formulaire!$H$21=Aéroports!$E2243,--ISNUMBER(IFERROR(SEARCH(Formulaire!$H$22,$C2243,1),""))=1),MAX(N$1:N2242)+1,"")</f>
        <v/>
      </c>
      <c r="O2243" s="68" t="str">
        <f>IF(AND(Formulaire!$H$27=Aéroports!$E2243,--ISNUMBER(IFERROR(SEARCH(Formulaire!$H$28,$C2243,1),""))=1),MAX(O$1:O2242)+1,"")</f>
        <v/>
      </c>
      <c r="Q2243" s="91" t="str">
        <f>IFERROR(INDEX($C$2:$C$5193,MATCH(ROWS(M$2:M2243),M$2:M$5193,0)),"")</f>
        <v/>
      </c>
      <c r="R2243" s="70" t="str">
        <f>IFERROR(INDEX($C$2:$C$5193,MATCH(ROWS(N$2:N2243),N$2:N$5193,0)),"")</f>
        <v/>
      </c>
      <c r="S2243" s="92" t="str">
        <f>IFERROR(INDEX($C$2:$C$5193,MATCH(ROWS(O$2:O2243),O$2:O$5193,0)),"")</f>
        <v/>
      </c>
    </row>
    <row r="2244" spans="1:19" x14ac:dyDescent="0.25">
      <c r="A2244" s="69">
        <v>3689</v>
      </c>
      <c r="B2244" s="69" t="s">
        <v>18828</v>
      </c>
      <c r="C2244" s="69" t="s">
        <v>18829</v>
      </c>
      <c r="D2244" s="69" t="s">
        <v>16702</v>
      </c>
      <c r="E2244" s="69" t="s">
        <v>22589</v>
      </c>
      <c r="F2244" s="69" t="s">
        <v>18830</v>
      </c>
      <c r="G2244" s="69" t="s">
        <v>18831</v>
      </c>
      <c r="H2244" s="69">
        <v>32.834200000000003</v>
      </c>
      <c r="I2244" s="69">
        <v>-115.57899999999999</v>
      </c>
      <c r="J2244" s="69">
        <v>-54</v>
      </c>
      <c r="K2244" s="69">
        <v>-8</v>
      </c>
      <c r="L2244" s="69">
        <f>COUNTIFS(Aéroports!$C$2:$C$5193,Aéroports!$C2244,Aéroports!$D$2:$D$5193,Aéroports!$D2244)</f>
        <v>1</v>
      </c>
      <c r="M2244" s="69" t="str">
        <f>IF(AND(Formulaire!$H$15=Aéroports!$E2244,--ISNUMBER(IFERROR(SEARCH(Formulaire!$H$16,$C2244,1),""))=1),MAX(M$1:M2243)+1,"")</f>
        <v/>
      </c>
      <c r="N2244" s="69" t="str">
        <f>IF(AND(Formulaire!$H$21=Aéroports!$E2244,--ISNUMBER(IFERROR(SEARCH(Formulaire!$H$22,$C2244,1),""))=1),MAX(N$1:N2243)+1,"")</f>
        <v/>
      </c>
      <c r="O2244" s="69" t="str">
        <f>IF(AND(Formulaire!$H$27=Aéroports!$E2244,--ISNUMBER(IFERROR(SEARCH(Formulaire!$H$28,$C2244,1),""))=1),MAX(O$1:O2243)+1,"")</f>
        <v/>
      </c>
      <c r="Q2244" s="91" t="str">
        <f>IFERROR(INDEX($C$2:$C$5193,MATCH(ROWS(M$2:M2244),M$2:M$5193,0)),"")</f>
        <v/>
      </c>
      <c r="R2244" s="70" t="str">
        <f>IFERROR(INDEX($C$2:$C$5193,MATCH(ROWS(N$2:N2244),N$2:N$5193,0)),"")</f>
        <v/>
      </c>
      <c r="S2244" s="92" t="str">
        <f>IFERROR(INDEX($C$2:$C$5193,MATCH(ROWS(O$2:O2244),O$2:O$5193,0)),"")</f>
        <v/>
      </c>
    </row>
    <row r="2245" spans="1:19" x14ac:dyDescent="0.25">
      <c r="A2245" s="68">
        <v>11090</v>
      </c>
      <c r="B2245" s="68" t="s">
        <v>18832</v>
      </c>
      <c r="C2245" s="68" t="s">
        <v>18833</v>
      </c>
      <c r="D2245" s="68" t="s">
        <v>16702</v>
      </c>
      <c r="E2245" s="68" t="s">
        <v>22589</v>
      </c>
      <c r="F2245" s="68" t="s">
        <v>18834</v>
      </c>
      <c r="G2245" s="68" t="s">
        <v>18835</v>
      </c>
      <c r="H2245" s="68">
        <v>37.1584</v>
      </c>
      <c r="I2245" s="68">
        <v>-95.778400000000005</v>
      </c>
      <c r="J2245" s="68">
        <v>825</v>
      </c>
      <c r="K2245" s="68">
        <v>-5</v>
      </c>
      <c r="L2245" s="68">
        <f>COUNTIFS(Aéroports!$C$2:$C$5193,Aéroports!$C2245,Aéroports!$D$2:$D$5193,Aéroports!$D2245)</f>
        <v>1</v>
      </c>
      <c r="M2245" s="68" t="str">
        <f>IF(AND(Formulaire!$H$15=Aéroports!$E2245,--ISNUMBER(IFERROR(SEARCH(Formulaire!$H$16,$C2245,1),""))=1),MAX(M$1:M2244)+1,"")</f>
        <v/>
      </c>
      <c r="N2245" s="68" t="str">
        <f>IF(AND(Formulaire!$H$21=Aéroports!$E2245,--ISNUMBER(IFERROR(SEARCH(Formulaire!$H$22,$C2245,1),""))=1),MAX(N$1:N2244)+1,"")</f>
        <v/>
      </c>
      <c r="O2245" s="68" t="str">
        <f>IF(AND(Formulaire!$H$27=Aéroports!$E2245,--ISNUMBER(IFERROR(SEARCH(Formulaire!$H$28,$C2245,1),""))=1),MAX(O$1:O2244)+1,"")</f>
        <v/>
      </c>
      <c r="Q2245" s="91" t="str">
        <f>IFERROR(INDEX($C$2:$C$5193,MATCH(ROWS(M$2:M2245),M$2:M$5193,0)),"")</f>
        <v/>
      </c>
      <c r="R2245" s="70" t="str">
        <f>IFERROR(INDEX($C$2:$C$5193,MATCH(ROWS(N$2:N2245),N$2:N$5193,0)),"")</f>
        <v/>
      </c>
      <c r="S2245" s="92" t="str">
        <f>IFERROR(INDEX($C$2:$C$5193,MATCH(ROWS(O$2:O2245),O$2:O$5193,0)),"")</f>
        <v/>
      </c>
    </row>
    <row r="2246" spans="1:19" x14ac:dyDescent="0.25">
      <c r="A2246" s="69">
        <v>3419</v>
      </c>
      <c r="B2246" s="69" t="s">
        <v>18836</v>
      </c>
      <c r="C2246" s="69" t="s">
        <v>18837</v>
      </c>
      <c r="D2246" s="69" t="s">
        <v>16702</v>
      </c>
      <c r="E2246" s="69" t="s">
        <v>22589</v>
      </c>
      <c r="F2246" s="69" t="s">
        <v>18838</v>
      </c>
      <c r="G2246" s="69" t="s">
        <v>18839</v>
      </c>
      <c r="H2246" s="69">
        <v>65.992800000000003</v>
      </c>
      <c r="I2246" s="69">
        <v>-153.70400000000001</v>
      </c>
      <c r="J2246" s="69">
        <v>1273</v>
      </c>
      <c r="K2246" s="69">
        <v>-9</v>
      </c>
      <c r="L2246" s="69">
        <f>COUNTIFS(Aéroports!$C$2:$C$5193,Aéroports!$C2246,Aéroports!$D$2:$D$5193,Aéroports!$D2246)</f>
        <v>1</v>
      </c>
      <c r="M2246" s="69" t="str">
        <f>IF(AND(Formulaire!$H$15=Aéroports!$E2246,--ISNUMBER(IFERROR(SEARCH(Formulaire!$H$16,$C2246,1),""))=1),MAX(M$1:M2245)+1,"")</f>
        <v/>
      </c>
      <c r="N2246" s="69" t="str">
        <f>IF(AND(Formulaire!$H$21=Aéroports!$E2246,--ISNUMBER(IFERROR(SEARCH(Formulaire!$H$22,$C2246,1),""))=1),MAX(N$1:N2245)+1,"")</f>
        <v/>
      </c>
      <c r="O2246" s="69" t="str">
        <f>IF(AND(Formulaire!$H$27=Aéroports!$E2246,--ISNUMBER(IFERROR(SEARCH(Formulaire!$H$28,$C2246,1),""))=1),MAX(O$1:O2245)+1,"")</f>
        <v/>
      </c>
      <c r="Q2246" s="91" t="str">
        <f>IFERROR(INDEX($C$2:$C$5193,MATCH(ROWS(M$2:M2246),M$2:M$5193,0)),"")</f>
        <v/>
      </c>
      <c r="R2246" s="70" t="str">
        <f>IFERROR(INDEX($C$2:$C$5193,MATCH(ROWS(N$2:N2246),N$2:N$5193,0)),"")</f>
        <v/>
      </c>
      <c r="S2246" s="92" t="str">
        <f>IFERROR(INDEX($C$2:$C$5193,MATCH(ROWS(O$2:O2246),O$2:O$5193,0)),"")</f>
        <v/>
      </c>
    </row>
    <row r="2247" spans="1:19" x14ac:dyDescent="0.25">
      <c r="A2247" s="68">
        <v>3496</v>
      </c>
      <c r="B2247" s="68" t="s">
        <v>18840</v>
      </c>
      <c r="C2247" s="68" t="s">
        <v>18841</v>
      </c>
      <c r="D2247" s="68" t="s">
        <v>16702</v>
      </c>
      <c r="E2247" s="68" t="s">
        <v>22589</v>
      </c>
      <c r="F2247" s="68" t="s">
        <v>18842</v>
      </c>
      <c r="G2247" s="68" t="s">
        <v>18843</v>
      </c>
      <c r="H2247" s="68">
        <v>36.587200000000003</v>
      </c>
      <c r="I2247" s="68">
        <v>-115.673</v>
      </c>
      <c r="J2247" s="68">
        <v>3133</v>
      </c>
      <c r="K2247" s="68">
        <v>-8</v>
      </c>
      <c r="L2247" s="68">
        <f>COUNTIFS(Aéroports!$C$2:$C$5193,Aéroports!$C2247,Aéroports!$D$2:$D$5193,Aéroports!$D2247)</f>
        <v>1</v>
      </c>
      <c r="M2247" s="68" t="str">
        <f>IF(AND(Formulaire!$H$15=Aéroports!$E2247,--ISNUMBER(IFERROR(SEARCH(Formulaire!$H$16,$C2247,1),""))=1),MAX(M$1:M2246)+1,"")</f>
        <v/>
      </c>
      <c r="N2247" s="68" t="str">
        <f>IF(AND(Formulaire!$H$21=Aéroports!$E2247,--ISNUMBER(IFERROR(SEARCH(Formulaire!$H$22,$C2247,1),""))=1),MAX(N$1:N2246)+1,"")</f>
        <v/>
      </c>
      <c r="O2247" s="68" t="str">
        <f>IF(AND(Formulaire!$H$27=Aéroports!$E2247,--ISNUMBER(IFERROR(SEARCH(Formulaire!$H$28,$C2247,1),""))=1),MAX(O$1:O2246)+1,"")</f>
        <v/>
      </c>
      <c r="Q2247" s="91" t="str">
        <f>IFERROR(INDEX($C$2:$C$5193,MATCH(ROWS(M$2:M2247),M$2:M$5193,0)),"")</f>
        <v/>
      </c>
      <c r="R2247" s="70" t="str">
        <f>IFERROR(INDEX($C$2:$C$5193,MATCH(ROWS(N$2:N2247),N$2:N$5193,0)),"")</f>
        <v/>
      </c>
      <c r="S2247" s="92" t="str">
        <f>IFERROR(INDEX($C$2:$C$5193,MATCH(ROWS(O$2:O2247),O$2:O$5193,0)),"")</f>
        <v/>
      </c>
    </row>
    <row r="2248" spans="1:19" x14ac:dyDescent="0.25">
      <c r="A2248" s="69">
        <v>3585</v>
      </c>
      <c r="B2248" s="69" t="s">
        <v>18844</v>
      </c>
      <c r="C2248" s="69" t="s">
        <v>18845</v>
      </c>
      <c r="D2248" s="69" t="s">
        <v>16702</v>
      </c>
      <c r="E2248" s="69" t="s">
        <v>22589</v>
      </c>
      <c r="F2248" s="69" t="s">
        <v>18846</v>
      </c>
      <c r="G2248" s="69" t="s">
        <v>18847</v>
      </c>
      <c r="H2248" s="69">
        <v>39.717300000000002</v>
      </c>
      <c r="I2248" s="69">
        <v>-86.294399999999996</v>
      </c>
      <c r="J2248" s="69">
        <v>797</v>
      </c>
      <c r="K2248" s="69">
        <v>-5</v>
      </c>
      <c r="L2248" s="69">
        <f>COUNTIFS(Aéroports!$C$2:$C$5193,Aéroports!$C2248,Aéroports!$D$2:$D$5193,Aéroports!$D2248)</f>
        <v>1</v>
      </c>
      <c r="M2248" s="69" t="str">
        <f>IF(AND(Formulaire!$H$15=Aéroports!$E2248,--ISNUMBER(IFERROR(SEARCH(Formulaire!$H$16,$C2248,1),""))=1),MAX(M$1:M2247)+1,"")</f>
        <v/>
      </c>
      <c r="N2248" s="69" t="str">
        <f>IF(AND(Formulaire!$H$21=Aéroports!$E2248,--ISNUMBER(IFERROR(SEARCH(Formulaire!$H$22,$C2248,1),""))=1),MAX(N$1:N2247)+1,"")</f>
        <v/>
      </c>
      <c r="O2248" s="69" t="str">
        <f>IF(AND(Formulaire!$H$27=Aéroports!$E2248,--ISNUMBER(IFERROR(SEARCH(Formulaire!$H$28,$C2248,1),""))=1),MAX(O$1:O2247)+1,"")</f>
        <v/>
      </c>
      <c r="Q2248" s="91" t="str">
        <f>IFERROR(INDEX($C$2:$C$5193,MATCH(ROWS(M$2:M2248),M$2:M$5193,0)),"")</f>
        <v/>
      </c>
      <c r="R2248" s="70" t="str">
        <f>IFERROR(INDEX($C$2:$C$5193,MATCH(ROWS(N$2:N2248),N$2:N$5193,0)),"")</f>
        <v/>
      </c>
      <c r="S2248" s="92" t="str">
        <f>IFERROR(INDEX($C$2:$C$5193,MATCH(ROWS(O$2:O2248),O$2:O$5193,0)),"")</f>
        <v/>
      </c>
    </row>
    <row r="2249" spans="1:19" x14ac:dyDescent="0.25">
      <c r="A2249" s="68">
        <v>3535</v>
      </c>
      <c r="B2249" s="68" t="s">
        <v>18851</v>
      </c>
      <c r="C2249" s="68" t="s">
        <v>18852</v>
      </c>
      <c r="D2249" s="68" t="s">
        <v>16702</v>
      </c>
      <c r="E2249" s="68" t="s">
        <v>22589</v>
      </c>
      <c r="F2249" s="68" t="s">
        <v>18853</v>
      </c>
      <c r="G2249" s="68" t="s">
        <v>18854</v>
      </c>
      <c r="H2249" s="68">
        <v>48.566200000000002</v>
      </c>
      <c r="I2249" s="68">
        <v>-93.403099999999995</v>
      </c>
      <c r="J2249" s="68">
        <v>1185</v>
      </c>
      <c r="K2249" s="68">
        <v>-6</v>
      </c>
      <c r="L2249" s="68">
        <f>COUNTIFS(Aéroports!$C$2:$C$5193,Aéroports!$C2249,Aéroports!$D$2:$D$5193,Aéroports!$D2249)</f>
        <v>1</v>
      </c>
      <c r="M2249" s="68" t="str">
        <f>IF(AND(Formulaire!$H$15=Aéroports!$E2249,--ISNUMBER(IFERROR(SEARCH(Formulaire!$H$16,$C2249,1),""))=1),MAX(M$1:M2248)+1,"")</f>
        <v/>
      </c>
      <c r="N2249" s="68" t="str">
        <f>IF(AND(Formulaire!$H$21=Aéroports!$E2249,--ISNUMBER(IFERROR(SEARCH(Formulaire!$H$22,$C2249,1),""))=1),MAX(N$1:N2248)+1,"")</f>
        <v/>
      </c>
      <c r="O2249" s="68" t="str">
        <f>IF(AND(Formulaire!$H$27=Aéroports!$E2249,--ISNUMBER(IFERROR(SEARCH(Formulaire!$H$28,$C2249,1),""))=1),MAX(O$1:O2248)+1,"")</f>
        <v/>
      </c>
      <c r="Q2249" s="91" t="str">
        <f>IFERROR(INDEX($C$2:$C$5193,MATCH(ROWS(M$2:M2249),M$2:M$5193,0)),"")</f>
        <v/>
      </c>
      <c r="R2249" s="70" t="str">
        <f>IFERROR(INDEX($C$2:$C$5193,MATCH(ROWS(N$2:N2249),N$2:N$5193,0)),"")</f>
        <v/>
      </c>
      <c r="S2249" s="92" t="str">
        <f>IFERROR(INDEX($C$2:$C$5193,MATCH(ROWS(O$2:O2249),O$2:O$5193,0)),"")</f>
        <v/>
      </c>
    </row>
    <row r="2250" spans="1:19" x14ac:dyDescent="0.25">
      <c r="A2250" s="69">
        <v>7120</v>
      </c>
      <c r="B2250" s="69" t="s">
        <v>18855</v>
      </c>
      <c r="C2250" s="69" t="s">
        <v>18856</v>
      </c>
      <c r="D2250" s="69" t="s">
        <v>16702</v>
      </c>
      <c r="E2250" s="69" t="s">
        <v>22589</v>
      </c>
      <c r="F2250" s="69" t="s">
        <v>18857</v>
      </c>
      <c r="G2250" s="69" t="s">
        <v>18858</v>
      </c>
      <c r="H2250" s="69">
        <v>35.658799999999999</v>
      </c>
      <c r="I2250" s="69">
        <v>-117.83</v>
      </c>
      <c r="J2250" s="69">
        <v>2457</v>
      </c>
      <c r="K2250" s="69">
        <v>-8</v>
      </c>
      <c r="L2250" s="69">
        <f>COUNTIFS(Aéroports!$C$2:$C$5193,Aéroports!$C2250,Aéroports!$D$2:$D$5193,Aéroports!$D2250)</f>
        <v>1</v>
      </c>
      <c r="M2250" s="69" t="str">
        <f>IF(AND(Formulaire!$H$15=Aéroports!$E2250,--ISNUMBER(IFERROR(SEARCH(Formulaire!$H$16,$C2250,1),""))=1),MAX(M$1:M2249)+1,"")</f>
        <v/>
      </c>
      <c r="N2250" s="69" t="str">
        <f>IF(AND(Formulaire!$H$21=Aéroports!$E2250,--ISNUMBER(IFERROR(SEARCH(Formulaire!$H$22,$C2250,1),""))=1),MAX(N$1:N2249)+1,"")</f>
        <v/>
      </c>
      <c r="O2250" s="69" t="str">
        <f>IF(AND(Formulaire!$H$27=Aéroports!$E2250,--ISNUMBER(IFERROR(SEARCH(Formulaire!$H$28,$C2250,1),""))=1),MAX(O$1:O2249)+1,"")</f>
        <v/>
      </c>
      <c r="Q2250" s="91" t="str">
        <f>IFERROR(INDEX($C$2:$C$5193,MATCH(ROWS(M$2:M2250),M$2:M$5193,0)),"")</f>
        <v/>
      </c>
      <c r="R2250" s="70" t="str">
        <f>IFERROR(INDEX($C$2:$C$5193,MATCH(ROWS(N$2:N2250),N$2:N$5193,0)),"")</f>
        <v/>
      </c>
      <c r="S2250" s="92" t="str">
        <f>IFERROR(INDEX($C$2:$C$5193,MATCH(ROWS(O$2:O2250),O$2:O$5193,0)),"")</f>
        <v/>
      </c>
    </row>
    <row r="2251" spans="1:19" x14ac:dyDescent="0.25">
      <c r="A2251" s="68">
        <v>8925</v>
      </c>
      <c r="B2251" s="68" t="s">
        <v>18859</v>
      </c>
      <c r="C2251" s="68" t="s">
        <v>18860</v>
      </c>
      <c r="D2251" s="68" t="s">
        <v>16702</v>
      </c>
      <c r="E2251" s="68" t="s">
        <v>22589</v>
      </c>
      <c r="F2251" s="68" t="s">
        <v>18861</v>
      </c>
      <c r="G2251" s="68" t="s">
        <v>18862</v>
      </c>
      <c r="H2251" s="68">
        <v>41.639200000000002</v>
      </c>
      <c r="I2251" s="68">
        <v>-91.546499999999995</v>
      </c>
      <c r="J2251" s="68">
        <v>668</v>
      </c>
      <c r="K2251" s="68">
        <v>-6</v>
      </c>
      <c r="L2251" s="68">
        <f>COUNTIFS(Aéroports!$C$2:$C$5193,Aéroports!$C2251,Aéroports!$D$2:$D$5193,Aéroports!$D2251)</f>
        <v>1</v>
      </c>
      <c r="M2251" s="68" t="str">
        <f>IF(AND(Formulaire!$H$15=Aéroports!$E2251,--ISNUMBER(IFERROR(SEARCH(Formulaire!$H$16,$C2251,1),""))=1),MAX(M$1:M2250)+1,"")</f>
        <v/>
      </c>
      <c r="N2251" s="68" t="str">
        <f>IF(AND(Formulaire!$H$21=Aéroports!$E2251,--ISNUMBER(IFERROR(SEARCH(Formulaire!$H$22,$C2251,1),""))=1),MAX(N$1:N2250)+1,"")</f>
        <v/>
      </c>
      <c r="O2251" s="68" t="str">
        <f>IF(AND(Formulaire!$H$27=Aéroports!$E2251,--ISNUMBER(IFERROR(SEARCH(Formulaire!$H$28,$C2251,1),""))=1),MAX(O$1:O2250)+1,"")</f>
        <v/>
      </c>
      <c r="Q2251" s="91" t="str">
        <f>IFERROR(INDEX($C$2:$C$5193,MATCH(ROWS(M$2:M2251),M$2:M$5193,0)),"")</f>
        <v/>
      </c>
      <c r="R2251" s="70" t="str">
        <f>IFERROR(INDEX($C$2:$C$5193,MATCH(ROWS(N$2:N2251),N$2:N$5193,0)),"")</f>
        <v/>
      </c>
      <c r="S2251" s="92" t="str">
        <f>IFERROR(INDEX($C$2:$C$5193,MATCH(ROWS(O$2:O2251),O$2:O$5193,0)),"")</f>
        <v/>
      </c>
    </row>
    <row r="2252" spans="1:19" x14ac:dyDescent="0.25">
      <c r="A2252" s="69">
        <v>6837</v>
      </c>
      <c r="B2252" s="69" t="s">
        <v>18863</v>
      </c>
      <c r="C2252" s="69" t="s">
        <v>18864</v>
      </c>
      <c r="D2252" s="69" t="s">
        <v>16702</v>
      </c>
      <c r="E2252" s="69" t="s">
        <v>22589</v>
      </c>
      <c r="F2252" s="69" t="s">
        <v>18865</v>
      </c>
      <c r="G2252" s="69" t="s">
        <v>18866</v>
      </c>
      <c r="H2252" s="69">
        <v>45.818399999999997</v>
      </c>
      <c r="I2252" s="69">
        <v>-88.114500000000007</v>
      </c>
      <c r="J2252" s="69">
        <v>1182</v>
      </c>
      <c r="K2252" s="69">
        <v>-6</v>
      </c>
      <c r="L2252" s="69">
        <f>COUNTIFS(Aéroports!$C$2:$C$5193,Aéroports!$C2252,Aéroports!$D$2:$D$5193,Aéroports!$D2252)</f>
        <v>1</v>
      </c>
      <c r="M2252" s="69" t="str">
        <f>IF(AND(Formulaire!$H$15=Aéroports!$E2252,--ISNUMBER(IFERROR(SEARCH(Formulaire!$H$16,$C2252,1),""))=1),MAX(M$1:M2251)+1,"")</f>
        <v/>
      </c>
      <c r="N2252" s="69" t="str">
        <f>IF(AND(Formulaire!$H$21=Aéroports!$E2252,--ISNUMBER(IFERROR(SEARCH(Formulaire!$H$22,$C2252,1),""))=1),MAX(N$1:N2251)+1,"")</f>
        <v/>
      </c>
      <c r="O2252" s="69" t="str">
        <f>IF(AND(Formulaire!$H$27=Aéroports!$E2252,--ISNUMBER(IFERROR(SEARCH(Formulaire!$H$28,$C2252,1),""))=1),MAX(O$1:O2251)+1,"")</f>
        <v/>
      </c>
      <c r="Q2252" s="91" t="str">
        <f>IFERROR(INDEX($C$2:$C$5193,MATCH(ROWS(M$2:M2252),M$2:M$5193,0)),"")</f>
        <v/>
      </c>
      <c r="R2252" s="70" t="str">
        <f>IFERROR(INDEX($C$2:$C$5193,MATCH(ROWS(N$2:N2252),N$2:N$5193,0)),"")</f>
        <v/>
      </c>
      <c r="S2252" s="92" t="str">
        <f>IFERROR(INDEX($C$2:$C$5193,MATCH(ROWS(O$2:O2252),O$2:O$5193,0)),"")</f>
        <v/>
      </c>
    </row>
    <row r="2253" spans="1:19" x14ac:dyDescent="0.25">
      <c r="A2253" s="68">
        <v>3857</v>
      </c>
      <c r="B2253" s="68" t="s">
        <v>18867</v>
      </c>
      <c r="C2253" s="68" t="s">
        <v>18868</v>
      </c>
      <c r="D2253" s="68" t="s">
        <v>16702</v>
      </c>
      <c r="E2253" s="68" t="s">
        <v>22589</v>
      </c>
      <c r="F2253" s="68" t="s">
        <v>18869</v>
      </c>
      <c r="G2253" s="68" t="s">
        <v>18870</v>
      </c>
      <c r="H2253" s="68">
        <v>40.795200000000001</v>
      </c>
      <c r="I2253" s="68">
        <v>-73.100200000000001</v>
      </c>
      <c r="J2253" s="68">
        <v>99</v>
      </c>
      <c r="K2253" s="68">
        <v>-5</v>
      </c>
      <c r="L2253" s="68">
        <f>COUNTIFS(Aéroports!$C$2:$C$5193,Aéroports!$C2253,Aéroports!$D$2:$D$5193,Aéroports!$D2253)</f>
        <v>1</v>
      </c>
      <c r="M2253" s="68" t="str">
        <f>IF(AND(Formulaire!$H$15=Aéroports!$E2253,--ISNUMBER(IFERROR(SEARCH(Formulaire!$H$16,$C2253,1),""))=1),MAX(M$1:M2252)+1,"")</f>
        <v/>
      </c>
      <c r="N2253" s="68" t="str">
        <f>IF(AND(Formulaire!$H$21=Aéroports!$E2253,--ISNUMBER(IFERROR(SEARCH(Formulaire!$H$22,$C2253,1),""))=1),MAX(N$1:N2252)+1,"")</f>
        <v/>
      </c>
      <c r="O2253" s="68" t="str">
        <f>IF(AND(Formulaire!$H$27=Aéroports!$E2253,--ISNUMBER(IFERROR(SEARCH(Formulaire!$H$28,$C2253,1),""))=1),MAX(O$1:O2252)+1,"")</f>
        <v/>
      </c>
      <c r="Q2253" s="91" t="str">
        <f>IFERROR(INDEX($C$2:$C$5193,MATCH(ROWS(M$2:M2253),M$2:M$5193,0)),"")</f>
        <v/>
      </c>
      <c r="R2253" s="70" t="str">
        <f>IFERROR(INDEX($C$2:$C$5193,MATCH(ROWS(N$2:N2253),N$2:N$5193,0)),"")</f>
        <v/>
      </c>
      <c r="S2253" s="92" t="str">
        <f>IFERROR(INDEX($C$2:$C$5193,MATCH(ROWS(O$2:O2253),O$2:O$5193,0)),"")</f>
        <v/>
      </c>
    </row>
    <row r="2254" spans="1:19" x14ac:dyDescent="0.25">
      <c r="A2254" s="69">
        <v>3947</v>
      </c>
      <c r="B2254" s="69" t="s">
        <v>18871</v>
      </c>
      <c r="C2254" s="69" t="s">
        <v>18872</v>
      </c>
      <c r="D2254" s="69" t="s">
        <v>16702</v>
      </c>
      <c r="E2254" s="69" t="s">
        <v>22589</v>
      </c>
      <c r="F2254" s="69" t="s">
        <v>18873</v>
      </c>
      <c r="G2254" s="69" t="s">
        <v>18874</v>
      </c>
      <c r="H2254" s="69">
        <v>42.491</v>
      </c>
      <c r="I2254" s="69">
        <v>-76.458399999999997</v>
      </c>
      <c r="J2254" s="69">
        <v>1099</v>
      </c>
      <c r="K2254" s="69">
        <v>-5</v>
      </c>
      <c r="L2254" s="69">
        <f>COUNTIFS(Aéroports!$C$2:$C$5193,Aéroports!$C2254,Aéroports!$D$2:$D$5193,Aéroports!$D2254)</f>
        <v>1</v>
      </c>
      <c r="M2254" s="69" t="str">
        <f>IF(AND(Formulaire!$H$15=Aéroports!$E2254,--ISNUMBER(IFERROR(SEARCH(Formulaire!$H$16,$C2254,1),""))=1),MAX(M$1:M2253)+1,"")</f>
        <v/>
      </c>
      <c r="N2254" s="69" t="str">
        <f>IF(AND(Formulaire!$H$21=Aéroports!$E2254,--ISNUMBER(IFERROR(SEARCH(Formulaire!$H$22,$C2254,1),""))=1),MAX(N$1:N2253)+1,"")</f>
        <v/>
      </c>
      <c r="O2254" s="69" t="str">
        <f>IF(AND(Formulaire!$H$27=Aéroports!$E2254,--ISNUMBER(IFERROR(SEARCH(Formulaire!$H$28,$C2254,1),""))=1),MAX(O$1:O2253)+1,"")</f>
        <v/>
      </c>
      <c r="Q2254" s="91" t="str">
        <f>IFERROR(INDEX($C$2:$C$5193,MATCH(ROWS(M$2:M2254),M$2:M$5193,0)),"")</f>
        <v/>
      </c>
      <c r="R2254" s="70" t="str">
        <f>IFERROR(INDEX($C$2:$C$5193,MATCH(ROWS(N$2:N2254),N$2:N$5193,0)),"")</f>
        <v/>
      </c>
      <c r="S2254" s="92" t="str">
        <f>IFERROR(INDEX($C$2:$C$5193,MATCH(ROWS(O$2:O2254),O$2:O$5193,0)),"")</f>
        <v/>
      </c>
    </row>
    <row r="2255" spans="1:19" x14ac:dyDescent="0.25">
      <c r="A2255" s="68">
        <v>4027</v>
      </c>
      <c r="B2255" s="68" t="s">
        <v>18875</v>
      </c>
      <c r="C2255" s="68" t="s">
        <v>18876</v>
      </c>
      <c r="D2255" s="68" t="s">
        <v>16702</v>
      </c>
      <c r="E2255" s="68" t="s">
        <v>22589</v>
      </c>
      <c r="F2255" s="68" t="s">
        <v>18877</v>
      </c>
      <c r="G2255" s="68" t="s">
        <v>18878</v>
      </c>
      <c r="H2255" s="68">
        <v>43.607300000000002</v>
      </c>
      <c r="I2255" s="68">
        <v>-110.738</v>
      </c>
      <c r="J2255" s="68">
        <v>6451</v>
      </c>
      <c r="K2255" s="68">
        <v>-7</v>
      </c>
      <c r="L2255" s="68">
        <f>COUNTIFS(Aéroports!$C$2:$C$5193,Aéroports!$C2255,Aéroports!$D$2:$D$5193,Aéroports!$D2255)</f>
        <v>1</v>
      </c>
      <c r="M2255" s="68" t="str">
        <f>IF(AND(Formulaire!$H$15=Aéroports!$E2255,--ISNUMBER(IFERROR(SEARCH(Formulaire!$H$16,$C2255,1),""))=1),MAX(M$1:M2254)+1,"")</f>
        <v/>
      </c>
      <c r="N2255" s="68" t="str">
        <f>IF(AND(Formulaire!$H$21=Aéroports!$E2255,--ISNUMBER(IFERROR(SEARCH(Formulaire!$H$22,$C2255,1),""))=1),MAX(N$1:N2254)+1,"")</f>
        <v/>
      </c>
      <c r="O2255" s="68" t="str">
        <f>IF(AND(Formulaire!$H$27=Aéroports!$E2255,--ISNUMBER(IFERROR(SEARCH(Formulaire!$H$28,$C2255,1),""))=1),MAX(O$1:O2254)+1,"")</f>
        <v/>
      </c>
      <c r="Q2255" s="91" t="str">
        <f>IFERROR(INDEX($C$2:$C$5193,MATCH(ROWS(M$2:M2255),M$2:M$5193,0)),"")</f>
        <v/>
      </c>
      <c r="R2255" s="70" t="str">
        <f>IFERROR(INDEX($C$2:$C$5193,MATCH(ROWS(N$2:N2255),N$2:N$5193,0)),"")</f>
        <v/>
      </c>
      <c r="S2255" s="92" t="str">
        <f>IFERROR(INDEX($C$2:$C$5193,MATCH(ROWS(O$2:O2255),O$2:O$5193,0)),"")</f>
        <v/>
      </c>
    </row>
    <row r="2256" spans="1:19" x14ac:dyDescent="0.25">
      <c r="A2256" s="69">
        <v>3580</v>
      </c>
      <c r="B2256" s="69" t="s">
        <v>18879</v>
      </c>
      <c r="C2256" s="69" t="s">
        <v>18880</v>
      </c>
      <c r="D2256" s="69" t="s">
        <v>16702</v>
      </c>
      <c r="E2256" s="69" t="s">
        <v>22589</v>
      </c>
      <c r="F2256" s="69" t="s">
        <v>18881</v>
      </c>
      <c r="G2256" s="69" t="s">
        <v>18882</v>
      </c>
      <c r="H2256" s="69">
        <v>32.311199999999999</v>
      </c>
      <c r="I2256" s="69">
        <v>-90.075900000000004</v>
      </c>
      <c r="J2256" s="69">
        <v>346</v>
      </c>
      <c r="K2256" s="69">
        <v>-6</v>
      </c>
      <c r="L2256" s="69">
        <f>COUNTIFS(Aéroports!$C$2:$C$5193,Aéroports!$C2256,Aéroports!$D$2:$D$5193,Aéroports!$D2256)</f>
        <v>1</v>
      </c>
      <c r="M2256" s="69" t="str">
        <f>IF(AND(Formulaire!$H$15=Aéroports!$E2256,--ISNUMBER(IFERROR(SEARCH(Formulaire!$H$16,$C2256,1),""))=1),MAX(M$1:M2255)+1,"")</f>
        <v/>
      </c>
      <c r="N2256" s="69" t="str">
        <f>IF(AND(Formulaire!$H$21=Aéroports!$E2256,--ISNUMBER(IFERROR(SEARCH(Formulaire!$H$22,$C2256,1),""))=1),MAX(N$1:N2255)+1,"")</f>
        <v/>
      </c>
      <c r="O2256" s="69" t="str">
        <f>IF(AND(Formulaire!$H$27=Aéroports!$E2256,--ISNUMBER(IFERROR(SEARCH(Formulaire!$H$28,$C2256,1),""))=1),MAX(O$1:O2255)+1,"")</f>
        <v/>
      </c>
      <c r="Q2256" s="91" t="str">
        <f>IFERROR(INDEX($C$2:$C$5193,MATCH(ROWS(M$2:M2256),M$2:M$5193,0)),"")</f>
        <v/>
      </c>
      <c r="R2256" s="70" t="str">
        <f>IFERROR(INDEX($C$2:$C$5193,MATCH(ROWS(N$2:N2256),N$2:N$5193,0)),"")</f>
        <v/>
      </c>
      <c r="S2256" s="92" t="str">
        <f>IFERROR(INDEX($C$2:$C$5193,MATCH(ROWS(O$2:O2256),O$2:O$5193,0)),"")</f>
        <v/>
      </c>
    </row>
    <row r="2257" spans="1:19" x14ac:dyDescent="0.25">
      <c r="A2257" s="68">
        <v>3712</v>
      </c>
      <c r="B2257" s="68" t="s">
        <v>18893</v>
      </c>
      <c r="C2257" s="68" t="s">
        <v>18890</v>
      </c>
      <c r="D2257" s="68" t="s">
        <v>16702</v>
      </c>
      <c r="E2257" s="68" t="s">
        <v>22589</v>
      </c>
      <c r="F2257" s="68" t="s">
        <v>18894</v>
      </c>
      <c r="G2257" s="68" t="s">
        <v>18895</v>
      </c>
      <c r="H2257" s="68">
        <v>30.4941</v>
      </c>
      <c r="I2257" s="68">
        <v>-81.687899999999999</v>
      </c>
      <c r="J2257" s="68">
        <v>30</v>
      </c>
      <c r="K2257" s="68">
        <v>-5</v>
      </c>
      <c r="L2257" s="68">
        <f>COUNTIFS(Aéroports!$C$2:$C$5193,Aéroports!$C2257,Aéroports!$D$2:$D$5193,Aéroports!$D2257)</f>
        <v>1</v>
      </c>
      <c r="M2257" s="68" t="str">
        <f>IF(AND(Formulaire!$H$15=Aéroports!$E2257,--ISNUMBER(IFERROR(SEARCH(Formulaire!$H$16,$C2257,1),""))=1),MAX(M$1:M2256)+1,"")</f>
        <v/>
      </c>
      <c r="N2257" s="68" t="str">
        <f>IF(AND(Formulaire!$H$21=Aéroports!$E2257,--ISNUMBER(IFERROR(SEARCH(Formulaire!$H$22,$C2257,1),""))=1),MAX(N$1:N2256)+1,"")</f>
        <v/>
      </c>
      <c r="O2257" s="68" t="str">
        <f>IF(AND(Formulaire!$H$27=Aéroports!$E2257,--ISNUMBER(IFERROR(SEARCH(Formulaire!$H$28,$C2257,1),""))=1),MAX(O$1:O2256)+1,"")</f>
        <v/>
      </c>
      <c r="Q2257" s="91" t="str">
        <f>IFERROR(INDEX($C$2:$C$5193,MATCH(ROWS(M$2:M2257),M$2:M$5193,0)),"")</f>
        <v/>
      </c>
      <c r="R2257" s="70" t="str">
        <f>IFERROR(INDEX($C$2:$C$5193,MATCH(ROWS(N$2:N2257),N$2:N$5193,0)),"")</f>
        <v/>
      </c>
      <c r="S2257" s="92" t="str">
        <f>IFERROR(INDEX($C$2:$C$5193,MATCH(ROWS(O$2:O2257),O$2:O$5193,0)),"")</f>
        <v/>
      </c>
    </row>
    <row r="2258" spans="1:19" x14ac:dyDescent="0.25">
      <c r="A2258" s="69">
        <v>4386</v>
      </c>
      <c r="B2258" s="69" t="s">
        <v>18899</v>
      </c>
      <c r="C2258" s="69" t="s">
        <v>18900</v>
      </c>
      <c r="D2258" s="69" t="s">
        <v>16702</v>
      </c>
      <c r="E2258" s="69" t="s">
        <v>22589</v>
      </c>
      <c r="F2258" s="69" t="s">
        <v>18901</v>
      </c>
      <c r="G2258" s="69" t="s">
        <v>18902</v>
      </c>
      <c r="H2258" s="69">
        <v>34.8292</v>
      </c>
      <c r="I2258" s="69">
        <v>-77.612099999999998</v>
      </c>
      <c r="J2258" s="69">
        <v>94</v>
      </c>
      <c r="K2258" s="69">
        <v>-5</v>
      </c>
      <c r="L2258" s="69">
        <f>COUNTIFS(Aéroports!$C$2:$C$5193,Aéroports!$C2258,Aéroports!$D$2:$D$5193,Aéroports!$D2258)</f>
        <v>1</v>
      </c>
      <c r="M2258" s="69" t="str">
        <f>IF(AND(Formulaire!$H$15=Aéroports!$E2258,--ISNUMBER(IFERROR(SEARCH(Formulaire!$H$16,$C2258,1),""))=1),MAX(M$1:M2257)+1,"")</f>
        <v/>
      </c>
      <c r="N2258" s="69" t="str">
        <f>IF(AND(Formulaire!$H$21=Aéroports!$E2258,--ISNUMBER(IFERROR(SEARCH(Formulaire!$H$22,$C2258,1),""))=1),MAX(N$1:N2257)+1,"")</f>
        <v/>
      </c>
      <c r="O2258" s="69" t="str">
        <f>IF(AND(Formulaire!$H$27=Aéroports!$E2258,--ISNUMBER(IFERROR(SEARCH(Formulaire!$H$28,$C2258,1),""))=1),MAX(O$1:O2257)+1,"")</f>
        <v/>
      </c>
      <c r="Q2258" s="91" t="str">
        <f>IFERROR(INDEX($C$2:$C$5193,MATCH(ROWS(M$2:M2258),M$2:M$5193,0)),"")</f>
        <v/>
      </c>
      <c r="R2258" s="70" t="str">
        <f>IFERROR(INDEX($C$2:$C$5193,MATCH(ROWS(N$2:N2258),N$2:N$5193,0)),"")</f>
        <v/>
      </c>
      <c r="S2258" s="92" t="str">
        <f>IFERROR(INDEX($C$2:$C$5193,MATCH(ROWS(O$2:O2258),O$2:O$5193,0)),"")</f>
        <v/>
      </c>
    </row>
    <row r="2259" spans="1:19" x14ac:dyDescent="0.25">
      <c r="A2259" s="68">
        <v>5745</v>
      </c>
      <c r="B2259" s="68" t="s">
        <v>18907</v>
      </c>
      <c r="C2259" s="68" t="s">
        <v>18904</v>
      </c>
      <c r="D2259" s="68" t="s">
        <v>16702</v>
      </c>
      <c r="E2259" s="68" t="s">
        <v>22589</v>
      </c>
      <c r="F2259" s="68" t="s">
        <v>18908</v>
      </c>
      <c r="G2259" s="68" t="s">
        <v>18909</v>
      </c>
      <c r="H2259" s="68">
        <v>46.929699999999997</v>
      </c>
      <c r="I2259" s="68">
        <v>-98.678200000000004</v>
      </c>
      <c r="J2259" s="68">
        <v>1500</v>
      </c>
      <c r="K2259" s="68">
        <v>-6</v>
      </c>
      <c r="L2259" s="68">
        <f>COUNTIFS(Aéroports!$C$2:$C$5193,Aéroports!$C2259,Aéroports!$D$2:$D$5193,Aéroports!$D2259)</f>
        <v>1</v>
      </c>
      <c r="M2259" s="68" t="str">
        <f>IF(AND(Formulaire!$H$15=Aéroports!$E2259,--ISNUMBER(IFERROR(SEARCH(Formulaire!$H$16,$C2259,1),""))=1),MAX(M$1:M2258)+1,"")</f>
        <v/>
      </c>
      <c r="N2259" s="68" t="str">
        <f>IF(AND(Formulaire!$H$21=Aéroports!$E2259,--ISNUMBER(IFERROR(SEARCH(Formulaire!$H$22,$C2259,1),""))=1),MAX(N$1:N2258)+1,"")</f>
        <v/>
      </c>
      <c r="O2259" s="68" t="str">
        <f>IF(AND(Formulaire!$H$27=Aéroports!$E2259,--ISNUMBER(IFERROR(SEARCH(Formulaire!$H$28,$C2259,1),""))=1),MAX(O$1:O2258)+1,"")</f>
        <v/>
      </c>
      <c r="Q2259" s="91" t="str">
        <f>IFERROR(INDEX($C$2:$C$5193,MATCH(ROWS(M$2:M2259),M$2:M$5193,0)),"")</f>
        <v/>
      </c>
      <c r="R2259" s="70" t="str">
        <f>IFERROR(INDEX($C$2:$C$5193,MATCH(ROWS(N$2:N2259),N$2:N$5193,0)),"")</f>
        <v/>
      </c>
      <c r="S2259" s="92" t="str">
        <f>IFERROR(INDEX($C$2:$C$5193,MATCH(ROWS(O$2:O2259),O$2:O$5193,0)),"")</f>
        <v/>
      </c>
    </row>
    <row r="2260" spans="1:19" x14ac:dyDescent="0.25">
      <c r="A2260" s="69">
        <v>7840</v>
      </c>
      <c r="B2260" s="69" t="s">
        <v>18910</v>
      </c>
      <c r="C2260" s="69" t="s">
        <v>18911</v>
      </c>
      <c r="D2260" s="69" t="s">
        <v>16702</v>
      </c>
      <c r="E2260" s="69" t="s">
        <v>22589</v>
      </c>
      <c r="F2260" s="69" t="s">
        <v>18912</v>
      </c>
      <c r="G2260" s="69" t="s">
        <v>18913</v>
      </c>
      <c r="H2260" s="69">
        <v>42.6203</v>
      </c>
      <c r="I2260" s="69">
        <v>-89.041600000000003</v>
      </c>
      <c r="J2260" s="69">
        <v>808</v>
      </c>
      <c r="K2260" s="69">
        <v>-6</v>
      </c>
      <c r="L2260" s="69">
        <f>COUNTIFS(Aéroports!$C$2:$C$5193,Aéroports!$C2260,Aéroports!$D$2:$D$5193,Aéroports!$D2260)</f>
        <v>1</v>
      </c>
      <c r="M2260" s="69" t="str">
        <f>IF(AND(Formulaire!$H$15=Aéroports!$E2260,--ISNUMBER(IFERROR(SEARCH(Formulaire!$H$16,$C2260,1),""))=1),MAX(M$1:M2259)+1,"")</f>
        <v/>
      </c>
      <c r="N2260" s="69" t="str">
        <f>IF(AND(Formulaire!$H$21=Aéroports!$E2260,--ISNUMBER(IFERROR(SEARCH(Formulaire!$H$22,$C2260,1),""))=1),MAX(N$1:N2259)+1,"")</f>
        <v/>
      </c>
      <c r="O2260" s="69" t="str">
        <f>IF(AND(Formulaire!$H$27=Aéroports!$E2260,--ISNUMBER(IFERROR(SEARCH(Formulaire!$H$28,$C2260,1),""))=1),MAX(O$1:O2259)+1,"")</f>
        <v/>
      </c>
      <c r="Q2260" s="91" t="str">
        <f>IFERROR(INDEX($C$2:$C$5193,MATCH(ROWS(M$2:M2260),M$2:M$5193,0)),"")</f>
        <v/>
      </c>
      <c r="R2260" s="70" t="str">
        <f>IFERROR(INDEX($C$2:$C$5193,MATCH(ROWS(N$2:N2260),N$2:N$5193,0)),"")</f>
        <v/>
      </c>
      <c r="S2260" s="92" t="str">
        <f>IFERROR(INDEX($C$2:$C$5193,MATCH(ROWS(O$2:O2260),O$2:O$5193,0)),"")</f>
        <v/>
      </c>
    </row>
    <row r="2261" spans="1:19" x14ac:dyDescent="0.25">
      <c r="A2261" s="68">
        <v>10104</v>
      </c>
      <c r="B2261" s="68" t="s">
        <v>18914</v>
      </c>
      <c r="C2261" s="68" t="s">
        <v>18915</v>
      </c>
      <c r="D2261" s="68" t="s">
        <v>16702</v>
      </c>
      <c r="E2261" s="68" t="s">
        <v>22589</v>
      </c>
      <c r="F2261" s="68" t="s">
        <v>18916</v>
      </c>
      <c r="G2261" s="68" t="s">
        <v>18917</v>
      </c>
      <c r="H2261" s="68">
        <v>30.8857</v>
      </c>
      <c r="I2261" s="68">
        <v>-94.034899999999993</v>
      </c>
      <c r="J2261" s="68">
        <v>213</v>
      </c>
      <c r="K2261" s="68">
        <v>-5</v>
      </c>
      <c r="L2261" s="68">
        <f>COUNTIFS(Aéroports!$C$2:$C$5193,Aéroports!$C2261,Aéroports!$D$2:$D$5193,Aéroports!$D2261)</f>
        <v>1</v>
      </c>
      <c r="M2261" s="68" t="str">
        <f>IF(AND(Formulaire!$H$15=Aéroports!$E2261,--ISNUMBER(IFERROR(SEARCH(Formulaire!$H$16,$C2261,1),""))=1),MAX(M$1:M2260)+1,"")</f>
        <v/>
      </c>
      <c r="N2261" s="68" t="str">
        <f>IF(AND(Formulaire!$H$21=Aéroports!$E2261,--ISNUMBER(IFERROR(SEARCH(Formulaire!$H$22,$C2261,1),""))=1),MAX(N$1:N2260)+1,"")</f>
        <v/>
      </c>
      <c r="O2261" s="68" t="str">
        <f>IF(AND(Formulaire!$H$27=Aéroports!$E2261,--ISNUMBER(IFERROR(SEARCH(Formulaire!$H$28,$C2261,1),""))=1),MAX(O$1:O2260)+1,"")</f>
        <v/>
      </c>
      <c r="Q2261" s="91" t="str">
        <f>IFERROR(INDEX($C$2:$C$5193,MATCH(ROWS(M$2:M2261),M$2:M$5193,0)),"")</f>
        <v/>
      </c>
      <c r="R2261" s="70" t="str">
        <f>IFERROR(INDEX($C$2:$C$5193,MATCH(ROWS(N$2:N2261),N$2:N$5193,0)),"")</f>
        <v/>
      </c>
      <c r="S2261" s="92" t="str">
        <f>IFERROR(INDEX($C$2:$C$5193,MATCH(ROWS(O$2:O2261),O$2:O$5193,0)),"")</f>
        <v/>
      </c>
    </row>
    <row r="2262" spans="1:19" x14ac:dyDescent="0.25">
      <c r="A2262" s="69">
        <v>6447</v>
      </c>
      <c r="B2262" s="69" t="s">
        <v>18921</v>
      </c>
      <c r="C2262" s="69" t="s">
        <v>18922</v>
      </c>
      <c r="D2262" s="69" t="s">
        <v>16702</v>
      </c>
      <c r="E2262" s="69" t="s">
        <v>22589</v>
      </c>
      <c r="F2262" s="69" t="s">
        <v>18923</v>
      </c>
      <c r="G2262" s="69" t="s">
        <v>18924</v>
      </c>
      <c r="H2262" s="69">
        <v>38.591200000000001</v>
      </c>
      <c r="I2262" s="69">
        <v>-92.156099999999995</v>
      </c>
      <c r="J2262" s="69">
        <v>549</v>
      </c>
      <c r="K2262" s="69">
        <v>-6</v>
      </c>
      <c r="L2262" s="69">
        <f>COUNTIFS(Aéroports!$C$2:$C$5193,Aéroports!$C2262,Aéroports!$D$2:$D$5193,Aéroports!$D2262)</f>
        <v>1</v>
      </c>
      <c r="M2262" s="69" t="str">
        <f>IF(AND(Formulaire!$H$15=Aéroports!$E2262,--ISNUMBER(IFERROR(SEARCH(Formulaire!$H$16,$C2262,1),""))=1),MAX(M$1:M2261)+1,"")</f>
        <v/>
      </c>
      <c r="N2262" s="69" t="str">
        <f>IF(AND(Formulaire!$H$21=Aéroports!$E2262,--ISNUMBER(IFERROR(SEARCH(Formulaire!$H$22,$C2262,1),""))=1),MAX(N$1:N2261)+1,"")</f>
        <v/>
      </c>
      <c r="O2262" s="69" t="str">
        <f>IF(AND(Formulaire!$H$27=Aéroports!$E2262,--ISNUMBER(IFERROR(SEARCH(Formulaire!$H$28,$C2262,1),""))=1),MAX(O$1:O2261)+1,"")</f>
        <v/>
      </c>
      <c r="Q2262" s="91" t="str">
        <f>IFERROR(INDEX($C$2:$C$5193,MATCH(ROWS(M$2:M2262),M$2:M$5193,0)),"")</f>
        <v/>
      </c>
      <c r="R2262" s="70" t="str">
        <f>IFERROR(INDEX($C$2:$C$5193,MATCH(ROWS(N$2:N2262),N$2:N$5193,0)),"")</f>
        <v/>
      </c>
      <c r="S2262" s="92" t="str">
        <f>IFERROR(INDEX($C$2:$C$5193,MATCH(ROWS(O$2:O2262),O$2:O$5193,0)),"")</f>
        <v/>
      </c>
    </row>
    <row r="2263" spans="1:19" x14ac:dyDescent="0.25">
      <c r="A2263" s="68">
        <v>8511</v>
      </c>
      <c r="B2263" s="68" t="s">
        <v>18925</v>
      </c>
      <c r="C2263" s="68" t="s">
        <v>18926</v>
      </c>
      <c r="D2263" s="68" t="s">
        <v>16702</v>
      </c>
      <c r="E2263" s="68" t="s">
        <v>22589</v>
      </c>
      <c r="F2263" s="68" t="s">
        <v>18927</v>
      </c>
      <c r="G2263" s="68" t="s">
        <v>18928</v>
      </c>
      <c r="H2263" s="68">
        <v>31.553999999999998</v>
      </c>
      <c r="I2263" s="68">
        <v>-81.882499999999993</v>
      </c>
      <c r="J2263" s="68">
        <v>107</v>
      </c>
      <c r="K2263" s="68">
        <v>-5</v>
      </c>
      <c r="L2263" s="68">
        <f>COUNTIFS(Aéroports!$C$2:$C$5193,Aéroports!$C2263,Aéroports!$D$2:$D$5193,Aéroports!$D2263)</f>
        <v>1</v>
      </c>
      <c r="M2263" s="68" t="str">
        <f>IF(AND(Formulaire!$H$15=Aéroports!$E2263,--ISNUMBER(IFERROR(SEARCH(Formulaire!$H$16,$C2263,1),""))=1),MAX(M$1:M2262)+1,"")</f>
        <v/>
      </c>
      <c r="N2263" s="68" t="str">
        <f>IF(AND(Formulaire!$H$21=Aéroports!$E2263,--ISNUMBER(IFERROR(SEARCH(Formulaire!$H$22,$C2263,1),""))=1),MAX(N$1:N2262)+1,"")</f>
        <v/>
      </c>
      <c r="O2263" s="68" t="str">
        <f>IF(AND(Formulaire!$H$27=Aéroports!$E2263,--ISNUMBER(IFERROR(SEARCH(Formulaire!$H$28,$C2263,1),""))=1),MAX(O$1:O2262)+1,"")</f>
        <v/>
      </c>
      <c r="Q2263" s="91" t="str">
        <f>IFERROR(INDEX($C$2:$C$5193,MATCH(ROWS(M$2:M2263),M$2:M$5193,0)),"")</f>
        <v/>
      </c>
      <c r="R2263" s="70" t="str">
        <f>IFERROR(INDEX($C$2:$C$5193,MATCH(ROWS(N$2:N2263),N$2:N$5193,0)),"")</f>
        <v/>
      </c>
      <c r="S2263" s="92" t="str">
        <f>IFERROR(INDEX($C$2:$C$5193,MATCH(ROWS(O$2:O2263),O$2:O$5193,0)),"")</f>
        <v/>
      </c>
    </row>
    <row r="2264" spans="1:19" x14ac:dyDescent="0.25">
      <c r="A2264" s="69">
        <v>4169</v>
      </c>
      <c r="B2264" s="69" t="s">
        <v>18929</v>
      </c>
      <c r="C2264" s="69" t="s">
        <v>18930</v>
      </c>
      <c r="D2264" s="69" t="s">
        <v>16702</v>
      </c>
      <c r="E2264" s="69" t="s">
        <v>22589</v>
      </c>
      <c r="F2264" s="69" t="s">
        <v>18931</v>
      </c>
      <c r="G2264" s="69" t="s">
        <v>18932</v>
      </c>
      <c r="H2264" s="69">
        <v>40.316099999999999</v>
      </c>
      <c r="I2264" s="69">
        <v>-78.8339</v>
      </c>
      <c r="J2264" s="69">
        <v>2284</v>
      </c>
      <c r="K2264" s="69">
        <v>-5</v>
      </c>
      <c r="L2264" s="69">
        <f>COUNTIFS(Aéroports!$C$2:$C$5193,Aéroports!$C2264,Aéroports!$D$2:$D$5193,Aéroports!$D2264)</f>
        <v>1</v>
      </c>
      <c r="M2264" s="69" t="str">
        <f>IF(AND(Formulaire!$H$15=Aéroports!$E2264,--ISNUMBER(IFERROR(SEARCH(Formulaire!$H$16,$C2264,1),""))=1),MAX(M$1:M2263)+1,"")</f>
        <v/>
      </c>
      <c r="N2264" s="69" t="str">
        <f>IF(AND(Formulaire!$H$21=Aéroports!$E2264,--ISNUMBER(IFERROR(SEARCH(Formulaire!$H$22,$C2264,1),""))=1),MAX(N$1:N2263)+1,"")</f>
        <v/>
      </c>
      <c r="O2264" s="69" t="str">
        <f>IF(AND(Formulaire!$H$27=Aéroports!$E2264,--ISNUMBER(IFERROR(SEARCH(Formulaire!$H$28,$C2264,1),""))=1),MAX(O$1:O2263)+1,"")</f>
        <v/>
      </c>
      <c r="Q2264" s="91" t="str">
        <f>IFERROR(INDEX($C$2:$C$5193,MATCH(ROWS(M$2:M2264),M$2:M$5193,0)),"")</f>
        <v/>
      </c>
      <c r="R2264" s="70" t="str">
        <f>IFERROR(INDEX($C$2:$C$5193,MATCH(ROWS(N$2:N2264),N$2:N$5193,0)),"")</f>
        <v/>
      </c>
      <c r="S2264" s="92" t="str">
        <f>IFERROR(INDEX($C$2:$C$5193,MATCH(ROWS(O$2:O2264),O$2:O$5193,0)),"")</f>
        <v/>
      </c>
    </row>
    <row r="2265" spans="1:19" x14ac:dyDescent="0.25">
      <c r="A2265" s="68">
        <v>8496</v>
      </c>
      <c r="B2265" s="68" t="s">
        <v>18933</v>
      </c>
      <c r="C2265" s="68" t="s">
        <v>18934</v>
      </c>
      <c r="D2265" s="68" t="s">
        <v>16702</v>
      </c>
      <c r="E2265" s="68" t="s">
        <v>22589</v>
      </c>
      <c r="F2265" s="68" t="s">
        <v>18935</v>
      </c>
      <c r="G2265" s="68" t="s">
        <v>18936</v>
      </c>
      <c r="H2265" s="68">
        <v>41.517800000000001</v>
      </c>
      <c r="I2265" s="68">
        <v>-88.1755</v>
      </c>
      <c r="J2265" s="68">
        <v>582</v>
      </c>
      <c r="K2265" s="68">
        <v>-6</v>
      </c>
      <c r="L2265" s="68">
        <f>COUNTIFS(Aéroports!$C$2:$C$5193,Aéroports!$C2265,Aéroports!$D$2:$D$5193,Aéroports!$D2265)</f>
        <v>1</v>
      </c>
      <c r="M2265" s="68" t="str">
        <f>IF(AND(Formulaire!$H$15=Aéroports!$E2265,--ISNUMBER(IFERROR(SEARCH(Formulaire!$H$16,$C2265,1),""))=1),MAX(M$1:M2264)+1,"")</f>
        <v/>
      </c>
      <c r="N2265" s="68" t="str">
        <f>IF(AND(Formulaire!$H$21=Aéroports!$E2265,--ISNUMBER(IFERROR(SEARCH(Formulaire!$H$22,$C2265,1),""))=1),MAX(N$1:N2264)+1,"")</f>
        <v/>
      </c>
      <c r="O2265" s="68" t="str">
        <f>IF(AND(Formulaire!$H$27=Aéroports!$E2265,--ISNUMBER(IFERROR(SEARCH(Formulaire!$H$28,$C2265,1),""))=1),MAX(O$1:O2264)+1,"")</f>
        <v/>
      </c>
      <c r="Q2265" s="91" t="str">
        <f>IFERROR(INDEX($C$2:$C$5193,MATCH(ROWS(M$2:M2265),M$2:M$5193,0)),"")</f>
        <v/>
      </c>
      <c r="R2265" s="70" t="str">
        <f>IFERROR(INDEX($C$2:$C$5193,MATCH(ROWS(N$2:N2265),N$2:N$5193,0)),"")</f>
        <v/>
      </c>
      <c r="S2265" s="92" t="str">
        <f>IFERROR(INDEX($C$2:$C$5193,MATCH(ROWS(O$2:O2265),O$2:O$5193,0)),"")</f>
        <v/>
      </c>
    </row>
    <row r="2266" spans="1:19" x14ac:dyDescent="0.25">
      <c r="A2266" s="69">
        <v>3591</v>
      </c>
      <c r="B2266" s="69" t="s">
        <v>18937</v>
      </c>
      <c r="C2266" s="69" t="s">
        <v>18938</v>
      </c>
      <c r="D2266" s="69" t="s">
        <v>16702</v>
      </c>
      <c r="E2266" s="69" t="s">
        <v>22589</v>
      </c>
      <c r="F2266" s="69" t="s">
        <v>18939</v>
      </c>
      <c r="G2266" s="69" t="s">
        <v>18940</v>
      </c>
      <c r="H2266" s="69">
        <v>35.831699999999998</v>
      </c>
      <c r="I2266" s="69">
        <v>-90.6464</v>
      </c>
      <c r="J2266" s="69">
        <v>262</v>
      </c>
      <c r="K2266" s="69">
        <v>-6</v>
      </c>
      <c r="L2266" s="69">
        <f>COUNTIFS(Aéroports!$C$2:$C$5193,Aéroports!$C2266,Aéroports!$D$2:$D$5193,Aéroports!$D2266)</f>
        <v>1</v>
      </c>
      <c r="M2266" s="69" t="str">
        <f>IF(AND(Formulaire!$H$15=Aéroports!$E2266,--ISNUMBER(IFERROR(SEARCH(Formulaire!$H$16,$C2266,1),""))=1),MAX(M$1:M2265)+1,"")</f>
        <v/>
      </c>
      <c r="N2266" s="69" t="str">
        <f>IF(AND(Formulaire!$H$21=Aéroports!$E2266,--ISNUMBER(IFERROR(SEARCH(Formulaire!$H$22,$C2266,1),""))=1),MAX(N$1:N2265)+1,"")</f>
        <v/>
      </c>
      <c r="O2266" s="69" t="str">
        <f>IF(AND(Formulaire!$H$27=Aéroports!$E2266,--ISNUMBER(IFERROR(SEARCH(Formulaire!$H$28,$C2266,1),""))=1),MAX(O$1:O2265)+1,"")</f>
        <v/>
      </c>
      <c r="Q2266" s="91" t="str">
        <f>IFERROR(INDEX($C$2:$C$5193,MATCH(ROWS(M$2:M2266),M$2:M$5193,0)),"")</f>
        <v/>
      </c>
      <c r="R2266" s="70" t="str">
        <f>IFERROR(INDEX($C$2:$C$5193,MATCH(ROWS(N$2:N2266),N$2:N$5193,0)),"")</f>
        <v/>
      </c>
      <c r="S2266" s="92" t="str">
        <f>IFERROR(INDEX($C$2:$C$5193,MATCH(ROWS(O$2:O2266),O$2:O$5193,0)),"")</f>
        <v/>
      </c>
    </row>
    <row r="2267" spans="1:19" x14ac:dyDescent="0.25">
      <c r="A2267" s="68">
        <v>4354</v>
      </c>
      <c r="B2267" s="68" t="s">
        <v>18941</v>
      </c>
      <c r="C2267" s="68" t="s">
        <v>18942</v>
      </c>
      <c r="D2267" s="68" t="s">
        <v>16702</v>
      </c>
      <c r="E2267" s="68" t="s">
        <v>22589</v>
      </c>
      <c r="F2267" s="68" t="s">
        <v>18943</v>
      </c>
      <c r="G2267" s="68" t="s">
        <v>18944</v>
      </c>
      <c r="H2267" s="68">
        <v>37.151800000000001</v>
      </c>
      <c r="I2267" s="68">
        <v>-94.4983</v>
      </c>
      <c r="J2267" s="68">
        <v>981</v>
      </c>
      <c r="K2267" s="68">
        <v>-6</v>
      </c>
      <c r="L2267" s="68">
        <f>COUNTIFS(Aéroports!$C$2:$C$5193,Aéroports!$C2267,Aéroports!$D$2:$D$5193,Aéroports!$D2267)</f>
        <v>1</v>
      </c>
      <c r="M2267" s="68" t="str">
        <f>IF(AND(Formulaire!$H$15=Aéroports!$E2267,--ISNUMBER(IFERROR(SEARCH(Formulaire!$H$16,$C2267,1),""))=1),MAX(M$1:M2266)+1,"")</f>
        <v/>
      </c>
      <c r="N2267" s="68" t="str">
        <f>IF(AND(Formulaire!$H$21=Aéroports!$E2267,--ISNUMBER(IFERROR(SEARCH(Formulaire!$H$22,$C2267,1),""))=1),MAX(N$1:N2266)+1,"")</f>
        <v/>
      </c>
      <c r="O2267" s="68" t="str">
        <f>IF(AND(Formulaire!$H$27=Aéroports!$E2267,--ISNUMBER(IFERROR(SEARCH(Formulaire!$H$28,$C2267,1),""))=1),MAX(O$1:O2266)+1,"")</f>
        <v/>
      </c>
      <c r="Q2267" s="91" t="str">
        <f>IFERROR(INDEX($C$2:$C$5193,MATCH(ROWS(M$2:M2267),M$2:M$5193,0)),"")</f>
        <v/>
      </c>
      <c r="R2267" s="70" t="str">
        <f>IFERROR(INDEX($C$2:$C$5193,MATCH(ROWS(N$2:N2267),N$2:N$5193,0)),"")</f>
        <v/>
      </c>
      <c r="S2267" s="92" t="str">
        <f>IFERROR(INDEX($C$2:$C$5193,MATCH(ROWS(O$2:O2267),O$2:O$5193,0)),"")</f>
        <v/>
      </c>
    </row>
    <row r="2268" spans="1:19" x14ac:dyDescent="0.25">
      <c r="A2268" s="69">
        <v>11837</v>
      </c>
      <c r="B2268" s="69" t="s">
        <v>18945</v>
      </c>
      <c r="C2268" s="69" t="s">
        <v>18946</v>
      </c>
      <c r="D2268" s="69" t="s">
        <v>16702</v>
      </c>
      <c r="E2268" s="69" t="s">
        <v>22589</v>
      </c>
      <c r="F2268" s="69" t="s">
        <v>18947</v>
      </c>
      <c r="G2268" s="69" t="s">
        <v>18948</v>
      </c>
      <c r="H2268" s="69">
        <v>30.511299999999999</v>
      </c>
      <c r="I2268" s="69">
        <v>-99.763499999999993</v>
      </c>
      <c r="J2268" s="69">
        <v>1749</v>
      </c>
      <c r="K2268" s="69" t="s">
        <v>340</v>
      </c>
      <c r="L2268" s="69">
        <f>COUNTIFS(Aéroports!$C$2:$C$5193,Aéroports!$C2268,Aéroports!$D$2:$D$5193,Aéroports!$D2268)</f>
        <v>1</v>
      </c>
      <c r="M2268" s="69" t="str">
        <f>IF(AND(Formulaire!$H$15=Aéroports!$E2268,--ISNUMBER(IFERROR(SEARCH(Formulaire!$H$16,$C2268,1),""))=1),MAX(M$1:M2267)+1,"")</f>
        <v/>
      </c>
      <c r="N2268" s="69" t="str">
        <f>IF(AND(Formulaire!$H$21=Aéroports!$E2268,--ISNUMBER(IFERROR(SEARCH(Formulaire!$H$22,$C2268,1),""))=1),MAX(N$1:N2267)+1,"")</f>
        <v/>
      </c>
      <c r="O2268" s="69" t="str">
        <f>IF(AND(Formulaire!$H$27=Aéroports!$E2268,--ISNUMBER(IFERROR(SEARCH(Formulaire!$H$28,$C2268,1),""))=1),MAX(O$1:O2267)+1,"")</f>
        <v/>
      </c>
      <c r="Q2268" s="91" t="str">
        <f>IFERROR(INDEX($C$2:$C$5193,MATCH(ROWS(M$2:M2268),M$2:M$5193,0)),"")</f>
        <v/>
      </c>
      <c r="R2268" s="70" t="str">
        <f>IFERROR(INDEX($C$2:$C$5193,MATCH(ROWS(N$2:N2268),N$2:N$5193,0)),"")</f>
        <v/>
      </c>
      <c r="S2268" s="92" t="str">
        <f>IFERROR(INDEX($C$2:$C$5193,MATCH(ROWS(O$2:O2268),O$2:O$5193,0)),"")</f>
        <v/>
      </c>
    </row>
    <row r="2269" spans="1:19" x14ac:dyDescent="0.25">
      <c r="A2269" s="68">
        <v>3492</v>
      </c>
      <c r="B2269" s="68" t="s">
        <v>18949</v>
      </c>
      <c r="C2269" s="68" t="s">
        <v>18950</v>
      </c>
      <c r="D2269" s="68" t="s">
        <v>16702</v>
      </c>
      <c r="E2269" s="68" t="s">
        <v>22589</v>
      </c>
      <c r="F2269" s="68" t="s">
        <v>18951</v>
      </c>
      <c r="G2269" s="68" t="s">
        <v>18952</v>
      </c>
      <c r="H2269" s="68">
        <v>58.354999999999997</v>
      </c>
      <c r="I2269" s="68">
        <v>-134.57599999999999</v>
      </c>
      <c r="J2269" s="68">
        <v>21</v>
      </c>
      <c r="K2269" s="68">
        <v>-9</v>
      </c>
      <c r="L2269" s="68">
        <f>COUNTIFS(Aéroports!$C$2:$C$5193,Aéroports!$C2269,Aéroports!$D$2:$D$5193,Aéroports!$D2269)</f>
        <v>1</v>
      </c>
      <c r="M2269" s="68" t="str">
        <f>IF(AND(Formulaire!$H$15=Aéroports!$E2269,--ISNUMBER(IFERROR(SEARCH(Formulaire!$H$16,$C2269,1),""))=1),MAX(M$1:M2268)+1,"")</f>
        <v/>
      </c>
      <c r="N2269" s="68" t="str">
        <f>IF(AND(Formulaire!$H$21=Aéroports!$E2269,--ISNUMBER(IFERROR(SEARCH(Formulaire!$H$22,$C2269,1),""))=1),MAX(N$1:N2268)+1,"")</f>
        <v/>
      </c>
      <c r="O2269" s="68" t="str">
        <f>IF(AND(Formulaire!$H$27=Aéroports!$E2269,--ISNUMBER(IFERROR(SEARCH(Formulaire!$H$28,$C2269,1),""))=1),MAX(O$1:O2268)+1,"")</f>
        <v/>
      </c>
      <c r="Q2269" s="91" t="str">
        <f>IFERROR(INDEX($C$2:$C$5193,MATCH(ROWS(M$2:M2269),M$2:M$5193,0)),"")</f>
        <v/>
      </c>
      <c r="R2269" s="70" t="str">
        <f>IFERROR(INDEX($C$2:$C$5193,MATCH(ROWS(N$2:N2269),N$2:N$5193,0)),"")</f>
        <v/>
      </c>
      <c r="S2269" s="92" t="str">
        <f>IFERROR(INDEX($C$2:$C$5193,MATCH(ROWS(O$2:O2269),O$2:O$5193,0)),"")</f>
        <v/>
      </c>
    </row>
    <row r="2270" spans="1:19" x14ac:dyDescent="0.25">
      <c r="A2270" s="69">
        <v>3456</v>
      </c>
      <c r="B2270" s="69" t="s">
        <v>18953</v>
      </c>
      <c r="C2270" s="69" t="s">
        <v>18954</v>
      </c>
      <c r="D2270" s="69" t="s">
        <v>16702</v>
      </c>
      <c r="E2270" s="69" t="s">
        <v>22589</v>
      </c>
      <c r="F2270" s="69" t="s">
        <v>18955</v>
      </c>
      <c r="G2270" s="69" t="s">
        <v>18956</v>
      </c>
      <c r="H2270" s="69">
        <v>20.898599999999998</v>
      </c>
      <c r="I2270" s="69">
        <v>-156.43</v>
      </c>
      <c r="J2270" s="69">
        <v>54</v>
      </c>
      <c r="K2270" s="69">
        <v>-10</v>
      </c>
      <c r="L2270" s="69">
        <f>COUNTIFS(Aéroports!$C$2:$C$5193,Aéroports!$C2270,Aéroports!$D$2:$D$5193,Aéroports!$D2270)</f>
        <v>1</v>
      </c>
      <c r="M2270" s="69" t="str">
        <f>IF(AND(Formulaire!$H$15=Aéroports!$E2270,--ISNUMBER(IFERROR(SEARCH(Formulaire!$H$16,$C2270,1),""))=1),MAX(M$1:M2269)+1,"")</f>
        <v/>
      </c>
      <c r="N2270" s="69" t="str">
        <f>IF(AND(Formulaire!$H$21=Aéroports!$E2270,--ISNUMBER(IFERROR(SEARCH(Formulaire!$H$22,$C2270,1),""))=1),MAX(N$1:N2269)+1,"")</f>
        <v/>
      </c>
      <c r="O2270" s="69" t="str">
        <f>IF(AND(Formulaire!$H$27=Aéroports!$E2270,--ISNUMBER(IFERROR(SEARCH(Formulaire!$H$28,$C2270,1),""))=1),MAX(O$1:O2269)+1,"")</f>
        <v/>
      </c>
      <c r="Q2270" s="91" t="str">
        <f>IFERROR(INDEX($C$2:$C$5193,MATCH(ROWS(M$2:M2270),M$2:M$5193,0)),"")</f>
        <v/>
      </c>
      <c r="R2270" s="70" t="str">
        <f>IFERROR(INDEX($C$2:$C$5193,MATCH(ROWS(N$2:N2270),N$2:N$5193,0)),"")</f>
        <v/>
      </c>
      <c r="S2270" s="92" t="str">
        <f>IFERROR(INDEX($C$2:$C$5193,MATCH(ROWS(O$2:O2270),O$2:O$5193,0)),"")</f>
        <v/>
      </c>
    </row>
    <row r="2271" spans="1:19" x14ac:dyDescent="0.25">
      <c r="A2271" s="68">
        <v>7991</v>
      </c>
      <c r="B2271" s="68" t="s">
        <v>18957</v>
      </c>
      <c r="C2271" s="68" t="s">
        <v>18958</v>
      </c>
      <c r="D2271" s="68" t="s">
        <v>16702</v>
      </c>
      <c r="E2271" s="68" t="s">
        <v>22589</v>
      </c>
      <c r="F2271" s="68" t="s">
        <v>18959</v>
      </c>
      <c r="G2271" s="68" t="s">
        <v>18960</v>
      </c>
      <c r="H2271" s="68">
        <v>38.095999999999997</v>
      </c>
      <c r="I2271" s="68">
        <v>-92.549499999999995</v>
      </c>
      <c r="J2271" s="68">
        <v>869</v>
      </c>
      <c r="K2271" s="68">
        <v>-6</v>
      </c>
      <c r="L2271" s="68">
        <f>COUNTIFS(Aéroports!$C$2:$C$5193,Aéroports!$C2271,Aéroports!$D$2:$D$5193,Aéroports!$D2271)</f>
        <v>1</v>
      </c>
      <c r="M2271" s="68" t="str">
        <f>IF(AND(Formulaire!$H$15=Aéroports!$E2271,--ISNUMBER(IFERROR(SEARCH(Formulaire!$H$16,$C2271,1),""))=1),MAX(M$1:M2270)+1,"")</f>
        <v/>
      </c>
      <c r="N2271" s="68" t="str">
        <f>IF(AND(Formulaire!$H$21=Aéroports!$E2271,--ISNUMBER(IFERROR(SEARCH(Formulaire!$H$22,$C2271,1),""))=1),MAX(N$1:N2270)+1,"")</f>
        <v/>
      </c>
      <c r="O2271" s="68" t="str">
        <f>IF(AND(Formulaire!$H$27=Aéroports!$E2271,--ISNUMBER(IFERROR(SEARCH(Formulaire!$H$28,$C2271,1),""))=1),MAX(O$1:O2270)+1,"")</f>
        <v/>
      </c>
      <c r="Q2271" s="91" t="str">
        <f>IFERROR(INDEX($C$2:$C$5193,MATCH(ROWS(M$2:M2271),M$2:M$5193,0)),"")</f>
        <v/>
      </c>
      <c r="R2271" s="70" t="str">
        <f>IFERROR(INDEX($C$2:$C$5193,MATCH(ROWS(N$2:N2271),N$2:N$5193,0)),"")</f>
        <v/>
      </c>
      <c r="S2271" s="92" t="str">
        <f>IFERROR(INDEX($C$2:$C$5193,MATCH(ROWS(O$2:O2271),O$2:O$5193,0)),"")</f>
        <v/>
      </c>
    </row>
    <row r="2272" spans="1:19" x14ac:dyDescent="0.25">
      <c r="A2272" s="69">
        <v>7143</v>
      </c>
      <c r="B2272" s="69" t="s">
        <v>18961</v>
      </c>
      <c r="C2272" s="69" t="s">
        <v>18962</v>
      </c>
      <c r="D2272" s="69" t="s">
        <v>16702</v>
      </c>
      <c r="E2272" s="69" t="s">
        <v>22589</v>
      </c>
      <c r="F2272" s="69" t="s">
        <v>18963</v>
      </c>
      <c r="G2272" s="69" t="s">
        <v>18964</v>
      </c>
      <c r="H2272" s="69">
        <v>56.961399999999998</v>
      </c>
      <c r="I2272" s="69">
        <v>-133.91</v>
      </c>
      <c r="J2272" s="69">
        <v>172</v>
      </c>
      <c r="K2272" s="69">
        <v>-9</v>
      </c>
      <c r="L2272" s="69">
        <f>COUNTIFS(Aéroports!$C$2:$C$5193,Aéroports!$C2272,Aéroports!$D$2:$D$5193,Aéroports!$D2272)</f>
        <v>1</v>
      </c>
      <c r="M2272" s="69" t="str">
        <f>IF(AND(Formulaire!$H$15=Aéroports!$E2272,--ISNUMBER(IFERROR(SEARCH(Formulaire!$H$16,$C2272,1),""))=1),MAX(M$1:M2271)+1,"")</f>
        <v/>
      </c>
      <c r="N2272" s="69" t="str">
        <f>IF(AND(Formulaire!$H$21=Aéroports!$E2272,--ISNUMBER(IFERROR(SEARCH(Formulaire!$H$22,$C2272,1),""))=1),MAX(N$1:N2271)+1,"")</f>
        <v/>
      </c>
      <c r="O2272" s="69" t="str">
        <f>IF(AND(Formulaire!$H$27=Aéroports!$E2272,--ISNUMBER(IFERROR(SEARCH(Formulaire!$H$28,$C2272,1),""))=1),MAX(O$1:O2271)+1,"")</f>
        <v/>
      </c>
      <c r="Q2272" s="91" t="str">
        <f>IFERROR(INDEX($C$2:$C$5193,MATCH(ROWS(M$2:M2272),M$2:M$5193,0)),"")</f>
        <v/>
      </c>
      <c r="R2272" s="70" t="str">
        <f>IFERROR(INDEX($C$2:$C$5193,MATCH(ROWS(N$2:N2272),N$2:N$5193,0)),"")</f>
        <v/>
      </c>
      <c r="S2272" s="92" t="str">
        <f>IFERROR(INDEX($C$2:$C$5193,MATCH(ROWS(O$2:O2272),O$2:O$5193,0)),"")</f>
        <v/>
      </c>
    </row>
    <row r="2273" spans="1:19" x14ac:dyDescent="0.25">
      <c r="A2273" s="68">
        <v>4039</v>
      </c>
      <c r="B2273" s="68" t="s">
        <v>18965</v>
      </c>
      <c r="C2273" s="68" t="s">
        <v>18966</v>
      </c>
      <c r="D2273" s="68" t="s">
        <v>16702</v>
      </c>
      <c r="E2273" s="68" t="s">
        <v>22589</v>
      </c>
      <c r="F2273" s="68" t="s">
        <v>18967</v>
      </c>
      <c r="G2273" s="68" t="s">
        <v>18968</v>
      </c>
      <c r="H2273" s="68">
        <v>42.234900000000003</v>
      </c>
      <c r="I2273" s="68">
        <v>-85.552099999999996</v>
      </c>
      <c r="J2273" s="68">
        <v>874</v>
      </c>
      <c r="K2273" s="68">
        <v>-5</v>
      </c>
      <c r="L2273" s="68">
        <f>COUNTIFS(Aéroports!$C$2:$C$5193,Aéroports!$C2273,Aéroports!$D$2:$D$5193,Aéroports!$D2273)</f>
        <v>1</v>
      </c>
      <c r="M2273" s="68" t="str">
        <f>IF(AND(Formulaire!$H$15=Aéroports!$E2273,--ISNUMBER(IFERROR(SEARCH(Formulaire!$H$16,$C2273,1),""))=1),MAX(M$1:M2272)+1,"")</f>
        <v/>
      </c>
      <c r="N2273" s="68" t="str">
        <f>IF(AND(Formulaire!$H$21=Aéroports!$E2273,--ISNUMBER(IFERROR(SEARCH(Formulaire!$H$22,$C2273,1),""))=1),MAX(N$1:N2272)+1,"")</f>
        <v/>
      </c>
      <c r="O2273" s="68" t="str">
        <f>IF(AND(Formulaire!$H$27=Aéroports!$E2273,--ISNUMBER(IFERROR(SEARCH(Formulaire!$H$28,$C2273,1),""))=1),MAX(O$1:O2272)+1,"")</f>
        <v/>
      </c>
      <c r="Q2273" s="91" t="str">
        <f>IFERROR(INDEX($C$2:$C$5193,MATCH(ROWS(M$2:M2273),M$2:M$5193,0)),"")</f>
        <v/>
      </c>
      <c r="R2273" s="70" t="str">
        <f>IFERROR(INDEX($C$2:$C$5193,MATCH(ROWS(N$2:N2273),N$2:N$5193,0)),"")</f>
        <v/>
      </c>
      <c r="S2273" s="92" t="str">
        <f>IFERROR(INDEX($C$2:$C$5193,MATCH(ROWS(O$2:O2273),O$2:O$5193,0)),"")</f>
        <v/>
      </c>
    </row>
    <row r="2274" spans="1:19" x14ac:dyDescent="0.25">
      <c r="A2274" s="69">
        <v>4127</v>
      </c>
      <c r="B2274" s="69" t="s">
        <v>18969</v>
      </c>
      <c r="C2274" s="69" t="s">
        <v>18970</v>
      </c>
      <c r="D2274" s="69" t="s">
        <v>16702</v>
      </c>
      <c r="E2274" s="69" t="s">
        <v>22589</v>
      </c>
      <c r="F2274" s="69" t="s">
        <v>18971</v>
      </c>
      <c r="G2274" s="69" t="s">
        <v>18972</v>
      </c>
      <c r="H2274" s="69">
        <v>48.310499999999998</v>
      </c>
      <c r="I2274" s="69">
        <v>-114.256</v>
      </c>
      <c r="J2274" s="69">
        <v>2977</v>
      </c>
      <c r="K2274" s="69">
        <v>-7</v>
      </c>
      <c r="L2274" s="69">
        <f>COUNTIFS(Aéroports!$C$2:$C$5193,Aéroports!$C2274,Aéroports!$D$2:$D$5193,Aéroports!$D2274)</f>
        <v>1</v>
      </c>
      <c r="M2274" s="69" t="str">
        <f>IF(AND(Formulaire!$H$15=Aéroports!$E2274,--ISNUMBER(IFERROR(SEARCH(Formulaire!$H$16,$C2274,1),""))=1),MAX(M$1:M2273)+1,"")</f>
        <v/>
      </c>
      <c r="N2274" s="69" t="str">
        <f>IF(AND(Formulaire!$H$21=Aéroports!$E2274,--ISNUMBER(IFERROR(SEARCH(Formulaire!$H$22,$C2274,1),""))=1),MAX(N$1:N2273)+1,"")</f>
        <v/>
      </c>
      <c r="O2274" s="69" t="str">
        <f>IF(AND(Formulaire!$H$27=Aéroports!$E2274,--ISNUMBER(IFERROR(SEARCH(Formulaire!$H$28,$C2274,1),""))=1),MAX(O$1:O2273)+1,"")</f>
        <v/>
      </c>
      <c r="Q2274" s="91" t="str">
        <f>IFERROR(INDEX($C$2:$C$5193,MATCH(ROWS(M$2:M2274),M$2:M$5193,0)),"")</f>
        <v/>
      </c>
      <c r="R2274" s="70" t="str">
        <f>IFERROR(INDEX($C$2:$C$5193,MATCH(ROWS(N$2:N2274),N$2:N$5193,0)),"")</f>
        <v/>
      </c>
      <c r="S2274" s="92" t="str">
        <f>IFERROR(INDEX($C$2:$C$5193,MATCH(ROWS(O$2:O2274),O$2:O$5193,0)),"")</f>
        <v/>
      </c>
    </row>
    <row r="2275" spans="1:19" x14ac:dyDescent="0.25">
      <c r="A2275" s="68">
        <v>5964</v>
      </c>
      <c r="B2275" s="68" t="s">
        <v>18973</v>
      </c>
      <c r="C2275" s="68" t="s">
        <v>18974</v>
      </c>
      <c r="D2275" s="68" t="s">
        <v>16702</v>
      </c>
      <c r="E2275" s="68" t="s">
        <v>22589</v>
      </c>
      <c r="F2275" s="68" t="s">
        <v>18975</v>
      </c>
      <c r="G2275" s="68" t="s">
        <v>18976</v>
      </c>
      <c r="H2275" s="68">
        <v>61.536299999999997</v>
      </c>
      <c r="I2275" s="68">
        <v>-160.34100000000001</v>
      </c>
      <c r="J2275" s="68">
        <v>55</v>
      </c>
      <c r="K2275" s="68">
        <v>-9</v>
      </c>
      <c r="L2275" s="68">
        <f>COUNTIFS(Aéroports!$C$2:$C$5193,Aéroports!$C2275,Aéroports!$D$2:$D$5193,Aéroports!$D2275)</f>
        <v>1</v>
      </c>
      <c r="M2275" s="68" t="str">
        <f>IF(AND(Formulaire!$H$15=Aéroports!$E2275,--ISNUMBER(IFERROR(SEARCH(Formulaire!$H$16,$C2275,1),""))=1),MAX(M$1:M2274)+1,"")</f>
        <v/>
      </c>
      <c r="N2275" s="68" t="str">
        <f>IF(AND(Formulaire!$H$21=Aéroports!$E2275,--ISNUMBER(IFERROR(SEARCH(Formulaire!$H$22,$C2275,1),""))=1),MAX(N$1:N2274)+1,"")</f>
        <v/>
      </c>
      <c r="O2275" s="68" t="str">
        <f>IF(AND(Formulaire!$H$27=Aéroports!$E2275,--ISNUMBER(IFERROR(SEARCH(Formulaire!$H$28,$C2275,1),""))=1),MAX(O$1:O2274)+1,"")</f>
        <v/>
      </c>
      <c r="Q2275" s="91" t="str">
        <f>IFERROR(INDEX($C$2:$C$5193,MATCH(ROWS(M$2:M2275),M$2:M$5193,0)),"")</f>
        <v/>
      </c>
      <c r="R2275" s="70" t="str">
        <f>IFERROR(INDEX($C$2:$C$5193,MATCH(ROWS(N$2:N2275),N$2:N$5193,0)),"")</f>
        <v/>
      </c>
      <c r="S2275" s="92" t="str">
        <f>IFERROR(INDEX($C$2:$C$5193,MATCH(ROWS(O$2:O2275),O$2:O$5193,0)),"")</f>
        <v/>
      </c>
    </row>
    <row r="2276" spans="1:19" x14ac:dyDescent="0.25">
      <c r="A2276" s="69">
        <v>6717</v>
      </c>
      <c r="B2276" s="69" t="s">
        <v>18977</v>
      </c>
      <c r="C2276" s="69" t="s">
        <v>18978</v>
      </c>
      <c r="D2276" s="69" t="s">
        <v>16702</v>
      </c>
      <c r="E2276" s="69" t="s">
        <v>22589</v>
      </c>
      <c r="F2276" s="69" t="s">
        <v>18979</v>
      </c>
      <c r="G2276" s="69" t="s">
        <v>18980</v>
      </c>
      <c r="H2276" s="69">
        <v>64.319100000000006</v>
      </c>
      <c r="I2276" s="69">
        <v>-158.74100000000001</v>
      </c>
      <c r="J2276" s="69">
        <v>181</v>
      </c>
      <c r="K2276" s="69">
        <v>-9</v>
      </c>
      <c r="L2276" s="69">
        <f>COUNTIFS(Aéroports!$C$2:$C$5193,Aéroports!$C2276,Aéroports!$D$2:$D$5193,Aéroports!$D2276)</f>
        <v>1</v>
      </c>
      <c r="M2276" s="69" t="str">
        <f>IF(AND(Formulaire!$H$15=Aéroports!$E2276,--ISNUMBER(IFERROR(SEARCH(Formulaire!$H$16,$C2276,1),""))=1),MAX(M$1:M2275)+1,"")</f>
        <v/>
      </c>
      <c r="N2276" s="69" t="str">
        <f>IF(AND(Formulaire!$H$21=Aéroports!$E2276,--ISNUMBER(IFERROR(SEARCH(Formulaire!$H$22,$C2276,1),""))=1),MAX(N$1:N2275)+1,"")</f>
        <v/>
      </c>
      <c r="O2276" s="69" t="str">
        <f>IF(AND(Formulaire!$H$27=Aéroports!$E2276,--ISNUMBER(IFERROR(SEARCH(Formulaire!$H$28,$C2276,1),""))=1),MAX(O$1:O2275)+1,"")</f>
        <v/>
      </c>
      <c r="Q2276" s="91" t="str">
        <f>IFERROR(INDEX($C$2:$C$5193,MATCH(ROWS(M$2:M2276),M$2:M$5193,0)),"")</f>
        <v/>
      </c>
      <c r="R2276" s="70" t="str">
        <f>IFERROR(INDEX($C$2:$C$5193,MATCH(ROWS(N$2:N2276),N$2:N$5193,0)),"")</f>
        <v/>
      </c>
      <c r="S2276" s="92" t="str">
        <f>IFERROR(INDEX($C$2:$C$5193,MATCH(ROWS(O$2:O2276),O$2:O$5193,0)),"")</f>
        <v/>
      </c>
    </row>
    <row r="2277" spans="1:19" x14ac:dyDescent="0.25">
      <c r="A2277" s="68">
        <v>3545</v>
      </c>
      <c r="B2277" s="68" t="s">
        <v>18981</v>
      </c>
      <c r="C2277" s="68" t="s">
        <v>18982</v>
      </c>
      <c r="D2277" s="68" t="s">
        <v>16702</v>
      </c>
      <c r="E2277" s="68" t="s">
        <v>22589</v>
      </c>
      <c r="F2277" s="68" t="s">
        <v>18983</v>
      </c>
      <c r="G2277" s="68" t="s">
        <v>18984</v>
      </c>
      <c r="H2277" s="68">
        <v>20.001300000000001</v>
      </c>
      <c r="I2277" s="68">
        <v>-155.66800000000001</v>
      </c>
      <c r="J2277" s="68">
        <v>2671</v>
      </c>
      <c r="K2277" s="68">
        <v>-10</v>
      </c>
      <c r="L2277" s="68">
        <f>COUNTIFS(Aéroports!$C$2:$C$5193,Aéroports!$C2277,Aéroports!$D$2:$D$5193,Aéroports!$D2277)</f>
        <v>1</v>
      </c>
      <c r="M2277" s="68" t="str">
        <f>IF(AND(Formulaire!$H$15=Aéroports!$E2277,--ISNUMBER(IFERROR(SEARCH(Formulaire!$H$16,$C2277,1),""))=1),MAX(M$1:M2276)+1,"")</f>
        <v/>
      </c>
      <c r="N2277" s="68" t="str">
        <f>IF(AND(Formulaire!$H$21=Aéroports!$E2277,--ISNUMBER(IFERROR(SEARCH(Formulaire!$H$22,$C2277,1),""))=1),MAX(N$1:N2276)+1,"")</f>
        <v/>
      </c>
      <c r="O2277" s="68" t="str">
        <f>IF(AND(Formulaire!$H$27=Aéroports!$E2277,--ISNUMBER(IFERROR(SEARCH(Formulaire!$H$28,$C2277,1),""))=1),MAX(O$1:O2276)+1,"")</f>
        <v/>
      </c>
      <c r="Q2277" s="91" t="str">
        <f>IFERROR(INDEX($C$2:$C$5193,MATCH(ROWS(M$2:M2277),M$2:M$5193,0)),"")</f>
        <v/>
      </c>
      <c r="R2277" s="70" t="str">
        <f>IFERROR(INDEX($C$2:$C$5193,MATCH(ROWS(N$2:N2277),N$2:N$5193,0)),"")</f>
        <v/>
      </c>
      <c r="S2277" s="92" t="str">
        <f>IFERROR(INDEX($C$2:$C$5193,MATCH(ROWS(O$2:O2277),O$2:O$5193,0)),"")</f>
        <v/>
      </c>
    </row>
    <row r="2278" spans="1:19" x14ac:dyDescent="0.25">
      <c r="A2278" s="69">
        <v>3835</v>
      </c>
      <c r="B2278" s="69" t="s">
        <v>18985</v>
      </c>
      <c r="C2278" s="69" t="s">
        <v>18986</v>
      </c>
      <c r="D2278" s="69" t="s">
        <v>16702</v>
      </c>
      <c r="E2278" s="69" t="s">
        <v>22589</v>
      </c>
      <c r="F2278" s="69" t="s">
        <v>18987</v>
      </c>
      <c r="G2278" s="69" t="s">
        <v>18988</v>
      </c>
      <c r="H2278" s="69">
        <v>21.450500000000002</v>
      </c>
      <c r="I2278" s="69">
        <v>-157.768</v>
      </c>
      <c r="J2278" s="69">
        <v>24</v>
      </c>
      <c r="K2278" s="69">
        <v>-10</v>
      </c>
      <c r="L2278" s="69">
        <f>COUNTIFS(Aéroports!$C$2:$C$5193,Aéroports!$C2278,Aéroports!$D$2:$D$5193,Aéroports!$D2278)</f>
        <v>1</v>
      </c>
      <c r="M2278" s="69" t="str">
        <f>IF(AND(Formulaire!$H$15=Aéroports!$E2278,--ISNUMBER(IFERROR(SEARCH(Formulaire!$H$16,$C2278,1),""))=1),MAX(M$1:M2277)+1,"")</f>
        <v/>
      </c>
      <c r="N2278" s="69" t="str">
        <f>IF(AND(Formulaire!$H$21=Aéroports!$E2278,--ISNUMBER(IFERROR(SEARCH(Formulaire!$H$22,$C2278,1),""))=1),MAX(N$1:N2277)+1,"")</f>
        <v/>
      </c>
      <c r="O2278" s="69" t="str">
        <f>IF(AND(Formulaire!$H$27=Aéroports!$E2278,--ISNUMBER(IFERROR(SEARCH(Formulaire!$H$28,$C2278,1),""))=1),MAX(O$1:O2277)+1,"")</f>
        <v/>
      </c>
      <c r="Q2278" s="91" t="str">
        <f>IFERROR(INDEX($C$2:$C$5193,MATCH(ROWS(M$2:M2278),M$2:M$5193,0)),"")</f>
        <v/>
      </c>
      <c r="R2278" s="70" t="str">
        <f>IFERROR(INDEX($C$2:$C$5193,MATCH(ROWS(N$2:N2278),N$2:N$5193,0)),"")</f>
        <v/>
      </c>
      <c r="S2278" s="92" t="str">
        <f>IFERROR(INDEX($C$2:$C$5193,MATCH(ROWS(O$2:O2278),O$2:O$5193,0)),"")</f>
        <v/>
      </c>
    </row>
    <row r="2279" spans="1:19" x14ac:dyDescent="0.25">
      <c r="A2279" s="68">
        <v>3639</v>
      </c>
      <c r="B2279" s="68" t="s">
        <v>18989</v>
      </c>
      <c r="C2279" s="68" t="s">
        <v>18990</v>
      </c>
      <c r="D2279" s="68" t="s">
        <v>16702</v>
      </c>
      <c r="E2279" s="68" t="s">
        <v>22589</v>
      </c>
      <c r="F2279" s="68" t="s">
        <v>18991</v>
      </c>
      <c r="G2279" s="68" t="s">
        <v>18992</v>
      </c>
      <c r="H2279" s="68">
        <v>41.071399999999997</v>
      </c>
      <c r="I2279" s="68">
        <v>-87.846299999999999</v>
      </c>
      <c r="J2279" s="68">
        <v>630</v>
      </c>
      <c r="K2279" s="68">
        <v>-6</v>
      </c>
      <c r="L2279" s="68">
        <f>COUNTIFS(Aéroports!$C$2:$C$5193,Aéroports!$C2279,Aéroports!$D$2:$D$5193,Aéroports!$D2279)</f>
        <v>1</v>
      </c>
      <c r="M2279" s="68" t="str">
        <f>IF(AND(Formulaire!$H$15=Aéroports!$E2279,--ISNUMBER(IFERROR(SEARCH(Formulaire!$H$16,$C2279,1),""))=1),MAX(M$1:M2278)+1,"")</f>
        <v/>
      </c>
      <c r="N2279" s="68" t="str">
        <f>IF(AND(Formulaire!$H$21=Aéroports!$E2279,--ISNUMBER(IFERROR(SEARCH(Formulaire!$H$22,$C2279,1),""))=1),MAX(N$1:N2278)+1,"")</f>
        <v/>
      </c>
      <c r="O2279" s="68" t="str">
        <f>IF(AND(Formulaire!$H$27=Aéroports!$E2279,--ISNUMBER(IFERROR(SEARCH(Formulaire!$H$28,$C2279,1),""))=1),MAX(O$1:O2278)+1,"")</f>
        <v/>
      </c>
      <c r="Q2279" s="91" t="str">
        <f>IFERROR(INDEX($C$2:$C$5193,MATCH(ROWS(M$2:M2279),M$2:M$5193,0)),"")</f>
        <v/>
      </c>
      <c r="R2279" s="70" t="str">
        <f>IFERROR(INDEX($C$2:$C$5193,MATCH(ROWS(N$2:N2279),N$2:N$5193,0)),"")</f>
        <v/>
      </c>
      <c r="S2279" s="92" t="str">
        <f>IFERROR(INDEX($C$2:$C$5193,MATCH(ROWS(O$2:O2279),O$2:O$5193,0)),"")</f>
        <v/>
      </c>
    </row>
    <row r="2280" spans="1:19" x14ac:dyDescent="0.25">
      <c r="A2280" s="69">
        <v>3458</v>
      </c>
      <c r="B2280" s="69" t="s">
        <v>18993</v>
      </c>
      <c r="C2280" s="69" t="s">
        <v>18994</v>
      </c>
      <c r="D2280" s="69" t="s">
        <v>16702</v>
      </c>
      <c r="E2280" s="69" t="s">
        <v>22589</v>
      </c>
      <c r="F2280" s="69" t="s">
        <v>18995</v>
      </c>
      <c r="G2280" s="69" t="s">
        <v>18996</v>
      </c>
      <c r="H2280" s="69">
        <v>39.297600000000003</v>
      </c>
      <c r="I2280" s="69">
        <v>-94.713899999999995</v>
      </c>
      <c r="J2280" s="69">
        <v>1026</v>
      </c>
      <c r="K2280" s="69">
        <v>-6</v>
      </c>
      <c r="L2280" s="69">
        <f>COUNTIFS(Aéroports!$C$2:$C$5193,Aéroports!$C2280,Aéroports!$D$2:$D$5193,Aéroports!$D2280)</f>
        <v>1</v>
      </c>
      <c r="M2280" s="69" t="str">
        <f>IF(AND(Formulaire!$H$15=Aéroports!$E2280,--ISNUMBER(IFERROR(SEARCH(Formulaire!$H$16,$C2280,1),""))=1),MAX(M$1:M2279)+1,"")</f>
        <v/>
      </c>
      <c r="N2280" s="69" t="str">
        <f>IF(AND(Formulaire!$H$21=Aéroports!$E2280,--ISNUMBER(IFERROR(SEARCH(Formulaire!$H$22,$C2280,1),""))=1),MAX(N$1:N2279)+1,"")</f>
        <v/>
      </c>
      <c r="O2280" s="69" t="str">
        <f>IF(AND(Formulaire!$H$27=Aéroports!$E2280,--ISNUMBER(IFERROR(SEARCH(Formulaire!$H$28,$C2280,1),""))=1),MAX(O$1:O2279)+1,"")</f>
        <v/>
      </c>
      <c r="Q2280" s="91" t="str">
        <f>IFERROR(INDEX($C$2:$C$5193,MATCH(ROWS(M$2:M2280),M$2:M$5193,0)),"")</f>
        <v/>
      </c>
      <c r="R2280" s="70" t="str">
        <f>IFERROR(INDEX($C$2:$C$5193,MATCH(ROWS(N$2:N2280),N$2:N$5193,0)),"")</f>
        <v/>
      </c>
      <c r="S2280" s="92" t="str">
        <f>IFERROR(INDEX($C$2:$C$5193,MATCH(ROWS(O$2:O2280),O$2:O$5193,0)),"")</f>
        <v/>
      </c>
    </row>
    <row r="2281" spans="1:19" x14ac:dyDescent="0.25">
      <c r="A2281" s="68">
        <v>7161</v>
      </c>
      <c r="B2281" s="68" t="s">
        <v>19000</v>
      </c>
      <c r="C2281" s="68" t="s">
        <v>19001</v>
      </c>
      <c r="D2281" s="68" t="s">
        <v>16702</v>
      </c>
      <c r="E2281" s="68" t="s">
        <v>22589</v>
      </c>
      <c r="F2281" s="68" t="s">
        <v>19002</v>
      </c>
      <c r="G2281" s="68" t="s">
        <v>19003</v>
      </c>
      <c r="H2281" s="68">
        <v>57.567100000000003</v>
      </c>
      <c r="I2281" s="68">
        <v>-154.44999999999999</v>
      </c>
      <c r="J2281" s="68">
        <v>137</v>
      </c>
      <c r="K2281" s="68">
        <v>-9</v>
      </c>
      <c r="L2281" s="68">
        <f>COUNTIFS(Aéroports!$C$2:$C$5193,Aéroports!$C2281,Aéroports!$D$2:$D$5193,Aéroports!$D2281)</f>
        <v>1</v>
      </c>
      <c r="M2281" s="68" t="str">
        <f>IF(AND(Formulaire!$H$15=Aéroports!$E2281,--ISNUMBER(IFERROR(SEARCH(Formulaire!$H$16,$C2281,1),""))=1),MAX(M$1:M2280)+1,"")</f>
        <v/>
      </c>
      <c r="N2281" s="68" t="str">
        <f>IF(AND(Formulaire!$H$21=Aéroports!$E2281,--ISNUMBER(IFERROR(SEARCH(Formulaire!$H$22,$C2281,1),""))=1),MAX(N$1:N2280)+1,"")</f>
        <v/>
      </c>
      <c r="O2281" s="68" t="str">
        <f>IF(AND(Formulaire!$H$27=Aéroports!$E2281,--ISNUMBER(IFERROR(SEARCH(Formulaire!$H$28,$C2281,1),""))=1),MAX(O$1:O2280)+1,"")</f>
        <v/>
      </c>
      <c r="Q2281" s="91" t="str">
        <f>IFERROR(INDEX($C$2:$C$5193,MATCH(ROWS(M$2:M2281),M$2:M$5193,0)),"")</f>
        <v/>
      </c>
      <c r="R2281" s="70" t="str">
        <f>IFERROR(INDEX($C$2:$C$5193,MATCH(ROWS(N$2:N2281),N$2:N$5193,0)),"")</f>
        <v/>
      </c>
      <c r="S2281" s="92" t="str">
        <f>IFERROR(INDEX($C$2:$C$5193,MATCH(ROWS(O$2:O2281),O$2:O$5193,0)),"")</f>
        <v/>
      </c>
    </row>
    <row r="2282" spans="1:19" x14ac:dyDescent="0.25">
      <c r="A2282" s="69">
        <v>7094</v>
      </c>
      <c r="B2282" s="69" t="s">
        <v>19004</v>
      </c>
      <c r="C2282" s="69" t="s">
        <v>19005</v>
      </c>
      <c r="D2282" s="69" t="s">
        <v>16702</v>
      </c>
      <c r="E2282" s="69" t="s">
        <v>22589</v>
      </c>
      <c r="F2282" s="69" t="s">
        <v>19006</v>
      </c>
      <c r="G2282" s="69" t="s">
        <v>19007</v>
      </c>
      <c r="H2282" s="69">
        <v>60.874400000000001</v>
      </c>
      <c r="I2282" s="69">
        <v>-162.524</v>
      </c>
      <c r="J2282" s="69">
        <v>48</v>
      </c>
      <c r="K2282" s="69">
        <v>-9</v>
      </c>
      <c r="L2282" s="69">
        <f>COUNTIFS(Aéroports!$C$2:$C$5193,Aéroports!$C2282,Aéroports!$D$2:$D$5193,Aéroports!$D2282)</f>
        <v>1</v>
      </c>
      <c r="M2282" s="69" t="str">
        <f>IF(AND(Formulaire!$H$15=Aéroports!$E2282,--ISNUMBER(IFERROR(SEARCH(Formulaire!$H$16,$C2282,1),""))=1),MAX(M$1:M2281)+1,"")</f>
        <v/>
      </c>
      <c r="N2282" s="69" t="str">
        <f>IF(AND(Formulaire!$H$21=Aéroports!$E2282,--ISNUMBER(IFERROR(SEARCH(Formulaire!$H$22,$C2282,1),""))=1),MAX(N$1:N2281)+1,"")</f>
        <v/>
      </c>
      <c r="O2282" s="69" t="str">
        <f>IF(AND(Formulaire!$H$27=Aéroports!$E2282,--ISNUMBER(IFERROR(SEARCH(Formulaire!$H$28,$C2282,1),""))=1),MAX(O$1:O2281)+1,"")</f>
        <v/>
      </c>
      <c r="Q2282" s="91" t="str">
        <f>IFERROR(INDEX($C$2:$C$5193,MATCH(ROWS(M$2:M2282),M$2:M$5193,0)),"")</f>
        <v/>
      </c>
      <c r="R2282" s="70" t="str">
        <f>IFERROR(INDEX($C$2:$C$5193,MATCH(ROWS(N$2:N2282),N$2:N$5193,0)),"")</f>
        <v/>
      </c>
      <c r="S2282" s="92" t="str">
        <f>IFERROR(INDEX($C$2:$C$5193,MATCH(ROWS(O$2:O2282),O$2:O$5193,0)),"")</f>
        <v/>
      </c>
    </row>
    <row r="2283" spans="1:19" x14ac:dyDescent="0.25">
      <c r="A2283" s="68">
        <v>8888</v>
      </c>
      <c r="B2283" s="68" t="s">
        <v>19008</v>
      </c>
      <c r="C2283" s="68" t="s">
        <v>19009</v>
      </c>
      <c r="D2283" s="68" t="s">
        <v>16702</v>
      </c>
      <c r="E2283" s="68" t="s">
        <v>22589</v>
      </c>
      <c r="F2283" s="68" t="s">
        <v>19010</v>
      </c>
      <c r="G2283" s="68" t="s">
        <v>19011</v>
      </c>
      <c r="H2283" s="68">
        <v>42.898400000000002</v>
      </c>
      <c r="I2283" s="68">
        <v>-72.270799999999994</v>
      </c>
      <c r="J2283" s="68">
        <v>488</v>
      </c>
      <c r="K2283" s="68">
        <v>-5</v>
      </c>
      <c r="L2283" s="68">
        <f>COUNTIFS(Aéroports!$C$2:$C$5193,Aéroports!$C2283,Aéroports!$D$2:$D$5193,Aéroports!$D2283)</f>
        <v>1</v>
      </c>
      <c r="M2283" s="68" t="str">
        <f>IF(AND(Formulaire!$H$15=Aéroports!$E2283,--ISNUMBER(IFERROR(SEARCH(Formulaire!$H$16,$C2283,1),""))=1),MAX(M$1:M2282)+1,"")</f>
        <v/>
      </c>
      <c r="N2283" s="68" t="str">
        <f>IF(AND(Formulaire!$H$21=Aéroports!$E2283,--ISNUMBER(IFERROR(SEARCH(Formulaire!$H$22,$C2283,1),""))=1),MAX(N$1:N2282)+1,"")</f>
        <v/>
      </c>
      <c r="O2283" s="68" t="str">
        <f>IF(AND(Formulaire!$H$27=Aéroports!$E2283,--ISNUMBER(IFERROR(SEARCH(Formulaire!$H$28,$C2283,1),""))=1),MAX(O$1:O2282)+1,"")</f>
        <v/>
      </c>
      <c r="Q2283" s="91" t="str">
        <f>IFERROR(INDEX($C$2:$C$5193,MATCH(ROWS(M$2:M2283),M$2:M$5193,0)),"")</f>
        <v/>
      </c>
      <c r="R2283" s="70" t="str">
        <f>IFERROR(INDEX($C$2:$C$5193,MATCH(ROWS(N$2:N2283),N$2:N$5193,0)),"")</f>
        <v/>
      </c>
      <c r="S2283" s="92" t="str">
        <f>IFERROR(INDEX($C$2:$C$5193,MATCH(ROWS(O$2:O2283),O$2:O$5193,0)),"")</f>
        <v/>
      </c>
    </row>
    <row r="2284" spans="1:19" x14ac:dyDescent="0.25">
      <c r="A2284" s="69">
        <v>7938</v>
      </c>
      <c r="B2284" s="69" t="s">
        <v>19012</v>
      </c>
      <c r="C2284" s="69" t="s">
        <v>19013</v>
      </c>
      <c r="D2284" s="69" t="s">
        <v>16702</v>
      </c>
      <c r="E2284" s="69" t="s">
        <v>22589</v>
      </c>
      <c r="F2284" s="69" t="s">
        <v>19014</v>
      </c>
      <c r="G2284" s="69" t="s">
        <v>19015</v>
      </c>
      <c r="H2284" s="69">
        <v>46.118000000000002</v>
      </c>
      <c r="I2284" s="69">
        <v>-122.898</v>
      </c>
      <c r="J2284" s="69">
        <v>20</v>
      </c>
      <c r="K2284" s="69">
        <v>-8</v>
      </c>
      <c r="L2284" s="69">
        <f>COUNTIFS(Aéroports!$C$2:$C$5193,Aéroports!$C2284,Aéroports!$D$2:$D$5193,Aéroports!$D2284)</f>
        <v>1</v>
      </c>
      <c r="M2284" s="69" t="str">
        <f>IF(AND(Formulaire!$H$15=Aéroports!$E2284,--ISNUMBER(IFERROR(SEARCH(Formulaire!$H$16,$C2284,1),""))=1),MAX(M$1:M2283)+1,"")</f>
        <v/>
      </c>
      <c r="N2284" s="69" t="str">
        <f>IF(AND(Formulaire!$H$21=Aéroports!$E2284,--ISNUMBER(IFERROR(SEARCH(Formulaire!$H$22,$C2284,1),""))=1),MAX(N$1:N2283)+1,"")</f>
        <v/>
      </c>
      <c r="O2284" s="69" t="str">
        <f>IF(AND(Formulaire!$H$27=Aéroports!$E2284,--ISNUMBER(IFERROR(SEARCH(Formulaire!$H$28,$C2284,1),""))=1),MAX(O$1:O2283)+1,"")</f>
        <v/>
      </c>
      <c r="Q2284" s="91" t="str">
        <f>IFERROR(INDEX($C$2:$C$5193,MATCH(ROWS(M$2:M2284),M$2:M$5193,0)),"")</f>
        <v/>
      </c>
      <c r="R2284" s="70" t="str">
        <f>IFERROR(INDEX($C$2:$C$5193,MATCH(ROWS(N$2:N2284),N$2:N$5193,0)),"")</f>
        <v/>
      </c>
      <c r="S2284" s="92" t="str">
        <f>IFERROR(INDEX($C$2:$C$5193,MATCH(ROWS(O$2:O2284),O$2:O$5193,0)),"")</f>
        <v/>
      </c>
    </row>
    <row r="2285" spans="1:19" x14ac:dyDescent="0.25">
      <c r="A2285" s="68">
        <v>3628</v>
      </c>
      <c r="B2285" s="68" t="s">
        <v>19016</v>
      </c>
      <c r="C2285" s="68" t="s">
        <v>19017</v>
      </c>
      <c r="D2285" s="68" t="s">
        <v>16702</v>
      </c>
      <c r="E2285" s="68" t="s">
        <v>22589</v>
      </c>
      <c r="F2285" s="68" t="s">
        <v>19018</v>
      </c>
      <c r="G2285" s="68" t="s">
        <v>19019</v>
      </c>
      <c r="H2285" s="68">
        <v>60.573099999999997</v>
      </c>
      <c r="I2285" s="68">
        <v>-151.245</v>
      </c>
      <c r="J2285" s="68">
        <v>99</v>
      </c>
      <c r="K2285" s="68">
        <v>-9</v>
      </c>
      <c r="L2285" s="68">
        <f>COUNTIFS(Aéroports!$C$2:$C$5193,Aéroports!$C2285,Aéroports!$D$2:$D$5193,Aéroports!$D2285)</f>
        <v>1</v>
      </c>
      <c r="M2285" s="68" t="str">
        <f>IF(AND(Formulaire!$H$15=Aéroports!$E2285,--ISNUMBER(IFERROR(SEARCH(Formulaire!$H$16,$C2285,1),""))=1),MAX(M$1:M2284)+1,"")</f>
        <v/>
      </c>
      <c r="N2285" s="68" t="str">
        <f>IF(AND(Formulaire!$H$21=Aéroports!$E2285,--ISNUMBER(IFERROR(SEARCH(Formulaire!$H$22,$C2285,1),""))=1),MAX(N$1:N2284)+1,"")</f>
        <v/>
      </c>
      <c r="O2285" s="68" t="str">
        <f>IF(AND(Formulaire!$H$27=Aéroports!$E2285,--ISNUMBER(IFERROR(SEARCH(Formulaire!$H$28,$C2285,1),""))=1),MAX(O$1:O2284)+1,"")</f>
        <v/>
      </c>
      <c r="Q2285" s="91" t="str">
        <f>IFERROR(INDEX($C$2:$C$5193,MATCH(ROWS(M$2:M2285),M$2:M$5193,0)),"")</f>
        <v/>
      </c>
      <c r="R2285" s="70" t="str">
        <f>IFERROR(INDEX($C$2:$C$5193,MATCH(ROWS(N$2:N2285),N$2:N$5193,0)),"")</f>
        <v/>
      </c>
      <c r="S2285" s="92" t="str">
        <f>IFERROR(INDEX($C$2:$C$5193,MATCH(ROWS(O$2:O2285),O$2:O$5193,0)),"")</f>
        <v/>
      </c>
    </row>
    <row r="2286" spans="1:19" x14ac:dyDescent="0.25">
      <c r="A2286" s="69">
        <v>3869</v>
      </c>
      <c r="B2286" s="69" t="s">
        <v>19020</v>
      </c>
      <c r="C2286" s="69" t="s">
        <v>19021</v>
      </c>
      <c r="D2286" s="69" t="s">
        <v>16702</v>
      </c>
      <c r="E2286" s="69" t="s">
        <v>22589</v>
      </c>
      <c r="F2286" s="69" t="s">
        <v>19022</v>
      </c>
      <c r="G2286" s="69" t="s">
        <v>19023</v>
      </c>
      <c r="H2286" s="69">
        <v>25.6479</v>
      </c>
      <c r="I2286" s="69">
        <v>-80.4328</v>
      </c>
      <c r="J2286" s="69">
        <v>8</v>
      </c>
      <c r="K2286" s="69">
        <v>-5</v>
      </c>
      <c r="L2286" s="69">
        <f>COUNTIFS(Aéroports!$C$2:$C$5193,Aéroports!$C2286,Aéroports!$D$2:$D$5193,Aéroports!$D2286)</f>
        <v>1</v>
      </c>
      <c r="M2286" s="69" t="str">
        <f>IF(AND(Formulaire!$H$15=Aéroports!$E2286,--ISNUMBER(IFERROR(SEARCH(Formulaire!$H$16,$C2286,1),""))=1),MAX(M$1:M2285)+1,"")</f>
        <v/>
      </c>
      <c r="N2286" s="69" t="str">
        <f>IF(AND(Formulaire!$H$21=Aéroports!$E2286,--ISNUMBER(IFERROR(SEARCH(Formulaire!$H$22,$C2286,1),""))=1),MAX(N$1:N2285)+1,"")</f>
        <v/>
      </c>
      <c r="O2286" s="69" t="str">
        <f>IF(AND(Formulaire!$H$27=Aéroports!$E2286,--ISNUMBER(IFERROR(SEARCH(Formulaire!$H$28,$C2286,1),""))=1),MAX(O$1:O2285)+1,"")</f>
        <v/>
      </c>
      <c r="Q2286" s="91" t="str">
        <f>IFERROR(INDEX($C$2:$C$5193,MATCH(ROWS(M$2:M2286),M$2:M$5193,0)),"")</f>
        <v/>
      </c>
      <c r="R2286" s="70" t="str">
        <f>IFERROR(INDEX($C$2:$C$5193,MATCH(ROWS(N$2:N2286),N$2:N$5193,0)),"")</f>
        <v/>
      </c>
      <c r="S2286" s="92" t="str">
        <f>IFERROR(INDEX($C$2:$C$5193,MATCH(ROWS(O$2:O2286),O$2:O$5193,0)),"")</f>
        <v/>
      </c>
    </row>
    <row r="2287" spans="1:19" x14ac:dyDescent="0.25">
      <c r="A2287" s="68">
        <v>6878</v>
      </c>
      <c r="B2287" s="68" t="s">
        <v>19024</v>
      </c>
      <c r="C2287" s="68" t="s">
        <v>19025</v>
      </c>
      <c r="D2287" s="68" t="s">
        <v>16702</v>
      </c>
      <c r="E2287" s="68" t="s">
        <v>22589</v>
      </c>
      <c r="F2287" s="68" t="s">
        <v>19026</v>
      </c>
      <c r="G2287" s="68" t="s">
        <v>19027</v>
      </c>
      <c r="H2287" s="68">
        <v>42.595700000000001</v>
      </c>
      <c r="I2287" s="68">
        <v>-87.927800000000005</v>
      </c>
      <c r="J2287" s="68">
        <v>742</v>
      </c>
      <c r="K2287" s="68">
        <v>-6</v>
      </c>
      <c r="L2287" s="68">
        <f>COUNTIFS(Aéroports!$C$2:$C$5193,Aéroports!$C2287,Aéroports!$D$2:$D$5193,Aéroports!$D2287)</f>
        <v>1</v>
      </c>
      <c r="M2287" s="68" t="str">
        <f>IF(AND(Formulaire!$H$15=Aéroports!$E2287,--ISNUMBER(IFERROR(SEARCH(Formulaire!$H$16,$C2287,1),""))=1),MAX(M$1:M2286)+1,"")</f>
        <v/>
      </c>
      <c r="N2287" s="68" t="str">
        <f>IF(AND(Formulaire!$H$21=Aéroports!$E2287,--ISNUMBER(IFERROR(SEARCH(Formulaire!$H$22,$C2287,1),""))=1),MAX(N$1:N2286)+1,"")</f>
        <v/>
      </c>
      <c r="O2287" s="68" t="str">
        <f>IF(AND(Formulaire!$H$27=Aéroports!$E2287,--ISNUMBER(IFERROR(SEARCH(Formulaire!$H$28,$C2287,1),""))=1),MAX(O$1:O2286)+1,"")</f>
        <v/>
      </c>
      <c r="Q2287" s="91" t="str">
        <f>IFERROR(INDEX($C$2:$C$5193,MATCH(ROWS(M$2:M2287),M$2:M$5193,0)),"")</f>
        <v/>
      </c>
      <c r="R2287" s="70" t="str">
        <f>IFERROR(INDEX($C$2:$C$5193,MATCH(ROWS(N$2:N2287),N$2:N$5193,0)),"")</f>
        <v/>
      </c>
      <c r="S2287" s="92" t="str">
        <f>IFERROR(INDEX($C$2:$C$5193,MATCH(ROWS(O$2:O2287),O$2:O$5193,0)),"")</f>
        <v/>
      </c>
    </row>
    <row r="2288" spans="1:19" x14ac:dyDescent="0.25">
      <c r="A2288" s="69">
        <v>8667</v>
      </c>
      <c r="B2288" s="69" t="s">
        <v>19028</v>
      </c>
      <c r="C2288" s="69" t="s">
        <v>19029</v>
      </c>
      <c r="D2288" s="69" t="s">
        <v>16702</v>
      </c>
      <c r="E2288" s="69" t="s">
        <v>22589</v>
      </c>
      <c r="F2288" s="69" t="s">
        <v>19030</v>
      </c>
      <c r="G2288" s="69" t="s">
        <v>19031</v>
      </c>
      <c r="H2288" s="69">
        <v>40.459899999999998</v>
      </c>
      <c r="I2288" s="69">
        <v>-91.4285</v>
      </c>
      <c r="J2288" s="69">
        <v>671</v>
      </c>
      <c r="K2288" s="69">
        <v>-6</v>
      </c>
      <c r="L2288" s="69">
        <f>COUNTIFS(Aéroports!$C$2:$C$5193,Aéroports!$C2288,Aéroports!$D$2:$D$5193,Aéroports!$D2288)</f>
        <v>1</v>
      </c>
      <c r="M2288" s="69" t="str">
        <f>IF(AND(Formulaire!$H$15=Aéroports!$E2288,--ISNUMBER(IFERROR(SEARCH(Formulaire!$H$16,$C2288,1),""))=1),MAX(M$1:M2287)+1,"")</f>
        <v/>
      </c>
      <c r="N2288" s="69" t="str">
        <f>IF(AND(Formulaire!$H$21=Aéroports!$E2288,--ISNUMBER(IFERROR(SEARCH(Formulaire!$H$22,$C2288,1),""))=1),MAX(N$1:N2287)+1,"")</f>
        <v/>
      </c>
      <c r="O2288" s="69" t="str">
        <f>IF(AND(Formulaire!$H$27=Aéroports!$E2288,--ISNUMBER(IFERROR(SEARCH(Formulaire!$H$28,$C2288,1),""))=1),MAX(O$1:O2287)+1,"")</f>
        <v/>
      </c>
      <c r="Q2288" s="91" t="str">
        <f>IFERROR(INDEX($C$2:$C$5193,MATCH(ROWS(M$2:M2288),M$2:M$5193,0)),"")</f>
        <v/>
      </c>
      <c r="R2288" s="70" t="str">
        <f>IFERROR(INDEX($C$2:$C$5193,MATCH(ROWS(N$2:N2288),N$2:N$5193,0)),"")</f>
        <v/>
      </c>
      <c r="S2288" s="92" t="str">
        <f>IFERROR(INDEX($C$2:$C$5193,MATCH(ROWS(O$2:O2288),O$2:O$5193,0)),"")</f>
        <v/>
      </c>
    </row>
    <row r="2289" spans="1:19" x14ac:dyDescent="0.25">
      <c r="A2289" s="68">
        <v>7009</v>
      </c>
      <c r="B2289" s="68" t="s">
        <v>19032</v>
      </c>
      <c r="C2289" s="68" t="s">
        <v>19033</v>
      </c>
      <c r="D2289" s="68" t="s">
        <v>16702</v>
      </c>
      <c r="E2289" s="68" t="s">
        <v>22589</v>
      </c>
      <c r="F2289" s="68" t="s">
        <v>19034</v>
      </c>
      <c r="G2289" s="68" t="s">
        <v>19035</v>
      </c>
      <c r="H2289" s="68">
        <v>29.976700000000001</v>
      </c>
      <c r="I2289" s="68">
        <v>-99.085700000000003</v>
      </c>
      <c r="J2289" s="68">
        <v>1617</v>
      </c>
      <c r="K2289" s="68">
        <v>-6</v>
      </c>
      <c r="L2289" s="68">
        <f>COUNTIFS(Aéroports!$C$2:$C$5193,Aéroports!$C2289,Aéroports!$D$2:$D$5193,Aéroports!$D2289)</f>
        <v>1</v>
      </c>
      <c r="M2289" s="68" t="str">
        <f>IF(AND(Formulaire!$H$15=Aéroports!$E2289,--ISNUMBER(IFERROR(SEARCH(Formulaire!$H$16,$C2289,1),""))=1),MAX(M$1:M2288)+1,"")</f>
        <v/>
      </c>
      <c r="N2289" s="68" t="str">
        <f>IF(AND(Formulaire!$H$21=Aéroports!$E2289,--ISNUMBER(IFERROR(SEARCH(Formulaire!$H$22,$C2289,1),""))=1),MAX(N$1:N2288)+1,"")</f>
        <v/>
      </c>
      <c r="O2289" s="68" t="str">
        <f>IF(AND(Formulaire!$H$27=Aéroports!$E2289,--ISNUMBER(IFERROR(SEARCH(Formulaire!$H$28,$C2289,1),""))=1),MAX(O$1:O2288)+1,"")</f>
        <v/>
      </c>
      <c r="Q2289" s="91" t="str">
        <f>IFERROR(INDEX($C$2:$C$5193,MATCH(ROWS(M$2:M2289),M$2:M$5193,0)),"")</f>
        <v/>
      </c>
      <c r="R2289" s="70" t="str">
        <f>IFERROR(INDEX($C$2:$C$5193,MATCH(ROWS(N$2:N2289),N$2:N$5193,0)),"")</f>
        <v/>
      </c>
      <c r="S2289" s="92" t="str">
        <f>IFERROR(INDEX($C$2:$C$5193,MATCH(ROWS(O$2:O2289),O$2:O$5193,0)),"")</f>
        <v/>
      </c>
    </row>
    <row r="2290" spans="1:19" x14ac:dyDescent="0.25">
      <c r="A2290" s="69">
        <v>3808</v>
      </c>
      <c r="B2290" s="69" t="s">
        <v>19036</v>
      </c>
      <c r="C2290" s="69" t="s">
        <v>19037</v>
      </c>
      <c r="D2290" s="69" t="s">
        <v>16702</v>
      </c>
      <c r="E2290" s="69" t="s">
        <v>22589</v>
      </c>
      <c r="F2290" s="69" t="s">
        <v>19038</v>
      </c>
      <c r="G2290" s="69" t="s">
        <v>19039</v>
      </c>
      <c r="H2290" s="69">
        <v>55.355600000000003</v>
      </c>
      <c r="I2290" s="69">
        <v>-131.714</v>
      </c>
      <c r="J2290" s="69">
        <v>89</v>
      </c>
      <c r="K2290" s="69">
        <v>-9</v>
      </c>
      <c r="L2290" s="69">
        <f>COUNTIFS(Aéroports!$C$2:$C$5193,Aéroports!$C2290,Aéroports!$D$2:$D$5193,Aéroports!$D2290)</f>
        <v>1</v>
      </c>
      <c r="M2290" s="69" t="str">
        <f>IF(AND(Formulaire!$H$15=Aéroports!$E2290,--ISNUMBER(IFERROR(SEARCH(Formulaire!$H$16,$C2290,1),""))=1),MAX(M$1:M2289)+1,"")</f>
        <v/>
      </c>
      <c r="N2290" s="69" t="str">
        <f>IF(AND(Formulaire!$H$21=Aéroports!$E2290,--ISNUMBER(IFERROR(SEARCH(Formulaire!$H$22,$C2290,1),""))=1),MAX(N$1:N2289)+1,"")</f>
        <v/>
      </c>
      <c r="O2290" s="69" t="str">
        <f>IF(AND(Formulaire!$H$27=Aéroports!$E2290,--ISNUMBER(IFERROR(SEARCH(Formulaire!$H$28,$C2290,1),""))=1),MAX(O$1:O2289)+1,"")</f>
        <v/>
      </c>
      <c r="Q2290" s="91" t="str">
        <f>IFERROR(INDEX($C$2:$C$5193,MATCH(ROWS(M$2:M2290),M$2:M$5193,0)),"")</f>
        <v/>
      </c>
      <c r="R2290" s="70" t="str">
        <f>IFERROR(INDEX($C$2:$C$5193,MATCH(ROWS(N$2:N2290),N$2:N$5193,0)),"")</f>
        <v/>
      </c>
      <c r="S2290" s="92" t="str">
        <f>IFERROR(INDEX($C$2:$C$5193,MATCH(ROWS(O$2:O2290),O$2:O$5193,0)),"")</f>
        <v/>
      </c>
    </row>
    <row r="2291" spans="1:19" x14ac:dyDescent="0.25">
      <c r="A2291" s="68">
        <v>3875</v>
      </c>
      <c r="B2291" s="68" t="s">
        <v>19040</v>
      </c>
      <c r="C2291" s="68" t="s">
        <v>19041</v>
      </c>
      <c r="D2291" s="68" t="s">
        <v>16702</v>
      </c>
      <c r="E2291" s="68" t="s">
        <v>22589</v>
      </c>
      <c r="F2291" s="68" t="s">
        <v>19042</v>
      </c>
      <c r="G2291" s="68" t="s">
        <v>19043</v>
      </c>
      <c r="H2291" s="68">
        <v>24.556100000000001</v>
      </c>
      <c r="I2291" s="68">
        <v>-81.759600000000006</v>
      </c>
      <c r="J2291" s="68">
        <v>3</v>
      </c>
      <c r="K2291" s="68">
        <v>-5</v>
      </c>
      <c r="L2291" s="68">
        <f>COUNTIFS(Aéroports!$C$2:$C$5193,Aéroports!$C2291,Aéroports!$D$2:$D$5193,Aéroports!$D2291)</f>
        <v>1</v>
      </c>
      <c r="M2291" s="68" t="str">
        <f>IF(AND(Formulaire!$H$15=Aéroports!$E2291,--ISNUMBER(IFERROR(SEARCH(Formulaire!$H$16,$C2291,1),""))=1),MAX(M$1:M2290)+1,"")</f>
        <v/>
      </c>
      <c r="N2291" s="68" t="str">
        <f>IF(AND(Formulaire!$H$21=Aéroports!$E2291,--ISNUMBER(IFERROR(SEARCH(Formulaire!$H$22,$C2291,1),""))=1),MAX(N$1:N2290)+1,"")</f>
        <v/>
      </c>
      <c r="O2291" s="68" t="str">
        <f>IF(AND(Formulaire!$H$27=Aéroports!$E2291,--ISNUMBER(IFERROR(SEARCH(Formulaire!$H$28,$C2291,1),""))=1),MAX(O$1:O2290)+1,"")</f>
        <v/>
      </c>
      <c r="Q2291" s="91" t="str">
        <f>IFERROR(INDEX($C$2:$C$5193,MATCH(ROWS(M$2:M2291),M$2:M$5193,0)),"")</f>
        <v/>
      </c>
      <c r="R2291" s="70" t="str">
        <f>IFERROR(INDEX($C$2:$C$5193,MATCH(ROWS(N$2:N2291),N$2:N$5193,0)),"")</f>
        <v/>
      </c>
      <c r="S2291" s="92" t="str">
        <f>IFERROR(INDEX($C$2:$C$5193,MATCH(ROWS(O$2:O2291),O$2:O$5193,0)),"")</f>
        <v/>
      </c>
    </row>
    <row r="2292" spans="1:19" x14ac:dyDescent="0.25">
      <c r="A2292" s="69">
        <v>7179</v>
      </c>
      <c r="B2292" s="69" t="s">
        <v>19047</v>
      </c>
      <c r="C2292" s="69" t="s">
        <v>19048</v>
      </c>
      <c r="D2292" s="69" t="s">
        <v>16702</v>
      </c>
      <c r="E2292" s="69" t="s">
        <v>22589</v>
      </c>
      <c r="F2292" s="69" t="s">
        <v>19049</v>
      </c>
      <c r="G2292" s="69" t="s">
        <v>19050</v>
      </c>
      <c r="H2292" s="69">
        <v>66.975999999999999</v>
      </c>
      <c r="I2292" s="69">
        <v>-160.43700000000001</v>
      </c>
      <c r="J2292" s="69">
        <v>166</v>
      </c>
      <c r="K2292" s="69">
        <v>-9</v>
      </c>
      <c r="L2292" s="69">
        <f>COUNTIFS(Aéroports!$C$2:$C$5193,Aéroports!$C2292,Aéroports!$D$2:$D$5193,Aéroports!$D2292)</f>
        <v>1</v>
      </c>
      <c r="M2292" s="69" t="str">
        <f>IF(AND(Formulaire!$H$15=Aéroports!$E2292,--ISNUMBER(IFERROR(SEARCH(Formulaire!$H$16,$C2292,1),""))=1),MAX(M$1:M2291)+1,"")</f>
        <v/>
      </c>
      <c r="N2292" s="69" t="str">
        <f>IF(AND(Formulaire!$H$21=Aéroports!$E2292,--ISNUMBER(IFERROR(SEARCH(Formulaire!$H$22,$C2292,1),""))=1),MAX(N$1:N2291)+1,"")</f>
        <v/>
      </c>
      <c r="O2292" s="69" t="str">
        <f>IF(AND(Formulaire!$H$27=Aéroports!$E2292,--ISNUMBER(IFERROR(SEARCH(Formulaire!$H$28,$C2292,1),""))=1),MAX(O$1:O2291)+1,"")</f>
        <v/>
      </c>
      <c r="Q2292" s="91" t="str">
        <f>IFERROR(INDEX($C$2:$C$5193,MATCH(ROWS(M$2:M2292),M$2:M$5193,0)),"")</f>
        <v/>
      </c>
      <c r="R2292" s="70" t="str">
        <f>IFERROR(INDEX($C$2:$C$5193,MATCH(ROWS(N$2:N2292),N$2:N$5193,0)),"")</f>
        <v/>
      </c>
      <c r="S2292" s="92" t="str">
        <f>IFERROR(INDEX($C$2:$C$5193,MATCH(ROWS(O$2:O2292),O$2:O$5193,0)),"")</f>
        <v/>
      </c>
    </row>
    <row r="2293" spans="1:19" x14ac:dyDescent="0.25">
      <c r="A2293" s="68">
        <v>7523</v>
      </c>
      <c r="B2293" s="68" t="s">
        <v>19051</v>
      </c>
      <c r="C2293" s="68" t="s">
        <v>19052</v>
      </c>
      <c r="D2293" s="68" t="s">
        <v>16702</v>
      </c>
      <c r="E2293" s="68" t="s">
        <v>22589</v>
      </c>
      <c r="F2293" s="68" t="s">
        <v>19053</v>
      </c>
      <c r="G2293" s="68" t="s">
        <v>19054</v>
      </c>
      <c r="H2293" s="68">
        <v>36.0182</v>
      </c>
      <c r="I2293" s="68">
        <v>-75.671300000000002</v>
      </c>
      <c r="J2293" s="68">
        <v>13</v>
      </c>
      <c r="K2293" s="68">
        <v>-5</v>
      </c>
      <c r="L2293" s="68">
        <f>COUNTIFS(Aéroports!$C$2:$C$5193,Aéroports!$C2293,Aéroports!$D$2:$D$5193,Aéroports!$D2293)</f>
        <v>1</v>
      </c>
      <c r="M2293" s="68" t="str">
        <f>IF(AND(Formulaire!$H$15=Aéroports!$E2293,--ISNUMBER(IFERROR(SEARCH(Formulaire!$H$16,$C2293,1),""))=1),MAX(M$1:M2292)+1,"")</f>
        <v/>
      </c>
      <c r="N2293" s="68" t="str">
        <f>IF(AND(Formulaire!$H$21=Aéroports!$E2293,--ISNUMBER(IFERROR(SEARCH(Formulaire!$H$22,$C2293,1),""))=1),MAX(N$1:N2292)+1,"")</f>
        <v/>
      </c>
      <c r="O2293" s="68" t="str">
        <f>IF(AND(Formulaire!$H$27=Aéroports!$E2293,--ISNUMBER(IFERROR(SEARCH(Formulaire!$H$28,$C2293,1),""))=1),MAX(O$1:O2292)+1,"")</f>
        <v/>
      </c>
      <c r="Q2293" s="91" t="str">
        <f>IFERROR(INDEX($C$2:$C$5193,MATCH(ROWS(M$2:M2293),M$2:M$5193,0)),"")</f>
        <v/>
      </c>
      <c r="R2293" s="70" t="str">
        <f>IFERROR(INDEX($C$2:$C$5193,MATCH(ROWS(N$2:N2293),N$2:N$5193,0)),"")</f>
        <v/>
      </c>
      <c r="S2293" s="92" t="str">
        <f>IFERROR(INDEX($C$2:$C$5193,MATCH(ROWS(O$2:O2293),O$2:O$5193,0)),"")</f>
        <v/>
      </c>
    </row>
    <row r="2294" spans="1:19" x14ac:dyDescent="0.25">
      <c r="A2294" s="69">
        <v>3775</v>
      </c>
      <c r="B2294" s="69" t="s">
        <v>19055</v>
      </c>
      <c r="C2294" s="69" t="s">
        <v>19056</v>
      </c>
      <c r="D2294" s="69" t="s">
        <v>16702</v>
      </c>
      <c r="E2294" s="69" t="s">
        <v>22589</v>
      </c>
      <c r="F2294" s="69" t="s">
        <v>19057</v>
      </c>
      <c r="G2294" s="69" t="s">
        <v>19058</v>
      </c>
      <c r="H2294" s="69">
        <v>31.0672</v>
      </c>
      <c r="I2294" s="69">
        <v>-97.828900000000004</v>
      </c>
      <c r="J2294" s="69">
        <v>1015</v>
      </c>
      <c r="K2294" s="69">
        <v>-6</v>
      </c>
      <c r="L2294" s="69">
        <f>COUNTIFS(Aéroports!$C$2:$C$5193,Aéroports!$C2294,Aéroports!$D$2:$D$5193,Aéroports!$D2294)</f>
        <v>1</v>
      </c>
      <c r="M2294" s="69" t="str">
        <f>IF(AND(Formulaire!$H$15=Aéroports!$E2294,--ISNUMBER(IFERROR(SEARCH(Formulaire!$H$16,$C2294,1),""))=1),MAX(M$1:M2293)+1,"")</f>
        <v/>
      </c>
      <c r="N2294" s="69" t="str">
        <f>IF(AND(Formulaire!$H$21=Aéroports!$E2294,--ISNUMBER(IFERROR(SEARCH(Formulaire!$H$22,$C2294,1),""))=1),MAX(N$1:N2293)+1,"")</f>
        <v/>
      </c>
      <c r="O2294" s="69" t="str">
        <f>IF(AND(Formulaire!$H$27=Aéroports!$E2294,--ISNUMBER(IFERROR(SEARCH(Formulaire!$H$28,$C2294,1),""))=1),MAX(O$1:O2293)+1,"")</f>
        <v/>
      </c>
      <c r="Q2294" s="91" t="str">
        <f>IFERROR(INDEX($C$2:$C$5193,MATCH(ROWS(M$2:M2294),M$2:M$5193,0)),"")</f>
        <v/>
      </c>
      <c r="R2294" s="70" t="str">
        <f>IFERROR(INDEX($C$2:$C$5193,MATCH(ROWS(N$2:N2294),N$2:N$5193,0)),"")</f>
        <v/>
      </c>
      <c r="S2294" s="92" t="str">
        <f>IFERROR(INDEX($C$2:$C$5193,MATCH(ROWS(O$2:O2294),O$2:O$5193,0)),"")</f>
        <v/>
      </c>
    </row>
    <row r="2295" spans="1:19" x14ac:dyDescent="0.25">
      <c r="A2295" s="68">
        <v>6765</v>
      </c>
      <c r="B2295" s="68" t="s">
        <v>19059</v>
      </c>
      <c r="C2295" s="68" t="s">
        <v>19060</v>
      </c>
      <c r="D2295" s="68" t="s">
        <v>16702</v>
      </c>
      <c r="E2295" s="68" t="s">
        <v>22589</v>
      </c>
      <c r="F2295" s="68" t="s">
        <v>19061</v>
      </c>
      <c r="G2295" s="68" t="s">
        <v>19062</v>
      </c>
      <c r="H2295" s="68">
        <v>55.116300000000003</v>
      </c>
      <c r="I2295" s="68">
        <v>-162.26599999999999</v>
      </c>
      <c r="J2295" s="68">
        <v>155</v>
      </c>
      <c r="K2295" s="68">
        <v>-9</v>
      </c>
      <c r="L2295" s="68">
        <f>COUNTIFS(Aéroports!$C$2:$C$5193,Aéroports!$C2295,Aéroports!$D$2:$D$5193,Aéroports!$D2295)</f>
        <v>1</v>
      </c>
      <c r="M2295" s="68" t="str">
        <f>IF(AND(Formulaire!$H$15=Aéroports!$E2295,--ISNUMBER(IFERROR(SEARCH(Formulaire!$H$16,$C2295,1),""))=1),MAX(M$1:M2294)+1,"")</f>
        <v/>
      </c>
      <c r="N2295" s="68" t="str">
        <f>IF(AND(Formulaire!$H$21=Aéroports!$E2295,--ISNUMBER(IFERROR(SEARCH(Formulaire!$H$22,$C2295,1),""))=1),MAX(N$1:N2294)+1,"")</f>
        <v/>
      </c>
      <c r="O2295" s="68" t="str">
        <f>IF(AND(Formulaire!$H$27=Aéroports!$E2295,--ISNUMBER(IFERROR(SEARCH(Formulaire!$H$28,$C2295,1),""))=1),MAX(O$1:O2294)+1,"")</f>
        <v/>
      </c>
      <c r="Q2295" s="91" t="str">
        <f>IFERROR(INDEX($C$2:$C$5193,MATCH(ROWS(M$2:M2295),M$2:M$5193,0)),"")</f>
        <v/>
      </c>
      <c r="R2295" s="70" t="str">
        <f>IFERROR(INDEX($C$2:$C$5193,MATCH(ROWS(N$2:N2295),N$2:N$5193,0)),"")</f>
        <v/>
      </c>
      <c r="S2295" s="92" t="str">
        <f>IFERROR(INDEX($C$2:$C$5193,MATCH(ROWS(O$2:O2295),O$2:O$5193,0)),"")</f>
        <v/>
      </c>
    </row>
    <row r="2296" spans="1:19" x14ac:dyDescent="0.25">
      <c r="A2296" s="69">
        <v>3794</v>
      </c>
      <c r="B2296" s="69" t="s">
        <v>19063</v>
      </c>
      <c r="C2296" s="69" t="s">
        <v>19064</v>
      </c>
      <c r="D2296" s="69" t="s">
        <v>16702</v>
      </c>
      <c r="E2296" s="69" t="s">
        <v>22589</v>
      </c>
      <c r="F2296" s="69" t="s">
        <v>19065</v>
      </c>
      <c r="G2296" s="69" t="s">
        <v>19066</v>
      </c>
      <c r="H2296" s="69">
        <v>58.6768</v>
      </c>
      <c r="I2296" s="69">
        <v>-156.649</v>
      </c>
      <c r="J2296" s="69">
        <v>73</v>
      </c>
      <c r="K2296" s="69">
        <v>-9</v>
      </c>
      <c r="L2296" s="69">
        <f>COUNTIFS(Aéroports!$C$2:$C$5193,Aéroports!$C2296,Aéroports!$D$2:$D$5193,Aéroports!$D2296)</f>
        <v>1</v>
      </c>
      <c r="M2296" s="69" t="str">
        <f>IF(AND(Formulaire!$H$15=Aéroports!$E2296,--ISNUMBER(IFERROR(SEARCH(Formulaire!$H$16,$C2296,1),""))=1),MAX(M$1:M2295)+1,"")</f>
        <v/>
      </c>
      <c r="N2296" s="69" t="str">
        <f>IF(AND(Formulaire!$H$21=Aéroports!$E2296,--ISNUMBER(IFERROR(SEARCH(Formulaire!$H$22,$C2296,1),""))=1),MAX(N$1:N2295)+1,"")</f>
        <v/>
      </c>
      <c r="O2296" s="69" t="str">
        <f>IF(AND(Formulaire!$H$27=Aéroports!$E2296,--ISNUMBER(IFERROR(SEARCH(Formulaire!$H$28,$C2296,1),""))=1),MAX(O$1:O2295)+1,"")</f>
        <v/>
      </c>
      <c r="Q2296" s="91" t="str">
        <f>IFERROR(INDEX($C$2:$C$5193,MATCH(ROWS(M$2:M2296),M$2:M$5193,0)),"")</f>
        <v/>
      </c>
      <c r="R2296" s="70" t="str">
        <f>IFERROR(INDEX($C$2:$C$5193,MATCH(ROWS(N$2:N2296),N$2:N$5193,0)),"")</f>
        <v/>
      </c>
      <c r="S2296" s="92" t="str">
        <f>IFERROR(INDEX($C$2:$C$5193,MATCH(ROWS(O$2:O2296),O$2:O$5193,0)),"")</f>
        <v/>
      </c>
    </row>
    <row r="2297" spans="1:19" x14ac:dyDescent="0.25">
      <c r="A2297" s="68">
        <v>7522</v>
      </c>
      <c r="B2297" s="68" t="s">
        <v>19067</v>
      </c>
      <c r="C2297" s="68" t="s">
        <v>19068</v>
      </c>
      <c r="D2297" s="68" t="s">
        <v>16702</v>
      </c>
      <c r="E2297" s="68" t="s">
        <v>22589</v>
      </c>
      <c r="F2297" s="68" t="s">
        <v>19069</v>
      </c>
      <c r="G2297" s="68" t="s">
        <v>19070</v>
      </c>
      <c r="H2297" s="68">
        <v>35.331400000000002</v>
      </c>
      <c r="I2297" s="68">
        <v>-77.608800000000002</v>
      </c>
      <c r="J2297" s="68">
        <v>93</v>
      </c>
      <c r="K2297" s="68">
        <v>-5</v>
      </c>
      <c r="L2297" s="68">
        <f>COUNTIFS(Aéroports!$C$2:$C$5193,Aéroports!$C2297,Aéroports!$D$2:$D$5193,Aéroports!$D2297)</f>
        <v>1</v>
      </c>
      <c r="M2297" s="68" t="str">
        <f>IF(AND(Formulaire!$H$15=Aéroports!$E2297,--ISNUMBER(IFERROR(SEARCH(Formulaire!$H$16,$C2297,1),""))=1),MAX(M$1:M2296)+1,"")</f>
        <v/>
      </c>
      <c r="N2297" s="68" t="str">
        <f>IF(AND(Formulaire!$H$21=Aéroports!$E2297,--ISNUMBER(IFERROR(SEARCH(Formulaire!$H$22,$C2297,1),""))=1),MAX(N$1:N2296)+1,"")</f>
        <v/>
      </c>
      <c r="O2297" s="68" t="str">
        <f>IF(AND(Formulaire!$H$27=Aéroports!$E2297,--ISNUMBER(IFERROR(SEARCH(Formulaire!$H$28,$C2297,1),""))=1),MAX(O$1:O2296)+1,"")</f>
        <v/>
      </c>
      <c r="Q2297" s="91" t="str">
        <f>IFERROR(INDEX($C$2:$C$5193,MATCH(ROWS(M$2:M2297),M$2:M$5193,0)),"")</f>
        <v/>
      </c>
      <c r="R2297" s="70" t="str">
        <f>IFERROR(INDEX($C$2:$C$5193,MATCH(ROWS(N$2:N2297),N$2:N$5193,0)),"")</f>
        <v/>
      </c>
      <c r="S2297" s="92" t="str">
        <f>IFERROR(INDEX($C$2:$C$5193,MATCH(ROWS(O$2:O2297),O$2:O$5193,0)),"")</f>
        <v/>
      </c>
    </row>
    <row r="2298" spans="1:19" x14ac:dyDescent="0.25">
      <c r="A2298" s="69">
        <v>7201</v>
      </c>
      <c r="B2298" s="69" t="s">
        <v>19071</v>
      </c>
      <c r="C2298" s="69" t="s">
        <v>19072</v>
      </c>
      <c r="D2298" s="69" t="s">
        <v>16702</v>
      </c>
      <c r="E2298" s="69" t="s">
        <v>22589</v>
      </c>
      <c r="F2298" s="69" t="s">
        <v>19073</v>
      </c>
      <c r="G2298" s="69" t="s">
        <v>19074</v>
      </c>
      <c r="H2298" s="69">
        <v>59.933</v>
      </c>
      <c r="I2298" s="69">
        <v>-164.03100000000001</v>
      </c>
      <c r="J2298" s="69">
        <v>11</v>
      </c>
      <c r="K2298" s="69">
        <v>-9</v>
      </c>
      <c r="L2298" s="69">
        <f>COUNTIFS(Aéroports!$C$2:$C$5193,Aéroports!$C2298,Aéroports!$D$2:$D$5193,Aéroports!$D2298)</f>
        <v>1</v>
      </c>
      <c r="M2298" s="69" t="str">
        <f>IF(AND(Formulaire!$H$15=Aéroports!$E2298,--ISNUMBER(IFERROR(SEARCH(Formulaire!$H$16,$C2298,1),""))=1),MAX(M$1:M2297)+1,"")</f>
        <v/>
      </c>
      <c r="N2298" s="69" t="str">
        <f>IF(AND(Formulaire!$H$21=Aéroports!$E2298,--ISNUMBER(IFERROR(SEARCH(Formulaire!$H$22,$C2298,1),""))=1),MAX(N$1:N2297)+1,"")</f>
        <v/>
      </c>
      <c r="O2298" s="69" t="str">
        <f>IF(AND(Formulaire!$H$27=Aéroports!$E2298,--ISNUMBER(IFERROR(SEARCH(Formulaire!$H$28,$C2298,1),""))=1),MAX(O$1:O2297)+1,"")</f>
        <v/>
      </c>
      <c r="Q2298" s="91" t="str">
        <f>IFERROR(INDEX($C$2:$C$5193,MATCH(ROWS(M$2:M2298),M$2:M$5193,0)),"")</f>
        <v/>
      </c>
      <c r="R2298" s="70" t="str">
        <f>IFERROR(INDEX($C$2:$C$5193,MATCH(ROWS(N$2:N2298),N$2:N$5193,0)),"")</f>
        <v/>
      </c>
      <c r="S2298" s="92" t="str">
        <f>IFERROR(INDEX($C$2:$C$5193,MATCH(ROWS(O$2:O2298),O$2:O$5193,0)),"")</f>
        <v/>
      </c>
    </row>
    <row r="2299" spans="1:19" x14ac:dyDescent="0.25">
      <c r="A2299" s="68">
        <v>5744</v>
      </c>
      <c r="B2299" s="68" t="s">
        <v>19075</v>
      </c>
      <c r="C2299" s="68" t="s">
        <v>19076</v>
      </c>
      <c r="D2299" s="68" t="s">
        <v>16702</v>
      </c>
      <c r="E2299" s="68" t="s">
        <v>22589</v>
      </c>
      <c r="F2299" s="68" t="s">
        <v>19077</v>
      </c>
      <c r="G2299" s="68" t="s">
        <v>19078</v>
      </c>
      <c r="H2299" s="68">
        <v>40.093499999999999</v>
      </c>
      <c r="I2299" s="68">
        <v>-92.544899999999998</v>
      </c>
      <c r="J2299" s="68">
        <v>966</v>
      </c>
      <c r="K2299" s="68">
        <v>-6</v>
      </c>
      <c r="L2299" s="68">
        <f>COUNTIFS(Aéroports!$C$2:$C$5193,Aéroports!$C2299,Aéroports!$D$2:$D$5193,Aéroports!$D2299)</f>
        <v>1</v>
      </c>
      <c r="M2299" s="68" t="str">
        <f>IF(AND(Formulaire!$H$15=Aéroports!$E2299,--ISNUMBER(IFERROR(SEARCH(Formulaire!$H$16,$C2299,1),""))=1),MAX(M$1:M2298)+1,"")</f>
        <v/>
      </c>
      <c r="N2299" s="68" t="str">
        <f>IF(AND(Formulaire!$H$21=Aéroports!$E2299,--ISNUMBER(IFERROR(SEARCH(Formulaire!$H$22,$C2299,1),""))=1),MAX(N$1:N2298)+1,"")</f>
        <v/>
      </c>
      <c r="O2299" s="68" t="str">
        <f>IF(AND(Formulaire!$H$27=Aéroports!$E2299,--ISNUMBER(IFERROR(SEARCH(Formulaire!$H$28,$C2299,1),""))=1),MAX(O$1:O2298)+1,"")</f>
        <v/>
      </c>
      <c r="Q2299" s="91" t="str">
        <f>IFERROR(INDEX($C$2:$C$5193,MATCH(ROWS(M$2:M2299),M$2:M$5193,0)),"")</f>
        <v/>
      </c>
      <c r="R2299" s="70" t="str">
        <f>IFERROR(INDEX($C$2:$C$5193,MATCH(ROWS(N$2:N2299),N$2:N$5193,0)),"")</f>
        <v/>
      </c>
      <c r="S2299" s="92" t="str">
        <f>IFERROR(INDEX($C$2:$C$5193,MATCH(ROWS(O$2:O2299),O$2:O$5193,0)),"")</f>
        <v/>
      </c>
    </row>
    <row r="2300" spans="1:19" x14ac:dyDescent="0.25">
      <c r="A2300" s="69">
        <v>6993</v>
      </c>
      <c r="B2300" s="69" t="s">
        <v>19079</v>
      </c>
      <c r="C2300" s="69" t="s">
        <v>19080</v>
      </c>
      <c r="D2300" s="69" t="s">
        <v>16702</v>
      </c>
      <c r="E2300" s="69" t="s">
        <v>22589</v>
      </c>
      <c r="F2300" s="69" t="s">
        <v>19081</v>
      </c>
      <c r="G2300" s="69" t="s">
        <v>19082</v>
      </c>
      <c r="H2300" s="69">
        <v>28.2898</v>
      </c>
      <c r="I2300" s="69">
        <v>-81.437100000000001</v>
      </c>
      <c r="J2300" s="69">
        <v>82</v>
      </c>
      <c r="K2300" s="69">
        <v>-5</v>
      </c>
      <c r="L2300" s="69">
        <f>COUNTIFS(Aéroports!$C$2:$C$5193,Aéroports!$C2300,Aéroports!$D$2:$D$5193,Aéroports!$D2300)</f>
        <v>1</v>
      </c>
      <c r="M2300" s="69" t="str">
        <f>IF(AND(Formulaire!$H$15=Aéroports!$E2300,--ISNUMBER(IFERROR(SEARCH(Formulaire!$H$16,$C2300,1),""))=1),MAX(M$1:M2299)+1,"")</f>
        <v/>
      </c>
      <c r="N2300" s="69" t="str">
        <f>IF(AND(Formulaire!$H$21=Aéroports!$E2300,--ISNUMBER(IFERROR(SEARCH(Formulaire!$H$22,$C2300,1),""))=1),MAX(N$1:N2299)+1,"")</f>
        <v/>
      </c>
      <c r="O2300" s="69" t="str">
        <f>IF(AND(Formulaire!$H$27=Aéroports!$E2300,--ISNUMBER(IFERROR(SEARCH(Formulaire!$H$28,$C2300,1),""))=1),MAX(O$1:O2299)+1,"")</f>
        <v/>
      </c>
      <c r="Q2300" s="91" t="str">
        <f>IFERROR(INDEX($C$2:$C$5193,MATCH(ROWS(M$2:M2300),M$2:M$5193,0)),"")</f>
        <v/>
      </c>
      <c r="R2300" s="70" t="str">
        <f>IFERROR(INDEX($C$2:$C$5193,MATCH(ROWS(N$2:N2300),N$2:N$5193,0)),"")</f>
        <v/>
      </c>
      <c r="S2300" s="92" t="str">
        <f>IFERROR(INDEX($C$2:$C$5193,MATCH(ROWS(O$2:O2300),O$2:O$5193,0)),"")</f>
        <v/>
      </c>
    </row>
    <row r="2301" spans="1:19" x14ac:dyDescent="0.25">
      <c r="A2301" s="68">
        <v>6719</v>
      </c>
      <c r="B2301" s="68" t="s">
        <v>19083</v>
      </c>
      <c r="C2301" s="68" t="s">
        <v>19084</v>
      </c>
      <c r="D2301" s="68" t="s">
        <v>16702</v>
      </c>
      <c r="E2301" s="68" t="s">
        <v>22589</v>
      </c>
      <c r="F2301" s="68" t="s">
        <v>19085</v>
      </c>
      <c r="G2301" s="68" t="s">
        <v>19086</v>
      </c>
      <c r="H2301" s="68">
        <v>67.736199999999997</v>
      </c>
      <c r="I2301" s="68">
        <v>-164.56299999999999</v>
      </c>
      <c r="J2301" s="68">
        <v>13</v>
      </c>
      <c r="K2301" s="68">
        <v>-9</v>
      </c>
      <c r="L2301" s="68">
        <f>COUNTIFS(Aéroports!$C$2:$C$5193,Aéroports!$C2301,Aéroports!$D$2:$D$5193,Aéroports!$D2301)</f>
        <v>1</v>
      </c>
      <c r="M2301" s="68" t="str">
        <f>IF(AND(Formulaire!$H$15=Aéroports!$E2301,--ISNUMBER(IFERROR(SEARCH(Formulaire!$H$16,$C2301,1),""))=1),MAX(M$1:M2300)+1,"")</f>
        <v/>
      </c>
      <c r="N2301" s="68" t="str">
        <f>IF(AND(Formulaire!$H$21=Aéroports!$E2301,--ISNUMBER(IFERROR(SEARCH(Formulaire!$H$22,$C2301,1),""))=1),MAX(N$1:N2300)+1,"")</f>
        <v/>
      </c>
      <c r="O2301" s="68" t="str">
        <f>IF(AND(Formulaire!$H$27=Aéroports!$E2301,--ISNUMBER(IFERROR(SEARCH(Formulaire!$H$28,$C2301,1),""))=1),MAX(O$1:O2300)+1,"")</f>
        <v/>
      </c>
      <c r="Q2301" s="91" t="str">
        <f>IFERROR(INDEX($C$2:$C$5193,MATCH(ROWS(M$2:M2301),M$2:M$5193,0)),"")</f>
        <v/>
      </c>
      <c r="R2301" s="70" t="str">
        <f>IFERROR(INDEX($C$2:$C$5193,MATCH(ROWS(N$2:N2301),N$2:N$5193,0)),"")</f>
        <v/>
      </c>
      <c r="S2301" s="92" t="str">
        <f>IFERROR(INDEX($C$2:$C$5193,MATCH(ROWS(O$2:O2301),O$2:O$5193,0)),"")</f>
        <v/>
      </c>
    </row>
    <row r="2302" spans="1:19" x14ac:dyDescent="0.25">
      <c r="A2302" s="69">
        <v>5750</v>
      </c>
      <c r="B2302" s="69" t="s">
        <v>19087</v>
      </c>
      <c r="C2302" s="69" t="s">
        <v>19088</v>
      </c>
      <c r="D2302" s="69" t="s">
        <v>16702</v>
      </c>
      <c r="E2302" s="69" t="s">
        <v>22589</v>
      </c>
      <c r="F2302" s="69" t="s">
        <v>19089</v>
      </c>
      <c r="G2302" s="69" t="s">
        <v>19090</v>
      </c>
      <c r="H2302" s="69">
        <v>42.156100000000002</v>
      </c>
      <c r="I2302" s="69">
        <v>-121.733</v>
      </c>
      <c r="J2302" s="69">
        <v>4095</v>
      </c>
      <c r="K2302" s="69">
        <v>-8</v>
      </c>
      <c r="L2302" s="69">
        <f>COUNTIFS(Aéroports!$C$2:$C$5193,Aéroports!$C2302,Aéroports!$D$2:$D$5193,Aéroports!$D2302)</f>
        <v>1</v>
      </c>
      <c r="M2302" s="69" t="str">
        <f>IF(AND(Formulaire!$H$15=Aéroports!$E2302,--ISNUMBER(IFERROR(SEARCH(Formulaire!$H$16,$C2302,1),""))=1),MAX(M$1:M2301)+1,"")</f>
        <v/>
      </c>
      <c r="N2302" s="69" t="str">
        <f>IF(AND(Formulaire!$H$21=Aéroports!$E2302,--ISNUMBER(IFERROR(SEARCH(Formulaire!$H$22,$C2302,1),""))=1),MAX(N$1:N2301)+1,"")</f>
        <v/>
      </c>
      <c r="O2302" s="69" t="str">
        <f>IF(AND(Formulaire!$H$27=Aéroports!$E2302,--ISNUMBER(IFERROR(SEARCH(Formulaire!$H$28,$C2302,1),""))=1),MAX(O$1:O2301)+1,"")</f>
        <v/>
      </c>
      <c r="Q2302" s="91" t="str">
        <f>IFERROR(INDEX($C$2:$C$5193,MATCH(ROWS(M$2:M2302),M$2:M$5193,0)),"")</f>
        <v/>
      </c>
      <c r="R2302" s="70" t="str">
        <f>IFERROR(INDEX($C$2:$C$5193,MATCH(ROWS(N$2:N2302),N$2:N$5193,0)),"")</f>
        <v/>
      </c>
      <c r="S2302" s="92" t="str">
        <f>IFERROR(INDEX($C$2:$C$5193,MATCH(ROWS(O$2:O2302),O$2:O$5193,0)),"")</f>
        <v/>
      </c>
    </row>
    <row r="2303" spans="1:19" x14ac:dyDescent="0.25">
      <c r="A2303" s="68">
        <v>7205</v>
      </c>
      <c r="B2303" s="68" t="s">
        <v>19095</v>
      </c>
      <c r="C2303" s="68" t="s">
        <v>19092</v>
      </c>
      <c r="D2303" s="68" t="s">
        <v>16702</v>
      </c>
      <c r="E2303" s="68" t="s">
        <v>22589</v>
      </c>
      <c r="F2303" s="68" t="s">
        <v>19096</v>
      </c>
      <c r="G2303" s="68" t="s">
        <v>19097</v>
      </c>
      <c r="H2303" s="68">
        <v>55.5792</v>
      </c>
      <c r="I2303" s="68">
        <v>-133.07599999999999</v>
      </c>
      <c r="J2303" s="68">
        <v>80</v>
      </c>
      <c r="K2303" s="68">
        <v>-9</v>
      </c>
      <c r="L2303" s="68">
        <f>COUNTIFS(Aéroports!$C$2:$C$5193,Aéroports!$C2303,Aéroports!$D$2:$D$5193,Aéroports!$D2303)</f>
        <v>1</v>
      </c>
      <c r="M2303" s="68" t="str">
        <f>IF(AND(Formulaire!$H$15=Aéroports!$E2303,--ISNUMBER(IFERROR(SEARCH(Formulaire!$H$16,$C2303,1),""))=1),MAX(M$1:M2302)+1,"")</f>
        <v/>
      </c>
      <c r="N2303" s="68" t="str">
        <f>IF(AND(Formulaire!$H$21=Aéroports!$E2303,--ISNUMBER(IFERROR(SEARCH(Formulaire!$H$22,$C2303,1),""))=1),MAX(N$1:N2302)+1,"")</f>
        <v/>
      </c>
      <c r="O2303" s="68" t="str">
        <f>IF(AND(Formulaire!$H$27=Aéroports!$E2303,--ISNUMBER(IFERROR(SEARCH(Formulaire!$H$28,$C2303,1),""))=1),MAX(O$1:O2302)+1,"")</f>
        <v/>
      </c>
      <c r="Q2303" s="91" t="str">
        <f>IFERROR(INDEX($C$2:$C$5193,MATCH(ROWS(M$2:M2303),M$2:M$5193,0)),"")</f>
        <v/>
      </c>
      <c r="R2303" s="70" t="str">
        <f>IFERROR(INDEX($C$2:$C$5193,MATCH(ROWS(N$2:N2303),N$2:N$5193,0)),"")</f>
        <v/>
      </c>
      <c r="S2303" s="92" t="str">
        <f>IFERROR(INDEX($C$2:$C$5193,MATCH(ROWS(O$2:O2303),O$2:O$5193,0)),"")</f>
        <v/>
      </c>
    </row>
    <row r="2304" spans="1:19" x14ac:dyDescent="0.25">
      <c r="A2304" s="69">
        <v>3586</v>
      </c>
      <c r="B2304" s="69" t="s">
        <v>19098</v>
      </c>
      <c r="C2304" s="69" t="s">
        <v>19099</v>
      </c>
      <c r="D2304" s="69" t="s">
        <v>16702</v>
      </c>
      <c r="E2304" s="69" t="s">
        <v>22589</v>
      </c>
      <c r="F2304" s="69" t="s">
        <v>19100</v>
      </c>
      <c r="G2304" s="69" t="s">
        <v>19101</v>
      </c>
      <c r="H2304" s="69">
        <v>38.7303</v>
      </c>
      <c r="I2304" s="69">
        <v>-93.547899999999998</v>
      </c>
      <c r="J2304" s="69">
        <v>870</v>
      </c>
      <c r="K2304" s="69">
        <v>-6</v>
      </c>
      <c r="L2304" s="69">
        <f>COUNTIFS(Aéroports!$C$2:$C$5193,Aéroports!$C2304,Aéroports!$D$2:$D$5193,Aéroports!$D2304)</f>
        <v>1</v>
      </c>
      <c r="M2304" s="69" t="str">
        <f>IF(AND(Formulaire!$H$15=Aéroports!$E2304,--ISNUMBER(IFERROR(SEARCH(Formulaire!$H$16,$C2304,1),""))=1),MAX(M$1:M2303)+1,"")</f>
        <v/>
      </c>
      <c r="N2304" s="69" t="str">
        <f>IF(AND(Formulaire!$H$21=Aéroports!$E2304,--ISNUMBER(IFERROR(SEARCH(Formulaire!$H$22,$C2304,1),""))=1),MAX(N$1:N2303)+1,"")</f>
        <v/>
      </c>
      <c r="O2304" s="69" t="str">
        <f>IF(AND(Formulaire!$H$27=Aéroports!$E2304,--ISNUMBER(IFERROR(SEARCH(Formulaire!$H$28,$C2304,1),""))=1),MAX(O$1:O2303)+1,"")</f>
        <v/>
      </c>
      <c r="Q2304" s="91" t="str">
        <f>IFERROR(INDEX($C$2:$C$5193,MATCH(ROWS(M$2:M2304),M$2:M$5193,0)),"")</f>
        <v/>
      </c>
      <c r="R2304" s="70" t="str">
        <f>IFERROR(INDEX($C$2:$C$5193,MATCH(ROWS(N$2:N2304),N$2:N$5193,0)),"")</f>
        <v/>
      </c>
      <c r="S2304" s="92" t="str">
        <f>IFERROR(INDEX($C$2:$C$5193,MATCH(ROWS(O$2:O2304),O$2:O$5193,0)),"")</f>
        <v/>
      </c>
    </row>
    <row r="2305" spans="1:19" x14ac:dyDescent="0.25">
      <c r="A2305" s="68">
        <v>8296</v>
      </c>
      <c r="B2305" s="68" t="s">
        <v>19102</v>
      </c>
      <c r="C2305" s="68" t="s">
        <v>19103</v>
      </c>
      <c r="D2305" s="68" t="s">
        <v>16702</v>
      </c>
      <c r="E2305" s="68" t="s">
        <v>22589</v>
      </c>
      <c r="F2305" s="68" t="s">
        <v>19104</v>
      </c>
      <c r="G2305" s="68" t="s">
        <v>19105</v>
      </c>
      <c r="H2305" s="68">
        <v>35.963900000000002</v>
      </c>
      <c r="I2305" s="68">
        <v>-83.873900000000006</v>
      </c>
      <c r="J2305" s="68">
        <v>833</v>
      </c>
      <c r="K2305" s="68">
        <v>-5</v>
      </c>
      <c r="L2305" s="68">
        <f>COUNTIFS(Aéroports!$C$2:$C$5193,Aéroports!$C2305,Aéroports!$D$2:$D$5193,Aéroports!$D2305)</f>
        <v>1</v>
      </c>
      <c r="M2305" s="68" t="str">
        <f>IF(AND(Formulaire!$H$15=Aéroports!$E2305,--ISNUMBER(IFERROR(SEARCH(Formulaire!$H$16,$C2305,1),""))=1),MAX(M$1:M2304)+1,"")</f>
        <v/>
      </c>
      <c r="N2305" s="68" t="str">
        <f>IF(AND(Formulaire!$H$21=Aéroports!$E2305,--ISNUMBER(IFERROR(SEARCH(Formulaire!$H$22,$C2305,1),""))=1),MAX(N$1:N2304)+1,"")</f>
        <v/>
      </c>
      <c r="O2305" s="68" t="str">
        <f>IF(AND(Formulaire!$H$27=Aéroports!$E2305,--ISNUMBER(IFERROR(SEARCH(Formulaire!$H$28,$C2305,1),""))=1),MAX(O$1:O2304)+1,"")</f>
        <v/>
      </c>
      <c r="Q2305" s="91" t="str">
        <f>IFERROR(INDEX($C$2:$C$5193,MATCH(ROWS(M$2:M2305),M$2:M$5193,0)),"")</f>
        <v/>
      </c>
      <c r="R2305" s="70" t="str">
        <f>IFERROR(INDEX($C$2:$C$5193,MATCH(ROWS(N$2:N2305),N$2:N$5193,0)),"")</f>
        <v/>
      </c>
      <c r="S2305" s="92" t="str">
        <f>IFERROR(INDEX($C$2:$C$5193,MATCH(ROWS(O$2:O2305),O$2:O$5193,0)),"")</f>
        <v/>
      </c>
    </row>
    <row r="2306" spans="1:19" x14ac:dyDescent="0.25">
      <c r="A2306" s="69">
        <v>7180</v>
      </c>
      <c r="B2306" s="69" t="s">
        <v>19109</v>
      </c>
      <c r="C2306" s="69" t="s">
        <v>19110</v>
      </c>
      <c r="D2306" s="69" t="s">
        <v>16702</v>
      </c>
      <c r="E2306" s="69" t="s">
        <v>22589</v>
      </c>
      <c r="F2306" s="69" t="s">
        <v>19111</v>
      </c>
      <c r="G2306" s="69" t="s">
        <v>19112</v>
      </c>
      <c r="H2306" s="69">
        <v>66.912300000000002</v>
      </c>
      <c r="I2306" s="69">
        <v>-156.89699999999999</v>
      </c>
      <c r="J2306" s="69">
        <v>137</v>
      </c>
      <c r="K2306" s="69">
        <v>-9</v>
      </c>
      <c r="L2306" s="69">
        <f>COUNTIFS(Aéroports!$C$2:$C$5193,Aéroports!$C2306,Aéroports!$D$2:$D$5193,Aéroports!$D2306)</f>
        <v>1</v>
      </c>
      <c r="M2306" s="69" t="str">
        <f>IF(AND(Formulaire!$H$15=Aéroports!$E2306,--ISNUMBER(IFERROR(SEARCH(Formulaire!$H$16,$C2306,1),""))=1),MAX(M$1:M2305)+1,"")</f>
        <v/>
      </c>
      <c r="N2306" s="69" t="str">
        <f>IF(AND(Formulaire!$H$21=Aéroports!$E2306,--ISNUMBER(IFERROR(SEARCH(Formulaire!$H$22,$C2306,1),""))=1),MAX(N$1:N2305)+1,"")</f>
        <v/>
      </c>
      <c r="O2306" s="69" t="str">
        <f>IF(AND(Formulaire!$H$27=Aéroports!$E2306,--ISNUMBER(IFERROR(SEARCH(Formulaire!$H$28,$C2306,1),""))=1),MAX(O$1:O2305)+1,"")</f>
        <v/>
      </c>
      <c r="Q2306" s="91" t="str">
        <f>IFERROR(INDEX($C$2:$C$5193,MATCH(ROWS(M$2:M2306),M$2:M$5193,0)),"")</f>
        <v/>
      </c>
      <c r="R2306" s="70" t="str">
        <f>IFERROR(INDEX($C$2:$C$5193,MATCH(ROWS(N$2:N2306),N$2:N$5193,0)),"")</f>
        <v/>
      </c>
      <c r="S2306" s="92" t="str">
        <f>IFERROR(INDEX($C$2:$C$5193,MATCH(ROWS(O$2:O2306),O$2:O$5193,0)),"")</f>
        <v/>
      </c>
    </row>
    <row r="2307" spans="1:19" x14ac:dyDescent="0.25">
      <c r="A2307" s="68">
        <v>3531</v>
      </c>
      <c r="B2307" s="68" t="s">
        <v>19113</v>
      </c>
      <c r="C2307" s="68" t="s">
        <v>19114</v>
      </c>
      <c r="D2307" s="68" t="s">
        <v>16702</v>
      </c>
      <c r="E2307" s="68" t="s">
        <v>22589</v>
      </c>
      <c r="F2307" s="68" t="s">
        <v>19115</v>
      </c>
      <c r="G2307" s="68" t="s">
        <v>19116</v>
      </c>
      <c r="H2307" s="68">
        <v>57.75</v>
      </c>
      <c r="I2307" s="68">
        <v>-152.494</v>
      </c>
      <c r="J2307" s="68">
        <v>78</v>
      </c>
      <c r="K2307" s="68">
        <v>-9</v>
      </c>
      <c r="L2307" s="68">
        <f>COUNTIFS(Aéroports!$C$2:$C$5193,Aéroports!$C2307,Aéroports!$D$2:$D$5193,Aéroports!$D2307)</f>
        <v>1</v>
      </c>
      <c r="M2307" s="68" t="str">
        <f>IF(AND(Formulaire!$H$15=Aéroports!$E2307,--ISNUMBER(IFERROR(SEARCH(Formulaire!$H$16,$C2307,1),""))=1),MAX(M$1:M2306)+1,"")</f>
        <v/>
      </c>
      <c r="N2307" s="68" t="str">
        <f>IF(AND(Formulaire!$H$21=Aéroports!$E2307,--ISNUMBER(IFERROR(SEARCH(Formulaire!$H$22,$C2307,1),""))=1),MAX(N$1:N2306)+1,"")</f>
        <v/>
      </c>
      <c r="O2307" s="68" t="str">
        <f>IF(AND(Formulaire!$H$27=Aéroports!$E2307,--ISNUMBER(IFERROR(SEARCH(Formulaire!$H$28,$C2307,1),""))=1),MAX(O$1:O2306)+1,"")</f>
        <v/>
      </c>
      <c r="Q2307" s="91" t="str">
        <f>IFERROR(INDEX($C$2:$C$5193,MATCH(ROWS(M$2:M2307),M$2:M$5193,0)),"")</f>
        <v/>
      </c>
      <c r="R2307" s="70" t="str">
        <f>IFERROR(INDEX($C$2:$C$5193,MATCH(ROWS(N$2:N2307),N$2:N$5193,0)),"")</f>
        <v/>
      </c>
      <c r="S2307" s="92" t="str">
        <f>IFERROR(INDEX($C$2:$C$5193,MATCH(ROWS(O$2:O2307),O$2:O$5193,0)),"")</f>
        <v/>
      </c>
    </row>
    <row r="2308" spans="1:19" x14ac:dyDescent="0.25">
      <c r="A2308" s="69">
        <v>11077</v>
      </c>
      <c r="B2308" s="69" t="s">
        <v>19117</v>
      </c>
      <c r="C2308" s="69" t="s">
        <v>19118</v>
      </c>
      <c r="D2308" s="69" t="s">
        <v>16702</v>
      </c>
      <c r="E2308" s="69" t="s">
        <v>22589</v>
      </c>
      <c r="F2308" s="69" t="s">
        <v>19119</v>
      </c>
      <c r="G2308" s="69" t="s">
        <v>19120</v>
      </c>
      <c r="H2308" s="69">
        <v>40.528199999999998</v>
      </c>
      <c r="I2308" s="69">
        <v>-86.058999999999997</v>
      </c>
      <c r="J2308" s="69">
        <v>830</v>
      </c>
      <c r="K2308" s="69">
        <v>-4</v>
      </c>
      <c r="L2308" s="69">
        <f>COUNTIFS(Aéroports!$C$2:$C$5193,Aéroports!$C2308,Aéroports!$D$2:$D$5193,Aéroports!$D2308)</f>
        <v>1</v>
      </c>
      <c r="M2308" s="69" t="str">
        <f>IF(AND(Formulaire!$H$15=Aéroports!$E2308,--ISNUMBER(IFERROR(SEARCH(Formulaire!$H$16,$C2308,1),""))=1),MAX(M$1:M2307)+1,"")</f>
        <v/>
      </c>
      <c r="N2308" s="69" t="str">
        <f>IF(AND(Formulaire!$H$21=Aéroports!$E2308,--ISNUMBER(IFERROR(SEARCH(Formulaire!$H$22,$C2308,1),""))=1),MAX(N$1:N2307)+1,"")</f>
        <v/>
      </c>
      <c r="O2308" s="69" t="str">
        <f>IF(AND(Formulaire!$H$27=Aéroports!$E2308,--ISNUMBER(IFERROR(SEARCH(Formulaire!$H$28,$C2308,1),""))=1),MAX(O$1:O2307)+1,"")</f>
        <v/>
      </c>
      <c r="Q2308" s="91" t="str">
        <f>IFERROR(INDEX($C$2:$C$5193,MATCH(ROWS(M$2:M2308),M$2:M$5193,0)),"")</f>
        <v/>
      </c>
      <c r="R2308" s="70" t="str">
        <f>IFERROR(INDEX($C$2:$C$5193,MATCH(ROWS(N$2:N2308),N$2:N$5193,0)),"")</f>
        <v/>
      </c>
      <c r="S2308" s="92" t="str">
        <f>IFERROR(INDEX($C$2:$C$5193,MATCH(ROWS(O$2:O2308),O$2:O$5193,0)),"")</f>
        <v/>
      </c>
    </row>
    <row r="2309" spans="1:19" x14ac:dyDescent="0.25">
      <c r="A2309" s="68">
        <v>7101</v>
      </c>
      <c r="B2309" s="68" t="s">
        <v>19121</v>
      </c>
      <c r="C2309" s="68" t="s">
        <v>19122</v>
      </c>
      <c r="D2309" s="68" t="s">
        <v>16702</v>
      </c>
      <c r="E2309" s="68" t="s">
        <v>22589</v>
      </c>
      <c r="F2309" s="68" t="s">
        <v>19123</v>
      </c>
      <c r="G2309" s="68" t="s">
        <v>19124</v>
      </c>
      <c r="H2309" s="68">
        <v>59.726599999999998</v>
      </c>
      <c r="I2309" s="68">
        <v>-157.25899999999999</v>
      </c>
      <c r="J2309" s="68">
        <v>269</v>
      </c>
      <c r="K2309" s="68">
        <v>-9</v>
      </c>
      <c r="L2309" s="68">
        <f>COUNTIFS(Aéroports!$C$2:$C$5193,Aéroports!$C2309,Aéroports!$D$2:$D$5193,Aéroports!$D2309)</f>
        <v>1</v>
      </c>
      <c r="M2309" s="68" t="str">
        <f>IF(AND(Formulaire!$H$15=Aéroports!$E2309,--ISNUMBER(IFERROR(SEARCH(Formulaire!$H$16,$C2309,1),""))=1),MAX(M$1:M2308)+1,"")</f>
        <v/>
      </c>
      <c r="N2309" s="68" t="str">
        <f>IF(AND(Formulaire!$H$21=Aéroports!$E2309,--ISNUMBER(IFERROR(SEARCH(Formulaire!$H$22,$C2309,1),""))=1),MAX(N$1:N2308)+1,"")</f>
        <v/>
      </c>
      <c r="O2309" s="68" t="str">
        <f>IF(AND(Formulaire!$H$27=Aéroports!$E2309,--ISNUMBER(IFERROR(SEARCH(Formulaire!$H$28,$C2309,1),""))=1),MAX(O$1:O2308)+1,"")</f>
        <v/>
      </c>
      <c r="Q2309" s="91" t="str">
        <f>IFERROR(INDEX($C$2:$C$5193,MATCH(ROWS(M$2:M2309),M$2:M$5193,0)),"")</f>
        <v/>
      </c>
      <c r="R2309" s="70" t="str">
        <f>IFERROR(INDEX($C$2:$C$5193,MATCH(ROWS(N$2:N2309),N$2:N$5193,0)),"")</f>
        <v/>
      </c>
      <c r="S2309" s="92" t="str">
        <f>IFERROR(INDEX($C$2:$C$5193,MATCH(ROWS(O$2:O2309),O$2:O$5193,0)),"")</f>
        <v/>
      </c>
    </row>
    <row r="2310" spans="1:19" x14ac:dyDescent="0.25">
      <c r="A2310" s="69">
        <v>3514</v>
      </c>
      <c r="B2310" s="69" t="s">
        <v>19125</v>
      </c>
      <c r="C2310" s="69" t="s">
        <v>19126</v>
      </c>
      <c r="D2310" s="69" t="s">
        <v>16702</v>
      </c>
      <c r="E2310" s="69" t="s">
        <v>22589</v>
      </c>
      <c r="F2310" s="69" t="s">
        <v>19127</v>
      </c>
      <c r="G2310" s="69" t="s">
        <v>19128</v>
      </c>
      <c r="H2310" s="69">
        <v>19.738800000000001</v>
      </c>
      <c r="I2310" s="69">
        <v>-156.04599999999999</v>
      </c>
      <c r="J2310" s="69">
        <v>47</v>
      </c>
      <c r="K2310" s="69">
        <v>-10</v>
      </c>
      <c r="L2310" s="69">
        <f>COUNTIFS(Aéroports!$C$2:$C$5193,Aéroports!$C2310,Aéroports!$D$2:$D$5193,Aéroports!$D2310)</f>
        <v>1</v>
      </c>
      <c r="M2310" s="69" t="str">
        <f>IF(AND(Formulaire!$H$15=Aéroports!$E2310,--ISNUMBER(IFERROR(SEARCH(Formulaire!$H$16,$C2310,1),""))=1),MAX(M$1:M2309)+1,"")</f>
        <v/>
      </c>
      <c r="N2310" s="69" t="str">
        <f>IF(AND(Formulaire!$H$21=Aéroports!$E2310,--ISNUMBER(IFERROR(SEARCH(Formulaire!$H$22,$C2310,1),""))=1),MAX(N$1:N2309)+1,"")</f>
        <v/>
      </c>
      <c r="O2310" s="69" t="str">
        <f>IF(AND(Formulaire!$H$27=Aéroports!$E2310,--ISNUMBER(IFERROR(SEARCH(Formulaire!$H$28,$C2310,1),""))=1),MAX(O$1:O2309)+1,"")</f>
        <v/>
      </c>
      <c r="Q2310" s="91" t="str">
        <f>IFERROR(INDEX($C$2:$C$5193,MATCH(ROWS(M$2:M2310),M$2:M$5193,0)),"")</f>
        <v/>
      </c>
      <c r="R2310" s="70" t="str">
        <f>IFERROR(INDEX($C$2:$C$5193,MATCH(ROWS(N$2:N2310),N$2:N$5193,0)),"")</f>
        <v/>
      </c>
      <c r="S2310" s="92" t="str">
        <f>IFERROR(INDEX($C$2:$C$5193,MATCH(ROWS(O$2:O2310),O$2:O$5193,0)),"")</f>
        <v/>
      </c>
    </row>
    <row r="2311" spans="1:19" x14ac:dyDescent="0.25">
      <c r="A2311" s="68">
        <v>7213</v>
      </c>
      <c r="B2311" s="68" t="s">
        <v>19129</v>
      </c>
      <c r="C2311" s="68" t="s">
        <v>19130</v>
      </c>
      <c r="D2311" s="68" t="s">
        <v>16702</v>
      </c>
      <c r="E2311" s="68" t="s">
        <v>22589</v>
      </c>
      <c r="F2311" s="68" t="s">
        <v>19131</v>
      </c>
      <c r="G2311" s="68" t="s">
        <v>19132</v>
      </c>
      <c r="H2311" s="68">
        <v>59.960799999999999</v>
      </c>
      <c r="I2311" s="68">
        <v>-162.881</v>
      </c>
      <c r="J2311" s="68">
        <v>30</v>
      </c>
      <c r="K2311" s="68">
        <v>-9</v>
      </c>
      <c r="L2311" s="68">
        <f>COUNTIFS(Aéroports!$C$2:$C$5193,Aéroports!$C2311,Aéroports!$D$2:$D$5193,Aéroports!$D2311)</f>
        <v>1</v>
      </c>
      <c r="M2311" s="68" t="str">
        <f>IF(AND(Formulaire!$H$15=Aéroports!$E2311,--ISNUMBER(IFERROR(SEARCH(Formulaire!$H$16,$C2311,1),""))=1),MAX(M$1:M2310)+1,"")</f>
        <v/>
      </c>
      <c r="N2311" s="68" t="str">
        <f>IF(AND(Formulaire!$H$21=Aéroports!$E2311,--ISNUMBER(IFERROR(SEARCH(Formulaire!$H$22,$C2311,1),""))=1),MAX(N$1:N2310)+1,"")</f>
        <v/>
      </c>
      <c r="O2311" s="68" t="str">
        <f>IF(AND(Formulaire!$H$27=Aéroports!$E2311,--ISNUMBER(IFERROR(SEARCH(Formulaire!$H$28,$C2311,1),""))=1),MAX(O$1:O2310)+1,"")</f>
        <v/>
      </c>
      <c r="Q2311" s="91" t="str">
        <f>IFERROR(INDEX($C$2:$C$5193,MATCH(ROWS(M$2:M2311),M$2:M$5193,0)),"")</f>
        <v/>
      </c>
      <c r="R2311" s="70" t="str">
        <f>IFERROR(INDEX($C$2:$C$5193,MATCH(ROWS(N$2:N2311),N$2:N$5193,0)),"")</f>
        <v/>
      </c>
      <c r="S2311" s="92" t="str">
        <f>IFERROR(INDEX($C$2:$C$5193,MATCH(ROWS(O$2:O2311),O$2:O$5193,0)),"")</f>
        <v/>
      </c>
    </row>
    <row r="2312" spans="1:19" x14ac:dyDescent="0.25">
      <c r="A2312" s="69">
        <v>7207</v>
      </c>
      <c r="B2312" s="69" t="s">
        <v>19133</v>
      </c>
      <c r="C2312" s="69" t="s">
        <v>19134</v>
      </c>
      <c r="D2312" s="69" t="s">
        <v>16702</v>
      </c>
      <c r="E2312" s="69" t="s">
        <v>22589</v>
      </c>
      <c r="F2312" s="69" t="s">
        <v>19135</v>
      </c>
      <c r="G2312" s="69" t="s">
        <v>19136</v>
      </c>
      <c r="H2312" s="69">
        <v>63.0306</v>
      </c>
      <c r="I2312" s="69">
        <v>-163.53299999999999</v>
      </c>
      <c r="J2312" s="69">
        <v>15</v>
      </c>
      <c r="K2312" s="69">
        <v>-9</v>
      </c>
      <c r="L2312" s="69">
        <f>COUNTIFS(Aéroports!$C$2:$C$5193,Aéroports!$C2312,Aéroports!$D$2:$D$5193,Aéroports!$D2312)</f>
        <v>1</v>
      </c>
      <c r="M2312" s="69" t="str">
        <f>IF(AND(Formulaire!$H$15=Aéroports!$E2312,--ISNUMBER(IFERROR(SEARCH(Formulaire!$H$16,$C2312,1),""))=1),MAX(M$1:M2311)+1,"")</f>
        <v/>
      </c>
      <c r="N2312" s="69" t="str">
        <f>IF(AND(Formulaire!$H$21=Aéroports!$E2312,--ISNUMBER(IFERROR(SEARCH(Formulaire!$H$22,$C2312,1),""))=1),MAX(N$1:N2311)+1,"")</f>
        <v/>
      </c>
      <c r="O2312" s="69" t="str">
        <f>IF(AND(Formulaire!$H$27=Aéroports!$E2312,--ISNUMBER(IFERROR(SEARCH(Formulaire!$H$28,$C2312,1),""))=1),MAX(O$1:O2311)+1,"")</f>
        <v/>
      </c>
      <c r="Q2312" s="91" t="str">
        <f>IFERROR(INDEX($C$2:$C$5193,MATCH(ROWS(M$2:M2312),M$2:M$5193,0)),"")</f>
        <v/>
      </c>
      <c r="R2312" s="70" t="str">
        <f>IFERROR(INDEX($C$2:$C$5193,MATCH(ROWS(N$2:N2312),N$2:N$5193,0)),"")</f>
        <v/>
      </c>
      <c r="S2312" s="92" t="str">
        <f>IFERROR(INDEX($C$2:$C$5193,MATCH(ROWS(O$2:O2312),O$2:O$5193,0)),"")</f>
        <v/>
      </c>
    </row>
    <row r="2313" spans="1:19" x14ac:dyDescent="0.25">
      <c r="A2313" s="68">
        <v>3693</v>
      </c>
      <c r="B2313" s="68" t="s">
        <v>19137</v>
      </c>
      <c r="C2313" s="68" t="s">
        <v>19138</v>
      </c>
      <c r="D2313" s="68" t="s">
        <v>16702</v>
      </c>
      <c r="E2313" s="68" t="s">
        <v>22589</v>
      </c>
      <c r="F2313" s="68" t="s">
        <v>19139</v>
      </c>
      <c r="G2313" s="68" t="s">
        <v>19140</v>
      </c>
      <c r="H2313" s="68">
        <v>66.884699999999995</v>
      </c>
      <c r="I2313" s="68">
        <v>-162.59899999999999</v>
      </c>
      <c r="J2313" s="68">
        <v>14</v>
      </c>
      <c r="K2313" s="68">
        <v>-9</v>
      </c>
      <c r="L2313" s="68">
        <f>COUNTIFS(Aéroports!$C$2:$C$5193,Aéroports!$C2313,Aéroports!$D$2:$D$5193,Aéroports!$D2313)</f>
        <v>1</v>
      </c>
      <c r="M2313" s="68" t="str">
        <f>IF(AND(Formulaire!$H$15=Aéroports!$E2313,--ISNUMBER(IFERROR(SEARCH(Formulaire!$H$16,$C2313,1),""))=1),MAX(M$1:M2312)+1,"")</f>
        <v/>
      </c>
      <c r="N2313" s="68" t="str">
        <f>IF(AND(Formulaire!$H$21=Aéroports!$E2313,--ISNUMBER(IFERROR(SEARCH(Formulaire!$H$22,$C2313,1),""))=1),MAX(N$1:N2312)+1,"")</f>
        <v/>
      </c>
      <c r="O2313" s="68" t="str">
        <f>IF(AND(Formulaire!$H$27=Aéroports!$E2313,--ISNUMBER(IFERROR(SEARCH(Formulaire!$H$28,$C2313,1),""))=1),MAX(O$1:O2312)+1,"")</f>
        <v/>
      </c>
      <c r="Q2313" s="91" t="str">
        <f>IFERROR(INDEX($C$2:$C$5193,MATCH(ROWS(M$2:M2313),M$2:M$5193,0)),"")</f>
        <v/>
      </c>
      <c r="R2313" s="70" t="str">
        <f>IFERROR(INDEX($C$2:$C$5193,MATCH(ROWS(N$2:N2313),N$2:N$5193,0)),"")</f>
        <v/>
      </c>
      <c r="S2313" s="92" t="str">
        <f>IFERROR(INDEX($C$2:$C$5193,MATCH(ROWS(O$2:O2313),O$2:O$5193,0)),"")</f>
        <v/>
      </c>
    </row>
    <row r="2314" spans="1:19" x14ac:dyDescent="0.25">
      <c r="A2314" s="69">
        <v>7190</v>
      </c>
      <c r="B2314" s="69" t="s">
        <v>19141</v>
      </c>
      <c r="C2314" s="69" t="s">
        <v>19142</v>
      </c>
      <c r="D2314" s="69" t="s">
        <v>16702</v>
      </c>
      <c r="E2314" s="69" t="s">
        <v>22589</v>
      </c>
      <c r="F2314" s="69" t="s">
        <v>19143</v>
      </c>
      <c r="G2314" s="69" t="s">
        <v>19144</v>
      </c>
      <c r="H2314" s="69">
        <v>64.939499999999995</v>
      </c>
      <c r="I2314" s="69">
        <v>-161.154</v>
      </c>
      <c r="J2314" s="69">
        <v>154</v>
      </c>
      <c r="K2314" s="69">
        <v>-9</v>
      </c>
      <c r="L2314" s="69">
        <f>COUNTIFS(Aéroports!$C$2:$C$5193,Aéroports!$C2314,Aéroports!$D$2:$D$5193,Aéroports!$D2314)</f>
        <v>1</v>
      </c>
      <c r="M2314" s="69" t="str">
        <f>IF(AND(Formulaire!$H$15=Aéroports!$E2314,--ISNUMBER(IFERROR(SEARCH(Formulaire!$H$16,$C2314,1),""))=1),MAX(M$1:M2313)+1,"")</f>
        <v/>
      </c>
      <c r="N2314" s="69" t="str">
        <f>IF(AND(Formulaire!$H$21=Aéroports!$E2314,--ISNUMBER(IFERROR(SEARCH(Formulaire!$H$22,$C2314,1),""))=1),MAX(N$1:N2313)+1,"")</f>
        <v/>
      </c>
      <c r="O2314" s="69" t="str">
        <f>IF(AND(Formulaire!$H$27=Aéroports!$E2314,--ISNUMBER(IFERROR(SEARCH(Formulaire!$H$28,$C2314,1),""))=1),MAX(O$1:O2313)+1,"")</f>
        <v/>
      </c>
      <c r="Q2314" s="91" t="str">
        <f>IFERROR(INDEX($C$2:$C$5193,MATCH(ROWS(M$2:M2314),M$2:M$5193,0)),"")</f>
        <v/>
      </c>
      <c r="R2314" s="70" t="str">
        <f>IFERROR(INDEX($C$2:$C$5193,MATCH(ROWS(N$2:N2314),N$2:N$5193,0)),"")</f>
        <v/>
      </c>
      <c r="S2314" s="92" t="str">
        <f>IFERROR(INDEX($C$2:$C$5193,MATCH(ROWS(O$2:O2314),O$2:O$5193,0)),"")</f>
        <v/>
      </c>
    </row>
    <row r="2315" spans="1:19" x14ac:dyDescent="0.25">
      <c r="A2315" s="68">
        <v>7208</v>
      </c>
      <c r="B2315" s="68" t="s">
        <v>19145</v>
      </c>
      <c r="C2315" s="68" t="s">
        <v>19146</v>
      </c>
      <c r="D2315" s="68" t="s">
        <v>16702</v>
      </c>
      <c r="E2315" s="68" t="s">
        <v>22589</v>
      </c>
      <c r="F2315" s="68" t="s">
        <v>19147</v>
      </c>
      <c r="G2315" s="68" t="s">
        <v>19148</v>
      </c>
      <c r="H2315" s="68">
        <v>64.876099999999994</v>
      </c>
      <c r="I2315" s="68">
        <v>-157.727</v>
      </c>
      <c r="J2315" s="68">
        <v>149</v>
      </c>
      <c r="K2315" s="68">
        <v>-9</v>
      </c>
      <c r="L2315" s="68">
        <f>COUNTIFS(Aéroports!$C$2:$C$5193,Aéroports!$C2315,Aéroports!$D$2:$D$5193,Aéroports!$D2315)</f>
        <v>1</v>
      </c>
      <c r="M2315" s="68" t="str">
        <f>IF(AND(Formulaire!$H$15=Aéroports!$E2315,--ISNUMBER(IFERROR(SEARCH(Formulaire!$H$16,$C2315,1),""))=1),MAX(M$1:M2314)+1,"")</f>
        <v/>
      </c>
      <c r="N2315" s="68" t="str">
        <f>IF(AND(Formulaire!$H$21=Aéroports!$E2315,--ISNUMBER(IFERROR(SEARCH(Formulaire!$H$22,$C2315,1),""))=1),MAX(N$1:N2314)+1,"")</f>
        <v/>
      </c>
      <c r="O2315" s="68" t="str">
        <f>IF(AND(Formulaire!$H$27=Aéroports!$E2315,--ISNUMBER(IFERROR(SEARCH(Formulaire!$H$28,$C2315,1),""))=1),MAX(O$1:O2314)+1,"")</f>
        <v/>
      </c>
      <c r="Q2315" s="91" t="str">
        <f>IFERROR(INDEX($C$2:$C$5193,MATCH(ROWS(M$2:M2315),M$2:M$5193,0)),"")</f>
        <v/>
      </c>
      <c r="R2315" s="70" t="str">
        <f>IFERROR(INDEX($C$2:$C$5193,MATCH(ROWS(N$2:N2315),N$2:N$5193,0)),"")</f>
        <v/>
      </c>
      <c r="S2315" s="92" t="str">
        <f>IFERROR(INDEX($C$2:$C$5193,MATCH(ROWS(O$2:O2315),O$2:O$5193,0)),"")</f>
        <v/>
      </c>
    </row>
    <row r="2316" spans="1:19" x14ac:dyDescent="0.25">
      <c r="A2316" s="69">
        <v>7089</v>
      </c>
      <c r="B2316" s="69" t="s">
        <v>19149</v>
      </c>
      <c r="C2316" s="69" t="s">
        <v>19150</v>
      </c>
      <c r="D2316" s="69" t="s">
        <v>16702</v>
      </c>
      <c r="E2316" s="69" t="s">
        <v>22589</v>
      </c>
      <c r="F2316" s="69" t="s">
        <v>19151</v>
      </c>
      <c r="G2316" s="69" t="s">
        <v>19152</v>
      </c>
      <c r="H2316" s="69">
        <v>70.330799999999996</v>
      </c>
      <c r="I2316" s="69">
        <v>-149.59800000000001</v>
      </c>
      <c r="J2316" s="69">
        <v>67</v>
      </c>
      <c r="K2316" s="69">
        <v>-9</v>
      </c>
      <c r="L2316" s="69">
        <f>COUNTIFS(Aéroports!$C$2:$C$5193,Aéroports!$C2316,Aéroports!$D$2:$D$5193,Aéroports!$D2316)</f>
        <v>1</v>
      </c>
      <c r="M2316" s="69" t="str">
        <f>IF(AND(Formulaire!$H$15=Aéroports!$E2316,--ISNUMBER(IFERROR(SEARCH(Formulaire!$H$16,$C2316,1),""))=1),MAX(M$1:M2315)+1,"")</f>
        <v/>
      </c>
      <c r="N2316" s="69" t="str">
        <f>IF(AND(Formulaire!$H$21=Aéroports!$E2316,--ISNUMBER(IFERROR(SEARCH(Formulaire!$H$22,$C2316,1),""))=1),MAX(N$1:N2315)+1,"")</f>
        <v/>
      </c>
      <c r="O2316" s="69" t="str">
        <f>IF(AND(Formulaire!$H$27=Aéroports!$E2316,--ISNUMBER(IFERROR(SEARCH(Formulaire!$H$28,$C2316,1),""))=1),MAX(O$1:O2315)+1,"")</f>
        <v/>
      </c>
      <c r="Q2316" s="91" t="str">
        <f>IFERROR(INDEX($C$2:$C$5193,MATCH(ROWS(M$2:M2316),M$2:M$5193,0)),"")</f>
        <v/>
      </c>
      <c r="R2316" s="70" t="str">
        <f>IFERROR(INDEX($C$2:$C$5193,MATCH(ROWS(N$2:N2316),N$2:N$5193,0)),"")</f>
        <v/>
      </c>
      <c r="S2316" s="92" t="str">
        <f>IFERROR(INDEX($C$2:$C$5193,MATCH(ROWS(O$2:O2316),O$2:O$5193,0)),"")</f>
        <v/>
      </c>
    </row>
    <row r="2317" spans="1:19" x14ac:dyDescent="0.25">
      <c r="A2317" s="68">
        <v>7095</v>
      </c>
      <c r="B2317" s="68" t="s">
        <v>19153</v>
      </c>
      <c r="C2317" s="68" t="s">
        <v>19154</v>
      </c>
      <c r="D2317" s="68" t="s">
        <v>16702</v>
      </c>
      <c r="E2317" s="68" t="s">
        <v>22589</v>
      </c>
      <c r="F2317" s="68" t="s">
        <v>19155</v>
      </c>
      <c r="G2317" s="68" t="s">
        <v>19156</v>
      </c>
      <c r="H2317" s="68">
        <v>60.790300000000002</v>
      </c>
      <c r="I2317" s="68">
        <v>-161.44399999999999</v>
      </c>
      <c r="J2317" s="68">
        <v>25</v>
      </c>
      <c r="K2317" s="68">
        <v>-9</v>
      </c>
      <c r="L2317" s="68">
        <f>COUNTIFS(Aéroports!$C$2:$C$5193,Aéroports!$C2317,Aéroports!$D$2:$D$5193,Aéroports!$D2317)</f>
        <v>1</v>
      </c>
      <c r="M2317" s="68" t="str">
        <f>IF(AND(Formulaire!$H$15=Aéroports!$E2317,--ISNUMBER(IFERROR(SEARCH(Formulaire!$H$16,$C2317,1),""))=1),MAX(M$1:M2316)+1,"")</f>
        <v/>
      </c>
      <c r="N2317" s="68" t="str">
        <f>IF(AND(Formulaire!$H$21=Aéroports!$E2317,--ISNUMBER(IFERROR(SEARCH(Formulaire!$H$22,$C2317,1),""))=1),MAX(N$1:N2316)+1,"")</f>
        <v/>
      </c>
      <c r="O2317" s="68" t="str">
        <f>IF(AND(Formulaire!$H$27=Aéroports!$E2317,--ISNUMBER(IFERROR(SEARCH(Formulaire!$H$28,$C2317,1),""))=1),MAX(O$1:O2316)+1,"")</f>
        <v/>
      </c>
      <c r="Q2317" s="91" t="str">
        <f>IFERROR(INDEX($C$2:$C$5193,MATCH(ROWS(M$2:M2317),M$2:M$5193,0)),"")</f>
        <v/>
      </c>
      <c r="R2317" s="70" t="str">
        <f>IFERROR(INDEX($C$2:$C$5193,MATCH(ROWS(N$2:N2317),N$2:N$5193,0)),"")</f>
        <v/>
      </c>
      <c r="S2317" s="92" t="str">
        <f>IFERROR(INDEX($C$2:$C$5193,MATCH(ROWS(O$2:O2317),O$2:O$5193,0)),"")</f>
        <v/>
      </c>
    </row>
    <row r="2318" spans="1:19" x14ac:dyDescent="0.25">
      <c r="A2318" s="69">
        <v>7096</v>
      </c>
      <c r="B2318" s="69" t="s">
        <v>19157</v>
      </c>
      <c r="C2318" s="69" t="s">
        <v>19158</v>
      </c>
      <c r="D2318" s="69" t="s">
        <v>16702</v>
      </c>
      <c r="E2318" s="69" t="s">
        <v>22589</v>
      </c>
      <c r="F2318" s="69" t="s">
        <v>19159</v>
      </c>
      <c r="G2318" s="69" t="s">
        <v>19160</v>
      </c>
      <c r="H2318" s="69">
        <v>59.8765</v>
      </c>
      <c r="I2318" s="69">
        <v>-163.16900000000001</v>
      </c>
      <c r="J2318" s="69">
        <v>18</v>
      </c>
      <c r="K2318" s="69">
        <v>-9</v>
      </c>
      <c r="L2318" s="69">
        <f>COUNTIFS(Aéroports!$C$2:$C$5193,Aéroports!$C2318,Aéroports!$D$2:$D$5193,Aéroports!$D2318)</f>
        <v>1</v>
      </c>
      <c r="M2318" s="69" t="str">
        <f>IF(AND(Formulaire!$H$15=Aéroports!$E2318,--ISNUMBER(IFERROR(SEARCH(Formulaire!$H$16,$C2318,1),""))=1),MAX(M$1:M2317)+1,"")</f>
        <v/>
      </c>
      <c r="N2318" s="69" t="str">
        <f>IF(AND(Formulaire!$H$21=Aéroports!$E2318,--ISNUMBER(IFERROR(SEARCH(Formulaire!$H$22,$C2318,1),""))=1),MAX(N$1:N2317)+1,"")</f>
        <v/>
      </c>
      <c r="O2318" s="69" t="str">
        <f>IF(AND(Formulaire!$H$27=Aéroports!$E2318,--ISNUMBER(IFERROR(SEARCH(Formulaire!$H$28,$C2318,1),""))=1),MAX(O$1:O2317)+1,"")</f>
        <v/>
      </c>
      <c r="Q2318" s="91" t="str">
        <f>IFERROR(INDEX($C$2:$C$5193,MATCH(ROWS(M$2:M2318),M$2:M$5193,0)),"")</f>
        <v/>
      </c>
      <c r="R2318" s="70" t="str">
        <f>IFERROR(INDEX($C$2:$C$5193,MATCH(ROWS(N$2:N2318),N$2:N$5193,0)),"")</f>
        <v/>
      </c>
      <c r="S2318" s="92" t="str">
        <f>IFERROR(INDEX($C$2:$C$5193,MATCH(ROWS(O$2:O2318),O$2:O$5193,0)),"")</f>
        <v/>
      </c>
    </row>
    <row r="2319" spans="1:19" x14ac:dyDescent="0.25">
      <c r="A2319" s="68">
        <v>4044</v>
      </c>
      <c r="B2319" s="68" t="s">
        <v>19161</v>
      </c>
      <c r="C2319" s="68" t="s">
        <v>19162</v>
      </c>
      <c r="D2319" s="68" t="s">
        <v>16702</v>
      </c>
      <c r="E2319" s="68" t="s">
        <v>22589</v>
      </c>
      <c r="F2319" s="68" t="s">
        <v>19163</v>
      </c>
      <c r="G2319" s="68" t="s">
        <v>19164</v>
      </c>
      <c r="H2319" s="68">
        <v>43.878999999999998</v>
      </c>
      <c r="I2319" s="68">
        <v>-91.256699999999995</v>
      </c>
      <c r="J2319" s="68">
        <v>655</v>
      </c>
      <c r="K2319" s="68">
        <v>-6</v>
      </c>
      <c r="L2319" s="68">
        <f>COUNTIFS(Aéroports!$C$2:$C$5193,Aéroports!$C2319,Aéroports!$D$2:$D$5193,Aéroports!$D2319)</f>
        <v>1</v>
      </c>
      <c r="M2319" s="68" t="str">
        <f>IF(AND(Formulaire!$H$15=Aéroports!$E2319,--ISNUMBER(IFERROR(SEARCH(Formulaire!$H$16,$C2319,1),""))=1),MAX(M$1:M2318)+1,"")</f>
        <v/>
      </c>
      <c r="N2319" s="68" t="str">
        <f>IF(AND(Formulaire!$H$21=Aéroports!$E2319,--ISNUMBER(IFERROR(SEARCH(Formulaire!$H$22,$C2319,1),""))=1),MAX(N$1:N2318)+1,"")</f>
        <v/>
      </c>
      <c r="O2319" s="68" t="str">
        <f>IF(AND(Formulaire!$H$27=Aéroports!$E2319,--ISNUMBER(IFERROR(SEARCH(Formulaire!$H$28,$C2319,1),""))=1),MAX(O$1:O2318)+1,"")</f>
        <v/>
      </c>
      <c r="Q2319" s="91" t="str">
        <f>IFERROR(INDEX($C$2:$C$5193,MATCH(ROWS(M$2:M2319),M$2:M$5193,0)),"")</f>
        <v/>
      </c>
      <c r="R2319" s="70" t="str">
        <f>IFERROR(INDEX($C$2:$C$5193,MATCH(ROWS(N$2:N2319),N$2:N$5193,0)),"")</f>
        <v/>
      </c>
      <c r="S2319" s="92" t="str">
        <f>IFERROR(INDEX($C$2:$C$5193,MATCH(ROWS(O$2:O2319),O$2:O$5193,0)),"")</f>
        <v/>
      </c>
    </row>
    <row r="2320" spans="1:19" x14ac:dyDescent="0.25">
      <c r="A2320" s="69">
        <v>11102</v>
      </c>
      <c r="B2320" s="69" t="s">
        <v>19165</v>
      </c>
      <c r="C2320" s="69" t="s">
        <v>19166</v>
      </c>
      <c r="D2320" s="69" t="s">
        <v>16702</v>
      </c>
      <c r="E2320" s="69" t="s">
        <v>22589</v>
      </c>
      <c r="F2320" s="69" t="s">
        <v>19167</v>
      </c>
      <c r="G2320" s="69" t="s">
        <v>19168</v>
      </c>
      <c r="H2320" s="69">
        <v>45.290199999999999</v>
      </c>
      <c r="I2320" s="69">
        <v>-118.00700000000001</v>
      </c>
      <c r="J2320" s="69">
        <v>2717</v>
      </c>
      <c r="K2320" s="69">
        <v>-7</v>
      </c>
      <c r="L2320" s="69">
        <f>COUNTIFS(Aéroports!$C$2:$C$5193,Aéroports!$C2320,Aéroports!$D$2:$D$5193,Aéroports!$D2320)</f>
        <v>1</v>
      </c>
      <c r="M2320" s="69" t="str">
        <f>IF(AND(Formulaire!$H$15=Aéroports!$E2320,--ISNUMBER(IFERROR(SEARCH(Formulaire!$H$16,$C2320,1),""))=1),MAX(M$1:M2319)+1,"")</f>
        <v/>
      </c>
      <c r="N2320" s="69" t="str">
        <f>IF(AND(Formulaire!$H$21=Aéroports!$E2320,--ISNUMBER(IFERROR(SEARCH(Formulaire!$H$22,$C2320,1),""))=1),MAX(N$1:N2319)+1,"")</f>
        <v/>
      </c>
      <c r="O2320" s="69" t="str">
        <f>IF(AND(Formulaire!$H$27=Aéroports!$E2320,--ISNUMBER(IFERROR(SEARCH(Formulaire!$H$28,$C2320,1),""))=1),MAX(O$1:O2319)+1,"")</f>
        <v/>
      </c>
      <c r="Q2320" s="91" t="str">
        <f>IFERROR(INDEX($C$2:$C$5193,MATCH(ROWS(M$2:M2320),M$2:M$5193,0)),"")</f>
        <v/>
      </c>
      <c r="R2320" s="70" t="str">
        <f>IFERROR(INDEX($C$2:$C$5193,MATCH(ROWS(N$2:N2320),N$2:N$5193,0)),"")</f>
        <v/>
      </c>
      <c r="S2320" s="92" t="str">
        <f>IFERROR(INDEX($C$2:$C$5193,MATCH(ROWS(O$2:O2320),O$2:O$5193,0)),"")</f>
        <v/>
      </c>
    </row>
    <row r="2321" spans="1:19" x14ac:dyDescent="0.25">
      <c r="A2321" s="68">
        <v>4227</v>
      </c>
      <c r="B2321" s="68" t="s">
        <v>19169</v>
      </c>
      <c r="C2321" s="68" t="s">
        <v>19170</v>
      </c>
      <c r="D2321" s="68" t="s">
        <v>16702</v>
      </c>
      <c r="E2321" s="68" t="s">
        <v>22589</v>
      </c>
      <c r="F2321" s="68" t="s">
        <v>19171</v>
      </c>
      <c r="G2321" s="68" t="s">
        <v>19172</v>
      </c>
      <c r="H2321" s="68">
        <v>38.049700000000001</v>
      </c>
      <c r="I2321" s="68">
        <v>-103.509</v>
      </c>
      <c r="J2321" s="68">
        <v>4229</v>
      </c>
      <c r="K2321" s="68">
        <v>-7</v>
      </c>
      <c r="L2321" s="68">
        <f>COUNTIFS(Aéroports!$C$2:$C$5193,Aéroports!$C2321,Aéroports!$D$2:$D$5193,Aéroports!$D2321)</f>
        <v>1</v>
      </c>
      <c r="M2321" s="68" t="str">
        <f>IF(AND(Formulaire!$H$15=Aéroports!$E2321,--ISNUMBER(IFERROR(SEARCH(Formulaire!$H$16,$C2321,1),""))=1),MAX(M$1:M2320)+1,"")</f>
        <v/>
      </c>
      <c r="N2321" s="68" t="str">
        <f>IF(AND(Formulaire!$H$21=Aéroports!$E2321,--ISNUMBER(IFERROR(SEARCH(Formulaire!$H$22,$C2321,1),""))=1),MAX(N$1:N2320)+1,"")</f>
        <v/>
      </c>
      <c r="O2321" s="68" t="str">
        <f>IF(AND(Formulaire!$H$27=Aéroports!$E2321,--ISNUMBER(IFERROR(SEARCH(Formulaire!$H$28,$C2321,1),""))=1),MAX(O$1:O2320)+1,"")</f>
        <v/>
      </c>
      <c r="Q2321" s="91" t="str">
        <f>IFERROR(INDEX($C$2:$C$5193,MATCH(ROWS(M$2:M2321),M$2:M$5193,0)),"")</f>
        <v/>
      </c>
      <c r="R2321" s="70" t="str">
        <f>IFERROR(INDEX($C$2:$C$5193,MATCH(ROWS(N$2:N2321),N$2:N$5193,0)),"")</f>
        <v/>
      </c>
      <c r="S2321" s="92" t="str">
        <f>IFERROR(INDEX($C$2:$C$5193,MATCH(ROWS(O$2:O2321),O$2:O$5193,0)),"")</f>
        <v/>
      </c>
    </row>
    <row r="2322" spans="1:19" x14ac:dyDescent="0.25">
      <c r="A2322" s="69">
        <v>8798</v>
      </c>
      <c r="B2322" s="69" t="s">
        <v>19173</v>
      </c>
      <c r="C2322" s="69" t="s">
        <v>19174</v>
      </c>
      <c r="D2322" s="69" t="s">
        <v>16702</v>
      </c>
      <c r="E2322" s="69" t="s">
        <v>22589</v>
      </c>
      <c r="F2322" s="69" t="s">
        <v>19175</v>
      </c>
      <c r="G2322" s="69" t="s">
        <v>19176</v>
      </c>
      <c r="H2322" s="69">
        <v>34.0916</v>
      </c>
      <c r="I2322" s="69">
        <v>-117.782</v>
      </c>
      <c r="J2322" s="69">
        <v>1011</v>
      </c>
      <c r="K2322" s="69">
        <v>-8</v>
      </c>
      <c r="L2322" s="69">
        <f>COUNTIFS(Aéroports!$C$2:$C$5193,Aéroports!$C2322,Aéroports!$D$2:$D$5193,Aéroports!$D2322)</f>
        <v>1</v>
      </c>
      <c r="M2322" s="69" t="str">
        <f>IF(AND(Formulaire!$H$15=Aéroports!$E2322,--ISNUMBER(IFERROR(SEARCH(Formulaire!$H$16,$C2322,1),""))=1),MAX(M$1:M2321)+1,"")</f>
        <v/>
      </c>
      <c r="N2322" s="69" t="str">
        <f>IF(AND(Formulaire!$H$21=Aéroports!$E2322,--ISNUMBER(IFERROR(SEARCH(Formulaire!$H$22,$C2322,1),""))=1),MAX(N$1:N2321)+1,"")</f>
        <v/>
      </c>
      <c r="O2322" s="69" t="str">
        <f>IF(AND(Formulaire!$H$27=Aéroports!$E2322,--ISNUMBER(IFERROR(SEARCH(Formulaire!$H$28,$C2322,1),""))=1),MAX(O$1:O2321)+1,"")</f>
        <v/>
      </c>
      <c r="Q2322" s="91" t="str">
        <f>IFERROR(INDEX($C$2:$C$5193,MATCH(ROWS(M$2:M2322),M$2:M$5193,0)),"")</f>
        <v/>
      </c>
      <c r="R2322" s="70" t="str">
        <f>IFERROR(INDEX($C$2:$C$5193,MATCH(ROWS(N$2:N2322),N$2:N$5193,0)),"")</f>
        <v/>
      </c>
      <c r="S2322" s="92" t="str">
        <f>IFERROR(INDEX($C$2:$C$5193,MATCH(ROWS(O$2:O2322),O$2:O$5193,0)),"")</f>
        <v/>
      </c>
    </row>
    <row r="2323" spans="1:19" x14ac:dyDescent="0.25">
      <c r="A2323" s="68">
        <v>3493</v>
      </c>
      <c r="B2323" s="68" t="s">
        <v>19181</v>
      </c>
      <c r="C2323" s="68" t="s">
        <v>19178</v>
      </c>
      <c r="D2323" s="68" t="s">
        <v>16702</v>
      </c>
      <c r="E2323" s="68" t="s">
        <v>22589</v>
      </c>
      <c r="F2323" s="68" t="s">
        <v>19182</v>
      </c>
      <c r="G2323" s="68" t="s">
        <v>19183</v>
      </c>
      <c r="H2323" s="68">
        <v>30.205300000000001</v>
      </c>
      <c r="I2323" s="68">
        <v>-91.9876</v>
      </c>
      <c r="J2323" s="68">
        <v>42</v>
      </c>
      <c r="K2323" s="68">
        <v>-6</v>
      </c>
      <c r="L2323" s="68">
        <f>COUNTIFS(Aéroports!$C$2:$C$5193,Aéroports!$C2323,Aéroports!$D$2:$D$5193,Aéroports!$D2323)</f>
        <v>1</v>
      </c>
      <c r="M2323" s="68" t="str">
        <f>IF(AND(Formulaire!$H$15=Aéroports!$E2323,--ISNUMBER(IFERROR(SEARCH(Formulaire!$H$16,$C2323,1),""))=1),MAX(M$1:M2322)+1,"")</f>
        <v/>
      </c>
      <c r="N2323" s="68" t="str">
        <f>IF(AND(Formulaire!$H$21=Aéroports!$E2323,--ISNUMBER(IFERROR(SEARCH(Formulaire!$H$22,$C2323,1),""))=1),MAX(N$1:N2322)+1,"")</f>
        <v/>
      </c>
      <c r="O2323" s="68" t="str">
        <f>IF(AND(Formulaire!$H$27=Aéroports!$E2323,--ISNUMBER(IFERROR(SEARCH(Formulaire!$H$28,$C2323,1),""))=1),MAX(O$1:O2322)+1,"")</f>
        <v/>
      </c>
      <c r="Q2323" s="91" t="str">
        <f>IFERROR(INDEX($C$2:$C$5193,MATCH(ROWS(M$2:M2323),M$2:M$5193,0)),"")</f>
        <v/>
      </c>
      <c r="R2323" s="70" t="str">
        <f>IFERROR(INDEX($C$2:$C$5193,MATCH(ROWS(N$2:N2323),N$2:N$5193,0)),"")</f>
        <v/>
      </c>
      <c r="S2323" s="92" t="str">
        <f>IFERROR(INDEX($C$2:$C$5193,MATCH(ROWS(O$2:O2323),O$2:O$5193,0)),"")</f>
        <v/>
      </c>
    </row>
    <row r="2324" spans="1:19" x14ac:dyDescent="0.25">
      <c r="A2324" s="69">
        <v>8302</v>
      </c>
      <c r="B2324" s="69" t="s">
        <v>19184</v>
      </c>
      <c r="C2324" s="69" t="s">
        <v>19185</v>
      </c>
      <c r="D2324" s="69" t="s">
        <v>16702</v>
      </c>
      <c r="E2324" s="69" t="s">
        <v>22589</v>
      </c>
      <c r="F2324" s="69" t="s">
        <v>19186</v>
      </c>
      <c r="G2324" s="69" t="s">
        <v>19187</v>
      </c>
      <c r="H2324" s="69">
        <v>33.008899999999997</v>
      </c>
      <c r="I2324" s="69">
        <v>-85.072599999999994</v>
      </c>
      <c r="J2324" s="69">
        <v>693</v>
      </c>
      <c r="K2324" s="69">
        <v>-5</v>
      </c>
      <c r="L2324" s="69">
        <f>COUNTIFS(Aéroports!$C$2:$C$5193,Aéroports!$C2324,Aéroports!$D$2:$D$5193,Aéroports!$D2324)</f>
        <v>1</v>
      </c>
      <c r="M2324" s="69" t="str">
        <f>IF(AND(Formulaire!$H$15=Aéroports!$E2324,--ISNUMBER(IFERROR(SEARCH(Formulaire!$H$16,$C2324,1),""))=1),MAX(M$1:M2323)+1,"")</f>
        <v/>
      </c>
      <c r="N2324" s="69" t="str">
        <f>IF(AND(Formulaire!$H$21=Aéroports!$E2324,--ISNUMBER(IFERROR(SEARCH(Formulaire!$H$22,$C2324,1),""))=1),MAX(N$1:N2323)+1,"")</f>
        <v/>
      </c>
      <c r="O2324" s="69" t="str">
        <f>IF(AND(Formulaire!$H$27=Aéroports!$E2324,--ISNUMBER(IFERROR(SEARCH(Formulaire!$H$28,$C2324,1),""))=1),MAX(O$1:O2323)+1,"")</f>
        <v/>
      </c>
      <c r="Q2324" s="91" t="str">
        <f>IFERROR(INDEX($C$2:$C$5193,MATCH(ROWS(M$2:M2324),M$2:M$5193,0)),"")</f>
        <v/>
      </c>
      <c r="R2324" s="70" t="str">
        <f>IFERROR(INDEX($C$2:$C$5193,MATCH(ROWS(N$2:N2324),N$2:N$5193,0)),"")</f>
        <v/>
      </c>
      <c r="S2324" s="92" t="str">
        <f>IFERROR(INDEX($C$2:$C$5193,MATCH(ROWS(O$2:O2324),O$2:O$5193,0)),"")</f>
        <v/>
      </c>
    </row>
    <row r="2325" spans="1:19" x14ac:dyDescent="0.25">
      <c r="A2325" s="68">
        <v>3796</v>
      </c>
      <c r="B2325" s="68" t="s">
        <v>19188</v>
      </c>
      <c r="C2325" s="68" t="s">
        <v>19189</v>
      </c>
      <c r="D2325" s="68" t="s">
        <v>16702</v>
      </c>
      <c r="E2325" s="68" t="s">
        <v>22589</v>
      </c>
      <c r="F2325" s="68" t="s">
        <v>19190</v>
      </c>
      <c r="G2325" s="68" t="s">
        <v>19191</v>
      </c>
      <c r="H2325" s="68">
        <v>20.962900000000001</v>
      </c>
      <c r="I2325" s="68">
        <v>-156.673</v>
      </c>
      <c r="J2325" s="68">
        <v>256</v>
      </c>
      <c r="K2325" s="68">
        <v>-10</v>
      </c>
      <c r="L2325" s="68">
        <f>COUNTIFS(Aéroports!$C$2:$C$5193,Aéroports!$C2325,Aéroports!$D$2:$D$5193,Aéroports!$D2325)</f>
        <v>1</v>
      </c>
      <c r="M2325" s="68" t="str">
        <f>IF(AND(Formulaire!$H$15=Aéroports!$E2325,--ISNUMBER(IFERROR(SEARCH(Formulaire!$H$16,$C2325,1),""))=1),MAX(M$1:M2324)+1,"")</f>
        <v/>
      </c>
      <c r="N2325" s="68" t="str">
        <f>IF(AND(Formulaire!$H$21=Aéroports!$E2325,--ISNUMBER(IFERROR(SEARCH(Formulaire!$H$22,$C2325,1),""))=1),MAX(N$1:N2324)+1,"")</f>
        <v/>
      </c>
      <c r="O2325" s="68" t="str">
        <f>IF(AND(Formulaire!$H$27=Aéroports!$E2325,--ISNUMBER(IFERROR(SEARCH(Formulaire!$H$28,$C2325,1),""))=1),MAX(O$1:O2324)+1,"")</f>
        <v/>
      </c>
      <c r="Q2325" s="91" t="str">
        <f>IFERROR(INDEX($C$2:$C$5193,MATCH(ROWS(M$2:M2325),M$2:M$5193,0)),"")</f>
        <v/>
      </c>
      <c r="R2325" s="70" t="str">
        <f>IFERROR(INDEX($C$2:$C$5193,MATCH(ROWS(N$2:N2325),N$2:N$5193,0)),"")</f>
        <v/>
      </c>
      <c r="S2325" s="92" t="str">
        <f>IFERROR(INDEX($C$2:$C$5193,MATCH(ROWS(O$2:O2325),O$2:O$5193,0)),"")</f>
        <v/>
      </c>
    </row>
    <row r="2326" spans="1:19" x14ac:dyDescent="0.25">
      <c r="A2326" s="69">
        <v>3513</v>
      </c>
      <c r="B2326" s="69" t="s">
        <v>19192</v>
      </c>
      <c r="C2326" s="69" t="s">
        <v>19193</v>
      </c>
      <c r="D2326" s="69" t="s">
        <v>16702</v>
      </c>
      <c r="E2326" s="69" t="s">
        <v>22589</v>
      </c>
      <c r="F2326" s="69" t="s">
        <v>19194</v>
      </c>
      <c r="G2326" s="69" t="s">
        <v>19195</v>
      </c>
      <c r="H2326" s="69">
        <v>30.126100000000001</v>
      </c>
      <c r="I2326" s="69">
        <v>-93.223299999999995</v>
      </c>
      <c r="J2326" s="69">
        <v>15</v>
      </c>
      <c r="K2326" s="69">
        <v>-6</v>
      </c>
      <c r="L2326" s="69">
        <f>COUNTIFS(Aéroports!$C$2:$C$5193,Aéroports!$C2326,Aéroports!$D$2:$D$5193,Aéroports!$D2326)</f>
        <v>1</v>
      </c>
      <c r="M2326" s="69" t="str">
        <f>IF(AND(Formulaire!$H$15=Aéroports!$E2326,--ISNUMBER(IFERROR(SEARCH(Formulaire!$H$16,$C2326,1),""))=1),MAX(M$1:M2325)+1,"")</f>
        <v/>
      </c>
      <c r="N2326" s="69" t="str">
        <f>IF(AND(Formulaire!$H$21=Aéroports!$E2326,--ISNUMBER(IFERROR(SEARCH(Formulaire!$H$22,$C2326,1),""))=1),MAX(N$1:N2325)+1,"")</f>
        <v/>
      </c>
      <c r="O2326" s="69" t="str">
        <f>IF(AND(Formulaire!$H$27=Aéroports!$E2326,--ISNUMBER(IFERROR(SEARCH(Formulaire!$H$28,$C2326,1),""))=1),MAX(O$1:O2325)+1,"")</f>
        <v/>
      </c>
      <c r="Q2326" s="91" t="str">
        <f>IFERROR(INDEX($C$2:$C$5193,MATCH(ROWS(M$2:M2326),M$2:M$5193,0)),"")</f>
        <v/>
      </c>
      <c r="R2326" s="70" t="str">
        <f>IFERROR(INDEX($C$2:$C$5193,MATCH(ROWS(N$2:N2326),N$2:N$5193,0)),"")</f>
        <v/>
      </c>
      <c r="S2326" s="92" t="str">
        <f>IFERROR(INDEX($C$2:$C$5193,MATCH(ROWS(O$2:O2326),O$2:O$5193,0)),"")</f>
        <v/>
      </c>
    </row>
    <row r="2327" spans="1:19" x14ac:dyDescent="0.25">
      <c r="A2327" s="68">
        <v>6994</v>
      </c>
      <c r="B2327" s="68" t="s">
        <v>19196</v>
      </c>
      <c r="C2327" s="68" t="s">
        <v>19197</v>
      </c>
      <c r="D2327" s="68" t="s">
        <v>16702</v>
      </c>
      <c r="E2327" s="68" t="s">
        <v>22589</v>
      </c>
      <c r="F2327" s="68" t="s">
        <v>19198</v>
      </c>
      <c r="G2327" s="68" t="s">
        <v>19199</v>
      </c>
      <c r="H2327" s="68">
        <v>30.181999999999999</v>
      </c>
      <c r="I2327" s="68">
        <v>-82.576899999999995</v>
      </c>
      <c r="J2327" s="68">
        <v>201</v>
      </c>
      <c r="K2327" s="68">
        <v>-5</v>
      </c>
      <c r="L2327" s="68">
        <f>COUNTIFS(Aéroports!$C$2:$C$5193,Aéroports!$C2327,Aéroports!$D$2:$D$5193,Aéroports!$D2327)</f>
        <v>1</v>
      </c>
      <c r="M2327" s="68" t="str">
        <f>IF(AND(Formulaire!$H$15=Aéroports!$E2327,--ISNUMBER(IFERROR(SEARCH(Formulaire!$H$16,$C2327,1),""))=1),MAX(M$1:M2326)+1,"")</f>
        <v/>
      </c>
      <c r="N2327" s="68" t="str">
        <f>IF(AND(Formulaire!$H$21=Aéroports!$E2327,--ISNUMBER(IFERROR(SEARCH(Formulaire!$H$22,$C2327,1),""))=1),MAX(N$1:N2326)+1,"")</f>
        <v/>
      </c>
      <c r="O2327" s="68" t="str">
        <f>IF(AND(Formulaire!$H$27=Aéroports!$E2327,--ISNUMBER(IFERROR(SEARCH(Formulaire!$H$28,$C2327,1),""))=1),MAX(O$1:O2326)+1,"")</f>
        <v/>
      </c>
      <c r="Q2327" s="91" t="str">
        <f>IFERROR(INDEX($C$2:$C$5193,MATCH(ROWS(M$2:M2327),M$2:M$5193,0)),"")</f>
        <v/>
      </c>
      <c r="R2327" s="70" t="str">
        <f>IFERROR(INDEX($C$2:$C$5193,MATCH(ROWS(N$2:N2327),N$2:N$5193,0)),"")</f>
        <v/>
      </c>
      <c r="S2327" s="92" t="str">
        <f>IFERROR(INDEX($C$2:$C$5193,MATCH(ROWS(O$2:O2327),O$2:O$5193,0)),"")</f>
        <v/>
      </c>
    </row>
    <row r="2328" spans="1:19" x14ac:dyDescent="0.25">
      <c r="A2328" s="69">
        <v>7586</v>
      </c>
      <c r="B2328" s="69" t="s">
        <v>19200</v>
      </c>
      <c r="C2328" s="69" t="s">
        <v>19201</v>
      </c>
      <c r="D2328" s="69" t="s">
        <v>16702</v>
      </c>
      <c r="E2328" s="69" t="s">
        <v>22589</v>
      </c>
      <c r="F2328" s="69" t="s">
        <v>19202</v>
      </c>
      <c r="G2328" s="69" t="s">
        <v>19203</v>
      </c>
      <c r="H2328" s="69">
        <v>34.571100000000001</v>
      </c>
      <c r="I2328" s="69">
        <v>-114.358</v>
      </c>
      <c r="J2328" s="69">
        <v>783</v>
      </c>
      <c r="K2328" s="69">
        <v>-7</v>
      </c>
      <c r="L2328" s="69">
        <f>COUNTIFS(Aéroports!$C$2:$C$5193,Aéroports!$C2328,Aéroports!$D$2:$D$5193,Aéroports!$D2328)</f>
        <v>1</v>
      </c>
      <c r="M2328" s="69" t="str">
        <f>IF(AND(Formulaire!$H$15=Aéroports!$E2328,--ISNUMBER(IFERROR(SEARCH(Formulaire!$H$16,$C2328,1),""))=1),MAX(M$1:M2327)+1,"")</f>
        <v/>
      </c>
      <c r="N2328" s="69" t="str">
        <f>IF(AND(Formulaire!$H$21=Aéroports!$E2328,--ISNUMBER(IFERROR(SEARCH(Formulaire!$H$22,$C2328,1),""))=1),MAX(N$1:N2327)+1,"")</f>
        <v/>
      </c>
      <c r="O2328" s="69" t="str">
        <f>IF(AND(Formulaire!$H$27=Aéroports!$E2328,--ISNUMBER(IFERROR(SEARCH(Formulaire!$H$28,$C2328,1),""))=1),MAX(O$1:O2327)+1,"")</f>
        <v/>
      </c>
      <c r="Q2328" s="91" t="str">
        <f>IFERROR(INDEX($C$2:$C$5193,MATCH(ROWS(M$2:M2328),M$2:M$5193,0)),"")</f>
        <v/>
      </c>
      <c r="R2328" s="70" t="str">
        <f>IFERROR(INDEX($C$2:$C$5193,MATCH(ROWS(N$2:N2328),N$2:N$5193,0)),"")</f>
        <v/>
      </c>
      <c r="S2328" s="92" t="str">
        <f>IFERROR(INDEX($C$2:$C$5193,MATCH(ROWS(O$2:O2328),O$2:O$5193,0)),"")</f>
        <v/>
      </c>
    </row>
    <row r="2329" spans="1:19" x14ac:dyDescent="0.25">
      <c r="A2329" s="68">
        <v>7245</v>
      </c>
      <c r="B2329" s="68" t="s">
        <v>19204</v>
      </c>
      <c r="C2329" s="68" t="s">
        <v>19205</v>
      </c>
      <c r="D2329" s="68" t="s">
        <v>16702</v>
      </c>
      <c r="E2329" s="68" t="s">
        <v>22589</v>
      </c>
      <c r="F2329" s="68" t="s">
        <v>19206</v>
      </c>
      <c r="G2329" s="68" t="s">
        <v>19207</v>
      </c>
      <c r="H2329" s="68">
        <v>63.886000000000003</v>
      </c>
      <c r="I2329" s="68">
        <v>-152.30199999999999</v>
      </c>
      <c r="J2329" s="68">
        <v>678</v>
      </c>
      <c r="K2329" s="68">
        <v>-9</v>
      </c>
      <c r="L2329" s="68">
        <f>COUNTIFS(Aéroports!$C$2:$C$5193,Aéroports!$C2329,Aéroports!$D$2:$D$5193,Aéroports!$D2329)</f>
        <v>1</v>
      </c>
      <c r="M2329" s="68" t="str">
        <f>IF(AND(Formulaire!$H$15=Aéroports!$E2329,--ISNUMBER(IFERROR(SEARCH(Formulaire!$H$16,$C2329,1),""))=1),MAX(M$1:M2328)+1,"")</f>
        <v/>
      </c>
      <c r="N2329" s="68" t="str">
        <f>IF(AND(Formulaire!$H$21=Aéroports!$E2329,--ISNUMBER(IFERROR(SEARCH(Formulaire!$H$22,$C2329,1),""))=1),MAX(N$1:N2328)+1,"")</f>
        <v/>
      </c>
      <c r="O2329" s="68" t="str">
        <f>IF(AND(Formulaire!$H$27=Aéroports!$E2329,--ISNUMBER(IFERROR(SEARCH(Formulaire!$H$28,$C2329,1),""))=1),MAX(O$1:O2328)+1,"")</f>
        <v/>
      </c>
      <c r="Q2329" s="91" t="str">
        <f>IFERROR(INDEX($C$2:$C$5193,MATCH(ROWS(M$2:M2329),M$2:M$5193,0)),"")</f>
        <v/>
      </c>
      <c r="R2329" s="70" t="str">
        <f>IFERROR(INDEX($C$2:$C$5193,MATCH(ROWS(N$2:N2329),N$2:N$5193,0)),"")</f>
        <v/>
      </c>
      <c r="S2329" s="92" t="str">
        <f>IFERROR(INDEX($C$2:$C$5193,MATCH(ROWS(O$2:O2329),O$2:O$5193,0)),"")</f>
        <v/>
      </c>
    </row>
    <row r="2330" spans="1:19" x14ac:dyDescent="0.25">
      <c r="A2330" s="69">
        <v>8777</v>
      </c>
      <c r="B2330" s="69" t="s">
        <v>19208</v>
      </c>
      <c r="C2330" s="69" t="s">
        <v>19209</v>
      </c>
      <c r="D2330" s="69" t="s">
        <v>16702</v>
      </c>
      <c r="E2330" s="69" t="s">
        <v>22589</v>
      </c>
      <c r="F2330" s="69" t="s">
        <v>19210</v>
      </c>
      <c r="G2330" s="69" t="s">
        <v>19211</v>
      </c>
      <c r="H2330" s="69">
        <v>44.264499999999998</v>
      </c>
      <c r="I2330" s="69">
        <v>-73.9619</v>
      </c>
      <c r="J2330" s="69">
        <v>1747</v>
      </c>
      <c r="K2330" s="69">
        <v>-5</v>
      </c>
      <c r="L2330" s="69">
        <f>COUNTIFS(Aéroports!$C$2:$C$5193,Aéroports!$C2330,Aéroports!$D$2:$D$5193,Aéroports!$D2330)</f>
        <v>1</v>
      </c>
      <c r="M2330" s="69" t="str">
        <f>IF(AND(Formulaire!$H$15=Aéroports!$E2330,--ISNUMBER(IFERROR(SEARCH(Formulaire!$H$16,$C2330,1),""))=1),MAX(M$1:M2329)+1,"")</f>
        <v/>
      </c>
      <c r="N2330" s="69" t="str">
        <f>IF(AND(Formulaire!$H$21=Aéroports!$E2330,--ISNUMBER(IFERROR(SEARCH(Formulaire!$H$22,$C2330,1),""))=1),MAX(N$1:N2329)+1,"")</f>
        <v/>
      </c>
      <c r="O2330" s="69" t="str">
        <f>IF(AND(Formulaire!$H$27=Aéroports!$E2330,--ISNUMBER(IFERROR(SEARCH(Formulaire!$H$28,$C2330,1),""))=1),MAX(O$1:O2329)+1,"")</f>
        <v/>
      </c>
      <c r="Q2330" s="91" t="str">
        <f>IFERROR(INDEX($C$2:$C$5193,MATCH(ROWS(M$2:M2330),M$2:M$5193,0)),"")</f>
        <v/>
      </c>
      <c r="R2330" s="70" t="str">
        <f>IFERROR(INDEX($C$2:$C$5193,MATCH(ROWS(N$2:N2330),N$2:N$5193,0)),"")</f>
        <v/>
      </c>
      <c r="S2330" s="92" t="str">
        <f>IFERROR(INDEX($C$2:$C$5193,MATCH(ROWS(O$2:O2330),O$2:O$5193,0)),"")</f>
        <v/>
      </c>
    </row>
    <row r="2331" spans="1:19" x14ac:dyDescent="0.25">
      <c r="A2331" s="68">
        <v>3812</v>
      </c>
      <c r="B2331" s="68" t="s">
        <v>19212</v>
      </c>
      <c r="C2331" s="68" t="s">
        <v>19213</v>
      </c>
      <c r="D2331" s="68" t="s">
        <v>16702</v>
      </c>
      <c r="E2331" s="68" t="s">
        <v>22589</v>
      </c>
      <c r="F2331" s="68" t="s">
        <v>19214</v>
      </c>
      <c r="G2331" s="68" t="s">
        <v>19215</v>
      </c>
      <c r="H2331" s="68">
        <v>40.033299999999997</v>
      </c>
      <c r="I2331" s="68">
        <v>-74.353300000000004</v>
      </c>
      <c r="J2331" s="68">
        <v>101</v>
      </c>
      <c r="K2331" s="68">
        <v>-5</v>
      </c>
      <c r="L2331" s="68">
        <f>COUNTIFS(Aéroports!$C$2:$C$5193,Aéroports!$C2331,Aéroports!$D$2:$D$5193,Aéroports!$D2331)</f>
        <v>1</v>
      </c>
      <c r="M2331" s="68" t="str">
        <f>IF(AND(Formulaire!$H$15=Aéroports!$E2331,--ISNUMBER(IFERROR(SEARCH(Formulaire!$H$16,$C2331,1),""))=1),MAX(M$1:M2330)+1,"")</f>
        <v/>
      </c>
      <c r="N2331" s="68" t="str">
        <f>IF(AND(Formulaire!$H$21=Aéroports!$E2331,--ISNUMBER(IFERROR(SEARCH(Formulaire!$H$22,$C2331,1),""))=1),MAX(N$1:N2330)+1,"")</f>
        <v/>
      </c>
      <c r="O2331" s="68" t="str">
        <f>IF(AND(Formulaire!$H$27=Aéroports!$E2331,--ISNUMBER(IFERROR(SEARCH(Formulaire!$H$28,$C2331,1),""))=1),MAX(O$1:O2330)+1,"")</f>
        <v/>
      </c>
      <c r="Q2331" s="91" t="str">
        <f>IFERROR(INDEX($C$2:$C$5193,MATCH(ROWS(M$2:M2331),M$2:M$5193,0)),"")</f>
        <v/>
      </c>
      <c r="R2331" s="70" t="str">
        <f>IFERROR(INDEX($C$2:$C$5193,MATCH(ROWS(N$2:N2331),N$2:N$5193,0)),"")</f>
        <v/>
      </c>
      <c r="S2331" s="92" t="str">
        <f>IFERROR(INDEX($C$2:$C$5193,MATCH(ROWS(O$2:O2331),O$2:O$5193,0)),"")</f>
        <v/>
      </c>
    </row>
    <row r="2332" spans="1:19" x14ac:dyDescent="0.25">
      <c r="A2332" s="69">
        <v>7732</v>
      </c>
      <c r="B2332" s="69" t="s">
        <v>19216</v>
      </c>
      <c r="C2332" s="69" t="s">
        <v>19217</v>
      </c>
      <c r="D2332" s="69" t="s">
        <v>16702</v>
      </c>
      <c r="E2332" s="69" t="s">
        <v>22589</v>
      </c>
      <c r="F2332" s="69" t="s">
        <v>19218</v>
      </c>
      <c r="G2332" s="69" t="s">
        <v>19219</v>
      </c>
      <c r="H2332" s="69">
        <v>27.988900000000001</v>
      </c>
      <c r="I2332" s="69">
        <v>-82.018600000000006</v>
      </c>
      <c r="J2332" s="69">
        <v>142</v>
      </c>
      <c r="K2332" s="69">
        <v>-5</v>
      </c>
      <c r="L2332" s="69">
        <f>COUNTIFS(Aéroports!$C$2:$C$5193,Aéroports!$C2332,Aéroports!$D$2:$D$5193,Aéroports!$D2332)</f>
        <v>1</v>
      </c>
      <c r="M2332" s="69" t="str">
        <f>IF(AND(Formulaire!$H$15=Aéroports!$E2332,--ISNUMBER(IFERROR(SEARCH(Formulaire!$H$16,$C2332,1),""))=1),MAX(M$1:M2331)+1,"")</f>
        <v/>
      </c>
      <c r="N2332" s="69" t="str">
        <f>IF(AND(Formulaire!$H$21=Aéroports!$E2332,--ISNUMBER(IFERROR(SEARCH(Formulaire!$H$22,$C2332,1),""))=1),MAX(N$1:N2331)+1,"")</f>
        <v/>
      </c>
      <c r="O2332" s="69" t="str">
        <f>IF(AND(Formulaire!$H$27=Aéroports!$E2332,--ISNUMBER(IFERROR(SEARCH(Formulaire!$H$28,$C2332,1),""))=1),MAX(O$1:O2331)+1,"")</f>
        <v/>
      </c>
      <c r="Q2332" s="91" t="str">
        <f>IFERROR(INDEX($C$2:$C$5193,MATCH(ROWS(M$2:M2332),M$2:M$5193,0)),"")</f>
        <v/>
      </c>
      <c r="R2332" s="70" t="str">
        <f>IFERROR(INDEX($C$2:$C$5193,MATCH(ROWS(N$2:N2332),N$2:N$5193,0)),"")</f>
        <v/>
      </c>
      <c r="S2332" s="92" t="str">
        <f>IFERROR(INDEX($C$2:$C$5193,MATCH(ROWS(O$2:O2332),O$2:O$5193,0)),"")</f>
        <v/>
      </c>
    </row>
    <row r="2333" spans="1:19" x14ac:dyDescent="0.25">
      <c r="A2333" s="68">
        <v>4342</v>
      </c>
      <c r="B2333" s="68" t="s">
        <v>19220</v>
      </c>
      <c r="C2333" s="68" t="s">
        <v>19221</v>
      </c>
      <c r="D2333" s="68" t="s">
        <v>16702</v>
      </c>
      <c r="E2333" s="68" t="s">
        <v>22589</v>
      </c>
      <c r="F2333" s="68" t="s">
        <v>19222</v>
      </c>
      <c r="G2333" s="68" t="s">
        <v>19223</v>
      </c>
      <c r="H2333" s="68">
        <v>38.069699999999997</v>
      </c>
      <c r="I2333" s="68">
        <v>-102.688</v>
      </c>
      <c r="J2333" s="68">
        <v>3706</v>
      </c>
      <c r="K2333" s="68">
        <v>-7</v>
      </c>
      <c r="L2333" s="68">
        <f>COUNTIFS(Aéroports!$C$2:$C$5193,Aéroports!$C2333,Aéroports!$D$2:$D$5193,Aéroports!$D2333)</f>
        <v>1</v>
      </c>
      <c r="M2333" s="68" t="str">
        <f>IF(AND(Formulaire!$H$15=Aéroports!$E2333,--ISNUMBER(IFERROR(SEARCH(Formulaire!$H$16,$C2333,1),""))=1),MAX(M$1:M2332)+1,"")</f>
        <v/>
      </c>
      <c r="N2333" s="68" t="str">
        <f>IF(AND(Formulaire!$H$21=Aéroports!$E2333,--ISNUMBER(IFERROR(SEARCH(Formulaire!$H$22,$C2333,1),""))=1),MAX(N$1:N2332)+1,"")</f>
        <v/>
      </c>
      <c r="O2333" s="68" t="str">
        <f>IF(AND(Formulaire!$H$27=Aéroports!$E2333,--ISNUMBER(IFERROR(SEARCH(Formulaire!$H$28,$C2333,1),""))=1),MAX(O$1:O2332)+1,"")</f>
        <v/>
      </c>
      <c r="Q2333" s="91" t="str">
        <f>IFERROR(INDEX($C$2:$C$5193,MATCH(ROWS(M$2:M2333),M$2:M$5193,0)),"")</f>
        <v/>
      </c>
      <c r="R2333" s="70" t="str">
        <f>IFERROR(INDEX($C$2:$C$5193,MATCH(ROWS(N$2:N2333),N$2:N$5193,0)),"")</f>
        <v/>
      </c>
      <c r="S2333" s="92" t="str">
        <f>IFERROR(INDEX($C$2:$C$5193,MATCH(ROWS(O$2:O2333),O$2:O$5193,0)),"")</f>
        <v/>
      </c>
    </row>
    <row r="2334" spans="1:19" x14ac:dyDescent="0.25">
      <c r="A2334" s="69">
        <v>11093</v>
      </c>
      <c r="B2334" s="69" t="s">
        <v>19224</v>
      </c>
      <c r="C2334" s="69" t="s">
        <v>19225</v>
      </c>
      <c r="D2334" s="69" t="s">
        <v>16702</v>
      </c>
      <c r="E2334" s="69" t="s">
        <v>22589</v>
      </c>
      <c r="F2334" s="69" t="s">
        <v>19226</v>
      </c>
      <c r="G2334" s="69" t="s">
        <v>19227</v>
      </c>
      <c r="H2334" s="69">
        <v>31.106200000000001</v>
      </c>
      <c r="I2334" s="69">
        <v>-98.195899999999995</v>
      </c>
      <c r="J2334" s="69">
        <v>1215</v>
      </c>
      <c r="K2334" s="69">
        <v>-5</v>
      </c>
      <c r="L2334" s="69">
        <f>COUNTIFS(Aéroports!$C$2:$C$5193,Aéroports!$C2334,Aéroports!$D$2:$D$5193,Aéroports!$D2334)</f>
        <v>1</v>
      </c>
      <c r="M2334" s="69" t="str">
        <f>IF(AND(Formulaire!$H$15=Aéroports!$E2334,--ISNUMBER(IFERROR(SEARCH(Formulaire!$H$16,$C2334,1),""))=1),MAX(M$1:M2333)+1,"")</f>
        <v/>
      </c>
      <c r="N2334" s="69" t="str">
        <f>IF(AND(Formulaire!$H$21=Aéroports!$E2334,--ISNUMBER(IFERROR(SEARCH(Formulaire!$H$22,$C2334,1),""))=1),MAX(N$1:N2333)+1,"")</f>
        <v/>
      </c>
      <c r="O2334" s="69" t="str">
        <f>IF(AND(Formulaire!$H$27=Aéroports!$E2334,--ISNUMBER(IFERROR(SEARCH(Formulaire!$H$28,$C2334,1),""))=1),MAX(O$1:O2333)+1,"")</f>
        <v/>
      </c>
      <c r="Q2334" s="91" t="str">
        <f>IFERROR(INDEX($C$2:$C$5193,MATCH(ROWS(M$2:M2334),M$2:M$5193,0)),"")</f>
        <v/>
      </c>
      <c r="R2334" s="70" t="str">
        <f>IFERROR(INDEX($C$2:$C$5193,MATCH(ROWS(N$2:N2334),N$2:N$5193,0)),"")</f>
        <v/>
      </c>
      <c r="S2334" s="92" t="str">
        <f>IFERROR(INDEX($C$2:$C$5193,MATCH(ROWS(O$2:O2334),O$2:O$5193,0)),"")</f>
        <v/>
      </c>
    </row>
    <row r="2335" spans="1:19" x14ac:dyDescent="0.25">
      <c r="A2335" s="68">
        <v>3851</v>
      </c>
      <c r="B2335" s="68" t="s">
        <v>19228</v>
      </c>
      <c r="C2335" s="68" t="s">
        <v>19229</v>
      </c>
      <c r="D2335" s="68" t="s">
        <v>16702</v>
      </c>
      <c r="E2335" s="68" t="s">
        <v>22589</v>
      </c>
      <c r="F2335" s="68" t="s">
        <v>19230</v>
      </c>
      <c r="G2335" s="68" t="s">
        <v>19231</v>
      </c>
      <c r="H2335" s="68">
        <v>20.785599999999999</v>
      </c>
      <c r="I2335" s="68">
        <v>-156.95099999999999</v>
      </c>
      <c r="J2335" s="68">
        <v>1308</v>
      </c>
      <c r="K2335" s="68">
        <v>-10</v>
      </c>
      <c r="L2335" s="68">
        <f>COUNTIFS(Aéroports!$C$2:$C$5193,Aéroports!$C2335,Aéroports!$D$2:$D$5193,Aéroports!$D2335)</f>
        <v>1</v>
      </c>
      <c r="M2335" s="68" t="str">
        <f>IF(AND(Formulaire!$H$15=Aéroports!$E2335,--ISNUMBER(IFERROR(SEARCH(Formulaire!$H$16,$C2335,1),""))=1),MAX(M$1:M2334)+1,"")</f>
        <v/>
      </c>
      <c r="N2335" s="68" t="str">
        <f>IF(AND(Formulaire!$H$21=Aéroports!$E2335,--ISNUMBER(IFERROR(SEARCH(Formulaire!$H$22,$C2335,1),""))=1),MAX(N$1:N2334)+1,"")</f>
        <v/>
      </c>
      <c r="O2335" s="68" t="str">
        <f>IF(AND(Formulaire!$H$27=Aéroports!$E2335,--ISNUMBER(IFERROR(SEARCH(Formulaire!$H$28,$C2335,1),""))=1),MAX(O$1:O2334)+1,"")</f>
        <v/>
      </c>
      <c r="Q2335" s="91" t="str">
        <f>IFERROR(INDEX($C$2:$C$5193,MATCH(ROWS(M$2:M2335),M$2:M$5193,0)),"")</f>
        <v/>
      </c>
      <c r="R2335" s="70" t="str">
        <f>IFERROR(INDEX($C$2:$C$5193,MATCH(ROWS(N$2:N2335),N$2:N$5193,0)),"")</f>
        <v/>
      </c>
      <c r="S2335" s="92" t="str">
        <f>IFERROR(INDEX($C$2:$C$5193,MATCH(ROWS(O$2:O2335),O$2:O$5193,0)),"")</f>
        <v/>
      </c>
    </row>
    <row r="2336" spans="1:19" x14ac:dyDescent="0.25">
      <c r="A2336" s="69">
        <v>5751</v>
      </c>
      <c r="B2336" s="69" t="s">
        <v>19232</v>
      </c>
      <c r="C2336" s="69" t="s">
        <v>19233</v>
      </c>
      <c r="D2336" s="69" t="s">
        <v>16702</v>
      </c>
      <c r="E2336" s="69" t="s">
        <v>22589</v>
      </c>
      <c r="F2336" s="69" t="s">
        <v>19234</v>
      </c>
      <c r="G2336" s="69" t="s">
        <v>19235</v>
      </c>
      <c r="H2336" s="69">
        <v>40.121699999999997</v>
      </c>
      <c r="I2336" s="69">
        <v>-76.296099999999996</v>
      </c>
      <c r="J2336" s="69">
        <v>403</v>
      </c>
      <c r="K2336" s="69">
        <v>-5</v>
      </c>
      <c r="L2336" s="69">
        <f>COUNTIFS(Aéroports!$C$2:$C$5193,Aéroports!$C2336,Aéroports!$D$2:$D$5193,Aéroports!$D2336)</f>
        <v>1</v>
      </c>
      <c r="M2336" s="69" t="str">
        <f>IF(AND(Formulaire!$H$15=Aéroports!$E2336,--ISNUMBER(IFERROR(SEARCH(Formulaire!$H$16,$C2336,1),""))=1),MAX(M$1:M2335)+1,"")</f>
        <v/>
      </c>
      <c r="N2336" s="69" t="str">
        <f>IF(AND(Formulaire!$H$21=Aéroports!$E2336,--ISNUMBER(IFERROR(SEARCH(Formulaire!$H$22,$C2336,1),""))=1),MAX(N$1:N2335)+1,"")</f>
        <v/>
      </c>
      <c r="O2336" s="69" t="str">
        <f>IF(AND(Formulaire!$H$27=Aéroports!$E2336,--ISNUMBER(IFERROR(SEARCH(Formulaire!$H$28,$C2336,1),""))=1),MAX(O$1:O2335)+1,"")</f>
        <v/>
      </c>
      <c r="Q2336" s="91" t="str">
        <f>IFERROR(INDEX($C$2:$C$5193,MATCH(ROWS(M$2:M2336),M$2:M$5193,0)),"")</f>
        <v/>
      </c>
      <c r="R2336" s="70" t="str">
        <f>IFERROR(INDEX($C$2:$C$5193,MATCH(ROWS(N$2:N2336),N$2:N$5193,0)),"")</f>
        <v/>
      </c>
      <c r="S2336" s="92" t="str">
        <f>IFERROR(INDEX($C$2:$C$5193,MATCH(ROWS(O$2:O2336),O$2:O$5193,0)),"")</f>
        <v/>
      </c>
    </row>
    <row r="2337" spans="1:19" x14ac:dyDescent="0.25">
      <c r="A2337" s="68">
        <v>8606</v>
      </c>
      <c r="B2337" s="68" t="s">
        <v>19239</v>
      </c>
      <c r="C2337" s="68" t="s">
        <v>19240</v>
      </c>
      <c r="D2337" s="68" t="s">
        <v>16702</v>
      </c>
      <c r="E2337" s="68" t="s">
        <v>22589</v>
      </c>
      <c r="F2337" s="68" t="s">
        <v>19241</v>
      </c>
      <c r="G2337" s="68" t="s">
        <v>19242</v>
      </c>
      <c r="H2337" s="68">
        <v>41.5349</v>
      </c>
      <c r="I2337" s="68">
        <v>-87.529499999999999</v>
      </c>
      <c r="J2337" s="68">
        <v>620</v>
      </c>
      <c r="K2337" s="68">
        <v>-6</v>
      </c>
      <c r="L2337" s="68">
        <f>COUNTIFS(Aéroports!$C$2:$C$5193,Aéroports!$C2337,Aéroports!$D$2:$D$5193,Aéroports!$D2337)</f>
        <v>1</v>
      </c>
      <c r="M2337" s="68" t="str">
        <f>IF(AND(Formulaire!$H$15=Aéroports!$E2337,--ISNUMBER(IFERROR(SEARCH(Formulaire!$H$16,$C2337,1),""))=1),MAX(M$1:M2336)+1,"")</f>
        <v/>
      </c>
      <c r="N2337" s="68" t="str">
        <f>IF(AND(Formulaire!$H$21=Aéroports!$E2337,--ISNUMBER(IFERROR(SEARCH(Formulaire!$H$22,$C2337,1),""))=1),MAX(N$1:N2336)+1,"")</f>
        <v/>
      </c>
      <c r="O2337" s="68" t="str">
        <f>IF(AND(Formulaire!$H$27=Aéroports!$E2337,--ISNUMBER(IFERROR(SEARCH(Formulaire!$H$28,$C2337,1),""))=1),MAX(O$1:O2336)+1,"")</f>
        <v/>
      </c>
      <c r="Q2337" s="91" t="str">
        <f>IFERROR(INDEX($C$2:$C$5193,MATCH(ROWS(M$2:M2337),M$2:M$5193,0)),"")</f>
        <v/>
      </c>
      <c r="R2337" s="70" t="str">
        <f>IFERROR(INDEX($C$2:$C$5193,MATCH(ROWS(N$2:N2337),N$2:N$5193,0)),"")</f>
        <v/>
      </c>
      <c r="S2337" s="92" t="str">
        <f>IFERROR(INDEX($C$2:$C$5193,MATCH(ROWS(O$2:O2337),O$2:O$5193,0)),"")</f>
        <v/>
      </c>
    </row>
    <row r="2338" spans="1:19" x14ac:dyDescent="0.25">
      <c r="A2338" s="69">
        <v>5746</v>
      </c>
      <c r="B2338" s="69" t="s">
        <v>19245</v>
      </c>
      <c r="C2338" s="69" t="s">
        <v>19246</v>
      </c>
      <c r="D2338" s="69" t="s">
        <v>16702</v>
      </c>
      <c r="E2338" s="69" t="s">
        <v>22589</v>
      </c>
      <c r="F2338" s="69" t="s">
        <v>19247</v>
      </c>
      <c r="G2338" s="69" t="s">
        <v>19248</v>
      </c>
      <c r="H2338" s="69">
        <v>41.312100000000001</v>
      </c>
      <c r="I2338" s="69">
        <v>-105.675</v>
      </c>
      <c r="J2338" s="69">
        <v>7284</v>
      </c>
      <c r="K2338" s="69">
        <v>-7</v>
      </c>
      <c r="L2338" s="69">
        <f>COUNTIFS(Aéroports!$C$2:$C$5193,Aéroports!$C2338,Aéroports!$D$2:$D$5193,Aéroports!$D2338)</f>
        <v>1</v>
      </c>
      <c r="M2338" s="69" t="str">
        <f>IF(AND(Formulaire!$H$15=Aéroports!$E2338,--ISNUMBER(IFERROR(SEARCH(Formulaire!$H$16,$C2338,1),""))=1),MAX(M$1:M2337)+1,"")</f>
        <v/>
      </c>
      <c r="N2338" s="69" t="str">
        <f>IF(AND(Formulaire!$H$21=Aéroports!$E2338,--ISNUMBER(IFERROR(SEARCH(Formulaire!$H$22,$C2338,1),""))=1),MAX(N$1:N2337)+1,"")</f>
        <v/>
      </c>
      <c r="O2338" s="69" t="str">
        <f>IF(AND(Formulaire!$H$27=Aéroports!$E2338,--ISNUMBER(IFERROR(SEARCH(Formulaire!$H$28,$C2338,1),""))=1),MAX(O$1:O2337)+1,"")</f>
        <v/>
      </c>
      <c r="Q2338" s="91" t="str">
        <f>IFERROR(INDEX($C$2:$C$5193,MATCH(ROWS(M$2:M2338),M$2:M$5193,0)),"")</f>
        <v/>
      </c>
      <c r="R2338" s="70" t="str">
        <f>IFERROR(INDEX($C$2:$C$5193,MATCH(ROWS(N$2:N2338),N$2:N$5193,0)),"")</f>
        <v/>
      </c>
      <c r="S2338" s="92" t="str">
        <f>IFERROR(INDEX($C$2:$C$5193,MATCH(ROWS(O$2:O2338),O$2:O$5193,0)),"")</f>
        <v/>
      </c>
    </row>
    <row r="2339" spans="1:19" x14ac:dyDescent="0.25">
      <c r="A2339" s="68">
        <v>3691</v>
      </c>
      <c r="B2339" s="68" t="s">
        <v>19249</v>
      </c>
      <c r="C2339" s="68" t="s">
        <v>19250</v>
      </c>
      <c r="D2339" s="68" t="s">
        <v>16702</v>
      </c>
      <c r="E2339" s="68" t="s">
        <v>22589</v>
      </c>
      <c r="F2339" s="68" t="s">
        <v>19251</v>
      </c>
      <c r="G2339" s="68" t="s">
        <v>19252</v>
      </c>
      <c r="H2339" s="68">
        <v>27.543800000000001</v>
      </c>
      <c r="I2339" s="68">
        <v>-99.461600000000004</v>
      </c>
      <c r="J2339" s="68">
        <v>508</v>
      </c>
      <c r="K2339" s="68">
        <v>-6</v>
      </c>
      <c r="L2339" s="68">
        <f>COUNTIFS(Aéroports!$C$2:$C$5193,Aéroports!$C2339,Aéroports!$D$2:$D$5193,Aéroports!$D2339)</f>
        <v>1</v>
      </c>
      <c r="M2339" s="68" t="str">
        <f>IF(AND(Formulaire!$H$15=Aéroports!$E2339,--ISNUMBER(IFERROR(SEARCH(Formulaire!$H$16,$C2339,1),""))=1),MAX(M$1:M2338)+1,"")</f>
        <v/>
      </c>
      <c r="N2339" s="68" t="str">
        <f>IF(AND(Formulaire!$H$21=Aéroports!$E2339,--ISNUMBER(IFERROR(SEARCH(Formulaire!$H$22,$C2339,1),""))=1),MAX(N$1:N2338)+1,"")</f>
        <v/>
      </c>
      <c r="O2339" s="68" t="str">
        <f>IF(AND(Formulaire!$H$27=Aéroports!$E2339,--ISNUMBER(IFERROR(SEARCH(Formulaire!$H$28,$C2339,1),""))=1),MAX(O$1:O2338)+1,"")</f>
        <v/>
      </c>
      <c r="Q2339" s="91" t="str">
        <f>IFERROR(INDEX($C$2:$C$5193,MATCH(ROWS(M$2:M2339),M$2:M$5193,0)),"")</f>
        <v/>
      </c>
      <c r="R2339" s="70" t="str">
        <f>IFERROR(INDEX($C$2:$C$5193,MATCH(ROWS(N$2:N2339),N$2:N$5193,0)),"")</f>
        <v/>
      </c>
      <c r="S2339" s="92" t="str">
        <f>IFERROR(INDEX($C$2:$C$5193,MATCH(ROWS(O$2:O2339),O$2:O$5193,0)),"")</f>
        <v/>
      </c>
    </row>
    <row r="2340" spans="1:19" x14ac:dyDescent="0.25">
      <c r="A2340" s="69">
        <v>11092</v>
      </c>
      <c r="B2340" s="69" t="s">
        <v>19253</v>
      </c>
      <c r="C2340" s="69" t="s">
        <v>19254</v>
      </c>
      <c r="D2340" s="69" t="s">
        <v>16702</v>
      </c>
      <c r="E2340" s="69" t="s">
        <v>22589</v>
      </c>
      <c r="F2340" s="69" t="s">
        <v>19255</v>
      </c>
      <c r="G2340" s="69" t="s">
        <v>19256</v>
      </c>
      <c r="H2340" s="69">
        <v>38.208599999999997</v>
      </c>
      <c r="I2340" s="69">
        <v>-99.085999999999999</v>
      </c>
      <c r="J2340" s="69">
        <v>2012</v>
      </c>
      <c r="K2340" s="69">
        <v>-5</v>
      </c>
      <c r="L2340" s="69">
        <f>COUNTIFS(Aéroports!$C$2:$C$5193,Aéroports!$C2340,Aéroports!$D$2:$D$5193,Aéroports!$D2340)</f>
        <v>1</v>
      </c>
      <c r="M2340" s="69" t="str">
        <f>IF(AND(Formulaire!$H$15=Aéroports!$E2340,--ISNUMBER(IFERROR(SEARCH(Formulaire!$H$16,$C2340,1),""))=1),MAX(M$1:M2339)+1,"")</f>
        <v/>
      </c>
      <c r="N2340" s="69" t="str">
        <f>IF(AND(Formulaire!$H$21=Aéroports!$E2340,--ISNUMBER(IFERROR(SEARCH(Formulaire!$H$22,$C2340,1),""))=1),MAX(N$1:N2339)+1,"")</f>
        <v/>
      </c>
      <c r="O2340" s="69" t="str">
        <f>IF(AND(Formulaire!$H$27=Aéroports!$E2340,--ISNUMBER(IFERROR(SEARCH(Formulaire!$H$28,$C2340,1),""))=1),MAX(O$1:O2339)+1,"")</f>
        <v/>
      </c>
      <c r="Q2340" s="91" t="str">
        <f>IFERROR(INDEX($C$2:$C$5193,MATCH(ROWS(M$2:M2340),M$2:M$5193,0)),"")</f>
        <v/>
      </c>
      <c r="R2340" s="70" t="str">
        <f>IFERROR(INDEX($C$2:$C$5193,MATCH(ROWS(N$2:N2340),N$2:N$5193,0)),"")</f>
        <v/>
      </c>
      <c r="S2340" s="92" t="str">
        <f>IFERROR(INDEX($C$2:$C$5193,MATCH(ROWS(O$2:O2340),O$2:O$5193,0)),"")</f>
        <v/>
      </c>
    </row>
    <row r="2341" spans="1:19" x14ac:dyDescent="0.25">
      <c r="A2341" s="68">
        <v>7162</v>
      </c>
      <c r="B2341" s="68" t="s">
        <v>19257</v>
      </c>
      <c r="C2341" s="68" t="s">
        <v>19258</v>
      </c>
      <c r="D2341" s="68" t="s">
        <v>16702</v>
      </c>
      <c r="E2341" s="68" t="s">
        <v>22589</v>
      </c>
      <c r="F2341" s="68" t="s">
        <v>19259</v>
      </c>
      <c r="G2341" s="68" t="s">
        <v>19260</v>
      </c>
      <c r="H2341" s="68">
        <v>57.5351</v>
      </c>
      <c r="I2341" s="68">
        <v>-153.97800000000001</v>
      </c>
      <c r="J2341" s="68">
        <v>87</v>
      </c>
      <c r="K2341" s="68">
        <v>-9</v>
      </c>
      <c r="L2341" s="68">
        <f>COUNTIFS(Aéroports!$C$2:$C$5193,Aéroports!$C2341,Aéroports!$D$2:$D$5193,Aéroports!$D2341)</f>
        <v>1</v>
      </c>
      <c r="M2341" s="68" t="str">
        <f>IF(AND(Formulaire!$H$15=Aéroports!$E2341,--ISNUMBER(IFERROR(SEARCH(Formulaire!$H$16,$C2341,1),""))=1),MAX(M$1:M2340)+1,"")</f>
        <v/>
      </c>
      <c r="N2341" s="68" t="str">
        <f>IF(AND(Formulaire!$H$21=Aéroports!$E2341,--ISNUMBER(IFERROR(SEARCH(Formulaire!$H$22,$C2341,1),""))=1),MAX(N$1:N2340)+1,"")</f>
        <v/>
      </c>
      <c r="O2341" s="68" t="str">
        <f>IF(AND(Formulaire!$H$27=Aéroports!$E2341,--ISNUMBER(IFERROR(SEARCH(Formulaire!$H$28,$C2341,1),""))=1),MAX(O$1:O2340)+1,"")</f>
        <v/>
      </c>
      <c r="Q2341" s="91" t="str">
        <f>IFERROR(INDEX($C$2:$C$5193,MATCH(ROWS(M$2:M2341),M$2:M$5193,0)),"")</f>
        <v/>
      </c>
      <c r="R2341" s="70" t="str">
        <f>IFERROR(INDEX($C$2:$C$5193,MATCH(ROWS(N$2:N2341),N$2:N$5193,0)),"")</f>
        <v/>
      </c>
      <c r="S2341" s="92" t="str">
        <f>IFERROR(INDEX($C$2:$C$5193,MATCH(ROWS(O$2:O2341),O$2:O$5193,0)),"")</f>
        <v/>
      </c>
    </row>
    <row r="2342" spans="1:19" x14ac:dyDescent="0.25">
      <c r="A2342" s="69">
        <v>4228</v>
      </c>
      <c r="B2342" s="69" t="s">
        <v>19261</v>
      </c>
      <c r="C2342" s="69" t="s">
        <v>19262</v>
      </c>
      <c r="D2342" s="69" t="s">
        <v>16702</v>
      </c>
      <c r="E2342" s="69" t="s">
        <v>22589</v>
      </c>
      <c r="F2342" s="69" t="s">
        <v>19263</v>
      </c>
      <c r="G2342" s="69" t="s">
        <v>19264</v>
      </c>
      <c r="H2342" s="69">
        <v>32.289400000000001</v>
      </c>
      <c r="I2342" s="69">
        <v>-106.922</v>
      </c>
      <c r="J2342" s="69">
        <v>4456</v>
      </c>
      <c r="K2342" s="69">
        <v>-7</v>
      </c>
      <c r="L2342" s="69">
        <f>COUNTIFS(Aéroports!$C$2:$C$5193,Aéroports!$C2342,Aéroports!$D$2:$D$5193,Aéroports!$D2342)</f>
        <v>1</v>
      </c>
      <c r="M2342" s="69" t="str">
        <f>IF(AND(Formulaire!$H$15=Aéroports!$E2342,--ISNUMBER(IFERROR(SEARCH(Formulaire!$H$16,$C2342,1),""))=1),MAX(M$1:M2341)+1,"")</f>
        <v/>
      </c>
      <c r="N2342" s="69" t="str">
        <f>IF(AND(Formulaire!$H$21=Aéroports!$E2342,--ISNUMBER(IFERROR(SEARCH(Formulaire!$H$22,$C2342,1),""))=1),MAX(N$1:N2341)+1,"")</f>
        <v/>
      </c>
      <c r="O2342" s="69" t="str">
        <f>IF(AND(Formulaire!$H$27=Aéroports!$E2342,--ISNUMBER(IFERROR(SEARCH(Formulaire!$H$28,$C2342,1),""))=1),MAX(O$1:O2341)+1,"")</f>
        <v/>
      </c>
      <c r="Q2342" s="91" t="str">
        <f>IFERROR(INDEX($C$2:$C$5193,MATCH(ROWS(M$2:M2342),M$2:M$5193,0)),"")</f>
        <v/>
      </c>
      <c r="R2342" s="70" t="str">
        <f>IFERROR(INDEX($C$2:$C$5193,MATCH(ROWS(N$2:N2342),N$2:N$5193,0)),"")</f>
        <v/>
      </c>
      <c r="S2342" s="92" t="str">
        <f>IFERROR(INDEX($C$2:$C$5193,MATCH(ROWS(O$2:O2342),O$2:O$5193,0)),"")</f>
        <v/>
      </c>
    </row>
    <row r="2343" spans="1:19" x14ac:dyDescent="0.25">
      <c r="A2343" s="68">
        <v>3877</v>
      </c>
      <c r="B2343" s="68" t="s">
        <v>19265</v>
      </c>
      <c r="C2343" s="68" t="s">
        <v>19266</v>
      </c>
      <c r="D2343" s="68" t="s">
        <v>16702</v>
      </c>
      <c r="E2343" s="68" t="s">
        <v>22589</v>
      </c>
      <c r="F2343" s="68" t="s">
        <v>19267</v>
      </c>
      <c r="G2343" s="68" t="s">
        <v>19268</v>
      </c>
      <c r="H2343" s="68">
        <v>36.080100000000002</v>
      </c>
      <c r="I2343" s="68">
        <v>-115.152</v>
      </c>
      <c r="J2343" s="68">
        <v>2181</v>
      </c>
      <c r="K2343" s="68">
        <v>-8</v>
      </c>
      <c r="L2343" s="68">
        <f>COUNTIFS(Aéroports!$C$2:$C$5193,Aéroports!$C2343,Aéroports!$D$2:$D$5193,Aéroports!$D2343)</f>
        <v>1</v>
      </c>
      <c r="M2343" s="68" t="str">
        <f>IF(AND(Formulaire!$H$15=Aéroports!$E2343,--ISNUMBER(IFERROR(SEARCH(Formulaire!$H$16,$C2343,1),""))=1),MAX(M$1:M2342)+1,"")</f>
        <v/>
      </c>
      <c r="N2343" s="68" t="str">
        <f>IF(AND(Formulaire!$H$21=Aéroports!$E2343,--ISNUMBER(IFERROR(SEARCH(Formulaire!$H$22,$C2343,1),""))=1),MAX(N$1:N2342)+1,"")</f>
        <v/>
      </c>
      <c r="O2343" s="68" t="str">
        <f>IF(AND(Formulaire!$H$27=Aéroports!$E2343,--ISNUMBER(IFERROR(SEARCH(Formulaire!$H$28,$C2343,1),""))=1),MAX(O$1:O2342)+1,"")</f>
        <v/>
      </c>
      <c r="Q2343" s="91" t="str">
        <f>IFERROR(INDEX($C$2:$C$5193,MATCH(ROWS(M$2:M2343),M$2:M$5193,0)),"")</f>
        <v/>
      </c>
      <c r="R2343" s="70" t="str">
        <f>IFERROR(INDEX($C$2:$C$5193,MATCH(ROWS(N$2:N2343),N$2:N$5193,0)),"")</f>
        <v/>
      </c>
      <c r="S2343" s="92" t="str">
        <f>IFERROR(INDEX($C$2:$C$5193,MATCH(ROWS(O$2:O2343),O$2:O$5193,0)),"")</f>
        <v/>
      </c>
    </row>
    <row r="2344" spans="1:19" x14ac:dyDescent="0.25">
      <c r="A2344" s="69">
        <v>5747</v>
      </c>
      <c r="B2344" s="69" t="s">
        <v>19278</v>
      </c>
      <c r="C2344" s="69" t="s">
        <v>19279</v>
      </c>
      <c r="D2344" s="69" t="s">
        <v>16702</v>
      </c>
      <c r="E2344" s="69" t="s">
        <v>22589</v>
      </c>
      <c r="F2344" s="69" t="s">
        <v>19280</v>
      </c>
      <c r="G2344" s="69" t="s">
        <v>19281</v>
      </c>
      <c r="H2344" s="69">
        <v>40.2759</v>
      </c>
      <c r="I2344" s="69">
        <v>-79.404799999999994</v>
      </c>
      <c r="J2344" s="69">
        <v>1199</v>
      </c>
      <c r="K2344" s="69">
        <v>-5</v>
      </c>
      <c r="L2344" s="69">
        <f>COUNTIFS(Aéroports!$C$2:$C$5193,Aéroports!$C2344,Aéroports!$D$2:$D$5193,Aéroports!$D2344)</f>
        <v>1</v>
      </c>
      <c r="M2344" s="69" t="str">
        <f>IF(AND(Formulaire!$H$15=Aéroports!$E2344,--ISNUMBER(IFERROR(SEARCH(Formulaire!$H$16,$C2344,1),""))=1),MAX(M$1:M2343)+1,"")</f>
        <v/>
      </c>
      <c r="N2344" s="69" t="str">
        <f>IF(AND(Formulaire!$H$21=Aéroports!$E2344,--ISNUMBER(IFERROR(SEARCH(Formulaire!$H$22,$C2344,1),""))=1),MAX(N$1:N2343)+1,"")</f>
        <v/>
      </c>
      <c r="O2344" s="69" t="str">
        <f>IF(AND(Formulaire!$H$27=Aéroports!$E2344,--ISNUMBER(IFERROR(SEARCH(Formulaire!$H$28,$C2344,1),""))=1),MAX(O$1:O2343)+1,"")</f>
        <v/>
      </c>
      <c r="Q2344" s="91" t="str">
        <f>IFERROR(INDEX($C$2:$C$5193,MATCH(ROWS(M$2:M2344),M$2:M$5193,0)),"")</f>
        <v/>
      </c>
      <c r="R2344" s="70" t="str">
        <f>IFERROR(INDEX($C$2:$C$5193,MATCH(ROWS(N$2:N2344),N$2:N$5193,0)),"")</f>
        <v/>
      </c>
      <c r="S2344" s="92" t="str">
        <f>IFERROR(INDEX($C$2:$C$5193,MATCH(ROWS(O$2:O2344),O$2:O$5193,0)),"")</f>
        <v/>
      </c>
    </row>
    <row r="2345" spans="1:19" x14ac:dyDescent="0.25">
      <c r="A2345" s="68">
        <v>8366</v>
      </c>
      <c r="B2345" s="68" t="s">
        <v>19282</v>
      </c>
      <c r="C2345" s="68" t="s">
        <v>19283</v>
      </c>
      <c r="D2345" s="68" t="s">
        <v>16702</v>
      </c>
      <c r="E2345" s="68" t="s">
        <v>22589</v>
      </c>
      <c r="F2345" s="68" t="s">
        <v>19284</v>
      </c>
      <c r="G2345" s="68" t="s">
        <v>19285</v>
      </c>
      <c r="H2345" s="68">
        <v>39.011200000000002</v>
      </c>
      <c r="I2345" s="68">
        <v>-95.2166</v>
      </c>
      <c r="J2345" s="68">
        <v>833</v>
      </c>
      <c r="K2345" s="68">
        <v>-6</v>
      </c>
      <c r="L2345" s="68">
        <f>COUNTIFS(Aéroports!$C$2:$C$5193,Aéroports!$C2345,Aéroports!$D$2:$D$5193,Aéroports!$D2345)</f>
        <v>1</v>
      </c>
      <c r="M2345" s="68" t="str">
        <f>IF(AND(Formulaire!$H$15=Aéroports!$E2345,--ISNUMBER(IFERROR(SEARCH(Formulaire!$H$16,$C2345,1),""))=1),MAX(M$1:M2344)+1,"")</f>
        <v/>
      </c>
      <c r="N2345" s="68" t="str">
        <f>IF(AND(Formulaire!$H$21=Aéroports!$E2345,--ISNUMBER(IFERROR(SEARCH(Formulaire!$H$22,$C2345,1),""))=1),MAX(N$1:N2344)+1,"")</f>
        <v/>
      </c>
      <c r="O2345" s="68" t="str">
        <f>IF(AND(Formulaire!$H$27=Aéroports!$E2345,--ISNUMBER(IFERROR(SEARCH(Formulaire!$H$28,$C2345,1),""))=1),MAX(O$1:O2344)+1,"")</f>
        <v/>
      </c>
      <c r="Q2345" s="91" t="str">
        <f>IFERROR(INDEX($C$2:$C$5193,MATCH(ROWS(M$2:M2345),M$2:M$5193,0)),"")</f>
        <v/>
      </c>
      <c r="R2345" s="70" t="str">
        <f>IFERROR(INDEX($C$2:$C$5193,MATCH(ROWS(N$2:N2345),N$2:N$5193,0)),"")</f>
        <v/>
      </c>
      <c r="S2345" s="92" t="str">
        <f>IFERROR(INDEX($C$2:$C$5193,MATCH(ROWS(O$2:O2345),O$2:O$5193,0)),"")</f>
        <v/>
      </c>
    </row>
    <row r="2346" spans="1:19" x14ac:dyDescent="0.25">
      <c r="A2346" s="69">
        <v>7847</v>
      </c>
      <c r="B2346" s="69" t="s">
        <v>19288</v>
      </c>
      <c r="C2346" s="69" t="s">
        <v>19289</v>
      </c>
      <c r="D2346" s="69" t="s">
        <v>16702</v>
      </c>
      <c r="E2346" s="69" t="s">
        <v>22589</v>
      </c>
      <c r="F2346" s="69" t="s">
        <v>19290</v>
      </c>
      <c r="G2346" s="69" t="s">
        <v>19291</v>
      </c>
      <c r="H2346" s="69">
        <v>33.978099999999998</v>
      </c>
      <c r="I2346" s="69">
        <v>-83.962400000000002</v>
      </c>
      <c r="J2346" s="69">
        <v>1061</v>
      </c>
      <c r="K2346" s="69">
        <v>-5</v>
      </c>
      <c r="L2346" s="69">
        <f>COUNTIFS(Aéroports!$C$2:$C$5193,Aéroports!$C2346,Aéroports!$D$2:$D$5193,Aéroports!$D2346)</f>
        <v>1</v>
      </c>
      <c r="M2346" s="69" t="str">
        <f>IF(AND(Formulaire!$H$15=Aéroports!$E2346,--ISNUMBER(IFERROR(SEARCH(Formulaire!$H$16,$C2346,1),""))=1),MAX(M$1:M2345)+1,"")</f>
        <v/>
      </c>
      <c r="N2346" s="69" t="str">
        <f>IF(AND(Formulaire!$H$21=Aéroports!$E2346,--ISNUMBER(IFERROR(SEARCH(Formulaire!$H$22,$C2346,1),""))=1),MAX(N$1:N2345)+1,"")</f>
        <v/>
      </c>
      <c r="O2346" s="69" t="str">
        <f>IF(AND(Formulaire!$H$27=Aéroports!$E2346,--ISNUMBER(IFERROR(SEARCH(Formulaire!$H$28,$C2346,1),""))=1),MAX(O$1:O2345)+1,"")</f>
        <v/>
      </c>
      <c r="Q2346" s="91" t="str">
        <f>IFERROR(INDEX($C$2:$C$5193,MATCH(ROWS(M$2:M2346),M$2:M$5193,0)),"")</f>
        <v/>
      </c>
      <c r="R2346" s="70" t="str">
        <f>IFERROR(INDEX($C$2:$C$5193,MATCH(ROWS(N$2:N2346),N$2:N$5193,0)),"")</f>
        <v/>
      </c>
      <c r="S2346" s="92" t="str">
        <f>IFERROR(INDEX($C$2:$C$5193,MATCH(ROWS(O$2:O2346),O$2:O$5193,0)),"")</f>
        <v/>
      </c>
    </row>
    <row r="2347" spans="1:19" x14ac:dyDescent="0.25">
      <c r="A2347" s="68">
        <v>4256</v>
      </c>
      <c r="B2347" s="68" t="s">
        <v>19292</v>
      </c>
      <c r="C2347" s="68" t="s">
        <v>19293</v>
      </c>
      <c r="D2347" s="68" t="s">
        <v>16702</v>
      </c>
      <c r="E2347" s="68" t="s">
        <v>22589</v>
      </c>
      <c r="F2347" s="68" t="s">
        <v>19294</v>
      </c>
      <c r="G2347" s="68" t="s">
        <v>19295</v>
      </c>
      <c r="H2347" s="68">
        <v>34.567700000000002</v>
      </c>
      <c r="I2347" s="68">
        <v>-98.416600000000003</v>
      </c>
      <c r="J2347" s="68">
        <v>1110</v>
      </c>
      <c r="K2347" s="68">
        <v>-6</v>
      </c>
      <c r="L2347" s="68">
        <f>COUNTIFS(Aéroports!$C$2:$C$5193,Aéroports!$C2347,Aéroports!$D$2:$D$5193,Aéroports!$D2347)</f>
        <v>1</v>
      </c>
      <c r="M2347" s="68" t="str">
        <f>IF(AND(Formulaire!$H$15=Aéroports!$E2347,--ISNUMBER(IFERROR(SEARCH(Formulaire!$H$16,$C2347,1),""))=1),MAX(M$1:M2346)+1,"")</f>
        <v/>
      </c>
      <c r="N2347" s="68" t="str">
        <f>IF(AND(Formulaire!$H$21=Aéroports!$E2347,--ISNUMBER(IFERROR(SEARCH(Formulaire!$H$22,$C2347,1),""))=1),MAX(N$1:N2346)+1,"")</f>
        <v/>
      </c>
      <c r="O2347" s="68" t="str">
        <f>IF(AND(Formulaire!$H$27=Aéroports!$E2347,--ISNUMBER(IFERROR(SEARCH(Formulaire!$H$28,$C2347,1),""))=1),MAX(O$1:O2346)+1,"")</f>
        <v/>
      </c>
      <c r="Q2347" s="91" t="str">
        <f>IFERROR(INDEX($C$2:$C$5193,MATCH(ROWS(M$2:M2347),M$2:M$5193,0)),"")</f>
        <v/>
      </c>
      <c r="R2347" s="70" t="str">
        <f>IFERROR(INDEX($C$2:$C$5193,MATCH(ROWS(N$2:N2347),N$2:N$5193,0)),"")</f>
        <v/>
      </c>
      <c r="S2347" s="92" t="str">
        <f>IFERROR(INDEX($C$2:$C$5193,MATCH(ROWS(O$2:O2347),O$2:O$5193,0)),"")</f>
        <v/>
      </c>
    </row>
    <row r="2348" spans="1:19" x14ac:dyDescent="0.25">
      <c r="A2348" s="69">
        <v>5749</v>
      </c>
      <c r="B2348" s="69" t="s">
        <v>19296</v>
      </c>
      <c r="C2348" s="69" t="s">
        <v>10589</v>
      </c>
      <c r="D2348" s="69" t="s">
        <v>16702</v>
      </c>
      <c r="E2348" s="69" t="s">
        <v>22589</v>
      </c>
      <c r="F2348" s="69" t="s">
        <v>19297</v>
      </c>
      <c r="G2348" s="69" t="s">
        <v>19298</v>
      </c>
      <c r="H2348" s="69">
        <v>43.626100000000001</v>
      </c>
      <c r="I2348" s="69">
        <v>-72.304199999999994</v>
      </c>
      <c r="J2348" s="69">
        <v>603</v>
      </c>
      <c r="K2348" s="69">
        <v>-5</v>
      </c>
      <c r="L2348" s="69">
        <f>COUNTIFS(Aéroports!$C$2:$C$5193,Aéroports!$C2348,Aéroports!$D$2:$D$5193,Aéroports!$D2348)</f>
        <v>1</v>
      </c>
      <c r="M2348" s="69" t="str">
        <f>IF(AND(Formulaire!$H$15=Aéroports!$E2348,--ISNUMBER(IFERROR(SEARCH(Formulaire!$H$16,$C2348,1),""))=1),MAX(M$1:M2347)+1,"")</f>
        <v/>
      </c>
      <c r="N2348" s="69" t="str">
        <f>IF(AND(Formulaire!$H$21=Aéroports!$E2348,--ISNUMBER(IFERROR(SEARCH(Formulaire!$H$22,$C2348,1),""))=1),MAX(N$1:N2347)+1,"")</f>
        <v/>
      </c>
      <c r="O2348" s="69" t="str">
        <f>IF(AND(Formulaire!$H$27=Aéroports!$E2348,--ISNUMBER(IFERROR(SEARCH(Formulaire!$H$28,$C2348,1),""))=1),MAX(O$1:O2347)+1,"")</f>
        <v/>
      </c>
      <c r="Q2348" s="91" t="str">
        <f>IFERROR(INDEX($C$2:$C$5193,MATCH(ROWS(M$2:M2348),M$2:M$5193,0)),"")</f>
        <v/>
      </c>
      <c r="R2348" s="70" t="str">
        <f>IFERROR(INDEX($C$2:$C$5193,MATCH(ROWS(N$2:N2348),N$2:N$5193,0)),"")</f>
        <v/>
      </c>
      <c r="S2348" s="92" t="str">
        <f>IFERROR(INDEX($C$2:$C$5193,MATCH(ROWS(O$2:O2348),O$2:O$5193,0)),"")</f>
        <v/>
      </c>
    </row>
    <row r="2349" spans="1:19" x14ac:dyDescent="0.25">
      <c r="A2349" s="68">
        <v>10145</v>
      </c>
      <c r="B2349" s="68" t="s">
        <v>19303</v>
      </c>
      <c r="C2349" s="68" t="s">
        <v>19300</v>
      </c>
      <c r="D2349" s="68" t="s">
        <v>16702</v>
      </c>
      <c r="E2349" s="68" t="s">
        <v>22589</v>
      </c>
      <c r="F2349" s="68" t="s">
        <v>19304</v>
      </c>
      <c r="G2349" s="68" t="s">
        <v>19305</v>
      </c>
      <c r="H2349" s="68">
        <v>28.8231</v>
      </c>
      <c r="I2349" s="68">
        <v>-81.808700000000002</v>
      </c>
      <c r="J2349" s="68">
        <v>76</v>
      </c>
      <c r="K2349" s="68">
        <v>-5</v>
      </c>
      <c r="L2349" s="68">
        <f>COUNTIFS(Aéroports!$C$2:$C$5193,Aéroports!$C2349,Aéroports!$D$2:$D$5193,Aéroports!$D2349)</f>
        <v>1</v>
      </c>
      <c r="M2349" s="68" t="str">
        <f>IF(AND(Formulaire!$H$15=Aéroports!$E2349,--ISNUMBER(IFERROR(SEARCH(Formulaire!$H$16,$C2349,1),""))=1),MAX(M$1:M2348)+1,"")</f>
        <v/>
      </c>
      <c r="N2349" s="68" t="str">
        <f>IF(AND(Formulaire!$H$21=Aéroports!$E2349,--ISNUMBER(IFERROR(SEARCH(Formulaire!$H$22,$C2349,1),""))=1),MAX(N$1:N2348)+1,"")</f>
        <v/>
      </c>
      <c r="O2349" s="68" t="str">
        <f>IF(AND(Formulaire!$H$27=Aéroports!$E2349,--ISNUMBER(IFERROR(SEARCH(Formulaire!$H$28,$C2349,1),""))=1),MAX(O$1:O2348)+1,"")</f>
        <v/>
      </c>
      <c r="Q2349" s="91" t="str">
        <f>IFERROR(INDEX($C$2:$C$5193,MATCH(ROWS(M$2:M2349),M$2:M$5193,0)),"")</f>
        <v/>
      </c>
      <c r="R2349" s="70" t="str">
        <f>IFERROR(INDEX($C$2:$C$5193,MATCH(ROWS(N$2:N2349),N$2:N$5193,0)),"")</f>
        <v/>
      </c>
      <c r="S2349" s="92" t="str">
        <f>IFERROR(INDEX($C$2:$C$5193,MATCH(ROWS(O$2:O2349),O$2:O$5193,0)),"")</f>
        <v/>
      </c>
    </row>
    <row r="2350" spans="1:19" x14ac:dyDescent="0.25">
      <c r="A2350" s="69">
        <v>3516</v>
      </c>
      <c r="B2350" s="69" t="s">
        <v>19306</v>
      </c>
      <c r="C2350" s="69" t="s">
        <v>19307</v>
      </c>
      <c r="D2350" s="69" t="s">
        <v>16702</v>
      </c>
      <c r="E2350" s="69" t="s">
        <v>22589</v>
      </c>
      <c r="F2350" s="69" t="s">
        <v>19308</v>
      </c>
      <c r="G2350" s="69" t="s">
        <v>19309</v>
      </c>
      <c r="H2350" s="69">
        <v>36.332999999999998</v>
      </c>
      <c r="I2350" s="69">
        <v>-119.952</v>
      </c>
      <c r="J2350" s="69">
        <v>232</v>
      </c>
      <c r="K2350" s="69">
        <v>-8</v>
      </c>
      <c r="L2350" s="69">
        <f>COUNTIFS(Aéroports!$C$2:$C$5193,Aéroports!$C2350,Aéroports!$D$2:$D$5193,Aéroports!$D2350)</f>
        <v>1</v>
      </c>
      <c r="M2350" s="69" t="str">
        <f>IF(AND(Formulaire!$H$15=Aéroports!$E2350,--ISNUMBER(IFERROR(SEARCH(Formulaire!$H$16,$C2350,1),""))=1),MAX(M$1:M2349)+1,"")</f>
        <v/>
      </c>
      <c r="N2350" s="69" t="str">
        <f>IF(AND(Formulaire!$H$21=Aéroports!$E2350,--ISNUMBER(IFERROR(SEARCH(Formulaire!$H$22,$C2350,1),""))=1),MAX(N$1:N2349)+1,"")</f>
        <v/>
      </c>
      <c r="O2350" s="69" t="str">
        <f>IF(AND(Formulaire!$H$27=Aéroports!$E2350,--ISNUMBER(IFERROR(SEARCH(Formulaire!$H$28,$C2350,1),""))=1),MAX(O$1:O2349)+1,"")</f>
        <v/>
      </c>
      <c r="Q2350" s="91" t="str">
        <f>IFERROR(INDEX($C$2:$C$5193,MATCH(ROWS(M$2:M2350),M$2:M$5193,0)),"")</f>
        <v/>
      </c>
      <c r="R2350" s="70" t="str">
        <f>IFERROR(INDEX($C$2:$C$5193,MATCH(ROWS(N$2:N2350),N$2:N$5193,0)),"")</f>
        <v/>
      </c>
      <c r="S2350" s="92" t="str">
        <f>IFERROR(INDEX($C$2:$C$5193,MATCH(ROWS(O$2:O2350),O$2:O$5193,0)),"")</f>
        <v/>
      </c>
    </row>
    <row r="2351" spans="1:19" x14ac:dyDescent="0.25">
      <c r="A2351" s="68">
        <v>6958</v>
      </c>
      <c r="B2351" s="68" t="s">
        <v>19310</v>
      </c>
      <c r="C2351" s="68" t="s">
        <v>19311</v>
      </c>
      <c r="D2351" s="68" t="s">
        <v>16702</v>
      </c>
      <c r="E2351" s="68" t="s">
        <v>22589</v>
      </c>
      <c r="F2351" s="68" t="s">
        <v>19312</v>
      </c>
      <c r="G2351" s="68" t="s">
        <v>19313</v>
      </c>
      <c r="H2351" s="68">
        <v>37.8583</v>
      </c>
      <c r="I2351" s="68">
        <v>-80.399500000000003</v>
      </c>
      <c r="J2351" s="68">
        <v>2302</v>
      </c>
      <c r="K2351" s="68">
        <v>-5</v>
      </c>
      <c r="L2351" s="68">
        <f>COUNTIFS(Aéroports!$C$2:$C$5193,Aéroports!$C2351,Aéroports!$D$2:$D$5193,Aéroports!$D2351)</f>
        <v>1</v>
      </c>
      <c r="M2351" s="68" t="str">
        <f>IF(AND(Formulaire!$H$15=Aéroports!$E2351,--ISNUMBER(IFERROR(SEARCH(Formulaire!$H$16,$C2351,1),""))=1),MAX(M$1:M2350)+1,"")</f>
        <v/>
      </c>
      <c r="N2351" s="68" t="str">
        <f>IF(AND(Formulaire!$H$21=Aéroports!$E2351,--ISNUMBER(IFERROR(SEARCH(Formulaire!$H$22,$C2351,1),""))=1),MAX(N$1:N2350)+1,"")</f>
        <v/>
      </c>
      <c r="O2351" s="68" t="str">
        <f>IF(AND(Formulaire!$H$27=Aéroports!$E2351,--ISNUMBER(IFERROR(SEARCH(Formulaire!$H$28,$C2351,1),""))=1),MAX(O$1:O2350)+1,"")</f>
        <v/>
      </c>
      <c r="Q2351" s="91" t="str">
        <f>IFERROR(INDEX($C$2:$C$5193,MATCH(ROWS(M$2:M2351),M$2:M$5193,0)),"")</f>
        <v/>
      </c>
      <c r="R2351" s="70" t="str">
        <f>IFERROR(INDEX($C$2:$C$5193,MATCH(ROWS(N$2:N2351),N$2:N$5193,0)),"")</f>
        <v/>
      </c>
      <c r="S2351" s="92" t="str">
        <f>IFERROR(INDEX($C$2:$C$5193,MATCH(ROWS(O$2:O2351),O$2:O$5193,0)),"")</f>
        <v/>
      </c>
    </row>
    <row r="2352" spans="1:19" x14ac:dyDescent="0.25">
      <c r="A2352" s="69">
        <v>8632</v>
      </c>
      <c r="B2352" s="69" t="s">
        <v>19314</v>
      </c>
      <c r="C2352" s="69" t="s">
        <v>19315</v>
      </c>
      <c r="D2352" s="69" t="s">
        <v>16702</v>
      </c>
      <c r="E2352" s="69" t="s">
        <v>22589</v>
      </c>
      <c r="F2352" s="69" t="s">
        <v>19316</v>
      </c>
      <c r="G2352" s="69" t="s">
        <v>19317</v>
      </c>
      <c r="H2352" s="69">
        <v>44.048499999999997</v>
      </c>
      <c r="I2352" s="69">
        <v>-70.283500000000004</v>
      </c>
      <c r="J2352" s="69">
        <v>288</v>
      </c>
      <c r="K2352" s="69">
        <v>-5</v>
      </c>
      <c r="L2352" s="69">
        <f>COUNTIFS(Aéroports!$C$2:$C$5193,Aéroports!$C2352,Aéroports!$D$2:$D$5193,Aéroports!$D2352)</f>
        <v>1</v>
      </c>
      <c r="M2352" s="69" t="str">
        <f>IF(AND(Formulaire!$H$15=Aéroports!$E2352,--ISNUMBER(IFERROR(SEARCH(Formulaire!$H$16,$C2352,1),""))=1),MAX(M$1:M2351)+1,"")</f>
        <v/>
      </c>
      <c r="N2352" s="69" t="str">
        <f>IF(AND(Formulaire!$H$21=Aéroports!$E2352,--ISNUMBER(IFERROR(SEARCH(Formulaire!$H$22,$C2352,1),""))=1),MAX(N$1:N2351)+1,"")</f>
        <v/>
      </c>
      <c r="O2352" s="69" t="str">
        <f>IF(AND(Formulaire!$H$27=Aéroports!$E2352,--ISNUMBER(IFERROR(SEARCH(Formulaire!$H$28,$C2352,1),""))=1),MAX(O$1:O2351)+1,"")</f>
        <v/>
      </c>
      <c r="Q2352" s="91" t="str">
        <f>IFERROR(INDEX($C$2:$C$5193,MATCH(ROWS(M$2:M2352),M$2:M$5193,0)),"")</f>
        <v/>
      </c>
      <c r="R2352" s="70" t="str">
        <f>IFERROR(INDEX($C$2:$C$5193,MATCH(ROWS(N$2:N2352),N$2:N$5193,0)),"")</f>
        <v/>
      </c>
      <c r="S2352" s="92" t="str">
        <f>IFERROR(INDEX($C$2:$C$5193,MATCH(ROWS(O$2:O2352),O$2:O$5193,0)),"")</f>
        <v/>
      </c>
    </row>
    <row r="2353" spans="1:19" x14ac:dyDescent="0.25">
      <c r="A2353" s="68">
        <v>5752</v>
      </c>
      <c r="B2353" s="68" t="s">
        <v>19321</v>
      </c>
      <c r="C2353" s="68" t="s">
        <v>19322</v>
      </c>
      <c r="D2353" s="68" t="s">
        <v>16702</v>
      </c>
      <c r="E2353" s="68" t="s">
        <v>22589</v>
      </c>
      <c r="F2353" s="68" t="s">
        <v>19323</v>
      </c>
      <c r="G2353" s="68" t="s">
        <v>19324</v>
      </c>
      <c r="H2353" s="68">
        <v>47.049300000000002</v>
      </c>
      <c r="I2353" s="68">
        <v>-109.467</v>
      </c>
      <c r="J2353" s="68">
        <v>4170</v>
      </c>
      <c r="K2353" s="68">
        <v>-7</v>
      </c>
      <c r="L2353" s="68">
        <f>COUNTIFS(Aéroports!$C$2:$C$5193,Aéroports!$C2353,Aéroports!$D$2:$D$5193,Aéroports!$D2353)</f>
        <v>1</v>
      </c>
      <c r="M2353" s="68" t="str">
        <f>IF(AND(Formulaire!$H$15=Aéroports!$E2353,--ISNUMBER(IFERROR(SEARCH(Formulaire!$H$16,$C2353,1),""))=1),MAX(M$1:M2352)+1,"")</f>
        <v/>
      </c>
      <c r="N2353" s="68" t="str">
        <f>IF(AND(Formulaire!$H$21=Aéroports!$E2353,--ISNUMBER(IFERROR(SEARCH(Formulaire!$H$22,$C2353,1),""))=1),MAX(N$1:N2352)+1,"")</f>
        <v/>
      </c>
      <c r="O2353" s="68" t="str">
        <f>IF(AND(Formulaire!$H$27=Aéroports!$E2353,--ISNUMBER(IFERROR(SEARCH(Formulaire!$H$28,$C2353,1),""))=1),MAX(O$1:O2352)+1,"")</f>
        <v/>
      </c>
      <c r="Q2353" s="91" t="str">
        <f>IFERROR(INDEX($C$2:$C$5193,MATCH(ROWS(M$2:M2353),M$2:M$5193,0)),"")</f>
        <v/>
      </c>
      <c r="R2353" s="70" t="str">
        <f>IFERROR(INDEX($C$2:$C$5193,MATCH(ROWS(N$2:N2353),N$2:N$5193,0)),"")</f>
        <v/>
      </c>
      <c r="S2353" s="92" t="str">
        <f>IFERROR(INDEX($C$2:$C$5193,MATCH(ROWS(O$2:O2353),O$2:O$5193,0)),"")</f>
        <v/>
      </c>
    </row>
    <row r="2354" spans="1:19" x14ac:dyDescent="0.25">
      <c r="A2354" s="69">
        <v>11074</v>
      </c>
      <c r="B2354" s="69" t="s">
        <v>19325</v>
      </c>
      <c r="C2354" s="69" t="s">
        <v>19326</v>
      </c>
      <c r="D2354" s="69" t="s">
        <v>16702</v>
      </c>
      <c r="E2354" s="69" t="s">
        <v>22589</v>
      </c>
      <c r="F2354" s="69" t="s">
        <v>19327</v>
      </c>
      <c r="G2354" s="69" t="s">
        <v>19328</v>
      </c>
      <c r="H2354" s="69">
        <v>40.790999999999997</v>
      </c>
      <c r="I2354" s="69">
        <v>-99.777299999999997</v>
      </c>
      <c r="J2354" s="69">
        <v>2413</v>
      </c>
      <c r="K2354" s="69">
        <v>-5</v>
      </c>
      <c r="L2354" s="69">
        <f>COUNTIFS(Aéroports!$C$2:$C$5193,Aéroports!$C2354,Aéroports!$D$2:$D$5193,Aéroports!$D2354)</f>
        <v>1</v>
      </c>
      <c r="M2354" s="69" t="str">
        <f>IF(AND(Formulaire!$H$15=Aéroports!$E2354,--ISNUMBER(IFERROR(SEARCH(Formulaire!$H$16,$C2354,1),""))=1),MAX(M$1:M2353)+1,"")</f>
        <v/>
      </c>
      <c r="N2354" s="69" t="str">
        <f>IF(AND(Formulaire!$H$21=Aéroports!$E2354,--ISNUMBER(IFERROR(SEARCH(Formulaire!$H$22,$C2354,1),""))=1),MAX(N$1:N2353)+1,"")</f>
        <v/>
      </c>
      <c r="O2354" s="69" t="str">
        <f>IF(AND(Formulaire!$H$27=Aéroports!$E2354,--ISNUMBER(IFERROR(SEARCH(Formulaire!$H$28,$C2354,1),""))=1),MAX(O$1:O2353)+1,"")</f>
        <v/>
      </c>
      <c r="Q2354" s="91" t="str">
        <f>IFERROR(INDEX($C$2:$C$5193,MATCH(ROWS(M$2:M2354),M$2:M$5193,0)),"")</f>
        <v/>
      </c>
      <c r="R2354" s="70" t="str">
        <f>IFERROR(INDEX($C$2:$C$5193,MATCH(ROWS(N$2:N2354),N$2:N$5193,0)),"")</f>
        <v/>
      </c>
      <c r="S2354" s="92" t="str">
        <f>IFERROR(INDEX($C$2:$C$5193,MATCH(ROWS(O$2:O2354),O$2:O$5193,0)),"")</f>
        <v/>
      </c>
    </row>
    <row r="2355" spans="1:19" x14ac:dyDescent="0.25">
      <c r="A2355" s="68">
        <v>4017</v>
      </c>
      <c r="B2355" s="68" t="s">
        <v>19329</v>
      </c>
      <c r="C2355" s="68" t="s">
        <v>19330</v>
      </c>
      <c r="D2355" s="68" t="s">
        <v>16702</v>
      </c>
      <c r="E2355" s="68" t="s">
        <v>22589</v>
      </c>
      <c r="F2355" s="68" t="s">
        <v>19331</v>
      </c>
      <c r="G2355" s="68" t="s">
        <v>19332</v>
      </c>
      <c r="H2355" s="68">
        <v>38.036499999999997</v>
      </c>
      <c r="I2355" s="68">
        <v>-84.605900000000005</v>
      </c>
      <c r="J2355" s="68">
        <v>979</v>
      </c>
      <c r="K2355" s="68">
        <v>-5</v>
      </c>
      <c r="L2355" s="68">
        <f>COUNTIFS(Aéroports!$C$2:$C$5193,Aéroports!$C2355,Aéroports!$D$2:$D$5193,Aéroports!$D2355)</f>
        <v>1</v>
      </c>
      <c r="M2355" s="68" t="str">
        <f>IF(AND(Formulaire!$H$15=Aéroports!$E2355,--ISNUMBER(IFERROR(SEARCH(Formulaire!$H$16,$C2355,1),""))=1),MAX(M$1:M2354)+1,"")</f>
        <v/>
      </c>
      <c r="N2355" s="68" t="str">
        <f>IF(AND(Formulaire!$H$21=Aéroports!$E2355,--ISNUMBER(IFERROR(SEARCH(Formulaire!$H$22,$C2355,1),""))=1),MAX(N$1:N2354)+1,"")</f>
        <v/>
      </c>
      <c r="O2355" s="68" t="str">
        <f>IF(AND(Formulaire!$H$27=Aéroports!$E2355,--ISNUMBER(IFERROR(SEARCH(Formulaire!$H$28,$C2355,1),""))=1),MAX(O$1:O2354)+1,"")</f>
        <v/>
      </c>
      <c r="Q2355" s="91" t="str">
        <f>IFERROR(INDEX($C$2:$C$5193,MATCH(ROWS(M$2:M2355),M$2:M$5193,0)),"")</f>
        <v/>
      </c>
      <c r="R2355" s="70" t="str">
        <f>IFERROR(INDEX($C$2:$C$5193,MATCH(ROWS(N$2:N2355),N$2:N$5193,0)),"")</f>
        <v/>
      </c>
      <c r="S2355" s="92" t="str">
        <f>IFERROR(INDEX($C$2:$C$5193,MATCH(ROWS(O$2:O2355),O$2:O$5193,0)),"")</f>
        <v/>
      </c>
    </row>
    <row r="2356" spans="1:19" x14ac:dyDescent="0.25">
      <c r="A2356" s="69">
        <v>4341</v>
      </c>
      <c r="B2356" s="69" t="s">
        <v>19333</v>
      </c>
      <c r="C2356" s="69" t="s">
        <v>19334</v>
      </c>
      <c r="D2356" s="69" t="s">
        <v>16702</v>
      </c>
      <c r="E2356" s="69" t="s">
        <v>22589</v>
      </c>
      <c r="F2356" s="69" t="s">
        <v>19335</v>
      </c>
      <c r="G2356" s="69" t="s">
        <v>19336</v>
      </c>
      <c r="H2356" s="69">
        <v>37.044199999999996</v>
      </c>
      <c r="I2356" s="69">
        <v>-100.96</v>
      </c>
      <c r="J2356" s="69">
        <v>2885</v>
      </c>
      <c r="K2356" s="69">
        <v>-6</v>
      </c>
      <c r="L2356" s="69">
        <f>COUNTIFS(Aéroports!$C$2:$C$5193,Aéroports!$C2356,Aéroports!$D$2:$D$5193,Aéroports!$D2356)</f>
        <v>1</v>
      </c>
      <c r="M2356" s="69" t="str">
        <f>IF(AND(Formulaire!$H$15=Aéroports!$E2356,--ISNUMBER(IFERROR(SEARCH(Formulaire!$H$16,$C2356,1),""))=1),MAX(M$1:M2355)+1,"")</f>
        <v/>
      </c>
      <c r="N2356" s="69" t="str">
        <f>IF(AND(Formulaire!$H$21=Aéroports!$E2356,--ISNUMBER(IFERROR(SEARCH(Formulaire!$H$22,$C2356,1),""))=1),MAX(N$1:N2355)+1,"")</f>
        <v/>
      </c>
      <c r="O2356" s="69" t="str">
        <f>IF(AND(Formulaire!$H$27=Aéroports!$E2356,--ISNUMBER(IFERROR(SEARCH(Formulaire!$H$28,$C2356,1),""))=1),MAX(O$1:O2355)+1,"")</f>
        <v/>
      </c>
      <c r="Q2356" s="91" t="str">
        <f>IFERROR(INDEX($C$2:$C$5193,MATCH(ROWS(M$2:M2356),M$2:M$5193,0)),"")</f>
        <v/>
      </c>
      <c r="R2356" s="70" t="str">
        <f>IFERROR(INDEX($C$2:$C$5193,MATCH(ROWS(N$2:N2356),N$2:N$5193,0)),"")</f>
        <v/>
      </c>
      <c r="S2356" s="92" t="str">
        <f>IFERROR(INDEX($C$2:$C$5193,MATCH(ROWS(O$2:O2356),O$2:O$5193,0)),"")</f>
        <v/>
      </c>
    </row>
    <row r="2357" spans="1:19" x14ac:dyDescent="0.25">
      <c r="A2357" s="68">
        <v>9754</v>
      </c>
      <c r="B2357" s="68" t="s">
        <v>19337</v>
      </c>
      <c r="C2357" s="68" t="s">
        <v>19338</v>
      </c>
      <c r="D2357" s="68" t="s">
        <v>16702</v>
      </c>
      <c r="E2357" s="68" t="s">
        <v>22589</v>
      </c>
      <c r="F2357" s="68" t="s">
        <v>19339</v>
      </c>
      <c r="G2357" s="68" t="s">
        <v>19340</v>
      </c>
      <c r="H2357" s="68">
        <v>35.911799999999999</v>
      </c>
      <c r="I2357" s="68">
        <v>-79.617599999999996</v>
      </c>
      <c r="J2357" s="68">
        <v>723</v>
      </c>
      <c r="K2357" s="68">
        <v>-5</v>
      </c>
      <c r="L2357" s="68">
        <f>COUNTIFS(Aéroports!$C$2:$C$5193,Aéroports!$C2357,Aéroports!$D$2:$D$5193,Aéroports!$D2357)</f>
        <v>1</v>
      </c>
      <c r="M2357" s="68" t="str">
        <f>IF(AND(Formulaire!$H$15=Aéroports!$E2357,--ISNUMBER(IFERROR(SEARCH(Formulaire!$H$16,$C2357,1),""))=1),MAX(M$1:M2356)+1,"")</f>
        <v/>
      </c>
      <c r="N2357" s="68" t="str">
        <f>IF(AND(Formulaire!$H$21=Aéroports!$E2357,--ISNUMBER(IFERROR(SEARCH(Formulaire!$H$22,$C2357,1),""))=1),MAX(N$1:N2356)+1,"")</f>
        <v/>
      </c>
      <c r="O2357" s="68" t="str">
        <f>IF(AND(Formulaire!$H$27=Aéroports!$E2357,--ISNUMBER(IFERROR(SEARCH(Formulaire!$H$28,$C2357,1),""))=1),MAX(O$1:O2356)+1,"")</f>
        <v/>
      </c>
      <c r="Q2357" s="91" t="str">
        <f>IFERROR(INDEX($C$2:$C$5193,MATCH(ROWS(M$2:M2357),M$2:M$5193,0)),"")</f>
        <v/>
      </c>
      <c r="R2357" s="70" t="str">
        <f>IFERROR(INDEX($C$2:$C$5193,MATCH(ROWS(N$2:N2357),N$2:N$5193,0)),"")</f>
        <v/>
      </c>
      <c r="S2357" s="92" t="str">
        <f>IFERROR(INDEX($C$2:$C$5193,MATCH(ROWS(O$2:O2357),O$2:O$5193,0)),"")</f>
        <v/>
      </c>
    </row>
    <row r="2358" spans="1:19" x14ac:dyDescent="0.25">
      <c r="A2358" s="69">
        <v>3602</v>
      </c>
      <c r="B2358" s="69" t="s">
        <v>19341</v>
      </c>
      <c r="C2358" s="69" t="s">
        <v>19342</v>
      </c>
      <c r="D2358" s="69" t="s">
        <v>16702</v>
      </c>
      <c r="E2358" s="69" t="s">
        <v>22589</v>
      </c>
      <c r="F2358" s="69" t="s">
        <v>19343</v>
      </c>
      <c r="G2358" s="69" t="s">
        <v>19344</v>
      </c>
      <c r="H2358" s="69">
        <v>21.975999999999999</v>
      </c>
      <c r="I2358" s="69">
        <v>-159.339</v>
      </c>
      <c r="J2358" s="69">
        <v>153</v>
      </c>
      <c r="K2358" s="69">
        <v>-10</v>
      </c>
      <c r="L2358" s="69">
        <f>COUNTIFS(Aéroports!$C$2:$C$5193,Aéroports!$C2358,Aéroports!$D$2:$D$5193,Aéroports!$D2358)</f>
        <v>1</v>
      </c>
      <c r="M2358" s="69" t="str">
        <f>IF(AND(Formulaire!$H$15=Aéroports!$E2358,--ISNUMBER(IFERROR(SEARCH(Formulaire!$H$16,$C2358,1),""))=1),MAX(M$1:M2357)+1,"")</f>
        <v/>
      </c>
      <c r="N2358" s="69" t="str">
        <f>IF(AND(Formulaire!$H$21=Aéroports!$E2358,--ISNUMBER(IFERROR(SEARCH(Formulaire!$H$22,$C2358,1),""))=1),MAX(N$1:N2357)+1,"")</f>
        <v/>
      </c>
      <c r="O2358" s="69" t="str">
        <f>IF(AND(Formulaire!$H$27=Aéroports!$E2358,--ISNUMBER(IFERROR(SEARCH(Formulaire!$H$28,$C2358,1),""))=1),MAX(O$1:O2357)+1,"")</f>
        <v/>
      </c>
      <c r="Q2358" s="91" t="str">
        <f>IFERROR(INDEX($C$2:$C$5193,MATCH(ROWS(M$2:M2358),M$2:M$5193,0)),"")</f>
        <v/>
      </c>
      <c r="R2358" s="70" t="str">
        <f>IFERROR(INDEX($C$2:$C$5193,MATCH(ROWS(N$2:N2358),N$2:N$5193,0)),"")</f>
        <v/>
      </c>
      <c r="S2358" s="92" t="str">
        <f>IFERROR(INDEX($C$2:$C$5193,MATCH(ROWS(O$2:O2358),O$2:O$5193,0)),"")</f>
        <v/>
      </c>
    </row>
    <row r="2359" spans="1:19" x14ac:dyDescent="0.25">
      <c r="A2359" s="68">
        <v>8784</v>
      </c>
      <c r="B2359" s="68" t="s">
        <v>19345</v>
      </c>
      <c r="C2359" s="68" t="s">
        <v>12993</v>
      </c>
      <c r="D2359" s="68" t="s">
        <v>16702</v>
      </c>
      <c r="E2359" s="68" t="s">
        <v>22589</v>
      </c>
      <c r="F2359" s="68" t="s">
        <v>19346</v>
      </c>
      <c r="G2359" s="68" t="s">
        <v>19347</v>
      </c>
      <c r="H2359" s="68">
        <v>40.706899999999997</v>
      </c>
      <c r="I2359" s="68">
        <v>-84.026700000000005</v>
      </c>
      <c r="J2359" s="68">
        <v>975</v>
      </c>
      <c r="K2359" s="68">
        <v>-5</v>
      </c>
      <c r="L2359" s="68">
        <f>COUNTIFS(Aéroports!$C$2:$C$5193,Aéroports!$C2359,Aéroports!$D$2:$D$5193,Aéroports!$D2359)</f>
        <v>1</v>
      </c>
      <c r="M2359" s="68" t="str">
        <f>IF(AND(Formulaire!$H$15=Aéroports!$E2359,--ISNUMBER(IFERROR(SEARCH(Formulaire!$H$16,$C2359,1),""))=1),MAX(M$1:M2358)+1,"")</f>
        <v/>
      </c>
      <c r="N2359" s="68" t="str">
        <f>IF(AND(Formulaire!$H$21=Aéroports!$E2359,--ISNUMBER(IFERROR(SEARCH(Formulaire!$H$22,$C2359,1),""))=1),MAX(N$1:N2358)+1,"")</f>
        <v/>
      </c>
      <c r="O2359" s="68" t="str">
        <f>IF(AND(Formulaire!$H$27=Aéroports!$E2359,--ISNUMBER(IFERROR(SEARCH(Formulaire!$H$28,$C2359,1),""))=1),MAX(O$1:O2358)+1,"")</f>
        <v/>
      </c>
      <c r="Q2359" s="91" t="str">
        <f>IFERROR(INDEX($C$2:$C$5193,MATCH(ROWS(M$2:M2359),M$2:M$5193,0)),"")</f>
        <v/>
      </c>
      <c r="R2359" s="70" t="str">
        <f>IFERROR(INDEX($C$2:$C$5193,MATCH(ROWS(N$2:N2359),N$2:N$5193,0)),"")</f>
        <v/>
      </c>
      <c r="S2359" s="92" t="str">
        <f>IFERROR(INDEX($C$2:$C$5193,MATCH(ROWS(O$2:O2359),O$2:O$5193,0)),"")</f>
        <v/>
      </c>
    </row>
    <row r="2360" spans="1:19" x14ac:dyDescent="0.25">
      <c r="A2360" s="69">
        <v>3543</v>
      </c>
      <c r="B2360" s="69" t="s">
        <v>19352</v>
      </c>
      <c r="C2360" s="69" t="s">
        <v>19349</v>
      </c>
      <c r="D2360" s="69" t="s">
        <v>16702</v>
      </c>
      <c r="E2360" s="69" t="s">
        <v>22589</v>
      </c>
      <c r="F2360" s="69" t="s">
        <v>19353</v>
      </c>
      <c r="G2360" s="69" t="s">
        <v>19354</v>
      </c>
      <c r="H2360" s="69">
        <v>40.850999999999999</v>
      </c>
      <c r="I2360" s="69">
        <v>-96.759200000000007</v>
      </c>
      <c r="J2360" s="69">
        <v>1219</v>
      </c>
      <c r="K2360" s="69">
        <v>-6</v>
      </c>
      <c r="L2360" s="69">
        <f>COUNTIFS(Aéroports!$C$2:$C$5193,Aéroports!$C2360,Aéroports!$D$2:$D$5193,Aéroports!$D2360)</f>
        <v>1</v>
      </c>
      <c r="M2360" s="69" t="str">
        <f>IF(AND(Formulaire!$H$15=Aéroports!$E2360,--ISNUMBER(IFERROR(SEARCH(Formulaire!$H$16,$C2360,1),""))=1),MAX(M$1:M2359)+1,"")</f>
        <v/>
      </c>
      <c r="N2360" s="69" t="str">
        <f>IF(AND(Formulaire!$H$21=Aéroports!$E2360,--ISNUMBER(IFERROR(SEARCH(Formulaire!$H$22,$C2360,1),""))=1),MAX(N$1:N2359)+1,"")</f>
        <v/>
      </c>
      <c r="O2360" s="69" t="str">
        <f>IF(AND(Formulaire!$H$27=Aéroports!$E2360,--ISNUMBER(IFERROR(SEARCH(Formulaire!$H$28,$C2360,1),""))=1),MAX(O$1:O2359)+1,"")</f>
        <v/>
      </c>
      <c r="Q2360" s="91" t="str">
        <f>IFERROR(INDEX($C$2:$C$5193,MATCH(ROWS(M$2:M2360),M$2:M$5193,0)),"")</f>
        <v/>
      </c>
      <c r="R2360" s="70" t="str">
        <f>IFERROR(INDEX($C$2:$C$5193,MATCH(ROWS(N$2:N2360),N$2:N$5193,0)),"")</f>
        <v/>
      </c>
      <c r="S2360" s="92" t="str">
        <f>IFERROR(INDEX($C$2:$C$5193,MATCH(ROWS(O$2:O2360),O$2:O$5193,0)),"")</f>
        <v/>
      </c>
    </row>
    <row r="2361" spans="1:19" x14ac:dyDescent="0.25">
      <c r="A2361" s="68">
        <v>8550</v>
      </c>
      <c r="B2361" s="68" t="s">
        <v>19355</v>
      </c>
      <c r="C2361" s="68" t="s">
        <v>19356</v>
      </c>
      <c r="D2361" s="68" t="s">
        <v>16702</v>
      </c>
      <c r="E2361" s="68" t="s">
        <v>22589</v>
      </c>
      <c r="F2361" s="68" t="s">
        <v>19357</v>
      </c>
      <c r="G2361" s="68" t="s">
        <v>19358</v>
      </c>
      <c r="H2361" s="68">
        <v>40.617400000000004</v>
      </c>
      <c r="I2361" s="68">
        <v>-74.244600000000005</v>
      </c>
      <c r="J2361" s="68">
        <v>23</v>
      </c>
      <c r="K2361" s="68">
        <v>-5</v>
      </c>
      <c r="L2361" s="68">
        <f>COUNTIFS(Aéroports!$C$2:$C$5193,Aéroports!$C2361,Aéroports!$D$2:$D$5193,Aéroports!$D2361)</f>
        <v>1</v>
      </c>
      <c r="M2361" s="68" t="str">
        <f>IF(AND(Formulaire!$H$15=Aéroports!$E2361,--ISNUMBER(IFERROR(SEARCH(Formulaire!$H$16,$C2361,1),""))=1),MAX(M$1:M2360)+1,"")</f>
        <v/>
      </c>
      <c r="N2361" s="68" t="str">
        <f>IF(AND(Formulaire!$H$21=Aéroports!$E2361,--ISNUMBER(IFERROR(SEARCH(Formulaire!$H$22,$C2361,1),""))=1),MAX(N$1:N2360)+1,"")</f>
        <v/>
      </c>
      <c r="O2361" s="68" t="str">
        <f>IF(AND(Formulaire!$H$27=Aéroports!$E2361,--ISNUMBER(IFERROR(SEARCH(Formulaire!$H$28,$C2361,1),""))=1),MAX(O$1:O2360)+1,"")</f>
        <v/>
      </c>
      <c r="Q2361" s="91" t="str">
        <f>IFERROR(INDEX($C$2:$C$5193,MATCH(ROWS(M$2:M2361),M$2:M$5193,0)),"")</f>
        <v/>
      </c>
      <c r="R2361" s="70" t="str">
        <f>IFERROR(INDEX($C$2:$C$5193,MATCH(ROWS(N$2:N2361),N$2:N$5193,0)),"")</f>
        <v/>
      </c>
      <c r="S2361" s="92" t="str">
        <f>IFERROR(INDEX($C$2:$C$5193,MATCH(ROWS(O$2:O2361),O$2:O$5193,0)),"")</f>
        <v/>
      </c>
    </row>
    <row r="2362" spans="1:19" x14ac:dyDescent="0.25">
      <c r="A2362" s="69">
        <v>3660</v>
      </c>
      <c r="B2362" s="69" t="s">
        <v>19359</v>
      </c>
      <c r="C2362" s="69" t="s">
        <v>19360</v>
      </c>
      <c r="D2362" s="69" t="s">
        <v>16702</v>
      </c>
      <c r="E2362" s="69" t="s">
        <v>22589</v>
      </c>
      <c r="F2362" s="69" t="s">
        <v>19361</v>
      </c>
      <c r="G2362" s="69" t="s">
        <v>19362</v>
      </c>
      <c r="H2362" s="69">
        <v>34.729399999999998</v>
      </c>
      <c r="I2362" s="69">
        <v>-92.224299999999999</v>
      </c>
      <c r="J2362" s="69">
        <v>262</v>
      </c>
      <c r="K2362" s="69">
        <v>-6</v>
      </c>
      <c r="L2362" s="69">
        <f>COUNTIFS(Aéroports!$C$2:$C$5193,Aéroports!$C2362,Aéroports!$D$2:$D$5193,Aéroports!$D2362)</f>
        <v>1</v>
      </c>
      <c r="M2362" s="69" t="str">
        <f>IF(AND(Formulaire!$H$15=Aéroports!$E2362,--ISNUMBER(IFERROR(SEARCH(Formulaire!$H$16,$C2362,1),""))=1),MAX(M$1:M2361)+1,"")</f>
        <v/>
      </c>
      <c r="N2362" s="69" t="str">
        <f>IF(AND(Formulaire!$H$21=Aéroports!$E2362,--ISNUMBER(IFERROR(SEARCH(Formulaire!$H$22,$C2362,1),""))=1),MAX(N$1:N2361)+1,"")</f>
        <v/>
      </c>
      <c r="O2362" s="69" t="str">
        <f>IF(AND(Formulaire!$H$27=Aéroports!$E2362,--ISNUMBER(IFERROR(SEARCH(Formulaire!$H$28,$C2362,1),""))=1),MAX(O$1:O2361)+1,"")</f>
        <v/>
      </c>
      <c r="Q2362" s="91" t="str">
        <f>IFERROR(INDEX($C$2:$C$5193,MATCH(ROWS(M$2:M2362),M$2:M$5193,0)),"")</f>
        <v/>
      </c>
      <c r="R2362" s="70" t="str">
        <f>IFERROR(INDEX($C$2:$C$5193,MATCH(ROWS(N$2:N2362),N$2:N$5193,0)),"")</f>
        <v/>
      </c>
      <c r="S2362" s="92" t="str">
        <f>IFERROR(INDEX($C$2:$C$5193,MATCH(ROWS(O$2:O2362),O$2:O$5193,0)),"")</f>
        <v/>
      </c>
    </row>
    <row r="2363" spans="1:19" x14ac:dyDescent="0.25">
      <c r="A2363" s="68">
        <v>7629</v>
      </c>
      <c r="B2363" s="68" t="s">
        <v>19363</v>
      </c>
      <c r="C2363" s="68" t="s">
        <v>19364</v>
      </c>
      <c r="D2363" s="68" t="s">
        <v>16702</v>
      </c>
      <c r="E2363" s="68" t="s">
        <v>22589</v>
      </c>
      <c r="F2363" s="68" t="s">
        <v>19365</v>
      </c>
      <c r="G2363" s="68" t="s">
        <v>19366</v>
      </c>
      <c r="H2363" s="68">
        <v>37.693399999999997</v>
      </c>
      <c r="I2363" s="68">
        <v>-121.82</v>
      </c>
      <c r="J2363" s="68">
        <v>400</v>
      </c>
      <c r="K2363" s="68">
        <v>-8</v>
      </c>
      <c r="L2363" s="68">
        <f>COUNTIFS(Aéroports!$C$2:$C$5193,Aéroports!$C2363,Aéroports!$D$2:$D$5193,Aéroports!$D2363)</f>
        <v>1</v>
      </c>
      <c r="M2363" s="68" t="str">
        <f>IF(AND(Formulaire!$H$15=Aéroports!$E2363,--ISNUMBER(IFERROR(SEARCH(Formulaire!$H$16,$C2363,1),""))=1),MAX(M$1:M2362)+1,"")</f>
        <v/>
      </c>
      <c r="N2363" s="68" t="str">
        <f>IF(AND(Formulaire!$H$21=Aéroports!$E2363,--ISNUMBER(IFERROR(SEARCH(Formulaire!$H$22,$C2363,1),""))=1),MAX(N$1:N2362)+1,"")</f>
        <v/>
      </c>
      <c r="O2363" s="68" t="str">
        <f>IF(AND(Formulaire!$H$27=Aéroports!$E2363,--ISNUMBER(IFERROR(SEARCH(Formulaire!$H$28,$C2363,1),""))=1),MAX(O$1:O2362)+1,"")</f>
        <v/>
      </c>
      <c r="Q2363" s="91" t="str">
        <f>IFERROR(INDEX($C$2:$C$5193,MATCH(ROWS(M$2:M2363),M$2:M$5193,0)),"")</f>
        <v/>
      </c>
      <c r="R2363" s="70" t="str">
        <f>IFERROR(INDEX($C$2:$C$5193,MATCH(ROWS(N$2:N2363),N$2:N$5193,0)),"")</f>
        <v/>
      </c>
      <c r="S2363" s="92" t="str">
        <f>IFERROR(INDEX($C$2:$C$5193,MATCH(ROWS(O$2:O2363),O$2:O$5193,0)),"")</f>
        <v/>
      </c>
    </row>
    <row r="2364" spans="1:19" x14ac:dyDescent="0.25">
      <c r="A2364" s="69">
        <v>7717</v>
      </c>
      <c r="B2364" s="69" t="s">
        <v>19367</v>
      </c>
      <c r="C2364" s="69" t="s">
        <v>19368</v>
      </c>
      <c r="D2364" s="69" t="s">
        <v>16702</v>
      </c>
      <c r="E2364" s="69" t="s">
        <v>22589</v>
      </c>
      <c r="F2364" s="69" t="s">
        <v>19369</v>
      </c>
      <c r="G2364" s="69" t="s">
        <v>19370</v>
      </c>
      <c r="H2364" s="69">
        <v>45.699399999999997</v>
      </c>
      <c r="I2364" s="69">
        <v>-110.44799999999999</v>
      </c>
      <c r="J2364" s="69">
        <v>4660</v>
      </c>
      <c r="K2364" s="69">
        <v>-7</v>
      </c>
      <c r="L2364" s="69">
        <f>COUNTIFS(Aéroports!$C$2:$C$5193,Aéroports!$C2364,Aéroports!$D$2:$D$5193,Aéroports!$D2364)</f>
        <v>1</v>
      </c>
      <c r="M2364" s="69" t="str">
        <f>IF(AND(Formulaire!$H$15=Aéroports!$E2364,--ISNUMBER(IFERROR(SEARCH(Formulaire!$H$16,$C2364,1),""))=1),MAX(M$1:M2363)+1,"")</f>
        <v/>
      </c>
      <c r="N2364" s="69" t="str">
        <f>IF(AND(Formulaire!$H$21=Aéroports!$E2364,--ISNUMBER(IFERROR(SEARCH(Formulaire!$H$22,$C2364,1),""))=1),MAX(N$1:N2363)+1,"")</f>
        <v/>
      </c>
      <c r="O2364" s="69" t="str">
        <f>IF(AND(Formulaire!$H$27=Aéroports!$E2364,--ISNUMBER(IFERROR(SEARCH(Formulaire!$H$28,$C2364,1),""))=1),MAX(O$1:O2363)+1,"")</f>
        <v/>
      </c>
      <c r="Q2364" s="91" t="str">
        <f>IFERROR(INDEX($C$2:$C$5193,MATCH(ROWS(M$2:M2364),M$2:M$5193,0)),"")</f>
        <v/>
      </c>
      <c r="R2364" s="70" t="str">
        <f>IFERROR(INDEX($C$2:$C$5193,MATCH(ROWS(N$2:N2364),N$2:N$5193,0)),"")</f>
        <v/>
      </c>
      <c r="S2364" s="92" t="str">
        <f>IFERROR(INDEX($C$2:$C$5193,MATCH(ROWS(O$2:O2364),O$2:O$5193,0)),"")</f>
        <v/>
      </c>
    </row>
    <row r="2365" spans="1:19" x14ac:dyDescent="0.25">
      <c r="A2365" s="68">
        <v>8532</v>
      </c>
      <c r="B2365" s="68" t="s">
        <v>19371</v>
      </c>
      <c r="C2365" s="68" t="s">
        <v>19372</v>
      </c>
      <c r="D2365" s="68" t="s">
        <v>16702</v>
      </c>
      <c r="E2365" s="68" t="s">
        <v>22589</v>
      </c>
      <c r="F2365" s="68" t="s">
        <v>19373</v>
      </c>
      <c r="G2365" s="68" t="s">
        <v>19374</v>
      </c>
      <c r="H2365" s="68">
        <v>41.135599999999997</v>
      </c>
      <c r="I2365" s="68">
        <v>-77.422300000000007</v>
      </c>
      <c r="J2365" s="68">
        <v>556</v>
      </c>
      <c r="K2365" s="68">
        <v>-5</v>
      </c>
      <c r="L2365" s="68">
        <f>COUNTIFS(Aéroports!$C$2:$C$5193,Aéroports!$C2365,Aéroports!$D$2:$D$5193,Aéroports!$D2365)</f>
        <v>1</v>
      </c>
      <c r="M2365" s="68" t="str">
        <f>IF(AND(Formulaire!$H$15=Aéroports!$E2365,--ISNUMBER(IFERROR(SEARCH(Formulaire!$H$16,$C2365,1),""))=1),MAX(M$1:M2364)+1,"")</f>
        <v/>
      </c>
      <c r="N2365" s="68" t="str">
        <f>IF(AND(Formulaire!$H$21=Aéroports!$E2365,--ISNUMBER(IFERROR(SEARCH(Formulaire!$H$22,$C2365,1),""))=1),MAX(N$1:N2364)+1,"")</f>
        <v/>
      </c>
      <c r="O2365" s="68" t="str">
        <f>IF(AND(Formulaire!$H$27=Aéroports!$E2365,--ISNUMBER(IFERROR(SEARCH(Formulaire!$H$28,$C2365,1),""))=1),MAX(O$1:O2364)+1,"")</f>
        <v/>
      </c>
      <c r="Q2365" s="91" t="str">
        <f>IFERROR(INDEX($C$2:$C$5193,MATCH(ROWS(M$2:M2365),M$2:M$5193,0)),"")</f>
        <v/>
      </c>
      <c r="R2365" s="70" t="str">
        <f>IFERROR(INDEX($C$2:$C$5193,MATCH(ROWS(N$2:N2365),N$2:N$5193,0)),"")</f>
        <v/>
      </c>
      <c r="S2365" s="92" t="str">
        <f>IFERROR(INDEX($C$2:$C$5193,MATCH(ROWS(O$2:O2365),O$2:O$5193,0)),"")</f>
        <v/>
      </c>
    </row>
    <row r="2366" spans="1:19" x14ac:dyDescent="0.25">
      <c r="A2366" s="69">
        <v>7886</v>
      </c>
      <c r="B2366" s="69" t="s">
        <v>19375</v>
      </c>
      <c r="C2366" s="69" t="s">
        <v>19376</v>
      </c>
      <c r="D2366" s="69" t="s">
        <v>16702</v>
      </c>
      <c r="E2366" s="69" t="s">
        <v>22589</v>
      </c>
      <c r="F2366" s="69" t="s">
        <v>19377</v>
      </c>
      <c r="G2366" s="69" t="s">
        <v>19378</v>
      </c>
      <c r="H2366" s="69">
        <v>41.607300000000002</v>
      </c>
      <c r="I2366" s="69">
        <v>-88.096199999999996</v>
      </c>
      <c r="J2366" s="69">
        <v>679</v>
      </c>
      <c r="K2366" s="69">
        <v>-6</v>
      </c>
      <c r="L2366" s="69">
        <f>COUNTIFS(Aéroports!$C$2:$C$5193,Aéroports!$C2366,Aéroports!$D$2:$D$5193,Aéroports!$D2366)</f>
        <v>1</v>
      </c>
      <c r="M2366" s="69" t="str">
        <f>IF(AND(Formulaire!$H$15=Aéroports!$E2366,--ISNUMBER(IFERROR(SEARCH(Formulaire!$H$16,$C2366,1),""))=1),MAX(M$1:M2365)+1,"")</f>
        <v/>
      </c>
      <c r="N2366" s="69" t="str">
        <f>IF(AND(Formulaire!$H$21=Aéroports!$E2366,--ISNUMBER(IFERROR(SEARCH(Formulaire!$H$22,$C2366,1),""))=1),MAX(N$1:N2365)+1,"")</f>
        <v/>
      </c>
      <c r="O2366" s="69" t="str">
        <f>IF(AND(Formulaire!$H$27=Aéroports!$E2366,--ISNUMBER(IFERROR(SEARCH(Formulaire!$H$28,$C2366,1),""))=1),MAX(O$1:O2365)+1,"")</f>
        <v/>
      </c>
      <c r="Q2366" s="91" t="str">
        <f>IFERROR(INDEX($C$2:$C$5193,MATCH(ROWS(M$2:M2366),M$2:M$5193,0)),"")</f>
        <v/>
      </c>
      <c r="R2366" s="70" t="str">
        <f>IFERROR(INDEX($C$2:$C$5193,MATCH(ROWS(N$2:N2366),N$2:N$5193,0)),"")</f>
        <v/>
      </c>
      <c r="S2366" s="92" t="str">
        <f>IFERROR(INDEX($C$2:$C$5193,MATCH(ROWS(O$2:O2366),O$2:O$5193,0)),"")</f>
        <v/>
      </c>
    </row>
    <row r="2367" spans="1:19" x14ac:dyDescent="0.25">
      <c r="A2367" s="68">
        <v>6998</v>
      </c>
      <c r="B2367" s="68" t="s">
        <v>19379</v>
      </c>
      <c r="C2367" s="68" t="s">
        <v>19380</v>
      </c>
      <c r="D2367" s="68" t="s">
        <v>16702</v>
      </c>
      <c r="E2367" s="68" t="s">
        <v>22589</v>
      </c>
      <c r="F2367" s="68" t="s">
        <v>19381</v>
      </c>
      <c r="G2367" s="68" t="s">
        <v>19382</v>
      </c>
      <c r="H2367" s="68">
        <v>41.791200000000003</v>
      </c>
      <c r="I2367" s="68">
        <v>-111.852</v>
      </c>
      <c r="J2367" s="68">
        <v>4457</v>
      </c>
      <c r="K2367" s="68">
        <v>-7</v>
      </c>
      <c r="L2367" s="68">
        <f>COUNTIFS(Aéroports!$C$2:$C$5193,Aéroports!$C2367,Aéroports!$D$2:$D$5193,Aéroports!$D2367)</f>
        <v>1</v>
      </c>
      <c r="M2367" s="68" t="str">
        <f>IF(AND(Formulaire!$H$15=Aéroports!$E2367,--ISNUMBER(IFERROR(SEARCH(Formulaire!$H$16,$C2367,1),""))=1),MAX(M$1:M2366)+1,"")</f>
        <v/>
      </c>
      <c r="N2367" s="68" t="str">
        <f>IF(AND(Formulaire!$H$21=Aéroports!$E2367,--ISNUMBER(IFERROR(SEARCH(Formulaire!$H$22,$C2367,1),""))=1),MAX(N$1:N2366)+1,"")</f>
        <v/>
      </c>
      <c r="O2367" s="68" t="str">
        <f>IF(AND(Formulaire!$H$27=Aéroports!$E2367,--ISNUMBER(IFERROR(SEARCH(Formulaire!$H$28,$C2367,1),""))=1),MAX(O$1:O2366)+1,"")</f>
        <v/>
      </c>
      <c r="Q2367" s="91" t="str">
        <f>IFERROR(INDEX($C$2:$C$5193,MATCH(ROWS(M$2:M2367),M$2:M$5193,0)),"")</f>
        <v/>
      </c>
      <c r="R2367" s="70" t="str">
        <f>IFERROR(INDEX($C$2:$C$5193,MATCH(ROWS(N$2:N2367),N$2:N$5193,0)),"")</f>
        <v/>
      </c>
      <c r="S2367" s="92" t="str">
        <f>IFERROR(INDEX($C$2:$C$5193,MATCH(ROWS(O$2:O2367),O$2:O$5193,0)),"")</f>
        <v/>
      </c>
    </row>
    <row r="2368" spans="1:19" x14ac:dyDescent="0.25">
      <c r="A2368" s="69">
        <v>8771</v>
      </c>
      <c r="B2368" s="69" t="s">
        <v>19383</v>
      </c>
      <c r="C2368" s="69" t="s">
        <v>19384</v>
      </c>
      <c r="D2368" s="69" t="s">
        <v>16702</v>
      </c>
      <c r="E2368" s="69" t="s">
        <v>22589</v>
      </c>
      <c r="F2368" s="69" t="s">
        <v>19385</v>
      </c>
      <c r="G2368" s="69" t="s">
        <v>19386</v>
      </c>
      <c r="H2368" s="69">
        <v>34.665599999999998</v>
      </c>
      <c r="I2368" s="69">
        <v>-120.468</v>
      </c>
      <c r="J2368" s="69">
        <v>88</v>
      </c>
      <c r="K2368" s="69">
        <v>-8</v>
      </c>
      <c r="L2368" s="69">
        <f>COUNTIFS(Aéroports!$C$2:$C$5193,Aéroports!$C2368,Aéroports!$D$2:$D$5193,Aéroports!$D2368)</f>
        <v>1</v>
      </c>
      <c r="M2368" s="69" t="str">
        <f>IF(AND(Formulaire!$H$15=Aéroports!$E2368,--ISNUMBER(IFERROR(SEARCH(Formulaire!$H$16,$C2368,1),""))=1),MAX(M$1:M2367)+1,"")</f>
        <v/>
      </c>
      <c r="N2368" s="69" t="str">
        <f>IF(AND(Formulaire!$H$21=Aéroports!$E2368,--ISNUMBER(IFERROR(SEARCH(Formulaire!$H$22,$C2368,1),""))=1),MAX(N$1:N2367)+1,"")</f>
        <v/>
      </c>
      <c r="O2368" s="69" t="str">
        <f>IF(AND(Formulaire!$H$27=Aéroports!$E2368,--ISNUMBER(IFERROR(SEARCH(Formulaire!$H$28,$C2368,1),""))=1),MAX(O$1:O2367)+1,"")</f>
        <v/>
      </c>
      <c r="Q2368" s="91" t="str">
        <f>IFERROR(INDEX($C$2:$C$5193,MATCH(ROWS(M$2:M2368),M$2:M$5193,0)),"")</f>
        <v/>
      </c>
      <c r="R2368" s="70" t="str">
        <f>IFERROR(INDEX($C$2:$C$5193,MATCH(ROWS(N$2:N2368),N$2:N$5193,0)),"")</f>
        <v/>
      </c>
      <c r="S2368" s="92" t="str">
        <f>IFERROR(INDEX($C$2:$C$5193,MATCH(ROWS(O$2:O2368),O$2:O$5193,0)),"")</f>
        <v/>
      </c>
    </row>
    <row r="2369" spans="1:19" x14ac:dyDescent="0.25">
      <c r="A2369" s="68">
        <v>10169</v>
      </c>
      <c r="B2369" s="68" t="s">
        <v>19393</v>
      </c>
      <c r="C2369" s="68" t="s">
        <v>3761</v>
      </c>
      <c r="D2369" s="68" t="s">
        <v>16702</v>
      </c>
      <c r="E2369" s="68" t="s">
        <v>22589</v>
      </c>
      <c r="F2369" s="68" t="s">
        <v>19394</v>
      </c>
      <c r="G2369" s="68" t="s">
        <v>19395</v>
      </c>
      <c r="H2369" s="68">
        <v>39.932699999999997</v>
      </c>
      <c r="I2369" s="68">
        <v>-83.462000000000003</v>
      </c>
      <c r="J2369" s="68">
        <v>1082</v>
      </c>
      <c r="K2369" s="68">
        <v>-5</v>
      </c>
      <c r="L2369" s="68">
        <f>COUNTIFS(Aéroports!$C$2:$C$5193,Aéroports!$C2369,Aéroports!$D$2:$D$5193,Aéroports!$D2369)</f>
        <v>1</v>
      </c>
      <c r="M2369" s="68" t="str">
        <f>IF(AND(Formulaire!$H$15=Aéroports!$E2369,--ISNUMBER(IFERROR(SEARCH(Formulaire!$H$16,$C2369,1),""))=1),MAX(M$1:M2368)+1,"")</f>
        <v/>
      </c>
      <c r="N2369" s="68" t="str">
        <f>IF(AND(Formulaire!$H$21=Aéroports!$E2369,--ISNUMBER(IFERROR(SEARCH(Formulaire!$H$22,$C2369,1),""))=1),MAX(N$1:N2368)+1,"")</f>
        <v/>
      </c>
      <c r="O2369" s="68" t="str">
        <f>IF(AND(Formulaire!$H$27=Aéroports!$E2369,--ISNUMBER(IFERROR(SEARCH(Formulaire!$H$28,$C2369,1),""))=1),MAX(O$1:O2368)+1,"")</f>
        <v/>
      </c>
      <c r="Q2369" s="91" t="str">
        <f>IFERROR(INDEX($C$2:$C$5193,MATCH(ROWS(M$2:M2369),M$2:M$5193,0)),"")</f>
        <v/>
      </c>
      <c r="R2369" s="70" t="str">
        <f>IFERROR(INDEX($C$2:$C$5193,MATCH(ROWS(N$2:N2369),N$2:N$5193,0)),"")</f>
        <v/>
      </c>
      <c r="S2369" s="92" t="str">
        <f>IFERROR(INDEX($C$2:$C$5193,MATCH(ROWS(O$2:O2369),O$2:O$5193,0)),"")</f>
        <v/>
      </c>
    </row>
    <row r="2370" spans="1:19" x14ac:dyDescent="0.25">
      <c r="A2370" s="69">
        <v>8493</v>
      </c>
      <c r="B2370" s="69" t="s">
        <v>19396</v>
      </c>
      <c r="C2370" s="69" t="s">
        <v>19397</v>
      </c>
      <c r="D2370" s="69" t="s">
        <v>16702</v>
      </c>
      <c r="E2370" s="69" t="s">
        <v>22589</v>
      </c>
      <c r="F2370" s="69" t="s">
        <v>19398</v>
      </c>
      <c r="G2370" s="69" t="s">
        <v>19399</v>
      </c>
      <c r="H2370" s="69">
        <v>43.2117</v>
      </c>
      <c r="I2370" s="69">
        <v>-90.181600000000003</v>
      </c>
      <c r="J2370" s="69">
        <v>717</v>
      </c>
      <c r="K2370" s="69">
        <v>-6</v>
      </c>
      <c r="L2370" s="69">
        <f>COUNTIFS(Aéroports!$C$2:$C$5193,Aéroports!$C2370,Aéroports!$D$2:$D$5193,Aéroports!$D2370)</f>
        <v>1</v>
      </c>
      <c r="M2370" s="69" t="str">
        <f>IF(AND(Formulaire!$H$15=Aéroports!$E2370,--ISNUMBER(IFERROR(SEARCH(Formulaire!$H$16,$C2370,1),""))=1),MAX(M$1:M2369)+1,"")</f>
        <v/>
      </c>
      <c r="N2370" s="69" t="str">
        <f>IF(AND(Formulaire!$H$21=Aéroports!$E2370,--ISNUMBER(IFERROR(SEARCH(Formulaire!$H$22,$C2370,1),""))=1),MAX(N$1:N2369)+1,"")</f>
        <v/>
      </c>
      <c r="O2370" s="69" t="str">
        <f>IF(AND(Formulaire!$H$27=Aéroports!$E2370,--ISNUMBER(IFERROR(SEARCH(Formulaire!$H$28,$C2370,1),""))=1),MAX(O$1:O2369)+1,"")</f>
        <v/>
      </c>
      <c r="Q2370" s="91" t="str">
        <f>IFERROR(INDEX($C$2:$C$5193,MATCH(ROWS(M$2:M2370),M$2:M$5193,0)),"")</f>
        <v/>
      </c>
      <c r="R2370" s="70" t="str">
        <f>IFERROR(INDEX($C$2:$C$5193,MATCH(ROWS(N$2:N2370),N$2:N$5193,0)),"")</f>
        <v/>
      </c>
      <c r="S2370" s="92" t="str">
        <f>IFERROR(INDEX($C$2:$C$5193,MATCH(ROWS(O$2:O2370),O$2:O$5193,0)),"")</f>
        <v/>
      </c>
    </row>
    <row r="2371" spans="1:19" x14ac:dyDescent="0.25">
      <c r="A2371" s="68">
        <v>3582</v>
      </c>
      <c r="B2371" s="68" t="s">
        <v>19400</v>
      </c>
      <c r="C2371" s="68" t="s">
        <v>19401</v>
      </c>
      <c r="D2371" s="68" t="s">
        <v>16702</v>
      </c>
      <c r="E2371" s="68" t="s">
        <v>22589</v>
      </c>
      <c r="F2371" s="68" t="s">
        <v>19402</v>
      </c>
      <c r="G2371" s="68" t="s">
        <v>19403</v>
      </c>
      <c r="H2371" s="68">
        <v>33.817700000000002</v>
      </c>
      <c r="I2371" s="68">
        <v>-118.152</v>
      </c>
      <c r="J2371" s="68">
        <v>60</v>
      </c>
      <c r="K2371" s="68">
        <v>-8</v>
      </c>
      <c r="L2371" s="68">
        <f>COUNTIFS(Aéroports!$C$2:$C$5193,Aéroports!$C2371,Aéroports!$D$2:$D$5193,Aéroports!$D2371)</f>
        <v>1</v>
      </c>
      <c r="M2371" s="68" t="str">
        <f>IF(AND(Formulaire!$H$15=Aéroports!$E2371,--ISNUMBER(IFERROR(SEARCH(Formulaire!$H$16,$C2371,1),""))=1),MAX(M$1:M2370)+1,"")</f>
        <v/>
      </c>
      <c r="N2371" s="68" t="str">
        <f>IF(AND(Formulaire!$H$21=Aéroports!$E2371,--ISNUMBER(IFERROR(SEARCH(Formulaire!$H$22,$C2371,1),""))=1),MAX(N$1:N2370)+1,"")</f>
        <v/>
      </c>
      <c r="O2371" s="68" t="str">
        <f>IF(AND(Formulaire!$H$27=Aéroports!$E2371,--ISNUMBER(IFERROR(SEARCH(Formulaire!$H$28,$C2371,1),""))=1),MAX(O$1:O2370)+1,"")</f>
        <v/>
      </c>
      <c r="Q2371" s="91" t="str">
        <f>IFERROR(INDEX($C$2:$C$5193,MATCH(ROWS(M$2:M2371),M$2:M$5193,0)),"")</f>
        <v/>
      </c>
      <c r="R2371" s="70" t="str">
        <f>IFERROR(INDEX($C$2:$C$5193,MATCH(ROWS(N$2:N2371),N$2:N$5193,0)),"")</f>
        <v/>
      </c>
      <c r="S2371" s="92" t="str">
        <f>IFERROR(INDEX($C$2:$C$5193,MATCH(ROWS(O$2:O2371),O$2:O$5193,0)),"")</f>
        <v/>
      </c>
    </row>
    <row r="2372" spans="1:19" x14ac:dyDescent="0.25">
      <c r="A2372" s="69">
        <v>3465</v>
      </c>
      <c r="B2372" s="69" t="s">
        <v>19404</v>
      </c>
      <c r="C2372" s="69" t="s">
        <v>19405</v>
      </c>
      <c r="D2372" s="69" t="s">
        <v>16702</v>
      </c>
      <c r="E2372" s="69" t="s">
        <v>22589</v>
      </c>
      <c r="F2372" s="69" t="s">
        <v>19406</v>
      </c>
      <c r="G2372" s="69" t="s">
        <v>19407</v>
      </c>
      <c r="H2372" s="69">
        <v>32.384</v>
      </c>
      <c r="I2372" s="69">
        <v>-94.711500000000001</v>
      </c>
      <c r="J2372" s="69">
        <v>365</v>
      </c>
      <c r="K2372" s="69">
        <v>-6</v>
      </c>
      <c r="L2372" s="69">
        <f>COUNTIFS(Aéroports!$C$2:$C$5193,Aéroports!$C2372,Aéroports!$D$2:$D$5193,Aéroports!$D2372)</f>
        <v>1</v>
      </c>
      <c r="M2372" s="69" t="str">
        <f>IF(AND(Formulaire!$H$15=Aéroports!$E2372,--ISNUMBER(IFERROR(SEARCH(Formulaire!$H$16,$C2372,1),""))=1),MAX(M$1:M2371)+1,"")</f>
        <v/>
      </c>
      <c r="N2372" s="69" t="str">
        <f>IF(AND(Formulaire!$H$21=Aéroports!$E2372,--ISNUMBER(IFERROR(SEARCH(Formulaire!$H$22,$C2372,1),""))=1),MAX(N$1:N2371)+1,"")</f>
        <v/>
      </c>
      <c r="O2372" s="69" t="str">
        <f>IF(AND(Formulaire!$H$27=Aéroports!$E2372,--ISNUMBER(IFERROR(SEARCH(Formulaire!$H$28,$C2372,1),""))=1),MAX(O$1:O2371)+1,"")</f>
        <v/>
      </c>
      <c r="Q2372" s="91" t="str">
        <f>IFERROR(INDEX($C$2:$C$5193,MATCH(ROWS(M$2:M2372),M$2:M$5193,0)),"")</f>
        <v/>
      </c>
      <c r="R2372" s="70" t="str">
        <f>IFERROR(INDEX($C$2:$C$5193,MATCH(ROWS(N$2:N2372),N$2:N$5193,0)),"")</f>
        <v/>
      </c>
      <c r="S2372" s="92" t="str">
        <f>IFERROR(INDEX($C$2:$C$5193,MATCH(ROWS(O$2:O2372),O$2:O$5193,0)),"")</f>
        <v/>
      </c>
    </row>
    <row r="2373" spans="1:19" x14ac:dyDescent="0.25">
      <c r="A2373" s="68">
        <v>6136</v>
      </c>
      <c r="B2373" s="68" t="s">
        <v>19408</v>
      </c>
      <c r="C2373" s="68" t="s">
        <v>19409</v>
      </c>
      <c r="D2373" s="68" t="s">
        <v>16702</v>
      </c>
      <c r="E2373" s="68" t="s">
        <v>22589</v>
      </c>
      <c r="F2373" s="68" t="s">
        <v>19410</v>
      </c>
      <c r="G2373" s="68" t="s">
        <v>19411</v>
      </c>
      <c r="H2373" s="68">
        <v>48.483899999999998</v>
      </c>
      <c r="I2373" s="68">
        <v>-122.938</v>
      </c>
      <c r="J2373" s="68">
        <v>209</v>
      </c>
      <c r="K2373" s="68">
        <v>-8</v>
      </c>
      <c r="L2373" s="68">
        <f>COUNTIFS(Aéroports!$C$2:$C$5193,Aéroports!$C2373,Aéroports!$D$2:$D$5193,Aéroports!$D2373)</f>
        <v>1</v>
      </c>
      <c r="M2373" s="68" t="str">
        <f>IF(AND(Formulaire!$H$15=Aéroports!$E2373,--ISNUMBER(IFERROR(SEARCH(Formulaire!$H$16,$C2373,1),""))=1),MAX(M$1:M2372)+1,"")</f>
        <v/>
      </c>
      <c r="N2373" s="68" t="str">
        <f>IF(AND(Formulaire!$H$21=Aéroports!$E2373,--ISNUMBER(IFERROR(SEARCH(Formulaire!$H$22,$C2373,1),""))=1),MAX(N$1:N2372)+1,"")</f>
        <v/>
      </c>
      <c r="O2373" s="68" t="str">
        <f>IF(AND(Formulaire!$H$27=Aéroports!$E2373,--ISNUMBER(IFERROR(SEARCH(Formulaire!$H$28,$C2373,1),""))=1),MAX(O$1:O2372)+1,"")</f>
        <v/>
      </c>
      <c r="Q2373" s="91" t="str">
        <f>IFERROR(INDEX($C$2:$C$5193,MATCH(ROWS(M$2:M2373),M$2:M$5193,0)),"")</f>
        <v/>
      </c>
      <c r="R2373" s="70" t="str">
        <f>IFERROR(INDEX($C$2:$C$5193,MATCH(ROWS(N$2:N2373),N$2:N$5193,0)),"")</f>
        <v/>
      </c>
      <c r="S2373" s="92" t="str">
        <f>IFERROR(INDEX($C$2:$C$5193,MATCH(ROWS(O$2:O2373),O$2:O$5193,0)),"")</f>
        <v/>
      </c>
    </row>
    <row r="2374" spans="1:19" x14ac:dyDescent="0.25">
      <c r="A2374" s="69">
        <v>8542</v>
      </c>
      <c r="B2374" s="69" t="s">
        <v>19412</v>
      </c>
      <c r="C2374" s="69" t="s">
        <v>19413</v>
      </c>
      <c r="D2374" s="69" t="s">
        <v>16702</v>
      </c>
      <c r="E2374" s="69" t="s">
        <v>22589</v>
      </c>
      <c r="F2374" s="69" t="s">
        <v>19414</v>
      </c>
      <c r="G2374" s="69" t="s">
        <v>19415</v>
      </c>
      <c r="H2374" s="69">
        <v>41.344299999999997</v>
      </c>
      <c r="I2374" s="69">
        <v>-82.177599999999998</v>
      </c>
      <c r="J2374" s="69">
        <v>793</v>
      </c>
      <c r="K2374" s="69">
        <v>-5</v>
      </c>
      <c r="L2374" s="69">
        <f>COUNTIFS(Aéroports!$C$2:$C$5193,Aéroports!$C2374,Aéroports!$D$2:$D$5193,Aéroports!$D2374)</f>
        <v>1</v>
      </c>
      <c r="M2374" s="69" t="str">
        <f>IF(AND(Formulaire!$H$15=Aéroports!$E2374,--ISNUMBER(IFERROR(SEARCH(Formulaire!$H$16,$C2374,1),""))=1),MAX(M$1:M2373)+1,"")</f>
        <v/>
      </c>
      <c r="N2374" s="69" t="str">
        <f>IF(AND(Formulaire!$H$21=Aéroports!$E2374,--ISNUMBER(IFERROR(SEARCH(Formulaire!$H$22,$C2374,1),""))=1),MAX(N$1:N2373)+1,"")</f>
        <v/>
      </c>
      <c r="O2374" s="69" t="str">
        <f>IF(AND(Formulaire!$H$27=Aéroports!$E2374,--ISNUMBER(IFERROR(SEARCH(Formulaire!$H$28,$C2374,1),""))=1),MAX(O$1:O2373)+1,"")</f>
        <v/>
      </c>
      <c r="Q2374" s="91" t="str">
        <f>IFERROR(INDEX($C$2:$C$5193,MATCH(ROWS(M$2:M2374),M$2:M$5193,0)),"")</f>
        <v/>
      </c>
      <c r="R2374" s="70" t="str">
        <f>IFERROR(INDEX($C$2:$C$5193,MATCH(ROWS(N$2:N2374),N$2:N$5193,0)),"")</f>
        <v/>
      </c>
      <c r="S2374" s="92" t="str">
        <f>IFERROR(INDEX($C$2:$C$5193,MATCH(ROWS(O$2:O2374),O$2:O$5193,0)),"")</f>
        <v/>
      </c>
    </row>
    <row r="2375" spans="1:19" x14ac:dyDescent="0.25">
      <c r="A2375" s="68">
        <v>7584</v>
      </c>
      <c r="B2375" s="68" t="s">
        <v>19416</v>
      </c>
      <c r="C2375" s="68" t="s">
        <v>19417</v>
      </c>
      <c r="D2375" s="68" t="s">
        <v>16702</v>
      </c>
      <c r="E2375" s="68" t="s">
        <v>22589</v>
      </c>
      <c r="F2375" s="68" t="s">
        <v>19418</v>
      </c>
      <c r="G2375" s="68" t="s">
        <v>19419</v>
      </c>
      <c r="H2375" s="68">
        <v>35.879800000000003</v>
      </c>
      <c r="I2375" s="68">
        <v>-106.26900000000001</v>
      </c>
      <c r="J2375" s="68">
        <v>7171</v>
      </c>
      <c r="K2375" s="68">
        <v>-7</v>
      </c>
      <c r="L2375" s="68">
        <f>COUNTIFS(Aéroports!$C$2:$C$5193,Aéroports!$C2375,Aéroports!$D$2:$D$5193,Aéroports!$D2375)</f>
        <v>1</v>
      </c>
      <c r="M2375" s="68" t="str">
        <f>IF(AND(Formulaire!$H$15=Aéroports!$E2375,--ISNUMBER(IFERROR(SEARCH(Formulaire!$H$16,$C2375,1),""))=1),MAX(M$1:M2374)+1,"")</f>
        <v/>
      </c>
      <c r="N2375" s="68" t="str">
        <f>IF(AND(Formulaire!$H$21=Aéroports!$E2375,--ISNUMBER(IFERROR(SEARCH(Formulaire!$H$22,$C2375,1),""))=1),MAX(N$1:N2374)+1,"")</f>
        <v/>
      </c>
      <c r="O2375" s="68" t="str">
        <f>IF(AND(Formulaire!$H$27=Aéroports!$E2375,--ISNUMBER(IFERROR(SEARCH(Formulaire!$H$28,$C2375,1),""))=1),MAX(O$1:O2374)+1,"")</f>
        <v/>
      </c>
      <c r="Q2375" s="91" t="str">
        <f>IFERROR(INDEX($C$2:$C$5193,MATCH(ROWS(M$2:M2375),M$2:M$5193,0)),"")</f>
        <v/>
      </c>
      <c r="R2375" s="70" t="str">
        <f>IFERROR(INDEX($C$2:$C$5193,MATCH(ROWS(N$2:N2375),N$2:N$5193,0)),"")</f>
        <v/>
      </c>
      <c r="S2375" s="92" t="str">
        <f>IFERROR(INDEX($C$2:$C$5193,MATCH(ROWS(O$2:O2375),O$2:O$5193,0)),"")</f>
        <v/>
      </c>
    </row>
    <row r="2376" spans="1:19" x14ac:dyDescent="0.25">
      <c r="A2376" s="69">
        <v>3484</v>
      </c>
      <c r="B2376" s="69" t="s">
        <v>19420</v>
      </c>
      <c r="C2376" s="69" t="s">
        <v>4699</v>
      </c>
      <c r="D2376" s="69" t="s">
        <v>16702</v>
      </c>
      <c r="E2376" s="69" t="s">
        <v>22589</v>
      </c>
      <c r="F2376" s="69" t="s">
        <v>19421</v>
      </c>
      <c r="G2376" s="69" t="s">
        <v>19422</v>
      </c>
      <c r="H2376" s="69">
        <v>33.942500000000003</v>
      </c>
      <c r="I2376" s="69">
        <v>-118.408</v>
      </c>
      <c r="J2376" s="69">
        <v>125</v>
      </c>
      <c r="K2376" s="69">
        <v>-8</v>
      </c>
      <c r="L2376" s="69">
        <f>COUNTIFS(Aéroports!$C$2:$C$5193,Aéroports!$C2376,Aéroports!$D$2:$D$5193,Aéroports!$D2376)</f>
        <v>1</v>
      </c>
      <c r="M2376" s="69" t="str">
        <f>IF(AND(Formulaire!$H$15=Aéroports!$E2376,--ISNUMBER(IFERROR(SEARCH(Formulaire!$H$16,$C2376,1),""))=1),MAX(M$1:M2375)+1,"")</f>
        <v/>
      </c>
      <c r="N2376" s="69" t="str">
        <f>IF(AND(Formulaire!$H$21=Aéroports!$E2376,--ISNUMBER(IFERROR(SEARCH(Formulaire!$H$22,$C2376,1),""))=1),MAX(N$1:N2375)+1,"")</f>
        <v/>
      </c>
      <c r="O2376" s="69" t="str">
        <f>IF(AND(Formulaire!$H$27=Aéroports!$E2376,--ISNUMBER(IFERROR(SEARCH(Formulaire!$H$28,$C2376,1),""))=1),MAX(O$1:O2375)+1,"")</f>
        <v/>
      </c>
      <c r="Q2376" s="91" t="str">
        <f>IFERROR(INDEX($C$2:$C$5193,MATCH(ROWS(M$2:M2376),M$2:M$5193,0)),"")</f>
        <v/>
      </c>
      <c r="R2376" s="70" t="str">
        <f>IFERROR(INDEX($C$2:$C$5193,MATCH(ROWS(N$2:N2376),N$2:N$5193,0)),"")</f>
        <v/>
      </c>
      <c r="S2376" s="92" t="str">
        <f>IFERROR(INDEX($C$2:$C$5193,MATCH(ROWS(O$2:O2376),O$2:O$5193,0)),"")</f>
        <v/>
      </c>
    </row>
    <row r="2377" spans="1:19" x14ac:dyDescent="0.25">
      <c r="A2377" s="68">
        <v>3471</v>
      </c>
      <c r="B2377" s="68" t="s">
        <v>19426</v>
      </c>
      <c r="C2377" s="68" t="s">
        <v>19427</v>
      </c>
      <c r="D2377" s="68" t="s">
        <v>16702</v>
      </c>
      <c r="E2377" s="68" t="s">
        <v>22589</v>
      </c>
      <c r="F2377" s="68" t="s">
        <v>19428</v>
      </c>
      <c r="G2377" s="68" t="s">
        <v>19429</v>
      </c>
      <c r="H2377" s="68">
        <v>30.037800000000001</v>
      </c>
      <c r="I2377" s="68">
        <v>-91.883899999999997</v>
      </c>
      <c r="J2377" s="68">
        <v>24</v>
      </c>
      <c r="K2377" s="68">
        <v>-6</v>
      </c>
      <c r="L2377" s="68">
        <f>COUNTIFS(Aéroports!$C$2:$C$5193,Aéroports!$C2377,Aéroports!$D$2:$D$5193,Aéroports!$D2377)</f>
        <v>1</v>
      </c>
      <c r="M2377" s="68" t="str">
        <f>IF(AND(Formulaire!$H$15=Aéroports!$E2377,--ISNUMBER(IFERROR(SEARCH(Formulaire!$H$16,$C2377,1),""))=1),MAX(M$1:M2376)+1,"")</f>
        <v/>
      </c>
      <c r="N2377" s="68" t="str">
        <f>IF(AND(Formulaire!$H$21=Aéroports!$E2377,--ISNUMBER(IFERROR(SEARCH(Formulaire!$H$22,$C2377,1),""))=1),MAX(N$1:N2376)+1,"")</f>
        <v/>
      </c>
      <c r="O2377" s="68" t="str">
        <f>IF(AND(Formulaire!$H$27=Aéroports!$E2377,--ISNUMBER(IFERROR(SEARCH(Formulaire!$H$28,$C2377,1),""))=1),MAX(O$1:O2376)+1,"")</f>
        <v/>
      </c>
      <c r="Q2377" s="91" t="str">
        <f>IFERROR(INDEX($C$2:$C$5193,MATCH(ROWS(M$2:M2377),M$2:M$5193,0)),"")</f>
        <v/>
      </c>
      <c r="R2377" s="70" t="str">
        <f>IFERROR(INDEX($C$2:$C$5193,MATCH(ROWS(N$2:N2377),N$2:N$5193,0)),"")</f>
        <v/>
      </c>
      <c r="S2377" s="92" t="str">
        <f>IFERROR(INDEX($C$2:$C$5193,MATCH(ROWS(O$2:O2377),O$2:O$5193,0)),"")</f>
        <v/>
      </c>
    </row>
    <row r="2378" spans="1:19" x14ac:dyDescent="0.25">
      <c r="A2378" s="69">
        <v>4014</v>
      </c>
      <c r="B2378" s="69" t="s">
        <v>19434</v>
      </c>
      <c r="C2378" s="69" t="s">
        <v>19431</v>
      </c>
      <c r="D2378" s="69" t="s">
        <v>16702</v>
      </c>
      <c r="E2378" s="69" t="s">
        <v>22589</v>
      </c>
      <c r="F2378" s="69" t="s">
        <v>19435</v>
      </c>
      <c r="G2378" s="69" t="s">
        <v>19436</v>
      </c>
      <c r="H2378" s="69">
        <v>38.174399999999999</v>
      </c>
      <c r="I2378" s="69">
        <v>-85.736000000000004</v>
      </c>
      <c r="J2378" s="69">
        <v>501</v>
      </c>
      <c r="K2378" s="69">
        <v>-5</v>
      </c>
      <c r="L2378" s="69">
        <f>COUNTIFS(Aéroports!$C$2:$C$5193,Aéroports!$C2378,Aéroports!$D$2:$D$5193,Aéroports!$D2378)</f>
        <v>1</v>
      </c>
      <c r="M2378" s="69" t="str">
        <f>IF(AND(Formulaire!$H$15=Aéroports!$E2378,--ISNUMBER(IFERROR(SEARCH(Formulaire!$H$16,$C2378,1),""))=1),MAX(M$1:M2377)+1,"")</f>
        <v/>
      </c>
      <c r="N2378" s="69" t="str">
        <f>IF(AND(Formulaire!$H$21=Aéroports!$E2378,--ISNUMBER(IFERROR(SEARCH(Formulaire!$H$22,$C2378,1),""))=1),MAX(N$1:N2377)+1,"")</f>
        <v/>
      </c>
      <c r="O2378" s="69" t="str">
        <f>IF(AND(Formulaire!$H$27=Aéroports!$E2378,--ISNUMBER(IFERROR(SEARCH(Formulaire!$H$28,$C2378,1),""))=1),MAX(O$1:O2377)+1,"")</f>
        <v/>
      </c>
      <c r="Q2378" s="91" t="str">
        <f>IFERROR(INDEX($C$2:$C$5193,MATCH(ROWS(M$2:M2378),M$2:M$5193,0)),"")</f>
        <v/>
      </c>
      <c r="R2378" s="70" t="str">
        <f>IFERROR(INDEX($C$2:$C$5193,MATCH(ROWS(N$2:N2378),N$2:N$5193,0)),"")</f>
        <v/>
      </c>
      <c r="S2378" s="92" t="str">
        <f>IFERROR(INDEX($C$2:$C$5193,MATCH(ROWS(O$2:O2378),O$2:O$5193,0)),"")</f>
        <v/>
      </c>
    </row>
    <row r="2379" spans="1:19" x14ac:dyDescent="0.25">
      <c r="A2379" s="68">
        <v>11839</v>
      </c>
      <c r="B2379" s="68" t="s">
        <v>19437</v>
      </c>
      <c r="C2379" s="68" t="s">
        <v>19438</v>
      </c>
      <c r="D2379" s="68" t="s">
        <v>16702</v>
      </c>
      <c r="E2379" s="68" t="s">
        <v>22589</v>
      </c>
      <c r="F2379" s="68" t="s">
        <v>19439</v>
      </c>
      <c r="G2379" s="68" t="s">
        <v>19440</v>
      </c>
      <c r="H2379" s="68">
        <v>40.066400000000002</v>
      </c>
      <c r="I2379" s="68">
        <v>-118.565</v>
      </c>
      <c r="J2379" s="68">
        <v>3904</v>
      </c>
      <c r="K2379" s="68" t="s">
        <v>340</v>
      </c>
      <c r="L2379" s="68">
        <f>COUNTIFS(Aéroports!$C$2:$C$5193,Aéroports!$C2379,Aéroports!$D$2:$D$5193,Aéroports!$D2379)</f>
        <v>1</v>
      </c>
      <c r="M2379" s="68" t="str">
        <f>IF(AND(Formulaire!$H$15=Aéroports!$E2379,--ISNUMBER(IFERROR(SEARCH(Formulaire!$H$16,$C2379,1),""))=1),MAX(M$1:M2378)+1,"")</f>
        <v/>
      </c>
      <c r="N2379" s="68" t="str">
        <f>IF(AND(Formulaire!$H$21=Aéroports!$E2379,--ISNUMBER(IFERROR(SEARCH(Formulaire!$H$22,$C2379,1),""))=1),MAX(N$1:N2378)+1,"")</f>
        <v/>
      </c>
      <c r="O2379" s="68" t="str">
        <f>IF(AND(Formulaire!$H$27=Aéroports!$E2379,--ISNUMBER(IFERROR(SEARCH(Formulaire!$H$28,$C2379,1),""))=1),MAX(O$1:O2378)+1,"")</f>
        <v/>
      </c>
      <c r="Q2379" s="91" t="str">
        <f>IFERROR(INDEX($C$2:$C$5193,MATCH(ROWS(M$2:M2379),M$2:M$5193,0)),"")</f>
        <v/>
      </c>
      <c r="R2379" s="70" t="str">
        <f>IFERROR(INDEX($C$2:$C$5193,MATCH(ROWS(N$2:N2379),N$2:N$5193,0)),"")</f>
        <v/>
      </c>
      <c r="S2379" s="92" t="str">
        <f>IFERROR(INDEX($C$2:$C$5193,MATCH(ROWS(O$2:O2379),O$2:O$5193,0)),"")</f>
        <v/>
      </c>
    </row>
    <row r="2380" spans="1:19" x14ac:dyDescent="0.25">
      <c r="A2380" s="69">
        <v>3829</v>
      </c>
      <c r="B2380" s="69" t="s">
        <v>19441</v>
      </c>
      <c r="C2380" s="69" t="s">
        <v>19442</v>
      </c>
      <c r="D2380" s="69" t="s">
        <v>16702</v>
      </c>
      <c r="E2380" s="69" t="s">
        <v>22589</v>
      </c>
      <c r="F2380" s="69" t="s">
        <v>19443</v>
      </c>
      <c r="G2380" s="69" t="s">
        <v>19444</v>
      </c>
      <c r="H2380" s="69">
        <v>33.663600000000002</v>
      </c>
      <c r="I2380" s="69">
        <v>-101.82299999999999</v>
      </c>
      <c r="J2380" s="69">
        <v>3282</v>
      </c>
      <c r="K2380" s="69">
        <v>-6</v>
      </c>
      <c r="L2380" s="69">
        <f>COUNTIFS(Aéroports!$C$2:$C$5193,Aéroports!$C2380,Aéroports!$D$2:$D$5193,Aéroports!$D2380)</f>
        <v>1</v>
      </c>
      <c r="M2380" s="69" t="str">
        <f>IF(AND(Formulaire!$H$15=Aéroports!$E2380,--ISNUMBER(IFERROR(SEARCH(Formulaire!$H$16,$C2380,1),""))=1),MAX(M$1:M2379)+1,"")</f>
        <v/>
      </c>
      <c r="N2380" s="69" t="str">
        <f>IF(AND(Formulaire!$H$21=Aéroports!$E2380,--ISNUMBER(IFERROR(SEARCH(Formulaire!$H$22,$C2380,1),""))=1),MAX(N$1:N2379)+1,"")</f>
        <v/>
      </c>
      <c r="O2380" s="69" t="str">
        <f>IF(AND(Formulaire!$H$27=Aéroports!$E2380,--ISNUMBER(IFERROR(SEARCH(Formulaire!$H$28,$C2380,1),""))=1),MAX(O$1:O2379)+1,"")</f>
        <v/>
      </c>
      <c r="Q2380" s="91" t="str">
        <f>IFERROR(INDEX($C$2:$C$5193,MATCH(ROWS(M$2:M2380),M$2:M$5193,0)),"")</f>
        <v/>
      </c>
      <c r="R2380" s="70" t="str">
        <f>IFERROR(INDEX($C$2:$C$5193,MATCH(ROWS(N$2:N2380),N$2:N$5193,0)),"")</f>
        <v/>
      </c>
      <c r="S2380" s="92" t="str">
        <f>IFERROR(INDEX($C$2:$C$5193,MATCH(ROWS(O$2:O2380),O$2:O$5193,0)),"")</f>
        <v/>
      </c>
    </row>
    <row r="2381" spans="1:19" x14ac:dyDescent="0.25">
      <c r="A2381" s="68">
        <v>11299</v>
      </c>
      <c r="B2381" s="68" t="s">
        <v>19445</v>
      </c>
      <c r="C2381" s="68" t="s">
        <v>19446</v>
      </c>
      <c r="D2381" s="68" t="s">
        <v>16702</v>
      </c>
      <c r="E2381" s="68" t="s">
        <v>22589</v>
      </c>
      <c r="F2381" s="68" t="s">
        <v>19447</v>
      </c>
      <c r="G2381" s="68" t="s">
        <v>19448</v>
      </c>
      <c r="H2381" s="68">
        <v>43.962499999999999</v>
      </c>
      <c r="I2381" s="68">
        <v>-86.407899999999998</v>
      </c>
      <c r="J2381" s="68">
        <v>646</v>
      </c>
      <c r="K2381" s="68">
        <v>-5</v>
      </c>
      <c r="L2381" s="68">
        <f>COUNTIFS(Aéroports!$C$2:$C$5193,Aéroports!$C2381,Aéroports!$D$2:$D$5193,Aéroports!$D2381)</f>
        <v>1</v>
      </c>
      <c r="M2381" s="68" t="str">
        <f>IF(AND(Formulaire!$H$15=Aéroports!$E2381,--ISNUMBER(IFERROR(SEARCH(Formulaire!$H$16,$C2381,1),""))=1),MAX(M$1:M2380)+1,"")</f>
        <v/>
      </c>
      <c r="N2381" s="68" t="str">
        <f>IF(AND(Formulaire!$H$21=Aéroports!$E2381,--ISNUMBER(IFERROR(SEARCH(Formulaire!$H$22,$C2381,1),""))=1),MAX(N$1:N2380)+1,"")</f>
        <v/>
      </c>
      <c r="O2381" s="68" t="str">
        <f>IF(AND(Formulaire!$H$27=Aéroports!$E2381,--ISNUMBER(IFERROR(SEARCH(Formulaire!$H$28,$C2381,1),""))=1),MAX(O$1:O2380)+1,"")</f>
        <v/>
      </c>
      <c r="Q2381" s="91" t="str">
        <f>IFERROR(INDEX($C$2:$C$5193,MATCH(ROWS(M$2:M2381),M$2:M$5193,0)),"")</f>
        <v/>
      </c>
      <c r="R2381" s="70" t="str">
        <f>IFERROR(INDEX($C$2:$C$5193,MATCH(ROWS(N$2:N2381),N$2:N$5193,0)),"")</f>
        <v/>
      </c>
      <c r="S2381" s="92" t="str">
        <f>IFERROR(INDEX($C$2:$C$5193,MATCH(ROWS(O$2:O2381),O$2:O$5193,0)),"")</f>
        <v/>
      </c>
    </row>
    <row r="2382" spans="1:19" x14ac:dyDescent="0.25">
      <c r="A2382" s="69">
        <v>3651</v>
      </c>
      <c r="B2382" s="69" t="s">
        <v>19449</v>
      </c>
      <c r="C2382" s="69" t="s">
        <v>19450</v>
      </c>
      <c r="D2382" s="69" t="s">
        <v>16702</v>
      </c>
      <c r="E2382" s="69" t="s">
        <v>22589</v>
      </c>
      <c r="F2382" s="69" t="s">
        <v>19451</v>
      </c>
      <c r="G2382" s="69" t="s">
        <v>19452</v>
      </c>
      <c r="H2382" s="69">
        <v>31.234000000000002</v>
      </c>
      <c r="I2382" s="69">
        <v>-94.75</v>
      </c>
      <c r="J2382" s="69">
        <v>296</v>
      </c>
      <c r="K2382" s="69">
        <v>-6</v>
      </c>
      <c r="L2382" s="69">
        <f>COUNTIFS(Aéroports!$C$2:$C$5193,Aéroports!$C2382,Aéroports!$D$2:$D$5193,Aéroports!$D2382)</f>
        <v>1</v>
      </c>
      <c r="M2382" s="69" t="str">
        <f>IF(AND(Formulaire!$H$15=Aéroports!$E2382,--ISNUMBER(IFERROR(SEARCH(Formulaire!$H$16,$C2382,1),""))=1),MAX(M$1:M2381)+1,"")</f>
        <v/>
      </c>
      <c r="N2382" s="69" t="str">
        <f>IF(AND(Formulaire!$H$21=Aéroports!$E2382,--ISNUMBER(IFERROR(SEARCH(Formulaire!$H$22,$C2382,1),""))=1),MAX(N$1:N2381)+1,"")</f>
        <v/>
      </c>
      <c r="O2382" s="69" t="str">
        <f>IF(AND(Formulaire!$H$27=Aéroports!$E2382,--ISNUMBER(IFERROR(SEARCH(Formulaire!$H$28,$C2382,1),""))=1),MAX(O$1:O2381)+1,"")</f>
        <v/>
      </c>
      <c r="Q2382" s="91" t="str">
        <f>IFERROR(INDEX($C$2:$C$5193,MATCH(ROWS(M$2:M2382),M$2:M$5193,0)),"")</f>
        <v/>
      </c>
      <c r="R2382" s="70" t="str">
        <f>IFERROR(INDEX($C$2:$C$5193,MATCH(ROWS(N$2:N2382),N$2:N$5193,0)),"")</f>
        <v/>
      </c>
      <c r="S2382" s="92" t="str">
        <f>IFERROR(INDEX($C$2:$C$5193,MATCH(ROWS(O$2:O2382),O$2:O$5193,0)),"")</f>
        <v/>
      </c>
    </row>
    <row r="2383" spans="1:19" x14ac:dyDescent="0.25">
      <c r="A2383" s="68">
        <v>8517</v>
      </c>
      <c r="B2383" s="68" t="s">
        <v>19453</v>
      </c>
      <c r="C2383" s="68" t="s">
        <v>19454</v>
      </c>
      <c r="D2383" s="68" t="s">
        <v>16702</v>
      </c>
      <c r="E2383" s="68" t="s">
        <v>22589</v>
      </c>
      <c r="F2383" s="68" t="s">
        <v>19455</v>
      </c>
      <c r="G2383" s="68" t="s">
        <v>19456</v>
      </c>
      <c r="H2383" s="68">
        <v>34.609900000000003</v>
      </c>
      <c r="I2383" s="68">
        <v>-79.059399999999997</v>
      </c>
      <c r="J2383" s="68">
        <v>126</v>
      </c>
      <c r="K2383" s="68">
        <v>-5</v>
      </c>
      <c r="L2383" s="68">
        <f>COUNTIFS(Aéroports!$C$2:$C$5193,Aéroports!$C2383,Aéroports!$D$2:$D$5193,Aéroports!$D2383)</f>
        <v>1</v>
      </c>
      <c r="M2383" s="68" t="str">
        <f>IF(AND(Formulaire!$H$15=Aéroports!$E2383,--ISNUMBER(IFERROR(SEARCH(Formulaire!$H$16,$C2383,1),""))=1),MAX(M$1:M2382)+1,"")</f>
        <v/>
      </c>
      <c r="N2383" s="68" t="str">
        <f>IF(AND(Formulaire!$H$21=Aéroports!$E2383,--ISNUMBER(IFERROR(SEARCH(Formulaire!$H$22,$C2383,1),""))=1),MAX(N$1:N2382)+1,"")</f>
        <v/>
      </c>
      <c r="O2383" s="68" t="str">
        <f>IF(AND(Formulaire!$H$27=Aéroports!$E2383,--ISNUMBER(IFERROR(SEARCH(Formulaire!$H$28,$C2383,1),""))=1),MAX(O$1:O2382)+1,"")</f>
        <v/>
      </c>
      <c r="Q2383" s="91" t="str">
        <f>IFERROR(INDEX($C$2:$C$5193,MATCH(ROWS(M$2:M2383),M$2:M$5193,0)),"")</f>
        <v/>
      </c>
      <c r="R2383" s="70" t="str">
        <f>IFERROR(INDEX($C$2:$C$5193,MATCH(ROWS(N$2:N2383),N$2:N$5193,0)),"")</f>
        <v/>
      </c>
      <c r="S2383" s="92" t="str">
        <f>IFERROR(INDEX($C$2:$C$5193,MATCH(ROWS(O$2:O2383),O$2:O$5193,0)),"")</f>
        <v/>
      </c>
    </row>
    <row r="2384" spans="1:19" x14ac:dyDescent="0.25">
      <c r="A2384" s="69">
        <v>5753</v>
      </c>
      <c r="B2384" s="69" t="s">
        <v>19457</v>
      </c>
      <c r="C2384" s="69" t="s">
        <v>19458</v>
      </c>
      <c r="D2384" s="69" t="s">
        <v>16702</v>
      </c>
      <c r="E2384" s="69" t="s">
        <v>22589</v>
      </c>
      <c r="F2384" s="69" t="s">
        <v>19459</v>
      </c>
      <c r="G2384" s="69" t="s">
        <v>19460</v>
      </c>
      <c r="H2384" s="69">
        <v>37.326700000000002</v>
      </c>
      <c r="I2384" s="69">
        <v>-79.200400000000002</v>
      </c>
      <c r="J2384" s="69">
        <v>938</v>
      </c>
      <c r="K2384" s="69">
        <v>-5</v>
      </c>
      <c r="L2384" s="69">
        <f>COUNTIFS(Aéroports!$C$2:$C$5193,Aéroports!$C2384,Aéroports!$D$2:$D$5193,Aéroports!$D2384)</f>
        <v>1</v>
      </c>
      <c r="M2384" s="69" t="str">
        <f>IF(AND(Formulaire!$H$15=Aéroports!$E2384,--ISNUMBER(IFERROR(SEARCH(Formulaire!$H$16,$C2384,1),""))=1),MAX(M$1:M2383)+1,"")</f>
        <v/>
      </c>
      <c r="N2384" s="69" t="str">
        <f>IF(AND(Formulaire!$H$21=Aéroports!$E2384,--ISNUMBER(IFERROR(SEARCH(Formulaire!$H$22,$C2384,1),""))=1),MAX(N$1:N2383)+1,"")</f>
        <v/>
      </c>
      <c r="O2384" s="69" t="str">
        <f>IF(AND(Formulaire!$H$27=Aéroports!$E2384,--ISNUMBER(IFERROR(SEARCH(Formulaire!$H$28,$C2384,1),""))=1),MAX(O$1:O2383)+1,"")</f>
        <v/>
      </c>
      <c r="Q2384" s="91" t="str">
        <f>IFERROR(INDEX($C$2:$C$5193,MATCH(ROWS(M$2:M2384),M$2:M$5193,0)),"")</f>
        <v/>
      </c>
      <c r="R2384" s="70" t="str">
        <f>IFERROR(INDEX($C$2:$C$5193,MATCH(ROWS(N$2:N2384),N$2:N$5193,0)),"")</f>
        <v/>
      </c>
      <c r="S2384" s="92" t="str">
        <f>IFERROR(INDEX($C$2:$C$5193,MATCH(ROWS(O$2:O2384),O$2:O$5193,0)),"")</f>
        <v/>
      </c>
    </row>
    <row r="2385" spans="1:19" x14ac:dyDescent="0.25">
      <c r="A2385" s="68">
        <v>3883</v>
      </c>
      <c r="B2385" s="68" t="s">
        <v>19461</v>
      </c>
      <c r="C2385" s="68" t="s">
        <v>19462</v>
      </c>
      <c r="D2385" s="68" t="s">
        <v>16702</v>
      </c>
      <c r="E2385" s="68" t="s">
        <v>22589</v>
      </c>
      <c r="F2385" s="68" t="s">
        <v>19463</v>
      </c>
      <c r="G2385" s="68" t="s">
        <v>19464</v>
      </c>
      <c r="H2385" s="68">
        <v>45.194400000000002</v>
      </c>
      <c r="I2385" s="68">
        <v>-123.136</v>
      </c>
      <c r="J2385" s="68">
        <v>163</v>
      </c>
      <c r="K2385" s="68">
        <v>-8</v>
      </c>
      <c r="L2385" s="68">
        <f>COUNTIFS(Aéroports!$C$2:$C$5193,Aéroports!$C2385,Aéroports!$D$2:$D$5193,Aéroports!$D2385)</f>
        <v>1</v>
      </c>
      <c r="M2385" s="68" t="str">
        <f>IF(AND(Formulaire!$H$15=Aéroports!$E2385,--ISNUMBER(IFERROR(SEARCH(Formulaire!$H$16,$C2385,1),""))=1),MAX(M$1:M2384)+1,"")</f>
        <v/>
      </c>
      <c r="N2385" s="68" t="str">
        <f>IF(AND(Formulaire!$H$21=Aéroports!$E2385,--ISNUMBER(IFERROR(SEARCH(Formulaire!$H$22,$C2385,1),""))=1),MAX(N$1:N2384)+1,"")</f>
        <v/>
      </c>
      <c r="O2385" s="68" t="str">
        <f>IF(AND(Formulaire!$H$27=Aéroports!$E2385,--ISNUMBER(IFERROR(SEARCH(Formulaire!$H$28,$C2385,1),""))=1),MAX(O$1:O2384)+1,"")</f>
        <v/>
      </c>
      <c r="Q2385" s="91" t="str">
        <f>IFERROR(INDEX($C$2:$C$5193,MATCH(ROWS(M$2:M2385),M$2:M$5193,0)),"")</f>
        <v/>
      </c>
      <c r="R2385" s="70" t="str">
        <f>IFERROR(INDEX($C$2:$C$5193,MATCH(ROWS(N$2:N2385),N$2:N$5193,0)),"")</f>
        <v/>
      </c>
      <c r="S2385" s="92" t="str">
        <f>IFERROR(INDEX($C$2:$C$5193,MATCH(ROWS(O$2:O2385),O$2:O$5193,0)),"")</f>
        <v/>
      </c>
    </row>
    <row r="2386" spans="1:19" x14ac:dyDescent="0.25">
      <c r="A2386" s="69">
        <v>3754</v>
      </c>
      <c r="B2386" s="69" t="s">
        <v>19465</v>
      </c>
      <c r="C2386" s="69" t="s">
        <v>7158</v>
      </c>
      <c r="D2386" s="69" t="s">
        <v>16702</v>
      </c>
      <c r="E2386" s="69" t="s">
        <v>22589</v>
      </c>
      <c r="F2386" s="69" t="s">
        <v>19466</v>
      </c>
      <c r="G2386" s="69" t="s">
        <v>19467</v>
      </c>
      <c r="H2386" s="69">
        <v>32.692799999999998</v>
      </c>
      <c r="I2386" s="69">
        <v>-83.649199999999993</v>
      </c>
      <c r="J2386" s="69">
        <v>354</v>
      </c>
      <c r="K2386" s="69">
        <v>-5</v>
      </c>
      <c r="L2386" s="69">
        <f>COUNTIFS(Aéroports!$C$2:$C$5193,Aéroports!$C2386,Aéroports!$D$2:$D$5193,Aéroports!$D2386)</f>
        <v>1</v>
      </c>
      <c r="M2386" s="69" t="str">
        <f>IF(AND(Formulaire!$H$15=Aéroports!$E2386,--ISNUMBER(IFERROR(SEARCH(Formulaire!$H$16,$C2386,1),""))=1),MAX(M$1:M2385)+1,"")</f>
        <v/>
      </c>
      <c r="N2386" s="69" t="str">
        <f>IF(AND(Formulaire!$H$21=Aéroports!$E2386,--ISNUMBER(IFERROR(SEARCH(Formulaire!$H$22,$C2386,1),""))=1),MAX(N$1:N2385)+1,"")</f>
        <v/>
      </c>
      <c r="O2386" s="69" t="str">
        <f>IF(AND(Formulaire!$H$27=Aéroports!$E2386,--ISNUMBER(IFERROR(SEARCH(Formulaire!$H$28,$C2386,1),""))=1),MAX(O$1:O2385)+1,"")</f>
        <v/>
      </c>
      <c r="Q2386" s="91" t="str">
        <f>IFERROR(INDEX($C$2:$C$5193,MATCH(ROWS(M$2:M2386),M$2:M$5193,0)),"")</f>
        <v/>
      </c>
      <c r="R2386" s="70" t="str">
        <f>IFERROR(INDEX($C$2:$C$5193,MATCH(ROWS(N$2:N2386),N$2:N$5193,0)),"")</f>
        <v/>
      </c>
      <c r="S2386" s="92" t="str">
        <f>IFERROR(INDEX($C$2:$C$5193,MATCH(ROWS(O$2:O2386),O$2:O$5193,0)),"")</f>
        <v/>
      </c>
    </row>
    <row r="2387" spans="1:19" x14ac:dyDescent="0.25">
      <c r="A2387" s="68">
        <v>8221</v>
      </c>
      <c r="B2387" s="68" t="s">
        <v>19474</v>
      </c>
      <c r="C2387" s="68" t="s">
        <v>19475</v>
      </c>
      <c r="D2387" s="68" t="s">
        <v>16702</v>
      </c>
      <c r="E2387" s="68" t="s">
        <v>22589</v>
      </c>
      <c r="F2387" s="68" t="s">
        <v>19476</v>
      </c>
      <c r="G2387" s="68" t="s">
        <v>19477</v>
      </c>
      <c r="H2387" s="68">
        <v>36.988599999999998</v>
      </c>
      <c r="I2387" s="68">
        <v>-120.11199999999999</v>
      </c>
      <c r="J2387" s="68">
        <v>255</v>
      </c>
      <c r="K2387" s="68">
        <v>-8</v>
      </c>
      <c r="L2387" s="68">
        <f>COUNTIFS(Aéroports!$C$2:$C$5193,Aéroports!$C2387,Aéroports!$D$2:$D$5193,Aéroports!$D2387)</f>
        <v>1</v>
      </c>
      <c r="M2387" s="68" t="str">
        <f>IF(AND(Formulaire!$H$15=Aéroports!$E2387,--ISNUMBER(IFERROR(SEARCH(Formulaire!$H$16,$C2387,1),""))=1),MAX(M$1:M2386)+1,"")</f>
        <v/>
      </c>
      <c r="N2387" s="68" t="str">
        <f>IF(AND(Formulaire!$H$21=Aéroports!$E2387,--ISNUMBER(IFERROR(SEARCH(Formulaire!$H$22,$C2387,1),""))=1),MAX(N$1:N2386)+1,"")</f>
        <v/>
      </c>
      <c r="O2387" s="68" t="str">
        <f>IF(AND(Formulaire!$H$27=Aéroports!$E2387,--ISNUMBER(IFERROR(SEARCH(Formulaire!$H$28,$C2387,1),""))=1),MAX(O$1:O2386)+1,"")</f>
        <v/>
      </c>
      <c r="Q2387" s="91" t="str">
        <f>IFERROR(INDEX($C$2:$C$5193,MATCH(ROWS(M$2:M2387),M$2:M$5193,0)),"")</f>
        <v/>
      </c>
      <c r="R2387" s="70" t="str">
        <f>IFERROR(INDEX($C$2:$C$5193,MATCH(ROWS(N$2:N2387),N$2:N$5193,0)),"")</f>
        <v/>
      </c>
      <c r="S2387" s="92" t="str">
        <f>IFERROR(INDEX($C$2:$C$5193,MATCH(ROWS(O$2:O2387),O$2:O$5193,0)),"")</f>
        <v/>
      </c>
    </row>
    <row r="2388" spans="1:19" x14ac:dyDescent="0.25">
      <c r="A2388" s="69">
        <v>8512</v>
      </c>
      <c r="B2388" s="69" t="s">
        <v>19478</v>
      </c>
      <c r="C2388" s="69" t="s">
        <v>19479</v>
      </c>
      <c r="D2388" s="69" t="s">
        <v>16702</v>
      </c>
      <c r="E2388" s="69" t="s">
        <v>22589</v>
      </c>
      <c r="F2388" s="69" t="s">
        <v>19480</v>
      </c>
      <c r="G2388" s="69" t="s">
        <v>19481</v>
      </c>
      <c r="H2388" s="69">
        <v>33.612099999999998</v>
      </c>
      <c r="I2388" s="69">
        <v>-83.460400000000007</v>
      </c>
      <c r="J2388" s="69">
        <v>694</v>
      </c>
      <c r="K2388" s="69">
        <v>-5</v>
      </c>
      <c r="L2388" s="69">
        <f>COUNTIFS(Aéroports!$C$2:$C$5193,Aéroports!$C2388,Aéroports!$D$2:$D$5193,Aéroports!$D2388)</f>
        <v>1</v>
      </c>
      <c r="M2388" s="69" t="str">
        <f>IF(AND(Formulaire!$H$15=Aéroports!$E2388,--ISNUMBER(IFERROR(SEARCH(Formulaire!$H$16,$C2388,1),""))=1),MAX(M$1:M2387)+1,"")</f>
        <v/>
      </c>
      <c r="N2388" s="69" t="str">
        <f>IF(AND(Formulaire!$H$21=Aéroports!$E2388,--ISNUMBER(IFERROR(SEARCH(Formulaire!$H$22,$C2388,1),""))=1),MAX(N$1:N2387)+1,"")</f>
        <v/>
      </c>
      <c r="O2388" s="69" t="str">
        <f>IF(AND(Formulaire!$H$27=Aéroports!$E2388,--ISNUMBER(IFERROR(SEARCH(Formulaire!$H$28,$C2388,1),""))=1),MAX(O$1:O2387)+1,"")</f>
        <v/>
      </c>
      <c r="Q2388" s="91" t="str">
        <f>IFERROR(INDEX($C$2:$C$5193,MATCH(ROWS(M$2:M2388),M$2:M$5193,0)),"")</f>
        <v/>
      </c>
      <c r="R2388" s="70" t="str">
        <f>IFERROR(INDEX($C$2:$C$5193,MATCH(ROWS(N$2:N2388),N$2:N$5193,0)),"")</f>
        <v/>
      </c>
      <c r="S2388" s="92" t="str">
        <f>IFERROR(INDEX($C$2:$C$5193,MATCH(ROWS(O$2:O2388),O$2:O$5193,0)),"")</f>
        <v/>
      </c>
    </row>
    <row r="2389" spans="1:19" x14ac:dyDescent="0.25">
      <c r="A2389" s="68">
        <v>7000</v>
      </c>
      <c r="B2389" s="68" t="s">
        <v>19485</v>
      </c>
      <c r="C2389" s="68" t="s">
        <v>19486</v>
      </c>
      <c r="D2389" s="68" t="s">
        <v>16702</v>
      </c>
      <c r="E2389" s="68" t="s">
        <v>22589</v>
      </c>
      <c r="F2389" s="68" t="s">
        <v>19487</v>
      </c>
      <c r="G2389" s="68" t="s">
        <v>19488</v>
      </c>
      <c r="H2389" s="68">
        <v>42.166600000000003</v>
      </c>
      <c r="I2389" s="68">
        <v>-112.297</v>
      </c>
      <c r="J2389" s="68">
        <v>4503</v>
      </c>
      <c r="K2389" s="68">
        <v>-7</v>
      </c>
      <c r="L2389" s="68">
        <f>COUNTIFS(Aéroports!$C$2:$C$5193,Aéroports!$C2389,Aéroports!$D$2:$D$5193,Aéroports!$D2389)</f>
        <v>1</v>
      </c>
      <c r="M2389" s="68" t="str">
        <f>IF(AND(Formulaire!$H$15=Aéroports!$E2389,--ISNUMBER(IFERROR(SEARCH(Formulaire!$H$16,$C2389,1),""))=1),MAX(M$1:M2388)+1,"")</f>
        <v/>
      </c>
      <c r="N2389" s="68" t="str">
        <f>IF(AND(Formulaire!$H$21=Aéroports!$E2389,--ISNUMBER(IFERROR(SEARCH(Formulaire!$H$22,$C2389,1),""))=1),MAX(N$1:N2388)+1,"")</f>
        <v/>
      </c>
      <c r="O2389" s="68" t="str">
        <f>IF(AND(Formulaire!$H$27=Aéroports!$E2389,--ISNUMBER(IFERROR(SEARCH(Formulaire!$H$28,$C2389,1),""))=1),MAX(O$1:O2388)+1,"")</f>
        <v/>
      </c>
      <c r="Q2389" s="91" t="str">
        <f>IFERROR(INDEX($C$2:$C$5193,MATCH(ROWS(M$2:M2389),M$2:M$5193,0)),"")</f>
        <v/>
      </c>
      <c r="R2389" s="70" t="str">
        <f>IFERROR(INDEX($C$2:$C$5193,MATCH(ROWS(N$2:N2389),N$2:N$5193,0)),"")</f>
        <v/>
      </c>
      <c r="S2389" s="92" t="str">
        <f>IFERROR(INDEX($C$2:$C$5193,MATCH(ROWS(O$2:O2389),O$2:O$5193,0)),"")</f>
        <v/>
      </c>
    </row>
    <row r="2390" spans="1:19" x14ac:dyDescent="0.25">
      <c r="A2390" s="69">
        <v>7081</v>
      </c>
      <c r="B2390" s="69" t="s">
        <v>19489</v>
      </c>
      <c r="C2390" s="69" t="s">
        <v>19490</v>
      </c>
      <c r="D2390" s="69" t="s">
        <v>16702</v>
      </c>
      <c r="E2390" s="69" t="s">
        <v>22589</v>
      </c>
      <c r="F2390" s="69" t="s">
        <v>19491</v>
      </c>
      <c r="G2390" s="69" t="s">
        <v>19492</v>
      </c>
      <c r="H2390" s="69">
        <v>37.624099999999999</v>
      </c>
      <c r="I2390" s="69">
        <v>-118.83799999999999</v>
      </c>
      <c r="J2390" s="69">
        <v>7135</v>
      </c>
      <c r="K2390" s="69">
        <v>-8</v>
      </c>
      <c r="L2390" s="69">
        <f>COUNTIFS(Aéroports!$C$2:$C$5193,Aéroports!$C2390,Aéroports!$D$2:$D$5193,Aéroports!$D2390)</f>
        <v>1</v>
      </c>
      <c r="M2390" s="69" t="str">
        <f>IF(AND(Formulaire!$H$15=Aéroports!$E2390,--ISNUMBER(IFERROR(SEARCH(Formulaire!$H$16,$C2390,1),""))=1),MAX(M$1:M2389)+1,"")</f>
        <v/>
      </c>
      <c r="N2390" s="69" t="str">
        <f>IF(AND(Formulaire!$H$21=Aéroports!$E2390,--ISNUMBER(IFERROR(SEARCH(Formulaire!$H$22,$C2390,1),""))=1),MAX(N$1:N2389)+1,"")</f>
        <v/>
      </c>
      <c r="O2390" s="69" t="str">
        <f>IF(AND(Formulaire!$H$27=Aéroports!$E2390,--ISNUMBER(IFERROR(SEARCH(Formulaire!$H$28,$C2390,1),""))=1),MAX(O$1:O2389)+1,"")</f>
        <v/>
      </c>
      <c r="Q2390" s="91" t="str">
        <f>IFERROR(INDEX($C$2:$C$5193,MATCH(ROWS(M$2:M2390),M$2:M$5193,0)),"")</f>
        <v/>
      </c>
      <c r="R2390" s="70" t="str">
        <f>IFERROR(INDEX($C$2:$C$5193,MATCH(ROWS(N$2:N2390),N$2:N$5193,0)),"")</f>
        <v/>
      </c>
      <c r="S2390" s="92" t="str">
        <f>IFERROR(INDEX($C$2:$C$5193,MATCH(ROWS(O$2:O2390),O$2:O$5193,0)),"")</f>
        <v/>
      </c>
    </row>
    <row r="2391" spans="1:19" x14ac:dyDescent="0.25">
      <c r="A2391" s="68">
        <v>9251</v>
      </c>
      <c r="B2391" s="68" t="s">
        <v>19493</v>
      </c>
      <c r="C2391" s="68" t="s">
        <v>19494</v>
      </c>
      <c r="D2391" s="68" t="s">
        <v>16702</v>
      </c>
      <c r="E2391" s="68" t="s">
        <v>22589</v>
      </c>
      <c r="F2391" s="68" t="s">
        <v>19495</v>
      </c>
      <c r="G2391" s="68" t="s">
        <v>19496</v>
      </c>
      <c r="H2391" s="68">
        <v>38.721400000000003</v>
      </c>
      <c r="I2391" s="68">
        <v>-77.5154</v>
      </c>
      <c r="J2391" s="68">
        <v>192</v>
      </c>
      <c r="K2391" s="68">
        <v>-5</v>
      </c>
      <c r="L2391" s="68">
        <f>COUNTIFS(Aéroports!$C$2:$C$5193,Aéroports!$C2391,Aéroports!$D$2:$D$5193,Aéroports!$D2391)</f>
        <v>1</v>
      </c>
      <c r="M2391" s="68" t="str">
        <f>IF(AND(Formulaire!$H$15=Aéroports!$E2391,--ISNUMBER(IFERROR(SEARCH(Formulaire!$H$16,$C2391,1),""))=1),MAX(M$1:M2390)+1,"")</f>
        <v/>
      </c>
      <c r="N2391" s="68" t="str">
        <f>IF(AND(Formulaire!$H$21=Aéroports!$E2391,--ISNUMBER(IFERROR(SEARCH(Formulaire!$H$22,$C2391,1),""))=1),MAX(N$1:N2390)+1,"")</f>
        <v/>
      </c>
      <c r="O2391" s="68" t="str">
        <f>IF(AND(Formulaire!$H$27=Aéroports!$E2391,--ISNUMBER(IFERROR(SEARCH(Formulaire!$H$28,$C2391,1),""))=1),MAX(O$1:O2390)+1,"")</f>
        <v/>
      </c>
      <c r="Q2391" s="91" t="str">
        <f>IFERROR(INDEX($C$2:$C$5193,MATCH(ROWS(M$2:M2391),M$2:M$5193,0)),"")</f>
        <v/>
      </c>
      <c r="R2391" s="70" t="str">
        <f>IFERROR(INDEX($C$2:$C$5193,MATCH(ROWS(N$2:N2391),N$2:N$5193,0)),"")</f>
        <v/>
      </c>
      <c r="S2391" s="92" t="str">
        <f>IFERROR(INDEX($C$2:$C$5193,MATCH(ROWS(O$2:O2391),O$2:O$5193,0)),"")</f>
        <v/>
      </c>
    </row>
    <row r="2392" spans="1:19" x14ac:dyDescent="0.25">
      <c r="A2392" s="69">
        <v>4011</v>
      </c>
      <c r="B2392" s="69" t="s">
        <v>16552</v>
      </c>
      <c r="C2392" s="69" t="s">
        <v>19497</v>
      </c>
      <c r="D2392" s="69" t="s">
        <v>16702</v>
      </c>
      <c r="E2392" s="69" t="s">
        <v>22589</v>
      </c>
      <c r="F2392" s="69" t="s">
        <v>19498</v>
      </c>
      <c r="G2392" s="69" t="s">
        <v>19499</v>
      </c>
      <c r="H2392" s="69">
        <v>42.932600000000001</v>
      </c>
      <c r="I2392" s="69">
        <v>-71.435699999999997</v>
      </c>
      <c r="J2392" s="69">
        <v>266</v>
      </c>
      <c r="K2392" s="69">
        <v>-5</v>
      </c>
      <c r="L2392" s="69">
        <f>COUNTIFS(Aéroports!$C$2:$C$5193,Aéroports!$C2392,Aéroports!$D$2:$D$5193,Aéroports!$D2392)</f>
        <v>1</v>
      </c>
      <c r="M2392" s="69" t="str">
        <f>IF(AND(Formulaire!$H$15=Aéroports!$E2392,--ISNUMBER(IFERROR(SEARCH(Formulaire!$H$16,$C2392,1),""))=1),MAX(M$1:M2391)+1,"")</f>
        <v/>
      </c>
      <c r="N2392" s="69" t="str">
        <f>IF(AND(Formulaire!$H$21=Aéroports!$E2392,--ISNUMBER(IFERROR(SEARCH(Formulaire!$H$22,$C2392,1),""))=1),MAX(N$1:N2391)+1,"")</f>
        <v/>
      </c>
      <c r="O2392" s="69" t="str">
        <f>IF(AND(Formulaire!$H$27=Aéroports!$E2392,--ISNUMBER(IFERROR(SEARCH(Formulaire!$H$28,$C2392,1),""))=1),MAX(O$1:O2391)+1,"")</f>
        <v/>
      </c>
      <c r="Q2392" s="91" t="str">
        <f>IFERROR(INDEX($C$2:$C$5193,MATCH(ROWS(M$2:M2392),M$2:M$5193,0)),"")</f>
        <v/>
      </c>
      <c r="R2392" s="70" t="str">
        <f>IFERROR(INDEX($C$2:$C$5193,MATCH(ROWS(N$2:N2392),N$2:N$5193,0)),"")</f>
        <v/>
      </c>
      <c r="S2392" s="92" t="str">
        <f>IFERROR(INDEX($C$2:$C$5193,MATCH(ROWS(O$2:O2392),O$2:O$5193,0)),"")</f>
        <v/>
      </c>
    </row>
    <row r="2393" spans="1:19" x14ac:dyDescent="0.25">
      <c r="A2393" s="68">
        <v>4050</v>
      </c>
      <c r="B2393" s="68" t="s">
        <v>19500</v>
      </c>
      <c r="C2393" s="68" t="s">
        <v>19501</v>
      </c>
      <c r="D2393" s="68" t="s">
        <v>16702</v>
      </c>
      <c r="E2393" s="68" t="s">
        <v>22589</v>
      </c>
      <c r="F2393" s="68" t="s">
        <v>19502</v>
      </c>
      <c r="G2393" s="68" t="s">
        <v>19503</v>
      </c>
      <c r="H2393" s="68">
        <v>39.140999999999998</v>
      </c>
      <c r="I2393" s="68">
        <v>-96.6708</v>
      </c>
      <c r="J2393" s="68">
        <v>1057</v>
      </c>
      <c r="K2393" s="68">
        <v>-6</v>
      </c>
      <c r="L2393" s="68">
        <f>COUNTIFS(Aéroports!$C$2:$C$5193,Aéroports!$C2393,Aéroports!$D$2:$D$5193,Aéroports!$D2393)</f>
        <v>1</v>
      </c>
      <c r="M2393" s="68" t="str">
        <f>IF(AND(Formulaire!$H$15=Aéroports!$E2393,--ISNUMBER(IFERROR(SEARCH(Formulaire!$H$16,$C2393,1),""))=1),MAX(M$1:M2392)+1,"")</f>
        <v/>
      </c>
      <c r="N2393" s="68" t="str">
        <f>IF(AND(Formulaire!$H$21=Aéroports!$E2393,--ISNUMBER(IFERROR(SEARCH(Formulaire!$H$22,$C2393,1),""))=1),MAX(N$1:N2392)+1,"")</f>
        <v/>
      </c>
      <c r="O2393" s="68" t="str">
        <f>IF(AND(Formulaire!$H$27=Aéroports!$E2393,--ISNUMBER(IFERROR(SEARCH(Formulaire!$H$28,$C2393,1),""))=1),MAX(O$1:O2392)+1,"")</f>
        <v/>
      </c>
      <c r="Q2393" s="91" t="str">
        <f>IFERROR(INDEX($C$2:$C$5193,MATCH(ROWS(M$2:M2393),M$2:M$5193,0)),"")</f>
        <v/>
      </c>
      <c r="R2393" s="70" t="str">
        <f>IFERROR(INDEX($C$2:$C$5193,MATCH(ROWS(N$2:N2393),N$2:N$5193,0)),"")</f>
        <v/>
      </c>
      <c r="S2393" s="92" t="str">
        <f>IFERROR(INDEX($C$2:$C$5193,MATCH(ROWS(O$2:O2393),O$2:O$5193,0)),"")</f>
        <v/>
      </c>
    </row>
    <row r="2394" spans="1:19" x14ac:dyDescent="0.25">
      <c r="A2394" s="69">
        <v>7054</v>
      </c>
      <c r="B2394" s="69" t="s">
        <v>19504</v>
      </c>
      <c r="C2394" s="69" t="s">
        <v>19505</v>
      </c>
      <c r="D2394" s="69" t="s">
        <v>16702</v>
      </c>
      <c r="E2394" s="69" t="s">
        <v>22589</v>
      </c>
      <c r="F2394" s="69" t="s">
        <v>19506</v>
      </c>
      <c r="G2394" s="69" t="s">
        <v>19507</v>
      </c>
      <c r="H2394" s="69">
        <v>44.272399999999998</v>
      </c>
      <c r="I2394" s="69">
        <v>-86.246899999999997</v>
      </c>
      <c r="J2394" s="69">
        <v>621</v>
      </c>
      <c r="K2394" s="69">
        <v>-5</v>
      </c>
      <c r="L2394" s="69">
        <f>COUNTIFS(Aéroports!$C$2:$C$5193,Aéroports!$C2394,Aéroports!$D$2:$D$5193,Aéroports!$D2394)</f>
        <v>1</v>
      </c>
      <c r="M2394" s="69" t="str">
        <f>IF(AND(Formulaire!$H$15=Aéroports!$E2394,--ISNUMBER(IFERROR(SEARCH(Formulaire!$H$16,$C2394,1),""))=1),MAX(M$1:M2393)+1,"")</f>
        <v/>
      </c>
      <c r="N2394" s="69" t="str">
        <f>IF(AND(Formulaire!$H$21=Aéroports!$E2394,--ISNUMBER(IFERROR(SEARCH(Formulaire!$H$22,$C2394,1),""))=1),MAX(N$1:N2393)+1,"")</f>
        <v/>
      </c>
      <c r="O2394" s="69" t="str">
        <f>IF(AND(Formulaire!$H$27=Aéroports!$E2394,--ISNUMBER(IFERROR(SEARCH(Formulaire!$H$28,$C2394,1),""))=1),MAX(O$1:O2393)+1,"")</f>
        <v/>
      </c>
      <c r="Q2394" s="91" t="str">
        <f>IFERROR(INDEX($C$2:$C$5193,MATCH(ROWS(M$2:M2394),M$2:M$5193,0)),"")</f>
        <v/>
      </c>
      <c r="R2394" s="70" t="str">
        <f>IFERROR(INDEX($C$2:$C$5193,MATCH(ROWS(N$2:N2394),N$2:N$5193,0)),"")</f>
        <v/>
      </c>
      <c r="S2394" s="92" t="str">
        <f>IFERROR(INDEX($C$2:$C$5193,MATCH(ROWS(O$2:O2394),O$2:O$5193,0)),"")</f>
        <v/>
      </c>
    </row>
    <row r="2395" spans="1:19" x14ac:dyDescent="0.25">
      <c r="A2395" s="68">
        <v>11008</v>
      </c>
      <c r="B2395" s="68" t="s">
        <v>19508</v>
      </c>
      <c r="C2395" s="68" t="s">
        <v>19509</v>
      </c>
      <c r="D2395" s="68" t="s">
        <v>16702</v>
      </c>
      <c r="E2395" s="68" t="s">
        <v>22589</v>
      </c>
      <c r="F2395" s="68" t="s">
        <v>19510</v>
      </c>
      <c r="G2395" s="68" t="s">
        <v>19511</v>
      </c>
      <c r="H2395" s="68">
        <v>44.221600000000002</v>
      </c>
      <c r="I2395" s="68">
        <v>-93.918700000000001</v>
      </c>
      <c r="J2395" s="68">
        <v>1021</v>
      </c>
      <c r="K2395" s="68">
        <v>-6</v>
      </c>
      <c r="L2395" s="68">
        <f>COUNTIFS(Aéroports!$C$2:$C$5193,Aéroports!$C2395,Aéroports!$D$2:$D$5193,Aéroports!$D2395)</f>
        <v>1</v>
      </c>
      <c r="M2395" s="68" t="str">
        <f>IF(AND(Formulaire!$H$15=Aéroports!$E2395,--ISNUMBER(IFERROR(SEARCH(Formulaire!$H$16,$C2395,1),""))=1),MAX(M$1:M2394)+1,"")</f>
        <v/>
      </c>
      <c r="N2395" s="68" t="str">
        <f>IF(AND(Formulaire!$H$21=Aéroports!$E2395,--ISNUMBER(IFERROR(SEARCH(Formulaire!$H$22,$C2395,1),""))=1),MAX(N$1:N2394)+1,"")</f>
        <v/>
      </c>
      <c r="O2395" s="68" t="str">
        <f>IF(AND(Formulaire!$H$27=Aéroports!$E2395,--ISNUMBER(IFERROR(SEARCH(Formulaire!$H$28,$C2395,1),""))=1),MAX(O$1:O2394)+1,"")</f>
        <v/>
      </c>
      <c r="Q2395" s="91" t="str">
        <f>IFERROR(INDEX($C$2:$C$5193,MATCH(ROWS(M$2:M2395),M$2:M$5193,0)),"")</f>
        <v/>
      </c>
      <c r="R2395" s="70" t="str">
        <f>IFERROR(INDEX($C$2:$C$5193,MATCH(ROWS(N$2:N2395),N$2:N$5193,0)),"")</f>
        <v/>
      </c>
      <c r="S2395" s="92" t="str">
        <f>IFERROR(INDEX($C$2:$C$5193,MATCH(ROWS(O$2:O2395),O$2:O$5193,0)),"")</f>
        <v/>
      </c>
    </row>
    <row r="2396" spans="1:19" x14ac:dyDescent="0.25">
      <c r="A2396" s="69">
        <v>7246</v>
      </c>
      <c r="B2396" s="69" t="s">
        <v>19512</v>
      </c>
      <c r="C2396" s="69" t="s">
        <v>19513</v>
      </c>
      <c r="D2396" s="69" t="s">
        <v>16702</v>
      </c>
      <c r="E2396" s="69" t="s">
        <v>22589</v>
      </c>
      <c r="F2396" s="69" t="s">
        <v>19514</v>
      </c>
      <c r="G2396" s="69" t="s">
        <v>19515</v>
      </c>
      <c r="H2396" s="69">
        <v>64.997600000000006</v>
      </c>
      <c r="I2396" s="69">
        <v>-150.64400000000001</v>
      </c>
      <c r="J2396" s="69">
        <v>270</v>
      </c>
      <c r="K2396" s="69">
        <v>-9</v>
      </c>
      <c r="L2396" s="69">
        <f>COUNTIFS(Aéroports!$C$2:$C$5193,Aéroports!$C2396,Aéroports!$D$2:$D$5193,Aéroports!$D2396)</f>
        <v>1</v>
      </c>
      <c r="M2396" s="69" t="str">
        <f>IF(AND(Formulaire!$H$15=Aéroports!$E2396,--ISNUMBER(IFERROR(SEARCH(Formulaire!$H$16,$C2396,1),""))=1),MAX(M$1:M2395)+1,"")</f>
        <v/>
      </c>
      <c r="N2396" s="69" t="str">
        <f>IF(AND(Formulaire!$H$21=Aéroports!$E2396,--ISNUMBER(IFERROR(SEARCH(Formulaire!$H$22,$C2396,1),""))=1),MAX(N$1:N2395)+1,"")</f>
        <v/>
      </c>
      <c r="O2396" s="69" t="str">
        <f>IF(AND(Formulaire!$H$27=Aéroports!$E2396,--ISNUMBER(IFERROR(SEARCH(Formulaire!$H$28,$C2396,1),""))=1),MAX(O$1:O2395)+1,"")</f>
        <v/>
      </c>
      <c r="Q2396" s="91" t="str">
        <f>IFERROR(INDEX($C$2:$C$5193,MATCH(ROWS(M$2:M2396),M$2:M$5193,0)),"")</f>
        <v/>
      </c>
      <c r="R2396" s="70" t="str">
        <f>IFERROR(INDEX($C$2:$C$5193,MATCH(ROWS(N$2:N2396),N$2:N$5193,0)),"")</f>
        <v/>
      </c>
      <c r="S2396" s="92" t="str">
        <f>IFERROR(INDEX($C$2:$C$5193,MATCH(ROWS(O$2:O2396),O$2:O$5193,0)),"")</f>
        <v/>
      </c>
    </row>
    <row r="2397" spans="1:19" x14ac:dyDescent="0.25">
      <c r="A2397" s="68">
        <v>7103</v>
      </c>
      <c r="B2397" s="68" t="s">
        <v>19516</v>
      </c>
      <c r="C2397" s="68" t="s">
        <v>19517</v>
      </c>
      <c r="D2397" s="68" t="s">
        <v>16702</v>
      </c>
      <c r="E2397" s="68" t="s">
        <v>22589</v>
      </c>
      <c r="F2397" s="68" t="s">
        <v>19518</v>
      </c>
      <c r="G2397" s="68" t="s">
        <v>19519</v>
      </c>
      <c r="H2397" s="68">
        <v>58.990200000000002</v>
      </c>
      <c r="I2397" s="68">
        <v>-159.05000000000001</v>
      </c>
      <c r="J2397" s="68">
        <v>100</v>
      </c>
      <c r="K2397" s="68">
        <v>-9</v>
      </c>
      <c r="L2397" s="68">
        <f>COUNTIFS(Aéroports!$C$2:$C$5193,Aéroports!$C2397,Aéroports!$D$2:$D$5193,Aéroports!$D2397)</f>
        <v>1</v>
      </c>
      <c r="M2397" s="68" t="str">
        <f>IF(AND(Formulaire!$H$15=Aéroports!$E2397,--ISNUMBER(IFERROR(SEARCH(Formulaire!$H$16,$C2397,1),""))=1),MAX(M$1:M2396)+1,"")</f>
        <v/>
      </c>
      <c r="N2397" s="68" t="str">
        <f>IF(AND(Formulaire!$H$21=Aéroports!$E2397,--ISNUMBER(IFERROR(SEARCH(Formulaire!$H$22,$C2397,1),""))=1),MAX(N$1:N2396)+1,"")</f>
        <v/>
      </c>
      <c r="O2397" s="68" t="str">
        <f>IF(AND(Formulaire!$H$27=Aéroports!$E2397,--ISNUMBER(IFERROR(SEARCH(Formulaire!$H$28,$C2397,1),""))=1),MAX(O$1:O2396)+1,"")</f>
        <v/>
      </c>
      <c r="Q2397" s="91" t="str">
        <f>IFERROR(INDEX($C$2:$C$5193,MATCH(ROWS(M$2:M2397),M$2:M$5193,0)),"")</f>
        <v/>
      </c>
      <c r="R2397" s="70" t="str">
        <f>IFERROR(INDEX($C$2:$C$5193,MATCH(ROWS(N$2:N2397),N$2:N$5193,0)),"")</f>
        <v/>
      </c>
      <c r="S2397" s="92" t="str">
        <f>IFERROR(INDEX($C$2:$C$5193,MATCH(ROWS(O$2:O2397),O$2:O$5193,0)),"")</f>
        <v/>
      </c>
    </row>
    <row r="2398" spans="1:19" x14ac:dyDescent="0.25">
      <c r="A2398" s="69">
        <v>4254</v>
      </c>
      <c r="B2398" s="69" t="s">
        <v>19520</v>
      </c>
      <c r="C2398" s="69" t="s">
        <v>19521</v>
      </c>
      <c r="D2398" s="69" t="s">
        <v>16702</v>
      </c>
      <c r="E2398" s="69" t="s">
        <v>22589</v>
      </c>
      <c r="F2398" s="69" t="s">
        <v>19522</v>
      </c>
      <c r="G2398" s="69" t="s">
        <v>19523</v>
      </c>
      <c r="H2398" s="69">
        <v>40.821399999999997</v>
      </c>
      <c r="I2398" s="69">
        <v>-82.516599999999997</v>
      </c>
      <c r="J2398" s="69">
        <v>1297</v>
      </c>
      <c r="K2398" s="69">
        <v>-5</v>
      </c>
      <c r="L2398" s="69">
        <f>COUNTIFS(Aéroports!$C$2:$C$5193,Aéroports!$C2398,Aéroports!$D$2:$D$5193,Aéroports!$D2398)</f>
        <v>1</v>
      </c>
      <c r="M2398" s="69" t="str">
        <f>IF(AND(Formulaire!$H$15=Aéroports!$E2398,--ISNUMBER(IFERROR(SEARCH(Formulaire!$H$16,$C2398,1),""))=1),MAX(M$1:M2397)+1,"")</f>
        <v/>
      </c>
      <c r="N2398" s="69" t="str">
        <f>IF(AND(Formulaire!$H$21=Aéroports!$E2398,--ISNUMBER(IFERROR(SEARCH(Formulaire!$H$22,$C2398,1),""))=1),MAX(N$1:N2397)+1,"")</f>
        <v/>
      </c>
      <c r="O2398" s="69" t="str">
        <f>IF(AND(Formulaire!$H$27=Aéroports!$E2398,--ISNUMBER(IFERROR(SEARCH(Formulaire!$H$28,$C2398,1),""))=1),MAX(O$1:O2397)+1,"")</f>
        <v/>
      </c>
      <c r="Q2398" s="91" t="str">
        <f>IFERROR(INDEX($C$2:$C$5193,MATCH(ROWS(M$2:M2398),M$2:M$5193,0)),"")</f>
        <v/>
      </c>
      <c r="R2398" s="70" t="str">
        <f>IFERROR(INDEX($C$2:$C$5193,MATCH(ROWS(N$2:N2398),N$2:N$5193,0)),"")</f>
        <v/>
      </c>
      <c r="S2398" s="92" t="str">
        <f>IFERROR(INDEX($C$2:$C$5193,MATCH(ROWS(O$2:O2398),O$2:O$5193,0)),"")</f>
        <v/>
      </c>
    </row>
    <row r="2399" spans="1:19" x14ac:dyDescent="0.25">
      <c r="A2399" s="68">
        <v>9417</v>
      </c>
      <c r="B2399" s="68" t="s">
        <v>19524</v>
      </c>
      <c r="C2399" s="68" t="s">
        <v>19525</v>
      </c>
      <c r="D2399" s="68" t="s">
        <v>16702</v>
      </c>
      <c r="E2399" s="68" t="s">
        <v>22589</v>
      </c>
      <c r="F2399" s="68" t="s">
        <v>19526</v>
      </c>
      <c r="G2399" s="68" t="s">
        <v>19527</v>
      </c>
      <c r="H2399" s="68">
        <v>35.918999999999997</v>
      </c>
      <c r="I2399" s="68">
        <v>-75.695499999999996</v>
      </c>
      <c r="J2399" s="68">
        <v>13</v>
      </c>
      <c r="K2399" s="68">
        <v>-5</v>
      </c>
      <c r="L2399" s="68">
        <f>COUNTIFS(Aéroports!$C$2:$C$5193,Aéroports!$C2399,Aéroports!$D$2:$D$5193,Aéroports!$D2399)</f>
        <v>1</v>
      </c>
      <c r="M2399" s="68" t="str">
        <f>IF(AND(Formulaire!$H$15=Aéroports!$E2399,--ISNUMBER(IFERROR(SEARCH(Formulaire!$H$16,$C2399,1),""))=1),MAX(M$1:M2398)+1,"")</f>
        <v/>
      </c>
      <c r="N2399" s="68" t="str">
        <f>IF(AND(Formulaire!$H$21=Aéroports!$E2399,--ISNUMBER(IFERROR(SEARCH(Formulaire!$H$22,$C2399,1),""))=1),MAX(N$1:N2398)+1,"")</f>
        <v/>
      </c>
      <c r="O2399" s="68" t="str">
        <f>IF(AND(Formulaire!$H$27=Aéroports!$E2399,--ISNUMBER(IFERROR(SEARCH(Formulaire!$H$28,$C2399,1),""))=1),MAX(O$1:O2398)+1,"")</f>
        <v/>
      </c>
      <c r="Q2399" s="91" t="str">
        <f>IFERROR(INDEX($C$2:$C$5193,MATCH(ROWS(M$2:M2399),M$2:M$5193,0)),"")</f>
        <v/>
      </c>
      <c r="R2399" s="70" t="str">
        <f>IFERROR(INDEX($C$2:$C$5193,MATCH(ROWS(N$2:N2399),N$2:N$5193,0)),"")</f>
        <v/>
      </c>
      <c r="S2399" s="92" t="str">
        <f>IFERROR(INDEX($C$2:$C$5193,MATCH(ROWS(O$2:O2399),O$2:O$5193,0)),"")</f>
        <v/>
      </c>
    </row>
    <row r="2400" spans="1:19" x14ac:dyDescent="0.25">
      <c r="A2400" s="69">
        <v>9138</v>
      </c>
      <c r="B2400" s="69" t="s">
        <v>19528</v>
      </c>
      <c r="C2400" s="69" t="s">
        <v>19529</v>
      </c>
      <c r="D2400" s="69" t="s">
        <v>16702</v>
      </c>
      <c r="E2400" s="69" t="s">
        <v>22589</v>
      </c>
      <c r="F2400" s="69" t="s">
        <v>19530</v>
      </c>
      <c r="G2400" s="69" t="s">
        <v>19531</v>
      </c>
      <c r="H2400" s="69">
        <v>32.510599999999997</v>
      </c>
      <c r="I2400" s="69">
        <v>-111.328</v>
      </c>
      <c r="J2400" s="69">
        <v>1893</v>
      </c>
      <c r="K2400" s="69">
        <v>-7</v>
      </c>
      <c r="L2400" s="69">
        <f>COUNTIFS(Aéroports!$C$2:$C$5193,Aéroports!$C2400,Aéroports!$D$2:$D$5193,Aéroports!$D2400)</f>
        <v>1</v>
      </c>
      <c r="M2400" s="69" t="str">
        <f>IF(AND(Formulaire!$H$15=Aéroports!$E2400,--ISNUMBER(IFERROR(SEARCH(Formulaire!$H$16,$C2400,1),""))=1),MAX(M$1:M2399)+1,"")</f>
        <v/>
      </c>
      <c r="N2400" s="69" t="str">
        <f>IF(AND(Formulaire!$H$21=Aéroports!$E2400,--ISNUMBER(IFERROR(SEARCH(Formulaire!$H$22,$C2400,1),""))=1),MAX(N$1:N2399)+1,"")</f>
        <v/>
      </c>
      <c r="O2400" s="69" t="str">
        <f>IF(AND(Formulaire!$H$27=Aéroports!$E2400,--ISNUMBER(IFERROR(SEARCH(Formulaire!$H$28,$C2400,1),""))=1),MAX(O$1:O2399)+1,"")</f>
        <v/>
      </c>
      <c r="Q2400" s="91" t="str">
        <f>IFERROR(INDEX($C$2:$C$5193,MATCH(ROWS(M$2:M2400),M$2:M$5193,0)),"")</f>
        <v/>
      </c>
      <c r="R2400" s="70" t="str">
        <f>IFERROR(INDEX($C$2:$C$5193,MATCH(ROWS(N$2:N2400),N$2:N$5193,0)),"")</f>
        <v/>
      </c>
      <c r="S2400" s="92" t="str">
        <f>IFERROR(INDEX($C$2:$C$5193,MATCH(ROWS(O$2:O2400),O$2:O$5193,0)),"")</f>
        <v/>
      </c>
    </row>
    <row r="2401" spans="1:19" x14ac:dyDescent="0.25">
      <c r="A2401" s="68">
        <v>7069</v>
      </c>
      <c r="B2401" s="68" t="s">
        <v>19532</v>
      </c>
      <c r="C2401" s="68" t="s">
        <v>3797</v>
      </c>
      <c r="D2401" s="68" t="s">
        <v>16702</v>
      </c>
      <c r="E2401" s="68" t="s">
        <v>22589</v>
      </c>
      <c r="F2401" s="68" t="s">
        <v>19533</v>
      </c>
      <c r="G2401" s="68" t="s">
        <v>19534</v>
      </c>
      <c r="H2401" s="68">
        <v>24.726099999999999</v>
      </c>
      <c r="I2401" s="68">
        <v>-81.051400000000001</v>
      </c>
      <c r="J2401" s="68">
        <v>5</v>
      </c>
      <c r="K2401" s="68">
        <v>-5</v>
      </c>
      <c r="L2401" s="68">
        <f>COUNTIFS(Aéroports!$C$2:$C$5193,Aéroports!$C2401,Aéroports!$D$2:$D$5193,Aéroports!$D2401)</f>
        <v>1</v>
      </c>
      <c r="M2401" s="68" t="str">
        <f>IF(AND(Formulaire!$H$15=Aéroports!$E2401,--ISNUMBER(IFERROR(SEARCH(Formulaire!$H$16,$C2401,1),""))=1),MAX(M$1:M2400)+1,"")</f>
        <v/>
      </c>
      <c r="N2401" s="68" t="str">
        <f>IF(AND(Formulaire!$H$21=Aéroports!$E2401,--ISNUMBER(IFERROR(SEARCH(Formulaire!$H$22,$C2401,1),""))=1),MAX(N$1:N2400)+1,"")</f>
        <v/>
      </c>
      <c r="O2401" s="68" t="str">
        <f>IF(AND(Formulaire!$H$27=Aéroports!$E2401,--ISNUMBER(IFERROR(SEARCH(Formulaire!$H$28,$C2401,1),""))=1),MAX(O$1:O2400)+1,"")</f>
        <v/>
      </c>
      <c r="Q2401" s="91" t="str">
        <f>IFERROR(INDEX($C$2:$C$5193,MATCH(ROWS(M$2:M2401),M$2:M$5193,0)),"")</f>
        <v/>
      </c>
      <c r="R2401" s="70" t="str">
        <f>IFERROR(INDEX($C$2:$C$5193,MATCH(ROWS(N$2:N2401),N$2:N$5193,0)),"")</f>
        <v/>
      </c>
      <c r="S2401" s="92" t="str">
        <f>IFERROR(INDEX($C$2:$C$5193,MATCH(ROWS(O$2:O2401),O$2:O$5193,0)),"")</f>
        <v/>
      </c>
    </row>
    <row r="2402" spans="1:19" x14ac:dyDescent="0.25">
      <c r="A2402" s="69">
        <v>8641</v>
      </c>
      <c r="B2402" s="69" t="s">
        <v>19535</v>
      </c>
      <c r="C2402" s="69" t="s">
        <v>19535</v>
      </c>
      <c r="D2402" s="69" t="s">
        <v>16702</v>
      </c>
      <c r="E2402" s="69" t="s">
        <v>22589</v>
      </c>
      <c r="F2402" s="69" t="s">
        <v>19536</v>
      </c>
      <c r="G2402" s="69" t="s">
        <v>19537</v>
      </c>
      <c r="H2402" s="69">
        <v>25.995000000000001</v>
      </c>
      <c r="I2402" s="69">
        <v>-81.672499999999999</v>
      </c>
      <c r="J2402" s="69">
        <v>5</v>
      </c>
      <c r="K2402" s="69">
        <v>-5</v>
      </c>
      <c r="L2402" s="69">
        <f>COUNTIFS(Aéroports!$C$2:$C$5193,Aéroports!$C2402,Aéroports!$D$2:$D$5193,Aéroports!$D2402)</f>
        <v>1</v>
      </c>
      <c r="M2402" s="69" t="str">
        <f>IF(AND(Formulaire!$H$15=Aéroports!$E2402,--ISNUMBER(IFERROR(SEARCH(Formulaire!$H$16,$C2402,1),""))=1),MAX(M$1:M2401)+1,"")</f>
        <v/>
      </c>
      <c r="N2402" s="69" t="str">
        <f>IF(AND(Formulaire!$H$21=Aéroports!$E2402,--ISNUMBER(IFERROR(SEARCH(Formulaire!$H$22,$C2402,1),""))=1),MAX(N$1:N2401)+1,"")</f>
        <v/>
      </c>
      <c r="O2402" s="69" t="str">
        <f>IF(AND(Formulaire!$H$27=Aéroports!$E2402,--ISNUMBER(IFERROR(SEARCH(Formulaire!$H$28,$C2402,1),""))=1),MAX(O$1:O2401)+1,"")</f>
        <v/>
      </c>
      <c r="Q2402" s="91" t="str">
        <f>IFERROR(INDEX($C$2:$C$5193,MATCH(ROWS(M$2:M2402),M$2:M$5193,0)),"")</f>
        <v/>
      </c>
      <c r="R2402" s="70" t="str">
        <f>IFERROR(INDEX($C$2:$C$5193,MATCH(ROWS(N$2:N2402),N$2:N$5193,0)),"")</f>
        <v/>
      </c>
      <c r="S2402" s="92" t="str">
        <f>IFERROR(INDEX($C$2:$C$5193,MATCH(ROWS(O$2:O2402),O$2:O$5193,0)),"")</f>
        <v/>
      </c>
    </row>
    <row r="2403" spans="1:19" x14ac:dyDescent="0.25">
      <c r="A2403" s="68">
        <v>10106</v>
      </c>
      <c r="B2403" s="68" t="s">
        <v>19538</v>
      </c>
      <c r="C2403" s="68" t="s">
        <v>19539</v>
      </c>
      <c r="D2403" s="68" t="s">
        <v>16702</v>
      </c>
      <c r="E2403" s="68" t="s">
        <v>22589</v>
      </c>
      <c r="F2403" s="68" t="s">
        <v>19540</v>
      </c>
      <c r="G2403" s="68" t="s">
        <v>19541</v>
      </c>
      <c r="H2403" s="68">
        <v>30.371099999999998</v>
      </c>
      <c r="I2403" s="68">
        <v>-104.018</v>
      </c>
      <c r="J2403" s="68">
        <v>4849</v>
      </c>
      <c r="K2403" s="68">
        <v>-5</v>
      </c>
      <c r="L2403" s="68">
        <f>COUNTIFS(Aéroports!$C$2:$C$5193,Aéroports!$C2403,Aéroports!$D$2:$D$5193,Aéroports!$D2403)</f>
        <v>1</v>
      </c>
      <c r="M2403" s="68" t="str">
        <f>IF(AND(Formulaire!$H$15=Aéroports!$E2403,--ISNUMBER(IFERROR(SEARCH(Formulaire!$H$16,$C2403,1),""))=1),MAX(M$1:M2402)+1,"")</f>
        <v/>
      </c>
      <c r="N2403" s="68" t="str">
        <f>IF(AND(Formulaire!$H$21=Aéroports!$E2403,--ISNUMBER(IFERROR(SEARCH(Formulaire!$H$22,$C2403,1),""))=1),MAX(N$1:N2402)+1,"")</f>
        <v/>
      </c>
      <c r="O2403" s="68" t="str">
        <f>IF(AND(Formulaire!$H$27=Aéroports!$E2403,--ISNUMBER(IFERROR(SEARCH(Formulaire!$H$28,$C2403,1),""))=1),MAX(O$1:O2402)+1,"")</f>
        <v/>
      </c>
      <c r="Q2403" s="91" t="str">
        <f>IFERROR(INDEX($C$2:$C$5193,MATCH(ROWS(M$2:M2403),M$2:M$5193,0)),"")</f>
        <v/>
      </c>
      <c r="R2403" s="70" t="str">
        <f>IFERROR(INDEX($C$2:$C$5193,MATCH(ROWS(N$2:N2403),N$2:N$5193,0)),"")</f>
        <v/>
      </c>
      <c r="S2403" s="92" t="str">
        <f>IFERROR(INDEX($C$2:$C$5193,MATCH(ROWS(O$2:O2403),O$2:O$5193,0)),"")</f>
        <v/>
      </c>
    </row>
    <row r="2404" spans="1:19" x14ac:dyDescent="0.25">
      <c r="A2404" s="69">
        <v>3666</v>
      </c>
      <c r="B2404" s="69" t="s">
        <v>19542</v>
      </c>
      <c r="C2404" s="69" t="s">
        <v>19543</v>
      </c>
      <c r="D2404" s="69" t="s">
        <v>16702</v>
      </c>
      <c r="E2404" s="69" t="s">
        <v>22589</v>
      </c>
      <c r="F2404" s="69" t="s">
        <v>19544</v>
      </c>
      <c r="G2404" s="69" t="s">
        <v>19545</v>
      </c>
      <c r="H2404" s="69">
        <v>33.915399999999998</v>
      </c>
      <c r="I2404" s="69">
        <v>-84.516300000000001</v>
      </c>
      <c r="J2404" s="69">
        <v>1068</v>
      </c>
      <c r="K2404" s="69">
        <v>-5</v>
      </c>
      <c r="L2404" s="69">
        <f>COUNTIFS(Aéroports!$C$2:$C$5193,Aéroports!$C2404,Aéroports!$D$2:$D$5193,Aéroports!$D2404)</f>
        <v>1</v>
      </c>
      <c r="M2404" s="69" t="str">
        <f>IF(AND(Formulaire!$H$15=Aéroports!$E2404,--ISNUMBER(IFERROR(SEARCH(Formulaire!$H$16,$C2404,1),""))=1),MAX(M$1:M2403)+1,"")</f>
        <v/>
      </c>
      <c r="N2404" s="69" t="str">
        <f>IF(AND(Formulaire!$H$21=Aéroports!$E2404,--ISNUMBER(IFERROR(SEARCH(Formulaire!$H$22,$C2404,1),""))=1),MAX(N$1:N2403)+1,"")</f>
        <v/>
      </c>
      <c r="O2404" s="69" t="str">
        <f>IF(AND(Formulaire!$H$27=Aéroports!$E2404,--ISNUMBER(IFERROR(SEARCH(Formulaire!$H$28,$C2404,1),""))=1),MAX(O$1:O2403)+1,"")</f>
        <v/>
      </c>
      <c r="Q2404" s="91" t="str">
        <f>IFERROR(INDEX($C$2:$C$5193,MATCH(ROWS(M$2:M2404),M$2:M$5193,0)),"")</f>
        <v/>
      </c>
      <c r="R2404" s="70" t="str">
        <f>IFERROR(INDEX($C$2:$C$5193,MATCH(ROWS(N$2:N2404),N$2:N$5193,0)),"")</f>
        <v/>
      </c>
      <c r="S2404" s="92" t="str">
        <f>IFERROR(INDEX($C$2:$C$5193,MATCH(ROWS(O$2:O2404),O$2:O$5193,0)),"")</f>
        <v/>
      </c>
    </row>
    <row r="2405" spans="1:19" x14ac:dyDescent="0.25">
      <c r="A2405" s="68">
        <v>6825</v>
      </c>
      <c r="B2405" s="68" t="s">
        <v>19546</v>
      </c>
      <c r="C2405" s="68" t="s">
        <v>19547</v>
      </c>
      <c r="D2405" s="68" t="s">
        <v>16702</v>
      </c>
      <c r="E2405" s="68" t="s">
        <v>22589</v>
      </c>
      <c r="F2405" s="68" t="s">
        <v>19548</v>
      </c>
      <c r="G2405" s="68" t="s">
        <v>19549</v>
      </c>
      <c r="H2405" s="68">
        <v>37.755000000000003</v>
      </c>
      <c r="I2405" s="68">
        <v>-89.011099999999999</v>
      </c>
      <c r="J2405" s="68">
        <v>472</v>
      </c>
      <c r="K2405" s="68">
        <v>-6</v>
      </c>
      <c r="L2405" s="68">
        <f>COUNTIFS(Aéroports!$C$2:$C$5193,Aéroports!$C2405,Aéroports!$D$2:$D$5193,Aéroports!$D2405)</f>
        <v>1</v>
      </c>
      <c r="M2405" s="68" t="str">
        <f>IF(AND(Formulaire!$H$15=Aéroports!$E2405,--ISNUMBER(IFERROR(SEARCH(Formulaire!$H$16,$C2405,1),""))=1),MAX(M$1:M2404)+1,"")</f>
        <v/>
      </c>
      <c r="N2405" s="68" t="str">
        <f>IF(AND(Formulaire!$H$21=Aéroports!$E2405,--ISNUMBER(IFERROR(SEARCH(Formulaire!$H$22,$C2405,1),""))=1),MAX(N$1:N2404)+1,"")</f>
        <v/>
      </c>
      <c r="O2405" s="68" t="str">
        <f>IF(AND(Formulaire!$H$27=Aéroports!$E2405,--ISNUMBER(IFERROR(SEARCH(Formulaire!$H$28,$C2405,1),""))=1),MAX(O$1:O2404)+1,"")</f>
        <v/>
      </c>
      <c r="Q2405" s="91" t="str">
        <f>IFERROR(INDEX($C$2:$C$5193,MATCH(ROWS(M$2:M2405),M$2:M$5193,0)),"")</f>
        <v/>
      </c>
      <c r="R2405" s="70" t="str">
        <f>IFERROR(INDEX($C$2:$C$5193,MATCH(ROWS(N$2:N2405),N$2:N$5193,0)),"")</f>
        <v/>
      </c>
      <c r="S2405" s="92" t="str">
        <f>IFERROR(INDEX($C$2:$C$5193,MATCH(ROWS(O$2:O2405),O$2:O$5193,0)),"")</f>
        <v/>
      </c>
    </row>
    <row r="2406" spans="1:19" x14ac:dyDescent="0.25">
      <c r="A2406" s="69">
        <v>7630</v>
      </c>
      <c r="B2406" s="69" t="s">
        <v>19550</v>
      </c>
      <c r="C2406" s="69" t="s">
        <v>19551</v>
      </c>
      <c r="D2406" s="69" t="s">
        <v>16702</v>
      </c>
      <c r="E2406" s="69" t="s">
        <v>22589</v>
      </c>
      <c r="F2406" s="69" t="s">
        <v>19552</v>
      </c>
      <c r="G2406" s="69" t="s">
        <v>19553</v>
      </c>
      <c r="H2406" s="69">
        <v>37.510899999999999</v>
      </c>
      <c r="I2406" s="69">
        <v>-120.04</v>
      </c>
      <c r="J2406" s="69">
        <v>2254</v>
      </c>
      <c r="K2406" s="69">
        <v>-8</v>
      </c>
      <c r="L2406" s="69">
        <f>COUNTIFS(Aéroports!$C$2:$C$5193,Aéroports!$C2406,Aéroports!$D$2:$D$5193,Aéroports!$D2406)</f>
        <v>1</v>
      </c>
      <c r="M2406" s="69" t="str">
        <f>IF(AND(Formulaire!$H$15=Aéroports!$E2406,--ISNUMBER(IFERROR(SEARCH(Formulaire!$H$16,$C2406,1),""))=1),MAX(M$1:M2405)+1,"")</f>
        <v/>
      </c>
      <c r="N2406" s="69" t="str">
        <f>IF(AND(Formulaire!$H$21=Aéroports!$E2406,--ISNUMBER(IFERROR(SEARCH(Formulaire!$H$22,$C2406,1),""))=1),MAX(N$1:N2405)+1,"")</f>
        <v/>
      </c>
      <c r="O2406" s="69" t="str">
        <f>IF(AND(Formulaire!$H$27=Aéroports!$E2406,--ISNUMBER(IFERROR(SEARCH(Formulaire!$H$28,$C2406,1),""))=1),MAX(O$1:O2405)+1,"")</f>
        <v/>
      </c>
      <c r="Q2406" s="91" t="str">
        <f>IFERROR(INDEX($C$2:$C$5193,MATCH(ROWS(M$2:M2406),M$2:M$5193,0)),"")</f>
        <v/>
      </c>
      <c r="R2406" s="70" t="str">
        <f>IFERROR(INDEX($C$2:$C$5193,MATCH(ROWS(N$2:N2406),N$2:N$5193,0)),"")</f>
        <v/>
      </c>
      <c r="S2406" s="92" t="str">
        <f>IFERROR(INDEX($C$2:$C$5193,MATCH(ROWS(O$2:O2406),O$2:O$5193,0)),"")</f>
        <v/>
      </c>
    </row>
    <row r="2407" spans="1:19" x14ac:dyDescent="0.25">
      <c r="A2407" s="68">
        <v>7097</v>
      </c>
      <c r="B2407" s="68" t="s">
        <v>19554</v>
      </c>
      <c r="C2407" s="68" t="s">
        <v>19555</v>
      </c>
      <c r="D2407" s="68" t="s">
        <v>16702</v>
      </c>
      <c r="E2407" s="68" t="s">
        <v>22589</v>
      </c>
      <c r="F2407" s="68" t="s">
        <v>19556</v>
      </c>
      <c r="G2407" s="68" t="s">
        <v>19557</v>
      </c>
      <c r="H2407" s="68">
        <v>61.8643</v>
      </c>
      <c r="I2407" s="68">
        <v>-162.02600000000001</v>
      </c>
      <c r="J2407" s="68">
        <v>103</v>
      </c>
      <c r="K2407" s="68">
        <v>-9</v>
      </c>
      <c r="L2407" s="68">
        <f>COUNTIFS(Aéroports!$C$2:$C$5193,Aéroports!$C2407,Aéroports!$D$2:$D$5193,Aéroports!$D2407)</f>
        <v>1</v>
      </c>
      <c r="M2407" s="68" t="str">
        <f>IF(AND(Formulaire!$H$15=Aéroports!$E2407,--ISNUMBER(IFERROR(SEARCH(Formulaire!$H$16,$C2407,1),""))=1),MAX(M$1:M2406)+1,"")</f>
        <v/>
      </c>
      <c r="N2407" s="68" t="str">
        <f>IF(AND(Formulaire!$H$21=Aéroports!$E2407,--ISNUMBER(IFERROR(SEARCH(Formulaire!$H$22,$C2407,1),""))=1),MAX(N$1:N2406)+1,"")</f>
        <v/>
      </c>
      <c r="O2407" s="68" t="str">
        <f>IF(AND(Formulaire!$H$27=Aéroports!$E2407,--ISNUMBER(IFERROR(SEARCH(Formulaire!$H$28,$C2407,1),""))=1),MAX(O$1:O2406)+1,"")</f>
        <v/>
      </c>
      <c r="Q2407" s="91" t="str">
        <f>IFERROR(INDEX($C$2:$C$5193,MATCH(ROWS(M$2:M2407),M$2:M$5193,0)),"")</f>
        <v/>
      </c>
      <c r="R2407" s="70" t="str">
        <f>IFERROR(INDEX($C$2:$C$5193,MATCH(ROWS(N$2:N2407),N$2:N$5193,0)),"")</f>
        <v/>
      </c>
      <c r="S2407" s="92" t="str">
        <f>IFERROR(INDEX($C$2:$C$5193,MATCH(ROWS(O$2:O2407),O$2:O$5193,0)),"")</f>
        <v/>
      </c>
    </row>
    <row r="2408" spans="1:19" x14ac:dyDescent="0.25">
      <c r="A2408" s="69">
        <v>8653</v>
      </c>
      <c r="B2408" s="69" t="s">
        <v>19562</v>
      </c>
      <c r="C2408" s="69" t="s">
        <v>19559</v>
      </c>
      <c r="D2408" s="69" t="s">
        <v>16702</v>
      </c>
      <c r="E2408" s="69" t="s">
        <v>22589</v>
      </c>
      <c r="F2408" s="69" t="s">
        <v>19563</v>
      </c>
      <c r="G2408" s="69" t="s">
        <v>19564</v>
      </c>
      <c r="H2408" s="69">
        <v>44.636899999999997</v>
      </c>
      <c r="I2408" s="69">
        <v>-90.189300000000003</v>
      </c>
      <c r="J2408" s="69">
        <v>1277</v>
      </c>
      <c r="K2408" s="69">
        <v>-6</v>
      </c>
      <c r="L2408" s="69">
        <f>COUNTIFS(Aéroports!$C$2:$C$5193,Aéroports!$C2408,Aéroports!$D$2:$D$5193,Aéroports!$D2408)</f>
        <v>1</v>
      </c>
      <c r="M2408" s="69" t="str">
        <f>IF(AND(Formulaire!$H$15=Aéroports!$E2408,--ISNUMBER(IFERROR(SEARCH(Formulaire!$H$16,$C2408,1),""))=1),MAX(M$1:M2407)+1,"")</f>
        <v/>
      </c>
      <c r="N2408" s="69" t="str">
        <f>IF(AND(Formulaire!$H$21=Aéroports!$E2408,--ISNUMBER(IFERROR(SEARCH(Formulaire!$H$22,$C2408,1),""))=1),MAX(N$1:N2407)+1,"")</f>
        <v/>
      </c>
      <c r="O2408" s="69" t="str">
        <f>IF(AND(Formulaire!$H$27=Aéroports!$E2408,--ISNUMBER(IFERROR(SEARCH(Formulaire!$H$28,$C2408,1),""))=1),MAX(O$1:O2407)+1,"")</f>
        <v/>
      </c>
      <c r="Q2408" s="91" t="str">
        <f>IFERROR(INDEX($C$2:$C$5193,MATCH(ROWS(M$2:M2408),M$2:M$5193,0)),"")</f>
        <v/>
      </c>
      <c r="R2408" s="70" t="str">
        <f>IFERROR(INDEX($C$2:$C$5193,MATCH(ROWS(N$2:N2408),N$2:N$5193,0)),"")</f>
        <v/>
      </c>
      <c r="S2408" s="92" t="str">
        <f>IFERROR(INDEX($C$2:$C$5193,MATCH(ROWS(O$2:O2408),O$2:O$5193,0)),"")</f>
        <v/>
      </c>
    </row>
    <row r="2409" spans="1:19" x14ac:dyDescent="0.25">
      <c r="A2409" s="68">
        <v>7415</v>
      </c>
      <c r="B2409" s="68" t="s">
        <v>19565</v>
      </c>
      <c r="C2409" s="68" t="s">
        <v>19566</v>
      </c>
      <c r="D2409" s="68" t="s">
        <v>16702</v>
      </c>
      <c r="E2409" s="68" t="s">
        <v>22589</v>
      </c>
      <c r="F2409" s="68" t="s">
        <v>19567</v>
      </c>
      <c r="G2409" s="68" t="s">
        <v>19568</v>
      </c>
      <c r="H2409" s="68">
        <v>39.401899999999998</v>
      </c>
      <c r="I2409" s="68">
        <v>-77.9846</v>
      </c>
      <c r="J2409" s="68">
        <v>565</v>
      </c>
      <c r="K2409" s="68">
        <v>-5</v>
      </c>
      <c r="L2409" s="68">
        <f>COUNTIFS(Aéroports!$C$2:$C$5193,Aéroports!$C2409,Aéroports!$D$2:$D$5193,Aéroports!$D2409)</f>
        <v>1</v>
      </c>
      <c r="M2409" s="68" t="str">
        <f>IF(AND(Formulaire!$H$15=Aéroports!$E2409,--ISNUMBER(IFERROR(SEARCH(Formulaire!$H$16,$C2409,1),""))=1),MAX(M$1:M2408)+1,"")</f>
        <v/>
      </c>
      <c r="N2409" s="68" t="str">
        <f>IF(AND(Formulaire!$H$21=Aéroports!$E2409,--ISNUMBER(IFERROR(SEARCH(Formulaire!$H$22,$C2409,1),""))=1),MAX(N$1:N2408)+1,"")</f>
        <v/>
      </c>
      <c r="O2409" s="68" t="str">
        <f>IF(AND(Formulaire!$H$27=Aéroports!$E2409,--ISNUMBER(IFERROR(SEARCH(Formulaire!$H$28,$C2409,1),""))=1),MAX(O$1:O2408)+1,"")</f>
        <v/>
      </c>
      <c r="Q2409" s="91" t="str">
        <f>IFERROR(INDEX($C$2:$C$5193,MATCH(ROWS(M$2:M2409),M$2:M$5193,0)),"")</f>
        <v/>
      </c>
      <c r="R2409" s="70" t="str">
        <f>IFERROR(INDEX($C$2:$C$5193,MATCH(ROWS(N$2:N2409),N$2:N$5193,0)),"")</f>
        <v/>
      </c>
      <c r="S2409" s="92" t="str">
        <f>IFERROR(INDEX($C$2:$C$5193,MATCH(ROWS(O$2:O2409),O$2:O$5193,0)),"")</f>
        <v/>
      </c>
    </row>
    <row r="2410" spans="1:19" x14ac:dyDescent="0.25">
      <c r="A2410" s="69">
        <v>11742</v>
      </c>
      <c r="B2410" s="69" t="s">
        <v>19573</v>
      </c>
      <c r="C2410" s="69" t="s">
        <v>19570</v>
      </c>
      <c r="D2410" s="69" t="s">
        <v>16702</v>
      </c>
      <c r="E2410" s="69" t="s">
        <v>22589</v>
      </c>
      <c r="F2410" s="69" t="s">
        <v>19574</v>
      </c>
      <c r="G2410" s="69" t="s">
        <v>19575</v>
      </c>
      <c r="H2410" s="69">
        <v>40.224699999999999</v>
      </c>
      <c r="I2410" s="69">
        <v>-83.351600000000005</v>
      </c>
      <c r="J2410" s="69">
        <v>1021</v>
      </c>
      <c r="K2410" s="69">
        <v>-5</v>
      </c>
      <c r="L2410" s="69">
        <f>COUNTIFS(Aéroports!$C$2:$C$5193,Aéroports!$C2410,Aéroports!$D$2:$D$5193,Aéroports!$D2410)</f>
        <v>1</v>
      </c>
      <c r="M2410" s="69" t="str">
        <f>IF(AND(Formulaire!$H$15=Aéroports!$E2410,--ISNUMBER(IFERROR(SEARCH(Formulaire!$H$16,$C2410,1),""))=1),MAX(M$1:M2409)+1,"")</f>
        <v/>
      </c>
      <c r="N2410" s="69" t="str">
        <f>IF(AND(Formulaire!$H$21=Aéroports!$E2410,--ISNUMBER(IFERROR(SEARCH(Formulaire!$H$22,$C2410,1),""))=1),MAX(N$1:N2409)+1,"")</f>
        <v/>
      </c>
      <c r="O2410" s="69" t="str">
        <f>IF(AND(Formulaire!$H$27=Aéroports!$E2410,--ISNUMBER(IFERROR(SEARCH(Formulaire!$H$28,$C2410,1),""))=1),MAX(O$1:O2409)+1,"")</f>
        <v/>
      </c>
      <c r="Q2410" s="91" t="str">
        <f>IFERROR(INDEX($C$2:$C$5193,MATCH(ROWS(M$2:M2410),M$2:M$5193,0)),"")</f>
        <v/>
      </c>
      <c r="R2410" s="70" t="str">
        <f>IFERROR(INDEX($C$2:$C$5193,MATCH(ROWS(N$2:N2410),N$2:N$5193,0)),"")</f>
        <v/>
      </c>
      <c r="S2410" s="92" t="str">
        <f>IFERROR(INDEX($C$2:$C$5193,MATCH(ROWS(O$2:O2410),O$2:O$5193,0)),"")</f>
        <v/>
      </c>
    </row>
    <row r="2411" spans="1:19" x14ac:dyDescent="0.25">
      <c r="A2411" s="68">
        <v>6500</v>
      </c>
      <c r="B2411" s="68" t="s">
        <v>19576</v>
      </c>
      <c r="C2411" s="68" t="s">
        <v>19577</v>
      </c>
      <c r="D2411" s="68" t="s">
        <v>16702</v>
      </c>
      <c r="E2411" s="68" t="s">
        <v>22589</v>
      </c>
      <c r="F2411" s="68" t="s">
        <v>19578</v>
      </c>
      <c r="G2411" s="68" t="s">
        <v>19579</v>
      </c>
      <c r="H2411" s="68">
        <v>43.157800000000002</v>
      </c>
      <c r="I2411" s="68">
        <v>-93.331299999999999</v>
      </c>
      <c r="J2411" s="68">
        <v>1213</v>
      </c>
      <c r="K2411" s="68">
        <v>-6</v>
      </c>
      <c r="L2411" s="68">
        <f>COUNTIFS(Aéroports!$C$2:$C$5193,Aéroports!$C2411,Aéroports!$D$2:$D$5193,Aéroports!$D2411)</f>
        <v>1</v>
      </c>
      <c r="M2411" s="68" t="str">
        <f>IF(AND(Formulaire!$H$15=Aéroports!$E2411,--ISNUMBER(IFERROR(SEARCH(Formulaire!$H$16,$C2411,1),""))=1),MAX(M$1:M2410)+1,"")</f>
        <v/>
      </c>
      <c r="N2411" s="68" t="str">
        <f>IF(AND(Formulaire!$H$21=Aéroports!$E2411,--ISNUMBER(IFERROR(SEARCH(Formulaire!$H$22,$C2411,1),""))=1),MAX(N$1:N2410)+1,"")</f>
        <v/>
      </c>
      <c r="O2411" s="68" t="str">
        <f>IF(AND(Formulaire!$H$27=Aéroports!$E2411,--ISNUMBER(IFERROR(SEARCH(Formulaire!$H$28,$C2411,1),""))=1),MAX(O$1:O2410)+1,"")</f>
        <v/>
      </c>
      <c r="Q2411" s="91" t="str">
        <f>IFERROR(INDEX($C$2:$C$5193,MATCH(ROWS(M$2:M2411),M$2:M$5193,0)),"")</f>
        <v/>
      </c>
      <c r="R2411" s="70" t="str">
        <f>IFERROR(INDEX($C$2:$C$5193,MATCH(ROWS(N$2:N2411),N$2:N$5193,0)),"")</f>
        <v/>
      </c>
      <c r="S2411" s="92" t="str">
        <f>IFERROR(INDEX($C$2:$C$5193,MATCH(ROWS(O$2:O2411),O$2:O$5193,0)),"")</f>
        <v/>
      </c>
    </row>
    <row r="2412" spans="1:19" x14ac:dyDescent="0.25">
      <c r="A2412" s="69">
        <v>3546</v>
      </c>
      <c r="B2412" s="69" t="s">
        <v>19580</v>
      </c>
      <c r="C2412" s="69" t="s">
        <v>19581</v>
      </c>
      <c r="D2412" s="69" t="s">
        <v>16702</v>
      </c>
      <c r="E2412" s="69" t="s">
        <v>22589</v>
      </c>
      <c r="F2412" s="69" t="s">
        <v>19582</v>
      </c>
      <c r="G2412" s="69" t="s">
        <v>19583</v>
      </c>
      <c r="H2412" s="69">
        <v>44.9358</v>
      </c>
      <c r="I2412" s="69">
        <v>-74.845600000000005</v>
      </c>
      <c r="J2412" s="69">
        <v>215</v>
      </c>
      <c r="K2412" s="69">
        <v>-5</v>
      </c>
      <c r="L2412" s="69">
        <f>COUNTIFS(Aéroports!$C$2:$C$5193,Aéroports!$C2412,Aéroports!$D$2:$D$5193,Aéroports!$D2412)</f>
        <v>1</v>
      </c>
      <c r="M2412" s="69" t="str">
        <f>IF(AND(Formulaire!$H$15=Aéroports!$E2412,--ISNUMBER(IFERROR(SEARCH(Formulaire!$H$16,$C2412,1),""))=1),MAX(M$1:M2411)+1,"")</f>
        <v/>
      </c>
      <c r="N2412" s="69" t="str">
        <f>IF(AND(Formulaire!$H$21=Aéroports!$E2412,--ISNUMBER(IFERROR(SEARCH(Formulaire!$H$22,$C2412,1),""))=1),MAX(N$1:N2411)+1,"")</f>
        <v/>
      </c>
      <c r="O2412" s="69" t="str">
        <f>IF(AND(Formulaire!$H$27=Aéroports!$E2412,--ISNUMBER(IFERROR(SEARCH(Formulaire!$H$28,$C2412,1),""))=1),MAX(O$1:O2411)+1,"")</f>
        <v/>
      </c>
      <c r="Q2412" s="91" t="str">
        <f>IFERROR(INDEX($C$2:$C$5193,MATCH(ROWS(M$2:M2412),M$2:M$5193,0)),"")</f>
        <v/>
      </c>
      <c r="R2412" s="70" t="str">
        <f>IFERROR(INDEX($C$2:$C$5193,MATCH(ROWS(N$2:N2412),N$2:N$5193,0)),"")</f>
        <v/>
      </c>
      <c r="S2412" s="92" t="str">
        <f>IFERROR(INDEX($C$2:$C$5193,MATCH(ROWS(O$2:O2412),O$2:O$5193,0)),"")</f>
        <v/>
      </c>
    </row>
    <row r="2413" spans="1:19" x14ac:dyDescent="0.25">
      <c r="A2413" s="68">
        <v>9409</v>
      </c>
      <c r="B2413" s="68" t="s">
        <v>19584</v>
      </c>
      <c r="C2413" s="68" t="s">
        <v>19585</v>
      </c>
      <c r="D2413" s="68" t="s">
        <v>16702</v>
      </c>
      <c r="E2413" s="68" t="s">
        <v>22589</v>
      </c>
      <c r="F2413" s="68" t="s">
        <v>19586</v>
      </c>
      <c r="G2413" s="68" t="s">
        <v>19587</v>
      </c>
      <c r="H2413" s="68">
        <v>46.687399999999997</v>
      </c>
      <c r="I2413" s="68">
        <v>-119.92100000000001</v>
      </c>
      <c r="J2413" s="68">
        <v>586</v>
      </c>
      <c r="K2413" s="68">
        <v>-8</v>
      </c>
      <c r="L2413" s="68">
        <f>COUNTIFS(Aéroports!$C$2:$C$5193,Aéroports!$C2413,Aéroports!$D$2:$D$5193,Aéroports!$D2413)</f>
        <v>1</v>
      </c>
      <c r="M2413" s="68" t="str">
        <f>IF(AND(Formulaire!$H$15=Aéroports!$E2413,--ISNUMBER(IFERROR(SEARCH(Formulaire!$H$16,$C2413,1),""))=1),MAX(M$1:M2412)+1,"")</f>
        <v/>
      </c>
      <c r="N2413" s="68" t="str">
        <f>IF(AND(Formulaire!$H$21=Aéroports!$E2413,--ISNUMBER(IFERROR(SEARCH(Formulaire!$H$22,$C2413,1),""))=1),MAX(N$1:N2412)+1,"")</f>
        <v/>
      </c>
      <c r="O2413" s="68" t="str">
        <f>IF(AND(Formulaire!$H$27=Aéroports!$E2413,--ISNUMBER(IFERROR(SEARCH(Formulaire!$H$28,$C2413,1),""))=1),MAX(O$1:O2412)+1,"")</f>
        <v/>
      </c>
      <c r="Q2413" s="91" t="str">
        <f>IFERROR(INDEX($C$2:$C$5193,MATCH(ROWS(M$2:M2413),M$2:M$5193,0)),"")</f>
        <v/>
      </c>
      <c r="R2413" s="70" t="str">
        <f>IFERROR(INDEX($C$2:$C$5193,MATCH(ROWS(N$2:N2413),N$2:N$5193,0)),"")</f>
        <v/>
      </c>
      <c r="S2413" s="92" t="str">
        <f>IFERROR(INDEX($C$2:$C$5193,MATCH(ROWS(O$2:O2413),O$2:O$5193,0)),"")</f>
        <v/>
      </c>
    </row>
    <row r="2414" spans="1:19" x14ac:dyDescent="0.25">
      <c r="A2414" s="69">
        <v>11845</v>
      </c>
      <c r="B2414" s="69" t="s">
        <v>19588</v>
      </c>
      <c r="C2414" s="69" t="s">
        <v>19589</v>
      </c>
      <c r="D2414" s="69" t="s">
        <v>16702</v>
      </c>
      <c r="E2414" s="69" t="s">
        <v>22589</v>
      </c>
      <c r="F2414" s="69" t="s">
        <v>19590</v>
      </c>
      <c r="G2414" s="69" t="s">
        <v>19591</v>
      </c>
      <c r="H2414" s="69">
        <v>30.391100000000002</v>
      </c>
      <c r="I2414" s="69">
        <v>-81.424700000000001</v>
      </c>
      <c r="J2414" s="69">
        <v>15</v>
      </c>
      <c r="K2414" s="69" t="s">
        <v>340</v>
      </c>
      <c r="L2414" s="69">
        <f>COUNTIFS(Aéroports!$C$2:$C$5193,Aéroports!$C2414,Aéroports!$D$2:$D$5193,Aéroports!$D2414)</f>
        <v>1</v>
      </c>
      <c r="M2414" s="69" t="str">
        <f>IF(AND(Formulaire!$H$15=Aéroports!$E2414,--ISNUMBER(IFERROR(SEARCH(Formulaire!$H$16,$C2414,1),""))=1),MAX(M$1:M2413)+1,"")</f>
        <v/>
      </c>
      <c r="N2414" s="69" t="str">
        <f>IF(AND(Formulaire!$H$21=Aéroports!$E2414,--ISNUMBER(IFERROR(SEARCH(Formulaire!$H$22,$C2414,1),""))=1),MAX(N$1:N2413)+1,"")</f>
        <v/>
      </c>
      <c r="O2414" s="69" t="str">
        <f>IF(AND(Formulaire!$H$27=Aéroports!$E2414,--ISNUMBER(IFERROR(SEARCH(Formulaire!$H$28,$C2414,1),""))=1),MAX(O$1:O2413)+1,"")</f>
        <v/>
      </c>
      <c r="Q2414" s="91" t="str">
        <f>IFERROR(INDEX($C$2:$C$5193,MATCH(ROWS(M$2:M2414),M$2:M$5193,0)),"")</f>
        <v/>
      </c>
      <c r="R2414" s="70" t="str">
        <f>IFERROR(INDEX($C$2:$C$5193,MATCH(ROWS(N$2:N2414),N$2:N$5193,0)),"")</f>
        <v/>
      </c>
      <c r="S2414" s="92" t="str">
        <f>IFERROR(INDEX($C$2:$C$5193,MATCH(ROWS(O$2:O2414),O$2:O$5193,0)),"")</f>
        <v/>
      </c>
    </row>
    <row r="2415" spans="1:19" x14ac:dyDescent="0.25">
      <c r="A2415" s="68">
        <v>11841</v>
      </c>
      <c r="B2415" s="68" t="s">
        <v>19592</v>
      </c>
      <c r="C2415" s="68" t="s">
        <v>19593</v>
      </c>
      <c r="D2415" s="68" t="s">
        <v>16702</v>
      </c>
      <c r="E2415" s="68" t="s">
        <v>22589</v>
      </c>
      <c r="F2415" s="68" t="s">
        <v>19594</v>
      </c>
      <c r="G2415" s="68" t="s">
        <v>19595</v>
      </c>
      <c r="H2415" s="68">
        <v>31.1785</v>
      </c>
      <c r="I2415" s="68">
        <v>-90.471900000000005</v>
      </c>
      <c r="J2415" s="68">
        <v>413</v>
      </c>
      <c r="K2415" s="68" t="s">
        <v>340</v>
      </c>
      <c r="L2415" s="68">
        <f>COUNTIFS(Aéroports!$C$2:$C$5193,Aéroports!$C2415,Aéroports!$D$2:$D$5193,Aéroports!$D2415)</f>
        <v>1</v>
      </c>
      <c r="M2415" s="68" t="str">
        <f>IF(AND(Formulaire!$H$15=Aéroports!$E2415,--ISNUMBER(IFERROR(SEARCH(Formulaire!$H$16,$C2415,1),""))=1),MAX(M$1:M2414)+1,"")</f>
        <v/>
      </c>
      <c r="N2415" s="68" t="str">
        <f>IF(AND(Formulaire!$H$21=Aéroports!$E2415,--ISNUMBER(IFERROR(SEARCH(Formulaire!$H$22,$C2415,1),""))=1),MAX(N$1:N2414)+1,"")</f>
        <v/>
      </c>
      <c r="O2415" s="68" t="str">
        <f>IF(AND(Formulaire!$H$27=Aéroports!$E2415,--ISNUMBER(IFERROR(SEARCH(Formulaire!$H$28,$C2415,1),""))=1),MAX(O$1:O2414)+1,"")</f>
        <v/>
      </c>
      <c r="Q2415" s="91" t="str">
        <f>IFERROR(INDEX($C$2:$C$5193,MATCH(ROWS(M$2:M2415),M$2:M$5193,0)),"")</f>
        <v/>
      </c>
      <c r="R2415" s="70" t="str">
        <f>IFERROR(INDEX($C$2:$C$5193,MATCH(ROWS(N$2:N2415),N$2:N$5193,0)),"")</f>
        <v/>
      </c>
      <c r="S2415" s="92" t="str">
        <f>IFERROR(INDEX($C$2:$C$5193,MATCH(ROWS(O$2:O2415),O$2:O$5193,0)),"")</f>
        <v/>
      </c>
    </row>
    <row r="2416" spans="1:19" x14ac:dyDescent="0.25">
      <c r="A2416" s="69">
        <v>10130</v>
      </c>
      <c r="B2416" s="69" t="s">
        <v>19596</v>
      </c>
      <c r="C2416" s="69" t="s">
        <v>19597</v>
      </c>
      <c r="D2416" s="69" t="s">
        <v>16702</v>
      </c>
      <c r="E2416" s="69" t="s">
        <v>22589</v>
      </c>
      <c r="F2416" s="69" t="s">
        <v>19598</v>
      </c>
      <c r="G2416" s="69" t="s">
        <v>19599</v>
      </c>
      <c r="H2416" s="69">
        <v>38.352400000000003</v>
      </c>
      <c r="I2416" s="69">
        <v>-97.691299999999998</v>
      </c>
      <c r="J2416" s="69">
        <v>1498</v>
      </c>
      <c r="K2416" s="69">
        <v>-5</v>
      </c>
      <c r="L2416" s="69">
        <f>COUNTIFS(Aéroports!$C$2:$C$5193,Aéroports!$C2416,Aéroports!$D$2:$D$5193,Aéroports!$D2416)</f>
        <v>1</v>
      </c>
      <c r="M2416" s="69" t="str">
        <f>IF(AND(Formulaire!$H$15=Aéroports!$E2416,--ISNUMBER(IFERROR(SEARCH(Formulaire!$H$16,$C2416,1),""))=1),MAX(M$1:M2415)+1,"")</f>
        <v/>
      </c>
      <c r="N2416" s="69" t="str">
        <f>IF(AND(Formulaire!$H$21=Aéroports!$E2416,--ISNUMBER(IFERROR(SEARCH(Formulaire!$H$22,$C2416,1),""))=1),MAX(N$1:N2415)+1,"")</f>
        <v/>
      </c>
      <c r="O2416" s="69" t="str">
        <f>IF(AND(Formulaire!$H$27=Aéroports!$E2416,--ISNUMBER(IFERROR(SEARCH(Formulaire!$H$28,$C2416,1),""))=1),MAX(O$1:O2415)+1,"")</f>
        <v/>
      </c>
      <c r="Q2416" s="91" t="str">
        <f>IFERROR(INDEX($C$2:$C$5193,MATCH(ROWS(M$2:M2416),M$2:M$5193,0)),"")</f>
        <v/>
      </c>
      <c r="R2416" s="70" t="str">
        <f>IFERROR(INDEX($C$2:$C$5193,MATCH(ROWS(N$2:N2416),N$2:N$5193,0)),"")</f>
        <v/>
      </c>
      <c r="S2416" s="92" t="str">
        <f>IFERROR(INDEX($C$2:$C$5193,MATCH(ROWS(O$2:O2416),O$2:O$5193,0)),"")</f>
        <v/>
      </c>
    </row>
    <row r="2417" spans="1:19" x14ac:dyDescent="0.25">
      <c r="A2417" s="68">
        <v>3629</v>
      </c>
      <c r="B2417" s="68" t="s">
        <v>19600</v>
      </c>
      <c r="C2417" s="68" t="s">
        <v>19601</v>
      </c>
      <c r="D2417" s="68" t="s">
        <v>16702</v>
      </c>
      <c r="E2417" s="68" t="s">
        <v>22589</v>
      </c>
      <c r="F2417" s="68" t="s">
        <v>19602</v>
      </c>
      <c r="G2417" s="68" t="s">
        <v>19603</v>
      </c>
      <c r="H2417" s="68">
        <v>34.882399999999997</v>
      </c>
      <c r="I2417" s="68">
        <v>-95.783500000000004</v>
      </c>
      <c r="J2417" s="68">
        <v>770</v>
      </c>
      <c r="K2417" s="68">
        <v>-6</v>
      </c>
      <c r="L2417" s="68">
        <f>COUNTIFS(Aéroports!$C$2:$C$5193,Aéroports!$C2417,Aéroports!$D$2:$D$5193,Aéroports!$D2417)</f>
        <v>1</v>
      </c>
      <c r="M2417" s="68" t="str">
        <f>IF(AND(Formulaire!$H$15=Aéroports!$E2417,--ISNUMBER(IFERROR(SEARCH(Formulaire!$H$16,$C2417,1),""))=1),MAX(M$1:M2416)+1,"")</f>
        <v/>
      </c>
      <c r="N2417" s="68" t="str">
        <f>IF(AND(Formulaire!$H$21=Aéroports!$E2417,--ISNUMBER(IFERROR(SEARCH(Formulaire!$H$22,$C2417,1),""))=1),MAX(N$1:N2416)+1,"")</f>
        <v/>
      </c>
      <c r="O2417" s="68" t="str">
        <f>IF(AND(Formulaire!$H$27=Aéroports!$E2417,--ISNUMBER(IFERROR(SEARCH(Formulaire!$H$28,$C2417,1),""))=1),MAX(O$1:O2416)+1,"")</f>
        <v/>
      </c>
      <c r="Q2417" s="91" t="str">
        <f>IFERROR(INDEX($C$2:$C$5193,MATCH(ROWS(M$2:M2417),M$2:M$5193,0)),"")</f>
        <v/>
      </c>
      <c r="R2417" s="70" t="str">
        <f>IFERROR(INDEX($C$2:$C$5193,MATCH(ROWS(N$2:N2417),N$2:N$5193,0)),"")</f>
        <v/>
      </c>
      <c r="S2417" s="92" t="str">
        <f>IFERROR(INDEX($C$2:$C$5193,MATCH(ROWS(O$2:O2417),O$2:O$5193,0)),"")</f>
        <v/>
      </c>
    </row>
    <row r="2418" spans="1:19" x14ac:dyDescent="0.25">
      <c r="A2418" s="69">
        <v>3826</v>
      </c>
      <c r="B2418" s="69" t="s">
        <v>19604</v>
      </c>
      <c r="C2418" s="69" t="s">
        <v>19605</v>
      </c>
      <c r="D2418" s="69" t="s">
        <v>16702</v>
      </c>
      <c r="E2418" s="69" t="s">
        <v>22589</v>
      </c>
      <c r="F2418" s="69" t="s">
        <v>19606</v>
      </c>
      <c r="G2418" s="69" t="s">
        <v>19607</v>
      </c>
      <c r="H2418" s="69">
        <v>26.175799999999999</v>
      </c>
      <c r="I2418" s="69">
        <v>-98.238600000000005</v>
      </c>
      <c r="J2418" s="69">
        <v>107</v>
      </c>
      <c r="K2418" s="69">
        <v>-6</v>
      </c>
      <c r="L2418" s="69">
        <f>COUNTIFS(Aéroports!$C$2:$C$5193,Aéroports!$C2418,Aéroports!$D$2:$D$5193,Aéroports!$D2418)</f>
        <v>1</v>
      </c>
      <c r="M2418" s="69" t="str">
        <f>IF(AND(Formulaire!$H$15=Aéroports!$E2418,--ISNUMBER(IFERROR(SEARCH(Formulaire!$H$16,$C2418,1),""))=1),MAX(M$1:M2417)+1,"")</f>
        <v/>
      </c>
      <c r="N2418" s="69" t="str">
        <f>IF(AND(Formulaire!$H$21=Aéroports!$E2418,--ISNUMBER(IFERROR(SEARCH(Formulaire!$H$22,$C2418,1),""))=1),MAX(N$1:N2417)+1,"")</f>
        <v/>
      </c>
      <c r="O2418" s="69" t="str">
        <f>IF(AND(Formulaire!$H$27=Aéroports!$E2418,--ISNUMBER(IFERROR(SEARCH(Formulaire!$H$28,$C2418,1),""))=1),MAX(O$1:O2417)+1,"")</f>
        <v/>
      </c>
      <c r="Q2418" s="91" t="str">
        <f>IFERROR(INDEX($C$2:$C$5193,MATCH(ROWS(M$2:M2418),M$2:M$5193,0)),"")</f>
        <v/>
      </c>
      <c r="R2418" s="70" t="str">
        <f>IFERROR(INDEX($C$2:$C$5193,MATCH(ROWS(N$2:N2418),N$2:N$5193,0)),"")</f>
        <v/>
      </c>
      <c r="S2418" s="92" t="str">
        <f>IFERROR(INDEX($C$2:$C$5193,MATCH(ROWS(O$2:O2418),O$2:O$5193,0)),"")</f>
        <v/>
      </c>
    </row>
    <row r="2419" spans="1:19" x14ac:dyDescent="0.25">
      <c r="A2419" s="68">
        <v>7079</v>
      </c>
      <c r="B2419" s="68" t="s">
        <v>19608</v>
      </c>
      <c r="C2419" s="68" t="s">
        <v>19609</v>
      </c>
      <c r="D2419" s="68" t="s">
        <v>16702</v>
      </c>
      <c r="E2419" s="68" t="s">
        <v>22589</v>
      </c>
      <c r="F2419" s="68" t="s">
        <v>19610</v>
      </c>
      <c r="G2419" s="68" t="s">
        <v>19611</v>
      </c>
      <c r="H2419" s="68">
        <v>44.889699999999998</v>
      </c>
      <c r="I2419" s="68">
        <v>-116.101</v>
      </c>
      <c r="J2419" s="68">
        <v>5024</v>
      </c>
      <c r="K2419" s="68">
        <v>-7</v>
      </c>
      <c r="L2419" s="68">
        <f>COUNTIFS(Aéroports!$C$2:$C$5193,Aéroports!$C2419,Aéroports!$D$2:$D$5193,Aéroports!$D2419)</f>
        <v>1</v>
      </c>
      <c r="M2419" s="68" t="str">
        <f>IF(AND(Formulaire!$H$15=Aéroports!$E2419,--ISNUMBER(IFERROR(SEARCH(Formulaire!$H$16,$C2419,1),""))=1),MAX(M$1:M2418)+1,"")</f>
        <v/>
      </c>
      <c r="N2419" s="68" t="str">
        <f>IF(AND(Formulaire!$H$21=Aéroports!$E2419,--ISNUMBER(IFERROR(SEARCH(Formulaire!$H$22,$C2419,1),""))=1),MAX(N$1:N2418)+1,"")</f>
        <v/>
      </c>
      <c r="O2419" s="68" t="str">
        <f>IF(AND(Formulaire!$H$27=Aéroports!$E2419,--ISNUMBER(IFERROR(SEARCH(Formulaire!$H$28,$C2419,1),""))=1),MAX(O$1:O2418)+1,"")</f>
        <v/>
      </c>
      <c r="Q2419" s="91" t="str">
        <f>IFERROR(INDEX($C$2:$C$5193,MATCH(ROWS(M$2:M2419),M$2:M$5193,0)),"")</f>
        <v/>
      </c>
      <c r="R2419" s="70" t="str">
        <f>IFERROR(INDEX($C$2:$C$5193,MATCH(ROWS(N$2:N2419),N$2:N$5193,0)),"")</f>
        <v/>
      </c>
      <c r="S2419" s="92" t="str">
        <f>IFERROR(INDEX($C$2:$C$5193,MATCH(ROWS(O$2:O2419),O$2:O$5193,0)),"")</f>
        <v/>
      </c>
    </row>
    <row r="2420" spans="1:19" x14ac:dyDescent="0.25">
      <c r="A2420" s="69">
        <v>7068</v>
      </c>
      <c r="B2420" s="69" t="s">
        <v>19612</v>
      </c>
      <c r="C2420" s="69" t="s">
        <v>19613</v>
      </c>
      <c r="D2420" s="69" t="s">
        <v>16702</v>
      </c>
      <c r="E2420" s="69" t="s">
        <v>22589</v>
      </c>
      <c r="F2420" s="69" t="s">
        <v>19614</v>
      </c>
      <c r="G2420" s="69" t="s">
        <v>19615</v>
      </c>
      <c r="H2420" s="69">
        <v>40.206299999999999</v>
      </c>
      <c r="I2420" s="69">
        <v>-100.592</v>
      </c>
      <c r="J2420" s="69">
        <v>2583</v>
      </c>
      <c r="K2420" s="69">
        <v>-6</v>
      </c>
      <c r="L2420" s="69">
        <f>COUNTIFS(Aéroports!$C$2:$C$5193,Aéroports!$C2420,Aéroports!$D$2:$D$5193,Aéroports!$D2420)</f>
        <v>1</v>
      </c>
      <c r="M2420" s="69" t="str">
        <f>IF(AND(Formulaire!$H$15=Aéroports!$E2420,--ISNUMBER(IFERROR(SEARCH(Formulaire!$H$16,$C2420,1),""))=1),MAX(M$1:M2419)+1,"")</f>
        <v/>
      </c>
      <c r="N2420" s="69" t="str">
        <f>IF(AND(Formulaire!$H$21=Aéroports!$E2420,--ISNUMBER(IFERROR(SEARCH(Formulaire!$H$22,$C2420,1),""))=1),MAX(N$1:N2419)+1,"")</f>
        <v/>
      </c>
      <c r="O2420" s="69" t="str">
        <f>IF(AND(Formulaire!$H$27=Aéroports!$E2420,--ISNUMBER(IFERROR(SEARCH(Formulaire!$H$28,$C2420,1),""))=1),MAX(O$1:O2419)+1,"")</f>
        <v/>
      </c>
      <c r="Q2420" s="91" t="str">
        <f>IFERROR(INDEX($C$2:$C$5193,MATCH(ROWS(M$2:M2420),M$2:M$5193,0)),"")</f>
        <v/>
      </c>
      <c r="R2420" s="70" t="str">
        <f>IFERROR(INDEX($C$2:$C$5193,MATCH(ROWS(N$2:N2420),N$2:N$5193,0)),"")</f>
        <v/>
      </c>
      <c r="S2420" s="92" t="str">
        <f>IFERROR(INDEX($C$2:$C$5193,MATCH(ROWS(O$2:O2420),O$2:O$5193,0)),"")</f>
        <v/>
      </c>
    </row>
    <row r="2421" spans="1:19" x14ac:dyDescent="0.25">
      <c r="A2421" s="68">
        <v>5965</v>
      </c>
      <c r="B2421" s="68" t="s">
        <v>19616</v>
      </c>
      <c r="C2421" s="68" t="s">
        <v>19617</v>
      </c>
      <c r="D2421" s="68" t="s">
        <v>16702</v>
      </c>
      <c r="E2421" s="68" t="s">
        <v>22589</v>
      </c>
      <c r="F2421" s="68" t="s">
        <v>19618</v>
      </c>
      <c r="G2421" s="68" t="s">
        <v>19619</v>
      </c>
      <c r="H2421" s="68">
        <v>62.9529</v>
      </c>
      <c r="I2421" s="68">
        <v>-155.60599999999999</v>
      </c>
      <c r="J2421" s="68">
        <v>341</v>
      </c>
      <c r="K2421" s="68">
        <v>-9</v>
      </c>
      <c r="L2421" s="68">
        <f>COUNTIFS(Aéroports!$C$2:$C$5193,Aéroports!$C2421,Aéroports!$D$2:$D$5193,Aéroports!$D2421)</f>
        <v>1</v>
      </c>
      <c r="M2421" s="68" t="str">
        <f>IF(AND(Formulaire!$H$15=Aéroports!$E2421,--ISNUMBER(IFERROR(SEARCH(Formulaire!$H$16,$C2421,1),""))=1),MAX(M$1:M2420)+1,"")</f>
        <v/>
      </c>
      <c r="N2421" s="68" t="str">
        <f>IF(AND(Formulaire!$H$21=Aéroports!$E2421,--ISNUMBER(IFERROR(SEARCH(Formulaire!$H$22,$C2421,1),""))=1),MAX(N$1:N2420)+1,"")</f>
        <v/>
      </c>
      <c r="O2421" s="68" t="str">
        <f>IF(AND(Formulaire!$H$27=Aéroports!$E2421,--ISNUMBER(IFERROR(SEARCH(Formulaire!$H$28,$C2421,1),""))=1),MAX(O$1:O2420)+1,"")</f>
        <v/>
      </c>
      <c r="Q2421" s="91" t="str">
        <f>IFERROR(INDEX($C$2:$C$5193,MATCH(ROWS(M$2:M2421),M$2:M$5193,0)),"")</f>
        <v/>
      </c>
      <c r="R2421" s="70" t="str">
        <f>IFERROR(INDEX($C$2:$C$5193,MATCH(ROWS(N$2:N2421),N$2:N$5193,0)),"")</f>
        <v/>
      </c>
      <c r="S2421" s="92" t="str">
        <f>IFERROR(INDEX($C$2:$C$5193,MATCH(ROWS(O$2:O2421),O$2:O$5193,0)),"")</f>
        <v/>
      </c>
    </row>
    <row r="2422" spans="1:19" x14ac:dyDescent="0.25">
      <c r="A2422" s="69">
        <v>8050</v>
      </c>
      <c r="B2422" s="69" t="s">
        <v>19620</v>
      </c>
      <c r="C2422" s="69" t="s">
        <v>19621</v>
      </c>
      <c r="D2422" s="69" t="s">
        <v>16702</v>
      </c>
      <c r="E2422" s="69" t="s">
        <v>22589</v>
      </c>
      <c r="F2422" s="69" t="s">
        <v>19622</v>
      </c>
      <c r="G2422" s="69" t="s">
        <v>19623</v>
      </c>
      <c r="H2422" s="69">
        <v>63.732599999999998</v>
      </c>
      <c r="I2422" s="69">
        <v>-148.911</v>
      </c>
      <c r="J2422" s="69">
        <v>1720</v>
      </c>
      <c r="K2422" s="69">
        <v>-9</v>
      </c>
      <c r="L2422" s="69">
        <f>COUNTIFS(Aéroports!$C$2:$C$5193,Aéroports!$C2422,Aéroports!$D$2:$D$5193,Aéroports!$D2422)</f>
        <v>1</v>
      </c>
      <c r="M2422" s="69" t="str">
        <f>IF(AND(Formulaire!$H$15=Aéroports!$E2422,--ISNUMBER(IFERROR(SEARCH(Formulaire!$H$16,$C2422,1),""))=1),MAX(M$1:M2421)+1,"")</f>
        <v/>
      </c>
      <c r="N2422" s="69" t="str">
        <f>IF(AND(Formulaire!$H$21=Aéroports!$E2422,--ISNUMBER(IFERROR(SEARCH(Formulaire!$H$22,$C2422,1),""))=1),MAX(N$1:N2421)+1,"")</f>
        <v/>
      </c>
      <c r="O2422" s="69" t="str">
        <f>IF(AND(Formulaire!$H$27=Aéroports!$E2422,--ISNUMBER(IFERROR(SEARCH(Formulaire!$H$28,$C2422,1),""))=1),MAX(O$1:O2421)+1,"")</f>
        <v/>
      </c>
      <c r="Q2422" s="91" t="str">
        <f>IFERROR(INDEX($C$2:$C$5193,MATCH(ROWS(M$2:M2422),M$2:M$5193,0)),"")</f>
        <v/>
      </c>
      <c r="R2422" s="70" t="str">
        <f>IFERROR(INDEX($C$2:$C$5193,MATCH(ROWS(N$2:N2422),N$2:N$5193,0)),"")</f>
        <v/>
      </c>
      <c r="S2422" s="92" t="str">
        <f>IFERROR(INDEX($C$2:$C$5193,MATCH(ROWS(O$2:O2422),O$2:O$5193,0)),"")</f>
        <v/>
      </c>
    </row>
    <row r="2423" spans="1:19" x14ac:dyDescent="0.25">
      <c r="A2423" s="68">
        <v>11086</v>
      </c>
      <c r="B2423" s="68" t="s">
        <v>19624</v>
      </c>
      <c r="C2423" s="68" t="s">
        <v>19625</v>
      </c>
      <c r="D2423" s="68" t="s">
        <v>16702</v>
      </c>
      <c r="E2423" s="68" t="s">
        <v>22589</v>
      </c>
      <c r="F2423" s="68" t="s">
        <v>19626</v>
      </c>
      <c r="G2423" s="68" t="s">
        <v>19627</v>
      </c>
      <c r="H2423" s="68">
        <v>37.276899999999998</v>
      </c>
      <c r="I2423" s="68">
        <v>-100.35599999999999</v>
      </c>
      <c r="J2423" s="68">
        <v>2529</v>
      </c>
      <c r="K2423" s="68">
        <v>-5</v>
      </c>
      <c r="L2423" s="68">
        <f>COUNTIFS(Aéroports!$C$2:$C$5193,Aéroports!$C2423,Aéroports!$D$2:$D$5193,Aéroports!$D2423)</f>
        <v>1</v>
      </c>
      <c r="M2423" s="68" t="str">
        <f>IF(AND(Formulaire!$H$15=Aéroports!$E2423,--ISNUMBER(IFERROR(SEARCH(Formulaire!$H$16,$C2423,1),""))=1),MAX(M$1:M2422)+1,"")</f>
        <v/>
      </c>
      <c r="N2423" s="68" t="str">
        <f>IF(AND(Formulaire!$H$21=Aéroports!$E2423,--ISNUMBER(IFERROR(SEARCH(Formulaire!$H$22,$C2423,1),""))=1),MAX(N$1:N2422)+1,"")</f>
        <v/>
      </c>
      <c r="O2423" s="68" t="str">
        <f>IF(AND(Formulaire!$H$27=Aéroports!$E2423,--ISNUMBER(IFERROR(SEARCH(Formulaire!$H$28,$C2423,1),""))=1),MAX(O$1:O2422)+1,"")</f>
        <v/>
      </c>
      <c r="Q2423" s="91" t="str">
        <f>IFERROR(INDEX($C$2:$C$5193,MATCH(ROWS(M$2:M2423),M$2:M$5193,0)),"")</f>
        <v/>
      </c>
      <c r="R2423" s="70" t="str">
        <f>IFERROR(INDEX($C$2:$C$5193,MATCH(ROWS(N$2:N2423),N$2:N$5193,0)),"")</f>
        <v/>
      </c>
      <c r="S2423" s="92" t="str">
        <f>IFERROR(INDEX($C$2:$C$5193,MATCH(ROWS(O$2:O2423),O$2:O$5193,0)),"")</f>
        <v/>
      </c>
    </row>
    <row r="2424" spans="1:19" x14ac:dyDescent="0.25">
      <c r="A2424" s="69">
        <v>4101</v>
      </c>
      <c r="B2424" s="69" t="s">
        <v>19628</v>
      </c>
      <c r="C2424" s="69" t="s">
        <v>19629</v>
      </c>
      <c r="D2424" s="69" t="s">
        <v>16702</v>
      </c>
      <c r="E2424" s="69" t="s">
        <v>22589</v>
      </c>
      <c r="F2424" s="69" t="s">
        <v>19630</v>
      </c>
      <c r="G2424" s="69" t="s">
        <v>19631</v>
      </c>
      <c r="H2424" s="69">
        <v>42.374200000000002</v>
      </c>
      <c r="I2424" s="69">
        <v>-122.873</v>
      </c>
      <c r="J2424" s="69">
        <v>1335</v>
      </c>
      <c r="K2424" s="69">
        <v>-8</v>
      </c>
      <c r="L2424" s="69">
        <f>COUNTIFS(Aéroports!$C$2:$C$5193,Aéroports!$C2424,Aéroports!$D$2:$D$5193,Aéroports!$D2424)</f>
        <v>1</v>
      </c>
      <c r="M2424" s="69" t="str">
        <f>IF(AND(Formulaire!$H$15=Aéroports!$E2424,--ISNUMBER(IFERROR(SEARCH(Formulaire!$H$16,$C2424,1),""))=1),MAX(M$1:M2423)+1,"")</f>
        <v/>
      </c>
      <c r="N2424" s="69" t="str">
        <f>IF(AND(Formulaire!$H$21=Aéroports!$E2424,--ISNUMBER(IFERROR(SEARCH(Formulaire!$H$22,$C2424,1),""))=1),MAX(N$1:N2423)+1,"")</f>
        <v/>
      </c>
      <c r="O2424" s="69" t="str">
        <f>IF(AND(Formulaire!$H$27=Aéroports!$E2424,--ISNUMBER(IFERROR(SEARCH(Formulaire!$H$28,$C2424,1),""))=1),MAX(O$1:O2423)+1,"")</f>
        <v/>
      </c>
      <c r="Q2424" s="91" t="str">
        <f>IFERROR(INDEX($C$2:$C$5193,MATCH(ROWS(M$2:M2424),M$2:M$5193,0)),"")</f>
        <v/>
      </c>
      <c r="R2424" s="70" t="str">
        <f>IFERROR(INDEX($C$2:$C$5193,MATCH(ROWS(N$2:N2424),N$2:N$5193,0)),"")</f>
        <v/>
      </c>
      <c r="S2424" s="92" t="str">
        <f>IFERROR(INDEX($C$2:$C$5193,MATCH(ROWS(O$2:O2424),O$2:O$5193,0)),"")</f>
        <v/>
      </c>
    </row>
    <row r="2425" spans="1:19" x14ac:dyDescent="0.25">
      <c r="A2425" s="68">
        <v>6720</v>
      </c>
      <c r="B2425" s="68" t="s">
        <v>19632</v>
      </c>
      <c r="C2425" s="68" t="s">
        <v>19633</v>
      </c>
      <c r="D2425" s="68" t="s">
        <v>16702</v>
      </c>
      <c r="E2425" s="68" t="s">
        <v>22589</v>
      </c>
      <c r="F2425" s="68" t="s">
        <v>19634</v>
      </c>
      <c r="G2425" s="68" t="s">
        <v>19635</v>
      </c>
      <c r="H2425" s="68">
        <v>60.371400000000001</v>
      </c>
      <c r="I2425" s="68">
        <v>-166.27099999999999</v>
      </c>
      <c r="J2425" s="68">
        <v>48</v>
      </c>
      <c r="K2425" s="68">
        <v>-9</v>
      </c>
      <c r="L2425" s="68">
        <f>COUNTIFS(Aéroports!$C$2:$C$5193,Aéroports!$C2425,Aéroports!$D$2:$D$5193,Aéroports!$D2425)</f>
        <v>1</v>
      </c>
      <c r="M2425" s="68" t="str">
        <f>IF(AND(Formulaire!$H$15=Aéroports!$E2425,--ISNUMBER(IFERROR(SEARCH(Formulaire!$H$16,$C2425,1),""))=1),MAX(M$1:M2424)+1,"")</f>
        <v/>
      </c>
      <c r="N2425" s="68" t="str">
        <f>IF(AND(Formulaire!$H$21=Aéroports!$E2425,--ISNUMBER(IFERROR(SEARCH(Formulaire!$H$22,$C2425,1),""))=1),MAX(N$1:N2424)+1,"")</f>
        <v/>
      </c>
      <c r="O2425" s="68" t="str">
        <f>IF(AND(Formulaire!$H$27=Aéroports!$E2425,--ISNUMBER(IFERROR(SEARCH(Formulaire!$H$28,$C2425,1),""))=1),MAX(O$1:O2424)+1,"")</f>
        <v/>
      </c>
      <c r="Q2425" s="91" t="str">
        <f>IFERROR(INDEX($C$2:$C$5193,MATCH(ROWS(M$2:M2425),M$2:M$5193,0)),"")</f>
        <v/>
      </c>
      <c r="R2425" s="70" t="str">
        <f>IFERROR(INDEX($C$2:$C$5193,MATCH(ROWS(N$2:N2425),N$2:N$5193,0)),"")</f>
        <v/>
      </c>
      <c r="S2425" s="92" t="str">
        <f>IFERROR(INDEX($C$2:$C$5193,MATCH(ROWS(O$2:O2425),O$2:O$5193,0)),"")</f>
        <v/>
      </c>
    </row>
    <row r="2426" spans="1:19" x14ac:dyDescent="0.25">
      <c r="A2426" s="69">
        <v>3671</v>
      </c>
      <c r="B2426" s="69" t="s">
        <v>1191</v>
      </c>
      <c r="C2426" s="69" t="s">
        <v>1185</v>
      </c>
      <c r="D2426" s="69" t="s">
        <v>16702</v>
      </c>
      <c r="E2426" s="69" t="s">
        <v>22589</v>
      </c>
      <c r="F2426" s="69" t="s">
        <v>19636</v>
      </c>
      <c r="G2426" s="69" t="s">
        <v>19637</v>
      </c>
      <c r="H2426" s="69">
        <v>28.102799999999998</v>
      </c>
      <c r="I2426" s="69">
        <v>-80.645300000000006</v>
      </c>
      <c r="J2426" s="69">
        <v>33</v>
      </c>
      <c r="K2426" s="69">
        <v>-5</v>
      </c>
      <c r="L2426" s="69">
        <f>COUNTIFS(Aéroports!$C$2:$C$5193,Aéroports!$C2426,Aéroports!$D$2:$D$5193,Aéroports!$D2426)</f>
        <v>1</v>
      </c>
      <c r="M2426" s="69" t="str">
        <f>IF(AND(Formulaire!$H$15=Aéroports!$E2426,--ISNUMBER(IFERROR(SEARCH(Formulaire!$H$16,$C2426,1),""))=1),MAX(M$1:M2425)+1,"")</f>
        <v/>
      </c>
      <c r="N2426" s="69" t="str">
        <f>IF(AND(Formulaire!$H$21=Aéroports!$E2426,--ISNUMBER(IFERROR(SEARCH(Formulaire!$H$22,$C2426,1),""))=1),MAX(N$1:N2425)+1,"")</f>
        <v/>
      </c>
      <c r="O2426" s="69" t="str">
        <f>IF(AND(Formulaire!$H$27=Aéroports!$E2426,--ISNUMBER(IFERROR(SEARCH(Formulaire!$H$28,$C2426,1),""))=1),MAX(O$1:O2425)+1,"")</f>
        <v/>
      </c>
      <c r="Q2426" s="91" t="str">
        <f>IFERROR(INDEX($C$2:$C$5193,MATCH(ROWS(M$2:M2426),M$2:M$5193,0)),"")</f>
        <v/>
      </c>
      <c r="R2426" s="70" t="str">
        <f>IFERROR(INDEX($C$2:$C$5193,MATCH(ROWS(N$2:N2426),N$2:N$5193,0)),"")</f>
        <v/>
      </c>
      <c r="S2426" s="92" t="str">
        <f>IFERROR(INDEX($C$2:$C$5193,MATCH(ROWS(O$2:O2426),O$2:O$5193,0)),"")</f>
        <v/>
      </c>
    </row>
    <row r="2427" spans="1:19" x14ac:dyDescent="0.25">
      <c r="A2427" s="68">
        <v>3473</v>
      </c>
      <c r="B2427" s="68" t="s">
        <v>19638</v>
      </c>
      <c r="C2427" s="68" t="s">
        <v>19639</v>
      </c>
      <c r="D2427" s="68" t="s">
        <v>16702</v>
      </c>
      <c r="E2427" s="68" t="s">
        <v>22589</v>
      </c>
      <c r="F2427" s="68" t="s">
        <v>19640</v>
      </c>
      <c r="G2427" s="68" t="s">
        <v>19641</v>
      </c>
      <c r="H2427" s="68">
        <v>35.042400000000001</v>
      </c>
      <c r="I2427" s="68">
        <v>-89.976699999999994</v>
      </c>
      <c r="J2427" s="68">
        <v>341</v>
      </c>
      <c r="K2427" s="68">
        <v>-6</v>
      </c>
      <c r="L2427" s="68">
        <f>COUNTIFS(Aéroports!$C$2:$C$5193,Aéroports!$C2427,Aéroports!$D$2:$D$5193,Aéroports!$D2427)</f>
        <v>1</v>
      </c>
      <c r="M2427" s="68" t="str">
        <f>IF(AND(Formulaire!$H$15=Aéroports!$E2427,--ISNUMBER(IFERROR(SEARCH(Formulaire!$H$16,$C2427,1),""))=1),MAX(M$1:M2426)+1,"")</f>
        <v/>
      </c>
      <c r="N2427" s="68" t="str">
        <f>IF(AND(Formulaire!$H$21=Aéroports!$E2427,--ISNUMBER(IFERROR(SEARCH(Formulaire!$H$22,$C2427,1),""))=1),MAX(N$1:N2426)+1,"")</f>
        <v/>
      </c>
      <c r="O2427" s="68" t="str">
        <f>IF(AND(Formulaire!$H$27=Aéroports!$E2427,--ISNUMBER(IFERROR(SEARCH(Formulaire!$H$28,$C2427,1),""))=1),MAX(O$1:O2426)+1,"")</f>
        <v/>
      </c>
      <c r="Q2427" s="91" t="str">
        <f>IFERROR(INDEX($C$2:$C$5193,MATCH(ROWS(M$2:M2427),M$2:M$5193,0)),"")</f>
        <v/>
      </c>
      <c r="R2427" s="70" t="str">
        <f>IFERROR(INDEX($C$2:$C$5193,MATCH(ROWS(N$2:N2427),N$2:N$5193,0)),"")</f>
        <v/>
      </c>
      <c r="S2427" s="92" t="str">
        <f>IFERROR(INDEX($C$2:$C$5193,MATCH(ROWS(O$2:O2427),O$2:O$5193,0)),"")</f>
        <v/>
      </c>
    </row>
    <row r="2428" spans="1:19" x14ac:dyDescent="0.25">
      <c r="A2428" s="69">
        <v>7122</v>
      </c>
      <c r="B2428" s="69" t="s">
        <v>19642</v>
      </c>
      <c r="C2428" s="69" t="s">
        <v>19643</v>
      </c>
      <c r="D2428" s="69" t="s">
        <v>16702</v>
      </c>
      <c r="E2428" s="69" t="s">
        <v>22589</v>
      </c>
      <c r="F2428" s="69" t="s">
        <v>19644</v>
      </c>
      <c r="G2428" s="69" t="s">
        <v>19645</v>
      </c>
      <c r="H2428" s="69">
        <v>37.284700000000001</v>
      </c>
      <c r="I2428" s="69">
        <v>-120.514</v>
      </c>
      <c r="J2428" s="69">
        <v>155</v>
      </c>
      <c r="K2428" s="69">
        <v>-8</v>
      </c>
      <c r="L2428" s="69">
        <f>COUNTIFS(Aéroports!$C$2:$C$5193,Aéroports!$C2428,Aéroports!$D$2:$D$5193,Aéroports!$D2428)</f>
        <v>1</v>
      </c>
      <c r="M2428" s="69" t="str">
        <f>IF(AND(Formulaire!$H$15=Aéroports!$E2428,--ISNUMBER(IFERROR(SEARCH(Formulaire!$H$16,$C2428,1),""))=1),MAX(M$1:M2427)+1,"")</f>
        <v/>
      </c>
      <c r="N2428" s="69" t="str">
        <f>IF(AND(Formulaire!$H$21=Aéroports!$E2428,--ISNUMBER(IFERROR(SEARCH(Formulaire!$H$22,$C2428,1),""))=1),MAX(N$1:N2427)+1,"")</f>
        <v/>
      </c>
      <c r="O2428" s="69" t="str">
        <f>IF(AND(Formulaire!$H$27=Aéroports!$E2428,--ISNUMBER(IFERROR(SEARCH(Formulaire!$H$28,$C2428,1),""))=1),MAX(O$1:O2427)+1,"")</f>
        <v/>
      </c>
      <c r="Q2428" s="91" t="str">
        <f>IFERROR(INDEX($C$2:$C$5193,MATCH(ROWS(M$2:M2428),M$2:M$5193,0)),"")</f>
        <v/>
      </c>
      <c r="R2428" s="70" t="str">
        <f>IFERROR(INDEX($C$2:$C$5193,MATCH(ROWS(N$2:N2428),N$2:N$5193,0)),"")</f>
        <v/>
      </c>
      <c r="S2428" s="92" t="str">
        <f>IFERROR(INDEX($C$2:$C$5193,MATCH(ROWS(O$2:O2428),O$2:O$5193,0)),"")</f>
        <v/>
      </c>
    </row>
    <row r="2429" spans="1:19" x14ac:dyDescent="0.25">
      <c r="A2429" s="68">
        <v>11831</v>
      </c>
      <c r="B2429" s="68" t="s">
        <v>19649</v>
      </c>
      <c r="C2429" s="68" t="s">
        <v>19650</v>
      </c>
      <c r="D2429" s="68" t="s">
        <v>16702</v>
      </c>
      <c r="E2429" s="68" t="s">
        <v>22589</v>
      </c>
      <c r="F2429" s="68" t="s">
        <v>19651</v>
      </c>
      <c r="G2429" s="68" t="s">
        <v>19652</v>
      </c>
      <c r="H2429" s="68">
        <v>36.619399999999999</v>
      </c>
      <c r="I2429" s="68">
        <v>-116.033</v>
      </c>
      <c r="J2429" s="68">
        <v>3314</v>
      </c>
      <c r="K2429" s="68" t="s">
        <v>340</v>
      </c>
      <c r="L2429" s="68">
        <f>COUNTIFS(Aéroports!$C$2:$C$5193,Aéroports!$C2429,Aéroports!$D$2:$D$5193,Aéroports!$D2429)</f>
        <v>1</v>
      </c>
      <c r="M2429" s="68" t="str">
        <f>IF(AND(Formulaire!$H$15=Aéroports!$E2429,--ISNUMBER(IFERROR(SEARCH(Formulaire!$H$16,$C2429,1),""))=1),MAX(M$1:M2428)+1,"")</f>
        <v/>
      </c>
      <c r="N2429" s="68" t="str">
        <f>IF(AND(Formulaire!$H$21=Aéroports!$E2429,--ISNUMBER(IFERROR(SEARCH(Formulaire!$H$22,$C2429,1),""))=1),MAX(N$1:N2428)+1,"")</f>
        <v/>
      </c>
      <c r="O2429" s="68" t="str">
        <f>IF(AND(Formulaire!$H$27=Aéroports!$E2429,--ISNUMBER(IFERROR(SEARCH(Formulaire!$H$28,$C2429,1),""))=1),MAX(O$1:O2428)+1,"")</f>
        <v/>
      </c>
      <c r="Q2429" s="91" t="str">
        <f>IFERROR(INDEX($C$2:$C$5193,MATCH(ROWS(M$2:M2429),M$2:M$5193,0)),"")</f>
        <v/>
      </c>
      <c r="R2429" s="70" t="str">
        <f>IFERROR(INDEX($C$2:$C$5193,MATCH(ROWS(N$2:N2429),N$2:N$5193,0)),"")</f>
        <v/>
      </c>
      <c r="S2429" s="92" t="str">
        <f>IFERROR(INDEX($C$2:$C$5193,MATCH(ROWS(O$2:O2429),O$2:O$5193,0)),"")</f>
        <v/>
      </c>
    </row>
    <row r="2430" spans="1:19" x14ac:dyDescent="0.25">
      <c r="A2430" s="69">
        <v>4335</v>
      </c>
      <c r="B2430" s="69" t="s">
        <v>19653</v>
      </c>
      <c r="C2430" s="69" t="s">
        <v>19654</v>
      </c>
      <c r="D2430" s="69" t="s">
        <v>16702</v>
      </c>
      <c r="E2430" s="69" t="s">
        <v>22589</v>
      </c>
      <c r="F2430" s="69" t="s">
        <v>19655</v>
      </c>
      <c r="G2430" s="69" t="s">
        <v>19656</v>
      </c>
      <c r="H2430" s="69">
        <v>32.332599999999999</v>
      </c>
      <c r="I2430" s="69">
        <v>-88.751900000000006</v>
      </c>
      <c r="J2430" s="69">
        <v>297</v>
      </c>
      <c r="K2430" s="69">
        <v>-6</v>
      </c>
      <c r="L2430" s="69">
        <f>COUNTIFS(Aéroports!$C$2:$C$5193,Aéroports!$C2430,Aéroports!$D$2:$D$5193,Aéroports!$D2430)</f>
        <v>1</v>
      </c>
      <c r="M2430" s="69" t="str">
        <f>IF(AND(Formulaire!$H$15=Aéroports!$E2430,--ISNUMBER(IFERROR(SEARCH(Formulaire!$H$16,$C2430,1),""))=1),MAX(M$1:M2429)+1,"")</f>
        <v/>
      </c>
      <c r="N2430" s="69" t="str">
        <f>IF(AND(Formulaire!$H$21=Aéroports!$E2430,--ISNUMBER(IFERROR(SEARCH(Formulaire!$H$22,$C2430,1),""))=1),MAX(N$1:N2429)+1,"")</f>
        <v/>
      </c>
      <c r="O2430" s="69" t="str">
        <f>IF(AND(Formulaire!$H$27=Aéroports!$E2430,--ISNUMBER(IFERROR(SEARCH(Formulaire!$H$28,$C2430,1),""))=1),MAX(O$1:O2429)+1,"")</f>
        <v/>
      </c>
      <c r="Q2430" s="91" t="str">
        <f>IFERROR(INDEX($C$2:$C$5193,MATCH(ROWS(M$2:M2430),M$2:M$5193,0)),"")</f>
        <v/>
      </c>
      <c r="R2430" s="70" t="str">
        <f>IFERROR(INDEX($C$2:$C$5193,MATCH(ROWS(N$2:N2430),N$2:N$5193,0)),"")</f>
        <v/>
      </c>
      <c r="S2430" s="92" t="str">
        <f>IFERROR(INDEX($C$2:$C$5193,MATCH(ROWS(O$2:O2430),O$2:O$5193,0)),"")</f>
        <v/>
      </c>
    </row>
    <row r="2431" spans="1:19" x14ac:dyDescent="0.25">
      <c r="A2431" s="68">
        <v>6505</v>
      </c>
      <c r="B2431" s="68" t="s">
        <v>19657</v>
      </c>
      <c r="C2431" s="68" t="s">
        <v>19658</v>
      </c>
      <c r="D2431" s="68" t="s">
        <v>16702</v>
      </c>
      <c r="E2431" s="68" t="s">
        <v>22589</v>
      </c>
      <c r="F2431" s="68" t="s">
        <v>19659</v>
      </c>
      <c r="G2431" s="68" t="s">
        <v>19660</v>
      </c>
      <c r="H2431" s="68">
        <v>33.3078</v>
      </c>
      <c r="I2431" s="68">
        <v>-111.655</v>
      </c>
      <c r="J2431" s="68">
        <v>1382</v>
      </c>
      <c r="K2431" s="68">
        <v>-7</v>
      </c>
      <c r="L2431" s="68">
        <f>COUNTIFS(Aéroports!$C$2:$C$5193,Aéroports!$C2431,Aéroports!$D$2:$D$5193,Aéroports!$D2431)</f>
        <v>1</v>
      </c>
      <c r="M2431" s="68" t="str">
        <f>IF(AND(Formulaire!$H$15=Aéroports!$E2431,--ISNUMBER(IFERROR(SEARCH(Formulaire!$H$16,$C2431,1),""))=1),MAX(M$1:M2430)+1,"")</f>
        <v/>
      </c>
      <c r="N2431" s="68" t="str">
        <f>IF(AND(Formulaire!$H$21=Aéroports!$E2431,--ISNUMBER(IFERROR(SEARCH(Formulaire!$H$22,$C2431,1),""))=1),MAX(N$1:N2430)+1,"")</f>
        <v/>
      </c>
      <c r="O2431" s="68" t="str">
        <f>IF(AND(Formulaire!$H$27=Aéroports!$E2431,--ISNUMBER(IFERROR(SEARCH(Formulaire!$H$28,$C2431,1),""))=1),MAX(O$1:O2430)+1,"")</f>
        <v/>
      </c>
      <c r="Q2431" s="91" t="str">
        <f>IFERROR(INDEX($C$2:$C$5193,MATCH(ROWS(M$2:M2431),M$2:M$5193,0)),"")</f>
        <v/>
      </c>
      <c r="R2431" s="70" t="str">
        <f>IFERROR(INDEX($C$2:$C$5193,MATCH(ROWS(N$2:N2431),N$2:N$5193,0)),"")</f>
        <v/>
      </c>
      <c r="S2431" s="92" t="str">
        <f>IFERROR(INDEX($C$2:$C$5193,MATCH(ROWS(O$2:O2431),O$2:O$5193,0)),"")</f>
        <v/>
      </c>
    </row>
    <row r="2432" spans="1:19" x14ac:dyDescent="0.25">
      <c r="A2432" s="69">
        <v>7146</v>
      </c>
      <c r="B2432" s="69" t="s">
        <v>19664</v>
      </c>
      <c r="C2432" s="69" t="s">
        <v>19665</v>
      </c>
      <c r="D2432" s="69" t="s">
        <v>16702</v>
      </c>
      <c r="E2432" s="69" t="s">
        <v>22589</v>
      </c>
      <c r="F2432" s="69" t="s">
        <v>19666</v>
      </c>
      <c r="G2432" s="69" t="s">
        <v>19667</v>
      </c>
      <c r="H2432" s="69">
        <v>55.131</v>
      </c>
      <c r="I2432" s="69">
        <v>-131.578</v>
      </c>
      <c r="J2432" s="69">
        <v>0</v>
      </c>
      <c r="K2432" s="69">
        <v>-9</v>
      </c>
      <c r="L2432" s="69">
        <f>COUNTIFS(Aéroports!$C$2:$C$5193,Aéroports!$C2432,Aéroports!$D$2:$D$5193,Aéroports!$D2432)</f>
        <v>1</v>
      </c>
      <c r="M2432" s="69" t="str">
        <f>IF(AND(Formulaire!$H$15=Aéroports!$E2432,--ISNUMBER(IFERROR(SEARCH(Formulaire!$H$16,$C2432,1),""))=1),MAX(M$1:M2431)+1,"")</f>
        <v/>
      </c>
      <c r="N2432" s="69" t="str">
        <f>IF(AND(Formulaire!$H$21=Aéroports!$E2432,--ISNUMBER(IFERROR(SEARCH(Formulaire!$H$22,$C2432,1),""))=1),MAX(N$1:N2431)+1,"")</f>
        <v/>
      </c>
      <c r="O2432" s="69" t="str">
        <f>IF(AND(Formulaire!$H$27=Aéroports!$E2432,--ISNUMBER(IFERROR(SEARCH(Formulaire!$H$28,$C2432,1),""))=1),MAX(O$1:O2431)+1,"")</f>
        <v/>
      </c>
      <c r="Q2432" s="91" t="str">
        <f>IFERROR(INDEX($C$2:$C$5193,MATCH(ROWS(M$2:M2432),M$2:M$5193,0)),"")</f>
        <v/>
      </c>
      <c r="R2432" s="70" t="str">
        <f>IFERROR(INDEX($C$2:$C$5193,MATCH(ROWS(N$2:N2432),N$2:N$5193,0)),"")</f>
        <v/>
      </c>
      <c r="S2432" s="92" t="str">
        <f>IFERROR(INDEX($C$2:$C$5193,MATCH(ROWS(O$2:O2432),O$2:O$5193,0)),"")</f>
        <v/>
      </c>
    </row>
    <row r="2433" spans="1:19" x14ac:dyDescent="0.25">
      <c r="A2433" s="68">
        <v>3576</v>
      </c>
      <c r="B2433" s="68" t="s">
        <v>19668</v>
      </c>
      <c r="C2433" s="68" t="s">
        <v>19669</v>
      </c>
      <c r="D2433" s="68" t="s">
        <v>16702</v>
      </c>
      <c r="E2433" s="68" t="s">
        <v>22589</v>
      </c>
      <c r="F2433" s="68" t="s">
        <v>19670</v>
      </c>
      <c r="G2433" s="68" t="s">
        <v>19671</v>
      </c>
      <c r="H2433" s="68">
        <v>25.793199999999999</v>
      </c>
      <c r="I2433" s="68">
        <v>-80.290599999999998</v>
      </c>
      <c r="J2433" s="68">
        <v>8</v>
      </c>
      <c r="K2433" s="68">
        <v>-5</v>
      </c>
      <c r="L2433" s="68">
        <f>COUNTIFS(Aéroports!$C$2:$C$5193,Aéroports!$C2433,Aéroports!$D$2:$D$5193,Aéroports!$D2433)</f>
        <v>1</v>
      </c>
      <c r="M2433" s="68" t="str">
        <f>IF(AND(Formulaire!$H$15=Aéroports!$E2433,--ISNUMBER(IFERROR(SEARCH(Formulaire!$H$16,$C2433,1),""))=1),MAX(M$1:M2432)+1,"")</f>
        <v/>
      </c>
      <c r="N2433" s="68" t="str">
        <f>IF(AND(Formulaire!$H$21=Aéroports!$E2433,--ISNUMBER(IFERROR(SEARCH(Formulaire!$H$22,$C2433,1),""))=1),MAX(N$1:N2432)+1,"")</f>
        <v/>
      </c>
      <c r="O2433" s="68" t="str">
        <f>IF(AND(Formulaire!$H$27=Aéroports!$E2433,--ISNUMBER(IFERROR(SEARCH(Formulaire!$H$28,$C2433,1),""))=1),MAX(O$1:O2432)+1,"")</f>
        <v/>
      </c>
      <c r="Q2433" s="91" t="str">
        <f>IFERROR(INDEX($C$2:$C$5193,MATCH(ROWS(M$2:M2433),M$2:M$5193,0)),"")</f>
        <v/>
      </c>
      <c r="R2433" s="70" t="str">
        <f>IFERROR(INDEX($C$2:$C$5193,MATCH(ROWS(N$2:N2433),N$2:N$5193,0)),"")</f>
        <v/>
      </c>
      <c r="S2433" s="92" t="str">
        <f>IFERROR(INDEX($C$2:$C$5193,MATCH(ROWS(O$2:O2433),O$2:O$5193,0)),"")</f>
        <v/>
      </c>
    </row>
    <row r="2434" spans="1:19" x14ac:dyDescent="0.25">
      <c r="A2434" s="69">
        <v>6844</v>
      </c>
      <c r="B2434" s="69" t="s">
        <v>19678</v>
      </c>
      <c r="C2434" s="69" t="s">
        <v>19679</v>
      </c>
      <c r="D2434" s="69" t="s">
        <v>16702</v>
      </c>
      <c r="E2434" s="69" t="s">
        <v>22589</v>
      </c>
      <c r="F2434" s="69" t="s">
        <v>19680</v>
      </c>
      <c r="G2434" s="69" t="s">
        <v>19681</v>
      </c>
      <c r="H2434" s="69">
        <v>41.703299999999999</v>
      </c>
      <c r="I2434" s="69">
        <v>-86.821200000000005</v>
      </c>
      <c r="J2434" s="69">
        <v>655</v>
      </c>
      <c r="K2434" s="69">
        <v>-6</v>
      </c>
      <c r="L2434" s="69">
        <f>COUNTIFS(Aéroports!$C$2:$C$5193,Aéroports!$C2434,Aéroports!$D$2:$D$5193,Aéroports!$D2434)</f>
        <v>1</v>
      </c>
      <c r="M2434" s="69" t="str">
        <f>IF(AND(Formulaire!$H$15=Aéroports!$E2434,--ISNUMBER(IFERROR(SEARCH(Formulaire!$H$16,$C2434,1),""))=1),MAX(M$1:M2433)+1,"")</f>
        <v/>
      </c>
      <c r="N2434" s="69" t="str">
        <f>IF(AND(Formulaire!$H$21=Aéroports!$E2434,--ISNUMBER(IFERROR(SEARCH(Formulaire!$H$22,$C2434,1),""))=1),MAX(N$1:N2433)+1,"")</f>
        <v/>
      </c>
      <c r="O2434" s="69" t="str">
        <f>IF(AND(Formulaire!$H$27=Aéroports!$E2434,--ISNUMBER(IFERROR(SEARCH(Formulaire!$H$28,$C2434,1),""))=1),MAX(O$1:O2433)+1,"")</f>
        <v/>
      </c>
      <c r="Q2434" s="91" t="str">
        <f>IFERROR(INDEX($C$2:$C$5193,MATCH(ROWS(M$2:M2434),M$2:M$5193,0)),"")</f>
        <v/>
      </c>
      <c r="R2434" s="70" t="str">
        <f>IFERROR(INDEX($C$2:$C$5193,MATCH(ROWS(N$2:N2434),N$2:N$5193,0)),"")</f>
        <v/>
      </c>
      <c r="S2434" s="92" t="str">
        <f>IFERROR(INDEX($C$2:$C$5193,MATCH(ROWS(O$2:O2434),O$2:O$5193,0)),"")</f>
        <v/>
      </c>
    </row>
    <row r="2435" spans="1:19" x14ac:dyDescent="0.25">
      <c r="A2435" s="68">
        <v>3652</v>
      </c>
      <c r="B2435" s="68" t="s">
        <v>19682</v>
      </c>
      <c r="C2435" s="68" t="s">
        <v>3833</v>
      </c>
      <c r="D2435" s="68" t="s">
        <v>16702</v>
      </c>
      <c r="E2435" s="68" t="s">
        <v>22589</v>
      </c>
      <c r="F2435" s="68" t="s">
        <v>19683</v>
      </c>
      <c r="G2435" s="68" t="s">
        <v>19684</v>
      </c>
      <c r="H2435" s="68">
        <v>31.942499999999999</v>
      </c>
      <c r="I2435" s="68">
        <v>-102.202</v>
      </c>
      <c r="J2435" s="68">
        <v>2871</v>
      </c>
      <c r="K2435" s="68">
        <v>-6</v>
      </c>
      <c r="L2435" s="68">
        <f>COUNTIFS(Aéroports!$C$2:$C$5193,Aéroports!$C2435,Aéroports!$D$2:$D$5193,Aéroports!$D2435)</f>
        <v>1</v>
      </c>
      <c r="M2435" s="68" t="str">
        <f>IF(AND(Formulaire!$H$15=Aéroports!$E2435,--ISNUMBER(IFERROR(SEARCH(Formulaire!$H$16,$C2435,1),""))=1),MAX(M$1:M2434)+1,"")</f>
        <v/>
      </c>
      <c r="N2435" s="68" t="str">
        <f>IF(AND(Formulaire!$H$21=Aéroports!$E2435,--ISNUMBER(IFERROR(SEARCH(Formulaire!$H$22,$C2435,1),""))=1),MAX(N$1:N2434)+1,"")</f>
        <v/>
      </c>
      <c r="O2435" s="68" t="str">
        <f>IF(AND(Formulaire!$H$27=Aéroports!$E2435,--ISNUMBER(IFERROR(SEARCH(Formulaire!$H$28,$C2435,1),""))=1),MAX(O$1:O2434)+1,"")</f>
        <v/>
      </c>
      <c r="Q2435" s="91" t="str">
        <f>IFERROR(INDEX($C$2:$C$5193,MATCH(ROWS(M$2:M2435),M$2:M$5193,0)),"")</f>
        <v/>
      </c>
      <c r="R2435" s="70" t="str">
        <f>IFERROR(INDEX($C$2:$C$5193,MATCH(ROWS(N$2:N2435),N$2:N$5193,0)),"")</f>
        <v/>
      </c>
      <c r="S2435" s="92" t="str">
        <f>IFERROR(INDEX($C$2:$C$5193,MATCH(ROWS(O$2:O2435),O$2:O$5193,0)),"")</f>
        <v/>
      </c>
    </row>
    <row r="2436" spans="1:19" x14ac:dyDescent="0.25">
      <c r="A2436" s="69">
        <v>5755</v>
      </c>
      <c r="B2436" s="69" t="s">
        <v>19685</v>
      </c>
      <c r="C2436" s="69" t="s">
        <v>19686</v>
      </c>
      <c r="D2436" s="69" t="s">
        <v>16702</v>
      </c>
      <c r="E2436" s="69" t="s">
        <v>22589</v>
      </c>
      <c r="F2436" s="69" t="s">
        <v>19687</v>
      </c>
      <c r="G2436" s="69" t="s">
        <v>19688</v>
      </c>
      <c r="H2436" s="69">
        <v>46.427999999999997</v>
      </c>
      <c r="I2436" s="69">
        <v>-105.886</v>
      </c>
      <c r="J2436" s="69">
        <v>2630</v>
      </c>
      <c r="K2436" s="69">
        <v>-7</v>
      </c>
      <c r="L2436" s="69">
        <f>COUNTIFS(Aéroports!$C$2:$C$5193,Aéroports!$C2436,Aéroports!$D$2:$D$5193,Aéroports!$D2436)</f>
        <v>1</v>
      </c>
      <c r="M2436" s="69" t="str">
        <f>IF(AND(Formulaire!$H$15=Aéroports!$E2436,--ISNUMBER(IFERROR(SEARCH(Formulaire!$H$16,$C2436,1),""))=1),MAX(M$1:M2435)+1,"")</f>
        <v/>
      </c>
      <c r="N2436" s="69" t="str">
        <f>IF(AND(Formulaire!$H$21=Aéroports!$E2436,--ISNUMBER(IFERROR(SEARCH(Formulaire!$H$22,$C2436,1),""))=1),MAX(N$1:N2435)+1,"")</f>
        <v/>
      </c>
      <c r="O2436" s="69" t="str">
        <f>IF(AND(Formulaire!$H$27=Aéroports!$E2436,--ISNUMBER(IFERROR(SEARCH(Formulaire!$H$28,$C2436,1),""))=1),MAX(O$1:O2435)+1,"")</f>
        <v/>
      </c>
      <c r="Q2436" s="91" t="str">
        <f>IFERROR(INDEX($C$2:$C$5193,MATCH(ROWS(M$2:M2436),M$2:M$5193,0)),"")</f>
        <v/>
      </c>
      <c r="R2436" s="70" t="str">
        <f>IFERROR(INDEX($C$2:$C$5193,MATCH(ROWS(N$2:N2436),N$2:N$5193,0)),"")</f>
        <v/>
      </c>
      <c r="S2436" s="92" t="str">
        <f>IFERROR(INDEX($C$2:$C$5193,MATCH(ROWS(O$2:O2436),O$2:O$5193,0)),"")</f>
        <v/>
      </c>
    </row>
    <row r="2437" spans="1:19" x14ac:dyDescent="0.25">
      <c r="A2437" s="68">
        <v>8303</v>
      </c>
      <c r="B2437" s="68" t="s">
        <v>19689</v>
      </c>
      <c r="C2437" s="68" t="s">
        <v>19690</v>
      </c>
      <c r="D2437" s="68" t="s">
        <v>16702</v>
      </c>
      <c r="E2437" s="68" t="s">
        <v>22589</v>
      </c>
      <c r="F2437" s="68" t="s">
        <v>19691</v>
      </c>
      <c r="G2437" s="68" t="s">
        <v>19692</v>
      </c>
      <c r="H2437" s="68">
        <v>33.154200000000003</v>
      </c>
      <c r="I2437" s="68">
        <v>-83.240700000000004</v>
      </c>
      <c r="J2437" s="68">
        <v>385</v>
      </c>
      <c r="K2437" s="68">
        <v>-5</v>
      </c>
      <c r="L2437" s="68">
        <f>COUNTIFS(Aéroports!$C$2:$C$5193,Aéroports!$C2437,Aéroports!$D$2:$D$5193,Aéroports!$D2437)</f>
        <v>1</v>
      </c>
      <c r="M2437" s="68" t="str">
        <f>IF(AND(Formulaire!$H$15=Aéroports!$E2437,--ISNUMBER(IFERROR(SEARCH(Formulaire!$H$16,$C2437,1),""))=1),MAX(M$1:M2436)+1,"")</f>
        <v/>
      </c>
      <c r="N2437" s="68" t="str">
        <f>IF(AND(Formulaire!$H$21=Aéroports!$E2437,--ISNUMBER(IFERROR(SEARCH(Formulaire!$H$22,$C2437,1),""))=1),MAX(N$1:N2436)+1,"")</f>
        <v/>
      </c>
      <c r="O2437" s="68" t="str">
        <f>IF(AND(Formulaire!$H$27=Aéroports!$E2437,--ISNUMBER(IFERROR(SEARCH(Formulaire!$H$28,$C2437,1),""))=1),MAX(O$1:O2436)+1,"")</f>
        <v/>
      </c>
      <c r="Q2437" s="91" t="str">
        <f>IFERROR(INDEX($C$2:$C$5193,MATCH(ROWS(M$2:M2437),M$2:M$5193,0)),"")</f>
        <v/>
      </c>
      <c r="R2437" s="70" t="str">
        <f>IFERROR(INDEX($C$2:$C$5193,MATCH(ROWS(N$2:N2437),N$2:N$5193,0)),"")</f>
        <v/>
      </c>
      <c r="S2437" s="92" t="str">
        <f>IFERROR(INDEX($C$2:$C$5193,MATCH(ROWS(O$2:O2437),O$2:O$5193,0)),"")</f>
        <v/>
      </c>
    </row>
    <row r="2438" spans="1:19" x14ac:dyDescent="0.25">
      <c r="A2438" s="69">
        <v>3778</v>
      </c>
      <c r="B2438" s="69" t="s">
        <v>19693</v>
      </c>
      <c r="C2438" s="69" t="s">
        <v>19694</v>
      </c>
      <c r="D2438" s="69" t="s">
        <v>16702</v>
      </c>
      <c r="E2438" s="69" t="s">
        <v>22589</v>
      </c>
      <c r="F2438" s="69" t="s">
        <v>19695</v>
      </c>
      <c r="G2438" s="69" t="s">
        <v>19696</v>
      </c>
      <c r="H2438" s="69">
        <v>35.356699999999996</v>
      </c>
      <c r="I2438" s="69">
        <v>-89.8703</v>
      </c>
      <c r="J2438" s="69">
        <v>320</v>
      </c>
      <c r="K2438" s="69">
        <v>-6</v>
      </c>
      <c r="L2438" s="69">
        <f>COUNTIFS(Aéroports!$C$2:$C$5193,Aéroports!$C2438,Aéroports!$D$2:$D$5193,Aéroports!$D2438)</f>
        <v>1</v>
      </c>
      <c r="M2438" s="69" t="str">
        <f>IF(AND(Formulaire!$H$15=Aéroports!$E2438,--ISNUMBER(IFERROR(SEARCH(Formulaire!$H$16,$C2438,1),""))=1),MAX(M$1:M2437)+1,"")</f>
        <v/>
      </c>
      <c r="N2438" s="69" t="str">
        <f>IF(AND(Formulaire!$H$21=Aéroports!$E2438,--ISNUMBER(IFERROR(SEARCH(Formulaire!$H$22,$C2438,1),""))=1),MAX(N$1:N2437)+1,"")</f>
        <v/>
      </c>
      <c r="O2438" s="69" t="str">
        <f>IF(AND(Formulaire!$H$27=Aéroports!$E2438,--ISNUMBER(IFERROR(SEARCH(Formulaire!$H$28,$C2438,1),""))=1),MAX(O$1:O2437)+1,"")</f>
        <v/>
      </c>
      <c r="Q2438" s="91" t="str">
        <f>IFERROR(INDEX($C$2:$C$5193,MATCH(ROWS(M$2:M2438),M$2:M$5193,0)),"")</f>
        <v/>
      </c>
      <c r="R2438" s="70" t="str">
        <f>IFERROR(INDEX($C$2:$C$5193,MATCH(ROWS(N$2:N2438),N$2:N$5193,0)),"")</f>
        <v/>
      </c>
      <c r="S2438" s="92" t="str">
        <f>IFERROR(INDEX($C$2:$C$5193,MATCH(ROWS(O$2:O2438),O$2:O$5193,0)),"")</f>
        <v/>
      </c>
    </row>
    <row r="2439" spans="1:19" x14ac:dyDescent="0.25">
      <c r="A2439" s="68">
        <v>3551</v>
      </c>
      <c r="B2439" s="68" t="s">
        <v>19697</v>
      </c>
      <c r="C2439" s="68" t="s">
        <v>19698</v>
      </c>
      <c r="D2439" s="68" t="s">
        <v>16702</v>
      </c>
      <c r="E2439" s="68" t="s">
        <v>22589</v>
      </c>
      <c r="F2439" s="68" t="s">
        <v>19699</v>
      </c>
      <c r="G2439" s="68" t="s">
        <v>19700</v>
      </c>
      <c r="H2439" s="68">
        <v>45.647799999999997</v>
      </c>
      <c r="I2439" s="68">
        <v>-68.685599999999994</v>
      </c>
      <c r="J2439" s="68">
        <v>408</v>
      </c>
      <c r="K2439" s="68">
        <v>-5</v>
      </c>
      <c r="L2439" s="68">
        <f>COUNTIFS(Aéroports!$C$2:$C$5193,Aéroports!$C2439,Aéroports!$D$2:$D$5193,Aéroports!$D2439)</f>
        <v>1</v>
      </c>
      <c r="M2439" s="68" t="str">
        <f>IF(AND(Formulaire!$H$15=Aéroports!$E2439,--ISNUMBER(IFERROR(SEARCH(Formulaire!$H$16,$C2439,1),""))=1),MAX(M$1:M2438)+1,"")</f>
        <v/>
      </c>
      <c r="N2439" s="68" t="str">
        <f>IF(AND(Formulaire!$H$21=Aéroports!$E2439,--ISNUMBER(IFERROR(SEARCH(Formulaire!$H$22,$C2439,1),""))=1),MAX(N$1:N2438)+1,"")</f>
        <v/>
      </c>
      <c r="O2439" s="68" t="str">
        <f>IF(AND(Formulaire!$H$27=Aéroports!$E2439,--ISNUMBER(IFERROR(SEARCH(Formulaire!$H$28,$C2439,1),""))=1),MAX(O$1:O2438)+1,"")</f>
        <v/>
      </c>
      <c r="Q2439" s="91" t="str">
        <f>IFERROR(INDEX($C$2:$C$5193,MATCH(ROWS(M$2:M2439),M$2:M$5193,0)),"")</f>
        <v/>
      </c>
      <c r="R2439" s="70" t="str">
        <f>IFERROR(INDEX($C$2:$C$5193,MATCH(ROWS(N$2:N2439),N$2:N$5193,0)),"")</f>
        <v/>
      </c>
      <c r="S2439" s="92" t="str">
        <f>IFERROR(INDEX($C$2:$C$5193,MATCH(ROWS(O$2:O2439),O$2:O$5193,0)),"")</f>
        <v/>
      </c>
    </row>
    <row r="2440" spans="1:19" x14ac:dyDescent="0.25">
      <c r="A2440" s="69">
        <v>3679</v>
      </c>
      <c r="B2440" s="69" t="s">
        <v>19701</v>
      </c>
      <c r="C2440" s="69" t="s">
        <v>19702</v>
      </c>
      <c r="D2440" s="69" t="s">
        <v>16702</v>
      </c>
      <c r="E2440" s="69" t="s">
        <v>22589</v>
      </c>
      <c r="F2440" s="69" t="s">
        <v>19703</v>
      </c>
      <c r="G2440" s="69" t="s">
        <v>19704</v>
      </c>
      <c r="H2440" s="69">
        <v>39.367800000000003</v>
      </c>
      <c r="I2440" s="69">
        <v>-75.072199999999995</v>
      </c>
      <c r="J2440" s="69">
        <v>85</v>
      </c>
      <c r="K2440" s="69">
        <v>-5</v>
      </c>
      <c r="L2440" s="69">
        <f>COUNTIFS(Aéroports!$C$2:$C$5193,Aéroports!$C2440,Aéroports!$D$2:$D$5193,Aéroports!$D2440)</f>
        <v>1</v>
      </c>
      <c r="M2440" s="69" t="str">
        <f>IF(AND(Formulaire!$H$15=Aéroports!$E2440,--ISNUMBER(IFERROR(SEARCH(Formulaire!$H$16,$C2440,1),""))=1),MAX(M$1:M2439)+1,"")</f>
        <v/>
      </c>
      <c r="N2440" s="69" t="str">
        <f>IF(AND(Formulaire!$H$21=Aéroports!$E2440,--ISNUMBER(IFERROR(SEARCH(Formulaire!$H$22,$C2440,1),""))=1),MAX(N$1:N2439)+1,"")</f>
        <v/>
      </c>
      <c r="O2440" s="69" t="str">
        <f>IF(AND(Formulaire!$H$27=Aéroports!$E2440,--ISNUMBER(IFERROR(SEARCH(Formulaire!$H$28,$C2440,1),""))=1),MAX(O$1:O2439)+1,"")</f>
        <v/>
      </c>
      <c r="Q2440" s="91" t="str">
        <f>IFERROR(INDEX($C$2:$C$5193,MATCH(ROWS(M$2:M2440),M$2:M$5193,0)),"")</f>
        <v/>
      </c>
      <c r="R2440" s="70" t="str">
        <f>IFERROR(INDEX($C$2:$C$5193,MATCH(ROWS(N$2:N2440),N$2:N$5193,0)),"")</f>
        <v/>
      </c>
      <c r="S2440" s="92" t="str">
        <f>IFERROR(INDEX($C$2:$C$5193,MATCH(ROWS(O$2:O2440),O$2:O$5193,0)),"")</f>
        <v/>
      </c>
    </row>
    <row r="2441" spans="1:19" x14ac:dyDescent="0.25">
      <c r="A2441" s="68">
        <v>3444</v>
      </c>
      <c r="B2441" s="68" t="s">
        <v>19705</v>
      </c>
      <c r="C2441" s="68" t="s">
        <v>19706</v>
      </c>
      <c r="D2441" s="68" t="s">
        <v>16702</v>
      </c>
      <c r="E2441" s="68" t="s">
        <v>22589</v>
      </c>
      <c r="F2441" s="68" t="s">
        <v>19707</v>
      </c>
      <c r="G2441" s="68" t="s">
        <v>19708</v>
      </c>
      <c r="H2441" s="68">
        <v>30.7242</v>
      </c>
      <c r="I2441" s="68">
        <v>-87.021900000000002</v>
      </c>
      <c r="J2441" s="68">
        <v>199</v>
      </c>
      <c r="K2441" s="68">
        <v>-6</v>
      </c>
      <c r="L2441" s="68">
        <f>COUNTIFS(Aéroports!$C$2:$C$5193,Aéroports!$C2441,Aéroports!$D$2:$D$5193,Aéroports!$D2441)</f>
        <v>1</v>
      </c>
      <c r="M2441" s="68" t="str">
        <f>IF(AND(Formulaire!$H$15=Aéroports!$E2441,--ISNUMBER(IFERROR(SEARCH(Formulaire!$H$16,$C2441,1),""))=1),MAX(M$1:M2440)+1,"")</f>
        <v/>
      </c>
      <c r="N2441" s="68" t="str">
        <f>IF(AND(Formulaire!$H$21=Aéroports!$E2441,--ISNUMBER(IFERROR(SEARCH(Formulaire!$H$22,$C2441,1),""))=1),MAX(N$1:N2440)+1,"")</f>
        <v/>
      </c>
      <c r="O2441" s="68" t="str">
        <f>IF(AND(Formulaire!$H$27=Aéroports!$E2441,--ISNUMBER(IFERROR(SEARCH(Formulaire!$H$28,$C2441,1),""))=1),MAX(O$1:O2440)+1,"")</f>
        <v/>
      </c>
      <c r="Q2441" s="91" t="str">
        <f>IFERROR(INDEX($C$2:$C$5193,MATCH(ROWS(M$2:M2441),M$2:M$5193,0)),"")</f>
        <v/>
      </c>
      <c r="R2441" s="70" t="str">
        <f>IFERROR(INDEX($C$2:$C$5193,MATCH(ROWS(N$2:N2441),N$2:N$5193,0)),"")</f>
        <v/>
      </c>
      <c r="S2441" s="92" t="str">
        <f>IFERROR(INDEX($C$2:$C$5193,MATCH(ROWS(O$2:O2441),O$2:O$5193,0)),"")</f>
        <v/>
      </c>
    </row>
    <row r="2442" spans="1:19" x14ac:dyDescent="0.25">
      <c r="A2442" s="69">
        <v>3717</v>
      </c>
      <c r="B2442" s="69" t="s">
        <v>19709</v>
      </c>
      <c r="C2442" s="69" t="s">
        <v>19710</v>
      </c>
      <c r="D2442" s="69" t="s">
        <v>16702</v>
      </c>
      <c r="E2442" s="69" t="s">
        <v>22589</v>
      </c>
      <c r="F2442" s="69" t="s">
        <v>19711</v>
      </c>
      <c r="G2442" s="69" t="s">
        <v>19712</v>
      </c>
      <c r="H2442" s="69">
        <v>42.947200000000002</v>
      </c>
      <c r="I2442" s="69">
        <v>-87.896600000000007</v>
      </c>
      <c r="J2442" s="69">
        <v>723</v>
      </c>
      <c r="K2442" s="69">
        <v>-6</v>
      </c>
      <c r="L2442" s="69">
        <f>COUNTIFS(Aéroports!$C$2:$C$5193,Aéroports!$C2442,Aéroports!$D$2:$D$5193,Aéroports!$D2442)</f>
        <v>1</v>
      </c>
      <c r="M2442" s="69" t="str">
        <f>IF(AND(Formulaire!$H$15=Aéroports!$E2442,--ISNUMBER(IFERROR(SEARCH(Formulaire!$H$16,$C2442,1),""))=1),MAX(M$1:M2441)+1,"")</f>
        <v/>
      </c>
      <c r="N2442" s="69" t="str">
        <f>IF(AND(Formulaire!$H$21=Aéroports!$E2442,--ISNUMBER(IFERROR(SEARCH(Formulaire!$H$22,$C2442,1),""))=1),MAX(N$1:N2441)+1,"")</f>
        <v/>
      </c>
      <c r="O2442" s="69" t="str">
        <f>IF(AND(Formulaire!$H$27=Aéroports!$E2442,--ISNUMBER(IFERROR(SEARCH(Formulaire!$H$28,$C2442,1),""))=1),MAX(O$1:O2441)+1,"")</f>
        <v/>
      </c>
      <c r="Q2442" s="91" t="str">
        <f>IFERROR(INDEX($C$2:$C$5193,MATCH(ROWS(M$2:M2442),M$2:M$5193,0)),"")</f>
        <v/>
      </c>
      <c r="R2442" s="70" t="str">
        <f>IFERROR(INDEX($C$2:$C$5193,MATCH(ROWS(N$2:N2442),N$2:N$5193,0)),"")</f>
        <v/>
      </c>
      <c r="S2442" s="92" t="str">
        <f>IFERROR(INDEX($C$2:$C$5193,MATCH(ROWS(O$2:O2442),O$2:O$5193,0)),"")</f>
        <v/>
      </c>
    </row>
    <row r="2443" spans="1:19" x14ac:dyDescent="0.25">
      <c r="A2443" s="68">
        <v>3766</v>
      </c>
      <c r="B2443" s="68" t="s">
        <v>19716</v>
      </c>
      <c r="C2443" s="68" t="s">
        <v>19717</v>
      </c>
      <c r="D2443" s="68" t="s">
        <v>16702</v>
      </c>
      <c r="E2443" s="68" t="s">
        <v>22589</v>
      </c>
      <c r="F2443" s="68" t="s">
        <v>19718</v>
      </c>
      <c r="G2443" s="68" t="s">
        <v>19719</v>
      </c>
      <c r="H2443" s="68">
        <v>32.781599999999997</v>
      </c>
      <c r="I2443" s="68">
        <v>-98.060199999999995</v>
      </c>
      <c r="J2443" s="68">
        <v>974</v>
      </c>
      <c r="K2443" s="68">
        <v>-6</v>
      </c>
      <c r="L2443" s="68">
        <f>COUNTIFS(Aéroports!$C$2:$C$5193,Aéroports!$C2443,Aéroports!$D$2:$D$5193,Aéroports!$D2443)</f>
        <v>1</v>
      </c>
      <c r="M2443" s="68" t="str">
        <f>IF(AND(Formulaire!$H$15=Aéroports!$E2443,--ISNUMBER(IFERROR(SEARCH(Formulaire!$H$16,$C2443,1),""))=1),MAX(M$1:M2442)+1,"")</f>
        <v/>
      </c>
      <c r="N2443" s="68" t="str">
        <f>IF(AND(Formulaire!$H$21=Aéroports!$E2443,--ISNUMBER(IFERROR(SEARCH(Formulaire!$H$22,$C2443,1),""))=1),MAX(N$1:N2442)+1,"")</f>
        <v/>
      </c>
      <c r="O2443" s="68" t="str">
        <f>IF(AND(Formulaire!$H$27=Aéroports!$E2443,--ISNUMBER(IFERROR(SEARCH(Formulaire!$H$28,$C2443,1),""))=1),MAX(O$1:O2442)+1,"")</f>
        <v/>
      </c>
      <c r="Q2443" s="91" t="str">
        <f>IFERROR(INDEX($C$2:$C$5193,MATCH(ROWS(M$2:M2443),M$2:M$5193,0)),"")</f>
        <v/>
      </c>
      <c r="R2443" s="70" t="str">
        <f>IFERROR(INDEX($C$2:$C$5193,MATCH(ROWS(N$2:N2443),N$2:N$5193,0)),"")</f>
        <v/>
      </c>
      <c r="S2443" s="92" t="str">
        <f>IFERROR(INDEX($C$2:$C$5193,MATCH(ROWS(O$2:O2443),O$2:O$5193,0)),"")</f>
        <v/>
      </c>
    </row>
    <row r="2444" spans="1:19" x14ac:dyDescent="0.25">
      <c r="A2444" s="69">
        <v>3858</v>
      </c>
      <c r="B2444" s="69" t="s">
        <v>19720</v>
      </c>
      <c r="C2444" s="69" t="s">
        <v>19721</v>
      </c>
      <c r="D2444" s="69" t="s">
        <v>16702</v>
      </c>
      <c r="E2444" s="69" t="s">
        <v>22589</v>
      </c>
      <c r="F2444" s="69" t="s">
        <v>19722</v>
      </c>
      <c r="G2444" s="69" t="s">
        <v>19723</v>
      </c>
      <c r="H2444" s="69">
        <v>44.881999999999998</v>
      </c>
      <c r="I2444" s="69">
        <v>-93.221800000000002</v>
      </c>
      <c r="J2444" s="69">
        <v>841</v>
      </c>
      <c r="K2444" s="69">
        <v>-6</v>
      </c>
      <c r="L2444" s="69">
        <f>COUNTIFS(Aéroports!$C$2:$C$5193,Aéroports!$C2444,Aéroports!$D$2:$D$5193,Aéroports!$D2444)</f>
        <v>1</v>
      </c>
      <c r="M2444" s="69" t="str">
        <f>IF(AND(Formulaire!$H$15=Aéroports!$E2444,--ISNUMBER(IFERROR(SEARCH(Formulaire!$H$16,$C2444,1),""))=1),MAX(M$1:M2443)+1,"")</f>
        <v/>
      </c>
      <c r="N2444" s="69" t="str">
        <f>IF(AND(Formulaire!$H$21=Aéroports!$E2444,--ISNUMBER(IFERROR(SEARCH(Formulaire!$H$22,$C2444,1),""))=1),MAX(N$1:N2443)+1,"")</f>
        <v/>
      </c>
      <c r="O2444" s="69" t="str">
        <f>IF(AND(Formulaire!$H$27=Aéroports!$E2444,--ISNUMBER(IFERROR(SEARCH(Formulaire!$H$28,$C2444,1),""))=1),MAX(O$1:O2443)+1,"")</f>
        <v/>
      </c>
      <c r="Q2444" s="91" t="str">
        <f>IFERROR(INDEX($C$2:$C$5193,MATCH(ROWS(M$2:M2444),M$2:M$5193,0)),"")</f>
        <v/>
      </c>
      <c r="R2444" s="70" t="str">
        <f>IFERROR(INDEX($C$2:$C$5193,MATCH(ROWS(N$2:N2444),N$2:N$5193,0)),"")</f>
        <v/>
      </c>
      <c r="S2444" s="92" t="str">
        <f>IFERROR(INDEX($C$2:$C$5193,MATCH(ROWS(O$2:O2444),O$2:O$5193,0)),"")</f>
        <v/>
      </c>
    </row>
    <row r="2445" spans="1:19" x14ac:dyDescent="0.25">
      <c r="A2445" s="68">
        <v>7020</v>
      </c>
      <c r="B2445" s="68" t="s">
        <v>19724</v>
      </c>
      <c r="C2445" s="68" t="s">
        <v>19725</v>
      </c>
      <c r="D2445" s="68" t="s">
        <v>16702</v>
      </c>
      <c r="E2445" s="68" t="s">
        <v>22589</v>
      </c>
      <c r="F2445" s="68" t="s">
        <v>19726</v>
      </c>
      <c r="G2445" s="68" t="s">
        <v>19727</v>
      </c>
      <c r="H2445" s="68">
        <v>45.927900000000001</v>
      </c>
      <c r="I2445" s="68">
        <v>-89.730900000000005</v>
      </c>
      <c r="J2445" s="68">
        <v>1629</v>
      </c>
      <c r="K2445" s="68">
        <v>-6</v>
      </c>
      <c r="L2445" s="68">
        <f>COUNTIFS(Aéroports!$C$2:$C$5193,Aéroports!$C2445,Aéroports!$D$2:$D$5193,Aéroports!$D2445)</f>
        <v>1</v>
      </c>
      <c r="M2445" s="68" t="str">
        <f>IF(AND(Formulaire!$H$15=Aéroports!$E2445,--ISNUMBER(IFERROR(SEARCH(Formulaire!$H$16,$C2445,1),""))=1),MAX(M$1:M2444)+1,"")</f>
        <v/>
      </c>
      <c r="N2445" s="68" t="str">
        <f>IF(AND(Formulaire!$H$21=Aéroports!$E2445,--ISNUMBER(IFERROR(SEARCH(Formulaire!$H$22,$C2445,1),""))=1),MAX(N$1:N2444)+1,"")</f>
        <v/>
      </c>
      <c r="O2445" s="68" t="str">
        <f>IF(AND(Formulaire!$H$27=Aéroports!$E2445,--ISNUMBER(IFERROR(SEARCH(Formulaire!$H$28,$C2445,1),""))=1),MAX(O$1:O2444)+1,"")</f>
        <v/>
      </c>
      <c r="Q2445" s="91" t="str">
        <f>IFERROR(INDEX($C$2:$C$5193,MATCH(ROWS(M$2:M2445),M$2:M$5193,0)),"")</f>
        <v/>
      </c>
      <c r="R2445" s="70" t="str">
        <f>IFERROR(INDEX($C$2:$C$5193,MATCH(ROWS(N$2:N2445),N$2:N$5193,0)),"")</f>
        <v/>
      </c>
      <c r="S2445" s="92" t="str">
        <f>IFERROR(INDEX($C$2:$C$5193,MATCH(ROWS(O$2:O2445),O$2:O$5193,0)),"")</f>
        <v/>
      </c>
    </row>
    <row r="2446" spans="1:19" x14ac:dyDescent="0.25">
      <c r="A2446" s="69">
        <v>3498</v>
      </c>
      <c r="B2446" s="69" t="s">
        <v>19732</v>
      </c>
      <c r="C2446" s="69" t="s">
        <v>19729</v>
      </c>
      <c r="D2446" s="69" t="s">
        <v>16702</v>
      </c>
      <c r="E2446" s="69" t="s">
        <v>22589</v>
      </c>
      <c r="F2446" s="69" t="s">
        <v>19733</v>
      </c>
      <c r="G2446" s="69" t="s">
        <v>19734</v>
      </c>
      <c r="H2446" s="69">
        <v>48.259399999999999</v>
      </c>
      <c r="I2446" s="69">
        <v>-101.28</v>
      </c>
      <c r="J2446" s="69">
        <v>1716</v>
      </c>
      <c r="K2446" s="69">
        <v>-6</v>
      </c>
      <c r="L2446" s="69">
        <f>COUNTIFS(Aéroports!$C$2:$C$5193,Aéroports!$C2446,Aéroports!$D$2:$D$5193,Aéroports!$D2446)</f>
        <v>1</v>
      </c>
      <c r="M2446" s="69" t="str">
        <f>IF(AND(Formulaire!$H$15=Aéroports!$E2446,--ISNUMBER(IFERROR(SEARCH(Formulaire!$H$16,$C2446,1),""))=1),MAX(M$1:M2445)+1,"")</f>
        <v/>
      </c>
      <c r="N2446" s="69" t="str">
        <f>IF(AND(Formulaire!$H$21=Aéroports!$E2446,--ISNUMBER(IFERROR(SEARCH(Formulaire!$H$22,$C2446,1),""))=1),MAX(N$1:N2445)+1,"")</f>
        <v/>
      </c>
      <c r="O2446" s="69" t="str">
        <f>IF(AND(Formulaire!$H$27=Aéroports!$E2446,--ISNUMBER(IFERROR(SEARCH(Formulaire!$H$28,$C2446,1),""))=1),MAX(O$1:O2445)+1,"")</f>
        <v/>
      </c>
      <c r="Q2446" s="91" t="str">
        <f>IFERROR(INDEX($C$2:$C$5193,MATCH(ROWS(M$2:M2446),M$2:M$5193,0)),"")</f>
        <v/>
      </c>
      <c r="R2446" s="70" t="str">
        <f>IFERROR(INDEX($C$2:$C$5193,MATCH(ROWS(N$2:N2446),N$2:N$5193,0)),"")</f>
        <v/>
      </c>
      <c r="S2446" s="92" t="str">
        <f>IFERROR(INDEX($C$2:$C$5193,MATCH(ROWS(O$2:O2446),O$2:O$5193,0)),"")</f>
        <v/>
      </c>
    </row>
    <row r="2447" spans="1:19" x14ac:dyDescent="0.25">
      <c r="A2447" s="68">
        <v>3505</v>
      </c>
      <c r="B2447" s="68" t="s">
        <v>19735</v>
      </c>
      <c r="C2447" s="68" t="s">
        <v>19736</v>
      </c>
      <c r="D2447" s="68" t="s">
        <v>16702</v>
      </c>
      <c r="E2447" s="68" t="s">
        <v>22589</v>
      </c>
      <c r="F2447" s="68" t="s">
        <v>19737</v>
      </c>
      <c r="G2447" s="68" t="s">
        <v>19738</v>
      </c>
      <c r="H2447" s="68">
        <v>32.868400000000001</v>
      </c>
      <c r="I2447" s="68">
        <v>-117.143</v>
      </c>
      <c r="J2447" s="68">
        <v>477</v>
      </c>
      <c r="K2447" s="68">
        <v>-8</v>
      </c>
      <c r="L2447" s="68">
        <f>COUNTIFS(Aéroports!$C$2:$C$5193,Aéroports!$C2447,Aéroports!$D$2:$D$5193,Aéroports!$D2447)</f>
        <v>1</v>
      </c>
      <c r="M2447" s="68" t="str">
        <f>IF(AND(Formulaire!$H$15=Aéroports!$E2447,--ISNUMBER(IFERROR(SEARCH(Formulaire!$H$16,$C2447,1),""))=1),MAX(M$1:M2446)+1,"")</f>
        <v/>
      </c>
      <c r="N2447" s="68" t="str">
        <f>IF(AND(Formulaire!$H$21=Aéroports!$E2447,--ISNUMBER(IFERROR(SEARCH(Formulaire!$H$22,$C2447,1),""))=1),MAX(N$1:N2446)+1,"")</f>
        <v/>
      </c>
      <c r="O2447" s="68" t="str">
        <f>IF(AND(Formulaire!$H$27=Aéroports!$E2447,--ISNUMBER(IFERROR(SEARCH(Formulaire!$H$28,$C2447,1),""))=1),MAX(O$1:O2446)+1,"")</f>
        <v/>
      </c>
      <c r="Q2447" s="91" t="str">
        <f>IFERROR(INDEX($C$2:$C$5193,MATCH(ROWS(M$2:M2447),M$2:M$5193,0)),"")</f>
        <v/>
      </c>
      <c r="R2447" s="70" t="str">
        <f>IFERROR(INDEX($C$2:$C$5193,MATCH(ROWS(N$2:N2447),N$2:N$5193,0)),"")</f>
        <v/>
      </c>
      <c r="S2447" s="92" t="str">
        <f>IFERROR(INDEX($C$2:$C$5193,MATCH(ROWS(O$2:O2447),O$2:O$5193,0)),"")</f>
        <v/>
      </c>
    </row>
    <row r="2448" spans="1:19" x14ac:dyDescent="0.25">
      <c r="A2448" s="69">
        <v>4216</v>
      </c>
      <c r="B2448" s="69" t="s">
        <v>19739</v>
      </c>
      <c r="C2448" s="69" t="s">
        <v>19740</v>
      </c>
      <c r="D2448" s="69" t="s">
        <v>16702</v>
      </c>
      <c r="E2448" s="69" t="s">
        <v>22589</v>
      </c>
      <c r="F2448" s="69" t="s">
        <v>19741</v>
      </c>
      <c r="G2448" s="69" t="s">
        <v>19742</v>
      </c>
      <c r="H2448" s="69">
        <v>46.9163</v>
      </c>
      <c r="I2448" s="69">
        <v>-114.09099999999999</v>
      </c>
      <c r="J2448" s="69">
        <v>3206</v>
      </c>
      <c r="K2448" s="69">
        <v>-7</v>
      </c>
      <c r="L2448" s="69">
        <f>COUNTIFS(Aéroports!$C$2:$C$5193,Aéroports!$C2448,Aéroports!$D$2:$D$5193,Aéroports!$D2448)</f>
        <v>1</v>
      </c>
      <c r="M2448" s="69" t="str">
        <f>IF(AND(Formulaire!$H$15=Aéroports!$E2448,--ISNUMBER(IFERROR(SEARCH(Formulaire!$H$16,$C2448,1),""))=1),MAX(M$1:M2447)+1,"")</f>
        <v/>
      </c>
      <c r="N2448" s="69" t="str">
        <f>IF(AND(Formulaire!$H$21=Aéroports!$E2448,--ISNUMBER(IFERROR(SEARCH(Formulaire!$H$22,$C2448,1),""))=1),MAX(N$1:N2447)+1,"")</f>
        <v/>
      </c>
      <c r="O2448" s="69" t="str">
        <f>IF(AND(Formulaire!$H$27=Aéroports!$E2448,--ISNUMBER(IFERROR(SEARCH(Formulaire!$H$28,$C2448,1),""))=1),MAX(O$1:O2447)+1,"")</f>
        <v/>
      </c>
      <c r="Q2448" s="91" t="str">
        <f>IFERROR(INDEX($C$2:$C$5193,MATCH(ROWS(M$2:M2448),M$2:M$5193,0)),"")</f>
        <v/>
      </c>
      <c r="R2448" s="70" t="str">
        <f>IFERROR(INDEX($C$2:$C$5193,MATCH(ROWS(N$2:N2448),N$2:N$5193,0)),"")</f>
        <v/>
      </c>
      <c r="S2448" s="92" t="str">
        <f>IFERROR(INDEX($C$2:$C$5193,MATCH(ROWS(O$2:O2448),O$2:O$5193,0)),"")</f>
        <v/>
      </c>
    </row>
    <row r="2449" spans="1:19" x14ac:dyDescent="0.25">
      <c r="A2449" s="68">
        <v>7074</v>
      </c>
      <c r="B2449" s="68" t="s">
        <v>19743</v>
      </c>
      <c r="C2449" s="68" t="s">
        <v>19744</v>
      </c>
      <c r="D2449" s="68" t="s">
        <v>16702</v>
      </c>
      <c r="E2449" s="68" t="s">
        <v>22589</v>
      </c>
      <c r="F2449" s="68" t="s">
        <v>19745</v>
      </c>
      <c r="G2449" s="68" t="s">
        <v>19746</v>
      </c>
      <c r="H2449" s="68">
        <v>38.755000000000003</v>
      </c>
      <c r="I2449" s="68">
        <v>-109.755</v>
      </c>
      <c r="J2449" s="68">
        <v>4557</v>
      </c>
      <c r="K2449" s="68">
        <v>-7</v>
      </c>
      <c r="L2449" s="68">
        <f>COUNTIFS(Aéroports!$C$2:$C$5193,Aéroports!$C2449,Aéroports!$D$2:$D$5193,Aéroports!$D2449)</f>
        <v>1</v>
      </c>
      <c r="M2449" s="68" t="str">
        <f>IF(AND(Formulaire!$H$15=Aéroports!$E2449,--ISNUMBER(IFERROR(SEARCH(Formulaire!$H$16,$C2449,1),""))=1),MAX(M$1:M2448)+1,"")</f>
        <v/>
      </c>
      <c r="N2449" s="68" t="str">
        <f>IF(AND(Formulaire!$H$21=Aéroports!$E2449,--ISNUMBER(IFERROR(SEARCH(Formulaire!$H$22,$C2449,1),""))=1),MAX(N$1:N2448)+1,"")</f>
        <v/>
      </c>
      <c r="O2449" s="68" t="str">
        <f>IF(AND(Formulaire!$H$27=Aéroports!$E2449,--ISNUMBER(IFERROR(SEARCH(Formulaire!$H$28,$C2449,1),""))=1),MAX(O$1:O2448)+1,"")</f>
        <v/>
      </c>
      <c r="Q2449" s="91" t="str">
        <f>IFERROR(INDEX($C$2:$C$5193,MATCH(ROWS(M$2:M2449),M$2:M$5193,0)),"")</f>
        <v/>
      </c>
      <c r="R2449" s="70" t="str">
        <f>IFERROR(INDEX($C$2:$C$5193,MATCH(ROWS(N$2:N2449),N$2:N$5193,0)),"")</f>
        <v/>
      </c>
      <c r="S2449" s="92" t="str">
        <f>IFERROR(INDEX($C$2:$C$5193,MATCH(ROWS(O$2:O2449),O$2:O$5193,0)),"")</f>
        <v/>
      </c>
    </row>
    <row r="2450" spans="1:19" x14ac:dyDescent="0.25">
      <c r="A2450" s="69">
        <v>3782</v>
      </c>
      <c r="B2450" s="69" t="s">
        <v>19751</v>
      </c>
      <c r="C2450" s="69" t="s">
        <v>19748</v>
      </c>
      <c r="D2450" s="69" t="s">
        <v>16702</v>
      </c>
      <c r="E2450" s="69" t="s">
        <v>22589</v>
      </c>
      <c r="F2450" s="69" t="s">
        <v>19752</v>
      </c>
      <c r="G2450" s="69" t="s">
        <v>19753</v>
      </c>
      <c r="H2450" s="69">
        <v>30.691199999999998</v>
      </c>
      <c r="I2450" s="69">
        <v>-88.242800000000003</v>
      </c>
      <c r="J2450" s="69">
        <v>219</v>
      </c>
      <c r="K2450" s="69">
        <v>-6</v>
      </c>
      <c r="L2450" s="69">
        <f>COUNTIFS(Aéroports!$C$2:$C$5193,Aéroports!$C2450,Aéroports!$D$2:$D$5193,Aéroports!$D2450)</f>
        <v>1</v>
      </c>
      <c r="M2450" s="69" t="str">
        <f>IF(AND(Formulaire!$H$15=Aéroports!$E2450,--ISNUMBER(IFERROR(SEARCH(Formulaire!$H$16,$C2450,1),""))=1),MAX(M$1:M2449)+1,"")</f>
        <v/>
      </c>
      <c r="N2450" s="69" t="str">
        <f>IF(AND(Formulaire!$H$21=Aéroports!$E2450,--ISNUMBER(IFERROR(SEARCH(Formulaire!$H$22,$C2450,1),""))=1),MAX(N$1:N2449)+1,"")</f>
        <v/>
      </c>
      <c r="O2450" s="69" t="str">
        <f>IF(AND(Formulaire!$H$27=Aéroports!$E2450,--ISNUMBER(IFERROR(SEARCH(Formulaire!$H$28,$C2450,1),""))=1),MAX(O$1:O2449)+1,"")</f>
        <v/>
      </c>
      <c r="Q2450" s="91" t="str">
        <f>IFERROR(INDEX($C$2:$C$5193,MATCH(ROWS(M$2:M2450),M$2:M$5193,0)),"")</f>
        <v/>
      </c>
      <c r="R2450" s="70" t="str">
        <f>IFERROR(INDEX($C$2:$C$5193,MATCH(ROWS(N$2:N2450),N$2:N$5193,0)),"")</f>
        <v/>
      </c>
      <c r="S2450" s="92" t="str">
        <f>IFERROR(INDEX($C$2:$C$5193,MATCH(ROWS(O$2:O2450),O$2:O$5193,0)),"")</f>
        <v/>
      </c>
    </row>
    <row r="2451" spans="1:19" x14ac:dyDescent="0.25">
      <c r="A2451" s="68">
        <v>11840</v>
      </c>
      <c r="B2451" s="68" t="s">
        <v>19754</v>
      </c>
      <c r="C2451" s="68" t="s">
        <v>19755</v>
      </c>
      <c r="D2451" s="68" t="s">
        <v>16702</v>
      </c>
      <c r="E2451" s="68" t="s">
        <v>22589</v>
      </c>
      <c r="F2451" s="68" t="s">
        <v>19756</v>
      </c>
      <c r="G2451" s="68" t="s">
        <v>19757</v>
      </c>
      <c r="H2451" s="68">
        <v>45.546500000000002</v>
      </c>
      <c r="I2451" s="68">
        <v>-100.408</v>
      </c>
      <c r="J2451" s="68">
        <v>1716</v>
      </c>
      <c r="K2451" s="68" t="s">
        <v>340</v>
      </c>
      <c r="L2451" s="68">
        <f>COUNTIFS(Aéroports!$C$2:$C$5193,Aéroports!$C2451,Aéroports!$D$2:$D$5193,Aéroports!$D2451)</f>
        <v>1</v>
      </c>
      <c r="M2451" s="68" t="str">
        <f>IF(AND(Formulaire!$H$15=Aéroports!$E2451,--ISNUMBER(IFERROR(SEARCH(Formulaire!$H$16,$C2451,1),""))=1),MAX(M$1:M2450)+1,"")</f>
        <v/>
      </c>
      <c r="N2451" s="68" t="str">
        <f>IF(AND(Formulaire!$H$21=Aéroports!$E2451,--ISNUMBER(IFERROR(SEARCH(Formulaire!$H$22,$C2451,1),""))=1),MAX(N$1:N2450)+1,"")</f>
        <v/>
      </c>
      <c r="O2451" s="68" t="str">
        <f>IF(AND(Formulaire!$H$27=Aéroports!$E2451,--ISNUMBER(IFERROR(SEARCH(Formulaire!$H$28,$C2451,1),""))=1),MAX(O$1:O2450)+1,"")</f>
        <v/>
      </c>
      <c r="Q2451" s="91" t="str">
        <f>IFERROR(INDEX($C$2:$C$5193,MATCH(ROWS(M$2:M2451),M$2:M$5193,0)),"")</f>
        <v/>
      </c>
      <c r="R2451" s="70" t="str">
        <f>IFERROR(INDEX($C$2:$C$5193,MATCH(ROWS(N$2:N2451),N$2:N$5193,0)),"")</f>
        <v/>
      </c>
      <c r="S2451" s="92" t="str">
        <f>IFERROR(INDEX($C$2:$C$5193,MATCH(ROWS(O$2:O2451),O$2:O$5193,0)),"")</f>
        <v/>
      </c>
    </row>
    <row r="2452" spans="1:19" x14ac:dyDescent="0.25">
      <c r="A2452" s="69">
        <v>3816</v>
      </c>
      <c r="B2452" s="69" t="s">
        <v>19758</v>
      </c>
      <c r="C2452" s="69" t="s">
        <v>19759</v>
      </c>
      <c r="D2452" s="69" t="s">
        <v>16702</v>
      </c>
      <c r="E2452" s="69" t="s">
        <v>22589</v>
      </c>
      <c r="F2452" s="69" t="s">
        <v>19760</v>
      </c>
      <c r="G2452" s="69" t="s">
        <v>19761</v>
      </c>
      <c r="H2452" s="69">
        <v>37.625799999999998</v>
      </c>
      <c r="I2452" s="69">
        <v>-120.95399999999999</v>
      </c>
      <c r="J2452" s="69">
        <v>97</v>
      </c>
      <c r="K2452" s="69">
        <v>-8</v>
      </c>
      <c r="L2452" s="69">
        <f>COUNTIFS(Aéroports!$C$2:$C$5193,Aéroports!$C2452,Aéroports!$D$2:$D$5193,Aéroports!$D2452)</f>
        <v>1</v>
      </c>
      <c r="M2452" s="69" t="str">
        <f>IF(AND(Formulaire!$H$15=Aéroports!$E2452,--ISNUMBER(IFERROR(SEARCH(Formulaire!$H$16,$C2452,1),""))=1),MAX(M$1:M2451)+1,"")</f>
        <v/>
      </c>
      <c r="N2452" s="69" t="str">
        <f>IF(AND(Formulaire!$H$21=Aéroports!$E2452,--ISNUMBER(IFERROR(SEARCH(Formulaire!$H$22,$C2452,1),""))=1),MAX(N$1:N2451)+1,"")</f>
        <v/>
      </c>
      <c r="O2452" s="69" t="str">
        <f>IF(AND(Formulaire!$H$27=Aéroports!$E2452,--ISNUMBER(IFERROR(SEARCH(Formulaire!$H$28,$C2452,1),""))=1),MAX(O$1:O2451)+1,"")</f>
        <v/>
      </c>
      <c r="Q2452" s="91" t="str">
        <f>IFERROR(INDEX($C$2:$C$5193,MATCH(ROWS(M$2:M2452),M$2:M$5193,0)),"")</f>
        <v/>
      </c>
      <c r="R2452" s="70" t="str">
        <f>IFERROR(INDEX($C$2:$C$5193,MATCH(ROWS(N$2:N2452),N$2:N$5193,0)),"")</f>
        <v/>
      </c>
      <c r="S2452" s="92" t="str">
        <f>IFERROR(INDEX($C$2:$C$5193,MATCH(ROWS(O$2:O2452),O$2:O$5193,0)),"")</f>
        <v/>
      </c>
    </row>
    <row r="2453" spans="1:19" x14ac:dyDescent="0.25">
      <c r="A2453" s="68">
        <v>7026</v>
      </c>
      <c r="B2453" s="68" t="s">
        <v>19762</v>
      </c>
      <c r="C2453" s="68" t="s">
        <v>19763</v>
      </c>
      <c r="D2453" s="68" t="s">
        <v>16702</v>
      </c>
      <c r="E2453" s="68" t="s">
        <v>22589</v>
      </c>
      <c r="F2453" s="68" t="s">
        <v>19764</v>
      </c>
      <c r="G2453" s="68" t="s">
        <v>19765</v>
      </c>
      <c r="H2453" s="68">
        <v>35.059399999999997</v>
      </c>
      <c r="I2453" s="68">
        <v>-118.152</v>
      </c>
      <c r="J2453" s="68">
        <v>2801</v>
      </c>
      <c r="K2453" s="68">
        <v>-8</v>
      </c>
      <c r="L2453" s="68">
        <f>COUNTIFS(Aéroports!$C$2:$C$5193,Aéroports!$C2453,Aéroports!$D$2:$D$5193,Aéroports!$D2453)</f>
        <v>1</v>
      </c>
      <c r="M2453" s="68" t="str">
        <f>IF(AND(Formulaire!$H$15=Aéroports!$E2453,--ISNUMBER(IFERROR(SEARCH(Formulaire!$H$16,$C2453,1),""))=1),MAX(M$1:M2452)+1,"")</f>
        <v/>
      </c>
      <c r="N2453" s="68" t="str">
        <f>IF(AND(Formulaire!$H$21=Aéroports!$E2453,--ISNUMBER(IFERROR(SEARCH(Formulaire!$H$22,$C2453,1),""))=1),MAX(N$1:N2452)+1,"")</f>
        <v/>
      </c>
      <c r="O2453" s="68" t="str">
        <f>IF(AND(Formulaire!$H$27=Aéroports!$E2453,--ISNUMBER(IFERROR(SEARCH(Formulaire!$H$28,$C2453,1),""))=1),MAX(O$1:O2452)+1,"")</f>
        <v/>
      </c>
      <c r="Q2453" s="91" t="str">
        <f>IFERROR(INDEX($C$2:$C$5193,MATCH(ROWS(M$2:M2453),M$2:M$5193,0)),"")</f>
        <v/>
      </c>
      <c r="R2453" s="70" t="str">
        <f>IFERROR(INDEX($C$2:$C$5193,MATCH(ROWS(N$2:N2453),N$2:N$5193,0)),"")</f>
        <v/>
      </c>
      <c r="S2453" s="92" t="str">
        <f>IFERROR(INDEX($C$2:$C$5193,MATCH(ROWS(O$2:O2453),O$2:O$5193,0)),"")</f>
        <v/>
      </c>
    </row>
    <row r="2454" spans="1:19" x14ac:dyDescent="0.25">
      <c r="A2454" s="69">
        <v>4072</v>
      </c>
      <c r="B2454" s="69" t="s">
        <v>19766</v>
      </c>
      <c r="C2454" s="69" t="s">
        <v>19767</v>
      </c>
      <c r="D2454" s="69" t="s">
        <v>16702</v>
      </c>
      <c r="E2454" s="69" t="s">
        <v>22589</v>
      </c>
      <c r="F2454" s="69" t="s">
        <v>19768</v>
      </c>
      <c r="G2454" s="69" t="s">
        <v>19769</v>
      </c>
      <c r="H2454" s="69">
        <v>41.448500000000003</v>
      </c>
      <c r="I2454" s="69">
        <v>-90.507499999999993</v>
      </c>
      <c r="J2454" s="69">
        <v>590</v>
      </c>
      <c r="K2454" s="69">
        <v>-6</v>
      </c>
      <c r="L2454" s="69">
        <f>COUNTIFS(Aéroports!$C$2:$C$5193,Aéroports!$C2454,Aéroports!$D$2:$D$5193,Aéroports!$D2454)</f>
        <v>1</v>
      </c>
      <c r="M2454" s="69" t="str">
        <f>IF(AND(Formulaire!$H$15=Aéroports!$E2454,--ISNUMBER(IFERROR(SEARCH(Formulaire!$H$16,$C2454,1),""))=1),MAX(M$1:M2453)+1,"")</f>
        <v/>
      </c>
      <c r="N2454" s="69" t="str">
        <f>IF(AND(Formulaire!$H$21=Aéroports!$E2454,--ISNUMBER(IFERROR(SEARCH(Formulaire!$H$22,$C2454,1),""))=1),MAX(N$1:N2453)+1,"")</f>
        <v/>
      </c>
      <c r="O2454" s="69" t="str">
        <f>IF(AND(Formulaire!$H$27=Aéroports!$E2454,--ISNUMBER(IFERROR(SEARCH(Formulaire!$H$28,$C2454,1),""))=1),MAX(O$1:O2453)+1,"")</f>
        <v/>
      </c>
      <c r="Q2454" s="91" t="str">
        <f>IFERROR(INDEX($C$2:$C$5193,MATCH(ROWS(M$2:M2454),M$2:M$5193,0)),"")</f>
        <v/>
      </c>
      <c r="R2454" s="70" t="str">
        <f>IFERROR(INDEX($C$2:$C$5193,MATCH(ROWS(N$2:N2454),N$2:N$5193,0)),"")</f>
        <v/>
      </c>
      <c r="S2454" s="92" t="str">
        <f>IFERROR(INDEX($C$2:$C$5193,MATCH(ROWS(O$2:O2454),O$2:O$5193,0)),"")</f>
        <v/>
      </c>
    </row>
    <row r="2455" spans="1:19" x14ac:dyDescent="0.25">
      <c r="A2455" s="68">
        <v>3705</v>
      </c>
      <c r="B2455" s="68" t="s">
        <v>19774</v>
      </c>
      <c r="C2455" s="68" t="s">
        <v>19771</v>
      </c>
      <c r="D2455" s="68" t="s">
        <v>16702</v>
      </c>
      <c r="E2455" s="68" t="s">
        <v>22589</v>
      </c>
      <c r="F2455" s="68" t="s">
        <v>19775</v>
      </c>
      <c r="G2455" s="68" t="s">
        <v>19776</v>
      </c>
      <c r="H2455" s="68">
        <v>21.152899999999999</v>
      </c>
      <c r="I2455" s="68">
        <v>-157.096</v>
      </c>
      <c r="J2455" s="68">
        <v>454</v>
      </c>
      <c r="K2455" s="68">
        <v>-10</v>
      </c>
      <c r="L2455" s="68">
        <f>COUNTIFS(Aéroports!$C$2:$C$5193,Aéroports!$C2455,Aéroports!$D$2:$D$5193,Aéroports!$D2455)</f>
        <v>1</v>
      </c>
      <c r="M2455" s="68" t="str">
        <f>IF(AND(Formulaire!$H$15=Aéroports!$E2455,--ISNUMBER(IFERROR(SEARCH(Formulaire!$H$16,$C2455,1),""))=1),MAX(M$1:M2454)+1,"")</f>
        <v/>
      </c>
      <c r="N2455" s="68" t="str">
        <f>IF(AND(Formulaire!$H$21=Aéroports!$E2455,--ISNUMBER(IFERROR(SEARCH(Formulaire!$H$22,$C2455,1),""))=1),MAX(N$1:N2454)+1,"")</f>
        <v/>
      </c>
      <c r="O2455" s="68" t="str">
        <f>IF(AND(Formulaire!$H$27=Aéroports!$E2455,--ISNUMBER(IFERROR(SEARCH(Formulaire!$H$28,$C2455,1),""))=1),MAX(O$1:O2454)+1,"")</f>
        <v/>
      </c>
      <c r="Q2455" s="91" t="str">
        <f>IFERROR(INDEX($C$2:$C$5193,MATCH(ROWS(M$2:M2455),M$2:M$5193,0)),"")</f>
        <v/>
      </c>
      <c r="R2455" s="70" t="str">
        <f>IFERROR(INDEX($C$2:$C$5193,MATCH(ROWS(N$2:N2455),N$2:N$5193,0)),"")</f>
        <v/>
      </c>
      <c r="S2455" s="92" t="str">
        <f>IFERROR(INDEX($C$2:$C$5193,MATCH(ROWS(O$2:O2455),O$2:O$5193,0)),"")</f>
        <v/>
      </c>
    </row>
    <row r="2456" spans="1:19" x14ac:dyDescent="0.25">
      <c r="A2456" s="69">
        <v>3732</v>
      </c>
      <c r="B2456" s="69" t="s">
        <v>19777</v>
      </c>
      <c r="C2456" s="69" t="s">
        <v>19778</v>
      </c>
      <c r="D2456" s="69" t="s">
        <v>16702</v>
      </c>
      <c r="E2456" s="69" t="s">
        <v>22589</v>
      </c>
      <c r="F2456" s="69" t="s">
        <v>19779</v>
      </c>
      <c r="G2456" s="69" t="s">
        <v>19780</v>
      </c>
      <c r="H2456" s="69">
        <v>32.510899999999999</v>
      </c>
      <c r="I2456" s="69">
        <v>-92.037700000000001</v>
      </c>
      <c r="J2456" s="69">
        <v>79</v>
      </c>
      <c r="K2456" s="69">
        <v>-6</v>
      </c>
      <c r="L2456" s="69">
        <f>COUNTIFS(Aéroports!$C$2:$C$5193,Aéroports!$C2456,Aéroports!$D$2:$D$5193,Aéroports!$D2456)</f>
        <v>1</v>
      </c>
      <c r="M2456" s="69" t="str">
        <f>IF(AND(Formulaire!$H$15=Aéroports!$E2456,--ISNUMBER(IFERROR(SEARCH(Formulaire!$H$16,$C2456,1),""))=1),MAX(M$1:M2455)+1,"")</f>
        <v/>
      </c>
      <c r="N2456" s="69" t="str">
        <f>IF(AND(Formulaire!$H$21=Aéroports!$E2456,--ISNUMBER(IFERROR(SEARCH(Formulaire!$H$22,$C2456,1),""))=1),MAX(N$1:N2455)+1,"")</f>
        <v/>
      </c>
      <c r="O2456" s="69" t="str">
        <f>IF(AND(Formulaire!$H$27=Aéroports!$E2456,--ISNUMBER(IFERROR(SEARCH(Formulaire!$H$28,$C2456,1),""))=1),MAX(O$1:O2455)+1,"")</f>
        <v/>
      </c>
      <c r="Q2456" s="91" t="str">
        <f>IFERROR(INDEX($C$2:$C$5193,MATCH(ROWS(M$2:M2456),M$2:M$5193,0)),"")</f>
        <v/>
      </c>
      <c r="R2456" s="70" t="str">
        <f>IFERROR(INDEX($C$2:$C$5193,MATCH(ROWS(N$2:N2456),N$2:N$5193,0)),"")</f>
        <v/>
      </c>
      <c r="S2456" s="92" t="str">
        <f>IFERROR(INDEX($C$2:$C$5193,MATCH(ROWS(O$2:O2456),O$2:O$5193,0)),"")</f>
        <v/>
      </c>
    </row>
    <row r="2457" spans="1:19" x14ac:dyDescent="0.25">
      <c r="A2457" s="68">
        <v>11243</v>
      </c>
      <c r="B2457" s="68" t="s">
        <v>19781</v>
      </c>
      <c r="C2457" s="68" t="s">
        <v>19782</v>
      </c>
      <c r="D2457" s="68" t="s">
        <v>16702</v>
      </c>
      <c r="E2457" s="68" t="s">
        <v>22589</v>
      </c>
      <c r="F2457" s="68" t="s">
        <v>19783</v>
      </c>
      <c r="G2457" s="68" t="s">
        <v>19784</v>
      </c>
      <c r="H2457" s="68">
        <v>41.076500000000003</v>
      </c>
      <c r="I2457" s="68">
        <v>-71.9208</v>
      </c>
      <c r="J2457" s="68">
        <v>6</v>
      </c>
      <c r="K2457" s="68">
        <v>-4</v>
      </c>
      <c r="L2457" s="68">
        <f>COUNTIFS(Aéroports!$C$2:$C$5193,Aéroports!$C2457,Aéroports!$D$2:$D$5193,Aéroports!$D2457)</f>
        <v>1</v>
      </c>
      <c r="M2457" s="68" t="str">
        <f>IF(AND(Formulaire!$H$15=Aéroports!$E2457,--ISNUMBER(IFERROR(SEARCH(Formulaire!$H$16,$C2457,1),""))=1),MAX(M$1:M2456)+1,"")</f>
        <v/>
      </c>
      <c r="N2457" s="68" t="str">
        <f>IF(AND(Formulaire!$H$21=Aéroports!$E2457,--ISNUMBER(IFERROR(SEARCH(Formulaire!$H$22,$C2457,1),""))=1),MAX(N$1:N2456)+1,"")</f>
        <v/>
      </c>
      <c r="O2457" s="68" t="str">
        <f>IF(AND(Formulaire!$H$27=Aéroports!$E2457,--ISNUMBER(IFERROR(SEARCH(Formulaire!$H$28,$C2457,1),""))=1),MAX(O$1:O2456)+1,"")</f>
        <v/>
      </c>
      <c r="Q2457" s="91" t="str">
        <f>IFERROR(INDEX($C$2:$C$5193,MATCH(ROWS(M$2:M2457),M$2:M$5193,0)),"")</f>
        <v/>
      </c>
      <c r="R2457" s="70" t="str">
        <f>IFERROR(INDEX($C$2:$C$5193,MATCH(ROWS(N$2:N2457),N$2:N$5193,0)),"")</f>
        <v/>
      </c>
      <c r="S2457" s="92" t="str">
        <f>IFERROR(INDEX($C$2:$C$5193,MATCH(ROWS(O$2:O2457),O$2:O$5193,0)),"")</f>
        <v/>
      </c>
    </row>
    <row r="2458" spans="1:19" x14ac:dyDescent="0.25">
      <c r="A2458" s="69">
        <v>3948</v>
      </c>
      <c r="B2458" s="69" t="s">
        <v>19785</v>
      </c>
      <c r="C2458" s="69" t="s">
        <v>19786</v>
      </c>
      <c r="D2458" s="69" t="s">
        <v>16702</v>
      </c>
      <c r="E2458" s="69" t="s">
        <v>22589</v>
      </c>
      <c r="F2458" s="69" t="s">
        <v>19787</v>
      </c>
      <c r="G2458" s="69" t="s">
        <v>19788</v>
      </c>
      <c r="H2458" s="69">
        <v>36.587000000000003</v>
      </c>
      <c r="I2458" s="69">
        <v>-121.843</v>
      </c>
      <c r="J2458" s="69">
        <v>257</v>
      </c>
      <c r="K2458" s="69">
        <v>-8</v>
      </c>
      <c r="L2458" s="69">
        <f>COUNTIFS(Aéroports!$C$2:$C$5193,Aéroports!$C2458,Aéroports!$D$2:$D$5193,Aéroports!$D2458)</f>
        <v>1</v>
      </c>
      <c r="M2458" s="69" t="str">
        <f>IF(AND(Formulaire!$H$15=Aéroports!$E2458,--ISNUMBER(IFERROR(SEARCH(Formulaire!$H$16,$C2458,1),""))=1),MAX(M$1:M2457)+1,"")</f>
        <v/>
      </c>
      <c r="N2458" s="69" t="str">
        <f>IF(AND(Formulaire!$H$21=Aéroports!$E2458,--ISNUMBER(IFERROR(SEARCH(Formulaire!$H$22,$C2458,1),""))=1),MAX(N$1:N2457)+1,"")</f>
        <v/>
      </c>
      <c r="O2458" s="69" t="str">
        <f>IF(AND(Formulaire!$H$27=Aéroports!$E2458,--ISNUMBER(IFERROR(SEARCH(Formulaire!$H$28,$C2458,1),""))=1),MAX(O$1:O2457)+1,"")</f>
        <v/>
      </c>
      <c r="Q2458" s="91" t="str">
        <f>IFERROR(INDEX($C$2:$C$5193,MATCH(ROWS(M$2:M2458),M$2:M$5193,0)),"")</f>
        <v/>
      </c>
      <c r="R2458" s="70" t="str">
        <f>IFERROR(INDEX($C$2:$C$5193,MATCH(ROWS(N$2:N2458),N$2:N$5193,0)),"")</f>
        <v/>
      </c>
      <c r="S2458" s="92" t="str">
        <f>IFERROR(INDEX($C$2:$C$5193,MATCH(ROWS(O$2:O2458),O$2:O$5193,0)),"")</f>
        <v/>
      </c>
    </row>
    <row r="2459" spans="1:19" x14ac:dyDescent="0.25">
      <c r="A2459" s="68">
        <v>4115</v>
      </c>
      <c r="B2459" s="68" t="s">
        <v>19793</v>
      </c>
      <c r="C2459" s="68" t="s">
        <v>19790</v>
      </c>
      <c r="D2459" s="68" t="s">
        <v>16702</v>
      </c>
      <c r="E2459" s="68" t="s">
        <v>22589</v>
      </c>
      <c r="F2459" s="68" t="s">
        <v>19795</v>
      </c>
      <c r="G2459" s="68" t="s">
        <v>19796</v>
      </c>
      <c r="H2459" s="68">
        <v>32.300600000000003</v>
      </c>
      <c r="I2459" s="68">
        <v>-86.394000000000005</v>
      </c>
      <c r="J2459" s="68">
        <v>221</v>
      </c>
      <c r="K2459" s="68">
        <v>-6</v>
      </c>
      <c r="L2459" s="68">
        <f>COUNTIFS(Aéroports!$C$2:$C$5193,Aéroports!$C2459,Aéroports!$D$2:$D$5193,Aéroports!$D2459)</f>
        <v>1</v>
      </c>
      <c r="M2459" s="68" t="str">
        <f>IF(AND(Formulaire!$H$15=Aéroports!$E2459,--ISNUMBER(IFERROR(SEARCH(Formulaire!$H$16,$C2459,1),""))=1),MAX(M$1:M2458)+1,"")</f>
        <v/>
      </c>
      <c r="N2459" s="68" t="str">
        <f>IF(AND(Formulaire!$H$21=Aéroports!$E2459,--ISNUMBER(IFERROR(SEARCH(Formulaire!$H$22,$C2459,1),""))=1),MAX(N$1:N2458)+1,"")</f>
        <v/>
      </c>
      <c r="O2459" s="68" t="str">
        <f>IF(AND(Formulaire!$H$27=Aéroports!$E2459,--ISNUMBER(IFERROR(SEARCH(Formulaire!$H$28,$C2459,1),""))=1),MAX(O$1:O2458)+1,"")</f>
        <v/>
      </c>
      <c r="Q2459" s="91" t="str">
        <f>IFERROR(INDEX($C$2:$C$5193,MATCH(ROWS(M$2:M2459),M$2:M$5193,0)),"")</f>
        <v/>
      </c>
      <c r="R2459" s="70" t="str">
        <f>IFERROR(INDEX($C$2:$C$5193,MATCH(ROWS(N$2:N2459),N$2:N$5193,0)),"")</f>
        <v/>
      </c>
      <c r="S2459" s="92" t="str">
        <f>IFERROR(INDEX($C$2:$C$5193,MATCH(ROWS(O$2:O2459),O$2:O$5193,0)),"")</f>
        <v/>
      </c>
    </row>
    <row r="2460" spans="1:19" x14ac:dyDescent="0.25">
      <c r="A2460" s="69">
        <v>11838</v>
      </c>
      <c r="B2460" s="69" t="s">
        <v>19800</v>
      </c>
      <c r="C2460" s="69" t="s">
        <v>19801</v>
      </c>
      <c r="D2460" s="69" t="s">
        <v>16702</v>
      </c>
      <c r="E2460" s="69" t="s">
        <v>22589</v>
      </c>
      <c r="F2460" s="69" t="s">
        <v>19802</v>
      </c>
      <c r="G2460" s="69" t="s">
        <v>19803</v>
      </c>
      <c r="H2460" s="69">
        <v>33.638599999999997</v>
      </c>
      <c r="I2460" s="69">
        <v>-91.751000000000005</v>
      </c>
      <c r="J2460" s="69">
        <v>270</v>
      </c>
      <c r="K2460" s="69" t="s">
        <v>340</v>
      </c>
      <c r="L2460" s="69">
        <f>COUNTIFS(Aéroports!$C$2:$C$5193,Aéroports!$C2460,Aéroports!$D$2:$D$5193,Aéroports!$D2460)</f>
        <v>1</v>
      </c>
      <c r="M2460" s="69" t="str">
        <f>IF(AND(Formulaire!$H$15=Aéroports!$E2460,--ISNUMBER(IFERROR(SEARCH(Formulaire!$H$16,$C2460,1),""))=1),MAX(M$1:M2459)+1,"")</f>
        <v/>
      </c>
      <c r="N2460" s="69" t="str">
        <f>IF(AND(Formulaire!$H$21=Aéroports!$E2460,--ISNUMBER(IFERROR(SEARCH(Formulaire!$H$22,$C2460,1),""))=1),MAX(N$1:N2459)+1,"")</f>
        <v/>
      </c>
      <c r="O2460" s="69" t="str">
        <f>IF(AND(Formulaire!$H$27=Aéroports!$E2460,--ISNUMBER(IFERROR(SEARCH(Formulaire!$H$28,$C2460,1),""))=1),MAX(O$1:O2459)+1,"")</f>
        <v/>
      </c>
      <c r="Q2460" s="91" t="str">
        <f>IFERROR(INDEX($C$2:$C$5193,MATCH(ROWS(M$2:M2460),M$2:M$5193,0)),"")</f>
        <v/>
      </c>
      <c r="R2460" s="70" t="str">
        <f>IFERROR(INDEX($C$2:$C$5193,MATCH(ROWS(N$2:N2460),N$2:N$5193,0)),"")</f>
        <v/>
      </c>
      <c r="S2460" s="92" t="str">
        <f>IFERROR(INDEX($C$2:$C$5193,MATCH(ROWS(O$2:O2460),O$2:O$5193,0)),"")</f>
        <v/>
      </c>
    </row>
    <row r="2461" spans="1:19" x14ac:dyDescent="0.25">
      <c r="A2461" s="68">
        <v>3606</v>
      </c>
      <c r="B2461" s="68" t="s">
        <v>19804</v>
      </c>
      <c r="C2461" s="68" t="s">
        <v>19805</v>
      </c>
      <c r="D2461" s="68" t="s">
        <v>16702</v>
      </c>
      <c r="E2461" s="68" t="s">
        <v>22589</v>
      </c>
      <c r="F2461" s="68" t="s">
        <v>19806</v>
      </c>
      <c r="G2461" s="68" t="s">
        <v>19807</v>
      </c>
      <c r="H2461" s="68">
        <v>44.203499999999998</v>
      </c>
      <c r="I2461" s="68">
        <v>-72.562299999999993</v>
      </c>
      <c r="J2461" s="68">
        <v>1166</v>
      </c>
      <c r="K2461" s="68">
        <v>-5</v>
      </c>
      <c r="L2461" s="68">
        <f>COUNTIFS(Aéroports!$C$2:$C$5193,Aéroports!$C2461,Aéroports!$D$2:$D$5193,Aéroports!$D2461)</f>
        <v>1</v>
      </c>
      <c r="M2461" s="68" t="str">
        <f>IF(AND(Formulaire!$H$15=Aéroports!$E2461,--ISNUMBER(IFERROR(SEARCH(Formulaire!$H$16,$C2461,1),""))=1),MAX(M$1:M2460)+1,"")</f>
        <v/>
      </c>
      <c r="N2461" s="68" t="str">
        <f>IF(AND(Formulaire!$H$21=Aéroports!$E2461,--ISNUMBER(IFERROR(SEARCH(Formulaire!$H$22,$C2461,1),""))=1),MAX(N$1:N2460)+1,"")</f>
        <v/>
      </c>
      <c r="O2461" s="68" t="str">
        <f>IF(AND(Formulaire!$H$27=Aéroports!$E2461,--ISNUMBER(IFERROR(SEARCH(Formulaire!$H$28,$C2461,1),""))=1),MAX(O$1:O2460)+1,"")</f>
        <v/>
      </c>
      <c r="Q2461" s="91" t="str">
        <f>IFERROR(INDEX($C$2:$C$5193,MATCH(ROWS(M$2:M2461),M$2:M$5193,0)),"")</f>
        <v/>
      </c>
      <c r="R2461" s="70" t="str">
        <f>IFERROR(INDEX($C$2:$C$5193,MATCH(ROWS(N$2:N2461),N$2:N$5193,0)),"")</f>
        <v/>
      </c>
      <c r="S2461" s="92" t="str">
        <f>IFERROR(INDEX($C$2:$C$5193,MATCH(ROWS(O$2:O2461),O$2:O$5193,0)),"")</f>
        <v/>
      </c>
    </row>
    <row r="2462" spans="1:19" x14ac:dyDescent="0.25">
      <c r="A2462" s="69">
        <v>6880</v>
      </c>
      <c r="B2462" s="69" t="s">
        <v>19808</v>
      </c>
      <c r="C2462" s="69" t="s">
        <v>19809</v>
      </c>
      <c r="D2462" s="69" t="s">
        <v>16702</v>
      </c>
      <c r="E2462" s="69" t="s">
        <v>22589</v>
      </c>
      <c r="F2462" s="69" t="s">
        <v>19810</v>
      </c>
      <c r="G2462" s="69" t="s">
        <v>19811</v>
      </c>
      <c r="H2462" s="69">
        <v>38.509799999999998</v>
      </c>
      <c r="I2462" s="69">
        <v>-107.89400000000001</v>
      </c>
      <c r="J2462" s="69">
        <v>5759</v>
      </c>
      <c r="K2462" s="69">
        <v>-7</v>
      </c>
      <c r="L2462" s="69">
        <f>COUNTIFS(Aéroports!$C$2:$C$5193,Aéroports!$C2462,Aéroports!$D$2:$D$5193,Aéroports!$D2462)</f>
        <v>1</v>
      </c>
      <c r="M2462" s="69" t="str">
        <f>IF(AND(Formulaire!$H$15=Aéroports!$E2462,--ISNUMBER(IFERROR(SEARCH(Formulaire!$H$16,$C2462,1),""))=1),MAX(M$1:M2461)+1,"")</f>
        <v/>
      </c>
      <c r="N2462" s="69" t="str">
        <f>IF(AND(Formulaire!$H$21=Aéroports!$E2462,--ISNUMBER(IFERROR(SEARCH(Formulaire!$H$22,$C2462,1),""))=1),MAX(N$1:N2461)+1,"")</f>
        <v/>
      </c>
      <c r="O2462" s="69" t="str">
        <f>IF(AND(Formulaire!$H$27=Aéroports!$E2462,--ISNUMBER(IFERROR(SEARCH(Formulaire!$H$28,$C2462,1),""))=1),MAX(O$1:O2461)+1,"")</f>
        <v/>
      </c>
      <c r="Q2462" s="91" t="str">
        <f>IFERROR(INDEX($C$2:$C$5193,MATCH(ROWS(M$2:M2462),M$2:M$5193,0)),"")</f>
        <v/>
      </c>
      <c r="R2462" s="70" t="str">
        <f>IFERROR(INDEX($C$2:$C$5193,MATCH(ROWS(N$2:N2462),N$2:N$5193,0)),"")</f>
        <v/>
      </c>
      <c r="S2462" s="92" t="str">
        <f>IFERROR(INDEX($C$2:$C$5193,MATCH(ROWS(O$2:O2462),O$2:O$5193,0)),"")</f>
        <v/>
      </c>
    </row>
    <row r="2463" spans="1:19" x14ac:dyDescent="0.25">
      <c r="A2463" s="68">
        <v>8319</v>
      </c>
      <c r="B2463" s="68" t="s">
        <v>19812</v>
      </c>
      <c r="C2463" s="68" t="s">
        <v>19813</v>
      </c>
      <c r="D2463" s="68" t="s">
        <v>16702</v>
      </c>
      <c r="E2463" s="68" t="s">
        <v>22589</v>
      </c>
      <c r="F2463" s="68" t="s">
        <v>19814</v>
      </c>
      <c r="G2463" s="68" t="s">
        <v>19815</v>
      </c>
      <c r="H2463" s="68">
        <v>35.8202</v>
      </c>
      <c r="I2463" s="68">
        <v>-81.611400000000003</v>
      </c>
      <c r="J2463" s="68">
        <v>1270</v>
      </c>
      <c r="K2463" s="68">
        <v>-5</v>
      </c>
      <c r="L2463" s="68">
        <f>COUNTIFS(Aéroports!$C$2:$C$5193,Aéroports!$C2463,Aéroports!$D$2:$D$5193,Aéroports!$D2463)</f>
        <v>1</v>
      </c>
      <c r="M2463" s="68" t="str">
        <f>IF(AND(Formulaire!$H$15=Aéroports!$E2463,--ISNUMBER(IFERROR(SEARCH(Formulaire!$H$16,$C2463,1),""))=1),MAX(M$1:M2462)+1,"")</f>
        <v/>
      </c>
      <c r="N2463" s="68" t="str">
        <f>IF(AND(Formulaire!$H$21=Aéroports!$E2463,--ISNUMBER(IFERROR(SEARCH(Formulaire!$H$22,$C2463,1),""))=1),MAX(N$1:N2462)+1,"")</f>
        <v/>
      </c>
      <c r="O2463" s="68" t="str">
        <f>IF(AND(Formulaire!$H$27=Aéroports!$E2463,--ISNUMBER(IFERROR(SEARCH(Formulaire!$H$28,$C2463,1),""))=1),MAX(O$1:O2462)+1,"")</f>
        <v/>
      </c>
      <c r="Q2463" s="91" t="str">
        <f>IFERROR(INDEX($C$2:$C$5193,MATCH(ROWS(M$2:M2463),M$2:M$5193,0)),"")</f>
        <v/>
      </c>
      <c r="R2463" s="70" t="str">
        <f>IFERROR(INDEX($C$2:$C$5193,MATCH(ROWS(N$2:N2463),N$2:N$5193,0)),"")</f>
        <v/>
      </c>
      <c r="S2463" s="92" t="str">
        <f>IFERROR(INDEX($C$2:$C$5193,MATCH(ROWS(O$2:O2463),O$2:O$5193,0)),"")</f>
        <v/>
      </c>
    </row>
    <row r="2464" spans="1:19" x14ac:dyDescent="0.25">
      <c r="A2464" s="69">
        <v>4284</v>
      </c>
      <c r="B2464" s="69" t="s">
        <v>19816</v>
      </c>
      <c r="C2464" s="69" t="s">
        <v>19817</v>
      </c>
      <c r="D2464" s="69" t="s">
        <v>16702</v>
      </c>
      <c r="E2464" s="69" t="s">
        <v>22589</v>
      </c>
      <c r="F2464" s="69" t="s">
        <v>19818</v>
      </c>
      <c r="G2464" s="69" t="s">
        <v>19819</v>
      </c>
      <c r="H2464" s="69">
        <v>39.642899999999997</v>
      </c>
      <c r="I2464" s="69">
        <v>-79.916300000000007</v>
      </c>
      <c r="J2464" s="69">
        <v>1248</v>
      </c>
      <c r="K2464" s="69">
        <v>-5</v>
      </c>
      <c r="L2464" s="69">
        <f>COUNTIFS(Aéroports!$C$2:$C$5193,Aéroports!$C2464,Aéroports!$D$2:$D$5193,Aéroports!$D2464)</f>
        <v>1</v>
      </c>
      <c r="M2464" s="69" t="str">
        <f>IF(AND(Formulaire!$H$15=Aéroports!$E2464,--ISNUMBER(IFERROR(SEARCH(Formulaire!$H$16,$C2464,1),""))=1),MAX(M$1:M2463)+1,"")</f>
        <v/>
      </c>
      <c r="N2464" s="69" t="str">
        <f>IF(AND(Formulaire!$H$21=Aéroports!$E2464,--ISNUMBER(IFERROR(SEARCH(Formulaire!$H$22,$C2464,1),""))=1),MAX(N$1:N2463)+1,"")</f>
        <v/>
      </c>
      <c r="O2464" s="69" t="str">
        <f>IF(AND(Formulaire!$H$27=Aéroports!$E2464,--ISNUMBER(IFERROR(SEARCH(Formulaire!$H$28,$C2464,1),""))=1),MAX(O$1:O2463)+1,"")</f>
        <v/>
      </c>
      <c r="Q2464" s="91" t="str">
        <f>IFERROR(INDEX($C$2:$C$5193,MATCH(ROWS(M$2:M2464),M$2:M$5193,0)),"")</f>
        <v/>
      </c>
      <c r="R2464" s="70" t="str">
        <f>IFERROR(INDEX($C$2:$C$5193,MATCH(ROWS(N$2:N2464),N$2:N$5193,0)),"")</f>
        <v/>
      </c>
      <c r="S2464" s="92" t="str">
        <f>IFERROR(INDEX($C$2:$C$5193,MATCH(ROWS(O$2:O2464),O$2:O$5193,0)),"")</f>
        <v/>
      </c>
    </row>
    <row r="2465" spans="1:19" x14ac:dyDescent="0.25">
      <c r="A2465" s="68">
        <v>7657</v>
      </c>
      <c r="B2465" s="68" t="s">
        <v>19820</v>
      </c>
      <c r="C2465" s="68" t="s">
        <v>19821</v>
      </c>
      <c r="D2465" s="68" t="s">
        <v>16702</v>
      </c>
      <c r="E2465" s="68" t="s">
        <v>22589</v>
      </c>
      <c r="F2465" s="68" t="s">
        <v>19822</v>
      </c>
      <c r="G2465" s="68" t="s">
        <v>19823</v>
      </c>
      <c r="H2465" s="68">
        <v>40.799399999999999</v>
      </c>
      <c r="I2465" s="68">
        <v>-74.414900000000003</v>
      </c>
      <c r="J2465" s="68">
        <v>187</v>
      </c>
      <c r="K2465" s="68">
        <v>-5</v>
      </c>
      <c r="L2465" s="68">
        <f>COUNTIFS(Aéroports!$C$2:$C$5193,Aéroports!$C2465,Aéroports!$D$2:$D$5193,Aéroports!$D2465)</f>
        <v>1</v>
      </c>
      <c r="M2465" s="68" t="str">
        <f>IF(AND(Formulaire!$H$15=Aéroports!$E2465,--ISNUMBER(IFERROR(SEARCH(Formulaire!$H$16,$C2465,1),""))=1),MAX(M$1:M2464)+1,"")</f>
        <v/>
      </c>
      <c r="N2465" s="68" t="str">
        <f>IF(AND(Formulaire!$H$21=Aéroports!$E2465,--ISNUMBER(IFERROR(SEARCH(Formulaire!$H$22,$C2465,1),""))=1),MAX(N$1:N2464)+1,"")</f>
        <v/>
      </c>
      <c r="O2465" s="68" t="str">
        <f>IF(AND(Formulaire!$H$27=Aéroports!$E2465,--ISNUMBER(IFERROR(SEARCH(Formulaire!$H$28,$C2465,1),""))=1),MAX(O$1:O2464)+1,"")</f>
        <v/>
      </c>
      <c r="Q2465" s="91" t="str">
        <f>IFERROR(INDEX($C$2:$C$5193,MATCH(ROWS(M$2:M2465),M$2:M$5193,0)),"")</f>
        <v/>
      </c>
      <c r="R2465" s="70" t="str">
        <f>IFERROR(INDEX($C$2:$C$5193,MATCH(ROWS(N$2:N2465),N$2:N$5193,0)),"")</f>
        <v/>
      </c>
      <c r="S2465" s="92" t="str">
        <f>IFERROR(INDEX($C$2:$C$5193,MATCH(ROWS(O$2:O2465),O$2:O$5193,0)),"")</f>
        <v/>
      </c>
    </row>
    <row r="2466" spans="1:19" x14ac:dyDescent="0.25">
      <c r="A2466" s="69">
        <v>8187</v>
      </c>
      <c r="B2466" s="69" t="s">
        <v>19824</v>
      </c>
      <c r="C2466" s="69" t="s">
        <v>19825</v>
      </c>
      <c r="D2466" s="69" t="s">
        <v>16702</v>
      </c>
      <c r="E2466" s="69" t="s">
        <v>22589</v>
      </c>
      <c r="F2466" s="69" t="s">
        <v>19826</v>
      </c>
      <c r="G2466" s="69" t="s">
        <v>19827</v>
      </c>
      <c r="H2466" s="69">
        <v>44.534599999999998</v>
      </c>
      <c r="I2466" s="69">
        <v>-72.614000000000004</v>
      </c>
      <c r="J2466" s="69">
        <v>732</v>
      </c>
      <c r="K2466" s="69">
        <v>-5</v>
      </c>
      <c r="L2466" s="69">
        <f>COUNTIFS(Aéroports!$C$2:$C$5193,Aéroports!$C2466,Aéroports!$D$2:$D$5193,Aéroports!$D2466)</f>
        <v>1</v>
      </c>
      <c r="M2466" s="69" t="str">
        <f>IF(AND(Formulaire!$H$15=Aéroports!$E2466,--ISNUMBER(IFERROR(SEARCH(Formulaire!$H$16,$C2466,1),""))=1),MAX(M$1:M2465)+1,"")</f>
        <v/>
      </c>
      <c r="N2466" s="69" t="str">
        <f>IF(AND(Formulaire!$H$21=Aéroports!$E2466,--ISNUMBER(IFERROR(SEARCH(Formulaire!$H$22,$C2466,1),""))=1),MAX(N$1:N2465)+1,"")</f>
        <v/>
      </c>
      <c r="O2466" s="69" t="str">
        <f>IF(AND(Formulaire!$H$27=Aéroports!$E2466,--ISNUMBER(IFERROR(SEARCH(Formulaire!$H$28,$C2466,1),""))=1),MAX(O$1:O2465)+1,"")</f>
        <v/>
      </c>
      <c r="Q2466" s="91" t="str">
        <f>IFERROR(INDEX($C$2:$C$5193,MATCH(ROWS(M$2:M2466),M$2:M$5193,0)),"")</f>
        <v/>
      </c>
      <c r="R2466" s="70" t="str">
        <f>IFERROR(INDEX($C$2:$C$5193,MATCH(ROWS(N$2:N2466),N$2:N$5193,0)),"")</f>
        <v/>
      </c>
      <c r="S2466" s="92" t="str">
        <f>IFERROR(INDEX($C$2:$C$5193,MATCH(ROWS(O$2:O2466),O$2:O$5193,0)),"")</f>
        <v/>
      </c>
    </row>
    <row r="2467" spans="1:19" x14ac:dyDescent="0.25">
      <c r="A2467" s="68">
        <v>3742</v>
      </c>
      <c r="B2467" s="68" t="s">
        <v>19828</v>
      </c>
      <c r="C2467" s="68" t="s">
        <v>19829</v>
      </c>
      <c r="D2467" s="68" t="s">
        <v>16702</v>
      </c>
      <c r="E2467" s="68" t="s">
        <v>22589</v>
      </c>
      <c r="F2467" s="68" t="s">
        <v>19830</v>
      </c>
      <c r="G2467" s="68" t="s">
        <v>19831</v>
      </c>
      <c r="H2467" s="68">
        <v>42.6083</v>
      </c>
      <c r="I2467" s="68">
        <v>-82.835499999999996</v>
      </c>
      <c r="J2467" s="68">
        <v>580</v>
      </c>
      <c r="K2467" s="68">
        <v>-5</v>
      </c>
      <c r="L2467" s="68">
        <f>COUNTIFS(Aéroports!$C$2:$C$5193,Aéroports!$C2467,Aéroports!$D$2:$D$5193,Aéroports!$D2467)</f>
        <v>1</v>
      </c>
      <c r="M2467" s="68" t="str">
        <f>IF(AND(Formulaire!$H$15=Aéroports!$E2467,--ISNUMBER(IFERROR(SEARCH(Formulaire!$H$16,$C2467,1),""))=1),MAX(M$1:M2466)+1,"")</f>
        <v/>
      </c>
      <c r="N2467" s="68" t="str">
        <f>IF(AND(Formulaire!$H$21=Aéroports!$E2467,--ISNUMBER(IFERROR(SEARCH(Formulaire!$H$22,$C2467,1),""))=1),MAX(N$1:N2466)+1,"")</f>
        <v/>
      </c>
      <c r="O2467" s="68" t="str">
        <f>IF(AND(Formulaire!$H$27=Aéroports!$E2467,--ISNUMBER(IFERROR(SEARCH(Formulaire!$H$28,$C2467,1),""))=1),MAX(O$1:O2466)+1,"")</f>
        <v/>
      </c>
      <c r="Q2467" s="91" t="str">
        <f>IFERROR(INDEX($C$2:$C$5193,MATCH(ROWS(M$2:M2467),M$2:M$5193,0)),"")</f>
        <v/>
      </c>
      <c r="R2467" s="70" t="str">
        <f>IFERROR(INDEX($C$2:$C$5193,MATCH(ROWS(N$2:N2467),N$2:N$5193,0)),"")</f>
        <v/>
      </c>
      <c r="S2467" s="92" t="str">
        <f>IFERROR(INDEX($C$2:$C$5193,MATCH(ROWS(O$2:O2467),O$2:O$5193,0)),"")</f>
        <v/>
      </c>
    </row>
    <row r="2468" spans="1:19" x14ac:dyDescent="0.25">
      <c r="A2468" s="69">
        <v>8548</v>
      </c>
      <c r="B2468" s="69" t="s">
        <v>19832</v>
      </c>
      <c r="C2468" s="69" t="s">
        <v>19833</v>
      </c>
      <c r="D2468" s="69" t="s">
        <v>16702</v>
      </c>
      <c r="E2468" s="69" t="s">
        <v>22589</v>
      </c>
      <c r="F2468" s="69" t="s">
        <v>19834</v>
      </c>
      <c r="G2468" s="69" t="s">
        <v>19835</v>
      </c>
      <c r="H2468" s="69">
        <v>39.942900000000002</v>
      </c>
      <c r="I2468" s="69">
        <v>-74.845699999999994</v>
      </c>
      <c r="J2468" s="69">
        <v>53</v>
      </c>
      <c r="K2468" s="69">
        <v>-5</v>
      </c>
      <c r="L2468" s="69">
        <f>COUNTIFS(Aéroports!$C$2:$C$5193,Aéroports!$C2468,Aéroports!$D$2:$D$5193,Aéroports!$D2468)</f>
        <v>1</v>
      </c>
      <c r="M2468" s="69" t="str">
        <f>IF(AND(Formulaire!$H$15=Aéroports!$E2468,--ISNUMBER(IFERROR(SEARCH(Formulaire!$H$16,$C2468,1),""))=1),MAX(M$1:M2467)+1,"")</f>
        <v/>
      </c>
      <c r="N2468" s="69" t="str">
        <f>IF(AND(Formulaire!$H$21=Aéroports!$E2468,--ISNUMBER(IFERROR(SEARCH(Formulaire!$H$22,$C2468,1),""))=1),MAX(N$1:N2467)+1,"")</f>
        <v/>
      </c>
      <c r="O2468" s="69" t="str">
        <f>IF(AND(Formulaire!$H$27=Aéroports!$E2468,--ISNUMBER(IFERROR(SEARCH(Formulaire!$H$28,$C2468,1),""))=1),MAX(O$1:O2467)+1,"")</f>
        <v/>
      </c>
      <c r="Q2468" s="91" t="str">
        <f>IFERROR(INDEX($C$2:$C$5193,MATCH(ROWS(M$2:M2468),M$2:M$5193,0)),"")</f>
        <v/>
      </c>
      <c r="R2468" s="70" t="str">
        <f>IFERROR(INDEX($C$2:$C$5193,MATCH(ROWS(N$2:N2468),N$2:N$5193,0)),"")</f>
        <v/>
      </c>
      <c r="S2468" s="92" t="str">
        <f>IFERROR(INDEX($C$2:$C$5193,MATCH(ROWS(O$2:O2468),O$2:O$5193,0)),"")</f>
        <v/>
      </c>
    </row>
    <row r="2469" spans="1:19" x14ac:dyDescent="0.25">
      <c r="A2469" s="68">
        <v>9413</v>
      </c>
      <c r="B2469" s="68" t="s">
        <v>19836</v>
      </c>
      <c r="C2469" s="68" t="s">
        <v>6682</v>
      </c>
      <c r="D2469" s="68" t="s">
        <v>16702</v>
      </c>
      <c r="E2469" s="68" t="s">
        <v>22589</v>
      </c>
      <c r="F2469" s="68" t="s">
        <v>19837</v>
      </c>
      <c r="G2469" s="68" t="s">
        <v>19838</v>
      </c>
      <c r="H2469" s="68">
        <v>32.897799999999997</v>
      </c>
      <c r="I2469" s="68">
        <v>-79.782899999999998</v>
      </c>
      <c r="J2469" s="68">
        <v>12</v>
      </c>
      <c r="K2469" s="68">
        <v>-5</v>
      </c>
      <c r="L2469" s="68">
        <f>COUNTIFS(Aéroports!$C$2:$C$5193,Aéroports!$C2469,Aéroports!$D$2:$D$5193,Aéroports!$D2469)</f>
        <v>1</v>
      </c>
      <c r="M2469" s="68" t="str">
        <f>IF(AND(Formulaire!$H$15=Aéroports!$E2469,--ISNUMBER(IFERROR(SEARCH(Formulaire!$H$16,$C2469,1),""))=1),MAX(M$1:M2468)+1,"")</f>
        <v/>
      </c>
      <c r="N2469" s="68" t="str">
        <f>IF(AND(Formulaire!$H$21=Aéroports!$E2469,--ISNUMBER(IFERROR(SEARCH(Formulaire!$H$22,$C2469,1),""))=1),MAX(N$1:N2468)+1,"")</f>
        <v/>
      </c>
      <c r="O2469" s="68" t="str">
        <f>IF(AND(Formulaire!$H$27=Aéroports!$E2469,--ISNUMBER(IFERROR(SEARCH(Formulaire!$H$28,$C2469,1),""))=1),MAX(O$1:O2468)+1,"")</f>
        <v/>
      </c>
      <c r="Q2469" s="91" t="str">
        <f>IFERROR(INDEX($C$2:$C$5193,MATCH(ROWS(M$2:M2469),M$2:M$5193,0)),"")</f>
        <v/>
      </c>
      <c r="R2469" s="70" t="str">
        <f>IFERROR(INDEX($C$2:$C$5193,MATCH(ROWS(N$2:N2469),N$2:N$5193,0)),"")</f>
        <v/>
      </c>
      <c r="S2469" s="92" t="str">
        <f>IFERROR(INDEX($C$2:$C$5193,MATCH(ROWS(O$2:O2469),O$2:O$5193,0)),"")</f>
        <v/>
      </c>
    </row>
    <row r="2470" spans="1:19" x14ac:dyDescent="0.25">
      <c r="A2470" s="69">
        <v>11110</v>
      </c>
      <c r="B2470" s="69" t="s">
        <v>19839</v>
      </c>
      <c r="C2470" s="69" t="s">
        <v>19840</v>
      </c>
      <c r="D2470" s="69" t="s">
        <v>16702</v>
      </c>
      <c r="E2470" s="69" t="s">
        <v>22589</v>
      </c>
      <c r="F2470" s="69" t="s">
        <v>19841</v>
      </c>
      <c r="G2470" s="69" t="s">
        <v>19842</v>
      </c>
      <c r="H2470" s="69">
        <v>41.137500000000003</v>
      </c>
      <c r="I2470" s="69">
        <v>-75.378900000000002</v>
      </c>
      <c r="J2470" s="69">
        <v>1915</v>
      </c>
      <c r="K2470" s="69">
        <v>-5</v>
      </c>
      <c r="L2470" s="69">
        <f>COUNTIFS(Aéroports!$C$2:$C$5193,Aéroports!$C2470,Aéroports!$D$2:$D$5193,Aéroports!$D2470)</f>
        <v>1</v>
      </c>
      <c r="M2470" s="69" t="str">
        <f>IF(AND(Formulaire!$H$15=Aéroports!$E2470,--ISNUMBER(IFERROR(SEARCH(Formulaire!$H$16,$C2470,1),""))=1),MAX(M$1:M2469)+1,"")</f>
        <v/>
      </c>
      <c r="N2470" s="69" t="str">
        <f>IF(AND(Formulaire!$H$21=Aéroports!$E2470,--ISNUMBER(IFERROR(SEARCH(Formulaire!$H$22,$C2470,1),""))=1),MAX(N$1:N2469)+1,"")</f>
        <v/>
      </c>
      <c r="O2470" s="69" t="str">
        <f>IF(AND(Formulaire!$H$27=Aéroports!$E2470,--ISNUMBER(IFERROR(SEARCH(Formulaire!$H$28,$C2470,1),""))=1),MAX(O$1:O2469)+1,"")</f>
        <v/>
      </c>
      <c r="Q2470" s="91" t="str">
        <f>IFERROR(INDEX($C$2:$C$5193,MATCH(ROWS(M$2:M2470),M$2:M$5193,0)),"")</f>
        <v/>
      </c>
      <c r="R2470" s="70" t="str">
        <f>IFERROR(INDEX($C$2:$C$5193,MATCH(ROWS(N$2:N2470),N$2:N$5193,0)),"")</f>
        <v/>
      </c>
      <c r="S2470" s="92" t="str">
        <f>IFERROR(INDEX($C$2:$C$5193,MATCH(ROWS(O$2:O2470),O$2:O$5193,0)),"")</f>
        <v/>
      </c>
    </row>
    <row r="2471" spans="1:19" x14ac:dyDescent="0.25">
      <c r="A2471" s="68">
        <v>10121</v>
      </c>
      <c r="B2471" s="68" t="s">
        <v>19843</v>
      </c>
      <c r="C2471" s="68" t="s">
        <v>19844</v>
      </c>
      <c r="D2471" s="68" t="s">
        <v>16702</v>
      </c>
      <c r="E2471" s="68" t="s">
        <v>22589</v>
      </c>
      <c r="F2471" s="68" t="s">
        <v>19845</v>
      </c>
      <c r="G2471" s="68" t="s">
        <v>19846</v>
      </c>
      <c r="H2471" s="68">
        <v>38.058100000000003</v>
      </c>
      <c r="I2471" s="68">
        <v>-83.979600000000005</v>
      </c>
      <c r="J2471" s="68">
        <v>1019</v>
      </c>
      <c r="K2471" s="68">
        <v>-5</v>
      </c>
      <c r="L2471" s="68">
        <f>COUNTIFS(Aéroports!$C$2:$C$5193,Aéroports!$C2471,Aéroports!$D$2:$D$5193,Aéroports!$D2471)</f>
        <v>1</v>
      </c>
      <c r="M2471" s="68" t="str">
        <f>IF(AND(Formulaire!$H$15=Aéroports!$E2471,--ISNUMBER(IFERROR(SEARCH(Formulaire!$H$16,$C2471,1),""))=1),MAX(M$1:M2470)+1,"")</f>
        <v/>
      </c>
      <c r="N2471" s="68" t="str">
        <f>IF(AND(Formulaire!$H$21=Aéroports!$E2471,--ISNUMBER(IFERROR(SEARCH(Formulaire!$H$22,$C2471,1),""))=1),MAX(N$1:N2470)+1,"")</f>
        <v/>
      </c>
      <c r="O2471" s="68" t="str">
        <f>IF(AND(Formulaire!$H$27=Aéroports!$E2471,--ISNUMBER(IFERROR(SEARCH(Formulaire!$H$28,$C2471,1),""))=1),MAX(O$1:O2470)+1,"")</f>
        <v/>
      </c>
      <c r="Q2471" s="91" t="str">
        <f>IFERROR(INDEX($C$2:$C$5193,MATCH(ROWS(M$2:M2471),M$2:M$5193,0)),"")</f>
        <v/>
      </c>
      <c r="R2471" s="70" t="str">
        <f>IFERROR(INDEX($C$2:$C$5193,MATCH(ROWS(N$2:N2471),N$2:N$5193,0)),"")</f>
        <v/>
      </c>
      <c r="S2471" s="92" t="str">
        <f>IFERROR(INDEX($C$2:$C$5193,MATCH(ROWS(O$2:O2471),O$2:O$5193,0)),"")</f>
        <v/>
      </c>
    </row>
    <row r="2472" spans="1:19" x14ac:dyDescent="0.25">
      <c r="A2472" s="69">
        <v>11821</v>
      </c>
      <c r="B2472" s="69" t="s">
        <v>19851</v>
      </c>
      <c r="C2472" s="69" t="s">
        <v>19848</v>
      </c>
      <c r="D2472" s="69" t="s">
        <v>16702</v>
      </c>
      <c r="E2472" s="69" t="s">
        <v>22589</v>
      </c>
      <c r="F2472" s="69" t="s">
        <v>19852</v>
      </c>
      <c r="G2472" s="69" t="s">
        <v>19853</v>
      </c>
      <c r="H2472" s="69">
        <v>36.368899999999996</v>
      </c>
      <c r="I2472" s="69">
        <v>-92.470500000000001</v>
      </c>
      <c r="J2472" s="69">
        <v>928</v>
      </c>
      <c r="K2472" s="69" t="s">
        <v>340</v>
      </c>
      <c r="L2472" s="69">
        <f>COUNTIFS(Aéroports!$C$2:$C$5193,Aéroports!$C2472,Aéroports!$D$2:$D$5193,Aéroports!$D2472)</f>
        <v>1</v>
      </c>
      <c r="M2472" s="69" t="str">
        <f>IF(AND(Formulaire!$H$15=Aéroports!$E2472,--ISNUMBER(IFERROR(SEARCH(Formulaire!$H$16,$C2472,1),""))=1),MAX(M$1:M2471)+1,"")</f>
        <v/>
      </c>
      <c r="N2472" s="69" t="str">
        <f>IF(AND(Formulaire!$H$21=Aéroports!$E2472,--ISNUMBER(IFERROR(SEARCH(Formulaire!$H$22,$C2472,1),""))=1),MAX(N$1:N2471)+1,"")</f>
        <v/>
      </c>
      <c r="O2472" s="69" t="str">
        <f>IF(AND(Formulaire!$H$27=Aéroports!$E2472,--ISNUMBER(IFERROR(SEARCH(Formulaire!$H$28,$C2472,1),""))=1),MAX(O$1:O2471)+1,"")</f>
        <v/>
      </c>
      <c r="Q2472" s="91" t="str">
        <f>IFERROR(INDEX($C$2:$C$5193,MATCH(ROWS(M$2:M2472),M$2:M$5193,0)),"")</f>
        <v/>
      </c>
      <c r="R2472" s="70" t="str">
        <f>IFERROR(INDEX($C$2:$C$5193,MATCH(ROWS(N$2:N2472),N$2:N$5193,0)),"")</f>
        <v/>
      </c>
      <c r="S2472" s="92" t="str">
        <f>IFERROR(INDEX($C$2:$C$5193,MATCH(ROWS(O$2:O2472),O$2:O$5193,0)),"")</f>
        <v/>
      </c>
    </row>
    <row r="2473" spans="1:19" x14ac:dyDescent="0.25">
      <c r="A2473" s="68">
        <v>3783</v>
      </c>
      <c r="B2473" s="68" t="s">
        <v>19854</v>
      </c>
      <c r="C2473" s="68" t="s">
        <v>19855</v>
      </c>
      <c r="D2473" s="68" t="s">
        <v>16702</v>
      </c>
      <c r="E2473" s="68" t="s">
        <v>22589</v>
      </c>
      <c r="F2473" s="68" t="s">
        <v>19856</v>
      </c>
      <c r="G2473" s="68" t="s">
        <v>19857</v>
      </c>
      <c r="H2473" s="68">
        <v>37.4161</v>
      </c>
      <c r="I2473" s="68">
        <v>-122.04900000000001</v>
      </c>
      <c r="J2473" s="68">
        <v>32</v>
      </c>
      <c r="K2473" s="68">
        <v>-8</v>
      </c>
      <c r="L2473" s="68">
        <f>COUNTIFS(Aéroports!$C$2:$C$5193,Aéroports!$C2473,Aéroports!$D$2:$D$5193,Aéroports!$D2473)</f>
        <v>1</v>
      </c>
      <c r="M2473" s="68" t="str">
        <f>IF(AND(Formulaire!$H$15=Aéroports!$E2473,--ISNUMBER(IFERROR(SEARCH(Formulaire!$H$16,$C2473,1),""))=1),MAX(M$1:M2472)+1,"")</f>
        <v/>
      </c>
      <c r="N2473" s="68" t="str">
        <f>IF(AND(Formulaire!$H$21=Aéroports!$E2473,--ISNUMBER(IFERROR(SEARCH(Formulaire!$H$22,$C2473,1),""))=1),MAX(N$1:N2472)+1,"")</f>
        <v/>
      </c>
      <c r="O2473" s="68" t="str">
        <f>IF(AND(Formulaire!$H$27=Aéroports!$E2473,--ISNUMBER(IFERROR(SEARCH(Formulaire!$H$28,$C2473,1),""))=1),MAX(O$1:O2472)+1,"")</f>
        <v/>
      </c>
      <c r="Q2473" s="91" t="str">
        <f>IFERROR(INDEX($C$2:$C$5193,MATCH(ROWS(M$2:M2473),M$2:M$5193,0)),"")</f>
        <v/>
      </c>
      <c r="R2473" s="70" t="str">
        <f>IFERROR(INDEX($C$2:$C$5193,MATCH(ROWS(N$2:N2473),N$2:N$5193,0)),"")</f>
        <v/>
      </c>
      <c r="S2473" s="92" t="str">
        <f>IFERROR(INDEX($C$2:$C$5193,MATCH(ROWS(O$2:O2473),O$2:O$5193,0)),"")</f>
        <v/>
      </c>
    </row>
    <row r="2474" spans="1:19" x14ac:dyDescent="0.25">
      <c r="A2474" s="69">
        <v>5966</v>
      </c>
      <c r="B2474" s="69" t="s">
        <v>19858</v>
      </c>
      <c r="C2474" s="69" t="s">
        <v>19859</v>
      </c>
      <c r="D2474" s="69" t="s">
        <v>16702</v>
      </c>
      <c r="E2474" s="69" t="s">
        <v>22589</v>
      </c>
      <c r="F2474" s="69" t="s">
        <v>19860</v>
      </c>
      <c r="G2474" s="69" t="s">
        <v>19861</v>
      </c>
      <c r="H2474" s="69">
        <v>62.095399999999998</v>
      </c>
      <c r="I2474" s="69">
        <v>-163.68199999999999</v>
      </c>
      <c r="J2474" s="69">
        <v>337</v>
      </c>
      <c r="K2474" s="69">
        <v>-9</v>
      </c>
      <c r="L2474" s="69">
        <f>COUNTIFS(Aéroports!$C$2:$C$5193,Aéroports!$C2474,Aéroports!$D$2:$D$5193,Aéroports!$D2474)</f>
        <v>1</v>
      </c>
      <c r="M2474" s="69" t="str">
        <f>IF(AND(Formulaire!$H$15=Aéroports!$E2474,--ISNUMBER(IFERROR(SEARCH(Formulaire!$H$16,$C2474,1),""))=1),MAX(M$1:M2473)+1,"")</f>
        <v/>
      </c>
      <c r="N2474" s="69" t="str">
        <f>IF(AND(Formulaire!$H$21=Aéroports!$E2474,--ISNUMBER(IFERROR(SEARCH(Formulaire!$H$22,$C2474,1),""))=1),MAX(N$1:N2473)+1,"")</f>
        <v/>
      </c>
      <c r="O2474" s="69" t="str">
        <f>IF(AND(Formulaire!$H$27=Aéroports!$E2474,--ISNUMBER(IFERROR(SEARCH(Formulaire!$H$28,$C2474,1),""))=1),MAX(O$1:O2473)+1,"")</f>
        <v/>
      </c>
      <c r="Q2474" s="91" t="str">
        <f>IFERROR(INDEX($C$2:$C$5193,MATCH(ROWS(M$2:M2474),M$2:M$5193,0)),"")</f>
        <v/>
      </c>
      <c r="R2474" s="70" t="str">
        <f>IFERROR(INDEX($C$2:$C$5193,MATCH(ROWS(N$2:N2474),N$2:N$5193,0)),"")</f>
        <v/>
      </c>
      <c r="S2474" s="92" t="str">
        <f>IFERROR(INDEX($C$2:$C$5193,MATCH(ROWS(O$2:O2474),O$2:O$5193,0)),"")</f>
        <v/>
      </c>
    </row>
    <row r="2475" spans="1:19" x14ac:dyDescent="0.25">
      <c r="A2475" s="68">
        <v>3795</v>
      </c>
      <c r="B2475" s="68" t="s">
        <v>19862</v>
      </c>
      <c r="C2475" s="68" t="s">
        <v>19863</v>
      </c>
      <c r="D2475" s="68" t="s">
        <v>16702</v>
      </c>
      <c r="E2475" s="68" t="s">
        <v>22589</v>
      </c>
      <c r="F2475" s="68" t="s">
        <v>19864</v>
      </c>
      <c r="G2475" s="68" t="s">
        <v>19865</v>
      </c>
      <c r="H2475" s="68">
        <v>40.434800000000003</v>
      </c>
      <c r="I2475" s="68">
        <v>-76.569400000000002</v>
      </c>
      <c r="J2475" s="68">
        <v>488</v>
      </c>
      <c r="K2475" s="68">
        <v>-5</v>
      </c>
      <c r="L2475" s="68">
        <f>COUNTIFS(Aéroports!$C$2:$C$5193,Aéroports!$C2475,Aéroports!$D$2:$D$5193,Aéroports!$D2475)</f>
        <v>1</v>
      </c>
      <c r="M2475" s="68" t="str">
        <f>IF(AND(Formulaire!$H$15=Aéroports!$E2475,--ISNUMBER(IFERROR(SEARCH(Formulaire!$H$16,$C2475,1),""))=1),MAX(M$1:M2474)+1,"")</f>
        <v/>
      </c>
      <c r="N2475" s="68" t="str">
        <f>IF(AND(Formulaire!$H$21=Aéroports!$E2475,--ISNUMBER(IFERROR(SEARCH(Formulaire!$H$22,$C2475,1),""))=1),MAX(N$1:N2474)+1,"")</f>
        <v/>
      </c>
      <c r="O2475" s="68" t="str">
        <f>IF(AND(Formulaire!$H$27=Aéroports!$E2475,--ISNUMBER(IFERROR(SEARCH(Formulaire!$H$28,$C2475,1),""))=1),MAX(O$1:O2474)+1,"")</f>
        <v/>
      </c>
      <c r="Q2475" s="91" t="str">
        <f>IFERROR(INDEX($C$2:$C$5193,MATCH(ROWS(M$2:M2475),M$2:M$5193,0)),"")</f>
        <v/>
      </c>
      <c r="R2475" s="70" t="str">
        <f>IFERROR(INDEX($C$2:$C$5193,MATCH(ROWS(N$2:N2475),N$2:N$5193,0)),"")</f>
        <v/>
      </c>
      <c r="S2475" s="92" t="str">
        <f>IFERROR(INDEX($C$2:$C$5193,MATCH(ROWS(O$2:O2475),O$2:O$5193,0)),"")</f>
        <v/>
      </c>
    </row>
    <row r="2476" spans="1:19" x14ac:dyDescent="0.25">
      <c r="A2476" s="69">
        <v>6871</v>
      </c>
      <c r="B2476" s="69" t="s">
        <v>19866</v>
      </c>
      <c r="C2476" s="69" t="s">
        <v>19867</v>
      </c>
      <c r="D2476" s="69" t="s">
        <v>16702</v>
      </c>
      <c r="E2476" s="69" t="s">
        <v>22589</v>
      </c>
      <c r="F2476" s="69" t="s">
        <v>19868</v>
      </c>
      <c r="G2476" s="69" t="s">
        <v>19869</v>
      </c>
      <c r="H2476" s="69">
        <v>40.2423</v>
      </c>
      <c r="I2476" s="69">
        <v>-85.395899999999997</v>
      </c>
      <c r="J2476" s="69">
        <v>937</v>
      </c>
      <c r="K2476" s="69">
        <v>-5</v>
      </c>
      <c r="L2476" s="69">
        <f>COUNTIFS(Aéroports!$C$2:$C$5193,Aéroports!$C2476,Aéroports!$D$2:$D$5193,Aéroports!$D2476)</f>
        <v>1</v>
      </c>
      <c r="M2476" s="69" t="str">
        <f>IF(AND(Formulaire!$H$15=Aéroports!$E2476,--ISNUMBER(IFERROR(SEARCH(Formulaire!$H$16,$C2476,1),""))=1),MAX(M$1:M2475)+1,"")</f>
        <v/>
      </c>
      <c r="N2476" s="69" t="str">
        <f>IF(AND(Formulaire!$H$21=Aéroports!$E2476,--ISNUMBER(IFERROR(SEARCH(Formulaire!$H$22,$C2476,1),""))=1),MAX(N$1:N2475)+1,"")</f>
        <v/>
      </c>
      <c r="O2476" s="69" t="str">
        <f>IF(AND(Formulaire!$H$27=Aéroports!$E2476,--ISNUMBER(IFERROR(SEARCH(Formulaire!$H$28,$C2476,1),""))=1),MAX(O$1:O2475)+1,"")</f>
        <v/>
      </c>
      <c r="Q2476" s="91" t="str">
        <f>IFERROR(INDEX($C$2:$C$5193,MATCH(ROWS(M$2:M2476),M$2:M$5193,0)),"")</f>
        <v/>
      </c>
      <c r="R2476" s="70" t="str">
        <f>IFERROR(INDEX($C$2:$C$5193,MATCH(ROWS(N$2:N2476),N$2:N$5193,0)),"")</f>
        <v/>
      </c>
      <c r="S2476" s="92" t="str">
        <f>IFERROR(INDEX($C$2:$C$5193,MATCH(ROWS(O$2:O2476),O$2:O$5193,0)),"")</f>
        <v/>
      </c>
    </row>
    <row r="2477" spans="1:19" x14ac:dyDescent="0.25">
      <c r="A2477" s="68">
        <v>7769</v>
      </c>
      <c r="B2477" s="68" t="s">
        <v>19870</v>
      </c>
      <c r="C2477" s="68" t="s">
        <v>19871</v>
      </c>
      <c r="D2477" s="68" t="s">
        <v>16702</v>
      </c>
      <c r="E2477" s="68" t="s">
        <v>22589</v>
      </c>
      <c r="F2477" s="68" t="s">
        <v>19872</v>
      </c>
      <c r="G2477" s="68" t="s">
        <v>19873</v>
      </c>
      <c r="H2477" s="68">
        <v>33.574199999999998</v>
      </c>
      <c r="I2477" s="68">
        <v>-117.128</v>
      </c>
      <c r="J2477" s="68">
        <v>1350</v>
      </c>
      <c r="K2477" s="68">
        <v>-8</v>
      </c>
      <c r="L2477" s="68">
        <f>COUNTIFS(Aéroports!$C$2:$C$5193,Aéroports!$C2477,Aéroports!$D$2:$D$5193,Aéroports!$D2477)</f>
        <v>1</v>
      </c>
      <c r="M2477" s="68" t="str">
        <f>IF(AND(Formulaire!$H$15=Aéroports!$E2477,--ISNUMBER(IFERROR(SEARCH(Formulaire!$H$16,$C2477,1),""))=1),MAX(M$1:M2476)+1,"")</f>
        <v/>
      </c>
      <c r="N2477" s="68" t="str">
        <f>IF(AND(Formulaire!$H$21=Aéroports!$E2477,--ISNUMBER(IFERROR(SEARCH(Formulaire!$H$22,$C2477,1),""))=1),MAX(N$1:N2476)+1,"")</f>
        <v/>
      </c>
      <c r="O2477" s="68" t="str">
        <f>IF(AND(Formulaire!$H$27=Aéroports!$E2477,--ISNUMBER(IFERROR(SEARCH(Formulaire!$H$28,$C2477,1),""))=1),MAX(O$1:O2476)+1,"")</f>
        <v/>
      </c>
      <c r="Q2477" s="91" t="str">
        <f>IFERROR(INDEX($C$2:$C$5193,MATCH(ROWS(M$2:M2477),M$2:M$5193,0)),"")</f>
        <v/>
      </c>
      <c r="R2477" s="70" t="str">
        <f>IFERROR(INDEX($C$2:$C$5193,MATCH(ROWS(N$2:N2477),N$2:N$5193,0)),"")</f>
        <v/>
      </c>
      <c r="S2477" s="92" t="str">
        <f>IFERROR(INDEX($C$2:$C$5193,MATCH(ROWS(O$2:O2477),O$2:O$5193,0)),"")</f>
        <v/>
      </c>
    </row>
    <row r="2478" spans="1:19" x14ac:dyDescent="0.25">
      <c r="A2478" s="69">
        <v>5756</v>
      </c>
      <c r="B2478" s="69" t="s">
        <v>19874</v>
      </c>
      <c r="C2478" s="69" t="s">
        <v>19875</v>
      </c>
      <c r="D2478" s="69" t="s">
        <v>16702</v>
      </c>
      <c r="E2478" s="69" t="s">
        <v>22589</v>
      </c>
      <c r="F2478" s="69" t="s">
        <v>19876</v>
      </c>
      <c r="G2478" s="69" t="s">
        <v>19877</v>
      </c>
      <c r="H2478" s="69">
        <v>34.7453</v>
      </c>
      <c r="I2478" s="69">
        <v>-87.610200000000006</v>
      </c>
      <c r="J2478" s="69">
        <v>551</v>
      </c>
      <c r="K2478" s="69">
        <v>-6</v>
      </c>
      <c r="L2478" s="69">
        <f>COUNTIFS(Aéroports!$C$2:$C$5193,Aéroports!$C2478,Aéroports!$D$2:$D$5193,Aéroports!$D2478)</f>
        <v>1</v>
      </c>
      <c r="M2478" s="69" t="str">
        <f>IF(AND(Formulaire!$H$15=Aéroports!$E2478,--ISNUMBER(IFERROR(SEARCH(Formulaire!$H$16,$C2478,1),""))=1),MAX(M$1:M2477)+1,"")</f>
        <v/>
      </c>
      <c r="N2478" s="69" t="str">
        <f>IF(AND(Formulaire!$H$21=Aéroports!$E2478,--ISNUMBER(IFERROR(SEARCH(Formulaire!$H$22,$C2478,1),""))=1),MAX(N$1:N2477)+1,"")</f>
        <v/>
      </c>
      <c r="O2478" s="69" t="str">
        <f>IF(AND(Formulaire!$H$27=Aéroports!$E2478,--ISNUMBER(IFERROR(SEARCH(Formulaire!$H$28,$C2478,1),""))=1),MAX(O$1:O2477)+1,"")</f>
        <v/>
      </c>
      <c r="Q2478" s="91" t="str">
        <f>IFERROR(INDEX($C$2:$C$5193,MATCH(ROWS(M$2:M2478),M$2:M$5193,0)),"")</f>
        <v/>
      </c>
      <c r="R2478" s="70" t="str">
        <f>IFERROR(INDEX($C$2:$C$5193,MATCH(ROWS(N$2:N2478),N$2:N$5193,0)),"")</f>
        <v/>
      </c>
      <c r="S2478" s="92" t="str">
        <f>IFERROR(INDEX($C$2:$C$5193,MATCH(ROWS(O$2:O2478),O$2:O$5193,0)),"")</f>
        <v/>
      </c>
    </row>
    <row r="2479" spans="1:19" x14ac:dyDescent="0.25">
      <c r="A2479" s="68">
        <v>5754</v>
      </c>
      <c r="B2479" s="68" t="s">
        <v>19878</v>
      </c>
      <c r="C2479" s="68" t="s">
        <v>19879</v>
      </c>
      <c r="D2479" s="68" t="s">
        <v>16702</v>
      </c>
      <c r="E2479" s="68" t="s">
        <v>22589</v>
      </c>
      <c r="F2479" s="68" t="s">
        <v>19880</v>
      </c>
      <c r="G2479" s="68" t="s">
        <v>19881</v>
      </c>
      <c r="H2479" s="68">
        <v>43.169499999999999</v>
      </c>
      <c r="I2479" s="68">
        <v>-86.238200000000006</v>
      </c>
      <c r="J2479" s="68">
        <v>629</v>
      </c>
      <c r="K2479" s="68">
        <v>-5</v>
      </c>
      <c r="L2479" s="68">
        <f>COUNTIFS(Aéroports!$C$2:$C$5193,Aéroports!$C2479,Aéroports!$D$2:$D$5193,Aéroports!$D2479)</f>
        <v>1</v>
      </c>
      <c r="M2479" s="68" t="str">
        <f>IF(AND(Formulaire!$H$15=Aéroports!$E2479,--ISNUMBER(IFERROR(SEARCH(Formulaire!$H$16,$C2479,1),""))=1),MAX(M$1:M2478)+1,"")</f>
        <v/>
      </c>
      <c r="N2479" s="68" t="str">
        <f>IF(AND(Formulaire!$H$21=Aéroports!$E2479,--ISNUMBER(IFERROR(SEARCH(Formulaire!$H$22,$C2479,1),""))=1),MAX(N$1:N2478)+1,"")</f>
        <v/>
      </c>
      <c r="O2479" s="68" t="str">
        <f>IF(AND(Formulaire!$H$27=Aéroports!$E2479,--ISNUMBER(IFERROR(SEARCH(Formulaire!$H$28,$C2479,1),""))=1),MAX(O$1:O2478)+1,"")</f>
        <v/>
      </c>
      <c r="Q2479" s="91" t="str">
        <f>IFERROR(INDEX($C$2:$C$5193,MATCH(ROWS(M$2:M2479),M$2:M$5193,0)),"")</f>
        <v/>
      </c>
      <c r="R2479" s="70" t="str">
        <f>IFERROR(INDEX($C$2:$C$5193,MATCH(ROWS(N$2:N2479),N$2:N$5193,0)),"")</f>
        <v/>
      </c>
      <c r="S2479" s="92" t="str">
        <f>IFERROR(INDEX($C$2:$C$5193,MATCH(ROWS(O$2:O2479),O$2:O$5193,0)),"")</f>
        <v/>
      </c>
    </row>
    <row r="2480" spans="1:19" x14ac:dyDescent="0.25">
      <c r="A2480" s="69">
        <v>3534</v>
      </c>
      <c r="B2480" s="69" t="s">
        <v>19882</v>
      </c>
      <c r="C2480" s="69" t="s">
        <v>19883</v>
      </c>
      <c r="D2480" s="69" t="s">
        <v>16702</v>
      </c>
      <c r="E2480" s="69" t="s">
        <v>22589</v>
      </c>
      <c r="F2480" s="69" t="s">
        <v>19884</v>
      </c>
      <c r="G2480" s="69" t="s">
        <v>19885</v>
      </c>
      <c r="H2480" s="69">
        <v>35.656500000000001</v>
      </c>
      <c r="I2480" s="69">
        <v>-95.366699999999994</v>
      </c>
      <c r="J2480" s="69">
        <v>611</v>
      </c>
      <c r="K2480" s="69">
        <v>-6</v>
      </c>
      <c r="L2480" s="69">
        <f>COUNTIFS(Aéroports!$C$2:$C$5193,Aéroports!$C2480,Aéroports!$D$2:$D$5193,Aéroports!$D2480)</f>
        <v>1</v>
      </c>
      <c r="M2480" s="69" t="str">
        <f>IF(AND(Formulaire!$H$15=Aéroports!$E2480,--ISNUMBER(IFERROR(SEARCH(Formulaire!$H$16,$C2480,1),""))=1),MAX(M$1:M2479)+1,"")</f>
        <v/>
      </c>
      <c r="N2480" s="69" t="str">
        <f>IF(AND(Formulaire!$H$21=Aéroports!$E2480,--ISNUMBER(IFERROR(SEARCH(Formulaire!$H$22,$C2480,1),""))=1),MAX(N$1:N2479)+1,"")</f>
        <v/>
      </c>
      <c r="O2480" s="69" t="str">
        <f>IF(AND(Formulaire!$H$27=Aéroports!$E2480,--ISNUMBER(IFERROR(SEARCH(Formulaire!$H$28,$C2480,1),""))=1),MAX(O$1:O2479)+1,"")</f>
        <v/>
      </c>
      <c r="Q2480" s="91" t="str">
        <f>IFERROR(INDEX($C$2:$C$5193,MATCH(ROWS(M$2:M2480),M$2:M$5193,0)),"")</f>
        <v/>
      </c>
      <c r="R2480" s="70" t="str">
        <f>IFERROR(INDEX($C$2:$C$5193,MATCH(ROWS(N$2:N2480),N$2:N$5193,0)),"")</f>
        <v/>
      </c>
      <c r="S2480" s="92" t="str">
        <f>IFERROR(INDEX($C$2:$C$5193,MATCH(ROWS(O$2:O2480),O$2:O$5193,0)),"")</f>
        <v/>
      </c>
    </row>
    <row r="2481" spans="1:19" x14ac:dyDescent="0.25">
      <c r="A2481" s="68">
        <v>3515</v>
      </c>
      <c r="B2481" s="68" t="s">
        <v>19886</v>
      </c>
      <c r="C2481" s="68" t="s">
        <v>19887</v>
      </c>
      <c r="D2481" s="68" t="s">
        <v>16702</v>
      </c>
      <c r="E2481" s="68" t="s">
        <v>22589</v>
      </c>
      <c r="F2481" s="68" t="s">
        <v>19888</v>
      </c>
      <c r="G2481" s="68" t="s">
        <v>19889</v>
      </c>
      <c r="H2481" s="68">
        <v>33.679699999999997</v>
      </c>
      <c r="I2481" s="68">
        <v>-78.928299999999993</v>
      </c>
      <c r="J2481" s="68">
        <v>25</v>
      </c>
      <c r="K2481" s="68">
        <v>-5</v>
      </c>
      <c r="L2481" s="68">
        <f>COUNTIFS(Aéroports!$C$2:$C$5193,Aéroports!$C2481,Aéroports!$D$2:$D$5193,Aéroports!$D2481)</f>
        <v>1</v>
      </c>
      <c r="M2481" s="68" t="str">
        <f>IF(AND(Formulaire!$H$15=Aéroports!$E2481,--ISNUMBER(IFERROR(SEARCH(Formulaire!$H$16,$C2481,1),""))=1),MAX(M$1:M2480)+1,"")</f>
        <v/>
      </c>
      <c r="N2481" s="68" t="str">
        <f>IF(AND(Formulaire!$H$21=Aéroports!$E2481,--ISNUMBER(IFERROR(SEARCH(Formulaire!$H$22,$C2481,1),""))=1),MAX(N$1:N2480)+1,"")</f>
        <v/>
      </c>
      <c r="O2481" s="68" t="str">
        <f>IF(AND(Formulaire!$H$27=Aéroports!$E2481,--ISNUMBER(IFERROR(SEARCH(Formulaire!$H$28,$C2481,1),""))=1),MAX(O$1:O2480)+1,"")</f>
        <v/>
      </c>
      <c r="Q2481" s="91" t="str">
        <f>IFERROR(INDEX($C$2:$C$5193,MATCH(ROWS(M$2:M2481),M$2:M$5193,0)),"")</f>
        <v/>
      </c>
      <c r="R2481" s="70" t="str">
        <f>IFERROR(INDEX($C$2:$C$5193,MATCH(ROWS(N$2:N2481),N$2:N$5193,0)),"")</f>
        <v/>
      </c>
      <c r="S2481" s="92" t="str">
        <f>IFERROR(INDEX($C$2:$C$5193,MATCH(ROWS(O$2:O2481),O$2:O$5193,0)),"")</f>
        <v/>
      </c>
    </row>
    <row r="2482" spans="1:19" x14ac:dyDescent="0.25">
      <c r="A2482" s="69">
        <v>3517</v>
      </c>
      <c r="B2482" s="69" t="s">
        <v>19890</v>
      </c>
      <c r="C2482" s="69" t="s">
        <v>19891</v>
      </c>
      <c r="D2482" s="69" t="s">
        <v>16702</v>
      </c>
      <c r="E2482" s="69" t="s">
        <v>22589</v>
      </c>
      <c r="F2482" s="69" t="s">
        <v>19892</v>
      </c>
      <c r="G2482" s="69" t="s">
        <v>19893</v>
      </c>
      <c r="H2482" s="69">
        <v>41.253100000000003</v>
      </c>
      <c r="I2482" s="69">
        <v>-70.060199999999995</v>
      </c>
      <c r="J2482" s="69">
        <v>47</v>
      </c>
      <c r="K2482" s="69">
        <v>-5</v>
      </c>
      <c r="L2482" s="69">
        <f>COUNTIFS(Aéroports!$C$2:$C$5193,Aéroports!$C2482,Aéroports!$D$2:$D$5193,Aéroports!$D2482)</f>
        <v>1</v>
      </c>
      <c r="M2482" s="69" t="str">
        <f>IF(AND(Formulaire!$H$15=Aéroports!$E2482,--ISNUMBER(IFERROR(SEARCH(Formulaire!$H$16,$C2482,1),""))=1),MAX(M$1:M2481)+1,"")</f>
        <v/>
      </c>
      <c r="N2482" s="69" t="str">
        <f>IF(AND(Formulaire!$H$21=Aéroports!$E2482,--ISNUMBER(IFERROR(SEARCH(Formulaire!$H$22,$C2482,1),""))=1),MAX(N$1:N2481)+1,"")</f>
        <v/>
      </c>
      <c r="O2482" s="69" t="str">
        <f>IF(AND(Formulaire!$H$27=Aéroports!$E2482,--ISNUMBER(IFERROR(SEARCH(Formulaire!$H$28,$C2482,1),""))=1),MAX(O$1:O2481)+1,"")</f>
        <v/>
      </c>
      <c r="Q2482" s="91" t="str">
        <f>IFERROR(INDEX($C$2:$C$5193,MATCH(ROWS(M$2:M2482),M$2:M$5193,0)),"")</f>
        <v/>
      </c>
      <c r="R2482" s="70" t="str">
        <f>IFERROR(INDEX($C$2:$C$5193,MATCH(ROWS(N$2:N2482),N$2:N$5193,0)),"")</f>
        <v/>
      </c>
      <c r="S2482" s="92" t="str">
        <f>IFERROR(INDEX($C$2:$C$5193,MATCH(ROWS(O$2:O2482),O$2:O$5193,0)),"")</f>
        <v/>
      </c>
    </row>
    <row r="2483" spans="1:19" x14ac:dyDescent="0.25">
      <c r="A2483" s="68">
        <v>7658</v>
      </c>
      <c r="B2483" s="68" t="s">
        <v>19894</v>
      </c>
      <c r="C2483" s="68" t="s">
        <v>19895</v>
      </c>
      <c r="D2483" s="68" t="s">
        <v>16702</v>
      </c>
      <c r="E2483" s="68" t="s">
        <v>22589</v>
      </c>
      <c r="F2483" s="68" t="s">
        <v>19896</v>
      </c>
      <c r="G2483" s="68" t="s">
        <v>19897</v>
      </c>
      <c r="H2483" s="68">
        <v>38.213200000000001</v>
      </c>
      <c r="I2483" s="68">
        <v>-122.28100000000001</v>
      </c>
      <c r="J2483" s="68">
        <v>35</v>
      </c>
      <c r="K2483" s="68">
        <v>-8</v>
      </c>
      <c r="L2483" s="68">
        <f>COUNTIFS(Aéroports!$C$2:$C$5193,Aéroports!$C2483,Aéroports!$D$2:$D$5193,Aéroports!$D2483)</f>
        <v>1</v>
      </c>
      <c r="M2483" s="68" t="str">
        <f>IF(AND(Formulaire!$H$15=Aéroports!$E2483,--ISNUMBER(IFERROR(SEARCH(Formulaire!$H$16,$C2483,1),""))=1),MAX(M$1:M2482)+1,"")</f>
        <v/>
      </c>
      <c r="N2483" s="68" t="str">
        <f>IF(AND(Formulaire!$H$21=Aéroports!$E2483,--ISNUMBER(IFERROR(SEARCH(Formulaire!$H$22,$C2483,1),""))=1),MAX(N$1:N2482)+1,"")</f>
        <v/>
      </c>
      <c r="O2483" s="68" t="str">
        <f>IF(AND(Formulaire!$H$27=Aéroports!$E2483,--ISNUMBER(IFERROR(SEARCH(Formulaire!$H$28,$C2483,1),""))=1),MAX(O$1:O2482)+1,"")</f>
        <v/>
      </c>
      <c r="Q2483" s="91" t="str">
        <f>IFERROR(INDEX($C$2:$C$5193,MATCH(ROWS(M$2:M2483),M$2:M$5193,0)),"")</f>
        <v/>
      </c>
      <c r="R2483" s="70" t="str">
        <f>IFERROR(INDEX($C$2:$C$5193,MATCH(ROWS(N$2:N2483),N$2:N$5193,0)),"")</f>
        <v/>
      </c>
      <c r="S2483" s="92" t="str">
        <f>IFERROR(INDEX($C$2:$C$5193,MATCH(ROWS(O$2:O2483),O$2:O$5193,0)),"")</f>
        <v/>
      </c>
    </row>
    <row r="2484" spans="1:19" x14ac:dyDescent="0.25">
      <c r="A2484" s="69">
        <v>9739</v>
      </c>
      <c r="B2484" s="69" t="s">
        <v>19898</v>
      </c>
      <c r="C2484" s="69" t="s">
        <v>19899</v>
      </c>
      <c r="D2484" s="69" t="s">
        <v>16702</v>
      </c>
      <c r="E2484" s="69" t="s">
        <v>22589</v>
      </c>
      <c r="F2484" s="69" t="s">
        <v>19900</v>
      </c>
      <c r="G2484" s="69" t="s">
        <v>19901</v>
      </c>
      <c r="H2484" s="69">
        <v>60.690300000000001</v>
      </c>
      <c r="I2484" s="69">
        <v>-161.97900000000001</v>
      </c>
      <c r="J2484" s="69">
        <v>17</v>
      </c>
      <c r="K2484" s="69">
        <v>-9</v>
      </c>
      <c r="L2484" s="69">
        <f>COUNTIFS(Aéroports!$C$2:$C$5193,Aéroports!$C2484,Aéroports!$D$2:$D$5193,Aéroports!$D2484)</f>
        <v>1</v>
      </c>
      <c r="M2484" s="69" t="str">
        <f>IF(AND(Formulaire!$H$15=Aéroports!$E2484,--ISNUMBER(IFERROR(SEARCH(Formulaire!$H$16,$C2484,1),""))=1),MAX(M$1:M2483)+1,"")</f>
        <v/>
      </c>
      <c r="N2484" s="69" t="str">
        <f>IF(AND(Formulaire!$H$21=Aéroports!$E2484,--ISNUMBER(IFERROR(SEARCH(Formulaire!$H$22,$C2484,1),""))=1),MAX(N$1:N2483)+1,"")</f>
        <v/>
      </c>
      <c r="O2484" s="69" t="str">
        <f>IF(AND(Formulaire!$H$27=Aéroports!$E2484,--ISNUMBER(IFERROR(SEARCH(Formulaire!$H$28,$C2484,1),""))=1),MAX(O$1:O2483)+1,"")</f>
        <v/>
      </c>
      <c r="Q2484" s="91" t="str">
        <f>IFERROR(INDEX($C$2:$C$5193,MATCH(ROWS(M$2:M2484),M$2:M$5193,0)),"")</f>
        <v/>
      </c>
      <c r="R2484" s="70" t="str">
        <f>IFERROR(INDEX($C$2:$C$5193,MATCH(ROWS(N$2:N2484),N$2:N$5193,0)),"")</f>
        <v/>
      </c>
      <c r="S2484" s="92" t="str">
        <f>IFERROR(INDEX($C$2:$C$5193,MATCH(ROWS(O$2:O2484),O$2:O$5193,0)),"")</f>
        <v/>
      </c>
    </row>
    <row r="2485" spans="1:19" x14ac:dyDescent="0.25">
      <c r="A2485" s="68">
        <v>9744</v>
      </c>
      <c r="B2485" s="68" t="s">
        <v>19902</v>
      </c>
      <c r="C2485" s="68" t="s">
        <v>19903</v>
      </c>
      <c r="D2485" s="68" t="s">
        <v>16702</v>
      </c>
      <c r="E2485" s="68" t="s">
        <v>22589</v>
      </c>
      <c r="F2485" s="68" t="s">
        <v>19904</v>
      </c>
      <c r="G2485" s="68" t="s">
        <v>19905</v>
      </c>
      <c r="H2485" s="68">
        <v>60.7029</v>
      </c>
      <c r="I2485" s="68">
        <v>-161.77799999999999</v>
      </c>
      <c r="J2485" s="68">
        <v>24</v>
      </c>
      <c r="K2485" s="68">
        <v>-9</v>
      </c>
      <c r="L2485" s="68">
        <f>COUNTIFS(Aéroports!$C$2:$C$5193,Aéroports!$C2485,Aéroports!$D$2:$D$5193,Aéroports!$D2485)</f>
        <v>1</v>
      </c>
      <c r="M2485" s="68" t="str">
        <f>IF(AND(Formulaire!$H$15=Aéroports!$E2485,--ISNUMBER(IFERROR(SEARCH(Formulaire!$H$16,$C2485,1),""))=1),MAX(M$1:M2484)+1,"")</f>
        <v/>
      </c>
      <c r="N2485" s="68" t="str">
        <f>IF(AND(Formulaire!$H$21=Aéroports!$E2485,--ISNUMBER(IFERROR(SEARCH(Formulaire!$H$22,$C2485,1),""))=1),MAX(N$1:N2484)+1,"")</f>
        <v/>
      </c>
      <c r="O2485" s="68" t="str">
        <f>IF(AND(Formulaire!$H$27=Aéroports!$E2485,--ISNUMBER(IFERROR(SEARCH(Formulaire!$H$28,$C2485,1),""))=1),MAX(O$1:O2484)+1,"")</f>
        <v/>
      </c>
      <c r="Q2485" s="91" t="str">
        <f>IFERROR(INDEX($C$2:$C$5193,MATCH(ROWS(M$2:M2485),M$2:M$5193,0)),"")</f>
        <v/>
      </c>
      <c r="R2485" s="70" t="str">
        <f>IFERROR(INDEX($C$2:$C$5193,MATCH(ROWS(N$2:N2485),N$2:N$5193,0)),"")</f>
        <v/>
      </c>
      <c r="S2485" s="92" t="str">
        <f>IFERROR(INDEX($C$2:$C$5193,MATCH(ROWS(O$2:O2485),O$2:O$5193,0)),"")</f>
        <v/>
      </c>
    </row>
    <row r="2486" spans="1:19" x14ac:dyDescent="0.25">
      <c r="A2486" s="69">
        <v>4012</v>
      </c>
      <c r="B2486" s="69" t="s">
        <v>19906</v>
      </c>
      <c r="C2486" s="69" t="s">
        <v>9759</v>
      </c>
      <c r="D2486" s="69" t="s">
        <v>16702</v>
      </c>
      <c r="E2486" s="69" t="s">
        <v>22589</v>
      </c>
      <c r="F2486" s="69" t="s">
        <v>19907</v>
      </c>
      <c r="G2486" s="69" t="s">
        <v>19908</v>
      </c>
      <c r="H2486" s="69">
        <v>26.1526</v>
      </c>
      <c r="I2486" s="69">
        <v>-81.775300000000001</v>
      </c>
      <c r="J2486" s="69">
        <v>8</v>
      </c>
      <c r="K2486" s="69">
        <v>-5</v>
      </c>
      <c r="L2486" s="69">
        <f>COUNTIFS(Aéroports!$C$2:$C$5193,Aéroports!$C2486,Aéroports!$D$2:$D$5193,Aéroports!$D2486)</f>
        <v>1</v>
      </c>
      <c r="M2486" s="69" t="str">
        <f>IF(AND(Formulaire!$H$15=Aéroports!$E2486,--ISNUMBER(IFERROR(SEARCH(Formulaire!$H$16,$C2486,1),""))=1),MAX(M$1:M2485)+1,"")</f>
        <v/>
      </c>
      <c r="N2486" s="69" t="str">
        <f>IF(AND(Formulaire!$H$21=Aéroports!$E2486,--ISNUMBER(IFERROR(SEARCH(Formulaire!$H$22,$C2486,1),""))=1),MAX(N$1:N2485)+1,"")</f>
        <v/>
      </c>
      <c r="O2486" s="69" t="str">
        <f>IF(AND(Formulaire!$H$27=Aéroports!$E2486,--ISNUMBER(IFERROR(SEARCH(Formulaire!$H$28,$C2486,1),""))=1),MAX(O$1:O2485)+1,"")</f>
        <v/>
      </c>
      <c r="Q2486" s="91" t="str">
        <f>IFERROR(INDEX($C$2:$C$5193,MATCH(ROWS(M$2:M2486),M$2:M$5193,0)),"")</f>
        <v/>
      </c>
      <c r="R2486" s="70" t="str">
        <f>IFERROR(INDEX($C$2:$C$5193,MATCH(ROWS(N$2:N2486),N$2:N$5193,0)),"")</f>
        <v/>
      </c>
      <c r="S2486" s="92" t="str">
        <f>IFERROR(INDEX($C$2:$C$5193,MATCH(ROWS(O$2:O2486),O$2:O$5193,0)),"")</f>
        <v/>
      </c>
    </row>
    <row r="2487" spans="1:19" x14ac:dyDescent="0.25">
      <c r="A2487" s="68">
        <v>10123</v>
      </c>
      <c r="B2487" s="68" t="s">
        <v>19909</v>
      </c>
      <c r="C2487" s="68" t="s">
        <v>19910</v>
      </c>
      <c r="D2487" s="68" t="s">
        <v>16702</v>
      </c>
      <c r="E2487" s="68" t="s">
        <v>22589</v>
      </c>
      <c r="F2487" s="68" t="s">
        <v>19911</v>
      </c>
      <c r="G2487" s="68" t="s">
        <v>19912</v>
      </c>
      <c r="H2487" s="68">
        <v>41.446199999999997</v>
      </c>
      <c r="I2487" s="68">
        <v>-85.934799999999996</v>
      </c>
      <c r="J2487" s="68">
        <v>860</v>
      </c>
      <c r="K2487" s="68">
        <v>-5</v>
      </c>
      <c r="L2487" s="68">
        <f>COUNTIFS(Aéroports!$C$2:$C$5193,Aéroports!$C2487,Aéroports!$D$2:$D$5193,Aéroports!$D2487)</f>
        <v>1</v>
      </c>
      <c r="M2487" s="68" t="str">
        <f>IF(AND(Formulaire!$H$15=Aéroports!$E2487,--ISNUMBER(IFERROR(SEARCH(Formulaire!$H$16,$C2487,1),""))=1),MAX(M$1:M2486)+1,"")</f>
        <v/>
      </c>
      <c r="N2487" s="68" t="str">
        <f>IF(AND(Formulaire!$H$21=Aéroports!$E2487,--ISNUMBER(IFERROR(SEARCH(Formulaire!$H$22,$C2487,1),""))=1),MAX(N$1:N2486)+1,"")</f>
        <v/>
      </c>
      <c r="O2487" s="68" t="str">
        <f>IF(AND(Formulaire!$H$27=Aéroports!$E2487,--ISNUMBER(IFERROR(SEARCH(Formulaire!$H$28,$C2487,1),""))=1),MAX(O$1:O2486)+1,"")</f>
        <v/>
      </c>
      <c r="Q2487" s="91" t="str">
        <f>IFERROR(INDEX($C$2:$C$5193,MATCH(ROWS(M$2:M2487),M$2:M$5193,0)),"")</f>
        <v/>
      </c>
      <c r="R2487" s="70" t="str">
        <f>IFERROR(INDEX($C$2:$C$5193,MATCH(ROWS(N$2:N2487),N$2:N$5193,0)),"")</f>
        <v/>
      </c>
      <c r="S2487" s="92" t="str">
        <f>IFERROR(INDEX($C$2:$C$5193,MATCH(ROWS(O$2:O2487),O$2:O$5193,0)),"")</f>
        <v/>
      </c>
    </row>
    <row r="2488" spans="1:19" x14ac:dyDescent="0.25">
      <c r="A2488" s="69">
        <v>8287</v>
      </c>
      <c r="B2488" s="69" t="s">
        <v>19913</v>
      </c>
      <c r="C2488" s="69" t="s">
        <v>19914</v>
      </c>
      <c r="D2488" s="69" t="s">
        <v>16702</v>
      </c>
      <c r="E2488" s="69" t="s">
        <v>22589</v>
      </c>
      <c r="F2488" s="69" t="s">
        <v>19915</v>
      </c>
      <c r="G2488" s="69" t="s">
        <v>19916</v>
      </c>
      <c r="H2488" s="69">
        <v>42.781700000000001</v>
      </c>
      <c r="I2488" s="69">
        <v>-71.514799999999994</v>
      </c>
      <c r="J2488" s="69">
        <v>199</v>
      </c>
      <c r="K2488" s="69">
        <v>-5</v>
      </c>
      <c r="L2488" s="69">
        <f>COUNTIFS(Aéroports!$C$2:$C$5193,Aéroports!$C2488,Aéroports!$D$2:$D$5193,Aéroports!$D2488)</f>
        <v>1</v>
      </c>
      <c r="M2488" s="69" t="str">
        <f>IF(AND(Formulaire!$H$15=Aéroports!$E2488,--ISNUMBER(IFERROR(SEARCH(Formulaire!$H$16,$C2488,1),""))=1),MAX(M$1:M2487)+1,"")</f>
        <v/>
      </c>
      <c r="N2488" s="69" t="str">
        <f>IF(AND(Formulaire!$H$21=Aéroports!$E2488,--ISNUMBER(IFERROR(SEARCH(Formulaire!$H$22,$C2488,1),""))=1),MAX(N$1:N2487)+1,"")</f>
        <v/>
      </c>
      <c r="O2488" s="69" t="str">
        <f>IF(AND(Formulaire!$H$27=Aéroports!$E2488,--ISNUMBER(IFERROR(SEARCH(Formulaire!$H$28,$C2488,1),""))=1),MAX(O$1:O2487)+1,"")</f>
        <v/>
      </c>
      <c r="Q2488" s="91" t="str">
        <f>IFERROR(INDEX($C$2:$C$5193,MATCH(ROWS(M$2:M2488),M$2:M$5193,0)),"")</f>
        <v/>
      </c>
      <c r="R2488" s="70" t="str">
        <f>IFERROR(INDEX($C$2:$C$5193,MATCH(ROWS(N$2:N2488),N$2:N$5193,0)),"")</f>
        <v/>
      </c>
      <c r="S2488" s="92" t="str">
        <f>IFERROR(INDEX($C$2:$C$5193,MATCH(ROWS(O$2:O2488),O$2:O$5193,0)),"")</f>
        <v/>
      </c>
    </row>
    <row r="2489" spans="1:19" x14ac:dyDescent="0.25">
      <c r="A2489" s="68">
        <v>3690</v>
      </c>
      <c r="B2489" s="68" t="s">
        <v>19917</v>
      </c>
      <c r="C2489" s="68" t="s">
        <v>19918</v>
      </c>
      <c r="D2489" s="68" t="s">
        <v>16702</v>
      </c>
      <c r="E2489" s="68" t="s">
        <v>22589</v>
      </c>
      <c r="F2489" s="68" t="s">
        <v>19919</v>
      </c>
      <c r="G2489" s="68" t="s">
        <v>19920</v>
      </c>
      <c r="H2489" s="68">
        <v>36.124499999999998</v>
      </c>
      <c r="I2489" s="68">
        <v>-86.678200000000004</v>
      </c>
      <c r="J2489" s="68">
        <v>599</v>
      </c>
      <c r="K2489" s="68">
        <v>-6</v>
      </c>
      <c r="L2489" s="68">
        <f>COUNTIFS(Aéroports!$C$2:$C$5193,Aéroports!$C2489,Aéroports!$D$2:$D$5193,Aéroports!$D2489)</f>
        <v>1</v>
      </c>
      <c r="M2489" s="68" t="str">
        <f>IF(AND(Formulaire!$H$15=Aéroports!$E2489,--ISNUMBER(IFERROR(SEARCH(Formulaire!$H$16,$C2489,1),""))=1),MAX(M$1:M2488)+1,"")</f>
        <v/>
      </c>
      <c r="N2489" s="68" t="str">
        <f>IF(AND(Formulaire!$H$21=Aéroports!$E2489,--ISNUMBER(IFERROR(SEARCH(Formulaire!$H$22,$C2489,1),""))=1),MAX(N$1:N2488)+1,"")</f>
        <v/>
      </c>
      <c r="O2489" s="68" t="str">
        <f>IF(AND(Formulaire!$H$27=Aéroports!$E2489,--ISNUMBER(IFERROR(SEARCH(Formulaire!$H$28,$C2489,1),""))=1),MAX(O$1:O2488)+1,"")</f>
        <v/>
      </c>
      <c r="Q2489" s="91" t="str">
        <f>IFERROR(INDEX($C$2:$C$5193,MATCH(ROWS(M$2:M2489),M$2:M$5193,0)),"")</f>
        <v/>
      </c>
      <c r="R2489" s="70" t="str">
        <f>IFERROR(INDEX($C$2:$C$5193,MATCH(ROWS(N$2:N2489),N$2:N$5193,0)),"")</f>
        <v/>
      </c>
      <c r="S2489" s="92" t="str">
        <f>IFERROR(INDEX($C$2:$C$5193,MATCH(ROWS(O$2:O2489),O$2:O$5193,0)),"")</f>
        <v/>
      </c>
    </row>
    <row r="2490" spans="1:19" x14ac:dyDescent="0.25">
      <c r="A2490" s="69">
        <v>11832</v>
      </c>
      <c r="B2490" s="69" t="s">
        <v>19921</v>
      </c>
      <c r="C2490" s="69" t="s">
        <v>19922</v>
      </c>
      <c r="D2490" s="69" t="s">
        <v>16702</v>
      </c>
      <c r="E2490" s="69" t="s">
        <v>22589</v>
      </c>
      <c r="F2490" s="69" t="s">
        <v>19923</v>
      </c>
      <c r="G2490" s="69" t="s">
        <v>19924</v>
      </c>
      <c r="H2490" s="69">
        <v>34.766300000000001</v>
      </c>
      <c r="I2490" s="69">
        <v>-114.623</v>
      </c>
      <c r="J2490" s="69">
        <v>983</v>
      </c>
      <c r="K2490" s="69" t="s">
        <v>340</v>
      </c>
      <c r="L2490" s="69">
        <f>COUNTIFS(Aéroports!$C$2:$C$5193,Aéroports!$C2490,Aéroports!$D$2:$D$5193,Aéroports!$D2490)</f>
        <v>1</v>
      </c>
      <c r="M2490" s="69" t="str">
        <f>IF(AND(Formulaire!$H$15=Aéroports!$E2490,--ISNUMBER(IFERROR(SEARCH(Formulaire!$H$16,$C2490,1),""))=1),MAX(M$1:M2489)+1,"")</f>
        <v/>
      </c>
      <c r="N2490" s="69" t="str">
        <f>IF(AND(Formulaire!$H$21=Aéroports!$E2490,--ISNUMBER(IFERROR(SEARCH(Formulaire!$H$22,$C2490,1),""))=1),MAX(N$1:N2489)+1,"")</f>
        <v/>
      </c>
      <c r="O2490" s="69" t="str">
        <f>IF(AND(Formulaire!$H$27=Aéroports!$E2490,--ISNUMBER(IFERROR(SEARCH(Formulaire!$H$28,$C2490,1),""))=1),MAX(O$1:O2489)+1,"")</f>
        <v/>
      </c>
      <c r="Q2490" s="91" t="str">
        <f>IFERROR(INDEX($C$2:$C$5193,MATCH(ROWS(M$2:M2490),M$2:M$5193,0)),"")</f>
        <v/>
      </c>
      <c r="R2490" s="70" t="str">
        <f>IFERROR(INDEX($C$2:$C$5193,MATCH(ROWS(N$2:N2490),N$2:N$5193,0)),"")</f>
        <v/>
      </c>
      <c r="S2490" s="92" t="str">
        <f>IFERROR(INDEX($C$2:$C$5193,MATCH(ROWS(O$2:O2490),O$2:O$5193,0)),"")</f>
        <v/>
      </c>
    </row>
    <row r="2491" spans="1:19" x14ac:dyDescent="0.25">
      <c r="A2491" s="68">
        <v>7203</v>
      </c>
      <c r="B2491" s="68" t="s">
        <v>19925</v>
      </c>
      <c r="C2491" s="68" t="s">
        <v>19926</v>
      </c>
      <c r="D2491" s="68" t="s">
        <v>16702</v>
      </c>
      <c r="E2491" s="68" t="s">
        <v>22589</v>
      </c>
      <c r="F2491" s="68" t="s">
        <v>19927</v>
      </c>
      <c r="G2491" s="68" t="s">
        <v>19928</v>
      </c>
      <c r="H2491" s="68">
        <v>56.0075</v>
      </c>
      <c r="I2491" s="68">
        <v>-161.16</v>
      </c>
      <c r="J2491" s="68">
        <v>14</v>
      </c>
      <c r="K2491" s="68">
        <v>-9</v>
      </c>
      <c r="L2491" s="68">
        <f>COUNTIFS(Aéroports!$C$2:$C$5193,Aéroports!$C2491,Aéroports!$D$2:$D$5193,Aéroports!$D2491)</f>
        <v>1</v>
      </c>
      <c r="M2491" s="68" t="str">
        <f>IF(AND(Formulaire!$H$15=Aéroports!$E2491,--ISNUMBER(IFERROR(SEARCH(Formulaire!$H$16,$C2491,1),""))=1),MAX(M$1:M2490)+1,"")</f>
        <v/>
      </c>
      <c r="N2491" s="68" t="str">
        <f>IF(AND(Formulaire!$H$21=Aéroports!$E2491,--ISNUMBER(IFERROR(SEARCH(Formulaire!$H$22,$C2491,1),""))=1),MAX(N$1:N2490)+1,"")</f>
        <v/>
      </c>
      <c r="O2491" s="68" t="str">
        <f>IF(AND(Formulaire!$H$27=Aéroports!$E2491,--ISNUMBER(IFERROR(SEARCH(Formulaire!$H$28,$C2491,1),""))=1),MAX(O$1:O2490)+1,"")</f>
        <v/>
      </c>
      <c r="Q2491" s="91" t="str">
        <f>IFERROR(INDEX($C$2:$C$5193,MATCH(ROWS(M$2:M2491),M$2:M$5193,0)),"")</f>
        <v/>
      </c>
      <c r="R2491" s="70" t="str">
        <f>IFERROR(INDEX($C$2:$C$5193,MATCH(ROWS(N$2:N2491),N$2:N$5193,0)),"")</f>
        <v/>
      </c>
      <c r="S2491" s="92" t="str">
        <f>IFERROR(INDEX($C$2:$C$5193,MATCH(ROWS(O$2:O2491),O$2:O$5193,0)),"")</f>
        <v/>
      </c>
    </row>
    <row r="2492" spans="1:19" x14ac:dyDescent="0.25">
      <c r="A2492" s="69">
        <v>11918</v>
      </c>
      <c r="B2492" s="69" t="s">
        <v>19929</v>
      </c>
      <c r="C2492" s="69" t="s">
        <v>19930</v>
      </c>
      <c r="D2492" s="69" t="s">
        <v>16702</v>
      </c>
      <c r="E2492" s="69" t="s">
        <v>22589</v>
      </c>
      <c r="F2492" s="69" t="s">
        <v>19931</v>
      </c>
      <c r="G2492" s="69" t="s">
        <v>19932</v>
      </c>
      <c r="H2492" s="69">
        <v>64.547300000000007</v>
      </c>
      <c r="I2492" s="69">
        <v>-149.07400000000001</v>
      </c>
      <c r="J2492" s="69">
        <v>362</v>
      </c>
      <c r="K2492" s="69" t="s">
        <v>340</v>
      </c>
      <c r="L2492" s="69">
        <f>COUNTIFS(Aéroports!$C$2:$C$5193,Aéroports!$C2492,Aéroports!$D$2:$D$5193,Aéroports!$D2492)</f>
        <v>1</v>
      </c>
      <c r="M2492" s="69" t="str">
        <f>IF(AND(Formulaire!$H$15=Aéroports!$E2492,--ISNUMBER(IFERROR(SEARCH(Formulaire!$H$16,$C2492,1),""))=1),MAX(M$1:M2491)+1,"")</f>
        <v/>
      </c>
      <c r="N2492" s="69" t="str">
        <f>IF(AND(Formulaire!$H$21=Aéroports!$E2492,--ISNUMBER(IFERROR(SEARCH(Formulaire!$H$22,$C2492,1),""))=1),MAX(N$1:N2491)+1,"")</f>
        <v/>
      </c>
      <c r="O2492" s="69" t="str">
        <f>IF(AND(Formulaire!$H$27=Aéroports!$E2492,--ISNUMBER(IFERROR(SEARCH(Formulaire!$H$28,$C2492,1),""))=1),MAX(O$1:O2491)+1,"")</f>
        <v/>
      </c>
      <c r="Q2492" s="91" t="str">
        <f>IFERROR(INDEX($C$2:$C$5193,MATCH(ROWS(M$2:M2492),M$2:M$5193,0)),"")</f>
        <v/>
      </c>
      <c r="R2492" s="70" t="str">
        <f>IFERROR(INDEX($C$2:$C$5193,MATCH(ROWS(N$2:N2492),N$2:N$5193,0)),"")</f>
        <v/>
      </c>
      <c r="S2492" s="92" t="str">
        <f>IFERROR(INDEX($C$2:$C$5193,MATCH(ROWS(O$2:O2492),O$2:O$5193,0)),"")</f>
        <v/>
      </c>
    </row>
    <row r="2493" spans="1:19" x14ac:dyDescent="0.25">
      <c r="A2493" s="68">
        <v>11078</v>
      </c>
      <c r="B2493" s="68" t="s">
        <v>19933</v>
      </c>
      <c r="C2493" s="68" t="s">
        <v>19934</v>
      </c>
      <c r="D2493" s="68" t="s">
        <v>16702</v>
      </c>
      <c r="E2493" s="68" t="s">
        <v>22589</v>
      </c>
      <c r="F2493" s="68" t="s">
        <v>19935</v>
      </c>
      <c r="G2493" s="68" t="s">
        <v>19936</v>
      </c>
      <c r="H2493" s="68">
        <v>37.435400000000001</v>
      </c>
      <c r="I2493" s="68">
        <v>-95.646100000000004</v>
      </c>
      <c r="J2493" s="68">
        <v>841</v>
      </c>
      <c r="K2493" s="68">
        <v>-5</v>
      </c>
      <c r="L2493" s="68">
        <f>COUNTIFS(Aéroports!$C$2:$C$5193,Aéroports!$C2493,Aéroports!$D$2:$D$5193,Aéroports!$D2493)</f>
        <v>1</v>
      </c>
      <c r="M2493" s="68" t="str">
        <f>IF(AND(Formulaire!$H$15=Aéroports!$E2493,--ISNUMBER(IFERROR(SEARCH(Formulaire!$H$16,$C2493,1),""))=1),MAX(M$1:M2492)+1,"")</f>
        <v/>
      </c>
      <c r="N2493" s="68" t="str">
        <f>IF(AND(Formulaire!$H$21=Aéroports!$E2493,--ISNUMBER(IFERROR(SEARCH(Formulaire!$H$22,$C2493,1),""))=1),MAX(N$1:N2492)+1,"")</f>
        <v/>
      </c>
      <c r="O2493" s="68" t="str">
        <f>IF(AND(Formulaire!$H$27=Aéroports!$E2493,--ISNUMBER(IFERROR(SEARCH(Formulaire!$H$28,$C2493,1),""))=1),MAX(O$1:O2492)+1,"")</f>
        <v/>
      </c>
      <c r="Q2493" s="91" t="str">
        <f>IFERROR(INDEX($C$2:$C$5193,MATCH(ROWS(M$2:M2493),M$2:M$5193,0)),"")</f>
        <v/>
      </c>
      <c r="R2493" s="70" t="str">
        <f>IFERROR(INDEX($C$2:$C$5193,MATCH(ROWS(N$2:N2493),N$2:N$5193,0)),"")</f>
        <v/>
      </c>
      <c r="S2493" s="92" t="str">
        <f>IFERROR(INDEX($C$2:$C$5193,MATCH(ROWS(O$2:O2493),O$2:O$5193,0)),"")</f>
        <v/>
      </c>
    </row>
    <row r="2494" spans="1:19" x14ac:dyDescent="0.25">
      <c r="A2494" s="69">
        <v>5737</v>
      </c>
      <c r="B2494" s="69" t="s">
        <v>19937</v>
      </c>
      <c r="C2494" s="69" t="s">
        <v>19938</v>
      </c>
      <c r="D2494" s="69" t="s">
        <v>16702</v>
      </c>
      <c r="E2494" s="69" t="s">
        <v>22589</v>
      </c>
      <c r="F2494" s="69" t="s">
        <v>19939</v>
      </c>
      <c r="G2494" s="69" t="s">
        <v>19940</v>
      </c>
      <c r="H2494" s="69">
        <v>41.676099999999998</v>
      </c>
      <c r="I2494" s="69">
        <v>-70.956900000000005</v>
      </c>
      <c r="J2494" s="69">
        <v>80</v>
      </c>
      <c r="K2494" s="69">
        <v>-5</v>
      </c>
      <c r="L2494" s="69">
        <f>COUNTIFS(Aéroports!$C$2:$C$5193,Aéroports!$C2494,Aéroports!$D$2:$D$5193,Aéroports!$D2494)</f>
        <v>1</v>
      </c>
      <c r="M2494" s="69" t="str">
        <f>IF(AND(Formulaire!$H$15=Aéroports!$E2494,--ISNUMBER(IFERROR(SEARCH(Formulaire!$H$16,$C2494,1),""))=1),MAX(M$1:M2493)+1,"")</f>
        <v/>
      </c>
      <c r="N2494" s="69" t="str">
        <f>IF(AND(Formulaire!$H$21=Aéroports!$E2494,--ISNUMBER(IFERROR(SEARCH(Formulaire!$H$22,$C2494,1),""))=1),MAX(N$1:N2493)+1,"")</f>
        <v/>
      </c>
      <c r="O2494" s="69" t="str">
        <f>IF(AND(Formulaire!$H$27=Aéroports!$E2494,--ISNUMBER(IFERROR(SEARCH(Formulaire!$H$28,$C2494,1),""))=1),MAX(O$1:O2493)+1,"")</f>
        <v/>
      </c>
      <c r="Q2494" s="91" t="str">
        <f>IFERROR(INDEX($C$2:$C$5193,MATCH(ROWS(M$2:M2494),M$2:M$5193,0)),"")</f>
        <v/>
      </c>
      <c r="R2494" s="70" t="str">
        <f>IFERROR(INDEX($C$2:$C$5193,MATCH(ROWS(N$2:N2494),N$2:N$5193,0)),"")</f>
        <v/>
      </c>
      <c r="S2494" s="92" t="str">
        <f>IFERROR(INDEX($C$2:$C$5193,MATCH(ROWS(O$2:O2494),O$2:O$5193,0)),"")</f>
        <v/>
      </c>
    </row>
    <row r="2495" spans="1:19" x14ac:dyDescent="0.25">
      <c r="A2495" s="68">
        <v>3730</v>
      </c>
      <c r="B2495" s="68" t="s">
        <v>19941</v>
      </c>
      <c r="C2495" s="68" t="s">
        <v>19942</v>
      </c>
      <c r="D2495" s="68" t="s">
        <v>16702</v>
      </c>
      <c r="E2495" s="68" t="s">
        <v>22589</v>
      </c>
      <c r="F2495" s="68" t="s">
        <v>19943</v>
      </c>
      <c r="G2495" s="68" t="s">
        <v>19944</v>
      </c>
      <c r="H2495" s="68">
        <v>35.073</v>
      </c>
      <c r="I2495" s="68">
        <v>-77.042900000000003</v>
      </c>
      <c r="J2495" s="68">
        <v>18</v>
      </c>
      <c r="K2495" s="68">
        <v>-5</v>
      </c>
      <c r="L2495" s="68">
        <f>COUNTIFS(Aéroports!$C$2:$C$5193,Aéroports!$C2495,Aéroports!$D$2:$D$5193,Aéroports!$D2495)</f>
        <v>1</v>
      </c>
      <c r="M2495" s="68" t="str">
        <f>IF(AND(Formulaire!$H$15=Aéroports!$E2495,--ISNUMBER(IFERROR(SEARCH(Formulaire!$H$16,$C2495,1),""))=1),MAX(M$1:M2494)+1,"")</f>
        <v/>
      </c>
      <c r="N2495" s="68" t="str">
        <f>IF(AND(Formulaire!$H$21=Aéroports!$E2495,--ISNUMBER(IFERROR(SEARCH(Formulaire!$H$22,$C2495,1),""))=1),MAX(N$1:N2494)+1,"")</f>
        <v/>
      </c>
      <c r="O2495" s="68" t="str">
        <f>IF(AND(Formulaire!$H$27=Aéroports!$E2495,--ISNUMBER(IFERROR(SEARCH(Formulaire!$H$28,$C2495,1),""))=1),MAX(O$1:O2494)+1,"")</f>
        <v/>
      </c>
      <c r="Q2495" s="91" t="str">
        <f>IFERROR(INDEX($C$2:$C$5193,MATCH(ROWS(M$2:M2495),M$2:M$5193,0)),"")</f>
        <v/>
      </c>
      <c r="R2495" s="70" t="str">
        <f>IFERROR(INDEX($C$2:$C$5193,MATCH(ROWS(N$2:N2495),N$2:N$5193,0)),"")</f>
        <v/>
      </c>
      <c r="S2495" s="92" t="str">
        <f>IFERROR(INDEX($C$2:$C$5193,MATCH(ROWS(O$2:O2495),O$2:O$5193,0)),"")</f>
        <v/>
      </c>
    </row>
    <row r="2496" spans="1:19" x14ac:dyDescent="0.25">
      <c r="A2496" s="69">
        <v>11068</v>
      </c>
      <c r="B2496" s="69" t="s">
        <v>19945</v>
      </c>
      <c r="C2496" s="69" t="s">
        <v>19946</v>
      </c>
      <c r="D2496" s="69" t="s">
        <v>16702</v>
      </c>
      <c r="E2496" s="69" t="s">
        <v>22589</v>
      </c>
      <c r="F2496" s="69" t="s">
        <v>19947</v>
      </c>
      <c r="G2496" s="69" t="s">
        <v>19948</v>
      </c>
      <c r="H2496" s="69">
        <v>39.875900000000001</v>
      </c>
      <c r="I2496" s="69">
        <v>-85.326499999999996</v>
      </c>
      <c r="J2496" s="69">
        <v>1088</v>
      </c>
      <c r="K2496" s="69">
        <v>-4</v>
      </c>
      <c r="L2496" s="69">
        <f>COUNTIFS(Aéroports!$C$2:$C$5193,Aéroports!$C2496,Aéroports!$D$2:$D$5193,Aéroports!$D2496)</f>
        <v>1</v>
      </c>
      <c r="M2496" s="69" t="str">
        <f>IF(AND(Formulaire!$H$15=Aéroports!$E2496,--ISNUMBER(IFERROR(SEARCH(Formulaire!$H$16,$C2496,1),""))=1),MAX(M$1:M2495)+1,"")</f>
        <v/>
      </c>
      <c r="N2496" s="69" t="str">
        <f>IF(AND(Formulaire!$H$21=Aéroports!$E2496,--ISNUMBER(IFERROR(SEARCH(Formulaire!$H$22,$C2496,1),""))=1),MAX(N$1:N2495)+1,"")</f>
        <v/>
      </c>
      <c r="O2496" s="69" t="str">
        <f>IF(AND(Formulaire!$H$27=Aéroports!$E2496,--ISNUMBER(IFERROR(SEARCH(Formulaire!$H$28,$C2496,1),""))=1),MAX(O$1:O2495)+1,"")</f>
        <v/>
      </c>
      <c r="Q2496" s="91" t="str">
        <f>IFERROR(INDEX($C$2:$C$5193,MATCH(ROWS(M$2:M2496),M$2:M$5193,0)),"")</f>
        <v/>
      </c>
      <c r="R2496" s="70" t="str">
        <f>IFERROR(INDEX($C$2:$C$5193,MATCH(ROWS(N$2:N2496),N$2:N$5193,0)),"")</f>
        <v/>
      </c>
      <c r="S2496" s="92" t="str">
        <f>IFERROR(INDEX($C$2:$C$5193,MATCH(ROWS(O$2:O2496),O$2:O$5193,0)),"")</f>
        <v/>
      </c>
    </row>
    <row r="2497" spans="1:19" x14ac:dyDescent="0.25">
      <c r="A2497" s="68">
        <v>4006</v>
      </c>
      <c r="B2497" s="68" t="s">
        <v>19949</v>
      </c>
      <c r="C2497" s="68" t="s">
        <v>19950</v>
      </c>
      <c r="D2497" s="68" t="s">
        <v>16702</v>
      </c>
      <c r="E2497" s="68" t="s">
        <v>22589</v>
      </c>
      <c r="F2497" s="68" t="s">
        <v>19951</v>
      </c>
      <c r="G2497" s="68" t="s">
        <v>19952</v>
      </c>
      <c r="H2497" s="68">
        <v>41.2637</v>
      </c>
      <c r="I2497" s="68">
        <v>-72.886799999999994</v>
      </c>
      <c r="J2497" s="68">
        <v>12</v>
      </c>
      <c r="K2497" s="68">
        <v>-5</v>
      </c>
      <c r="L2497" s="68">
        <f>COUNTIFS(Aéroports!$C$2:$C$5193,Aéroports!$C2497,Aéroports!$D$2:$D$5193,Aéroports!$D2497)</f>
        <v>1</v>
      </c>
      <c r="M2497" s="68" t="str">
        <f>IF(AND(Formulaire!$H$15=Aéroports!$E2497,--ISNUMBER(IFERROR(SEARCH(Formulaire!$H$16,$C2497,1),""))=1),MAX(M$1:M2496)+1,"")</f>
        <v/>
      </c>
      <c r="N2497" s="68" t="str">
        <f>IF(AND(Formulaire!$H$21=Aéroports!$E2497,--ISNUMBER(IFERROR(SEARCH(Formulaire!$H$22,$C2497,1),""))=1),MAX(N$1:N2496)+1,"")</f>
        <v/>
      </c>
      <c r="O2497" s="68" t="str">
        <f>IF(AND(Formulaire!$H$27=Aéroports!$E2497,--ISNUMBER(IFERROR(SEARCH(Formulaire!$H$28,$C2497,1),""))=1),MAX(O$1:O2496)+1,"")</f>
        <v/>
      </c>
      <c r="Q2497" s="91" t="str">
        <f>IFERROR(INDEX($C$2:$C$5193,MATCH(ROWS(M$2:M2497),M$2:M$5193,0)),"")</f>
        <v/>
      </c>
      <c r="R2497" s="70" t="str">
        <f>IFERROR(INDEX($C$2:$C$5193,MATCH(ROWS(N$2:N2497),N$2:N$5193,0)),"")</f>
        <v/>
      </c>
      <c r="S2497" s="92" t="str">
        <f>IFERROR(INDEX($C$2:$C$5193,MATCH(ROWS(O$2:O2497),O$2:O$5193,0)),"")</f>
        <v/>
      </c>
    </row>
    <row r="2498" spans="1:19" x14ac:dyDescent="0.25">
      <c r="A2498" s="69">
        <v>3861</v>
      </c>
      <c r="B2498" s="69" t="s">
        <v>19953</v>
      </c>
      <c r="C2498" s="69" t="s">
        <v>19954</v>
      </c>
      <c r="D2498" s="69" t="s">
        <v>16702</v>
      </c>
      <c r="E2498" s="69" t="s">
        <v>22589</v>
      </c>
      <c r="F2498" s="69" t="s">
        <v>19955</v>
      </c>
      <c r="G2498" s="69" t="s">
        <v>19956</v>
      </c>
      <c r="H2498" s="69">
        <v>29.993400000000001</v>
      </c>
      <c r="I2498" s="69">
        <v>-90.257999999999996</v>
      </c>
      <c r="J2498" s="69">
        <v>4</v>
      </c>
      <c r="K2498" s="69">
        <v>-6</v>
      </c>
      <c r="L2498" s="69">
        <f>COUNTIFS(Aéroports!$C$2:$C$5193,Aéroports!$C2498,Aéroports!$D$2:$D$5193,Aéroports!$D2498)</f>
        <v>1</v>
      </c>
      <c r="M2498" s="69" t="str">
        <f>IF(AND(Formulaire!$H$15=Aéroports!$E2498,--ISNUMBER(IFERROR(SEARCH(Formulaire!$H$16,$C2498,1),""))=1),MAX(M$1:M2497)+1,"")</f>
        <v/>
      </c>
      <c r="N2498" s="69" t="str">
        <f>IF(AND(Formulaire!$H$21=Aéroports!$E2498,--ISNUMBER(IFERROR(SEARCH(Formulaire!$H$22,$C2498,1),""))=1),MAX(N$1:N2497)+1,"")</f>
        <v/>
      </c>
      <c r="O2498" s="69" t="str">
        <f>IF(AND(Formulaire!$H$27=Aéroports!$E2498,--ISNUMBER(IFERROR(SEARCH(Formulaire!$H$28,$C2498,1),""))=1),MAX(O$1:O2497)+1,"")</f>
        <v/>
      </c>
      <c r="Q2498" s="91" t="str">
        <f>IFERROR(INDEX($C$2:$C$5193,MATCH(ROWS(M$2:M2498),M$2:M$5193,0)),"")</f>
        <v/>
      </c>
      <c r="R2498" s="70" t="str">
        <f>IFERROR(INDEX($C$2:$C$5193,MATCH(ROWS(N$2:N2498),N$2:N$5193,0)),"")</f>
        <v/>
      </c>
      <c r="S2498" s="92" t="str">
        <f>IFERROR(INDEX($C$2:$C$5193,MATCH(ROWS(O$2:O2498),O$2:O$5193,0)),"")</f>
        <v/>
      </c>
    </row>
    <row r="2499" spans="1:19" x14ac:dyDescent="0.25">
      <c r="A2499" s="68">
        <v>8312</v>
      </c>
      <c r="B2499" s="68" t="s">
        <v>19963</v>
      </c>
      <c r="C2499" s="68" t="s">
        <v>19964</v>
      </c>
      <c r="D2499" s="68" t="s">
        <v>16702</v>
      </c>
      <c r="E2499" s="68" t="s">
        <v>22589</v>
      </c>
      <c r="F2499" s="68" t="s">
        <v>19965</v>
      </c>
      <c r="G2499" s="68" t="s">
        <v>19966</v>
      </c>
      <c r="H2499" s="68">
        <v>40.4709</v>
      </c>
      <c r="I2499" s="68">
        <v>-81.419700000000006</v>
      </c>
      <c r="J2499" s="68">
        <v>894</v>
      </c>
      <c r="K2499" s="68">
        <v>-5</v>
      </c>
      <c r="L2499" s="68">
        <f>COUNTIFS(Aéroports!$C$2:$C$5193,Aéroports!$C2499,Aéroports!$D$2:$D$5193,Aéroports!$D2499)</f>
        <v>1</v>
      </c>
      <c r="M2499" s="68" t="str">
        <f>IF(AND(Formulaire!$H$15=Aéroports!$E2499,--ISNUMBER(IFERROR(SEARCH(Formulaire!$H$16,$C2499,1),""))=1),MAX(M$1:M2498)+1,"")</f>
        <v/>
      </c>
      <c r="N2499" s="68" t="str">
        <f>IF(AND(Formulaire!$H$21=Aéroports!$E2499,--ISNUMBER(IFERROR(SEARCH(Formulaire!$H$22,$C2499,1),""))=1),MAX(N$1:N2498)+1,"")</f>
        <v/>
      </c>
      <c r="O2499" s="68" t="str">
        <f>IF(AND(Formulaire!$H$27=Aéroports!$E2499,--ISNUMBER(IFERROR(SEARCH(Formulaire!$H$28,$C2499,1),""))=1),MAX(O$1:O2498)+1,"")</f>
        <v/>
      </c>
      <c r="Q2499" s="91" t="str">
        <f>IFERROR(INDEX($C$2:$C$5193,MATCH(ROWS(M$2:M2499),M$2:M$5193,0)),"")</f>
        <v/>
      </c>
      <c r="R2499" s="70" t="str">
        <f>IFERROR(INDEX($C$2:$C$5193,MATCH(ROWS(N$2:N2499),N$2:N$5193,0)),"")</f>
        <v/>
      </c>
      <c r="S2499" s="92" t="str">
        <f>IFERROR(INDEX($C$2:$C$5193,MATCH(ROWS(O$2:O2499),O$2:O$5193,0)),"")</f>
        <v/>
      </c>
    </row>
    <row r="2500" spans="1:19" x14ac:dyDescent="0.25">
      <c r="A2500" s="69">
        <v>11852</v>
      </c>
      <c r="B2500" s="69" t="s">
        <v>19967</v>
      </c>
      <c r="C2500" s="69" t="s">
        <v>19968</v>
      </c>
      <c r="D2500" s="69" t="s">
        <v>16702</v>
      </c>
      <c r="E2500" s="69" t="s">
        <v>22589</v>
      </c>
      <c r="F2500" s="69" t="s">
        <v>19969</v>
      </c>
      <c r="G2500" s="69" t="s">
        <v>19970</v>
      </c>
      <c r="H2500" s="69">
        <v>45.148299999999999</v>
      </c>
      <c r="I2500" s="69">
        <v>-92.5381</v>
      </c>
      <c r="J2500" s="69">
        <v>998</v>
      </c>
      <c r="K2500" s="69" t="s">
        <v>340</v>
      </c>
      <c r="L2500" s="69">
        <f>COUNTIFS(Aéroports!$C$2:$C$5193,Aéroports!$C2500,Aéroports!$D$2:$D$5193,Aéroports!$D2500)</f>
        <v>1</v>
      </c>
      <c r="M2500" s="69" t="str">
        <f>IF(AND(Formulaire!$H$15=Aéroports!$E2500,--ISNUMBER(IFERROR(SEARCH(Formulaire!$H$16,$C2500,1),""))=1),MAX(M$1:M2499)+1,"")</f>
        <v/>
      </c>
      <c r="N2500" s="69" t="str">
        <f>IF(AND(Formulaire!$H$21=Aéroports!$E2500,--ISNUMBER(IFERROR(SEARCH(Formulaire!$H$22,$C2500,1),""))=1),MAX(N$1:N2499)+1,"")</f>
        <v/>
      </c>
      <c r="O2500" s="69" t="str">
        <f>IF(AND(Formulaire!$H$27=Aéroports!$E2500,--ISNUMBER(IFERROR(SEARCH(Formulaire!$H$28,$C2500,1),""))=1),MAX(O$1:O2499)+1,"")</f>
        <v/>
      </c>
      <c r="Q2500" s="91" t="str">
        <f>IFERROR(INDEX($C$2:$C$5193,MATCH(ROWS(M$2:M2500),M$2:M$5193,0)),"")</f>
        <v/>
      </c>
      <c r="R2500" s="70" t="str">
        <f>IFERROR(INDEX($C$2:$C$5193,MATCH(ROWS(N$2:N2500),N$2:N$5193,0)),"")</f>
        <v/>
      </c>
      <c r="S2500" s="92" t="str">
        <f>IFERROR(INDEX($C$2:$C$5193,MATCH(ROWS(O$2:O2500),O$2:O$5193,0)),"")</f>
        <v/>
      </c>
    </row>
    <row r="2501" spans="1:19" x14ac:dyDescent="0.25">
      <c r="A2501" s="68">
        <v>6764</v>
      </c>
      <c r="B2501" s="68" t="s">
        <v>19971</v>
      </c>
      <c r="C2501" s="68" t="s">
        <v>19972</v>
      </c>
      <c r="D2501" s="68" t="s">
        <v>16702</v>
      </c>
      <c r="E2501" s="68" t="s">
        <v>22589</v>
      </c>
      <c r="F2501" s="68" t="s">
        <v>19973</v>
      </c>
      <c r="G2501" s="68" t="s">
        <v>19974</v>
      </c>
      <c r="H2501" s="68">
        <v>59.4499</v>
      </c>
      <c r="I2501" s="68">
        <v>-157.328</v>
      </c>
      <c r="J2501" s="68">
        <v>364</v>
      </c>
      <c r="K2501" s="68">
        <v>-9</v>
      </c>
      <c r="L2501" s="68">
        <f>COUNTIFS(Aéroports!$C$2:$C$5193,Aéroports!$C2501,Aéroports!$D$2:$D$5193,Aéroports!$D2501)</f>
        <v>1</v>
      </c>
      <c r="M2501" s="68" t="str">
        <f>IF(AND(Formulaire!$H$15=Aéroports!$E2501,--ISNUMBER(IFERROR(SEARCH(Formulaire!$H$16,$C2501,1),""))=1),MAX(M$1:M2500)+1,"")</f>
        <v/>
      </c>
      <c r="N2501" s="68" t="str">
        <f>IF(AND(Formulaire!$H$21=Aéroports!$E2501,--ISNUMBER(IFERROR(SEARCH(Formulaire!$H$22,$C2501,1),""))=1),MAX(N$1:N2500)+1,"")</f>
        <v/>
      </c>
      <c r="O2501" s="68" t="str">
        <f>IF(AND(Formulaire!$H$27=Aéroports!$E2501,--ISNUMBER(IFERROR(SEARCH(Formulaire!$H$28,$C2501,1),""))=1),MAX(O$1:O2500)+1,"")</f>
        <v/>
      </c>
      <c r="Q2501" s="91" t="str">
        <f>IFERROR(INDEX($C$2:$C$5193,MATCH(ROWS(M$2:M2501),M$2:M$5193,0)),"")</f>
        <v/>
      </c>
      <c r="R2501" s="70" t="str">
        <f>IFERROR(INDEX($C$2:$C$5193,MATCH(ROWS(N$2:N2501),N$2:N$5193,0)),"")</f>
        <v/>
      </c>
      <c r="S2501" s="92" t="str">
        <f>IFERROR(INDEX($C$2:$C$5193,MATCH(ROWS(O$2:O2501),O$2:O$5193,0)),"")</f>
        <v/>
      </c>
    </row>
    <row r="2502" spans="1:19" x14ac:dyDescent="0.25">
      <c r="A2502" s="69">
        <v>3797</v>
      </c>
      <c r="B2502" s="69" t="s">
        <v>19979</v>
      </c>
      <c r="C2502" s="69" t="s">
        <v>19976</v>
      </c>
      <c r="D2502" s="69" t="s">
        <v>16702</v>
      </c>
      <c r="E2502" s="69" t="s">
        <v>22589</v>
      </c>
      <c r="F2502" s="69" t="s">
        <v>19980</v>
      </c>
      <c r="G2502" s="69" t="s">
        <v>19981</v>
      </c>
      <c r="H2502" s="69">
        <v>40.639800000000001</v>
      </c>
      <c r="I2502" s="69">
        <v>-73.778899999999993</v>
      </c>
      <c r="J2502" s="69">
        <v>13</v>
      </c>
      <c r="K2502" s="69">
        <v>-5</v>
      </c>
      <c r="L2502" s="69">
        <f>COUNTIFS(Aéroports!$C$2:$C$5193,Aéroports!$C2502,Aéroports!$D$2:$D$5193,Aéroports!$D2502)</f>
        <v>1</v>
      </c>
      <c r="M2502" s="69" t="str">
        <f>IF(AND(Formulaire!$H$15=Aéroports!$E2502,--ISNUMBER(IFERROR(SEARCH(Formulaire!$H$16,$C2502,1),""))=1),MAX(M$1:M2501)+1,"")</f>
        <v/>
      </c>
      <c r="N2502" s="69" t="str">
        <f>IF(AND(Formulaire!$H$21=Aéroports!$E2502,--ISNUMBER(IFERROR(SEARCH(Formulaire!$H$22,$C2502,1),""))=1),MAX(N$1:N2501)+1,"")</f>
        <v/>
      </c>
      <c r="O2502" s="69" t="str">
        <f>IF(AND(Formulaire!$H$27=Aéroports!$E2502,--ISNUMBER(IFERROR(SEARCH(Formulaire!$H$28,$C2502,1),""))=1),MAX(O$1:O2501)+1,"")</f>
        <v/>
      </c>
      <c r="Q2502" s="91" t="str">
        <f>IFERROR(INDEX($C$2:$C$5193,MATCH(ROWS(M$2:M2502),M$2:M$5193,0)),"")</f>
        <v/>
      </c>
      <c r="R2502" s="70" t="str">
        <f>IFERROR(INDEX($C$2:$C$5193,MATCH(ROWS(N$2:N2502),N$2:N$5193,0)),"")</f>
        <v/>
      </c>
      <c r="S2502" s="92" t="str">
        <f>IFERROR(INDEX($C$2:$C$5193,MATCH(ROWS(O$2:O2502),O$2:O$5193,0)),"")</f>
        <v/>
      </c>
    </row>
    <row r="2503" spans="1:19" x14ac:dyDescent="0.25">
      <c r="A2503" s="68">
        <v>3494</v>
      </c>
      <c r="B2503" s="68" t="s">
        <v>19985</v>
      </c>
      <c r="C2503" s="68" t="s">
        <v>19986</v>
      </c>
      <c r="D2503" s="68" t="s">
        <v>16702</v>
      </c>
      <c r="E2503" s="68" t="s">
        <v>22589</v>
      </c>
      <c r="F2503" s="68" t="s">
        <v>19987</v>
      </c>
      <c r="G2503" s="68" t="s">
        <v>19988</v>
      </c>
      <c r="H2503" s="68">
        <v>40.692500000000003</v>
      </c>
      <c r="I2503" s="68">
        <v>-74.168700000000001</v>
      </c>
      <c r="J2503" s="68">
        <v>18</v>
      </c>
      <c r="K2503" s="68">
        <v>-5</v>
      </c>
      <c r="L2503" s="68">
        <f>COUNTIFS(Aéroports!$C$2:$C$5193,Aéroports!$C2503,Aéroports!$D$2:$D$5193,Aéroports!$D2503)</f>
        <v>1</v>
      </c>
      <c r="M2503" s="68" t="str">
        <f>IF(AND(Formulaire!$H$15=Aéroports!$E2503,--ISNUMBER(IFERROR(SEARCH(Formulaire!$H$16,$C2503,1),""))=1),MAX(M$1:M2502)+1,"")</f>
        <v/>
      </c>
      <c r="N2503" s="68" t="str">
        <f>IF(AND(Formulaire!$H$21=Aéroports!$E2503,--ISNUMBER(IFERROR(SEARCH(Formulaire!$H$22,$C2503,1),""))=1),MAX(N$1:N2502)+1,"")</f>
        <v/>
      </c>
      <c r="O2503" s="68" t="str">
        <f>IF(AND(Formulaire!$H$27=Aéroports!$E2503,--ISNUMBER(IFERROR(SEARCH(Formulaire!$H$28,$C2503,1),""))=1),MAX(O$1:O2502)+1,"")</f>
        <v/>
      </c>
      <c r="Q2503" s="91" t="str">
        <f>IFERROR(INDEX($C$2:$C$5193,MATCH(ROWS(M$2:M2503),M$2:M$5193,0)),"")</f>
        <v/>
      </c>
      <c r="R2503" s="70" t="str">
        <f>IFERROR(INDEX($C$2:$C$5193,MATCH(ROWS(N$2:N2503),N$2:N$5193,0)),"")</f>
        <v/>
      </c>
      <c r="S2503" s="92" t="str">
        <f>IFERROR(INDEX($C$2:$C$5193,MATCH(ROWS(O$2:O2503),O$2:O$5193,0)),"")</f>
        <v/>
      </c>
    </row>
    <row r="2504" spans="1:19" x14ac:dyDescent="0.25">
      <c r="A2504" s="69">
        <v>8747</v>
      </c>
      <c r="B2504" s="69" t="s">
        <v>19989</v>
      </c>
      <c r="C2504" s="69" t="s">
        <v>19990</v>
      </c>
      <c r="D2504" s="69" t="s">
        <v>16702</v>
      </c>
      <c r="E2504" s="69" t="s">
        <v>22589</v>
      </c>
      <c r="F2504" s="69" t="s">
        <v>19991</v>
      </c>
      <c r="G2504" s="69" t="s">
        <v>19992</v>
      </c>
      <c r="H2504" s="69">
        <v>46.311199999999999</v>
      </c>
      <c r="I2504" s="69">
        <v>-85.457300000000004</v>
      </c>
      <c r="J2504" s="69">
        <v>869</v>
      </c>
      <c r="K2504" s="69">
        <v>-5</v>
      </c>
      <c r="L2504" s="69">
        <f>COUNTIFS(Aéroports!$C$2:$C$5193,Aéroports!$C2504,Aéroports!$D$2:$D$5193,Aéroports!$D2504)</f>
        <v>1</v>
      </c>
      <c r="M2504" s="69" t="str">
        <f>IF(AND(Formulaire!$H$15=Aéroports!$E2504,--ISNUMBER(IFERROR(SEARCH(Formulaire!$H$16,$C2504,1),""))=1),MAX(M$1:M2503)+1,"")</f>
        <v/>
      </c>
      <c r="N2504" s="69" t="str">
        <f>IF(AND(Formulaire!$H$21=Aéroports!$E2504,--ISNUMBER(IFERROR(SEARCH(Formulaire!$H$22,$C2504,1),""))=1),MAX(N$1:N2503)+1,"")</f>
        <v/>
      </c>
      <c r="O2504" s="69" t="str">
        <f>IF(AND(Formulaire!$H$27=Aéroports!$E2504,--ISNUMBER(IFERROR(SEARCH(Formulaire!$H$28,$C2504,1),""))=1),MAX(O$1:O2503)+1,"")</f>
        <v/>
      </c>
      <c r="Q2504" s="91" t="str">
        <f>IFERROR(INDEX($C$2:$C$5193,MATCH(ROWS(M$2:M2504),M$2:M$5193,0)),"")</f>
        <v/>
      </c>
      <c r="R2504" s="70" t="str">
        <f>IFERROR(INDEX($C$2:$C$5193,MATCH(ROWS(N$2:N2504),N$2:N$5193,0)),"")</f>
        <v/>
      </c>
      <c r="S2504" s="92" t="str">
        <f>IFERROR(INDEX($C$2:$C$5193,MATCH(ROWS(O$2:O2504),O$2:O$5193,0)),"")</f>
        <v/>
      </c>
    </row>
    <row r="2505" spans="1:19" x14ac:dyDescent="0.25">
      <c r="A2505" s="68">
        <v>3661</v>
      </c>
      <c r="B2505" s="68" t="s">
        <v>19993</v>
      </c>
      <c r="C2505" s="68" t="s">
        <v>19994</v>
      </c>
      <c r="D2505" s="68" t="s">
        <v>16702</v>
      </c>
      <c r="E2505" s="68" t="s">
        <v>22589</v>
      </c>
      <c r="F2505" s="68" t="s">
        <v>19995</v>
      </c>
      <c r="G2505" s="68" t="s">
        <v>19996</v>
      </c>
      <c r="H2505" s="68">
        <v>41.504100000000001</v>
      </c>
      <c r="I2505" s="68">
        <v>-74.104799999999997</v>
      </c>
      <c r="J2505" s="68">
        <v>491</v>
      </c>
      <c r="K2505" s="68">
        <v>-5</v>
      </c>
      <c r="L2505" s="68">
        <f>COUNTIFS(Aéroports!$C$2:$C$5193,Aéroports!$C2505,Aéroports!$D$2:$D$5193,Aéroports!$D2505)</f>
        <v>1</v>
      </c>
      <c r="M2505" s="68" t="str">
        <f>IF(AND(Formulaire!$H$15=Aéroports!$E2505,--ISNUMBER(IFERROR(SEARCH(Formulaire!$H$16,$C2505,1),""))=1),MAX(M$1:M2504)+1,"")</f>
        <v/>
      </c>
      <c r="N2505" s="68" t="str">
        <f>IF(AND(Formulaire!$H$21=Aéroports!$E2505,--ISNUMBER(IFERROR(SEARCH(Formulaire!$H$22,$C2505,1),""))=1),MAX(N$1:N2504)+1,"")</f>
        <v/>
      </c>
      <c r="O2505" s="68" t="str">
        <f>IF(AND(Formulaire!$H$27=Aéroports!$E2505,--ISNUMBER(IFERROR(SEARCH(Formulaire!$H$28,$C2505,1),""))=1),MAX(O$1:O2504)+1,"")</f>
        <v/>
      </c>
      <c r="Q2505" s="91" t="str">
        <f>IFERROR(INDEX($C$2:$C$5193,MATCH(ROWS(M$2:M2505),M$2:M$5193,0)),"")</f>
        <v/>
      </c>
      <c r="R2505" s="70" t="str">
        <f>IFERROR(INDEX($C$2:$C$5193,MATCH(ROWS(N$2:N2505),N$2:N$5193,0)),"")</f>
        <v/>
      </c>
      <c r="S2505" s="92" t="str">
        <f>IFERROR(INDEX($C$2:$C$5193,MATCH(ROWS(O$2:O2505),O$2:O$5193,0)),"")</f>
        <v/>
      </c>
    </row>
    <row r="2506" spans="1:19" x14ac:dyDescent="0.25">
      <c r="A2506" s="69">
        <v>8513</v>
      </c>
      <c r="B2506" s="69" t="s">
        <v>19997</v>
      </c>
      <c r="C2506" s="69" t="s">
        <v>19998</v>
      </c>
      <c r="D2506" s="69" t="s">
        <v>16702</v>
      </c>
      <c r="E2506" s="69" t="s">
        <v>22589</v>
      </c>
      <c r="F2506" s="69" t="s">
        <v>19999</v>
      </c>
      <c r="G2506" s="69" t="s">
        <v>20000</v>
      </c>
      <c r="H2506" s="69">
        <v>33.311599999999999</v>
      </c>
      <c r="I2506" s="69">
        <v>-84.769800000000004</v>
      </c>
      <c r="J2506" s="69">
        <v>970</v>
      </c>
      <c r="K2506" s="69">
        <v>-5</v>
      </c>
      <c r="L2506" s="69">
        <f>COUNTIFS(Aéroports!$C$2:$C$5193,Aéroports!$C2506,Aéroports!$D$2:$D$5193,Aéroports!$D2506)</f>
        <v>1</v>
      </c>
      <c r="M2506" s="69" t="str">
        <f>IF(AND(Formulaire!$H$15=Aéroports!$E2506,--ISNUMBER(IFERROR(SEARCH(Formulaire!$H$16,$C2506,1),""))=1),MAX(M$1:M2505)+1,"")</f>
        <v/>
      </c>
      <c r="N2506" s="69" t="str">
        <f>IF(AND(Formulaire!$H$21=Aéroports!$E2506,--ISNUMBER(IFERROR(SEARCH(Formulaire!$H$22,$C2506,1),""))=1),MAX(N$1:N2505)+1,"")</f>
        <v/>
      </c>
      <c r="O2506" s="69" t="str">
        <f>IF(AND(Formulaire!$H$27=Aéroports!$E2506,--ISNUMBER(IFERROR(SEARCH(Formulaire!$H$28,$C2506,1),""))=1),MAX(O$1:O2505)+1,"")</f>
        <v/>
      </c>
      <c r="Q2506" s="91" t="str">
        <f>IFERROR(INDEX($C$2:$C$5193,MATCH(ROWS(M$2:M2506),M$2:M$5193,0)),"")</f>
        <v/>
      </c>
      <c r="R2506" s="70" t="str">
        <f>IFERROR(INDEX($C$2:$C$5193,MATCH(ROWS(N$2:N2506),N$2:N$5193,0)),"")</f>
        <v/>
      </c>
      <c r="S2506" s="92" t="str">
        <f>IFERROR(INDEX($C$2:$C$5193,MATCH(ROWS(O$2:O2506),O$2:O$5193,0)),"")</f>
        <v/>
      </c>
    </row>
    <row r="2507" spans="1:19" x14ac:dyDescent="0.25">
      <c r="A2507" s="68">
        <v>7086</v>
      </c>
      <c r="B2507" s="68" t="s">
        <v>20001</v>
      </c>
      <c r="C2507" s="68" t="s">
        <v>20002</v>
      </c>
      <c r="D2507" s="68" t="s">
        <v>16702</v>
      </c>
      <c r="E2507" s="68" t="s">
        <v>22589</v>
      </c>
      <c r="F2507" s="68" t="s">
        <v>20003</v>
      </c>
      <c r="G2507" s="68" t="s">
        <v>20004</v>
      </c>
      <c r="H2507" s="68">
        <v>44.580399999999997</v>
      </c>
      <c r="I2507" s="68">
        <v>-124.05800000000001</v>
      </c>
      <c r="J2507" s="68">
        <v>160</v>
      </c>
      <c r="K2507" s="68">
        <v>-8</v>
      </c>
      <c r="L2507" s="68">
        <f>COUNTIFS(Aéroports!$C$2:$C$5193,Aéroports!$C2507,Aéroports!$D$2:$D$5193,Aéroports!$D2507)</f>
        <v>1</v>
      </c>
      <c r="M2507" s="68" t="str">
        <f>IF(AND(Formulaire!$H$15=Aéroports!$E2507,--ISNUMBER(IFERROR(SEARCH(Formulaire!$H$16,$C2507,1),""))=1),MAX(M$1:M2506)+1,"")</f>
        <v/>
      </c>
      <c r="N2507" s="68" t="str">
        <f>IF(AND(Formulaire!$H$21=Aéroports!$E2507,--ISNUMBER(IFERROR(SEARCH(Formulaire!$H$22,$C2507,1),""))=1),MAX(N$1:N2506)+1,"")</f>
        <v/>
      </c>
      <c r="O2507" s="68" t="str">
        <f>IF(AND(Formulaire!$H$27=Aéroports!$E2507,--ISNUMBER(IFERROR(SEARCH(Formulaire!$H$28,$C2507,1),""))=1),MAX(O$1:O2506)+1,"")</f>
        <v/>
      </c>
      <c r="Q2507" s="91" t="str">
        <f>IFERROR(INDEX($C$2:$C$5193,MATCH(ROWS(M$2:M2507),M$2:M$5193,0)),"")</f>
        <v/>
      </c>
      <c r="R2507" s="70" t="str">
        <f>IFERROR(INDEX($C$2:$C$5193,MATCH(ROWS(N$2:N2507),N$2:N$5193,0)),"")</f>
        <v/>
      </c>
      <c r="S2507" s="92" t="str">
        <f>IFERROR(INDEX($C$2:$C$5193,MATCH(ROWS(O$2:O2507),O$2:O$5193,0)),"")</f>
        <v/>
      </c>
    </row>
    <row r="2508" spans="1:19" x14ac:dyDescent="0.25">
      <c r="A2508" s="69">
        <v>3633</v>
      </c>
      <c r="B2508" s="69" t="s">
        <v>20005</v>
      </c>
      <c r="C2508" s="69" t="s">
        <v>20006</v>
      </c>
      <c r="D2508" s="69" t="s">
        <v>16702</v>
      </c>
      <c r="E2508" s="69" t="s">
        <v>22589</v>
      </c>
      <c r="F2508" s="69" t="s">
        <v>20007</v>
      </c>
      <c r="G2508" s="69" t="s">
        <v>20008</v>
      </c>
      <c r="H2508" s="69">
        <v>37.131900000000002</v>
      </c>
      <c r="I2508" s="69">
        <v>-76.492999999999995</v>
      </c>
      <c r="J2508" s="69">
        <v>42</v>
      </c>
      <c r="K2508" s="69">
        <v>-5</v>
      </c>
      <c r="L2508" s="69">
        <f>COUNTIFS(Aéroports!$C$2:$C$5193,Aéroports!$C2508,Aéroports!$D$2:$D$5193,Aéroports!$D2508)</f>
        <v>1</v>
      </c>
      <c r="M2508" s="69" t="str">
        <f>IF(AND(Formulaire!$H$15=Aéroports!$E2508,--ISNUMBER(IFERROR(SEARCH(Formulaire!$H$16,$C2508,1),""))=1),MAX(M$1:M2507)+1,"")</f>
        <v/>
      </c>
      <c r="N2508" s="69" t="str">
        <f>IF(AND(Formulaire!$H$21=Aéroports!$E2508,--ISNUMBER(IFERROR(SEARCH(Formulaire!$H$22,$C2508,1),""))=1),MAX(N$1:N2507)+1,"")</f>
        <v/>
      </c>
      <c r="O2508" s="69" t="str">
        <f>IF(AND(Formulaire!$H$27=Aéroports!$E2508,--ISNUMBER(IFERROR(SEARCH(Formulaire!$H$28,$C2508,1),""))=1),MAX(O$1:O2507)+1,"")</f>
        <v/>
      </c>
      <c r="Q2508" s="91" t="str">
        <f>IFERROR(INDEX($C$2:$C$5193,MATCH(ROWS(M$2:M2508),M$2:M$5193,0)),"")</f>
        <v/>
      </c>
      <c r="R2508" s="70" t="str">
        <f>IFERROR(INDEX($C$2:$C$5193,MATCH(ROWS(N$2:N2508),N$2:N$5193,0)),"")</f>
        <v/>
      </c>
      <c r="S2508" s="92" t="str">
        <f>IFERROR(INDEX($C$2:$C$5193,MATCH(ROWS(O$2:O2508),O$2:O$5193,0)),"")</f>
        <v/>
      </c>
    </row>
    <row r="2509" spans="1:19" x14ac:dyDescent="0.25">
      <c r="A2509" s="68">
        <v>9399</v>
      </c>
      <c r="B2509" s="68" t="s">
        <v>20009</v>
      </c>
      <c r="C2509" s="68" t="s">
        <v>20010</v>
      </c>
      <c r="D2509" s="68" t="s">
        <v>16702</v>
      </c>
      <c r="E2509" s="68" t="s">
        <v>22589</v>
      </c>
      <c r="F2509" s="68" t="s">
        <v>20011</v>
      </c>
      <c r="G2509" s="68" t="s">
        <v>20012</v>
      </c>
      <c r="H2509" s="68">
        <v>38.058199999999999</v>
      </c>
      <c r="I2509" s="68">
        <v>-97.274500000000003</v>
      </c>
      <c r="J2509" s="68">
        <v>1533</v>
      </c>
      <c r="K2509" s="68">
        <v>-6</v>
      </c>
      <c r="L2509" s="68">
        <f>COUNTIFS(Aéroports!$C$2:$C$5193,Aéroports!$C2509,Aéroports!$D$2:$D$5193,Aéroports!$D2509)</f>
        <v>1</v>
      </c>
      <c r="M2509" s="68" t="str">
        <f>IF(AND(Formulaire!$H$15=Aéroports!$E2509,--ISNUMBER(IFERROR(SEARCH(Formulaire!$H$16,$C2509,1),""))=1),MAX(M$1:M2508)+1,"")</f>
        <v/>
      </c>
      <c r="N2509" s="68" t="str">
        <f>IF(AND(Formulaire!$H$21=Aéroports!$E2509,--ISNUMBER(IFERROR(SEARCH(Formulaire!$H$22,$C2509,1),""))=1),MAX(N$1:N2508)+1,"")</f>
        <v/>
      </c>
      <c r="O2509" s="68" t="str">
        <f>IF(AND(Formulaire!$H$27=Aéroports!$E2509,--ISNUMBER(IFERROR(SEARCH(Formulaire!$H$28,$C2509,1),""))=1),MAX(O$1:O2508)+1,"")</f>
        <v/>
      </c>
      <c r="Q2509" s="91" t="str">
        <f>IFERROR(INDEX($C$2:$C$5193,MATCH(ROWS(M$2:M2509),M$2:M$5193,0)),"")</f>
        <v/>
      </c>
      <c r="R2509" s="70" t="str">
        <f>IFERROR(INDEX($C$2:$C$5193,MATCH(ROWS(N$2:N2509),N$2:N$5193,0)),"")</f>
        <v/>
      </c>
      <c r="S2509" s="92" t="str">
        <f>IFERROR(INDEX($C$2:$C$5193,MATCH(ROWS(O$2:O2509),O$2:O$5193,0)),"")</f>
        <v/>
      </c>
    </row>
    <row r="2510" spans="1:19" x14ac:dyDescent="0.25">
      <c r="A2510" s="69">
        <v>3630</v>
      </c>
      <c r="B2510" s="69" t="s">
        <v>20013</v>
      </c>
      <c r="C2510" s="69" t="s">
        <v>20014</v>
      </c>
      <c r="D2510" s="69" t="s">
        <v>16702</v>
      </c>
      <c r="E2510" s="69" t="s">
        <v>22589</v>
      </c>
      <c r="F2510" s="69" t="s">
        <v>20015</v>
      </c>
      <c r="G2510" s="69" t="s">
        <v>20016</v>
      </c>
      <c r="H2510" s="69">
        <v>43.107300000000002</v>
      </c>
      <c r="I2510" s="69">
        <v>-78.946200000000005</v>
      </c>
      <c r="J2510" s="69">
        <v>589</v>
      </c>
      <c r="K2510" s="69">
        <v>-5</v>
      </c>
      <c r="L2510" s="69">
        <f>COUNTIFS(Aéroports!$C$2:$C$5193,Aéroports!$C2510,Aéroports!$D$2:$D$5193,Aéroports!$D2510)</f>
        <v>1</v>
      </c>
      <c r="M2510" s="69" t="str">
        <f>IF(AND(Formulaire!$H$15=Aéroports!$E2510,--ISNUMBER(IFERROR(SEARCH(Formulaire!$H$16,$C2510,1),""))=1),MAX(M$1:M2509)+1,"")</f>
        <v/>
      </c>
      <c r="N2510" s="69" t="str">
        <f>IF(AND(Formulaire!$H$21=Aéroports!$E2510,--ISNUMBER(IFERROR(SEARCH(Formulaire!$H$22,$C2510,1),""))=1),MAX(N$1:N2509)+1,"")</f>
        <v/>
      </c>
      <c r="O2510" s="69" t="str">
        <f>IF(AND(Formulaire!$H$27=Aéroports!$E2510,--ISNUMBER(IFERROR(SEARCH(Formulaire!$H$28,$C2510,1),""))=1),MAX(O$1:O2509)+1,"")</f>
        <v/>
      </c>
      <c r="Q2510" s="91" t="str">
        <f>IFERROR(INDEX($C$2:$C$5193,MATCH(ROWS(M$2:M2510),M$2:M$5193,0)),"")</f>
        <v/>
      </c>
      <c r="R2510" s="70" t="str">
        <f>IFERROR(INDEX($C$2:$C$5193,MATCH(ROWS(N$2:N2510),N$2:N$5193,0)),"")</f>
        <v/>
      </c>
      <c r="S2510" s="92" t="str">
        <f>IFERROR(INDEX($C$2:$C$5193,MATCH(ROWS(O$2:O2510),O$2:O$5193,0)),"")</f>
        <v/>
      </c>
    </row>
    <row r="2511" spans="1:19" x14ac:dyDescent="0.25">
      <c r="A2511" s="68">
        <v>8199</v>
      </c>
      <c r="B2511" s="68" t="s">
        <v>20017</v>
      </c>
      <c r="C2511" s="68" t="s">
        <v>20018</v>
      </c>
      <c r="D2511" s="68" t="s">
        <v>16702</v>
      </c>
      <c r="E2511" s="68" t="s">
        <v>22589</v>
      </c>
      <c r="F2511" s="68" t="s">
        <v>20019</v>
      </c>
      <c r="G2511" s="68" t="s">
        <v>20020</v>
      </c>
      <c r="H2511" s="68">
        <v>60.470999999999997</v>
      </c>
      <c r="I2511" s="68">
        <v>-164.70099999999999</v>
      </c>
      <c r="J2511" s="68">
        <v>4</v>
      </c>
      <c r="K2511" s="68">
        <v>-9</v>
      </c>
      <c r="L2511" s="68">
        <f>COUNTIFS(Aéroports!$C$2:$C$5193,Aéroports!$C2511,Aéroports!$D$2:$D$5193,Aéroports!$D2511)</f>
        <v>1</v>
      </c>
      <c r="M2511" s="68" t="str">
        <f>IF(AND(Formulaire!$H$15=Aéroports!$E2511,--ISNUMBER(IFERROR(SEARCH(Formulaire!$H$16,$C2511,1),""))=1),MAX(M$1:M2510)+1,"")</f>
        <v/>
      </c>
      <c r="N2511" s="68" t="str">
        <f>IF(AND(Formulaire!$H$21=Aéroports!$E2511,--ISNUMBER(IFERROR(SEARCH(Formulaire!$H$22,$C2511,1),""))=1),MAX(N$1:N2510)+1,"")</f>
        <v/>
      </c>
      <c r="O2511" s="68" t="str">
        <f>IF(AND(Formulaire!$H$27=Aéroports!$E2511,--ISNUMBER(IFERROR(SEARCH(Formulaire!$H$28,$C2511,1),""))=1),MAX(O$1:O2510)+1,"")</f>
        <v/>
      </c>
      <c r="Q2511" s="91" t="str">
        <f>IFERROR(INDEX($C$2:$C$5193,MATCH(ROWS(M$2:M2511),M$2:M$5193,0)),"")</f>
        <v/>
      </c>
      <c r="R2511" s="70" t="str">
        <f>IFERROR(INDEX($C$2:$C$5193,MATCH(ROWS(N$2:N2511),N$2:N$5193,0)),"")</f>
        <v/>
      </c>
      <c r="S2511" s="92" t="str">
        <f>IFERROR(INDEX($C$2:$C$5193,MATCH(ROWS(O$2:O2511),O$2:O$5193,0)),"")</f>
        <v/>
      </c>
    </row>
    <row r="2512" spans="1:19" x14ac:dyDescent="0.25">
      <c r="A2512" s="69">
        <v>7214</v>
      </c>
      <c r="B2512" s="69" t="s">
        <v>20021</v>
      </c>
      <c r="C2512" s="69" t="s">
        <v>20022</v>
      </c>
      <c r="D2512" s="69" t="s">
        <v>16702</v>
      </c>
      <c r="E2512" s="69" t="s">
        <v>22589</v>
      </c>
      <c r="F2512" s="69" t="s">
        <v>20023</v>
      </c>
      <c r="G2512" s="69" t="s">
        <v>20024</v>
      </c>
      <c r="H2512" s="69">
        <v>63.018599999999999</v>
      </c>
      <c r="I2512" s="69">
        <v>-154.358</v>
      </c>
      <c r="J2512" s="69">
        <v>441</v>
      </c>
      <c r="K2512" s="69">
        <v>-9</v>
      </c>
      <c r="L2512" s="69">
        <f>COUNTIFS(Aéroports!$C$2:$C$5193,Aéroports!$C2512,Aéroports!$D$2:$D$5193,Aéroports!$D2512)</f>
        <v>1</v>
      </c>
      <c r="M2512" s="69" t="str">
        <f>IF(AND(Formulaire!$H$15=Aéroports!$E2512,--ISNUMBER(IFERROR(SEARCH(Formulaire!$H$16,$C2512,1),""))=1),MAX(M$1:M2511)+1,"")</f>
        <v/>
      </c>
      <c r="N2512" s="69" t="str">
        <f>IF(AND(Formulaire!$H$21=Aéroports!$E2512,--ISNUMBER(IFERROR(SEARCH(Formulaire!$H$22,$C2512,1),""))=1),MAX(N$1:N2511)+1,"")</f>
        <v/>
      </c>
      <c r="O2512" s="69" t="str">
        <f>IF(AND(Formulaire!$H$27=Aéroports!$E2512,--ISNUMBER(IFERROR(SEARCH(Formulaire!$H$28,$C2512,1),""))=1),MAX(O$1:O2511)+1,"")</f>
        <v/>
      </c>
      <c r="Q2512" s="91" t="str">
        <f>IFERROR(INDEX($C$2:$C$5193,MATCH(ROWS(M$2:M2512),M$2:M$5193,0)),"")</f>
        <v/>
      </c>
      <c r="R2512" s="70" t="str">
        <f>IFERROR(INDEX($C$2:$C$5193,MATCH(ROWS(N$2:N2512),N$2:N$5193,0)),"")</f>
        <v/>
      </c>
      <c r="S2512" s="92" t="str">
        <f>IFERROR(INDEX($C$2:$C$5193,MATCH(ROWS(O$2:O2512),O$2:O$5193,0)),"")</f>
        <v/>
      </c>
    </row>
    <row r="2513" spans="1:19" x14ac:dyDescent="0.25">
      <c r="A2513" s="68">
        <v>6725</v>
      </c>
      <c r="B2513" s="68" t="s">
        <v>20025</v>
      </c>
      <c r="C2513" s="68" t="s">
        <v>20026</v>
      </c>
      <c r="D2513" s="68" t="s">
        <v>16702</v>
      </c>
      <c r="E2513" s="68" t="s">
        <v>22589</v>
      </c>
      <c r="F2513" s="68" t="s">
        <v>20027</v>
      </c>
      <c r="G2513" s="68" t="s">
        <v>20028</v>
      </c>
      <c r="H2513" s="68">
        <v>67.566100000000006</v>
      </c>
      <c r="I2513" s="68">
        <v>-162.97499999999999</v>
      </c>
      <c r="J2513" s="68">
        <v>88</v>
      </c>
      <c r="K2513" s="68">
        <v>-9</v>
      </c>
      <c r="L2513" s="68">
        <f>COUNTIFS(Aéroports!$C$2:$C$5193,Aéroports!$C2513,Aéroports!$D$2:$D$5193,Aéroports!$D2513)</f>
        <v>1</v>
      </c>
      <c r="M2513" s="68" t="str">
        <f>IF(AND(Formulaire!$H$15=Aéroports!$E2513,--ISNUMBER(IFERROR(SEARCH(Formulaire!$H$16,$C2513,1),""))=1),MAX(M$1:M2512)+1,"")</f>
        <v/>
      </c>
      <c r="N2513" s="68" t="str">
        <f>IF(AND(Formulaire!$H$21=Aéroports!$E2513,--ISNUMBER(IFERROR(SEARCH(Formulaire!$H$22,$C2513,1),""))=1),MAX(N$1:N2512)+1,"")</f>
        <v/>
      </c>
      <c r="O2513" s="68" t="str">
        <f>IF(AND(Formulaire!$H$27=Aéroports!$E2513,--ISNUMBER(IFERROR(SEARCH(Formulaire!$H$28,$C2513,1),""))=1),MAX(O$1:O2512)+1,"")</f>
        <v/>
      </c>
      <c r="Q2513" s="91" t="str">
        <f>IFERROR(INDEX($C$2:$C$5193,MATCH(ROWS(M$2:M2513),M$2:M$5193,0)),"")</f>
        <v/>
      </c>
      <c r="R2513" s="70" t="str">
        <f>IFERROR(INDEX($C$2:$C$5193,MATCH(ROWS(N$2:N2513),N$2:N$5193,0)),"")</f>
        <v/>
      </c>
      <c r="S2513" s="92" t="str">
        <f>IFERROR(INDEX($C$2:$C$5193,MATCH(ROWS(O$2:O2513),O$2:O$5193,0)),"")</f>
        <v/>
      </c>
    </row>
    <row r="2514" spans="1:19" x14ac:dyDescent="0.25">
      <c r="A2514" s="69">
        <v>3788</v>
      </c>
      <c r="B2514" s="69" t="s">
        <v>11370</v>
      </c>
      <c r="C2514" s="69" t="s">
        <v>11371</v>
      </c>
      <c r="D2514" s="69" t="s">
        <v>16702</v>
      </c>
      <c r="E2514" s="69" t="s">
        <v>22589</v>
      </c>
      <c r="F2514" s="69" t="s">
        <v>20029</v>
      </c>
      <c r="G2514" s="69" t="s">
        <v>20030</v>
      </c>
      <c r="H2514" s="69">
        <v>31.4177</v>
      </c>
      <c r="I2514" s="69">
        <v>-110.848</v>
      </c>
      <c r="J2514" s="69">
        <v>3955</v>
      </c>
      <c r="K2514" s="69">
        <v>-7</v>
      </c>
      <c r="L2514" s="69">
        <f>COUNTIFS(Aéroports!$C$2:$C$5193,Aéroports!$C2514,Aéroports!$D$2:$D$5193,Aéroports!$D2514)</f>
        <v>1</v>
      </c>
      <c r="M2514" s="69" t="str">
        <f>IF(AND(Formulaire!$H$15=Aéroports!$E2514,--ISNUMBER(IFERROR(SEARCH(Formulaire!$H$16,$C2514,1),""))=1),MAX(M$1:M2513)+1,"")</f>
        <v/>
      </c>
      <c r="N2514" s="69" t="str">
        <f>IF(AND(Formulaire!$H$21=Aéroports!$E2514,--ISNUMBER(IFERROR(SEARCH(Formulaire!$H$22,$C2514,1),""))=1),MAX(N$1:N2513)+1,"")</f>
        <v/>
      </c>
      <c r="O2514" s="69" t="str">
        <f>IF(AND(Formulaire!$H$27=Aéroports!$E2514,--ISNUMBER(IFERROR(SEARCH(Formulaire!$H$28,$C2514,1),""))=1),MAX(O$1:O2513)+1,"")</f>
        <v/>
      </c>
      <c r="Q2514" s="91" t="str">
        <f>IFERROR(INDEX($C$2:$C$5193,MATCH(ROWS(M$2:M2514),M$2:M$5193,0)),"")</f>
        <v/>
      </c>
      <c r="R2514" s="70" t="str">
        <f>IFERROR(INDEX($C$2:$C$5193,MATCH(ROWS(N$2:N2514),N$2:N$5193,0)),"")</f>
        <v/>
      </c>
      <c r="S2514" s="92" t="str">
        <f>IFERROR(INDEX($C$2:$C$5193,MATCH(ROWS(O$2:O2514),O$2:O$5193,0)),"")</f>
        <v/>
      </c>
    </row>
    <row r="2515" spans="1:19" x14ac:dyDescent="0.25">
      <c r="A2515" s="68">
        <v>3615</v>
      </c>
      <c r="B2515" s="68" t="s">
        <v>20031</v>
      </c>
      <c r="C2515" s="68" t="s">
        <v>20032</v>
      </c>
      <c r="D2515" s="68" t="s">
        <v>16702</v>
      </c>
      <c r="E2515" s="68" t="s">
        <v>22589</v>
      </c>
      <c r="F2515" s="68" t="s">
        <v>20033</v>
      </c>
      <c r="G2515" s="68" t="s">
        <v>20034</v>
      </c>
      <c r="H2515" s="68">
        <v>64.512200000000007</v>
      </c>
      <c r="I2515" s="68">
        <v>-165.44499999999999</v>
      </c>
      <c r="J2515" s="68">
        <v>37</v>
      </c>
      <c r="K2515" s="68">
        <v>-9</v>
      </c>
      <c r="L2515" s="68">
        <f>COUNTIFS(Aéroports!$C$2:$C$5193,Aéroports!$C2515,Aéroports!$D$2:$D$5193,Aéroports!$D2515)</f>
        <v>1</v>
      </c>
      <c r="M2515" s="68" t="str">
        <f>IF(AND(Formulaire!$H$15=Aéroports!$E2515,--ISNUMBER(IFERROR(SEARCH(Formulaire!$H$16,$C2515,1),""))=1),MAX(M$1:M2514)+1,"")</f>
        <v/>
      </c>
      <c r="N2515" s="68" t="str">
        <f>IF(AND(Formulaire!$H$21=Aéroports!$E2515,--ISNUMBER(IFERROR(SEARCH(Formulaire!$H$22,$C2515,1),""))=1),MAX(N$1:N2514)+1,"")</f>
        <v/>
      </c>
      <c r="O2515" s="68" t="str">
        <f>IF(AND(Formulaire!$H$27=Aéroports!$E2515,--ISNUMBER(IFERROR(SEARCH(Formulaire!$H$28,$C2515,1),""))=1),MAX(O$1:O2514)+1,"")</f>
        <v/>
      </c>
      <c r="Q2515" s="91" t="str">
        <f>IFERROR(INDEX($C$2:$C$5193,MATCH(ROWS(M$2:M2515),M$2:M$5193,0)),"")</f>
        <v/>
      </c>
      <c r="R2515" s="70" t="str">
        <f>IFERROR(INDEX($C$2:$C$5193,MATCH(ROWS(N$2:N2515),N$2:N$5193,0)),"")</f>
        <v/>
      </c>
      <c r="S2515" s="92" t="str">
        <f>IFERROR(INDEX($C$2:$C$5193,MATCH(ROWS(O$2:O2515),O$2:O$5193,0)),"")</f>
        <v/>
      </c>
    </row>
    <row r="2516" spans="1:19" x14ac:dyDescent="0.25">
      <c r="A2516" s="69">
        <v>7210</v>
      </c>
      <c r="B2516" s="69" t="s">
        <v>20035</v>
      </c>
      <c r="C2516" s="69" t="s">
        <v>20036</v>
      </c>
      <c r="D2516" s="69" t="s">
        <v>16702</v>
      </c>
      <c r="E2516" s="69" t="s">
        <v>22589</v>
      </c>
      <c r="F2516" s="69" t="s">
        <v>20037</v>
      </c>
      <c r="G2516" s="69" t="s">
        <v>20038</v>
      </c>
      <c r="H2516" s="69">
        <v>59.980200000000004</v>
      </c>
      <c r="I2516" s="69">
        <v>-154.839</v>
      </c>
      <c r="J2516" s="69">
        <v>314</v>
      </c>
      <c r="K2516" s="69">
        <v>-9</v>
      </c>
      <c r="L2516" s="69">
        <f>COUNTIFS(Aéroports!$C$2:$C$5193,Aéroports!$C2516,Aéroports!$D$2:$D$5193,Aéroports!$D2516)</f>
        <v>1</v>
      </c>
      <c r="M2516" s="69" t="str">
        <f>IF(AND(Formulaire!$H$15=Aéroports!$E2516,--ISNUMBER(IFERROR(SEARCH(Formulaire!$H$16,$C2516,1),""))=1),MAX(M$1:M2515)+1,"")</f>
        <v/>
      </c>
      <c r="N2516" s="69" t="str">
        <f>IF(AND(Formulaire!$H$21=Aéroports!$E2516,--ISNUMBER(IFERROR(SEARCH(Formulaire!$H$22,$C2516,1),""))=1),MAX(N$1:N2515)+1,"")</f>
        <v/>
      </c>
      <c r="O2516" s="69" t="str">
        <f>IF(AND(Formulaire!$H$27=Aéroports!$E2516,--ISNUMBER(IFERROR(SEARCH(Formulaire!$H$28,$C2516,1),""))=1),MAX(O$1:O2515)+1,"")</f>
        <v/>
      </c>
      <c r="Q2516" s="91" t="str">
        <f>IFERROR(INDEX($C$2:$C$5193,MATCH(ROWS(M$2:M2516),M$2:M$5193,0)),"")</f>
        <v/>
      </c>
      <c r="R2516" s="70" t="str">
        <f>IFERROR(INDEX($C$2:$C$5193,MATCH(ROWS(N$2:N2516),N$2:N$5193,0)),"")</f>
        <v/>
      </c>
      <c r="S2516" s="92" t="str">
        <f>IFERROR(INDEX($C$2:$C$5193,MATCH(ROWS(O$2:O2516),O$2:O$5193,0)),"")</f>
        <v/>
      </c>
    </row>
    <row r="2517" spans="1:19" x14ac:dyDescent="0.25">
      <c r="A2517" s="68">
        <v>7181</v>
      </c>
      <c r="B2517" s="68" t="s">
        <v>20039</v>
      </c>
      <c r="C2517" s="68" t="s">
        <v>20040</v>
      </c>
      <c r="D2517" s="68" t="s">
        <v>16702</v>
      </c>
      <c r="E2517" s="68" t="s">
        <v>22589</v>
      </c>
      <c r="F2517" s="68" t="s">
        <v>20041</v>
      </c>
      <c r="G2517" s="68" t="s">
        <v>20042</v>
      </c>
      <c r="H2517" s="68">
        <v>66.817899999999995</v>
      </c>
      <c r="I2517" s="68">
        <v>-161.01900000000001</v>
      </c>
      <c r="J2517" s="68">
        <v>55</v>
      </c>
      <c r="K2517" s="68">
        <v>-9</v>
      </c>
      <c r="L2517" s="68">
        <f>COUNTIFS(Aéroports!$C$2:$C$5193,Aéroports!$C2517,Aéroports!$D$2:$D$5193,Aéroports!$D2517)</f>
        <v>1</v>
      </c>
      <c r="M2517" s="68" t="str">
        <f>IF(AND(Formulaire!$H$15=Aéroports!$E2517,--ISNUMBER(IFERROR(SEARCH(Formulaire!$H$16,$C2517,1),""))=1),MAX(M$1:M2516)+1,"")</f>
        <v/>
      </c>
      <c r="N2517" s="68" t="str">
        <f>IF(AND(Formulaire!$H$21=Aéroports!$E2517,--ISNUMBER(IFERROR(SEARCH(Formulaire!$H$22,$C2517,1),""))=1),MAX(N$1:N2516)+1,"")</f>
        <v/>
      </c>
      <c r="O2517" s="68" t="str">
        <f>IF(AND(Formulaire!$H$27=Aéroports!$E2517,--ISNUMBER(IFERROR(SEARCH(Formulaire!$H$28,$C2517,1),""))=1),MAX(O$1:O2516)+1,"")</f>
        <v/>
      </c>
      <c r="Q2517" s="91" t="str">
        <f>IFERROR(INDEX($C$2:$C$5193,MATCH(ROWS(M$2:M2517),M$2:M$5193,0)),"")</f>
        <v/>
      </c>
      <c r="R2517" s="70" t="str">
        <f>IFERROR(INDEX($C$2:$C$5193,MATCH(ROWS(N$2:N2517),N$2:N$5193,0)),"")</f>
        <v/>
      </c>
      <c r="S2517" s="92" t="str">
        <f>IFERROR(INDEX($C$2:$C$5193,MATCH(ROWS(O$2:O2517),O$2:O$5193,0)),"")</f>
        <v/>
      </c>
    </row>
    <row r="2518" spans="1:19" x14ac:dyDescent="0.25">
      <c r="A2518" s="69">
        <v>3611</v>
      </c>
      <c r="B2518" s="69" t="s">
        <v>20047</v>
      </c>
      <c r="C2518" s="69" t="s">
        <v>20044</v>
      </c>
      <c r="D2518" s="69" t="s">
        <v>16702</v>
      </c>
      <c r="E2518" s="69" t="s">
        <v>22589</v>
      </c>
      <c r="F2518" s="69" t="s">
        <v>20048</v>
      </c>
      <c r="G2518" s="69" t="s">
        <v>20049</v>
      </c>
      <c r="H2518" s="69">
        <v>36.894599999999997</v>
      </c>
      <c r="I2518" s="69">
        <v>-76.2012</v>
      </c>
      <c r="J2518" s="69">
        <v>26</v>
      </c>
      <c r="K2518" s="69">
        <v>-5</v>
      </c>
      <c r="L2518" s="69">
        <f>COUNTIFS(Aéroports!$C$2:$C$5193,Aéroports!$C2518,Aéroports!$D$2:$D$5193,Aéroports!$D2518)</f>
        <v>1</v>
      </c>
      <c r="M2518" s="69" t="str">
        <f>IF(AND(Formulaire!$H$15=Aéroports!$E2518,--ISNUMBER(IFERROR(SEARCH(Formulaire!$H$16,$C2518,1),""))=1),MAX(M$1:M2517)+1,"")</f>
        <v/>
      </c>
      <c r="N2518" s="69" t="str">
        <f>IF(AND(Formulaire!$H$21=Aéroports!$E2518,--ISNUMBER(IFERROR(SEARCH(Formulaire!$H$22,$C2518,1),""))=1),MAX(N$1:N2517)+1,"")</f>
        <v/>
      </c>
      <c r="O2518" s="69" t="str">
        <f>IF(AND(Formulaire!$H$27=Aéroports!$E2518,--ISNUMBER(IFERROR(SEARCH(Formulaire!$H$28,$C2518,1),""))=1),MAX(O$1:O2517)+1,"")</f>
        <v/>
      </c>
      <c r="Q2518" s="91" t="str">
        <f>IFERROR(INDEX($C$2:$C$5193,MATCH(ROWS(M$2:M2518),M$2:M$5193,0)),"")</f>
        <v/>
      </c>
      <c r="R2518" s="70" t="str">
        <f>IFERROR(INDEX($C$2:$C$5193,MATCH(ROWS(N$2:N2518),N$2:N$5193,0)),"")</f>
        <v/>
      </c>
      <c r="S2518" s="92" t="str">
        <f>IFERROR(INDEX($C$2:$C$5193,MATCH(ROWS(O$2:O2518),O$2:O$5193,0)),"")</f>
        <v/>
      </c>
    </row>
    <row r="2519" spans="1:19" x14ac:dyDescent="0.25">
      <c r="A2519" s="68">
        <v>11134</v>
      </c>
      <c r="B2519" s="68" t="s">
        <v>20050</v>
      </c>
      <c r="C2519" s="68" t="s">
        <v>20051</v>
      </c>
      <c r="D2519" s="68" t="s">
        <v>16702</v>
      </c>
      <c r="E2519" s="68" t="s">
        <v>22589</v>
      </c>
      <c r="F2519" s="68" t="s">
        <v>20052</v>
      </c>
      <c r="G2519" s="68" t="s">
        <v>20053</v>
      </c>
      <c r="H2519" s="68">
        <v>41.985500000000002</v>
      </c>
      <c r="I2519" s="68">
        <v>-97.435100000000006</v>
      </c>
      <c r="J2519" s="68">
        <v>1573</v>
      </c>
      <c r="K2519" s="68">
        <v>-6</v>
      </c>
      <c r="L2519" s="68">
        <f>COUNTIFS(Aéroports!$C$2:$C$5193,Aéroports!$C2519,Aéroports!$D$2:$D$5193,Aéroports!$D2519)</f>
        <v>1</v>
      </c>
      <c r="M2519" s="68" t="str">
        <f>IF(AND(Formulaire!$H$15=Aéroports!$E2519,--ISNUMBER(IFERROR(SEARCH(Formulaire!$H$16,$C2519,1),""))=1),MAX(M$1:M2518)+1,"")</f>
        <v/>
      </c>
      <c r="N2519" s="68" t="str">
        <f>IF(AND(Formulaire!$H$21=Aéroports!$E2519,--ISNUMBER(IFERROR(SEARCH(Formulaire!$H$22,$C2519,1),""))=1),MAX(N$1:N2518)+1,"")</f>
        <v/>
      </c>
      <c r="O2519" s="68" t="str">
        <f>IF(AND(Formulaire!$H$27=Aéroports!$E2519,--ISNUMBER(IFERROR(SEARCH(Formulaire!$H$28,$C2519,1),""))=1),MAX(O$1:O2518)+1,"")</f>
        <v/>
      </c>
      <c r="Q2519" s="91" t="str">
        <f>IFERROR(INDEX($C$2:$C$5193,MATCH(ROWS(M$2:M2519),M$2:M$5193,0)),"")</f>
        <v/>
      </c>
      <c r="R2519" s="70" t="str">
        <f>IFERROR(INDEX($C$2:$C$5193,MATCH(ROWS(N$2:N2519),N$2:N$5193,0)),"")</f>
        <v/>
      </c>
      <c r="S2519" s="92" t="str">
        <f>IFERROR(INDEX($C$2:$C$5193,MATCH(ROWS(O$2:O2519),O$2:O$5193,0)),"")</f>
        <v/>
      </c>
    </row>
    <row r="2520" spans="1:19" x14ac:dyDescent="0.25">
      <c r="A2520" s="69">
        <v>5757</v>
      </c>
      <c r="B2520" s="69" t="s">
        <v>20054</v>
      </c>
      <c r="C2520" s="69" t="s">
        <v>20055</v>
      </c>
      <c r="D2520" s="69" t="s">
        <v>16702</v>
      </c>
      <c r="E2520" s="69" t="s">
        <v>22589</v>
      </c>
      <c r="F2520" s="69" t="s">
        <v>20056</v>
      </c>
      <c r="G2520" s="69" t="s">
        <v>20057</v>
      </c>
      <c r="H2520" s="69">
        <v>43.417099999999998</v>
      </c>
      <c r="I2520" s="69">
        <v>-124.246</v>
      </c>
      <c r="J2520" s="69">
        <v>17</v>
      </c>
      <c r="K2520" s="69">
        <v>-8</v>
      </c>
      <c r="L2520" s="69">
        <f>COUNTIFS(Aéroports!$C$2:$C$5193,Aéroports!$C2520,Aéroports!$D$2:$D$5193,Aéroports!$D2520)</f>
        <v>1</v>
      </c>
      <c r="M2520" s="69" t="str">
        <f>IF(AND(Formulaire!$H$15=Aéroports!$E2520,--ISNUMBER(IFERROR(SEARCH(Formulaire!$H$16,$C2520,1),""))=1),MAX(M$1:M2519)+1,"")</f>
        <v/>
      </c>
      <c r="N2520" s="69" t="str">
        <f>IF(AND(Formulaire!$H$21=Aéroports!$E2520,--ISNUMBER(IFERROR(SEARCH(Formulaire!$H$22,$C2520,1),""))=1),MAX(N$1:N2519)+1,"")</f>
        <v/>
      </c>
      <c r="O2520" s="69" t="str">
        <f>IF(AND(Formulaire!$H$27=Aéroports!$E2520,--ISNUMBER(IFERROR(SEARCH(Formulaire!$H$28,$C2520,1),""))=1),MAX(O$1:O2519)+1,"")</f>
        <v/>
      </c>
      <c r="Q2520" s="91" t="str">
        <f>IFERROR(INDEX($C$2:$C$5193,MATCH(ROWS(M$2:M2520),M$2:M$5193,0)),"")</f>
        <v/>
      </c>
      <c r="R2520" s="70" t="str">
        <f>IFERROR(INDEX($C$2:$C$5193,MATCH(ROWS(N$2:N2520),N$2:N$5193,0)),"")</f>
        <v/>
      </c>
      <c r="S2520" s="92" t="str">
        <f>IFERROR(INDEX($C$2:$C$5193,MATCH(ROWS(O$2:O2520),O$2:O$5193,0)),"")</f>
        <v/>
      </c>
    </row>
    <row r="2521" spans="1:19" x14ac:dyDescent="0.25">
      <c r="A2521" s="68">
        <v>8278</v>
      </c>
      <c r="B2521" s="68" t="s">
        <v>20058</v>
      </c>
      <c r="C2521" s="68" t="s">
        <v>20059</v>
      </c>
      <c r="D2521" s="68" t="s">
        <v>16702</v>
      </c>
      <c r="E2521" s="68" t="s">
        <v>22589</v>
      </c>
      <c r="F2521" s="68" t="s">
        <v>20060</v>
      </c>
      <c r="G2521" s="68" t="s">
        <v>20061</v>
      </c>
      <c r="H2521" s="68">
        <v>41.597099999999998</v>
      </c>
      <c r="I2521" s="68">
        <v>-71.412099999999995</v>
      </c>
      <c r="J2521" s="68">
        <v>18</v>
      </c>
      <c r="K2521" s="68">
        <v>-5</v>
      </c>
      <c r="L2521" s="68">
        <f>COUNTIFS(Aéroports!$C$2:$C$5193,Aéroports!$C2521,Aéroports!$D$2:$D$5193,Aéroports!$D2521)</f>
        <v>1</v>
      </c>
      <c r="M2521" s="68" t="str">
        <f>IF(AND(Formulaire!$H$15=Aéroports!$E2521,--ISNUMBER(IFERROR(SEARCH(Formulaire!$H$16,$C2521,1),""))=1),MAX(M$1:M2520)+1,"")</f>
        <v/>
      </c>
      <c r="N2521" s="68" t="str">
        <f>IF(AND(Formulaire!$H$21=Aéroports!$E2521,--ISNUMBER(IFERROR(SEARCH(Formulaire!$H$22,$C2521,1),""))=1),MAX(N$1:N2520)+1,"")</f>
        <v/>
      </c>
      <c r="O2521" s="68" t="str">
        <f>IF(AND(Formulaire!$H$27=Aéroports!$E2521,--ISNUMBER(IFERROR(SEARCH(Formulaire!$H$28,$C2521,1),""))=1),MAX(O$1:O2520)+1,"")</f>
        <v/>
      </c>
      <c r="Q2521" s="91" t="str">
        <f>IFERROR(INDEX($C$2:$C$5193,MATCH(ROWS(M$2:M2521),M$2:M$5193,0)),"")</f>
        <v/>
      </c>
      <c r="R2521" s="70" t="str">
        <f>IFERROR(INDEX($C$2:$C$5193,MATCH(ROWS(N$2:N2521),N$2:N$5193,0)),"")</f>
        <v/>
      </c>
      <c r="S2521" s="92" t="str">
        <f>IFERROR(INDEX($C$2:$C$5193,MATCH(ROWS(O$2:O2521),O$2:O$5193,0)),"")</f>
        <v/>
      </c>
    </row>
    <row r="2522" spans="1:19" x14ac:dyDescent="0.25">
      <c r="A2522" s="69">
        <v>8604</v>
      </c>
      <c r="B2522" s="69" t="s">
        <v>20062</v>
      </c>
      <c r="C2522" s="69" t="s">
        <v>20063</v>
      </c>
      <c r="D2522" s="69" t="s">
        <v>16702</v>
      </c>
      <c r="E2522" s="69" t="s">
        <v>22589</v>
      </c>
      <c r="F2522" s="69" t="s">
        <v>20064</v>
      </c>
      <c r="G2522" s="69" t="s">
        <v>20065</v>
      </c>
      <c r="H2522" s="69">
        <v>33.811700000000002</v>
      </c>
      <c r="I2522" s="69">
        <v>-78.7239</v>
      </c>
      <c r="J2522" s="69">
        <v>32</v>
      </c>
      <c r="K2522" s="69">
        <v>-5</v>
      </c>
      <c r="L2522" s="69">
        <f>COUNTIFS(Aéroports!$C$2:$C$5193,Aéroports!$C2522,Aéroports!$D$2:$D$5193,Aéroports!$D2522)</f>
        <v>1</v>
      </c>
      <c r="M2522" s="69" t="str">
        <f>IF(AND(Formulaire!$H$15=Aéroports!$E2522,--ISNUMBER(IFERROR(SEARCH(Formulaire!$H$16,$C2522,1),""))=1),MAX(M$1:M2521)+1,"")</f>
        <v/>
      </c>
      <c r="N2522" s="69" t="str">
        <f>IF(AND(Formulaire!$H$21=Aéroports!$E2522,--ISNUMBER(IFERROR(SEARCH(Formulaire!$H$22,$C2522,1),""))=1),MAX(N$1:N2521)+1,"")</f>
        <v/>
      </c>
      <c r="O2522" s="69" t="str">
        <f>IF(AND(Formulaire!$H$27=Aéroports!$E2522,--ISNUMBER(IFERROR(SEARCH(Formulaire!$H$28,$C2522,1),""))=1),MAX(O$1:O2521)+1,"")</f>
        <v/>
      </c>
      <c r="Q2522" s="91" t="str">
        <f>IFERROR(INDEX($C$2:$C$5193,MATCH(ROWS(M$2:M2522),M$2:M$5193,0)),"")</f>
        <v/>
      </c>
      <c r="R2522" s="70" t="str">
        <f>IFERROR(INDEX($C$2:$C$5193,MATCH(ROWS(N$2:N2522),N$2:N$5193,0)),"")</f>
        <v/>
      </c>
      <c r="S2522" s="92" t="str">
        <f>IFERROR(INDEX($C$2:$C$5193,MATCH(ROWS(O$2:O2522),O$2:O$5193,0)),"")</f>
        <v/>
      </c>
    </row>
    <row r="2523" spans="1:19" x14ac:dyDescent="0.25">
      <c r="A2523" s="68">
        <v>5748</v>
      </c>
      <c r="B2523" s="68" t="s">
        <v>20066</v>
      </c>
      <c r="C2523" s="68" t="s">
        <v>20067</v>
      </c>
      <c r="D2523" s="68" t="s">
        <v>16702</v>
      </c>
      <c r="E2523" s="68" t="s">
        <v>22589</v>
      </c>
      <c r="F2523" s="68" t="s">
        <v>20068</v>
      </c>
      <c r="G2523" s="68" t="s">
        <v>20069</v>
      </c>
      <c r="H2523" s="68">
        <v>41.126199999999997</v>
      </c>
      <c r="I2523" s="68">
        <v>-100.684</v>
      </c>
      <c r="J2523" s="68">
        <v>2777</v>
      </c>
      <c r="K2523" s="68">
        <v>-6</v>
      </c>
      <c r="L2523" s="68">
        <f>COUNTIFS(Aéroports!$C$2:$C$5193,Aéroports!$C2523,Aéroports!$D$2:$D$5193,Aéroports!$D2523)</f>
        <v>1</v>
      </c>
      <c r="M2523" s="68" t="str">
        <f>IF(AND(Formulaire!$H$15=Aéroports!$E2523,--ISNUMBER(IFERROR(SEARCH(Formulaire!$H$16,$C2523,1),""))=1),MAX(M$1:M2522)+1,"")</f>
        <v/>
      </c>
      <c r="N2523" s="68" t="str">
        <f>IF(AND(Formulaire!$H$21=Aéroports!$E2523,--ISNUMBER(IFERROR(SEARCH(Formulaire!$H$22,$C2523,1),""))=1),MAX(N$1:N2522)+1,"")</f>
        <v/>
      </c>
      <c r="O2523" s="68" t="str">
        <f>IF(AND(Formulaire!$H$27=Aéroports!$E2523,--ISNUMBER(IFERROR(SEARCH(Formulaire!$H$28,$C2523,1),""))=1),MAX(O$1:O2522)+1,"")</f>
        <v/>
      </c>
      <c r="Q2523" s="91" t="str">
        <f>IFERROR(INDEX($C$2:$C$5193,MATCH(ROWS(M$2:M2523),M$2:M$5193,0)),"")</f>
        <v/>
      </c>
      <c r="R2523" s="70" t="str">
        <f>IFERROR(INDEX($C$2:$C$5193,MATCH(ROWS(N$2:N2523),N$2:N$5193,0)),"")</f>
        <v/>
      </c>
      <c r="S2523" s="92" t="str">
        <f>IFERROR(INDEX($C$2:$C$5193,MATCH(ROWS(O$2:O2523),O$2:O$5193,0)),"")</f>
        <v/>
      </c>
    </row>
    <row r="2524" spans="1:19" x14ac:dyDescent="0.25">
      <c r="A2524" s="69">
        <v>9797</v>
      </c>
      <c r="B2524" s="69" t="s">
        <v>20070</v>
      </c>
      <c r="C2524" s="69" t="s">
        <v>20071</v>
      </c>
      <c r="D2524" s="69" t="s">
        <v>16702</v>
      </c>
      <c r="E2524" s="69" t="s">
        <v>22589</v>
      </c>
      <c r="F2524" s="69" t="s">
        <v>20072</v>
      </c>
      <c r="G2524" s="69" t="s">
        <v>20073</v>
      </c>
      <c r="H2524" s="69">
        <v>36.222799999999999</v>
      </c>
      <c r="I2524" s="69">
        <v>-81.098299999999995</v>
      </c>
      <c r="J2524" s="69">
        <v>1301</v>
      </c>
      <c r="K2524" s="69">
        <v>-5</v>
      </c>
      <c r="L2524" s="69">
        <f>COUNTIFS(Aéroports!$C$2:$C$5193,Aéroports!$C2524,Aéroports!$D$2:$D$5193,Aéroports!$D2524)</f>
        <v>1</v>
      </c>
      <c r="M2524" s="69" t="str">
        <f>IF(AND(Formulaire!$H$15=Aéroports!$E2524,--ISNUMBER(IFERROR(SEARCH(Formulaire!$H$16,$C2524,1),""))=1),MAX(M$1:M2523)+1,"")</f>
        <v/>
      </c>
      <c r="N2524" s="69" t="str">
        <f>IF(AND(Formulaire!$H$21=Aéroports!$E2524,--ISNUMBER(IFERROR(SEARCH(Formulaire!$H$22,$C2524,1),""))=1),MAX(N$1:N2523)+1,"")</f>
        <v/>
      </c>
      <c r="O2524" s="69" t="str">
        <f>IF(AND(Formulaire!$H$27=Aéroports!$E2524,--ISNUMBER(IFERROR(SEARCH(Formulaire!$H$28,$C2524,1),""))=1),MAX(O$1:O2523)+1,"")</f>
        <v/>
      </c>
      <c r="Q2524" s="91" t="str">
        <f>IFERROR(INDEX($C$2:$C$5193,MATCH(ROWS(M$2:M2524),M$2:M$5193,0)),"")</f>
        <v/>
      </c>
      <c r="R2524" s="70" t="str">
        <f>IFERROR(INDEX($C$2:$C$5193,MATCH(ROWS(N$2:N2524),N$2:N$5193,0)),"")</f>
        <v/>
      </c>
      <c r="S2524" s="92" t="str">
        <f>IFERROR(INDEX($C$2:$C$5193,MATCH(ROWS(O$2:O2524),O$2:O$5193,0)),"")</f>
        <v/>
      </c>
    </row>
    <row r="2525" spans="1:19" x14ac:dyDescent="0.25">
      <c r="A2525" s="68">
        <v>3568</v>
      </c>
      <c r="B2525" s="68" t="s">
        <v>20074</v>
      </c>
      <c r="C2525" s="68" t="s">
        <v>20075</v>
      </c>
      <c r="D2525" s="68" t="s">
        <v>16702</v>
      </c>
      <c r="E2525" s="68" t="s">
        <v>22589</v>
      </c>
      <c r="F2525" s="68" t="s">
        <v>20076</v>
      </c>
      <c r="G2525" s="68" t="s">
        <v>20077</v>
      </c>
      <c r="H2525" s="68">
        <v>62.961300000000001</v>
      </c>
      <c r="I2525" s="68">
        <v>-141.929</v>
      </c>
      <c r="J2525" s="68">
        <v>1715</v>
      </c>
      <c r="K2525" s="68">
        <v>-9</v>
      </c>
      <c r="L2525" s="68">
        <f>COUNTIFS(Aéroports!$C$2:$C$5193,Aéroports!$C2525,Aéroports!$D$2:$D$5193,Aéroports!$D2525)</f>
        <v>1</v>
      </c>
      <c r="M2525" s="68" t="str">
        <f>IF(AND(Formulaire!$H$15=Aéroports!$E2525,--ISNUMBER(IFERROR(SEARCH(Formulaire!$H$16,$C2525,1),""))=1),MAX(M$1:M2524)+1,"")</f>
        <v/>
      </c>
      <c r="N2525" s="68" t="str">
        <f>IF(AND(Formulaire!$H$21=Aéroports!$E2525,--ISNUMBER(IFERROR(SEARCH(Formulaire!$H$22,$C2525,1),""))=1),MAX(N$1:N2524)+1,"")</f>
        <v/>
      </c>
      <c r="O2525" s="68" t="str">
        <f>IF(AND(Formulaire!$H$27=Aéroports!$E2525,--ISNUMBER(IFERROR(SEARCH(Formulaire!$H$28,$C2525,1),""))=1),MAX(O$1:O2524)+1,"")</f>
        <v/>
      </c>
      <c r="Q2525" s="91" t="str">
        <f>IFERROR(INDEX($C$2:$C$5193,MATCH(ROWS(M$2:M2525),M$2:M$5193,0)),"")</f>
        <v/>
      </c>
      <c r="R2525" s="70" t="str">
        <f>IFERROR(INDEX($C$2:$C$5193,MATCH(ROWS(N$2:N2525),N$2:N$5193,0)),"")</f>
        <v/>
      </c>
      <c r="S2525" s="92" t="str">
        <f>IFERROR(INDEX($C$2:$C$5193,MATCH(ROWS(O$2:O2525),O$2:O$5193,0)),"")</f>
        <v/>
      </c>
    </row>
    <row r="2526" spans="1:19" x14ac:dyDescent="0.25">
      <c r="A2526" s="69">
        <v>8280</v>
      </c>
      <c r="B2526" s="69" t="s">
        <v>20078</v>
      </c>
      <c r="C2526" s="69" t="s">
        <v>20079</v>
      </c>
      <c r="D2526" s="69" t="s">
        <v>16702</v>
      </c>
      <c r="E2526" s="69" t="s">
        <v>22589</v>
      </c>
      <c r="F2526" s="69" t="s">
        <v>20080</v>
      </c>
      <c r="G2526" s="69" t="s">
        <v>20081</v>
      </c>
      <c r="H2526" s="69">
        <v>42.1905</v>
      </c>
      <c r="I2526" s="69">
        <v>-71.172899999999998</v>
      </c>
      <c r="J2526" s="69">
        <v>49</v>
      </c>
      <c r="K2526" s="69">
        <v>-5</v>
      </c>
      <c r="L2526" s="69">
        <f>COUNTIFS(Aéroports!$C$2:$C$5193,Aéroports!$C2526,Aéroports!$D$2:$D$5193,Aéroports!$D2526)</f>
        <v>1</v>
      </c>
      <c r="M2526" s="69" t="str">
        <f>IF(AND(Formulaire!$H$15=Aéroports!$E2526,--ISNUMBER(IFERROR(SEARCH(Formulaire!$H$16,$C2526,1),""))=1),MAX(M$1:M2525)+1,"")</f>
        <v/>
      </c>
      <c r="N2526" s="69" t="str">
        <f>IF(AND(Formulaire!$H$21=Aéroports!$E2526,--ISNUMBER(IFERROR(SEARCH(Formulaire!$H$22,$C2526,1),""))=1),MAX(N$1:N2525)+1,"")</f>
        <v/>
      </c>
      <c r="O2526" s="69" t="str">
        <f>IF(AND(Formulaire!$H$27=Aéroports!$E2526,--ISNUMBER(IFERROR(SEARCH(Formulaire!$H$28,$C2526,1),""))=1),MAX(O$1:O2525)+1,"")</f>
        <v/>
      </c>
      <c r="Q2526" s="91" t="str">
        <f>IFERROR(INDEX($C$2:$C$5193,MATCH(ROWS(M$2:M2526),M$2:M$5193,0)),"")</f>
        <v/>
      </c>
      <c r="R2526" s="70" t="str">
        <f>IFERROR(INDEX($C$2:$C$5193,MATCH(ROWS(N$2:N2526),N$2:N$5193,0)),"")</f>
        <v/>
      </c>
      <c r="S2526" s="92" t="str">
        <f>IFERROR(INDEX($C$2:$C$5193,MATCH(ROWS(O$2:O2526),O$2:O$5193,0)),"")</f>
        <v/>
      </c>
    </row>
    <row r="2527" spans="1:19" x14ac:dyDescent="0.25">
      <c r="A2527" s="68">
        <v>7092</v>
      </c>
      <c r="B2527" s="68" t="s">
        <v>20082</v>
      </c>
      <c r="C2527" s="68" t="s">
        <v>20083</v>
      </c>
      <c r="D2527" s="68" t="s">
        <v>16702</v>
      </c>
      <c r="E2527" s="68" t="s">
        <v>22589</v>
      </c>
      <c r="F2527" s="68" t="s">
        <v>20084</v>
      </c>
      <c r="G2527" s="68" t="s">
        <v>20085</v>
      </c>
      <c r="H2527" s="68">
        <v>70.209999999999994</v>
      </c>
      <c r="I2527" s="68">
        <v>-151.006</v>
      </c>
      <c r="J2527" s="68">
        <v>38</v>
      </c>
      <c r="K2527" s="68">
        <v>-9</v>
      </c>
      <c r="L2527" s="68">
        <f>COUNTIFS(Aéroports!$C$2:$C$5193,Aéroports!$C2527,Aéroports!$D$2:$D$5193,Aéroports!$D2527)</f>
        <v>1</v>
      </c>
      <c r="M2527" s="68" t="str">
        <f>IF(AND(Formulaire!$H$15=Aéroports!$E2527,--ISNUMBER(IFERROR(SEARCH(Formulaire!$H$16,$C2527,1),""))=1),MAX(M$1:M2526)+1,"")</f>
        <v/>
      </c>
      <c r="N2527" s="68" t="str">
        <f>IF(AND(Formulaire!$H$21=Aéroports!$E2527,--ISNUMBER(IFERROR(SEARCH(Formulaire!$H$22,$C2527,1),""))=1),MAX(N$1:N2526)+1,"")</f>
        <v/>
      </c>
      <c r="O2527" s="68" t="str">
        <f>IF(AND(Formulaire!$H$27=Aéroports!$E2527,--ISNUMBER(IFERROR(SEARCH(Formulaire!$H$28,$C2527,1),""))=1),MAX(O$1:O2526)+1,"")</f>
        <v/>
      </c>
      <c r="Q2527" s="91" t="str">
        <f>IFERROR(INDEX($C$2:$C$5193,MATCH(ROWS(M$2:M2527),M$2:M$5193,0)),"")</f>
        <v/>
      </c>
      <c r="R2527" s="70" t="str">
        <f>IFERROR(INDEX($C$2:$C$5193,MATCH(ROWS(N$2:N2527),N$2:N$5193,0)),"")</f>
        <v/>
      </c>
      <c r="S2527" s="92" t="str">
        <f>IFERROR(INDEX($C$2:$C$5193,MATCH(ROWS(O$2:O2527),O$2:O$5193,0)),"")</f>
        <v/>
      </c>
    </row>
    <row r="2528" spans="1:19" x14ac:dyDescent="0.25">
      <c r="A2528" s="69">
        <v>7111</v>
      </c>
      <c r="B2528" s="69" t="s">
        <v>20086</v>
      </c>
      <c r="C2528" s="69" t="s">
        <v>20087</v>
      </c>
      <c r="D2528" s="69" t="s">
        <v>16702</v>
      </c>
      <c r="E2528" s="69" t="s">
        <v>22589</v>
      </c>
      <c r="F2528" s="69" t="s">
        <v>20088</v>
      </c>
      <c r="G2528" s="69" t="s">
        <v>20089</v>
      </c>
      <c r="H2528" s="69">
        <v>64.729299999999995</v>
      </c>
      <c r="I2528" s="69">
        <v>-158.07400000000001</v>
      </c>
      <c r="J2528" s="69">
        <v>399</v>
      </c>
      <c r="K2528" s="69">
        <v>-9</v>
      </c>
      <c r="L2528" s="69">
        <f>COUNTIFS(Aéroports!$C$2:$C$5193,Aéroports!$C2528,Aéroports!$D$2:$D$5193,Aéroports!$D2528)</f>
        <v>1</v>
      </c>
      <c r="M2528" s="69" t="str">
        <f>IF(AND(Formulaire!$H$15=Aéroports!$E2528,--ISNUMBER(IFERROR(SEARCH(Formulaire!$H$16,$C2528,1),""))=1),MAX(M$1:M2527)+1,"")</f>
        <v/>
      </c>
      <c r="N2528" s="69" t="str">
        <f>IF(AND(Formulaire!$H$21=Aéroports!$E2528,--ISNUMBER(IFERROR(SEARCH(Formulaire!$H$22,$C2528,1),""))=1),MAX(N$1:N2527)+1,"")</f>
        <v/>
      </c>
      <c r="O2528" s="69" t="str">
        <f>IF(AND(Formulaire!$H$27=Aéroports!$E2528,--ISNUMBER(IFERROR(SEARCH(Formulaire!$H$28,$C2528,1),""))=1),MAX(O$1:O2527)+1,"")</f>
        <v/>
      </c>
      <c r="Q2528" s="91" t="str">
        <f>IFERROR(INDEX($C$2:$C$5193,MATCH(ROWS(M$2:M2528),M$2:M$5193,0)),"")</f>
        <v/>
      </c>
      <c r="R2528" s="70" t="str">
        <f>IFERROR(INDEX($C$2:$C$5193,MATCH(ROWS(N$2:N2528),N$2:N$5193,0)),"")</f>
        <v/>
      </c>
      <c r="S2528" s="92" t="str">
        <f>IFERROR(INDEX($C$2:$C$5193,MATCH(ROWS(O$2:O2528),O$2:O$5193,0)),"")</f>
        <v/>
      </c>
    </row>
    <row r="2529" spans="1:19" x14ac:dyDescent="0.25">
      <c r="A2529" s="68">
        <v>7015</v>
      </c>
      <c r="B2529" s="68" t="s">
        <v>20090</v>
      </c>
      <c r="C2529" s="68" t="s">
        <v>20091</v>
      </c>
      <c r="D2529" s="68" t="s">
        <v>16702</v>
      </c>
      <c r="E2529" s="68" t="s">
        <v>22589</v>
      </c>
      <c r="F2529" s="68" t="s">
        <v>20092</v>
      </c>
      <c r="G2529" s="68" t="s">
        <v>20093</v>
      </c>
      <c r="H2529" s="68">
        <v>38.662100000000002</v>
      </c>
      <c r="I2529" s="68">
        <v>-90.652000000000001</v>
      </c>
      <c r="J2529" s="68">
        <v>463</v>
      </c>
      <c r="K2529" s="68">
        <v>-6</v>
      </c>
      <c r="L2529" s="68">
        <f>COUNTIFS(Aéroports!$C$2:$C$5193,Aéroports!$C2529,Aéroports!$D$2:$D$5193,Aéroports!$D2529)</f>
        <v>1</v>
      </c>
      <c r="M2529" s="68" t="str">
        <f>IF(AND(Formulaire!$H$15=Aéroports!$E2529,--ISNUMBER(IFERROR(SEARCH(Formulaire!$H$16,$C2529,1),""))=1),MAX(M$1:M2528)+1,"")</f>
        <v/>
      </c>
      <c r="N2529" s="68" t="str">
        <f>IF(AND(Formulaire!$H$21=Aéroports!$E2529,--ISNUMBER(IFERROR(SEARCH(Formulaire!$H$22,$C2529,1),""))=1),MAX(N$1:N2528)+1,"")</f>
        <v/>
      </c>
      <c r="O2529" s="68" t="str">
        <f>IF(AND(Formulaire!$H$27=Aéroports!$E2529,--ISNUMBER(IFERROR(SEARCH(Formulaire!$H$28,$C2529,1),""))=1),MAX(O$1:O2528)+1,"")</f>
        <v/>
      </c>
      <c r="Q2529" s="91" t="str">
        <f>IFERROR(INDEX($C$2:$C$5193,MATCH(ROWS(M$2:M2529),M$2:M$5193,0)),"")</f>
        <v/>
      </c>
      <c r="R2529" s="70" t="str">
        <f>IFERROR(INDEX($C$2:$C$5193,MATCH(ROWS(N$2:N2529),N$2:N$5193,0)),"")</f>
        <v/>
      </c>
      <c r="S2529" s="92" t="str">
        <f>IFERROR(INDEX($C$2:$C$5193,MATCH(ROWS(O$2:O2529),O$2:O$5193,0)),"")</f>
        <v/>
      </c>
    </row>
    <row r="2530" spans="1:19" x14ac:dyDescent="0.25">
      <c r="A2530" s="69">
        <v>10138</v>
      </c>
      <c r="B2530" s="69" t="s">
        <v>20094</v>
      </c>
      <c r="C2530" s="69" t="s">
        <v>20095</v>
      </c>
      <c r="D2530" s="69" t="s">
        <v>16702</v>
      </c>
      <c r="E2530" s="69" t="s">
        <v>22589</v>
      </c>
      <c r="F2530" s="69" t="s">
        <v>20096</v>
      </c>
      <c r="G2530" s="69" t="s">
        <v>20097</v>
      </c>
      <c r="H2530" s="69">
        <v>33.929299999999998</v>
      </c>
      <c r="I2530" s="69">
        <v>-78.075000000000003</v>
      </c>
      <c r="J2530" s="69">
        <v>24</v>
      </c>
      <c r="K2530" s="69">
        <v>-5</v>
      </c>
      <c r="L2530" s="69">
        <f>COUNTIFS(Aéroports!$C$2:$C$5193,Aéroports!$C2530,Aéroports!$D$2:$D$5193,Aéroports!$D2530)</f>
        <v>1</v>
      </c>
      <c r="M2530" s="69" t="str">
        <f>IF(AND(Formulaire!$H$15=Aéroports!$E2530,--ISNUMBER(IFERROR(SEARCH(Formulaire!$H$16,$C2530,1),""))=1),MAX(M$1:M2529)+1,"")</f>
        <v/>
      </c>
      <c r="N2530" s="69" t="str">
        <f>IF(AND(Formulaire!$H$21=Aéroports!$E2530,--ISNUMBER(IFERROR(SEARCH(Formulaire!$H$22,$C2530,1),""))=1),MAX(N$1:N2529)+1,"")</f>
        <v/>
      </c>
      <c r="O2530" s="69" t="str">
        <f>IF(AND(Formulaire!$H$27=Aéroports!$E2530,--ISNUMBER(IFERROR(SEARCH(Formulaire!$H$28,$C2530,1),""))=1),MAX(O$1:O2529)+1,"")</f>
        <v/>
      </c>
      <c r="Q2530" s="91" t="str">
        <f>IFERROR(INDEX($C$2:$C$5193,MATCH(ROWS(M$2:M2530),M$2:M$5193,0)),"")</f>
        <v/>
      </c>
      <c r="R2530" s="70" t="str">
        <f>IFERROR(INDEX($C$2:$C$5193,MATCH(ROWS(N$2:N2530),N$2:N$5193,0)),"")</f>
        <v/>
      </c>
      <c r="S2530" s="92" t="str">
        <f>IFERROR(INDEX($C$2:$C$5193,MATCH(ROWS(O$2:O2530),O$2:O$5193,0)),"")</f>
        <v/>
      </c>
    </row>
    <row r="2531" spans="1:19" x14ac:dyDescent="0.25">
      <c r="A2531" s="68">
        <v>3453</v>
      </c>
      <c r="B2531" s="68" t="s">
        <v>20098</v>
      </c>
      <c r="C2531" s="68" t="s">
        <v>20099</v>
      </c>
      <c r="D2531" s="68" t="s">
        <v>16702</v>
      </c>
      <c r="E2531" s="68" t="s">
        <v>22589</v>
      </c>
      <c r="F2531" s="68" t="s">
        <v>20100</v>
      </c>
      <c r="G2531" s="68" t="s">
        <v>20101</v>
      </c>
      <c r="H2531" s="68">
        <v>37.721299999999999</v>
      </c>
      <c r="I2531" s="68">
        <v>-122.221</v>
      </c>
      <c r="J2531" s="68">
        <v>9</v>
      </c>
      <c r="K2531" s="68">
        <v>-8</v>
      </c>
      <c r="L2531" s="68">
        <f>COUNTIFS(Aéroports!$C$2:$C$5193,Aéroports!$C2531,Aéroports!$D$2:$D$5193,Aéroports!$D2531)</f>
        <v>1</v>
      </c>
      <c r="M2531" s="68" t="str">
        <f>IF(AND(Formulaire!$H$15=Aéroports!$E2531,--ISNUMBER(IFERROR(SEARCH(Formulaire!$H$16,$C2531,1),""))=1),MAX(M$1:M2530)+1,"")</f>
        <v/>
      </c>
      <c r="N2531" s="68" t="str">
        <f>IF(AND(Formulaire!$H$21=Aéroports!$E2531,--ISNUMBER(IFERROR(SEARCH(Formulaire!$H$22,$C2531,1),""))=1),MAX(N$1:N2530)+1,"")</f>
        <v/>
      </c>
      <c r="O2531" s="68" t="str">
        <f>IF(AND(Formulaire!$H$27=Aéroports!$E2531,--ISNUMBER(IFERROR(SEARCH(Formulaire!$H$28,$C2531,1),""))=1),MAX(O$1:O2530)+1,"")</f>
        <v/>
      </c>
      <c r="Q2531" s="91" t="str">
        <f>IFERROR(INDEX($C$2:$C$5193,MATCH(ROWS(M$2:M2531),M$2:M$5193,0)),"")</f>
        <v/>
      </c>
      <c r="R2531" s="70" t="str">
        <f>IFERROR(INDEX($C$2:$C$5193,MATCH(ROWS(N$2:N2531),N$2:N$5193,0)),"")</f>
        <v/>
      </c>
      <c r="S2531" s="92" t="str">
        <f>IFERROR(INDEX($C$2:$C$5193,MATCH(ROWS(O$2:O2531),O$2:O$5193,0)),"")</f>
        <v/>
      </c>
    </row>
    <row r="2532" spans="1:19" x14ac:dyDescent="0.25">
      <c r="A2532" s="69">
        <v>11100</v>
      </c>
      <c r="B2532" s="69" t="s">
        <v>20102</v>
      </c>
      <c r="C2532" s="69" t="s">
        <v>20103</v>
      </c>
      <c r="D2532" s="69" t="s">
        <v>16702</v>
      </c>
      <c r="E2532" s="69" t="s">
        <v>22589</v>
      </c>
      <c r="F2532" s="69" t="s">
        <v>20104</v>
      </c>
      <c r="G2532" s="69" t="s">
        <v>20105</v>
      </c>
      <c r="H2532" s="69">
        <v>52.934699999999999</v>
      </c>
      <c r="I2532" s="69">
        <v>36.002200000000002</v>
      </c>
      <c r="J2532" s="69">
        <v>656</v>
      </c>
      <c r="K2532" s="69">
        <v>-5</v>
      </c>
      <c r="L2532" s="69">
        <f>COUNTIFS(Aéroports!$C$2:$C$5193,Aéroports!$C2532,Aéroports!$D$2:$D$5193,Aéroports!$D2532)</f>
        <v>1</v>
      </c>
      <c r="M2532" s="69" t="str">
        <f>IF(AND(Formulaire!$H$15=Aéroports!$E2532,--ISNUMBER(IFERROR(SEARCH(Formulaire!$H$16,$C2532,1),""))=1),MAX(M$1:M2531)+1,"")</f>
        <v/>
      </c>
      <c r="N2532" s="69" t="str">
        <f>IF(AND(Formulaire!$H$21=Aéroports!$E2532,--ISNUMBER(IFERROR(SEARCH(Formulaire!$H$22,$C2532,1),""))=1),MAX(N$1:N2531)+1,"")</f>
        <v/>
      </c>
      <c r="O2532" s="69" t="str">
        <f>IF(AND(Formulaire!$H$27=Aéroports!$E2532,--ISNUMBER(IFERROR(SEARCH(Formulaire!$H$28,$C2532,1),""))=1),MAX(O$1:O2531)+1,"")</f>
        <v/>
      </c>
      <c r="Q2532" s="91" t="str">
        <f>IFERROR(INDEX($C$2:$C$5193,MATCH(ROWS(M$2:M2532),M$2:M$5193,0)),"")</f>
        <v/>
      </c>
      <c r="R2532" s="70" t="str">
        <f>IFERROR(INDEX($C$2:$C$5193,MATCH(ROWS(N$2:N2532),N$2:N$5193,0)),"")</f>
        <v/>
      </c>
      <c r="S2532" s="92" t="str">
        <f>IFERROR(INDEX($C$2:$C$5193,MATCH(ROWS(O$2:O2532),O$2:O$5193,0)),"")</f>
        <v/>
      </c>
    </row>
    <row r="2533" spans="1:19" x14ac:dyDescent="0.25">
      <c r="A2533" s="68">
        <v>8510</v>
      </c>
      <c r="B2533" s="68" t="s">
        <v>20106</v>
      </c>
      <c r="C2533" s="68" t="s">
        <v>20107</v>
      </c>
      <c r="D2533" s="68" t="s">
        <v>16702</v>
      </c>
      <c r="E2533" s="68" t="s">
        <v>22589</v>
      </c>
      <c r="F2533" s="68" t="s">
        <v>20108</v>
      </c>
      <c r="G2533" s="68" t="s">
        <v>20109</v>
      </c>
      <c r="H2533" s="68">
        <v>29.172599999999999</v>
      </c>
      <c r="I2533" s="68">
        <v>-82.224199999999996</v>
      </c>
      <c r="J2533" s="68">
        <v>90</v>
      </c>
      <c r="K2533" s="68">
        <v>-5</v>
      </c>
      <c r="L2533" s="68">
        <f>COUNTIFS(Aéroports!$C$2:$C$5193,Aéroports!$C2533,Aéroports!$D$2:$D$5193,Aéroports!$D2533)</f>
        <v>1</v>
      </c>
      <c r="M2533" s="68" t="str">
        <f>IF(AND(Formulaire!$H$15=Aéroports!$E2533,--ISNUMBER(IFERROR(SEARCH(Formulaire!$H$16,$C2533,1),""))=1),MAX(M$1:M2532)+1,"")</f>
        <v/>
      </c>
      <c r="N2533" s="68" t="str">
        <f>IF(AND(Formulaire!$H$21=Aéroports!$E2533,--ISNUMBER(IFERROR(SEARCH(Formulaire!$H$22,$C2533,1),""))=1),MAX(N$1:N2532)+1,"")</f>
        <v/>
      </c>
      <c r="O2533" s="68" t="str">
        <f>IF(AND(Formulaire!$H$27=Aéroports!$E2533,--ISNUMBER(IFERROR(SEARCH(Formulaire!$H$28,$C2533,1),""))=1),MAX(O$1:O2532)+1,"")</f>
        <v/>
      </c>
      <c r="Q2533" s="91" t="str">
        <f>IFERROR(INDEX($C$2:$C$5193,MATCH(ROWS(M$2:M2533),M$2:M$5193,0)),"")</f>
        <v/>
      </c>
      <c r="R2533" s="70" t="str">
        <f>IFERROR(INDEX($C$2:$C$5193,MATCH(ROWS(N$2:N2533),N$2:N$5193,0)),"")</f>
        <v/>
      </c>
      <c r="S2533" s="92" t="str">
        <f>IFERROR(INDEX($C$2:$C$5193,MATCH(ROWS(O$2:O2533),O$2:O$5193,0)),"")</f>
        <v/>
      </c>
    </row>
    <row r="2534" spans="1:19" x14ac:dyDescent="0.25">
      <c r="A2534" s="69">
        <v>7889</v>
      </c>
      <c r="B2534" s="69" t="s">
        <v>20110</v>
      </c>
      <c r="C2534" s="69" t="s">
        <v>20110</v>
      </c>
      <c r="D2534" s="69" t="s">
        <v>16702</v>
      </c>
      <c r="E2534" s="69" t="s">
        <v>22589</v>
      </c>
      <c r="F2534" s="69" t="s">
        <v>20111</v>
      </c>
      <c r="G2534" s="69" t="s">
        <v>20112</v>
      </c>
      <c r="H2534" s="69">
        <v>25.325399999999998</v>
      </c>
      <c r="I2534" s="69">
        <v>-80.274799999999999</v>
      </c>
      <c r="J2534" s="69">
        <v>8</v>
      </c>
      <c r="K2534" s="69">
        <v>-5</v>
      </c>
      <c r="L2534" s="69">
        <f>COUNTIFS(Aéroports!$C$2:$C$5193,Aéroports!$C2534,Aéroports!$D$2:$D$5193,Aéroports!$D2534)</f>
        <v>1</v>
      </c>
      <c r="M2534" s="69" t="str">
        <f>IF(AND(Formulaire!$H$15=Aéroports!$E2534,--ISNUMBER(IFERROR(SEARCH(Formulaire!$H$16,$C2534,1),""))=1),MAX(M$1:M2533)+1,"")</f>
        <v/>
      </c>
      <c r="N2534" s="69" t="str">
        <f>IF(AND(Formulaire!$H$21=Aéroports!$E2534,--ISNUMBER(IFERROR(SEARCH(Formulaire!$H$22,$C2534,1),""))=1),MAX(N$1:N2533)+1,"")</f>
        <v/>
      </c>
      <c r="O2534" s="69" t="str">
        <f>IF(AND(Formulaire!$H$27=Aéroports!$E2534,--ISNUMBER(IFERROR(SEARCH(Formulaire!$H$28,$C2534,1),""))=1),MAX(O$1:O2533)+1,"")</f>
        <v/>
      </c>
      <c r="Q2534" s="91" t="str">
        <f>IFERROR(INDEX($C$2:$C$5193,MATCH(ROWS(M$2:M2534),M$2:M$5193,0)),"")</f>
        <v/>
      </c>
      <c r="R2534" s="70" t="str">
        <f>IFERROR(INDEX($C$2:$C$5193,MATCH(ROWS(N$2:N2534),N$2:N$5193,0)),"")</f>
        <v/>
      </c>
      <c r="S2534" s="92" t="str">
        <f>IFERROR(INDEX($C$2:$C$5193,MATCH(ROWS(O$2:O2534),O$2:O$5193,0)),"")</f>
        <v/>
      </c>
    </row>
    <row r="2535" spans="1:19" x14ac:dyDescent="0.25">
      <c r="A2535" s="68">
        <v>3870</v>
      </c>
      <c r="B2535" s="68" t="s">
        <v>20113</v>
      </c>
      <c r="C2535" s="68" t="s">
        <v>20114</v>
      </c>
      <c r="D2535" s="68" t="s">
        <v>16702</v>
      </c>
      <c r="E2535" s="68" t="s">
        <v>22589</v>
      </c>
      <c r="F2535" s="68" t="s">
        <v>20115</v>
      </c>
      <c r="G2535" s="68" t="s">
        <v>20116</v>
      </c>
      <c r="H2535" s="68">
        <v>36.820700000000002</v>
      </c>
      <c r="I2535" s="68">
        <v>-76.033500000000004</v>
      </c>
      <c r="J2535" s="68">
        <v>23</v>
      </c>
      <c r="K2535" s="68">
        <v>-5</v>
      </c>
      <c r="L2535" s="68">
        <f>COUNTIFS(Aéroports!$C$2:$C$5193,Aéroports!$C2535,Aéroports!$D$2:$D$5193,Aéroports!$D2535)</f>
        <v>1</v>
      </c>
      <c r="M2535" s="68" t="str">
        <f>IF(AND(Formulaire!$H$15=Aéroports!$E2535,--ISNUMBER(IFERROR(SEARCH(Formulaire!$H$16,$C2535,1),""))=1),MAX(M$1:M2534)+1,"")</f>
        <v/>
      </c>
      <c r="N2535" s="68" t="str">
        <f>IF(AND(Formulaire!$H$21=Aéroports!$E2535,--ISNUMBER(IFERROR(SEARCH(Formulaire!$H$22,$C2535,1),""))=1),MAX(N$1:N2534)+1,"")</f>
        <v/>
      </c>
      <c r="O2535" s="68" t="str">
        <f>IF(AND(Formulaire!$H$27=Aéroports!$E2535,--ISNUMBER(IFERROR(SEARCH(Formulaire!$H$28,$C2535,1),""))=1),MAX(O$1:O2534)+1,"")</f>
        <v/>
      </c>
      <c r="Q2535" s="91" t="str">
        <f>IFERROR(INDEX($C$2:$C$5193,MATCH(ROWS(M$2:M2535),M$2:M$5193,0)),"")</f>
        <v/>
      </c>
      <c r="R2535" s="70" t="str">
        <f>IFERROR(INDEX($C$2:$C$5193,MATCH(ROWS(N$2:N2535),N$2:N$5193,0)),"")</f>
        <v/>
      </c>
      <c r="S2535" s="92" t="str">
        <f>IFERROR(INDEX($C$2:$C$5193,MATCH(ROWS(O$2:O2535),O$2:O$5193,0)),"")</f>
        <v/>
      </c>
    </row>
    <row r="2536" spans="1:19" x14ac:dyDescent="0.25">
      <c r="A2536" s="69">
        <v>9543</v>
      </c>
      <c r="B2536" s="69" t="s">
        <v>20121</v>
      </c>
      <c r="C2536" s="69" t="s">
        <v>20118</v>
      </c>
      <c r="D2536" s="69" t="s">
        <v>16702</v>
      </c>
      <c r="E2536" s="69" t="s">
        <v>22589</v>
      </c>
      <c r="F2536" s="69" t="s">
        <v>20122</v>
      </c>
      <c r="G2536" s="69" t="s">
        <v>20123</v>
      </c>
      <c r="H2536" s="69">
        <v>41.195900000000002</v>
      </c>
      <c r="I2536" s="69">
        <v>-112.012</v>
      </c>
      <c r="J2536" s="69">
        <v>4473</v>
      </c>
      <c r="K2536" s="69">
        <v>-7</v>
      </c>
      <c r="L2536" s="69">
        <f>COUNTIFS(Aéroports!$C$2:$C$5193,Aéroports!$C2536,Aéroports!$D$2:$D$5193,Aéroports!$D2536)</f>
        <v>1</v>
      </c>
      <c r="M2536" s="69" t="str">
        <f>IF(AND(Formulaire!$H$15=Aéroports!$E2536,--ISNUMBER(IFERROR(SEARCH(Formulaire!$H$16,$C2536,1),""))=1),MAX(M$1:M2535)+1,"")</f>
        <v/>
      </c>
      <c r="N2536" s="69" t="str">
        <f>IF(AND(Formulaire!$H$21=Aéroports!$E2536,--ISNUMBER(IFERROR(SEARCH(Formulaire!$H$22,$C2536,1),""))=1),MAX(N$1:N2535)+1,"")</f>
        <v/>
      </c>
      <c r="O2536" s="69" t="str">
        <f>IF(AND(Formulaire!$H$27=Aéroports!$E2536,--ISNUMBER(IFERROR(SEARCH(Formulaire!$H$28,$C2536,1),""))=1),MAX(O$1:O2535)+1,"")</f>
        <v/>
      </c>
      <c r="Q2536" s="91" t="str">
        <f>IFERROR(INDEX($C$2:$C$5193,MATCH(ROWS(M$2:M2536),M$2:M$5193,0)),"")</f>
        <v/>
      </c>
      <c r="R2536" s="70" t="str">
        <f>IFERROR(INDEX($C$2:$C$5193,MATCH(ROWS(N$2:N2536),N$2:N$5193,0)),"")</f>
        <v/>
      </c>
      <c r="S2536" s="92" t="str">
        <f>IFERROR(INDEX($C$2:$C$5193,MATCH(ROWS(O$2:O2536),O$2:O$5193,0)),"")</f>
        <v/>
      </c>
    </row>
    <row r="2537" spans="1:19" x14ac:dyDescent="0.25">
      <c r="A2537" s="68">
        <v>3724</v>
      </c>
      <c r="B2537" s="68" t="s">
        <v>20124</v>
      </c>
      <c r="C2537" s="68" t="s">
        <v>20125</v>
      </c>
      <c r="D2537" s="68" t="s">
        <v>16702</v>
      </c>
      <c r="E2537" s="68" t="s">
        <v>22589</v>
      </c>
      <c r="F2537" s="68" t="s">
        <v>20126</v>
      </c>
      <c r="G2537" s="68" t="s">
        <v>20127</v>
      </c>
      <c r="H2537" s="68">
        <v>44.681899999999999</v>
      </c>
      <c r="I2537" s="68">
        <v>-75.465500000000006</v>
      </c>
      <c r="J2537" s="68">
        <v>297</v>
      </c>
      <c r="K2537" s="68">
        <v>-5</v>
      </c>
      <c r="L2537" s="68">
        <f>COUNTIFS(Aéroports!$C$2:$C$5193,Aéroports!$C2537,Aéroports!$D$2:$D$5193,Aéroports!$D2537)</f>
        <v>1</v>
      </c>
      <c r="M2537" s="68" t="str">
        <f>IF(AND(Formulaire!$H$15=Aéroports!$E2537,--ISNUMBER(IFERROR(SEARCH(Formulaire!$H$16,$C2537,1),""))=1),MAX(M$1:M2536)+1,"")</f>
        <v/>
      </c>
      <c r="N2537" s="68" t="str">
        <f>IF(AND(Formulaire!$H$21=Aéroports!$E2537,--ISNUMBER(IFERROR(SEARCH(Formulaire!$H$22,$C2537,1),""))=1),MAX(N$1:N2536)+1,"")</f>
        <v/>
      </c>
      <c r="O2537" s="68" t="str">
        <f>IF(AND(Formulaire!$H$27=Aéroports!$E2537,--ISNUMBER(IFERROR(SEARCH(Formulaire!$H$28,$C2537,1),""))=1),MAX(O$1:O2536)+1,"")</f>
        <v/>
      </c>
      <c r="Q2537" s="91" t="str">
        <f>IFERROR(INDEX($C$2:$C$5193,MATCH(ROWS(M$2:M2537),M$2:M$5193,0)),"")</f>
        <v/>
      </c>
      <c r="R2537" s="70" t="str">
        <f>IFERROR(INDEX($C$2:$C$5193,MATCH(ROWS(N$2:N2537),N$2:N$5193,0)),"")</f>
        <v/>
      </c>
      <c r="S2537" s="92" t="str">
        <f>IFERROR(INDEX($C$2:$C$5193,MATCH(ROWS(O$2:O2537),O$2:O$5193,0)),"")</f>
        <v/>
      </c>
    </row>
    <row r="2538" spans="1:19" x14ac:dyDescent="0.25">
      <c r="A2538" s="69">
        <v>8505</v>
      </c>
      <c r="B2538" s="69" t="s">
        <v>20128</v>
      </c>
      <c r="C2538" s="69" t="s">
        <v>20129</v>
      </c>
      <c r="D2538" s="69" t="s">
        <v>16702</v>
      </c>
      <c r="E2538" s="69" t="s">
        <v>22589</v>
      </c>
      <c r="F2538" s="69" t="s">
        <v>20130</v>
      </c>
      <c r="G2538" s="69" t="s">
        <v>20131</v>
      </c>
      <c r="H2538" s="69">
        <v>27.262799999999999</v>
      </c>
      <c r="I2538" s="69">
        <v>-80.849800000000002</v>
      </c>
      <c r="J2538" s="69">
        <v>34</v>
      </c>
      <c r="K2538" s="69">
        <v>-5</v>
      </c>
      <c r="L2538" s="69">
        <f>COUNTIFS(Aéroports!$C$2:$C$5193,Aéroports!$C2538,Aéroports!$D$2:$D$5193,Aéroports!$D2538)</f>
        <v>1</v>
      </c>
      <c r="M2538" s="69" t="str">
        <f>IF(AND(Formulaire!$H$15=Aéroports!$E2538,--ISNUMBER(IFERROR(SEARCH(Formulaire!$H$16,$C2538,1),""))=1),MAX(M$1:M2537)+1,"")</f>
        <v/>
      </c>
      <c r="N2538" s="69" t="str">
        <f>IF(AND(Formulaire!$H$21=Aéroports!$E2538,--ISNUMBER(IFERROR(SEARCH(Formulaire!$H$22,$C2538,1),""))=1),MAX(N$1:N2537)+1,"")</f>
        <v/>
      </c>
      <c r="O2538" s="69" t="str">
        <f>IF(AND(Formulaire!$H$27=Aéroports!$E2538,--ISNUMBER(IFERROR(SEARCH(Formulaire!$H$28,$C2538,1),""))=1),MAX(O$1:O2537)+1,"")</f>
        <v/>
      </c>
      <c r="Q2538" s="91" t="str">
        <f>IFERROR(INDEX($C$2:$C$5193,MATCH(ROWS(M$2:M2538),M$2:M$5193,0)),"")</f>
        <v/>
      </c>
      <c r="R2538" s="70" t="str">
        <f>IFERROR(INDEX($C$2:$C$5193,MATCH(ROWS(N$2:N2538),N$2:N$5193,0)),"")</f>
        <v/>
      </c>
      <c r="S2538" s="92" t="str">
        <f>IFERROR(INDEX($C$2:$C$5193,MATCH(ROWS(O$2:O2538),O$2:O$5193,0)),"")</f>
        <v/>
      </c>
    </row>
    <row r="2539" spans="1:19" x14ac:dyDescent="0.25">
      <c r="A2539" s="68">
        <v>3863</v>
      </c>
      <c r="B2539" s="68" t="s">
        <v>20132</v>
      </c>
      <c r="C2539" s="68" t="s">
        <v>20133</v>
      </c>
      <c r="D2539" s="68" t="s">
        <v>16702</v>
      </c>
      <c r="E2539" s="68" t="s">
        <v>22589</v>
      </c>
      <c r="F2539" s="68" t="s">
        <v>20134</v>
      </c>
      <c r="G2539" s="68" t="s">
        <v>20135</v>
      </c>
      <c r="H2539" s="68">
        <v>35.393099999999997</v>
      </c>
      <c r="I2539" s="68">
        <v>-97.600700000000003</v>
      </c>
      <c r="J2539" s="68">
        <v>1295</v>
      </c>
      <c r="K2539" s="68">
        <v>-6</v>
      </c>
      <c r="L2539" s="68">
        <f>COUNTIFS(Aéroports!$C$2:$C$5193,Aéroports!$C2539,Aéroports!$D$2:$D$5193,Aéroports!$D2539)</f>
        <v>1</v>
      </c>
      <c r="M2539" s="68" t="str">
        <f>IF(AND(Formulaire!$H$15=Aéroports!$E2539,--ISNUMBER(IFERROR(SEARCH(Formulaire!$H$16,$C2539,1),""))=1),MAX(M$1:M2538)+1,"")</f>
        <v/>
      </c>
      <c r="N2539" s="68" t="str">
        <f>IF(AND(Formulaire!$H$21=Aéroports!$E2539,--ISNUMBER(IFERROR(SEARCH(Formulaire!$H$22,$C2539,1),""))=1),MAX(N$1:N2538)+1,"")</f>
        <v/>
      </c>
      <c r="O2539" s="68" t="str">
        <f>IF(AND(Formulaire!$H$27=Aéroports!$E2539,--ISNUMBER(IFERROR(SEARCH(Formulaire!$H$28,$C2539,1),""))=1),MAX(O$1:O2538)+1,"")</f>
        <v/>
      </c>
      <c r="Q2539" s="91" t="str">
        <f>IFERROR(INDEX($C$2:$C$5193,MATCH(ROWS(M$2:M2539),M$2:M$5193,0)),"")</f>
        <v/>
      </c>
      <c r="R2539" s="70" t="str">
        <f>IFERROR(INDEX($C$2:$C$5193,MATCH(ROWS(N$2:N2539),N$2:N$5193,0)),"")</f>
        <v/>
      </c>
      <c r="S2539" s="92" t="str">
        <f>IFERROR(INDEX($C$2:$C$5193,MATCH(ROWS(O$2:O2539),O$2:O$5193,0)),"")</f>
        <v/>
      </c>
    </row>
    <row r="2540" spans="1:19" x14ac:dyDescent="0.25">
      <c r="A2540" s="69">
        <v>9228</v>
      </c>
      <c r="B2540" s="69" t="s">
        <v>20143</v>
      </c>
      <c r="C2540" s="69" t="s">
        <v>20140</v>
      </c>
      <c r="D2540" s="69" t="s">
        <v>16702</v>
      </c>
      <c r="E2540" s="69" t="s">
        <v>22589</v>
      </c>
      <c r="F2540" s="69" t="s">
        <v>20144</v>
      </c>
      <c r="G2540" s="69" t="s">
        <v>20145</v>
      </c>
      <c r="H2540" s="69">
        <v>38.8476</v>
      </c>
      <c r="I2540" s="69">
        <v>-94.7376</v>
      </c>
      <c r="J2540" s="69">
        <v>1096</v>
      </c>
      <c r="K2540" s="69">
        <v>-6</v>
      </c>
      <c r="L2540" s="69">
        <f>COUNTIFS(Aéroports!$C$2:$C$5193,Aéroports!$C2540,Aéroports!$D$2:$D$5193,Aéroports!$D2540)</f>
        <v>1</v>
      </c>
      <c r="M2540" s="69" t="str">
        <f>IF(AND(Formulaire!$H$15=Aéroports!$E2540,--ISNUMBER(IFERROR(SEARCH(Formulaire!$H$16,$C2540,1),""))=1),MAX(M$1:M2539)+1,"")</f>
        <v/>
      </c>
      <c r="N2540" s="69" t="str">
        <f>IF(AND(Formulaire!$H$21=Aéroports!$E2540,--ISNUMBER(IFERROR(SEARCH(Formulaire!$H$22,$C2540,1),""))=1),MAX(N$1:N2539)+1,"")</f>
        <v/>
      </c>
      <c r="O2540" s="69" t="str">
        <f>IF(AND(Formulaire!$H$27=Aéroports!$E2540,--ISNUMBER(IFERROR(SEARCH(Formulaire!$H$28,$C2540,1),""))=1),MAX(O$1:O2539)+1,"")</f>
        <v/>
      </c>
      <c r="Q2540" s="91" t="str">
        <f>IFERROR(INDEX($C$2:$C$5193,MATCH(ROWS(M$2:M2540),M$2:M$5193,0)),"")</f>
        <v/>
      </c>
      <c r="R2540" s="70" t="str">
        <f>IFERROR(INDEX($C$2:$C$5193,MATCH(ROWS(N$2:N2540),N$2:N$5193,0)),"")</f>
        <v/>
      </c>
      <c r="S2540" s="92" t="str">
        <f>IFERROR(INDEX($C$2:$C$5193,MATCH(ROWS(O$2:O2540),O$2:O$5193,0)),"")</f>
        <v/>
      </c>
    </row>
    <row r="2541" spans="1:19" x14ac:dyDescent="0.25">
      <c r="A2541" s="68">
        <v>7817</v>
      </c>
      <c r="B2541" s="68" t="s">
        <v>20146</v>
      </c>
      <c r="C2541" s="68" t="s">
        <v>20147</v>
      </c>
      <c r="D2541" s="68" t="s">
        <v>16702</v>
      </c>
      <c r="E2541" s="68" t="s">
        <v>22589</v>
      </c>
      <c r="F2541" s="68" t="s">
        <v>20148</v>
      </c>
      <c r="G2541" s="68" t="s">
        <v>20149</v>
      </c>
      <c r="H2541" s="68">
        <v>34.978700000000003</v>
      </c>
      <c r="I2541" s="68">
        <v>-89.786900000000003</v>
      </c>
      <c r="J2541" s="68">
        <v>402</v>
      </c>
      <c r="K2541" s="68">
        <v>-6</v>
      </c>
      <c r="L2541" s="68">
        <f>COUNTIFS(Aéroports!$C$2:$C$5193,Aéroports!$C2541,Aéroports!$D$2:$D$5193,Aéroports!$D2541)</f>
        <v>1</v>
      </c>
      <c r="M2541" s="68" t="str">
        <f>IF(AND(Formulaire!$H$15=Aéroports!$E2541,--ISNUMBER(IFERROR(SEARCH(Formulaire!$H$16,$C2541,1),""))=1),MAX(M$1:M2540)+1,"")</f>
        <v/>
      </c>
      <c r="N2541" s="68" t="str">
        <f>IF(AND(Formulaire!$H$21=Aéroports!$E2541,--ISNUMBER(IFERROR(SEARCH(Formulaire!$H$22,$C2541,1),""))=1),MAX(N$1:N2540)+1,"")</f>
        <v/>
      </c>
      <c r="O2541" s="68" t="str">
        <f>IF(AND(Formulaire!$H$27=Aéroports!$E2541,--ISNUMBER(IFERROR(SEARCH(Formulaire!$H$28,$C2541,1),""))=1),MAX(O$1:O2540)+1,"")</f>
        <v/>
      </c>
      <c r="Q2541" s="91" t="str">
        <f>IFERROR(INDEX($C$2:$C$5193,MATCH(ROWS(M$2:M2541),M$2:M$5193,0)),"")</f>
        <v/>
      </c>
      <c r="R2541" s="70" t="str">
        <f>IFERROR(INDEX($C$2:$C$5193,MATCH(ROWS(N$2:N2541),N$2:N$5193,0)),"")</f>
        <v/>
      </c>
      <c r="S2541" s="92" t="str">
        <f>IFERROR(INDEX($C$2:$C$5193,MATCH(ROWS(O$2:O2541),O$2:O$5193,0)),"")</f>
        <v/>
      </c>
    </row>
    <row r="2542" spans="1:19" x14ac:dyDescent="0.25">
      <c r="A2542" s="69">
        <v>7650</v>
      </c>
      <c r="B2542" s="69" t="s">
        <v>20150</v>
      </c>
      <c r="C2542" s="69" t="s">
        <v>20151</v>
      </c>
      <c r="D2542" s="69" t="s">
        <v>16702</v>
      </c>
      <c r="E2542" s="69" t="s">
        <v>22589</v>
      </c>
      <c r="F2542" s="69" t="s">
        <v>20152</v>
      </c>
      <c r="G2542" s="69" t="s">
        <v>20153</v>
      </c>
      <c r="H2542" s="69">
        <v>46.9694</v>
      </c>
      <c r="I2542" s="69">
        <v>-122.90300000000001</v>
      </c>
      <c r="J2542" s="69">
        <v>209</v>
      </c>
      <c r="K2542" s="69">
        <v>-8</v>
      </c>
      <c r="L2542" s="69">
        <f>COUNTIFS(Aéroports!$C$2:$C$5193,Aéroports!$C2542,Aéroports!$D$2:$D$5193,Aéroports!$D2542)</f>
        <v>1</v>
      </c>
      <c r="M2542" s="69" t="str">
        <f>IF(AND(Formulaire!$H$15=Aéroports!$E2542,--ISNUMBER(IFERROR(SEARCH(Formulaire!$H$16,$C2542,1),""))=1),MAX(M$1:M2541)+1,"")</f>
        <v/>
      </c>
      <c r="N2542" s="69" t="str">
        <f>IF(AND(Formulaire!$H$21=Aéroports!$E2542,--ISNUMBER(IFERROR(SEARCH(Formulaire!$H$22,$C2542,1),""))=1),MAX(N$1:N2541)+1,"")</f>
        <v/>
      </c>
      <c r="O2542" s="69" t="str">
        <f>IF(AND(Formulaire!$H$27=Aéroports!$E2542,--ISNUMBER(IFERROR(SEARCH(Formulaire!$H$28,$C2542,1),""))=1),MAX(O$1:O2541)+1,"")</f>
        <v/>
      </c>
      <c r="Q2542" s="91" t="str">
        <f>IFERROR(INDEX($C$2:$C$5193,MATCH(ROWS(M$2:M2542),M$2:M$5193,0)),"")</f>
        <v/>
      </c>
      <c r="R2542" s="70" t="str">
        <f>IFERROR(INDEX($C$2:$C$5193,MATCH(ROWS(N$2:N2542),N$2:N$5193,0)),"")</f>
        <v/>
      </c>
      <c r="S2542" s="92" t="str">
        <f>IFERROR(INDEX($C$2:$C$5193,MATCH(ROWS(O$2:O2542),O$2:O$5193,0)),"")</f>
        <v/>
      </c>
    </row>
    <row r="2543" spans="1:19" x14ac:dyDescent="0.25">
      <c r="A2543" s="68">
        <v>3454</v>
      </c>
      <c r="B2543" s="68" t="s">
        <v>20158</v>
      </c>
      <c r="C2543" s="68" t="s">
        <v>20155</v>
      </c>
      <c r="D2543" s="68" t="s">
        <v>16702</v>
      </c>
      <c r="E2543" s="68" t="s">
        <v>22589</v>
      </c>
      <c r="F2543" s="68" t="s">
        <v>20159</v>
      </c>
      <c r="G2543" s="68" t="s">
        <v>20160</v>
      </c>
      <c r="H2543" s="68">
        <v>41.303199999999997</v>
      </c>
      <c r="I2543" s="68">
        <v>-95.894099999999995</v>
      </c>
      <c r="J2543" s="68">
        <v>984</v>
      </c>
      <c r="K2543" s="68">
        <v>-6</v>
      </c>
      <c r="L2543" s="68">
        <f>COUNTIFS(Aéroports!$C$2:$C$5193,Aéroports!$C2543,Aéroports!$D$2:$D$5193,Aéroports!$D2543)</f>
        <v>1</v>
      </c>
      <c r="M2543" s="68" t="str">
        <f>IF(AND(Formulaire!$H$15=Aéroports!$E2543,--ISNUMBER(IFERROR(SEARCH(Formulaire!$H$16,$C2543,1),""))=1),MAX(M$1:M2542)+1,"")</f>
        <v/>
      </c>
      <c r="N2543" s="68" t="str">
        <f>IF(AND(Formulaire!$H$21=Aéroports!$E2543,--ISNUMBER(IFERROR(SEARCH(Formulaire!$H$22,$C2543,1),""))=1),MAX(N$1:N2542)+1,"")</f>
        <v/>
      </c>
      <c r="O2543" s="68" t="str">
        <f>IF(AND(Formulaire!$H$27=Aéroports!$E2543,--ISNUMBER(IFERROR(SEARCH(Formulaire!$H$28,$C2543,1),""))=1),MAX(O$1:O2542)+1,"")</f>
        <v/>
      </c>
      <c r="Q2543" s="91" t="str">
        <f>IFERROR(INDEX($C$2:$C$5193,MATCH(ROWS(M$2:M2543),M$2:M$5193,0)),"")</f>
        <v/>
      </c>
      <c r="R2543" s="70" t="str">
        <f>IFERROR(INDEX($C$2:$C$5193,MATCH(ROWS(N$2:N2543),N$2:N$5193,0)),"")</f>
        <v/>
      </c>
      <c r="S2543" s="92" t="str">
        <f>IFERROR(INDEX($C$2:$C$5193,MATCH(ROWS(O$2:O2543),O$2:O$5193,0)),"")</f>
        <v/>
      </c>
    </row>
    <row r="2544" spans="1:19" x14ac:dyDescent="0.25">
      <c r="A2544" s="69">
        <v>3734</v>
      </c>
      <c r="B2544" s="69" t="s">
        <v>20161</v>
      </c>
      <c r="C2544" s="69" t="s">
        <v>20162</v>
      </c>
      <c r="D2544" s="69" t="s">
        <v>16702</v>
      </c>
      <c r="E2544" s="69" t="s">
        <v>22589</v>
      </c>
      <c r="F2544" s="69" t="s">
        <v>20163</v>
      </c>
      <c r="G2544" s="69" t="s">
        <v>20164</v>
      </c>
      <c r="H2544" s="69">
        <v>34.055999999999997</v>
      </c>
      <c r="I2544" s="69">
        <v>-117.601</v>
      </c>
      <c r="J2544" s="69">
        <v>944</v>
      </c>
      <c r="K2544" s="69">
        <v>-8</v>
      </c>
      <c r="L2544" s="69">
        <f>COUNTIFS(Aéroports!$C$2:$C$5193,Aéroports!$C2544,Aéroports!$D$2:$D$5193,Aéroports!$D2544)</f>
        <v>1</v>
      </c>
      <c r="M2544" s="69" t="str">
        <f>IF(AND(Formulaire!$H$15=Aéroports!$E2544,--ISNUMBER(IFERROR(SEARCH(Formulaire!$H$16,$C2544,1),""))=1),MAX(M$1:M2543)+1,"")</f>
        <v/>
      </c>
      <c r="N2544" s="69" t="str">
        <f>IF(AND(Formulaire!$H$21=Aéroports!$E2544,--ISNUMBER(IFERROR(SEARCH(Formulaire!$H$22,$C2544,1),""))=1),MAX(N$1:N2543)+1,"")</f>
        <v/>
      </c>
      <c r="O2544" s="69" t="str">
        <f>IF(AND(Formulaire!$H$27=Aéroports!$E2544,--ISNUMBER(IFERROR(SEARCH(Formulaire!$H$28,$C2544,1),""))=1),MAX(O$1:O2543)+1,"")</f>
        <v/>
      </c>
      <c r="Q2544" s="91" t="str">
        <f>IFERROR(INDEX($C$2:$C$5193,MATCH(ROWS(M$2:M2544),M$2:M$5193,0)),"")</f>
        <v/>
      </c>
      <c r="R2544" s="70" t="str">
        <f>IFERROR(INDEX($C$2:$C$5193,MATCH(ROWS(N$2:N2544),N$2:N$5193,0)),"")</f>
        <v/>
      </c>
      <c r="S2544" s="92" t="str">
        <f>IFERROR(INDEX($C$2:$C$5193,MATCH(ROWS(O$2:O2544),O$2:O$5193,0)),"")</f>
        <v/>
      </c>
    </row>
    <row r="2545" spans="1:19" x14ac:dyDescent="0.25">
      <c r="A2545" s="68">
        <v>3532</v>
      </c>
      <c r="B2545" s="68" t="s">
        <v>20165</v>
      </c>
      <c r="C2545" s="68" t="s">
        <v>20166</v>
      </c>
      <c r="D2545" s="68" t="s">
        <v>16702</v>
      </c>
      <c r="E2545" s="68" t="s">
        <v>22589</v>
      </c>
      <c r="F2545" s="68" t="s">
        <v>20167</v>
      </c>
      <c r="G2545" s="68" t="s">
        <v>20168</v>
      </c>
      <c r="H2545" s="68">
        <v>20.2653</v>
      </c>
      <c r="I2545" s="68">
        <v>-155.86000000000001</v>
      </c>
      <c r="J2545" s="68">
        <v>96</v>
      </c>
      <c r="K2545" s="68">
        <v>-10</v>
      </c>
      <c r="L2545" s="68">
        <f>COUNTIFS(Aéroports!$C$2:$C$5193,Aéroports!$C2545,Aéroports!$D$2:$D$5193,Aéroports!$D2545)</f>
        <v>1</v>
      </c>
      <c r="M2545" s="68" t="str">
        <f>IF(AND(Formulaire!$H$15=Aéroports!$E2545,--ISNUMBER(IFERROR(SEARCH(Formulaire!$H$16,$C2545,1),""))=1),MAX(M$1:M2544)+1,"")</f>
        <v/>
      </c>
      <c r="N2545" s="68" t="str">
        <f>IF(AND(Formulaire!$H$21=Aéroports!$E2545,--ISNUMBER(IFERROR(SEARCH(Formulaire!$H$22,$C2545,1),""))=1),MAX(N$1:N2544)+1,"")</f>
        <v/>
      </c>
      <c r="O2545" s="68" t="str">
        <f>IF(AND(Formulaire!$H$27=Aéroports!$E2545,--ISNUMBER(IFERROR(SEARCH(Formulaire!$H$28,$C2545,1),""))=1),MAX(O$1:O2544)+1,"")</f>
        <v/>
      </c>
      <c r="Q2545" s="91" t="str">
        <f>IFERROR(INDEX($C$2:$C$5193,MATCH(ROWS(M$2:M2545),M$2:M$5193,0)),"")</f>
        <v/>
      </c>
      <c r="R2545" s="70" t="str">
        <f>IFERROR(INDEX($C$2:$C$5193,MATCH(ROWS(N$2:N2545),N$2:N$5193,0)),"")</f>
        <v/>
      </c>
      <c r="S2545" s="92" t="str">
        <f>IFERROR(INDEX($C$2:$C$5193,MATCH(ROWS(O$2:O2545),O$2:O$5193,0)),"")</f>
        <v/>
      </c>
    </row>
    <row r="2546" spans="1:19" x14ac:dyDescent="0.25">
      <c r="A2546" s="69">
        <v>11846</v>
      </c>
      <c r="B2546" s="69" t="s">
        <v>20169</v>
      </c>
      <c r="C2546" s="69" t="s">
        <v>20170</v>
      </c>
      <c r="D2546" s="69" t="s">
        <v>16702</v>
      </c>
      <c r="E2546" s="69" t="s">
        <v>22589</v>
      </c>
      <c r="F2546" s="69" t="s">
        <v>20171</v>
      </c>
      <c r="G2546" s="69" t="s">
        <v>20172</v>
      </c>
      <c r="H2546" s="69">
        <v>33.456800000000001</v>
      </c>
      <c r="I2546" s="69">
        <v>-80.859499999999997</v>
      </c>
      <c r="J2546" s="69">
        <v>195</v>
      </c>
      <c r="K2546" s="69" t="s">
        <v>340</v>
      </c>
      <c r="L2546" s="69">
        <f>COUNTIFS(Aéroports!$C$2:$C$5193,Aéroports!$C2546,Aéroports!$D$2:$D$5193,Aéroports!$D2546)</f>
        <v>1</v>
      </c>
      <c r="M2546" s="69" t="str">
        <f>IF(AND(Formulaire!$H$15=Aéroports!$E2546,--ISNUMBER(IFERROR(SEARCH(Formulaire!$H$16,$C2546,1),""))=1),MAX(M$1:M2545)+1,"")</f>
        <v/>
      </c>
      <c r="N2546" s="69" t="str">
        <f>IF(AND(Formulaire!$H$21=Aéroports!$E2546,--ISNUMBER(IFERROR(SEARCH(Formulaire!$H$22,$C2546,1),""))=1),MAX(N$1:N2545)+1,"")</f>
        <v/>
      </c>
      <c r="O2546" s="69" t="str">
        <f>IF(AND(Formulaire!$H$27=Aéroports!$E2546,--ISNUMBER(IFERROR(SEARCH(Formulaire!$H$28,$C2546,1),""))=1),MAX(O$1:O2545)+1,"")</f>
        <v/>
      </c>
      <c r="Q2546" s="91" t="str">
        <f>IFERROR(INDEX($C$2:$C$5193,MATCH(ROWS(M$2:M2546),M$2:M$5193,0)),"")</f>
        <v/>
      </c>
      <c r="R2546" s="70" t="str">
        <f>IFERROR(INDEX($C$2:$C$5193,MATCH(ROWS(N$2:N2546),N$2:N$5193,0)),"")</f>
        <v/>
      </c>
      <c r="S2546" s="92" t="str">
        <f>IFERROR(INDEX($C$2:$C$5193,MATCH(ROWS(O$2:O2546),O$2:O$5193,0)),"")</f>
        <v/>
      </c>
    </row>
    <row r="2547" spans="1:19" x14ac:dyDescent="0.25">
      <c r="A2547" s="68">
        <v>3878</v>
      </c>
      <c r="B2547" s="68" t="s">
        <v>20173</v>
      </c>
      <c r="C2547" s="68" t="s">
        <v>20174</v>
      </c>
      <c r="D2547" s="68" t="s">
        <v>16702</v>
      </c>
      <c r="E2547" s="68" t="s">
        <v>22589</v>
      </c>
      <c r="F2547" s="68" t="s">
        <v>20175</v>
      </c>
      <c r="G2547" s="68" t="s">
        <v>20176</v>
      </c>
      <c r="H2547" s="68">
        <v>28.429400000000001</v>
      </c>
      <c r="I2547" s="68">
        <v>-81.308999999999997</v>
      </c>
      <c r="J2547" s="68">
        <v>96</v>
      </c>
      <c r="K2547" s="68">
        <v>-5</v>
      </c>
      <c r="L2547" s="68">
        <f>COUNTIFS(Aéroports!$C$2:$C$5193,Aéroports!$C2547,Aéroports!$D$2:$D$5193,Aéroports!$D2547)</f>
        <v>1</v>
      </c>
      <c r="M2547" s="68" t="str">
        <f>IF(AND(Formulaire!$H$15=Aéroports!$E2547,--ISNUMBER(IFERROR(SEARCH(Formulaire!$H$16,$C2547,1),""))=1),MAX(M$1:M2546)+1,"")</f>
        <v/>
      </c>
      <c r="N2547" s="68" t="str">
        <f>IF(AND(Formulaire!$H$21=Aéroports!$E2547,--ISNUMBER(IFERROR(SEARCH(Formulaire!$H$22,$C2547,1),""))=1),MAX(N$1:N2546)+1,"")</f>
        <v/>
      </c>
      <c r="O2547" s="68" t="str">
        <f>IF(AND(Formulaire!$H$27=Aéroports!$E2547,--ISNUMBER(IFERROR(SEARCH(Formulaire!$H$28,$C2547,1),""))=1),MAX(O$1:O2546)+1,"")</f>
        <v/>
      </c>
      <c r="Q2547" s="91" t="str">
        <f>IFERROR(INDEX($C$2:$C$5193,MATCH(ROWS(M$2:M2547),M$2:M$5193,0)),"")</f>
        <v/>
      </c>
      <c r="R2547" s="70" t="str">
        <f>IFERROR(INDEX($C$2:$C$5193,MATCH(ROWS(N$2:N2547),N$2:N$5193,0)),"")</f>
        <v/>
      </c>
      <c r="S2547" s="92" t="str">
        <f>IFERROR(INDEX($C$2:$C$5193,MATCH(ROWS(O$2:O2547),O$2:O$5193,0)),"")</f>
        <v/>
      </c>
    </row>
    <row r="2548" spans="1:19" x14ac:dyDescent="0.25">
      <c r="A2548" s="69">
        <v>8118</v>
      </c>
      <c r="B2548" s="69" t="s">
        <v>20180</v>
      </c>
      <c r="C2548" s="69" t="s">
        <v>20181</v>
      </c>
      <c r="D2548" s="69" t="s">
        <v>16702</v>
      </c>
      <c r="E2548" s="69" t="s">
        <v>22589</v>
      </c>
      <c r="F2548" s="69" t="s">
        <v>20182</v>
      </c>
      <c r="G2548" s="69" t="s">
        <v>20183</v>
      </c>
      <c r="H2548" s="69">
        <v>29.300599999999999</v>
      </c>
      <c r="I2548" s="69">
        <v>-81.113600000000005</v>
      </c>
      <c r="J2548" s="69">
        <v>29</v>
      </c>
      <c r="K2548" s="69">
        <v>-5</v>
      </c>
      <c r="L2548" s="69">
        <f>COUNTIFS(Aéroports!$C$2:$C$5193,Aéroports!$C2548,Aéroports!$D$2:$D$5193,Aéroports!$D2548)</f>
        <v>1</v>
      </c>
      <c r="M2548" s="69" t="str">
        <f>IF(AND(Formulaire!$H$15=Aéroports!$E2548,--ISNUMBER(IFERROR(SEARCH(Formulaire!$H$16,$C2548,1),""))=1),MAX(M$1:M2547)+1,"")</f>
        <v/>
      </c>
      <c r="N2548" s="69" t="str">
        <f>IF(AND(Formulaire!$H$21=Aéroports!$E2548,--ISNUMBER(IFERROR(SEARCH(Formulaire!$H$22,$C2548,1),""))=1),MAX(N$1:N2547)+1,"")</f>
        <v/>
      </c>
      <c r="O2548" s="69" t="str">
        <f>IF(AND(Formulaire!$H$27=Aéroports!$E2548,--ISNUMBER(IFERROR(SEARCH(Formulaire!$H$28,$C2548,1),""))=1),MAX(O$1:O2547)+1,"")</f>
        <v/>
      </c>
      <c r="Q2548" s="91" t="str">
        <f>IFERROR(INDEX($C$2:$C$5193,MATCH(ROWS(M$2:M2548),M$2:M$5193,0)),"")</f>
        <v/>
      </c>
      <c r="R2548" s="70" t="str">
        <f>IFERROR(INDEX($C$2:$C$5193,MATCH(ROWS(N$2:N2548),N$2:N$5193,0)),"")</f>
        <v/>
      </c>
      <c r="S2548" s="92" t="str">
        <f>IFERROR(INDEX($C$2:$C$5193,MATCH(ROWS(O$2:O2548),O$2:O$5193,0)),"")</f>
        <v/>
      </c>
    </row>
    <row r="2549" spans="1:19" x14ac:dyDescent="0.25">
      <c r="A2549" s="68">
        <v>3432</v>
      </c>
      <c r="B2549" s="68" t="s">
        <v>20184</v>
      </c>
      <c r="C2549" s="68" t="s">
        <v>20185</v>
      </c>
      <c r="D2549" s="68" t="s">
        <v>16702</v>
      </c>
      <c r="E2549" s="68" t="s">
        <v>22589</v>
      </c>
      <c r="F2549" s="68" t="s">
        <v>20186</v>
      </c>
      <c r="G2549" s="68" t="s">
        <v>20187</v>
      </c>
      <c r="H2549" s="68">
        <v>44.451599999999999</v>
      </c>
      <c r="I2549" s="68">
        <v>-83.394099999999995</v>
      </c>
      <c r="J2549" s="68">
        <v>633</v>
      </c>
      <c r="K2549" s="68">
        <v>-5</v>
      </c>
      <c r="L2549" s="68">
        <f>COUNTIFS(Aéroports!$C$2:$C$5193,Aéroports!$C2549,Aéroports!$D$2:$D$5193,Aéroports!$D2549)</f>
        <v>1</v>
      </c>
      <c r="M2549" s="68" t="str">
        <f>IF(AND(Formulaire!$H$15=Aéroports!$E2549,--ISNUMBER(IFERROR(SEARCH(Formulaire!$H$16,$C2549,1),""))=1),MAX(M$1:M2548)+1,"")</f>
        <v/>
      </c>
      <c r="N2549" s="68" t="str">
        <f>IF(AND(Formulaire!$H$21=Aéroports!$E2549,--ISNUMBER(IFERROR(SEARCH(Formulaire!$H$22,$C2549,1),""))=1),MAX(N$1:N2548)+1,"")</f>
        <v/>
      </c>
      <c r="O2549" s="68" t="str">
        <f>IF(AND(Formulaire!$H$27=Aéroports!$E2549,--ISNUMBER(IFERROR(SEARCH(Formulaire!$H$28,$C2549,1),""))=1),MAX(O$1:O2548)+1,"")</f>
        <v/>
      </c>
      <c r="Q2549" s="91" t="str">
        <f>IFERROR(INDEX($C$2:$C$5193,MATCH(ROWS(M$2:M2549),M$2:M$5193,0)),"")</f>
        <v/>
      </c>
      <c r="R2549" s="70" t="str">
        <f>IFERROR(INDEX($C$2:$C$5193,MATCH(ROWS(N$2:N2549),N$2:N$5193,0)),"")</f>
        <v/>
      </c>
      <c r="S2549" s="92" t="str">
        <f>IFERROR(INDEX($C$2:$C$5193,MATCH(ROWS(O$2:O2549),O$2:O$5193,0)),"")</f>
        <v/>
      </c>
    </row>
    <row r="2550" spans="1:19" x14ac:dyDescent="0.25">
      <c r="A2550" s="69">
        <v>6909</v>
      </c>
      <c r="B2550" s="69" t="s">
        <v>20188</v>
      </c>
      <c r="C2550" s="69" t="s">
        <v>20189</v>
      </c>
      <c r="D2550" s="69" t="s">
        <v>16702</v>
      </c>
      <c r="E2550" s="69" t="s">
        <v>22589</v>
      </c>
      <c r="F2550" s="69" t="s">
        <v>20190</v>
      </c>
      <c r="G2550" s="69" t="s">
        <v>20191</v>
      </c>
      <c r="H2550" s="69">
        <v>43.984400000000001</v>
      </c>
      <c r="I2550" s="69">
        <v>-88.557000000000002</v>
      </c>
      <c r="J2550" s="69">
        <v>808</v>
      </c>
      <c r="K2550" s="69">
        <v>-6</v>
      </c>
      <c r="L2550" s="69">
        <f>COUNTIFS(Aéroports!$C$2:$C$5193,Aéroports!$C2550,Aéroports!$D$2:$D$5193,Aéroports!$D2550)</f>
        <v>1</v>
      </c>
      <c r="M2550" s="69" t="str">
        <f>IF(AND(Formulaire!$H$15=Aéroports!$E2550,--ISNUMBER(IFERROR(SEARCH(Formulaire!$H$16,$C2550,1),""))=1),MAX(M$1:M2549)+1,"")</f>
        <v/>
      </c>
      <c r="N2550" s="69" t="str">
        <f>IF(AND(Formulaire!$H$21=Aéroports!$E2550,--ISNUMBER(IFERROR(SEARCH(Formulaire!$H$22,$C2550,1),""))=1),MAX(N$1:N2549)+1,"")</f>
        <v/>
      </c>
      <c r="O2550" s="69" t="str">
        <f>IF(AND(Formulaire!$H$27=Aéroports!$E2550,--ISNUMBER(IFERROR(SEARCH(Formulaire!$H$28,$C2550,1),""))=1),MAX(O$1:O2549)+1,"")</f>
        <v/>
      </c>
      <c r="Q2550" s="91" t="str">
        <f>IFERROR(INDEX($C$2:$C$5193,MATCH(ROWS(M$2:M2550),M$2:M$5193,0)),"")</f>
        <v/>
      </c>
      <c r="R2550" s="70" t="str">
        <f>IFERROR(INDEX($C$2:$C$5193,MATCH(ROWS(N$2:N2550),N$2:N$5193,0)),"")</f>
        <v/>
      </c>
      <c r="S2550" s="92" t="str">
        <f>IFERROR(INDEX($C$2:$C$5193,MATCH(ROWS(O$2:O2550),O$2:O$5193,0)),"")</f>
        <v/>
      </c>
    </row>
    <row r="2551" spans="1:19" x14ac:dyDescent="0.25">
      <c r="A2551" s="68">
        <v>11848</v>
      </c>
      <c r="B2551" s="68" t="s">
        <v>20192</v>
      </c>
      <c r="C2551" s="68" t="s">
        <v>20193</v>
      </c>
      <c r="D2551" s="68" t="s">
        <v>16702</v>
      </c>
      <c r="E2551" s="68" t="s">
        <v>22589</v>
      </c>
      <c r="F2551" s="68" t="s">
        <v>20194</v>
      </c>
      <c r="G2551" s="68" t="s">
        <v>20195</v>
      </c>
      <c r="H2551" s="68">
        <v>41.1066</v>
      </c>
      <c r="I2551" s="68">
        <v>-92.447900000000004</v>
      </c>
      <c r="J2551" s="68">
        <v>845</v>
      </c>
      <c r="K2551" s="68" t="s">
        <v>340</v>
      </c>
      <c r="L2551" s="68">
        <f>COUNTIFS(Aéroports!$C$2:$C$5193,Aéroports!$C2551,Aéroports!$D$2:$D$5193,Aéroports!$D2551)</f>
        <v>1</v>
      </c>
      <c r="M2551" s="68" t="str">
        <f>IF(AND(Formulaire!$H$15=Aéroports!$E2551,--ISNUMBER(IFERROR(SEARCH(Formulaire!$H$16,$C2551,1),""))=1),MAX(M$1:M2550)+1,"")</f>
        <v/>
      </c>
      <c r="N2551" s="68" t="str">
        <f>IF(AND(Formulaire!$H$21=Aéroports!$E2551,--ISNUMBER(IFERROR(SEARCH(Formulaire!$H$22,$C2551,1),""))=1),MAX(N$1:N2550)+1,"")</f>
        <v/>
      </c>
      <c r="O2551" s="68" t="str">
        <f>IF(AND(Formulaire!$H$27=Aéroports!$E2551,--ISNUMBER(IFERROR(SEARCH(Formulaire!$H$28,$C2551,1),""))=1),MAX(O$1:O2550)+1,"")</f>
        <v/>
      </c>
      <c r="Q2551" s="91" t="str">
        <f>IFERROR(INDEX($C$2:$C$5193,MATCH(ROWS(M$2:M2551),M$2:M$5193,0)),"")</f>
        <v/>
      </c>
      <c r="R2551" s="70" t="str">
        <f>IFERROR(INDEX($C$2:$C$5193,MATCH(ROWS(N$2:N2551),N$2:N$5193,0)),"")</f>
        <v/>
      </c>
      <c r="S2551" s="92" t="str">
        <f>IFERROR(INDEX($C$2:$C$5193,MATCH(ROWS(O$2:O2551),O$2:O$5193,0)),"")</f>
        <v/>
      </c>
    </row>
    <row r="2552" spans="1:19" x14ac:dyDescent="0.25">
      <c r="A2552" s="69">
        <v>5758</v>
      </c>
      <c r="B2552" s="69" t="s">
        <v>20196</v>
      </c>
      <c r="C2552" s="69" t="s">
        <v>20197</v>
      </c>
      <c r="D2552" s="69" t="s">
        <v>16702</v>
      </c>
      <c r="E2552" s="69" t="s">
        <v>22589</v>
      </c>
      <c r="F2552" s="69" t="s">
        <v>20198</v>
      </c>
      <c r="G2552" s="69" t="s">
        <v>20199</v>
      </c>
      <c r="H2552" s="69">
        <v>37.740099999999998</v>
      </c>
      <c r="I2552" s="69">
        <v>-87.166799999999995</v>
      </c>
      <c r="J2552" s="69">
        <v>407</v>
      </c>
      <c r="K2552" s="69">
        <v>-6</v>
      </c>
      <c r="L2552" s="69">
        <f>COUNTIFS(Aéroports!$C$2:$C$5193,Aéroports!$C2552,Aéroports!$D$2:$D$5193,Aéroports!$D2552)</f>
        <v>1</v>
      </c>
      <c r="M2552" s="69" t="str">
        <f>IF(AND(Formulaire!$H$15=Aéroports!$E2552,--ISNUMBER(IFERROR(SEARCH(Formulaire!$H$16,$C2552,1),""))=1),MAX(M$1:M2551)+1,"")</f>
        <v/>
      </c>
      <c r="N2552" s="69" t="str">
        <f>IF(AND(Formulaire!$H$21=Aéroports!$E2552,--ISNUMBER(IFERROR(SEARCH(Formulaire!$H$22,$C2552,1),""))=1),MAX(N$1:N2551)+1,"")</f>
        <v/>
      </c>
      <c r="O2552" s="69" t="str">
        <f>IF(AND(Formulaire!$H$27=Aéroports!$E2552,--ISNUMBER(IFERROR(SEARCH(Formulaire!$H$28,$C2552,1),""))=1),MAX(O$1:O2551)+1,"")</f>
        <v/>
      </c>
      <c r="Q2552" s="91" t="str">
        <f>IFERROR(INDEX($C$2:$C$5193,MATCH(ROWS(M$2:M2552),M$2:M$5193,0)),"")</f>
        <v/>
      </c>
      <c r="R2552" s="70" t="str">
        <f>IFERROR(INDEX($C$2:$C$5193,MATCH(ROWS(N$2:N2552),N$2:N$5193,0)),"")</f>
        <v/>
      </c>
      <c r="S2552" s="92" t="str">
        <f>IFERROR(INDEX($C$2:$C$5193,MATCH(ROWS(O$2:O2552),O$2:O$5193,0)),"")</f>
        <v/>
      </c>
    </row>
    <row r="2553" spans="1:19" x14ac:dyDescent="0.25">
      <c r="A2553" s="68">
        <v>8289</v>
      </c>
      <c r="B2553" s="68" t="s">
        <v>20203</v>
      </c>
      <c r="C2553" s="68" t="s">
        <v>16599</v>
      </c>
      <c r="D2553" s="68" t="s">
        <v>16702</v>
      </c>
      <c r="E2553" s="68" t="s">
        <v>22589</v>
      </c>
      <c r="F2553" s="68" t="s">
        <v>20204</v>
      </c>
      <c r="G2553" s="68" t="s">
        <v>20205</v>
      </c>
      <c r="H2553" s="68">
        <v>41.4786</v>
      </c>
      <c r="I2553" s="68">
        <v>-73.135199999999998</v>
      </c>
      <c r="J2553" s="68">
        <v>726</v>
      </c>
      <c r="K2553" s="68">
        <v>-5</v>
      </c>
      <c r="L2553" s="68">
        <f>COUNTIFS(Aéroports!$C$2:$C$5193,Aéroports!$C2553,Aéroports!$D$2:$D$5193,Aéroports!$D2553)</f>
        <v>1</v>
      </c>
      <c r="M2553" s="68" t="str">
        <f>IF(AND(Formulaire!$H$15=Aéroports!$E2553,--ISNUMBER(IFERROR(SEARCH(Formulaire!$H$16,$C2553,1),""))=1),MAX(M$1:M2552)+1,"")</f>
        <v/>
      </c>
      <c r="N2553" s="68" t="str">
        <f>IF(AND(Formulaire!$H$21=Aéroports!$E2553,--ISNUMBER(IFERROR(SEARCH(Formulaire!$H$22,$C2553,1),""))=1),MAX(N$1:N2552)+1,"")</f>
        <v/>
      </c>
      <c r="O2553" s="68" t="str">
        <f>IF(AND(Formulaire!$H$27=Aéroports!$E2553,--ISNUMBER(IFERROR(SEARCH(Formulaire!$H$28,$C2553,1),""))=1),MAX(O$1:O2552)+1,"")</f>
        <v/>
      </c>
      <c r="Q2553" s="91" t="str">
        <f>IFERROR(INDEX($C$2:$C$5193,MATCH(ROWS(M$2:M2553),M$2:M$5193,0)),"")</f>
        <v/>
      </c>
      <c r="R2553" s="70" t="str">
        <f>IFERROR(INDEX($C$2:$C$5193,MATCH(ROWS(N$2:N2553),N$2:N$5193,0)),"")</f>
        <v/>
      </c>
      <c r="S2553" s="92" t="str">
        <f>IFERROR(INDEX($C$2:$C$5193,MATCH(ROWS(O$2:O2553),O$2:O$5193,0)),"")</f>
        <v/>
      </c>
    </row>
    <row r="2554" spans="1:19" x14ac:dyDescent="0.25">
      <c r="A2554" s="69">
        <v>6961</v>
      </c>
      <c r="B2554" s="69" t="s">
        <v>20209</v>
      </c>
      <c r="C2554" s="69" t="s">
        <v>20210</v>
      </c>
      <c r="D2554" s="69" t="s">
        <v>16702</v>
      </c>
      <c r="E2554" s="69" t="s">
        <v>22589</v>
      </c>
      <c r="F2554" s="69" t="s">
        <v>20211</v>
      </c>
      <c r="G2554" s="69" t="s">
        <v>20212</v>
      </c>
      <c r="H2554" s="69">
        <v>34.200800000000001</v>
      </c>
      <c r="I2554" s="69">
        <v>-119.20699999999999</v>
      </c>
      <c r="J2554" s="69">
        <v>45</v>
      </c>
      <c r="K2554" s="69">
        <v>-8</v>
      </c>
      <c r="L2554" s="69">
        <f>COUNTIFS(Aéroports!$C$2:$C$5193,Aéroports!$C2554,Aéroports!$D$2:$D$5193,Aéroports!$D2554)</f>
        <v>1</v>
      </c>
      <c r="M2554" s="69" t="str">
        <f>IF(AND(Formulaire!$H$15=Aéroports!$E2554,--ISNUMBER(IFERROR(SEARCH(Formulaire!$H$16,$C2554,1),""))=1),MAX(M$1:M2553)+1,"")</f>
        <v/>
      </c>
      <c r="N2554" s="69" t="str">
        <f>IF(AND(Formulaire!$H$21=Aéroports!$E2554,--ISNUMBER(IFERROR(SEARCH(Formulaire!$H$22,$C2554,1),""))=1),MAX(N$1:N2553)+1,"")</f>
        <v/>
      </c>
      <c r="O2554" s="69" t="str">
        <f>IF(AND(Formulaire!$H$27=Aéroports!$E2554,--ISNUMBER(IFERROR(SEARCH(Formulaire!$H$28,$C2554,1),""))=1),MAX(O$1:O2553)+1,"")</f>
        <v/>
      </c>
      <c r="Q2554" s="91" t="str">
        <f>IFERROR(INDEX($C$2:$C$5193,MATCH(ROWS(M$2:M2554),M$2:M$5193,0)),"")</f>
        <v/>
      </c>
      <c r="R2554" s="70" t="str">
        <f>IFERROR(INDEX($C$2:$C$5193,MATCH(ROWS(N$2:N2554),N$2:N$5193,0)),"")</f>
        <v/>
      </c>
      <c r="S2554" s="92" t="str">
        <f>IFERROR(INDEX($C$2:$C$5193,MATCH(ROWS(O$2:O2554),O$2:O$5193,0)),"")</f>
        <v/>
      </c>
    </row>
    <row r="2555" spans="1:19" x14ac:dyDescent="0.25">
      <c r="A2555" s="68">
        <v>4231</v>
      </c>
      <c r="B2555" s="68" t="s">
        <v>20213</v>
      </c>
      <c r="C2555" s="68" t="s">
        <v>20214</v>
      </c>
      <c r="D2555" s="68" t="s">
        <v>16702</v>
      </c>
      <c r="E2555" s="68" t="s">
        <v>22589</v>
      </c>
      <c r="F2555" s="68" t="s">
        <v>20215</v>
      </c>
      <c r="G2555" s="68" t="s">
        <v>20216</v>
      </c>
      <c r="H2555" s="68">
        <v>30.735299999999999</v>
      </c>
      <c r="I2555" s="68">
        <v>-101.203</v>
      </c>
      <c r="J2555" s="68">
        <v>2381</v>
      </c>
      <c r="K2555" s="68">
        <v>-6</v>
      </c>
      <c r="L2555" s="68">
        <f>COUNTIFS(Aéroports!$C$2:$C$5193,Aéroports!$C2555,Aéroports!$D$2:$D$5193,Aéroports!$D2555)</f>
        <v>1</v>
      </c>
      <c r="M2555" s="68" t="str">
        <f>IF(AND(Formulaire!$H$15=Aéroports!$E2555,--ISNUMBER(IFERROR(SEARCH(Formulaire!$H$16,$C2555,1),""))=1),MAX(M$1:M2554)+1,"")</f>
        <v/>
      </c>
      <c r="N2555" s="68" t="str">
        <f>IF(AND(Formulaire!$H$21=Aéroports!$E2555,--ISNUMBER(IFERROR(SEARCH(Formulaire!$H$22,$C2555,1),""))=1),MAX(N$1:N2554)+1,"")</f>
        <v/>
      </c>
      <c r="O2555" s="68" t="str">
        <f>IF(AND(Formulaire!$H$27=Aéroports!$E2555,--ISNUMBER(IFERROR(SEARCH(Formulaire!$H$28,$C2555,1),""))=1),MAX(O$1:O2554)+1,"")</f>
        <v/>
      </c>
      <c r="Q2555" s="91" t="str">
        <f>IFERROR(INDEX($C$2:$C$5193,MATCH(ROWS(M$2:M2555),M$2:M$5193,0)),"")</f>
        <v/>
      </c>
      <c r="R2555" s="70" t="str">
        <f>IFERROR(INDEX($C$2:$C$5193,MATCH(ROWS(N$2:N2555),N$2:N$5193,0)),"")</f>
        <v/>
      </c>
      <c r="S2555" s="92" t="str">
        <f>IFERROR(INDEX($C$2:$C$5193,MATCH(ROWS(O$2:O2555),O$2:O$5193,0)),"")</f>
        <v/>
      </c>
    </row>
    <row r="2556" spans="1:19" x14ac:dyDescent="0.25">
      <c r="A2556" s="69">
        <v>4117</v>
      </c>
      <c r="B2556" s="69" t="s">
        <v>20217</v>
      </c>
      <c r="C2556" s="69" t="s">
        <v>20218</v>
      </c>
      <c r="D2556" s="69" t="s">
        <v>16702</v>
      </c>
      <c r="E2556" s="69" t="s">
        <v>22589</v>
      </c>
      <c r="F2556" s="69" t="s">
        <v>20219</v>
      </c>
      <c r="G2556" s="69" t="s">
        <v>20220</v>
      </c>
      <c r="H2556" s="69">
        <v>37.0608</v>
      </c>
      <c r="I2556" s="69">
        <v>-88.773799999999994</v>
      </c>
      <c r="J2556" s="69">
        <v>410</v>
      </c>
      <c r="K2556" s="69">
        <v>-6</v>
      </c>
      <c r="L2556" s="69">
        <f>COUNTIFS(Aéroports!$C$2:$C$5193,Aéroports!$C2556,Aéroports!$D$2:$D$5193,Aéroports!$D2556)</f>
        <v>1</v>
      </c>
      <c r="M2556" s="69" t="str">
        <f>IF(AND(Formulaire!$H$15=Aéroports!$E2556,--ISNUMBER(IFERROR(SEARCH(Formulaire!$H$16,$C2556,1),""))=1),MAX(M$1:M2555)+1,"")</f>
        <v/>
      </c>
      <c r="N2556" s="69" t="str">
        <f>IF(AND(Formulaire!$H$21=Aéroports!$E2556,--ISNUMBER(IFERROR(SEARCH(Formulaire!$H$22,$C2556,1),""))=1),MAX(N$1:N2555)+1,"")</f>
        <v/>
      </c>
      <c r="O2556" s="69" t="str">
        <f>IF(AND(Formulaire!$H$27=Aéroports!$E2556,--ISNUMBER(IFERROR(SEARCH(Formulaire!$H$28,$C2556,1),""))=1),MAX(O$1:O2555)+1,"")</f>
        <v/>
      </c>
      <c r="Q2556" s="91" t="str">
        <f>IFERROR(INDEX($C$2:$C$5193,MATCH(ROWS(M$2:M2556),M$2:M$5193,0)),"")</f>
        <v/>
      </c>
      <c r="R2556" s="70" t="str">
        <f>IFERROR(INDEX($C$2:$C$5193,MATCH(ROWS(N$2:N2556),N$2:N$5193,0)),"")</f>
        <v/>
      </c>
      <c r="S2556" s="92" t="str">
        <f>IFERROR(INDEX($C$2:$C$5193,MATCH(ROWS(O$2:O2556),O$2:O$5193,0)),"")</f>
        <v/>
      </c>
    </row>
    <row r="2557" spans="1:19" x14ac:dyDescent="0.25">
      <c r="A2557" s="68">
        <v>4124</v>
      </c>
      <c r="B2557" s="68" t="s">
        <v>20221</v>
      </c>
      <c r="C2557" s="68" t="s">
        <v>20222</v>
      </c>
      <c r="D2557" s="68" t="s">
        <v>16702</v>
      </c>
      <c r="E2557" s="68" t="s">
        <v>22589</v>
      </c>
      <c r="F2557" s="68" t="s">
        <v>20223</v>
      </c>
      <c r="G2557" s="68" t="s">
        <v>20224</v>
      </c>
      <c r="H2557" s="68">
        <v>36.926099999999998</v>
      </c>
      <c r="I2557" s="68">
        <v>-111.44799999999999</v>
      </c>
      <c r="J2557" s="68">
        <v>4316</v>
      </c>
      <c r="K2557" s="68">
        <v>-7</v>
      </c>
      <c r="L2557" s="68">
        <f>COUNTIFS(Aéroports!$C$2:$C$5193,Aéroports!$C2557,Aéroports!$D$2:$D$5193,Aéroports!$D2557)</f>
        <v>1</v>
      </c>
      <c r="M2557" s="68" t="str">
        <f>IF(AND(Formulaire!$H$15=Aéroports!$E2557,--ISNUMBER(IFERROR(SEARCH(Formulaire!$H$16,$C2557,1),""))=1),MAX(M$1:M2556)+1,"")</f>
        <v/>
      </c>
      <c r="N2557" s="68" t="str">
        <f>IF(AND(Formulaire!$H$21=Aéroports!$E2557,--ISNUMBER(IFERROR(SEARCH(Formulaire!$H$22,$C2557,1),""))=1),MAX(N$1:N2556)+1,"")</f>
        <v/>
      </c>
      <c r="O2557" s="68" t="str">
        <f>IF(AND(Formulaire!$H$27=Aéroports!$E2557,--ISNUMBER(IFERROR(SEARCH(Formulaire!$H$28,$C2557,1),""))=1),MAX(O$1:O2556)+1,"")</f>
        <v/>
      </c>
      <c r="Q2557" s="91" t="str">
        <f>IFERROR(INDEX($C$2:$C$5193,MATCH(ROWS(M$2:M2557),M$2:M$5193,0)),"")</f>
        <v/>
      </c>
      <c r="R2557" s="70" t="str">
        <f>IFERROR(INDEX($C$2:$C$5193,MATCH(ROWS(N$2:N2557),N$2:N$5193,0)),"")</f>
        <v/>
      </c>
      <c r="S2557" s="92" t="str">
        <f>IFERROR(INDEX($C$2:$C$5193,MATCH(ROWS(O$2:O2557),O$2:O$5193,0)),"")</f>
        <v/>
      </c>
    </row>
    <row r="2558" spans="1:19" x14ac:dyDescent="0.25">
      <c r="A2558" s="69">
        <v>7663</v>
      </c>
      <c r="B2558" s="69" t="s">
        <v>20225</v>
      </c>
      <c r="C2558" s="69" t="s">
        <v>20226</v>
      </c>
      <c r="D2558" s="69" t="s">
        <v>16702</v>
      </c>
      <c r="E2558" s="69" t="s">
        <v>22589</v>
      </c>
      <c r="F2558" s="69" t="s">
        <v>20227</v>
      </c>
      <c r="G2558" s="69" t="s">
        <v>20228</v>
      </c>
      <c r="H2558" s="69">
        <v>26.785</v>
      </c>
      <c r="I2558" s="69">
        <v>-80.693399999999997</v>
      </c>
      <c r="J2558" s="69">
        <v>16</v>
      </c>
      <c r="K2558" s="69">
        <v>-5</v>
      </c>
      <c r="L2558" s="69">
        <f>COUNTIFS(Aéroports!$C$2:$C$5193,Aéroports!$C2558,Aéroports!$D$2:$D$5193,Aéroports!$D2558)</f>
        <v>1</v>
      </c>
      <c r="M2558" s="69" t="str">
        <f>IF(AND(Formulaire!$H$15=Aéroports!$E2558,--ISNUMBER(IFERROR(SEARCH(Formulaire!$H$16,$C2558,1),""))=1),MAX(M$1:M2557)+1,"")</f>
        <v/>
      </c>
      <c r="N2558" s="69" t="str">
        <f>IF(AND(Formulaire!$H$21=Aéroports!$E2558,--ISNUMBER(IFERROR(SEARCH(Formulaire!$H$22,$C2558,1),""))=1),MAX(N$1:N2557)+1,"")</f>
        <v/>
      </c>
      <c r="O2558" s="69" t="str">
        <f>IF(AND(Formulaire!$H$27=Aéroports!$E2558,--ISNUMBER(IFERROR(SEARCH(Formulaire!$H$28,$C2558,1),""))=1),MAX(O$1:O2557)+1,"")</f>
        <v/>
      </c>
      <c r="Q2558" s="91" t="str">
        <f>IFERROR(INDEX($C$2:$C$5193,MATCH(ROWS(M$2:M2558),M$2:M$5193,0)),"")</f>
        <v/>
      </c>
      <c r="R2558" s="70" t="str">
        <f>IFERROR(INDEX($C$2:$C$5193,MATCH(ROWS(N$2:N2558),N$2:N$5193,0)),"")</f>
        <v/>
      </c>
      <c r="S2558" s="92" t="str">
        <f>IFERROR(INDEX($C$2:$C$5193,MATCH(ROWS(O$2:O2558),O$2:O$5193,0)),"")</f>
        <v/>
      </c>
    </row>
    <row r="2559" spans="1:19" x14ac:dyDescent="0.25">
      <c r="A2559" s="68">
        <v>3522</v>
      </c>
      <c r="B2559" s="68" t="s">
        <v>20229</v>
      </c>
      <c r="C2559" s="68" t="s">
        <v>20230</v>
      </c>
      <c r="D2559" s="68" t="s">
        <v>16702</v>
      </c>
      <c r="E2559" s="68" t="s">
        <v>22589</v>
      </c>
      <c r="F2559" s="68" t="s">
        <v>20231</v>
      </c>
      <c r="G2559" s="68" t="s">
        <v>20232</v>
      </c>
      <c r="H2559" s="68">
        <v>28.727499999999999</v>
      </c>
      <c r="I2559" s="68">
        <v>-96.251000000000005</v>
      </c>
      <c r="J2559" s="68">
        <v>14</v>
      </c>
      <c r="K2559" s="68">
        <v>-6</v>
      </c>
      <c r="L2559" s="68">
        <f>COUNTIFS(Aéroports!$C$2:$C$5193,Aéroports!$C2559,Aéroports!$D$2:$D$5193,Aéroports!$D2559)</f>
        <v>1</v>
      </c>
      <c r="M2559" s="68" t="str">
        <f>IF(AND(Formulaire!$H$15=Aéroports!$E2559,--ISNUMBER(IFERROR(SEARCH(Formulaire!$H$16,$C2559,1),""))=1),MAX(M$1:M2558)+1,"")</f>
        <v/>
      </c>
      <c r="N2559" s="68" t="str">
        <f>IF(AND(Formulaire!$H$21=Aéroports!$E2559,--ISNUMBER(IFERROR(SEARCH(Formulaire!$H$22,$C2559,1),""))=1),MAX(N$1:N2558)+1,"")</f>
        <v/>
      </c>
      <c r="O2559" s="68" t="str">
        <f>IF(AND(Formulaire!$H$27=Aéroports!$E2559,--ISNUMBER(IFERROR(SEARCH(Formulaire!$H$28,$C2559,1),""))=1),MAX(O$1:O2558)+1,"")</f>
        <v/>
      </c>
      <c r="Q2559" s="91" t="str">
        <f>IFERROR(INDEX($C$2:$C$5193,MATCH(ROWS(M$2:M2559),M$2:M$5193,0)),"")</f>
        <v/>
      </c>
      <c r="R2559" s="70" t="str">
        <f>IFERROR(INDEX($C$2:$C$5193,MATCH(ROWS(N$2:N2559),N$2:N$5193,0)),"")</f>
        <v/>
      </c>
      <c r="S2559" s="92" t="str">
        <f>IFERROR(INDEX($C$2:$C$5193,MATCH(ROWS(O$2:O2559),O$2:O$5193,0)),"")</f>
        <v/>
      </c>
    </row>
    <row r="2560" spans="1:19" x14ac:dyDescent="0.25">
      <c r="A2560" s="69">
        <v>3839</v>
      </c>
      <c r="B2560" s="69" t="s">
        <v>20233</v>
      </c>
      <c r="C2560" s="69" t="s">
        <v>20234</v>
      </c>
      <c r="D2560" s="69" t="s">
        <v>16702</v>
      </c>
      <c r="E2560" s="69" t="s">
        <v>22589</v>
      </c>
      <c r="F2560" s="69" t="s">
        <v>20235</v>
      </c>
      <c r="G2560" s="69" t="s">
        <v>20236</v>
      </c>
      <c r="H2560" s="69">
        <v>33.829700000000003</v>
      </c>
      <c r="I2560" s="69">
        <v>-116.50700000000001</v>
      </c>
      <c r="J2560" s="69">
        <v>477</v>
      </c>
      <c r="K2560" s="69">
        <v>-8</v>
      </c>
      <c r="L2560" s="69">
        <f>COUNTIFS(Aéroports!$C$2:$C$5193,Aéroports!$C2560,Aéroports!$D$2:$D$5193,Aéroports!$D2560)</f>
        <v>1</v>
      </c>
      <c r="M2560" s="69" t="str">
        <f>IF(AND(Formulaire!$H$15=Aéroports!$E2560,--ISNUMBER(IFERROR(SEARCH(Formulaire!$H$16,$C2560,1),""))=1),MAX(M$1:M2559)+1,"")</f>
        <v/>
      </c>
      <c r="N2560" s="69" t="str">
        <f>IF(AND(Formulaire!$H$21=Aéroports!$E2560,--ISNUMBER(IFERROR(SEARCH(Formulaire!$H$22,$C2560,1),""))=1),MAX(N$1:N2559)+1,"")</f>
        <v/>
      </c>
      <c r="O2560" s="69" t="str">
        <f>IF(AND(Formulaire!$H$27=Aéroports!$E2560,--ISNUMBER(IFERROR(SEARCH(Formulaire!$H$28,$C2560,1),""))=1),MAX(O$1:O2559)+1,"")</f>
        <v/>
      </c>
      <c r="Q2560" s="91" t="str">
        <f>IFERROR(INDEX($C$2:$C$5193,MATCH(ROWS(M$2:M2560),M$2:M$5193,0)),"")</f>
        <v/>
      </c>
      <c r="R2560" s="70" t="str">
        <f>IFERROR(INDEX($C$2:$C$5193,MATCH(ROWS(N$2:N2560),N$2:N$5193,0)),"")</f>
        <v/>
      </c>
      <c r="S2560" s="92" t="str">
        <f>IFERROR(INDEX($C$2:$C$5193,MATCH(ROWS(O$2:O2560),O$2:O$5193,0)),"")</f>
        <v/>
      </c>
    </row>
    <row r="2561" spans="1:19" x14ac:dyDescent="0.25">
      <c r="A2561" s="68">
        <v>3756</v>
      </c>
      <c r="B2561" s="68" t="s">
        <v>20243</v>
      </c>
      <c r="C2561" s="68" t="s">
        <v>20244</v>
      </c>
      <c r="D2561" s="68" t="s">
        <v>16702</v>
      </c>
      <c r="E2561" s="68" t="s">
        <v>22589</v>
      </c>
      <c r="F2561" s="68" t="s">
        <v>20245</v>
      </c>
      <c r="G2561" s="68" t="s">
        <v>20246</v>
      </c>
      <c r="H2561" s="68">
        <v>34.629399999999997</v>
      </c>
      <c r="I2561" s="68">
        <v>-118.08499999999999</v>
      </c>
      <c r="J2561" s="68">
        <v>2543</v>
      </c>
      <c r="K2561" s="68">
        <v>-8</v>
      </c>
      <c r="L2561" s="68">
        <f>COUNTIFS(Aéroports!$C$2:$C$5193,Aéroports!$C2561,Aéroports!$D$2:$D$5193,Aéroports!$D2561)</f>
        <v>1</v>
      </c>
      <c r="M2561" s="68" t="str">
        <f>IF(AND(Formulaire!$H$15=Aéroports!$E2561,--ISNUMBER(IFERROR(SEARCH(Formulaire!$H$16,$C2561,1),""))=1),MAX(M$1:M2560)+1,"")</f>
        <v/>
      </c>
      <c r="N2561" s="68" t="str">
        <f>IF(AND(Formulaire!$H$21=Aéroports!$E2561,--ISNUMBER(IFERROR(SEARCH(Formulaire!$H$22,$C2561,1),""))=1),MAX(N$1:N2560)+1,"")</f>
        <v/>
      </c>
      <c r="O2561" s="68" t="str">
        <f>IF(AND(Formulaire!$H$27=Aéroports!$E2561,--ISNUMBER(IFERROR(SEARCH(Formulaire!$H$28,$C2561,1),""))=1),MAX(O$1:O2560)+1,"")</f>
        <v/>
      </c>
      <c r="Q2561" s="91" t="str">
        <f>IFERROR(INDEX($C$2:$C$5193,MATCH(ROWS(M$2:M2561),M$2:M$5193,0)),"")</f>
        <v/>
      </c>
      <c r="R2561" s="70" t="str">
        <f>IFERROR(INDEX($C$2:$C$5193,MATCH(ROWS(N$2:N2561),N$2:N$5193,0)),"")</f>
        <v/>
      </c>
      <c r="S2561" s="92" t="str">
        <f>IFERROR(INDEX($C$2:$C$5193,MATCH(ROWS(O$2:O2561),O$2:O$5193,0)),"")</f>
        <v/>
      </c>
    </row>
    <row r="2562" spans="1:19" x14ac:dyDescent="0.25">
      <c r="A2562" s="69">
        <v>3569</v>
      </c>
      <c r="B2562" s="69" t="s">
        <v>20247</v>
      </c>
      <c r="C2562" s="69" t="s">
        <v>20248</v>
      </c>
      <c r="D2562" s="69" t="s">
        <v>16702</v>
      </c>
      <c r="E2562" s="69" t="s">
        <v>22589</v>
      </c>
      <c r="F2562" s="69" t="s">
        <v>20249</v>
      </c>
      <c r="G2562" s="69" t="s">
        <v>20250</v>
      </c>
      <c r="H2562" s="69">
        <v>61.594900000000003</v>
      </c>
      <c r="I2562" s="69">
        <v>-149.089</v>
      </c>
      <c r="J2562" s="69">
        <v>242</v>
      </c>
      <c r="K2562" s="69">
        <v>-9</v>
      </c>
      <c r="L2562" s="69">
        <f>COUNTIFS(Aéroports!$C$2:$C$5193,Aéroports!$C2562,Aéroports!$D$2:$D$5193,Aéroports!$D2562)</f>
        <v>1</v>
      </c>
      <c r="M2562" s="69" t="str">
        <f>IF(AND(Formulaire!$H$15=Aéroports!$E2562,--ISNUMBER(IFERROR(SEARCH(Formulaire!$H$16,$C2562,1),""))=1),MAX(M$1:M2561)+1,"")</f>
        <v/>
      </c>
      <c r="N2562" s="69" t="str">
        <f>IF(AND(Formulaire!$H$21=Aéroports!$E2562,--ISNUMBER(IFERROR(SEARCH(Formulaire!$H$22,$C2562,1),""))=1),MAX(N$1:N2561)+1,"")</f>
        <v/>
      </c>
      <c r="O2562" s="69" t="str">
        <f>IF(AND(Formulaire!$H$27=Aéroports!$E2562,--ISNUMBER(IFERROR(SEARCH(Formulaire!$H$28,$C2562,1),""))=1),MAX(O$1:O2561)+1,"")</f>
        <v/>
      </c>
      <c r="Q2562" s="91" t="str">
        <f>IFERROR(INDEX($C$2:$C$5193,MATCH(ROWS(M$2:M2562),M$2:M$5193,0)),"")</f>
        <v/>
      </c>
      <c r="R2562" s="70" t="str">
        <f>IFERROR(INDEX($C$2:$C$5193,MATCH(ROWS(N$2:N2562),N$2:N$5193,0)),"")</f>
        <v/>
      </c>
      <c r="S2562" s="92" t="str">
        <f>IFERROR(INDEX($C$2:$C$5193,MATCH(ROWS(O$2:O2562),O$2:O$5193,0)),"")</f>
        <v/>
      </c>
    </row>
    <row r="2563" spans="1:19" x14ac:dyDescent="0.25">
      <c r="A2563" s="68">
        <v>8864</v>
      </c>
      <c r="B2563" s="68" t="s">
        <v>20251</v>
      </c>
      <c r="C2563" s="68" t="s">
        <v>20252</v>
      </c>
      <c r="D2563" s="68" t="s">
        <v>16702</v>
      </c>
      <c r="E2563" s="68" t="s">
        <v>22589</v>
      </c>
      <c r="F2563" s="68" t="s">
        <v>20253</v>
      </c>
      <c r="G2563" s="68" t="s">
        <v>20254</v>
      </c>
      <c r="H2563" s="68">
        <v>37.461100000000002</v>
      </c>
      <c r="I2563" s="68">
        <v>-122.11499999999999</v>
      </c>
      <c r="J2563" s="68">
        <v>4</v>
      </c>
      <c r="K2563" s="68">
        <v>-8</v>
      </c>
      <c r="L2563" s="68">
        <f>COUNTIFS(Aéroports!$C$2:$C$5193,Aéroports!$C2563,Aéroports!$D$2:$D$5193,Aéroports!$D2563)</f>
        <v>1</v>
      </c>
      <c r="M2563" s="68" t="str">
        <f>IF(AND(Formulaire!$H$15=Aéroports!$E2563,--ISNUMBER(IFERROR(SEARCH(Formulaire!$H$16,$C2563,1),""))=1),MAX(M$1:M2562)+1,"")</f>
        <v/>
      </c>
      <c r="N2563" s="68" t="str">
        <f>IF(AND(Formulaire!$H$21=Aéroports!$E2563,--ISNUMBER(IFERROR(SEARCH(Formulaire!$H$22,$C2563,1),""))=1),MAX(N$1:N2562)+1,"")</f>
        <v/>
      </c>
      <c r="O2563" s="68" t="str">
        <f>IF(AND(Formulaire!$H$27=Aéroports!$E2563,--ISNUMBER(IFERROR(SEARCH(Formulaire!$H$28,$C2563,1),""))=1),MAX(O$1:O2562)+1,"")</f>
        <v/>
      </c>
      <c r="Q2563" s="91" t="str">
        <f>IFERROR(INDEX($C$2:$C$5193,MATCH(ROWS(M$2:M2563),M$2:M$5193,0)),"")</f>
        <v/>
      </c>
      <c r="R2563" s="70" t="str">
        <f>IFERROR(INDEX($C$2:$C$5193,MATCH(ROWS(N$2:N2563),N$2:N$5193,0)),"")</f>
        <v/>
      </c>
      <c r="S2563" s="92" t="str">
        <f>IFERROR(INDEX($C$2:$C$5193,MATCH(ROWS(O$2:O2563),O$2:O$5193,0)),"")</f>
        <v/>
      </c>
    </row>
    <row r="2564" spans="1:19" x14ac:dyDescent="0.25">
      <c r="A2564" s="69">
        <v>4073</v>
      </c>
      <c r="B2564" s="69" t="s">
        <v>20261</v>
      </c>
      <c r="C2564" s="69" t="s">
        <v>12802</v>
      </c>
      <c r="D2564" s="69" t="s">
        <v>16702</v>
      </c>
      <c r="E2564" s="69" t="s">
        <v>22589</v>
      </c>
      <c r="F2564" s="69" t="s">
        <v>20262</v>
      </c>
      <c r="G2564" s="69" t="s">
        <v>20263</v>
      </c>
      <c r="H2564" s="69">
        <v>30.2121</v>
      </c>
      <c r="I2564" s="69">
        <v>-85.6828</v>
      </c>
      <c r="J2564" s="69">
        <v>20</v>
      </c>
      <c r="K2564" s="69">
        <v>-6</v>
      </c>
      <c r="L2564" s="69">
        <f>COUNTIFS(Aéroports!$C$2:$C$5193,Aéroports!$C2564,Aéroports!$D$2:$D$5193,Aéroports!$D2564)</f>
        <v>1</v>
      </c>
      <c r="M2564" s="69" t="str">
        <f>IF(AND(Formulaire!$H$15=Aéroports!$E2564,--ISNUMBER(IFERROR(SEARCH(Formulaire!$H$16,$C2564,1),""))=1),MAX(M$1:M2563)+1,"")</f>
        <v/>
      </c>
      <c r="N2564" s="69" t="str">
        <f>IF(AND(Formulaire!$H$21=Aéroports!$E2564,--ISNUMBER(IFERROR(SEARCH(Formulaire!$H$22,$C2564,1),""))=1),MAX(N$1:N2563)+1,"")</f>
        <v/>
      </c>
      <c r="O2564" s="69" t="str">
        <f>IF(AND(Formulaire!$H$27=Aéroports!$E2564,--ISNUMBER(IFERROR(SEARCH(Formulaire!$H$28,$C2564,1),""))=1),MAX(O$1:O2563)+1,"")</f>
        <v/>
      </c>
      <c r="Q2564" s="91" t="str">
        <f>IFERROR(INDEX($C$2:$C$5193,MATCH(ROWS(M$2:M2564),M$2:M$5193,0)),"")</f>
        <v/>
      </c>
      <c r="R2564" s="70" t="str">
        <f>IFERROR(INDEX($C$2:$C$5193,MATCH(ROWS(N$2:N2564),N$2:N$5193,0)),"")</f>
        <v/>
      </c>
      <c r="S2564" s="92" t="str">
        <f>IFERROR(INDEX($C$2:$C$5193,MATCH(ROWS(O$2:O2564),O$2:O$5193,0)),"")</f>
        <v/>
      </c>
    </row>
    <row r="2565" spans="1:19" x14ac:dyDescent="0.25">
      <c r="A2565" s="68">
        <v>11095</v>
      </c>
      <c r="B2565" s="68" t="s">
        <v>20264</v>
      </c>
      <c r="C2565" s="68" t="s">
        <v>7225</v>
      </c>
      <c r="D2565" s="68" t="s">
        <v>16702</v>
      </c>
      <c r="E2565" s="68" t="s">
        <v>22589</v>
      </c>
      <c r="F2565" s="68" t="s">
        <v>20265</v>
      </c>
      <c r="G2565" s="68" t="s">
        <v>20266</v>
      </c>
      <c r="H2565" s="68">
        <v>33.636600000000001</v>
      </c>
      <c r="I2565" s="68">
        <v>-95.450800000000001</v>
      </c>
      <c r="J2565" s="68">
        <v>547</v>
      </c>
      <c r="K2565" s="68">
        <v>-5</v>
      </c>
      <c r="L2565" s="68">
        <f>COUNTIFS(Aéroports!$C$2:$C$5193,Aéroports!$C2565,Aéroports!$D$2:$D$5193,Aéroports!$D2565)</f>
        <v>1</v>
      </c>
      <c r="M2565" s="68" t="str">
        <f>IF(AND(Formulaire!$H$15=Aéroports!$E2565,--ISNUMBER(IFERROR(SEARCH(Formulaire!$H$16,$C2565,1),""))=1),MAX(M$1:M2564)+1,"")</f>
        <v/>
      </c>
      <c r="N2565" s="68" t="str">
        <f>IF(AND(Formulaire!$H$21=Aéroports!$E2565,--ISNUMBER(IFERROR(SEARCH(Formulaire!$H$22,$C2565,1),""))=1),MAX(N$1:N2564)+1,"")</f>
        <v/>
      </c>
      <c r="O2565" s="68" t="str">
        <f>IF(AND(Formulaire!$H$27=Aéroports!$E2565,--ISNUMBER(IFERROR(SEARCH(Formulaire!$H$28,$C2565,1),""))=1),MAX(O$1:O2564)+1,"")</f>
        <v/>
      </c>
      <c r="Q2565" s="91" t="str">
        <f>IFERROR(INDEX($C$2:$C$5193,MATCH(ROWS(M$2:M2565),M$2:M$5193,0)),"")</f>
        <v/>
      </c>
      <c r="R2565" s="70" t="str">
        <f>IFERROR(INDEX($C$2:$C$5193,MATCH(ROWS(N$2:N2565),N$2:N$5193,0)),"")</f>
        <v/>
      </c>
      <c r="S2565" s="92" t="str">
        <f>IFERROR(INDEX($C$2:$C$5193,MATCH(ROWS(O$2:O2565),O$2:O$5193,0)),"")</f>
        <v/>
      </c>
    </row>
    <row r="2566" spans="1:19" x14ac:dyDescent="0.25">
      <c r="A2566" s="69">
        <v>4114</v>
      </c>
      <c r="B2566" s="69" t="s">
        <v>20267</v>
      </c>
      <c r="C2566" s="69" t="s">
        <v>20268</v>
      </c>
      <c r="D2566" s="69" t="s">
        <v>16702</v>
      </c>
      <c r="E2566" s="69" t="s">
        <v>22589</v>
      </c>
      <c r="F2566" s="69" t="s">
        <v>20269</v>
      </c>
      <c r="G2566" s="69" t="s">
        <v>20270</v>
      </c>
      <c r="H2566" s="69">
        <v>39.345100000000002</v>
      </c>
      <c r="I2566" s="69">
        <v>-81.4392</v>
      </c>
      <c r="J2566" s="69">
        <v>858</v>
      </c>
      <c r="K2566" s="69">
        <v>-5</v>
      </c>
      <c r="L2566" s="69">
        <f>COUNTIFS(Aéroports!$C$2:$C$5193,Aéroports!$C2566,Aéroports!$D$2:$D$5193,Aéroports!$D2566)</f>
        <v>1</v>
      </c>
      <c r="M2566" s="69" t="str">
        <f>IF(AND(Formulaire!$H$15=Aéroports!$E2566,--ISNUMBER(IFERROR(SEARCH(Formulaire!$H$16,$C2566,1),""))=1),MAX(M$1:M2565)+1,"")</f>
        <v/>
      </c>
      <c r="N2566" s="69" t="str">
        <f>IF(AND(Formulaire!$H$21=Aéroports!$E2566,--ISNUMBER(IFERROR(SEARCH(Formulaire!$H$22,$C2566,1),""))=1),MAX(N$1:N2565)+1,"")</f>
        <v/>
      </c>
      <c r="O2566" s="69" t="str">
        <f>IF(AND(Formulaire!$H$27=Aéroports!$E2566,--ISNUMBER(IFERROR(SEARCH(Formulaire!$H$28,$C2566,1),""))=1),MAX(O$1:O2565)+1,"")</f>
        <v/>
      </c>
      <c r="Q2566" s="91" t="str">
        <f>IFERROR(INDEX($C$2:$C$5193,MATCH(ROWS(M$2:M2566),M$2:M$5193,0)),"")</f>
        <v/>
      </c>
      <c r="R2566" s="70" t="str">
        <f>IFERROR(INDEX($C$2:$C$5193,MATCH(ROWS(N$2:N2566),N$2:N$5193,0)),"")</f>
        <v/>
      </c>
      <c r="S2566" s="92" t="str">
        <f>IFERROR(INDEX($C$2:$C$5193,MATCH(ROWS(O$2:O2566),O$2:O$5193,0)),"")</f>
        <v/>
      </c>
    </row>
    <row r="2567" spans="1:19" x14ac:dyDescent="0.25">
      <c r="A2567" s="68">
        <v>6133</v>
      </c>
      <c r="B2567" s="68" t="s">
        <v>18072</v>
      </c>
      <c r="C2567" s="68" t="s">
        <v>20271</v>
      </c>
      <c r="D2567" s="68" t="s">
        <v>16702</v>
      </c>
      <c r="E2567" s="68" t="s">
        <v>22589</v>
      </c>
      <c r="F2567" s="68" t="s">
        <v>20272</v>
      </c>
      <c r="G2567" s="68" t="s">
        <v>20273</v>
      </c>
      <c r="H2567" s="68">
        <v>46.264699999999998</v>
      </c>
      <c r="I2567" s="68">
        <v>-119.119</v>
      </c>
      <c r="J2567" s="68">
        <v>410</v>
      </c>
      <c r="K2567" s="68">
        <v>-8</v>
      </c>
      <c r="L2567" s="68">
        <f>COUNTIFS(Aéroports!$C$2:$C$5193,Aéroports!$C2567,Aéroports!$D$2:$D$5193,Aéroports!$D2567)</f>
        <v>1</v>
      </c>
      <c r="M2567" s="68" t="str">
        <f>IF(AND(Formulaire!$H$15=Aéroports!$E2567,--ISNUMBER(IFERROR(SEARCH(Formulaire!$H$16,$C2567,1),""))=1),MAX(M$1:M2566)+1,"")</f>
        <v/>
      </c>
      <c r="N2567" s="68" t="str">
        <f>IF(AND(Formulaire!$H$21=Aéroports!$E2567,--ISNUMBER(IFERROR(SEARCH(Formulaire!$H$22,$C2567,1),""))=1),MAX(N$1:N2566)+1,"")</f>
        <v/>
      </c>
      <c r="O2567" s="68" t="str">
        <f>IF(AND(Formulaire!$H$27=Aéroports!$E2567,--ISNUMBER(IFERROR(SEARCH(Formulaire!$H$28,$C2567,1),""))=1),MAX(O$1:O2566)+1,"")</f>
        <v/>
      </c>
      <c r="Q2567" s="91" t="str">
        <f>IFERROR(INDEX($C$2:$C$5193,MATCH(ROWS(M$2:M2567),M$2:M$5193,0)),"")</f>
        <v/>
      </c>
      <c r="R2567" s="70" t="str">
        <f>IFERROR(INDEX($C$2:$C$5193,MATCH(ROWS(N$2:N2567),N$2:N$5193,0)),"")</f>
        <v/>
      </c>
      <c r="S2567" s="92" t="str">
        <f>IFERROR(INDEX($C$2:$C$5193,MATCH(ROWS(O$2:O2567),O$2:O$5193,0)),"")</f>
        <v/>
      </c>
    </row>
    <row r="2568" spans="1:19" x14ac:dyDescent="0.25">
      <c r="A2568" s="69">
        <v>10185</v>
      </c>
      <c r="B2568" s="69" t="s">
        <v>20274</v>
      </c>
      <c r="C2568" s="69" t="s">
        <v>20275</v>
      </c>
      <c r="D2568" s="69" t="s">
        <v>16702</v>
      </c>
      <c r="E2568" s="69" t="s">
        <v>22589</v>
      </c>
      <c r="F2568" s="69" t="s">
        <v>20276</v>
      </c>
      <c r="G2568" s="69" t="s">
        <v>20277</v>
      </c>
      <c r="H2568" s="69">
        <v>35.672899999999998</v>
      </c>
      <c r="I2568" s="69">
        <v>-120.627</v>
      </c>
      <c r="J2568" s="69">
        <v>840</v>
      </c>
      <c r="K2568" s="69">
        <v>-8</v>
      </c>
      <c r="L2568" s="69">
        <f>COUNTIFS(Aéroports!$C$2:$C$5193,Aéroports!$C2568,Aéroports!$D$2:$D$5193,Aéroports!$D2568)</f>
        <v>1</v>
      </c>
      <c r="M2568" s="69" t="str">
        <f>IF(AND(Formulaire!$H$15=Aéroports!$E2568,--ISNUMBER(IFERROR(SEARCH(Formulaire!$H$16,$C2568,1),""))=1),MAX(M$1:M2567)+1,"")</f>
        <v/>
      </c>
      <c r="N2568" s="69" t="str">
        <f>IF(AND(Formulaire!$H$21=Aéroports!$E2568,--ISNUMBER(IFERROR(SEARCH(Formulaire!$H$22,$C2568,1),""))=1),MAX(N$1:N2567)+1,"")</f>
        <v/>
      </c>
      <c r="O2568" s="69" t="str">
        <f>IF(AND(Formulaire!$H$27=Aéroports!$E2568,--ISNUMBER(IFERROR(SEARCH(Formulaire!$H$28,$C2568,1),""))=1),MAX(O$1:O2567)+1,"")</f>
        <v/>
      </c>
      <c r="Q2568" s="91" t="str">
        <f>IFERROR(INDEX($C$2:$C$5193,MATCH(ROWS(M$2:M2568),M$2:M$5193,0)),"")</f>
        <v/>
      </c>
      <c r="R2568" s="70" t="str">
        <f>IFERROR(INDEX($C$2:$C$5193,MATCH(ROWS(N$2:N2568),N$2:N$5193,0)),"")</f>
        <v/>
      </c>
      <c r="S2568" s="92" t="str">
        <f>IFERROR(INDEX($C$2:$C$5193,MATCH(ROWS(O$2:O2568),O$2:O$5193,0)),"")</f>
        <v/>
      </c>
    </row>
    <row r="2569" spans="1:19" x14ac:dyDescent="0.25">
      <c r="A2569" s="68">
        <v>3521</v>
      </c>
      <c r="B2569" s="68" t="s">
        <v>20278</v>
      </c>
      <c r="C2569" s="68" t="s">
        <v>20279</v>
      </c>
      <c r="D2569" s="68" t="s">
        <v>16702</v>
      </c>
      <c r="E2569" s="68" t="s">
        <v>22589</v>
      </c>
      <c r="F2569" s="68" t="s">
        <v>20280</v>
      </c>
      <c r="G2569" s="68" t="s">
        <v>20281</v>
      </c>
      <c r="H2569" s="68">
        <v>38.286000000000001</v>
      </c>
      <c r="I2569" s="68">
        <v>-76.411799999999999</v>
      </c>
      <c r="J2569" s="68">
        <v>39</v>
      </c>
      <c r="K2569" s="68">
        <v>-5</v>
      </c>
      <c r="L2569" s="68">
        <f>COUNTIFS(Aéroports!$C$2:$C$5193,Aéroports!$C2569,Aéroports!$D$2:$D$5193,Aéroports!$D2569)</f>
        <v>1</v>
      </c>
      <c r="M2569" s="68" t="str">
        <f>IF(AND(Formulaire!$H$15=Aéroports!$E2569,--ISNUMBER(IFERROR(SEARCH(Formulaire!$H$16,$C2569,1),""))=1),MAX(M$1:M2568)+1,"")</f>
        <v/>
      </c>
      <c r="N2569" s="68" t="str">
        <f>IF(AND(Formulaire!$H$21=Aéroports!$E2569,--ISNUMBER(IFERROR(SEARCH(Formulaire!$H$22,$C2569,1),""))=1),MAX(N$1:N2568)+1,"")</f>
        <v/>
      </c>
      <c r="O2569" s="68" t="str">
        <f>IF(AND(Formulaire!$H$27=Aéroports!$E2569,--ISNUMBER(IFERROR(SEARCH(Formulaire!$H$28,$C2569,1),""))=1),MAX(O$1:O2568)+1,"")</f>
        <v/>
      </c>
      <c r="Q2569" s="91" t="str">
        <f>IFERROR(INDEX($C$2:$C$5193,MATCH(ROWS(M$2:M2569),M$2:M$5193,0)),"")</f>
        <v/>
      </c>
      <c r="R2569" s="70" t="str">
        <f>IFERROR(INDEX($C$2:$C$5193,MATCH(ROWS(N$2:N2569),N$2:N$5193,0)),"")</f>
        <v/>
      </c>
      <c r="S2569" s="92" t="str">
        <f>IFERROR(INDEX($C$2:$C$5193,MATCH(ROWS(O$2:O2569),O$2:O$5193,0)),"")</f>
        <v/>
      </c>
    </row>
    <row r="2570" spans="1:19" x14ac:dyDescent="0.25">
      <c r="A2570" s="69">
        <v>8950</v>
      </c>
      <c r="B2570" s="69" t="s">
        <v>20282</v>
      </c>
      <c r="C2570" s="69" t="s">
        <v>20283</v>
      </c>
      <c r="D2570" s="69" t="s">
        <v>16702</v>
      </c>
      <c r="E2570" s="69" t="s">
        <v>22589</v>
      </c>
      <c r="F2570" s="69" t="s">
        <v>20284</v>
      </c>
      <c r="G2570" s="69" t="s">
        <v>20285</v>
      </c>
      <c r="H2570" s="69">
        <v>31.382400000000001</v>
      </c>
      <c r="I2570" s="69">
        <v>-103.511</v>
      </c>
      <c r="J2570" s="69">
        <v>2613</v>
      </c>
      <c r="K2570" s="69">
        <v>-6</v>
      </c>
      <c r="L2570" s="69">
        <f>COUNTIFS(Aéroports!$C$2:$C$5193,Aéroports!$C2570,Aéroports!$D$2:$D$5193,Aéroports!$D2570)</f>
        <v>1</v>
      </c>
      <c r="M2570" s="69" t="str">
        <f>IF(AND(Formulaire!$H$15=Aéroports!$E2570,--ISNUMBER(IFERROR(SEARCH(Formulaire!$H$16,$C2570,1),""))=1),MAX(M$1:M2569)+1,"")</f>
        <v/>
      </c>
      <c r="N2570" s="69" t="str">
        <f>IF(AND(Formulaire!$H$21=Aéroports!$E2570,--ISNUMBER(IFERROR(SEARCH(Formulaire!$H$22,$C2570,1),""))=1),MAX(N$1:N2569)+1,"")</f>
        <v/>
      </c>
      <c r="O2570" s="69" t="str">
        <f>IF(AND(Formulaire!$H$27=Aéroports!$E2570,--ISNUMBER(IFERROR(SEARCH(Formulaire!$H$28,$C2570,1),""))=1),MAX(O$1:O2569)+1,"")</f>
        <v/>
      </c>
      <c r="Q2570" s="91" t="str">
        <f>IFERROR(INDEX($C$2:$C$5193,MATCH(ROWS(M$2:M2570),M$2:M$5193,0)),"")</f>
        <v/>
      </c>
      <c r="R2570" s="70" t="str">
        <f>IFERROR(INDEX($C$2:$C$5193,MATCH(ROWS(N$2:N2570),N$2:N$5193,0)),"")</f>
        <v/>
      </c>
      <c r="S2570" s="92" t="str">
        <f>IFERROR(INDEX($C$2:$C$5193,MATCH(ROWS(O$2:O2570),O$2:O$5193,0)),"")</f>
        <v/>
      </c>
    </row>
    <row r="2571" spans="1:19" x14ac:dyDescent="0.25">
      <c r="A2571" s="68">
        <v>5762</v>
      </c>
      <c r="B2571" s="68" t="s">
        <v>20286</v>
      </c>
      <c r="C2571" s="68" t="s">
        <v>20287</v>
      </c>
      <c r="D2571" s="68" t="s">
        <v>16702</v>
      </c>
      <c r="E2571" s="68" t="s">
        <v>22589</v>
      </c>
      <c r="F2571" s="68" t="s">
        <v>20288</v>
      </c>
      <c r="G2571" s="68" t="s">
        <v>20289</v>
      </c>
      <c r="H2571" s="68">
        <v>45.570900000000002</v>
      </c>
      <c r="I2571" s="68">
        <v>-84.796700000000001</v>
      </c>
      <c r="J2571" s="68">
        <v>721</v>
      </c>
      <c r="K2571" s="68">
        <v>-5</v>
      </c>
      <c r="L2571" s="68">
        <f>COUNTIFS(Aéroports!$C$2:$C$5193,Aéroports!$C2571,Aéroports!$D$2:$D$5193,Aéroports!$D2571)</f>
        <v>1</v>
      </c>
      <c r="M2571" s="68" t="str">
        <f>IF(AND(Formulaire!$H$15=Aéroports!$E2571,--ISNUMBER(IFERROR(SEARCH(Formulaire!$H$16,$C2571,1),""))=1),MAX(M$1:M2570)+1,"")</f>
        <v/>
      </c>
      <c r="N2571" s="68" t="str">
        <f>IF(AND(Formulaire!$H$21=Aéroports!$E2571,--ISNUMBER(IFERROR(SEARCH(Formulaire!$H$22,$C2571,1),""))=1),MAX(N$1:N2570)+1,"")</f>
        <v/>
      </c>
      <c r="O2571" s="68" t="str">
        <f>IF(AND(Formulaire!$H$27=Aéroports!$E2571,--ISNUMBER(IFERROR(SEARCH(Formulaire!$H$28,$C2571,1),""))=1),MAX(O$1:O2570)+1,"")</f>
        <v/>
      </c>
      <c r="Q2571" s="91" t="str">
        <f>IFERROR(INDEX($C$2:$C$5193,MATCH(ROWS(M$2:M2571),M$2:M$5193,0)),"")</f>
        <v/>
      </c>
      <c r="R2571" s="70" t="str">
        <f>IFERROR(INDEX($C$2:$C$5193,MATCH(ROWS(N$2:N2571),N$2:N$5193,0)),"")</f>
        <v/>
      </c>
      <c r="S2571" s="92" t="str">
        <f>IFERROR(INDEX($C$2:$C$5193,MATCH(ROWS(O$2:O2571),O$2:O$5193,0)),"")</f>
        <v/>
      </c>
    </row>
    <row r="2572" spans="1:19" x14ac:dyDescent="0.25">
      <c r="A2572" s="69">
        <v>3647</v>
      </c>
      <c r="B2572" s="69" t="s">
        <v>20290</v>
      </c>
      <c r="C2572" s="69" t="s">
        <v>20291</v>
      </c>
      <c r="D2572" s="69" t="s">
        <v>16702</v>
      </c>
      <c r="E2572" s="69" t="s">
        <v>22589</v>
      </c>
      <c r="F2572" s="69" t="s">
        <v>20292</v>
      </c>
      <c r="G2572" s="69" t="s">
        <v>20293</v>
      </c>
      <c r="H2572" s="69">
        <v>48.942500000000003</v>
      </c>
      <c r="I2572" s="69">
        <v>-97.240799999999993</v>
      </c>
      <c r="J2572" s="69">
        <v>795</v>
      </c>
      <c r="K2572" s="69">
        <v>-6</v>
      </c>
      <c r="L2572" s="69">
        <f>COUNTIFS(Aéroports!$C$2:$C$5193,Aéroports!$C2572,Aéroports!$D$2:$D$5193,Aéroports!$D2572)</f>
        <v>1</v>
      </c>
      <c r="M2572" s="69" t="str">
        <f>IF(AND(Formulaire!$H$15=Aéroports!$E2572,--ISNUMBER(IFERROR(SEARCH(Formulaire!$H$16,$C2572,1),""))=1),MAX(M$1:M2571)+1,"")</f>
        <v/>
      </c>
      <c r="N2572" s="69" t="str">
        <f>IF(AND(Formulaire!$H$21=Aéroports!$E2572,--ISNUMBER(IFERROR(SEARCH(Formulaire!$H$22,$C2572,1),""))=1),MAX(N$1:N2571)+1,"")</f>
        <v/>
      </c>
      <c r="O2572" s="69" t="str">
        <f>IF(AND(Formulaire!$H$27=Aéroports!$E2572,--ISNUMBER(IFERROR(SEARCH(Formulaire!$H$28,$C2572,1),""))=1),MAX(O$1:O2571)+1,"")</f>
        <v/>
      </c>
      <c r="Q2572" s="91" t="str">
        <f>IFERROR(INDEX($C$2:$C$5193,MATCH(ROWS(M$2:M2572),M$2:M$5193,0)),"")</f>
        <v/>
      </c>
      <c r="R2572" s="70" t="str">
        <f>IFERROR(INDEX($C$2:$C$5193,MATCH(ROWS(N$2:N2572),N$2:N$5193,0)),"")</f>
        <v/>
      </c>
      <c r="S2572" s="92" t="str">
        <f>IFERROR(INDEX($C$2:$C$5193,MATCH(ROWS(O$2:O2572),O$2:O$5193,0)),"")</f>
        <v/>
      </c>
    </row>
    <row r="2573" spans="1:19" x14ac:dyDescent="0.25">
      <c r="A2573" s="68">
        <v>6883</v>
      </c>
      <c r="B2573" s="68" t="s">
        <v>20294</v>
      </c>
      <c r="C2573" s="68" t="s">
        <v>20295</v>
      </c>
      <c r="D2573" s="68" t="s">
        <v>16702</v>
      </c>
      <c r="E2573" s="68" t="s">
        <v>22589</v>
      </c>
      <c r="F2573" s="68" t="s">
        <v>20296</v>
      </c>
      <c r="G2573" s="68" t="s">
        <v>20297</v>
      </c>
      <c r="H2573" s="68">
        <v>45.695099999999996</v>
      </c>
      <c r="I2573" s="68">
        <v>-118.84099999999999</v>
      </c>
      <c r="J2573" s="68">
        <v>1497</v>
      </c>
      <c r="K2573" s="68">
        <v>-8</v>
      </c>
      <c r="L2573" s="68">
        <f>COUNTIFS(Aéroports!$C$2:$C$5193,Aéroports!$C2573,Aéroports!$D$2:$D$5193,Aéroports!$D2573)</f>
        <v>1</v>
      </c>
      <c r="M2573" s="68" t="str">
        <f>IF(AND(Formulaire!$H$15=Aéroports!$E2573,--ISNUMBER(IFERROR(SEARCH(Formulaire!$H$16,$C2573,1),""))=1),MAX(M$1:M2572)+1,"")</f>
        <v/>
      </c>
      <c r="N2573" s="68" t="str">
        <f>IF(AND(Formulaire!$H$21=Aéroports!$E2573,--ISNUMBER(IFERROR(SEARCH(Formulaire!$H$22,$C2573,1),""))=1),MAX(N$1:N2572)+1,"")</f>
        <v/>
      </c>
      <c r="O2573" s="68" t="str">
        <f>IF(AND(Formulaire!$H$27=Aéroports!$E2573,--ISNUMBER(IFERROR(SEARCH(Formulaire!$H$28,$C2573,1),""))=1),MAX(O$1:O2572)+1,"")</f>
        <v/>
      </c>
      <c r="Q2573" s="91" t="str">
        <f>IFERROR(INDEX($C$2:$C$5193,MATCH(ROWS(M$2:M2573),M$2:M$5193,0)),"")</f>
        <v/>
      </c>
      <c r="R2573" s="70" t="str">
        <f>IFERROR(INDEX($C$2:$C$5193,MATCH(ROWS(N$2:N2573),N$2:N$5193,0)),"")</f>
        <v/>
      </c>
      <c r="S2573" s="92" t="str">
        <f>IFERROR(INDEX($C$2:$C$5193,MATCH(ROWS(O$2:O2573),O$2:O$5193,0)),"")</f>
        <v/>
      </c>
    </row>
    <row r="2574" spans="1:19" x14ac:dyDescent="0.25">
      <c r="A2574" s="69">
        <v>3564</v>
      </c>
      <c r="B2574" s="69" t="s">
        <v>20302</v>
      </c>
      <c r="C2574" s="69" t="s">
        <v>20299</v>
      </c>
      <c r="D2574" s="69" t="s">
        <v>16702</v>
      </c>
      <c r="E2574" s="69" t="s">
        <v>22589</v>
      </c>
      <c r="F2574" s="69" t="s">
        <v>20303</v>
      </c>
      <c r="G2574" s="69" t="s">
        <v>20304</v>
      </c>
      <c r="H2574" s="69">
        <v>30.473400000000002</v>
      </c>
      <c r="I2574" s="69">
        <v>-87.186599999999999</v>
      </c>
      <c r="J2574" s="69">
        <v>121</v>
      </c>
      <c r="K2574" s="69">
        <v>-6</v>
      </c>
      <c r="L2574" s="69">
        <f>COUNTIFS(Aéroports!$C$2:$C$5193,Aéroports!$C2574,Aéroports!$D$2:$D$5193,Aéroports!$D2574)</f>
        <v>1</v>
      </c>
      <c r="M2574" s="69" t="str">
        <f>IF(AND(Formulaire!$H$15=Aéroports!$E2574,--ISNUMBER(IFERROR(SEARCH(Formulaire!$H$16,$C2574,1),""))=1),MAX(M$1:M2573)+1,"")</f>
        <v/>
      </c>
      <c r="N2574" s="69" t="str">
        <f>IF(AND(Formulaire!$H$21=Aéroports!$E2574,--ISNUMBER(IFERROR(SEARCH(Formulaire!$H$22,$C2574,1),""))=1),MAX(N$1:N2573)+1,"")</f>
        <v/>
      </c>
      <c r="O2574" s="69" t="str">
        <f>IF(AND(Formulaire!$H$27=Aéroports!$E2574,--ISNUMBER(IFERROR(SEARCH(Formulaire!$H$28,$C2574,1),""))=1),MAX(O$1:O2573)+1,"")</f>
        <v/>
      </c>
      <c r="Q2574" s="91" t="str">
        <f>IFERROR(INDEX($C$2:$C$5193,MATCH(ROWS(M$2:M2574),M$2:M$5193,0)),"")</f>
        <v/>
      </c>
      <c r="R2574" s="70" t="str">
        <f>IFERROR(INDEX($C$2:$C$5193,MATCH(ROWS(N$2:N2574),N$2:N$5193,0)),"")</f>
        <v/>
      </c>
      <c r="S2574" s="92" t="str">
        <f>IFERROR(INDEX($C$2:$C$5193,MATCH(ROWS(O$2:O2574),O$2:O$5193,0)),"")</f>
        <v/>
      </c>
    </row>
    <row r="2575" spans="1:19" x14ac:dyDescent="0.25">
      <c r="A2575" s="68">
        <v>4046</v>
      </c>
      <c r="B2575" s="68" t="s">
        <v>20305</v>
      </c>
      <c r="C2575" s="68" t="s">
        <v>20306</v>
      </c>
      <c r="D2575" s="68" t="s">
        <v>16702</v>
      </c>
      <c r="E2575" s="68" t="s">
        <v>22589</v>
      </c>
      <c r="F2575" s="68" t="s">
        <v>20307</v>
      </c>
      <c r="G2575" s="68" t="s">
        <v>20308</v>
      </c>
      <c r="H2575" s="68">
        <v>40.664200000000001</v>
      </c>
      <c r="I2575" s="68">
        <v>-89.693299999999994</v>
      </c>
      <c r="J2575" s="68">
        <v>660</v>
      </c>
      <c r="K2575" s="68">
        <v>-6</v>
      </c>
      <c r="L2575" s="68">
        <f>COUNTIFS(Aéroports!$C$2:$C$5193,Aéroports!$C2575,Aéroports!$D$2:$D$5193,Aéroports!$D2575)</f>
        <v>1</v>
      </c>
      <c r="M2575" s="68" t="str">
        <f>IF(AND(Formulaire!$H$15=Aéroports!$E2575,--ISNUMBER(IFERROR(SEARCH(Formulaire!$H$16,$C2575,1),""))=1),MAX(M$1:M2574)+1,"")</f>
        <v/>
      </c>
      <c r="N2575" s="68" t="str">
        <f>IF(AND(Formulaire!$H$21=Aéroports!$E2575,--ISNUMBER(IFERROR(SEARCH(Formulaire!$H$22,$C2575,1),""))=1),MAX(N$1:N2574)+1,"")</f>
        <v/>
      </c>
      <c r="O2575" s="68" t="str">
        <f>IF(AND(Formulaire!$H$27=Aéroports!$E2575,--ISNUMBER(IFERROR(SEARCH(Formulaire!$H$28,$C2575,1),""))=1),MAX(O$1:O2574)+1,"")</f>
        <v/>
      </c>
      <c r="Q2575" s="91" t="str">
        <f>IFERROR(INDEX($C$2:$C$5193,MATCH(ROWS(M$2:M2575),M$2:M$5193,0)),"")</f>
        <v/>
      </c>
      <c r="R2575" s="70" t="str">
        <f>IFERROR(INDEX($C$2:$C$5193,MATCH(ROWS(N$2:N2575),N$2:N$5193,0)),"")</f>
        <v/>
      </c>
      <c r="S2575" s="92" t="str">
        <f>IFERROR(INDEX($C$2:$C$5193,MATCH(ROWS(O$2:O2575),O$2:O$5193,0)),"")</f>
        <v/>
      </c>
    </row>
    <row r="2576" spans="1:19" x14ac:dyDescent="0.25">
      <c r="A2576" s="69">
        <v>10132</v>
      </c>
      <c r="B2576" s="69" t="s">
        <v>20309</v>
      </c>
      <c r="C2576" s="69" t="s">
        <v>20310</v>
      </c>
      <c r="D2576" s="69" t="s">
        <v>16702</v>
      </c>
      <c r="E2576" s="69" t="s">
        <v>22589</v>
      </c>
      <c r="F2576" s="69" t="s">
        <v>20311</v>
      </c>
      <c r="G2576" s="69" t="s">
        <v>20312</v>
      </c>
      <c r="H2576" s="69">
        <v>32.510599999999997</v>
      </c>
      <c r="I2576" s="69">
        <v>-83.767300000000006</v>
      </c>
      <c r="J2576" s="69">
        <v>418</v>
      </c>
      <c r="K2576" s="69">
        <v>-4</v>
      </c>
      <c r="L2576" s="69">
        <f>COUNTIFS(Aéroports!$C$2:$C$5193,Aéroports!$C2576,Aéroports!$D$2:$D$5193,Aéroports!$D2576)</f>
        <v>1</v>
      </c>
      <c r="M2576" s="69" t="str">
        <f>IF(AND(Formulaire!$H$15=Aéroports!$E2576,--ISNUMBER(IFERROR(SEARCH(Formulaire!$H$16,$C2576,1),""))=1),MAX(M$1:M2575)+1,"")</f>
        <v/>
      </c>
      <c r="N2576" s="69" t="str">
        <f>IF(AND(Formulaire!$H$21=Aéroports!$E2576,--ISNUMBER(IFERROR(SEARCH(Formulaire!$H$22,$C2576,1),""))=1),MAX(N$1:N2575)+1,"")</f>
        <v/>
      </c>
      <c r="O2576" s="69" t="str">
        <f>IF(AND(Formulaire!$H$27=Aéroports!$E2576,--ISNUMBER(IFERROR(SEARCH(Formulaire!$H$28,$C2576,1),""))=1),MAX(O$1:O2575)+1,"")</f>
        <v/>
      </c>
      <c r="Q2576" s="91" t="str">
        <f>IFERROR(INDEX($C$2:$C$5193,MATCH(ROWS(M$2:M2576),M$2:M$5193,0)),"")</f>
        <v/>
      </c>
      <c r="R2576" s="70" t="str">
        <f>IFERROR(INDEX($C$2:$C$5193,MATCH(ROWS(N$2:N2576),N$2:N$5193,0)),"")</f>
        <v/>
      </c>
      <c r="S2576" s="92" t="str">
        <f>IFERROR(INDEX($C$2:$C$5193,MATCH(ROWS(O$2:O2576),O$2:O$5193,0)),"")</f>
        <v/>
      </c>
    </row>
    <row r="2577" spans="1:19" x14ac:dyDescent="0.25">
      <c r="A2577" s="68">
        <v>7157</v>
      </c>
      <c r="B2577" s="68" t="s">
        <v>20313</v>
      </c>
      <c r="C2577" s="68" t="s">
        <v>20314</v>
      </c>
      <c r="D2577" s="68" t="s">
        <v>16702</v>
      </c>
      <c r="E2577" s="68" t="s">
        <v>22589</v>
      </c>
      <c r="F2577" s="68" t="s">
        <v>20315</v>
      </c>
      <c r="G2577" s="68" t="s">
        <v>20316</v>
      </c>
      <c r="H2577" s="68">
        <v>55.905999999999999</v>
      </c>
      <c r="I2577" s="68">
        <v>-159.16300000000001</v>
      </c>
      <c r="J2577" s="68">
        <v>29</v>
      </c>
      <c r="K2577" s="68">
        <v>-9</v>
      </c>
      <c r="L2577" s="68">
        <f>COUNTIFS(Aéroports!$C$2:$C$5193,Aéroports!$C2577,Aéroports!$D$2:$D$5193,Aéroports!$D2577)</f>
        <v>1</v>
      </c>
      <c r="M2577" s="68" t="str">
        <f>IF(AND(Formulaire!$H$15=Aéroports!$E2577,--ISNUMBER(IFERROR(SEARCH(Formulaire!$H$16,$C2577,1),""))=1),MAX(M$1:M2576)+1,"")</f>
        <v/>
      </c>
      <c r="N2577" s="68" t="str">
        <f>IF(AND(Formulaire!$H$21=Aéroports!$E2577,--ISNUMBER(IFERROR(SEARCH(Formulaire!$H$22,$C2577,1),""))=1),MAX(N$1:N2576)+1,"")</f>
        <v/>
      </c>
      <c r="O2577" s="68" t="str">
        <f>IF(AND(Formulaire!$H$27=Aéroports!$E2577,--ISNUMBER(IFERROR(SEARCH(Formulaire!$H$28,$C2577,1),""))=1),MAX(O$1:O2576)+1,"")</f>
        <v/>
      </c>
      <c r="Q2577" s="91" t="str">
        <f>IFERROR(INDEX($C$2:$C$5193,MATCH(ROWS(M$2:M2577),M$2:M$5193,0)),"")</f>
        <v/>
      </c>
      <c r="R2577" s="70" t="str">
        <f>IFERROR(INDEX($C$2:$C$5193,MATCH(ROWS(N$2:N2577),N$2:N$5193,0)),"")</f>
        <v/>
      </c>
      <c r="S2577" s="92" t="str">
        <f>IFERROR(INDEX($C$2:$C$5193,MATCH(ROWS(O$2:O2577),O$2:O$5193,0)),"")</f>
        <v/>
      </c>
    </row>
    <row r="2578" spans="1:19" x14ac:dyDescent="0.25">
      <c r="A2578" s="69">
        <v>8497</v>
      </c>
      <c r="B2578" s="69" t="s">
        <v>20320</v>
      </c>
      <c r="C2578" s="69" t="s">
        <v>12933</v>
      </c>
      <c r="D2578" s="69" t="s">
        <v>16702</v>
      </c>
      <c r="E2578" s="69" t="s">
        <v>22589</v>
      </c>
      <c r="F2578" s="69" t="s">
        <v>20321</v>
      </c>
      <c r="G2578" s="69" t="s">
        <v>20322</v>
      </c>
      <c r="H2578" s="69">
        <v>41.351900000000001</v>
      </c>
      <c r="I2578" s="69">
        <v>-89.153099999999995</v>
      </c>
      <c r="J2578" s="69">
        <v>654</v>
      </c>
      <c r="K2578" s="69">
        <v>-6</v>
      </c>
      <c r="L2578" s="69">
        <f>COUNTIFS(Aéroports!$C$2:$C$5193,Aéroports!$C2578,Aéroports!$D$2:$D$5193,Aéroports!$D2578)</f>
        <v>1</v>
      </c>
      <c r="M2578" s="69" t="str">
        <f>IF(AND(Formulaire!$H$15=Aéroports!$E2578,--ISNUMBER(IFERROR(SEARCH(Formulaire!$H$16,$C2578,1),""))=1),MAX(M$1:M2577)+1,"")</f>
        <v/>
      </c>
      <c r="N2578" s="69" t="str">
        <f>IF(AND(Formulaire!$H$21=Aéroports!$E2578,--ISNUMBER(IFERROR(SEARCH(Formulaire!$H$22,$C2578,1),""))=1),MAX(N$1:N2577)+1,"")</f>
        <v/>
      </c>
      <c r="O2578" s="69" t="str">
        <f>IF(AND(Formulaire!$H$27=Aéroports!$E2578,--ISNUMBER(IFERROR(SEARCH(Formulaire!$H$28,$C2578,1),""))=1),MAX(O$1:O2577)+1,"")</f>
        <v/>
      </c>
      <c r="Q2578" s="91" t="str">
        <f>IFERROR(INDEX($C$2:$C$5193,MATCH(ROWS(M$2:M2578),M$2:M$5193,0)),"")</f>
        <v/>
      </c>
      <c r="R2578" s="70" t="str">
        <f>IFERROR(INDEX($C$2:$C$5193,MATCH(ROWS(N$2:N2578),N$2:N$5193,0)),"")</f>
        <v/>
      </c>
      <c r="S2578" s="92" t="str">
        <f>IFERROR(INDEX($C$2:$C$5193,MATCH(ROWS(O$2:O2578),O$2:O$5193,0)),"")</f>
        <v/>
      </c>
    </row>
    <row r="2579" spans="1:19" x14ac:dyDescent="0.25">
      <c r="A2579" s="68">
        <v>4147</v>
      </c>
      <c r="B2579" s="68" t="s">
        <v>20323</v>
      </c>
      <c r="C2579" s="68" t="s">
        <v>20324</v>
      </c>
      <c r="D2579" s="68" t="s">
        <v>16702</v>
      </c>
      <c r="E2579" s="68" t="s">
        <v>22589</v>
      </c>
      <c r="F2579" s="68" t="s">
        <v>20325</v>
      </c>
      <c r="G2579" s="68" t="s">
        <v>20326</v>
      </c>
      <c r="H2579" s="68">
        <v>56.801699999999997</v>
      </c>
      <c r="I2579" s="68">
        <v>-132.94499999999999</v>
      </c>
      <c r="J2579" s="68">
        <v>111</v>
      </c>
      <c r="K2579" s="68">
        <v>-9</v>
      </c>
      <c r="L2579" s="68">
        <f>COUNTIFS(Aéroports!$C$2:$C$5193,Aéroports!$C2579,Aéroports!$D$2:$D$5193,Aéroports!$D2579)</f>
        <v>1</v>
      </c>
      <c r="M2579" s="68" t="str">
        <f>IF(AND(Formulaire!$H$15=Aéroports!$E2579,--ISNUMBER(IFERROR(SEARCH(Formulaire!$H$16,$C2579,1),""))=1),MAX(M$1:M2578)+1,"")</f>
        <v/>
      </c>
      <c r="N2579" s="68" t="str">
        <f>IF(AND(Formulaire!$H$21=Aéroports!$E2579,--ISNUMBER(IFERROR(SEARCH(Formulaire!$H$22,$C2579,1),""))=1),MAX(N$1:N2578)+1,"")</f>
        <v/>
      </c>
      <c r="O2579" s="68" t="str">
        <f>IF(AND(Formulaire!$H$27=Aéroports!$E2579,--ISNUMBER(IFERROR(SEARCH(Formulaire!$H$28,$C2579,1),""))=1),MAX(O$1:O2578)+1,"")</f>
        <v/>
      </c>
      <c r="Q2579" s="91" t="str">
        <f>IFERROR(INDEX($C$2:$C$5193,MATCH(ROWS(M$2:M2579),M$2:M$5193,0)),"")</f>
        <v/>
      </c>
      <c r="R2579" s="70" t="str">
        <f>IFERROR(INDEX($C$2:$C$5193,MATCH(ROWS(N$2:N2579),N$2:N$5193,0)),"")</f>
        <v/>
      </c>
      <c r="S2579" s="92" t="str">
        <f>IFERROR(INDEX($C$2:$C$5193,MATCH(ROWS(O$2:O2579),O$2:O$5193,0)),"")</f>
        <v/>
      </c>
    </row>
    <row r="2580" spans="1:19" x14ac:dyDescent="0.25">
      <c r="A2580" s="69">
        <v>3752</v>
      </c>
      <c r="B2580" s="69" t="s">
        <v>20334</v>
      </c>
      <c r="C2580" s="69" t="s">
        <v>20331</v>
      </c>
      <c r="D2580" s="69" t="s">
        <v>16702</v>
      </c>
      <c r="E2580" s="69" t="s">
        <v>22589</v>
      </c>
      <c r="F2580" s="69" t="s">
        <v>20335</v>
      </c>
      <c r="G2580" s="69" t="s">
        <v>20336</v>
      </c>
      <c r="H2580" s="69">
        <v>39.871899999999997</v>
      </c>
      <c r="I2580" s="69">
        <v>-75.241100000000003</v>
      </c>
      <c r="J2580" s="69">
        <v>36</v>
      </c>
      <c r="K2580" s="69">
        <v>-5</v>
      </c>
      <c r="L2580" s="69">
        <f>COUNTIFS(Aéroports!$C$2:$C$5193,Aéroports!$C2580,Aéroports!$D$2:$D$5193,Aéroports!$D2580)</f>
        <v>1</v>
      </c>
      <c r="M2580" s="69" t="str">
        <f>IF(AND(Formulaire!$H$15=Aéroports!$E2580,--ISNUMBER(IFERROR(SEARCH(Formulaire!$H$16,$C2580,1),""))=1),MAX(M$1:M2579)+1,"")</f>
        <v/>
      </c>
      <c r="N2580" s="69" t="str">
        <f>IF(AND(Formulaire!$H$21=Aéroports!$E2580,--ISNUMBER(IFERROR(SEARCH(Formulaire!$H$22,$C2580,1),""))=1),MAX(N$1:N2579)+1,"")</f>
        <v/>
      </c>
      <c r="O2580" s="69" t="str">
        <f>IF(AND(Formulaire!$H$27=Aéroports!$E2580,--ISNUMBER(IFERROR(SEARCH(Formulaire!$H$28,$C2580,1),""))=1),MAX(O$1:O2579)+1,"")</f>
        <v/>
      </c>
      <c r="Q2580" s="91" t="str">
        <f>IFERROR(INDEX($C$2:$C$5193,MATCH(ROWS(M$2:M2580),M$2:M$5193,0)),"")</f>
        <v/>
      </c>
      <c r="R2580" s="70" t="str">
        <f>IFERROR(INDEX($C$2:$C$5193,MATCH(ROWS(N$2:N2580),N$2:N$5193,0)),"")</f>
        <v/>
      </c>
      <c r="S2580" s="92" t="str">
        <f>IFERROR(INDEX($C$2:$C$5193,MATCH(ROWS(O$2:O2580),O$2:O$5193,0)),"")</f>
        <v/>
      </c>
    </row>
    <row r="2581" spans="1:19" x14ac:dyDescent="0.25">
      <c r="A2581" s="68">
        <v>3462</v>
      </c>
      <c r="B2581" s="68" t="s">
        <v>20347</v>
      </c>
      <c r="C2581" s="68" t="s">
        <v>20341</v>
      </c>
      <c r="D2581" s="68" t="s">
        <v>16702</v>
      </c>
      <c r="E2581" s="68" t="s">
        <v>22589</v>
      </c>
      <c r="F2581" s="68" t="s">
        <v>20348</v>
      </c>
      <c r="G2581" s="68" t="s">
        <v>20349</v>
      </c>
      <c r="H2581" s="68">
        <v>33.4343</v>
      </c>
      <c r="I2581" s="68">
        <v>-112.012</v>
      </c>
      <c r="J2581" s="68">
        <v>1135</v>
      </c>
      <c r="K2581" s="68">
        <v>-7</v>
      </c>
      <c r="L2581" s="68">
        <f>COUNTIFS(Aéroports!$C$2:$C$5193,Aéroports!$C2581,Aéroports!$D$2:$D$5193,Aéroports!$D2581)</f>
        <v>1</v>
      </c>
      <c r="M2581" s="68" t="str">
        <f>IF(AND(Formulaire!$H$15=Aéroports!$E2581,--ISNUMBER(IFERROR(SEARCH(Formulaire!$H$16,$C2581,1),""))=1),MAX(M$1:M2580)+1,"")</f>
        <v/>
      </c>
      <c r="N2581" s="68" t="str">
        <f>IF(AND(Formulaire!$H$21=Aéroports!$E2581,--ISNUMBER(IFERROR(SEARCH(Formulaire!$H$22,$C2581,1),""))=1),MAX(N$1:N2580)+1,"")</f>
        <v/>
      </c>
      <c r="O2581" s="68" t="str">
        <f>IF(AND(Formulaire!$H$27=Aéroports!$E2581,--ISNUMBER(IFERROR(SEARCH(Formulaire!$H$28,$C2581,1),""))=1),MAX(O$1:O2580)+1,"")</f>
        <v/>
      </c>
      <c r="Q2581" s="91" t="str">
        <f>IFERROR(INDEX($C$2:$C$5193,MATCH(ROWS(M$2:M2581),M$2:M$5193,0)),"")</f>
        <v/>
      </c>
      <c r="R2581" s="70" t="str">
        <f>IFERROR(INDEX($C$2:$C$5193,MATCH(ROWS(N$2:N2581),N$2:N$5193,0)),"")</f>
        <v/>
      </c>
      <c r="S2581" s="92" t="str">
        <f>IFERROR(INDEX($C$2:$C$5193,MATCH(ROWS(O$2:O2581),O$2:O$5193,0)),"")</f>
        <v/>
      </c>
    </row>
    <row r="2582" spans="1:19" x14ac:dyDescent="0.25">
      <c r="A2582" s="69">
        <v>8030</v>
      </c>
      <c r="B2582" s="69" t="s">
        <v>20350</v>
      </c>
      <c r="C2582" s="69" t="s">
        <v>20351</v>
      </c>
      <c r="D2582" s="69" t="s">
        <v>16702</v>
      </c>
      <c r="E2582" s="69" t="s">
        <v>22589</v>
      </c>
      <c r="F2582" s="69" t="s">
        <v>20352</v>
      </c>
      <c r="G2582" s="69" t="s">
        <v>20353</v>
      </c>
      <c r="H2582" s="69">
        <v>33.688299999999998</v>
      </c>
      <c r="I2582" s="69">
        <v>-112.083</v>
      </c>
      <c r="J2582" s="69">
        <v>1478</v>
      </c>
      <c r="K2582" s="69">
        <v>-7</v>
      </c>
      <c r="L2582" s="69">
        <f>COUNTIFS(Aéroports!$C$2:$C$5193,Aéroports!$C2582,Aéroports!$D$2:$D$5193,Aéroports!$D2582)</f>
        <v>1</v>
      </c>
      <c r="M2582" s="69" t="str">
        <f>IF(AND(Formulaire!$H$15=Aéroports!$E2582,--ISNUMBER(IFERROR(SEARCH(Formulaire!$H$16,$C2582,1),""))=1),MAX(M$1:M2581)+1,"")</f>
        <v/>
      </c>
      <c r="N2582" s="69" t="str">
        <f>IF(AND(Formulaire!$H$21=Aéroports!$E2582,--ISNUMBER(IFERROR(SEARCH(Formulaire!$H$22,$C2582,1),""))=1),MAX(N$1:N2581)+1,"")</f>
        <v/>
      </c>
      <c r="O2582" s="69" t="str">
        <f>IF(AND(Formulaire!$H$27=Aéroports!$E2582,--ISNUMBER(IFERROR(SEARCH(Formulaire!$H$28,$C2582,1),""))=1),MAX(O$1:O2581)+1,"")</f>
        <v/>
      </c>
      <c r="Q2582" s="91" t="str">
        <f>IFERROR(INDEX($C$2:$C$5193,MATCH(ROWS(M$2:M2582),M$2:M$5193,0)),"")</f>
        <v/>
      </c>
      <c r="R2582" s="70" t="str">
        <f>IFERROR(INDEX($C$2:$C$5193,MATCH(ROWS(N$2:N2582),N$2:N$5193,0)),"")</f>
        <v/>
      </c>
      <c r="S2582" s="92" t="str">
        <f>IFERROR(INDEX($C$2:$C$5193,MATCH(ROWS(O$2:O2582),O$2:O$5193,0)),"")</f>
        <v/>
      </c>
    </row>
    <row r="2583" spans="1:19" x14ac:dyDescent="0.25">
      <c r="A2583" s="68">
        <v>5761</v>
      </c>
      <c r="B2583" s="68" t="s">
        <v>20354</v>
      </c>
      <c r="C2583" s="68" t="s">
        <v>20355</v>
      </c>
      <c r="D2583" s="68" t="s">
        <v>16702</v>
      </c>
      <c r="E2583" s="68" t="s">
        <v>22589</v>
      </c>
      <c r="F2583" s="68" t="s">
        <v>20356</v>
      </c>
      <c r="G2583" s="68" t="s">
        <v>20357</v>
      </c>
      <c r="H2583" s="68">
        <v>44.3827</v>
      </c>
      <c r="I2583" s="68">
        <v>-100.286</v>
      </c>
      <c r="J2583" s="68">
        <v>1744</v>
      </c>
      <c r="K2583" s="68">
        <v>-6</v>
      </c>
      <c r="L2583" s="68">
        <f>COUNTIFS(Aéroports!$C$2:$C$5193,Aéroports!$C2583,Aéroports!$D$2:$D$5193,Aéroports!$D2583)</f>
        <v>1</v>
      </c>
      <c r="M2583" s="68" t="str">
        <f>IF(AND(Formulaire!$H$15=Aéroports!$E2583,--ISNUMBER(IFERROR(SEARCH(Formulaire!$H$16,$C2583,1),""))=1),MAX(M$1:M2582)+1,"")</f>
        <v/>
      </c>
      <c r="N2583" s="68" t="str">
        <f>IF(AND(Formulaire!$H$21=Aéroports!$E2583,--ISNUMBER(IFERROR(SEARCH(Formulaire!$H$22,$C2583,1),""))=1),MAX(N$1:N2582)+1,"")</f>
        <v/>
      </c>
      <c r="O2583" s="68" t="str">
        <f>IF(AND(Formulaire!$H$27=Aéroports!$E2583,--ISNUMBER(IFERROR(SEARCH(Formulaire!$H$28,$C2583,1),""))=1),MAX(O$1:O2582)+1,"")</f>
        <v/>
      </c>
      <c r="Q2583" s="91" t="str">
        <f>IFERROR(INDEX($C$2:$C$5193,MATCH(ROWS(M$2:M2583),M$2:M$5193,0)),"")</f>
        <v/>
      </c>
      <c r="R2583" s="70" t="str">
        <f>IFERROR(INDEX($C$2:$C$5193,MATCH(ROWS(N$2:N2583),N$2:N$5193,0)),"")</f>
        <v/>
      </c>
      <c r="S2583" s="92" t="str">
        <f>IFERROR(INDEX($C$2:$C$5193,MATCH(ROWS(O$2:O2583),O$2:O$5193,0)),"")</f>
        <v/>
      </c>
    </row>
    <row r="2584" spans="1:19" x14ac:dyDescent="0.25">
      <c r="A2584" s="69">
        <v>8320</v>
      </c>
      <c r="B2584" s="69" t="s">
        <v>20358</v>
      </c>
      <c r="C2584" s="69" t="s">
        <v>20359</v>
      </c>
      <c r="D2584" s="69" t="s">
        <v>16702</v>
      </c>
      <c r="E2584" s="69" t="s">
        <v>22589</v>
      </c>
      <c r="F2584" s="69" t="s">
        <v>20360</v>
      </c>
      <c r="G2584" s="69" t="s">
        <v>20361</v>
      </c>
      <c r="H2584" s="69">
        <v>37.561799999999998</v>
      </c>
      <c r="I2584" s="69">
        <v>-82.566400000000002</v>
      </c>
      <c r="J2584" s="69">
        <v>1473</v>
      </c>
      <c r="K2584" s="69">
        <v>-5</v>
      </c>
      <c r="L2584" s="69">
        <f>COUNTIFS(Aéroports!$C$2:$C$5193,Aéroports!$C2584,Aéroports!$D$2:$D$5193,Aéroports!$D2584)</f>
        <v>1</v>
      </c>
      <c r="M2584" s="69" t="str">
        <f>IF(AND(Formulaire!$H$15=Aéroports!$E2584,--ISNUMBER(IFERROR(SEARCH(Formulaire!$H$16,$C2584,1),""))=1),MAX(M$1:M2583)+1,"")</f>
        <v/>
      </c>
      <c r="N2584" s="69" t="str">
        <f>IF(AND(Formulaire!$H$21=Aéroports!$E2584,--ISNUMBER(IFERROR(SEARCH(Formulaire!$H$22,$C2584,1),""))=1),MAX(N$1:N2583)+1,"")</f>
        <v/>
      </c>
      <c r="O2584" s="69" t="str">
        <f>IF(AND(Formulaire!$H$27=Aéroports!$E2584,--ISNUMBER(IFERROR(SEARCH(Formulaire!$H$28,$C2584,1),""))=1),MAX(O$1:O2583)+1,"")</f>
        <v/>
      </c>
      <c r="Q2584" s="91" t="str">
        <f>IFERROR(INDEX($C$2:$C$5193,MATCH(ROWS(M$2:M2584),M$2:M$5193,0)),"")</f>
        <v/>
      </c>
      <c r="R2584" s="70" t="str">
        <f>IFERROR(INDEX($C$2:$C$5193,MATCH(ROWS(N$2:N2584),N$2:N$5193,0)),"")</f>
        <v/>
      </c>
      <c r="S2584" s="92" t="str">
        <f>IFERROR(INDEX($C$2:$C$5193,MATCH(ROWS(O$2:O2584),O$2:O$5193,0)),"")</f>
        <v/>
      </c>
    </row>
    <row r="2585" spans="1:19" x14ac:dyDescent="0.25">
      <c r="A2585" s="68">
        <v>7158</v>
      </c>
      <c r="B2585" s="68" t="s">
        <v>20362</v>
      </c>
      <c r="C2585" s="68" t="s">
        <v>20363</v>
      </c>
      <c r="D2585" s="68" t="s">
        <v>16702</v>
      </c>
      <c r="E2585" s="68" t="s">
        <v>22589</v>
      </c>
      <c r="F2585" s="68" t="s">
        <v>20364</v>
      </c>
      <c r="G2585" s="68" t="s">
        <v>20365</v>
      </c>
      <c r="H2585" s="68">
        <v>57.580399999999997</v>
      </c>
      <c r="I2585" s="68">
        <v>-157.572</v>
      </c>
      <c r="J2585" s="68">
        <v>57</v>
      </c>
      <c r="K2585" s="68">
        <v>-9</v>
      </c>
      <c r="L2585" s="68">
        <f>COUNTIFS(Aéroports!$C$2:$C$5193,Aéroports!$C2585,Aéroports!$D$2:$D$5193,Aéroports!$D2585)</f>
        <v>1</v>
      </c>
      <c r="M2585" s="68" t="str">
        <f>IF(AND(Formulaire!$H$15=Aéroports!$E2585,--ISNUMBER(IFERROR(SEARCH(Formulaire!$H$16,$C2585,1),""))=1),MAX(M$1:M2584)+1,"")</f>
        <v/>
      </c>
      <c r="N2585" s="68" t="str">
        <f>IF(AND(Formulaire!$H$21=Aéroports!$E2585,--ISNUMBER(IFERROR(SEARCH(Formulaire!$H$22,$C2585,1),""))=1),MAX(N$1:N2584)+1,"")</f>
        <v/>
      </c>
      <c r="O2585" s="68" t="str">
        <f>IF(AND(Formulaire!$H$27=Aéroports!$E2585,--ISNUMBER(IFERROR(SEARCH(Formulaire!$H$28,$C2585,1),""))=1),MAX(O$1:O2584)+1,"")</f>
        <v/>
      </c>
      <c r="Q2585" s="91" t="str">
        <f>IFERROR(INDEX($C$2:$C$5193,MATCH(ROWS(M$2:M2585),M$2:M$5193,0)),"")</f>
        <v/>
      </c>
      <c r="R2585" s="70" t="str">
        <f>IFERROR(INDEX($C$2:$C$5193,MATCH(ROWS(N$2:N2585),N$2:N$5193,0)),"")</f>
        <v/>
      </c>
      <c r="S2585" s="92" t="str">
        <f>IFERROR(INDEX($C$2:$C$5193,MATCH(ROWS(O$2:O2585),O$2:O$5193,0)),"")</f>
        <v/>
      </c>
    </row>
    <row r="2586" spans="1:19" x14ac:dyDescent="0.25">
      <c r="A2586" s="69">
        <v>3443</v>
      </c>
      <c r="B2586" s="69" t="s">
        <v>20366</v>
      </c>
      <c r="C2586" s="69" t="s">
        <v>20367</v>
      </c>
      <c r="D2586" s="69" t="s">
        <v>16702</v>
      </c>
      <c r="E2586" s="69" t="s">
        <v>22589</v>
      </c>
      <c r="F2586" s="69" t="s">
        <v>20368</v>
      </c>
      <c r="G2586" s="69" t="s">
        <v>20369</v>
      </c>
      <c r="H2586" s="69">
        <v>34.173099999999998</v>
      </c>
      <c r="I2586" s="69">
        <v>-91.935599999999994</v>
      </c>
      <c r="J2586" s="69">
        <v>206</v>
      </c>
      <c r="K2586" s="69">
        <v>-6</v>
      </c>
      <c r="L2586" s="69">
        <f>COUNTIFS(Aéroports!$C$2:$C$5193,Aéroports!$C2586,Aéroports!$D$2:$D$5193,Aéroports!$D2586)</f>
        <v>1</v>
      </c>
      <c r="M2586" s="69" t="str">
        <f>IF(AND(Formulaire!$H$15=Aéroports!$E2586,--ISNUMBER(IFERROR(SEARCH(Formulaire!$H$16,$C2586,1),""))=1),MAX(M$1:M2585)+1,"")</f>
        <v/>
      </c>
      <c r="N2586" s="69" t="str">
        <f>IF(AND(Formulaire!$H$21=Aéroports!$E2586,--ISNUMBER(IFERROR(SEARCH(Formulaire!$H$22,$C2586,1),""))=1),MAX(N$1:N2585)+1,"")</f>
        <v/>
      </c>
      <c r="O2586" s="69" t="str">
        <f>IF(AND(Formulaire!$H$27=Aéroports!$E2586,--ISNUMBER(IFERROR(SEARCH(Formulaire!$H$28,$C2586,1),""))=1),MAX(O$1:O2585)+1,"")</f>
        <v/>
      </c>
      <c r="Q2586" s="91" t="str">
        <f>IFERROR(INDEX($C$2:$C$5193,MATCH(ROWS(M$2:M2586),M$2:M$5193,0)),"")</f>
        <v/>
      </c>
      <c r="R2586" s="70" t="str">
        <f>IFERROR(INDEX($C$2:$C$5193,MATCH(ROWS(N$2:N2586),N$2:N$5193,0)),"")</f>
        <v/>
      </c>
      <c r="S2586" s="92" t="str">
        <f>IFERROR(INDEX($C$2:$C$5193,MATCH(ROWS(O$2:O2586),O$2:O$5193,0)),"")</f>
        <v/>
      </c>
    </row>
    <row r="2587" spans="1:19" x14ac:dyDescent="0.25">
      <c r="A2587" s="68">
        <v>8305</v>
      </c>
      <c r="B2587" s="68" t="s">
        <v>20370</v>
      </c>
      <c r="C2587" s="68" t="s">
        <v>20371</v>
      </c>
      <c r="D2587" s="68" t="s">
        <v>16702</v>
      </c>
      <c r="E2587" s="68" t="s">
        <v>22589</v>
      </c>
      <c r="F2587" s="68" t="s">
        <v>20372</v>
      </c>
      <c r="G2587" s="68" t="s">
        <v>20373</v>
      </c>
      <c r="H2587" s="68">
        <v>32.840699999999998</v>
      </c>
      <c r="I2587" s="68">
        <v>-84.882400000000004</v>
      </c>
      <c r="J2587" s="68">
        <v>902</v>
      </c>
      <c r="K2587" s="68">
        <v>-5</v>
      </c>
      <c r="L2587" s="68">
        <f>COUNTIFS(Aéroports!$C$2:$C$5193,Aéroports!$C2587,Aéroports!$D$2:$D$5193,Aéroports!$D2587)</f>
        <v>1</v>
      </c>
      <c r="M2587" s="68" t="str">
        <f>IF(AND(Formulaire!$H$15=Aéroports!$E2587,--ISNUMBER(IFERROR(SEARCH(Formulaire!$H$16,$C2587,1),""))=1),MAX(M$1:M2586)+1,"")</f>
        <v/>
      </c>
      <c r="N2587" s="68" t="str">
        <f>IF(AND(Formulaire!$H$21=Aéroports!$E2587,--ISNUMBER(IFERROR(SEARCH(Formulaire!$H$22,$C2587,1),""))=1),MAX(N$1:N2586)+1,"")</f>
        <v/>
      </c>
      <c r="O2587" s="68" t="str">
        <f>IF(AND(Formulaire!$H$27=Aéroports!$E2587,--ISNUMBER(IFERROR(SEARCH(Formulaire!$H$28,$C2587,1),""))=1),MAX(O$1:O2586)+1,"")</f>
        <v/>
      </c>
      <c r="Q2587" s="91" t="str">
        <f>IFERROR(INDEX($C$2:$C$5193,MATCH(ROWS(M$2:M2587),M$2:M$5193,0)),"")</f>
        <v/>
      </c>
      <c r="R2587" s="70" t="str">
        <f>IFERROR(INDEX($C$2:$C$5193,MATCH(ROWS(N$2:N2587),N$2:N$5193,0)),"")</f>
        <v/>
      </c>
      <c r="S2587" s="92" t="str">
        <f>IFERROR(INDEX($C$2:$C$5193,MATCH(ROWS(O$2:O2587),O$2:O$5193,0)),"")</f>
        <v/>
      </c>
    </row>
    <row r="2588" spans="1:19" x14ac:dyDescent="0.25">
      <c r="A2588" s="69">
        <v>11850</v>
      </c>
      <c r="B2588" s="69" t="s">
        <v>20374</v>
      </c>
      <c r="C2588" s="69" t="s">
        <v>20375</v>
      </c>
      <c r="D2588" s="69" t="s">
        <v>16702</v>
      </c>
      <c r="E2588" s="69" t="s">
        <v>22589</v>
      </c>
      <c r="F2588" s="69" t="s">
        <v>20376</v>
      </c>
      <c r="G2588" s="69" t="s">
        <v>20377</v>
      </c>
      <c r="H2588" s="69">
        <v>42.795499999999997</v>
      </c>
      <c r="I2588" s="69">
        <v>-109.807</v>
      </c>
      <c r="J2588" s="69">
        <v>7102</v>
      </c>
      <c r="K2588" s="69" t="s">
        <v>340</v>
      </c>
      <c r="L2588" s="69">
        <f>COUNTIFS(Aéroports!$C$2:$C$5193,Aéroports!$C2588,Aéroports!$D$2:$D$5193,Aéroports!$D2588)</f>
        <v>1</v>
      </c>
      <c r="M2588" s="69" t="str">
        <f>IF(AND(Formulaire!$H$15=Aéroports!$E2588,--ISNUMBER(IFERROR(SEARCH(Formulaire!$H$16,$C2588,1),""))=1),MAX(M$1:M2587)+1,"")</f>
        <v/>
      </c>
      <c r="N2588" s="69" t="str">
        <f>IF(AND(Formulaire!$H$21=Aéroports!$E2588,--ISNUMBER(IFERROR(SEARCH(Formulaire!$H$22,$C2588,1),""))=1),MAX(N$1:N2587)+1,"")</f>
        <v/>
      </c>
      <c r="O2588" s="69" t="str">
        <f>IF(AND(Formulaire!$H$27=Aéroports!$E2588,--ISNUMBER(IFERROR(SEARCH(Formulaire!$H$28,$C2588,1),""))=1),MAX(O$1:O2587)+1,"")</f>
        <v/>
      </c>
      <c r="Q2588" s="91" t="str">
        <f>IFERROR(INDEX($C$2:$C$5193,MATCH(ROWS(M$2:M2588),M$2:M$5193,0)),"")</f>
        <v/>
      </c>
      <c r="R2588" s="70" t="str">
        <f>IFERROR(INDEX($C$2:$C$5193,MATCH(ROWS(N$2:N2588),N$2:N$5193,0)),"")</f>
        <v/>
      </c>
      <c r="S2588" s="92" t="str">
        <f>IFERROR(INDEX($C$2:$C$5193,MATCH(ROWS(O$2:O2588),O$2:O$5193,0)),"")</f>
        <v/>
      </c>
    </row>
    <row r="2589" spans="1:19" x14ac:dyDescent="0.25">
      <c r="A2589" s="68">
        <v>8519</v>
      </c>
      <c r="B2589" s="68" t="s">
        <v>20378</v>
      </c>
      <c r="C2589" s="68" t="s">
        <v>20379</v>
      </c>
      <c r="D2589" s="68" t="s">
        <v>16702</v>
      </c>
      <c r="E2589" s="68" t="s">
        <v>22589</v>
      </c>
      <c r="F2589" s="68" t="s">
        <v>20380</v>
      </c>
      <c r="G2589" s="68" t="s">
        <v>20381</v>
      </c>
      <c r="H2589" s="68">
        <v>35.237400000000001</v>
      </c>
      <c r="I2589" s="68">
        <v>-79.391199999999998</v>
      </c>
      <c r="J2589" s="68">
        <v>455</v>
      </c>
      <c r="K2589" s="68">
        <v>-5</v>
      </c>
      <c r="L2589" s="68">
        <f>COUNTIFS(Aéroports!$C$2:$C$5193,Aéroports!$C2589,Aéroports!$D$2:$D$5193,Aéroports!$D2589)</f>
        <v>1</v>
      </c>
      <c r="M2589" s="68" t="str">
        <f>IF(AND(Formulaire!$H$15=Aéroports!$E2589,--ISNUMBER(IFERROR(SEARCH(Formulaire!$H$16,$C2589,1),""))=1),MAX(M$1:M2588)+1,"")</f>
        <v/>
      </c>
      <c r="N2589" s="68" t="str">
        <f>IF(AND(Formulaire!$H$21=Aéroports!$E2589,--ISNUMBER(IFERROR(SEARCH(Formulaire!$H$22,$C2589,1),""))=1),MAX(N$1:N2588)+1,"")</f>
        <v/>
      </c>
      <c r="O2589" s="68" t="str">
        <f>IF(AND(Formulaire!$H$27=Aéroports!$E2589,--ISNUMBER(IFERROR(SEARCH(Formulaire!$H$28,$C2589,1),""))=1),MAX(O$1:O2588)+1,"")</f>
        <v/>
      </c>
      <c r="Q2589" s="91" t="str">
        <f>IFERROR(INDEX($C$2:$C$5193,MATCH(ROWS(M$2:M2589),M$2:M$5193,0)),"")</f>
        <v/>
      </c>
      <c r="R2589" s="70" t="str">
        <f>IFERROR(INDEX($C$2:$C$5193,MATCH(ROWS(N$2:N2589),N$2:N$5193,0)),"")</f>
        <v/>
      </c>
      <c r="S2589" s="92" t="str">
        <f>IFERROR(INDEX($C$2:$C$5193,MATCH(ROWS(O$2:O2589),O$2:O$5193,0)),"")</f>
        <v/>
      </c>
    </row>
    <row r="2590" spans="1:19" x14ac:dyDescent="0.25">
      <c r="A2590" s="69">
        <v>10062</v>
      </c>
      <c r="B2590" s="69" t="s">
        <v>20382</v>
      </c>
      <c r="C2590" s="69" t="s">
        <v>20383</v>
      </c>
      <c r="D2590" s="69" t="s">
        <v>16702</v>
      </c>
      <c r="E2590" s="69" t="s">
        <v>22589</v>
      </c>
      <c r="F2590" s="69" t="s">
        <v>20384</v>
      </c>
      <c r="G2590" s="69" t="s">
        <v>20385</v>
      </c>
      <c r="H2590" s="69">
        <v>37.6004</v>
      </c>
      <c r="I2590" s="69">
        <v>-81.559299999999993</v>
      </c>
      <c r="J2590" s="69">
        <v>1783</v>
      </c>
      <c r="K2590" s="69">
        <v>-5</v>
      </c>
      <c r="L2590" s="69">
        <f>COUNTIFS(Aéroports!$C$2:$C$5193,Aéroports!$C2590,Aéroports!$D$2:$D$5193,Aéroports!$D2590)</f>
        <v>1</v>
      </c>
      <c r="M2590" s="69" t="str">
        <f>IF(AND(Formulaire!$H$15=Aéroports!$E2590,--ISNUMBER(IFERROR(SEARCH(Formulaire!$H$16,$C2590,1),""))=1),MAX(M$1:M2589)+1,"")</f>
        <v/>
      </c>
      <c r="N2590" s="69" t="str">
        <f>IF(AND(Formulaire!$H$21=Aéroports!$E2590,--ISNUMBER(IFERROR(SEARCH(Formulaire!$H$22,$C2590,1),""))=1),MAX(N$1:N2589)+1,"")</f>
        <v/>
      </c>
      <c r="O2590" s="69" t="str">
        <f>IF(AND(Formulaire!$H$27=Aéroports!$E2590,--ISNUMBER(IFERROR(SEARCH(Formulaire!$H$28,$C2590,1),""))=1),MAX(O$1:O2589)+1,"")</f>
        <v/>
      </c>
      <c r="Q2590" s="91" t="str">
        <f>IFERROR(INDEX($C$2:$C$5193,MATCH(ROWS(M$2:M2590),M$2:M$5193,0)),"")</f>
        <v/>
      </c>
      <c r="R2590" s="70" t="str">
        <f>IFERROR(INDEX($C$2:$C$5193,MATCH(ROWS(N$2:N2590),N$2:N$5193,0)),"")</f>
        <v/>
      </c>
      <c r="S2590" s="92" t="str">
        <f>IFERROR(INDEX($C$2:$C$5193,MATCH(ROWS(O$2:O2590),O$2:O$5193,0)),"")</f>
        <v/>
      </c>
    </row>
    <row r="2591" spans="1:19" x14ac:dyDescent="0.25">
      <c r="A2591" s="68">
        <v>3570</v>
      </c>
      <c r="B2591" s="68" t="s">
        <v>20390</v>
      </c>
      <c r="C2591" s="68" t="s">
        <v>20387</v>
      </c>
      <c r="D2591" s="68" t="s">
        <v>16702</v>
      </c>
      <c r="E2591" s="68" t="s">
        <v>22589</v>
      </c>
      <c r="F2591" s="68" t="s">
        <v>20391</v>
      </c>
      <c r="G2591" s="68" t="s">
        <v>20392</v>
      </c>
      <c r="H2591" s="68">
        <v>40.491500000000002</v>
      </c>
      <c r="I2591" s="68">
        <v>-80.232900000000001</v>
      </c>
      <c r="J2591" s="68">
        <v>1203</v>
      </c>
      <c r="K2591" s="68">
        <v>-5</v>
      </c>
      <c r="L2591" s="68">
        <f>COUNTIFS(Aéroports!$C$2:$C$5193,Aéroports!$C2591,Aéroports!$D$2:$D$5193,Aéroports!$D2591)</f>
        <v>1</v>
      </c>
      <c r="M2591" s="68" t="str">
        <f>IF(AND(Formulaire!$H$15=Aéroports!$E2591,--ISNUMBER(IFERROR(SEARCH(Formulaire!$H$16,$C2591,1),""))=1),MAX(M$1:M2590)+1,"")</f>
        <v/>
      </c>
      <c r="N2591" s="68" t="str">
        <f>IF(AND(Formulaire!$H$21=Aéroports!$E2591,--ISNUMBER(IFERROR(SEARCH(Formulaire!$H$22,$C2591,1),""))=1),MAX(N$1:N2590)+1,"")</f>
        <v/>
      </c>
      <c r="O2591" s="68" t="str">
        <f>IF(AND(Formulaire!$H$27=Aéroports!$E2591,--ISNUMBER(IFERROR(SEARCH(Formulaire!$H$28,$C2591,1),""))=1),MAX(O$1:O2590)+1,"")</f>
        <v/>
      </c>
      <c r="Q2591" s="91" t="str">
        <f>IFERROR(INDEX($C$2:$C$5193,MATCH(ROWS(M$2:M2591),M$2:M$5193,0)),"")</f>
        <v/>
      </c>
      <c r="R2591" s="70" t="str">
        <f>IFERROR(INDEX($C$2:$C$5193,MATCH(ROWS(N$2:N2591),N$2:N$5193,0)),"")</f>
        <v/>
      </c>
      <c r="S2591" s="92" t="str">
        <f>IFERROR(INDEX($C$2:$C$5193,MATCH(ROWS(O$2:O2591),O$2:O$5193,0)),"")</f>
        <v/>
      </c>
    </row>
    <row r="2592" spans="1:19" x14ac:dyDescent="0.25">
      <c r="A2592" s="69">
        <v>3771</v>
      </c>
      <c r="B2592" s="69" t="s">
        <v>20393</v>
      </c>
      <c r="C2592" s="69" t="s">
        <v>20394</v>
      </c>
      <c r="D2592" s="69" t="s">
        <v>16702</v>
      </c>
      <c r="E2592" s="69" t="s">
        <v>22589</v>
      </c>
      <c r="F2592" s="69" t="s">
        <v>20395</v>
      </c>
      <c r="G2592" s="69" t="s">
        <v>20396</v>
      </c>
      <c r="H2592" s="69">
        <v>44.6509</v>
      </c>
      <c r="I2592" s="69">
        <v>-73.468100000000007</v>
      </c>
      <c r="J2592" s="69">
        <v>234</v>
      </c>
      <c r="K2592" s="69">
        <v>-5</v>
      </c>
      <c r="L2592" s="69">
        <f>COUNTIFS(Aéroports!$C$2:$C$5193,Aéroports!$C2592,Aéroports!$D$2:$D$5193,Aéroports!$D2592)</f>
        <v>1</v>
      </c>
      <c r="M2592" s="69" t="str">
        <f>IF(AND(Formulaire!$H$15=Aéroports!$E2592,--ISNUMBER(IFERROR(SEARCH(Formulaire!$H$16,$C2592,1),""))=1),MAX(M$1:M2591)+1,"")</f>
        <v/>
      </c>
      <c r="N2592" s="69" t="str">
        <f>IF(AND(Formulaire!$H$21=Aéroports!$E2592,--ISNUMBER(IFERROR(SEARCH(Formulaire!$H$22,$C2592,1),""))=1),MAX(N$1:N2591)+1,"")</f>
        <v/>
      </c>
      <c r="O2592" s="69" t="str">
        <f>IF(AND(Formulaire!$H$27=Aéroports!$E2592,--ISNUMBER(IFERROR(SEARCH(Formulaire!$H$28,$C2592,1),""))=1),MAX(O$1:O2591)+1,"")</f>
        <v/>
      </c>
      <c r="Q2592" s="91" t="str">
        <f>IFERROR(INDEX($C$2:$C$5193,MATCH(ROWS(M$2:M2592),M$2:M$5193,0)),"")</f>
        <v/>
      </c>
      <c r="R2592" s="70" t="str">
        <f>IFERROR(INDEX($C$2:$C$5193,MATCH(ROWS(N$2:N2592),N$2:N$5193,0)),"")</f>
        <v/>
      </c>
      <c r="S2592" s="92" t="str">
        <f>IFERROR(INDEX($C$2:$C$5193,MATCH(ROWS(O$2:O2592),O$2:O$5193,0)),"")</f>
        <v/>
      </c>
    </row>
    <row r="2593" spans="1:19" x14ac:dyDescent="0.25">
      <c r="A2593" s="68">
        <v>8277</v>
      </c>
      <c r="B2593" s="68" t="s">
        <v>20397</v>
      </c>
      <c r="C2593" s="68" t="s">
        <v>16614</v>
      </c>
      <c r="D2593" s="68" t="s">
        <v>16702</v>
      </c>
      <c r="E2593" s="68" t="s">
        <v>22589</v>
      </c>
      <c r="F2593" s="68" t="s">
        <v>20398</v>
      </c>
      <c r="G2593" s="68" t="s">
        <v>20399</v>
      </c>
      <c r="H2593" s="68">
        <v>41.908999999999999</v>
      </c>
      <c r="I2593" s="68">
        <v>-70.728800000000007</v>
      </c>
      <c r="J2593" s="68">
        <v>148</v>
      </c>
      <c r="K2593" s="68">
        <v>-5</v>
      </c>
      <c r="L2593" s="68">
        <f>COUNTIFS(Aéroports!$C$2:$C$5193,Aéroports!$C2593,Aéroports!$D$2:$D$5193,Aéroports!$D2593)</f>
        <v>1</v>
      </c>
      <c r="M2593" s="68" t="str">
        <f>IF(AND(Formulaire!$H$15=Aéroports!$E2593,--ISNUMBER(IFERROR(SEARCH(Formulaire!$H$16,$C2593,1),""))=1),MAX(M$1:M2592)+1,"")</f>
        <v/>
      </c>
      <c r="N2593" s="68" t="str">
        <f>IF(AND(Formulaire!$H$21=Aéroports!$E2593,--ISNUMBER(IFERROR(SEARCH(Formulaire!$H$22,$C2593,1),""))=1),MAX(N$1:N2592)+1,"")</f>
        <v/>
      </c>
      <c r="O2593" s="68" t="str">
        <f>IF(AND(Formulaire!$H$27=Aéroports!$E2593,--ISNUMBER(IFERROR(SEARCH(Formulaire!$H$28,$C2593,1),""))=1),MAX(O$1:O2592)+1,"")</f>
        <v/>
      </c>
      <c r="Q2593" s="91" t="str">
        <f>IFERROR(INDEX($C$2:$C$5193,MATCH(ROWS(M$2:M2593),M$2:M$5193,0)),"")</f>
        <v/>
      </c>
      <c r="R2593" s="70" t="str">
        <f>IFERROR(INDEX($C$2:$C$5193,MATCH(ROWS(N$2:N2593),N$2:N$5193,0)),"")</f>
        <v/>
      </c>
      <c r="S2593" s="92" t="str">
        <f>IFERROR(INDEX($C$2:$C$5193,MATCH(ROWS(O$2:O2593),O$2:O$5193,0)),"")</f>
        <v/>
      </c>
    </row>
    <row r="2594" spans="1:19" x14ac:dyDescent="0.25">
      <c r="A2594" s="69">
        <v>5760</v>
      </c>
      <c r="B2594" s="69" t="s">
        <v>20400</v>
      </c>
      <c r="C2594" s="69" t="s">
        <v>20401</v>
      </c>
      <c r="D2594" s="69" t="s">
        <v>16702</v>
      </c>
      <c r="E2594" s="69" t="s">
        <v>22589</v>
      </c>
      <c r="F2594" s="69" t="s">
        <v>20402</v>
      </c>
      <c r="G2594" s="69" t="s">
        <v>20403</v>
      </c>
      <c r="H2594" s="69">
        <v>42.909799999999997</v>
      </c>
      <c r="I2594" s="69">
        <v>-112.596</v>
      </c>
      <c r="J2594" s="69">
        <v>4452</v>
      </c>
      <c r="K2594" s="69">
        <v>-7</v>
      </c>
      <c r="L2594" s="69">
        <f>COUNTIFS(Aéroports!$C$2:$C$5193,Aéroports!$C2594,Aéroports!$D$2:$D$5193,Aéroports!$D2594)</f>
        <v>1</v>
      </c>
      <c r="M2594" s="69" t="str">
        <f>IF(AND(Formulaire!$H$15=Aéroports!$E2594,--ISNUMBER(IFERROR(SEARCH(Formulaire!$H$16,$C2594,1),""))=1),MAX(M$1:M2593)+1,"")</f>
        <v/>
      </c>
      <c r="N2594" s="69" t="str">
        <f>IF(AND(Formulaire!$H$21=Aéroports!$E2594,--ISNUMBER(IFERROR(SEARCH(Formulaire!$H$22,$C2594,1),""))=1),MAX(N$1:N2593)+1,"")</f>
        <v/>
      </c>
      <c r="O2594" s="69" t="str">
        <f>IF(AND(Formulaire!$H$27=Aéroports!$E2594,--ISNUMBER(IFERROR(SEARCH(Formulaire!$H$28,$C2594,1),""))=1),MAX(O$1:O2593)+1,"")</f>
        <v/>
      </c>
      <c r="Q2594" s="91" t="str">
        <f>IFERROR(INDEX($C$2:$C$5193,MATCH(ROWS(M$2:M2594),M$2:M$5193,0)),"")</f>
        <v/>
      </c>
      <c r="R2594" s="70" t="str">
        <f>IFERROR(INDEX($C$2:$C$5193,MATCH(ROWS(N$2:N2594),N$2:N$5193,0)),"")</f>
        <v/>
      </c>
      <c r="S2594" s="92" t="str">
        <f>IFERROR(INDEX($C$2:$C$5193,MATCH(ROWS(O$2:O2594),O$2:O$5193,0)),"")</f>
        <v/>
      </c>
    </row>
    <row r="2595" spans="1:19" x14ac:dyDescent="0.25">
      <c r="A2595" s="68">
        <v>3428</v>
      </c>
      <c r="B2595" s="68" t="s">
        <v>1413</v>
      </c>
      <c r="C2595" s="68" t="s">
        <v>20404</v>
      </c>
      <c r="D2595" s="68" t="s">
        <v>16702</v>
      </c>
      <c r="E2595" s="68" t="s">
        <v>22589</v>
      </c>
      <c r="F2595" s="68" t="s">
        <v>20405</v>
      </c>
      <c r="G2595" s="68" t="s">
        <v>20406</v>
      </c>
      <c r="H2595" s="68">
        <v>56.578299999999999</v>
      </c>
      <c r="I2595" s="68">
        <v>-169.66200000000001</v>
      </c>
      <c r="J2595" s="68">
        <v>125</v>
      </c>
      <c r="K2595" s="68">
        <v>-9</v>
      </c>
      <c r="L2595" s="68">
        <f>COUNTIFS(Aéroports!$C$2:$C$5193,Aéroports!$C2595,Aéroports!$D$2:$D$5193,Aéroports!$D2595)</f>
        <v>1</v>
      </c>
      <c r="M2595" s="68" t="str">
        <f>IF(AND(Formulaire!$H$15=Aéroports!$E2595,--ISNUMBER(IFERROR(SEARCH(Formulaire!$H$16,$C2595,1),""))=1),MAX(M$1:M2594)+1,"")</f>
        <v/>
      </c>
      <c r="N2595" s="68" t="str">
        <f>IF(AND(Formulaire!$H$21=Aéroports!$E2595,--ISNUMBER(IFERROR(SEARCH(Formulaire!$H$22,$C2595,1),""))=1),MAX(N$1:N2594)+1,"")</f>
        <v/>
      </c>
      <c r="O2595" s="68" t="str">
        <f>IF(AND(Formulaire!$H$27=Aéroports!$E2595,--ISNUMBER(IFERROR(SEARCH(Formulaire!$H$28,$C2595,1),""))=1),MAX(O$1:O2594)+1,"")</f>
        <v/>
      </c>
      <c r="Q2595" s="91" t="str">
        <f>IFERROR(INDEX($C$2:$C$5193,MATCH(ROWS(M$2:M2595),M$2:M$5193,0)),"")</f>
        <v/>
      </c>
      <c r="R2595" s="70" t="str">
        <f>IFERROR(INDEX($C$2:$C$5193,MATCH(ROWS(N$2:N2595),N$2:N$5193,0)),"")</f>
        <v/>
      </c>
      <c r="S2595" s="92" t="str">
        <f>IFERROR(INDEX($C$2:$C$5193,MATCH(ROWS(O$2:O2595),O$2:O$5193,0)),"")</f>
        <v/>
      </c>
    </row>
    <row r="2596" spans="1:19" x14ac:dyDescent="0.25">
      <c r="A2596" s="69">
        <v>3414</v>
      </c>
      <c r="B2596" s="69" t="s">
        <v>20407</v>
      </c>
      <c r="C2596" s="69" t="s">
        <v>20408</v>
      </c>
      <c r="D2596" s="69" t="s">
        <v>16702</v>
      </c>
      <c r="E2596" s="69" t="s">
        <v>22589</v>
      </c>
      <c r="F2596" s="69" t="s">
        <v>20409</v>
      </c>
      <c r="G2596" s="69" t="s">
        <v>20410</v>
      </c>
      <c r="H2596" s="69">
        <v>69.732900000000001</v>
      </c>
      <c r="I2596" s="69">
        <v>-163.005</v>
      </c>
      <c r="J2596" s="69">
        <v>22</v>
      </c>
      <c r="K2596" s="69">
        <v>-9</v>
      </c>
      <c r="L2596" s="69">
        <f>COUNTIFS(Aéroports!$C$2:$C$5193,Aéroports!$C2596,Aéroports!$D$2:$D$5193,Aéroports!$D2596)</f>
        <v>1</v>
      </c>
      <c r="M2596" s="69" t="str">
        <f>IF(AND(Formulaire!$H$15=Aéroports!$E2596,--ISNUMBER(IFERROR(SEARCH(Formulaire!$H$16,$C2596,1),""))=1),MAX(M$1:M2595)+1,"")</f>
        <v/>
      </c>
      <c r="N2596" s="69" t="str">
        <f>IF(AND(Formulaire!$H$21=Aéroports!$E2596,--ISNUMBER(IFERROR(SEARCH(Formulaire!$H$22,$C2596,1),""))=1),MAX(N$1:N2595)+1,"")</f>
        <v/>
      </c>
      <c r="O2596" s="69" t="str">
        <f>IF(AND(Formulaire!$H$27=Aéroports!$E2596,--ISNUMBER(IFERROR(SEARCH(Formulaire!$H$28,$C2596,1),""))=1),MAX(O$1:O2595)+1,"")</f>
        <v/>
      </c>
      <c r="Q2596" s="91" t="str">
        <f>IFERROR(INDEX($C$2:$C$5193,MATCH(ROWS(M$2:M2596),M$2:M$5193,0)),"")</f>
        <v/>
      </c>
      <c r="R2596" s="70" t="str">
        <f>IFERROR(INDEX($C$2:$C$5193,MATCH(ROWS(N$2:N2596),N$2:N$5193,0)),"")</f>
        <v/>
      </c>
      <c r="S2596" s="92" t="str">
        <f>IFERROR(INDEX($C$2:$C$5193,MATCH(ROWS(O$2:O2596),O$2:O$5193,0)),"")</f>
        <v/>
      </c>
    </row>
    <row r="2597" spans="1:19" x14ac:dyDescent="0.25">
      <c r="A2597" s="68">
        <v>3511</v>
      </c>
      <c r="B2597" s="68" t="s">
        <v>20411</v>
      </c>
      <c r="C2597" s="68" t="s">
        <v>20412</v>
      </c>
      <c r="D2597" s="68" t="s">
        <v>16702</v>
      </c>
      <c r="E2597" s="68" t="s">
        <v>22589</v>
      </c>
      <c r="F2597" s="68" t="s">
        <v>20413</v>
      </c>
      <c r="G2597" s="68" t="s">
        <v>20414</v>
      </c>
      <c r="H2597" s="68">
        <v>34.1203</v>
      </c>
      <c r="I2597" s="68">
        <v>-119.121</v>
      </c>
      <c r="J2597" s="68">
        <v>13</v>
      </c>
      <c r="K2597" s="68">
        <v>-8</v>
      </c>
      <c r="L2597" s="68">
        <f>COUNTIFS(Aéroports!$C$2:$C$5193,Aéroports!$C2597,Aéroports!$D$2:$D$5193,Aéroports!$D2597)</f>
        <v>1</v>
      </c>
      <c r="M2597" s="68" t="str">
        <f>IF(AND(Formulaire!$H$15=Aéroports!$E2597,--ISNUMBER(IFERROR(SEARCH(Formulaire!$H$16,$C2597,1),""))=1),MAX(M$1:M2596)+1,"")</f>
        <v/>
      </c>
      <c r="N2597" s="68" t="str">
        <f>IF(AND(Formulaire!$H$21=Aéroports!$E2597,--ISNUMBER(IFERROR(SEARCH(Formulaire!$H$22,$C2597,1),""))=1),MAX(N$1:N2596)+1,"")</f>
        <v/>
      </c>
      <c r="O2597" s="68" t="str">
        <f>IF(AND(Formulaire!$H$27=Aéroports!$E2597,--ISNUMBER(IFERROR(SEARCH(Formulaire!$H$28,$C2597,1),""))=1),MAX(O$1:O2596)+1,"")</f>
        <v/>
      </c>
      <c r="Q2597" s="91" t="str">
        <f>IFERROR(INDEX($C$2:$C$5193,MATCH(ROWS(M$2:M2597),M$2:M$5193,0)),"")</f>
        <v/>
      </c>
      <c r="R2597" s="70" t="str">
        <f>IFERROR(INDEX($C$2:$C$5193,MATCH(ROWS(N$2:N2597),N$2:N$5193,0)),"")</f>
        <v/>
      </c>
      <c r="S2597" s="92" t="str">
        <f>IFERROR(INDEX($C$2:$C$5193,MATCH(ROWS(O$2:O2597),O$2:O$5193,0)),"")</f>
        <v/>
      </c>
    </row>
    <row r="2598" spans="1:19" x14ac:dyDescent="0.25">
      <c r="A2598" s="69">
        <v>8379</v>
      </c>
      <c r="B2598" s="69" t="s">
        <v>20415</v>
      </c>
      <c r="C2598" s="69" t="s">
        <v>20416</v>
      </c>
      <c r="D2598" s="69" t="s">
        <v>16702</v>
      </c>
      <c r="E2598" s="69" t="s">
        <v>22589</v>
      </c>
      <c r="F2598" s="69" t="s">
        <v>20417</v>
      </c>
      <c r="G2598" s="69" t="s">
        <v>20418</v>
      </c>
      <c r="H2598" s="69">
        <v>26.2471</v>
      </c>
      <c r="I2598" s="69">
        <v>-80.111099999999993</v>
      </c>
      <c r="J2598" s="69">
        <v>19</v>
      </c>
      <c r="K2598" s="69">
        <v>-5</v>
      </c>
      <c r="L2598" s="69">
        <f>COUNTIFS(Aéroports!$C$2:$C$5193,Aéroports!$C2598,Aéroports!$D$2:$D$5193,Aéroports!$D2598)</f>
        <v>1</v>
      </c>
      <c r="M2598" s="69" t="str">
        <f>IF(AND(Formulaire!$H$15=Aéroports!$E2598,--ISNUMBER(IFERROR(SEARCH(Formulaire!$H$16,$C2598,1),""))=1),MAX(M$1:M2597)+1,"")</f>
        <v/>
      </c>
      <c r="N2598" s="69" t="str">
        <f>IF(AND(Formulaire!$H$21=Aéroports!$E2598,--ISNUMBER(IFERROR(SEARCH(Formulaire!$H$22,$C2598,1),""))=1),MAX(N$1:N2597)+1,"")</f>
        <v/>
      </c>
      <c r="O2598" s="69" t="str">
        <f>IF(AND(Formulaire!$H$27=Aéroports!$E2598,--ISNUMBER(IFERROR(SEARCH(Formulaire!$H$28,$C2598,1),""))=1),MAX(O$1:O2597)+1,"")</f>
        <v/>
      </c>
      <c r="Q2598" s="91" t="str">
        <f>IFERROR(INDEX($C$2:$C$5193,MATCH(ROWS(M$2:M2598),M$2:M$5193,0)),"")</f>
        <v/>
      </c>
      <c r="R2598" s="70" t="str">
        <f>IFERROR(INDEX($C$2:$C$5193,MATCH(ROWS(N$2:N2598),N$2:N$5193,0)),"")</f>
        <v/>
      </c>
      <c r="S2598" s="92" t="str">
        <f>IFERROR(INDEX($C$2:$C$5193,MATCH(ROWS(O$2:O2598),O$2:O$5193,0)),"")</f>
        <v/>
      </c>
    </row>
    <row r="2599" spans="1:19" x14ac:dyDescent="0.25">
      <c r="A2599" s="68">
        <v>3440</v>
      </c>
      <c r="B2599" s="68" t="s">
        <v>20419</v>
      </c>
      <c r="C2599" s="68" t="s">
        <v>20420</v>
      </c>
      <c r="D2599" s="68" t="s">
        <v>16702</v>
      </c>
      <c r="E2599" s="68" t="s">
        <v>22589</v>
      </c>
      <c r="F2599" s="68" t="s">
        <v>20421</v>
      </c>
      <c r="G2599" s="68" t="s">
        <v>20422</v>
      </c>
      <c r="H2599" s="68">
        <v>36.731999999999999</v>
      </c>
      <c r="I2599" s="68">
        <v>-97.099800000000002</v>
      </c>
      <c r="J2599" s="68">
        <v>1008</v>
      </c>
      <c r="K2599" s="68">
        <v>-6</v>
      </c>
      <c r="L2599" s="68">
        <f>COUNTIFS(Aéroports!$C$2:$C$5193,Aéroports!$C2599,Aéroports!$D$2:$D$5193,Aéroports!$D2599)</f>
        <v>1</v>
      </c>
      <c r="M2599" s="68" t="str">
        <f>IF(AND(Formulaire!$H$15=Aéroports!$E2599,--ISNUMBER(IFERROR(SEARCH(Formulaire!$H$16,$C2599,1),""))=1),MAX(M$1:M2598)+1,"")</f>
        <v/>
      </c>
      <c r="N2599" s="68" t="str">
        <f>IF(AND(Formulaire!$H$21=Aéroports!$E2599,--ISNUMBER(IFERROR(SEARCH(Formulaire!$H$22,$C2599,1),""))=1),MAX(N$1:N2598)+1,"")</f>
        <v/>
      </c>
      <c r="O2599" s="68" t="str">
        <f>IF(AND(Formulaire!$H$27=Aéroports!$E2599,--ISNUMBER(IFERROR(SEARCH(Formulaire!$H$28,$C2599,1),""))=1),MAX(O$1:O2598)+1,"")</f>
        <v/>
      </c>
      <c r="Q2599" s="91" t="str">
        <f>IFERROR(INDEX($C$2:$C$5193,MATCH(ROWS(M$2:M2599),M$2:M$5193,0)),"")</f>
        <v/>
      </c>
      <c r="R2599" s="70" t="str">
        <f>IFERROR(INDEX($C$2:$C$5193,MATCH(ROWS(N$2:N2599),N$2:N$5193,0)),"")</f>
        <v/>
      </c>
      <c r="S2599" s="92" t="str">
        <f>IFERROR(INDEX($C$2:$C$5193,MATCH(ROWS(O$2:O2599),O$2:O$5193,0)),"")</f>
        <v/>
      </c>
    </row>
    <row r="2600" spans="1:19" x14ac:dyDescent="0.25">
      <c r="A2600" s="69">
        <v>8877</v>
      </c>
      <c r="B2600" s="69" t="s">
        <v>20423</v>
      </c>
      <c r="C2600" s="69" t="s">
        <v>20424</v>
      </c>
      <c r="D2600" s="69" t="s">
        <v>16702</v>
      </c>
      <c r="E2600" s="69" t="s">
        <v>22589</v>
      </c>
      <c r="F2600" s="69" t="s">
        <v>20425</v>
      </c>
      <c r="G2600" s="69" t="s">
        <v>20426</v>
      </c>
      <c r="H2600" s="69">
        <v>42.665500000000002</v>
      </c>
      <c r="I2600" s="69">
        <v>-83.420100000000005</v>
      </c>
      <c r="J2600" s="69">
        <v>980</v>
      </c>
      <c r="K2600" s="69">
        <v>-5</v>
      </c>
      <c r="L2600" s="69">
        <f>COUNTIFS(Aéroports!$C$2:$C$5193,Aéroports!$C2600,Aéroports!$D$2:$D$5193,Aéroports!$D2600)</f>
        <v>1</v>
      </c>
      <c r="M2600" s="69" t="str">
        <f>IF(AND(Formulaire!$H$15=Aéroports!$E2600,--ISNUMBER(IFERROR(SEARCH(Formulaire!$H$16,$C2600,1),""))=1),MAX(M$1:M2599)+1,"")</f>
        <v/>
      </c>
      <c r="N2600" s="69" t="str">
        <f>IF(AND(Formulaire!$H$21=Aéroports!$E2600,--ISNUMBER(IFERROR(SEARCH(Formulaire!$H$22,$C2600,1),""))=1),MAX(N$1:N2599)+1,"")</f>
        <v/>
      </c>
      <c r="O2600" s="69" t="str">
        <f>IF(AND(Formulaire!$H$27=Aéroports!$E2600,--ISNUMBER(IFERROR(SEARCH(Formulaire!$H$28,$C2600,1),""))=1),MAX(O$1:O2599)+1,"")</f>
        <v/>
      </c>
      <c r="Q2600" s="91" t="str">
        <f>IFERROR(INDEX($C$2:$C$5193,MATCH(ROWS(M$2:M2600),M$2:M$5193,0)),"")</f>
        <v/>
      </c>
      <c r="R2600" s="70" t="str">
        <f>IFERROR(INDEX($C$2:$C$5193,MATCH(ROWS(N$2:N2600),N$2:N$5193,0)),"")</f>
        <v/>
      </c>
      <c r="S2600" s="92" t="str">
        <f>IFERROR(INDEX($C$2:$C$5193,MATCH(ROWS(O$2:O2600),O$2:O$5193,0)),"")</f>
        <v/>
      </c>
    </row>
    <row r="2601" spans="1:19" x14ac:dyDescent="0.25">
      <c r="A2601" s="68">
        <v>8664</v>
      </c>
      <c r="B2601" s="68" t="s">
        <v>20427</v>
      </c>
      <c r="C2601" s="68" t="s">
        <v>20428</v>
      </c>
      <c r="D2601" s="68" t="s">
        <v>16702</v>
      </c>
      <c r="E2601" s="68" t="s">
        <v>22589</v>
      </c>
      <c r="F2601" s="68" t="s">
        <v>20429</v>
      </c>
      <c r="G2601" s="68" t="s">
        <v>20430</v>
      </c>
      <c r="H2601" s="68">
        <v>36.773899999999998</v>
      </c>
      <c r="I2601" s="68">
        <v>-90.3249</v>
      </c>
      <c r="J2601" s="68">
        <v>331</v>
      </c>
      <c r="K2601" s="68">
        <v>-6</v>
      </c>
      <c r="L2601" s="68">
        <f>COUNTIFS(Aéroports!$C$2:$C$5193,Aéroports!$C2601,Aéroports!$D$2:$D$5193,Aéroports!$D2601)</f>
        <v>1</v>
      </c>
      <c r="M2601" s="68" t="str">
        <f>IF(AND(Formulaire!$H$15=Aéroports!$E2601,--ISNUMBER(IFERROR(SEARCH(Formulaire!$H$16,$C2601,1),""))=1),MAX(M$1:M2600)+1,"")</f>
        <v/>
      </c>
      <c r="N2601" s="68" t="str">
        <f>IF(AND(Formulaire!$H$21=Aéroports!$E2601,--ISNUMBER(IFERROR(SEARCH(Formulaire!$H$22,$C2601,1),""))=1),MAX(N$1:N2600)+1,"")</f>
        <v/>
      </c>
      <c r="O2601" s="68" t="str">
        <f>IF(AND(Formulaire!$H$27=Aéroports!$E2601,--ISNUMBER(IFERROR(SEARCH(Formulaire!$H$28,$C2601,1),""))=1),MAX(O$1:O2600)+1,"")</f>
        <v/>
      </c>
      <c r="Q2601" s="91" t="str">
        <f>IFERROR(INDEX($C$2:$C$5193,MATCH(ROWS(M$2:M2601),M$2:M$5193,0)),"")</f>
        <v/>
      </c>
      <c r="R2601" s="70" t="str">
        <f>IFERROR(INDEX($C$2:$C$5193,MATCH(ROWS(N$2:N2601),N$2:N$5193,0)),"")</f>
        <v/>
      </c>
      <c r="S2601" s="92" t="str">
        <f>IFERROR(INDEX($C$2:$C$5193,MATCH(ROWS(O$2:O2601),O$2:O$5193,0)),"")</f>
        <v/>
      </c>
    </row>
    <row r="2602" spans="1:19" x14ac:dyDescent="0.25">
      <c r="A2602" s="69">
        <v>5731</v>
      </c>
      <c r="B2602" s="69" t="s">
        <v>20431</v>
      </c>
      <c r="C2602" s="69" t="s">
        <v>20432</v>
      </c>
      <c r="D2602" s="69" t="s">
        <v>16702</v>
      </c>
      <c r="E2602" s="69" t="s">
        <v>22589</v>
      </c>
      <c r="F2602" s="69" t="s">
        <v>20433</v>
      </c>
      <c r="G2602" s="69" t="s">
        <v>20434</v>
      </c>
      <c r="H2602" s="69">
        <v>48.120199999999997</v>
      </c>
      <c r="I2602" s="69">
        <v>-123.5</v>
      </c>
      <c r="J2602" s="69">
        <v>291</v>
      </c>
      <c r="K2602" s="69">
        <v>-8</v>
      </c>
      <c r="L2602" s="69">
        <f>COUNTIFS(Aéroports!$C$2:$C$5193,Aéroports!$C2602,Aéroports!$D$2:$D$5193,Aéroports!$D2602)</f>
        <v>1</v>
      </c>
      <c r="M2602" s="69" t="str">
        <f>IF(AND(Formulaire!$H$15=Aéroports!$E2602,--ISNUMBER(IFERROR(SEARCH(Formulaire!$H$16,$C2602,1),""))=1),MAX(M$1:M2601)+1,"")</f>
        <v/>
      </c>
      <c r="N2602" s="69" t="str">
        <f>IF(AND(Formulaire!$H$21=Aéroports!$E2602,--ISNUMBER(IFERROR(SEARCH(Formulaire!$H$22,$C2602,1),""))=1),MAX(N$1:N2601)+1,"")</f>
        <v/>
      </c>
      <c r="O2602" s="69" t="str">
        <f>IF(AND(Formulaire!$H$27=Aéroports!$E2602,--ISNUMBER(IFERROR(SEARCH(Formulaire!$H$28,$C2602,1),""))=1),MAX(O$1:O2601)+1,"")</f>
        <v/>
      </c>
      <c r="Q2602" s="91" t="str">
        <f>IFERROR(INDEX($C$2:$C$5193,MATCH(ROWS(M$2:M2602),M$2:M$5193,0)),"")</f>
        <v/>
      </c>
      <c r="R2602" s="70" t="str">
        <f>IFERROR(INDEX($C$2:$C$5193,MATCH(ROWS(N$2:N2602),N$2:N$5193,0)),"")</f>
        <v/>
      </c>
      <c r="S2602" s="92" t="str">
        <f>IFERROR(INDEX($C$2:$C$5193,MATCH(ROWS(O$2:O2602),O$2:O$5193,0)),"")</f>
        <v/>
      </c>
    </row>
    <row r="2603" spans="1:19" x14ac:dyDescent="0.25">
      <c r="A2603" s="68">
        <v>7775</v>
      </c>
      <c r="B2603" s="68" t="s">
        <v>20438</v>
      </c>
      <c r="C2603" s="68" t="s">
        <v>20439</v>
      </c>
      <c r="D2603" s="68" t="s">
        <v>16702</v>
      </c>
      <c r="E2603" s="68" t="s">
        <v>22589</v>
      </c>
      <c r="F2603" s="68" t="s">
        <v>20440</v>
      </c>
      <c r="G2603" s="68" t="s">
        <v>20441</v>
      </c>
      <c r="H2603" s="68">
        <v>41.516300000000001</v>
      </c>
      <c r="I2603" s="68">
        <v>-82.868700000000004</v>
      </c>
      <c r="J2603" s="68">
        <v>590</v>
      </c>
      <c r="K2603" s="68">
        <v>-5</v>
      </c>
      <c r="L2603" s="68">
        <f>COUNTIFS(Aéroports!$C$2:$C$5193,Aéroports!$C2603,Aéroports!$D$2:$D$5193,Aéroports!$D2603)</f>
        <v>1</v>
      </c>
      <c r="M2603" s="68" t="str">
        <f>IF(AND(Formulaire!$H$15=Aéroports!$E2603,--ISNUMBER(IFERROR(SEARCH(Formulaire!$H$16,$C2603,1),""))=1),MAX(M$1:M2602)+1,"")</f>
        <v/>
      </c>
      <c r="N2603" s="68" t="str">
        <f>IF(AND(Formulaire!$H$21=Aéroports!$E2603,--ISNUMBER(IFERROR(SEARCH(Formulaire!$H$22,$C2603,1),""))=1),MAX(N$1:N2602)+1,"")</f>
        <v/>
      </c>
      <c r="O2603" s="68" t="str">
        <f>IF(AND(Formulaire!$H$27=Aéroports!$E2603,--ISNUMBER(IFERROR(SEARCH(Formulaire!$H$28,$C2603,1),""))=1),MAX(O$1:O2602)+1,"")</f>
        <v/>
      </c>
      <c r="Q2603" s="91" t="str">
        <f>IFERROR(INDEX($C$2:$C$5193,MATCH(ROWS(M$2:M2603),M$2:M$5193,0)),"")</f>
        <v/>
      </c>
      <c r="R2603" s="70" t="str">
        <f>IFERROR(INDEX($C$2:$C$5193,MATCH(ROWS(N$2:N2603),N$2:N$5193,0)),"")</f>
        <v/>
      </c>
      <c r="S2603" s="92" t="str">
        <f>IFERROR(INDEX($C$2:$C$5193,MATCH(ROWS(O$2:O2603),O$2:O$5193,0)),"")</f>
        <v/>
      </c>
    </row>
    <row r="2604" spans="1:19" x14ac:dyDescent="0.25">
      <c r="A2604" s="69">
        <v>6766</v>
      </c>
      <c r="B2604" s="69" t="s">
        <v>20442</v>
      </c>
      <c r="C2604" s="69" t="s">
        <v>20443</v>
      </c>
      <c r="D2604" s="69" t="s">
        <v>16702</v>
      </c>
      <c r="E2604" s="69" t="s">
        <v>22589</v>
      </c>
      <c r="F2604" s="69" t="s">
        <v>20444</v>
      </c>
      <c r="G2604" s="69" t="s">
        <v>20445</v>
      </c>
      <c r="H2604" s="69">
        <v>56.959099999999999</v>
      </c>
      <c r="I2604" s="69">
        <v>-158.63300000000001</v>
      </c>
      <c r="J2604" s="69">
        <v>95</v>
      </c>
      <c r="K2604" s="69">
        <v>-9</v>
      </c>
      <c r="L2604" s="69">
        <f>COUNTIFS(Aéroports!$C$2:$C$5193,Aéroports!$C2604,Aéroports!$D$2:$D$5193,Aéroports!$D2604)</f>
        <v>1</v>
      </c>
      <c r="M2604" s="69" t="str">
        <f>IF(AND(Formulaire!$H$15=Aéroports!$E2604,--ISNUMBER(IFERROR(SEARCH(Formulaire!$H$16,$C2604,1),""))=1),MAX(M$1:M2603)+1,"")</f>
        <v/>
      </c>
      <c r="N2604" s="69" t="str">
        <f>IF(AND(Formulaire!$H$21=Aéroports!$E2604,--ISNUMBER(IFERROR(SEARCH(Formulaire!$H$22,$C2604,1),""))=1),MAX(N$1:N2603)+1,"")</f>
        <v/>
      </c>
      <c r="O2604" s="69" t="str">
        <f>IF(AND(Formulaire!$H$27=Aéroports!$E2604,--ISNUMBER(IFERROR(SEARCH(Formulaire!$H$28,$C2604,1),""))=1),MAX(O$1:O2603)+1,"")</f>
        <v/>
      </c>
      <c r="Q2604" s="91" t="str">
        <f>IFERROR(INDEX($C$2:$C$5193,MATCH(ROWS(M$2:M2604),M$2:M$5193,0)),"")</f>
        <v/>
      </c>
      <c r="R2604" s="70" t="str">
        <f>IFERROR(INDEX($C$2:$C$5193,MATCH(ROWS(N$2:N2604),N$2:N$5193,0)),"")</f>
        <v/>
      </c>
      <c r="S2604" s="92" t="str">
        <f>IFERROR(INDEX($C$2:$C$5193,MATCH(ROWS(O$2:O2604),O$2:O$5193,0)),"")</f>
        <v/>
      </c>
    </row>
    <row r="2605" spans="1:19" x14ac:dyDescent="0.25">
      <c r="A2605" s="68">
        <v>3557</v>
      </c>
      <c r="B2605" s="68" t="s">
        <v>20446</v>
      </c>
      <c r="C2605" s="68" t="s">
        <v>20447</v>
      </c>
      <c r="D2605" s="68" t="s">
        <v>16702</v>
      </c>
      <c r="E2605" s="68" t="s">
        <v>22589</v>
      </c>
      <c r="F2605" s="68" t="s">
        <v>20448</v>
      </c>
      <c r="G2605" s="68" t="s">
        <v>20449</v>
      </c>
      <c r="H2605" s="68">
        <v>42.911000000000001</v>
      </c>
      <c r="I2605" s="68">
        <v>-82.528899999999993</v>
      </c>
      <c r="J2605" s="68">
        <v>650</v>
      </c>
      <c r="K2605" s="68">
        <v>-5</v>
      </c>
      <c r="L2605" s="68">
        <f>COUNTIFS(Aéroports!$C$2:$C$5193,Aéroports!$C2605,Aéroports!$D$2:$D$5193,Aéroports!$D2605)</f>
        <v>1</v>
      </c>
      <c r="M2605" s="68" t="str">
        <f>IF(AND(Formulaire!$H$15=Aéroports!$E2605,--ISNUMBER(IFERROR(SEARCH(Formulaire!$H$16,$C2605,1),""))=1),MAX(M$1:M2604)+1,"")</f>
        <v/>
      </c>
      <c r="N2605" s="68" t="str">
        <f>IF(AND(Formulaire!$H$21=Aéroports!$E2605,--ISNUMBER(IFERROR(SEARCH(Formulaire!$H$22,$C2605,1),""))=1),MAX(N$1:N2604)+1,"")</f>
        <v/>
      </c>
      <c r="O2605" s="68" t="str">
        <f>IF(AND(Formulaire!$H$27=Aéroports!$E2605,--ISNUMBER(IFERROR(SEARCH(Formulaire!$H$28,$C2605,1),""))=1),MAX(O$1:O2604)+1,"")</f>
        <v/>
      </c>
      <c r="Q2605" s="91" t="str">
        <f>IFERROR(INDEX($C$2:$C$5193,MATCH(ROWS(M$2:M2605),M$2:M$5193,0)),"")</f>
        <v/>
      </c>
      <c r="R2605" s="70" t="str">
        <f>IFERROR(INDEX($C$2:$C$5193,MATCH(ROWS(N$2:N2605),N$2:N$5193,0)),"")</f>
        <v/>
      </c>
      <c r="S2605" s="92" t="str">
        <f>IFERROR(INDEX($C$2:$C$5193,MATCH(ROWS(O$2:O2605),O$2:O$5193,0)),"")</f>
        <v/>
      </c>
    </row>
    <row r="2606" spans="1:19" x14ac:dyDescent="0.25">
      <c r="A2606" s="69">
        <v>3430</v>
      </c>
      <c r="B2606" s="69" t="s">
        <v>20450</v>
      </c>
      <c r="C2606" s="69" t="s">
        <v>20451</v>
      </c>
      <c r="D2606" s="69" t="s">
        <v>16702</v>
      </c>
      <c r="E2606" s="69" t="s">
        <v>22589</v>
      </c>
      <c r="F2606" s="69" t="s">
        <v>20452</v>
      </c>
      <c r="G2606" s="69" t="s">
        <v>20453</v>
      </c>
      <c r="H2606" s="69">
        <v>59.011400000000002</v>
      </c>
      <c r="I2606" s="69">
        <v>-161.82</v>
      </c>
      <c r="J2606" s="69">
        <v>15</v>
      </c>
      <c r="K2606" s="69">
        <v>-9</v>
      </c>
      <c r="L2606" s="69">
        <f>COUNTIFS(Aéroports!$C$2:$C$5193,Aéroports!$C2606,Aéroports!$D$2:$D$5193,Aéroports!$D2606)</f>
        <v>1</v>
      </c>
      <c r="M2606" s="69" t="str">
        <f>IF(AND(Formulaire!$H$15=Aéroports!$E2606,--ISNUMBER(IFERROR(SEARCH(Formulaire!$H$16,$C2606,1),""))=1),MAX(M$1:M2605)+1,"")</f>
        <v/>
      </c>
      <c r="N2606" s="69" t="str">
        <f>IF(AND(Formulaire!$H$21=Aéroports!$E2606,--ISNUMBER(IFERROR(SEARCH(Formulaire!$H$22,$C2606,1),""))=1),MAX(N$1:N2605)+1,"")</f>
        <v/>
      </c>
      <c r="O2606" s="69" t="str">
        <f>IF(AND(Formulaire!$H$27=Aéroports!$E2606,--ISNUMBER(IFERROR(SEARCH(Formulaire!$H$28,$C2606,1),""))=1),MAX(O$1:O2605)+1,"")</f>
        <v/>
      </c>
      <c r="Q2606" s="91" t="str">
        <f>IFERROR(INDEX($C$2:$C$5193,MATCH(ROWS(M$2:M2606),M$2:M$5193,0)),"")</f>
        <v/>
      </c>
      <c r="R2606" s="70" t="str">
        <f>IFERROR(INDEX($C$2:$C$5193,MATCH(ROWS(N$2:N2606),N$2:N$5193,0)),"")</f>
        <v/>
      </c>
      <c r="S2606" s="92" t="str">
        <f>IFERROR(INDEX($C$2:$C$5193,MATCH(ROWS(O$2:O2606),O$2:O$5193,0)),"")</f>
        <v/>
      </c>
    </row>
    <row r="2607" spans="1:19" x14ac:dyDescent="0.25">
      <c r="A2607" s="68">
        <v>4066</v>
      </c>
      <c r="B2607" s="68" t="s">
        <v>20454</v>
      </c>
      <c r="C2607" s="68" t="s">
        <v>20455</v>
      </c>
      <c r="D2607" s="68" t="s">
        <v>16702</v>
      </c>
      <c r="E2607" s="68" t="s">
        <v>22589</v>
      </c>
      <c r="F2607" s="68" t="s">
        <v>20456</v>
      </c>
      <c r="G2607" s="68" t="s">
        <v>20457</v>
      </c>
      <c r="H2607" s="68">
        <v>28.4297</v>
      </c>
      <c r="I2607" s="68">
        <v>-96.444400000000002</v>
      </c>
      <c r="J2607" s="68">
        <v>8</v>
      </c>
      <c r="K2607" s="68">
        <v>-6</v>
      </c>
      <c r="L2607" s="68">
        <f>COUNTIFS(Aéroports!$C$2:$C$5193,Aéroports!$C2607,Aéroports!$D$2:$D$5193,Aéroports!$D2607)</f>
        <v>1</v>
      </c>
      <c r="M2607" s="68" t="str">
        <f>IF(AND(Formulaire!$H$15=Aéroports!$E2607,--ISNUMBER(IFERROR(SEARCH(Formulaire!$H$16,$C2607,1),""))=1),MAX(M$1:M2606)+1,"")</f>
        <v/>
      </c>
      <c r="N2607" s="68" t="str">
        <f>IF(AND(Formulaire!$H$21=Aéroports!$E2607,--ISNUMBER(IFERROR(SEARCH(Formulaire!$H$22,$C2607,1),""))=1),MAX(N$1:N2606)+1,"")</f>
        <v/>
      </c>
      <c r="O2607" s="68" t="str">
        <f>IF(AND(Formulaire!$H$27=Aéroports!$E2607,--ISNUMBER(IFERROR(SEARCH(Formulaire!$H$28,$C2607,1),""))=1),MAX(O$1:O2606)+1,"")</f>
        <v/>
      </c>
      <c r="Q2607" s="91" t="str">
        <f>IFERROR(INDEX($C$2:$C$5193,MATCH(ROWS(M$2:M2607),M$2:M$5193,0)),"")</f>
        <v/>
      </c>
      <c r="R2607" s="70" t="str">
        <f>IFERROR(INDEX($C$2:$C$5193,MATCH(ROWS(N$2:N2607),N$2:N$5193,0)),"")</f>
        <v/>
      </c>
      <c r="S2607" s="92" t="str">
        <f>IFERROR(INDEX($C$2:$C$5193,MATCH(ROWS(O$2:O2607),O$2:O$5193,0)),"")</f>
        <v/>
      </c>
    </row>
    <row r="2608" spans="1:19" x14ac:dyDescent="0.25">
      <c r="A2608" s="69">
        <v>3720</v>
      </c>
      <c r="B2608" s="69" t="s">
        <v>20458</v>
      </c>
      <c r="C2608" s="69" t="s">
        <v>1342</v>
      </c>
      <c r="D2608" s="69" t="s">
        <v>16702</v>
      </c>
      <c r="E2608" s="69" t="s">
        <v>22589</v>
      </c>
      <c r="F2608" s="69" t="s">
        <v>20459</v>
      </c>
      <c r="G2608" s="69" t="s">
        <v>20460</v>
      </c>
      <c r="H2608" s="69">
        <v>45.588700000000003</v>
      </c>
      <c r="I2608" s="69">
        <v>-122.598</v>
      </c>
      <c r="J2608" s="69">
        <v>31</v>
      </c>
      <c r="K2608" s="69">
        <v>-8</v>
      </c>
      <c r="L2608" s="69">
        <f>COUNTIFS(Aéroports!$C$2:$C$5193,Aéroports!$C2608,Aéroports!$D$2:$D$5193,Aéroports!$D2608)</f>
        <v>1</v>
      </c>
      <c r="M2608" s="69" t="str">
        <f>IF(AND(Formulaire!$H$15=Aéroports!$E2608,--ISNUMBER(IFERROR(SEARCH(Formulaire!$H$16,$C2608,1),""))=1),MAX(M$1:M2607)+1,"")</f>
        <v/>
      </c>
      <c r="N2608" s="69" t="str">
        <f>IF(AND(Formulaire!$H$21=Aéroports!$E2608,--ISNUMBER(IFERROR(SEARCH(Formulaire!$H$22,$C2608,1),""))=1),MAX(N$1:N2607)+1,"")</f>
        <v/>
      </c>
      <c r="O2608" s="69" t="str">
        <f>IF(AND(Formulaire!$H$27=Aéroports!$E2608,--ISNUMBER(IFERROR(SEARCH(Formulaire!$H$28,$C2608,1),""))=1),MAX(O$1:O2607)+1,"")</f>
        <v/>
      </c>
      <c r="Q2608" s="91" t="str">
        <f>IFERROR(INDEX($C$2:$C$5193,MATCH(ROWS(M$2:M2608),M$2:M$5193,0)),"")</f>
        <v/>
      </c>
      <c r="R2608" s="70" t="str">
        <f>IFERROR(INDEX($C$2:$C$5193,MATCH(ROWS(N$2:N2608),N$2:N$5193,0)),"")</f>
        <v/>
      </c>
      <c r="S2608" s="92" t="str">
        <f>IFERROR(INDEX($C$2:$C$5193,MATCH(ROWS(O$2:O2608),O$2:O$5193,0)),"")</f>
        <v/>
      </c>
    </row>
    <row r="2609" spans="1:19" x14ac:dyDescent="0.25">
      <c r="A2609" s="68">
        <v>5763</v>
      </c>
      <c r="B2609" s="68" t="s">
        <v>20464</v>
      </c>
      <c r="C2609" s="68" t="s">
        <v>20465</v>
      </c>
      <c r="D2609" s="68" t="s">
        <v>16702</v>
      </c>
      <c r="E2609" s="68" t="s">
        <v>22589</v>
      </c>
      <c r="F2609" s="68" t="s">
        <v>20466</v>
      </c>
      <c r="G2609" s="68" t="s">
        <v>20467</v>
      </c>
      <c r="H2609" s="68">
        <v>43.0779</v>
      </c>
      <c r="I2609" s="68">
        <v>-70.823300000000003</v>
      </c>
      <c r="J2609" s="68">
        <v>100</v>
      </c>
      <c r="K2609" s="68">
        <v>-5</v>
      </c>
      <c r="L2609" s="68">
        <f>COUNTIFS(Aéroports!$C$2:$C$5193,Aéroports!$C2609,Aéroports!$D$2:$D$5193,Aéroports!$D2609)</f>
        <v>1</v>
      </c>
      <c r="M2609" s="68" t="str">
        <f>IF(AND(Formulaire!$H$15=Aéroports!$E2609,--ISNUMBER(IFERROR(SEARCH(Formulaire!$H$16,$C2609,1),""))=1),MAX(M$1:M2608)+1,"")</f>
        <v/>
      </c>
      <c r="N2609" s="68" t="str">
        <f>IF(AND(Formulaire!$H$21=Aéroports!$E2609,--ISNUMBER(IFERROR(SEARCH(Formulaire!$H$22,$C2609,1),""))=1),MAX(N$1:N2608)+1,"")</f>
        <v/>
      </c>
      <c r="O2609" s="68" t="str">
        <f>IF(AND(Formulaire!$H$27=Aéroports!$E2609,--ISNUMBER(IFERROR(SEARCH(Formulaire!$H$28,$C2609,1),""))=1),MAX(O$1:O2608)+1,"")</f>
        <v/>
      </c>
      <c r="Q2609" s="91" t="str">
        <f>IFERROR(INDEX($C$2:$C$5193,MATCH(ROWS(M$2:M2609),M$2:M$5193,0)),"")</f>
        <v/>
      </c>
      <c r="R2609" s="70" t="str">
        <f>IFERROR(INDEX($C$2:$C$5193,MATCH(ROWS(N$2:N2609),N$2:N$5193,0)),"")</f>
        <v/>
      </c>
      <c r="S2609" s="92" t="str">
        <f>IFERROR(INDEX($C$2:$C$5193,MATCH(ROWS(O$2:O2609),O$2:O$5193,0)),"")</f>
        <v/>
      </c>
    </row>
    <row r="2610" spans="1:19" x14ac:dyDescent="0.25">
      <c r="A2610" s="69">
        <v>9545</v>
      </c>
      <c r="B2610" s="69" t="s">
        <v>20468</v>
      </c>
      <c r="C2610" s="69" t="s">
        <v>20469</v>
      </c>
      <c r="D2610" s="69" t="s">
        <v>16702</v>
      </c>
      <c r="E2610" s="69" t="s">
        <v>22589</v>
      </c>
      <c r="F2610" s="69" t="s">
        <v>20470</v>
      </c>
      <c r="G2610" s="69" t="s">
        <v>20471</v>
      </c>
      <c r="H2610" s="69">
        <v>35.021599999999999</v>
      </c>
      <c r="I2610" s="69">
        <v>-94.621300000000005</v>
      </c>
      <c r="J2610" s="69">
        <v>451</v>
      </c>
      <c r="K2610" s="69">
        <v>-6</v>
      </c>
      <c r="L2610" s="69">
        <f>COUNTIFS(Aéroports!$C$2:$C$5193,Aéroports!$C2610,Aéroports!$D$2:$D$5193,Aéroports!$D2610)</f>
        <v>1</v>
      </c>
      <c r="M2610" s="69" t="str">
        <f>IF(AND(Formulaire!$H$15=Aéroports!$E2610,--ISNUMBER(IFERROR(SEARCH(Formulaire!$H$16,$C2610,1),""))=1),MAX(M$1:M2609)+1,"")</f>
        <v/>
      </c>
      <c r="N2610" s="69" t="str">
        <f>IF(AND(Formulaire!$H$21=Aéroports!$E2610,--ISNUMBER(IFERROR(SEARCH(Formulaire!$H$22,$C2610,1),""))=1),MAX(N$1:N2609)+1,"")</f>
        <v/>
      </c>
      <c r="O2610" s="69" t="str">
        <f>IF(AND(Formulaire!$H$27=Aéroports!$E2610,--ISNUMBER(IFERROR(SEARCH(Formulaire!$H$28,$C2610,1),""))=1),MAX(O$1:O2609)+1,"")</f>
        <v/>
      </c>
      <c r="Q2610" s="91" t="str">
        <f>IFERROR(INDEX($C$2:$C$5193,MATCH(ROWS(M$2:M2610),M$2:M$5193,0)),"")</f>
        <v/>
      </c>
      <c r="R2610" s="70" t="str">
        <f>IFERROR(INDEX($C$2:$C$5193,MATCH(ROWS(N$2:N2610),N$2:N$5193,0)),"")</f>
        <v/>
      </c>
      <c r="S2610" s="92" t="str">
        <f>IFERROR(INDEX($C$2:$C$5193,MATCH(ROWS(O$2:O2610),O$2:O$5193,0)),"")</f>
        <v/>
      </c>
    </row>
    <row r="2611" spans="1:19" x14ac:dyDescent="0.25">
      <c r="A2611" s="68">
        <v>11851</v>
      </c>
      <c r="B2611" s="68" t="s">
        <v>20472</v>
      </c>
      <c r="C2611" s="68" t="s">
        <v>20473</v>
      </c>
      <c r="D2611" s="68" t="s">
        <v>16702</v>
      </c>
      <c r="E2611" s="68" t="s">
        <v>22589</v>
      </c>
      <c r="F2611" s="68" t="s">
        <v>20474</v>
      </c>
      <c r="G2611" s="68" t="s">
        <v>20475</v>
      </c>
      <c r="H2611" s="68">
        <v>41.626600000000003</v>
      </c>
      <c r="I2611" s="68">
        <v>-73.884200000000007</v>
      </c>
      <c r="J2611" s="68">
        <v>165</v>
      </c>
      <c r="K2611" s="68" t="s">
        <v>340</v>
      </c>
      <c r="L2611" s="68">
        <f>COUNTIFS(Aéroports!$C$2:$C$5193,Aéroports!$C2611,Aéroports!$D$2:$D$5193,Aéroports!$D2611)</f>
        <v>1</v>
      </c>
      <c r="M2611" s="68" t="str">
        <f>IF(AND(Formulaire!$H$15=Aéroports!$E2611,--ISNUMBER(IFERROR(SEARCH(Formulaire!$H$16,$C2611,1),""))=1),MAX(M$1:M2610)+1,"")</f>
        <v/>
      </c>
      <c r="N2611" s="68" t="str">
        <f>IF(AND(Formulaire!$H$21=Aéroports!$E2611,--ISNUMBER(IFERROR(SEARCH(Formulaire!$H$22,$C2611,1),""))=1),MAX(N$1:N2610)+1,"")</f>
        <v/>
      </c>
      <c r="O2611" s="68" t="str">
        <f>IF(AND(Formulaire!$H$27=Aéroports!$E2611,--ISNUMBER(IFERROR(SEARCH(Formulaire!$H$28,$C2611,1),""))=1),MAX(O$1:O2610)+1,"")</f>
        <v/>
      </c>
      <c r="Q2611" s="91" t="str">
        <f>IFERROR(INDEX($C$2:$C$5193,MATCH(ROWS(M$2:M2611),M$2:M$5193,0)),"")</f>
        <v/>
      </c>
      <c r="R2611" s="70" t="str">
        <f>IFERROR(INDEX($C$2:$C$5193,MATCH(ROWS(N$2:N2611),N$2:N$5193,0)),"")</f>
        <v/>
      </c>
      <c r="S2611" s="92" t="str">
        <f>IFERROR(INDEX($C$2:$C$5193,MATCH(ROWS(O$2:O2611),O$2:O$5193,0)),"")</f>
        <v/>
      </c>
    </row>
    <row r="2612" spans="1:19" x14ac:dyDescent="0.25">
      <c r="A2612" s="69">
        <v>11071</v>
      </c>
      <c r="B2612" s="69" t="s">
        <v>20476</v>
      </c>
      <c r="C2612" s="69" t="s">
        <v>20477</v>
      </c>
      <c r="D2612" s="69" t="s">
        <v>16702</v>
      </c>
      <c r="E2612" s="69" t="s">
        <v>22589</v>
      </c>
      <c r="F2612" s="69" t="s">
        <v>20478</v>
      </c>
      <c r="G2612" s="69" t="s">
        <v>20479</v>
      </c>
      <c r="H2612" s="69">
        <v>37.701599999999999</v>
      </c>
      <c r="I2612" s="69">
        <v>-98.746899999999997</v>
      </c>
      <c r="J2612" s="69">
        <v>1953</v>
      </c>
      <c r="K2612" s="69">
        <v>-5</v>
      </c>
      <c r="L2612" s="69">
        <f>COUNTIFS(Aéroports!$C$2:$C$5193,Aéroports!$C2612,Aéroports!$D$2:$D$5193,Aéroports!$D2612)</f>
        <v>1</v>
      </c>
      <c r="M2612" s="69" t="str">
        <f>IF(AND(Formulaire!$H$15=Aéroports!$E2612,--ISNUMBER(IFERROR(SEARCH(Formulaire!$H$16,$C2612,1),""))=1),MAX(M$1:M2611)+1,"")</f>
        <v/>
      </c>
      <c r="N2612" s="69" t="str">
        <f>IF(AND(Formulaire!$H$21=Aéroports!$E2612,--ISNUMBER(IFERROR(SEARCH(Formulaire!$H$22,$C2612,1),""))=1),MAX(N$1:N2611)+1,"")</f>
        <v/>
      </c>
      <c r="O2612" s="69" t="str">
        <f>IF(AND(Formulaire!$H$27=Aéroports!$E2612,--ISNUMBER(IFERROR(SEARCH(Formulaire!$H$28,$C2612,1),""))=1),MAX(O$1:O2611)+1,"")</f>
        <v/>
      </c>
      <c r="Q2612" s="91" t="str">
        <f>IFERROR(INDEX($C$2:$C$5193,MATCH(ROWS(M$2:M2612),M$2:M$5193,0)),"")</f>
        <v/>
      </c>
      <c r="R2612" s="70" t="str">
        <f>IFERROR(INDEX($C$2:$C$5193,MATCH(ROWS(N$2:N2612),N$2:N$5193,0)),"")</f>
        <v/>
      </c>
      <c r="S2612" s="92" t="str">
        <f>IFERROR(INDEX($C$2:$C$5193,MATCH(ROWS(O$2:O2612),O$2:O$5193,0)),"")</f>
        <v/>
      </c>
    </row>
    <row r="2613" spans="1:19" x14ac:dyDescent="0.25">
      <c r="A2613" s="68">
        <v>3446</v>
      </c>
      <c r="B2613" s="68" t="s">
        <v>20480</v>
      </c>
      <c r="C2613" s="68" t="s">
        <v>20481</v>
      </c>
      <c r="D2613" s="68" t="s">
        <v>16702</v>
      </c>
      <c r="E2613" s="68" t="s">
        <v>22589</v>
      </c>
      <c r="F2613" s="68" t="s">
        <v>20482</v>
      </c>
      <c r="G2613" s="68" t="s">
        <v>20483</v>
      </c>
      <c r="H2613" s="68">
        <v>34.654499999999999</v>
      </c>
      <c r="I2613" s="68">
        <v>-112.42</v>
      </c>
      <c r="J2613" s="68">
        <v>5045</v>
      </c>
      <c r="K2613" s="68">
        <v>-7</v>
      </c>
      <c r="L2613" s="68">
        <f>COUNTIFS(Aéroports!$C$2:$C$5193,Aéroports!$C2613,Aéroports!$D$2:$D$5193,Aéroports!$D2613)</f>
        <v>1</v>
      </c>
      <c r="M2613" s="68" t="str">
        <f>IF(AND(Formulaire!$H$15=Aéroports!$E2613,--ISNUMBER(IFERROR(SEARCH(Formulaire!$H$16,$C2613,1),""))=1),MAX(M$1:M2612)+1,"")</f>
        <v/>
      </c>
      <c r="N2613" s="68" t="str">
        <f>IF(AND(Formulaire!$H$21=Aéroports!$E2613,--ISNUMBER(IFERROR(SEARCH(Formulaire!$H$22,$C2613,1),""))=1),MAX(N$1:N2612)+1,"")</f>
        <v/>
      </c>
      <c r="O2613" s="68" t="str">
        <f>IF(AND(Formulaire!$H$27=Aéroports!$E2613,--ISNUMBER(IFERROR(SEARCH(Formulaire!$H$28,$C2613,1),""))=1),MAX(O$1:O2612)+1,"")</f>
        <v/>
      </c>
      <c r="Q2613" s="91" t="str">
        <f>IFERROR(INDEX($C$2:$C$5193,MATCH(ROWS(M$2:M2613),M$2:M$5193,0)),"")</f>
        <v/>
      </c>
      <c r="R2613" s="70" t="str">
        <f>IFERROR(INDEX($C$2:$C$5193,MATCH(ROWS(N$2:N2613),N$2:N$5193,0)),"")</f>
        <v/>
      </c>
      <c r="S2613" s="92" t="str">
        <f>IFERROR(INDEX($C$2:$C$5193,MATCH(ROWS(O$2:O2613),O$2:O$5193,0)),"")</f>
        <v/>
      </c>
    </row>
    <row r="2614" spans="1:19" x14ac:dyDescent="0.25">
      <c r="A2614" s="69">
        <v>3528</v>
      </c>
      <c r="B2614" s="69" t="s">
        <v>20484</v>
      </c>
      <c r="C2614" s="69" t="s">
        <v>20485</v>
      </c>
      <c r="D2614" s="69" t="s">
        <v>16702</v>
      </c>
      <c r="E2614" s="69" t="s">
        <v>22589</v>
      </c>
      <c r="F2614" s="69" t="s">
        <v>20486</v>
      </c>
      <c r="G2614" s="69" t="s">
        <v>20487</v>
      </c>
      <c r="H2614" s="69">
        <v>46.689</v>
      </c>
      <c r="I2614" s="69">
        <v>-68.044799999999995</v>
      </c>
      <c r="J2614" s="69">
        <v>534</v>
      </c>
      <c r="K2614" s="69">
        <v>-5</v>
      </c>
      <c r="L2614" s="69">
        <f>COUNTIFS(Aéroports!$C$2:$C$5193,Aéroports!$C2614,Aéroports!$D$2:$D$5193,Aéroports!$D2614)</f>
        <v>1</v>
      </c>
      <c r="M2614" s="69" t="str">
        <f>IF(AND(Formulaire!$H$15=Aéroports!$E2614,--ISNUMBER(IFERROR(SEARCH(Formulaire!$H$16,$C2614,1),""))=1),MAX(M$1:M2613)+1,"")</f>
        <v/>
      </c>
      <c r="N2614" s="69" t="str">
        <f>IF(AND(Formulaire!$H$21=Aéroports!$E2614,--ISNUMBER(IFERROR(SEARCH(Formulaire!$H$22,$C2614,1),""))=1),MAX(N$1:N2613)+1,"")</f>
        <v/>
      </c>
      <c r="O2614" s="69" t="str">
        <f>IF(AND(Formulaire!$H$27=Aéroports!$E2614,--ISNUMBER(IFERROR(SEARCH(Formulaire!$H$28,$C2614,1),""))=1),MAX(O$1:O2613)+1,"")</f>
        <v/>
      </c>
      <c r="Q2614" s="91" t="str">
        <f>IFERROR(INDEX($C$2:$C$5193,MATCH(ROWS(M$2:M2614),M$2:M$5193,0)),"")</f>
        <v/>
      </c>
      <c r="R2614" s="70" t="str">
        <f>IFERROR(INDEX($C$2:$C$5193,MATCH(ROWS(N$2:N2614),N$2:N$5193,0)),"")</f>
        <v/>
      </c>
      <c r="S2614" s="92" t="str">
        <f>IFERROR(INDEX($C$2:$C$5193,MATCH(ROWS(O$2:O2614),O$2:O$5193,0)),"")</f>
        <v/>
      </c>
    </row>
    <row r="2615" spans="1:19" x14ac:dyDescent="0.25">
      <c r="A2615" s="68">
        <v>7583</v>
      </c>
      <c r="B2615" s="68" t="s">
        <v>20488</v>
      </c>
      <c r="C2615" s="68" t="s">
        <v>20489</v>
      </c>
      <c r="D2615" s="68" t="s">
        <v>16702</v>
      </c>
      <c r="E2615" s="68" t="s">
        <v>22589</v>
      </c>
      <c r="F2615" s="68" t="s">
        <v>20490</v>
      </c>
      <c r="G2615" s="68" t="s">
        <v>20491</v>
      </c>
      <c r="H2615" s="68">
        <v>39.613900000000001</v>
      </c>
      <c r="I2615" s="68">
        <v>-110.751</v>
      </c>
      <c r="J2615" s="68">
        <v>5957</v>
      </c>
      <c r="K2615" s="68">
        <v>-7</v>
      </c>
      <c r="L2615" s="68">
        <f>COUNTIFS(Aéroports!$C$2:$C$5193,Aéroports!$C2615,Aéroports!$D$2:$D$5193,Aéroports!$D2615)</f>
        <v>1</v>
      </c>
      <c r="M2615" s="68" t="str">
        <f>IF(AND(Formulaire!$H$15=Aéroports!$E2615,--ISNUMBER(IFERROR(SEARCH(Formulaire!$H$16,$C2615,1),""))=1),MAX(M$1:M2614)+1,"")</f>
        <v/>
      </c>
      <c r="N2615" s="68" t="str">
        <f>IF(AND(Formulaire!$H$21=Aéroports!$E2615,--ISNUMBER(IFERROR(SEARCH(Formulaire!$H$22,$C2615,1),""))=1),MAX(N$1:N2614)+1,"")</f>
        <v/>
      </c>
      <c r="O2615" s="68" t="str">
        <f>IF(AND(Formulaire!$H$27=Aéroports!$E2615,--ISNUMBER(IFERROR(SEARCH(Formulaire!$H$28,$C2615,1),""))=1),MAX(O$1:O2614)+1,"")</f>
        <v/>
      </c>
      <c r="Q2615" s="91" t="str">
        <f>IFERROR(INDEX($C$2:$C$5193,MATCH(ROWS(M$2:M2615),M$2:M$5193,0)),"")</f>
        <v/>
      </c>
      <c r="R2615" s="70" t="str">
        <f>IFERROR(INDEX($C$2:$C$5193,MATCH(ROWS(N$2:N2615),N$2:N$5193,0)),"")</f>
        <v/>
      </c>
      <c r="S2615" s="92" t="str">
        <f>IFERROR(INDEX($C$2:$C$5193,MATCH(ROWS(O$2:O2615),O$2:O$5193,0)),"")</f>
        <v/>
      </c>
    </row>
    <row r="2616" spans="1:19" x14ac:dyDescent="0.25">
      <c r="A2616" s="69">
        <v>3762</v>
      </c>
      <c r="B2616" s="69" t="s">
        <v>20492</v>
      </c>
      <c r="C2616" s="69" t="s">
        <v>4076</v>
      </c>
      <c r="D2616" s="69" t="s">
        <v>16702</v>
      </c>
      <c r="E2616" s="69" t="s">
        <v>22589</v>
      </c>
      <c r="F2616" s="69" t="s">
        <v>20493</v>
      </c>
      <c r="G2616" s="69" t="s">
        <v>20494</v>
      </c>
      <c r="H2616" s="69">
        <v>45.559899999999999</v>
      </c>
      <c r="I2616" s="69">
        <v>-93.608199999999997</v>
      </c>
      <c r="J2616" s="69">
        <v>980</v>
      </c>
      <c r="K2616" s="69">
        <v>-6</v>
      </c>
      <c r="L2616" s="69">
        <f>COUNTIFS(Aéroports!$C$2:$C$5193,Aéroports!$C2616,Aéroports!$D$2:$D$5193,Aéroports!$D2616)</f>
        <v>1</v>
      </c>
      <c r="M2616" s="69" t="str">
        <f>IF(AND(Formulaire!$H$15=Aéroports!$E2616,--ISNUMBER(IFERROR(SEARCH(Formulaire!$H$16,$C2616,1),""))=1),MAX(M$1:M2615)+1,"")</f>
        <v/>
      </c>
      <c r="N2616" s="69" t="str">
        <f>IF(AND(Formulaire!$H$21=Aéroports!$E2616,--ISNUMBER(IFERROR(SEARCH(Formulaire!$H$22,$C2616,1),""))=1),MAX(N$1:N2615)+1,"")</f>
        <v/>
      </c>
      <c r="O2616" s="69" t="str">
        <f>IF(AND(Formulaire!$H$27=Aéroports!$E2616,--ISNUMBER(IFERROR(SEARCH(Formulaire!$H$28,$C2616,1),""))=1),MAX(O$1:O2615)+1,"")</f>
        <v/>
      </c>
      <c r="Q2616" s="91" t="str">
        <f>IFERROR(INDEX($C$2:$C$5193,MATCH(ROWS(M$2:M2616),M$2:M$5193,0)),"")</f>
        <v/>
      </c>
      <c r="R2616" s="70" t="str">
        <f>IFERROR(INDEX($C$2:$C$5193,MATCH(ROWS(N$2:N2616),N$2:N$5193,0)),"")</f>
        <v/>
      </c>
      <c r="S2616" s="92" t="str">
        <f>IFERROR(INDEX($C$2:$C$5193,MATCH(ROWS(O$2:O2616),O$2:O$5193,0)),"")</f>
        <v/>
      </c>
    </row>
    <row r="2617" spans="1:19" x14ac:dyDescent="0.25">
      <c r="A2617" s="68">
        <v>8052</v>
      </c>
      <c r="B2617" s="68" t="s">
        <v>20495</v>
      </c>
      <c r="C2617" s="68" t="s">
        <v>20496</v>
      </c>
      <c r="D2617" s="68" t="s">
        <v>16702</v>
      </c>
      <c r="E2617" s="68" t="s">
        <v>22589</v>
      </c>
      <c r="F2617" s="68" t="s">
        <v>20497</v>
      </c>
      <c r="G2617" s="68" t="s">
        <v>20498</v>
      </c>
      <c r="H2617" s="68">
        <v>66.814099999999996</v>
      </c>
      <c r="I2617" s="68">
        <v>-150.64400000000001</v>
      </c>
      <c r="J2617" s="68">
        <v>1095</v>
      </c>
      <c r="K2617" s="68">
        <v>-9</v>
      </c>
      <c r="L2617" s="68">
        <f>COUNTIFS(Aéroports!$C$2:$C$5193,Aéroports!$C2617,Aéroports!$D$2:$D$5193,Aéroports!$D2617)</f>
        <v>1</v>
      </c>
      <c r="M2617" s="68" t="str">
        <f>IF(AND(Formulaire!$H$15=Aéroports!$E2617,--ISNUMBER(IFERROR(SEARCH(Formulaire!$H$16,$C2617,1),""))=1),MAX(M$1:M2616)+1,"")</f>
        <v/>
      </c>
      <c r="N2617" s="68" t="str">
        <f>IF(AND(Formulaire!$H$21=Aéroports!$E2617,--ISNUMBER(IFERROR(SEARCH(Formulaire!$H$22,$C2617,1),""))=1),MAX(N$1:N2616)+1,"")</f>
        <v/>
      </c>
      <c r="O2617" s="68" t="str">
        <f>IF(AND(Formulaire!$H$27=Aéroports!$E2617,--ISNUMBER(IFERROR(SEARCH(Formulaire!$H$28,$C2617,1),""))=1),MAX(O$1:O2616)+1,"")</f>
        <v/>
      </c>
      <c r="Q2617" s="91" t="str">
        <f>IFERROR(INDEX($C$2:$C$5193,MATCH(ROWS(M$2:M2617),M$2:M$5193,0)),"")</f>
        <v/>
      </c>
      <c r="R2617" s="70" t="str">
        <f>IFERROR(INDEX($C$2:$C$5193,MATCH(ROWS(N$2:N2617),N$2:N$5193,0)),"")</f>
        <v/>
      </c>
      <c r="S2617" s="92" t="str">
        <f>IFERROR(INDEX($C$2:$C$5193,MATCH(ROWS(O$2:O2617),O$2:O$5193,0)),"")</f>
        <v/>
      </c>
    </row>
    <row r="2618" spans="1:19" x14ac:dyDescent="0.25">
      <c r="A2618" s="69">
        <v>9407</v>
      </c>
      <c r="B2618" s="69" t="s">
        <v>20499</v>
      </c>
      <c r="C2618" s="69" t="s">
        <v>20500</v>
      </c>
      <c r="D2618" s="69" t="s">
        <v>16702</v>
      </c>
      <c r="E2618" s="69" t="s">
        <v>22589</v>
      </c>
      <c r="F2618" s="69" t="s">
        <v>20501</v>
      </c>
      <c r="G2618" s="69" t="s">
        <v>20502</v>
      </c>
      <c r="H2618" s="69">
        <v>46.2134</v>
      </c>
      <c r="I2618" s="69">
        <v>-119.791</v>
      </c>
      <c r="J2618" s="69">
        <v>697</v>
      </c>
      <c r="K2618" s="69">
        <v>-8</v>
      </c>
      <c r="L2618" s="69">
        <f>COUNTIFS(Aéroports!$C$2:$C$5193,Aéroports!$C2618,Aéroports!$D$2:$D$5193,Aéroports!$D2618)</f>
        <v>1</v>
      </c>
      <c r="M2618" s="69" t="str">
        <f>IF(AND(Formulaire!$H$15=Aéroports!$E2618,--ISNUMBER(IFERROR(SEARCH(Formulaire!$H$16,$C2618,1),""))=1),MAX(M$1:M2617)+1,"")</f>
        <v/>
      </c>
      <c r="N2618" s="69" t="str">
        <f>IF(AND(Formulaire!$H$21=Aéroports!$E2618,--ISNUMBER(IFERROR(SEARCH(Formulaire!$H$22,$C2618,1),""))=1),MAX(N$1:N2617)+1,"")</f>
        <v/>
      </c>
      <c r="O2618" s="69" t="str">
        <f>IF(AND(Formulaire!$H$27=Aéroports!$E2618,--ISNUMBER(IFERROR(SEARCH(Formulaire!$H$28,$C2618,1),""))=1),MAX(O$1:O2617)+1,"")</f>
        <v/>
      </c>
      <c r="Q2618" s="91" t="str">
        <f>IFERROR(INDEX($C$2:$C$5193,MATCH(ROWS(M$2:M2618),M$2:M$5193,0)),"")</f>
        <v/>
      </c>
      <c r="R2618" s="70" t="str">
        <f>IFERROR(INDEX($C$2:$C$5193,MATCH(ROWS(N$2:N2618),N$2:N$5193,0)),"")</f>
        <v/>
      </c>
      <c r="S2618" s="92" t="str">
        <f>IFERROR(INDEX($C$2:$C$5193,MATCH(ROWS(O$2:O2618),O$2:O$5193,0)),"")</f>
        <v/>
      </c>
    </row>
    <row r="2619" spans="1:19" x14ac:dyDescent="0.25">
      <c r="A2619" s="68">
        <v>3641</v>
      </c>
      <c r="B2619" s="68" t="s">
        <v>20503</v>
      </c>
      <c r="C2619" s="68" t="s">
        <v>20504</v>
      </c>
      <c r="D2619" s="68" t="s">
        <v>16702</v>
      </c>
      <c r="E2619" s="68" t="s">
        <v>22589</v>
      </c>
      <c r="F2619" s="68" t="s">
        <v>20505</v>
      </c>
      <c r="G2619" s="68" t="s">
        <v>20506</v>
      </c>
      <c r="H2619" s="68">
        <v>41.732599999999998</v>
      </c>
      <c r="I2619" s="68">
        <v>-71.420400000000001</v>
      </c>
      <c r="J2619" s="68">
        <v>55</v>
      </c>
      <c r="K2619" s="68">
        <v>-5</v>
      </c>
      <c r="L2619" s="68">
        <f>COUNTIFS(Aéroports!$C$2:$C$5193,Aéroports!$C2619,Aéroports!$D$2:$D$5193,Aéroports!$D2619)</f>
        <v>1</v>
      </c>
      <c r="M2619" s="68" t="str">
        <f>IF(AND(Formulaire!$H$15=Aéroports!$E2619,--ISNUMBER(IFERROR(SEARCH(Formulaire!$H$16,$C2619,1),""))=1),MAX(M$1:M2618)+1,"")</f>
        <v/>
      </c>
      <c r="N2619" s="68" t="str">
        <f>IF(AND(Formulaire!$H$21=Aéroports!$E2619,--ISNUMBER(IFERROR(SEARCH(Formulaire!$H$22,$C2619,1),""))=1),MAX(N$1:N2618)+1,"")</f>
        <v/>
      </c>
      <c r="O2619" s="68" t="str">
        <f>IF(AND(Formulaire!$H$27=Aéroports!$E2619,--ISNUMBER(IFERROR(SEARCH(Formulaire!$H$28,$C2619,1),""))=1),MAX(O$1:O2618)+1,"")</f>
        <v/>
      </c>
      <c r="Q2619" s="91" t="str">
        <f>IFERROR(INDEX($C$2:$C$5193,MATCH(ROWS(M$2:M2619),M$2:M$5193,0)),"")</f>
        <v/>
      </c>
      <c r="R2619" s="70" t="str">
        <f>IFERROR(INDEX($C$2:$C$5193,MATCH(ROWS(N$2:N2619),N$2:N$5193,0)),"")</f>
        <v/>
      </c>
      <c r="S2619" s="92" t="str">
        <f>IFERROR(INDEX($C$2:$C$5193,MATCH(ROWS(O$2:O2619),O$2:O$5193,0)),"")</f>
        <v/>
      </c>
    </row>
    <row r="2620" spans="1:19" x14ac:dyDescent="0.25">
      <c r="A2620" s="69">
        <v>6456</v>
      </c>
      <c r="B2620" s="69" t="s">
        <v>20507</v>
      </c>
      <c r="C2620" s="69" t="s">
        <v>20508</v>
      </c>
      <c r="D2620" s="69" t="s">
        <v>16702</v>
      </c>
      <c r="E2620" s="69" t="s">
        <v>22589</v>
      </c>
      <c r="F2620" s="69" t="s">
        <v>20509</v>
      </c>
      <c r="G2620" s="69" t="s">
        <v>20510</v>
      </c>
      <c r="H2620" s="69">
        <v>42.071899999999999</v>
      </c>
      <c r="I2620" s="69">
        <v>-70.221400000000003</v>
      </c>
      <c r="J2620" s="69">
        <v>9</v>
      </c>
      <c r="K2620" s="69">
        <v>-5</v>
      </c>
      <c r="L2620" s="69">
        <f>COUNTIFS(Aéroports!$C$2:$C$5193,Aéroports!$C2620,Aéroports!$D$2:$D$5193,Aéroports!$D2620)</f>
        <v>1</v>
      </c>
      <c r="M2620" s="69" t="str">
        <f>IF(AND(Formulaire!$H$15=Aéroports!$E2620,--ISNUMBER(IFERROR(SEARCH(Formulaire!$H$16,$C2620,1),""))=1),MAX(M$1:M2619)+1,"")</f>
        <v/>
      </c>
      <c r="N2620" s="69" t="str">
        <f>IF(AND(Formulaire!$H$21=Aéroports!$E2620,--ISNUMBER(IFERROR(SEARCH(Formulaire!$H$22,$C2620,1),""))=1),MAX(N$1:N2619)+1,"")</f>
        <v/>
      </c>
      <c r="O2620" s="69" t="str">
        <f>IF(AND(Formulaire!$H$27=Aéroports!$E2620,--ISNUMBER(IFERROR(SEARCH(Formulaire!$H$28,$C2620,1),""))=1),MAX(O$1:O2619)+1,"")</f>
        <v/>
      </c>
      <c r="Q2620" s="91" t="str">
        <f>IFERROR(INDEX($C$2:$C$5193,MATCH(ROWS(M$2:M2620),M$2:M$5193,0)),"")</f>
        <v/>
      </c>
      <c r="R2620" s="70" t="str">
        <f>IFERROR(INDEX($C$2:$C$5193,MATCH(ROWS(N$2:N2620),N$2:N$5193,0)),"")</f>
        <v/>
      </c>
      <c r="S2620" s="92" t="str">
        <f>IFERROR(INDEX($C$2:$C$5193,MATCH(ROWS(O$2:O2620),O$2:O$5193,0)),"")</f>
        <v/>
      </c>
    </row>
    <row r="2621" spans="1:19" x14ac:dyDescent="0.25">
      <c r="A2621" s="68">
        <v>7579</v>
      </c>
      <c r="B2621" s="68" t="s">
        <v>20511</v>
      </c>
      <c r="C2621" s="68" t="s">
        <v>20512</v>
      </c>
      <c r="D2621" s="68" t="s">
        <v>16702</v>
      </c>
      <c r="E2621" s="68" t="s">
        <v>22589</v>
      </c>
      <c r="F2621" s="68" t="s">
        <v>20513</v>
      </c>
      <c r="G2621" s="68" t="s">
        <v>20514</v>
      </c>
      <c r="H2621" s="68">
        <v>40.219200000000001</v>
      </c>
      <c r="I2621" s="68">
        <v>-111.723</v>
      </c>
      <c r="J2621" s="68">
        <v>4497</v>
      </c>
      <c r="K2621" s="68">
        <v>-7</v>
      </c>
      <c r="L2621" s="68">
        <f>COUNTIFS(Aéroports!$C$2:$C$5193,Aéroports!$C2621,Aéroports!$D$2:$D$5193,Aéroports!$D2621)</f>
        <v>1</v>
      </c>
      <c r="M2621" s="68" t="str">
        <f>IF(AND(Formulaire!$H$15=Aéroports!$E2621,--ISNUMBER(IFERROR(SEARCH(Formulaire!$H$16,$C2621,1),""))=1),MAX(M$1:M2620)+1,"")</f>
        <v/>
      </c>
      <c r="N2621" s="68" t="str">
        <f>IF(AND(Formulaire!$H$21=Aéroports!$E2621,--ISNUMBER(IFERROR(SEARCH(Formulaire!$H$22,$C2621,1),""))=1),MAX(N$1:N2620)+1,"")</f>
        <v/>
      </c>
      <c r="O2621" s="68" t="str">
        <f>IF(AND(Formulaire!$H$27=Aéroports!$E2621,--ISNUMBER(IFERROR(SEARCH(Formulaire!$H$28,$C2621,1),""))=1),MAX(O$1:O2620)+1,"")</f>
        <v/>
      </c>
      <c r="Q2621" s="91" t="str">
        <f>IFERROR(INDEX($C$2:$C$5193,MATCH(ROWS(M$2:M2621),M$2:M$5193,0)),"")</f>
        <v/>
      </c>
      <c r="R2621" s="70" t="str">
        <f>IFERROR(INDEX($C$2:$C$5193,MATCH(ROWS(N$2:N2621),N$2:N$5193,0)),"")</f>
        <v/>
      </c>
      <c r="S2621" s="92" t="str">
        <f>IFERROR(INDEX($C$2:$C$5193,MATCH(ROWS(O$2:O2621),O$2:O$5193,0)),"")</f>
        <v/>
      </c>
    </row>
    <row r="2622" spans="1:19" x14ac:dyDescent="0.25">
      <c r="A2622" s="69">
        <v>3527</v>
      </c>
      <c r="B2622" s="69" t="s">
        <v>20515</v>
      </c>
      <c r="C2622" s="69" t="s">
        <v>20516</v>
      </c>
      <c r="D2622" s="69" t="s">
        <v>16702</v>
      </c>
      <c r="E2622" s="69" t="s">
        <v>22589</v>
      </c>
      <c r="F2622" s="69" t="s">
        <v>20517</v>
      </c>
      <c r="G2622" s="69" t="s">
        <v>20518</v>
      </c>
      <c r="H2622" s="69">
        <v>38.289099999999998</v>
      </c>
      <c r="I2622" s="69">
        <v>-104.497</v>
      </c>
      <c r="J2622" s="69">
        <v>4726</v>
      </c>
      <c r="K2622" s="69">
        <v>-7</v>
      </c>
      <c r="L2622" s="69">
        <f>COUNTIFS(Aéroports!$C$2:$C$5193,Aéroports!$C2622,Aéroports!$D$2:$D$5193,Aéroports!$D2622)</f>
        <v>1</v>
      </c>
      <c r="M2622" s="69" t="str">
        <f>IF(AND(Formulaire!$H$15=Aéroports!$E2622,--ISNUMBER(IFERROR(SEARCH(Formulaire!$H$16,$C2622,1),""))=1),MAX(M$1:M2621)+1,"")</f>
        <v/>
      </c>
      <c r="N2622" s="69" t="str">
        <f>IF(AND(Formulaire!$H$21=Aéroports!$E2622,--ISNUMBER(IFERROR(SEARCH(Formulaire!$H$22,$C2622,1),""))=1),MAX(N$1:N2621)+1,"")</f>
        <v/>
      </c>
      <c r="O2622" s="69" t="str">
        <f>IF(AND(Formulaire!$H$27=Aéroports!$E2622,--ISNUMBER(IFERROR(SEARCH(Formulaire!$H$28,$C2622,1),""))=1),MAX(O$1:O2621)+1,"")</f>
        <v/>
      </c>
      <c r="Q2622" s="91" t="str">
        <f>IFERROR(INDEX($C$2:$C$5193,MATCH(ROWS(M$2:M2622),M$2:M$5193,0)),"")</f>
        <v/>
      </c>
      <c r="R2622" s="70" t="str">
        <f>IFERROR(INDEX($C$2:$C$5193,MATCH(ROWS(N$2:N2622),N$2:N$5193,0)),"")</f>
        <v/>
      </c>
      <c r="S2622" s="92" t="str">
        <f>IFERROR(INDEX($C$2:$C$5193,MATCH(ROWS(O$2:O2622),O$2:O$5193,0)),"")</f>
        <v/>
      </c>
    </row>
    <row r="2623" spans="1:19" x14ac:dyDescent="0.25">
      <c r="A2623" s="68">
        <v>3944</v>
      </c>
      <c r="B2623" s="68" t="s">
        <v>20519</v>
      </c>
      <c r="C2623" s="68" t="s">
        <v>20520</v>
      </c>
      <c r="D2623" s="68" t="s">
        <v>16702</v>
      </c>
      <c r="E2623" s="68" t="s">
        <v>22589</v>
      </c>
      <c r="F2623" s="68" t="s">
        <v>20521</v>
      </c>
      <c r="G2623" s="68" t="s">
        <v>20522</v>
      </c>
      <c r="H2623" s="68">
        <v>46.743899999999996</v>
      </c>
      <c r="I2623" s="68">
        <v>-117.11</v>
      </c>
      <c r="J2623" s="68">
        <v>2556</v>
      </c>
      <c r="K2623" s="68">
        <v>-8</v>
      </c>
      <c r="L2623" s="68">
        <f>COUNTIFS(Aéroports!$C$2:$C$5193,Aéroports!$C2623,Aéroports!$D$2:$D$5193,Aéroports!$D2623)</f>
        <v>1</v>
      </c>
      <c r="M2623" s="68" t="str">
        <f>IF(AND(Formulaire!$H$15=Aéroports!$E2623,--ISNUMBER(IFERROR(SEARCH(Formulaire!$H$16,$C2623,1),""))=1),MAX(M$1:M2622)+1,"")</f>
        <v/>
      </c>
      <c r="N2623" s="68" t="str">
        <f>IF(AND(Formulaire!$H$21=Aéroports!$E2623,--ISNUMBER(IFERROR(SEARCH(Formulaire!$H$22,$C2623,1),""))=1),MAX(N$1:N2622)+1,"")</f>
        <v/>
      </c>
      <c r="O2623" s="68" t="str">
        <f>IF(AND(Formulaire!$H$27=Aéroports!$E2623,--ISNUMBER(IFERROR(SEARCH(Formulaire!$H$28,$C2623,1),""))=1),MAX(O$1:O2622)+1,"")</f>
        <v/>
      </c>
      <c r="Q2623" s="91" t="str">
        <f>IFERROR(INDEX($C$2:$C$5193,MATCH(ROWS(M$2:M2623),M$2:M$5193,0)),"")</f>
        <v/>
      </c>
      <c r="R2623" s="70" t="str">
        <f>IFERROR(INDEX($C$2:$C$5193,MATCH(ROWS(N$2:N2623),N$2:N$5193,0)),"")</f>
        <v/>
      </c>
      <c r="S2623" s="92" t="str">
        <f>IFERROR(INDEX($C$2:$C$5193,MATCH(ROWS(O$2:O2623),O$2:O$5193,0)),"")</f>
        <v/>
      </c>
    </row>
    <row r="2624" spans="1:19" x14ac:dyDescent="0.25">
      <c r="A2624" s="69">
        <v>7056</v>
      </c>
      <c r="B2624" s="69" t="s">
        <v>20523</v>
      </c>
      <c r="C2624" s="69" t="s">
        <v>20524</v>
      </c>
      <c r="D2624" s="69" t="s">
        <v>16702</v>
      </c>
      <c r="E2624" s="69" t="s">
        <v>22589</v>
      </c>
      <c r="F2624" s="69" t="s">
        <v>20525</v>
      </c>
      <c r="G2624" s="69" t="s">
        <v>20526</v>
      </c>
      <c r="H2624" s="69">
        <v>26.920200000000001</v>
      </c>
      <c r="I2624" s="69">
        <v>-81.990499999999997</v>
      </c>
      <c r="J2624" s="69">
        <v>26</v>
      </c>
      <c r="K2624" s="69">
        <v>-5</v>
      </c>
      <c r="L2624" s="69">
        <f>COUNTIFS(Aéroports!$C$2:$C$5193,Aéroports!$C2624,Aéroports!$D$2:$D$5193,Aéroports!$D2624)</f>
        <v>1</v>
      </c>
      <c r="M2624" s="69" t="str">
        <f>IF(AND(Formulaire!$H$15=Aéroports!$E2624,--ISNUMBER(IFERROR(SEARCH(Formulaire!$H$16,$C2624,1),""))=1),MAX(M$1:M2623)+1,"")</f>
        <v/>
      </c>
      <c r="N2624" s="69" t="str">
        <f>IF(AND(Formulaire!$H$21=Aéroports!$E2624,--ISNUMBER(IFERROR(SEARCH(Formulaire!$H$22,$C2624,1),""))=1),MAX(N$1:N2623)+1,"")</f>
        <v/>
      </c>
      <c r="O2624" s="69" t="str">
        <f>IF(AND(Formulaire!$H$27=Aéroports!$E2624,--ISNUMBER(IFERROR(SEARCH(Formulaire!$H$28,$C2624,1),""))=1),MAX(O$1:O2623)+1,"")</f>
        <v/>
      </c>
      <c r="Q2624" s="91" t="str">
        <f>IFERROR(INDEX($C$2:$C$5193,MATCH(ROWS(M$2:M2624),M$2:M$5193,0)),"")</f>
        <v/>
      </c>
      <c r="R2624" s="70" t="str">
        <f>IFERROR(INDEX($C$2:$C$5193,MATCH(ROWS(N$2:N2624),N$2:N$5193,0)),"")</f>
        <v/>
      </c>
      <c r="S2624" s="92" t="str">
        <f>IFERROR(INDEX($C$2:$C$5193,MATCH(ROWS(O$2:O2624),O$2:O$5193,0)),"")</f>
        <v/>
      </c>
    </row>
    <row r="2625" spans="1:19" x14ac:dyDescent="0.25">
      <c r="A2625" s="68">
        <v>11111</v>
      </c>
      <c r="B2625" s="68" t="s">
        <v>20527</v>
      </c>
      <c r="C2625" s="68" t="s">
        <v>20528</v>
      </c>
      <c r="D2625" s="68" t="s">
        <v>16702</v>
      </c>
      <c r="E2625" s="68" t="s">
        <v>22589</v>
      </c>
      <c r="F2625" s="68" t="s">
        <v>20529</v>
      </c>
      <c r="G2625" s="68" t="s">
        <v>20530</v>
      </c>
      <c r="H2625" s="68">
        <v>40.435200000000002</v>
      </c>
      <c r="I2625" s="68">
        <v>-75.381900000000002</v>
      </c>
      <c r="J2625" s="68">
        <v>526</v>
      </c>
      <c r="K2625" s="68">
        <v>-5</v>
      </c>
      <c r="L2625" s="68">
        <f>COUNTIFS(Aéroports!$C$2:$C$5193,Aéroports!$C2625,Aéroports!$D$2:$D$5193,Aéroports!$D2625)</f>
        <v>1</v>
      </c>
      <c r="M2625" s="68" t="str">
        <f>IF(AND(Formulaire!$H$15=Aéroports!$E2625,--ISNUMBER(IFERROR(SEARCH(Formulaire!$H$16,$C2625,1),""))=1),MAX(M$1:M2624)+1,"")</f>
        <v/>
      </c>
      <c r="N2625" s="68" t="str">
        <f>IF(AND(Formulaire!$H$21=Aéroports!$E2625,--ISNUMBER(IFERROR(SEARCH(Formulaire!$H$22,$C2625,1),""))=1),MAX(N$1:N2624)+1,"")</f>
        <v/>
      </c>
      <c r="O2625" s="68" t="str">
        <f>IF(AND(Formulaire!$H$27=Aéroports!$E2625,--ISNUMBER(IFERROR(SEARCH(Formulaire!$H$28,$C2625,1),""))=1),MAX(O$1:O2624)+1,"")</f>
        <v/>
      </c>
      <c r="Q2625" s="91" t="str">
        <f>IFERROR(INDEX($C$2:$C$5193,MATCH(ROWS(M$2:M2625),M$2:M$5193,0)),"")</f>
        <v/>
      </c>
      <c r="R2625" s="70" t="str">
        <f>IFERROR(INDEX($C$2:$C$5193,MATCH(ROWS(N$2:N2625),N$2:N$5193,0)),"")</f>
        <v/>
      </c>
      <c r="S2625" s="92" t="str">
        <f>IFERROR(INDEX($C$2:$C$5193,MATCH(ROWS(O$2:O2625),O$2:O$5193,0)),"")</f>
        <v/>
      </c>
    </row>
    <row r="2626" spans="1:19" x14ac:dyDescent="0.25">
      <c r="A2626" s="69">
        <v>3833</v>
      </c>
      <c r="B2626" s="69" t="s">
        <v>20531</v>
      </c>
      <c r="C2626" s="69" t="s">
        <v>20532</v>
      </c>
      <c r="D2626" s="69" t="s">
        <v>16702</v>
      </c>
      <c r="E2626" s="69" t="s">
        <v>22589</v>
      </c>
      <c r="F2626" s="69" t="s">
        <v>20533</v>
      </c>
      <c r="G2626" s="69" t="s">
        <v>20534</v>
      </c>
      <c r="H2626" s="69">
        <v>38.5017</v>
      </c>
      <c r="I2626" s="69">
        <v>-77.305300000000003</v>
      </c>
      <c r="J2626" s="69">
        <v>10</v>
      </c>
      <c r="K2626" s="69">
        <v>-5</v>
      </c>
      <c r="L2626" s="69">
        <f>COUNTIFS(Aéroports!$C$2:$C$5193,Aéroports!$C2626,Aéroports!$D$2:$D$5193,Aéroports!$D2626)</f>
        <v>1</v>
      </c>
      <c r="M2626" s="69" t="str">
        <f>IF(AND(Formulaire!$H$15=Aéroports!$E2626,--ISNUMBER(IFERROR(SEARCH(Formulaire!$H$16,$C2626,1),""))=1),MAX(M$1:M2625)+1,"")</f>
        <v/>
      </c>
      <c r="N2626" s="69" t="str">
        <f>IF(AND(Formulaire!$H$21=Aéroports!$E2626,--ISNUMBER(IFERROR(SEARCH(Formulaire!$H$22,$C2626,1),""))=1),MAX(N$1:N2625)+1,"")</f>
        <v/>
      </c>
      <c r="O2626" s="69" t="str">
        <f>IF(AND(Formulaire!$H$27=Aéroports!$E2626,--ISNUMBER(IFERROR(SEARCH(Formulaire!$H$28,$C2626,1),""))=1),MAX(O$1:O2625)+1,"")</f>
        <v/>
      </c>
      <c r="Q2626" s="91" t="str">
        <f>IFERROR(INDEX($C$2:$C$5193,MATCH(ROWS(M$2:M2626),M$2:M$5193,0)),"")</f>
        <v/>
      </c>
      <c r="R2626" s="70" t="str">
        <f>IFERROR(INDEX($C$2:$C$5193,MATCH(ROWS(N$2:N2626),N$2:N$5193,0)),"")</f>
        <v/>
      </c>
      <c r="S2626" s="92" t="str">
        <f>IFERROR(INDEX($C$2:$C$5193,MATCH(ROWS(O$2:O2626),O$2:O$5193,0)),"")</f>
        <v/>
      </c>
    </row>
    <row r="2627" spans="1:19" x14ac:dyDescent="0.25">
      <c r="A2627" s="68">
        <v>9178</v>
      </c>
      <c r="B2627" s="68" t="s">
        <v>20535</v>
      </c>
      <c r="C2627" s="68" t="s">
        <v>20536</v>
      </c>
      <c r="D2627" s="68" t="s">
        <v>16702</v>
      </c>
      <c r="E2627" s="68" t="s">
        <v>22589</v>
      </c>
      <c r="F2627" s="68" t="s">
        <v>20537</v>
      </c>
      <c r="G2627" s="68" t="s">
        <v>20538</v>
      </c>
      <c r="H2627" s="68">
        <v>43.341200000000001</v>
      </c>
      <c r="I2627" s="68">
        <v>-73.610299999999995</v>
      </c>
      <c r="J2627" s="68">
        <v>328</v>
      </c>
      <c r="K2627" s="68">
        <v>-5</v>
      </c>
      <c r="L2627" s="68">
        <f>COUNTIFS(Aéroports!$C$2:$C$5193,Aéroports!$C2627,Aéroports!$D$2:$D$5193,Aéroports!$D2627)</f>
        <v>1</v>
      </c>
      <c r="M2627" s="68" t="str">
        <f>IF(AND(Formulaire!$H$15=Aéroports!$E2627,--ISNUMBER(IFERROR(SEARCH(Formulaire!$H$16,$C2627,1),""))=1),MAX(M$1:M2626)+1,"")</f>
        <v/>
      </c>
      <c r="N2627" s="68" t="str">
        <f>IF(AND(Formulaire!$H$21=Aéroports!$E2627,--ISNUMBER(IFERROR(SEARCH(Formulaire!$H$22,$C2627,1),""))=1),MAX(N$1:N2626)+1,"")</f>
        <v/>
      </c>
      <c r="O2627" s="68" t="str">
        <f>IF(AND(Formulaire!$H$27=Aéroports!$E2627,--ISNUMBER(IFERROR(SEARCH(Formulaire!$H$28,$C2627,1),""))=1),MAX(O$1:O2626)+1,"")</f>
        <v/>
      </c>
      <c r="Q2627" s="91" t="str">
        <f>IFERROR(INDEX($C$2:$C$5193,MATCH(ROWS(M$2:M2627),M$2:M$5193,0)),"")</f>
        <v/>
      </c>
      <c r="R2627" s="70" t="str">
        <f>IFERROR(INDEX($C$2:$C$5193,MATCH(ROWS(N$2:N2627),N$2:N$5193,0)),"")</f>
        <v/>
      </c>
      <c r="S2627" s="92" t="str">
        <f>IFERROR(INDEX($C$2:$C$5193,MATCH(ROWS(O$2:O2627),O$2:O$5193,0)),"")</f>
        <v/>
      </c>
    </row>
    <row r="2628" spans="1:19" x14ac:dyDescent="0.25">
      <c r="A2628" s="69">
        <v>5774</v>
      </c>
      <c r="B2628" s="69" t="s">
        <v>20539</v>
      </c>
      <c r="C2628" s="69" t="s">
        <v>20540</v>
      </c>
      <c r="D2628" s="69" t="s">
        <v>16702</v>
      </c>
      <c r="E2628" s="69" t="s">
        <v>22589</v>
      </c>
      <c r="F2628" s="69" t="s">
        <v>20541</v>
      </c>
      <c r="G2628" s="69" t="s">
        <v>20542</v>
      </c>
      <c r="H2628" s="69">
        <v>39.942700000000002</v>
      </c>
      <c r="I2628" s="69">
        <v>-91.194599999999994</v>
      </c>
      <c r="J2628" s="69">
        <v>768</v>
      </c>
      <c r="K2628" s="69">
        <v>-6</v>
      </c>
      <c r="L2628" s="69">
        <f>COUNTIFS(Aéroports!$C$2:$C$5193,Aéroports!$C2628,Aéroports!$D$2:$D$5193,Aéroports!$D2628)</f>
        <v>1</v>
      </c>
      <c r="M2628" s="69" t="str">
        <f>IF(AND(Formulaire!$H$15=Aéroports!$E2628,--ISNUMBER(IFERROR(SEARCH(Formulaire!$H$16,$C2628,1),""))=1),MAX(M$1:M2627)+1,"")</f>
        <v/>
      </c>
      <c r="N2628" s="69" t="str">
        <f>IF(AND(Formulaire!$H$21=Aéroports!$E2628,--ISNUMBER(IFERROR(SEARCH(Formulaire!$H$22,$C2628,1),""))=1),MAX(N$1:N2627)+1,"")</f>
        <v/>
      </c>
      <c r="O2628" s="69" t="str">
        <f>IF(AND(Formulaire!$H$27=Aéroports!$E2628,--ISNUMBER(IFERROR(SEARCH(Formulaire!$H$28,$C2628,1),""))=1),MAX(O$1:O2627)+1,"")</f>
        <v/>
      </c>
      <c r="Q2628" s="91" t="str">
        <f>IFERROR(INDEX($C$2:$C$5193,MATCH(ROWS(M$2:M2628),M$2:M$5193,0)),"")</f>
        <v/>
      </c>
      <c r="R2628" s="70" t="str">
        <f>IFERROR(INDEX($C$2:$C$5193,MATCH(ROWS(N$2:N2628),N$2:N$5193,0)),"")</f>
        <v/>
      </c>
      <c r="S2628" s="92" t="str">
        <f>IFERROR(INDEX($C$2:$C$5193,MATCH(ROWS(O$2:O2628),O$2:O$5193,0)),"")</f>
        <v/>
      </c>
    </row>
    <row r="2629" spans="1:19" x14ac:dyDescent="0.25">
      <c r="A2629" s="68">
        <v>7206</v>
      </c>
      <c r="B2629" s="68" t="s">
        <v>20543</v>
      </c>
      <c r="C2629" s="68" t="s">
        <v>20544</v>
      </c>
      <c r="D2629" s="68" t="s">
        <v>16702</v>
      </c>
      <c r="E2629" s="68" t="s">
        <v>22589</v>
      </c>
      <c r="F2629" s="68" t="s">
        <v>20545</v>
      </c>
      <c r="G2629" s="68" t="s">
        <v>20546</v>
      </c>
      <c r="H2629" s="68">
        <v>59.755099999999999</v>
      </c>
      <c r="I2629" s="68">
        <v>-161.845</v>
      </c>
      <c r="J2629" s="68">
        <v>42</v>
      </c>
      <c r="K2629" s="68">
        <v>-9</v>
      </c>
      <c r="L2629" s="68">
        <f>COUNTIFS(Aéroports!$C$2:$C$5193,Aéroports!$C2629,Aéroports!$D$2:$D$5193,Aéroports!$D2629)</f>
        <v>1</v>
      </c>
      <c r="M2629" s="68" t="str">
        <f>IF(AND(Formulaire!$H$15=Aéroports!$E2629,--ISNUMBER(IFERROR(SEARCH(Formulaire!$H$16,$C2629,1),""))=1),MAX(M$1:M2628)+1,"")</f>
        <v/>
      </c>
      <c r="N2629" s="68" t="str">
        <f>IF(AND(Formulaire!$H$21=Aéroports!$E2629,--ISNUMBER(IFERROR(SEARCH(Formulaire!$H$22,$C2629,1),""))=1),MAX(N$1:N2628)+1,"")</f>
        <v/>
      </c>
      <c r="O2629" s="68" t="str">
        <f>IF(AND(Formulaire!$H$27=Aéroports!$E2629,--ISNUMBER(IFERROR(SEARCH(Formulaire!$H$28,$C2629,1),""))=1),MAX(O$1:O2628)+1,"")</f>
        <v/>
      </c>
      <c r="Q2629" s="91" t="str">
        <f>IFERROR(INDEX($C$2:$C$5193,MATCH(ROWS(M$2:M2629),M$2:M$5193,0)),"")</f>
        <v/>
      </c>
      <c r="R2629" s="70" t="str">
        <f>IFERROR(INDEX($C$2:$C$5193,MATCH(ROWS(N$2:N2629),N$2:N$5193,0)),"")</f>
        <v/>
      </c>
      <c r="S2629" s="92" t="str">
        <f>IFERROR(INDEX($C$2:$C$5193,MATCH(ROWS(O$2:O2629),O$2:O$5193,0)),"")</f>
        <v/>
      </c>
    </row>
    <row r="2630" spans="1:19" x14ac:dyDescent="0.25">
      <c r="A2630" s="69">
        <v>9448</v>
      </c>
      <c r="B2630" s="69" t="s">
        <v>20547</v>
      </c>
      <c r="C2630" s="69" t="s">
        <v>20548</v>
      </c>
      <c r="D2630" s="69" t="s">
        <v>16702</v>
      </c>
      <c r="E2630" s="69" t="s">
        <v>22589</v>
      </c>
      <c r="F2630" s="69" t="s">
        <v>20549</v>
      </c>
      <c r="G2630" s="69" t="s">
        <v>20550</v>
      </c>
      <c r="H2630" s="69">
        <v>32.084899999999998</v>
      </c>
      <c r="I2630" s="69">
        <v>-88.738900000000001</v>
      </c>
      <c r="J2630" s="69">
        <v>320</v>
      </c>
      <c r="K2630" s="69">
        <v>-6</v>
      </c>
      <c r="L2630" s="69">
        <f>COUNTIFS(Aéroports!$C$2:$C$5193,Aéroports!$C2630,Aéroports!$D$2:$D$5193,Aéroports!$D2630)</f>
        <v>1</v>
      </c>
      <c r="M2630" s="69" t="str">
        <f>IF(AND(Formulaire!$H$15=Aéroports!$E2630,--ISNUMBER(IFERROR(SEARCH(Formulaire!$H$16,$C2630,1),""))=1),MAX(M$1:M2629)+1,"")</f>
        <v/>
      </c>
      <c r="N2630" s="69" t="str">
        <f>IF(AND(Formulaire!$H$21=Aéroports!$E2630,--ISNUMBER(IFERROR(SEARCH(Formulaire!$H$22,$C2630,1),""))=1),MAX(N$1:N2629)+1,"")</f>
        <v/>
      </c>
      <c r="O2630" s="69" t="str">
        <f>IF(AND(Formulaire!$H$27=Aéroports!$E2630,--ISNUMBER(IFERROR(SEARCH(Formulaire!$H$28,$C2630,1),""))=1),MAX(O$1:O2629)+1,"")</f>
        <v/>
      </c>
      <c r="Q2630" s="91" t="str">
        <f>IFERROR(INDEX($C$2:$C$5193,MATCH(ROWS(M$2:M2630),M$2:M$5193,0)),"")</f>
        <v/>
      </c>
      <c r="R2630" s="70" t="str">
        <f>IFERROR(INDEX($C$2:$C$5193,MATCH(ROWS(N$2:N2630),N$2:N$5193,0)),"")</f>
        <v/>
      </c>
      <c r="S2630" s="92" t="str">
        <f>IFERROR(INDEX($C$2:$C$5193,MATCH(ROWS(O$2:O2630),O$2:O$5193,0)),"")</f>
        <v/>
      </c>
    </row>
    <row r="2631" spans="1:19" x14ac:dyDescent="0.25">
      <c r="A2631" s="68">
        <v>8430</v>
      </c>
      <c r="B2631" s="68" t="s">
        <v>20551</v>
      </c>
      <c r="C2631" s="68" t="s">
        <v>20552</v>
      </c>
      <c r="D2631" s="68" t="s">
        <v>16702</v>
      </c>
      <c r="E2631" s="68" t="s">
        <v>22589</v>
      </c>
      <c r="F2631" s="68" t="s">
        <v>20553</v>
      </c>
      <c r="G2631" s="68" t="s">
        <v>20554</v>
      </c>
      <c r="H2631" s="68">
        <v>42.760599999999997</v>
      </c>
      <c r="I2631" s="68">
        <v>-87.815200000000004</v>
      </c>
      <c r="J2631" s="68">
        <v>674</v>
      </c>
      <c r="K2631" s="68">
        <v>-6</v>
      </c>
      <c r="L2631" s="68">
        <f>COUNTIFS(Aéroports!$C$2:$C$5193,Aéroports!$C2631,Aéroports!$D$2:$D$5193,Aéroports!$D2631)</f>
        <v>1</v>
      </c>
      <c r="M2631" s="68" t="str">
        <f>IF(AND(Formulaire!$H$15=Aéroports!$E2631,--ISNUMBER(IFERROR(SEARCH(Formulaire!$H$16,$C2631,1),""))=1),MAX(M$1:M2630)+1,"")</f>
        <v/>
      </c>
      <c r="N2631" s="68" t="str">
        <f>IF(AND(Formulaire!$H$21=Aéroports!$E2631,--ISNUMBER(IFERROR(SEARCH(Formulaire!$H$22,$C2631,1),""))=1),MAX(N$1:N2630)+1,"")</f>
        <v/>
      </c>
      <c r="O2631" s="68" t="str">
        <f>IF(AND(Formulaire!$H$27=Aéroports!$E2631,--ISNUMBER(IFERROR(SEARCH(Formulaire!$H$28,$C2631,1),""))=1),MAX(O$1:O2630)+1,"")</f>
        <v/>
      </c>
      <c r="Q2631" s="91" t="str">
        <f>IFERROR(INDEX($C$2:$C$5193,MATCH(ROWS(M$2:M2631),M$2:M$5193,0)),"")</f>
        <v/>
      </c>
      <c r="R2631" s="70" t="str">
        <f>IFERROR(INDEX($C$2:$C$5193,MATCH(ROWS(N$2:N2631),N$2:N$5193,0)),"")</f>
        <v/>
      </c>
      <c r="S2631" s="92" t="str">
        <f>IFERROR(INDEX($C$2:$C$5193,MATCH(ROWS(O$2:O2631),O$2:O$5193,0)),"")</f>
        <v/>
      </c>
    </row>
    <row r="2632" spans="1:19" x14ac:dyDescent="0.25">
      <c r="A2632" s="69">
        <v>3626</v>
      </c>
      <c r="B2632" s="69" t="s">
        <v>20555</v>
      </c>
      <c r="C2632" s="69" t="s">
        <v>20556</v>
      </c>
      <c r="D2632" s="69" t="s">
        <v>16702</v>
      </c>
      <c r="E2632" s="69" t="s">
        <v>22589</v>
      </c>
      <c r="F2632" s="69" t="s">
        <v>20557</v>
      </c>
      <c r="G2632" s="69" t="s">
        <v>20558</v>
      </c>
      <c r="H2632" s="69">
        <v>35.877600000000001</v>
      </c>
      <c r="I2632" s="69">
        <v>-78.787499999999994</v>
      </c>
      <c r="J2632" s="69">
        <v>435</v>
      </c>
      <c r="K2632" s="69">
        <v>-5</v>
      </c>
      <c r="L2632" s="69">
        <f>COUNTIFS(Aéroports!$C$2:$C$5193,Aéroports!$C2632,Aéroports!$D$2:$D$5193,Aéroports!$D2632)</f>
        <v>1</v>
      </c>
      <c r="M2632" s="69" t="str">
        <f>IF(AND(Formulaire!$H$15=Aéroports!$E2632,--ISNUMBER(IFERROR(SEARCH(Formulaire!$H$16,$C2632,1),""))=1),MAX(M$1:M2631)+1,"")</f>
        <v/>
      </c>
      <c r="N2632" s="69" t="str">
        <f>IF(AND(Formulaire!$H$21=Aéroports!$E2632,--ISNUMBER(IFERROR(SEARCH(Formulaire!$H$22,$C2632,1),""))=1),MAX(N$1:N2631)+1,"")</f>
        <v/>
      </c>
      <c r="O2632" s="69" t="str">
        <f>IF(AND(Formulaire!$H$27=Aéroports!$E2632,--ISNUMBER(IFERROR(SEARCH(Formulaire!$H$28,$C2632,1),""))=1),MAX(O$1:O2631)+1,"")</f>
        <v/>
      </c>
      <c r="Q2632" s="91" t="str">
        <f>IFERROR(INDEX($C$2:$C$5193,MATCH(ROWS(M$2:M2632),M$2:M$5193,0)),"")</f>
        <v/>
      </c>
      <c r="R2632" s="70" t="str">
        <f>IFERROR(INDEX($C$2:$C$5193,MATCH(ROWS(N$2:N2632),N$2:N$5193,0)),"")</f>
        <v/>
      </c>
      <c r="S2632" s="92" t="str">
        <f>IFERROR(INDEX($C$2:$C$5193,MATCH(ROWS(O$2:O2632),O$2:O$5193,0)),"")</f>
        <v/>
      </c>
    </row>
    <row r="2633" spans="1:19" x14ac:dyDescent="0.25">
      <c r="A2633" s="68">
        <v>8608</v>
      </c>
      <c r="B2633" s="68" t="s">
        <v>20559</v>
      </c>
      <c r="C2633" s="68" t="s">
        <v>20560</v>
      </c>
      <c r="D2633" s="68" t="s">
        <v>16702</v>
      </c>
      <c r="E2633" s="68" t="s">
        <v>22589</v>
      </c>
      <c r="F2633" s="68" t="s">
        <v>20561</v>
      </c>
      <c r="G2633" s="68" t="s">
        <v>20562</v>
      </c>
      <c r="H2633" s="68">
        <v>33.039200000000001</v>
      </c>
      <c r="I2633" s="68">
        <v>-116.91500000000001</v>
      </c>
      <c r="J2633" s="68">
        <v>1395</v>
      </c>
      <c r="K2633" s="68">
        <v>-8</v>
      </c>
      <c r="L2633" s="68">
        <f>COUNTIFS(Aéroports!$C$2:$C$5193,Aéroports!$C2633,Aéroports!$D$2:$D$5193,Aéroports!$D2633)</f>
        <v>1</v>
      </c>
      <c r="M2633" s="68" t="str">
        <f>IF(AND(Formulaire!$H$15=Aéroports!$E2633,--ISNUMBER(IFERROR(SEARCH(Formulaire!$H$16,$C2633,1),""))=1),MAX(M$1:M2632)+1,"")</f>
        <v/>
      </c>
      <c r="N2633" s="68" t="str">
        <f>IF(AND(Formulaire!$H$21=Aéroports!$E2633,--ISNUMBER(IFERROR(SEARCH(Formulaire!$H$22,$C2633,1),""))=1),MAX(N$1:N2632)+1,"")</f>
        <v/>
      </c>
      <c r="O2633" s="68" t="str">
        <f>IF(AND(Formulaire!$H$27=Aéroports!$E2633,--ISNUMBER(IFERROR(SEARCH(Formulaire!$H$28,$C2633,1),""))=1),MAX(O$1:O2632)+1,"")</f>
        <v/>
      </c>
      <c r="Q2633" s="91" t="str">
        <f>IFERROR(INDEX($C$2:$C$5193,MATCH(ROWS(M$2:M2633),M$2:M$5193,0)),"")</f>
        <v/>
      </c>
      <c r="R2633" s="70" t="str">
        <f>IFERROR(INDEX($C$2:$C$5193,MATCH(ROWS(N$2:N2633),N$2:N$5193,0)),"")</f>
        <v/>
      </c>
      <c r="S2633" s="92" t="str">
        <f>IFERROR(INDEX($C$2:$C$5193,MATCH(ROWS(O$2:O2633),O$2:O$5193,0)),"")</f>
        <v/>
      </c>
    </row>
    <row r="2634" spans="1:19" x14ac:dyDescent="0.25">
      <c r="A2634" s="69">
        <v>3643</v>
      </c>
      <c r="B2634" s="69" t="s">
        <v>20563</v>
      </c>
      <c r="C2634" s="69" t="s">
        <v>20564</v>
      </c>
      <c r="D2634" s="69" t="s">
        <v>16702</v>
      </c>
      <c r="E2634" s="69" t="s">
        <v>22589</v>
      </c>
      <c r="F2634" s="69" t="s">
        <v>20565</v>
      </c>
      <c r="G2634" s="69" t="s">
        <v>20566</v>
      </c>
      <c r="H2634" s="69">
        <v>38.486800000000002</v>
      </c>
      <c r="I2634" s="69">
        <v>-121.10299999999999</v>
      </c>
      <c r="J2634" s="69">
        <v>141</v>
      </c>
      <c r="K2634" s="69">
        <v>-8</v>
      </c>
      <c r="L2634" s="69">
        <f>COUNTIFS(Aéroports!$C$2:$C$5193,Aéroports!$C2634,Aéroports!$D$2:$D$5193,Aéroports!$D2634)</f>
        <v>1</v>
      </c>
      <c r="M2634" s="69" t="str">
        <f>IF(AND(Formulaire!$H$15=Aéroports!$E2634,--ISNUMBER(IFERROR(SEARCH(Formulaire!$H$16,$C2634,1),""))=1),MAX(M$1:M2633)+1,"")</f>
        <v/>
      </c>
      <c r="N2634" s="69" t="str">
        <f>IF(AND(Formulaire!$H$21=Aéroports!$E2634,--ISNUMBER(IFERROR(SEARCH(Formulaire!$H$22,$C2634,1),""))=1),MAX(N$1:N2633)+1,"")</f>
        <v/>
      </c>
      <c r="O2634" s="69" t="str">
        <f>IF(AND(Formulaire!$H$27=Aéroports!$E2634,--ISNUMBER(IFERROR(SEARCH(Formulaire!$H$28,$C2634,1),""))=1),MAX(O$1:O2633)+1,"")</f>
        <v/>
      </c>
      <c r="Q2634" s="91" t="str">
        <f>IFERROR(INDEX($C$2:$C$5193,MATCH(ROWS(M$2:M2634),M$2:M$5193,0)),"")</f>
        <v/>
      </c>
      <c r="R2634" s="70" t="str">
        <f>IFERROR(INDEX($C$2:$C$5193,MATCH(ROWS(N$2:N2634),N$2:N$5193,0)),"")</f>
        <v/>
      </c>
      <c r="S2634" s="92" t="str">
        <f>IFERROR(INDEX($C$2:$C$5193,MATCH(ROWS(O$2:O2634),O$2:O$5193,0)),"")</f>
        <v/>
      </c>
    </row>
    <row r="2635" spans="1:19" x14ac:dyDescent="0.25">
      <c r="A2635" s="68">
        <v>4087</v>
      </c>
      <c r="B2635" s="68" t="s">
        <v>20567</v>
      </c>
      <c r="C2635" s="68" t="s">
        <v>20568</v>
      </c>
      <c r="D2635" s="68" t="s">
        <v>16702</v>
      </c>
      <c r="E2635" s="68" t="s">
        <v>22589</v>
      </c>
      <c r="F2635" s="68" t="s">
        <v>20569</v>
      </c>
      <c r="G2635" s="68" t="s">
        <v>20570</v>
      </c>
      <c r="H2635" s="68">
        <v>44.045299999999997</v>
      </c>
      <c r="I2635" s="68">
        <v>-103.057</v>
      </c>
      <c r="J2635" s="68">
        <v>3204</v>
      </c>
      <c r="K2635" s="68">
        <v>-7</v>
      </c>
      <c r="L2635" s="68">
        <f>COUNTIFS(Aéroports!$C$2:$C$5193,Aéroports!$C2635,Aéroports!$D$2:$D$5193,Aéroports!$D2635)</f>
        <v>1</v>
      </c>
      <c r="M2635" s="68" t="str">
        <f>IF(AND(Formulaire!$H$15=Aéroports!$E2635,--ISNUMBER(IFERROR(SEARCH(Formulaire!$H$16,$C2635,1),""))=1),MAX(M$1:M2634)+1,"")</f>
        <v/>
      </c>
      <c r="N2635" s="68" t="str">
        <f>IF(AND(Formulaire!$H$21=Aéroports!$E2635,--ISNUMBER(IFERROR(SEARCH(Formulaire!$H$22,$C2635,1),""))=1),MAX(N$1:N2634)+1,"")</f>
        <v/>
      </c>
      <c r="O2635" s="68" t="str">
        <f>IF(AND(Formulaire!$H$27=Aéroports!$E2635,--ISNUMBER(IFERROR(SEARCH(Formulaire!$H$28,$C2635,1),""))=1),MAX(O$1:O2634)+1,"")</f>
        <v/>
      </c>
      <c r="Q2635" s="91" t="str">
        <f>IFERROR(INDEX($C$2:$C$5193,MATCH(ROWS(M$2:M2635),M$2:M$5193,0)),"")</f>
        <v/>
      </c>
      <c r="R2635" s="70" t="str">
        <f>IFERROR(INDEX($C$2:$C$5193,MATCH(ROWS(N$2:N2635),N$2:N$5193,0)),"")</f>
        <v/>
      </c>
      <c r="S2635" s="92" t="str">
        <f>IFERROR(INDEX($C$2:$C$5193,MATCH(ROWS(O$2:O2635),O$2:O$5193,0)),"")</f>
        <v/>
      </c>
    </row>
    <row r="2636" spans="1:19" x14ac:dyDescent="0.25">
      <c r="A2636" s="69">
        <v>7986</v>
      </c>
      <c r="B2636" s="69" t="s">
        <v>20574</v>
      </c>
      <c r="C2636" s="69" t="s">
        <v>20575</v>
      </c>
      <c r="D2636" s="69" t="s">
        <v>16702</v>
      </c>
      <c r="E2636" s="69" t="s">
        <v>22589</v>
      </c>
      <c r="F2636" s="69" t="s">
        <v>20576</v>
      </c>
      <c r="G2636" s="69" t="s">
        <v>20577</v>
      </c>
      <c r="H2636" s="69">
        <v>41.805599999999998</v>
      </c>
      <c r="I2636" s="69">
        <v>-107.2</v>
      </c>
      <c r="J2636" s="69">
        <v>6813</v>
      </c>
      <c r="K2636" s="69">
        <v>-7</v>
      </c>
      <c r="L2636" s="69">
        <f>COUNTIFS(Aéroports!$C$2:$C$5193,Aéroports!$C2636,Aéroports!$D$2:$D$5193,Aéroports!$D2636)</f>
        <v>1</v>
      </c>
      <c r="M2636" s="69" t="str">
        <f>IF(AND(Formulaire!$H$15=Aéroports!$E2636,--ISNUMBER(IFERROR(SEARCH(Formulaire!$H$16,$C2636,1),""))=1),MAX(M$1:M2635)+1,"")</f>
        <v/>
      </c>
      <c r="N2636" s="69" t="str">
        <f>IF(AND(Formulaire!$H$21=Aéroports!$E2636,--ISNUMBER(IFERROR(SEARCH(Formulaire!$H$22,$C2636,1),""))=1),MAX(N$1:N2635)+1,"")</f>
        <v/>
      </c>
      <c r="O2636" s="69" t="str">
        <f>IF(AND(Formulaire!$H$27=Aéroports!$E2636,--ISNUMBER(IFERROR(SEARCH(Formulaire!$H$28,$C2636,1),""))=1),MAX(O$1:O2635)+1,"")</f>
        <v/>
      </c>
      <c r="Q2636" s="91" t="str">
        <f>IFERROR(INDEX($C$2:$C$5193,MATCH(ROWS(M$2:M2636),M$2:M$5193,0)),"")</f>
        <v/>
      </c>
      <c r="R2636" s="70" t="str">
        <f>IFERROR(INDEX($C$2:$C$5193,MATCH(ROWS(N$2:N2636),N$2:N$5193,0)),"")</f>
        <v/>
      </c>
      <c r="S2636" s="92" t="str">
        <f>IFERROR(INDEX($C$2:$C$5193,MATCH(ROWS(O$2:O2636),O$2:O$5193,0)),"")</f>
        <v/>
      </c>
    </row>
    <row r="2637" spans="1:19" x14ac:dyDescent="0.25">
      <c r="A2637" s="68">
        <v>5764</v>
      </c>
      <c r="B2637" s="68" t="s">
        <v>20578</v>
      </c>
      <c r="C2637" s="68" t="s">
        <v>20579</v>
      </c>
      <c r="D2637" s="68" t="s">
        <v>16702</v>
      </c>
      <c r="E2637" s="68" t="s">
        <v>22589</v>
      </c>
      <c r="F2637" s="68" t="s">
        <v>20580</v>
      </c>
      <c r="G2637" s="68" t="s">
        <v>20581</v>
      </c>
      <c r="H2637" s="68">
        <v>40.378500000000003</v>
      </c>
      <c r="I2637" s="68">
        <v>-75.965199999999996</v>
      </c>
      <c r="J2637" s="68">
        <v>344</v>
      </c>
      <c r="K2637" s="68">
        <v>-5</v>
      </c>
      <c r="L2637" s="68">
        <f>COUNTIFS(Aéroports!$C$2:$C$5193,Aéroports!$C2637,Aéroports!$D$2:$D$5193,Aéroports!$D2637)</f>
        <v>1</v>
      </c>
      <c r="M2637" s="68" t="str">
        <f>IF(AND(Formulaire!$H$15=Aéroports!$E2637,--ISNUMBER(IFERROR(SEARCH(Formulaire!$H$16,$C2637,1),""))=1),MAX(M$1:M2636)+1,"")</f>
        <v/>
      </c>
      <c r="N2637" s="68" t="str">
        <f>IF(AND(Formulaire!$H$21=Aéroports!$E2637,--ISNUMBER(IFERROR(SEARCH(Formulaire!$H$22,$C2637,1),""))=1),MAX(N$1:N2636)+1,"")</f>
        <v/>
      </c>
      <c r="O2637" s="68" t="str">
        <f>IF(AND(Formulaire!$H$27=Aéroports!$E2637,--ISNUMBER(IFERROR(SEARCH(Formulaire!$H$28,$C2637,1),""))=1),MAX(O$1:O2636)+1,"")</f>
        <v/>
      </c>
      <c r="Q2637" s="91" t="str">
        <f>IFERROR(INDEX($C$2:$C$5193,MATCH(ROWS(M$2:M2637),M$2:M$5193,0)),"")</f>
        <v/>
      </c>
      <c r="R2637" s="70" t="str">
        <f>IFERROR(INDEX($C$2:$C$5193,MATCH(ROWS(N$2:N2637),N$2:N$5193,0)),"")</f>
        <v/>
      </c>
      <c r="S2637" s="92" t="str">
        <f>IFERROR(INDEX($C$2:$C$5193,MATCH(ROWS(O$2:O2637),O$2:O$5193,0)),"")</f>
        <v/>
      </c>
    </row>
    <row r="2638" spans="1:19" x14ac:dyDescent="0.25">
      <c r="A2638" s="69">
        <v>3565</v>
      </c>
      <c r="B2638" s="69" t="s">
        <v>20582</v>
      </c>
      <c r="C2638" s="69" t="s">
        <v>20583</v>
      </c>
      <c r="D2638" s="69" t="s">
        <v>16702</v>
      </c>
      <c r="E2638" s="69" t="s">
        <v>22589</v>
      </c>
      <c r="F2638" s="69" t="s">
        <v>20584</v>
      </c>
      <c r="G2638" s="69" t="s">
        <v>20585</v>
      </c>
      <c r="H2638" s="69">
        <v>47.961100000000002</v>
      </c>
      <c r="I2638" s="69">
        <v>-97.401200000000003</v>
      </c>
      <c r="J2638" s="69">
        <v>913</v>
      </c>
      <c r="K2638" s="69">
        <v>-6</v>
      </c>
      <c r="L2638" s="69">
        <f>COUNTIFS(Aéroports!$C$2:$C$5193,Aéroports!$C2638,Aéroports!$D$2:$D$5193,Aéroports!$D2638)</f>
        <v>1</v>
      </c>
      <c r="M2638" s="69" t="str">
        <f>IF(AND(Formulaire!$H$15=Aéroports!$E2638,--ISNUMBER(IFERROR(SEARCH(Formulaire!$H$16,$C2638,1),""))=1),MAX(M$1:M2637)+1,"")</f>
        <v/>
      </c>
      <c r="N2638" s="69" t="str">
        <f>IF(AND(Formulaire!$H$21=Aéroports!$E2638,--ISNUMBER(IFERROR(SEARCH(Formulaire!$H$22,$C2638,1),""))=1),MAX(N$1:N2637)+1,"")</f>
        <v/>
      </c>
      <c r="O2638" s="69" t="str">
        <f>IF(AND(Formulaire!$H$27=Aéroports!$E2638,--ISNUMBER(IFERROR(SEARCH(Formulaire!$H$28,$C2638,1),""))=1),MAX(O$1:O2637)+1,"")</f>
        <v/>
      </c>
      <c r="Q2638" s="91" t="str">
        <f>IFERROR(INDEX($C$2:$C$5193,MATCH(ROWS(M$2:M2638),M$2:M$5193,0)),"")</f>
        <v/>
      </c>
      <c r="R2638" s="70" t="str">
        <f>IFERROR(INDEX($C$2:$C$5193,MATCH(ROWS(N$2:N2638),N$2:N$5193,0)),"")</f>
        <v/>
      </c>
      <c r="S2638" s="92" t="str">
        <f>IFERROR(INDEX($C$2:$C$5193,MATCH(ROWS(O$2:O2638),O$2:O$5193,0)),"")</f>
        <v/>
      </c>
    </row>
    <row r="2639" spans="1:19" x14ac:dyDescent="0.25">
      <c r="A2639" s="68">
        <v>4098</v>
      </c>
      <c r="B2639" s="68" t="s">
        <v>20586</v>
      </c>
      <c r="C2639" s="68" t="s">
        <v>20587</v>
      </c>
      <c r="D2639" s="68" t="s">
        <v>16702</v>
      </c>
      <c r="E2639" s="68" t="s">
        <v>22589</v>
      </c>
      <c r="F2639" s="68" t="s">
        <v>20588</v>
      </c>
      <c r="G2639" s="68" t="s">
        <v>20589</v>
      </c>
      <c r="H2639" s="68">
        <v>40.509</v>
      </c>
      <c r="I2639" s="68">
        <v>-122.29300000000001</v>
      </c>
      <c r="J2639" s="68">
        <v>505</v>
      </c>
      <c r="K2639" s="68">
        <v>-8</v>
      </c>
      <c r="L2639" s="68">
        <f>COUNTIFS(Aéroports!$C$2:$C$5193,Aéroports!$C2639,Aéroports!$D$2:$D$5193,Aéroports!$D2639)</f>
        <v>1</v>
      </c>
      <c r="M2639" s="68" t="str">
        <f>IF(AND(Formulaire!$H$15=Aéroports!$E2639,--ISNUMBER(IFERROR(SEARCH(Formulaire!$H$16,$C2639,1),""))=1),MAX(M$1:M2638)+1,"")</f>
        <v/>
      </c>
      <c r="N2639" s="68" t="str">
        <f>IF(AND(Formulaire!$H$21=Aéroports!$E2639,--ISNUMBER(IFERROR(SEARCH(Formulaire!$H$22,$C2639,1),""))=1),MAX(N$1:N2638)+1,"")</f>
        <v/>
      </c>
      <c r="O2639" s="68" t="str">
        <f>IF(AND(Formulaire!$H$27=Aéroports!$E2639,--ISNUMBER(IFERROR(SEARCH(Formulaire!$H$28,$C2639,1),""))=1),MAX(O$1:O2638)+1,"")</f>
        <v/>
      </c>
      <c r="Q2639" s="91" t="str">
        <f>IFERROR(INDEX($C$2:$C$5193,MATCH(ROWS(M$2:M2639),M$2:M$5193,0)),"")</f>
        <v/>
      </c>
      <c r="R2639" s="70" t="str">
        <f>IFERROR(INDEX($C$2:$C$5193,MATCH(ROWS(N$2:N2639),N$2:N$5193,0)),"")</f>
        <v/>
      </c>
      <c r="S2639" s="92" t="str">
        <f>IFERROR(INDEX($C$2:$C$5193,MATCH(ROWS(O$2:O2639),O$2:O$5193,0)),"")</f>
        <v/>
      </c>
    </row>
    <row r="2640" spans="1:19" x14ac:dyDescent="0.25">
      <c r="A2640" s="69">
        <v>8443</v>
      </c>
      <c r="B2640" s="69" t="s">
        <v>20590</v>
      </c>
      <c r="C2640" s="69" t="s">
        <v>20591</v>
      </c>
      <c r="D2640" s="69" t="s">
        <v>16702</v>
      </c>
      <c r="E2640" s="69" t="s">
        <v>22589</v>
      </c>
      <c r="F2640" s="69" t="s">
        <v>20592</v>
      </c>
      <c r="G2640" s="69" t="s">
        <v>20593</v>
      </c>
      <c r="H2640" s="69">
        <v>34.085299999999997</v>
      </c>
      <c r="I2640" s="69">
        <v>-117.146</v>
      </c>
      <c r="J2640" s="69">
        <v>1571</v>
      </c>
      <c r="K2640" s="69">
        <v>-8</v>
      </c>
      <c r="L2640" s="69">
        <f>COUNTIFS(Aéroports!$C$2:$C$5193,Aéroports!$C2640,Aéroports!$D$2:$D$5193,Aéroports!$D2640)</f>
        <v>1</v>
      </c>
      <c r="M2640" s="69" t="str">
        <f>IF(AND(Formulaire!$H$15=Aéroports!$E2640,--ISNUMBER(IFERROR(SEARCH(Formulaire!$H$16,$C2640,1),""))=1),MAX(M$1:M2639)+1,"")</f>
        <v/>
      </c>
      <c r="N2640" s="69" t="str">
        <f>IF(AND(Formulaire!$H$21=Aéroports!$E2640,--ISNUMBER(IFERROR(SEARCH(Formulaire!$H$22,$C2640,1),""))=1),MAX(N$1:N2639)+1,"")</f>
        <v/>
      </c>
      <c r="O2640" s="69" t="str">
        <f>IF(AND(Formulaire!$H$27=Aéroports!$E2640,--ISNUMBER(IFERROR(SEARCH(Formulaire!$H$28,$C2640,1),""))=1),MAX(O$1:O2639)+1,"")</f>
        <v/>
      </c>
      <c r="Q2640" s="91" t="str">
        <f>IFERROR(INDEX($C$2:$C$5193,MATCH(ROWS(M$2:M2640),M$2:M$5193,0)),"")</f>
        <v/>
      </c>
      <c r="R2640" s="70" t="str">
        <f>IFERROR(INDEX($C$2:$C$5193,MATCH(ROWS(N$2:N2640),N$2:N$5193,0)),"")</f>
        <v/>
      </c>
      <c r="S2640" s="92" t="str">
        <f>IFERROR(INDEX($C$2:$C$5193,MATCH(ROWS(O$2:O2640),O$2:O$5193,0)),"")</f>
        <v/>
      </c>
    </row>
    <row r="2641" spans="1:19" x14ac:dyDescent="0.25">
      <c r="A2641" s="68">
        <v>4103</v>
      </c>
      <c r="B2641" s="68" t="s">
        <v>20594</v>
      </c>
      <c r="C2641" s="68" t="s">
        <v>20595</v>
      </c>
      <c r="D2641" s="68" t="s">
        <v>16702</v>
      </c>
      <c r="E2641" s="68" t="s">
        <v>22589</v>
      </c>
      <c r="F2641" s="68" t="s">
        <v>20596</v>
      </c>
      <c r="G2641" s="68" t="s">
        <v>20597</v>
      </c>
      <c r="H2641" s="68">
        <v>44.254100000000001</v>
      </c>
      <c r="I2641" s="68">
        <v>-121.15</v>
      </c>
      <c r="J2641" s="68">
        <v>3080</v>
      </c>
      <c r="K2641" s="68">
        <v>-8</v>
      </c>
      <c r="L2641" s="68">
        <f>COUNTIFS(Aéroports!$C$2:$C$5193,Aéroports!$C2641,Aéroports!$D$2:$D$5193,Aéroports!$D2641)</f>
        <v>1</v>
      </c>
      <c r="M2641" s="68" t="str">
        <f>IF(AND(Formulaire!$H$15=Aéroports!$E2641,--ISNUMBER(IFERROR(SEARCH(Formulaire!$H$16,$C2641,1),""))=1),MAX(M$1:M2640)+1,"")</f>
        <v/>
      </c>
      <c r="N2641" s="68" t="str">
        <f>IF(AND(Formulaire!$H$21=Aéroports!$E2641,--ISNUMBER(IFERROR(SEARCH(Formulaire!$H$22,$C2641,1),""))=1),MAX(N$1:N2640)+1,"")</f>
        <v/>
      </c>
      <c r="O2641" s="68" t="str">
        <f>IF(AND(Formulaire!$H$27=Aéroports!$E2641,--ISNUMBER(IFERROR(SEARCH(Formulaire!$H$28,$C2641,1),""))=1),MAX(O$1:O2640)+1,"")</f>
        <v/>
      </c>
      <c r="Q2641" s="91" t="str">
        <f>IFERROR(INDEX($C$2:$C$5193,MATCH(ROWS(M$2:M2641),M$2:M$5193,0)),"")</f>
        <v/>
      </c>
      <c r="R2641" s="70" t="str">
        <f>IFERROR(INDEX($C$2:$C$5193,MATCH(ROWS(N$2:N2641),N$2:N$5193,0)),"")</f>
        <v/>
      </c>
      <c r="S2641" s="92" t="str">
        <f>IFERROR(INDEX($C$2:$C$5193,MATCH(ROWS(O$2:O2641),O$2:O$5193,0)),"")</f>
        <v/>
      </c>
    </row>
    <row r="2642" spans="1:19" x14ac:dyDescent="0.25">
      <c r="A2642" s="69">
        <v>3480</v>
      </c>
      <c r="B2642" s="69" t="s">
        <v>20598</v>
      </c>
      <c r="C2642" s="69" t="s">
        <v>20599</v>
      </c>
      <c r="D2642" s="69" t="s">
        <v>16702</v>
      </c>
      <c r="E2642" s="69" t="s">
        <v>22589</v>
      </c>
      <c r="F2642" s="69" t="s">
        <v>20600</v>
      </c>
      <c r="G2642" s="69" t="s">
        <v>20601</v>
      </c>
      <c r="H2642" s="69">
        <v>34.678699999999999</v>
      </c>
      <c r="I2642" s="69">
        <v>-86.684799999999996</v>
      </c>
      <c r="J2642" s="69">
        <v>684</v>
      </c>
      <c r="K2642" s="69">
        <v>-6</v>
      </c>
      <c r="L2642" s="69">
        <f>COUNTIFS(Aéroports!$C$2:$C$5193,Aéroports!$C2642,Aéroports!$D$2:$D$5193,Aéroports!$D2642)</f>
        <v>1</v>
      </c>
      <c r="M2642" s="69" t="str">
        <f>IF(AND(Formulaire!$H$15=Aéroports!$E2642,--ISNUMBER(IFERROR(SEARCH(Formulaire!$H$16,$C2642,1),""))=1),MAX(M$1:M2641)+1,"")</f>
        <v/>
      </c>
      <c r="N2642" s="69" t="str">
        <f>IF(AND(Formulaire!$H$21=Aéroports!$E2642,--ISNUMBER(IFERROR(SEARCH(Formulaire!$H$22,$C2642,1),""))=1),MAX(N$1:N2641)+1,"")</f>
        <v/>
      </c>
      <c r="O2642" s="69" t="str">
        <f>IF(AND(Formulaire!$H$27=Aéroports!$E2642,--ISNUMBER(IFERROR(SEARCH(Formulaire!$H$28,$C2642,1),""))=1),MAX(O$1:O2641)+1,"")</f>
        <v/>
      </c>
      <c r="Q2642" s="91" t="str">
        <f>IFERROR(INDEX($C$2:$C$5193,MATCH(ROWS(M$2:M2642),M$2:M$5193,0)),"")</f>
        <v/>
      </c>
      <c r="R2642" s="70" t="str">
        <f>IFERROR(INDEX($C$2:$C$5193,MATCH(ROWS(N$2:N2642),N$2:N$5193,0)),"")</f>
        <v/>
      </c>
      <c r="S2642" s="92" t="str">
        <f>IFERROR(INDEX($C$2:$C$5193,MATCH(ROWS(O$2:O2642),O$2:O$5193,0)),"")</f>
        <v/>
      </c>
    </row>
    <row r="2643" spans="1:19" x14ac:dyDescent="0.25">
      <c r="A2643" s="68">
        <v>11854</v>
      </c>
      <c r="B2643" s="68" t="s">
        <v>20602</v>
      </c>
      <c r="C2643" s="68" t="s">
        <v>20603</v>
      </c>
      <c r="D2643" s="68" t="s">
        <v>16702</v>
      </c>
      <c r="E2643" s="68" t="s">
        <v>22589</v>
      </c>
      <c r="F2643" s="68" t="s">
        <v>20604</v>
      </c>
      <c r="G2643" s="68" t="s">
        <v>20605</v>
      </c>
      <c r="H2643" s="68">
        <v>44.547199999999997</v>
      </c>
      <c r="I2643" s="68">
        <v>-95.082300000000004</v>
      </c>
      <c r="J2643" s="68">
        <v>1024</v>
      </c>
      <c r="K2643" s="68" t="s">
        <v>340</v>
      </c>
      <c r="L2643" s="68">
        <f>COUNTIFS(Aéroports!$C$2:$C$5193,Aéroports!$C2643,Aéroports!$D$2:$D$5193,Aéroports!$D2643)</f>
        <v>1</v>
      </c>
      <c r="M2643" s="68" t="str">
        <f>IF(AND(Formulaire!$H$15=Aéroports!$E2643,--ISNUMBER(IFERROR(SEARCH(Formulaire!$H$16,$C2643,1),""))=1),MAX(M$1:M2642)+1,"")</f>
        <v/>
      </c>
      <c r="N2643" s="68" t="str">
        <f>IF(AND(Formulaire!$H$21=Aéroports!$E2643,--ISNUMBER(IFERROR(SEARCH(Formulaire!$H$22,$C2643,1),""))=1),MAX(N$1:N2642)+1,"")</f>
        <v/>
      </c>
      <c r="O2643" s="68" t="str">
        <f>IF(AND(Formulaire!$H$27=Aéroports!$E2643,--ISNUMBER(IFERROR(SEARCH(Formulaire!$H$28,$C2643,1),""))=1),MAX(O$1:O2642)+1,"")</f>
        <v/>
      </c>
      <c r="Q2643" s="91" t="str">
        <f>IFERROR(INDEX($C$2:$C$5193,MATCH(ROWS(M$2:M2643),M$2:M$5193,0)),"")</f>
        <v/>
      </c>
      <c r="R2643" s="70" t="str">
        <f>IFERROR(INDEX($C$2:$C$5193,MATCH(ROWS(N$2:N2643),N$2:N$5193,0)),"")</f>
        <v/>
      </c>
      <c r="S2643" s="92" t="str">
        <f>IFERROR(INDEX($C$2:$C$5193,MATCH(ROWS(O$2:O2643),O$2:O$5193,0)),"")</f>
        <v/>
      </c>
    </row>
    <row r="2644" spans="1:19" x14ac:dyDescent="0.25">
      <c r="A2644" s="69">
        <v>3807</v>
      </c>
      <c r="B2644" s="69" t="s">
        <v>20606</v>
      </c>
      <c r="C2644" s="69" t="s">
        <v>20607</v>
      </c>
      <c r="D2644" s="69" t="s">
        <v>16702</v>
      </c>
      <c r="E2644" s="69" t="s">
        <v>22589</v>
      </c>
      <c r="F2644" s="69" t="s">
        <v>20608</v>
      </c>
      <c r="G2644" s="69" t="s">
        <v>20609</v>
      </c>
      <c r="H2644" s="69">
        <v>39.499099999999999</v>
      </c>
      <c r="I2644" s="69">
        <v>-119.768</v>
      </c>
      <c r="J2644" s="69">
        <v>4415</v>
      </c>
      <c r="K2644" s="69">
        <v>-8</v>
      </c>
      <c r="L2644" s="69">
        <f>COUNTIFS(Aéroports!$C$2:$C$5193,Aéroports!$C2644,Aéroports!$D$2:$D$5193,Aéroports!$D2644)</f>
        <v>1</v>
      </c>
      <c r="M2644" s="69" t="str">
        <f>IF(AND(Formulaire!$H$15=Aéroports!$E2644,--ISNUMBER(IFERROR(SEARCH(Formulaire!$H$16,$C2644,1),""))=1),MAX(M$1:M2643)+1,"")</f>
        <v/>
      </c>
      <c r="N2644" s="69" t="str">
        <f>IF(AND(Formulaire!$H$21=Aéroports!$E2644,--ISNUMBER(IFERROR(SEARCH(Formulaire!$H$22,$C2644,1),""))=1),MAX(N$1:N2643)+1,"")</f>
        <v/>
      </c>
      <c r="O2644" s="69" t="str">
        <f>IF(AND(Formulaire!$H$27=Aéroports!$E2644,--ISNUMBER(IFERROR(SEARCH(Formulaire!$H$28,$C2644,1),""))=1),MAX(O$1:O2643)+1,"")</f>
        <v/>
      </c>
      <c r="Q2644" s="91" t="str">
        <f>IFERROR(INDEX($C$2:$C$5193,MATCH(ROWS(M$2:M2644),M$2:M$5193,0)),"")</f>
        <v/>
      </c>
      <c r="R2644" s="70" t="str">
        <f>IFERROR(INDEX($C$2:$C$5193,MATCH(ROWS(N$2:N2644),N$2:N$5193,0)),"")</f>
        <v/>
      </c>
      <c r="S2644" s="92" t="str">
        <f>IFERROR(INDEX($C$2:$C$5193,MATCH(ROWS(O$2:O2644),O$2:O$5193,0)),"")</f>
        <v/>
      </c>
    </row>
    <row r="2645" spans="1:19" x14ac:dyDescent="0.25">
      <c r="A2645" s="68">
        <v>8796</v>
      </c>
      <c r="B2645" s="68" t="s">
        <v>20610</v>
      </c>
      <c r="C2645" s="68" t="s">
        <v>20611</v>
      </c>
      <c r="D2645" s="68" t="s">
        <v>16702</v>
      </c>
      <c r="E2645" s="68" t="s">
        <v>22589</v>
      </c>
      <c r="F2645" s="68" t="s">
        <v>20612</v>
      </c>
      <c r="G2645" s="68" t="s">
        <v>20613</v>
      </c>
      <c r="H2645" s="68">
        <v>47.493099999999998</v>
      </c>
      <c r="I2645" s="68">
        <v>-122.21599999999999</v>
      </c>
      <c r="J2645" s="68">
        <v>32</v>
      </c>
      <c r="K2645" s="68">
        <v>-8</v>
      </c>
      <c r="L2645" s="68">
        <f>COUNTIFS(Aéroports!$C$2:$C$5193,Aéroports!$C2645,Aéroports!$D$2:$D$5193,Aéroports!$D2645)</f>
        <v>1</v>
      </c>
      <c r="M2645" s="68" t="str">
        <f>IF(AND(Formulaire!$H$15=Aéroports!$E2645,--ISNUMBER(IFERROR(SEARCH(Formulaire!$H$16,$C2645,1),""))=1),MAX(M$1:M2644)+1,"")</f>
        <v/>
      </c>
      <c r="N2645" s="68" t="str">
        <f>IF(AND(Formulaire!$H$21=Aéroports!$E2645,--ISNUMBER(IFERROR(SEARCH(Formulaire!$H$22,$C2645,1),""))=1),MAX(N$1:N2644)+1,"")</f>
        <v/>
      </c>
      <c r="O2645" s="68" t="str">
        <f>IF(AND(Formulaire!$H$27=Aéroports!$E2645,--ISNUMBER(IFERROR(SEARCH(Formulaire!$H$28,$C2645,1),""))=1),MAX(O$1:O2644)+1,"")</f>
        <v/>
      </c>
      <c r="Q2645" s="91" t="str">
        <f>IFERROR(INDEX($C$2:$C$5193,MATCH(ROWS(M$2:M2645),M$2:M$5193,0)),"")</f>
        <v/>
      </c>
      <c r="R2645" s="70" t="str">
        <f>IFERROR(INDEX($C$2:$C$5193,MATCH(ROWS(N$2:N2645),N$2:N$5193,0)),"")</f>
        <v/>
      </c>
      <c r="S2645" s="92" t="str">
        <f>IFERROR(INDEX($C$2:$C$5193,MATCH(ROWS(O$2:O2645),O$2:O$5193,0)),"")</f>
        <v/>
      </c>
    </row>
    <row r="2646" spans="1:19" x14ac:dyDescent="0.25">
      <c r="A2646" s="69">
        <v>5765</v>
      </c>
      <c r="B2646" s="69" t="s">
        <v>20614</v>
      </c>
      <c r="C2646" s="69" t="s">
        <v>20615</v>
      </c>
      <c r="D2646" s="69" t="s">
        <v>16702</v>
      </c>
      <c r="E2646" s="69" t="s">
        <v>22589</v>
      </c>
      <c r="F2646" s="69" t="s">
        <v>20616</v>
      </c>
      <c r="G2646" s="69" t="s">
        <v>20617</v>
      </c>
      <c r="H2646" s="69">
        <v>45.6312</v>
      </c>
      <c r="I2646" s="69">
        <v>-89.467500000000001</v>
      </c>
      <c r="J2646" s="69">
        <v>1624</v>
      </c>
      <c r="K2646" s="69">
        <v>-6</v>
      </c>
      <c r="L2646" s="69">
        <f>COUNTIFS(Aéroports!$C$2:$C$5193,Aéroports!$C2646,Aéroports!$D$2:$D$5193,Aéroports!$D2646)</f>
        <v>1</v>
      </c>
      <c r="M2646" s="69" t="str">
        <f>IF(AND(Formulaire!$H$15=Aéroports!$E2646,--ISNUMBER(IFERROR(SEARCH(Formulaire!$H$16,$C2646,1),""))=1),MAX(M$1:M2645)+1,"")</f>
        <v/>
      </c>
      <c r="N2646" s="69" t="str">
        <f>IF(AND(Formulaire!$H$21=Aéroports!$E2646,--ISNUMBER(IFERROR(SEARCH(Formulaire!$H$22,$C2646,1),""))=1),MAX(N$1:N2645)+1,"")</f>
        <v/>
      </c>
      <c r="O2646" s="69" t="str">
        <f>IF(AND(Formulaire!$H$27=Aéroports!$E2646,--ISNUMBER(IFERROR(SEARCH(Formulaire!$H$28,$C2646,1),""))=1),MAX(O$1:O2645)+1,"")</f>
        <v/>
      </c>
      <c r="Q2646" s="91" t="str">
        <f>IFERROR(INDEX($C$2:$C$5193,MATCH(ROWS(M$2:M2646),M$2:M$5193,0)),"")</f>
        <v/>
      </c>
      <c r="R2646" s="70" t="str">
        <f>IFERROR(INDEX($C$2:$C$5193,MATCH(ROWS(N$2:N2646),N$2:N$5193,0)),"")</f>
        <v/>
      </c>
      <c r="S2646" s="92" t="str">
        <f>IFERROR(INDEX($C$2:$C$5193,MATCH(ROWS(O$2:O2646),O$2:O$5193,0)),"")</f>
        <v/>
      </c>
    </row>
    <row r="2647" spans="1:19" x14ac:dyDescent="0.25">
      <c r="A2647" s="68">
        <v>7582</v>
      </c>
      <c r="B2647" s="68" t="s">
        <v>20618</v>
      </c>
      <c r="C2647" s="68" t="s">
        <v>20619</v>
      </c>
      <c r="D2647" s="68" t="s">
        <v>16702</v>
      </c>
      <c r="E2647" s="68" t="s">
        <v>22589</v>
      </c>
      <c r="F2647" s="68" t="s">
        <v>20620</v>
      </c>
      <c r="G2647" s="68" t="s">
        <v>20621</v>
      </c>
      <c r="H2647" s="68">
        <v>38.736400000000003</v>
      </c>
      <c r="I2647" s="68">
        <v>-112.099</v>
      </c>
      <c r="J2647" s="68">
        <v>5301</v>
      </c>
      <c r="K2647" s="68">
        <v>-7</v>
      </c>
      <c r="L2647" s="68">
        <f>COUNTIFS(Aéroports!$C$2:$C$5193,Aéroports!$C2647,Aéroports!$D$2:$D$5193,Aéroports!$D2647)</f>
        <v>1</v>
      </c>
      <c r="M2647" s="68" t="str">
        <f>IF(AND(Formulaire!$H$15=Aéroports!$E2647,--ISNUMBER(IFERROR(SEARCH(Formulaire!$H$16,$C2647,1),""))=1),MAX(M$1:M2646)+1,"")</f>
        <v/>
      </c>
      <c r="N2647" s="68" t="str">
        <f>IF(AND(Formulaire!$H$21=Aéroports!$E2647,--ISNUMBER(IFERROR(SEARCH(Formulaire!$H$22,$C2647,1),""))=1),MAX(N$1:N2646)+1,"")</f>
        <v/>
      </c>
      <c r="O2647" s="68" t="str">
        <f>IF(AND(Formulaire!$H$27=Aéroports!$E2647,--ISNUMBER(IFERROR(SEARCH(Formulaire!$H$28,$C2647,1),""))=1),MAX(O$1:O2646)+1,"")</f>
        <v/>
      </c>
      <c r="Q2647" s="91" t="str">
        <f>IFERROR(INDEX($C$2:$C$5193,MATCH(ROWS(M$2:M2647),M$2:M$5193,0)),"")</f>
        <v/>
      </c>
      <c r="R2647" s="70" t="str">
        <f>IFERROR(INDEX($C$2:$C$5193,MATCH(ROWS(N$2:N2647),N$2:N$5193,0)),"")</f>
        <v/>
      </c>
      <c r="S2647" s="92" t="str">
        <f>IFERROR(INDEX($C$2:$C$5193,MATCH(ROWS(O$2:O2647),O$2:O$5193,0)),"")</f>
        <v/>
      </c>
    </row>
    <row r="2648" spans="1:19" x14ac:dyDescent="0.25">
      <c r="A2648" s="69">
        <v>3608</v>
      </c>
      <c r="B2648" s="69" t="s">
        <v>20625</v>
      </c>
      <c r="C2648" s="69" t="s">
        <v>1370</v>
      </c>
      <c r="D2648" s="69" t="s">
        <v>16702</v>
      </c>
      <c r="E2648" s="69" t="s">
        <v>22589</v>
      </c>
      <c r="F2648" s="69" t="s">
        <v>20626</v>
      </c>
      <c r="G2648" s="69" t="s">
        <v>20627</v>
      </c>
      <c r="H2648" s="69">
        <v>37.505200000000002</v>
      </c>
      <c r="I2648" s="69">
        <v>-77.319699999999997</v>
      </c>
      <c r="J2648" s="69">
        <v>167</v>
      </c>
      <c r="K2648" s="69">
        <v>-5</v>
      </c>
      <c r="L2648" s="69">
        <f>COUNTIFS(Aéroports!$C$2:$C$5193,Aéroports!$C2648,Aéroports!$D$2:$D$5193,Aéroports!$D2648)</f>
        <v>1</v>
      </c>
      <c r="M2648" s="69" t="str">
        <f>IF(AND(Formulaire!$H$15=Aéroports!$E2648,--ISNUMBER(IFERROR(SEARCH(Formulaire!$H$16,$C2648,1),""))=1),MAX(M$1:M2647)+1,"")</f>
        <v/>
      </c>
      <c r="N2648" s="69" t="str">
        <f>IF(AND(Formulaire!$H$21=Aéroports!$E2648,--ISNUMBER(IFERROR(SEARCH(Formulaire!$H$22,$C2648,1),""))=1),MAX(N$1:N2647)+1,"")</f>
        <v/>
      </c>
      <c r="O2648" s="69" t="str">
        <f>IF(AND(Formulaire!$H$27=Aéroports!$E2648,--ISNUMBER(IFERROR(SEARCH(Formulaire!$H$28,$C2648,1),""))=1),MAX(O$1:O2647)+1,"")</f>
        <v/>
      </c>
      <c r="Q2648" s="91" t="str">
        <f>IFERROR(INDEX($C$2:$C$5193,MATCH(ROWS(M$2:M2648),M$2:M$5193,0)),"")</f>
        <v/>
      </c>
      <c r="R2648" s="70" t="str">
        <f>IFERROR(INDEX($C$2:$C$5193,MATCH(ROWS(N$2:N2648),N$2:N$5193,0)),"")</f>
        <v/>
      </c>
      <c r="S2648" s="92" t="str">
        <f>IFERROR(INDEX($C$2:$C$5193,MATCH(ROWS(O$2:O2648),O$2:O$5193,0)),"")</f>
        <v/>
      </c>
    </row>
    <row r="2649" spans="1:19" x14ac:dyDescent="0.25">
      <c r="A2649" s="68">
        <v>4253</v>
      </c>
      <c r="B2649" s="68" t="s">
        <v>20631</v>
      </c>
      <c r="C2649" s="68" t="s">
        <v>20632</v>
      </c>
      <c r="D2649" s="68" t="s">
        <v>16702</v>
      </c>
      <c r="E2649" s="68" t="s">
        <v>22589</v>
      </c>
      <c r="F2649" s="68" t="s">
        <v>20633</v>
      </c>
      <c r="G2649" s="68" t="s">
        <v>20634</v>
      </c>
      <c r="H2649" s="68">
        <v>41.565100000000001</v>
      </c>
      <c r="I2649" s="68">
        <v>-81.486400000000003</v>
      </c>
      <c r="J2649" s="68">
        <v>879</v>
      </c>
      <c r="K2649" s="68">
        <v>-5</v>
      </c>
      <c r="L2649" s="68">
        <f>COUNTIFS(Aéroports!$C$2:$C$5193,Aéroports!$C2649,Aéroports!$D$2:$D$5193,Aéroports!$D2649)</f>
        <v>1</v>
      </c>
      <c r="M2649" s="68" t="str">
        <f>IF(AND(Formulaire!$H$15=Aéroports!$E2649,--ISNUMBER(IFERROR(SEARCH(Formulaire!$H$16,$C2649,1),""))=1),MAX(M$1:M2648)+1,"")</f>
        <v/>
      </c>
      <c r="N2649" s="68" t="str">
        <f>IF(AND(Formulaire!$H$21=Aéroports!$E2649,--ISNUMBER(IFERROR(SEARCH(Formulaire!$H$22,$C2649,1),""))=1),MAX(N$1:N2648)+1,"")</f>
        <v/>
      </c>
      <c r="O2649" s="68" t="str">
        <f>IF(AND(Formulaire!$H$27=Aéroports!$E2649,--ISNUMBER(IFERROR(SEARCH(Formulaire!$H$28,$C2649,1),""))=1),MAX(O$1:O2648)+1,"")</f>
        <v/>
      </c>
      <c r="Q2649" s="91" t="str">
        <f>IFERROR(INDEX($C$2:$C$5193,MATCH(ROWS(M$2:M2649),M$2:M$5193,0)),"")</f>
        <v/>
      </c>
      <c r="R2649" s="70" t="str">
        <f>IFERROR(INDEX($C$2:$C$5193,MATCH(ROWS(N$2:N2649),N$2:N$5193,0)),"")</f>
        <v/>
      </c>
      <c r="S2649" s="92" t="str">
        <f>IFERROR(INDEX($C$2:$C$5193,MATCH(ROWS(O$2:O2649),O$2:O$5193,0)),"")</f>
        <v/>
      </c>
    </row>
    <row r="2650" spans="1:19" x14ac:dyDescent="0.25">
      <c r="A2650" s="69">
        <v>7652</v>
      </c>
      <c r="B2650" s="69" t="s">
        <v>20635</v>
      </c>
      <c r="C2650" s="69" t="s">
        <v>20636</v>
      </c>
      <c r="D2650" s="69" t="s">
        <v>16702</v>
      </c>
      <c r="E2650" s="69" t="s">
        <v>22589</v>
      </c>
      <c r="F2650" s="69" t="s">
        <v>20637</v>
      </c>
      <c r="G2650" s="69" t="s">
        <v>20638</v>
      </c>
      <c r="H2650" s="69">
        <v>39.526299999999999</v>
      </c>
      <c r="I2650" s="69">
        <v>-107.727</v>
      </c>
      <c r="J2650" s="69">
        <v>5548</v>
      </c>
      <c r="K2650" s="69">
        <v>-7</v>
      </c>
      <c r="L2650" s="69">
        <f>COUNTIFS(Aéroports!$C$2:$C$5193,Aéroports!$C2650,Aéroports!$D$2:$D$5193,Aéroports!$D2650)</f>
        <v>1</v>
      </c>
      <c r="M2650" s="69" t="str">
        <f>IF(AND(Formulaire!$H$15=Aéroports!$E2650,--ISNUMBER(IFERROR(SEARCH(Formulaire!$H$16,$C2650,1),""))=1),MAX(M$1:M2649)+1,"")</f>
        <v/>
      </c>
      <c r="N2650" s="69" t="str">
        <f>IF(AND(Formulaire!$H$21=Aéroports!$E2650,--ISNUMBER(IFERROR(SEARCH(Formulaire!$H$22,$C2650,1),""))=1),MAX(N$1:N2649)+1,"")</f>
        <v/>
      </c>
      <c r="O2650" s="69" t="str">
        <f>IF(AND(Formulaire!$H$27=Aéroports!$E2650,--ISNUMBER(IFERROR(SEARCH(Formulaire!$H$28,$C2650,1),""))=1),MAX(O$1:O2649)+1,"")</f>
        <v/>
      </c>
      <c r="Q2650" s="91" t="str">
        <f>IFERROR(INDEX($C$2:$C$5193,MATCH(ROWS(M$2:M2650),M$2:M$5193,0)),"")</f>
        <v/>
      </c>
      <c r="R2650" s="70" t="str">
        <f>IFERROR(INDEX($C$2:$C$5193,MATCH(ROWS(N$2:N2650),N$2:N$5193,0)),"")</f>
        <v/>
      </c>
      <c r="S2650" s="92" t="str">
        <f>IFERROR(INDEX($C$2:$C$5193,MATCH(ROWS(O$2:O2650),O$2:O$5193,0)),"")</f>
        <v/>
      </c>
    </row>
    <row r="2651" spans="1:19" x14ac:dyDescent="0.25">
      <c r="A2651" s="68">
        <v>3799</v>
      </c>
      <c r="B2651" s="68" t="s">
        <v>20639</v>
      </c>
      <c r="C2651" s="68" t="s">
        <v>20640</v>
      </c>
      <c r="D2651" s="68" t="s">
        <v>16702</v>
      </c>
      <c r="E2651" s="68" t="s">
        <v>22589</v>
      </c>
      <c r="F2651" s="68" t="s">
        <v>20641</v>
      </c>
      <c r="G2651" s="68" t="s">
        <v>20642</v>
      </c>
      <c r="H2651" s="68">
        <v>33.951900000000002</v>
      </c>
      <c r="I2651" s="68">
        <v>-117.44499999999999</v>
      </c>
      <c r="J2651" s="68">
        <v>819</v>
      </c>
      <c r="K2651" s="68">
        <v>-8</v>
      </c>
      <c r="L2651" s="68">
        <f>COUNTIFS(Aéroports!$C$2:$C$5193,Aéroports!$C2651,Aéroports!$D$2:$D$5193,Aéroports!$D2651)</f>
        <v>1</v>
      </c>
      <c r="M2651" s="68" t="str">
        <f>IF(AND(Formulaire!$H$15=Aéroports!$E2651,--ISNUMBER(IFERROR(SEARCH(Formulaire!$H$16,$C2651,1),""))=1),MAX(M$1:M2650)+1,"")</f>
        <v/>
      </c>
      <c r="N2651" s="68" t="str">
        <f>IF(AND(Formulaire!$H$21=Aéroports!$E2651,--ISNUMBER(IFERROR(SEARCH(Formulaire!$H$22,$C2651,1),""))=1),MAX(N$1:N2650)+1,"")</f>
        <v/>
      </c>
      <c r="O2651" s="68" t="str">
        <f>IF(AND(Formulaire!$H$27=Aéroports!$E2651,--ISNUMBER(IFERROR(SEARCH(Formulaire!$H$28,$C2651,1),""))=1),MAX(O$1:O2650)+1,"")</f>
        <v/>
      </c>
      <c r="Q2651" s="91" t="str">
        <f>IFERROR(INDEX($C$2:$C$5193,MATCH(ROWS(M$2:M2651),M$2:M$5193,0)),"")</f>
        <v/>
      </c>
      <c r="R2651" s="70" t="str">
        <f>IFERROR(INDEX($C$2:$C$5193,MATCH(ROWS(N$2:N2651),N$2:N$5193,0)),"")</f>
        <v/>
      </c>
      <c r="S2651" s="92" t="str">
        <f>IFERROR(INDEX($C$2:$C$5193,MATCH(ROWS(O$2:O2651),O$2:O$5193,0)),"")</f>
        <v/>
      </c>
    </row>
    <row r="2652" spans="1:19" x14ac:dyDescent="0.25">
      <c r="A2652" s="69">
        <v>6881</v>
      </c>
      <c r="B2652" s="69" t="s">
        <v>20649</v>
      </c>
      <c r="C2652" s="69" t="s">
        <v>20650</v>
      </c>
      <c r="D2652" s="69" t="s">
        <v>16702</v>
      </c>
      <c r="E2652" s="69" t="s">
        <v>22589</v>
      </c>
      <c r="F2652" s="69" t="s">
        <v>20651</v>
      </c>
      <c r="G2652" s="69" t="s">
        <v>20652</v>
      </c>
      <c r="H2652" s="69">
        <v>43.0642</v>
      </c>
      <c r="I2652" s="69">
        <v>-108.46</v>
      </c>
      <c r="J2652" s="69">
        <v>5525</v>
      </c>
      <c r="K2652" s="69">
        <v>-7</v>
      </c>
      <c r="L2652" s="69">
        <f>COUNTIFS(Aéroports!$C$2:$C$5193,Aéroports!$C2652,Aéroports!$D$2:$D$5193,Aéroports!$D2652)</f>
        <v>1</v>
      </c>
      <c r="M2652" s="69" t="str">
        <f>IF(AND(Formulaire!$H$15=Aéroports!$E2652,--ISNUMBER(IFERROR(SEARCH(Formulaire!$H$16,$C2652,1),""))=1),MAX(M$1:M2651)+1,"")</f>
        <v/>
      </c>
      <c r="N2652" s="69" t="str">
        <f>IF(AND(Formulaire!$H$21=Aéroports!$E2652,--ISNUMBER(IFERROR(SEARCH(Formulaire!$H$22,$C2652,1),""))=1),MAX(N$1:N2651)+1,"")</f>
        <v/>
      </c>
      <c r="O2652" s="69" t="str">
        <f>IF(AND(Formulaire!$H$27=Aéroports!$E2652,--ISNUMBER(IFERROR(SEARCH(Formulaire!$H$28,$C2652,1),""))=1),MAX(O$1:O2651)+1,"")</f>
        <v/>
      </c>
      <c r="Q2652" s="91" t="str">
        <f>IFERROR(INDEX($C$2:$C$5193,MATCH(ROWS(M$2:M2652),M$2:M$5193,0)),"")</f>
        <v/>
      </c>
      <c r="R2652" s="70" t="str">
        <f>IFERROR(INDEX($C$2:$C$5193,MATCH(ROWS(N$2:N2652),N$2:N$5193,0)),"")</f>
        <v/>
      </c>
      <c r="S2652" s="92" t="str">
        <f>IFERROR(INDEX($C$2:$C$5193,MATCH(ROWS(O$2:O2652),O$2:O$5193,0)),"")</f>
        <v/>
      </c>
    </row>
    <row r="2653" spans="1:19" x14ac:dyDescent="0.25">
      <c r="A2653" s="68">
        <v>4016</v>
      </c>
      <c r="B2653" s="68" t="s">
        <v>20653</v>
      </c>
      <c r="C2653" s="68" t="s">
        <v>20654</v>
      </c>
      <c r="D2653" s="68" t="s">
        <v>16702</v>
      </c>
      <c r="E2653" s="68" t="s">
        <v>22589</v>
      </c>
      <c r="F2653" s="68" t="s">
        <v>20655</v>
      </c>
      <c r="G2653" s="68" t="s">
        <v>20656</v>
      </c>
      <c r="H2653" s="68">
        <v>37.325499999999998</v>
      </c>
      <c r="I2653" s="68">
        <v>-79.975399999999993</v>
      </c>
      <c r="J2653" s="68">
        <v>1175</v>
      </c>
      <c r="K2653" s="68">
        <v>-5</v>
      </c>
      <c r="L2653" s="68">
        <f>COUNTIFS(Aéroports!$C$2:$C$5193,Aéroports!$C2653,Aéroports!$D$2:$D$5193,Aéroports!$D2653)</f>
        <v>1</v>
      </c>
      <c r="M2653" s="68" t="str">
        <f>IF(AND(Formulaire!$H$15=Aéroports!$E2653,--ISNUMBER(IFERROR(SEARCH(Formulaire!$H$16,$C2653,1),""))=1),MAX(M$1:M2652)+1,"")</f>
        <v/>
      </c>
      <c r="N2653" s="68" t="str">
        <f>IF(AND(Formulaire!$H$21=Aéroports!$E2653,--ISNUMBER(IFERROR(SEARCH(Formulaire!$H$22,$C2653,1),""))=1),MAX(N$1:N2652)+1,"")</f>
        <v/>
      </c>
      <c r="O2653" s="68" t="str">
        <f>IF(AND(Formulaire!$H$27=Aéroports!$E2653,--ISNUMBER(IFERROR(SEARCH(Formulaire!$H$28,$C2653,1),""))=1),MAX(O$1:O2652)+1,"")</f>
        <v/>
      </c>
      <c r="Q2653" s="91" t="str">
        <f>IFERROR(INDEX($C$2:$C$5193,MATCH(ROWS(M$2:M2653),M$2:M$5193,0)),"")</f>
        <v/>
      </c>
      <c r="R2653" s="70" t="str">
        <f>IFERROR(INDEX($C$2:$C$5193,MATCH(ROWS(N$2:N2653),N$2:N$5193,0)),"")</f>
        <v/>
      </c>
      <c r="S2653" s="92" t="str">
        <f>IFERROR(INDEX($C$2:$C$5193,MATCH(ROWS(O$2:O2653),O$2:O$5193,0)),"")</f>
        <v/>
      </c>
    </row>
    <row r="2654" spans="1:19" x14ac:dyDescent="0.25">
      <c r="A2654" s="69">
        <v>3622</v>
      </c>
      <c r="B2654" s="69" t="s">
        <v>20660</v>
      </c>
      <c r="C2654" s="69" t="s">
        <v>16626</v>
      </c>
      <c r="D2654" s="69" t="s">
        <v>16702</v>
      </c>
      <c r="E2654" s="69" t="s">
        <v>22589</v>
      </c>
      <c r="F2654" s="69" t="s">
        <v>20661</v>
      </c>
      <c r="G2654" s="69" t="s">
        <v>20662</v>
      </c>
      <c r="H2654" s="69">
        <v>43.118899999999996</v>
      </c>
      <c r="I2654" s="69">
        <v>-77.672399999999996</v>
      </c>
      <c r="J2654" s="69">
        <v>559</v>
      </c>
      <c r="K2654" s="69">
        <v>-5</v>
      </c>
      <c r="L2654" s="69">
        <f>COUNTIFS(Aéroports!$C$2:$C$5193,Aéroports!$C2654,Aéroports!$D$2:$D$5193,Aéroports!$D2654)</f>
        <v>1</v>
      </c>
      <c r="M2654" s="69" t="str">
        <f>IF(AND(Formulaire!$H$15=Aéroports!$E2654,--ISNUMBER(IFERROR(SEARCH(Formulaire!$H$16,$C2654,1),""))=1),MAX(M$1:M2653)+1,"")</f>
        <v/>
      </c>
      <c r="N2654" s="69" t="str">
        <f>IF(AND(Formulaire!$H$21=Aéroports!$E2654,--ISNUMBER(IFERROR(SEARCH(Formulaire!$H$22,$C2654,1),""))=1),MAX(N$1:N2653)+1,"")</f>
        <v/>
      </c>
      <c r="O2654" s="69" t="str">
        <f>IF(AND(Formulaire!$H$27=Aéroports!$E2654,--ISNUMBER(IFERROR(SEARCH(Formulaire!$H$28,$C2654,1),""))=1),MAX(O$1:O2653)+1,"")</f>
        <v/>
      </c>
      <c r="Q2654" s="91" t="str">
        <f>IFERROR(INDEX($C$2:$C$5193,MATCH(ROWS(M$2:M2654),M$2:M$5193,0)),"")</f>
        <v/>
      </c>
      <c r="R2654" s="70" t="str">
        <f>IFERROR(INDEX($C$2:$C$5193,MATCH(ROWS(N$2:N2654),N$2:N$5193,0)),"")</f>
        <v/>
      </c>
      <c r="S2654" s="92" t="str">
        <f>IFERROR(INDEX($C$2:$C$5193,MATCH(ROWS(O$2:O2654),O$2:O$5193,0)),"")</f>
        <v/>
      </c>
    </row>
    <row r="2655" spans="1:19" x14ac:dyDescent="0.25">
      <c r="A2655" s="68">
        <v>7494</v>
      </c>
      <c r="B2655" s="68" t="s">
        <v>20666</v>
      </c>
      <c r="C2655" s="68" t="s">
        <v>20667</v>
      </c>
      <c r="D2655" s="68" t="s">
        <v>16702</v>
      </c>
      <c r="E2655" s="68" t="s">
        <v>22589</v>
      </c>
      <c r="F2655" s="68" t="s">
        <v>20668</v>
      </c>
      <c r="G2655" s="68" t="s">
        <v>20669</v>
      </c>
      <c r="H2655" s="68">
        <v>34.9878</v>
      </c>
      <c r="I2655" s="68">
        <v>-81.057199999999995</v>
      </c>
      <c r="J2655" s="68">
        <v>666</v>
      </c>
      <c r="K2655" s="68">
        <v>-5</v>
      </c>
      <c r="L2655" s="68">
        <f>COUNTIFS(Aéroports!$C$2:$C$5193,Aéroports!$C2655,Aéroports!$D$2:$D$5193,Aéroports!$D2655)</f>
        <v>1</v>
      </c>
      <c r="M2655" s="68" t="str">
        <f>IF(AND(Formulaire!$H$15=Aéroports!$E2655,--ISNUMBER(IFERROR(SEARCH(Formulaire!$H$16,$C2655,1),""))=1),MAX(M$1:M2654)+1,"")</f>
        <v/>
      </c>
      <c r="N2655" s="68" t="str">
        <f>IF(AND(Formulaire!$H$21=Aéroports!$E2655,--ISNUMBER(IFERROR(SEARCH(Formulaire!$H$22,$C2655,1),""))=1),MAX(N$1:N2654)+1,"")</f>
        <v/>
      </c>
      <c r="O2655" s="68" t="str">
        <f>IF(AND(Formulaire!$H$27=Aéroports!$E2655,--ISNUMBER(IFERROR(SEARCH(Formulaire!$H$28,$C2655,1),""))=1),MAX(O$1:O2654)+1,"")</f>
        <v/>
      </c>
      <c r="Q2655" s="91" t="str">
        <f>IFERROR(INDEX($C$2:$C$5193,MATCH(ROWS(M$2:M2655),M$2:M$5193,0)),"")</f>
        <v/>
      </c>
      <c r="R2655" s="70" t="str">
        <f>IFERROR(INDEX($C$2:$C$5193,MATCH(ROWS(N$2:N2655),N$2:N$5193,0)),"")</f>
        <v/>
      </c>
      <c r="S2655" s="92" t="str">
        <f>IFERROR(INDEX($C$2:$C$5193,MATCH(ROWS(O$2:O2655),O$2:O$5193,0)),"")</f>
        <v/>
      </c>
    </row>
    <row r="2656" spans="1:19" x14ac:dyDescent="0.25">
      <c r="A2656" s="69">
        <v>5766</v>
      </c>
      <c r="B2656" s="69" t="s">
        <v>20670</v>
      </c>
      <c r="C2656" s="69" t="s">
        <v>20671</v>
      </c>
      <c r="D2656" s="69" t="s">
        <v>16702</v>
      </c>
      <c r="E2656" s="69" t="s">
        <v>22589</v>
      </c>
      <c r="F2656" s="69" t="s">
        <v>20672</v>
      </c>
      <c r="G2656" s="69" t="s">
        <v>20673</v>
      </c>
      <c r="H2656" s="69">
        <v>41.594200000000001</v>
      </c>
      <c r="I2656" s="69">
        <v>-109.065</v>
      </c>
      <c r="J2656" s="69">
        <v>6764</v>
      </c>
      <c r="K2656" s="69">
        <v>-7</v>
      </c>
      <c r="L2656" s="69">
        <f>COUNTIFS(Aéroports!$C$2:$C$5193,Aéroports!$C2656,Aéroports!$D$2:$D$5193,Aéroports!$D2656)</f>
        <v>1</v>
      </c>
      <c r="M2656" s="69" t="str">
        <f>IF(AND(Formulaire!$H$15=Aéroports!$E2656,--ISNUMBER(IFERROR(SEARCH(Formulaire!$H$16,$C2656,1),""))=1),MAX(M$1:M2655)+1,"")</f>
        <v/>
      </c>
      <c r="N2656" s="69" t="str">
        <f>IF(AND(Formulaire!$H$21=Aéroports!$E2656,--ISNUMBER(IFERROR(SEARCH(Formulaire!$H$22,$C2656,1),""))=1),MAX(N$1:N2655)+1,"")</f>
        <v/>
      </c>
      <c r="O2656" s="69" t="str">
        <f>IF(AND(Formulaire!$H$27=Aéroports!$E2656,--ISNUMBER(IFERROR(SEARCH(Formulaire!$H$28,$C2656,1),""))=1),MAX(O$1:O2655)+1,"")</f>
        <v/>
      </c>
      <c r="Q2656" s="91" t="str">
        <f>IFERROR(INDEX($C$2:$C$5193,MATCH(ROWS(M$2:M2656),M$2:M$5193,0)),"")</f>
        <v/>
      </c>
      <c r="R2656" s="70" t="str">
        <f>IFERROR(INDEX($C$2:$C$5193,MATCH(ROWS(N$2:N2656),N$2:N$5193,0)),"")</f>
        <v/>
      </c>
      <c r="S2656" s="92" t="str">
        <f>IFERROR(INDEX($C$2:$C$5193,MATCH(ROWS(O$2:O2656),O$2:O$5193,0)),"")</f>
        <v/>
      </c>
    </row>
    <row r="2657" spans="1:19" x14ac:dyDescent="0.25">
      <c r="A2657" s="68">
        <v>4028</v>
      </c>
      <c r="B2657" s="68" t="s">
        <v>20674</v>
      </c>
      <c r="C2657" s="68" t="s">
        <v>20675</v>
      </c>
      <c r="D2657" s="68" t="s">
        <v>16702</v>
      </c>
      <c r="E2657" s="68" t="s">
        <v>22589</v>
      </c>
      <c r="F2657" s="68" t="s">
        <v>20676</v>
      </c>
      <c r="G2657" s="68" t="s">
        <v>20677</v>
      </c>
      <c r="H2657" s="68">
        <v>42.195399999999999</v>
      </c>
      <c r="I2657" s="68">
        <v>-89.097200000000001</v>
      </c>
      <c r="J2657" s="68">
        <v>742</v>
      </c>
      <c r="K2657" s="68">
        <v>-6</v>
      </c>
      <c r="L2657" s="68">
        <f>COUNTIFS(Aéroports!$C$2:$C$5193,Aéroports!$C2657,Aéroports!$D$2:$D$5193,Aéroports!$D2657)</f>
        <v>1</v>
      </c>
      <c r="M2657" s="68" t="str">
        <f>IF(AND(Formulaire!$H$15=Aéroports!$E2657,--ISNUMBER(IFERROR(SEARCH(Formulaire!$H$16,$C2657,1),""))=1),MAX(M$1:M2656)+1,"")</f>
        <v/>
      </c>
      <c r="N2657" s="68" t="str">
        <f>IF(AND(Formulaire!$H$21=Aéroports!$E2657,--ISNUMBER(IFERROR(SEARCH(Formulaire!$H$22,$C2657,1),""))=1),MAX(N$1:N2656)+1,"")</f>
        <v/>
      </c>
      <c r="O2657" s="68" t="str">
        <f>IF(AND(Formulaire!$H$27=Aéroports!$E2657,--ISNUMBER(IFERROR(SEARCH(Formulaire!$H$28,$C2657,1),""))=1),MAX(O$1:O2656)+1,"")</f>
        <v/>
      </c>
      <c r="Q2657" s="91" t="str">
        <f>IFERROR(INDEX($C$2:$C$5193,MATCH(ROWS(M$2:M2657),M$2:M$5193,0)),"")</f>
        <v/>
      </c>
      <c r="R2657" s="70" t="str">
        <f>IFERROR(INDEX($C$2:$C$5193,MATCH(ROWS(N$2:N2657),N$2:N$5193,0)),"")</f>
        <v/>
      </c>
      <c r="S2657" s="92" t="str">
        <f>IFERROR(INDEX($C$2:$C$5193,MATCH(ROWS(O$2:O2657),O$2:O$5193,0)),"")</f>
        <v/>
      </c>
    </row>
    <row r="2658" spans="1:19" x14ac:dyDescent="0.25">
      <c r="A2658" s="69">
        <v>8520</v>
      </c>
      <c r="B2658" s="69" t="s">
        <v>20678</v>
      </c>
      <c r="C2658" s="69" t="s">
        <v>20679</v>
      </c>
      <c r="D2658" s="69" t="s">
        <v>16702</v>
      </c>
      <c r="E2658" s="69" t="s">
        <v>22589</v>
      </c>
      <c r="F2658" s="69" t="s">
        <v>20680</v>
      </c>
      <c r="G2658" s="69" t="s">
        <v>20681</v>
      </c>
      <c r="H2658" s="69">
        <v>34.891300000000001</v>
      </c>
      <c r="I2658" s="69">
        <v>-79.759600000000006</v>
      </c>
      <c r="J2658" s="69">
        <v>358</v>
      </c>
      <c r="K2658" s="69">
        <v>-5</v>
      </c>
      <c r="L2658" s="69">
        <f>COUNTIFS(Aéroports!$C$2:$C$5193,Aéroports!$C2658,Aéroports!$D$2:$D$5193,Aéroports!$D2658)</f>
        <v>1</v>
      </c>
      <c r="M2658" s="69" t="str">
        <f>IF(AND(Formulaire!$H$15=Aéroports!$E2658,--ISNUMBER(IFERROR(SEARCH(Formulaire!$H$16,$C2658,1),""))=1),MAX(M$1:M2657)+1,"")</f>
        <v/>
      </c>
      <c r="N2658" s="69" t="str">
        <f>IF(AND(Formulaire!$H$21=Aéroports!$E2658,--ISNUMBER(IFERROR(SEARCH(Formulaire!$H$22,$C2658,1),""))=1),MAX(N$1:N2657)+1,"")</f>
        <v/>
      </c>
      <c r="O2658" s="69" t="str">
        <f>IF(AND(Formulaire!$H$27=Aéroports!$E2658,--ISNUMBER(IFERROR(SEARCH(Formulaire!$H$28,$C2658,1),""))=1),MAX(O$1:O2657)+1,"")</f>
        <v/>
      </c>
      <c r="Q2658" s="91" t="str">
        <f>IFERROR(INDEX($C$2:$C$5193,MATCH(ROWS(M$2:M2658),M$2:M$5193,0)),"")</f>
        <v/>
      </c>
      <c r="R2658" s="70" t="str">
        <f>IFERROR(INDEX($C$2:$C$5193,MATCH(ROWS(N$2:N2658),N$2:N$5193,0)),"")</f>
        <v/>
      </c>
      <c r="S2658" s="92" t="str">
        <f>IFERROR(INDEX($C$2:$C$5193,MATCH(ROWS(O$2:O2658),O$2:O$5193,0)),"")</f>
        <v/>
      </c>
    </row>
    <row r="2659" spans="1:19" x14ac:dyDescent="0.25">
      <c r="A2659" s="68">
        <v>4026</v>
      </c>
      <c r="B2659" s="68" t="s">
        <v>20682</v>
      </c>
      <c r="C2659" s="68" t="s">
        <v>20683</v>
      </c>
      <c r="D2659" s="68" t="s">
        <v>16702</v>
      </c>
      <c r="E2659" s="68" t="s">
        <v>22589</v>
      </c>
      <c r="F2659" s="68" t="s">
        <v>20684</v>
      </c>
      <c r="G2659" s="68" t="s">
        <v>20685</v>
      </c>
      <c r="H2659" s="68">
        <v>44.060099999999998</v>
      </c>
      <c r="I2659" s="68">
        <v>-69.099199999999996</v>
      </c>
      <c r="J2659" s="68">
        <v>56</v>
      </c>
      <c r="K2659" s="68">
        <v>-5</v>
      </c>
      <c r="L2659" s="68">
        <f>COUNTIFS(Aéroports!$C$2:$C$5193,Aéroports!$C2659,Aéroports!$D$2:$D$5193,Aéroports!$D2659)</f>
        <v>1</v>
      </c>
      <c r="M2659" s="68" t="str">
        <f>IF(AND(Formulaire!$H$15=Aéroports!$E2659,--ISNUMBER(IFERROR(SEARCH(Formulaire!$H$16,$C2659,1),""))=1),MAX(M$1:M2658)+1,"")</f>
        <v/>
      </c>
      <c r="N2659" s="68" t="str">
        <f>IF(AND(Formulaire!$H$21=Aéroports!$E2659,--ISNUMBER(IFERROR(SEARCH(Formulaire!$H$22,$C2659,1),""))=1),MAX(N$1:N2658)+1,"")</f>
        <v/>
      </c>
      <c r="O2659" s="68" t="str">
        <f>IF(AND(Formulaire!$H$27=Aéroports!$E2659,--ISNUMBER(IFERROR(SEARCH(Formulaire!$H$28,$C2659,1),""))=1),MAX(O$1:O2658)+1,"")</f>
        <v/>
      </c>
      <c r="Q2659" s="91" t="str">
        <f>IFERROR(INDEX($C$2:$C$5193,MATCH(ROWS(M$2:M2659),M$2:M$5193,0)),"")</f>
        <v/>
      </c>
      <c r="R2659" s="70" t="str">
        <f>IFERROR(INDEX($C$2:$C$5193,MATCH(ROWS(N$2:N2659),N$2:N$5193,0)),"")</f>
        <v/>
      </c>
      <c r="S2659" s="92" t="str">
        <f>IFERROR(INDEX($C$2:$C$5193,MATCH(ROWS(O$2:O2659),O$2:O$5193,0)),"")</f>
        <v/>
      </c>
    </row>
    <row r="2660" spans="1:19" x14ac:dyDescent="0.25">
      <c r="A2660" s="69">
        <v>8077</v>
      </c>
      <c r="B2660" s="69" t="s">
        <v>20686</v>
      </c>
      <c r="C2660" s="69" t="s">
        <v>20687</v>
      </c>
      <c r="D2660" s="69" t="s">
        <v>16702</v>
      </c>
      <c r="E2660" s="69" t="s">
        <v>22589</v>
      </c>
      <c r="F2660" s="69" t="s">
        <v>20688</v>
      </c>
      <c r="G2660" s="69" t="s">
        <v>20689</v>
      </c>
      <c r="H2660" s="69">
        <v>28.0868</v>
      </c>
      <c r="I2660" s="69">
        <v>-97.044600000000003</v>
      </c>
      <c r="J2660" s="69">
        <v>24</v>
      </c>
      <c r="K2660" s="69">
        <v>-6</v>
      </c>
      <c r="L2660" s="69">
        <f>COUNTIFS(Aéroports!$C$2:$C$5193,Aéroports!$C2660,Aéroports!$D$2:$D$5193,Aéroports!$D2660)</f>
        <v>1</v>
      </c>
      <c r="M2660" s="69" t="str">
        <f>IF(AND(Formulaire!$H$15=Aéroports!$E2660,--ISNUMBER(IFERROR(SEARCH(Formulaire!$H$16,$C2660,1),""))=1),MAX(M$1:M2659)+1,"")</f>
        <v/>
      </c>
      <c r="N2660" s="69" t="str">
        <f>IF(AND(Formulaire!$H$21=Aéroports!$E2660,--ISNUMBER(IFERROR(SEARCH(Formulaire!$H$22,$C2660,1),""))=1),MAX(N$1:N2659)+1,"")</f>
        <v/>
      </c>
      <c r="O2660" s="69" t="str">
        <f>IF(AND(Formulaire!$H$27=Aéroports!$E2660,--ISNUMBER(IFERROR(SEARCH(Formulaire!$H$28,$C2660,1),""))=1),MAX(O$1:O2659)+1,"")</f>
        <v/>
      </c>
      <c r="Q2660" s="91" t="str">
        <f>IFERROR(INDEX($C$2:$C$5193,MATCH(ROWS(M$2:M2660),M$2:M$5193,0)),"")</f>
        <v/>
      </c>
      <c r="R2660" s="70" t="str">
        <f>IFERROR(INDEX($C$2:$C$5193,MATCH(ROWS(N$2:N2660),N$2:N$5193,0)),"")</f>
        <v/>
      </c>
      <c r="S2660" s="92" t="str">
        <f>IFERROR(INDEX($C$2:$C$5193,MATCH(ROWS(O$2:O2660),O$2:O$5193,0)),"")</f>
        <v/>
      </c>
    </row>
    <row r="2661" spans="1:19" x14ac:dyDescent="0.25">
      <c r="A2661" s="68">
        <v>7690</v>
      </c>
      <c r="B2661" s="68" t="s">
        <v>20690</v>
      </c>
      <c r="C2661" s="68" t="s">
        <v>20691</v>
      </c>
      <c r="D2661" s="68" t="s">
        <v>16702</v>
      </c>
      <c r="E2661" s="68" t="s">
        <v>22589</v>
      </c>
      <c r="F2661" s="68" t="s">
        <v>20692</v>
      </c>
      <c r="G2661" s="68" t="s">
        <v>20693</v>
      </c>
      <c r="H2661" s="68">
        <v>35.856299999999997</v>
      </c>
      <c r="I2661" s="68">
        <v>-77.891900000000007</v>
      </c>
      <c r="J2661" s="68">
        <v>159</v>
      </c>
      <c r="K2661" s="68">
        <v>-5</v>
      </c>
      <c r="L2661" s="68">
        <f>COUNTIFS(Aéroports!$C$2:$C$5193,Aéroports!$C2661,Aéroports!$D$2:$D$5193,Aéroports!$D2661)</f>
        <v>1</v>
      </c>
      <c r="M2661" s="68" t="str">
        <f>IF(AND(Formulaire!$H$15=Aéroports!$E2661,--ISNUMBER(IFERROR(SEARCH(Formulaire!$H$16,$C2661,1),""))=1),MAX(M$1:M2660)+1,"")</f>
        <v/>
      </c>
      <c r="N2661" s="68" t="str">
        <f>IF(AND(Formulaire!$H$21=Aéroports!$E2661,--ISNUMBER(IFERROR(SEARCH(Formulaire!$H$22,$C2661,1),""))=1),MAX(N$1:N2660)+1,"")</f>
        <v/>
      </c>
      <c r="O2661" s="68" t="str">
        <f>IF(AND(Formulaire!$H$27=Aéroports!$E2661,--ISNUMBER(IFERROR(SEARCH(Formulaire!$H$28,$C2661,1),""))=1),MAX(O$1:O2660)+1,"")</f>
        <v/>
      </c>
      <c r="Q2661" s="91" t="str">
        <f>IFERROR(INDEX($C$2:$C$5193,MATCH(ROWS(M$2:M2661),M$2:M$5193,0)),"")</f>
        <v/>
      </c>
      <c r="R2661" s="70" t="str">
        <f>IFERROR(INDEX($C$2:$C$5193,MATCH(ROWS(N$2:N2661),N$2:N$5193,0)),"")</f>
        <v/>
      </c>
      <c r="S2661" s="92" t="str">
        <f>IFERROR(INDEX($C$2:$C$5193,MATCH(ROWS(O$2:O2661),O$2:O$5193,0)),"")</f>
        <v/>
      </c>
    </row>
    <row r="2662" spans="1:19" x14ac:dyDescent="0.25">
      <c r="A2662" s="69">
        <v>3450</v>
      </c>
      <c r="B2662" s="69" t="s">
        <v>20694</v>
      </c>
      <c r="C2662" s="69" t="s">
        <v>9811</v>
      </c>
      <c r="D2662" s="69" t="s">
        <v>16702</v>
      </c>
      <c r="E2662" s="69" t="s">
        <v>22589</v>
      </c>
      <c r="F2662" s="69" t="s">
        <v>20695</v>
      </c>
      <c r="G2662" s="69" t="s">
        <v>20696</v>
      </c>
      <c r="H2662" s="69">
        <v>43.233800000000002</v>
      </c>
      <c r="I2662" s="69">
        <v>-75.406999999999996</v>
      </c>
      <c r="J2662" s="69">
        <v>504</v>
      </c>
      <c r="K2662" s="69">
        <v>-5</v>
      </c>
      <c r="L2662" s="69">
        <f>COUNTIFS(Aéroports!$C$2:$C$5193,Aéroports!$C2662,Aéroports!$D$2:$D$5193,Aéroports!$D2662)</f>
        <v>1</v>
      </c>
      <c r="M2662" s="69" t="str">
        <f>IF(AND(Formulaire!$H$15=Aéroports!$E2662,--ISNUMBER(IFERROR(SEARCH(Formulaire!$H$16,$C2662,1),""))=1),MAX(M$1:M2661)+1,"")</f>
        <v/>
      </c>
      <c r="N2662" s="69" t="str">
        <f>IF(AND(Formulaire!$H$21=Aéroports!$E2662,--ISNUMBER(IFERROR(SEARCH(Formulaire!$H$22,$C2662,1),""))=1),MAX(N$1:N2661)+1,"")</f>
        <v/>
      </c>
      <c r="O2662" s="69" t="str">
        <f>IF(AND(Formulaire!$H$27=Aéroports!$E2662,--ISNUMBER(IFERROR(SEARCH(Formulaire!$H$28,$C2662,1),""))=1),MAX(O$1:O2661)+1,"")</f>
        <v/>
      </c>
      <c r="Q2662" s="91" t="str">
        <f>IFERROR(INDEX($C$2:$C$5193,MATCH(ROWS(M$2:M2662),M$2:M$5193,0)),"")</f>
        <v/>
      </c>
      <c r="R2662" s="70" t="str">
        <f>IFERROR(INDEX($C$2:$C$5193,MATCH(ROWS(N$2:N2662),N$2:N$5193,0)),"")</f>
        <v/>
      </c>
      <c r="S2662" s="92" t="str">
        <f>IFERROR(INDEX($C$2:$C$5193,MATCH(ROWS(O$2:O2662),O$2:O$5193,0)),"")</f>
        <v/>
      </c>
    </row>
    <row r="2663" spans="1:19" x14ac:dyDescent="0.25">
      <c r="A2663" s="68">
        <v>7042</v>
      </c>
      <c r="B2663" s="68" t="s">
        <v>20700</v>
      </c>
      <c r="C2663" s="68" t="s">
        <v>20701</v>
      </c>
      <c r="D2663" s="68" t="s">
        <v>16702</v>
      </c>
      <c r="E2663" s="68" t="s">
        <v>22589</v>
      </c>
      <c r="F2663" s="68" t="s">
        <v>20702</v>
      </c>
      <c r="G2663" s="68" t="s">
        <v>20703</v>
      </c>
      <c r="H2663" s="68">
        <v>39.771900000000002</v>
      </c>
      <c r="I2663" s="68">
        <v>-94.909700000000001</v>
      </c>
      <c r="J2663" s="68">
        <v>826</v>
      </c>
      <c r="K2663" s="68">
        <v>-6</v>
      </c>
      <c r="L2663" s="68">
        <f>COUNTIFS(Aéroports!$C$2:$C$5193,Aéroports!$C2663,Aéroports!$D$2:$D$5193,Aéroports!$D2663)</f>
        <v>1</v>
      </c>
      <c r="M2663" s="68" t="str">
        <f>IF(AND(Formulaire!$H$15=Aéroports!$E2663,--ISNUMBER(IFERROR(SEARCH(Formulaire!$H$16,$C2663,1),""))=1),MAX(M$1:M2662)+1,"")</f>
        <v/>
      </c>
      <c r="N2663" s="68" t="str">
        <f>IF(AND(Formulaire!$H$21=Aéroports!$E2663,--ISNUMBER(IFERROR(SEARCH(Formulaire!$H$22,$C2663,1),""))=1),MAX(N$1:N2662)+1,"")</f>
        <v/>
      </c>
      <c r="O2663" s="68" t="str">
        <f>IF(AND(Formulaire!$H$27=Aéroports!$E2663,--ISNUMBER(IFERROR(SEARCH(Formulaire!$H$28,$C2663,1),""))=1),MAX(O$1:O2662)+1,"")</f>
        <v/>
      </c>
      <c r="Q2663" s="91" t="str">
        <f>IFERROR(INDEX($C$2:$C$5193,MATCH(ROWS(M$2:M2663),M$2:M$5193,0)),"")</f>
        <v/>
      </c>
      <c r="R2663" s="70" t="str">
        <f>IFERROR(INDEX($C$2:$C$5193,MATCH(ROWS(N$2:N2663),N$2:N$5193,0)),"")</f>
        <v/>
      </c>
      <c r="S2663" s="92" t="str">
        <f>IFERROR(INDEX($C$2:$C$5193,MATCH(ROWS(O$2:O2663),O$2:O$5193,0)),"")</f>
        <v/>
      </c>
    </row>
    <row r="2664" spans="1:19" x14ac:dyDescent="0.25">
      <c r="A2664" s="69">
        <v>3736</v>
      </c>
      <c r="B2664" s="69" t="s">
        <v>20704</v>
      </c>
      <c r="C2664" s="69" t="s">
        <v>20705</v>
      </c>
      <c r="D2664" s="69" t="s">
        <v>16702</v>
      </c>
      <c r="E2664" s="69" t="s">
        <v>22589</v>
      </c>
      <c r="F2664" s="69" t="s">
        <v>20706</v>
      </c>
      <c r="G2664" s="69" t="s">
        <v>20707</v>
      </c>
      <c r="H2664" s="69">
        <v>33.301600000000001</v>
      </c>
      <c r="I2664" s="69">
        <v>-104.53100000000001</v>
      </c>
      <c r="J2664" s="69">
        <v>3671</v>
      </c>
      <c r="K2664" s="69">
        <v>-7</v>
      </c>
      <c r="L2664" s="69">
        <f>COUNTIFS(Aéroports!$C$2:$C$5193,Aéroports!$C2664,Aéroports!$D$2:$D$5193,Aéroports!$D2664)</f>
        <v>1</v>
      </c>
      <c r="M2664" s="69" t="str">
        <f>IF(AND(Formulaire!$H$15=Aéroports!$E2664,--ISNUMBER(IFERROR(SEARCH(Formulaire!$H$16,$C2664,1),""))=1),MAX(M$1:M2663)+1,"")</f>
        <v/>
      </c>
      <c r="N2664" s="69" t="str">
        <f>IF(AND(Formulaire!$H$21=Aéroports!$E2664,--ISNUMBER(IFERROR(SEARCH(Formulaire!$H$22,$C2664,1),""))=1),MAX(N$1:N2663)+1,"")</f>
        <v/>
      </c>
      <c r="O2664" s="69" t="str">
        <f>IF(AND(Formulaire!$H$27=Aéroports!$E2664,--ISNUMBER(IFERROR(SEARCH(Formulaire!$H$28,$C2664,1),""))=1),MAX(O$1:O2663)+1,"")</f>
        <v/>
      </c>
      <c r="Q2664" s="91" t="str">
        <f>IFERROR(INDEX($C$2:$C$5193,MATCH(ROWS(M$2:M2664),M$2:M$5193,0)),"")</f>
        <v/>
      </c>
      <c r="R2664" s="70" t="str">
        <f>IFERROR(INDEX($C$2:$C$5193,MATCH(ROWS(N$2:N2664),N$2:N$5193,0)),"")</f>
        <v/>
      </c>
      <c r="S2664" s="92" t="str">
        <f>IFERROR(INDEX($C$2:$C$5193,MATCH(ROWS(O$2:O2664),O$2:O$5193,0)),"")</f>
        <v/>
      </c>
    </row>
    <row r="2665" spans="1:19" x14ac:dyDescent="0.25">
      <c r="A2665" s="68">
        <v>10831</v>
      </c>
      <c r="B2665" s="68" t="s">
        <v>20708</v>
      </c>
      <c r="C2665" s="68" t="s">
        <v>20709</v>
      </c>
      <c r="D2665" s="68" t="s">
        <v>16702</v>
      </c>
      <c r="E2665" s="68" t="s">
        <v>22589</v>
      </c>
      <c r="F2665" s="68" t="s">
        <v>20710</v>
      </c>
      <c r="G2665" s="68" t="s">
        <v>20711</v>
      </c>
      <c r="H2665" s="68">
        <v>36.2849</v>
      </c>
      <c r="I2665" s="68">
        <v>-78.984200000000001</v>
      </c>
      <c r="J2665" s="68">
        <v>609</v>
      </c>
      <c r="K2665" s="68">
        <v>-5</v>
      </c>
      <c r="L2665" s="68">
        <f>COUNTIFS(Aéroports!$C$2:$C$5193,Aéroports!$C2665,Aéroports!$D$2:$D$5193,Aéroports!$D2665)</f>
        <v>1</v>
      </c>
      <c r="M2665" s="68" t="str">
        <f>IF(AND(Formulaire!$H$15=Aéroports!$E2665,--ISNUMBER(IFERROR(SEARCH(Formulaire!$H$16,$C2665,1),""))=1),MAX(M$1:M2664)+1,"")</f>
        <v/>
      </c>
      <c r="N2665" s="68" t="str">
        <f>IF(AND(Formulaire!$H$21=Aéroports!$E2665,--ISNUMBER(IFERROR(SEARCH(Formulaire!$H$22,$C2665,1),""))=1),MAX(N$1:N2664)+1,"")</f>
        <v/>
      </c>
      <c r="O2665" s="68" t="str">
        <f>IF(AND(Formulaire!$H$27=Aéroports!$E2665,--ISNUMBER(IFERROR(SEARCH(Formulaire!$H$28,$C2665,1),""))=1),MAX(O$1:O2664)+1,"")</f>
        <v/>
      </c>
      <c r="Q2665" s="91" t="str">
        <f>IFERROR(INDEX($C$2:$C$5193,MATCH(ROWS(M$2:M2665),M$2:M$5193,0)),"")</f>
        <v/>
      </c>
      <c r="R2665" s="70" t="str">
        <f>IFERROR(INDEX($C$2:$C$5193,MATCH(ROWS(N$2:N2665),N$2:N$5193,0)),"")</f>
        <v/>
      </c>
      <c r="S2665" s="92" t="str">
        <f>IFERROR(INDEX($C$2:$C$5193,MATCH(ROWS(O$2:O2665),O$2:O$5193,0)),"")</f>
        <v/>
      </c>
    </row>
    <row r="2666" spans="1:19" x14ac:dyDescent="0.25">
      <c r="A2666" s="69">
        <v>6722</v>
      </c>
      <c r="B2666" s="69" t="s">
        <v>20712</v>
      </c>
      <c r="C2666" s="69" t="s">
        <v>20713</v>
      </c>
      <c r="D2666" s="69" t="s">
        <v>16702</v>
      </c>
      <c r="E2666" s="69" t="s">
        <v>22589</v>
      </c>
      <c r="F2666" s="69" t="s">
        <v>20714</v>
      </c>
      <c r="G2666" s="69" t="s">
        <v>20715</v>
      </c>
      <c r="H2666" s="69">
        <v>64.727199999999996</v>
      </c>
      <c r="I2666" s="69">
        <v>-155.47</v>
      </c>
      <c r="J2666" s="69">
        <v>658</v>
      </c>
      <c r="K2666" s="69">
        <v>-9</v>
      </c>
      <c r="L2666" s="69">
        <f>COUNTIFS(Aéroports!$C$2:$C$5193,Aéroports!$C2666,Aéroports!$D$2:$D$5193,Aéroports!$D2666)</f>
        <v>1</v>
      </c>
      <c r="M2666" s="69" t="str">
        <f>IF(AND(Formulaire!$H$15=Aéroports!$E2666,--ISNUMBER(IFERROR(SEARCH(Formulaire!$H$16,$C2666,1),""))=1),MAX(M$1:M2665)+1,"")</f>
        <v/>
      </c>
      <c r="N2666" s="69" t="str">
        <f>IF(AND(Formulaire!$H$21=Aéroports!$E2666,--ISNUMBER(IFERROR(SEARCH(Formulaire!$H$22,$C2666,1),""))=1),MAX(N$1:N2665)+1,"")</f>
        <v/>
      </c>
      <c r="O2666" s="69" t="str">
        <f>IF(AND(Formulaire!$H$27=Aéroports!$E2666,--ISNUMBER(IFERROR(SEARCH(Formulaire!$H$28,$C2666,1),""))=1),MAX(O$1:O2665)+1,"")</f>
        <v/>
      </c>
      <c r="Q2666" s="91" t="str">
        <f>IFERROR(INDEX($C$2:$C$5193,MATCH(ROWS(M$2:M2666),M$2:M$5193,0)),"")</f>
        <v/>
      </c>
      <c r="R2666" s="70" t="str">
        <f>IFERROR(INDEX($C$2:$C$5193,MATCH(ROWS(N$2:N2666),N$2:N$5193,0)),"")</f>
        <v/>
      </c>
      <c r="S2666" s="92" t="str">
        <f>IFERROR(INDEX($C$2:$C$5193,MATCH(ROWS(O$2:O2666),O$2:O$5193,0)),"")</f>
        <v/>
      </c>
    </row>
    <row r="2667" spans="1:19" x14ac:dyDescent="0.25">
      <c r="A2667" s="68">
        <v>7077</v>
      </c>
      <c r="B2667" s="68" t="s">
        <v>20716</v>
      </c>
      <c r="C2667" s="68" t="s">
        <v>20717</v>
      </c>
      <c r="D2667" s="68" t="s">
        <v>16702</v>
      </c>
      <c r="E2667" s="68" t="s">
        <v>22589</v>
      </c>
      <c r="F2667" s="68" t="s">
        <v>20718</v>
      </c>
      <c r="G2667" s="68" t="s">
        <v>20719</v>
      </c>
      <c r="H2667" s="68">
        <v>33.462800000000001</v>
      </c>
      <c r="I2667" s="68">
        <v>-105.535</v>
      </c>
      <c r="J2667" s="68">
        <v>6814</v>
      </c>
      <c r="K2667" s="68">
        <v>-7</v>
      </c>
      <c r="L2667" s="68">
        <f>COUNTIFS(Aéroports!$C$2:$C$5193,Aéroports!$C2667,Aéroports!$D$2:$D$5193,Aéroports!$D2667)</f>
        <v>1</v>
      </c>
      <c r="M2667" s="68" t="str">
        <f>IF(AND(Formulaire!$H$15=Aéroports!$E2667,--ISNUMBER(IFERROR(SEARCH(Formulaire!$H$16,$C2667,1),""))=1),MAX(M$1:M2666)+1,"")</f>
        <v/>
      </c>
      <c r="N2667" s="68" t="str">
        <f>IF(AND(Formulaire!$H$21=Aéroports!$E2667,--ISNUMBER(IFERROR(SEARCH(Formulaire!$H$22,$C2667,1),""))=1),MAX(N$1:N2666)+1,"")</f>
        <v/>
      </c>
      <c r="O2667" s="68" t="str">
        <f>IF(AND(Formulaire!$H$27=Aéroports!$E2667,--ISNUMBER(IFERROR(SEARCH(Formulaire!$H$28,$C2667,1),""))=1),MAX(O$1:O2666)+1,"")</f>
        <v/>
      </c>
      <c r="Q2667" s="91" t="str">
        <f>IFERROR(INDEX($C$2:$C$5193,MATCH(ROWS(M$2:M2667),M$2:M$5193,0)),"")</f>
        <v/>
      </c>
      <c r="R2667" s="70" t="str">
        <f>IFERROR(INDEX($C$2:$C$5193,MATCH(ROWS(N$2:N2667),N$2:N$5193,0)),"")</f>
        <v/>
      </c>
      <c r="S2667" s="92" t="str">
        <f>IFERROR(INDEX($C$2:$C$5193,MATCH(ROWS(O$2:O2667),O$2:O$5193,0)),"")</f>
        <v/>
      </c>
    </row>
    <row r="2668" spans="1:19" x14ac:dyDescent="0.25">
      <c r="A2668" s="69">
        <v>11853</v>
      </c>
      <c r="B2668" s="69" t="s">
        <v>20720</v>
      </c>
      <c r="C2668" s="69" t="s">
        <v>20721</v>
      </c>
      <c r="D2668" s="69" t="s">
        <v>16702</v>
      </c>
      <c r="E2668" s="69" t="s">
        <v>22589</v>
      </c>
      <c r="F2668" s="69" t="s">
        <v>20722</v>
      </c>
      <c r="G2668" s="69" t="s">
        <v>20723</v>
      </c>
      <c r="H2668" s="69">
        <v>38.872100000000003</v>
      </c>
      <c r="I2668" s="69">
        <v>-98.811800000000005</v>
      </c>
      <c r="J2668" s="69">
        <v>1862</v>
      </c>
      <c r="K2668" s="69" t="s">
        <v>340</v>
      </c>
      <c r="L2668" s="69">
        <f>COUNTIFS(Aéroports!$C$2:$C$5193,Aéroports!$C2668,Aéroports!$D$2:$D$5193,Aéroports!$D2668)</f>
        <v>1</v>
      </c>
      <c r="M2668" s="69" t="str">
        <f>IF(AND(Formulaire!$H$15=Aéroports!$E2668,--ISNUMBER(IFERROR(SEARCH(Formulaire!$H$16,$C2668,1),""))=1),MAX(M$1:M2667)+1,"")</f>
        <v/>
      </c>
      <c r="N2668" s="69" t="str">
        <f>IF(AND(Formulaire!$H$21=Aéroports!$E2668,--ISNUMBER(IFERROR(SEARCH(Formulaire!$H$22,$C2668,1),""))=1),MAX(N$1:N2667)+1,"")</f>
        <v/>
      </c>
      <c r="O2668" s="69" t="str">
        <f>IF(AND(Formulaire!$H$27=Aéroports!$E2668,--ISNUMBER(IFERROR(SEARCH(Formulaire!$H$28,$C2668,1),""))=1),MAX(O$1:O2667)+1,"")</f>
        <v/>
      </c>
      <c r="Q2668" s="91" t="str">
        <f>IFERROR(INDEX($C$2:$C$5193,MATCH(ROWS(M$2:M2668),M$2:M$5193,0)),"")</f>
        <v/>
      </c>
      <c r="R2668" s="70" t="str">
        <f>IFERROR(INDEX($C$2:$C$5193,MATCH(ROWS(N$2:N2668),N$2:N$5193,0)),"")</f>
        <v/>
      </c>
      <c r="S2668" s="92" t="str">
        <f>IFERROR(INDEX($C$2:$C$5193,MATCH(ROWS(O$2:O2668),O$2:O$5193,0)),"")</f>
        <v/>
      </c>
    </row>
    <row r="2669" spans="1:19" x14ac:dyDescent="0.25">
      <c r="A2669" s="68">
        <v>7098</v>
      </c>
      <c r="B2669" s="68" t="s">
        <v>20724</v>
      </c>
      <c r="C2669" s="68" t="s">
        <v>20725</v>
      </c>
      <c r="D2669" s="68" t="s">
        <v>16702</v>
      </c>
      <c r="E2669" s="68" t="s">
        <v>22589</v>
      </c>
      <c r="F2669" s="68" t="s">
        <v>20726</v>
      </c>
      <c r="G2669" s="68" t="s">
        <v>20727</v>
      </c>
      <c r="H2669" s="68">
        <v>61.778880000000001</v>
      </c>
      <c r="I2669" s="68">
        <v>-161.31950000000001</v>
      </c>
      <c r="J2669" s="68">
        <v>51</v>
      </c>
      <c r="K2669" s="68">
        <v>-9</v>
      </c>
      <c r="L2669" s="68">
        <f>COUNTIFS(Aéroports!$C$2:$C$5193,Aéroports!$C2669,Aéroports!$D$2:$D$5193,Aéroports!$D2669)</f>
        <v>1</v>
      </c>
      <c r="M2669" s="68" t="str">
        <f>IF(AND(Formulaire!$H$15=Aéroports!$E2669,--ISNUMBER(IFERROR(SEARCH(Formulaire!$H$16,$C2669,1),""))=1),MAX(M$1:M2668)+1,"")</f>
        <v/>
      </c>
      <c r="N2669" s="68" t="str">
        <f>IF(AND(Formulaire!$H$21=Aéroports!$E2669,--ISNUMBER(IFERROR(SEARCH(Formulaire!$H$22,$C2669,1),""))=1),MAX(N$1:N2668)+1,"")</f>
        <v/>
      </c>
      <c r="O2669" s="68" t="str">
        <f>IF(AND(Formulaire!$H$27=Aéroports!$E2669,--ISNUMBER(IFERROR(SEARCH(Formulaire!$H$28,$C2669,1),""))=1),MAX(O$1:O2668)+1,"")</f>
        <v/>
      </c>
      <c r="Q2669" s="91" t="str">
        <f>IFERROR(INDEX($C$2:$C$5193,MATCH(ROWS(M$2:M2669),M$2:M$5193,0)),"")</f>
        <v/>
      </c>
      <c r="R2669" s="70" t="str">
        <f>IFERROR(INDEX($C$2:$C$5193,MATCH(ROWS(N$2:N2669),N$2:N$5193,0)),"")</f>
        <v/>
      </c>
      <c r="S2669" s="92" t="str">
        <f>IFERROR(INDEX($C$2:$C$5193,MATCH(ROWS(O$2:O2669),O$2:O$5193,0)),"")</f>
        <v/>
      </c>
    </row>
    <row r="2670" spans="1:19" x14ac:dyDescent="0.25">
      <c r="A2670" s="69">
        <v>5767</v>
      </c>
      <c r="B2670" s="69" t="s">
        <v>20728</v>
      </c>
      <c r="C2670" s="69" t="s">
        <v>20729</v>
      </c>
      <c r="D2670" s="69" t="s">
        <v>16702</v>
      </c>
      <c r="E2670" s="69" t="s">
        <v>22589</v>
      </c>
      <c r="F2670" s="69" t="s">
        <v>20730</v>
      </c>
      <c r="G2670" s="69" t="s">
        <v>20731</v>
      </c>
      <c r="H2670" s="69">
        <v>43.529400000000003</v>
      </c>
      <c r="I2670" s="69">
        <v>-72.949600000000004</v>
      </c>
      <c r="J2670" s="69">
        <v>787</v>
      </c>
      <c r="K2670" s="69">
        <v>-5</v>
      </c>
      <c r="L2670" s="69">
        <f>COUNTIFS(Aéroports!$C$2:$C$5193,Aéroports!$C2670,Aéroports!$D$2:$D$5193,Aéroports!$D2670)</f>
        <v>1</v>
      </c>
      <c r="M2670" s="69" t="str">
        <f>IF(AND(Formulaire!$H$15=Aéroports!$E2670,--ISNUMBER(IFERROR(SEARCH(Formulaire!$H$16,$C2670,1),""))=1),MAX(M$1:M2669)+1,"")</f>
        <v/>
      </c>
      <c r="N2670" s="69" t="str">
        <f>IF(AND(Formulaire!$H$21=Aéroports!$E2670,--ISNUMBER(IFERROR(SEARCH(Formulaire!$H$22,$C2670,1),""))=1),MAX(N$1:N2669)+1,"")</f>
        <v/>
      </c>
      <c r="O2670" s="69" t="str">
        <f>IF(AND(Formulaire!$H$27=Aéroports!$E2670,--ISNUMBER(IFERROR(SEARCH(Formulaire!$H$28,$C2670,1),""))=1),MAX(O$1:O2669)+1,"")</f>
        <v/>
      </c>
      <c r="Q2670" s="91" t="str">
        <f>IFERROR(INDEX($C$2:$C$5193,MATCH(ROWS(M$2:M2670),M$2:M$5193,0)),"")</f>
        <v/>
      </c>
      <c r="R2670" s="70" t="str">
        <f>IFERROR(INDEX($C$2:$C$5193,MATCH(ROWS(N$2:N2670),N$2:N$5193,0)),"")</f>
        <v/>
      </c>
      <c r="S2670" s="92" t="str">
        <f>IFERROR(INDEX($C$2:$C$5193,MATCH(ROWS(O$2:O2670),O$2:O$5193,0)),"")</f>
        <v/>
      </c>
    </row>
    <row r="2671" spans="1:19" x14ac:dyDescent="0.25">
      <c r="A2671" s="68">
        <v>9412</v>
      </c>
      <c r="B2671" s="68" t="s">
        <v>20732</v>
      </c>
      <c r="C2671" s="68" t="s">
        <v>20733</v>
      </c>
      <c r="D2671" s="68" t="s">
        <v>16702</v>
      </c>
      <c r="E2671" s="68" t="s">
        <v>22589</v>
      </c>
      <c r="F2671" s="68" t="s">
        <v>20734</v>
      </c>
      <c r="G2671" s="68" t="s">
        <v>20735</v>
      </c>
      <c r="H2671" s="68">
        <v>39.904200000000003</v>
      </c>
      <c r="I2671" s="68">
        <v>-95.779399999999995</v>
      </c>
      <c r="J2671" s="68">
        <v>1330</v>
      </c>
      <c r="K2671" s="68">
        <v>-6</v>
      </c>
      <c r="L2671" s="68">
        <f>COUNTIFS(Aéroports!$C$2:$C$5193,Aéroports!$C2671,Aéroports!$D$2:$D$5193,Aéroports!$D2671)</f>
        <v>1</v>
      </c>
      <c r="M2671" s="68" t="str">
        <f>IF(AND(Formulaire!$H$15=Aéroports!$E2671,--ISNUMBER(IFERROR(SEARCH(Formulaire!$H$16,$C2671,1),""))=1),MAX(M$1:M2670)+1,"")</f>
        <v/>
      </c>
      <c r="N2671" s="68" t="str">
        <f>IF(AND(Formulaire!$H$21=Aéroports!$E2671,--ISNUMBER(IFERROR(SEARCH(Formulaire!$H$22,$C2671,1),""))=1),MAX(N$1:N2670)+1,"")</f>
        <v/>
      </c>
      <c r="O2671" s="68" t="str">
        <f>IF(AND(Formulaire!$H$27=Aéroports!$E2671,--ISNUMBER(IFERROR(SEARCH(Formulaire!$H$28,$C2671,1),""))=1),MAX(O$1:O2670)+1,"")</f>
        <v/>
      </c>
      <c r="Q2671" s="91" t="str">
        <f>IFERROR(INDEX($C$2:$C$5193,MATCH(ROWS(M$2:M2671),M$2:M$5193,0)),"")</f>
        <v/>
      </c>
      <c r="R2671" s="70" t="str">
        <f>IFERROR(INDEX($C$2:$C$5193,MATCH(ROWS(N$2:N2671),N$2:N$5193,0)),"")</f>
        <v/>
      </c>
      <c r="S2671" s="92" t="str">
        <f>IFERROR(INDEX($C$2:$C$5193,MATCH(ROWS(O$2:O2671),O$2:O$5193,0)),"")</f>
        <v/>
      </c>
    </row>
    <row r="2672" spans="1:19" x14ac:dyDescent="0.25">
      <c r="A2672" s="69">
        <v>3817</v>
      </c>
      <c r="B2672" s="69" t="s">
        <v>20746</v>
      </c>
      <c r="C2672" s="69" t="s">
        <v>20737</v>
      </c>
      <c r="D2672" s="69" t="s">
        <v>16702</v>
      </c>
      <c r="E2672" s="69" t="s">
        <v>22589</v>
      </c>
      <c r="F2672" s="69" t="s">
        <v>20747</v>
      </c>
      <c r="G2672" s="69" t="s">
        <v>20748</v>
      </c>
      <c r="H2672" s="69">
        <v>38.695399999999999</v>
      </c>
      <c r="I2672" s="69">
        <v>-121.59099999999999</v>
      </c>
      <c r="J2672" s="69">
        <v>27</v>
      </c>
      <c r="K2672" s="69">
        <v>-8</v>
      </c>
      <c r="L2672" s="69">
        <f>COUNTIFS(Aéroports!$C$2:$C$5193,Aéroports!$C2672,Aéroports!$D$2:$D$5193,Aéroports!$D2672)</f>
        <v>1</v>
      </c>
      <c r="M2672" s="69" t="str">
        <f>IF(AND(Formulaire!$H$15=Aéroports!$E2672,--ISNUMBER(IFERROR(SEARCH(Formulaire!$H$16,$C2672,1),""))=1),MAX(M$1:M2671)+1,"")</f>
        <v/>
      </c>
      <c r="N2672" s="69" t="str">
        <f>IF(AND(Formulaire!$H$21=Aéroports!$E2672,--ISNUMBER(IFERROR(SEARCH(Formulaire!$H$22,$C2672,1),""))=1),MAX(N$1:N2671)+1,"")</f>
        <v/>
      </c>
      <c r="O2672" s="69" t="str">
        <f>IF(AND(Formulaire!$H$27=Aéroports!$E2672,--ISNUMBER(IFERROR(SEARCH(Formulaire!$H$28,$C2672,1),""))=1),MAX(O$1:O2671)+1,"")</f>
        <v/>
      </c>
      <c r="Q2672" s="91" t="str">
        <f>IFERROR(INDEX($C$2:$C$5193,MATCH(ROWS(M$2:M2672),M$2:M$5193,0)),"")</f>
        <v/>
      </c>
      <c r="R2672" s="70" t="str">
        <f>IFERROR(INDEX($C$2:$C$5193,MATCH(ROWS(N$2:N2672),N$2:N$5193,0)),"")</f>
        <v/>
      </c>
      <c r="S2672" s="92" t="str">
        <f>IFERROR(INDEX($C$2:$C$5193,MATCH(ROWS(O$2:O2672),O$2:O$5193,0)),"")</f>
        <v/>
      </c>
    </row>
    <row r="2673" spans="1:19" x14ac:dyDescent="0.25">
      <c r="A2673" s="68">
        <v>9140</v>
      </c>
      <c r="B2673" s="68" t="s">
        <v>20749</v>
      </c>
      <c r="C2673" s="68" t="s">
        <v>20750</v>
      </c>
      <c r="D2673" s="68" t="s">
        <v>16702</v>
      </c>
      <c r="E2673" s="68" t="s">
        <v>22589</v>
      </c>
      <c r="F2673" s="68" t="s">
        <v>20751</v>
      </c>
      <c r="G2673" s="68" t="s">
        <v>20752</v>
      </c>
      <c r="H2673" s="68">
        <v>32.854799999999997</v>
      </c>
      <c r="I2673" s="68">
        <v>-109.63500000000001</v>
      </c>
      <c r="J2673" s="68">
        <v>3179</v>
      </c>
      <c r="K2673" s="68">
        <v>-7</v>
      </c>
      <c r="L2673" s="68">
        <f>COUNTIFS(Aéroports!$C$2:$C$5193,Aéroports!$C2673,Aéroports!$D$2:$D$5193,Aéroports!$D2673)</f>
        <v>1</v>
      </c>
      <c r="M2673" s="68" t="str">
        <f>IF(AND(Formulaire!$H$15=Aéroports!$E2673,--ISNUMBER(IFERROR(SEARCH(Formulaire!$H$16,$C2673,1),""))=1),MAX(M$1:M2672)+1,"")</f>
        <v/>
      </c>
      <c r="N2673" s="68" t="str">
        <f>IF(AND(Formulaire!$H$21=Aéroports!$E2673,--ISNUMBER(IFERROR(SEARCH(Formulaire!$H$22,$C2673,1),""))=1),MAX(N$1:N2672)+1,"")</f>
        <v/>
      </c>
      <c r="O2673" s="68" t="str">
        <f>IF(AND(Formulaire!$H$27=Aéroports!$E2673,--ISNUMBER(IFERROR(SEARCH(Formulaire!$H$28,$C2673,1),""))=1),MAX(O$1:O2672)+1,"")</f>
        <v/>
      </c>
      <c r="Q2673" s="91" t="str">
        <f>IFERROR(INDEX($C$2:$C$5193,MATCH(ROWS(M$2:M2673),M$2:M$5193,0)),"")</f>
        <v/>
      </c>
      <c r="R2673" s="70" t="str">
        <f>IFERROR(INDEX($C$2:$C$5193,MATCH(ROWS(N$2:N2673),N$2:N$5193,0)),"")</f>
        <v/>
      </c>
      <c r="S2673" s="92" t="str">
        <f>IFERROR(INDEX($C$2:$C$5193,MATCH(ROWS(O$2:O2673),O$2:O$5193,0)),"")</f>
        <v/>
      </c>
    </row>
    <row r="2674" spans="1:19" x14ac:dyDescent="0.25">
      <c r="A2674" s="69">
        <v>4128</v>
      </c>
      <c r="B2674" s="69" t="s">
        <v>20753</v>
      </c>
      <c r="C2674" s="69" t="s">
        <v>20754</v>
      </c>
      <c r="D2674" s="69" t="s">
        <v>16702</v>
      </c>
      <c r="E2674" s="69" t="s">
        <v>22589</v>
      </c>
      <c r="F2674" s="69" t="s">
        <v>20755</v>
      </c>
      <c r="G2674" s="69" t="s">
        <v>20756</v>
      </c>
      <c r="H2674" s="69">
        <v>43.532899999999998</v>
      </c>
      <c r="I2674" s="69">
        <v>-84.079599999999999</v>
      </c>
      <c r="J2674" s="69">
        <v>668</v>
      </c>
      <c r="K2674" s="69">
        <v>-5</v>
      </c>
      <c r="L2674" s="69">
        <f>COUNTIFS(Aéroports!$C$2:$C$5193,Aéroports!$C2674,Aéroports!$D$2:$D$5193,Aéroports!$D2674)</f>
        <v>1</v>
      </c>
      <c r="M2674" s="69" t="str">
        <f>IF(AND(Formulaire!$H$15=Aéroports!$E2674,--ISNUMBER(IFERROR(SEARCH(Formulaire!$H$16,$C2674,1),""))=1),MAX(M$1:M2673)+1,"")</f>
        <v/>
      </c>
      <c r="N2674" s="69" t="str">
        <f>IF(AND(Formulaire!$H$21=Aéroports!$E2674,--ISNUMBER(IFERROR(SEARCH(Formulaire!$H$22,$C2674,1),""))=1),MAX(N$1:N2673)+1,"")</f>
        <v/>
      </c>
      <c r="O2674" s="69" t="str">
        <f>IF(AND(Formulaire!$H$27=Aéroports!$E2674,--ISNUMBER(IFERROR(SEARCH(Formulaire!$H$28,$C2674,1),""))=1),MAX(O$1:O2673)+1,"")</f>
        <v/>
      </c>
      <c r="Q2674" s="91" t="str">
        <f>IFERROR(INDEX($C$2:$C$5193,MATCH(ROWS(M$2:M2674),M$2:M$5193,0)),"")</f>
        <v/>
      </c>
      <c r="R2674" s="70" t="str">
        <f>IFERROR(INDEX($C$2:$C$5193,MATCH(ROWS(N$2:N2674),N$2:N$5193,0)),"")</f>
        <v/>
      </c>
      <c r="S2674" s="92" t="str">
        <f>IFERROR(INDEX($C$2:$C$5193,MATCH(ROWS(O$2:O2674),O$2:O$5193,0)),"")</f>
        <v/>
      </c>
    </row>
    <row r="2675" spans="1:19" x14ac:dyDescent="0.25">
      <c r="A2675" s="68">
        <v>4271</v>
      </c>
      <c r="B2675" s="68" t="s">
        <v>20757</v>
      </c>
      <c r="C2675" s="68" t="s">
        <v>20758</v>
      </c>
      <c r="D2675" s="68" t="s">
        <v>16702</v>
      </c>
      <c r="E2675" s="68" t="s">
        <v>22589</v>
      </c>
      <c r="F2675" s="68" t="s">
        <v>20759</v>
      </c>
      <c r="G2675" s="68" t="s">
        <v>20760</v>
      </c>
      <c r="H2675" s="68">
        <v>45.546599999999998</v>
      </c>
      <c r="I2675" s="68">
        <v>-94.059899999999999</v>
      </c>
      <c r="J2675" s="68">
        <v>1031</v>
      </c>
      <c r="K2675" s="68">
        <v>-6</v>
      </c>
      <c r="L2675" s="68">
        <f>COUNTIFS(Aéroports!$C$2:$C$5193,Aéroports!$C2675,Aéroports!$D$2:$D$5193,Aéroports!$D2675)</f>
        <v>1</v>
      </c>
      <c r="M2675" s="68" t="str">
        <f>IF(AND(Formulaire!$H$15=Aéroports!$E2675,--ISNUMBER(IFERROR(SEARCH(Formulaire!$H$16,$C2675,1),""))=1),MAX(M$1:M2674)+1,"")</f>
        <v/>
      </c>
      <c r="N2675" s="68" t="str">
        <f>IF(AND(Formulaire!$H$21=Aéroports!$E2675,--ISNUMBER(IFERROR(SEARCH(Formulaire!$H$22,$C2675,1),""))=1),MAX(N$1:N2674)+1,"")</f>
        <v/>
      </c>
      <c r="O2675" s="68" t="str">
        <f>IF(AND(Formulaire!$H$27=Aéroports!$E2675,--ISNUMBER(IFERROR(SEARCH(Formulaire!$H$28,$C2675,1),""))=1),MAX(O$1:O2674)+1,"")</f>
        <v/>
      </c>
      <c r="Q2675" s="91" t="str">
        <f>IFERROR(INDEX($C$2:$C$5193,MATCH(ROWS(M$2:M2675),M$2:M$5193,0)),"")</f>
        <v/>
      </c>
      <c r="R2675" s="70" t="str">
        <f>IFERROR(INDEX($C$2:$C$5193,MATCH(ROWS(N$2:N2675),N$2:N$5193,0)),"")</f>
        <v/>
      </c>
      <c r="S2675" s="92" t="str">
        <f>IFERROR(INDEX($C$2:$C$5193,MATCH(ROWS(O$2:O2675),O$2:O$5193,0)),"")</f>
        <v/>
      </c>
    </row>
    <row r="2676" spans="1:19" x14ac:dyDescent="0.25">
      <c r="A2676" s="69">
        <v>4064</v>
      </c>
      <c r="B2676" s="69" t="s">
        <v>20761</v>
      </c>
      <c r="C2676" s="69" t="s">
        <v>20762</v>
      </c>
      <c r="D2676" s="69" t="s">
        <v>16702</v>
      </c>
      <c r="E2676" s="69" t="s">
        <v>22589</v>
      </c>
      <c r="F2676" s="69" t="s">
        <v>20763</v>
      </c>
      <c r="G2676" s="69" t="s">
        <v>20764</v>
      </c>
      <c r="H2676" s="69">
        <v>37.036389999999997</v>
      </c>
      <c r="I2676" s="69">
        <v>-113.5103</v>
      </c>
      <c r="J2676" s="69">
        <v>2941</v>
      </c>
      <c r="K2676" s="69">
        <v>-7</v>
      </c>
      <c r="L2676" s="69">
        <f>COUNTIFS(Aéroports!$C$2:$C$5193,Aéroports!$C2676,Aéroports!$D$2:$D$5193,Aéroports!$D2676)</f>
        <v>1</v>
      </c>
      <c r="M2676" s="69" t="str">
        <f>IF(AND(Formulaire!$H$15=Aéroports!$E2676,--ISNUMBER(IFERROR(SEARCH(Formulaire!$H$16,$C2676,1),""))=1),MAX(M$1:M2675)+1,"")</f>
        <v/>
      </c>
      <c r="N2676" s="69" t="str">
        <f>IF(AND(Formulaire!$H$21=Aéroports!$E2676,--ISNUMBER(IFERROR(SEARCH(Formulaire!$H$22,$C2676,1),""))=1),MAX(N$1:N2675)+1,"")</f>
        <v/>
      </c>
      <c r="O2676" s="69" t="str">
        <f>IF(AND(Formulaire!$H$27=Aéroports!$E2676,--ISNUMBER(IFERROR(SEARCH(Formulaire!$H$28,$C2676,1),""))=1),MAX(O$1:O2675)+1,"")</f>
        <v/>
      </c>
      <c r="Q2676" s="91" t="str">
        <f>IFERROR(INDEX($C$2:$C$5193,MATCH(ROWS(M$2:M2676),M$2:M$5193,0)),"")</f>
        <v/>
      </c>
      <c r="R2676" s="70" t="str">
        <f>IFERROR(INDEX($C$2:$C$5193,MATCH(ROWS(N$2:N2676),N$2:N$5193,0)),"")</f>
        <v/>
      </c>
      <c r="S2676" s="92" t="str">
        <f>IFERROR(INDEX($C$2:$C$5193,MATCH(ROWS(O$2:O2676),O$2:O$5193,0)),"")</f>
        <v/>
      </c>
    </row>
    <row r="2677" spans="1:19" x14ac:dyDescent="0.25">
      <c r="A2677" s="68">
        <v>7826</v>
      </c>
      <c r="B2677" s="68" t="s">
        <v>20765</v>
      </c>
      <c r="C2677" s="68" t="s">
        <v>20766</v>
      </c>
      <c r="D2677" s="68" t="s">
        <v>16702</v>
      </c>
      <c r="E2677" s="68" t="s">
        <v>22589</v>
      </c>
      <c r="F2677" s="68" t="s">
        <v>20767</v>
      </c>
      <c r="G2677" s="68" t="s">
        <v>20768</v>
      </c>
      <c r="H2677" s="68">
        <v>44.909500000000001</v>
      </c>
      <c r="I2677" s="68">
        <v>-123.003</v>
      </c>
      <c r="J2677" s="68">
        <v>214</v>
      </c>
      <c r="K2677" s="68">
        <v>-8</v>
      </c>
      <c r="L2677" s="68">
        <f>COUNTIFS(Aéroports!$C$2:$C$5193,Aéroports!$C2677,Aéroports!$D$2:$D$5193,Aéroports!$D2677)</f>
        <v>1</v>
      </c>
      <c r="M2677" s="68" t="str">
        <f>IF(AND(Formulaire!$H$15=Aéroports!$E2677,--ISNUMBER(IFERROR(SEARCH(Formulaire!$H$16,$C2677,1),""))=1),MAX(M$1:M2676)+1,"")</f>
        <v/>
      </c>
      <c r="N2677" s="68" t="str">
        <f>IF(AND(Formulaire!$H$21=Aéroports!$E2677,--ISNUMBER(IFERROR(SEARCH(Formulaire!$H$22,$C2677,1),""))=1),MAX(N$1:N2676)+1,"")</f>
        <v/>
      </c>
      <c r="O2677" s="68" t="str">
        <f>IF(AND(Formulaire!$H$27=Aéroports!$E2677,--ISNUMBER(IFERROR(SEARCH(Formulaire!$H$28,$C2677,1),""))=1),MAX(O$1:O2676)+1,"")</f>
        <v/>
      </c>
      <c r="Q2677" s="91" t="str">
        <f>IFERROR(INDEX($C$2:$C$5193,MATCH(ROWS(M$2:M2677),M$2:M$5193,0)),"")</f>
        <v/>
      </c>
      <c r="R2677" s="70" t="str">
        <f>IFERROR(INDEX($C$2:$C$5193,MATCH(ROWS(N$2:N2677),N$2:N$5193,0)),"")</f>
        <v/>
      </c>
      <c r="S2677" s="92" t="str">
        <f>IFERROR(INDEX($C$2:$C$5193,MATCH(ROWS(O$2:O2677),O$2:O$5193,0)),"")</f>
        <v/>
      </c>
    </row>
    <row r="2678" spans="1:19" x14ac:dyDescent="0.25">
      <c r="A2678" s="69">
        <v>5771</v>
      </c>
      <c r="B2678" s="69" t="s">
        <v>20769</v>
      </c>
      <c r="C2678" s="69" t="s">
        <v>20770</v>
      </c>
      <c r="D2678" s="69" t="s">
        <v>16702</v>
      </c>
      <c r="E2678" s="69" t="s">
        <v>22589</v>
      </c>
      <c r="F2678" s="69" t="s">
        <v>20771</v>
      </c>
      <c r="G2678" s="69" t="s">
        <v>20772</v>
      </c>
      <c r="H2678" s="69">
        <v>38.790999999999997</v>
      </c>
      <c r="I2678" s="69">
        <v>-97.652199999999993</v>
      </c>
      <c r="J2678" s="69">
        <v>1288</v>
      </c>
      <c r="K2678" s="69">
        <v>-6</v>
      </c>
      <c r="L2678" s="69">
        <f>COUNTIFS(Aéroports!$C$2:$C$5193,Aéroports!$C2678,Aéroports!$D$2:$D$5193,Aéroports!$D2678)</f>
        <v>1</v>
      </c>
      <c r="M2678" s="69" t="str">
        <f>IF(AND(Formulaire!$H$15=Aéroports!$E2678,--ISNUMBER(IFERROR(SEARCH(Formulaire!$H$16,$C2678,1),""))=1),MAX(M$1:M2677)+1,"")</f>
        <v/>
      </c>
      <c r="N2678" s="69" t="str">
        <f>IF(AND(Formulaire!$H$21=Aéroports!$E2678,--ISNUMBER(IFERROR(SEARCH(Formulaire!$H$22,$C2678,1),""))=1),MAX(N$1:N2677)+1,"")</f>
        <v/>
      </c>
      <c r="O2678" s="69" t="str">
        <f>IF(AND(Formulaire!$H$27=Aéroports!$E2678,--ISNUMBER(IFERROR(SEARCH(Formulaire!$H$28,$C2678,1),""))=1),MAX(O$1:O2677)+1,"")</f>
        <v/>
      </c>
      <c r="Q2678" s="91" t="str">
        <f>IFERROR(INDEX($C$2:$C$5193,MATCH(ROWS(M$2:M2678),M$2:M$5193,0)),"")</f>
        <v/>
      </c>
      <c r="R2678" s="70" t="str">
        <f>IFERROR(INDEX($C$2:$C$5193,MATCH(ROWS(N$2:N2678),N$2:N$5193,0)),"")</f>
        <v/>
      </c>
      <c r="S2678" s="92" t="str">
        <f>IFERROR(INDEX($C$2:$C$5193,MATCH(ROWS(O$2:O2678),O$2:O$5193,0)),"")</f>
        <v/>
      </c>
    </row>
    <row r="2679" spans="1:19" x14ac:dyDescent="0.25">
      <c r="A2679" s="68">
        <v>11855</v>
      </c>
      <c r="B2679" s="68" t="s">
        <v>20773</v>
      </c>
      <c r="C2679" s="68" t="s">
        <v>6419</v>
      </c>
      <c r="D2679" s="68" t="s">
        <v>16702</v>
      </c>
      <c r="E2679" s="68" t="s">
        <v>22589</v>
      </c>
      <c r="F2679" s="68" t="s">
        <v>20774</v>
      </c>
      <c r="G2679" s="68" t="s">
        <v>20775</v>
      </c>
      <c r="H2679" s="68">
        <v>36.662799999999997</v>
      </c>
      <c r="I2679" s="68">
        <v>-121.60599999999999</v>
      </c>
      <c r="J2679" s="68">
        <v>85</v>
      </c>
      <c r="K2679" s="68" t="s">
        <v>340</v>
      </c>
      <c r="L2679" s="68">
        <f>COUNTIFS(Aéroports!$C$2:$C$5193,Aéroports!$C2679,Aéroports!$D$2:$D$5193,Aéroports!$D2679)</f>
        <v>1</v>
      </c>
      <c r="M2679" s="68" t="str">
        <f>IF(AND(Formulaire!$H$15=Aéroports!$E2679,--ISNUMBER(IFERROR(SEARCH(Formulaire!$H$16,$C2679,1),""))=1),MAX(M$1:M2678)+1,"")</f>
        <v/>
      </c>
      <c r="N2679" s="68" t="str">
        <f>IF(AND(Formulaire!$H$21=Aéroports!$E2679,--ISNUMBER(IFERROR(SEARCH(Formulaire!$H$22,$C2679,1),""))=1),MAX(N$1:N2678)+1,"")</f>
        <v/>
      </c>
      <c r="O2679" s="68" t="str">
        <f>IF(AND(Formulaire!$H$27=Aéroports!$E2679,--ISNUMBER(IFERROR(SEARCH(Formulaire!$H$28,$C2679,1),""))=1),MAX(O$1:O2678)+1,"")</f>
        <v/>
      </c>
      <c r="Q2679" s="91" t="str">
        <f>IFERROR(INDEX($C$2:$C$5193,MATCH(ROWS(M$2:M2679),M$2:M$5193,0)),"")</f>
        <v/>
      </c>
      <c r="R2679" s="70" t="str">
        <f>IFERROR(INDEX($C$2:$C$5193,MATCH(ROWS(N$2:N2679),N$2:N$5193,0)),"")</f>
        <v/>
      </c>
      <c r="S2679" s="92" t="str">
        <f>IFERROR(INDEX($C$2:$C$5193,MATCH(ROWS(O$2:O2679),O$2:O$5193,0)),"")</f>
        <v/>
      </c>
    </row>
    <row r="2680" spans="1:19" x14ac:dyDescent="0.25">
      <c r="A2680" s="69">
        <v>3642</v>
      </c>
      <c r="B2680" s="69" t="s">
        <v>20776</v>
      </c>
      <c r="C2680" s="69" t="s">
        <v>20777</v>
      </c>
      <c r="D2680" s="69" t="s">
        <v>16702</v>
      </c>
      <c r="E2680" s="69" t="s">
        <v>22589</v>
      </c>
      <c r="F2680" s="69" t="s">
        <v>20778</v>
      </c>
      <c r="G2680" s="69" t="s">
        <v>20779</v>
      </c>
      <c r="H2680" s="69">
        <v>38.340499999999999</v>
      </c>
      <c r="I2680" s="69">
        <v>-75.510300000000001</v>
      </c>
      <c r="J2680" s="69">
        <v>52</v>
      </c>
      <c r="K2680" s="69">
        <v>-5</v>
      </c>
      <c r="L2680" s="69">
        <f>COUNTIFS(Aéroports!$C$2:$C$5193,Aéroports!$C2680,Aéroports!$D$2:$D$5193,Aéroports!$D2680)</f>
        <v>1</v>
      </c>
      <c r="M2680" s="69" t="str">
        <f>IF(AND(Formulaire!$H$15=Aéroports!$E2680,--ISNUMBER(IFERROR(SEARCH(Formulaire!$H$16,$C2680,1),""))=1),MAX(M$1:M2679)+1,"")</f>
        <v/>
      </c>
      <c r="N2680" s="69" t="str">
        <f>IF(AND(Formulaire!$H$21=Aéroports!$E2680,--ISNUMBER(IFERROR(SEARCH(Formulaire!$H$22,$C2680,1),""))=1),MAX(N$1:N2679)+1,"")</f>
        <v/>
      </c>
      <c r="O2680" s="69" t="str">
        <f>IF(AND(Formulaire!$H$27=Aéroports!$E2680,--ISNUMBER(IFERROR(SEARCH(Formulaire!$H$28,$C2680,1),""))=1),MAX(O$1:O2679)+1,"")</f>
        <v/>
      </c>
      <c r="Q2680" s="91" t="str">
        <f>IFERROR(INDEX($C$2:$C$5193,MATCH(ROWS(M$2:M2680),M$2:M$5193,0)),"")</f>
        <v/>
      </c>
      <c r="R2680" s="70" t="str">
        <f>IFERROR(INDEX($C$2:$C$5193,MATCH(ROWS(N$2:N2680),N$2:N$5193,0)),"")</f>
        <v/>
      </c>
      <c r="S2680" s="92" t="str">
        <f>IFERROR(INDEX($C$2:$C$5193,MATCH(ROWS(O$2:O2680),O$2:O$5193,0)),"")</f>
        <v/>
      </c>
    </row>
    <row r="2681" spans="1:19" x14ac:dyDescent="0.25">
      <c r="A2681" s="68">
        <v>10103</v>
      </c>
      <c r="B2681" s="68" t="s">
        <v>20780</v>
      </c>
      <c r="C2681" s="68" t="s">
        <v>20781</v>
      </c>
      <c r="D2681" s="68" t="s">
        <v>16702</v>
      </c>
      <c r="E2681" s="68" t="s">
        <v>22589</v>
      </c>
      <c r="F2681" s="68" t="s">
        <v>20782</v>
      </c>
      <c r="G2681" s="68" t="s">
        <v>20783</v>
      </c>
      <c r="H2681" s="68">
        <v>35.438200000000002</v>
      </c>
      <c r="I2681" s="68">
        <v>-94.802800000000005</v>
      </c>
      <c r="J2681" s="68">
        <v>527</v>
      </c>
      <c r="K2681" s="68">
        <v>-5</v>
      </c>
      <c r="L2681" s="68">
        <f>COUNTIFS(Aéroports!$C$2:$C$5193,Aéroports!$C2681,Aéroports!$D$2:$D$5193,Aéroports!$D2681)</f>
        <v>1</v>
      </c>
      <c r="M2681" s="68" t="str">
        <f>IF(AND(Formulaire!$H$15=Aéroports!$E2681,--ISNUMBER(IFERROR(SEARCH(Formulaire!$H$16,$C2681,1),""))=1),MAX(M$1:M2680)+1,"")</f>
        <v/>
      </c>
      <c r="N2681" s="68" t="str">
        <f>IF(AND(Formulaire!$H$21=Aéroports!$E2681,--ISNUMBER(IFERROR(SEARCH(Formulaire!$H$22,$C2681,1),""))=1),MAX(N$1:N2680)+1,"")</f>
        <v/>
      </c>
      <c r="O2681" s="68" t="str">
        <f>IF(AND(Formulaire!$H$27=Aéroports!$E2681,--ISNUMBER(IFERROR(SEARCH(Formulaire!$H$28,$C2681,1),""))=1),MAX(O$1:O2680)+1,"")</f>
        <v/>
      </c>
      <c r="Q2681" s="91" t="str">
        <f>IFERROR(INDEX($C$2:$C$5193,MATCH(ROWS(M$2:M2681),M$2:M$5193,0)),"")</f>
        <v/>
      </c>
      <c r="R2681" s="70" t="str">
        <f>IFERROR(INDEX($C$2:$C$5193,MATCH(ROWS(N$2:N2681),N$2:N$5193,0)),"")</f>
        <v/>
      </c>
      <c r="S2681" s="92" t="str">
        <f>IFERROR(INDEX($C$2:$C$5193,MATCH(ROWS(O$2:O2681),O$2:O$5193,0)),"")</f>
        <v/>
      </c>
    </row>
    <row r="2682" spans="1:19" x14ac:dyDescent="0.25">
      <c r="A2682" s="69">
        <v>7080</v>
      </c>
      <c r="B2682" s="69" t="s">
        <v>20784</v>
      </c>
      <c r="C2682" s="69" t="s">
        <v>20785</v>
      </c>
      <c r="D2682" s="69" t="s">
        <v>16702</v>
      </c>
      <c r="E2682" s="69" t="s">
        <v>22589</v>
      </c>
      <c r="F2682" s="69" t="s">
        <v>20786</v>
      </c>
      <c r="G2682" s="69" t="s">
        <v>20787</v>
      </c>
      <c r="H2682" s="69">
        <v>45.123800000000003</v>
      </c>
      <c r="I2682" s="69">
        <v>-113.881</v>
      </c>
      <c r="J2682" s="69">
        <v>4043</v>
      </c>
      <c r="K2682" s="69">
        <v>-7</v>
      </c>
      <c r="L2682" s="69">
        <f>COUNTIFS(Aéroports!$C$2:$C$5193,Aéroports!$C2682,Aéroports!$D$2:$D$5193,Aéroports!$D2682)</f>
        <v>1</v>
      </c>
      <c r="M2682" s="69" t="str">
        <f>IF(AND(Formulaire!$H$15=Aéroports!$E2682,--ISNUMBER(IFERROR(SEARCH(Formulaire!$H$16,$C2682,1),""))=1),MAX(M$1:M2681)+1,"")</f>
        <v/>
      </c>
      <c r="N2682" s="69" t="str">
        <f>IF(AND(Formulaire!$H$21=Aéroports!$E2682,--ISNUMBER(IFERROR(SEARCH(Formulaire!$H$22,$C2682,1),""))=1),MAX(N$1:N2681)+1,"")</f>
        <v/>
      </c>
      <c r="O2682" s="69" t="str">
        <f>IF(AND(Formulaire!$H$27=Aéroports!$E2682,--ISNUMBER(IFERROR(SEARCH(Formulaire!$H$28,$C2682,1),""))=1),MAX(O$1:O2681)+1,"")</f>
        <v/>
      </c>
      <c r="Q2682" s="91" t="str">
        <f>IFERROR(INDEX($C$2:$C$5193,MATCH(ROWS(M$2:M2682),M$2:M$5193,0)),"")</f>
        <v/>
      </c>
      <c r="R2682" s="70" t="str">
        <f>IFERROR(INDEX($C$2:$C$5193,MATCH(ROWS(N$2:N2682),N$2:N$5193,0)),"")</f>
        <v/>
      </c>
      <c r="S2682" s="92" t="str">
        <f>IFERROR(INDEX($C$2:$C$5193,MATCH(ROWS(O$2:O2682),O$2:O$5193,0)),"")</f>
        <v/>
      </c>
    </row>
    <row r="2683" spans="1:19" x14ac:dyDescent="0.25">
      <c r="A2683" s="68">
        <v>3536</v>
      </c>
      <c r="B2683" s="68" t="s">
        <v>20788</v>
      </c>
      <c r="C2683" s="68" t="s">
        <v>20789</v>
      </c>
      <c r="D2683" s="68" t="s">
        <v>16702</v>
      </c>
      <c r="E2683" s="68" t="s">
        <v>22589</v>
      </c>
      <c r="F2683" s="68" t="s">
        <v>20790</v>
      </c>
      <c r="G2683" s="68" t="s">
        <v>20791</v>
      </c>
      <c r="H2683" s="68">
        <v>40.788400000000003</v>
      </c>
      <c r="I2683" s="68">
        <v>-111.97799999999999</v>
      </c>
      <c r="J2683" s="68">
        <v>4227</v>
      </c>
      <c r="K2683" s="68">
        <v>-7</v>
      </c>
      <c r="L2683" s="68">
        <f>COUNTIFS(Aéroports!$C$2:$C$5193,Aéroports!$C2683,Aéroports!$D$2:$D$5193,Aéroports!$D2683)</f>
        <v>1</v>
      </c>
      <c r="M2683" s="68" t="str">
        <f>IF(AND(Formulaire!$H$15=Aéroports!$E2683,--ISNUMBER(IFERROR(SEARCH(Formulaire!$H$16,$C2683,1),""))=1),MAX(M$1:M2682)+1,"")</f>
        <v/>
      </c>
      <c r="N2683" s="68" t="str">
        <f>IF(AND(Formulaire!$H$21=Aéroports!$E2683,--ISNUMBER(IFERROR(SEARCH(Formulaire!$H$22,$C2683,1),""))=1),MAX(N$1:N2682)+1,"")</f>
        <v/>
      </c>
      <c r="O2683" s="68" t="str">
        <f>IF(AND(Formulaire!$H$27=Aéroports!$E2683,--ISNUMBER(IFERROR(SEARCH(Formulaire!$H$28,$C2683,1),""))=1),MAX(O$1:O2682)+1,"")</f>
        <v/>
      </c>
      <c r="Q2683" s="91" t="str">
        <f>IFERROR(INDEX($C$2:$C$5193,MATCH(ROWS(M$2:M2683),M$2:M$5193,0)),"")</f>
        <v/>
      </c>
      <c r="R2683" s="70" t="str">
        <f>IFERROR(INDEX($C$2:$C$5193,MATCH(ROWS(N$2:N2683),N$2:N$5193,0)),"")</f>
        <v/>
      </c>
      <c r="S2683" s="92" t="str">
        <f>IFERROR(INDEX($C$2:$C$5193,MATCH(ROWS(O$2:O2683),O$2:O$5193,0)),"")</f>
        <v/>
      </c>
    </row>
    <row r="2684" spans="1:19" x14ac:dyDescent="0.25">
      <c r="A2684" s="69">
        <v>9416</v>
      </c>
      <c r="B2684" s="69" t="s">
        <v>20792</v>
      </c>
      <c r="C2684" s="69" t="s">
        <v>20793</v>
      </c>
      <c r="D2684" s="69" t="s">
        <v>16702</v>
      </c>
      <c r="E2684" s="69" t="s">
        <v>22589</v>
      </c>
      <c r="F2684" s="69" t="s">
        <v>20794</v>
      </c>
      <c r="G2684" s="69" t="s">
        <v>20795</v>
      </c>
      <c r="H2684" s="69">
        <v>33.9268</v>
      </c>
      <c r="I2684" s="69">
        <v>-81.794600000000003</v>
      </c>
      <c r="J2684" s="69">
        <v>555</v>
      </c>
      <c r="K2684" s="69">
        <v>-5</v>
      </c>
      <c r="L2684" s="69">
        <f>COUNTIFS(Aéroports!$C$2:$C$5193,Aéroports!$C2684,Aéroports!$D$2:$D$5193,Aéroports!$D2684)</f>
        <v>1</v>
      </c>
      <c r="M2684" s="69" t="str">
        <f>IF(AND(Formulaire!$H$15=Aéroports!$E2684,--ISNUMBER(IFERROR(SEARCH(Formulaire!$H$16,$C2684,1),""))=1),MAX(M$1:M2683)+1,"")</f>
        <v/>
      </c>
      <c r="N2684" s="69" t="str">
        <f>IF(AND(Formulaire!$H$21=Aéroports!$E2684,--ISNUMBER(IFERROR(SEARCH(Formulaire!$H$22,$C2684,1),""))=1),MAX(N$1:N2683)+1,"")</f>
        <v/>
      </c>
      <c r="O2684" s="69" t="str">
        <f>IF(AND(Formulaire!$H$27=Aéroports!$E2684,--ISNUMBER(IFERROR(SEARCH(Formulaire!$H$28,$C2684,1),""))=1),MAX(O$1:O2683)+1,"")</f>
        <v/>
      </c>
      <c r="Q2684" s="91" t="str">
        <f>IFERROR(INDEX($C$2:$C$5193,MATCH(ROWS(M$2:M2684),M$2:M$5193,0)),"")</f>
        <v/>
      </c>
      <c r="R2684" s="70" t="str">
        <f>IFERROR(INDEX($C$2:$C$5193,MATCH(ROWS(N$2:N2684),N$2:N$5193,0)),"")</f>
        <v/>
      </c>
      <c r="S2684" s="92" t="str">
        <f>IFERROR(INDEX($C$2:$C$5193,MATCH(ROWS(O$2:O2684),O$2:O$5193,0)),"")</f>
        <v/>
      </c>
    </row>
    <row r="2685" spans="1:19" x14ac:dyDescent="0.25">
      <c r="A2685" s="68">
        <v>3708</v>
      </c>
      <c r="B2685" s="68" t="s">
        <v>20796</v>
      </c>
      <c r="C2685" s="68" t="s">
        <v>20797</v>
      </c>
      <c r="D2685" s="68" t="s">
        <v>16702</v>
      </c>
      <c r="E2685" s="68" t="s">
        <v>22589</v>
      </c>
      <c r="F2685" s="68" t="s">
        <v>20798</v>
      </c>
      <c r="G2685" s="68" t="s">
        <v>20799</v>
      </c>
      <c r="H2685" s="68">
        <v>31.357700000000001</v>
      </c>
      <c r="I2685" s="68">
        <v>-100.496</v>
      </c>
      <c r="J2685" s="68">
        <v>1919</v>
      </c>
      <c r="K2685" s="68">
        <v>-6</v>
      </c>
      <c r="L2685" s="68">
        <f>COUNTIFS(Aéroports!$C$2:$C$5193,Aéroports!$C2685,Aéroports!$D$2:$D$5193,Aéroports!$D2685)</f>
        <v>1</v>
      </c>
      <c r="M2685" s="68" t="str">
        <f>IF(AND(Formulaire!$H$15=Aéroports!$E2685,--ISNUMBER(IFERROR(SEARCH(Formulaire!$H$16,$C2685,1),""))=1),MAX(M$1:M2684)+1,"")</f>
        <v/>
      </c>
      <c r="N2685" s="68" t="str">
        <f>IF(AND(Formulaire!$H$21=Aéroports!$E2685,--ISNUMBER(IFERROR(SEARCH(Formulaire!$H$22,$C2685,1),""))=1),MAX(N$1:N2684)+1,"")</f>
        <v/>
      </c>
      <c r="O2685" s="68" t="str">
        <f>IF(AND(Formulaire!$H$27=Aéroports!$E2685,--ISNUMBER(IFERROR(SEARCH(Formulaire!$H$28,$C2685,1),""))=1),MAX(O$1:O2684)+1,"")</f>
        <v/>
      </c>
      <c r="Q2685" s="91" t="str">
        <f>IFERROR(INDEX($C$2:$C$5193,MATCH(ROWS(M$2:M2685),M$2:M$5193,0)),"")</f>
        <v/>
      </c>
      <c r="R2685" s="70" t="str">
        <f>IFERROR(INDEX($C$2:$C$5193,MATCH(ROWS(N$2:N2685),N$2:N$5193,0)),"")</f>
        <v/>
      </c>
      <c r="S2685" s="92" t="str">
        <f>IFERROR(INDEX($C$2:$C$5193,MATCH(ROWS(O$2:O2685),O$2:O$5193,0)),"")</f>
        <v/>
      </c>
    </row>
    <row r="2686" spans="1:19" x14ac:dyDescent="0.25">
      <c r="A2686" s="69">
        <v>3621</v>
      </c>
      <c r="B2686" s="69" t="s">
        <v>20804</v>
      </c>
      <c r="C2686" s="69" t="s">
        <v>20801</v>
      </c>
      <c r="D2686" s="69" t="s">
        <v>16702</v>
      </c>
      <c r="E2686" s="69" t="s">
        <v>22589</v>
      </c>
      <c r="F2686" s="69" t="s">
        <v>20805</v>
      </c>
      <c r="G2686" s="69" t="s">
        <v>20806</v>
      </c>
      <c r="H2686" s="69">
        <v>29.5337</v>
      </c>
      <c r="I2686" s="69">
        <v>-98.469800000000006</v>
      </c>
      <c r="J2686" s="69">
        <v>809</v>
      </c>
      <c r="K2686" s="69">
        <v>-6</v>
      </c>
      <c r="L2686" s="69">
        <f>COUNTIFS(Aéroports!$C$2:$C$5193,Aéroports!$C2686,Aéroports!$D$2:$D$5193,Aéroports!$D2686)</f>
        <v>1</v>
      </c>
      <c r="M2686" s="69" t="str">
        <f>IF(AND(Formulaire!$H$15=Aéroports!$E2686,--ISNUMBER(IFERROR(SEARCH(Formulaire!$H$16,$C2686,1),""))=1),MAX(M$1:M2685)+1,"")</f>
        <v/>
      </c>
      <c r="N2686" s="69" t="str">
        <f>IF(AND(Formulaire!$H$21=Aéroports!$E2686,--ISNUMBER(IFERROR(SEARCH(Formulaire!$H$22,$C2686,1),""))=1),MAX(N$1:N2685)+1,"")</f>
        <v/>
      </c>
      <c r="O2686" s="69" t="str">
        <f>IF(AND(Formulaire!$H$27=Aéroports!$E2686,--ISNUMBER(IFERROR(SEARCH(Formulaire!$H$28,$C2686,1),""))=1),MAX(O$1:O2685)+1,"")</f>
        <v/>
      </c>
      <c r="Q2686" s="91" t="str">
        <f>IFERROR(INDEX($C$2:$C$5193,MATCH(ROWS(M$2:M2686),M$2:M$5193,0)),"")</f>
        <v/>
      </c>
      <c r="R2686" s="70" t="str">
        <f>IFERROR(INDEX($C$2:$C$5193,MATCH(ROWS(N$2:N2686),N$2:N$5193,0)),"")</f>
        <v/>
      </c>
      <c r="S2686" s="92" t="str">
        <f>IFERROR(INDEX($C$2:$C$5193,MATCH(ROWS(O$2:O2686),O$2:O$5193,0)),"")</f>
        <v/>
      </c>
    </row>
    <row r="2687" spans="1:19" x14ac:dyDescent="0.25">
      <c r="A2687" s="68">
        <v>7670</v>
      </c>
      <c r="B2687" s="68" t="s">
        <v>20810</v>
      </c>
      <c r="C2687" s="68" t="s">
        <v>20811</v>
      </c>
      <c r="D2687" s="68" t="s">
        <v>16702</v>
      </c>
      <c r="E2687" s="68" t="s">
        <v>22589</v>
      </c>
      <c r="F2687" s="68" t="s">
        <v>20812</v>
      </c>
      <c r="G2687" s="68" t="s">
        <v>20813</v>
      </c>
      <c r="H2687" s="68">
        <v>34.095399999999998</v>
      </c>
      <c r="I2687" s="68">
        <v>-117.235</v>
      </c>
      <c r="J2687" s="68">
        <v>1159</v>
      </c>
      <c r="K2687" s="68">
        <v>-8</v>
      </c>
      <c r="L2687" s="68">
        <f>COUNTIFS(Aéroports!$C$2:$C$5193,Aéroports!$C2687,Aéroports!$D$2:$D$5193,Aéroports!$D2687)</f>
        <v>1</v>
      </c>
      <c r="M2687" s="68" t="str">
        <f>IF(AND(Formulaire!$H$15=Aéroports!$E2687,--ISNUMBER(IFERROR(SEARCH(Formulaire!$H$16,$C2687,1),""))=1),MAX(M$1:M2686)+1,"")</f>
        <v/>
      </c>
      <c r="N2687" s="68" t="str">
        <f>IF(AND(Formulaire!$H$21=Aéroports!$E2687,--ISNUMBER(IFERROR(SEARCH(Formulaire!$H$22,$C2687,1),""))=1),MAX(N$1:N2686)+1,"")</f>
        <v/>
      </c>
      <c r="O2687" s="68" t="str">
        <f>IF(AND(Formulaire!$H$27=Aéroports!$E2687,--ISNUMBER(IFERROR(SEARCH(Formulaire!$H$28,$C2687,1),""))=1),MAX(O$1:O2686)+1,"")</f>
        <v/>
      </c>
      <c r="Q2687" s="91" t="str">
        <f>IFERROR(INDEX($C$2:$C$5193,MATCH(ROWS(M$2:M2687),M$2:M$5193,0)),"")</f>
        <v/>
      </c>
      <c r="R2687" s="70" t="str">
        <f>IFERROR(INDEX($C$2:$C$5193,MATCH(ROWS(N$2:N2687),N$2:N$5193,0)),"")</f>
        <v/>
      </c>
      <c r="S2687" s="92" t="str">
        <f>IFERROR(INDEX($C$2:$C$5193,MATCH(ROWS(O$2:O2687),O$2:O$5193,0)),"")</f>
        <v/>
      </c>
    </row>
    <row r="2688" spans="1:19" x14ac:dyDescent="0.25">
      <c r="A2688" s="69">
        <v>7683</v>
      </c>
      <c r="B2688" s="69" t="s">
        <v>20814</v>
      </c>
      <c r="C2688" s="69" t="s">
        <v>20815</v>
      </c>
      <c r="D2688" s="69" t="s">
        <v>16702</v>
      </c>
      <c r="E2688" s="69" t="s">
        <v>22589</v>
      </c>
      <c r="F2688" s="69" t="s">
        <v>20816</v>
      </c>
      <c r="G2688" s="69" t="s">
        <v>20817</v>
      </c>
      <c r="H2688" s="69">
        <v>37.511899999999997</v>
      </c>
      <c r="I2688" s="69">
        <v>-122.25</v>
      </c>
      <c r="J2688" s="69">
        <v>5</v>
      </c>
      <c r="K2688" s="69">
        <v>-8</v>
      </c>
      <c r="L2688" s="69">
        <f>COUNTIFS(Aéroports!$C$2:$C$5193,Aéroports!$C2688,Aéroports!$D$2:$D$5193,Aéroports!$D2688)</f>
        <v>1</v>
      </c>
      <c r="M2688" s="69" t="str">
        <f>IF(AND(Formulaire!$H$15=Aéroports!$E2688,--ISNUMBER(IFERROR(SEARCH(Formulaire!$H$16,$C2688,1),""))=1),MAX(M$1:M2687)+1,"")</f>
        <v/>
      </c>
      <c r="N2688" s="69" t="str">
        <f>IF(AND(Formulaire!$H$21=Aéroports!$E2688,--ISNUMBER(IFERROR(SEARCH(Formulaire!$H$22,$C2688,1),""))=1),MAX(N$1:N2687)+1,"")</f>
        <v/>
      </c>
      <c r="O2688" s="69" t="str">
        <f>IF(AND(Formulaire!$H$27=Aéroports!$E2688,--ISNUMBER(IFERROR(SEARCH(Formulaire!$H$28,$C2688,1),""))=1),MAX(O$1:O2687)+1,"")</f>
        <v/>
      </c>
      <c r="Q2688" s="91" t="str">
        <f>IFERROR(INDEX($C$2:$C$5193,MATCH(ROWS(M$2:M2688),M$2:M$5193,0)),"")</f>
        <v/>
      </c>
      <c r="R2688" s="70" t="str">
        <f>IFERROR(INDEX($C$2:$C$5193,MATCH(ROWS(N$2:N2688),N$2:N$5193,0)),"")</f>
        <v/>
      </c>
      <c r="S2688" s="92" t="str">
        <f>IFERROR(INDEX($C$2:$C$5193,MATCH(ROWS(O$2:O2688),O$2:O$5193,0)),"")</f>
        <v/>
      </c>
    </row>
    <row r="2689" spans="1:19" x14ac:dyDescent="0.25">
      <c r="A2689" s="68">
        <v>3731</v>
      </c>
      <c r="B2689" s="68" t="s">
        <v>20822</v>
      </c>
      <c r="C2689" s="68" t="s">
        <v>20819</v>
      </c>
      <c r="D2689" s="68" t="s">
        <v>16702</v>
      </c>
      <c r="E2689" s="68" t="s">
        <v>22589</v>
      </c>
      <c r="F2689" s="68" t="s">
        <v>20823</v>
      </c>
      <c r="G2689" s="68" t="s">
        <v>20824</v>
      </c>
      <c r="H2689" s="68">
        <v>32.733600000000003</v>
      </c>
      <c r="I2689" s="68">
        <v>-117.19</v>
      </c>
      <c r="J2689" s="68">
        <v>17</v>
      </c>
      <c r="K2689" s="68">
        <v>-8</v>
      </c>
      <c r="L2689" s="68">
        <f>COUNTIFS(Aéroports!$C$2:$C$5193,Aéroports!$C2689,Aéroports!$D$2:$D$5193,Aéroports!$D2689)</f>
        <v>1</v>
      </c>
      <c r="M2689" s="68" t="str">
        <f>IF(AND(Formulaire!$H$15=Aéroports!$E2689,--ISNUMBER(IFERROR(SEARCH(Formulaire!$H$16,$C2689,1),""))=1),MAX(M$1:M2688)+1,"")</f>
        <v/>
      </c>
      <c r="N2689" s="68" t="str">
        <f>IF(AND(Formulaire!$H$21=Aéroports!$E2689,--ISNUMBER(IFERROR(SEARCH(Formulaire!$H$22,$C2689,1),""))=1),MAX(N$1:N2688)+1,"")</f>
        <v/>
      </c>
      <c r="O2689" s="68" t="str">
        <f>IF(AND(Formulaire!$H$27=Aéroports!$E2689,--ISNUMBER(IFERROR(SEARCH(Formulaire!$H$28,$C2689,1),""))=1),MAX(O$1:O2688)+1,"")</f>
        <v/>
      </c>
      <c r="Q2689" s="91" t="str">
        <f>IFERROR(INDEX($C$2:$C$5193,MATCH(ROWS(M$2:M2689),M$2:M$5193,0)),"")</f>
        <v/>
      </c>
      <c r="R2689" s="70" t="str">
        <f>IFERROR(INDEX($C$2:$C$5193,MATCH(ROWS(N$2:N2689),N$2:N$5193,0)),"")</f>
        <v/>
      </c>
      <c r="S2689" s="92" t="str">
        <f>IFERROR(INDEX($C$2:$C$5193,MATCH(ROWS(O$2:O2689),O$2:O$5193,0)),"")</f>
        <v/>
      </c>
    </row>
    <row r="2690" spans="1:19" x14ac:dyDescent="0.25">
      <c r="A2690" s="69">
        <v>3469</v>
      </c>
      <c r="B2690" s="69" t="s">
        <v>20828</v>
      </c>
      <c r="C2690" s="69" t="s">
        <v>20829</v>
      </c>
      <c r="D2690" s="69" t="s">
        <v>16702</v>
      </c>
      <c r="E2690" s="69" t="s">
        <v>22589</v>
      </c>
      <c r="F2690" s="69" t="s">
        <v>20830</v>
      </c>
      <c r="G2690" s="69" t="s">
        <v>20831</v>
      </c>
      <c r="H2690" s="69">
        <v>37.619</v>
      </c>
      <c r="I2690" s="69">
        <v>-122.375</v>
      </c>
      <c r="J2690" s="69">
        <v>13</v>
      </c>
      <c r="K2690" s="69">
        <v>-8</v>
      </c>
      <c r="L2690" s="69">
        <f>COUNTIFS(Aéroports!$C$2:$C$5193,Aéroports!$C2690,Aéroports!$D$2:$D$5193,Aéroports!$D2690)</f>
        <v>1</v>
      </c>
      <c r="M2690" s="69" t="str">
        <f>IF(AND(Formulaire!$H$15=Aéroports!$E2690,--ISNUMBER(IFERROR(SEARCH(Formulaire!$H$16,$C2690,1),""))=1),MAX(M$1:M2689)+1,"")</f>
        <v/>
      </c>
      <c r="N2690" s="69" t="str">
        <f>IF(AND(Formulaire!$H$21=Aéroports!$E2690,--ISNUMBER(IFERROR(SEARCH(Formulaire!$H$22,$C2690,1),""))=1),MAX(N$1:N2689)+1,"")</f>
        <v/>
      </c>
      <c r="O2690" s="69" t="str">
        <f>IF(AND(Formulaire!$H$27=Aéroports!$E2690,--ISNUMBER(IFERROR(SEARCH(Formulaire!$H$28,$C2690,1),""))=1),MAX(O$1:O2689)+1,"")</f>
        <v/>
      </c>
      <c r="Q2690" s="91" t="str">
        <f>IFERROR(INDEX($C$2:$C$5193,MATCH(ROWS(M$2:M2690),M$2:M$5193,0)),"")</f>
        <v/>
      </c>
      <c r="R2690" s="70" t="str">
        <f>IFERROR(INDEX($C$2:$C$5193,MATCH(ROWS(N$2:N2690),N$2:N$5193,0)),"")</f>
        <v/>
      </c>
      <c r="S2690" s="92" t="str">
        <f>IFERROR(INDEX($C$2:$C$5193,MATCH(ROWS(O$2:O2690),O$2:O$5193,0)),"")</f>
        <v/>
      </c>
    </row>
    <row r="2691" spans="1:19" x14ac:dyDescent="0.25">
      <c r="A2691" s="68">
        <v>3748</v>
      </c>
      <c r="B2691" s="68" t="s">
        <v>20835</v>
      </c>
      <c r="C2691" s="68" t="s">
        <v>6026</v>
      </c>
      <c r="D2691" s="68" t="s">
        <v>16702</v>
      </c>
      <c r="E2691" s="68" t="s">
        <v>22589</v>
      </c>
      <c r="F2691" s="68" t="s">
        <v>20836</v>
      </c>
      <c r="G2691" s="68" t="s">
        <v>20837</v>
      </c>
      <c r="H2691" s="68">
        <v>37.3626</v>
      </c>
      <c r="I2691" s="68">
        <v>-121.929</v>
      </c>
      <c r="J2691" s="68">
        <v>62</v>
      </c>
      <c r="K2691" s="68">
        <v>-8</v>
      </c>
      <c r="L2691" s="68">
        <f>COUNTIFS(Aéroports!$C$2:$C$5193,Aéroports!$C2691,Aéroports!$D$2:$D$5193,Aéroports!$D2691)</f>
        <v>1</v>
      </c>
      <c r="M2691" s="68" t="str">
        <f>IF(AND(Formulaire!$H$15=Aéroports!$E2691,--ISNUMBER(IFERROR(SEARCH(Formulaire!$H$16,$C2691,1),""))=1),MAX(M$1:M2690)+1,"")</f>
        <v/>
      </c>
      <c r="N2691" s="68" t="str">
        <f>IF(AND(Formulaire!$H$21=Aéroports!$E2691,--ISNUMBER(IFERROR(SEARCH(Formulaire!$H$22,$C2691,1),""))=1),MAX(N$1:N2690)+1,"")</f>
        <v/>
      </c>
      <c r="O2691" s="68" t="str">
        <f>IF(AND(Formulaire!$H$27=Aéroports!$E2691,--ISNUMBER(IFERROR(SEARCH(Formulaire!$H$28,$C2691,1),""))=1),MAX(O$1:O2690)+1,"")</f>
        <v/>
      </c>
      <c r="Q2691" s="91" t="str">
        <f>IFERROR(INDEX($C$2:$C$5193,MATCH(ROWS(M$2:M2691),M$2:M$5193,0)),"")</f>
        <v/>
      </c>
      <c r="R2691" s="70" t="str">
        <f>IFERROR(INDEX($C$2:$C$5193,MATCH(ROWS(N$2:N2691),N$2:N$5193,0)),"")</f>
        <v/>
      </c>
      <c r="S2691" s="92" t="str">
        <f>IFERROR(INDEX($C$2:$C$5193,MATCH(ROWS(O$2:O2691),O$2:O$5193,0)),"")</f>
        <v/>
      </c>
    </row>
    <row r="2692" spans="1:19" x14ac:dyDescent="0.25">
      <c r="A2692" s="69">
        <v>5768</v>
      </c>
      <c r="B2692" s="69" t="s">
        <v>20838</v>
      </c>
      <c r="C2692" s="69" t="s">
        <v>20839</v>
      </c>
      <c r="D2692" s="69" t="s">
        <v>16702</v>
      </c>
      <c r="E2692" s="69" t="s">
        <v>22589</v>
      </c>
      <c r="F2692" s="69" t="s">
        <v>20840</v>
      </c>
      <c r="G2692" s="69" t="s">
        <v>20841</v>
      </c>
      <c r="H2692" s="69">
        <v>35.236800000000002</v>
      </c>
      <c r="I2692" s="69">
        <v>-120.642</v>
      </c>
      <c r="J2692" s="69">
        <v>212</v>
      </c>
      <c r="K2692" s="69">
        <v>-8</v>
      </c>
      <c r="L2692" s="69">
        <f>COUNTIFS(Aéroports!$C$2:$C$5193,Aéroports!$C2692,Aéroports!$D$2:$D$5193,Aéroports!$D2692)</f>
        <v>1</v>
      </c>
      <c r="M2692" s="69" t="str">
        <f>IF(AND(Formulaire!$H$15=Aéroports!$E2692,--ISNUMBER(IFERROR(SEARCH(Formulaire!$H$16,$C2692,1),""))=1),MAX(M$1:M2691)+1,"")</f>
        <v/>
      </c>
      <c r="N2692" s="69" t="str">
        <f>IF(AND(Formulaire!$H$21=Aéroports!$E2692,--ISNUMBER(IFERROR(SEARCH(Formulaire!$H$22,$C2692,1),""))=1),MAX(N$1:N2691)+1,"")</f>
        <v/>
      </c>
      <c r="O2692" s="69" t="str">
        <f>IF(AND(Formulaire!$H$27=Aéroports!$E2692,--ISNUMBER(IFERROR(SEARCH(Formulaire!$H$28,$C2692,1),""))=1),MAX(O$1:O2691)+1,"")</f>
        <v/>
      </c>
      <c r="Q2692" s="91" t="str">
        <f>IFERROR(INDEX($C$2:$C$5193,MATCH(ROWS(M$2:M2692),M$2:M$5193,0)),"")</f>
        <v/>
      </c>
      <c r="R2692" s="70" t="str">
        <f>IFERROR(INDEX($C$2:$C$5193,MATCH(ROWS(N$2:N2692),N$2:N$5193,0)),"")</f>
        <v/>
      </c>
      <c r="S2692" s="92" t="str">
        <f>IFERROR(INDEX($C$2:$C$5193,MATCH(ROWS(O$2:O2692),O$2:O$5193,0)),"")</f>
        <v/>
      </c>
    </row>
    <row r="2693" spans="1:19" x14ac:dyDescent="0.25">
      <c r="A2693" s="68">
        <v>11835</v>
      </c>
      <c r="B2693" s="68" t="s">
        <v>20842</v>
      </c>
      <c r="C2693" s="68" t="s">
        <v>20843</v>
      </c>
      <c r="D2693" s="68" t="s">
        <v>16702</v>
      </c>
      <c r="E2693" s="68" t="s">
        <v>22589</v>
      </c>
      <c r="F2693" s="68" t="s">
        <v>20844</v>
      </c>
      <c r="G2693" s="68" t="s">
        <v>20845</v>
      </c>
      <c r="H2693" s="68">
        <v>29.892700000000001</v>
      </c>
      <c r="I2693" s="68">
        <v>-97.863</v>
      </c>
      <c r="J2693" s="68">
        <v>597</v>
      </c>
      <c r="K2693" s="68" t="s">
        <v>340</v>
      </c>
      <c r="L2693" s="68">
        <f>COUNTIFS(Aéroports!$C$2:$C$5193,Aéroports!$C2693,Aéroports!$D$2:$D$5193,Aéroports!$D2693)</f>
        <v>1</v>
      </c>
      <c r="M2693" s="68" t="str">
        <f>IF(AND(Formulaire!$H$15=Aéroports!$E2693,--ISNUMBER(IFERROR(SEARCH(Formulaire!$H$16,$C2693,1),""))=1),MAX(M$1:M2692)+1,"")</f>
        <v/>
      </c>
      <c r="N2693" s="68" t="str">
        <f>IF(AND(Formulaire!$H$21=Aéroports!$E2693,--ISNUMBER(IFERROR(SEARCH(Formulaire!$H$22,$C2693,1),""))=1),MAX(N$1:N2692)+1,"")</f>
        <v/>
      </c>
      <c r="O2693" s="68" t="str">
        <f>IF(AND(Formulaire!$H$27=Aéroports!$E2693,--ISNUMBER(IFERROR(SEARCH(Formulaire!$H$28,$C2693,1),""))=1),MAX(O$1:O2692)+1,"")</f>
        <v/>
      </c>
      <c r="Q2693" s="91" t="str">
        <f>IFERROR(INDEX($C$2:$C$5193,MATCH(ROWS(M$2:M2693),M$2:M$5193,0)),"")</f>
        <v/>
      </c>
      <c r="R2693" s="70" t="str">
        <f>IFERROR(INDEX($C$2:$C$5193,MATCH(ROWS(N$2:N2693),N$2:N$5193,0)),"")</f>
        <v/>
      </c>
      <c r="S2693" s="92" t="str">
        <f>IFERROR(INDEX($C$2:$C$5193,MATCH(ROWS(O$2:O2693),O$2:O$5193,0)),"")</f>
        <v/>
      </c>
    </row>
    <row r="2694" spans="1:19" x14ac:dyDescent="0.25">
      <c r="A2694" s="69">
        <v>6742</v>
      </c>
      <c r="B2694" s="69" t="s">
        <v>20846</v>
      </c>
      <c r="C2694" s="69" t="s">
        <v>20847</v>
      </c>
      <c r="D2694" s="69" t="s">
        <v>16702</v>
      </c>
      <c r="E2694" s="69" t="s">
        <v>22589</v>
      </c>
      <c r="F2694" s="69" t="s">
        <v>20848</v>
      </c>
      <c r="G2694" s="69" t="s">
        <v>20849</v>
      </c>
      <c r="H2694" s="69">
        <v>55.314999999999998</v>
      </c>
      <c r="I2694" s="69">
        <v>-160.523</v>
      </c>
      <c r="J2694" s="69">
        <v>21</v>
      </c>
      <c r="K2694" s="69">
        <v>-9</v>
      </c>
      <c r="L2694" s="69">
        <f>COUNTIFS(Aéroports!$C$2:$C$5193,Aéroports!$C2694,Aéroports!$D$2:$D$5193,Aéroports!$D2694)</f>
        <v>1</v>
      </c>
      <c r="M2694" s="69" t="str">
        <f>IF(AND(Formulaire!$H$15=Aéroports!$E2694,--ISNUMBER(IFERROR(SEARCH(Formulaire!$H$16,$C2694,1),""))=1),MAX(M$1:M2693)+1,"")</f>
        <v/>
      </c>
      <c r="N2694" s="69" t="str">
        <f>IF(AND(Formulaire!$H$21=Aéroports!$E2694,--ISNUMBER(IFERROR(SEARCH(Formulaire!$H$22,$C2694,1),""))=1),MAX(N$1:N2693)+1,"")</f>
        <v/>
      </c>
      <c r="O2694" s="69" t="str">
        <f>IF(AND(Formulaire!$H$27=Aéroports!$E2694,--ISNUMBER(IFERROR(SEARCH(Formulaire!$H$28,$C2694,1),""))=1),MAX(O$1:O2693)+1,"")</f>
        <v/>
      </c>
      <c r="Q2694" s="91" t="str">
        <f>IFERROR(INDEX($C$2:$C$5193,MATCH(ROWS(M$2:M2694),M$2:M$5193,0)),"")</f>
        <v/>
      </c>
      <c r="R2694" s="70" t="str">
        <f>IFERROR(INDEX($C$2:$C$5193,MATCH(ROWS(N$2:N2694),N$2:N$5193,0)),"")</f>
        <v/>
      </c>
      <c r="S2694" s="92" t="str">
        <f>IFERROR(INDEX($C$2:$C$5193,MATCH(ROWS(O$2:O2694),O$2:O$5193,0)),"")</f>
        <v/>
      </c>
    </row>
    <row r="2695" spans="1:19" x14ac:dyDescent="0.25">
      <c r="A2695" s="68">
        <v>3821</v>
      </c>
      <c r="B2695" s="68" t="s">
        <v>20850</v>
      </c>
      <c r="C2695" s="68" t="s">
        <v>20851</v>
      </c>
      <c r="D2695" s="68" t="s">
        <v>16702</v>
      </c>
      <c r="E2695" s="68" t="s">
        <v>22589</v>
      </c>
      <c r="F2695" s="68" t="s">
        <v>20852</v>
      </c>
      <c r="G2695" s="68" t="s">
        <v>20853</v>
      </c>
      <c r="H2695" s="68">
        <v>41.433399999999999</v>
      </c>
      <c r="I2695" s="68">
        <v>-82.652299999999997</v>
      </c>
      <c r="J2695" s="68">
        <v>580</v>
      </c>
      <c r="K2695" s="68">
        <v>-5</v>
      </c>
      <c r="L2695" s="68">
        <f>COUNTIFS(Aéroports!$C$2:$C$5193,Aéroports!$C2695,Aéroports!$D$2:$D$5193,Aéroports!$D2695)</f>
        <v>1</v>
      </c>
      <c r="M2695" s="68" t="str">
        <f>IF(AND(Formulaire!$H$15=Aéroports!$E2695,--ISNUMBER(IFERROR(SEARCH(Formulaire!$H$16,$C2695,1),""))=1),MAX(M$1:M2694)+1,"")</f>
        <v/>
      </c>
      <c r="N2695" s="68" t="str">
        <f>IF(AND(Formulaire!$H$21=Aéroports!$E2695,--ISNUMBER(IFERROR(SEARCH(Formulaire!$H$22,$C2695,1),""))=1),MAX(N$1:N2694)+1,"")</f>
        <v/>
      </c>
      <c r="O2695" s="68" t="str">
        <f>IF(AND(Formulaire!$H$27=Aéroports!$E2695,--ISNUMBER(IFERROR(SEARCH(Formulaire!$H$28,$C2695,1),""))=1),MAX(O$1:O2694)+1,"")</f>
        <v/>
      </c>
      <c r="Q2695" s="91" t="str">
        <f>IFERROR(INDEX($C$2:$C$5193,MATCH(ROWS(M$2:M2695),M$2:M$5193,0)),"")</f>
        <v/>
      </c>
      <c r="R2695" s="70" t="str">
        <f>IFERROR(INDEX($C$2:$C$5193,MATCH(ROWS(N$2:N2695),N$2:N$5193,0)),"")</f>
        <v/>
      </c>
      <c r="S2695" s="92" t="str">
        <f>IFERROR(INDEX($C$2:$C$5193,MATCH(ROWS(O$2:O2695),O$2:O$5193,0)),"")</f>
        <v/>
      </c>
    </row>
    <row r="2696" spans="1:19" x14ac:dyDescent="0.25">
      <c r="A2696" s="69">
        <v>4167</v>
      </c>
      <c r="B2696" s="69" t="s">
        <v>20854</v>
      </c>
      <c r="C2696" s="69" t="s">
        <v>20855</v>
      </c>
      <c r="D2696" s="69" t="s">
        <v>16702</v>
      </c>
      <c r="E2696" s="69" t="s">
        <v>22589</v>
      </c>
      <c r="F2696" s="69" t="s">
        <v>20856</v>
      </c>
      <c r="G2696" s="69" t="s">
        <v>20857</v>
      </c>
      <c r="H2696" s="69">
        <v>28.7776</v>
      </c>
      <c r="I2696" s="69">
        <v>-81.237499999999997</v>
      </c>
      <c r="J2696" s="69">
        <v>55</v>
      </c>
      <c r="K2696" s="69">
        <v>-5</v>
      </c>
      <c r="L2696" s="69">
        <f>COUNTIFS(Aéroports!$C$2:$C$5193,Aéroports!$C2696,Aéroports!$D$2:$D$5193,Aéroports!$D2696)</f>
        <v>1</v>
      </c>
      <c r="M2696" s="69" t="str">
        <f>IF(AND(Formulaire!$H$15=Aéroports!$E2696,--ISNUMBER(IFERROR(SEARCH(Formulaire!$H$16,$C2696,1),""))=1),MAX(M$1:M2695)+1,"")</f>
        <v/>
      </c>
      <c r="N2696" s="69" t="str">
        <f>IF(AND(Formulaire!$H$21=Aéroports!$E2696,--ISNUMBER(IFERROR(SEARCH(Formulaire!$H$22,$C2696,1),""))=1),MAX(N$1:N2695)+1,"")</f>
        <v/>
      </c>
      <c r="O2696" s="69" t="str">
        <f>IF(AND(Formulaire!$H$27=Aéroports!$E2696,--ISNUMBER(IFERROR(SEARCH(Formulaire!$H$28,$C2696,1),""))=1),MAX(O$1:O2695)+1,"")</f>
        <v/>
      </c>
      <c r="Q2696" s="91" t="str">
        <f>IFERROR(INDEX($C$2:$C$5193,MATCH(ROWS(M$2:M2696),M$2:M$5193,0)),"")</f>
        <v/>
      </c>
      <c r="R2696" s="70" t="str">
        <f>IFERROR(INDEX($C$2:$C$5193,MATCH(ROWS(N$2:N2696),N$2:N$5193,0)),"")</f>
        <v/>
      </c>
      <c r="S2696" s="92" t="str">
        <f>IFERROR(INDEX($C$2:$C$5193,MATCH(ROWS(O$2:O2696),O$2:O$5193,0)),"")</f>
        <v/>
      </c>
    </row>
    <row r="2697" spans="1:19" x14ac:dyDescent="0.25">
      <c r="A2697" s="68">
        <v>3867</v>
      </c>
      <c r="B2697" s="68" t="s">
        <v>20858</v>
      </c>
      <c r="C2697" s="68" t="s">
        <v>14515</v>
      </c>
      <c r="D2697" s="68" t="s">
        <v>16702</v>
      </c>
      <c r="E2697" s="68" t="s">
        <v>22589</v>
      </c>
      <c r="F2697" s="68" t="s">
        <v>20859</v>
      </c>
      <c r="G2697" s="68" t="s">
        <v>20860</v>
      </c>
      <c r="H2697" s="68">
        <v>33.675699999999999</v>
      </c>
      <c r="I2697" s="68">
        <v>-117.86799999999999</v>
      </c>
      <c r="J2697" s="68">
        <v>56</v>
      </c>
      <c r="K2697" s="68">
        <v>-8</v>
      </c>
      <c r="L2697" s="68">
        <f>COUNTIFS(Aéroports!$C$2:$C$5193,Aéroports!$C2697,Aéroports!$D$2:$D$5193,Aéroports!$D2697)</f>
        <v>1</v>
      </c>
      <c r="M2697" s="68" t="str">
        <f>IF(AND(Formulaire!$H$15=Aéroports!$E2697,--ISNUMBER(IFERROR(SEARCH(Formulaire!$H$16,$C2697,1),""))=1),MAX(M$1:M2696)+1,"")</f>
        <v/>
      </c>
      <c r="N2697" s="68" t="str">
        <f>IF(AND(Formulaire!$H$21=Aéroports!$E2697,--ISNUMBER(IFERROR(SEARCH(Formulaire!$H$22,$C2697,1),""))=1),MAX(N$1:N2696)+1,"")</f>
        <v/>
      </c>
      <c r="O2697" s="68" t="str">
        <f>IF(AND(Formulaire!$H$27=Aéroports!$E2697,--ISNUMBER(IFERROR(SEARCH(Formulaire!$H$28,$C2697,1),""))=1),MAX(O$1:O2696)+1,"")</f>
        <v/>
      </c>
      <c r="Q2697" s="91" t="str">
        <f>IFERROR(INDEX($C$2:$C$5193,MATCH(ROWS(M$2:M2697),M$2:M$5193,0)),"")</f>
        <v/>
      </c>
      <c r="R2697" s="70" t="str">
        <f>IFERROR(INDEX($C$2:$C$5193,MATCH(ROWS(N$2:N2697),N$2:N$5193,0)),"")</f>
        <v/>
      </c>
      <c r="S2697" s="92" t="str">
        <f>IFERROR(INDEX($C$2:$C$5193,MATCH(ROWS(O$2:O2697),O$2:O$5193,0)),"")</f>
        <v/>
      </c>
    </row>
    <row r="2698" spans="1:19" x14ac:dyDescent="0.25">
      <c r="A2698" s="69">
        <v>3949</v>
      </c>
      <c r="B2698" s="69" t="s">
        <v>20861</v>
      </c>
      <c r="C2698" s="69" t="s">
        <v>20862</v>
      </c>
      <c r="D2698" s="69" t="s">
        <v>16702</v>
      </c>
      <c r="E2698" s="69" t="s">
        <v>22589</v>
      </c>
      <c r="F2698" s="69" t="s">
        <v>20863</v>
      </c>
      <c r="G2698" s="69" t="s">
        <v>20864</v>
      </c>
      <c r="H2698" s="69">
        <v>34.426200000000001</v>
      </c>
      <c r="I2698" s="69">
        <v>-119.84</v>
      </c>
      <c r="J2698" s="69">
        <v>13</v>
      </c>
      <c r="K2698" s="69">
        <v>-8</v>
      </c>
      <c r="L2698" s="69">
        <f>COUNTIFS(Aéroports!$C$2:$C$5193,Aéroports!$C2698,Aéroports!$D$2:$D$5193,Aéroports!$D2698)</f>
        <v>1</v>
      </c>
      <c r="M2698" s="69" t="str">
        <f>IF(AND(Formulaire!$H$15=Aéroports!$E2698,--ISNUMBER(IFERROR(SEARCH(Formulaire!$H$16,$C2698,1),""))=1),MAX(M$1:M2697)+1,"")</f>
        <v/>
      </c>
      <c r="N2698" s="69" t="str">
        <f>IF(AND(Formulaire!$H$21=Aéroports!$E2698,--ISNUMBER(IFERROR(SEARCH(Formulaire!$H$22,$C2698,1),""))=1),MAX(N$1:N2697)+1,"")</f>
        <v/>
      </c>
      <c r="O2698" s="69" t="str">
        <f>IF(AND(Formulaire!$H$27=Aéroports!$E2698,--ISNUMBER(IFERROR(SEARCH(Formulaire!$H$28,$C2698,1),""))=1),MAX(O$1:O2697)+1,"")</f>
        <v/>
      </c>
      <c r="Q2698" s="91" t="str">
        <f>IFERROR(INDEX($C$2:$C$5193,MATCH(ROWS(M$2:M2698),M$2:M$5193,0)),"")</f>
        <v/>
      </c>
      <c r="R2698" s="70" t="str">
        <f>IFERROR(INDEX($C$2:$C$5193,MATCH(ROWS(N$2:N2698),N$2:N$5193,0)),"")</f>
        <v/>
      </c>
      <c r="S2698" s="92" t="str">
        <f>IFERROR(INDEX($C$2:$C$5193,MATCH(ROWS(O$2:O2698),O$2:O$5193,0)),"")</f>
        <v/>
      </c>
    </row>
    <row r="2699" spans="1:19" x14ac:dyDescent="0.25">
      <c r="A2699" s="68">
        <v>3784</v>
      </c>
      <c r="B2699" s="68" t="s">
        <v>20868</v>
      </c>
      <c r="C2699" s="68" t="s">
        <v>564</v>
      </c>
      <c r="D2699" s="68" t="s">
        <v>16702</v>
      </c>
      <c r="E2699" s="68" t="s">
        <v>22589</v>
      </c>
      <c r="F2699" s="68" t="s">
        <v>20869</v>
      </c>
      <c r="G2699" s="68" t="s">
        <v>20870</v>
      </c>
      <c r="H2699" s="68">
        <v>35.617100000000001</v>
      </c>
      <c r="I2699" s="68">
        <v>-106.089</v>
      </c>
      <c r="J2699" s="68">
        <v>6348</v>
      </c>
      <c r="K2699" s="68">
        <v>-7</v>
      </c>
      <c r="L2699" s="68">
        <f>COUNTIFS(Aéroports!$C$2:$C$5193,Aéroports!$C2699,Aéroports!$D$2:$D$5193,Aéroports!$D2699)</f>
        <v>1</v>
      </c>
      <c r="M2699" s="68" t="str">
        <f>IF(AND(Formulaire!$H$15=Aéroports!$E2699,--ISNUMBER(IFERROR(SEARCH(Formulaire!$H$16,$C2699,1),""))=1),MAX(M$1:M2698)+1,"")</f>
        <v/>
      </c>
      <c r="N2699" s="68" t="str">
        <f>IF(AND(Formulaire!$H$21=Aéroports!$E2699,--ISNUMBER(IFERROR(SEARCH(Formulaire!$H$22,$C2699,1),""))=1),MAX(N$1:N2698)+1,"")</f>
        <v/>
      </c>
      <c r="O2699" s="68" t="str">
        <f>IF(AND(Formulaire!$H$27=Aéroports!$E2699,--ISNUMBER(IFERROR(SEARCH(Formulaire!$H$28,$C2699,1),""))=1),MAX(O$1:O2698)+1,"")</f>
        <v/>
      </c>
      <c r="Q2699" s="91" t="str">
        <f>IFERROR(INDEX($C$2:$C$5193,MATCH(ROWS(M$2:M2699),M$2:M$5193,0)),"")</f>
        <v/>
      </c>
      <c r="R2699" s="70" t="str">
        <f>IFERROR(INDEX($C$2:$C$5193,MATCH(ROWS(N$2:N2699),N$2:N$5193,0)),"")</f>
        <v/>
      </c>
      <c r="S2699" s="92" t="str">
        <f>IFERROR(INDEX($C$2:$C$5193,MATCH(ROWS(O$2:O2699),O$2:O$5193,0)),"")</f>
        <v/>
      </c>
    </row>
    <row r="2700" spans="1:19" x14ac:dyDescent="0.25">
      <c r="A2700" s="69">
        <v>5772</v>
      </c>
      <c r="B2700" s="69" t="s">
        <v>20871</v>
      </c>
      <c r="C2700" s="69" t="s">
        <v>2630</v>
      </c>
      <c r="D2700" s="69" t="s">
        <v>16702</v>
      </c>
      <c r="E2700" s="69" t="s">
        <v>22589</v>
      </c>
      <c r="F2700" s="69" t="s">
        <v>20872</v>
      </c>
      <c r="G2700" s="69" t="s">
        <v>20873</v>
      </c>
      <c r="H2700" s="69">
        <v>34.898899999999998</v>
      </c>
      <c r="I2700" s="69">
        <v>-120.45699999999999</v>
      </c>
      <c r="J2700" s="69">
        <v>261</v>
      </c>
      <c r="K2700" s="69">
        <v>-8</v>
      </c>
      <c r="L2700" s="69">
        <f>COUNTIFS(Aéroports!$C$2:$C$5193,Aéroports!$C2700,Aéroports!$D$2:$D$5193,Aéroports!$D2700)</f>
        <v>1</v>
      </c>
      <c r="M2700" s="69" t="str">
        <f>IF(AND(Formulaire!$H$15=Aéroports!$E2700,--ISNUMBER(IFERROR(SEARCH(Formulaire!$H$16,$C2700,1),""))=1),MAX(M$1:M2699)+1,"")</f>
        <v/>
      </c>
      <c r="N2700" s="69" t="str">
        <f>IF(AND(Formulaire!$H$21=Aéroports!$E2700,--ISNUMBER(IFERROR(SEARCH(Formulaire!$H$22,$C2700,1),""))=1),MAX(N$1:N2699)+1,"")</f>
        <v/>
      </c>
      <c r="O2700" s="69" t="str">
        <f>IF(AND(Formulaire!$H$27=Aéroports!$E2700,--ISNUMBER(IFERROR(SEARCH(Formulaire!$H$28,$C2700,1),""))=1),MAX(O$1:O2699)+1,"")</f>
        <v/>
      </c>
      <c r="Q2700" s="91" t="str">
        <f>IFERROR(INDEX($C$2:$C$5193,MATCH(ROWS(M$2:M2700),M$2:M$5193,0)),"")</f>
        <v/>
      </c>
      <c r="R2700" s="70" t="str">
        <f>IFERROR(INDEX($C$2:$C$5193,MATCH(ROWS(N$2:N2700),N$2:N$5193,0)),"")</f>
        <v/>
      </c>
      <c r="S2700" s="92" t="str">
        <f>IFERROR(INDEX($C$2:$C$5193,MATCH(ROWS(O$2:O2700),O$2:O$5193,0)),"")</f>
        <v/>
      </c>
    </row>
    <row r="2701" spans="1:19" x14ac:dyDescent="0.25">
      <c r="A2701" s="68">
        <v>7647</v>
      </c>
      <c r="B2701" s="68" t="s">
        <v>20874</v>
      </c>
      <c r="C2701" s="68" t="s">
        <v>20875</v>
      </c>
      <c r="D2701" s="68" t="s">
        <v>16702</v>
      </c>
      <c r="E2701" s="68" t="s">
        <v>22589</v>
      </c>
      <c r="F2701" s="68" t="s">
        <v>20876</v>
      </c>
      <c r="G2701" s="68" t="s">
        <v>20877</v>
      </c>
      <c r="H2701" s="68">
        <v>34.015799999999999</v>
      </c>
      <c r="I2701" s="68">
        <v>-118.45099999999999</v>
      </c>
      <c r="J2701" s="68">
        <v>177</v>
      </c>
      <c r="K2701" s="68">
        <v>-8</v>
      </c>
      <c r="L2701" s="68">
        <f>COUNTIFS(Aéroports!$C$2:$C$5193,Aéroports!$C2701,Aéroports!$D$2:$D$5193,Aéroports!$D2701)</f>
        <v>1</v>
      </c>
      <c r="M2701" s="68" t="str">
        <f>IF(AND(Formulaire!$H$15=Aéroports!$E2701,--ISNUMBER(IFERROR(SEARCH(Formulaire!$H$16,$C2701,1),""))=1),MAX(M$1:M2700)+1,"")</f>
        <v/>
      </c>
      <c r="N2701" s="68" t="str">
        <f>IF(AND(Formulaire!$H$21=Aéroports!$E2701,--ISNUMBER(IFERROR(SEARCH(Formulaire!$H$22,$C2701,1),""))=1),MAX(N$1:N2700)+1,"")</f>
        <v/>
      </c>
      <c r="O2701" s="68" t="str">
        <f>IF(AND(Formulaire!$H$27=Aéroports!$E2701,--ISNUMBER(IFERROR(SEARCH(Formulaire!$H$28,$C2701,1),""))=1),MAX(O$1:O2700)+1,"")</f>
        <v/>
      </c>
      <c r="Q2701" s="91" t="str">
        <f>IFERROR(INDEX($C$2:$C$5193,MATCH(ROWS(M$2:M2701),M$2:M$5193,0)),"")</f>
        <v/>
      </c>
      <c r="R2701" s="70" t="str">
        <f>IFERROR(INDEX($C$2:$C$5193,MATCH(ROWS(N$2:N2701),N$2:N$5193,0)),"")</f>
        <v/>
      </c>
      <c r="S2701" s="92" t="str">
        <f>IFERROR(INDEX($C$2:$C$5193,MATCH(ROWS(O$2:O2701),O$2:O$5193,0)),"")</f>
        <v/>
      </c>
    </row>
    <row r="2702" spans="1:19" x14ac:dyDescent="0.25">
      <c r="A2702" s="69">
        <v>6992</v>
      </c>
      <c r="B2702" s="69" t="s">
        <v>20878</v>
      </c>
      <c r="C2702" s="69" t="s">
        <v>568</v>
      </c>
      <c r="D2702" s="69" t="s">
        <v>16702</v>
      </c>
      <c r="E2702" s="69" t="s">
        <v>22589</v>
      </c>
      <c r="F2702" s="69" t="s">
        <v>20879</v>
      </c>
      <c r="G2702" s="69" t="s">
        <v>20880</v>
      </c>
      <c r="H2702" s="69">
        <v>38.509</v>
      </c>
      <c r="I2702" s="69">
        <v>-122.813</v>
      </c>
      <c r="J2702" s="69">
        <v>128</v>
      </c>
      <c r="K2702" s="69">
        <v>-8</v>
      </c>
      <c r="L2702" s="69">
        <f>COUNTIFS(Aéroports!$C$2:$C$5193,Aéroports!$C2702,Aéroports!$D$2:$D$5193,Aéroports!$D2702)</f>
        <v>1</v>
      </c>
      <c r="M2702" s="69" t="str">
        <f>IF(AND(Formulaire!$H$15=Aéroports!$E2702,--ISNUMBER(IFERROR(SEARCH(Formulaire!$H$16,$C2702,1),""))=1),MAX(M$1:M2701)+1,"")</f>
        <v/>
      </c>
      <c r="N2702" s="69" t="str">
        <f>IF(AND(Formulaire!$H$21=Aéroports!$E2702,--ISNUMBER(IFERROR(SEARCH(Formulaire!$H$22,$C2702,1),""))=1),MAX(N$1:N2701)+1,"")</f>
        <v/>
      </c>
      <c r="O2702" s="69" t="str">
        <f>IF(AND(Formulaire!$H$27=Aéroports!$E2702,--ISNUMBER(IFERROR(SEARCH(Formulaire!$H$28,$C2702,1),""))=1),MAX(O$1:O2701)+1,"")</f>
        <v/>
      </c>
      <c r="Q2702" s="91" t="str">
        <f>IFERROR(INDEX($C$2:$C$5193,MATCH(ROWS(M$2:M2702),M$2:M$5193,0)),"")</f>
        <v/>
      </c>
      <c r="R2702" s="70" t="str">
        <f>IFERROR(INDEX($C$2:$C$5193,MATCH(ROWS(N$2:N2702),N$2:N$5193,0)),"")</f>
        <v/>
      </c>
      <c r="S2702" s="92" t="str">
        <f>IFERROR(INDEX($C$2:$C$5193,MATCH(ROWS(O$2:O2702),O$2:O$5193,0)),"")</f>
        <v/>
      </c>
    </row>
    <row r="2703" spans="1:19" x14ac:dyDescent="0.25">
      <c r="A2703" s="68">
        <v>5770</v>
      </c>
      <c r="B2703" s="68" t="s">
        <v>20881</v>
      </c>
      <c r="C2703" s="68" t="s">
        <v>20882</v>
      </c>
      <c r="D2703" s="68" t="s">
        <v>16702</v>
      </c>
      <c r="E2703" s="68" t="s">
        <v>22589</v>
      </c>
      <c r="F2703" s="68" t="s">
        <v>20883</v>
      </c>
      <c r="G2703" s="68" t="s">
        <v>20884</v>
      </c>
      <c r="H2703" s="68">
        <v>44.385300000000001</v>
      </c>
      <c r="I2703" s="68">
        <v>-74.206199999999995</v>
      </c>
      <c r="J2703" s="68">
        <v>1663</v>
      </c>
      <c r="K2703" s="68">
        <v>-5</v>
      </c>
      <c r="L2703" s="68">
        <f>COUNTIFS(Aéroports!$C$2:$C$5193,Aéroports!$C2703,Aéroports!$D$2:$D$5193,Aéroports!$D2703)</f>
        <v>1</v>
      </c>
      <c r="M2703" s="68" t="str">
        <f>IF(AND(Formulaire!$H$15=Aéroports!$E2703,--ISNUMBER(IFERROR(SEARCH(Formulaire!$H$16,$C2703,1),""))=1),MAX(M$1:M2702)+1,"")</f>
        <v/>
      </c>
      <c r="N2703" s="68" t="str">
        <f>IF(AND(Formulaire!$H$21=Aéroports!$E2703,--ISNUMBER(IFERROR(SEARCH(Formulaire!$H$22,$C2703,1),""))=1),MAX(N$1:N2702)+1,"")</f>
        <v/>
      </c>
      <c r="O2703" s="68" t="str">
        <f>IF(AND(Formulaire!$H$27=Aéroports!$E2703,--ISNUMBER(IFERROR(SEARCH(Formulaire!$H$28,$C2703,1),""))=1),MAX(O$1:O2702)+1,"")</f>
        <v/>
      </c>
      <c r="Q2703" s="91" t="str">
        <f>IFERROR(INDEX($C$2:$C$5193,MATCH(ROWS(M$2:M2703),M$2:M$5193,0)),"")</f>
        <v/>
      </c>
      <c r="R2703" s="70" t="str">
        <f>IFERROR(INDEX($C$2:$C$5193,MATCH(ROWS(N$2:N2703),N$2:N$5193,0)),"")</f>
        <v/>
      </c>
      <c r="S2703" s="92" t="str">
        <f>IFERROR(INDEX($C$2:$C$5193,MATCH(ROWS(O$2:O2703),O$2:O$5193,0)),"")</f>
        <v/>
      </c>
    </row>
    <row r="2704" spans="1:19" x14ac:dyDescent="0.25">
      <c r="A2704" s="69">
        <v>4067</v>
      </c>
      <c r="B2704" s="69" t="s">
        <v>20885</v>
      </c>
      <c r="C2704" s="69" t="s">
        <v>20886</v>
      </c>
      <c r="D2704" s="69" t="s">
        <v>16702</v>
      </c>
      <c r="E2704" s="69" t="s">
        <v>22589</v>
      </c>
      <c r="F2704" s="69" t="s">
        <v>20887</v>
      </c>
      <c r="G2704" s="69" t="s">
        <v>20888</v>
      </c>
      <c r="H2704" s="69">
        <v>27.395399999999999</v>
      </c>
      <c r="I2704" s="69">
        <v>-82.554400000000001</v>
      </c>
      <c r="J2704" s="69">
        <v>30</v>
      </c>
      <c r="K2704" s="69">
        <v>-5</v>
      </c>
      <c r="L2704" s="69">
        <f>COUNTIFS(Aéroports!$C$2:$C$5193,Aéroports!$C2704,Aéroports!$D$2:$D$5193,Aéroports!$D2704)</f>
        <v>1</v>
      </c>
      <c r="M2704" s="69" t="str">
        <f>IF(AND(Formulaire!$H$15=Aéroports!$E2704,--ISNUMBER(IFERROR(SEARCH(Formulaire!$H$16,$C2704,1),""))=1),MAX(M$1:M2703)+1,"")</f>
        <v/>
      </c>
      <c r="N2704" s="69" t="str">
        <f>IF(AND(Formulaire!$H$21=Aéroports!$E2704,--ISNUMBER(IFERROR(SEARCH(Formulaire!$H$22,$C2704,1),""))=1),MAX(N$1:N2703)+1,"")</f>
        <v/>
      </c>
      <c r="O2704" s="69" t="str">
        <f>IF(AND(Formulaire!$H$27=Aéroports!$E2704,--ISNUMBER(IFERROR(SEARCH(Formulaire!$H$28,$C2704,1),""))=1),MAX(O$1:O2703)+1,"")</f>
        <v/>
      </c>
      <c r="Q2704" s="91" t="str">
        <f>IFERROR(INDEX($C$2:$C$5193,MATCH(ROWS(M$2:M2704),M$2:M$5193,0)),"")</f>
        <v/>
      </c>
      <c r="R2704" s="70" t="str">
        <f>IFERROR(INDEX($C$2:$C$5193,MATCH(ROWS(N$2:N2704),N$2:N$5193,0)),"")</f>
        <v/>
      </c>
      <c r="S2704" s="92" t="str">
        <f>IFERROR(INDEX($C$2:$C$5193,MATCH(ROWS(O$2:O2704),O$2:O$5193,0)),"")</f>
        <v/>
      </c>
    </row>
    <row r="2705" spans="1:19" x14ac:dyDescent="0.25">
      <c r="A2705" s="68">
        <v>7653</v>
      </c>
      <c r="B2705" s="68" t="s">
        <v>20889</v>
      </c>
      <c r="C2705" s="68" t="s">
        <v>20890</v>
      </c>
      <c r="D2705" s="68" t="s">
        <v>16702</v>
      </c>
      <c r="E2705" s="68" t="s">
        <v>22589</v>
      </c>
      <c r="F2705" s="68" t="s">
        <v>20891</v>
      </c>
      <c r="G2705" s="68" t="s">
        <v>20892</v>
      </c>
      <c r="H2705" s="68">
        <v>41.444899999999997</v>
      </c>
      <c r="I2705" s="68">
        <v>-106.824</v>
      </c>
      <c r="J2705" s="68">
        <v>7012</v>
      </c>
      <c r="K2705" s="68">
        <v>-7</v>
      </c>
      <c r="L2705" s="68">
        <f>COUNTIFS(Aéroports!$C$2:$C$5193,Aéroports!$C2705,Aéroports!$D$2:$D$5193,Aéroports!$D2705)</f>
        <v>1</v>
      </c>
      <c r="M2705" s="68" t="str">
        <f>IF(AND(Formulaire!$H$15=Aéroports!$E2705,--ISNUMBER(IFERROR(SEARCH(Formulaire!$H$16,$C2705,1),""))=1),MAX(M$1:M2704)+1,"")</f>
        <v/>
      </c>
      <c r="N2705" s="68" t="str">
        <f>IF(AND(Formulaire!$H$21=Aéroports!$E2705,--ISNUMBER(IFERROR(SEARCH(Formulaire!$H$22,$C2705,1),""))=1),MAX(N$1:N2704)+1,"")</f>
        <v/>
      </c>
      <c r="O2705" s="68" t="str">
        <f>IF(AND(Formulaire!$H$27=Aéroports!$E2705,--ISNUMBER(IFERROR(SEARCH(Formulaire!$H$28,$C2705,1),""))=1),MAX(O$1:O2704)+1,"")</f>
        <v/>
      </c>
      <c r="Q2705" s="91" t="str">
        <f>IFERROR(INDEX($C$2:$C$5193,MATCH(ROWS(M$2:M2705),M$2:M$5193,0)),"")</f>
        <v/>
      </c>
      <c r="R2705" s="70" t="str">
        <f>IFERROR(INDEX($C$2:$C$5193,MATCH(ROWS(N$2:N2705),N$2:N$5193,0)),"")</f>
        <v/>
      </c>
      <c r="S2705" s="92" t="str">
        <f>IFERROR(INDEX($C$2:$C$5193,MATCH(ROWS(O$2:O2705),O$2:O$5193,0)),"")</f>
        <v/>
      </c>
    </row>
    <row r="2706" spans="1:19" x14ac:dyDescent="0.25">
      <c r="A2706" s="69">
        <v>5729</v>
      </c>
      <c r="B2706" s="69" t="s">
        <v>20893</v>
      </c>
      <c r="C2706" s="69" t="s">
        <v>20894</v>
      </c>
      <c r="D2706" s="69" t="s">
        <v>16702</v>
      </c>
      <c r="E2706" s="69" t="s">
        <v>22589</v>
      </c>
      <c r="F2706" s="69" t="s">
        <v>20895</v>
      </c>
      <c r="G2706" s="69" t="s">
        <v>20896</v>
      </c>
      <c r="H2706" s="69">
        <v>46.250799999999998</v>
      </c>
      <c r="I2706" s="69">
        <v>-84.472399999999993</v>
      </c>
      <c r="J2706" s="69">
        <v>800</v>
      </c>
      <c r="K2706" s="69">
        <v>-5</v>
      </c>
      <c r="L2706" s="69">
        <f>COUNTIFS(Aéroports!$C$2:$C$5193,Aéroports!$C2706,Aéroports!$D$2:$D$5193,Aéroports!$D2706)</f>
        <v>1</v>
      </c>
      <c r="M2706" s="69" t="str">
        <f>IF(AND(Formulaire!$H$15=Aéroports!$E2706,--ISNUMBER(IFERROR(SEARCH(Formulaire!$H$16,$C2706,1),""))=1),MAX(M$1:M2705)+1,"")</f>
        <v/>
      </c>
      <c r="N2706" s="69" t="str">
        <f>IF(AND(Formulaire!$H$21=Aéroports!$E2706,--ISNUMBER(IFERROR(SEARCH(Formulaire!$H$22,$C2706,1),""))=1),MAX(N$1:N2705)+1,"")</f>
        <v/>
      </c>
      <c r="O2706" s="69" t="str">
        <f>IF(AND(Formulaire!$H$27=Aéroports!$E2706,--ISNUMBER(IFERROR(SEARCH(Formulaire!$H$28,$C2706,1),""))=1),MAX(O$1:O2705)+1,"")</f>
        <v/>
      </c>
      <c r="Q2706" s="91" t="str">
        <f>IFERROR(INDEX($C$2:$C$5193,MATCH(ROWS(M$2:M2706),M$2:M$5193,0)),"")</f>
        <v/>
      </c>
      <c r="R2706" s="70" t="str">
        <f>IFERROR(INDEX($C$2:$C$5193,MATCH(ROWS(N$2:N2706),N$2:N$5193,0)),"")</f>
        <v/>
      </c>
      <c r="S2706" s="92" t="str">
        <f>IFERROR(INDEX($C$2:$C$5193,MATCH(ROWS(O$2:O2706),O$2:O$5193,0)),"")</f>
        <v/>
      </c>
    </row>
    <row r="2707" spans="1:19" x14ac:dyDescent="0.25">
      <c r="A2707" s="68">
        <v>3613</v>
      </c>
      <c r="B2707" s="68" t="s">
        <v>20897</v>
      </c>
      <c r="C2707" s="68" t="s">
        <v>20898</v>
      </c>
      <c r="D2707" s="68" t="s">
        <v>16702</v>
      </c>
      <c r="E2707" s="68" t="s">
        <v>22589</v>
      </c>
      <c r="F2707" s="68" t="s">
        <v>20899</v>
      </c>
      <c r="G2707" s="68" t="s">
        <v>20900</v>
      </c>
      <c r="H2707" s="68">
        <v>32.127600000000001</v>
      </c>
      <c r="I2707" s="68">
        <v>-81.202100000000002</v>
      </c>
      <c r="J2707" s="68">
        <v>50</v>
      </c>
      <c r="K2707" s="68">
        <v>-5</v>
      </c>
      <c r="L2707" s="68">
        <f>COUNTIFS(Aéroports!$C$2:$C$5193,Aéroports!$C2707,Aéroports!$D$2:$D$5193,Aéroports!$D2707)</f>
        <v>1</v>
      </c>
      <c r="M2707" s="68" t="str">
        <f>IF(AND(Formulaire!$H$15=Aéroports!$E2707,--ISNUMBER(IFERROR(SEARCH(Formulaire!$H$16,$C2707,1),""))=1),MAX(M$1:M2706)+1,"")</f>
        <v/>
      </c>
      <c r="N2707" s="68" t="str">
        <f>IF(AND(Formulaire!$H$21=Aéroports!$E2707,--ISNUMBER(IFERROR(SEARCH(Formulaire!$H$22,$C2707,1),""))=1),MAX(N$1:N2706)+1,"")</f>
        <v/>
      </c>
      <c r="O2707" s="68" t="str">
        <f>IF(AND(Formulaire!$H$27=Aéroports!$E2707,--ISNUMBER(IFERROR(SEARCH(Formulaire!$H$28,$C2707,1),""))=1),MAX(O$1:O2706)+1,"")</f>
        <v/>
      </c>
      <c r="Q2707" s="91" t="str">
        <f>IFERROR(INDEX($C$2:$C$5193,MATCH(ROWS(M$2:M2707),M$2:M$5193,0)),"")</f>
        <v/>
      </c>
      <c r="R2707" s="70" t="str">
        <f>IFERROR(INDEX($C$2:$C$5193,MATCH(ROWS(N$2:N2707),N$2:N$5193,0)),"")</f>
        <v/>
      </c>
      <c r="S2707" s="92" t="str">
        <f>IFERROR(INDEX($C$2:$C$5193,MATCH(ROWS(O$2:O2707),O$2:O$5193,0)),"")</f>
        <v/>
      </c>
    </row>
    <row r="2708" spans="1:19" x14ac:dyDescent="0.25">
      <c r="A2708" s="69">
        <v>6724</v>
      </c>
      <c r="B2708" s="69" t="s">
        <v>20901</v>
      </c>
      <c r="C2708" s="69" t="s">
        <v>20902</v>
      </c>
      <c r="D2708" s="69" t="s">
        <v>16702</v>
      </c>
      <c r="E2708" s="69" t="s">
        <v>22589</v>
      </c>
      <c r="F2708" s="69" t="s">
        <v>20903</v>
      </c>
      <c r="G2708" s="69" t="s">
        <v>20904</v>
      </c>
      <c r="H2708" s="69">
        <v>63.686399999999999</v>
      </c>
      <c r="I2708" s="69">
        <v>-170.49299999999999</v>
      </c>
      <c r="J2708" s="69">
        <v>53</v>
      </c>
      <c r="K2708" s="69">
        <v>-9</v>
      </c>
      <c r="L2708" s="69">
        <f>COUNTIFS(Aéroports!$C$2:$C$5193,Aéroports!$C2708,Aéroports!$D$2:$D$5193,Aéroports!$D2708)</f>
        <v>1</v>
      </c>
      <c r="M2708" s="69" t="str">
        <f>IF(AND(Formulaire!$H$15=Aéroports!$E2708,--ISNUMBER(IFERROR(SEARCH(Formulaire!$H$16,$C2708,1),""))=1),MAX(M$1:M2707)+1,"")</f>
        <v/>
      </c>
      <c r="N2708" s="69" t="str">
        <f>IF(AND(Formulaire!$H$21=Aéroports!$E2708,--ISNUMBER(IFERROR(SEARCH(Formulaire!$H$22,$C2708,1),""))=1),MAX(N$1:N2707)+1,"")</f>
        <v/>
      </c>
      <c r="O2708" s="69" t="str">
        <f>IF(AND(Formulaire!$H$27=Aéroports!$E2708,--ISNUMBER(IFERROR(SEARCH(Formulaire!$H$28,$C2708,1),""))=1),MAX(O$1:O2707)+1,"")</f>
        <v/>
      </c>
      <c r="Q2708" s="91" t="str">
        <f>IFERROR(INDEX($C$2:$C$5193,MATCH(ROWS(M$2:M2708),M$2:M$5193,0)),"")</f>
        <v/>
      </c>
      <c r="R2708" s="70" t="str">
        <f>IFERROR(INDEX($C$2:$C$5193,MATCH(ROWS(N$2:N2708),N$2:N$5193,0)),"")</f>
        <v/>
      </c>
      <c r="S2708" s="92" t="str">
        <f>IFERROR(INDEX($C$2:$C$5193,MATCH(ROWS(O$2:O2708),O$2:O$5193,0)),"")</f>
        <v/>
      </c>
    </row>
    <row r="2709" spans="1:19" x14ac:dyDescent="0.25">
      <c r="A2709" s="68">
        <v>7209</v>
      </c>
      <c r="B2709" s="68" t="s">
        <v>20905</v>
      </c>
      <c r="C2709" s="68" t="s">
        <v>20906</v>
      </c>
      <c r="D2709" s="68" t="s">
        <v>16702</v>
      </c>
      <c r="E2709" s="68" t="s">
        <v>22589</v>
      </c>
      <c r="F2709" s="68" t="s">
        <v>20907</v>
      </c>
      <c r="G2709" s="68" t="s">
        <v>20908</v>
      </c>
      <c r="H2709" s="68">
        <v>61.845300000000002</v>
      </c>
      <c r="I2709" s="68">
        <v>-165.571</v>
      </c>
      <c r="J2709" s="68">
        <v>14</v>
      </c>
      <c r="K2709" s="68">
        <v>-9</v>
      </c>
      <c r="L2709" s="68">
        <f>COUNTIFS(Aéroports!$C$2:$C$5193,Aéroports!$C2709,Aéroports!$D$2:$D$5193,Aéroports!$D2709)</f>
        <v>1</v>
      </c>
      <c r="M2709" s="68" t="str">
        <f>IF(AND(Formulaire!$H$15=Aéroports!$E2709,--ISNUMBER(IFERROR(SEARCH(Formulaire!$H$16,$C2709,1),""))=1),MAX(M$1:M2708)+1,"")</f>
        <v/>
      </c>
      <c r="N2709" s="68" t="str">
        <f>IF(AND(Formulaire!$H$21=Aéroports!$E2709,--ISNUMBER(IFERROR(SEARCH(Formulaire!$H$22,$C2709,1),""))=1),MAX(N$1:N2708)+1,"")</f>
        <v/>
      </c>
      <c r="O2709" s="68" t="str">
        <f>IF(AND(Formulaire!$H$27=Aéroports!$E2709,--ISNUMBER(IFERROR(SEARCH(Formulaire!$H$28,$C2709,1),""))=1),MAX(O$1:O2708)+1,"")</f>
        <v/>
      </c>
      <c r="Q2709" s="91" t="str">
        <f>IFERROR(INDEX($C$2:$C$5193,MATCH(ROWS(M$2:M2709),M$2:M$5193,0)),"")</f>
        <v/>
      </c>
      <c r="R2709" s="70" t="str">
        <f>IFERROR(INDEX($C$2:$C$5193,MATCH(ROWS(N$2:N2709),N$2:N$5193,0)),"")</f>
        <v/>
      </c>
      <c r="S2709" s="92" t="str">
        <f>IFERROR(INDEX($C$2:$C$5193,MATCH(ROWS(O$2:O2709),O$2:O$5193,0)),"")</f>
        <v/>
      </c>
    </row>
    <row r="2710" spans="1:19" x14ac:dyDescent="0.25">
      <c r="A2710" s="69">
        <v>6968</v>
      </c>
      <c r="B2710" s="69" t="s">
        <v>20909</v>
      </c>
      <c r="C2710" s="69" t="s">
        <v>20910</v>
      </c>
      <c r="D2710" s="69" t="s">
        <v>16702</v>
      </c>
      <c r="E2710" s="69" t="s">
        <v>22589</v>
      </c>
      <c r="F2710" s="69" t="s">
        <v>20911</v>
      </c>
      <c r="G2710" s="69" t="s">
        <v>20912</v>
      </c>
      <c r="H2710" s="69">
        <v>42.852499999999999</v>
      </c>
      <c r="I2710" s="69">
        <v>-73.928899999999999</v>
      </c>
      <c r="J2710" s="69">
        <v>378</v>
      </c>
      <c r="K2710" s="69">
        <v>-5</v>
      </c>
      <c r="L2710" s="69">
        <f>COUNTIFS(Aéroports!$C$2:$C$5193,Aéroports!$C2710,Aéroports!$D$2:$D$5193,Aéroports!$D2710)</f>
        <v>1</v>
      </c>
      <c r="M2710" s="69" t="str">
        <f>IF(AND(Formulaire!$H$15=Aéroports!$E2710,--ISNUMBER(IFERROR(SEARCH(Formulaire!$H$16,$C2710,1),""))=1),MAX(M$1:M2709)+1,"")</f>
        <v/>
      </c>
      <c r="N2710" s="69" t="str">
        <f>IF(AND(Formulaire!$H$21=Aéroports!$E2710,--ISNUMBER(IFERROR(SEARCH(Formulaire!$H$22,$C2710,1),""))=1),MAX(N$1:N2709)+1,"")</f>
        <v/>
      </c>
      <c r="O2710" s="69" t="str">
        <f>IF(AND(Formulaire!$H$27=Aéroports!$E2710,--ISNUMBER(IFERROR(SEARCH(Formulaire!$H$28,$C2710,1),""))=1),MAX(O$1:O2709)+1,"")</f>
        <v/>
      </c>
      <c r="Q2710" s="91" t="str">
        <f>IFERROR(INDEX($C$2:$C$5193,MATCH(ROWS(M$2:M2710),M$2:M$5193,0)),"")</f>
        <v/>
      </c>
      <c r="R2710" s="70" t="str">
        <f>IFERROR(INDEX($C$2:$C$5193,MATCH(ROWS(N$2:N2710),N$2:N$5193,0)),"")</f>
        <v/>
      </c>
      <c r="S2710" s="92" t="str">
        <f>IFERROR(INDEX($C$2:$C$5193,MATCH(ROWS(O$2:O2710),O$2:O$5193,0)),"")</f>
        <v/>
      </c>
    </row>
    <row r="2711" spans="1:19" x14ac:dyDescent="0.25">
      <c r="A2711" s="68">
        <v>11069</v>
      </c>
      <c r="B2711" s="68" t="s">
        <v>20913</v>
      </c>
      <c r="C2711" s="68" t="s">
        <v>20914</v>
      </c>
      <c r="D2711" s="68" t="s">
        <v>16702</v>
      </c>
      <c r="E2711" s="68" t="s">
        <v>22589</v>
      </c>
      <c r="F2711" s="68" t="s">
        <v>20915</v>
      </c>
      <c r="G2711" s="68" t="s">
        <v>20916</v>
      </c>
      <c r="H2711" s="68">
        <v>38.474299999999999</v>
      </c>
      <c r="I2711" s="68">
        <v>-100.88500000000001</v>
      </c>
      <c r="J2711" s="68">
        <v>2963</v>
      </c>
      <c r="K2711" s="68">
        <v>-5</v>
      </c>
      <c r="L2711" s="68">
        <f>COUNTIFS(Aéroports!$C$2:$C$5193,Aéroports!$C2711,Aéroports!$D$2:$D$5193,Aéroports!$D2711)</f>
        <v>1</v>
      </c>
      <c r="M2711" s="68" t="str">
        <f>IF(AND(Formulaire!$H$15=Aéroports!$E2711,--ISNUMBER(IFERROR(SEARCH(Formulaire!$H$16,$C2711,1),""))=1),MAX(M$1:M2710)+1,"")</f>
        <v/>
      </c>
      <c r="N2711" s="68" t="str">
        <f>IF(AND(Formulaire!$H$21=Aéroports!$E2711,--ISNUMBER(IFERROR(SEARCH(Formulaire!$H$22,$C2711,1),""))=1),MAX(N$1:N2710)+1,"")</f>
        <v/>
      </c>
      <c r="O2711" s="68" t="str">
        <f>IF(AND(Formulaire!$H$27=Aéroports!$E2711,--ISNUMBER(IFERROR(SEARCH(Formulaire!$H$28,$C2711,1),""))=1),MAX(O$1:O2710)+1,"")</f>
        <v/>
      </c>
      <c r="Q2711" s="91" t="str">
        <f>IFERROR(INDEX($C$2:$C$5193,MATCH(ROWS(M$2:M2711),M$2:M$5193,0)),"")</f>
        <v/>
      </c>
      <c r="R2711" s="70" t="str">
        <f>IFERROR(INDEX($C$2:$C$5193,MATCH(ROWS(N$2:N2711),N$2:N$5193,0)),"")</f>
        <v/>
      </c>
      <c r="S2711" s="92" t="str">
        <f>IFERROR(INDEX($C$2:$C$5193,MATCH(ROWS(O$2:O2711),O$2:O$5193,0)),"")</f>
        <v/>
      </c>
    </row>
    <row r="2712" spans="1:19" x14ac:dyDescent="0.25">
      <c r="A2712" s="69">
        <v>5723</v>
      </c>
      <c r="B2712" s="69" t="s">
        <v>20917</v>
      </c>
      <c r="C2712" s="69" t="s">
        <v>20918</v>
      </c>
      <c r="D2712" s="69" t="s">
        <v>16702</v>
      </c>
      <c r="E2712" s="69" t="s">
        <v>22589</v>
      </c>
      <c r="F2712" s="69" t="s">
        <v>20919</v>
      </c>
      <c r="G2712" s="69" t="s">
        <v>20920</v>
      </c>
      <c r="H2712" s="69">
        <v>41.874000000000002</v>
      </c>
      <c r="I2712" s="69">
        <v>-103.596</v>
      </c>
      <c r="J2712" s="69">
        <v>3967</v>
      </c>
      <c r="K2712" s="69">
        <v>-7</v>
      </c>
      <c r="L2712" s="69">
        <f>COUNTIFS(Aéroports!$C$2:$C$5193,Aéroports!$C2712,Aéroports!$D$2:$D$5193,Aéroports!$D2712)</f>
        <v>1</v>
      </c>
      <c r="M2712" s="69" t="str">
        <f>IF(AND(Formulaire!$H$15=Aéroports!$E2712,--ISNUMBER(IFERROR(SEARCH(Formulaire!$H$16,$C2712,1),""))=1),MAX(M$1:M2711)+1,"")</f>
        <v/>
      </c>
      <c r="N2712" s="69" t="str">
        <f>IF(AND(Formulaire!$H$21=Aéroports!$E2712,--ISNUMBER(IFERROR(SEARCH(Formulaire!$H$22,$C2712,1),""))=1),MAX(N$1:N2711)+1,"")</f>
        <v/>
      </c>
      <c r="O2712" s="69" t="str">
        <f>IF(AND(Formulaire!$H$27=Aéroports!$E2712,--ISNUMBER(IFERROR(SEARCH(Formulaire!$H$28,$C2712,1),""))=1),MAX(O$1:O2711)+1,"")</f>
        <v/>
      </c>
      <c r="Q2712" s="91" t="str">
        <f>IFERROR(INDEX($C$2:$C$5193,MATCH(ROWS(M$2:M2712),M$2:M$5193,0)),"")</f>
        <v/>
      </c>
      <c r="R2712" s="70" t="str">
        <f>IFERROR(INDEX($C$2:$C$5193,MATCH(ROWS(N$2:N2712),N$2:N$5193,0)),"")</f>
        <v/>
      </c>
      <c r="S2712" s="92" t="str">
        <f>IFERROR(INDEX($C$2:$C$5193,MATCH(ROWS(O$2:O2712),O$2:O$5193,0)),"")</f>
        <v/>
      </c>
    </row>
    <row r="2713" spans="1:19" x14ac:dyDescent="0.25">
      <c r="A2713" s="68">
        <v>7649</v>
      </c>
      <c r="B2713" s="68" t="s">
        <v>20921</v>
      </c>
      <c r="C2713" s="68" t="s">
        <v>20922</v>
      </c>
      <c r="D2713" s="68" t="s">
        <v>16702</v>
      </c>
      <c r="E2713" s="68" t="s">
        <v>22589</v>
      </c>
      <c r="F2713" s="68" t="s">
        <v>20923</v>
      </c>
      <c r="G2713" s="68" t="s">
        <v>20924</v>
      </c>
      <c r="H2713" s="68">
        <v>33.622900000000001</v>
      </c>
      <c r="I2713" s="68">
        <v>-111.911</v>
      </c>
      <c r="J2713" s="68">
        <v>1510</v>
      </c>
      <c r="K2713" s="68">
        <v>-7</v>
      </c>
      <c r="L2713" s="68">
        <f>COUNTIFS(Aéroports!$C$2:$C$5193,Aéroports!$C2713,Aéroports!$D$2:$D$5193,Aéroports!$D2713)</f>
        <v>1</v>
      </c>
      <c r="M2713" s="68" t="str">
        <f>IF(AND(Formulaire!$H$15=Aéroports!$E2713,--ISNUMBER(IFERROR(SEARCH(Formulaire!$H$16,$C2713,1),""))=1),MAX(M$1:M2712)+1,"")</f>
        <v/>
      </c>
      <c r="N2713" s="68" t="str">
        <f>IF(AND(Formulaire!$H$21=Aéroports!$E2713,--ISNUMBER(IFERROR(SEARCH(Formulaire!$H$22,$C2713,1),""))=1),MAX(N$1:N2712)+1,"")</f>
        <v/>
      </c>
      <c r="O2713" s="68" t="str">
        <f>IF(AND(Formulaire!$H$27=Aéroports!$E2713,--ISNUMBER(IFERROR(SEARCH(Formulaire!$H$28,$C2713,1),""))=1),MAX(O$1:O2712)+1,"")</f>
        <v/>
      </c>
      <c r="Q2713" s="91" t="str">
        <f>IFERROR(INDEX($C$2:$C$5193,MATCH(ROWS(M$2:M2713),M$2:M$5193,0)),"")</f>
        <v/>
      </c>
      <c r="R2713" s="70" t="str">
        <f>IFERROR(INDEX($C$2:$C$5193,MATCH(ROWS(N$2:N2713),N$2:N$5193,0)),"")</f>
        <v/>
      </c>
      <c r="S2713" s="92" t="str">
        <f>IFERROR(INDEX($C$2:$C$5193,MATCH(ROWS(O$2:O2713),O$2:O$5193,0)),"")</f>
        <v/>
      </c>
    </row>
    <row r="2714" spans="1:19" x14ac:dyDescent="0.25">
      <c r="A2714" s="69">
        <v>4286</v>
      </c>
      <c r="B2714" s="69" t="s">
        <v>20925</v>
      </c>
      <c r="C2714" s="69" t="s">
        <v>20926</v>
      </c>
      <c r="D2714" s="69" t="s">
        <v>16702</v>
      </c>
      <c r="E2714" s="69" t="s">
        <v>22589</v>
      </c>
      <c r="F2714" s="69" t="s">
        <v>20927</v>
      </c>
      <c r="G2714" s="69" t="s">
        <v>20928</v>
      </c>
      <c r="H2714" s="69">
        <v>41.338500000000003</v>
      </c>
      <c r="I2714" s="69">
        <v>-75.723399999999998</v>
      </c>
      <c r="J2714" s="69">
        <v>962</v>
      </c>
      <c r="K2714" s="69">
        <v>-5</v>
      </c>
      <c r="L2714" s="69">
        <f>COUNTIFS(Aéroports!$C$2:$C$5193,Aéroports!$C2714,Aéroports!$D$2:$D$5193,Aéroports!$D2714)</f>
        <v>1</v>
      </c>
      <c r="M2714" s="69" t="str">
        <f>IF(AND(Formulaire!$H$15=Aéroports!$E2714,--ISNUMBER(IFERROR(SEARCH(Formulaire!$H$16,$C2714,1),""))=1),MAX(M$1:M2713)+1,"")</f>
        <v/>
      </c>
      <c r="N2714" s="69" t="str">
        <f>IF(AND(Formulaire!$H$21=Aéroports!$E2714,--ISNUMBER(IFERROR(SEARCH(Formulaire!$H$22,$C2714,1),""))=1),MAX(N$1:N2713)+1,"")</f>
        <v/>
      </c>
      <c r="O2714" s="69" t="str">
        <f>IF(AND(Formulaire!$H$27=Aéroports!$E2714,--ISNUMBER(IFERROR(SEARCH(Formulaire!$H$28,$C2714,1),""))=1),MAX(O$1:O2713)+1,"")</f>
        <v/>
      </c>
      <c r="Q2714" s="91" t="str">
        <f>IFERROR(INDEX($C$2:$C$5193,MATCH(ROWS(M$2:M2714),M$2:M$5193,0)),"")</f>
        <v/>
      </c>
      <c r="R2714" s="70" t="str">
        <f>IFERROR(INDEX($C$2:$C$5193,MATCH(ROWS(N$2:N2714),N$2:N$5193,0)),"")</f>
        <v/>
      </c>
      <c r="S2714" s="92" t="str">
        <f>IFERROR(INDEX($C$2:$C$5193,MATCH(ROWS(O$2:O2714),O$2:O$5193,0)),"")</f>
        <v/>
      </c>
    </row>
    <row r="2715" spans="1:19" x14ac:dyDescent="0.25">
      <c r="A2715" s="68">
        <v>3577</v>
      </c>
      <c r="B2715" s="68" t="s">
        <v>20933</v>
      </c>
      <c r="C2715" s="68" t="s">
        <v>20930</v>
      </c>
      <c r="D2715" s="68" t="s">
        <v>16702</v>
      </c>
      <c r="E2715" s="68" t="s">
        <v>22589</v>
      </c>
      <c r="F2715" s="68" t="s">
        <v>20934</v>
      </c>
      <c r="G2715" s="68" t="s">
        <v>20935</v>
      </c>
      <c r="H2715" s="68">
        <v>47.448999999999998</v>
      </c>
      <c r="I2715" s="68">
        <v>-122.309</v>
      </c>
      <c r="J2715" s="68">
        <v>433</v>
      </c>
      <c r="K2715" s="68">
        <v>-8</v>
      </c>
      <c r="L2715" s="68">
        <f>COUNTIFS(Aéroports!$C$2:$C$5193,Aéroports!$C2715,Aéroports!$D$2:$D$5193,Aéroports!$D2715)</f>
        <v>1</v>
      </c>
      <c r="M2715" s="68" t="str">
        <f>IF(AND(Formulaire!$H$15=Aéroports!$E2715,--ISNUMBER(IFERROR(SEARCH(Formulaire!$H$16,$C2715,1),""))=1),MAX(M$1:M2714)+1,"")</f>
        <v/>
      </c>
      <c r="N2715" s="68" t="str">
        <f>IF(AND(Formulaire!$H$21=Aéroports!$E2715,--ISNUMBER(IFERROR(SEARCH(Formulaire!$H$22,$C2715,1),""))=1),MAX(N$1:N2714)+1,"")</f>
        <v/>
      </c>
      <c r="O2715" s="68" t="str">
        <f>IF(AND(Formulaire!$H$27=Aéroports!$E2715,--ISNUMBER(IFERROR(SEARCH(Formulaire!$H$28,$C2715,1),""))=1),MAX(O$1:O2714)+1,"")</f>
        <v/>
      </c>
      <c r="Q2715" s="91" t="str">
        <f>IFERROR(INDEX($C$2:$C$5193,MATCH(ROWS(M$2:M2715),M$2:M$5193,0)),"")</f>
        <v/>
      </c>
      <c r="R2715" s="70" t="str">
        <f>IFERROR(INDEX($C$2:$C$5193,MATCH(ROWS(N$2:N2715),N$2:N$5193,0)),"")</f>
        <v/>
      </c>
      <c r="S2715" s="92" t="str">
        <f>IFERROR(INDEX($C$2:$C$5193,MATCH(ROWS(O$2:O2715),O$2:O$5193,0)),"")</f>
        <v/>
      </c>
    </row>
    <row r="2716" spans="1:19" x14ac:dyDescent="0.25">
      <c r="A2716" s="69">
        <v>8506</v>
      </c>
      <c r="B2716" s="69" t="s">
        <v>20936</v>
      </c>
      <c r="C2716" s="69" t="s">
        <v>20937</v>
      </c>
      <c r="D2716" s="69" t="s">
        <v>16702</v>
      </c>
      <c r="E2716" s="69" t="s">
        <v>22589</v>
      </c>
      <c r="F2716" s="69" t="s">
        <v>20938</v>
      </c>
      <c r="G2716" s="69" t="s">
        <v>20939</v>
      </c>
      <c r="H2716" s="69">
        <v>27.456399999999999</v>
      </c>
      <c r="I2716" s="69">
        <v>-81.342399999999998</v>
      </c>
      <c r="J2716" s="69">
        <v>62</v>
      </c>
      <c r="K2716" s="69">
        <v>-5</v>
      </c>
      <c r="L2716" s="69">
        <f>COUNTIFS(Aéroports!$C$2:$C$5193,Aéroports!$C2716,Aéroports!$D$2:$D$5193,Aéroports!$D2716)</f>
        <v>1</v>
      </c>
      <c r="M2716" s="69" t="str">
        <f>IF(AND(Formulaire!$H$15=Aéroports!$E2716,--ISNUMBER(IFERROR(SEARCH(Formulaire!$H$16,$C2716,1),""))=1),MAX(M$1:M2715)+1,"")</f>
        <v/>
      </c>
      <c r="N2716" s="69" t="str">
        <f>IF(AND(Formulaire!$H$21=Aéroports!$E2716,--ISNUMBER(IFERROR(SEARCH(Formulaire!$H$22,$C2716,1),""))=1),MAX(N$1:N2715)+1,"")</f>
        <v/>
      </c>
      <c r="O2716" s="69" t="str">
        <f>IF(AND(Formulaire!$H$27=Aéroports!$E2716,--ISNUMBER(IFERROR(SEARCH(Formulaire!$H$28,$C2716,1),""))=1),MAX(O$1:O2715)+1,"")</f>
        <v/>
      </c>
      <c r="Q2716" s="91" t="str">
        <f>IFERROR(INDEX($C$2:$C$5193,MATCH(ROWS(M$2:M2716),M$2:M$5193,0)),"")</f>
        <v/>
      </c>
      <c r="R2716" s="70" t="str">
        <f>IFERROR(INDEX($C$2:$C$5193,MATCH(ROWS(N$2:N2716),N$2:N$5193,0)),"")</f>
        <v/>
      </c>
      <c r="S2716" s="92" t="str">
        <f>IFERROR(INDEX($C$2:$C$5193,MATCH(ROWS(O$2:O2716),O$2:O$5193,0)),"")</f>
        <v/>
      </c>
    </row>
    <row r="2717" spans="1:19" x14ac:dyDescent="0.25">
      <c r="A2717" s="68">
        <v>4280</v>
      </c>
      <c r="B2717" s="68" t="s">
        <v>20940</v>
      </c>
      <c r="C2717" s="68" t="s">
        <v>20941</v>
      </c>
      <c r="D2717" s="68" t="s">
        <v>16702</v>
      </c>
      <c r="E2717" s="68" t="s">
        <v>22589</v>
      </c>
      <c r="F2717" s="68" t="s">
        <v>20942</v>
      </c>
      <c r="G2717" s="68" t="s">
        <v>20943</v>
      </c>
      <c r="H2717" s="68">
        <v>34.848599999999998</v>
      </c>
      <c r="I2717" s="68">
        <v>-111.788</v>
      </c>
      <c r="J2717" s="68">
        <v>4830</v>
      </c>
      <c r="K2717" s="68">
        <v>-7</v>
      </c>
      <c r="L2717" s="68">
        <f>COUNTIFS(Aéroports!$C$2:$C$5193,Aéroports!$C2717,Aéroports!$D$2:$D$5193,Aéroports!$D2717)</f>
        <v>1</v>
      </c>
      <c r="M2717" s="68" t="str">
        <f>IF(AND(Formulaire!$H$15=Aéroports!$E2717,--ISNUMBER(IFERROR(SEARCH(Formulaire!$H$16,$C2717,1),""))=1),MAX(M$1:M2716)+1,"")</f>
        <v/>
      </c>
      <c r="N2717" s="68" t="str">
        <f>IF(AND(Formulaire!$H$21=Aéroports!$E2717,--ISNUMBER(IFERROR(SEARCH(Formulaire!$H$22,$C2717,1),""))=1),MAX(N$1:N2716)+1,"")</f>
        <v/>
      </c>
      <c r="O2717" s="68" t="str">
        <f>IF(AND(Formulaire!$H$27=Aéroports!$E2717,--ISNUMBER(IFERROR(SEARCH(Formulaire!$H$28,$C2717,1),""))=1),MAX(O$1:O2716)+1,"")</f>
        <v/>
      </c>
      <c r="Q2717" s="91" t="str">
        <f>IFERROR(INDEX($C$2:$C$5193,MATCH(ROWS(M$2:M2717),M$2:M$5193,0)),"")</f>
        <v/>
      </c>
      <c r="R2717" s="70" t="str">
        <f>IFERROR(INDEX($C$2:$C$5193,MATCH(ROWS(N$2:N2717),N$2:N$5193,0)),"")</f>
        <v/>
      </c>
      <c r="S2717" s="92" t="str">
        <f>IFERROR(INDEX($C$2:$C$5193,MATCH(ROWS(O$2:O2717),O$2:O$5193,0)),"")</f>
        <v/>
      </c>
    </row>
    <row r="2718" spans="1:19" x14ac:dyDescent="0.25">
      <c r="A2718" s="69">
        <v>7182</v>
      </c>
      <c r="B2718" s="69" t="s">
        <v>20944</v>
      </c>
      <c r="C2718" s="69" t="s">
        <v>20945</v>
      </c>
      <c r="D2718" s="69" t="s">
        <v>16702</v>
      </c>
      <c r="E2718" s="69" t="s">
        <v>22589</v>
      </c>
      <c r="F2718" s="69" t="s">
        <v>20946</v>
      </c>
      <c r="G2718" s="69" t="s">
        <v>20947</v>
      </c>
      <c r="H2718" s="69">
        <v>66.600099999999998</v>
      </c>
      <c r="I2718" s="69">
        <v>-159.98599999999999</v>
      </c>
      <c r="J2718" s="69">
        <v>17</v>
      </c>
      <c r="K2718" s="69">
        <v>-9</v>
      </c>
      <c r="L2718" s="69">
        <f>COUNTIFS(Aéroports!$C$2:$C$5193,Aéroports!$C2718,Aéroports!$D$2:$D$5193,Aéroports!$D2718)</f>
        <v>1</v>
      </c>
      <c r="M2718" s="69" t="str">
        <f>IF(AND(Formulaire!$H$15=Aéroports!$E2718,--ISNUMBER(IFERROR(SEARCH(Formulaire!$H$16,$C2718,1),""))=1),MAX(M$1:M2717)+1,"")</f>
        <v/>
      </c>
      <c r="N2718" s="69" t="str">
        <f>IF(AND(Formulaire!$H$21=Aéroports!$E2718,--ISNUMBER(IFERROR(SEARCH(Formulaire!$H$22,$C2718,1),""))=1),MAX(N$1:N2717)+1,"")</f>
        <v/>
      </c>
      <c r="O2718" s="69" t="str">
        <f>IF(AND(Formulaire!$H$27=Aéroports!$E2718,--ISNUMBER(IFERROR(SEARCH(Formulaire!$H$28,$C2718,1),""))=1),MAX(O$1:O2717)+1,"")</f>
        <v/>
      </c>
      <c r="Q2718" s="91" t="str">
        <f>IFERROR(INDEX($C$2:$C$5193,MATCH(ROWS(M$2:M2718),M$2:M$5193,0)),"")</f>
        <v/>
      </c>
      <c r="R2718" s="70" t="str">
        <f>IFERROR(INDEX($C$2:$C$5193,MATCH(ROWS(N$2:N2718),N$2:N$5193,0)),"")</f>
        <v/>
      </c>
      <c r="S2718" s="92" t="str">
        <f>IFERROR(INDEX($C$2:$C$5193,MATCH(ROWS(O$2:O2718),O$2:O$5193,0)),"")</f>
        <v/>
      </c>
    </row>
    <row r="2719" spans="1:19" x14ac:dyDescent="0.25">
      <c r="A2719" s="68">
        <v>3874</v>
      </c>
      <c r="B2719" s="68" t="s">
        <v>20948</v>
      </c>
      <c r="C2719" s="68" t="s">
        <v>20949</v>
      </c>
      <c r="D2719" s="68" t="s">
        <v>16702</v>
      </c>
      <c r="E2719" s="68" t="s">
        <v>22589</v>
      </c>
      <c r="F2719" s="68" t="s">
        <v>20950</v>
      </c>
      <c r="G2719" s="68" t="s">
        <v>20951</v>
      </c>
      <c r="H2719" s="68">
        <v>32.343899999999998</v>
      </c>
      <c r="I2719" s="68">
        <v>-86.987799999999993</v>
      </c>
      <c r="J2719" s="68">
        <v>166</v>
      </c>
      <c r="K2719" s="68">
        <v>-6</v>
      </c>
      <c r="L2719" s="68">
        <f>COUNTIFS(Aéroports!$C$2:$C$5193,Aéroports!$C2719,Aéroports!$D$2:$D$5193,Aéroports!$D2719)</f>
        <v>1</v>
      </c>
      <c r="M2719" s="68" t="str">
        <f>IF(AND(Formulaire!$H$15=Aéroports!$E2719,--ISNUMBER(IFERROR(SEARCH(Formulaire!$H$16,$C2719,1),""))=1),MAX(M$1:M2718)+1,"")</f>
        <v/>
      </c>
      <c r="N2719" s="68" t="str">
        <f>IF(AND(Formulaire!$H$21=Aéroports!$E2719,--ISNUMBER(IFERROR(SEARCH(Formulaire!$H$22,$C2719,1),""))=1),MAX(N$1:N2718)+1,"")</f>
        <v/>
      </c>
      <c r="O2719" s="68" t="str">
        <f>IF(AND(Formulaire!$H$27=Aéroports!$E2719,--ISNUMBER(IFERROR(SEARCH(Formulaire!$H$28,$C2719,1),""))=1),MAX(O$1:O2718)+1,"")</f>
        <v/>
      </c>
      <c r="Q2719" s="91" t="str">
        <f>IFERROR(INDEX($C$2:$C$5193,MATCH(ROWS(M$2:M2719),M$2:M$5193,0)),"")</f>
        <v/>
      </c>
      <c r="R2719" s="70" t="str">
        <f>IFERROR(INDEX($C$2:$C$5193,MATCH(ROWS(N$2:N2719),N$2:N$5193,0)),"")</f>
        <v/>
      </c>
      <c r="S2719" s="92" t="str">
        <f>IFERROR(INDEX($C$2:$C$5193,MATCH(ROWS(O$2:O2719),O$2:O$5193,0)),"")</f>
        <v/>
      </c>
    </row>
    <row r="2720" spans="1:19" x14ac:dyDescent="0.25">
      <c r="A2720" s="69">
        <v>6845</v>
      </c>
      <c r="B2720" s="69" t="s">
        <v>20952</v>
      </c>
      <c r="C2720" s="69" t="s">
        <v>20953</v>
      </c>
      <c r="D2720" s="69" t="s">
        <v>16702</v>
      </c>
      <c r="E2720" s="69" t="s">
        <v>22589</v>
      </c>
      <c r="F2720" s="69" t="s">
        <v>20954</v>
      </c>
      <c r="G2720" s="69" t="s">
        <v>20955</v>
      </c>
      <c r="H2720" s="69">
        <v>60.126899999999999</v>
      </c>
      <c r="I2720" s="69">
        <v>-149.41900000000001</v>
      </c>
      <c r="J2720" s="69">
        <v>22</v>
      </c>
      <c r="K2720" s="69">
        <v>-9</v>
      </c>
      <c r="L2720" s="69">
        <f>COUNTIFS(Aéroports!$C$2:$C$5193,Aéroports!$C2720,Aéroports!$D$2:$D$5193,Aéroports!$D2720)</f>
        <v>1</v>
      </c>
      <c r="M2720" s="69" t="str">
        <f>IF(AND(Formulaire!$H$15=Aéroports!$E2720,--ISNUMBER(IFERROR(SEARCH(Formulaire!$H$16,$C2720,1),""))=1),MAX(M$1:M2719)+1,"")</f>
        <v/>
      </c>
      <c r="N2720" s="69" t="str">
        <f>IF(AND(Formulaire!$H$21=Aéroports!$E2720,--ISNUMBER(IFERROR(SEARCH(Formulaire!$H$22,$C2720,1),""))=1),MAX(N$1:N2719)+1,"")</f>
        <v/>
      </c>
      <c r="O2720" s="69" t="str">
        <f>IF(AND(Formulaire!$H$27=Aéroports!$E2720,--ISNUMBER(IFERROR(SEARCH(Formulaire!$H$28,$C2720,1),""))=1),MAX(O$1:O2719)+1,"")</f>
        <v/>
      </c>
      <c r="Q2720" s="91" t="str">
        <f>IFERROR(INDEX($C$2:$C$5193,MATCH(ROWS(M$2:M2720),M$2:M$5193,0)),"")</f>
        <v/>
      </c>
      <c r="R2720" s="70" t="str">
        <f>IFERROR(INDEX($C$2:$C$5193,MATCH(ROWS(N$2:N2720),N$2:N$5193,0)),"")</f>
        <v/>
      </c>
      <c r="S2720" s="92" t="str">
        <f>IFERROR(INDEX($C$2:$C$5193,MATCH(ROWS(O$2:O2720),O$2:O$5193,0)),"")</f>
        <v/>
      </c>
    </row>
    <row r="2721" spans="1:19" x14ac:dyDescent="0.25">
      <c r="A2721" s="68">
        <v>7090</v>
      </c>
      <c r="B2721" s="68" t="s">
        <v>20956</v>
      </c>
      <c r="C2721" s="68" t="s">
        <v>20957</v>
      </c>
      <c r="D2721" s="68" t="s">
        <v>16702</v>
      </c>
      <c r="E2721" s="68" t="s">
        <v>22589</v>
      </c>
      <c r="F2721" s="68" t="s">
        <v>20958</v>
      </c>
      <c r="G2721" s="68" t="s">
        <v>20959</v>
      </c>
      <c r="H2721" s="68">
        <v>62.692300000000003</v>
      </c>
      <c r="I2721" s="68">
        <v>-159.56899999999999</v>
      </c>
      <c r="J2721" s="68">
        <v>79</v>
      </c>
      <c r="K2721" s="68">
        <v>-9</v>
      </c>
      <c r="L2721" s="68">
        <f>COUNTIFS(Aéroports!$C$2:$C$5193,Aéroports!$C2721,Aéroports!$D$2:$D$5193,Aéroports!$D2721)</f>
        <v>1</v>
      </c>
      <c r="M2721" s="68" t="str">
        <f>IF(AND(Formulaire!$H$15=Aéroports!$E2721,--ISNUMBER(IFERROR(SEARCH(Formulaire!$H$16,$C2721,1),""))=1),MAX(M$1:M2720)+1,"")</f>
        <v/>
      </c>
      <c r="N2721" s="68" t="str">
        <f>IF(AND(Formulaire!$H$21=Aéroports!$E2721,--ISNUMBER(IFERROR(SEARCH(Formulaire!$H$22,$C2721,1),""))=1),MAX(N$1:N2720)+1,"")</f>
        <v/>
      </c>
      <c r="O2721" s="68" t="str">
        <f>IF(AND(Formulaire!$H$27=Aéroports!$E2721,--ISNUMBER(IFERROR(SEARCH(Formulaire!$H$28,$C2721,1),""))=1),MAX(O$1:O2720)+1,"")</f>
        <v/>
      </c>
      <c r="Q2721" s="91" t="str">
        <f>IFERROR(INDEX($C$2:$C$5193,MATCH(ROWS(M$2:M2721),M$2:M$5193,0)),"")</f>
        <v/>
      </c>
      <c r="R2721" s="70" t="str">
        <f>IFERROR(INDEX($C$2:$C$5193,MATCH(ROWS(N$2:N2721),N$2:N$5193,0)),"")</f>
        <v/>
      </c>
      <c r="S2721" s="92" t="str">
        <f>IFERROR(INDEX($C$2:$C$5193,MATCH(ROWS(O$2:O2721),O$2:O$5193,0)),"")</f>
        <v/>
      </c>
    </row>
    <row r="2722" spans="1:19" x14ac:dyDescent="0.25">
      <c r="A2722" s="69">
        <v>7192</v>
      </c>
      <c r="B2722" s="69" t="s">
        <v>20960</v>
      </c>
      <c r="C2722" s="69" t="s">
        <v>20961</v>
      </c>
      <c r="D2722" s="69" t="s">
        <v>16702</v>
      </c>
      <c r="E2722" s="69" t="s">
        <v>22589</v>
      </c>
      <c r="F2722" s="69" t="s">
        <v>20962</v>
      </c>
      <c r="G2722" s="69" t="s">
        <v>20963</v>
      </c>
      <c r="H2722" s="69">
        <v>64.371099999999998</v>
      </c>
      <c r="I2722" s="69">
        <v>-161.22399999999999</v>
      </c>
      <c r="J2722" s="69">
        <v>24</v>
      </c>
      <c r="K2722" s="69">
        <v>-9</v>
      </c>
      <c r="L2722" s="69">
        <f>COUNTIFS(Aéroports!$C$2:$C$5193,Aéroports!$C2722,Aéroports!$D$2:$D$5193,Aéroports!$D2722)</f>
        <v>1</v>
      </c>
      <c r="M2722" s="69" t="str">
        <f>IF(AND(Formulaire!$H$15=Aéroports!$E2722,--ISNUMBER(IFERROR(SEARCH(Formulaire!$H$16,$C2722,1),""))=1),MAX(M$1:M2721)+1,"")</f>
        <v/>
      </c>
      <c r="N2722" s="69" t="str">
        <f>IF(AND(Formulaire!$H$21=Aéroports!$E2722,--ISNUMBER(IFERROR(SEARCH(Formulaire!$H$22,$C2722,1),""))=1),MAX(N$1:N2721)+1,"")</f>
        <v/>
      </c>
      <c r="O2722" s="69" t="str">
        <f>IF(AND(Formulaire!$H$27=Aéroports!$E2722,--ISNUMBER(IFERROR(SEARCH(Formulaire!$H$28,$C2722,1),""))=1),MAX(O$1:O2721)+1,"")</f>
        <v/>
      </c>
      <c r="Q2722" s="91" t="str">
        <f>IFERROR(INDEX($C$2:$C$5193,MATCH(ROWS(M$2:M2722),M$2:M$5193,0)),"")</f>
        <v/>
      </c>
      <c r="R2722" s="70" t="str">
        <f>IFERROR(INDEX($C$2:$C$5193,MATCH(ROWS(N$2:N2722),N$2:N$5193,0)),"")</f>
        <v/>
      </c>
      <c r="S2722" s="92" t="str">
        <f>IFERROR(INDEX($C$2:$C$5193,MATCH(ROWS(O$2:O2722),O$2:O$5193,0)),"")</f>
        <v/>
      </c>
    </row>
    <row r="2723" spans="1:19" x14ac:dyDescent="0.25">
      <c r="A2723" s="68">
        <v>9126</v>
      </c>
      <c r="B2723" s="68" t="s">
        <v>20964</v>
      </c>
      <c r="C2723" s="68" t="s">
        <v>20965</v>
      </c>
      <c r="D2723" s="68" t="s">
        <v>16702</v>
      </c>
      <c r="E2723" s="68" t="s">
        <v>22589</v>
      </c>
      <c r="F2723" s="68" t="s">
        <v>20966</v>
      </c>
      <c r="G2723" s="68" t="s">
        <v>20967</v>
      </c>
      <c r="H2723" s="68">
        <v>43.769599999999997</v>
      </c>
      <c r="I2723" s="68">
        <v>-87.851399999999998</v>
      </c>
      <c r="J2723" s="68">
        <v>755</v>
      </c>
      <c r="K2723" s="68">
        <v>-6</v>
      </c>
      <c r="L2723" s="68">
        <f>COUNTIFS(Aéroports!$C$2:$C$5193,Aéroports!$C2723,Aéroports!$D$2:$D$5193,Aéroports!$D2723)</f>
        <v>1</v>
      </c>
      <c r="M2723" s="68" t="str">
        <f>IF(AND(Formulaire!$H$15=Aéroports!$E2723,--ISNUMBER(IFERROR(SEARCH(Formulaire!$H$16,$C2723,1),""))=1),MAX(M$1:M2722)+1,"")</f>
        <v/>
      </c>
      <c r="N2723" s="68" t="str">
        <f>IF(AND(Formulaire!$H$21=Aéroports!$E2723,--ISNUMBER(IFERROR(SEARCH(Formulaire!$H$22,$C2723,1),""))=1),MAX(N$1:N2722)+1,"")</f>
        <v/>
      </c>
      <c r="O2723" s="68" t="str">
        <f>IF(AND(Formulaire!$H$27=Aéroports!$E2723,--ISNUMBER(IFERROR(SEARCH(Formulaire!$H$28,$C2723,1),""))=1),MAX(O$1:O2722)+1,"")</f>
        <v/>
      </c>
      <c r="Q2723" s="91" t="str">
        <f>IFERROR(INDEX($C$2:$C$5193,MATCH(ROWS(M$2:M2723),M$2:M$5193,0)),"")</f>
        <v/>
      </c>
      <c r="R2723" s="70" t="str">
        <f>IFERROR(INDEX($C$2:$C$5193,MATCH(ROWS(N$2:N2723),N$2:N$5193,0)),"")</f>
        <v/>
      </c>
      <c r="S2723" s="92" t="str">
        <f>IFERROR(INDEX($C$2:$C$5193,MATCH(ROWS(O$2:O2723),O$2:O$5193,0)),"")</f>
        <v/>
      </c>
    </row>
    <row r="2724" spans="1:19" x14ac:dyDescent="0.25">
      <c r="A2724" s="69">
        <v>9305</v>
      </c>
      <c r="B2724" s="69" t="s">
        <v>16748</v>
      </c>
      <c r="C2724" s="69" t="s">
        <v>20968</v>
      </c>
      <c r="D2724" s="69" t="s">
        <v>16702</v>
      </c>
      <c r="E2724" s="69" t="s">
        <v>22589</v>
      </c>
      <c r="F2724" s="69" t="s">
        <v>20969</v>
      </c>
      <c r="G2724" s="69" t="s">
        <v>20970</v>
      </c>
      <c r="H2724" s="69">
        <v>39.410400000000003</v>
      </c>
      <c r="I2724" s="69">
        <v>-88.845399999999998</v>
      </c>
      <c r="J2724" s="69">
        <v>618</v>
      </c>
      <c r="K2724" s="69">
        <v>-6</v>
      </c>
      <c r="L2724" s="69">
        <f>COUNTIFS(Aéroports!$C$2:$C$5193,Aéroports!$C2724,Aéroports!$D$2:$D$5193,Aéroports!$D2724)</f>
        <v>1</v>
      </c>
      <c r="M2724" s="69" t="str">
        <f>IF(AND(Formulaire!$H$15=Aéroports!$E2724,--ISNUMBER(IFERROR(SEARCH(Formulaire!$H$16,$C2724,1),""))=1),MAX(M$1:M2723)+1,"")</f>
        <v/>
      </c>
      <c r="N2724" s="69" t="str">
        <f>IF(AND(Formulaire!$H$21=Aéroports!$E2724,--ISNUMBER(IFERROR(SEARCH(Formulaire!$H$22,$C2724,1),""))=1),MAX(N$1:N2723)+1,"")</f>
        <v/>
      </c>
      <c r="O2724" s="69" t="str">
        <f>IF(AND(Formulaire!$H$27=Aéroports!$E2724,--ISNUMBER(IFERROR(SEARCH(Formulaire!$H$28,$C2724,1),""))=1),MAX(O$1:O2723)+1,"")</f>
        <v/>
      </c>
      <c r="Q2724" s="91" t="str">
        <f>IFERROR(INDEX($C$2:$C$5193,MATCH(ROWS(M$2:M2724),M$2:M$5193,0)),"")</f>
        <v/>
      </c>
      <c r="R2724" s="70" t="str">
        <f>IFERROR(INDEX($C$2:$C$5193,MATCH(ROWS(N$2:N2724),N$2:N$5193,0)),"")</f>
        <v/>
      </c>
      <c r="S2724" s="92" t="str">
        <f>IFERROR(INDEX($C$2:$C$5193,MATCH(ROWS(O$2:O2724),O$2:O$5193,0)),"")</f>
        <v/>
      </c>
    </row>
    <row r="2725" spans="1:19" x14ac:dyDescent="0.25">
      <c r="A2725" s="68">
        <v>9547</v>
      </c>
      <c r="B2725" s="68" t="s">
        <v>20971</v>
      </c>
      <c r="C2725" s="68" t="s">
        <v>20972</v>
      </c>
      <c r="D2725" s="68" t="s">
        <v>16702</v>
      </c>
      <c r="E2725" s="68" t="s">
        <v>22589</v>
      </c>
      <c r="F2725" s="68" t="s">
        <v>20973</v>
      </c>
      <c r="G2725" s="68" t="s">
        <v>20974</v>
      </c>
      <c r="H2725" s="68">
        <v>47.233600000000003</v>
      </c>
      <c r="I2725" s="68">
        <v>-123.148</v>
      </c>
      <c r="J2725" s="68">
        <v>273</v>
      </c>
      <c r="K2725" s="68">
        <v>-8</v>
      </c>
      <c r="L2725" s="68">
        <f>COUNTIFS(Aéroports!$C$2:$C$5193,Aéroports!$C2725,Aéroports!$D$2:$D$5193,Aéroports!$D2725)</f>
        <v>1</v>
      </c>
      <c r="M2725" s="68" t="str">
        <f>IF(AND(Formulaire!$H$15=Aéroports!$E2725,--ISNUMBER(IFERROR(SEARCH(Formulaire!$H$16,$C2725,1),""))=1),MAX(M$1:M2724)+1,"")</f>
        <v/>
      </c>
      <c r="N2725" s="68" t="str">
        <f>IF(AND(Formulaire!$H$21=Aéroports!$E2725,--ISNUMBER(IFERROR(SEARCH(Formulaire!$H$22,$C2725,1),""))=1),MAX(N$1:N2724)+1,"")</f>
        <v/>
      </c>
      <c r="O2725" s="68" t="str">
        <f>IF(AND(Formulaire!$H$27=Aéroports!$E2725,--ISNUMBER(IFERROR(SEARCH(Formulaire!$H$28,$C2725,1),""))=1),MAX(O$1:O2724)+1,"")</f>
        <v/>
      </c>
      <c r="Q2725" s="91" t="str">
        <f>IFERROR(INDEX($C$2:$C$5193,MATCH(ROWS(M$2:M2725),M$2:M$5193,0)),"")</f>
        <v/>
      </c>
      <c r="R2725" s="70" t="str">
        <f>IFERROR(INDEX($C$2:$C$5193,MATCH(ROWS(N$2:N2725),N$2:N$5193,0)),"")</f>
        <v/>
      </c>
      <c r="S2725" s="92" t="str">
        <f>IFERROR(INDEX($C$2:$C$5193,MATCH(ROWS(O$2:O2725),O$2:O$5193,0)),"")</f>
        <v/>
      </c>
    </row>
    <row r="2726" spans="1:19" x14ac:dyDescent="0.25">
      <c r="A2726" s="69">
        <v>5769</v>
      </c>
      <c r="B2726" s="69" t="s">
        <v>20975</v>
      </c>
      <c r="C2726" s="69" t="s">
        <v>20976</v>
      </c>
      <c r="D2726" s="69" t="s">
        <v>16702</v>
      </c>
      <c r="E2726" s="69" t="s">
        <v>22589</v>
      </c>
      <c r="F2726" s="69" t="s">
        <v>20977</v>
      </c>
      <c r="G2726" s="69" t="s">
        <v>20978</v>
      </c>
      <c r="H2726" s="69">
        <v>44.769199999999998</v>
      </c>
      <c r="I2726" s="69">
        <v>-106.98</v>
      </c>
      <c r="J2726" s="69">
        <v>4021</v>
      </c>
      <c r="K2726" s="69">
        <v>-7</v>
      </c>
      <c r="L2726" s="69">
        <f>COUNTIFS(Aéroports!$C$2:$C$5193,Aéroports!$C2726,Aéroports!$D$2:$D$5193,Aéroports!$D2726)</f>
        <v>1</v>
      </c>
      <c r="M2726" s="69" t="str">
        <f>IF(AND(Formulaire!$H$15=Aéroports!$E2726,--ISNUMBER(IFERROR(SEARCH(Formulaire!$H$16,$C2726,1),""))=1),MAX(M$1:M2725)+1,"")</f>
        <v/>
      </c>
      <c r="N2726" s="69" t="str">
        <f>IF(AND(Formulaire!$H$21=Aéroports!$E2726,--ISNUMBER(IFERROR(SEARCH(Formulaire!$H$22,$C2726,1),""))=1),MAX(N$1:N2725)+1,"")</f>
        <v/>
      </c>
      <c r="O2726" s="69" t="str">
        <f>IF(AND(Formulaire!$H$27=Aéroports!$E2726,--ISNUMBER(IFERROR(SEARCH(Formulaire!$H$28,$C2726,1),""))=1),MAX(O$1:O2725)+1,"")</f>
        <v/>
      </c>
      <c r="Q2726" s="91" t="str">
        <f>IFERROR(INDEX($C$2:$C$5193,MATCH(ROWS(M$2:M2726),M$2:M$5193,0)),"")</f>
        <v/>
      </c>
      <c r="R2726" s="70" t="str">
        <f>IFERROR(INDEX($C$2:$C$5193,MATCH(ROWS(N$2:N2726),N$2:N$5193,0)),"")</f>
        <v/>
      </c>
      <c r="S2726" s="92" t="str">
        <f>IFERROR(INDEX($C$2:$C$5193,MATCH(ROWS(O$2:O2726),O$2:O$5193,0)),"")</f>
        <v/>
      </c>
    </row>
    <row r="2727" spans="1:19" x14ac:dyDescent="0.25">
      <c r="A2727" s="68">
        <v>6723</v>
      </c>
      <c r="B2727" s="68" t="s">
        <v>20979</v>
      </c>
      <c r="C2727" s="68" t="s">
        <v>20980</v>
      </c>
      <c r="D2727" s="68" t="s">
        <v>16702</v>
      </c>
      <c r="E2727" s="68" t="s">
        <v>22589</v>
      </c>
      <c r="F2727" s="68" t="s">
        <v>20981</v>
      </c>
      <c r="G2727" s="68" t="s">
        <v>20982</v>
      </c>
      <c r="H2727" s="68">
        <v>66.249600000000001</v>
      </c>
      <c r="I2727" s="68">
        <v>-166.0891</v>
      </c>
      <c r="J2727" s="68">
        <v>12</v>
      </c>
      <c r="K2727" s="68">
        <v>-9</v>
      </c>
      <c r="L2727" s="68">
        <f>COUNTIFS(Aéroports!$C$2:$C$5193,Aéroports!$C2727,Aéroports!$D$2:$D$5193,Aéroports!$D2727)</f>
        <v>1</v>
      </c>
      <c r="M2727" s="68" t="str">
        <f>IF(AND(Formulaire!$H$15=Aéroports!$E2727,--ISNUMBER(IFERROR(SEARCH(Formulaire!$H$16,$C2727,1),""))=1),MAX(M$1:M2726)+1,"")</f>
        <v/>
      </c>
      <c r="N2727" s="68" t="str">
        <f>IF(AND(Formulaire!$H$21=Aéroports!$E2727,--ISNUMBER(IFERROR(SEARCH(Formulaire!$H$22,$C2727,1),""))=1),MAX(N$1:N2726)+1,"")</f>
        <v/>
      </c>
      <c r="O2727" s="68" t="str">
        <f>IF(AND(Formulaire!$H$27=Aéroports!$E2727,--ISNUMBER(IFERROR(SEARCH(Formulaire!$H$28,$C2727,1),""))=1),MAX(O$1:O2726)+1,"")</f>
        <v/>
      </c>
      <c r="Q2727" s="91" t="str">
        <f>IFERROR(INDEX($C$2:$C$5193,MATCH(ROWS(M$2:M2727),M$2:M$5193,0)),"")</f>
        <v/>
      </c>
      <c r="R2727" s="70" t="str">
        <f>IFERROR(INDEX($C$2:$C$5193,MATCH(ROWS(N$2:N2727),N$2:N$5193,0)),"")</f>
        <v/>
      </c>
      <c r="S2727" s="92" t="str">
        <f>IFERROR(INDEX($C$2:$C$5193,MATCH(ROWS(O$2:O2727),O$2:O$5193,0)),"")</f>
        <v/>
      </c>
    </row>
    <row r="2728" spans="1:19" x14ac:dyDescent="0.25">
      <c r="A2728" s="69">
        <v>7078</v>
      </c>
      <c r="B2728" s="69" t="s">
        <v>20983</v>
      </c>
      <c r="C2728" s="69" t="s">
        <v>20984</v>
      </c>
      <c r="D2728" s="69" t="s">
        <v>16702</v>
      </c>
      <c r="E2728" s="69" t="s">
        <v>22589</v>
      </c>
      <c r="F2728" s="69" t="s">
        <v>20985</v>
      </c>
      <c r="G2728" s="69" t="s">
        <v>20986</v>
      </c>
      <c r="H2728" s="69">
        <v>34.265500000000003</v>
      </c>
      <c r="I2728" s="69">
        <v>-110.006</v>
      </c>
      <c r="J2728" s="69">
        <v>6415</v>
      </c>
      <c r="K2728" s="69">
        <v>-7</v>
      </c>
      <c r="L2728" s="69">
        <f>COUNTIFS(Aéroports!$C$2:$C$5193,Aéroports!$C2728,Aéroports!$D$2:$D$5193,Aéroports!$D2728)</f>
        <v>1</v>
      </c>
      <c r="M2728" s="69" t="str">
        <f>IF(AND(Formulaire!$H$15=Aéroports!$E2728,--ISNUMBER(IFERROR(SEARCH(Formulaire!$H$16,$C2728,1),""))=1),MAX(M$1:M2727)+1,"")</f>
        <v/>
      </c>
      <c r="N2728" s="69" t="str">
        <f>IF(AND(Formulaire!$H$21=Aéroports!$E2728,--ISNUMBER(IFERROR(SEARCH(Formulaire!$H$22,$C2728,1),""))=1),MAX(N$1:N2727)+1,"")</f>
        <v/>
      </c>
      <c r="O2728" s="69" t="str">
        <f>IF(AND(Formulaire!$H$27=Aéroports!$E2728,--ISNUMBER(IFERROR(SEARCH(Formulaire!$H$28,$C2728,1),""))=1),MAX(O$1:O2727)+1,"")</f>
        <v/>
      </c>
      <c r="Q2728" s="91" t="str">
        <f>IFERROR(INDEX($C$2:$C$5193,MATCH(ROWS(M$2:M2728),M$2:M$5193,0)),"")</f>
        <v/>
      </c>
      <c r="R2728" s="70" t="str">
        <f>IFERROR(INDEX($C$2:$C$5193,MATCH(ROWS(N$2:N2728),N$2:N$5193,0)),"")</f>
        <v/>
      </c>
      <c r="S2728" s="92" t="str">
        <f>IFERROR(INDEX($C$2:$C$5193,MATCH(ROWS(O$2:O2728),O$2:O$5193,0)),"")</f>
        <v/>
      </c>
    </row>
    <row r="2729" spans="1:19" x14ac:dyDescent="0.25">
      <c r="A2729" s="68">
        <v>3609</v>
      </c>
      <c r="B2729" s="68" t="s">
        <v>20991</v>
      </c>
      <c r="C2729" s="68" t="s">
        <v>20988</v>
      </c>
      <c r="D2729" s="68" t="s">
        <v>16702</v>
      </c>
      <c r="E2729" s="68" t="s">
        <v>22589</v>
      </c>
      <c r="F2729" s="68" t="s">
        <v>20992</v>
      </c>
      <c r="G2729" s="68" t="s">
        <v>20993</v>
      </c>
      <c r="H2729" s="68">
        <v>32.446599999999997</v>
      </c>
      <c r="I2729" s="68">
        <v>-93.825599999999994</v>
      </c>
      <c r="J2729" s="68">
        <v>258</v>
      </c>
      <c r="K2729" s="68">
        <v>-6</v>
      </c>
      <c r="L2729" s="68">
        <f>COUNTIFS(Aéroports!$C$2:$C$5193,Aéroports!$C2729,Aéroports!$D$2:$D$5193,Aéroports!$D2729)</f>
        <v>1</v>
      </c>
      <c r="M2729" s="68" t="str">
        <f>IF(AND(Formulaire!$H$15=Aéroports!$E2729,--ISNUMBER(IFERROR(SEARCH(Formulaire!$H$16,$C2729,1),""))=1),MAX(M$1:M2728)+1,"")</f>
        <v/>
      </c>
      <c r="N2729" s="68" t="str">
        <f>IF(AND(Formulaire!$H$21=Aéroports!$E2729,--ISNUMBER(IFERROR(SEARCH(Formulaire!$H$22,$C2729,1),""))=1),MAX(N$1:N2728)+1,"")</f>
        <v/>
      </c>
      <c r="O2729" s="68" t="str">
        <f>IF(AND(Formulaire!$H$27=Aéroports!$E2729,--ISNUMBER(IFERROR(SEARCH(Formulaire!$H$28,$C2729,1),""))=1),MAX(O$1:O2728)+1,"")</f>
        <v/>
      </c>
      <c r="Q2729" s="91" t="str">
        <f>IFERROR(INDEX($C$2:$C$5193,MATCH(ROWS(M$2:M2729),M$2:M$5193,0)),"")</f>
        <v/>
      </c>
      <c r="R2729" s="70" t="str">
        <f>IFERROR(INDEX($C$2:$C$5193,MATCH(ROWS(N$2:N2729),N$2:N$5193,0)),"")</f>
        <v/>
      </c>
      <c r="S2729" s="92" t="str">
        <f>IFERROR(INDEX($C$2:$C$5193,MATCH(ROWS(O$2:O2729),O$2:O$5193,0)),"")</f>
        <v/>
      </c>
    </row>
    <row r="2730" spans="1:19" x14ac:dyDescent="0.25">
      <c r="A2730" s="69">
        <v>7117</v>
      </c>
      <c r="B2730" s="69" t="s">
        <v>20994</v>
      </c>
      <c r="C2730" s="69" t="s">
        <v>20995</v>
      </c>
      <c r="D2730" s="69" t="s">
        <v>16702</v>
      </c>
      <c r="E2730" s="69" t="s">
        <v>22589</v>
      </c>
      <c r="F2730" s="69" t="s">
        <v>20996</v>
      </c>
      <c r="G2730" s="69" t="s">
        <v>20997</v>
      </c>
      <c r="H2730" s="69">
        <v>66.888099999999994</v>
      </c>
      <c r="I2730" s="69">
        <v>-157.16200000000001</v>
      </c>
      <c r="J2730" s="69">
        <v>197</v>
      </c>
      <c r="K2730" s="69">
        <v>-9</v>
      </c>
      <c r="L2730" s="69">
        <f>COUNTIFS(Aéroports!$C$2:$C$5193,Aéroports!$C2730,Aéroports!$D$2:$D$5193,Aéroports!$D2730)</f>
        <v>1</v>
      </c>
      <c r="M2730" s="69" t="str">
        <f>IF(AND(Formulaire!$H$15=Aéroports!$E2730,--ISNUMBER(IFERROR(SEARCH(Formulaire!$H$16,$C2730,1),""))=1),MAX(M$1:M2729)+1,"")</f>
        <v/>
      </c>
      <c r="N2730" s="69" t="str">
        <f>IF(AND(Formulaire!$H$21=Aéroports!$E2730,--ISNUMBER(IFERROR(SEARCH(Formulaire!$H$22,$C2730,1),""))=1),MAX(N$1:N2729)+1,"")</f>
        <v/>
      </c>
      <c r="O2730" s="69" t="str">
        <f>IF(AND(Formulaire!$H$27=Aéroports!$E2730,--ISNUMBER(IFERROR(SEARCH(Formulaire!$H$28,$C2730,1),""))=1),MAX(O$1:O2729)+1,"")</f>
        <v/>
      </c>
      <c r="Q2730" s="91" t="str">
        <f>IFERROR(INDEX($C$2:$C$5193,MATCH(ROWS(M$2:M2730),M$2:M$5193,0)),"")</f>
        <v/>
      </c>
      <c r="R2730" s="70" t="str">
        <f>IFERROR(INDEX($C$2:$C$5193,MATCH(ROWS(N$2:N2730),N$2:N$5193,0)),"")</f>
        <v/>
      </c>
      <c r="S2730" s="92" t="str">
        <f>IFERROR(INDEX($C$2:$C$5193,MATCH(ROWS(O$2:O2730),O$2:O$5193,0)),"")</f>
        <v/>
      </c>
    </row>
    <row r="2731" spans="1:19" x14ac:dyDescent="0.25">
      <c r="A2731" s="68">
        <v>7065</v>
      </c>
      <c r="B2731" s="68" t="s">
        <v>20998</v>
      </c>
      <c r="C2731" s="68" t="s">
        <v>20999</v>
      </c>
      <c r="D2731" s="68" t="s">
        <v>16702</v>
      </c>
      <c r="E2731" s="68" t="s">
        <v>22589</v>
      </c>
      <c r="F2731" s="68" t="s">
        <v>21000</v>
      </c>
      <c r="G2731" s="68" t="s">
        <v>21001</v>
      </c>
      <c r="H2731" s="68">
        <v>47.706899999999997</v>
      </c>
      <c r="I2731" s="68">
        <v>-104.193</v>
      </c>
      <c r="J2731" s="68">
        <v>1985</v>
      </c>
      <c r="K2731" s="68">
        <v>-7</v>
      </c>
      <c r="L2731" s="68">
        <f>COUNTIFS(Aéroports!$C$2:$C$5193,Aéroports!$C2731,Aéroports!$D$2:$D$5193,Aéroports!$D2731)</f>
        <v>1</v>
      </c>
      <c r="M2731" s="68" t="str">
        <f>IF(AND(Formulaire!$H$15=Aéroports!$E2731,--ISNUMBER(IFERROR(SEARCH(Formulaire!$H$16,$C2731,1),""))=1),MAX(M$1:M2730)+1,"")</f>
        <v/>
      </c>
      <c r="N2731" s="68" t="str">
        <f>IF(AND(Formulaire!$H$21=Aéroports!$E2731,--ISNUMBER(IFERROR(SEARCH(Formulaire!$H$22,$C2731,1),""))=1),MAX(N$1:N2730)+1,"")</f>
        <v/>
      </c>
      <c r="O2731" s="68" t="str">
        <f>IF(AND(Formulaire!$H$27=Aéroports!$E2731,--ISNUMBER(IFERROR(SEARCH(Formulaire!$H$28,$C2731,1),""))=1),MAX(O$1:O2730)+1,"")</f>
        <v/>
      </c>
      <c r="Q2731" s="91" t="str">
        <f>IFERROR(INDEX($C$2:$C$5193,MATCH(ROWS(M$2:M2731),M$2:M$5193,0)),"")</f>
        <v/>
      </c>
      <c r="R2731" s="70" t="str">
        <f>IFERROR(INDEX($C$2:$C$5193,MATCH(ROWS(N$2:N2731),N$2:N$5193,0)),"")</f>
        <v/>
      </c>
      <c r="S2731" s="92" t="str">
        <f>IFERROR(INDEX($C$2:$C$5193,MATCH(ROWS(O$2:O2731),O$2:O$5193,0)),"")</f>
        <v/>
      </c>
    </row>
    <row r="2732" spans="1:19" x14ac:dyDescent="0.25">
      <c r="A2732" s="69">
        <v>9164</v>
      </c>
      <c r="B2732" s="69" t="s">
        <v>21005</v>
      </c>
      <c r="C2732" s="69" t="s">
        <v>21006</v>
      </c>
      <c r="D2732" s="69" t="s">
        <v>16702</v>
      </c>
      <c r="E2732" s="69" t="s">
        <v>22589</v>
      </c>
      <c r="F2732" s="69" t="s">
        <v>21007</v>
      </c>
      <c r="G2732" s="69" t="s">
        <v>21008</v>
      </c>
      <c r="H2732" s="69">
        <v>36.898899999999998</v>
      </c>
      <c r="I2732" s="69">
        <v>-89.561800000000005</v>
      </c>
      <c r="J2732" s="69">
        <v>315</v>
      </c>
      <c r="K2732" s="69">
        <v>-6</v>
      </c>
      <c r="L2732" s="69">
        <f>COUNTIFS(Aéroports!$C$2:$C$5193,Aéroports!$C2732,Aéroports!$D$2:$D$5193,Aéroports!$D2732)</f>
        <v>1</v>
      </c>
      <c r="M2732" s="69" t="str">
        <f>IF(AND(Formulaire!$H$15=Aéroports!$E2732,--ISNUMBER(IFERROR(SEARCH(Formulaire!$H$16,$C2732,1),""))=1),MAX(M$1:M2731)+1,"")</f>
        <v/>
      </c>
      <c r="N2732" s="69" t="str">
        <f>IF(AND(Formulaire!$H$21=Aéroports!$E2732,--ISNUMBER(IFERROR(SEARCH(Formulaire!$H$22,$C2732,1),""))=1),MAX(N$1:N2731)+1,"")</f>
        <v/>
      </c>
      <c r="O2732" s="69" t="str">
        <f>IF(AND(Formulaire!$H$27=Aéroports!$E2732,--ISNUMBER(IFERROR(SEARCH(Formulaire!$H$28,$C2732,1),""))=1),MAX(O$1:O2731)+1,"")</f>
        <v/>
      </c>
      <c r="Q2732" s="91" t="str">
        <f>IFERROR(INDEX($C$2:$C$5193,MATCH(ROWS(M$2:M2732),M$2:M$5193,0)),"")</f>
        <v/>
      </c>
      <c r="R2732" s="70" t="str">
        <f>IFERROR(INDEX($C$2:$C$5193,MATCH(ROWS(N$2:N2732),N$2:N$5193,0)),"")</f>
        <v/>
      </c>
      <c r="S2732" s="92" t="str">
        <f>IFERROR(INDEX($C$2:$C$5193,MATCH(ROWS(O$2:O2732),O$2:O$5193,0)),"")</f>
        <v/>
      </c>
    </row>
    <row r="2733" spans="1:19" x14ac:dyDescent="0.25">
      <c r="A2733" s="68">
        <v>8219</v>
      </c>
      <c r="B2733" s="68" t="s">
        <v>21009</v>
      </c>
      <c r="C2733" s="68" t="s">
        <v>21010</v>
      </c>
      <c r="D2733" s="68" t="s">
        <v>16702</v>
      </c>
      <c r="E2733" s="68" t="s">
        <v>22589</v>
      </c>
      <c r="F2733" s="68" t="s">
        <v>21011</v>
      </c>
      <c r="G2733" s="68" t="s">
        <v>21012</v>
      </c>
      <c r="H2733" s="68">
        <v>39.402999999999999</v>
      </c>
      <c r="I2733" s="68">
        <v>-119.251</v>
      </c>
      <c r="J2733" s="68">
        <v>4269</v>
      </c>
      <c r="K2733" s="68">
        <v>-8</v>
      </c>
      <c r="L2733" s="68">
        <f>COUNTIFS(Aéroports!$C$2:$C$5193,Aéroports!$C2733,Aéroports!$D$2:$D$5193,Aéroports!$D2733)</f>
        <v>1</v>
      </c>
      <c r="M2733" s="68" t="str">
        <f>IF(AND(Formulaire!$H$15=Aéroports!$E2733,--ISNUMBER(IFERROR(SEARCH(Formulaire!$H$16,$C2733,1),""))=1),MAX(M$1:M2732)+1,"")</f>
        <v/>
      </c>
      <c r="N2733" s="68" t="str">
        <f>IF(AND(Formulaire!$H$21=Aéroports!$E2733,--ISNUMBER(IFERROR(SEARCH(Formulaire!$H$22,$C2733,1),""))=1),MAX(N$1:N2732)+1,"")</f>
        <v/>
      </c>
      <c r="O2733" s="68" t="str">
        <f>IF(AND(Formulaire!$H$27=Aéroports!$E2733,--ISNUMBER(IFERROR(SEARCH(Formulaire!$H$28,$C2733,1),""))=1),MAX(O$1:O2732)+1,"")</f>
        <v/>
      </c>
      <c r="Q2733" s="91" t="str">
        <f>IFERROR(INDEX($C$2:$C$5193,MATCH(ROWS(M$2:M2733),M$2:M$5193,0)),"")</f>
        <v/>
      </c>
      <c r="R2733" s="70" t="str">
        <f>IFERROR(INDEX($C$2:$C$5193,MATCH(ROWS(N$2:N2733),N$2:N$5193,0)),"")</f>
        <v/>
      </c>
      <c r="S2733" s="92" t="str">
        <f>IFERROR(INDEX($C$2:$C$5193,MATCH(ROWS(O$2:O2733),O$2:O$5193,0)),"")</f>
        <v/>
      </c>
    </row>
    <row r="2734" spans="1:19" x14ac:dyDescent="0.25">
      <c r="A2734" s="69">
        <v>3753</v>
      </c>
      <c r="B2734" s="69" t="s">
        <v>21013</v>
      </c>
      <c r="C2734" s="69" t="s">
        <v>21014</v>
      </c>
      <c r="D2734" s="69" t="s">
        <v>16702</v>
      </c>
      <c r="E2734" s="69" t="s">
        <v>22589</v>
      </c>
      <c r="F2734" s="69" t="s">
        <v>21015</v>
      </c>
      <c r="G2734" s="69" t="s">
        <v>21016</v>
      </c>
      <c r="H2734" s="69">
        <v>42.4026</v>
      </c>
      <c r="I2734" s="69">
        <v>-96.384399999999999</v>
      </c>
      <c r="J2734" s="69">
        <v>1098</v>
      </c>
      <c r="K2734" s="69">
        <v>-6</v>
      </c>
      <c r="L2734" s="69">
        <f>COUNTIFS(Aéroports!$C$2:$C$5193,Aéroports!$C2734,Aéroports!$D$2:$D$5193,Aéroports!$D2734)</f>
        <v>1</v>
      </c>
      <c r="M2734" s="69" t="str">
        <f>IF(AND(Formulaire!$H$15=Aéroports!$E2734,--ISNUMBER(IFERROR(SEARCH(Formulaire!$H$16,$C2734,1),""))=1),MAX(M$1:M2733)+1,"")</f>
        <v/>
      </c>
      <c r="N2734" s="69" t="str">
        <f>IF(AND(Formulaire!$H$21=Aéroports!$E2734,--ISNUMBER(IFERROR(SEARCH(Formulaire!$H$22,$C2734,1),""))=1),MAX(N$1:N2733)+1,"")</f>
        <v/>
      </c>
      <c r="O2734" s="69" t="str">
        <f>IF(AND(Formulaire!$H$27=Aéroports!$E2734,--ISNUMBER(IFERROR(SEARCH(Formulaire!$H$28,$C2734,1),""))=1),MAX(O$1:O2733)+1,"")</f>
        <v/>
      </c>
      <c r="Q2734" s="91" t="str">
        <f>IFERROR(INDEX($C$2:$C$5193,MATCH(ROWS(M$2:M2734),M$2:M$5193,0)),"")</f>
        <v/>
      </c>
      <c r="R2734" s="70" t="str">
        <f>IFERROR(INDEX($C$2:$C$5193,MATCH(ROWS(N$2:N2734),N$2:N$5193,0)),"")</f>
        <v/>
      </c>
      <c r="S2734" s="92" t="str">
        <f>IFERROR(INDEX($C$2:$C$5193,MATCH(ROWS(O$2:O2734),O$2:O$5193,0)),"")</f>
        <v/>
      </c>
    </row>
    <row r="2735" spans="1:19" x14ac:dyDescent="0.25">
      <c r="A2735" s="68">
        <v>4009</v>
      </c>
      <c r="B2735" s="68" t="s">
        <v>21017</v>
      </c>
      <c r="C2735" s="68" t="s">
        <v>21018</v>
      </c>
      <c r="D2735" s="68" t="s">
        <v>16702</v>
      </c>
      <c r="E2735" s="68" t="s">
        <v>22589</v>
      </c>
      <c r="F2735" s="68" t="s">
        <v>21019</v>
      </c>
      <c r="G2735" s="68" t="s">
        <v>21020</v>
      </c>
      <c r="H2735" s="68">
        <v>43.582000000000001</v>
      </c>
      <c r="I2735" s="68">
        <v>-96.741900000000001</v>
      </c>
      <c r="J2735" s="68">
        <v>1429</v>
      </c>
      <c r="K2735" s="68">
        <v>-6</v>
      </c>
      <c r="L2735" s="68">
        <f>COUNTIFS(Aéroports!$C$2:$C$5193,Aéroports!$C2735,Aéroports!$D$2:$D$5193,Aéroports!$D2735)</f>
        <v>1</v>
      </c>
      <c r="M2735" s="68" t="str">
        <f>IF(AND(Formulaire!$H$15=Aéroports!$E2735,--ISNUMBER(IFERROR(SEARCH(Formulaire!$H$16,$C2735,1),""))=1),MAX(M$1:M2734)+1,"")</f>
        <v/>
      </c>
      <c r="N2735" s="68" t="str">
        <f>IF(AND(Formulaire!$H$21=Aéroports!$E2735,--ISNUMBER(IFERROR(SEARCH(Formulaire!$H$22,$C2735,1),""))=1),MAX(N$1:N2734)+1,"")</f>
        <v/>
      </c>
      <c r="O2735" s="68" t="str">
        <f>IF(AND(Formulaire!$H$27=Aéroports!$E2735,--ISNUMBER(IFERROR(SEARCH(Formulaire!$H$28,$C2735,1),""))=1),MAX(O$1:O2734)+1,"")</f>
        <v/>
      </c>
      <c r="Q2735" s="91" t="str">
        <f>IFERROR(INDEX($C$2:$C$5193,MATCH(ROWS(M$2:M2735),M$2:M$5193,0)),"")</f>
        <v/>
      </c>
      <c r="R2735" s="70" t="str">
        <f>IFERROR(INDEX($C$2:$C$5193,MATCH(ROWS(N$2:N2735),N$2:N$5193,0)),"")</f>
        <v/>
      </c>
      <c r="S2735" s="92" t="str">
        <f>IFERROR(INDEX($C$2:$C$5193,MATCH(ROWS(O$2:O2735),O$2:O$5193,0)),"")</f>
        <v/>
      </c>
    </row>
    <row r="2736" spans="1:19" x14ac:dyDescent="0.25">
      <c r="A2736" s="69">
        <v>3856</v>
      </c>
      <c r="B2736" s="69" t="s">
        <v>21021</v>
      </c>
      <c r="C2736" s="69" t="s">
        <v>21022</v>
      </c>
      <c r="D2736" s="69" t="s">
        <v>16702</v>
      </c>
      <c r="E2736" s="69" t="s">
        <v>22589</v>
      </c>
      <c r="F2736" s="69" t="s">
        <v>21023</v>
      </c>
      <c r="G2736" s="69" t="s">
        <v>21024</v>
      </c>
      <c r="H2736" s="69">
        <v>57.0471</v>
      </c>
      <c r="I2736" s="69">
        <v>-135.36199999999999</v>
      </c>
      <c r="J2736" s="69">
        <v>21</v>
      </c>
      <c r="K2736" s="69">
        <v>-9</v>
      </c>
      <c r="L2736" s="69">
        <f>COUNTIFS(Aéroports!$C$2:$C$5193,Aéroports!$C2736,Aéroports!$D$2:$D$5193,Aéroports!$D2736)</f>
        <v>1</v>
      </c>
      <c r="M2736" s="69" t="str">
        <f>IF(AND(Formulaire!$H$15=Aéroports!$E2736,--ISNUMBER(IFERROR(SEARCH(Formulaire!$H$16,$C2736,1),""))=1),MAX(M$1:M2735)+1,"")</f>
        <v/>
      </c>
      <c r="N2736" s="69" t="str">
        <f>IF(AND(Formulaire!$H$21=Aéroports!$E2736,--ISNUMBER(IFERROR(SEARCH(Formulaire!$H$22,$C2736,1),""))=1),MAX(N$1:N2735)+1,"")</f>
        <v/>
      </c>
      <c r="O2736" s="69" t="str">
        <f>IF(AND(Formulaire!$H$27=Aéroports!$E2736,--ISNUMBER(IFERROR(SEARCH(Formulaire!$H$28,$C2736,1),""))=1),MAX(O$1:O2735)+1,"")</f>
        <v/>
      </c>
      <c r="Q2736" s="91" t="str">
        <f>IFERROR(INDEX($C$2:$C$5193,MATCH(ROWS(M$2:M2736),M$2:M$5193,0)),"")</f>
        <v/>
      </c>
      <c r="R2736" s="70" t="str">
        <f>IFERROR(INDEX($C$2:$C$5193,MATCH(ROWS(N$2:N2736),N$2:N$5193,0)),"")</f>
        <v/>
      </c>
      <c r="S2736" s="92" t="str">
        <f>IFERROR(INDEX($C$2:$C$5193,MATCH(ROWS(O$2:O2736),O$2:O$5193,0)),"")</f>
        <v/>
      </c>
    </row>
    <row r="2737" spans="1:19" x14ac:dyDescent="0.25">
      <c r="A2737" s="68">
        <v>5961</v>
      </c>
      <c r="B2737" s="68" t="s">
        <v>21025</v>
      </c>
      <c r="C2737" s="68" t="s">
        <v>21026</v>
      </c>
      <c r="D2737" s="68" t="s">
        <v>16702</v>
      </c>
      <c r="E2737" s="68" t="s">
        <v>22589</v>
      </c>
      <c r="F2737" s="68" t="s">
        <v>21027</v>
      </c>
      <c r="G2737" s="68" t="s">
        <v>21028</v>
      </c>
      <c r="H2737" s="68">
        <v>59.460099999999997</v>
      </c>
      <c r="I2737" s="68">
        <v>-135.316</v>
      </c>
      <c r="J2737" s="68">
        <v>44</v>
      </c>
      <c r="K2737" s="68">
        <v>-9</v>
      </c>
      <c r="L2737" s="68">
        <f>COUNTIFS(Aéroports!$C$2:$C$5193,Aéroports!$C2737,Aéroports!$D$2:$D$5193,Aéroports!$D2737)</f>
        <v>1</v>
      </c>
      <c r="M2737" s="68" t="str">
        <f>IF(AND(Formulaire!$H$15=Aéroports!$E2737,--ISNUMBER(IFERROR(SEARCH(Formulaire!$H$16,$C2737,1),""))=1),MAX(M$1:M2736)+1,"")</f>
        <v/>
      </c>
      <c r="N2737" s="68" t="str">
        <f>IF(AND(Formulaire!$H$21=Aéroports!$E2737,--ISNUMBER(IFERROR(SEARCH(Formulaire!$H$22,$C2737,1),""))=1),MAX(N$1:N2736)+1,"")</f>
        <v/>
      </c>
      <c r="O2737" s="68" t="str">
        <f>IF(AND(Formulaire!$H$27=Aéroports!$E2737,--ISNUMBER(IFERROR(SEARCH(Formulaire!$H$28,$C2737,1),""))=1),MAX(O$1:O2736)+1,"")</f>
        <v/>
      </c>
      <c r="Q2737" s="91" t="str">
        <f>IFERROR(INDEX($C$2:$C$5193,MATCH(ROWS(M$2:M2737),M$2:M$5193,0)),"")</f>
        <v/>
      </c>
      <c r="R2737" s="70" t="str">
        <f>IFERROR(INDEX($C$2:$C$5193,MATCH(ROWS(N$2:N2737),N$2:N$5193,0)),"")</f>
        <v/>
      </c>
      <c r="S2737" s="92" t="str">
        <f>IFERROR(INDEX($C$2:$C$5193,MATCH(ROWS(O$2:O2737),O$2:O$5193,0)),"")</f>
        <v/>
      </c>
    </row>
    <row r="2738" spans="1:19" x14ac:dyDescent="0.25">
      <c r="A2738" s="69">
        <v>7240</v>
      </c>
      <c r="B2738" s="69" t="s">
        <v>21029</v>
      </c>
      <c r="C2738" s="69" t="s">
        <v>21030</v>
      </c>
      <c r="D2738" s="69" t="s">
        <v>16702</v>
      </c>
      <c r="E2738" s="69" t="s">
        <v>22589</v>
      </c>
      <c r="F2738" s="69" t="s">
        <v>21031</v>
      </c>
      <c r="G2738" s="69" t="s">
        <v>21032</v>
      </c>
      <c r="H2738" s="69">
        <v>61.700499999999998</v>
      </c>
      <c r="I2738" s="69">
        <v>-157.166</v>
      </c>
      <c r="J2738" s="69">
        <v>190</v>
      </c>
      <c r="K2738" s="69">
        <v>-9</v>
      </c>
      <c r="L2738" s="69">
        <f>COUNTIFS(Aéroports!$C$2:$C$5193,Aéroports!$C2738,Aéroports!$D$2:$D$5193,Aéroports!$D2738)</f>
        <v>1</v>
      </c>
      <c r="M2738" s="69" t="str">
        <f>IF(AND(Formulaire!$H$15=Aéroports!$E2738,--ISNUMBER(IFERROR(SEARCH(Formulaire!$H$16,$C2738,1),""))=1),MAX(M$1:M2737)+1,"")</f>
        <v/>
      </c>
      <c r="N2738" s="69" t="str">
        <f>IF(AND(Formulaire!$H$21=Aéroports!$E2738,--ISNUMBER(IFERROR(SEARCH(Formulaire!$H$22,$C2738,1),""))=1),MAX(N$1:N2737)+1,"")</f>
        <v/>
      </c>
      <c r="O2738" s="69" t="str">
        <f>IF(AND(Formulaire!$H$27=Aéroports!$E2738,--ISNUMBER(IFERROR(SEARCH(Formulaire!$H$28,$C2738,1),""))=1),MAX(O$1:O2737)+1,"")</f>
        <v/>
      </c>
      <c r="Q2738" s="91" t="str">
        <f>IFERROR(INDEX($C$2:$C$5193,MATCH(ROWS(M$2:M2738),M$2:M$5193,0)),"")</f>
        <v/>
      </c>
      <c r="R2738" s="70" t="str">
        <f>IFERROR(INDEX($C$2:$C$5193,MATCH(ROWS(N$2:N2738),N$2:N$5193,0)),"")</f>
        <v/>
      </c>
      <c r="S2738" s="92" t="str">
        <f>IFERROR(INDEX($C$2:$C$5193,MATCH(ROWS(O$2:O2738),O$2:O$5193,0)),"")</f>
        <v/>
      </c>
    </row>
    <row r="2739" spans="1:19" x14ac:dyDescent="0.25">
      <c r="A2739" s="68">
        <v>3781</v>
      </c>
      <c r="B2739" s="68" t="s">
        <v>21033</v>
      </c>
      <c r="C2739" s="68" t="s">
        <v>21034</v>
      </c>
      <c r="D2739" s="68" t="s">
        <v>16702</v>
      </c>
      <c r="E2739" s="68" t="s">
        <v>22589</v>
      </c>
      <c r="F2739" s="68" t="s">
        <v>21035</v>
      </c>
      <c r="G2739" s="68" t="s">
        <v>21036</v>
      </c>
      <c r="H2739" s="68">
        <v>41.9208</v>
      </c>
      <c r="I2739" s="68">
        <v>-71.491399999999999</v>
      </c>
      <c r="J2739" s="68">
        <v>441</v>
      </c>
      <c r="K2739" s="68">
        <v>-5</v>
      </c>
      <c r="L2739" s="68">
        <f>COUNTIFS(Aéroports!$C$2:$C$5193,Aéroports!$C2739,Aéroports!$D$2:$D$5193,Aéroports!$D2739)</f>
        <v>1</v>
      </c>
      <c r="M2739" s="68" t="str">
        <f>IF(AND(Formulaire!$H$15=Aéroports!$E2739,--ISNUMBER(IFERROR(SEARCH(Formulaire!$H$16,$C2739,1),""))=1),MAX(M$1:M2738)+1,"")</f>
        <v/>
      </c>
      <c r="N2739" s="68" t="str">
        <f>IF(AND(Formulaire!$H$21=Aéroports!$E2739,--ISNUMBER(IFERROR(SEARCH(Formulaire!$H$22,$C2739,1),""))=1),MAX(N$1:N2738)+1,"")</f>
        <v/>
      </c>
      <c r="O2739" s="68" t="str">
        <f>IF(AND(Formulaire!$H$27=Aéroports!$E2739,--ISNUMBER(IFERROR(SEARCH(Formulaire!$H$28,$C2739,1),""))=1),MAX(O$1:O2738)+1,"")</f>
        <v/>
      </c>
      <c r="Q2739" s="91" t="str">
        <f>IFERROR(INDEX($C$2:$C$5193,MATCH(ROWS(M$2:M2739),M$2:M$5193,0)),"")</f>
        <v/>
      </c>
      <c r="R2739" s="70" t="str">
        <f>IFERROR(INDEX($C$2:$C$5193,MATCH(ROWS(N$2:N2739),N$2:N$5193,0)),"")</f>
        <v/>
      </c>
      <c r="S2739" s="92" t="str">
        <f>IFERROR(INDEX($C$2:$C$5193,MATCH(ROWS(O$2:O2739),O$2:O$5193,0)),"")</f>
        <v/>
      </c>
    </row>
    <row r="2740" spans="1:19" x14ac:dyDescent="0.25">
      <c r="A2740" s="69">
        <v>7692</v>
      </c>
      <c r="B2740" s="69" t="s">
        <v>21037</v>
      </c>
      <c r="C2740" s="69" t="s">
        <v>21038</v>
      </c>
      <c r="D2740" s="69" t="s">
        <v>16702</v>
      </c>
      <c r="E2740" s="69" t="s">
        <v>22589</v>
      </c>
      <c r="F2740" s="69" t="s">
        <v>21039</v>
      </c>
      <c r="G2740" s="69" t="s">
        <v>21040</v>
      </c>
      <c r="H2740" s="69">
        <v>60.475700000000003</v>
      </c>
      <c r="I2740" s="69">
        <v>-151.03399999999999</v>
      </c>
      <c r="J2740" s="69">
        <v>113</v>
      </c>
      <c r="K2740" s="69">
        <v>-9</v>
      </c>
      <c r="L2740" s="69">
        <f>COUNTIFS(Aéroports!$C$2:$C$5193,Aéroports!$C2740,Aéroports!$D$2:$D$5193,Aéroports!$D2740)</f>
        <v>1</v>
      </c>
      <c r="M2740" s="69" t="str">
        <f>IF(AND(Formulaire!$H$15=Aéroports!$E2740,--ISNUMBER(IFERROR(SEARCH(Formulaire!$H$16,$C2740,1),""))=1),MAX(M$1:M2739)+1,"")</f>
        <v/>
      </c>
      <c r="N2740" s="69" t="str">
        <f>IF(AND(Formulaire!$H$21=Aéroports!$E2740,--ISNUMBER(IFERROR(SEARCH(Formulaire!$H$22,$C2740,1),""))=1),MAX(N$1:N2739)+1,"")</f>
        <v/>
      </c>
      <c r="O2740" s="69" t="str">
        <f>IF(AND(Formulaire!$H$27=Aéroports!$E2740,--ISNUMBER(IFERROR(SEARCH(Formulaire!$H$28,$C2740,1),""))=1),MAX(O$1:O2739)+1,"")</f>
        <v/>
      </c>
      <c r="Q2740" s="91" t="str">
        <f>IFERROR(INDEX($C$2:$C$5193,MATCH(ROWS(M$2:M2740),M$2:M$5193,0)),"")</f>
        <v/>
      </c>
      <c r="R2740" s="70" t="str">
        <f>IFERROR(INDEX($C$2:$C$5193,MATCH(ROWS(N$2:N2740),N$2:N$5193,0)),"")</f>
        <v/>
      </c>
      <c r="S2740" s="92" t="str">
        <f>IFERROR(INDEX($C$2:$C$5193,MATCH(ROWS(O$2:O2740),O$2:O$5193,0)),"")</f>
        <v/>
      </c>
    </row>
    <row r="2741" spans="1:19" x14ac:dyDescent="0.25">
      <c r="A2741" s="68">
        <v>7061</v>
      </c>
      <c r="B2741" s="68" t="s">
        <v>21041</v>
      </c>
      <c r="C2741" s="68" t="s">
        <v>21042</v>
      </c>
      <c r="D2741" s="68" t="s">
        <v>16702</v>
      </c>
      <c r="E2741" s="68" t="s">
        <v>22589</v>
      </c>
      <c r="F2741" s="68" t="s">
        <v>21043</v>
      </c>
      <c r="G2741" s="68" t="s">
        <v>21044</v>
      </c>
      <c r="H2741" s="68">
        <v>37.053400000000003</v>
      </c>
      <c r="I2741" s="68">
        <v>-84.615899999999996</v>
      </c>
      <c r="J2741" s="68">
        <v>927</v>
      </c>
      <c r="K2741" s="68">
        <v>-5</v>
      </c>
      <c r="L2741" s="68">
        <f>COUNTIFS(Aéroports!$C$2:$C$5193,Aéroports!$C2741,Aéroports!$D$2:$D$5193,Aéroports!$D2741)</f>
        <v>1</v>
      </c>
      <c r="M2741" s="68" t="str">
        <f>IF(AND(Formulaire!$H$15=Aéroports!$E2741,--ISNUMBER(IFERROR(SEARCH(Formulaire!$H$16,$C2741,1),""))=1),MAX(M$1:M2740)+1,"")</f>
        <v/>
      </c>
      <c r="N2741" s="68" t="str">
        <f>IF(AND(Formulaire!$H$21=Aéroports!$E2741,--ISNUMBER(IFERROR(SEARCH(Formulaire!$H$22,$C2741,1),""))=1),MAX(N$1:N2740)+1,"")</f>
        <v/>
      </c>
      <c r="O2741" s="68" t="str">
        <f>IF(AND(Formulaire!$H$27=Aéroports!$E2741,--ISNUMBER(IFERROR(SEARCH(Formulaire!$H$28,$C2741,1),""))=1),MAX(O$1:O2740)+1,"")</f>
        <v/>
      </c>
      <c r="Q2741" s="91" t="str">
        <f>IFERROR(INDEX($C$2:$C$5193,MATCH(ROWS(M$2:M2741),M$2:M$5193,0)),"")</f>
        <v/>
      </c>
      <c r="R2741" s="70" t="str">
        <f>IFERROR(INDEX($C$2:$C$5193,MATCH(ROWS(N$2:N2741),N$2:N$5193,0)),"")</f>
        <v/>
      </c>
      <c r="S2741" s="92" t="str">
        <f>IFERROR(INDEX($C$2:$C$5193,MATCH(ROWS(O$2:O2741),O$2:O$5193,0)),"")</f>
        <v/>
      </c>
    </row>
    <row r="2742" spans="1:19" x14ac:dyDescent="0.25">
      <c r="A2742" s="69">
        <v>11856</v>
      </c>
      <c r="B2742" s="69" t="s">
        <v>21045</v>
      </c>
      <c r="C2742" s="69" t="s">
        <v>21046</v>
      </c>
      <c r="D2742" s="69" t="s">
        <v>16702</v>
      </c>
      <c r="E2742" s="69" t="s">
        <v>22589</v>
      </c>
      <c r="F2742" s="69" t="s">
        <v>21047</v>
      </c>
      <c r="G2742" s="69" t="s">
        <v>21048</v>
      </c>
      <c r="H2742" s="69">
        <v>30.585699999999999</v>
      </c>
      <c r="I2742" s="69">
        <v>-100.649</v>
      </c>
      <c r="J2742" s="69">
        <v>2140</v>
      </c>
      <c r="K2742" s="69" t="s">
        <v>340</v>
      </c>
      <c r="L2742" s="69">
        <f>COUNTIFS(Aéroports!$C$2:$C$5193,Aéroports!$C2742,Aéroports!$D$2:$D$5193,Aéroports!$D2742)</f>
        <v>1</v>
      </c>
      <c r="M2742" s="69" t="str">
        <f>IF(AND(Formulaire!$H$15=Aéroports!$E2742,--ISNUMBER(IFERROR(SEARCH(Formulaire!$H$16,$C2742,1),""))=1),MAX(M$1:M2741)+1,"")</f>
        <v/>
      </c>
      <c r="N2742" s="69" t="str">
        <f>IF(AND(Formulaire!$H$21=Aéroports!$E2742,--ISNUMBER(IFERROR(SEARCH(Formulaire!$H$22,$C2742,1),""))=1),MAX(N$1:N2741)+1,"")</f>
        <v/>
      </c>
      <c r="O2742" s="69" t="str">
        <f>IF(AND(Formulaire!$H$27=Aéroports!$E2742,--ISNUMBER(IFERROR(SEARCH(Formulaire!$H$28,$C2742,1),""))=1),MAX(O$1:O2741)+1,"")</f>
        <v/>
      </c>
      <c r="Q2742" s="91" t="str">
        <f>IFERROR(INDEX($C$2:$C$5193,MATCH(ROWS(M$2:M2742),M$2:M$5193,0)),"")</f>
        <v/>
      </c>
      <c r="R2742" s="70" t="str">
        <f>IFERROR(INDEX($C$2:$C$5193,MATCH(ROWS(N$2:N2742),N$2:N$5193,0)),"")</f>
        <v/>
      </c>
      <c r="S2742" s="92" t="str">
        <f>IFERROR(INDEX($C$2:$C$5193,MATCH(ROWS(O$2:O2742),O$2:O$5193,0)),"")</f>
        <v/>
      </c>
    </row>
    <row r="2743" spans="1:19" x14ac:dyDescent="0.25">
      <c r="A2743" s="68">
        <v>4359</v>
      </c>
      <c r="B2743" s="68" t="s">
        <v>21049</v>
      </c>
      <c r="C2743" s="68" t="s">
        <v>21050</v>
      </c>
      <c r="D2743" s="68" t="s">
        <v>16702</v>
      </c>
      <c r="E2743" s="68" t="s">
        <v>22589</v>
      </c>
      <c r="F2743" s="68" t="s">
        <v>21051</v>
      </c>
      <c r="G2743" s="68" t="s">
        <v>21052</v>
      </c>
      <c r="H2743" s="68">
        <v>41.7087</v>
      </c>
      <c r="I2743" s="68">
        <v>-86.317300000000003</v>
      </c>
      <c r="J2743" s="68">
        <v>799</v>
      </c>
      <c r="K2743" s="68">
        <v>-5</v>
      </c>
      <c r="L2743" s="68">
        <f>COUNTIFS(Aéroports!$C$2:$C$5193,Aéroports!$C2743,Aéroports!$D$2:$D$5193,Aéroports!$D2743)</f>
        <v>1</v>
      </c>
      <c r="M2743" s="68" t="str">
        <f>IF(AND(Formulaire!$H$15=Aéroports!$E2743,--ISNUMBER(IFERROR(SEARCH(Formulaire!$H$16,$C2743,1),""))=1),MAX(M$1:M2742)+1,"")</f>
        <v/>
      </c>
      <c r="N2743" s="68" t="str">
        <f>IF(AND(Formulaire!$H$21=Aéroports!$E2743,--ISNUMBER(IFERROR(SEARCH(Formulaire!$H$22,$C2743,1),""))=1),MAX(N$1:N2742)+1,"")</f>
        <v/>
      </c>
      <c r="O2743" s="68" t="str">
        <f>IF(AND(Formulaire!$H$27=Aéroports!$E2743,--ISNUMBER(IFERROR(SEARCH(Formulaire!$H$28,$C2743,1),""))=1),MAX(O$1:O2742)+1,"")</f>
        <v/>
      </c>
      <c r="Q2743" s="91" t="str">
        <f>IFERROR(INDEX($C$2:$C$5193,MATCH(ROWS(M$2:M2743),M$2:M$5193,0)),"")</f>
        <v/>
      </c>
      <c r="R2743" s="70" t="str">
        <f>IFERROR(INDEX($C$2:$C$5193,MATCH(ROWS(N$2:N2743),N$2:N$5193,0)),"")</f>
        <v/>
      </c>
      <c r="S2743" s="92" t="str">
        <f>IFERROR(INDEX($C$2:$C$5193,MATCH(ROWS(O$2:O2743),O$2:O$5193,0)),"")</f>
        <v/>
      </c>
    </row>
    <row r="2744" spans="1:19" x14ac:dyDescent="0.25">
      <c r="A2744" s="69">
        <v>8648</v>
      </c>
      <c r="B2744" s="69" t="s">
        <v>21053</v>
      </c>
      <c r="C2744" s="69" t="s">
        <v>21054</v>
      </c>
      <c r="D2744" s="69" t="s">
        <v>16702</v>
      </c>
      <c r="E2744" s="69" t="s">
        <v>22589</v>
      </c>
      <c r="F2744" s="69" t="s">
        <v>21055</v>
      </c>
      <c r="G2744" s="69" t="s">
        <v>21056</v>
      </c>
      <c r="H2744" s="69">
        <v>42.351199999999999</v>
      </c>
      <c r="I2744" s="69">
        <v>-86.255700000000004</v>
      </c>
      <c r="J2744" s="69">
        <v>666</v>
      </c>
      <c r="K2744" s="69">
        <v>-5</v>
      </c>
      <c r="L2744" s="69">
        <f>COUNTIFS(Aéroports!$C$2:$C$5193,Aéroports!$C2744,Aéroports!$D$2:$D$5193,Aéroports!$D2744)</f>
        <v>1</v>
      </c>
      <c r="M2744" s="69" t="str">
        <f>IF(AND(Formulaire!$H$15=Aéroports!$E2744,--ISNUMBER(IFERROR(SEARCH(Formulaire!$H$16,$C2744,1),""))=1),MAX(M$1:M2743)+1,"")</f>
        <v/>
      </c>
      <c r="N2744" s="69" t="str">
        <f>IF(AND(Formulaire!$H$21=Aéroports!$E2744,--ISNUMBER(IFERROR(SEARCH(Formulaire!$H$22,$C2744,1),""))=1),MAX(N$1:N2743)+1,"")</f>
        <v/>
      </c>
      <c r="O2744" s="69" t="str">
        <f>IF(AND(Formulaire!$H$27=Aéroports!$E2744,--ISNUMBER(IFERROR(SEARCH(Formulaire!$H$28,$C2744,1),""))=1),MAX(O$1:O2743)+1,"")</f>
        <v/>
      </c>
      <c r="Q2744" s="91" t="str">
        <f>IFERROR(INDEX($C$2:$C$5193,MATCH(ROWS(M$2:M2744),M$2:M$5193,0)),"")</f>
        <v/>
      </c>
      <c r="R2744" s="70" t="str">
        <f>IFERROR(INDEX($C$2:$C$5193,MATCH(ROWS(N$2:N2744),N$2:N$5193,0)),"")</f>
        <v/>
      </c>
      <c r="S2744" s="92" t="str">
        <f>IFERROR(INDEX($C$2:$C$5193,MATCH(ROWS(O$2:O2744),O$2:O$5193,0)),"")</f>
        <v/>
      </c>
    </row>
    <row r="2745" spans="1:19" x14ac:dyDescent="0.25">
      <c r="A2745" s="68">
        <v>4262</v>
      </c>
      <c r="B2745" s="68" t="s">
        <v>21057</v>
      </c>
      <c r="C2745" s="68" t="s">
        <v>21058</v>
      </c>
      <c r="D2745" s="68" t="s">
        <v>16702</v>
      </c>
      <c r="E2745" s="68" t="s">
        <v>22589</v>
      </c>
      <c r="F2745" s="68" t="s">
        <v>21059</v>
      </c>
      <c r="G2745" s="68" t="s">
        <v>21060</v>
      </c>
      <c r="H2745" s="68">
        <v>38.893900000000002</v>
      </c>
      <c r="I2745" s="68">
        <v>-119.995</v>
      </c>
      <c r="J2745" s="68">
        <v>6264</v>
      </c>
      <c r="K2745" s="68">
        <v>-8</v>
      </c>
      <c r="L2745" s="68">
        <f>COUNTIFS(Aéroports!$C$2:$C$5193,Aéroports!$C2745,Aéroports!$D$2:$D$5193,Aéroports!$D2745)</f>
        <v>1</v>
      </c>
      <c r="M2745" s="68" t="str">
        <f>IF(AND(Formulaire!$H$15=Aéroports!$E2745,--ISNUMBER(IFERROR(SEARCH(Formulaire!$H$16,$C2745,1),""))=1),MAX(M$1:M2744)+1,"")</f>
        <v/>
      </c>
      <c r="N2745" s="68" t="str">
        <f>IF(AND(Formulaire!$H$21=Aéroports!$E2745,--ISNUMBER(IFERROR(SEARCH(Formulaire!$H$22,$C2745,1),""))=1),MAX(N$1:N2744)+1,"")</f>
        <v/>
      </c>
      <c r="O2745" s="68" t="str">
        <f>IF(AND(Formulaire!$H$27=Aéroports!$E2745,--ISNUMBER(IFERROR(SEARCH(Formulaire!$H$28,$C2745,1),""))=1),MAX(O$1:O2744)+1,"")</f>
        <v/>
      </c>
      <c r="Q2745" s="91" t="str">
        <f>IFERROR(INDEX($C$2:$C$5193,MATCH(ROWS(M$2:M2745),M$2:M$5193,0)),"")</f>
        <v/>
      </c>
      <c r="R2745" s="70" t="str">
        <f>IFERROR(INDEX($C$2:$C$5193,MATCH(ROWS(N$2:N2745),N$2:N$5193,0)),"")</f>
        <v/>
      </c>
      <c r="S2745" s="92" t="str">
        <f>IFERROR(INDEX($C$2:$C$5193,MATCH(ROWS(O$2:O2745),O$2:O$5193,0)),"")</f>
        <v/>
      </c>
    </row>
    <row r="2746" spans="1:19" x14ac:dyDescent="0.25">
      <c r="A2746" s="69">
        <v>7159</v>
      </c>
      <c r="B2746" s="69" t="s">
        <v>21061</v>
      </c>
      <c r="C2746" s="69" t="s">
        <v>21062</v>
      </c>
      <c r="D2746" s="69" t="s">
        <v>16702</v>
      </c>
      <c r="E2746" s="69" t="s">
        <v>22589</v>
      </c>
      <c r="F2746" s="69" t="s">
        <v>21063</v>
      </c>
      <c r="G2746" s="69" t="s">
        <v>21064</v>
      </c>
      <c r="H2746" s="69">
        <v>58.703400000000002</v>
      </c>
      <c r="I2746" s="69">
        <v>-157.00800000000001</v>
      </c>
      <c r="J2746" s="69">
        <v>162</v>
      </c>
      <c r="K2746" s="69">
        <v>-9</v>
      </c>
      <c r="L2746" s="69">
        <f>COUNTIFS(Aéroports!$C$2:$C$5193,Aéroports!$C2746,Aéroports!$D$2:$D$5193,Aéroports!$D2746)</f>
        <v>1</v>
      </c>
      <c r="M2746" s="69" t="str">
        <f>IF(AND(Formulaire!$H$15=Aéroports!$E2746,--ISNUMBER(IFERROR(SEARCH(Formulaire!$H$16,$C2746,1),""))=1),MAX(M$1:M2745)+1,"")</f>
        <v/>
      </c>
      <c r="N2746" s="69" t="str">
        <f>IF(AND(Formulaire!$H$21=Aéroports!$E2746,--ISNUMBER(IFERROR(SEARCH(Formulaire!$H$22,$C2746,1),""))=1),MAX(N$1:N2745)+1,"")</f>
        <v/>
      </c>
      <c r="O2746" s="69" t="str">
        <f>IF(AND(Formulaire!$H$27=Aéroports!$E2746,--ISNUMBER(IFERROR(SEARCH(Formulaire!$H$28,$C2746,1),""))=1),MAX(O$1:O2745)+1,"")</f>
        <v/>
      </c>
      <c r="Q2746" s="91" t="str">
        <f>IFERROR(INDEX($C$2:$C$5193,MATCH(ROWS(M$2:M2746),M$2:M$5193,0)),"")</f>
        <v/>
      </c>
      <c r="R2746" s="70" t="str">
        <f>IFERROR(INDEX($C$2:$C$5193,MATCH(ROWS(N$2:N2746),N$2:N$5193,0)),"")</f>
        <v/>
      </c>
      <c r="S2746" s="92" t="str">
        <f>IFERROR(INDEX($C$2:$C$5193,MATCH(ROWS(O$2:O2746),O$2:O$5193,0)),"")</f>
        <v/>
      </c>
    </row>
    <row r="2747" spans="1:19" x14ac:dyDescent="0.25">
      <c r="A2747" s="68">
        <v>3421</v>
      </c>
      <c r="B2747" s="68" t="s">
        <v>21065</v>
      </c>
      <c r="C2747" s="68" t="s">
        <v>21066</v>
      </c>
      <c r="D2747" s="68" t="s">
        <v>16702</v>
      </c>
      <c r="E2747" s="68" t="s">
        <v>22589</v>
      </c>
      <c r="F2747" s="68" t="s">
        <v>21067</v>
      </c>
      <c r="G2747" s="68" t="s">
        <v>21068</v>
      </c>
      <c r="H2747" s="68">
        <v>61.0974</v>
      </c>
      <c r="I2747" s="68">
        <v>-155.57400000000001</v>
      </c>
      <c r="J2747" s="68">
        <v>1585</v>
      </c>
      <c r="K2747" s="68">
        <v>-9</v>
      </c>
      <c r="L2747" s="68">
        <f>COUNTIFS(Aéroports!$C$2:$C$5193,Aéroports!$C2747,Aéroports!$D$2:$D$5193,Aéroports!$D2747)</f>
        <v>1</v>
      </c>
      <c r="M2747" s="68" t="str">
        <f>IF(AND(Formulaire!$H$15=Aéroports!$E2747,--ISNUMBER(IFERROR(SEARCH(Formulaire!$H$16,$C2747,1),""))=1),MAX(M$1:M2746)+1,"")</f>
        <v/>
      </c>
      <c r="N2747" s="68" t="str">
        <f>IF(AND(Formulaire!$H$21=Aéroports!$E2747,--ISNUMBER(IFERROR(SEARCH(Formulaire!$H$22,$C2747,1),""))=1),MAX(N$1:N2746)+1,"")</f>
        <v/>
      </c>
      <c r="O2747" s="68" t="str">
        <f>IF(AND(Formulaire!$H$27=Aéroports!$E2747,--ISNUMBER(IFERROR(SEARCH(Formulaire!$H$28,$C2747,1),""))=1),MAX(O$1:O2746)+1,"")</f>
        <v/>
      </c>
      <c r="Q2747" s="91" t="str">
        <f>IFERROR(INDEX($C$2:$C$5193,MATCH(ROWS(M$2:M2747),M$2:M$5193,0)),"")</f>
        <v/>
      </c>
      <c r="R2747" s="70" t="str">
        <f>IFERROR(INDEX($C$2:$C$5193,MATCH(ROWS(N$2:N2747),N$2:N$5193,0)),"")</f>
        <v/>
      </c>
      <c r="S2747" s="92" t="str">
        <f>IFERROR(INDEX($C$2:$C$5193,MATCH(ROWS(O$2:O2747),O$2:O$5193,0)),"")</f>
        <v/>
      </c>
    </row>
    <row r="2748" spans="1:19" x14ac:dyDescent="0.25">
      <c r="A2748" s="69">
        <v>7809</v>
      </c>
      <c r="B2748" s="69" t="s">
        <v>21069</v>
      </c>
      <c r="C2748" s="69" t="s">
        <v>21070</v>
      </c>
      <c r="D2748" s="69" t="s">
        <v>16702</v>
      </c>
      <c r="E2748" s="69" t="s">
        <v>22589</v>
      </c>
      <c r="F2748" s="69" t="s">
        <v>21071</v>
      </c>
      <c r="G2748" s="69" t="s">
        <v>21072</v>
      </c>
      <c r="H2748" s="69">
        <v>44.4803</v>
      </c>
      <c r="I2748" s="69">
        <v>-103.783</v>
      </c>
      <c r="J2748" s="69">
        <v>3931</v>
      </c>
      <c r="K2748" s="69">
        <v>-7</v>
      </c>
      <c r="L2748" s="69">
        <f>COUNTIFS(Aéroports!$C$2:$C$5193,Aéroports!$C2748,Aéroports!$D$2:$D$5193,Aéroports!$D2748)</f>
        <v>1</v>
      </c>
      <c r="M2748" s="69" t="str">
        <f>IF(AND(Formulaire!$H$15=Aéroports!$E2748,--ISNUMBER(IFERROR(SEARCH(Formulaire!$H$16,$C2748,1),""))=1),MAX(M$1:M2747)+1,"")</f>
        <v/>
      </c>
      <c r="N2748" s="69" t="str">
        <f>IF(AND(Formulaire!$H$21=Aéroports!$E2748,--ISNUMBER(IFERROR(SEARCH(Formulaire!$H$22,$C2748,1),""))=1),MAX(N$1:N2747)+1,"")</f>
        <v/>
      </c>
      <c r="O2748" s="69" t="str">
        <f>IF(AND(Formulaire!$H$27=Aéroports!$E2748,--ISNUMBER(IFERROR(SEARCH(Formulaire!$H$28,$C2748,1),""))=1),MAX(O$1:O2747)+1,"")</f>
        <v/>
      </c>
      <c r="Q2748" s="91" t="str">
        <f>IFERROR(INDEX($C$2:$C$5193,MATCH(ROWS(M$2:M2748),M$2:M$5193,0)),"")</f>
        <v/>
      </c>
      <c r="R2748" s="70" t="str">
        <f>IFERROR(INDEX($C$2:$C$5193,MATCH(ROWS(N$2:N2748),N$2:N$5193,0)),"")</f>
        <v/>
      </c>
      <c r="S2748" s="92" t="str">
        <f>IFERROR(INDEX($C$2:$C$5193,MATCH(ROWS(O$2:O2748),O$2:O$5193,0)),"")</f>
        <v/>
      </c>
    </row>
    <row r="2749" spans="1:19" x14ac:dyDescent="0.25">
      <c r="A2749" s="68">
        <v>6446</v>
      </c>
      <c r="B2749" s="68" t="s">
        <v>21073</v>
      </c>
      <c r="C2749" s="68" t="s">
        <v>21074</v>
      </c>
      <c r="D2749" s="68" t="s">
        <v>16702</v>
      </c>
      <c r="E2749" s="68" t="s">
        <v>22589</v>
      </c>
      <c r="F2749" s="68" t="s">
        <v>21075</v>
      </c>
      <c r="G2749" s="68" t="s">
        <v>21076</v>
      </c>
      <c r="H2749" s="68">
        <v>43.165500000000002</v>
      </c>
      <c r="I2749" s="68">
        <v>-95.202799999999996</v>
      </c>
      <c r="J2749" s="68">
        <v>1339</v>
      </c>
      <c r="K2749" s="68">
        <v>-6</v>
      </c>
      <c r="L2749" s="68">
        <f>COUNTIFS(Aéroports!$C$2:$C$5193,Aéroports!$C2749,Aéroports!$D$2:$D$5193,Aéroports!$D2749)</f>
        <v>1</v>
      </c>
      <c r="M2749" s="68" t="str">
        <f>IF(AND(Formulaire!$H$15=Aéroports!$E2749,--ISNUMBER(IFERROR(SEARCH(Formulaire!$H$16,$C2749,1),""))=1),MAX(M$1:M2748)+1,"")</f>
        <v/>
      </c>
      <c r="N2749" s="68" t="str">
        <f>IF(AND(Formulaire!$H$21=Aéroports!$E2749,--ISNUMBER(IFERROR(SEARCH(Formulaire!$H$22,$C2749,1),""))=1),MAX(N$1:N2748)+1,"")</f>
        <v/>
      </c>
      <c r="O2749" s="68" t="str">
        <f>IF(AND(Formulaire!$H$27=Aéroports!$E2749,--ISNUMBER(IFERROR(SEARCH(Formulaire!$H$28,$C2749,1),""))=1),MAX(O$1:O2748)+1,"")</f>
        <v/>
      </c>
      <c r="Q2749" s="91" t="str">
        <f>IFERROR(INDEX($C$2:$C$5193,MATCH(ROWS(M$2:M2749),M$2:M$5193,0)),"")</f>
        <v/>
      </c>
      <c r="R2749" s="70" t="str">
        <f>IFERROR(INDEX($C$2:$C$5193,MATCH(ROWS(N$2:N2749),N$2:N$5193,0)),"")</f>
        <v/>
      </c>
      <c r="S2749" s="92" t="str">
        <f>IFERROR(INDEX($C$2:$C$5193,MATCH(ROWS(O$2:O2749),O$2:O$5193,0)),"")</f>
        <v/>
      </c>
    </row>
    <row r="2750" spans="1:19" x14ac:dyDescent="0.25">
      <c r="A2750" s="69">
        <v>3467</v>
      </c>
      <c r="B2750" s="69" t="s">
        <v>21077</v>
      </c>
      <c r="C2750" s="69" t="s">
        <v>21078</v>
      </c>
      <c r="D2750" s="69" t="s">
        <v>16702</v>
      </c>
      <c r="E2750" s="69" t="s">
        <v>22589</v>
      </c>
      <c r="F2750" s="69" t="s">
        <v>21079</v>
      </c>
      <c r="G2750" s="69" t="s">
        <v>21080</v>
      </c>
      <c r="H2750" s="69">
        <v>47.619900000000001</v>
      </c>
      <c r="I2750" s="69">
        <v>-117.53400000000001</v>
      </c>
      <c r="J2750" s="69">
        <v>2376</v>
      </c>
      <c r="K2750" s="69">
        <v>-8</v>
      </c>
      <c r="L2750" s="69">
        <f>COUNTIFS(Aéroports!$C$2:$C$5193,Aéroports!$C2750,Aéroports!$D$2:$D$5193,Aéroports!$D2750)</f>
        <v>1</v>
      </c>
      <c r="M2750" s="69" t="str">
        <f>IF(AND(Formulaire!$H$15=Aéroports!$E2750,--ISNUMBER(IFERROR(SEARCH(Formulaire!$H$16,$C2750,1),""))=1),MAX(M$1:M2749)+1,"")</f>
        <v/>
      </c>
      <c r="N2750" s="69" t="str">
        <f>IF(AND(Formulaire!$H$21=Aéroports!$E2750,--ISNUMBER(IFERROR(SEARCH(Formulaire!$H$22,$C2750,1),""))=1),MAX(N$1:N2749)+1,"")</f>
        <v/>
      </c>
      <c r="O2750" s="69" t="str">
        <f>IF(AND(Formulaire!$H$27=Aéroports!$E2750,--ISNUMBER(IFERROR(SEARCH(Formulaire!$H$28,$C2750,1),""))=1),MAX(O$1:O2749)+1,"")</f>
        <v/>
      </c>
      <c r="Q2750" s="91" t="str">
        <f>IFERROR(INDEX($C$2:$C$5193,MATCH(ROWS(M$2:M2750),M$2:M$5193,0)),"")</f>
        <v/>
      </c>
      <c r="R2750" s="70" t="str">
        <f>IFERROR(INDEX($C$2:$C$5193,MATCH(ROWS(N$2:N2750),N$2:N$5193,0)),"")</f>
        <v/>
      </c>
      <c r="S2750" s="92" t="str">
        <f>IFERROR(INDEX($C$2:$C$5193,MATCH(ROWS(O$2:O2750),O$2:O$5193,0)),"")</f>
        <v/>
      </c>
    </row>
    <row r="2751" spans="1:19" x14ac:dyDescent="0.25">
      <c r="A2751" s="68">
        <v>4336</v>
      </c>
      <c r="B2751" s="68" t="s">
        <v>21094</v>
      </c>
      <c r="C2751" s="68" t="s">
        <v>21088</v>
      </c>
      <c r="D2751" s="68" t="s">
        <v>16702</v>
      </c>
      <c r="E2751" s="68" t="s">
        <v>22589</v>
      </c>
      <c r="F2751" s="68" t="s">
        <v>21095</v>
      </c>
      <c r="G2751" s="68" t="s">
        <v>21096</v>
      </c>
      <c r="H2751" s="68">
        <v>39.844099999999997</v>
      </c>
      <c r="I2751" s="68">
        <v>-89.677899999999994</v>
      </c>
      <c r="J2751" s="68">
        <v>598</v>
      </c>
      <c r="K2751" s="68">
        <v>-6</v>
      </c>
      <c r="L2751" s="68">
        <f>COUNTIFS(Aéroports!$C$2:$C$5193,Aéroports!$C2751,Aéroports!$D$2:$D$5193,Aéroports!$D2751)</f>
        <v>1</v>
      </c>
      <c r="M2751" s="68" t="str">
        <f>IF(AND(Formulaire!$H$15=Aéroports!$E2751,--ISNUMBER(IFERROR(SEARCH(Formulaire!$H$16,$C2751,1),""))=1),MAX(M$1:M2750)+1,"")</f>
        <v/>
      </c>
      <c r="N2751" s="68" t="str">
        <f>IF(AND(Formulaire!$H$21=Aéroports!$E2751,--ISNUMBER(IFERROR(SEARCH(Formulaire!$H$22,$C2751,1),""))=1),MAX(N$1:N2750)+1,"")</f>
        <v/>
      </c>
      <c r="O2751" s="68" t="str">
        <f>IF(AND(Formulaire!$H$27=Aéroports!$E2751,--ISNUMBER(IFERROR(SEARCH(Formulaire!$H$28,$C2751,1),""))=1),MAX(O$1:O2750)+1,"")</f>
        <v/>
      </c>
      <c r="Q2751" s="91" t="str">
        <f>IFERROR(INDEX($C$2:$C$5193,MATCH(ROWS(M$2:M2751),M$2:M$5193,0)),"")</f>
        <v/>
      </c>
      <c r="R2751" s="70" t="str">
        <f>IFERROR(INDEX($C$2:$C$5193,MATCH(ROWS(N$2:N2751),N$2:N$5193,0)),"")</f>
        <v/>
      </c>
      <c r="S2751" s="92" t="str">
        <f>IFERROR(INDEX($C$2:$C$5193,MATCH(ROWS(O$2:O2751),O$2:O$5193,0)),"")</f>
        <v/>
      </c>
    </row>
    <row r="2752" spans="1:19" x14ac:dyDescent="0.25">
      <c r="A2752" s="69">
        <v>6718</v>
      </c>
      <c r="B2752" s="69" t="s">
        <v>21097</v>
      </c>
      <c r="C2752" s="69" t="s">
        <v>21098</v>
      </c>
      <c r="D2752" s="69" t="s">
        <v>16702</v>
      </c>
      <c r="E2752" s="69" t="s">
        <v>22589</v>
      </c>
      <c r="F2752" s="69" t="s">
        <v>21099</v>
      </c>
      <c r="G2752" s="69" t="s">
        <v>21100</v>
      </c>
      <c r="H2752" s="69">
        <v>62.060499999999998</v>
      </c>
      <c r="I2752" s="69">
        <v>-163.30199999999999</v>
      </c>
      <c r="J2752" s="69">
        <v>312</v>
      </c>
      <c r="K2752" s="69">
        <v>-9</v>
      </c>
      <c r="L2752" s="69">
        <f>COUNTIFS(Aéroports!$C$2:$C$5193,Aéroports!$C2752,Aéroports!$D$2:$D$5193,Aéroports!$D2752)</f>
        <v>1</v>
      </c>
      <c r="M2752" s="69" t="str">
        <f>IF(AND(Formulaire!$H$15=Aéroports!$E2752,--ISNUMBER(IFERROR(SEARCH(Formulaire!$H$16,$C2752,1),""))=1),MAX(M$1:M2751)+1,"")</f>
        <v/>
      </c>
      <c r="N2752" s="69" t="str">
        <f>IF(AND(Formulaire!$H$21=Aéroports!$E2752,--ISNUMBER(IFERROR(SEARCH(Formulaire!$H$22,$C2752,1),""))=1),MAX(N$1:N2751)+1,"")</f>
        <v/>
      </c>
      <c r="O2752" s="69" t="str">
        <f>IF(AND(Formulaire!$H$27=Aéroports!$E2752,--ISNUMBER(IFERROR(SEARCH(Formulaire!$H$28,$C2752,1),""))=1),MAX(O$1:O2751)+1,"")</f>
        <v/>
      </c>
      <c r="Q2752" s="91" t="str">
        <f>IFERROR(INDEX($C$2:$C$5193,MATCH(ROWS(M$2:M2752),M$2:M$5193,0)),"")</f>
        <v/>
      </c>
      <c r="R2752" s="70" t="str">
        <f>IFERROR(INDEX($C$2:$C$5193,MATCH(ROWS(N$2:N2752),N$2:N$5193,0)),"")</f>
        <v/>
      </c>
      <c r="S2752" s="92" t="str">
        <f>IFERROR(INDEX($C$2:$C$5193,MATCH(ROWS(O$2:O2752),O$2:O$5193,0)),"")</f>
        <v/>
      </c>
    </row>
    <row r="2753" spans="1:19" x14ac:dyDescent="0.25">
      <c r="A2753" s="68">
        <v>6989</v>
      </c>
      <c r="B2753" s="68" t="s">
        <v>21101</v>
      </c>
      <c r="C2753" s="68" t="s">
        <v>21102</v>
      </c>
      <c r="D2753" s="68" t="s">
        <v>16702</v>
      </c>
      <c r="E2753" s="68" t="s">
        <v>22589</v>
      </c>
      <c r="F2753" s="68" t="s">
        <v>21103</v>
      </c>
      <c r="G2753" s="68" t="s">
        <v>21104</v>
      </c>
      <c r="H2753" s="68">
        <v>29.959199999999999</v>
      </c>
      <c r="I2753" s="68">
        <v>-81.339799999999997</v>
      </c>
      <c r="J2753" s="68">
        <v>10</v>
      </c>
      <c r="K2753" s="68">
        <v>-5</v>
      </c>
      <c r="L2753" s="68">
        <f>COUNTIFS(Aéroports!$C$2:$C$5193,Aéroports!$C2753,Aéroports!$D$2:$D$5193,Aéroports!$D2753)</f>
        <v>1</v>
      </c>
      <c r="M2753" s="68" t="str">
        <f>IF(AND(Formulaire!$H$15=Aéroports!$E2753,--ISNUMBER(IFERROR(SEARCH(Formulaire!$H$16,$C2753,1),""))=1),MAX(M$1:M2752)+1,"")</f>
        <v/>
      </c>
      <c r="N2753" s="68" t="str">
        <f>IF(AND(Formulaire!$H$21=Aéroports!$E2753,--ISNUMBER(IFERROR(SEARCH(Formulaire!$H$22,$C2753,1),""))=1),MAX(N$1:N2752)+1,"")</f>
        <v/>
      </c>
      <c r="O2753" s="68" t="str">
        <f>IF(AND(Formulaire!$H$27=Aéroports!$E2753,--ISNUMBER(IFERROR(SEARCH(Formulaire!$H$28,$C2753,1),""))=1),MAX(O$1:O2752)+1,"")</f>
        <v/>
      </c>
      <c r="Q2753" s="91" t="str">
        <f>IFERROR(INDEX($C$2:$C$5193,MATCH(ROWS(M$2:M2753),M$2:M$5193,0)),"")</f>
        <v/>
      </c>
      <c r="R2753" s="70" t="str">
        <f>IFERROR(INDEX($C$2:$C$5193,MATCH(ROWS(N$2:N2753),N$2:N$5193,0)),"")</f>
        <v/>
      </c>
      <c r="S2753" s="92" t="str">
        <f>IFERROR(INDEX($C$2:$C$5193,MATCH(ROWS(O$2:O2753),O$2:O$5193,0)),"")</f>
        <v/>
      </c>
    </row>
    <row r="2754" spans="1:19" x14ac:dyDescent="0.25">
      <c r="A2754" s="69">
        <v>3678</v>
      </c>
      <c r="B2754" s="69" t="s">
        <v>21105</v>
      </c>
      <c r="C2754" s="69" t="s">
        <v>14328</v>
      </c>
      <c r="D2754" s="69" t="s">
        <v>16702</v>
      </c>
      <c r="E2754" s="69" t="s">
        <v>22589</v>
      </c>
      <c r="F2754" s="69" t="s">
        <v>21106</v>
      </c>
      <c r="G2754" s="69" t="s">
        <v>21107</v>
      </c>
      <c r="H2754" s="69">
        <v>38.748699999999999</v>
      </c>
      <c r="I2754" s="69">
        <v>-90.37</v>
      </c>
      <c r="J2754" s="69">
        <v>618</v>
      </c>
      <c r="K2754" s="69">
        <v>-6</v>
      </c>
      <c r="L2754" s="69">
        <f>COUNTIFS(Aéroports!$C$2:$C$5193,Aéroports!$C2754,Aéroports!$D$2:$D$5193,Aéroports!$D2754)</f>
        <v>1</v>
      </c>
      <c r="M2754" s="69" t="str">
        <f>IF(AND(Formulaire!$H$15=Aéroports!$E2754,--ISNUMBER(IFERROR(SEARCH(Formulaire!$H$16,$C2754,1),""))=1),MAX(M$1:M2753)+1,"")</f>
        <v/>
      </c>
      <c r="N2754" s="69" t="str">
        <f>IF(AND(Formulaire!$H$21=Aéroports!$E2754,--ISNUMBER(IFERROR(SEARCH(Formulaire!$H$22,$C2754,1),""))=1),MAX(N$1:N2753)+1,"")</f>
        <v/>
      </c>
      <c r="O2754" s="69" t="str">
        <f>IF(AND(Formulaire!$H$27=Aéroports!$E2754,--ISNUMBER(IFERROR(SEARCH(Formulaire!$H$28,$C2754,1),""))=1),MAX(O$1:O2753)+1,"")</f>
        <v/>
      </c>
      <c r="Q2754" s="91" t="str">
        <f>IFERROR(INDEX($C$2:$C$5193,MATCH(ROWS(M$2:M2754),M$2:M$5193,0)),"")</f>
        <v/>
      </c>
      <c r="R2754" s="70" t="str">
        <f>IFERROR(INDEX($C$2:$C$5193,MATCH(ROWS(N$2:N2754),N$2:N$5193,0)),"")</f>
        <v/>
      </c>
      <c r="S2754" s="92" t="str">
        <f>IFERROR(INDEX($C$2:$C$5193,MATCH(ROWS(O$2:O2754),O$2:O$5193,0)),"")</f>
        <v/>
      </c>
    </row>
    <row r="2755" spans="1:19" x14ac:dyDescent="0.25">
      <c r="A2755" s="68">
        <v>7191</v>
      </c>
      <c r="B2755" s="68" t="s">
        <v>21108</v>
      </c>
      <c r="C2755" s="68" t="s">
        <v>21109</v>
      </c>
      <c r="D2755" s="68" t="s">
        <v>16702</v>
      </c>
      <c r="E2755" s="68" t="s">
        <v>22589</v>
      </c>
      <c r="F2755" s="68" t="s">
        <v>21110</v>
      </c>
      <c r="G2755" s="68" t="s">
        <v>21111</v>
      </c>
      <c r="H2755" s="68">
        <v>63.490099999999998</v>
      </c>
      <c r="I2755" s="68">
        <v>-162.11000000000001</v>
      </c>
      <c r="J2755" s="68">
        <v>98</v>
      </c>
      <c r="K2755" s="68">
        <v>-9</v>
      </c>
      <c r="L2755" s="68">
        <f>COUNTIFS(Aéroports!$C$2:$C$5193,Aéroports!$C2755,Aéroports!$D$2:$D$5193,Aéroports!$D2755)</f>
        <v>1</v>
      </c>
      <c r="M2755" s="68" t="str">
        <f>IF(AND(Formulaire!$H$15=Aéroports!$E2755,--ISNUMBER(IFERROR(SEARCH(Formulaire!$H$16,$C2755,1),""))=1),MAX(M$1:M2754)+1,"")</f>
        <v/>
      </c>
      <c r="N2755" s="68" t="str">
        <f>IF(AND(Formulaire!$H$21=Aéroports!$E2755,--ISNUMBER(IFERROR(SEARCH(Formulaire!$H$22,$C2755,1),""))=1),MAX(N$1:N2754)+1,"")</f>
        <v/>
      </c>
      <c r="O2755" s="68" t="str">
        <f>IF(AND(Formulaire!$H$27=Aéroports!$E2755,--ISNUMBER(IFERROR(SEARCH(Formulaire!$H$28,$C2755,1),""))=1),MAX(O$1:O2754)+1,"")</f>
        <v/>
      </c>
      <c r="Q2755" s="91" t="str">
        <f>IFERROR(INDEX($C$2:$C$5193,MATCH(ROWS(M$2:M2755),M$2:M$5193,0)),"")</f>
        <v/>
      </c>
      <c r="R2755" s="70" t="str">
        <f>IFERROR(INDEX($C$2:$C$5193,MATCH(ROWS(N$2:N2755),N$2:N$5193,0)),"")</f>
        <v/>
      </c>
      <c r="S2755" s="92" t="str">
        <f>IFERROR(INDEX($C$2:$C$5193,MATCH(ROWS(O$2:O2755),O$2:O$5193,0)),"")</f>
        <v/>
      </c>
    </row>
    <row r="2756" spans="1:19" x14ac:dyDescent="0.25">
      <c r="A2756" s="69">
        <v>8681</v>
      </c>
      <c r="B2756" s="69" t="s">
        <v>21112</v>
      </c>
      <c r="C2756" s="69" t="s">
        <v>21113</v>
      </c>
      <c r="D2756" s="69" t="s">
        <v>16702</v>
      </c>
      <c r="E2756" s="69" t="s">
        <v>22589</v>
      </c>
      <c r="F2756" s="69" t="s">
        <v>21114</v>
      </c>
      <c r="G2756" s="69" t="s">
        <v>21115</v>
      </c>
      <c r="H2756" s="69">
        <v>44.9345</v>
      </c>
      <c r="I2756" s="69">
        <v>-93.06</v>
      </c>
      <c r="J2756" s="69">
        <v>705</v>
      </c>
      <c r="K2756" s="69">
        <v>-6</v>
      </c>
      <c r="L2756" s="69">
        <f>COUNTIFS(Aéroports!$C$2:$C$5193,Aéroports!$C2756,Aéroports!$D$2:$D$5193,Aéroports!$D2756)</f>
        <v>1</v>
      </c>
      <c r="M2756" s="69" t="str">
        <f>IF(AND(Formulaire!$H$15=Aéroports!$E2756,--ISNUMBER(IFERROR(SEARCH(Formulaire!$H$16,$C2756,1),""))=1),MAX(M$1:M2755)+1,"")</f>
        <v/>
      </c>
      <c r="N2756" s="69" t="str">
        <f>IF(AND(Formulaire!$H$21=Aéroports!$E2756,--ISNUMBER(IFERROR(SEARCH(Formulaire!$H$22,$C2756,1),""))=1),MAX(N$1:N2755)+1,"")</f>
        <v/>
      </c>
      <c r="O2756" s="69" t="str">
        <f>IF(AND(Formulaire!$H$27=Aéroports!$E2756,--ISNUMBER(IFERROR(SEARCH(Formulaire!$H$28,$C2756,1),""))=1),MAX(O$1:O2755)+1,"")</f>
        <v/>
      </c>
      <c r="Q2756" s="91" t="str">
        <f>IFERROR(INDEX($C$2:$C$5193,MATCH(ROWS(M$2:M2756),M$2:M$5193,0)),"")</f>
        <v/>
      </c>
      <c r="R2756" s="70" t="str">
        <f>IFERROR(INDEX($C$2:$C$5193,MATCH(ROWS(N$2:N2756),N$2:N$5193,0)),"")</f>
        <v/>
      </c>
      <c r="S2756" s="92" t="str">
        <f>IFERROR(INDEX($C$2:$C$5193,MATCH(ROWS(O$2:O2756),O$2:O$5193,0)),"")</f>
        <v/>
      </c>
    </row>
    <row r="2757" spans="1:19" x14ac:dyDescent="0.25">
      <c r="A2757" s="68">
        <v>3426</v>
      </c>
      <c r="B2757" s="68" t="s">
        <v>21116</v>
      </c>
      <c r="C2757" s="68" t="s">
        <v>21117</v>
      </c>
      <c r="D2757" s="68" t="s">
        <v>16702</v>
      </c>
      <c r="E2757" s="68" t="s">
        <v>22589</v>
      </c>
      <c r="F2757" s="68" t="s">
        <v>21118</v>
      </c>
      <c r="G2757" s="68" t="s">
        <v>21119</v>
      </c>
      <c r="H2757" s="68">
        <v>57.167299999999997</v>
      </c>
      <c r="I2757" s="68">
        <v>-170.22</v>
      </c>
      <c r="J2757" s="68">
        <v>63</v>
      </c>
      <c r="K2757" s="68">
        <v>-9</v>
      </c>
      <c r="L2757" s="68">
        <f>COUNTIFS(Aéroports!$C$2:$C$5193,Aéroports!$C2757,Aéroports!$D$2:$D$5193,Aéroports!$D2757)</f>
        <v>1</v>
      </c>
      <c r="M2757" s="68" t="str">
        <f>IF(AND(Formulaire!$H$15=Aéroports!$E2757,--ISNUMBER(IFERROR(SEARCH(Formulaire!$H$16,$C2757,1),""))=1),MAX(M$1:M2756)+1,"")</f>
        <v/>
      </c>
      <c r="N2757" s="68" t="str">
        <f>IF(AND(Formulaire!$H$21=Aéroports!$E2757,--ISNUMBER(IFERROR(SEARCH(Formulaire!$H$22,$C2757,1),""))=1),MAX(N$1:N2756)+1,"")</f>
        <v/>
      </c>
      <c r="O2757" s="68" t="str">
        <f>IF(AND(Formulaire!$H$27=Aéroports!$E2757,--ISNUMBER(IFERROR(SEARCH(Formulaire!$H$28,$C2757,1),""))=1),MAX(O$1:O2756)+1,"")</f>
        <v/>
      </c>
      <c r="Q2757" s="91" t="str">
        <f>IFERROR(INDEX($C$2:$C$5193,MATCH(ROWS(M$2:M2757),M$2:M$5193,0)),"")</f>
        <v/>
      </c>
      <c r="R2757" s="70" t="str">
        <f>IFERROR(INDEX($C$2:$C$5193,MATCH(ROWS(N$2:N2757),N$2:N$5193,0)),"")</f>
        <v/>
      </c>
      <c r="S2757" s="92" t="str">
        <f>IFERROR(INDEX($C$2:$C$5193,MATCH(ROWS(O$2:O2757),O$2:O$5193,0)),"")</f>
        <v/>
      </c>
    </row>
    <row r="2758" spans="1:19" x14ac:dyDescent="0.25">
      <c r="A2758" s="69">
        <v>3617</v>
      </c>
      <c r="B2758" s="69" t="s">
        <v>21120</v>
      </c>
      <c r="C2758" s="69" t="s">
        <v>13936</v>
      </c>
      <c r="D2758" s="69" t="s">
        <v>16702</v>
      </c>
      <c r="E2758" s="69" t="s">
        <v>22589</v>
      </c>
      <c r="F2758" s="69" t="s">
        <v>21121</v>
      </c>
      <c r="G2758" s="69" t="s">
        <v>21122</v>
      </c>
      <c r="H2758" s="69">
        <v>27.9102</v>
      </c>
      <c r="I2758" s="69">
        <v>-82.687399999999997</v>
      </c>
      <c r="J2758" s="69">
        <v>11</v>
      </c>
      <c r="K2758" s="69">
        <v>-5</v>
      </c>
      <c r="L2758" s="69">
        <f>COUNTIFS(Aéroports!$C$2:$C$5193,Aéroports!$C2758,Aéroports!$D$2:$D$5193,Aéroports!$D2758)</f>
        <v>1</v>
      </c>
      <c r="M2758" s="69" t="str">
        <f>IF(AND(Formulaire!$H$15=Aéroports!$E2758,--ISNUMBER(IFERROR(SEARCH(Formulaire!$H$16,$C2758,1),""))=1),MAX(M$1:M2757)+1,"")</f>
        <v/>
      </c>
      <c r="N2758" s="69" t="str">
        <f>IF(AND(Formulaire!$H$21=Aéroports!$E2758,--ISNUMBER(IFERROR(SEARCH(Formulaire!$H$22,$C2758,1),""))=1),MAX(N$1:N2757)+1,"")</f>
        <v/>
      </c>
      <c r="O2758" s="69" t="str">
        <f>IF(AND(Formulaire!$H$27=Aéroports!$E2758,--ISNUMBER(IFERROR(SEARCH(Formulaire!$H$28,$C2758,1),""))=1),MAX(O$1:O2757)+1,"")</f>
        <v/>
      </c>
      <c r="Q2758" s="91" t="str">
        <f>IFERROR(INDEX($C$2:$C$5193,MATCH(ROWS(M$2:M2758),M$2:M$5193,0)),"")</f>
        <v/>
      </c>
      <c r="R2758" s="70" t="str">
        <f>IFERROR(INDEX($C$2:$C$5193,MATCH(ROWS(N$2:N2758),N$2:N$5193,0)),"")</f>
        <v/>
      </c>
      <c r="S2758" s="92" t="str">
        <f>IFERROR(INDEX($C$2:$C$5193,MATCH(ROWS(O$2:O2758),O$2:O$5193,0)),"")</f>
        <v/>
      </c>
    </row>
    <row r="2759" spans="1:19" x14ac:dyDescent="0.25">
      <c r="A2759" s="68">
        <v>4318</v>
      </c>
      <c r="B2759" s="68" t="s">
        <v>21126</v>
      </c>
      <c r="C2759" s="68" t="s">
        <v>21127</v>
      </c>
      <c r="D2759" s="68" t="s">
        <v>16702</v>
      </c>
      <c r="E2759" s="68" t="s">
        <v>22589</v>
      </c>
      <c r="F2759" s="68" t="s">
        <v>21128</v>
      </c>
      <c r="G2759" s="68" t="s">
        <v>21129</v>
      </c>
      <c r="H2759" s="68">
        <v>40.849299999999999</v>
      </c>
      <c r="I2759" s="68">
        <v>-77.848699999999994</v>
      </c>
      <c r="J2759" s="68">
        <v>1239</v>
      </c>
      <c r="K2759" s="68">
        <v>-5</v>
      </c>
      <c r="L2759" s="68">
        <f>COUNTIFS(Aéroports!$C$2:$C$5193,Aéroports!$C2759,Aéroports!$D$2:$D$5193,Aéroports!$D2759)</f>
        <v>1</v>
      </c>
      <c r="M2759" s="68" t="str">
        <f>IF(AND(Formulaire!$H$15=Aéroports!$E2759,--ISNUMBER(IFERROR(SEARCH(Formulaire!$H$16,$C2759,1),""))=1),MAX(M$1:M2758)+1,"")</f>
        <v/>
      </c>
      <c r="N2759" s="68" t="str">
        <f>IF(AND(Formulaire!$H$21=Aéroports!$E2759,--ISNUMBER(IFERROR(SEARCH(Formulaire!$H$22,$C2759,1),""))=1),MAX(N$1:N2758)+1,"")</f>
        <v/>
      </c>
      <c r="O2759" s="68" t="str">
        <f>IF(AND(Formulaire!$H$27=Aéroports!$E2759,--ISNUMBER(IFERROR(SEARCH(Formulaire!$H$28,$C2759,1),""))=1),MAX(O$1:O2758)+1,"")</f>
        <v/>
      </c>
      <c r="Q2759" s="91" t="str">
        <f>IFERROR(INDEX($C$2:$C$5193,MATCH(ROWS(M$2:M2759),M$2:M$5193,0)),"")</f>
        <v/>
      </c>
      <c r="R2759" s="70" t="str">
        <f>IFERROR(INDEX($C$2:$C$5193,MATCH(ROWS(N$2:N2759),N$2:N$5193,0)),"")</f>
        <v/>
      </c>
      <c r="S2759" s="92" t="str">
        <f>IFERROR(INDEX($C$2:$C$5193,MATCH(ROWS(O$2:O2759),O$2:O$5193,0)),"")</f>
        <v/>
      </c>
    </row>
    <row r="2760" spans="1:19" x14ac:dyDescent="0.25">
      <c r="A2760" s="69">
        <v>8526</v>
      </c>
      <c r="B2760" s="69" t="s">
        <v>21130</v>
      </c>
      <c r="C2760" s="69" t="s">
        <v>21131</v>
      </c>
      <c r="D2760" s="69" t="s">
        <v>16702</v>
      </c>
      <c r="E2760" s="69" t="s">
        <v>22589</v>
      </c>
      <c r="F2760" s="69" t="s">
        <v>21132</v>
      </c>
      <c r="G2760" s="69" t="s">
        <v>21133</v>
      </c>
      <c r="H2760" s="69">
        <v>35.765300000000003</v>
      </c>
      <c r="I2760" s="69">
        <v>-80.953900000000004</v>
      </c>
      <c r="J2760" s="69">
        <v>968</v>
      </c>
      <c r="K2760" s="69">
        <v>-5</v>
      </c>
      <c r="L2760" s="69">
        <f>COUNTIFS(Aéroports!$C$2:$C$5193,Aéroports!$C2760,Aéroports!$D$2:$D$5193,Aéroports!$D2760)</f>
        <v>1</v>
      </c>
      <c r="M2760" s="69" t="str">
        <f>IF(AND(Formulaire!$H$15=Aéroports!$E2760,--ISNUMBER(IFERROR(SEARCH(Formulaire!$H$16,$C2760,1),""))=1),MAX(M$1:M2759)+1,"")</f>
        <v/>
      </c>
      <c r="N2760" s="69" t="str">
        <f>IF(AND(Formulaire!$H$21=Aéroports!$E2760,--ISNUMBER(IFERROR(SEARCH(Formulaire!$H$22,$C2760,1),""))=1),MAX(N$1:N2759)+1,"")</f>
        <v/>
      </c>
      <c r="O2760" s="69" t="str">
        <f>IF(AND(Formulaire!$H$27=Aéroports!$E2760,--ISNUMBER(IFERROR(SEARCH(Formulaire!$H$28,$C2760,1),""))=1),MAX(O$1:O2759)+1,"")</f>
        <v/>
      </c>
      <c r="Q2760" s="91" t="str">
        <f>IFERROR(INDEX($C$2:$C$5193,MATCH(ROWS(M$2:M2760),M$2:M$5193,0)),"")</f>
        <v/>
      </c>
      <c r="R2760" s="70" t="str">
        <f>IFERROR(INDEX($C$2:$C$5193,MATCH(ROWS(N$2:N2760),N$2:N$5193,0)),"")</f>
        <v/>
      </c>
      <c r="S2760" s="92" t="str">
        <f>IFERROR(INDEX($C$2:$C$5193,MATCH(ROWS(O$2:O2760),O$2:O$5193,0)),"")</f>
        <v/>
      </c>
    </row>
    <row r="2761" spans="1:19" x14ac:dyDescent="0.25">
      <c r="A2761" s="68">
        <v>7580</v>
      </c>
      <c r="B2761" s="68" t="s">
        <v>21134</v>
      </c>
      <c r="C2761" s="68" t="s">
        <v>21135</v>
      </c>
      <c r="D2761" s="68" t="s">
        <v>16702</v>
      </c>
      <c r="E2761" s="68" t="s">
        <v>22589</v>
      </c>
      <c r="F2761" s="68" t="s">
        <v>21136</v>
      </c>
      <c r="G2761" s="68" t="s">
        <v>21137</v>
      </c>
      <c r="H2761" s="68">
        <v>40.516300000000001</v>
      </c>
      <c r="I2761" s="68">
        <v>-106.866</v>
      </c>
      <c r="J2761" s="68">
        <v>6882</v>
      </c>
      <c r="K2761" s="68">
        <v>-7</v>
      </c>
      <c r="L2761" s="68">
        <f>COUNTIFS(Aéroports!$C$2:$C$5193,Aéroports!$C2761,Aéroports!$D$2:$D$5193,Aéroports!$D2761)</f>
        <v>1</v>
      </c>
      <c r="M2761" s="68" t="str">
        <f>IF(AND(Formulaire!$H$15=Aéroports!$E2761,--ISNUMBER(IFERROR(SEARCH(Formulaire!$H$16,$C2761,1),""))=1),MAX(M$1:M2760)+1,"")</f>
        <v/>
      </c>
      <c r="N2761" s="68" t="str">
        <f>IF(AND(Formulaire!$H$21=Aéroports!$E2761,--ISNUMBER(IFERROR(SEARCH(Formulaire!$H$22,$C2761,1),""))=1),MAX(N$1:N2760)+1,"")</f>
        <v/>
      </c>
      <c r="O2761" s="68" t="str">
        <f>IF(AND(Formulaire!$H$27=Aéroports!$E2761,--ISNUMBER(IFERROR(SEARCH(Formulaire!$H$28,$C2761,1),""))=1),MAX(O$1:O2760)+1,"")</f>
        <v/>
      </c>
      <c r="Q2761" s="91" t="str">
        <f>IFERROR(INDEX($C$2:$C$5193,MATCH(ROWS(M$2:M2761),M$2:M$5193,0)),"")</f>
        <v/>
      </c>
      <c r="R2761" s="70" t="str">
        <f>IFERROR(INDEX($C$2:$C$5193,MATCH(ROWS(N$2:N2761),N$2:N$5193,0)),"")</f>
        <v/>
      </c>
      <c r="S2761" s="92" t="str">
        <f>IFERROR(INDEX($C$2:$C$5193,MATCH(ROWS(O$2:O2761),O$2:O$5193,0)),"")</f>
        <v/>
      </c>
    </row>
    <row r="2762" spans="1:19" x14ac:dyDescent="0.25">
      <c r="A2762" s="69">
        <v>7985</v>
      </c>
      <c r="B2762" s="69" t="s">
        <v>21138</v>
      </c>
      <c r="C2762" s="69" t="s">
        <v>21139</v>
      </c>
      <c r="D2762" s="69" t="s">
        <v>16702</v>
      </c>
      <c r="E2762" s="69" t="s">
        <v>22589</v>
      </c>
      <c r="F2762" s="69" t="s">
        <v>21140</v>
      </c>
      <c r="G2762" s="69" t="s">
        <v>21141</v>
      </c>
      <c r="H2762" s="69">
        <v>40.615299999999998</v>
      </c>
      <c r="I2762" s="69">
        <v>-103.265</v>
      </c>
      <c r="J2762" s="69">
        <v>4040</v>
      </c>
      <c r="K2762" s="69">
        <v>-7</v>
      </c>
      <c r="L2762" s="69">
        <f>COUNTIFS(Aéroports!$C$2:$C$5193,Aéroports!$C2762,Aéroports!$D$2:$D$5193,Aéroports!$D2762)</f>
        <v>1</v>
      </c>
      <c r="M2762" s="69" t="str">
        <f>IF(AND(Formulaire!$H$15=Aéroports!$E2762,--ISNUMBER(IFERROR(SEARCH(Formulaire!$H$16,$C2762,1),""))=1),MAX(M$1:M2761)+1,"")</f>
        <v/>
      </c>
      <c r="N2762" s="69" t="str">
        <f>IF(AND(Formulaire!$H$21=Aéroports!$E2762,--ISNUMBER(IFERROR(SEARCH(Formulaire!$H$22,$C2762,1),""))=1),MAX(N$1:N2761)+1,"")</f>
        <v/>
      </c>
      <c r="O2762" s="69" t="str">
        <f>IF(AND(Formulaire!$H$27=Aéroports!$E2762,--ISNUMBER(IFERROR(SEARCH(Formulaire!$H$28,$C2762,1),""))=1),MAX(O$1:O2761)+1,"")</f>
        <v/>
      </c>
      <c r="Q2762" s="91" t="str">
        <f>IFERROR(INDEX($C$2:$C$5193,MATCH(ROWS(M$2:M2762),M$2:M$5193,0)),"")</f>
        <v/>
      </c>
      <c r="R2762" s="70" t="str">
        <f>IFERROR(INDEX($C$2:$C$5193,MATCH(ROWS(N$2:N2762),N$2:N$5193,0)),"")</f>
        <v/>
      </c>
      <c r="S2762" s="92" t="str">
        <f>IFERROR(INDEX($C$2:$C$5193,MATCH(ROWS(O$2:O2762),O$2:O$5193,0)),"")</f>
        <v/>
      </c>
    </row>
    <row r="2763" spans="1:19" x14ac:dyDescent="0.25">
      <c r="A2763" s="68">
        <v>8744</v>
      </c>
      <c r="B2763" s="68" t="s">
        <v>21142</v>
      </c>
      <c r="C2763" s="68" t="s">
        <v>21143</v>
      </c>
      <c r="D2763" s="68" t="s">
        <v>16702</v>
      </c>
      <c r="E2763" s="68" t="s">
        <v>22589</v>
      </c>
      <c r="F2763" s="68" t="s">
        <v>21144</v>
      </c>
      <c r="G2763" s="68" t="s">
        <v>21145</v>
      </c>
      <c r="H2763" s="68">
        <v>44.545200000000001</v>
      </c>
      <c r="I2763" s="68">
        <v>-89.530299999999997</v>
      </c>
      <c r="J2763" s="68">
        <v>1110</v>
      </c>
      <c r="K2763" s="68">
        <v>-6</v>
      </c>
      <c r="L2763" s="68">
        <f>COUNTIFS(Aéroports!$C$2:$C$5193,Aéroports!$C2763,Aéroports!$D$2:$D$5193,Aéroports!$D2763)</f>
        <v>1</v>
      </c>
      <c r="M2763" s="68" t="str">
        <f>IF(AND(Formulaire!$H$15=Aéroports!$E2763,--ISNUMBER(IFERROR(SEARCH(Formulaire!$H$16,$C2763,1),""))=1),MAX(M$1:M2762)+1,"")</f>
        <v/>
      </c>
      <c r="N2763" s="68" t="str">
        <f>IF(AND(Formulaire!$H$21=Aéroports!$E2763,--ISNUMBER(IFERROR(SEARCH(Formulaire!$H$22,$C2763,1),""))=1),MAX(N$1:N2762)+1,"")</f>
        <v/>
      </c>
      <c r="O2763" s="68" t="str">
        <f>IF(AND(Formulaire!$H$27=Aéroports!$E2763,--ISNUMBER(IFERROR(SEARCH(Formulaire!$H$28,$C2763,1),""))=1),MAX(O$1:O2762)+1,"")</f>
        <v/>
      </c>
      <c r="Q2763" s="91" t="str">
        <f>IFERROR(INDEX($C$2:$C$5193,MATCH(ROWS(M$2:M2763),M$2:M$5193,0)),"")</f>
        <v/>
      </c>
      <c r="R2763" s="70" t="str">
        <f>IFERROR(INDEX($C$2:$C$5193,MATCH(ROWS(N$2:N2763),N$2:N$5193,0)),"")</f>
        <v/>
      </c>
      <c r="S2763" s="92" t="str">
        <f>IFERROR(INDEX($C$2:$C$5193,MATCH(ROWS(O$2:O2763),O$2:O$5193,0)),"")</f>
        <v/>
      </c>
    </row>
    <row r="2764" spans="1:19" x14ac:dyDescent="0.25">
      <c r="A2764" s="69">
        <v>10102</v>
      </c>
      <c r="B2764" s="69" t="s">
        <v>21146</v>
      </c>
      <c r="C2764" s="69" t="s">
        <v>21147</v>
      </c>
      <c r="D2764" s="69" t="s">
        <v>16702</v>
      </c>
      <c r="E2764" s="69" t="s">
        <v>22589</v>
      </c>
      <c r="F2764" s="69" t="s">
        <v>21148</v>
      </c>
      <c r="G2764" s="69" t="s">
        <v>21149</v>
      </c>
      <c r="H2764" s="69">
        <v>29.337</v>
      </c>
      <c r="I2764" s="69">
        <v>-98.471100000000007</v>
      </c>
      <c r="J2764" s="69">
        <v>577</v>
      </c>
      <c r="K2764" s="69">
        <v>-5</v>
      </c>
      <c r="L2764" s="69">
        <f>COUNTIFS(Aéroports!$C$2:$C$5193,Aéroports!$C2764,Aéroports!$D$2:$D$5193,Aéroports!$D2764)</f>
        <v>1</v>
      </c>
      <c r="M2764" s="69" t="str">
        <f>IF(AND(Formulaire!$H$15=Aéroports!$E2764,--ISNUMBER(IFERROR(SEARCH(Formulaire!$H$16,$C2764,1),""))=1),MAX(M$1:M2763)+1,"")</f>
        <v/>
      </c>
      <c r="N2764" s="69" t="str">
        <f>IF(AND(Formulaire!$H$21=Aéroports!$E2764,--ISNUMBER(IFERROR(SEARCH(Formulaire!$H$22,$C2764,1),""))=1),MAX(N$1:N2763)+1,"")</f>
        <v/>
      </c>
      <c r="O2764" s="69" t="str">
        <f>IF(AND(Formulaire!$H$27=Aéroports!$E2764,--ISNUMBER(IFERROR(SEARCH(Formulaire!$H$28,$C2764,1),""))=1),MAX(O$1:O2763)+1,"")</f>
        <v/>
      </c>
      <c r="Q2764" s="91" t="str">
        <f>IFERROR(INDEX($C$2:$C$5193,MATCH(ROWS(M$2:M2764),M$2:M$5193,0)),"")</f>
        <v/>
      </c>
      <c r="R2764" s="70" t="str">
        <f>IFERROR(INDEX($C$2:$C$5193,MATCH(ROWS(N$2:N2764),N$2:N$5193,0)),"")</f>
        <v/>
      </c>
      <c r="S2764" s="92" t="str">
        <f>IFERROR(INDEX($C$2:$C$5193,MATCH(ROWS(O$2:O2764),O$2:O$5193,0)),"")</f>
        <v/>
      </c>
    </row>
    <row r="2765" spans="1:19" x14ac:dyDescent="0.25">
      <c r="A2765" s="68">
        <v>3805</v>
      </c>
      <c r="B2765" s="68" t="s">
        <v>21150</v>
      </c>
      <c r="C2765" s="68" t="s">
        <v>21151</v>
      </c>
      <c r="D2765" s="68" t="s">
        <v>16702</v>
      </c>
      <c r="E2765" s="68" t="s">
        <v>22589</v>
      </c>
      <c r="F2765" s="68" t="s">
        <v>21152</v>
      </c>
      <c r="G2765" s="68" t="s">
        <v>21153</v>
      </c>
      <c r="H2765" s="68">
        <v>37.894199999999998</v>
      </c>
      <c r="I2765" s="68">
        <v>-121.238</v>
      </c>
      <c r="J2765" s="68">
        <v>33</v>
      </c>
      <c r="K2765" s="68">
        <v>-8</v>
      </c>
      <c r="L2765" s="68">
        <f>COUNTIFS(Aéroports!$C$2:$C$5193,Aéroports!$C2765,Aéroports!$D$2:$D$5193,Aéroports!$D2765)</f>
        <v>1</v>
      </c>
      <c r="M2765" s="68" t="str">
        <f>IF(AND(Formulaire!$H$15=Aéroports!$E2765,--ISNUMBER(IFERROR(SEARCH(Formulaire!$H$16,$C2765,1),""))=1),MAX(M$1:M2764)+1,"")</f>
        <v/>
      </c>
      <c r="N2765" s="68" t="str">
        <f>IF(AND(Formulaire!$H$21=Aéroports!$E2765,--ISNUMBER(IFERROR(SEARCH(Formulaire!$H$22,$C2765,1),""))=1),MAX(N$1:N2764)+1,"")</f>
        <v/>
      </c>
      <c r="O2765" s="68" t="str">
        <f>IF(AND(Formulaire!$H$27=Aéroports!$E2765,--ISNUMBER(IFERROR(SEARCH(Formulaire!$H$28,$C2765,1),""))=1),MAX(O$1:O2764)+1,"")</f>
        <v/>
      </c>
      <c r="Q2765" s="91" t="str">
        <f>IFERROR(INDEX($C$2:$C$5193,MATCH(ROWS(M$2:M2765),M$2:M$5193,0)),"")</f>
        <v/>
      </c>
      <c r="R2765" s="70" t="str">
        <f>IFERROR(INDEX($C$2:$C$5193,MATCH(ROWS(N$2:N2765),N$2:N$5193,0)),"")</f>
        <v/>
      </c>
      <c r="S2765" s="92" t="str">
        <f>IFERROR(INDEX($C$2:$C$5193,MATCH(ROWS(O$2:O2765),O$2:O$5193,0)),"")</f>
        <v/>
      </c>
    </row>
    <row r="2766" spans="1:19" x14ac:dyDescent="0.25">
      <c r="A2766" s="69">
        <v>3579</v>
      </c>
      <c r="B2766" s="69" t="s">
        <v>21154</v>
      </c>
      <c r="C2766" s="69" t="s">
        <v>21155</v>
      </c>
      <c r="D2766" s="69" t="s">
        <v>16702</v>
      </c>
      <c r="E2766" s="69" t="s">
        <v>22589</v>
      </c>
      <c r="F2766" s="69" t="s">
        <v>21156</v>
      </c>
      <c r="G2766" s="69" t="s">
        <v>21157</v>
      </c>
      <c r="H2766" s="69">
        <v>41.163499999999999</v>
      </c>
      <c r="I2766" s="69">
        <v>-73.126199999999997</v>
      </c>
      <c r="J2766" s="69">
        <v>9</v>
      </c>
      <c r="K2766" s="69">
        <v>-5</v>
      </c>
      <c r="L2766" s="69">
        <f>COUNTIFS(Aéroports!$C$2:$C$5193,Aéroports!$C2766,Aéroports!$D$2:$D$5193,Aéroports!$D2766)</f>
        <v>1</v>
      </c>
      <c r="M2766" s="69" t="str">
        <f>IF(AND(Formulaire!$H$15=Aéroports!$E2766,--ISNUMBER(IFERROR(SEARCH(Formulaire!$H$16,$C2766,1),""))=1),MAX(M$1:M2765)+1,"")</f>
        <v/>
      </c>
      <c r="N2766" s="69" t="str">
        <f>IF(AND(Formulaire!$H$21=Aéroports!$E2766,--ISNUMBER(IFERROR(SEARCH(Formulaire!$H$22,$C2766,1),""))=1),MAX(N$1:N2765)+1,"")</f>
        <v/>
      </c>
      <c r="O2766" s="69" t="str">
        <f>IF(AND(Formulaire!$H$27=Aéroports!$E2766,--ISNUMBER(IFERROR(SEARCH(Formulaire!$H$28,$C2766,1),""))=1),MAX(O$1:O2765)+1,"")</f>
        <v/>
      </c>
      <c r="Q2766" s="91" t="str">
        <f>IFERROR(INDEX($C$2:$C$5193,MATCH(ROWS(M$2:M2766),M$2:M$5193,0)),"")</f>
        <v/>
      </c>
      <c r="R2766" s="70" t="str">
        <f>IFERROR(INDEX($C$2:$C$5193,MATCH(ROWS(N$2:N2766),N$2:N$5193,0)),"")</f>
        <v/>
      </c>
      <c r="S2766" s="92" t="str">
        <f>IFERROR(INDEX($C$2:$C$5193,MATCH(ROWS(O$2:O2766),O$2:O$5193,0)),"")</f>
        <v/>
      </c>
    </row>
    <row r="2767" spans="1:19" x14ac:dyDescent="0.25">
      <c r="A2767" s="68">
        <v>7656</v>
      </c>
      <c r="B2767" s="68" t="s">
        <v>21158</v>
      </c>
      <c r="C2767" s="68" t="s">
        <v>21159</v>
      </c>
      <c r="D2767" s="68" t="s">
        <v>16702</v>
      </c>
      <c r="E2767" s="68" t="s">
        <v>22589</v>
      </c>
      <c r="F2767" s="68" t="s">
        <v>21160</v>
      </c>
      <c r="G2767" s="68" t="s">
        <v>21161</v>
      </c>
      <c r="H2767" s="68">
        <v>27.181699999999999</v>
      </c>
      <c r="I2767" s="68">
        <v>-80.221100000000007</v>
      </c>
      <c r="J2767" s="68">
        <v>16</v>
      </c>
      <c r="K2767" s="68">
        <v>-5</v>
      </c>
      <c r="L2767" s="68">
        <f>COUNTIFS(Aéroports!$C$2:$C$5193,Aéroports!$C2767,Aéroports!$D$2:$D$5193,Aéroports!$D2767)</f>
        <v>1</v>
      </c>
      <c r="M2767" s="68" t="str">
        <f>IF(AND(Formulaire!$H$15=Aéroports!$E2767,--ISNUMBER(IFERROR(SEARCH(Formulaire!$H$16,$C2767,1),""))=1),MAX(M$1:M2766)+1,"")</f>
        <v/>
      </c>
      <c r="N2767" s="68" t="str">
        <f>IF(AND(Formulaire!$H$21=Aéroports!$E2767,--ISNUMBER(IFERROR(SEARCH(Formulaire!$H$22,$C2767,1),""))=1),MAX(N$1:N2766)+1,"")</f>
        <v/>
      </c>
      <c r="O2767" s="68" t="str">
        <f>IF(AND(Formulaire!$H$27=Aéroports!$E2767,--ISNUMBER(IFERROR(SEARCH(Formulaire!$H$28,$C2767,1),""))=1),MAX(O$1:O2766)+1,"")</f>
        <v/>
      </c>
      <c r="Q2767" s="91" t="str">
        <f>IFERROR(INDEX($C$2:$C$5193,MATCH(ROWS(M$2:M2767),M$2:M$5193,0)),"")</f>
        <v/>
      </c>
      <c r="R2767" s="70" t="str">
        <f>IFERROR(INDEX($C$2:$C$5193,MATCH(ROWS(N$2:N2767),N$2:N$5193,0)),"")</f>
        <v/>
      </c>
      <c r="S2767" s="92" t="str">
        <f>IFERROR(INDEX($C$2:$C$5193,MATCH(ROWS(O$2:O2767),O$2:O$5193,0)),"")</f>
        <v/>
      </c>
    </row>
    <row r="2768" spans="1:19" x14ac:dyDescent="0.25">
      <c r="A2768" s="69">
        <v>11075</v>
      </c>
      <c r="B2768" s="69" t="s">
        <v>21162</v>
      </c>
      <c r="C2768" s="69" t="s">
        <v>21163</v>
      </c>
      <c r="D2768" s="69" t="s">
        <v>16702</v>
      </c>
      <c r="E2768" s="69" t="s">
        <v>22589</v>
      </c>
      <c r="F2768" s="69" t="s">
        <v>21164</v>
      </c>
      <c r="G2768" s="69" t="s">
        <v>21165</v>
      </c>
      <c r="H2768" s="69">
        <v>37.491399999999999</v>
      </c>
      <c r="I2768" s="69">
        <v>-100.83</v>
      </c>
      <c r="J2768" s="69">
        <v>2908</v>
      </c>
      <c r="K2768" s="69">
        <v>-5</v>
      </c>
      <c r="L2768" s="69">
        <f>COUNTIFS(Aéroports!$C$2:$C$5193,Aéroports!$C2768,Aéroports!$D$2:$D$5193,Aéroports!$D2768)</f>
        <v>1</v>
      </c>
      <c r="M2768" s="69" t="str">
        <f>IF(AND(Formulaire!$H$15=Aéroports!$E2768,--ISNUMBER(IFERROR(SEARCH(Formulaire!$H$16,$C2768,1),""))=1),MAX(M$1:M2767)+1,"")</f>
        <v/>
      </c>
      <c r="N2768" s="69" t="str">
        <f>IF(AND(Formulaire!$H$21=Aéroports!$E2768,--ISNUMBER(IFERROR(SEARCH(Formulaire!$H$22,$C2768,1),""))=1),MAX(N$1:N2767)+1,"")</f>
        <v/>
      </c>
      <c r="O2768" s="69" t="str">
        <f>IF(AND(Formulaire!$H$27=Aéroports!$E2768,--ISNUMBER(IFERROR(SEARCH(Formulaire!$H$28,$C2768,1),""))=1),MAX(O$1:O2767)+1,"")</f>
        <v/>
      </c>
      <c r="Q2768" s="91" t="str">
        <f>IFERROR(INDEX($C$2:$C$5193,MATCH(ROWS(M$2:M2768),M$2:M$5193,0)),"")</f>
        <v/>
      </c>
      <c r="R2768" s="70" t="str">
        <f>IFERROR(INDEX($C$2:$C$5193,MATCH(ROWS(N$2:N2768),N$2:N$5193,0)),"")</f>
        <v/>
      </c>
      <c r="S2768" s="92" t="str">
        <f>IFERROR(INDEX($C$2:$C$5193,MATCH(ROWS(O$2:O2768),O$2:O$5193,0)),"")</f>
        <v/>
      </c>
    </row>
    <row r="2769" spans="1:19" x14ac:dyDescent="0.25">
      <c r="A2769" s="68">
        <v>4220</v>
      </c>
      <c r="B2769" s="68" t="s">
        <v>21166</v>
      </c>
      <c r="C2769" s="68" t="s">
        <v>21167</v>
      </c>
      <c r="D2769" s="68" t="s">
        <v>16702</v>
      </c>
      <c r="E2769" s="68" t="s">
        <v>22589</v>
      </c>
      <c r="F2769" s="68" t="s">
        <v>21168</v>
      </c>
      <c r="G2769" s="68" t="s">
        <v>21169</v>
      </c>
      <c r="H2769" s="68">
        <v>29.622299999999999</v>
      </c>
      <c r="I2769" s="68">
        <v>-95.656499999999994</v>
      </c>
      <c r="J2769" s="68">
        <v>82</v>
      </c>
      <c r="K2769" s="68">
        <v>-6</v>
      </c>
      <c r="L2769" s="68">
        <f>COUNTIFS(Aéroports!$C$2:$C$5193,Aéroports!$C2769,Aéroports!$D$2:$D$5193,Aéroports!$D2769)</f>
        <v>1</v>
      </c>
      <c r="M2769" s="68" t="str">
        <f>IF(AND(Formulaire!$H$15=Aéroports!$E2769,--ISNUMBER(IFERROR(SEARCH(Formulaire!$H$16,$C2769,1),""))=1),MAX(M$1:M2768)+1,"")</f>
        <v/>
      </c>
      <c r="N2769" s="68" t="str">
        <f>IF(AND(Formulaire!$H$21=Aéroports!$E2769,--ISNUMBER(IFERROR(SEARCH(Formulaire!$H$22,$C2769,1),""))=1),MAX(N$1:N2768)+1,"")</f>
        <v/>
      </c>
      <c r="O2769" s="68" t="str">
        <f>IF(AND(Formulaire!$H$27=Aéroports!$E2769,--ISNUMBER(IFERROR(SEARCH(Formulaire!$H$28,$C2769,1),""))=1),MAX(O$1:O2768)+1,"")</f>
        <v/>
      </c>
      <c r="Q2769" s="91" t="str">
        <f>IFERROR(INDEX($C$2:$C$5193,MATCH(ROWS(M$2:M2769),M$2:M$5193,0)),"")</f>
        <v/>
      </c>
      <c r="R2769" s="70" t="str">
        <f>IFERROR(INDEX($C$2:$C$5193,MATCH(ROWS(N$2:N2769),N$2:N$5193,0)),"")</f>
        <v/>
      </c>
      <c r="S2769" s="92" t="str">
        <f>IFERROR(INDEX($C$2:$C$5193,MATCH(ROWS(O$2:O2769),O$2:O$5193,0)),"")</f>
        <v/>
      </c>
    </row>
    <row r="2770" spans="1:19" x14ac:dyDescent="0.25">
      <c r="A2770" s="69">
        <v>3733</v>
      </c>
      <c r="B2770" s="69" t="s">
        <v>21170</v>
      </c>
      <c r="C2770" s="69" t="s">
        <v>21171</v>
      </c>
      <c r="D2770" s="69" t="s">
        <v>16702</v>
      </c>
      <c r="E2770" s="69" t="s">
        <v>22589</v>
      </c>
      <c r="F2770" s="69" t="s">
        <v>21172</v>
      </c>
      <c r="G2770" s="69" t="s">
        <v>21173</v>
      </c>
      <c r="H2770" s="69">
        <v>33.972700000000003</v>
      </c>
      <c r="I2770" s="69">
        <v>-80.470600000000005</v>
      </c>
      <c r="J2770" s="69">
        <v>241</v>
      </c>
      <c r="K2770" s="69">
        <v>-5</v>
      </c>
      <c r="L2770" s="69">
        <f>COUNTIFS(Aéroports!$C$2:$C$5193,Aéroports!$C2770,Aéroports!$D$2:$D$5193,Aéroports!$D2770)</f>
        <v>1</v>
      </c>
      <c r="M2770" s="69" t="str">
        <f>IF(AND(Formulaire!$H$15=Aéroports!$E2770,--ISNUMBER(IFERROR(SEARCH(Formulaire!$H$16,$C2770,1),""))=1),MAX(M$1:M2769)+1,"")</f>
        <v/>
      </c>
      <c r="N2770" s="69" t="str">
        <f>IF(AND(Formulaire!$H$21=Aéroports!$E2770,--ISNUMBER(IFERROR(SEARCH(Formulaire!$H$22,$C2770,1),""))=1),MAX(N$1:N2769)+1,"")</f>
        <v/>
      </c>
      <c r="O2770" s="69" t="str">
        <f>IF(AND(Formulaire!$H$27=Aéroports!$E2770,--ISNUMBER(IFERROR(SEARCH(Formulaire!$H$28,$C2770,1),""))=1),MAX(O$1:O2769)+1,"")</f>
        <v/>
      </c>
      <c r="Q2770" s="91" t="str">
        <f>IFERROR(INDEX($C$2:$C$5193,MATCH(ROWS(M$2:M2770),M$2:M$5193,0)),"")</f>
        <v/>
      </c>
      <c r="R2770" s="70" t="str">
        <f>IFERROR(INDEX($C$2:$C$5193,MATCH(ROWS(N$2:N2770),N$2:N$5193,0)),"")</f>
        <v/>
      </c>
      <c r="S2770" s="92" t="str">
        <f>IFERROR(INDEX($C$2:$C$5193,MATCH(ROWS(O$2:O2770),O$2:O$5193,0)),"")</f>
        <v/>
      </c>
    </row>
    <row r="2771" spans="1:19" x14ac:dyDescent="0.25">
      <c r="A2771" s="68">
        <v>11011</v>
      </c>
      <c r="B2771" s="68" t="s">
        <v>21174</v>
      </c>
      <c r="C2771" s="68" t="s">
        <v>21175</v>
      </c>
      <c r="D2771" s="68" t="s">
        <v>16702</v>
      </c>
      <c r="E2771" s="68" t="s">
        <v>22589</v>
      </c>
      <c r="F2771" s="68" t="s">
        <v>21176</v>
      </c>
      <c r="G2771" s="68" t="s">
        <v>21177</v>
      </c>
      <c r="H2771" s="68">
        <v>33.171799999999998</v>
      </c>
      <c r="I2771" s="68">
        <v>-86.305499999999995</v>
      </c>
      <c r="J2771" s="68">
        <v>569</v>
      </c>
      <c r="K2771" s="68">
        <v>-5</v>
      </c>
      <c r="L2771" s="68">
        <f>COUNTIFS(Aéroports!$C$2:$C$5193,Aéroports!$C2771,Aéroports!$D$2:$D$5193,Aéroports!$D2771)</f>
        <v>1</v>
      </c>
      <c r="M2771" s="68" t="str">
        <f>IF(AND(Formulaire!$H$15=Aéroports!$E2771,--ISNUMBER(IFERROR(SEARCH(Formulaire!$H$16,$C2771,1),""))=1),MAX(M$1:M2770)+1,"")</f>
        <v/>
      </c>
      <c r="N2771" s="68" t="str">
        <f>IF(AND(Formulaire!$H$21=Aéroports!$E2771,--ISNUMBER(IFERROR(SEARCH(Formulaire!$H$22,$C2771,1),""))=1),MAX(N$1:N2770)+1,"")</f>
        <v/>
      </c>
      <c r="O2771" s="68" t="str">
        <f>IF(AND(Formulaire!$H$27=Aéroports!$E2771,--ISNUMBER(IFERROR(SEARCH(Formulaire!$H$28,$C2771,1),""))=1),MAX(O$1:O2770)+1,"")</f>
        <v/>
      </c>
      <c r="Q2771" s="91" t="str">
        <f>IFERROR(INDEX($C$2:$C$5193,MATCH(ROWS(M$2:M2771),M$2:M$5193,0)),"")</f>
        <v/>
      </c>
      <c r="R2771" s="70" t="str">
        <f>IFERROR(INDEX($C$2:$C$5193,MATCH(ROWS(N$2:N2771),N$2:N$5193,0)),"")</f>
        <v/>
      </c>
      <c r="S2771" s="92" t="str">
        <f>IFERROR(INDEX($C$2:$C$5193,MATCH(ROWS(O$2:O2771),O$2:O$5193,0)),"")</f>
        <v/>
      </c>
    </row>
    <row r="2772" spans="1:19" x14ac:dyDescent="0.25">
      <c r="A2772" s="69">
        <v>8298</v>
      </c>
      <c r="B2772" s="69" t="s">
        <v>21178</v>
      </c>
      <c r="C2772" s="69" t="s">
        <v>21179</v>
      </c>
      <c r="D2772" s="69" t="s">
        <v>16702</v>
      </c>
      <c r="E2772" s="69" t="s">
        <v>22589</v>
      </c>
      <c r="F2772" s="69" t="s">
        <v>21180</v>
      </c>
      <c r="G2772" s="69" t="s">
        <v>21181</v>
      </c>
      <c r="H2772" s="69">
        <v>32.645299999999999</v>
      </c>
      <c r="I2772" s="69">
        <v>-81.597099999999998</v>
      </c>
      <c r="J2772" s="69">
        <v>188</v>
      </c>
      <c r="K2772" s="69">
        <v>-5</v>
      </c>
      <c r="L2772" s="69">
        <f>COUNTIFS(Aéroports!$C$2:$C$5193,Aéroports!$C2772,Aéroports!$D$2:$D$5193,Aéroports!$D2772)</f>
        <v>1</v>
      </c>
      <c r="M2772" s="69" t="str">
        <f>IF(AND(Formulaire!$H$15=Aéroports!$E2772,--ISNUMBER(IFERROR(SEARCH(Formulaire!$H$16,$C2772,1),""))=1),MAX(M$1:M2771)+1,"")</f>
        <v/>
      </c>
      <c r="N2772" s="69" t="str">
        <f>IF(AND(Formulaire!$H$21=Aéroports!$E2772,--ISNUMBER(IFERROR(SEARCH(Formulaire!$H$22,$C2772,1),""))=1),MAX(N$1:N2771)+1,"")</f>
        <v/>
      </c>
      <c r="O2772" s="69" t="str">
        <f>IF(AND(Formulaire!$H$27=Aéroports!$E2772,--ISNUMBER(IFERROR(SEARCH(Formulaire!$H$28,$C2772,1),""))=1),MAX(O$1:O2771)+1,"")</f>
        <v/>
      </c>
      <c r="Q2772" s="91" t="str">
        <f>IFERROR(INDEX($C$2:$C$5193,MATCH(ROWS(M$2:M2772),M$2:M$5193,0)),"")</f>
        <v/>
      </c>
      <c r="R2772" s="70" t="str">
        <f>IFERROR(INDEX($C$2:$C$5193,MATCH(ROWS(N$2:N2772),N$2:N$5193,0)),"")</f>
        <v/>
      </c>
      <c r="S2772" s="92" t="str">
        <f>IFERROR(INDEX($C$2:$C$5193,MATCH(ROWS(O$2:O2772),O$2:O$5193,0)),"")</f>
        <v/>
      </c>
    </row>
    <row r="2773" spans="1:19" x14ac:dyDescent="0.25">
      <c r="A2773" s="68">
        <v>3745</v>
      </c>
      <c r="B2773" s="68" t="s">
        <v>21182</v>
      </c>
      <c r="C2773" s="68" t="s">
        <v>21183</v>
      </c>
      <c r="D2773" s="68" t="s">
        <v>16702</v>
      </c>
      <c r="E2773" s="68" t="s">
        <v>22589</v>
      </c>
      <c r="F2773" s="68" t="s">
        <v>21184</v>
      </c>
      <c r="G2773" s="68" t="s">
        <v>21185</v>
      </c>
      <c r="H2773" s="68">
        <v>43.111199999999997</v>
      </c>
      <c r="I2773" s="68">
        <v>-76.106300000000005</v>
      </c>
      <c r="J2773" s="68">
        <v>421</v>
      </c>
      <c r="K2773" s="68">
        <v>-5</v>
      </c>
      <c r="L2773" s="68">
        <f>COUNTIFS(Aéroports!$C$2:$C$5193,Aéroports!$C2773,Aéroports!$D$2:$D$5193,Aéroports!$D2773)</f>
        <v>1</v>
      </c>
      <c r="M2773" s="68" t="str">
        <f>IF(AND(Formulaire!$H$15=Aéroports!$E2773,--ISNUMBER(IFERROR(SEARCH(Formulaire!$H$16,$C2773,1),""))=1),MAX(M$1:M2772)+1,"")</f>
        <v/>
      </c>
      <c r="N2773" s="68" t="str">
        <f>IF(AND(Formulaire!$H$21=Aéroports!$E2773,--ISNUMBER(IFERROR(SEARCH(Formulaire!$H$22,$C2773,1),""))=1),MAX(N$1:N2772)+1,"")</f>
        <v/>
      </c>
      <c r="O2773" s="68" t="str">
        <f>IF(AND(Formulaire!$H$27=Aéroports!$E2773,--ISNUMBER(IFERROR(SEARCH(Formulaire!$H$28,$C2773,1),""))=1),MAX(O$1:O2772)+1,"")</f>
        <v/>
      </c>
      <c r="Q2773" s="91" t="str">
        <f>IFERROR(INDEX($C$2:$C$5193,MATCH(ROWS(M$2:M2773),M$2:M$5193,0)),"")</f>
        <v/>
      </c>
      <c r="R2773" s="70" t="str">
        <f>IFERROR(INDEX($C$2:$C$5193,MATCH(ROWS(N$2:N2773),N$2:N$5193,0)),"")</f>
        <v/>
      </c>
      <c r="S2773" s="92" t="str">
        <f>IFERROR(INDEX($C$2:$C$5193,MATCH(ROWS(O$2:O2773),O$2:O$5193,0)),"")</f>
        <v/>
      </c>
    </row>
    <row r="2774" spans="1:19" x14ac:dyDescent="0.25">
      <c r="A2774" s="69">
        <v>8446</v>
      </c>
      <c r="B2774" s="69" t="s">
        <v>21190</v>
      </c>
      <c r="C2774" s="69" t="s">
        <v>21187</v>
      </c>
      <c r="D2774" s="69" t="s">
        <v>16702</v>
      </c>
      <c r="E2774" s="69" t="s">
        <v>22589</v>
      </c>
      <c r="F2774" s="69" t="s">
        <v>21191</v>
      </c>
      <c r="G2774" s="69" t="s">
        <v>21192</v>
      </c>
      <c r="H2774" s="69">
        <v>47.267899999999997</v>
      </c>
      <c r="I2774" s="69">
        <v>-122.578</v>
      </c>
      <c r="J2774" s="69">
        <v>294</v>
      </c>
      <c r="K2774" s="69">
        <v>-8</v>
      </c>
      <c r="L2774" s="69">
        <f>COUNTIFS(Aéroports!$C$2:$C$5193,Aéroports!$C2774,Aéroports!$D$2:$D$5193,Aéroports!$D2774)</f>
        <v>1</v>
      </c>
      <c r="M2774" s="69" t="str">
        <f>IF(AND(Formulaire!$H$15=Aéroports!$E2774,--ISNUMBER(IFERROR(SEARCH(Formulaire!$H$16,$C2774,1),""))=1),MAX(M$1:M2773)+1,"")</f>
        <v/>
      </c>
      <c r="N2774" s="69" t="str">
        <f>IF(AND(Formulaire!$H$21=Aéroports!$E2774,--ISNUMBER(IFERROR(SEARCH(Formulaire!$H$22,$C2774,1),""))=1),MAX(N$1:N2773)+1,"")</f>
        <v/>
      </c>
      <c r="O2774" s="69" t="str">
        <f>IF(AND(Formulaire!$H$27=Aéroports!$E2774,--ISNUMBER(IFERROR(SEARCH(Formulaire!$H$28,$C2774,1),""))=1),MAX(O$1:O2773)+1,"")</f>
        <v/>
      </c>
      <c r="Q2774" s="91" t="str">
        <f>IFERROR(INDEX($C$2:$C$5193,MATCH(ROWS(M$2:M2774),M$2:M$5193,0)),"")</f>
        <v/>
      </c>
      <c r="R2774" s="70" t="str">
        <f>IFERROR(INDEX($C$2:$C$5193,MATCH(ROWS(N$2:N2774),N$2:N$5193,0)),"")</f>
        <v/>
      </c>
      <c r="S2774" s="92" t="str">
        <f>IFERROR(INDEX($C$2:$C$5193,MATCH(ROWS(O$2:O2774),O$2:O$5193,0)),"")</f>
        <v/>
      </c>
    </row>
    <row r="2775" spans="1:19" x14ac:dyDescent="0.25">
      <c r="A2775" s="68">
        <v>4004</v>
      </c>
      <c r="B2775" s="68" t="s">
        <v>21193</v>
      </c>
      <c r="C2775" s="68" t="s">
        <v>21194</v>
      </c>
      <c r="D2775" s="68" t="s">
        <v>16702</v>
      </c>
      <c r="E2775" s="68" t="s">
        <v>22589</v>
      </c>
      <c r="F2775" s="68" t="s">
        <v>21195</v>
      </c>
      <c r="G2775" s="68" t="s">
        <v>21196</v>
      </c>
      <c r="H2775" s="68">
        <v>62.320500000000003</v>
      </c>
      <c r="I2775" s="68">
        <v>-150.09399999999999</v>
      </c>
      <c r="J2775" s="68">
        <v>358</v>
      </c>
      <c r="K2775" s="68">
        <v>-9</v>
      </c>
      <c r="L2775" s="68">
        <f>COUNTIFS(Aéroports!$C$2:$C$5193,Aéroports!$C2775,Aéroports!$D$2:$D$5193,Aéroports!$D2775)</f>
        <v>1</v>
      </c>
      <c r="M2775" s="68" t="str">
        <f>IF(AND(Formulaire!$H$15=Aéroports!$E2775,--ISNUMBER(IFERROR(SEARCH(Formulaire!$H$16,$C2775,1),""))=1),MAX(M$1:M2774)+1,"")</f>
        <v/>
      </c>
      <c r="N2775" s="68" t="str">
        <f>IF(AND(Formulaire!$H$21=Aéroports!$E2775,--ISNUMBER(IFERROR(SEARCH(Formulaire!$H$22,$C2775,1),""))=1),MAX(N$1:N2774)+1,"")</f>
        <v/>
      </c>
      <c r="O2775" s="68" t="str">
        <f>IF(AND(Formulaire!$H$27=Aéroports!$E2775,--ISNUMBER(IFERROR(SEARCH(Formulaire!$H$28,$C2775,1),""))=1),MAX(O$1:O2774)+1,"")</f>
        <v/>
      </c>
      <c r="Q2775" s="91" t="str">
        <f>IFERROR(INDEX($C$2:$C$5193,MATCH(ROWS(M$2:M2775),M$2:M$5193,0)),"")</f>
        <v/>
      </c>
      <c r="R2775" s="70" t="str">
        <f>IFERROR(INDEX($C$2:$C$5193,MATCH(ROWS(N$2:N2775),N$2:N$5193,0)),"")</f>
        <v/>
      </c>
      <c r="S2775" s="92" t="str">
        <f>IFERROR(INDEX($C$2:$C$5193,MATCH(ROWS(O$2:O2775),O$2:O$5193,0)),"")</f>
        <v/>
      </c>
    </row>
    <row r="2776" spans="1:19" x14ac:dyDescent="0.25">
      <c r="A2776" s="69">
        <v>11004</v>
      </c>
      <c r="B2776" s="69" t="s">
        <v>21197</v>
      </c>
      <c r="C2776" s="69" t="s">
        <v>21198</v>
      </c>
      <c r="D2776" s="69" t="s">
        <v>16702</v>
      </c>
      <c r="E2776" s="69" t="s">
        <v>22589</v>
      </c>
      <c r="F2776" s="69" t="s">
        <v>21199</v>
      </c>
      <c r="G2776" s="69" t="s">
        <v>21200</v>
      </c>
      <c r="H2776" s="69">
        <v>33.569899999999997</v>
      </c>
      <c r="I2776" s="69">
        <v>-86.050899999999999</v>
      </c>
      <c r="J2776" s="69">
        <v>529</v>
      </c>
      <c r="K2776" s="69">
        <v>-5</v>
      </c>
      <c r="L2776" s="69">
        <f>COUNTIFS(Aéroports!$C$2:$C$5193,Aéroports!$C2776,Aéroports!$D$2:$D$5193,Aéroports!$D2776)</f>
        <v>1</v>
      </c>
      <c r="M2776" s="69" t="str">
        <f>IF(AND(Formulaire!$H$15=Aéroports!$E2776,--ISNUMBER(IFERROR(SEARCH(Formulaire!$H$16,$C2776,1),""))=1),MAX(M$1:M2775)+1,"")</f>
        <v/>
      </c>
      <c r="N2776" s="69" t="str">
        <f>IF(AND(Formulaire!$H$21=Aéroports!$E2776,--ISNUMBER(IFERROR(SEARCH(Formulaire!$H$22,$C2776,1),""))=1),MAX(N$1:N2775)+1,"")</f>
        <v/>
      </c>
      <c r="O2776" s="69" t="str">
        <f>IF(AND(Formulaire!$H$27=Aéroports!$E2776,--ISNUMBER(IFERROR(SEARCH(Formulaire!$H$28,$C2776,1),""))=1),MAX(O$1:O2775)+1,"")</f>
        <v/>
      </c>
      <c r="Q2776" s="91" t="str">
        <f>IFERROR(INDEX($C$2:$C$5193,MATCH(ROWS(M$2:M2776),M$2:M$5193,0)),"")</f>
        <v/>
      </c>
      <c r="R2776" s="70" t="str">
        <f>IFERROR(INDEX($C$2:$C$5193,MATCH(ROWS(N$2:N2776),N$2:N$5193,0)),"")</f>
        <v/>
      </c>
      <c r="S2776" s="92" t="str">
        <f>IFERROR(INDEX($C$2:$C$5193,MATCH(ROWS(O$2:O2776),O$2:O$5193,0)),"")</f>
        <v/>
      </c>
    </row>
    <row r="2777" spans="1:19" x14ac:dyDescent="0.25">
      <c r="A2777" s="68">
        <v>3698</v>
      </c>
      <c r="B2777" s="68" t="s">
        <v>21201</v>
      </c>
      <c r="C2777" s="68" t="s">
        <v>21202</v>
      </c>
      <c r="D2777" s="68" t="s">
        <v>16702</v>
      </c>
      <c r="E2777" s="68" t="s">
        <v>22589</v>
      </c>
      <c r="F2777" s="68" t="s">
        <v>21203</v>
      </c>
      <c r="G2777" s="68" t="s">
        <v>21204</v>
      </c>
      <c r="H2777" s="68">
        <v>30.3965</v>
      </c>
      <c r="I2777" s="68">
        <v>-84.350300000000004</v>
      </c>
      <c r="J2777" s="68">
        <v>81</v>
      </c>
      <c r="K2777" s="68">
        <v>-5</v>
      </c>
      <c r="L2777" s="68">
        <f>COUNTIFS(Aéroports!$C$2:$C$5193,Aéroports!$C2777,Aéroports!$D$2:$D$5193,Aéroports!$D2777)</f>
        <v>1</v>
      </c>
      <c r="M2777" s="68" t="str">
        <f>IF(AND(Formulaire!$H$15=Aéroports!$E2777,--ISNUMBER(IFERROR(SEARCH(Formulaire!$H$16,$C2777,1),""))=1),MAX(M$1:M2776)+1,"")</f>
        <v/>
      </c>
      <c r="N2777" s="68" t="str">
        <f>IF(AND(Formulaire!$H$21=Aéroports!$E2777,--ISNUMBER(IFERROR(SEARCH(Formulaire!$H$22,$C2777,1),""))=1),MAX(N$1:N2776)+1,"")</f>
        <v/>
      </c>
      <c r="O2777" s="68" t="str">
        <f>IF(AND(Formulaire!$H$27=Aéroports!$E2777,--ISNUMBER(IFERROR(SEARCH(Formulaire!$H$28,$C2777,1),""))=1),MAX(O$1:O2776)+1,"")</f>
        <v/>
      </c>
      <c r="Q2777" s="91" t="str">
        <f>IFERROR(INDEX($C$2:$C$5193,MATCH(ROWS(M$2:M2777),M$2:M$5193,0)),"")</f>
        <v/>
      </c>
      <c r="R2777" s="70" t="str">
        <f>IFERROR(INDEX($C$2:$C$5193,MATCH(ROWS(N$2:N2777),N$2:N$5193,0)),"")</f>
        <v/>
      </c>
      <c r="S2777" s="92" t="str">
        <f>IFERROR(INDEX($C$2:$C$5193,MATCH(ROWS(O$2:O2777),O$2:O$5193,0)),"")</f>
        <v/>
      </c>
    </row>
    <row r="2778" spans="1:19" x14ac:dyDescent="0.25">
      <c r="A2778" s="69">
        <v>3646</v>
      </c>
      <c r="B2778" s="69" t="s">
        <v>21209</v>
      </c>
      <c r="C2778" s="69" t="s">
        <v>21206</v>
      </c>
      <c r="D2778" s="69" t="s">
        <v>16702</v>
      </c>
      <c r="E2778" s="69" t="s">
        <v>22589</v>
      </c>
      <c r="F2778" s="69" t="s">
        <v>21210</v>
      </c>
      <c r="G2778" s="69" t="s">
        <v>21211</v>
      </c>
      <c r="H2778" s="69">
        <v>27.9755</v>
      </c>
      <c r="I2778" s="69">
        <v>-82.533199999999994</v>
      </c>
      <c r="J2778" s="69">
        <v>26</v>
      </c>
      <c r="K2778" s="69">
        <v>-5</v>
      </c>
      <c r="L2778" s="69">
        <f>COUNTIFS(Aéroports!$C$2:$C$5193,Aéroports!$C2778,Aéroports!$D$2:$D$5193,Aéroports!$D2778)</f>
        <v>1</v>
      </c>
      <c r="M2778" s="69" t="str">
        <f>IF(AND(Formulaire!$H$15=Aéroports!$E2778,--ISNUMBER(IFERROR(SEARCH(Formulaire!$H$16,$C2778,1),""))=1),MAX(M$1:M2777)+1,"")</f>
        <v/>
      </c>
      <c r="N2778" s="69" t="str">
        <f>IF(AND(Formulaire!$H$21=Aéroports!$E2778,--ISNUMBER(IFERROR(SEARCH(Formulaire!$H$22,$C2778,1),""))=1),MAX(N$1:N2777)+1,"")</f>
        <v/>
      </c>
      <c r="O2778" s="69" t="str">
        <f>IF(AND(Formulaire!$H$27=Aéroports!$E2778,--ISNUMBER(IFERROR(SEARCH(Formulaire!$H$28,$C2778,1),""))=1),MAX(O$1:O2777)+1,"")</f>
        <v/>
      </c>
      <c r="Q2778" s="91" t="str">
        <f>IFERROR(INDEX($C$2:$C$5193,MATCH(ROWS(M$2:M2778),M$2:M$5193,0)),"")</f>
        <v/>
      </c>
      <c r="R2778" s="70" t="str">
        <f>IFERROR(INDEX($C$2:$C$5193,MATCH(ROWS(N$2:N2778),N$2:N$5193,0)),"")</f>
        <v/>
      </c>
      <c r="S2778" s="92" t="str">
        <f>IFERROR(INDEX($C$2:$C$5193,MATCH(ROWS(O$2:O2778),O$2:O$5193,0)),"")</f>
        <v/>
      </c>
    </row>
    <row r="2779" spans="1:19" x14ac:dyDescent="0.25">
      <c r="A2779" s="68">
        <v>3423</v>
      </c>
      <c r="B2779" s="68" t="s">
        <v>21215</v>
      </c>
      <c r="C2779" s="68" t="s">
        <v>21216</v>
      </c>
      <c r="D2779" s="68" t="s">
        <v>16702</v>
      </c>
      <c r="E2779" s="68" t="s">
        <v>22589</v>
      </c>
      <c r="F2779" s="68" t="s">
        <v>21217</v>
      </c>
      <c r="G2779" s="68" t="s">
        <v>21218</v>
      </c>
      <c r="H2779" s="68">
        <v>62.894399999999997</v>
      </c>
      <c r="I2779" s="68">
        <v>-155.977</v>
      </c>
      <c r="J2779" s="68">
        <v>964</v>
      </c>
      <c r="K2779" s="68">
        <v>-9</v>
      </c>
      <c r="L2779" s="68">
        <f>COUNTIFS(Aéroports!$C$2:$C$5193,Aéroports!$C2779,Aéroports!$D$2:$D$5193,Aéroports!$D2779)</f>
        <v>1</v>
      </c>
      <c r="M2779" s="68" t="str">
        <f>IF(AND(Formulaire!$H$15=Aéroports!$E2779,--ISNUMBER(IFERROR(SEARCH(Formulaire!$H$16,$C2779,1),""))=1),MAX(M$1:M2778)+1,"")</f>
        <v/>
      </c>
      <c r="N2779" s="68" t="str">
        <f>IF(AND(Formulaire!$H$21=Aéroports!$E2779,--ISNUMBER(IFERROR(SEARCH(Formulaire!$H$22,$C2779,1),""))=1),MAX(N$1:N2778)+1,"")</f>
        <v/>
      </c>
      <c r="O2779" s="68" t="str">
        <f>IF(AND(Formulaire!$H$27=Aéroports!$E2779,--ISNUMBER(IFERROR(SEARCH(Formulaire!$H$28,$C2779,1),""))=1),MAX(O$1:O2778)+1,"")</f>
        <v/>
      </c>
      <c r="Q2779" s="91" t="str">
        <f>IFERROR(INDEX($C$2:$C$5193,MATCH(ROWS(M$2:M2779),M$2:M$5193,0)),"")</f>
        <v/>
      </c>
      <c r="R2779" s="70" t="str">
        <f>IFERROR(INDEX($C$2:$C$5193,MATCH(ROWS(N$2:N2779),N$2:N$5193,0)),"")</f>
        <v/>
      </c>
      <c r="S2779" s="92" t="str">
        <f>IFERROR(INDEX($C$2:$C$5193,MATCH(ROWS(O$2:O2779),O$2:O$5193,0)),"")</f>
        <v/>
      </c>
    </row>
    <row r="2780" spans="1:19" x14ac:dyDescent="0.25">
      <c r="A2780" s="69">
        <v>8276</v>
      </c>
      <c r="B2780" s="69" t="s">
        <v>21219</v>
      </c>
      <c r="C2780" s="69" t="s">
        <v>21220</v>
      </c>
      <c r="D2780" s="69" t="s">
        <v>16702</v>
      </c>
      <c r="E2780" s="69" t="s">
        <v>22589</v>
      </c>
      <c r="F2780" s="69" t="s">
        <v>21221</v>
      </c>
      <c r="G2780" s="69" t="s">
        <v>21222</v>
      </c>
      <c r="H2780" s="69">
        <v>41.874400000000001</v>
      </c>
      <c r="I2780" s="69">
        <v>-71.016599999999997</v>
      </c>
      <c r="J2780" s="69">
        <v>43</v>
      </c>
      <c r="K2780" s="69">
        <v>-5</v>
      </c>
      <c r="L2780" s="69">
        <f>COUNTIFS(Aéroports!$C$2:$C$5193,Aéroports!$C2780,Aéroports!$D$2:$D$5193,Aéroports!$D2780)</f>
        <v>1</v>
      </c>
      <c r="M2780" s="69" t="str">
        <f>IF(AND(Formulaire!$H$15=Aéroports!$E2780,--ISNUMBER(IFERROR(SEARCH(Formulaire!$H$16,$C2780,1),""))=1),MAX(M$1:M2779)+1,"")</f>
        <v/>
      </c>
      <c r="N2780" s="69" t="str">
        <f>IF(AND(Formulaire!$H$21=Aéroports!$E2780,--ISNUMBER(IFERROR(SEARCH(Formulaire!$H$22,$C2780,1),""))=1),MAX(N$1:N2779)+1,"")</f>
        <v/>
      </c>
      <c r="O2780" s="69" t="str">
        <f>IF(AND(Formulaire!$H$27=Aéroports!$E2780,--ISNUMBER(IFERROR(SEARCH(Formulaire!$H$28,$C2780,1),""))=1),MAX(O$1:O2779)+1,"")</f>
        <v/>
      </c>
      <c r="Q2780" s="91" t="str">
        <f>IFERROR(INDEX($C$2:$C$5193,MATCH(ROWS(M$2:M2780),M$2:M$5193,0)),"")</f>
        <v/>
      </c>
      <c r="R2780" s="70" t="str">
        <f>IFERROR(INDEX($C$2:$C$5193,MATCH(ROWS(N$2:N2780),N$2:N$5193,0)),"")</f>
        <v/>
      </c>
      <c r="S2780" s="92" t="str">
        <f>IFERROR(INDEX($C$2:$C$5193,MATCH(ROWS(O$2:O2780),O$2:O$5193,0)),"")</f>
        <v/>
      </c>
    </row>
    <row r="2781" spans="1:19" x14ac:dyDescent="0.25">
      <c r="A2781" s="68">
        <v>7186</v>
      </c>
      <c r="B2781" s="68" t="s">
        <v>21223</v>
      </c>
      <c r="C2781" s="68" t="s">
        <v>21224</v>
      </c>
      <c r="D2781" s="68" t="s">
        <v>16702</v>
      </c>
      <c r="E2781" s="68" t="s">
        <v>22589</v>
      </c>
      <c r="F2781" s="68" t="s">
        <v>21225</v>
      </c>
      <c r="G2781" s="68" t="s">
        <v>21226</v>
      </c>
      <c r="H2781" s="68">
        <v>65.240399999999994</v>
      </c>
      <c r="I2781" s="68">
        <v>-166.339</v>
      </c>
      <c r="J2781" s="68">
        <v>294</v>
      </c>
      <c r="K2781" s="68">
        <v>-9</v>
      </c>
      <c r="L2781" s="68">
        <f>COUNTIFS(Aéroports!$C$2:$C$5193,Aéroports!$C2781,Aéroports!$D$2:$D$5193,Aéroports!$D2781)</f>
        <v>1</v>
      </c>
      <c r="M2781" s="68" t="str">
        <f>IF(AND(Formulaire!$H$15=Aéroports!$E2781,--ISNUMBER(IFERROR(SEARCH(Formulaire!$H$16,$C2781,1),""))=1),MAX(M$1:M2780)+1,"")</f>
        <v/>
      </c>
      <c r="N2781" s="68" t="str">
        <f>IF(AND(Formulaire!$H$21=Aéroports!$E2781,--ISNUMBER(IFERROR(SEARCH(Formulaire!$H$22,$C2781,1),""))=1),MAX(N$1:N2780)+1,"")</f>
        <v/>
      </c>
      <c r="O2781" s="68" t="str">
        <f>IF(AND(Formulaire!$H$27=Aéroports!$E2781,--ISNUMBER(IFERROR(SEARCH(Formulaire!$H$28,$C2781,1),""))=1),MAX(O$1:O2780)+1,"")</f>
        <v/>
      </c>
      <c r="Q2781" s="91" t="str">
        <f>IFERROR(INDEX($C$2:$C$5193,MATCH(ROWS(M$2:M2781),M$2:M$5193,0)),"")</f>
        <v/>
      </c>
      <c r="R2781" s="70" t="str">
        <f>IFERROR(INDEX($C$2:$C$5193,MATCH(ROWS(N$2:N2781),N$2:N$5193,0)),"")</f>
        <v/>
      </c>
      <c r="S2781" s="92" t="str">
        <f>IFERROR(INDEX($C$2:$C$5193,MATCH(ROWS(O$2:O2781),O$2:O$5193,0)),"")</f>
        <v/>
      </c>
    </row>
    <row r="2782" spans="1:19" x14ac:dyDescent="0.25">
      <c r="A2782" s="69">
        <v>4084</v>
      </c>
      <c r="B2782" s="69" t="s">
        <v>21227</v>
      </c>
      <c r="C2782" s="69" t="s">
        <v>21228</v>
      </c>
      <c r="D2782" s="69" t="s">
        <v>16702</v>
      </c>
      <c r="E2782" s="69" t="s">
        <v>22589</v>
      </c>
      <c r="F2782" s="69" t="s">
        <v>21229</v>
      </c>
      <c r="G2782" s="69" t="s">
        <v>21230</v>
      </c>
      <c r="H2782" s="69">
        <v>37.953800000000001</v>
      </c>
      <c r="I2782" s="69">
        <v>-107.908</v>
      </c>
      <c r="J2782" s="69">
        <v>9070</v>
      </c>
      <c r="K2782" s="69">
        <v>-7</v>
      </c>
      <c r="L2782" s="69">
        <f>COUNTIFS(Aéroports!$C$2:$C$5193,Aéroports!$C2782,Aéroports!$D$2:$D$5193,Aéroports!$D2782)</f>
        <v>1</v>
      </c>
      <c r="M2782" s="69" t="str">
        <f>IF(AND(Formulaire!$H$15=Aéroports!$E2782,--ISNUMBER(IFERROR(SEARCH(Formulaire!$H$16,$C2782,1),""))=1),MAX(M$1:M2781)+1,"")</f>
        <v/>
      </c>
      <c r="N2782" s="69" t="str">
        <f>IF(AND(Formulaire!$H$21=Aéroports!$E2782,--ISNUMBER(IFERROR(SEARCH(Formulaire!$H$22,$C2782,1),""))=1),MAX(N$1:N2781)+1,"")</f>
        <v/>
      </c>
      <c r="O2782" s="69" t="str">
        <f>IF(AND(Formulaire!$H$27=Aéroports!$E2782,--ISNUMBER(IFERROR(SEARCH(Formulaire!$H$28,$C2782,1),""))=1),MAX(O$1:O2781)+1,"")</f>
        <v/>
      </c>
      <c r="Q2782" s="91" t="str">
        <f>IFERROR(INDEX($C$2:$C$5193,MATCH(ROWS(M$2:M2782),M$2:M$5193,0)),"")</f>
        <v/>
      </c>
      <c r="R2782" s="70" t="str">
        <f>IFERROR(INDEX($C$2:$C$5193,MATCH(ROWS(N$2:N2782),N$2:N$5193,0)),"")</f>
        <v/>
      </c>
      <c r="S2782" s="92" t="str">
        <f>IFERROR(INDEX($C$2:$C$5193,MATCH(ROWS(O$2:O2782),O$2:O$5193,0)),"")</f>
        <v/>
      </c>
    </row>
    <row r="2783" spans="1:19" x14ac:dyDescent="0.25">
      <c r="A2783" s="68">
        <v>4230</v>
      </c>
      <c r="B2783" s="68" t="s">
        <v>21231</v>
      </c>
      <c r="C2783" s="68" t="s">
        <v>21232</v>
      </c>
      <c r="D2783" s="68" t="s">
        <v>16702</v>
      </c>
      <c r="E2783" s="68" t="s">
        <v>22589</v>
      </c>
      <c r="F2783" s="68" t="s">
        <v>21233</v>
      </c>
      <c r="G2783" s="68" t="s">
        <v>21234</v>
      </c>
      <c r="H2783" s="68">
        <v>31.1525</v>
      </c>
      <c r="I2783" s="68">
        <v>-97.407799999999995</v>
      </c>
      <c r="J2783" s="68">
        <v>682</v>
      </c>
      <c r="K2783" s="68">
        <v>-6</v>
      </c>
      <c r="L2783" s="68">
        <f>COUNTIFS(Aéroports!$C$2:$C$5193,Aéroports!$C2783,Aéroports!$D$2:$D$5193,Aéroports!$D2783)</f>
        <v>1</v>
      </c>
      <c r="M2783" s="68" t="str">
        <f>IF(AND(Formulaire!$H$15=Aéroports!$E2783,--ISNUMBER(IFERROR(SEARCH(Formulaire!$H$16,$C2783,1),""))=1),MAX(M$1:M2782)+1,"")</f>
        <v/>
      </c>
      <c r="N2783" s="68" t="str">
        <f>IF(AND(Formulaire!$H$21=Aéroports!$E2783,--ISNUMBER(IFERROR(SEARCH(Formulaire!$H$22,$C2783,1),""))=1),MAX(N$1:N2782)+1,"")</f>
        <v/>
      </c>
      <c r="O2783" s="68" t="str">
        <f>IF(AND(Formulaire!$H$27=Aéroports!$E2783,--ISNUMBER(IFERROR(SEARCH(Formulaire!$H$28,$C2783,1),""))=1),MAX(O$1:O2782)+1,"")</f>
        <v/>
      </c>
      <c r="Q2783" s="91" t="str">
        <f>IFERROR(INDEX($C$2:$C$5193,MATCH(ROWS(M$2:M2783),M$2:M$5193,0)),"")</f>
        <v/>
      </c>
      <c r="R2783" s="70" t="str">
        <f>IFERROR(INDEX($C$2:$C$5193,MATCH(ROWS(N$2:N2783),N$2:N$5193,0)),"")</f>
        <v/>
      </c>
      <c r="S2783" s="92" t="str">
        <f>IFERROR(INDEX($C$2:$C$5193,MATCH(ROWS(O$2:O2783),O$2:O$5193,0)),"")</f>
        <v/>
      </c>
    </row>
    <row r="2784" spans="1:19" x14ac:dyDescent="0.25">
      <c r="A2784" s="69">
        <v>3603</v>
      </c>
      <c r="B2784" s="69" t="s">
        <v>21235</v>
      </c>
      <c r="C2784" s="69" t="s">
        <v>21236</v>
      </c>
      <c r="D2784" s="69" t="s">
        <v>16702</v>
      </c>
      <c r="E2784" s="69" t="s">
        <v>22589</v>
      </c>
      <c r="F2784" s="69" t="s">
        <v>21237</v>
      </c>
      <c r="G2784" s="69" t="s">
        <v>21238</v>
      </c>
      <c r="H2784" s="69">
        <v>39.451500000000003</v>
      </c>
      <c r="I2784" s="69">
        <v>-87.307599999999994</v>
      </c>
      <c r="J2784" s="69">
        <v>589</v>
      </c>
      <c r="K2784" s="69">
        <v>-5</v>
      </c>
      <c r="L2784" s="69">
        <f>COUNTIFS(Aéroports!$C$2:$C$5193,Aéroports!$C2784,Aéroports!$D$2:$D$5193,Aéroports!$D2784)</f>
        <v>1</v>
      </c>
      <c r="M2784" s="69" t="str">
        <f>IF(AND(Formulaire!$H$15=Aéroports!$E2784,--ISNUMBER(IFERROR(SEARCH(Formulaire!$H$16,$C2784,1),""))=1),MAX(M$1:M2783)+1,"")</f>
        <v/>
      </c>
      <c r="N2784" s="69" t="str">
        <f>IF(AND(Formulaire!$H$21=Aéroports!$E2784,--ISNUMBER(IFERROR(SEARCH(Formulaire!$H$22,$C2784,1),""))=1),MAX(N$1:N2783)+1,"")</f>
        <v/>
      </c>
      <c r="O2784" s="69" t="str">
        <f>IF(AND(Formulaire!$H$27=Aéroports!$E2784,--ISNUMBER(IFERROR(SEARCH(Formulaire!$H$28,$C2784,1),""))=1),MAX(O$1:O2783)+1,"")</f>
        <v/>
      </c>
      <c r="Q2784" s="91" t="str">
        <f>IFERROR(INDEX($C$2:$C$5193,MATCH(ROWS(M$2:M2784),M$2:M$5193,0)),"")</f>
        <v/>
      </c>
      <c r="R2784" s="70" t="str">
        <f>IFERROR(INDEX($C$2:$C$5193,MATCH(ROWS(N$2:N2784),N$2:N$5193,0)),"")</f>
        <v/>
      </c>
      <c r="S2784" s="92" t="str">
        <f>IFERROR(INDEX($C$2:$C$5193,MATCH(ROWS(O$2:O2784),O$2:O$5193,0)),"")</f>
        <v/>
      </c>
    </row>
    <row r="2785" spans="1:19" x14ac:dyDescent="0.25">
      <c r="A2785" s="68">
        <v>3624</v>
      </c>
      <c r="B2785" s="68" t="s">
        <v>21239</v>
      </c>
      <c r="C2785" s="68" t="s">
        <v>21240</v>
      </c>
      <c r="D2785" s="68" t="s">
        <v>16702</v>
      </c>
      <c r="E2785" s="68" t="s">
        <v>22589</v>
      </c>
      <c r="F2785" s="68" t="s">
        <v>21241</v>
      </c>
      <c r="G2785" s="68" t="s">
        <v>21242</v>
      </c>
      <c r="H2785" s="68">
        <v>40.850099999999998</v>
      </c>
      <c r="I2785" s="68">
        <v>-74.0608</v>
      </c>
      <c r="J2785" s="68">
        <v>9</v>
      </c>
      <c r="K2785" s="68">
        <v>-5</v>
      </c>
      <c r="L2785" s="68">
        <f>COUNTIFS(Aéroports!$C$2:$C$5193,Aéroports!$C2785,Aéroports!$D$2:$D$5193,Aéroports!$D2785)</f>
        <v>1</v>
      </c>
      <c r="M2785" s="68" t="str">
        <f>IF(AND(Formulaire!$H$15=Aéroports!$E2785,--ISNUMBER(IFERROR(SEARCH(Formulaire!$H$16,$C2785,1),""))=1),MAX(M$1:M2784)+1,"")</f>
        <v/>
      </c>
      <c r="N2785" s="68" t="str">
        <f>IF(AND(Formulaire!$H$21=Aéroports!$E2785,--ISNUMBER(IFERROR(SEARCH(Formulaire!$H$22,$C2785,1),""))=1),MAX(N$1:N2784)+1,"")</f>
        <v/>
      </c>
      <c r="O2785" s="68" t="str">
        <f>IF(AND(Formulaire!$H$27=Aéroports!$E2785,--ISNUMBER(IFERROR(SEARCH(Formulaire!$H$28,$C2785,1),""))=1),MAX(O$1:O2784)+1,"")</f>
        <v/>
      </c>
      <c r="Q2785" s="91" t="str">
        <f>IFERROR(INDEX($C$2:$C$5193,MATCH(ROWS(M$2:M2785),M$2:M$5193,0)),"")</f>
        <v/>
      </c>
      <c r="R2785" s="70" t="str">
        <f>IFERROR(INDEX($C$2:$C$5193,MATCH(ROWS(N$2:N2785),N$2:N$5193,0)),"")</f>
        <v/>
      </c>
      <c r="S2785" s="92" t="str">
        <f>IFERROR(INDEX($C$2:$C$5193,MATCH(ROWS(O$2:O2785),O$2:O$5193,0)),"")</f>
        <v/>
      </c>
    </row>
    <row r="2786" spans="1:19" x14ac:dyDescent="0.25">
      <c r="A2786" s="69">
        <v>3770</v>
      </c>
      <c r="B2786" s="69" t="s">
        <v>21243</v>
      </c>
      <c r="C2786" s="69" t="s">
        <v>21244</v>
      </c>
      <c r="D2786" s="69" t="s">
        <v>16702</v>
      </c>
      <c r="E2786" s="69" t="s">
        <v>22589</v>
      </c>
      <c r="F2786" s="69" t="s">
        <v>21245</v>
      </c>
      <c r="G2786" s="69" t="s">
        <v>21246</v>
      </c>
      <c r="H2786" s="69">
        <v>33.453699999999998</v>
      </c>
      <c r="I2786" s="69">
        <v>-93.991</v>
      </c>
      <c r="J2786" s="69">
        <v>390</v>
      </c>
      <c r="K2786" s="69">
        <v>-6</v>
      </c>
      <c r="L2786" s="69">
        <f>COUNTIFS(Aéroports!$C$2:$C$5193,Aéroports!$C2786,Aéroports!$D$2:$D$5193,Aéroports!$D2786)</f>
        <v>1</v>
      </c>
      <c r="M2786" s="69" t="str">
        <f>IF(AND(Formulaire!$H$15=Aéroports!$E2786,--ISNUMBER(IFERROR(SEARCH(Formulaire!$H$16,$C2786,1),""))=1),MAX(M$1:M2785)+1,"")</f>
        <v/>
      </c>
      <c r="N2786" s="69" t="str">
        <f>IF(AND(Formulaire!$H$21=Aéroports!$E2786,--ISNUMBER(IFERROR(SEARCH(Formulaire!$H$22,$C2786,1),""))=1),MAX(N$1:N2785)+1,"")</f>
        <v/>
      </c>
      <c r="O2786" s="69" t="str">
        <f>IF(AND(Formulaire!$H$27=Aéroports!$E2786,--ISNUMBER(IFERROR(SEARCH(Formulaire!$H$28,$C2786,1),""))=1),MAX(O$1:O2785)+1,"")</f>
        <v/>
      </c>
      <c r="Q2786" s="91" t="str">
        <f>IFERROR(INDEX($C$2:$C$5193,MATCH(ROWS(M$2:M2786),M$2:M$5193,0)),"")</f>
        <v/>
      </c>
      <c r="R2786" s="70" t="str">
        <f>IFERROR(INDEX($C$2:$C$5193,MATCH(ROWS(N$2:N2786),N$2:N$5193,0)),"")</f>
        <v/>
      </c>
      <c r="S2786" s="92" t="str">
        <f>IFERROR(INDEX($C$2:$C$5193,MATCH(ROWS(O$2:O2786),O$2:O$5193,0)),"")</f>
        <v/>
      </c>
    </row>
    <row r="2787" spans="1:19" x14ac:dyDescent="0.25">
      <c r="A2787" s="68">
        <v>7018</v>
      </c>
      <c r="B2787" s="68" t="s">
        <v>21247</v>
      </c>
      <c r="C2787" s="68" t="s">
        <v>21248</v>
      </c>
      <c r="D2787" s="68" t="s">
        <v>16702</v>
      </c>
      <c r="E2787" s="68" t="s">
        <v>22589</v>
      </c>
      <c r="F2787" s="68" t="s">
        <v>21249</v>
      </c>
      <c r="G2787" s="68" t="s">
        <v>21250</v>
      </c>
      <c r="H2787" s="68">
        <v>48.0657</v>
      </c>
      <c r="I2787" s="68">
        <v>-96.185000000000002</v>
      </c>
      <c r="J2787" s="68">
        <v>1119</v>
      </c>
      <c r="K2787" s="68">
        <v>-6</v>
      </c>
      <c r="L2787" s="68">
        <f>COUNTIFS(Aéroports!$C$2:$C$5193,Aéroports!$C2787,Aéroports!$D$2:$D$5193,Aéroports!$D2787)</f>
        <v>1</v>
      </c>
      <c r="M2787" s="68" t="str">
        <f>IF(AND(Formulaire!$H$15=Aéroports!$E2787,--ISNUMBER(IFERROR(SEARCH(Formulaire!$H$16,$C2787,1),""))=1),MAX(M$1:M2786)+1,"")</f>
        <v/>
      </c>
      <c r="N2787" s="68" t="str">
        <f>IF(AND(Formulaire!$H$21=Aéroports!$E2787,--ISNUMBER(IFERROR(SEARCH(Formulaire!$H$22,$C2787,1),""))=1),MAX(N$1:N2786)+1,"")</f>
        <v/>
      </c>
      <c r="O2787" s="68" t="str">
        <f>IF(AND(Formulaire!$H$27=Aéroports!$E2787,--ISNUMBER(IFERROR(SEARCH(Formulaire!$H$28,$C2787,1),""))=1),MAX(O$1:O2786)+1,"")</f>
        <v/>
      </c>
      <c r="Q2787" s="91" t="str">
        <f>IFERROR(INDEX($C$2:$C$5193,MATCH(ROWS(M$2:M2787),M$2:M$5193,0)),"")</f>
        <v/>
      </c>
      <c r="R2787" s="70" t="str">
        <f>IFERROR(INDEX($C$2:$C$5193,MATCH(ROWS(N$2:N2787),N$2:N$5193,0)),"")</f>
        <v/>
      </c>
      <c r="S2787" s="92" t="str">
        <f>IFERROR(INDEX($C$2:$C$5193,MATCH(ROWS(O$2:O2787),O$2:O$5193,0)),"")</f>
        <v/>
      </c>
    </row>
    <row r="2788" spans="1:19" x14ac:dyDescent="0.25">
      <c r="A2788" s="69">
        <v>7998</v>
      </c>
      <c r="B2788" s="69" t="s">
        <v>21251</v>
      </c>
      <c r="C2788" s="69" t="s">
        <v>21252</v>
      </c>
      <c r="D2788" s="69" t="s">
        <v>16702</v>
      </c>
      <c r="E2788" s="69" t="s">
        <v>22589</v>
      </c>
      <c r="F2788" s="69" t="s">
        <v>21253</v>
      </c>
      <c r="G2788" s="69" t="s">
        <v>21254</v>
      </c>
      <c r="H2788" s="69">
        <v>30.901599999999998</v>
      </c>
      <c r="I2788" s="69">
        <v>-83.881299999999996</v>
      </c>
      <c r="J2788" s="69">
        <v>264</v>
      </c>
      <c r="K2788" s="69">
        <v>-5</v>
      </c>
      <c r="L2788" s="69">
        <f>COUNTIFS(Aéroports!$C$2:$C$5193,Aéroports!$C2788,Aéroports!$D$2:$D$5193,Aéroports!$D2788)</f>
        <v>1</v>
      </c>
      <c r="M2788" s="69" t="str">
        <f>IF(AND(Formulaire!$H$15=Aéroports!$E2788,--ISNUMBER(IFERROR(SEARCH(Formulaire!$H$16,$C2788,1),""))=1),MAX(M$1:M2787)+1,"")</f>
        <v/>
      </c>
      <c r="N2788" s="69" t="str">
        <f>IF(AND(Formulaire!$H$21=Aéroports!$E2788,--ISNUMBER(IFERROR(SEARCH(Formulaire!$H$22,$C2788,1),""))=1),MAX(N$1:N2787)+1,"")</f>
        <v/>
      </c>
      <c r="O2788" s="69" t="str">
        <f>IF(AND(Formulaire!$H$27=Aéroports!$E2788,--ISNUMBER(IFERROR(SEARCH(Formulaire!$H$28,$C2788,1),""))=1),MAX(O$1:O2787)+1,"")</f>
        <v/>
      </c>
      <c r="Q2788" s="91" t="str">
        <f>IFERROR(INDEX($C$2:$C$5193,MATCH(ROWS(M$2:M2788),M$2:M$5193,0)),"")</f>
        <v/>
      </c>
      <c r="R2788" s="70" t="str">
        <f>IFERROR(INDEX($C$2:$C$5193,MATCH(ROWS(N$2:N2788),N$2:N$5193,0)),"")</f>
        <v/>
      </c>
      <c r="S2788" s="92" t="str">
        <f>IFERROR(INDEX($C$2:$C$5193,MATCH(ROWS(O$2:O2788),O$2:O$5193,0)),"")</f>
        <v/>
      </c>
    </row>
    <row r="2789" spans="1:19" x14ac:dyDescent="0.25">
      <c r="A2789" s="68">
        <v>8514</v>
      </c>
      <c r="B2789" s="68" t="s">
        <v>21255</v>
      </c>
      <c r="C2789" s="68" t="s">
        <v>21256</v>
      </c>
      <c r="D2789" s="68" t="s">
        <v>16702</v>
      </c>
      <c r="E2789" s="68" t="s">
        <v>22589</v>
      </c>
      <c r="F2789" s="68" t="s">
        <v>21257</v>
      </c>
      <c r="G2789" s="68" t="s">
        <v>21258</v>
      </c>
      <c r="H2789" s="68">
        <v>33.529699999999998</v>
      </c>
      <c r="I2789" s="68">
        <v>-82.516499999999994</v>
      </c>
      <c r="J2789" s="68">
        <v>501</v>
      </c>
      <c r="K2789" s="68">
        <v>-5</v>
      </c>
      <c r="L2789" s="68">
        <f>COUNTIFS(Aéroports!$C$2:$C$5193,Aéroports!$C2789,Aéroports!$D$2:$D$5193,Aéroports!$D2789)</f>
        <v>1</v>
      </c>
      <c r="M2789" s="68" t="str">
        <f>IF(AND(Formulaire!$H$15=Aéroports!$E2789,--ISNUMBER(IFERROR(SEARCH(Formulaire!$H$16,$C2789,1),""))=1),MAX(M$1:M2788)+1,"")</f>
        <v/>
      </c>
      <c r="N2789" s="68" t="str">
        <f>IF(AND(Formulaire!$H$21=Aéroports!$E2789,--ISNUMBER(IFERROR(SEARCH(Formulaire!$H$22,$C2789,1),""))=1),MAX(N$1:N2788)+1,"")</f>
        <v/>
      </c>
      <c r="O2789" s="68" t="str">
        <f>IF(AND(Formulaire!$H$27=Aéroports!$E2789,--ISNUMBER(IFERROR(SEARCH(Formulaire!$H$28,$C2789,1),""))=1),MAX(O$1:O2788)+1,"")</f>
        <v/>
      </c>
      <c r="Q2789" s="91" t="str">
        <f>IFERROR(INDEX($C$2:$C$5193,MATCH(ROWS(M$2:M2789),M$2:M$5193,0)),"")</f>
        <v/>
      </c>
      <c r="R2789" s="70" t="str">
        <f>IFERROR(INDEX($C$2:$C$5193,MATCH(ROWS(N$2:N2789),N$2:N$5193,0)),"")</f>
        <v/>
      </c>
      <c r="S2789" s="92" t="str">
        <f>IFERROR(INDEX($C$2:$C$5193,MATCH(ROWS(O$2:O2789),O$2:O$5193,0)),"")</f>
        <v/>
      </c>
    </row>
    <row r="2790" spans="1:19" x14ac:dyDescent="0.25">
      <c r="A2790" s="69">
        <v>8005</v>
      </c>
      <c r="B2790" s="69" t="s">
        <v>21259</v>
      </c>
      <c r="C2790" s="69" t="s">
        <v>21260</v>
      </c>
      <c r="D2790" s="69" t="s">
        <v>16702</v>
      </c>
      <c r="E2790" s="69" t="s">
        <v>22589</v>
      </c>
      <c r="F2790" s="69" t="s">
        <v>21261</v>
      </c>
      <c r="G2790" s="69" t="s">
        <v>21262</v>
      </c>
      <c r="H2790" s="69">
        <v>31.428999999999998</v>
      </c>
      <c r="I2790" s="69">
        <v>-83.488500000000002</v>
      </c>
      <c r="J2790" s="69">
        <v>355</v>
      </c>
      <c r="K2790" s="69">
        <v>-5</v>
      </c>
      <c r="L2790" s="69">
        <f>COUNTIFS(Aéroports!$C$2:$C$5193,Aéroports!$C2790,Aéroports!$D$2:$D$5193,Aéroports!$D2790)</f>
        <v>1</v>
      </c>
      <c r="M2790" s="69" t="str">
        <f>IF(AND(Formulaire!$H$15=Aéroports!$E2790,--ISNUMBER(IFERROR(SEARCH(Formulaire!$H$16,$C2790,1),""))=1),MAX(M$1:M2789)+1,"")</f>
        <v/>
      </c>
      <c r="N2790" s="69" t="str">
        <f>IF(AND(Formulaire!$H$21=Aéroports!$E2790,--ISNUMBER(IFERROR(SEARCH(Formulaire!$H$22,$C2790,1),""))=1),MAX(N$1:N2789)+1,"")</f>
        <v/>
      </c>
      <c r="O2790" s="69" t="str">
        <f>IF(AND(Formulaire!$H$27=Aéroports!$E2790,--ISNUMBER(IFERROR(SEARCH(Formulaire!$H$28,$C2790,1),""))=1),MAX(O$1:O2789)+1,"")</f>
        <v/>
      </c>
      <c r="Q2790" s="91" t="str">
        <f>IFERROR(INDEX($C$2:$C$5193,MATCH(ROWS(M$2:M2790),M$2:M$5193,0)),"")</f>
        <v/>
      </c>
      <c r="R2790" s="70" t="str">
        <f>IFERROR(INDEX($C$2:$C$5193,MATCH(ROWS(N$2:N2790),N$2:N$5193,0)),"")</f>
        <v/>
      </c>
      <c r="S2790" s="92" t="str">
        <f>IFERROR(INDEX($C$2:$C$5193,MATCH(ROWS(O$2:O2790),O$2:O$5193,0)),"")</f>
        <v/>
      </c>
    </row>
    <row r="2791" spans="1:19" x14ac:dyDescent="0.25">
      <c r="A2791" s="68">
        <v>7194</v>
      </c>
      <c r="B2791" s="68" t="s">
        <v>21263</v>
      </c>
      <c r="C2791" s="68" t="s">
        <v>21264</v>
      </c>
      <c r="D2791" s="68" t="s">
        <v>16702</v>
      </c>
      <c r="E2791" s="68" t="s">
        <v>22589</v>
      </c>
      <c r="F2791" s="68" t="s">
        <v>21265</v>
      </c>
      <c r="G2791" s="68" t="s">
        <v>21266</v>
      </c>
      <c r="H2791" s="68">
        <v>65.563100000000006</v>
      </c>
      <c r="I2791" s="68">
        <v>-167.922</v>
      </c>
      <c r="J2791" s="68">
        <v>271</v>
      </c>
      <c r="K2791" s="68">
        <v>-9</v>
      </c>
      <c r="L2791" s="68">
        <f>COUNTIFS(Aéroports!$C$2:$C$5193,Aéroports!$C2791,Aéroports!$D$2:$D$5193,Aéroports!$D2791)</f>
        <v>1</v>
      </c>
      <c r="M2791" s="68" t="str">
        <f>IF(AND(Formulaire!$H$15=Aéroports!$E2791,--ISNUMBER(IFERROR(SEARCH(Formulaire!$H$16,$C2791,1),""))=1),MAX(M$1:M2790)+1,"")</f>
        <v/>
      </c>
      <c r="N2791" s="68" t="str">
        <f>IF(AND(Formulaire!$H$21=Aéroports!$E2791,--ISNUMBER(IFERROR(SEARCH(Formulaire!$H$22,$C2791,1),""))=1),MAX(N$1:N2790)+1,"")</f>
        <v/>
      </c>
      <c r="O2791" s="68" t="str">
        <f>IF(AND(Formulaire!$H$27=Aéroports!$E2791,--ISNUMBER(IFERROR(SEARCH(Formulaire!$H$28,$C2791,1),""))=1),MAX(O$1:O2790)+1,"")</f>
        <v/>
      </c>
      <c r="Q2791" s="91" t="str">
        <f>IFERROR(INDEX($C$2:$C$5193,MATCH(ROWS(M$2:M2791),M$2:M$5193,0)),"")</f>
        <v/>
      </c>
      <c r="R2791" s="70" t="str">
        <f>IFERROR(INDEX($C$2:$C$5193,MATCH(ROWS(N$2:N2791),N$2:N$5193,0)),"")</f>
        <v/>
      </c>
      <c r="S2791" s="92" t="str">
        <f>IFERROR(INDEX($C$2:$C$5193,MATCH(ROWS(O$2:O2791),O$2:O$5193,0)),"")</f>
        <v/>
      </c>
    </row>
    <row r="2792" spans="1:19" x14ac:dyDescent="0.25">
      <c r="A2792" s="69">
        <v>9199</v>
      </c>
      <c r="B2792" s="69" t="s">
        <v>21267</v>
      </c>
      <c r="C2792" s="69" t="s">
        <v>21268</v>
      </c>
      <c r="D2792" s="69" t="s">
        <v>16702</v>
      </c>
      <c r="E2792" s="69" t="s">
        <v>22589</v>
      </c>
      <c r="F2792" s="69" t="s">
        <v>21269</v>
      </c>
      <c r="G2792" s="69" t="s">
        <v>21270</v>
      </c>
      <c r="H2792" s="69">
        <v>28.514800000000001</v>
      </c>
      <c r="I2792" s="69">
        <v>-80.799199999999999</v>
      </c>
      <c r="J2792" s="69">
        <v>34</v>
      </c>
      <c r="K2792" s="69">
        <v>-5</v>
      </c>
      <c r="L2792" s="69">
        <f>COUNTIFS(Aéroports!$C$2:$C$5193,Aéroports!$C2792,Aéroports!$D$2:$D$5193,Aéroports!$D2792)</f>
        <v>1</v>
      </c>
      <c r="M2792" s="69" t="str">
        <f>IF(AND(Formulaire!$H$15=Aéroports!$E2792,--ISNUMBER(IFERROR(SEARCH(Formulaire!$H$16,$C2792,1),""))=1),MAX(M$1:M2791)+1,"")</f>
        <v/>
      </c>
      <c r="N2792" s="69" t="str">
        <f>IF(AND(Formulaire!$H$21=Aéroports!$E2792,--ISNUMBER(IFERROR(SEARCH(Formulaire!$H$22,$C2792,1),""))=1),MAX(N$1:N2791)+1,"")</f>
        <v/>
      </c>
      <c r="O2792" s="69" t="str">
        <f>IF(AND(Formulaire!$H$27=Aéroports!$E2792,--ISNUMBER(IFERROR(SEARCH(Formulaire!$H$28,$C2792,1),""))=1),MAX(O$1:O2791)+1,"")</f>
        <v/>
      </c>
      <c r="Q2792" s="91" t="str">
        <f>IFERROR(INDEX($C$2:$C$5193,MATCH(ROWS(M$2:M2792),M$2:M$5193,0)),"")</f>
        <v/>
      </c>
      <c r="R2792" s="70" t="str">
        <f>IFERROR(INDEX($C$2:$C$5193,MATCH(ROWS(N$2:N2792),N$2:N$5193,0)),"")</f>
        <v/>
      </c>
      <c r="S2792" s="92" t="str">
        <f>IFERROR(INDEX($C$2:$C$5193,MATCH(ROWS(O$2:O2792),O$2:O$5193,0)),"")</f>
        <v/>
      </c>
    </row>
    <row r="2793" spans="1:19" x14ac:dyDescent="0.25">
      <c r="A2793" s="68">
        <v>8322</v>
      </c>
      <c r="B2793" s="68" t="s">
        <v>21271</v>
      </c>
      <c r="C2793" s="68" t="s">
        <v>21272</v>
      </c>
      <c r="D2793" s="68" t="s">
        <v>16702</v>
      </c>
      <c r="E2793" s="68" t="s">
        <v>22589</v>
      </c>
      <c r="F2793" s="68" t="s">
        <v>21273</v>
      </c>
      <c r="G2793" s="68" t="s">
        <v>21274</v>
      </c>
      <c r="H2793" s="68">
        <v>34.593800000000002</v>
      </c>
      <c r="I2793" s="68">
        <v>-83.2958</v>
      </c>
      <c r="J2793" s="68">
        <v>996</v>
      </c>
      <c r="K2793" s="68">
        <v>-5</v>
      </c>
      <c r="L2793" s="68">
        <f>COUNTIFS(Aéroports!$C$2:$C$5193,Aéroports!$C2793,Aéroports!$D$2:$D$5193,Aéroports!$D2793)</f>
        <v>1</v>
      </c>
      <c r="M2793" s="68" t="str">
        <f>IF(AND(Formulaire!$H$15=Aéroports!$E2793,--ISNUMBER(IFERROR(SEARCH(Formulaire!$H$16,$C2793,1),""))=1),MAX(M$1:M2792)+1,"")</f>
        <v/>
      </c>
      <c r="N2793" s="68" t="str">
        <f>IF(AND(Formulaire!$H$21=Aéroports!$E2793,--ISNUMBER(IFERROR(SEARCH(Formulaire!$H$22,$C2793,1),""))=1),MAX(N$1:N2792)+1,"")</f>
        <v/>
      </c>
      <c r="O2793" s="68" t="str">
        <f>IF(AND(Formulaire!$H$27=Aéroports!$E2793,--ISNUMBER(IFERROR(SEARCH(Formulaire!$H$28,$C2793,1),""))=1),MAX(O$1:O2792)+1,"")</f>
        <v/>
      </c>
      <c r="Q2793" s="91" t="str">
        <f>IFERROR(INDEX($C$2:$C$5193,MATCH(ROWS(M$2:M2793),M$2:M$5193,0)),"")</f>
        <v/>
      </c>
      <c r="R2793" s="70" t="str">
        <f>IFERROR(INDEX($C$2:$C$5193,MATCH(ROWS(N$2:N2793),N$2:N$5193,0)),"")</f>
        <v/>
      </c>
      <c r="S2793" s="92" t="str">
        <f>IFERROR(INDEX($C$2:$C$5193,MATCH(ROWS(O$2:O2793),O$2:O$5193,0)),"")</f>
        <v/>
      </c>
    </row>
    <row r="2794" spans="1:19" x14ac:dyDescent="0.25">
      <c r="A2794" s="69">
        <v>6767</v>
      </c>
      <c r="B2794" s="69" t="s">
        <v>21275</v>
      </c>
      <c r="C2794" s="69" t="s">
        <v>21276</v>
      </c>
      <c r="D2794" s="69" t="s">
        <v>16702</v>
      </c>
      <c r="E2794" s="69" t="s">
        <v>22589</v>
      </c>
      <c r="F2794" s="69" t="s">
        <v>21277</v>
      </c>
      <c r="G2794" s="69" t="s">
        <v>21278</v>
      </c>
      <c r="H2794" s="69">
        <v>59.052799999999998</v>
      </c>
      <c r="I2794" s="69">
        <v>-160.39699999999999</v>
      </c>
      <c r="J2794" s="69">
        <v>21</v>
      </c>
      <c r="K2794" s="69">
        <v>-9</v>
      </c>
      <c r="L2794" s="69">
        <f>COUNTIFS(Aéroports!$C$2:$C$5193,Aéroports!$C2794,Aéroports!$D$2:$D$5193,Aéroports!$D2794)</f>
        <v>1</v>
      </c>
      <c r="M2794" s="69" t="str">
        <f>IF(AND(Formulaire!$H$15=Aéroports!$E2794,--ISNUMBER(IFERROR(SEARCH(Formulaire!$H$16,$C2794,1),""))=1),MAX(M$1:M2793)+1,"")</f>
        <v/>
      </c>
      <c r="N2794" s="69" t="str">
        <f>IF(AND(Formulaire!$H$21=Aéroports!$E2794,--ISNUMBER(IFERROR(SEARCH(Formulaire!$H$22,$C2794,1),""))=1),MAX(N$1:N2793)+1,"")</f>
        <v/>
      </c>
      <c r="O2794" s="69" t="str">
        <f>IF(AND(Formulaire!$H$27=Aéroports!$E2794,--ISNUMBER(IFERROR(SEARCH(Formulaire!$H$28,$C2794,1),""))=1),MAX(O$1:O2793)+1,"")</f>
        <v/>
      </c>
      <c r="Q2794" s="91" t="str">
        <f>IFERROR(INDEX($C$2:$C$5193,MATCH(ROWS(M$2:M2794),M$2:M$5193,0)),"")</f>
        <v/>
      </c>
      <c r="R2794" s="70" t="str">
        <f>IFERROR(INDEX($C$2:$C$5193,MATCH(ROWS(N$2:N2794),N$2:N$5193,0)),"")</f>
        <v/>
      </c>
      <c r="S2794" s="92" t="str">
        <f>IFERROR(INDEX($C$2:$C$5193,MATCH(ROWS(O$2:O2794),O$2:O$5193,0)),"")</f>
        <v/>
      </c>
    </row>
    <row r="2795" spans="1:19" x14ac:dyDescent="0.25">
      <c r="A2795" s="68">
        <v>7235</v>
      </c>
      <c r="B2795" s="68" t="s">
        <v>21279</v>
      </c>
      <c r="C2795" s="68" t="s">
        <v>21280</v>
      </c>
      <c r="D2795" s="68" t="s">
        <v>16702</v>
      </c>
      <c r="E2795" s="68" t="s">
        <v>22589</v>
      </c>
      <c r="F2795" s="68" t="s">
        <v>21281</v>
      </c>
      <c r="G2795" s="68" t="s">
        <v>21282</v>
      </c>
      <c r="H2795" s="68">
        <v>63.329500000000003</v>
      </c>
      <c r="I2795" s="68">
        <v>-142.95400000000001</v>
      </c>
      <c r="J2795" s="68">
        <v>1639</v>
      </c>
      <c r="K2795" s="68">
        <v>-9</v>
      </c>
      <c r="L2795" s="68">
        <f>COUNTIFS(Aéroports!$C$2:$C$5193,Aéroports!$C2795,Aéroports!$D$2:$D$5193,Aéroports!$D2795)</f>
        <v>1</v>
      </c>
      <c r="M2795" s="68" t="str">
        <f>IF(AND(Formulaire!$H$15=Aéroports!$E2795,--ISNUMBER(IFERROR(SEARCH(Formulaire!$H$16,$C2795,1),""))=1),MAX(M$1:M2794)+1,"")</f>
        <v/>
      </c>
      <c r="N2795" s="68" t="str">
        <f>IF(AND(Formulaire!$H$21=Aéroports!$E2795,--ISNUMBER(IFERROR(SEARCH(Formulaire!$H$22,$C2795,1),""))=1),MAX(N$1:N2794)+1,"")</f>
        <v/>
      </c>
      <c r="O2795" s="68" t="str">
        <f>IF(AND(Formulaire!$H$27=Aéroports!$E2795,--ISNUMBER(IFERROR(SEARCH(Formulaire!$H$28,$C2795,1),""))=1),MAX(O$1:O2794)+1,"")</f>
        <v/>
      </c>
      <c r="Q2795" s="91" t="str">
        <f>IFERROR(INDEX($C$2:$C$5193,MATCH(ROWS(M$2:M2795),M$2:M$5193,0)),"")</f>
        <v/>
      </c>
      <c r="R2795" s="70" t="str">
        <f>IFERROR(INDEX($C$2:$C$5193,MATCH(ROWS(N$2:N2795),N$2:N$5193,0)),"")</f>
        <v/>
      </c>
      <c r="S2795" s="92" t="str">
        <f>IFERROR(INDEX($C$2:$C$5193,MATCH(ROWS(O$2:O2795),O$2:O$5193,0)),"")</f>
        <v/>
      </c>
    </row>
    <row r="2796" spans="1:19" x14ac:dyDescent="0.25">
      <c r="A2796" s="69">
        <v>8200</v>
      </c>
      <c r="B2796" s="69" t="s">
        <v>21283</v>
      </c>
      <c r="C2796" s="69" t="s">
        <v>21284</v>
      </c>
      <c r="D2796" s="69" t="s">
        <v>16702</v>
      </c>
      <c r="E2796" s="69" t="s">
        <v>22589</v>
      </c>
      <c r="F2796" s="69" t="s">
        <v>21285</v>
      </c>
      <c r="G2796" s="69" t="s">
        <v>21286</v>
      </c>
      <c r="H2796" s="69">
        <v>60.541400000000003</v>
      </c>
      <c r="I2796" s="69">
        <v>-165.08699999999999</v>
      </c>
      <c r="J2796" s="69">
        <v>59</v>
      </c>
      <c r="K2796" s="69">
        <v>-9</v>
      </c>
      <c r="L2796" s="69">
        <f>COUNTIFS(Aéroports!$C$2:$C$5193,Aéroports!$C2796,Aéroports!$D$2:$D$5193,Aéroports!$D2796)</f>
        <v>1</v>
      </c>
      <c r="M2796" s="69" t="str">
        <f>IF(AND(Formulaire!$H$15=Aéroports!$E2796,--ISNUMBER(IFERROR(SEARCH(Formulaire!$H$16,$C2796,1),""))=1),MAX(M$1:M2795)+1,"")</f>
        <v/>
      </c>
      <c r="N2796" s="69" t="str">
        <f>IF(AND(Formulaire!$H$21=Aéroports!$E2796,--ISNUMBER(IFERROR(SEARCH(Formulaire!$H$22,$C2796,1),""))=1),MAX(N$1:N2795)+1,"")</f>
        <v/>
      </c>
      <c r="O2796" s="69" t="str">
        <f>IF(AND(Formulaire!$H$27=Aéroports!$E2796,--ISNUMBER(IFERROR(SEARCH(Formulaire!$H$28,$C2796,1),""))=1),MAX(O$1:O2795)+1,"")</f>
        <v/>
      </c>
      <c r="Q2796" s="91" t="str">
        <f>IFERROR(INDEX($C$2:$C$5193,MATCH(ROWS(M$2:M2796),M$2:M$5193,0)),"")</f>
        <v/>
      </c>
      <c r="R2796" s="70" t="str">
        <f>IFERROR(INDEX($C$2:$C$5193,MATCH(ROWS(N$2:N2796),N$2:N$5193,0)),"")</f>
        <v/>
      </c>
      <c r="S2796" s="92" t="str">
        <f>IFERROR(INDEX($C$2:$C$5193,MATCH(ROWS(O$2:O2796),O$2:O$5193,0)),"")</f>
        <v/>
      </c>
    </row>
    <row r="2797" spans="1:19" x14ac:dyDescent="0.25">
      <c r="A2797" s="68">
        <v>4040</v>
      </c>
      <c r="B2797" s="68" t="s">
        <v>21287</v>
      </c>
      <c r="C2797" s="68" t="s">
        <v>2734</v>
      </c>
      <c r="D2797" s="68" t="s">
        <v>16702</v>
      </c>
      <c r="E2797" s="68" t="s">
        <v>22589</v>
      </c>
      <c r="F2797" s="68" t="s">
        <v>21288</v>
      </c>
      <c r="G2797" s="68" t="s">
        <v>21289</v>
      </c>
      <c r="H2797" s="68">
        <v>41.586799999999997</v>
      </c>
      <c r="I2797" s="68">
        <v>-83.8078</v>
      </c>
      <c r="J2797" s="68">
        <v>683</v>
      </c>
      <c r="K2797" s="68">
        <v>-5</v>
      </c>
      <c r="L2797" s="68">
        <f>COUNTIFS(Aéroports!$C$2:$C$5193,Aéroports!$C2797,Aéroports!$D$2:$D$5193,Aéroports!$D2797)</f>
        <v>1</v>
      </c>
      <c r="M2797" s="68" t="str">
        <f>IF(AND(Formulaire!$H$15=Aéroports!$E2797,--ISNUMBER(IFERROR(SEARCH(Formulaire!$H$16,$C2797,1),""))=1),MAX(M$1:M2796)+1,"")</f>
        <v/>
      </c>
      <c r="N2797" s="68" t="str">
        <f>IF(AND(Formulaire!$H$21=Aéroports!$E2797,--ISNUMBER(IFERROR(SEARCH(Formulaire!$H$22,$C2797,1),""))=1),MAX(N$1:N2796)+1,"")</f>
        <v/>
      </c>
      <c r="O2797" s="68" t="str">
        <f>IF(AND(Formulaire!$H$27=Aéroports!$E2797,--ISNUMBER(IFERROR(SEARCH(Formulaire!$H$28,$C2797,1),""))=1),MAX(O$1:O2796)+1,"")</f>
        <v/>
      </c>
      <c r="Q2797" s="91" t="str">
        <f>IFERROR(INDEX($C$2:$C$5193,MATCH(ROWS(M$2:M2797),M$2:M$5193,0)),"")</f>
        <v/>
      </c>
      <c r="R2797" s="70" t="str">
        <f>IFERROR(INDEX($C$2:$C$5193,MATCH(ROWS(N$2:N2797),N$2:N$5193,0)),"")</f>
        <v/>
      </c>
      <c r="S2797" s="92" t="str">
        <f>IFERROR(INDEX($C$2:$C$5193,MATCH(ROWS(O$2:O2797),O$2:O$5193,0)),"")</f>
        <v/>
      </c>
    </row>
    <row r="2798" spans="1:19" x14ac:dyDescent="0.25">
      <c r="A2798" s="69">
        <v>11858</v>
      </c>
      <c r="B2798" s="69" t="s">
        <v>21290</v>
      </c>
      <c r="C2798" s="69" t="s">
        <v>21291</v>
      </c>
      <c r="D2798" s="69" t="s">
        <v>16702</v>
      </c>
      <c r="E2798" s="69" t="s">
        <v>22589</v>
      </c>
      <c r="F2798" s="69" t="s">
        <v>21292</v>
      </c>
      <c r="G2798" s="69" t="s">
        <v>21293</v>
      </c>
      <c r="H2798" s="69">
        <v>38.060200000000002</v>
      </c>
      <c r="I2798" s="69">
        <v>-117.087</v>
      </c>
      <c r="J2798" s="69">
        <v>5430</v>
      </c>
      <c r="K2798" s="69" t="s">
        <v>340</v>
      </c>
      <c r="L2798" s="69">
        <f>COUNTIFS(Aéroports!$C$2:$C$5193,Aéroports!$C2798,Aéroports!$D$2:$D$5193,Aéroports!$D2798)</f>
        <v>1</v>
      </c>
      <c r="M2798" s="69" t="str">
        <f>IF(AND(Formulaire!$H$15=Aéroports!$E2798,--ISNUMBER(IFERROR(SEARCH(Formulaire!$H$16,$C2798,1),""))=1),MAX(M$1:M2797)+1,"")</f>
        <v/>
      </c>
      <c r="N2798" s="69" t="str">
        <f>IF(AND(Formulaire!$H$21=Aéroports!$E2798,--ISNUMBER(IFERROR(SEARCH(Formulaire!$H$22,$C2798,1),""))=1),MAX(N$1:N2797)+1,"")</f>
        <v/>
      </c>
      <c r="O2798" s="69" t="str">
        <f>IF(AND(Formulaire!$H$27=Aéroports!$E2798,--ISNUMBER(IFERROR(SEARCH(Formulaire!$H$28,$C2798,1),""))=1),MAX(O$1:O2797)+1,"")</f>
        <v/>
      </c>
      <c r="Q2798" s="91" t="str">
        <f>IFERROR(INDEX($C$2:$C$5193,MATCH(ROWS(M$2:M2798),M$2:M$5193,0)),"")</f>
        <v/>
      </c>
      <c r="R2798" s="70" t="str">
        <f>IFERROR(INDEX($C$2:$C$5193,MATCH(ROWS(N$2:N2798),N$2:N$5193,0)),"")</f>
        <v/>
      </c>
      <c r="S2798" s="92" t="str">
        <f>IFERROR(INDEX($C$2:$C$5193,MATCH(ROWS(O$2:O2798),O$2:O$5193,0)),"")</f>
        <v/>
      </c>
    </row>
    <row r="2799" spans="1:19" x14ac:dyDescent="0.25">
      <c r="A2799" s="68">
        <v>7925</v>
      </c>
      <c r="B2799" s="68" t="s">
        <v>21298</v>
      </c>
      <c r="C2799" s="68" t="s">
        <v>21295</v>
      </c>
      <c r="D2799" s="68" t="s">
        <v>16702</v>
      </c>
      <c r="E2799" s="68" t="s">
        <v>22589</v>
      </c>
      <c r="F2799" s="68" t="s">
        <v>21299</v>
      </c>
      <c r="G2799" s="68" t="s">
        <v>21300</v>
      </c>
      <c r="H2799" s="68">
        <v>39.0687</v>
      </c>
      <c r="I2799" s="68">
        <v>-95.622500000000002</v>
      </c>
      <c r="J2799" s="68">
        <v>881</v>
      </c>
      <c r="K2799" s="68">
        <v>-6</v>
      </c>
      <c r="L2799" s="68">
        <f>COUNTIFS(Aéroports!$C$2:$C$5193,Aéroports!$C2799,Aéroports!$D$2:$D$5193,Aéroports!$D2799)</f>
        <v>1</v>
      </c>
      <c r="M2799" s="68" t="str">
        <f>IF(AND(Formulaire!$H$15=Aéroports!$E2799,--ISNUMBER(IFERROR(SEARCH(Formulaire!$H$16,$C2799,1),""))=1),MAX(M$1:M2798)+1,"")</f>
        <v/>
      </c>
      <c r="N2799" s="68" t="str">
        <f>IF(AND(Formulaire!$H$21=Aéroports!$E2799,--ISNUMBER(IFERROR(SEARCH(Formulaire!$H$22,$C2799,1),""))=1),MAX(N$1:N2798)+1,"")</f>
        <v/>
      </c>
      <c r="O2799" s="68" t="str">
        <f>IF(AND(Formulaire!$H$27=Aéroports!$E2799,--ISNUMBER(IFERROR(SEARCH(Formulaire!$H$28,$C2799,1),""))=1),MAX(O$1:O2798)+1,"")</f>
        <v/>
      </c>
      <c r="Q2799" s="91" t="str">
        <f>IFERROR(INDEX($C$2:$C$5193,MATCH(ROWS(M$2:M2799),M$2:M$5193,0)),"")</f>
        <v/>
      </c>
      <c r="R2799" s="70" t="str">
        <f>IFERROR(INDEX($C$2:$C$5193,MATCH(ROWS(N$2:N2799),N$2:N$5193,0)),"")</f>
        <v/>
      </c>
      <c r="S2799" s="92" t="str">
        <f>IFERROR(INDEX($C$2:$C$5193,MATCH(ROWS(O$2:O2799),O$2:O$5193,0)),"")</f>
        <v/>
      </c>
    </row>
    <row r="2800" spans="1:19" x14ac:dyDescent="0.25">
      <c r="A2800" s="69">
        <v>7053</v>
      </c>
      <c r="B2800" s="69" t="s">
        <v>21301</v>
      </c>
      <c r="C2800" s="69" t="s">
        <v>21302</v>
      </c>
      <c r="D2800" s="69" t="s">
        <v>16702</v>
      </c>
      <c r="E2800" s="69" t="s">
        <v>22589</v>
      </c>
      <c r="F2800" s="69" t="s">
        <v>21303</v>
      </c>
      <c r="G2800" s="69" t="s">
        <v>21304</v>
      </c>
      <c r="H2800" s="69">
        <v>33.803400000000003</v>
      </c>
      <c r="I2800" s="69">
        <v>-118.34</v>
      </c>
      <c r="J2800" s="69">
        <v>103</v>
      </c>
      <c r="K2800" s="69">
        <v>-8</v>
      </c>
      <c r="L2800" s="69">
        <f>COUNTIFS(Aéroports!$C$2:$C$5193,Aéroports!$C2800,Aéroports!$D$2:$D$5193,Aéroports!$D2800)</f>
        <v>1</v>
      </c>
      <c r="M2800" s="69" t="str">
        <f>IF(AND(Formulaire!$H$15=Aéroports!$E2800,--ISNUMBER(IFERROR(SEARCH(Formulaire!$H$16,$C2800,1),""))=1),MAX(M$1:M2799)+1,"")</f>
        <v/>
      </c>
      <c r="N2800" s="69" t="str">
        <f>IF(AND(Formulaire!$H$21=Aéroports!$E2800,--ISNUMBER(IFERROR(SEARCH(Formulaire!$H$22,$C2800,1),""))=1),MAX(N$1:N2799)+1,"")</f>
        <v/>
      </c>
      <c r="O2800" s="69" t="str">
        <f>IF(AND(Formulaire!$H$27=Aéroports!$E2800,--ISNUMBER(IFERROR(SEARCH(Formulaire!$H$28,$C2800,1),""))=1),MAX(O$1:O2799)+1,"")</f>
        <v/>
      </c>
      <c r="Q2800" s="91" t="str">
        <f>IFERROR(INDEX($C$2:$C$5193,MATCH(ROWS(M$2:M2800),M$2:M$5193,0)),"")</f>
        <v/>
      </c>
      <c r="R2800" s="70" t="str">
        <f>IFERROR(INDEX($C$2:$C$5193,MATCH(ROWS(N$2:N2800),N$2:N$5193,0)),"")</f>
        <v/>
      </c>
      <c r="S2800" s="92" t="str">
        <f>IFERROR(INDEX($C$2:$C$5193,MATCH(ROWS(O$2:O2800),O$2:O$5193,0)),"")</f>
        <v/>
      </c>
    </row>
    <row r="2801" spans="1:19" x14ac:dyDescent="0.25">
      <c r="A2801" s="68">
        <v>4023</v>
      </c>
      <c r="B2801" s="68" t="s">
        <v>21305</v>
      </c>
      <c r="C2801" s="68" t="s">
        <v>21306</v>
      </c>
      <c r="D2801" s="68" t="s">
        <v>16702</v>
      </c>
      <c r="E2801" s="68" t="s">
        <v>22589</v>
      </c>
      <c r="F2801" s="68" t="s">
        <v>21307</v>
      </c>
      <c r="G2801" s="68" t="s">
        <v>21308</v>
      </c>
      <c r="H2801" s="68">
        <v>44.741399999999999</v>
      </c>
      <c r="I2801" s="68">
        <v>-85.5822</v>
      </c>
      <c r="J2801" s="68">
        <v>624</v>
      </c>
      <c r="K2801" s="68">
        <v>-5</v>
      </c>
      <c r="L2801" s="68">
        <f>COUNTIFS(Aéroports!$C$2:$C$5193,Aéroports!$C2801,Aéroports!$D$2:$D$5193,Aéroports!$D2801)</f>
        <v>1</v>
      </c>
      <c r="M2801" s="68" t="str">
        <f>IF(AND(Formulaire!$H$15=Aéroports!$E2801,--ISNUMBER(IFERROR(SEARCH(Formulaire!$H$16,$C2801,1),""))=1),MAX(M$1:M2800)+1,"")</f>
        <v/>
      </c>
      <c r="N2801" s="68" t="str">
        <f>IF(AND(Formulaire!$H$21=Aéroports!$E2801,--ISNUMBER(IFERROR(SEARCH(Formulaire!$H$22,$C2801,1),""))=1),MAX(N$1:N2800)+1,"")</f>
        <v/>
      </c>
      <c r="O2801" s="68" t="str">
        <f>IF(AND(Formulaire!$H$27=Aéroports!$E2801,--ISNUMBER(IFERROR(SEARCH(Formulaire!$H$28,$C2801,1),""))=1),MAX(O$1:O2800)+1,"")</f>
        <v/>
      </c>
      <c r="Q2801" s="91" t="str">
        <f>IFERROR(INDEX($C$2:$C$5193,MATCH(ROWS(M$2:M2801),M$2:M$5193,0)),"")</f>
        <v/>
      </c>
      <c r="R2801" s="70" t="str">
        <f>IFERROR(INDEX($C$2:$C$5193,MATCH(ROWS(N$2:N2801),N$2:N$5193,0)),"")</f>
        <v/>
      </c>
      <c r="S2801" s="92" t="str">
        <f>IFERROR(INDEX($C$2:$C$5193,MATCH(ROWS(O$2:O2801),O$2:O$5193,0)),"")</f>
        <v/>
      </c>
    </row>
    <row r="2802" spans="1:19" x14ac:dyDescent="0.25">
      <c r="A2802" s="69">
        <v>3447</v>
      </c>
      <c r="B2802" s="69" t="s">
        <v>21309</v>
      </c>
      <c r="C2802" s="69" t="s">
        <v>4400</v>
      </c>
      <c r="D2802" s="69" t="s">
        <v>16702</v>
      </c>
      <c r="E2802" s="69" t="s">
        <v>22589</v>
      </c>
      <c r="F2802" s="69" t="s">
        <v>21310</v>
      </c>
      <c r="G2802" s="69" t="s">
        <v>21311</v>
      </c>
      <c r="H2802" s="69">
        <v>40.276699999999998</v>
      </c>
      <c r="I2802" s="69">
        <v>-74.813500000000005</v>
      </c>
      <c r="J2802" s="69">
        <v>213</v>
      </c>
      <c r="K2802" s="69">
        <v>-5</v>
      </c>
      <c r="L2802" s="69">
        <f>COUNTIFS(Aéroports!$C$2:$C$5193,Aéroports!$C2802,Aéroports!$D$2:$D$5193,Aéroports!$D2802)</f>
        <v>1</v>
      </c>
      <c r="M2802" s="69" t="str">
        <f>IF(AND(Formulaire!$H$15=Aéroports!$E2802,--ISNUMBER(IFERROR(SEARCH(Formulaire!$H$16,$C2802,1),""))=1),MAX(M$1:M2801)+1,"")</f>
        <v/>
      </c>
      <c r="N2802" s="69" t="str">
        <f>IF(AND(Formulaire!$H$21=Aéroports!$E2802,--ISNUMBER(IFERROR(SEARCH(Formulaire!$H$22,$C2802,1),""))=1),MAX(N$1:N2801)+1,"")</f>
        <v/>
      </c>
      <c r="O2802" s="69" t="str">
        <f>IF(AND(Formulaire!$H$27=Aéroports!$E2802,--ISNUMBER(IFERROR(SEARCH(Formulaire!$H$28,$C2802,1),""))=1),MAX(O$1:O2801)+1,"")</f>
        <v/>
      </c>
      <c r="Q2802" s="91" t="str">
        <f>IFERROR(INDEX($C$2:$C$5193,MATCH(ROWS(M$2:M2802),M$2:M$5193,0)),"")</f>
        <v/>
      </c>
      <c r="R2802" s="70" t="str">
        <f>IFERROR(INDEX($C$2:$C$5193,MATCH(ROWS(N$2:N2802),N$2:N$5193,0)),"")</f>
        <v/>
      </c>
      <c r="S2802" s="92" t="str">
        <f>IFERROR(INDEX($C$2:$C$5193,MATCH(ROWS(O$2:O2802),O$2:O$5193,0)),"")</f>
        <v/>
      </c>
    </row>
    <row r="2803" spans="1:19" x14ac:dyDescent="0.25">
      <c r="A2803" s="68">
        <v>8121</v>
      </c>
      <c r="B2803" s="68" t="s">
        <v>21312</v>
      </c>
      <c r="C2803" s="68" t="s">
        <v>21313</v>
      </c>
      <c r="D2803" s="68" t="s">
        <v>16702</v>
      </c>
      <c r="E2803" s="68" t="s">
        <v>22589</v>
      </c>
      <c r="F2803" s="68" t="s">
        <v>21314</v>
      </c>
      <c r="G2803" s="68" t="s">
        <v>21315</v>
      </c>
      <c r="H2803" s="68">
        <v>45.549399999999999</v>
      </c>
      <c r="I2803" s="68">
        <v>-122.401</v>
      </c>
      <c r="J2803" s="68">
        <v>39</v>
      </c>
      <c r="K2803" s="68">
        <v>-8</v>
      </c>
      <c r="L2803" s="68">
        <f>COUNTIFS(Aéroports!$C$2:$C$5193,Aéroports!$C2803,Aéroports!$D$2:$D$5193,Aéroports!$D2803)</f>
        <v>1</v>
      </c>
      <c r="M2803" s="68" t="str">
        <f>IF(AND(Formulaire!$H$15=Aéroports!$E2803,--ISNUMBER(IFERROR(SEARCH(Formulaire!$H$16,$C2803,1),""))=1),MAX(M$1:M2802)+1,"")</f>
        <v/>
      </c>
      <c r="N2803" s="68" t="str">
        <f>IF(AND(Formulaire!$H$21=Aéroports!$E2803,--ISNUMBER(IFERROR(SEARCH(Formulaire!$H$22,$C2803,1),""))=1),MAX(N$1:N2802)+1,"")</f>
        <v/>
      </c>
      <c r="O2803" s="68" t="str">
        <f>IF(AND(Formulaire!$H$27=Aéroports!$E2803,--ISNUMBER(IFERROR(SEARCH(Formulaire!$H$28,$C2803,1),""))=1),MAX(O$1:O2802)+1,"")</f>
        <v/>
      </c>
      <c r="Q2803" s="91" t="str">
        <f>IFERROR(INDEX($C$2:$C$5193,MATCH(ROWS(M$2:M2803),M$2:M$5193,0)),"")</f>
        <v/>
      </c>
      <c r="R2803" s="70" t="str">
        <f>IFERROR(INDEX($C$2:$C$5193,MATCH(ROWS(N$2:N2803),N$2:N$5193,0)),"")</f>
        <v/>
      </c>
      <c r="S2803" s="92" t="str">
        <f>IFERROR(INDEX($C$2:$C$5193,MATCH(ROWS(O$2:O2803),O$2:O$5193,0)),"")</f>
        <v/>
      </c>
    </row>
    <row r="2804" spans="1:19" x14ac:dyDescent="0.25">
      <c r="A2804" s="69">
        <v>11010</v>
      </c>
      <c r="B2804" s="69" t="s">
        <v>21316</v>
      </c>
      <c r="C2804" s="69" t="s">
        <v>21317</v>
      </c>
      <c r="D2804" s="69" t="s">
        <v>16702</v>
      </c>
      <c r="E2804" s="69" t="s">
        <v>22589</v>
      </c>
      <c r="F2804" s="69" t="s">
        <v>21318</v>
      </c>
      <c r="G2804" s="69" t="s">
        <v>21319</v>
      </c>
      <c r="H2804" s="69">
        <v>31.860399999999998</v>
      </c>
      <c r="I2804" s="69">
        <v>-86.012100000000004</v>
      </c>
      <c r="J2804" s="69">
        <v>398</v>
      </c>
      <c r="K2804" s="69">
        <v>-5</v>
      </c>
      <c r="L2804" s="69">
        <f>COUNTIFS(Aéroports!$C$2:$C$5193,Aéroports!$C2804,Aéroports!$D$2:$D$5193,Aéroports!$D2804)</f>
        <v>1</v>
      </c>
      <c r="M2804" s="69" t="str">
        <f>IF(AND(Formulaire!$H$15=Aéroports!$E2804,--ISNUMBER(IFERROR(SEARCH(Formulaire!$H$16,$C2804,1),""))=1),MAX(M$1:M2803)+1,"")</f>
        <v/>
      </c>
      <c r="N2804" s="69" t="str">
        <f>IF(AND(Formulaire!$H$21=Aéroports!$E2804,--ISNUMBER(IFERROR(SEARCH(Formulaire!$H$22,$C2804,1),""))=1),MAX(N$1:N2803)+1,"")</f>
        <v/>
      </c>
      <c r="O2804" s="69" t="str">
        <f>IF(AND(Formulaire!$H$27=Aéroports!$E2804,--ISNUMBER(IFERROR(SEARCH(Formulaire!$H$28,$C2804,1),""))=1),MAX(O$1:O2803)+1,"")</f>
        <v/>
      </c>
      <c r="Q2804" s="91" t="str">
        <f>IFERROR(INDEX($C$2:$C$5193,MATCH(ROWS(M$2:M2804),M$2:M$5193,0)),"")</f>
        <v/>
      </c>
      <c r="R2804" s="70" t="str">
        <f>IFERROR(INDEX($C$2:$C$5193,MATCH(ROWS(N$2:N2804),N$2:N$5193,0)),"")</f>
        <v/>
      </c>
      <c r="S2804" s="92" t="str">
        <f>IFERROR(INDEX($C$2:$C$5193,MATCH(ROWS(O$2:O2804),O$2:O$5193,0)),"")</f>
        <v/>
      </c>
    </row>
    <row r="2805" spans="1:19" x14ac:dyDescent="0.25">
      <c r="A2805" s="68">
        <v>7702</v>
      </c>
      <c r="B2805" s="68" t="s">
        <v>21320</v>
      </c>
      <c r="C2805" s="68" t="s">
        <v>21321</v>
      </c>
      <c r="D2805" s="68" t="s">
        <v>16702</v>
      </c>
      <c r="E2805" s="68" t="s">
        <v>22589</v>
      </c>
      <c r="F2805" s="68" t="s">
        <v>21322</v>
      </c>
      <c r="G2805" s="68" t="s">
        <v>21323</v>
      </c>
      <c r="H2805" s="68">
        <v>39.32</v>
      </c>
      <c r="I2805" s="68">
        <v>-120.14</v>
      </c>
      <c r="J2805" s="68">
        <v>5900</v>
      </c>
      <c r="K2805" s="68">
        <v>-8</v>
      </c>
      <c r="L2805" s="68">
        <f>COUNTIFS(Aéroports!$C$2:$C$5193,Aéroports!$C2805,Aéroports!$D$2:$D$5193,Aéroports!$D2805)</f>
        <v>1</v>
      </c>
      <c r="M2805" s="68" t="str">
        <f>IF(AND(Formulaire!$H$15=Aéroports!$E2805,--ISNUMBER(IFERROR(SEARCH(Formulaire!$H$16,$C2805,1),""))=1),MAX(M$1:M2804)+1,"")</f>
        <v/>
      </c>
      <c r="N2805" s="68" t="str">
        <f>IF(AND(Formulaire!$H$21=Aéroports!$E2805,--ISNUMBER(IFERROR(SEARCH(Formulaire!$H$22,$C2805,1),""))=1),MAX(N$1:N2804)+1,"")</f>
        <v/>
      </c>
      <c r="O2805" s="68" t="str">
        <f>IF(AND(Formulaire!$H$27=Aéroports!$E2805,--ISNUMBER(IFERROR(SEARCH(Formulaire!$H$28,$C2805,1),""))=1),MAX(O$1:O2804)+1,"")</f>
        <v/>
      </c>
      <c r="Q2805" s="91" t="str">
        <f>IFERROR(INDEX($C$2:$C$5193,MATCH(ROWS(M$2:M2805),M$2:M$5193,0)),"")</f>
        <v/>
      </c>
      <c r="R2805" s="70" t="str">
        <f>IFERROR(INDEX($C$2:$C$5193,MATCH(ROWS(N$2:N2805),N$2:N$5193,0)),"")</f>
        <v/>
      </c>
      <c r="S2805" s="92" t="str">
        <f>IFERROR(INDEX($C$2:$C$5193,MATCH(ROWS(O$2:O2805),O$2:O$5193,0)),"")</f>
        <v/>
      </c>
    </row>
    <row r="2806" spans="1:19" x14ac:dyDescent="0.25">
      <c r="A2806" s="69">
        <v>3755</v>
      </c>
      <c r="B2806" s="69" t="s">
        <v>21324</v>
      </c>
      <c r="C2806" s="69" t="s">
        <v>21325</v>
      </c>
      <c r="D2806" s="69" t="s">
        <v>16702</v>
      </c>
      <c r="E2806" s="69" t="s">
        <v>22589</v>
      </c>
      <c r="F2806" s="69" t="s">
        <v>21326</v>
      </c>
      <c r="G2806" s="69" t="s">
        <v>21327</v>
      </c>
      <c r="H2806" s="69">
        <v>33.236899999999999</v>
      </c>
      <c r="I2806" s="69">
        <v>-107.27200000000001</v>
      </c>
      <c r="J2806" s="69">
        <v>4853</v>
      </c>
      <c r="K2806" s="69">
        <v>-7</v>
      </c>
      <c r="L2806" s="69">
        <f>COUNTIFS(Aéroports!$C$2:$C$5193,Aéroports!$C2806,Aéroports!$D$2:$D$5193,Aéroports!$D2806)</f>
        <v>1</v>
      </c>
      <c r="M2806" s="69" t="str">
        <f>IF(AND(Formulaire!$H$15=Aéroports!$E2806,--ISNUMBER(IFERROR(SEARCH(Formulaire!$H$16,$C2806,1),""))=1),MAX(M$1:M2805)+1,"")</f>
        <v/>
      </c>
      <c r="N2806" s="69" t="str">
        <f>IF(AND(Formulaire!$H$21=Aéroports!$E2806,--ISNUMBER(IFERROR(SEARCH(Formulaire!$H$22,$C2806,1),""))=1),MAX(N$1:N2805)+1,"")</f>
        <v/>
      </c>
      <c r="O2806" s="69" t="str">
        <f>IF(AND(Formulaire!$H$27=Aéroports!$E2806,--ISNUMBER(IFERROR(SEARCH(Formulaire!$H$28,$C2806,1),""))=1),MAX(O$1:O2805)+1,"")</f>
        <v/>
      </c>
      <c r="Q2806" s="91" t="str">
        <f>IFERROR(INDEX($C$2:$C$5193,MATCH(ROWS(M$2:M2806),M$2:M$5193,0)),"")</f>
        <v/>
      </c>
      <c r="R2806" s="70" t="str">
        <f>IFERROR(INDEX($C$2:$C$5193,MATCH(ROWS(N$2:N2806),N$2:N$5193,0)),"")</f>
        <v/>
      </c>
      <c r="S2806" s="92" t="str">
        <f>IFERROR(INDEX($C$2:$C$5193,MATCH(ROWS(O$2:O2806),O$2:O$5193,0)),"")</f>
        <v/>
      </c>
    </row>
    <row r="2807" spans="1:19" x14ac:dyDescent="0.25">
      <c r="A2807" s="68">
        <v>3636</v>
      </c>
      <c r="B2807" s="68" t="s">
        <v>21335</v>
      </c>
      <c r="C2807" s="68" t="s">
        <v>21329</v>
      </c>
      <c r="D2807" s="68" t="s">
        <v>16702</v>
      </c>
      <c r="E2807" s="68" t="s">
        <v>22589</v>
      </c>
      <c r="F2807" s="68" t="s">
        <v>21336</v>
      </c>
      <c r="G2807" s="68" t="s">
        <v>21337</v>
      </c>
      <c r="H2807" s="68">
        <v>32.116100000000003</v>
      </c>
      <c r="I2807" s="68">
        <v>-110.941</v>
      </c>
      <c r="J2807" s="68">
        <v>2643</v>
      </c>
      <c r="K2807" s="68">
        <v>-7</v>
      </c>
      <c r="L2807" s="68">
        <f>COUNTIFS(Aéroports!$C$2:$C$5193,Aéroports!$C2807,Aéroports!$D$2:$D$5193,Aéroports!$D2807)</f>
        <v>1</v>
      </c>
      <c r="M2807" s="68" t="str">
        <f>IF(AND(Formulaire!$H$15=Aéroports!$E2807,--ISNUMBER(IFERROR(SEARCH(Formulaire!$H$16,$C2807,1),""))=1),MAX(M$1:M2806)+1,"")</f>
        <v/>
      </c>
      <c r="N2807" s="68" t="str">
        <f>IF(AND(Formulaire!$H$21=Aéroports!$E2807,--ISNUMBER(IFERROR(SEARCH(Formulaire!$H$22,$C2807,1),""))=1),MAX(N$1:N2806)+1,"")</f>
        <v/>
      </c>
      <c r="O2807" s="68" t="str">
        <f>IF(AND(Formulaire!$H$27=Aéroports!$E2807,--ISNUMBER(IFERROR(SEARCH(Formulaire!$H$28,$C2807,1),""))=1),MAX(O$1:O2806)+1,"")</f>
        <v/>
      </c>
      <c r="Q2807" s="91" t="str">
        <f>IFERROR(INDEX($C$2:$C$5193,MATCH(ROWS(M$2:M2807),M$2:M$5193,0)),"")</f>
        <v/>
      </c>
      <c r="R2807" s="70" t="str">
        <f>IFERROR(INDEX($C$2:$C$5193,MATCH(ROWS(N$2:N2807),N$2:N$5193,0)),"")</f>
        <v/>
      </c>
      <c r="S2807" s="92" t="str">
        <f>IFERROR(INDEX($C$2:$C$5193,MATCH(ROWS(O$2:O2807),O$2:O$5193,0)),"")</f>
        <v/>
      </c>
    </row>
    <row r="2808" spans="1:19" x14ac:dyDescent="0.25">
      <c r="A2808" s="69">
        <v>3773</v>
      </c>
      <c r="B2808" s="69" t="s">
        <v>21338</v>
      </c>
      <c r="C2808" s="69" t="s">
        <v>21339</v>
      </c>
      <c r="D2808" s="69" t="s">
        <v>16702</v>
      </c>
      <c r="E2808" s="69" t="s">
        <v>22589</v>
      </c>
      <c r="F2808" s="69" t="s">
        <v>21340</v>
      </c>
      <c r="G2808" s="69" t="s">
        <v>21341</v>
      </c>
      <c r="H2808" s="69">
        <v>35.1828</v>
      </c>
      <c r="I2808" s="69">
        <v>-103.60299999999999</v>
      </c>
      <c r="J2808" s="69">
        <v>4065</v>
      </c>
      <c r="K2808" s="69">
        <v>-7</v>
      </c>
      <c r="L2808" s="69">
        <f>COUNTIFS(Aéroports!$C$2:$C$5193,Aéroports!$C2808,Aéroports!$D$2:$D$5193,Aéroports!$D2808)</f>
        <v>1</v>
      </c>
      <c r="M2808" s="69" t="str">
        <f>IF(AND(Formulaire!$H$15=Aéroports!$E2808,--ISNUMBER(IFERROR(SEARCH(Formulaire!$H$16,$C2808,1),""))=1),MAX(M$1:M2807)+1,"")</f>
        <v/>
      </c>
      <c r="N2808" s="69" t="str">
        <f>IF(AND(Formulaire!$H$21=Aéroports!$E2808,--ISNUMBER(IFERROR(SEARCH(Formulaire!$H$22,$C2808,1),""))=1),MAX(N$1:N2807)+1,"")</f>
        <v/>
      </c>
      <c r="O2808" s="69" t="str">
        <f>IF(AND(Formulaire!$H$27=Aéroports!$E2808,--ISNUMBER(IFERROR(SEARCH(Formulaire!$H$28,$C2808,1),""))=1),MAX(O$1:O2807)+1,"")</f>
        <v/>
      </c>
      <c r="Q2808" s="91" t="str">
        <f>IFERROR(INDEX($C$2:$C$5193,MATCH(ROWS(M$2:M2808),M$2:M$5193,0)),"")</f>
        <v/>
      </c>
      <c r="R2808" s="70" t="str">
        <f>IFERROR(INDEX($C$2:$C$5193,MATCH(ROWS(N$2:N2808),N$2:N$5193,0)),"")</f>
        <v/>
      </c>
      <c r="S2808" s="92" t="str">
        <f>IFERROR(INDEX($C$2:$C$5193,MATCH(ROWS(O$2:O2808),O$2:O$5193,0)),"")</f>
        <v/>
      </c>
    </row>
    <row r="2809" spans="1:19" x14ac:dyDescent="0.25">
      <c r="A2809" s="68">
        <v>3855</v>
      </c>
      <c r="B2809" s="68" t="s">
        <v>21346</v>
      </c>
      <c r="C2809" s="68" t="s">
        <v>21343</v>
      </c>
      <c r="D2809" s="68" t="s">
        <v>16702</v>
      </c>
      <c r="E2809" s="68" t="s">
        <v>22589</v>
      </c>
      <c r="F2809" s="68" t="s">
        <v>21347</v>
      </c>
      <c r="G2809" s="68" t="s">
        <v>21348</v>
      </c>
      <c r="H2809" s="68">
        <v>36.198399999999999</v>
      </c>
      <c r="I2809" s="68">
        <v>-95.888099999999994</v>
      </c>
      <c r="J2809" s="68">
        <v>677</v>
      </c>
      <c r="K2809" s="68">
        <v>-6</v>
      </c>
      <c r="L2809" s="68">
        <f>COUNTIFS(Aéroports!$C$2:$C$5193,Aéroports!$C2809,Aéroports!$D$2:$D$5193,Aéroports!$D2809)</f>
        <v>1</v>
      </c>
      <c r="M2809" s="68" t="str">
        <f>IF(AND(Formulaire!$H$15=Aéroports!$E2809,--ISNUMBER(IFERROR(SEARCH(Formulaire!$H$16,$C2809,1),""))=1),MAX(M$1:M2808)+1,"")</f>
        <v/>
      </c>
      <c r="N2809" s="68" t="str">
        <f>IF(AND(Formulaire!$H$21=Aéroports!$E2809,--ISNUMBER(IFERROR(SEARCH(Formulaire!$H$22,$C2809,1),""))=1),MAX(N$1:N2808)+1,"")</f>
        <v/>
      </c>
      <c r="O2809" s="68" t="str">
        <f>IF(AND(Formulaire!$H$27=Aéroports!$E2809,--ISNUMBER(IFERROR(SEARCH(Formulaire!$H$28,$C2809,1),""))=1),MAX(O$1:O2808)+1,"")</f>
        <v/>
      </c>
      <c r="Q2809" s="91" t="str">
        <f>IFERROR(INDEX($C$2:$C$5193,MATCH(ROWS(M$2:M2809),M$2:M$5193,0)),"")</f>
        <v/>
      </c>
      <c r="R2809" s="70" t="str">
        <f>IFERROR(INDEX($C$2:$C$5193,MATCH(ROWS(N$2:N2809),N$2:N$5193,0)),"")</f>
        <v/>
      </c>
      <c r="S2809" s="92" t="str">
        <f>IFERROR(INDEX($C$2:$C$5193,MATCH(ROWS(O$2:O2809),O$2:O$5193,0)),"")</f>
        <v/>
      </c>
    </row>
    <row r="2810" spans="1:19" x14ac:dyDescent="0.25">
      <c r="A2810" s="69">
        <v>7827</v>
      </c>
      <c r="B2810" s="69" t="s">
        <v>21349</v>
      </c>
      <c r="C2810" s="69" t="s">
        <v>21350</v>
      </c>
      <c r="D2810" s="69" t="s">
        <v>16702</v>
      </c>
      <c r="E2810" s="69" t="s">
        <v>22589</v>
      </c>
      <c r="F2810" s="69" t="s">
        <v>21351</v>
      </c>
      <c r="G2810" s="69" t="s">
        <v>21352</v>
      </c>
      <c r="H2810" s="69">
        <v>34.680999999999997</v>
      </c>
      <c r="I2810" s="69">
        <v>-90.346699999999998</v>
      </c>
      <c r="J2810" s="69">
        <v>194</v>
      </c>
      <c r="K2810" s="69">
        <v>-6</v>
      </c>
      <c r="L2810" s="69">
        <f>COUNTIFS(Aéroports!$C$2:$C$5193,Aéroports!$C2810,Aéroports!$D$2:$D$5193,Aéroports!$D2810)</f>
        <v>1</v>
      </c>
      <c r="M2810" s="69" t="str">
        <f>IF(AND(Formulaire!$H$15=Aéroports!$E2810,--ISNUMBER(IFERROR(SEARCH(Formulaire!$H$16,$C2810,1),""))=1),MAX(M$1:M2809)+1,"")</f>
        <v/>
      </c>
      <c r="N2810" s="69" t="str">
        <f>IF(AND(Formulaire!$H$21=Aéroports!$E2810,--ISNUMBER(IFERROR(SEARCH(Formulaire!$H$22,$C2810,1),""))=1),MAX(N$1:N2809)+1,"")</f>
        <v/>
      </c>
      <c r="O2810" s="69" t="str">
        <f>IF(AND(Formulaire!$H$27=Aéroports!$E2810,--ISNUMBER(IFERROR(SEARCH(Formulaire!$H$28,$C2810,1),""))=1),MAX(O$1:O2809)+1,"")</f>
        <v/>
      </c>
      <c r="Q2810" s="91" t="str">
        <f>IFERROR(INDEX($C$2:$C$5193,MATCH(ROWS(M$2:M2810),M$2:M$5193,0)),"")</f>
        <v/>
      </c>
      <c r="R2810" s="70" t="str">
        <f>IFERROR(INDEX($C$2:$C$5193,MATCH(ROWS(N$2:N2810),N$2:N$5193,0)),"")</f>
        <v/>
      </c>
      <c r="S2810" s="92" t="str">
        <f>IFERROR(INDEX($C$2:$C$5193,MATCH(ROWS(O$2:O2810),O$2:O$5193,0)),"")</f>
        <v/>
      </c>
    </row>
    <row r="2811" spans="1:19" x14ac:dyDescent="0.25">
      <c r="A2811" s="68">
        <v>5773</v>
      </c>
      <c r="B2811" s="68" t="s">
        <v>21353</v>
      </c>
      <c r="C2811" s="68" t="s">
        <v>21354</v>
      </c>
      <c r="D2811" s="68" t="s">
        <v>16702</v>
      </c>
      <c r="E2811" s="68" t="s">
        <v>22589</v>
      </c>
      <c r="F2811" s="68" t="s">
        <v>21355</v>
      </c>
      <c r="G2811" s="68" t="s">
        <v>21356</v>
      </c>
      <c r="H2811" s="68">
        <v>34.268099999999997</v>
      </c>
      <c r="I2811" s="68">
        <v>-88.769900000000007</v>
      </c>
      <c r="J2811" s="68">
        <v>346</v>
      </c>
      <c r="K2811" s="68">
        <v>-6</v>
      </c>
      <c r="L2811" s="68">
        <f>COUNTIFS(Aéroports!$C$2:$C$5193,Aéroports!$C2811,Aéroports!$D$2:$D$5193,Aéroports!$D2811)</f>
        <v>1</v>
      </c>
      <c r="M2811" s="68" t="str">
        <f>IF(AND(Formulaire!$H$15=Aéroports!$E2811,--ISNUMBER(IFERROR(SEARCH(Formulaire!$H$16,$C2811,1),""))=1),MAX(M$1:M2810)+1,"")</f>
        <v/>
      </c>
      <c r="N2811" s="68" t="str">
        <f>IF(AND(Formulaire!$H$21=Aéroports!$E2811,--ISNUMBER(IFERROR(SEARCH(Formulaire!$H$22,$C2811,1),""))=1),MAX(N$1:N2810)+1,"")</f>
        <v/>
      </c>
      <c r="O2811" s="68" t="str">
        <f>IF(AND(Formulaire!$H$27=Aéroports!$E2811,--ISNUMBER(IFERROR(SEARCH(Formulaire!$H$28,$C2811,1),""))=1),MAX(O$1:O2810)+1,"")</f>
        <v/>
      </c>
      <c r="Q2811" s="91" t="str">
        <f>IFERROR(INDEX($C$2:$C$5193,MATCH(ROWS(M$2:M2811),M$2:M$5193,0)),"")</f>
        <v/>
      </c>
      <c r="R2811" s="70" t="str">
        <f>IFERROR(INDEX($C$2:$C$5193,MATCH(ROWS(N$2:N2811),N$2:N$5193,0)),"")</f>
        <v/>
      </c>
      <c r="S2811" s="92" t="str">
        <f>IFERROR(INDEX($C$2:$C$5193,MATCH(ROWS(O$2:O2811),O$2:O$5193,0)),"")</f>
        <v/>
      </c>
    </row>
    <row r="2812" spans="1:19" x14ac:dyDescent="0.25">
      <c r="A2812" s="69">
        <v>4387</v>
      </c>
      <c r="B2812" s="69" t="s">
        <v>21357</v>
      </c>
      <c r="C2812" s="69" t="s">
        <v>21358</v>
      </c>
      <c r="D2812" s="69" t="s">
        <v>16702</v>
      </c>
      <c r="E2812" s="69" t="s">
        <v>22589</v>
      </c>
      <c r="F2812" s="69" t="s">
        <v>21359</v>
      </c>
      <c r="G2812" s="69" t="s">
        <v>21360</v>
      </c>
      <c r="H2812" s="69">
        <v>33.220599999999997</v>
      </c>
      <c r="I2812" s="69">
        <v>-87.611400000000003</v>
      </c>
      <c r="J2812" s="69">
        <v>170</v>
      </c>
      <c r="K2812" s="69">
        <v>-6</v>
      </c>
      <c r="L2812" s="69">
        <f>COUNTIFS(Aéroports!$C$2:$C$5193,Aéroports!$C2812,Aéroports!$D$2:$D$5193,Aéroports!$D2812)</f>
        <v>1</v>
      </c>
      <c r="M2812" s="69" t="str">
        <f>IF(AND(Formulaire!$H$15=Aéroports!$E2812,--ISNUMBER(IFERROR(SEARCH(Formulaire!$H$16,$C2812,1),""))=1),MAX(M$1:M2811)+1,"")</f>
        <v/>
      </c>
      <c r="N2812" s="69" t="str">
        <f>IF(AND(Formulaire!$H$21=Aéroports!$E2812,--ISNUMBER(IFERROR(SEARCH(Formulaire!$H$22,$C2812,1),""))=1),MAX(N$1:N2811)+1,"")</f>
        <v/>
      </c>
      <c r="O2812" s="69" t="str">
        <f>IF(AND(Formulaire!$H$27=Aéroports!$E2812,--ISNUMBER(IFERROR(SEARCH(Formulaire!$H$28,$C2812,1),""))=1),MAX(O$1:O2811)+1,"")</f>
        <v/>
      </c>
      <c r="Q2812" s="91" t="str">
        <f>IFERROR(INDEX($C$2:$C$5193,MATCH(ROWS(M$2:M2812),M$2:M$5193,0)),"")</f>
        <v/>
      </c>
      <c r="R2812" s="70" t="str">
        <f>IFERROR(INDEX($C$2:$C$5193,MATCH(ROWS(N$2:N2812),N$2:N$5193,0)),"")</f>
        <v/>
      </c>
      <c r="S2812" s="92" t="str">
        <f>IFERROR(INDEX($C$2:$C$5193,MATCH(ROWS(O$2:O2812),O$2:O$5193,0)),"")</f>
        <v/>
      </c>
    </row>
    <row r="2813" spans="1:19" x14ac:dyDescent="0.25">
      <c r="A2813" s="68">
        <v>3436</v>
      </c>
      <c r="B2813" s="68" t="s">
        <v>21361</v>
      </c>
      <c r="C2813" s="68" t="s">
        <v>21362</v>
      </c>
      <c r="D2813" s="68" t="s">
        <v>16702</v>
      </c>
      <c r="E2813" s="68" t="s">
        <v>22589</v>
      </c>
      <c r="F2813" s="68" t="s">
        <v>21363</v>
      </c>
      <c r="G2813" s="68" t="s">
        <v>21364</v>
      </c>
      <c r="H2813" s="68">
        <v>34.296199999999999</v>
      </c>
      <c r="I2813" s="68">
        <v>-116.16200000000001</v>
      </c>
      <c r="J2813" s="68">
        <v>2051</v>
      </c>
      <c r="K2813" s="68">
        <v>-8</v>
      </c>
      <c r="L2813" s="68">
        <f>COUNTIFS(Aéroports!$C$2:$C$5193,Aéroports!$C2813,Aéroports!$D$2:$D$5193,Aéroports!$D2813)</f>
        <v>1</v>
      </c>
      <c r="M2813" s="68" t="str">
        <f>IF(AND(Formulaire!$H$15=Aéroports!$E2813,--ISNUMBER(IFERROR(SEARCH(Formulaire!$H$16,$C2813,1),""))=1),MAX(M$1:M2812)+1,"")</f>
        <v/>
      </c>
      <c r="N2813" s="68" t="str">
        <f>IF(AND(Formulaire!$H$21=Aéroports!$E2813,--ISNUMBER(IFERROR(SEARCH(Formulaire!$H$22,$C2813,1),""))=1),MAX(N$1:N2812)+1,"")</f>
        <v/>
      </c>
      <c r="O2813" s="68" t="str">
        <f>IF(AND(Formulaire!$H$27=Aéroports!$E2813,--ISNUMBER(IFERROR(SEARCH(Formulaire!$H$28,$C2813,1),""))=1),MAX(O$1:O2812)+1,"")</f>
        <v/>
      </c>
      <c r="Q2813" s="91" t="str">
        <f>IFERROR(INDEX($C$2:$C$5193,MATCH(ROWS(M$2:M2813),M$2:M$5193,0)),"")</f>
        <v/>
      </c>
      <c r="R2813" s="70" t="str">
        <f>IFERROR(INDEX($C$2:$C$5193,MATCH(ROWS(N$2:N2813),N$2:N$5193,0)),"")</f>
        <v/>
      </c>
      <c r="S2813" s="92" t="str">
        <f>IFERROR(INDEX($C$2:$C$5193,MATCH(ROWS(O$2:O2813),O$2:O$5193,0)),"")</f>
        <v/>
      </c>
    </row>
    <row r="2814" spans="1:19" x14ac:dyDescent="0.25">
      <c r="A2814" s="69">
        <v>4263</v>
      </c>
      <c r="B2814" s="69" t="s">
        <v>21365</v>
      </c>
      <c r="C2814" s="69" t="s">
        <v>21366</v>
      </c>
      <c r="D2814" s="69" t="s">
        <v>16702</v>
      </c>
      <c r="E2814" s="69" t="s">
        <v>22589</v>
      </c>
      <c r="F2814" s="69" t="s">
        <v>21367</v>
      </c>
      <c r="G2814" s="69" t="s">
        <v>21368</v>
      </c>
      <c r="H2814" s="69">
        <v>42.4818</v>
      </c>
      <c r="I2814" s="69">
        <v>-114.488</v>
      </c>
      <c r="J2814" s="69">
        <v>4154</v>
      </c>
      <c r="K2814" s="69">
        <v>-7</v>
      </c>
      <c r="L2814" s="69">
        <f>COUNTIFS(Aéroports!$C$2:$C$5193,Aéroports!$C2814,Aéroports!$D$2:$D$5193,Aéroports!$D2814)</f>
        <v>1</v>
      </c>
      <c r="M2814" s="69" t="str">
        <f>IF(AND(Formulaire!$H$15=Aéroports!$E2814,--ISNUMBER(IFERROR(SEARCH(Formulaire!$H$16,$C2814,1),""))=1),MAX(M$1:M2813)+1,"")</f>
        <v/>
      </c>
      <c r="N2814" s="69" t="str">
        <f>IF(AND(Formulaire!$H$21=Aéroports!$E2814,--ISNUMBER(IFERROR(SEARCH(Formulaire!$H$22,$C2814,1),""))=1),MAX(N$1:N2813)+1,"")</f>
        <v/>
      </c>
      <c r="O2814" s="69" t="str">
        <f>IF(AND(Formulaire!$H$27=Aéroports!$E2814,--ISNUMBER(IFERROR(SEARCH(Formulaire!$H$28,$C2814,1),""))=1),MAX(O$1:O2813)+1,"")</f>
        <v/>
      </c>
      <c r="Q2814" s="91" t="str">
        <f>IFERROR(INDEX($C$2:$C$5193,MATCH(ROWS(M$2:M2814),M$2:M$5193,0)),"")</f>
        <v/>
      </c>
      <c r="R2814" s="70" t="str">
        <f>IFERROR(INDEX($C$2:$C$5193,MATCH(ROWS(N$2:N2814),N$2:N$5193,0)),"")</f>
        <v/>
      </c>
      <c r="S2814" s="92" t="str">
        <f>IFERROR(INDEX($C$2:$C$5193,MATCH(ROWS(O$2:O2814),O$2:O$5193,0)),"")</f>
        <v/>
      </c>
    </row>
    <row r="2815" spans="1:19" x14ac:dyDescent="0.25">
      <c r="A2815" s="68">
        <v>3848</v>
      </c>
      <c r="B2815" s="68" t="s">
        <v>21369</v>
      </c>
      <c r="C2815" s="68" t="s">
        <v>21370</v>
      </c>
      <c r="D2815" s="68" t="s">
        <v>16702</v>
      </c>
      <c r="E2815" s="68" t="s">
        <v>22589</v>
      </c>
      <c r="F2815" s="68" t="s">
        <v>21371</v>
      </c>
      <c r="G2815" s="68" t="s">
        <v>21372</v>
      </c>
      <c r="H2815" s="68">
        <v>32.354100000000003</v>
      </c>
      <c r="I2815" s="68">
        <v>-95.4024</v>
      </c>
      <c r="J2815" s="68">
        <v>544</v>
      </c>
      <c r="K2815" s="68">
        <v>-6</v>
      </c>
      <c r="L2815" s="68">
        <f>COUNTIFS(Aéroports!$C$2:$C$5193,Aéroports!$C2815,Aéroports!$D$2:$D$5193,Aéroports!$D2815)</f>
        <v>1</v>
      </c>
      <c r="M2815" s="68" t="str">
        <f>IF(AND(Formulaire!$H$15=Aéroports!$E2815,--ISNUMBER(IFERROR(SEARCH(Formulaire!$H$16,$C2815,1),""))=1),MAX(M$1:M2814)+1,"")</f>
        <v/>
      </c>
      <c r="N2815" s="68" t="str">
        <f>IF(AND(Formulaire!$H$21=Aéroports!$E2815,--ISNUMBER(IFERROR(SEARCH(Formulaire!$H$22,$C2815,1),""))=1),MAX(N$1:N2814)+1,"")</f>
        <v/>
      </c>
      <c r="O2815" s="68" t="str">
        <f>IF(AND(Formulaire!$H$27=Aéroports!$E2815,--ISNUMBER(IFERROR(SEARCH(Formulaire!$H$28,$C2815,1),""))=1),MAX(O$1:O2814)+1,"")</f>
        <v/>
      </c>
      <c r="Q2815" s="91" t="str">
        <f>IFERROR(INDEX($C$2:$C$5193,MATCH(ROWS(M$2:M2815),M$2:M$5193,0)),"")</f>
        <v/>
      </c>
      <c r="R2815" s="70" t="str">
        <f>IFERROR(INDEX($C$2:$C$5193,MATCH(ROWS(N$2:N2815),N$2:N$5193,0)),"")</f>
        <v/>
      </c>
      <c r="S2815" s="92" t="str">
        <f>IFERROR(INDEX($C$2:$C$5193,MATCH(ROWS(O$2:O2815),O$2:O$5193,0)),"")</f>
        <v/>
      </c>
    </row>
    <row r="2816" spans="1:19" x14ac:dyDescent="0.25">
      <c r="A2816" s="69">
        <v>11860</v>
      </c>
      <c r="B2816" s="69" t="s">
        <v>21373</v>
      </c>
      <c r="C2816" s="69" t="s">
        <v>21374</v>
      </c>
      <c r="D2816" s="69" t="s">
        <v>16702</v>
      </c>
      <c r="E2816" s="69" t="s">
        <v>22589</v>
      </c>
      <c r="F2816" s="69" t="s">
        <v>21375</v>
      </c>
      <c r="G2816" s="69" t="s">
        <v>21376</v>
      </c>
      <c r="H2816" s="69">
        <v>39.125999999999998</v>
      </c>
      <c r="I2816" s="69">
        <v>-123.20099999999999</v>
      </c>
      <c r="J2816" s="69">
        <v>614</v>
      </c>
      <c r="K2816" s="69" t="s">
        <v>340</v>
      </c>
      <c r="L2816" s="69">
        <f>COUNTIFS(Aéroports!$C$2:$C$5193,Aéroports!$C2816,Aéroports!$D$2:$D$5193,Aéroports!$D2816)</f>
        <v>1</v>
      </c>
      <c r="M2816" s="69" t="str">
        <f>IF(AND(Formulaire!$H$15=Aéroports!$E2816,--ISNUMBER(IFERROR(SEARCH(Formulaire!$H$16,$C2816,1),""))=1),MAX(M$1:M2815)+1,"")</f>
        <v/>
      </c>
      <c r="N2816" s="69" t="str">
        <f>IF(AND(Formulaire!$H$21=Aéroports!$E2816,--ISNUMBER(IFERROR(SEARCH(Formulaire!$H$22,$C2816,1),""))=1),MAX(N$1:N2815)+1,"")</f>
        <v/>
      </c>
      <c r="O2816" s="69" t="str">
        <f>IF(AND(Formulaire!$H$27=Aéroports!$E2816,--ISNUMBER(IFERROR(SEARCH(Formulaire!$H$28,$C2816,1),""))=1),MAX(O$1:O2815)+1,"")</f>
        <v/>
      </c>
      <c r="Q2816" s="91" t="str">
        <f>IFERROR(INDEX($C$2:$C$5193,MATCH(ROWS(M$2:M2816),M$2:M$5193,0)),"")</f>
        <v/>
      </c>
      <c r="R2816" s="70" t="str">
        <f>IFERROR(INDEX($C$2:$C$5193,MATCH(ROWS(N$2:N2816),N$2:N$5193,0)),"")</f>
        <v/>
      </c>
      <c r="S2816" s="92" t="str">
        <f>IFERROR(INDEX($C$2:$C$5193,MATCH(ROWS(O$2:O2816),O$2:O$5193,0)),"")</f>
        <v/>
      </c>
    </row>
    <row r="2817" spans="1:19" x14ac:dyDescent="0.25">
      <c r="A2817" s="68">
        <v>11088</v>
      </c>
      <c r="B2817" s="68" t="s">
        <v>21377</v>
      </c>
      <c r="C2817" s="68" t="s">
        <v>21378</v>
      </c>
      <c r="D2817" s="68" t="s">
        <v>16702</v>
      </c>
      <c r="E2817" s="68" t="s">
        <v>22589</v>
      </c>
      <c r="F2817" s="68" t="s">
        <v>21379</v>
      </c>
      <c r="G2817" s="68" t="s">
        <v>21380</v>
      </c>
      <c r="H2817" s="68">
        <v>37.603999999999999</v>
      </c>
      <c r="I2817" s="68">
        <v>-101.374</v>
      </c>
      <c r="J2817" s="68">
        <v>3071</v>
      </c>
      <c r="K2817" s="68">
        <v>-5</v>
      </c>
      <c r="L2817" s="68">
        <f>COUNTIFS(Aéroports!$C$2:$C$5193,Aéroports!$C2817,Aéroports!$D$2:$D$5193,Aéroports!$D2817)</f>
        <v>1</v>
      </c>
      <c r="M2817" s="68" t="str">
        <f>IF(AND(Formulaire!$H$15=Aéroports!$E2817,--ISNUMBER(IFERROR(SEARCH(Formulaire!$H$16,$C2817,1),""))=1),MAX(M$1:M2816)+1,"")</f>
        <v/>
      </c>
      <c r="N2817" s="68" t="str">
        <f>IF(AND(Formulaire!$H$21=Aéroports!$E2817,--ISNUMBER(IFERROR(SEARCH(Formulaire!$H$22,$C2817,1),""))=1),MAX(N$1:N2816)+1,"")</f>
        <v/>
      </c>
      <c r="O2817" s="68" t="str">
        <f>IF(AND(Formulaire!$H$27=Aéroports!$E2817,--ISNUMBER(IFERROR(SEARCH(Formulaire!$H$28,$C2817,1),""))=1),MAX(O$1:O2816)+1,"")</f>
        <v/>
      </c>
      <c r="Q2817" s="91" t="str">
        <f>IFERROR(INDEX($C$2:$C$5193,MATCH(ROWS(M$2:M2817),M$2:M$5193,0)),"")</f>
        <v/>
      </c>
      <c r="R2817" s="70" t="str">
        <f>IFERROR(INDEX($C$2:$C$5193,MATCH(ROWS(N$2:N2817),N$2:N$5193,0)),"")</f>
        <v/>
      </c>
      <c r="S2817" s="92" t="str">
        <f>IFERROR(INDEX($C$2:$C$5193,MATCH(ROWS(O$2:O2817),O$2:O$5193,0)),"")</f>
        <v/>
      </c>
    </row>
    <row r="2818" spans="1:19" x14ac:dyDescent="0.25">
      <c r="A2818" s="69">
        <v>7088</v>
      </c>
      <c r="B2818" s="69" t="s">
        <v>21381</v>
      </c>
      <c r="C2818" s="69" t="s">
        <v>21382</v>
      </c>
      <c r="D2818" s="69" t="s">
        <v>16702</v>
      </c>
      <c r="E2818" s="69" t="s">
        <v>22589</v>
      </c>
      <c r="F2818" s="69" t="s">
        <v>21383</v>
      </c>
      <c r="G2818" s="69" t="s">
        <v>21384</v>
      </c>
      <c r="H2818" s="69">
        <v>63.888399999999997</v>
      </c>
      <c r="I2818" s="69">
        <v>-160.79900000000001</v>
      </c>
      <c r="J2818" s="69">
        <v>27</v>
      </c>
      <c r="K2818" s="69">
        <v>-9</v>
      </c>
      <c r="L2818" s="69">
        <f>COUNTIFS(Aéroports!$C$2:$C$5193,Aéroports!$C2818,Aéroports!$D$2:$D$5193,Aéroports!$D2818)</f>
        <v>1</v>
      </c>
      <c r="M2818" s="69" t="str">
        <f>IF(AND(Formulaire!$H$15=Aéroports!$E2818,--ISNUMBER(IFERROR(SEARCH(Formulaire!$H$16,$C2818,1),""))=1),MAX(M$1:M2817)+1,"")</f>
        <v/>
      </c>
      <c r="N2818" s="69" t="str">
        <f>IF(AND(Formulaire!$H$21=Aéroports!$E2818,--ISNUMBER(IFERROR(SEARCH(Formulaire!$H$22,$C2818,1),""))=1),MAX(N$1:N2817)+1,"")</f>
        <v/>
      </c>
      <c r="O2818" s="69" t="str">
        <f>IF(AND(Formulaire!$H$27=Aéroports!$E2818,--ISNUMBER(IFERROR(SEARCH(Formulaire!$H$28,$C2818,1),""))=1),MAX(O$1:O2817)+1,"")</f>
        <v/>
      </c>
      <c r="Q2818" s="91" t="str">
        <f>IFERROR(INDEX($C$2:$C$5193,MATCH(ROWS(M$2:M2818),M$2:M$5193,0)),"")</f>
        <v/>
      </c>
      <c r="R2818" s="70" t="str">
        <f>IFERROR(INDEX($C$2:$C$5193,MATCH(ROWS(N$2:N2818),N$2:N$5193,0)),"")</f>
        <v/>
      </c>
      <c r="S2818" s="92" t="str">
        <f>IFERROR(INDEX($C$2:$C$5193,MATCH(ROWS(O$2:O2818),O$2:O$5193,0)),"")</f>
        <v/>
      </c>
    </row>
    <row r="2819" spans="1:19" x14ac:dyDescent="0.25">
      <c r="A2819" s="68">
        <v>3860</v>
      </c>
      <c r="B2819" s="68" t="s">
        <v>21385</v>
      </c>
      <c r="C2819" s="68" t="s">
        <v>21386</v>
      </c>
      <c r="D2819" s="68" t="s">
        <v>16702</v>
      </c>
      <c r="E2819" s="68" t="s">
        <v>22589</v>
      </c>
      <c r="F2819" s="68" t="s">
        <v>21387</v>
      </c>
      <c r="G2819" s="68" t="s">
        <v>21388</v>
      </c>
      <c r="H2819" s="68">
        <v>53.900100000000002</v>
      </c>
      <c r="I2819" s="68">
        <v>-166.54400000000001</v>
      </c>
      <c r="J2819" s="68">
        <v>22</v>
      </c>
      <c r="K2819" s="68">
        <v>-9</v>
      </c>
      <c r="L2819" s="68">
        <f>COUNTIFS(Aéroports!$C$2:$C$5193,Aéroports!$C2819,Aéroports!$D$2:$D$5193,Aéroports!$D2819)</f>
        <v>1</v>
      </c>
      <c r="M2819" s="68" t="str">
        <f>IF(AND(Formulaire!$H$15=Aéroports!$E2819,--ISNUMBER(IFERROR(SEARCH(Formulaire!$H$16,$C2819,1),""))=1),MAX(M$1:M2818)+1,"")</f>
        <v/>
      </c>
      <c r="N2819" s="68" t="str">
        <f>IF(AND(Formulaire!$H$21=Aéroports!$E2819,--ISNUMBER(IFERROR(SEARCH(Formulaire!$H$22,$C2819,1),""))=1),MAX(N$1:N2818)+1,"")</f>
        <v/>
      </c>
      <c r="O2819" s="68" t="str">
        <f>IF(AND(Formulaire!$H$27=Aéroports!$E2819,--ISNUMBER(IFERROR(SEARCH(Formulaire!$H$28,$C2819,1),""))=1),MAX(O$1:O2818)+1,"")</f>
        <v/>
      </c>
      <c r="Q2819" s="91" t="str">
        <f>IFERROR(INDEX($C$2:$C$5193,MATCH(ROWS(M$2:M2819),M$2:M$5193,0)),"")</f>
        <v/>
      </c>
      <c r="R2819" s="70" t="str">
        <f>IFERROR(INDEX($C$2:$C$5193,MATCH(ROWS(N$2:N2819),N$2:N$5193,0)),"")</f>
        <v/>
      </c>
      <c r="S2819" s="92" t="str">
        <f>IFERROR(INDEX($C$2:$C$5193,MATCH(ROWS(O$2:O2819),O$2:O$5193,0)),"")</f>
        <v/>
      </c>
    </row>
    <row r="2820" spans="1:19" x14ac:dyDescent="0.25">
      <c r="A2820" s="69">
        <v>10117</v>
      </c>
      <c r="B2820" s="69" t="s">
        <v>21389</v>
      </c>
      <c r="C2820" s="69" t="s">
        <v>21390</v>
      </c>
      <c r="D2820" s="69" t="s">
        <v>16702</v>
      </c>
      <c r="E2820" s="69" t="s">
        <v>22589</v>
      </c>
      <c r="F2820" s="69" t="s">
        <v>21391</v>
      </c>
      <c r="G2820" s="69" t="s">
        <v>21392</v>
      </c>
      <c r="H2820" s="69">
        <v>34.111600000000003</v>
      </c>
      <c r="I2820" s="69">
        <v>-117.688</v>
      </c>
      <c r="J2820" s="69">
        <v>1444</v>
      </c>
      <c r="K2820" s="69">
        <v>-8</v>
      </c>
      <c r="L2820" s="69">
        <f>COUNTIFS(Aéroports!$C$2:$C$5193,Aéroports!$C2820,Aéroports!$D$2:$D$5193,Aéroports!$D2820)</f>
        <v>1</v>
      </c>
      <c r="M2820" s="69" t="str">
        <f>IF(AND(Formulaire!$H$15=Aéroports!$E2820,--ISNUMBER(IFERROR(SEARCH(Formulaire!$H$16,$C2820,1),""))=1),MAX(M$1:M2819)+1,"")</f>
        <v/>
      </c>
      <c r="N2820" s="69" t="str">
        <f>IF(AND(Formulaire!$H$21=Aéroports!$E2820,--ISNUMBER(IFERROR(SEARCH(Formulaire!$H$22,$C2820,1),""))=1),MAX(N$1:N2819)+1,"")</f>
        <v/>
      </c>
      <c r="O2820" s="69" t="str">
        <f>IF(AND(Formulaire!$H$27=Aéroports!$E2820,--ISNUMBER(IFERROR(SEARCH(Formulaire!$H$28,$C2820,1),""))=1),MAX(O$1:O2819)+1,"")</f>
        <v/>
      </c>
      <c r="Q2820" s="91" t="str">
        <f>IFERROR(INDEX($C$2:$C$5193,MATCH(ROWS(M$2:M2820),M$2:M$5193,0)),"")</f>
        <v/>
      </c>
      <c r="R2820" s="70" t="str">
        <f>IFERROR(INDEX($C$2:$C$5193,MATCH(ROWS(N$2:N2820),N$2:N$5193,0)),"")</f>
        <v/>
      </c>
      <c r="S2820" s="92" t="str">
        <f>IFERROR(INDEX($C$2:$C$5193,MATCH(ROWS(O$2:O2820),O$2:O$5193,0)),"")</f>
        <v/>
      </c>
    </row>
    <row r="2821" spans="1:19" x14ac:dyDescent="0.25">
      <c r="A2821" s="68">
        <v>7885</v>
      </c>
      <c r="B2821" s="68" t="s">
        <v>21393</v>
      </c>
      <c r="C2821" s="68" t="s">
        <v>21394</v>
      </c>
      <c r="D2821" s="68" t="s">
        <v>16702</v>
      </c>
      <c r="E2821" s="68" t="s">
        <v>22589</v>
      </c>
      <c r="F2821" s="68" t="s">
        <v>21395</v>
      </c>
      <c r="G2821" s="68" t="s">
        <v>21396</v>
      </c>
      <c r="H2821" s="68">
        <v>29.211300000000001</v>
      </c>
      <c r="I2821" s="68">
        <v>-99.743600000000001</v>
      </c>
      <c r="J2821" s="68">
        <v>942</v>
      </c>
      <c r="K2821" s="68">
        <v>-6</v>
      </c>
      <c r="L2821" s="68">
        <f>COUNTIFS(Aéroports!$C$2:$C$5193,Aéroports!$C2821,Aéroports!$D$2:$D$5193,Aéroports!$D2821)</f>
        <v>1</v>
      </c>
      <c r="M2821" s="68" t="str">
        <f>IF(AND(Formulaire!$H$15=Aéroports!$E2821,--ISNUMBER(IFERROR(SEARCH(Formulaire!$H$16,$C2821,1),""))=1),MAX(M$1:M2820)+1,"")</f>
        <v/>
      </c>
      <c r="N2821" s="68" t="str">
        <f>IF(AND(Formulaire!$H$21=Aéroports!$E2821,--ISNUMBER(IFERROR(SEARCH(Formulaire!$H$22,$C2821,1),""))=1),MAX(N$1:N2820)+1,"")</f>
        <v/>
      </c>
      <c r="O2821" s="68" t="str">
        <f>IF(AND(Formulaire!$H$27=Aéroports!$E2821,--ISNUMBER(IFERROR(SEARCH(Formulaire!$H$28,$C2821,1),""))=1),MAX(O$1:O2820)+1,"")</f>
        <v/>
      </c>
      <c r="Q2821" s="91" t="str">
        <f>IFERROR(INDEX($C$2:$C$5193,MATCH(ROWS(M$2:M2821),M$2:M$5193,0)),"")</f>
        <v/>
      </c>
      <c r="R2821" s="70" t="str">
        <f>IFERROR(INDEX($C$2:$C$5193,MATCH(ROWS(N$2:N2821),N$2:N$5193,0)),"")</f>
        <v/>
      </c>
      <c r="S2821" s="92" t="str">
        <f>IFERROR(INDEX($C$2:$C$5193,MATCH(ROWS(O$2:O2821),O$2:O$5193,0)),"")</f>
        <v/>
      </c>
    </row>
    <row r="2822" spans="1:19" x14ac:dyDescent="0.25">
      <c r="A2822" s="69">
        <v>4250</v>
      </c>
      <c r="B2822" s="69" t="s">
        <v>21397</v>
      </c>
      <c r="C2822" s="69" t="s">
        <v>21398</v>
      </c>
      <c r="D2822" s="69" t="s">
        <v>16702</v>
      </c>
      <c r="E2822" s="69" t="s">
        <v>22589</v>
      </c>
      <c r="F2822" s="69" t="s">
        <v>21399</v>
      </c>
      <c r="G2822" s="69" t="s">
        <v>21400</v>
      </c>
      <c r="H2822" s="69">
        <v>39.642600000000002</v>
      </c>
      <c r="I2822" s="69">
        <v>-106.91800000000001</v>
      </c>
      <c r="J2822" s="69">
        <v>6548</v>
      </c>
      <c r="K2822" s="69">
        <v>-7</v>
      </c>
      <c r="L2822" s="69">
        <f>COUNTIFS(Aéroports!$C$2:$C$5193,Aéroports!$C2822,Aéroports!$D$2:$D$5193,Aéroports!$D2822)</f>
        <v>1</v>
      </c>
      <c r="M2822" s="69" t="str">
        <f>IF(AND(Formulaire!$H$15=Aéroports!$E2822,--ISNUMBER(IFERROR(SEARCH(Formulaire!$H$16,$C2822,1),""))=1),MAX(M$1:M2821)+1,"")</f>
        <v/>
      </c>
      <c r="N2822" s="69" t="str">
        <f>IF(AND(Formulaire!$H$21=Aéroports!$E2822,--ISNUMBER(IFERROR(SEARCH(Formulaire!$H$22,$C2822,1),""))=1),MAX(N$1:N2821)+1,"")</f>
        <v/>
      </c>
      <c r="O2822" s="69" t="str">
        <f>IF(AND(Formulaire!$H$27=Aéroports!$E2822,--ISNUMBER(IFERROR(SEARCH(Formulaire!$H$28,$C2822,1),""))=1),MAX(O$1:O2821)+1,"")</f>
        <v/>
      </c>
      <c r="Q2822" s="91" t="str">
        <f>IFERROR(INDEX($C$2:$C$5193,MATCH(ROWS(M$2:M2822),M$2:M$5193,0)),"")</f>
        <v/>
      </c>
      <c r="R2822" s="70" t="str">
        <f>IFERROR(INDEX($C$2:$C$5193,MATCH(ROWS(N$2:N2822),N$2:N$5193,0)),"")</f>
        <v/>
      </c>
      <c r="S2822" s="92" t="str">
        <f>IFERROR(INDEX($C$2:$C$5193,MATCH(ROWS(O$2:O2822),O$2:O$5193,0)),"")</f>
        <v/>
      </c>
    </row>
    <row r="2823" spans="1:19" x14ac:dyDescent="0.25">
      <c r="A2823" s="68">
        <v>3865</v>
      </c>
      <c r="B2823" s="68" t="s">
        <v>21401</v>
      </c>
      <c r="C2823" s="68" t="s">
        <v>21402</v>
      </c>
      <c r="D2823" s="68" t="s">
        <v>16702</v>
      </c>
      <c r="E2823" s="68" t="s">
        <v>22589</v>
      </c>
      <c r="F2823" s="68" t="s">
        <v>21403</v>
      </c>
      <c r="G2823" s="68" t="s">
        <v>21404</v>
      </c>
      <c r="H2823" s="68">
        <v>61.133899999999997</v>
      </c>
      <c r="I2823" s="68">
        <v>-146.24799999999999</v>
      </c>
      <c r="J2823" s="68">
        <v>121</v>
      </c>
      <c r="K2823" s="68">
        <v>-9</v>
      </c>
      <c r="L2823" s="68">
        <f>COUNTIFS(Aéroports!$C$2:$C$5193,Aéroports!$C2823,Aéroports!$D$2:$D$5193,Aéroports!$D2823)</f>
        <v>1</v>
      </c>
      <c r="M2823" s="68" t="str">
        <f>IF(AND(Formulaire!$H$15=Aéroports!$E2823,--ISNUMBER(IFERROR(SEARCH(Formulaire!$H$16,$C2823,1),""))=1),MAX(M$1:M2822)+1,"")</f>
        <v/>
      </c>
      <c r="N2823" s="68" t="str">
        <f>IF(AND(Formulaire!$H$21=Aéroports!$E2823,--ISNUMBER(IFERROR(SEARCH(Formulaire!$H$22,$C2823,1),""))=1),MAX(N$1:N2822)+1,"")</f>
        <v/>
      </c>
      <c r="O2823" s="68" t="str">
        <f>IF(AND(Formulaire!$H$27=Aéroports!$E2823,--ISNUMBER(IFERROR(SEARCH(Formulaire!$H$28,$C2823,1),""))=1),MAX(O$1:O2822)+1,"")</f>
        <v/>
      </c>
      <c r="Q2823" s="91" t="str">
        <f>IFERROR(INDEX($C$2:$C$5193,MATCH(ROWS(M$2:M2823),M$2:M$5193,0)),"")</f>
        <v/>
      </c>
      <c r="R2823" s="70" t="str">
        <f>IFERROR(INDEX($C$2:$C$5193,MATCH(ROWS(N$2:N2823),N$2:N$5193,0)),"")</f>
        <v/>
      </c>
      <c r="S2823" s="92" t="str">
        <f>IFERROR(INDEX($C$2:$C$5193,MATCH(ROWS(O$2:O2823),O$2:O$5193,0)),"")</f>
        <v/>
      </c>
    </row>
    <row r="2824" spans="1:19" x14ac:dyDescent="0.25">
      <c r="A2824" s="69">
        <v>5776</v>
      </c>
      <c r="B2824" s="69" t="s">
        <v>21409</v>
      </c>
      <c r="C2824" s="69" t="s">
        <v>21406</v>
      </c>
      <c r="D2824" s="69" t="s">
        <v>16702</v>
      </c>
      <c r="E2824" s="69" t="s">
        <v>22589</v>
      </c>
      <c r="F2824" s="69" t="s">
        <v>21410</v>
      </c>
      <c r="G2824" s="69" t="s">
        <v>21411</v>
      </c>
      <c r="H2824" s="69">
        <v>30.782499999999999</v>
      </c>
      <c r="I2824" s="69">
        <v>-83.276700000000005</v>
      </c>
      <c r="J2824" s="69">
        <v>203</v>
      </c>
      <c r="K2824" s="69">
        <v>-5</v>
      </c>
      <c r="L2824" s="69">
        <f>COUNTIFS(Aéroports!$C$2:$C$5193,Aéroports!$C2824,Aéroports!$D$2:$D$5193,Aéroports!$D2824)</f>
        <v>1</v>
      </c>
      <c r="M2824" s="69" t="str">
        <f>IF(AND(Formulaire!$H$15=Aéroports!$E2824,--ISNUMBER(IFERROR(SEARCH(Formulaire!$H$16,$C2824,1),""))=1),MAX(M$1:M2823)+1,"")</f>
        <v/>
      </c>
      <c r="N2824" s="69" t="str">
        <f>IF(AND(Formulaire!$H$21=Aéroports!$E2824,--ISNUMBER(IFERROR(SEARCH(Formulaire!$H$22,$C2824,1),""))=1),MAX(N$1:N2823)+1,"")</f>
        <v/>
      </c>
      <c r="O2824" s="69" t="str">
        <f>IF(AND(Formulaire!$H$27=Aéroports!$E2824,--ISNUMBER(IFERROR(SEARCH(Formulaire!$H$28,$C2824,1),""))=1),MAX(O$1:O2823)+1,"")</f>
        <v/>
      </c>
      <c r="Q2824" s="91" t="str">
        <f>IFERROR(INDEX($C$2:$C$5193,MATCH(ROWS(M$2:M2824),M$2:M$5193,0)),"")</f>
        <v/>
      </c>
      <c r="R2824" s="70" t="str">
        <f>IFERROR(INDEX($C$2:$C$5193,MATCH(ROWS(N$2:N2824),N$2:N$5193,0)),"")</f>
        <v/>
      </c>
      <c r="S2824" s="92" t="str">
        <f>IFERROR(INDEX($C$2:$C$5193,MATCH(ROWS(O$2:O2824),O$2:O$5193,0)),"")</f>
        <v/>
      </c>
    </row>
    <row r="2825" spans="1:19" x14ac:dyDescent="0.25">
      <c r="A2825" s="68">
        <v>11863</v>
      </c>
      <c r="B2825" s="68" t="s">
        <v>21412</v>
      </c>
      <c r="C2825" s="68" t="s">
        <v>21413</v>
      </c>
      <c r="D2825" s="68" t="s">
        <v>16702</v>
      </c>
      <c r="E2825" s="68" t="s">
        <v>22589</v>
      </c>
      <c r="F2825" s="68" t="s">
        <v>21414</v>
      </c>
      <c r="G2825" s="68" t="s">
        <v>21415</v>
      </c>
      <c r="H2825" s="68">
        <v>42.857799999999997</v>
      </c>
      <c r="I2825" s="68">
        <v>-100.548</v>
      </c>
      <c r="J2825" s="68">
        <v>2596</v>
      </c>
      <c r="K2825" s="68" t="s">
        <v>340</v>
      </c>
      <c r="L2825" s="68">
        <f>COUNTIFS(Aéroports!$C$2:$C$5193,Aéroports!$C2825,Aéroports!$D$2:$D$5193,Aéroports!$D2825)</f>
        <v>1</v>
      </c>
      <c r="M2825" s="68" t="str">
        <f>IF(AND(Formulaire!$H$15=Aéroports!$E2825,--ISNUMBER(IFERROR(SEARCH(Formulaire!$H$16,$C2825,1),""))=1),MAX(M$1:M2824)+1,"")</f>
        <v/>
      </c>
      <c r="N2825" s="68" t="str">
        <f>IF(AND(Formulaire!$H$21=Aéroports!$E2825,--ISNUMBER(IFERROR(SEARCH(Formulaire!$H$22,$C2825,1),""))=1),MAX(N$1:N2824)+1,"")</f>
        <v/>
      </c>
      <c r="O2825" s="68" t="str">
        <f>IF(AND(Formulaire!$H$27=Aéroports!$E2825,--ISNUMBER(IFERROR(SEARCH(Formulaire!$H$28,$C2825,1),""))=1),MAX(O$1:O2824)+1,"")</f>
        <v/>
      </c>
      <c r="Q2825" s="91" t="str">
        <f>IFERROR(INDEX($C$2:$C$5193,MATCH(ROWS(M$2:M2825),M$2:M$5193,0)),"")</f>
        <v/>
      </c>
      <c r="R2825" s="70" t="str">
        <f>IFERROR(INDEX($C$2:$C$5193,MATCH(ROWS(N$2:N2825),N$2:N$5193,0)),"")</f>
        <v/>
      </c>
      <c r="S2825" s="92" t="str">
        <f>IFERROR(INDEX($C$2:$C$5193,MATCH(ROWS(O$2:O2825),O$2:O$5193,0)),"")</f>
        <v/>
      </c>
    </row>
    <row r="2826" spans="1:19" x14ac:dyDescent="0.25">
      <c r="A2826" s="69">
        <v>3873</v>
      </c>
      <c r="B2826" s="69" t="s">
        <v>21416</v>
      </c>
      <c r="C2826" s="69" t="s">
        <v>21417</v>
      </c>
      <c r="D2826" s="69" t="s">
        <v>16702</v>
      </c>
      <c r="E2826" s="69" t="s">
        <v>22589</v>
      </c>
      <c r="F2826" s="69" t="s">
        <v>21418</v>
      </c>
      <c r="G2826" s="69" t="s">
        <v>21419</v>
      </c>
      <c r="H2826" s="69">
        <v>30.4832</v>
      </c>
      <c r="I2826" s="69">
        <v>-86.525400000000005</v>
      </c>
      <c r="J2826" s="69">
        <v>87</v>
      </c>
      <c r="K2826" s="69">
        <v>-6</v>
      </c>
      <c r="L2826" s="69">
        <f>COUNTIFS(Aéroports!$C$2:$C$5193,Aéroports!$C2826,Aéroports!$D$2:$D$5193,Aéroports!$D2826)</f>
        <v>1</v>
      </c>
      <c r="M2826" s="69" t="str">
        <f>IF(AND(Formulaire!$H$15=Aéroports!$E2826,--ISNUMBER(IFERROR(SEARCH(Formulaire!$H$16,$C2826,1),""))=1),MAX(M$1:M2825)+1,"")</f>
        <v/>
      </c>
      <c r="N2826" s="69" t="str">
        <f>IF(AND(Formulaire!$H$21=Aéroports!$E2826,--ISNUMBER(IFERROR(SEARCH(Formulaire!$H$22,$C2826,1),""))=1),MAX(N$1:N2825)+1,"")</f>
        <v/>
      </c>
      <c r="O2826" s="69" t="str">
        <f>IF(AND(Formulaire!$H$27=Aéroports!$E2826,--ISNUMBER(IFERROR(SEARCH(Formulaire!$H$28,$C2826,1),""))=1),MAX(O$1:O2825)+1,"")</f>
        <v/>
      </c>
      <c r="Q2826" s="91" t="str">
        <f>IFERROR(INDEX($C$2:$C$5193,MATCH(ROWS(M$2:M2826),M$2:M$5193,0)),"")</f>
        <v/>
      </c>
      <c r="R2826" s="70" t="str">
        <f>IFERROR(INDEX($C$2:$C$5193,MATCH(ROWS(N$2:N2826),N$2:N$5193,0)),"")</f>
        <v/>
      </c>
      <c r="S2826" s="92" t="str">
        <f>IFERROR(INDEX($C$2:$C$5193,MATCH(ROWS(O$2:O2826),O$2:O$5193,0)),"")</f>
        <v/>
      </c>
    </row>
    <row r="2827" spans="1:19" x14ac:dyDescent="0.25">
      <c r="A2827" s="68">
        <v>11255</v>
      </c>
      <c r="B2827" s="68" t="s">
        <v>21420</v>
      </c>
      <c r="C2827" s="68" t="s">
        <v>21421</v>
      </c>
      <c r="D2827" s="68" t="s">
        <v>16702</v>
      </c>
      <c r="E2827" s="68" t="s">
        <v>22589</v>
      </c>
      <c r="F2827" s="68" t="s">
        <v>21422</v>
      </c>
      <c r="G2827" s="68" t="s">
        <v>21423</v>
      </c>
      <c r="H2827" s="68">
        <v>41.454000000000001</v>
      </c>
      <c r="I2827" s="68">
        <v>-87.007099999999994</v>
      </c>
      <c r="J2827" s="68">
        <v>770</v>
      </c>
      <c r="K2827" s="68">
        <v>-5</v>
      </c>
      <c r="L2827" s="68">
        <f>COUNTIFS(Aéroports!$C$2:$C$5193,Aéroports!$C2827,Aéroports!$D$2:$D$5193,Aéroports!$D2827)</f>
        <v>1</v>
      </c>
      <c r="M2827" s="68" t="str">
        <f>IF(AND(Formulaire!$H$15=Aéroports!$E2827,--ISNUMBER(IFERROR(SEARCH(Formulaire!$H$16,$C2827,1),""))=1),MAX(M$1:M2826)+1,"")</f>
        <v/>
      </c>
      <c r="N2827" s="68" t="str">
        <f>IF(AND(Formulaire!$H$21=Aéroports!$E2827,--ISNUMBER(IFERROR(SEARCH(Formulaire!$H$22,$C2827,1),""))=1),MAX(N$1:N2826)+1,"")</f>
        <v/>
      </c>
      <c r="O2827" s="68" t="str">
        <f>IF(AND(Formulaire!$H$27=Aéroports!$E2827,--ISNUMBER(IFERROR(SEARCH(Formulaire!$H$28,$C2827,1),""))=1),MAX(O$1:O2826)+1,"")</f>
        <v/>
      </c>
      <c r="Q2827" s="91" t="str">
        <f>IFERROR(INDEX($C$2:$C$5193,MATCH(ROWS(M$2:M2827),M$2:M$5193,0)),"")</f>
        <v/>
      </c>
      <c r="R2827" s="70" t="str">
        <f>IFERROR(INDEX($C$2:$C$5193,MATCH(ROWS(N$2:N2827),N$2:N$5193,0)),"")</f>
        <v/>
      </c>
      <c r="S2827" s="92" t="str">
        <f>IFERROR(INDEX($C$2:$C$5193,MATCH(ROWS(O$2:O2827),O$2:O$5193,0)),"")</f>
        <v/>
      </c>
    </row>
    <row r="2828" spans="1:19" x14ac:dyDescent="0.25">
      <c r="A2828" s="69">
        <v>4071</v>
      </c>
      <c r="B2828" s="69" t="s">
        <v>21424</v>
      </c>
      <c r="C2828" s="69" t="s">
        <v>21425</v>
      </c>
      <c r="D2828" s="69" t="s">
        <v>16702</v>
      </c>
      <c r="E2828" s="69" t="s">
        <v>22589</v>
      </c>
      <c r="F2828" s="69" t="s">
        <v>21426</v>
      </c>
      <c r="G2828" s="69" t="s">
        <v>21427</v>
      </c>
      <c r="H2828" s="69">
        <v>34.209800000000001</v>
      </c>
      <c r="I2828" s="69">
        <v>-118.49</v>
      </c>
      <c r="J2828" s="69">
        <v>802</v>
      </c>
      <c r="K2828" s="69">
        <v>-8</v>
      </c>
      <c r="L2828" s="69">
        <f>COUNTIFS(Aéroports!$C$2:$C$5193,Aéroports!$C2828,Aéroports!$D$2:$D$5193,Aéroports!$D2828)</f>
        <v>1</v>
      </c>
      <c r="M2828" s="69" t="str">
        <f>IF(AND(Formulaire!$H$15=Aéroports!$E2828,--ISNUMBER(IFERROR(SEARCH(Formulaire!$H$16,$C2828,1),""))=1),MAX(M$1:M2827)+1,"")</f>
        <v/>
      </c>
      <c r="N2828" s="69" t="str">
        <f>IF(AND(Formulaire!$H$21=Aéroports!$E2828,--ISNUMBER(IFERROR(SEARCH(Formulaire!$H$22,$C2828,1),""))=1),MAX(N$1:N2827)+1,"")</f>
        <v/>
      </c>
      <c r="O2828" s="69" t="str">
        <f>IF(AND(Formulaire!$H$27=Aéroports!$E2828,--ISNUMBER(IFERROR(SEARCH(Formulaire!$H$28,$C2828,1),""))=1),MAX(O$1:O2827)+1,"")</f>
        <v/>
      </c>
      <c r="Q2828" s="91" t="str">
        <f>IFERROR(INDEX($C$2:$C$5193,MATCH(ROWS(M$2:M2828),M$2:M$5193,0)),"")</f>
        <v/>
      </c>
      <c r="R2828" s="70" t="str">
        <f>IFERROR(INDEX($C$2:$C$5193,MATCH(ROWS(N$2:N2828),N$2:N$5193,0)),"")</f>
        <v/>
      </c>
      <c r="S2828" s="92" t="str">
        <f>IFERROR(INDEX($C$2:$C$5193,MATCH(ROWS(O$2:O2828),O$2:O$5193,0)),"")</f>
        <v/>
      </c>
    </row>
    <row r="2829" spans="1:19" x14ac:dyDescent="0.25">
      <c r="A2829" s="68">
        <v>8556</v>
      </c>
      <c r="B2829" s="68" t="s">
        <v>21428</v>
      </c>
      <c r="C2829" s="68" t="s">
        <v>21429</v>
      </c>
      <c r="D2829" s="68" t="s">
        <v>16702</v>
      </c>
      <c r="E2829" s="68" t="s">
        <v>22589</v>
      </c>
      <c r="F2829" s="68" t="s">
        <v>21430</v>
      </c>
      <c r="G2829" s="68" t="s">
        <v>21431</v>
      </c>
      <c r="H2829" s="68">
        <v>40.864699999999999</v>
      </c>
      <c r="I2829" s="68">
        <v>-84.609399999999994</v>
      </c>
      <c r="J2829" s="68">
        <v>785</v>
      </c>
      <c r="K2829" s="68">
        <v>-5</v>
      </c>
      <c r="L2829" s="68">
        <f>COUNTIFS(Aéroports!$C$2:$C$5193,Aéroports!$C2829,Aéroports!$D$2:$D$5193,Aéroports!$D2829)</f>
        <v>1</v>
      </c>
      <c r="M2829" s="68" t="str">
        <f>IF(AND(Formulaire!$H$15=Aéroports!$E2829,--ISNUMBER(IFERROR(SEARCH(Formulaire!$H$16,$C2829,1),""))=1),MAX(M$1:M2828)+1,"")</f>
        <v/>
      </c>
      <c r="N2829" s="68" t="str">
        <f>IF(AND(Formulaire!$H$21=Aéroports!$E2829,--ISNUMBER(IFERROR(SEARCH(Formulaire!$H$22,$C2829,1),""))=1),MAX(N$1:N2828)+1,"")</f>
        <v/>
      </c>
      <c r="O2829" s="68" t="str">
        <f>IF(AND(Formulaire!$H$27=Aéroports!$E2829,--ISNUMBER(IFERROR(SEARCH(Formulaire!$H$28,$C2829,1),""))=1),MAX(O$1:O2828)+1,"")</f>
        <v/>
      </c>
      <c r="Q2829" s="91" t="str">
        <f>IFERROR(INDEX($C$2:$C$5193,MATCH(ROWS(M$2:M2829),M$2:M$5193,0)),"")</f>
        <v/>
      </c>
      <c r="R2829" s="70" t="str">
        <f>IFERROR(INDEX($C$2:$C$5193,MATCH(ROWS(N$2:N2829),N$2:N$5193,0)),"")</f>
        <v/>
      </c>
      <c r="S2829" s="92" t="str">
        <f>IFERROR(INDEX($C$2:$C$5193,MATCH(ROWS(O$2:O2829),O$2:O$5193,0)),"")</f>
        <v/>
      </c>
    </row>
    <row r="2830" spans="1:19" x14ac:dyDescent="0.25">
      <c r="A2830" s="69">
        <v>7114</v>
      </c>
      <c r="B2830" s="69" t="s">
        <v>21432</v>
      </c>
      <c r="C2830" s="69" t="s">
        <v>21433</v>
      </c>
      <c r="D2830" s="69" t="s">
        <v>16702</v>
      </c>
      <c r="E2830" s="69" t="s">
        <v>22589</v>
      </c>
      <c r="F2830" s="69" t="s">
        <v>21434</v>
      </c>
      <c r="G2830" s="69" t="s">
        <v>21435</v>
      </c>
      <c r="H2830" s="69">
        <v>67.008700000000005</v>
      </c>
      <c r="I2830" s="69">
        <v>-146.36600000000001</v>
      </c>
      <c r="J2830" s="69">
        <v>574</v>
      </c>
      <c r="K2830" s="69">
        <v>-9</v>
      </c>
      <c r="L2830" s="69">
        <f>COUNTIFS(Aéroports!$C$2:$C$5193,Aéroports!$C2830,Aéroports!$D$2:$D$5193,Aéroports!$D2830)</f>
        <v>1</v>
      </c>
      <c r="M2830" s="69" t="str">
        <f>IF(AND(Formulaire!$H$15=Aéroports!$E2830,--ISNUMBER(IFERROR(SEARCH(Formulaire!$H$16,$C2830,1),""))=1),MAX(M$1:M2829)+1,"")</f>
        <v/>
      </c>
      <c r="N2830" s="69" t="str">
        <f>IF(AND(Formulaire!$H$21=Aéroports!$E2830,--ISNUMBER(IFERROR(SEARCH(Formulaire!$H$22,$C2830,1),""))=1),MAX(N$1:N2829)+1,"")</f>
        <v/>
      </c>
      <c r="O2830" s="69" t="str">
        <f>IF(AND(Formulaire!$H$27=Aéroports!$E2830,--ISNUMBER(IFERROR(SEARCH(Formulaire!$H$28,$C2830,1),""))=1),MAX(O$1:O2829)+1,"")</f>
        <v/>
      </c>
      <c r="Q2830" s="91" t="str">
        <f>IFERROR(INDEX($C$2:$C$5193,MATCH(ROWS(M$2:M2830),M$2:M$5193,0)),"")</f>
        <v/>
      </c>
      <c r="R2830" s="70" t="str">
        <f>IFERROR(INDEX($C$2:$C$5193,MATCH(ROWS(N$2:N2830),N$2:N$5193,0)),"")</f>
        <v/>
      </c>
      <c r="S2830" s="92" t="str">
        <f>IFERROR(INDEX($C$2:$C$5193,MATCH(ROWS(O$2:O2830),O$2:O$5193,0)),"")</f>
        <v/>
      </c>
    </row>
    <row r="2831" spans="1:19" x14ac:dyDescent="0.25">
      <c r="A2831" s="68">
        <v>7662</v>
      </c>
      <c r="B2831" s="68" t="s">
        <v>21436</v>
      </c>
      <c r="C2831" s="68" t="s">
        <v>9858</v>
      </c>
      <c r="D2831" s="68" t="s">
        <v>16702</v>
      </c>
      <c r="E2831" s="68" t="s">
        <v>22589</v>
      </c>
      <c r="F2831" s="68" t="s">
        <v>21437</v>
      </c>
      <c r="G2831" s="68" t="s">
        <v>21438</v>
      </c>
      <c r="H2831" s="68">
        <v>27.0716</v>
      </c>
      <c r="I2831" s="68">
        <v>-82.440299999999993</v>
      </c>
      <c r="J2831" s="68">
        <v>18</v>
      </c>
      <c r="K2831" s="68">
        <v>-5</v>
      </c>
      <c r="L2831" s="68">
        <f>COUNTIFS(Aéroports!$C$2:$C$5193,Aéroports!$C2831,Aéroports!$D$2:$D$5193,Aéroports!$D2831)</f>
        <v>1</v>
      </c>
      <c r="M2831" s="68" t="str">
        <f>IF(AND(Formulaire!$H$15=Aéroports!$E2831,--ISNUMBER(IFERROR(SEARCH(Formulaire!$H$16,$C2831,1),""))=1),MAX(M$1:M2830)+1,"")</f>
        <v/>
      </c>
      <c r="N2831" s="68" t="str">
        <f>IF(AND(Formulaire!$H$21=Aéroports!$E2831,--ISNUMBER(IFERROR(SEARCH(Formulaire!$H$22,$C2831,1),""))=1),MAX(N$1:N2830)+1,"")</f>
        <v/>
      </c>
      <c r="O2831" s="68" t="str">
        <f>IF(AND(Formulaire!$H$27=Aéroports!$E2831,--ISNUMBER(IFERROR(SEARCH(Formulaire!$H$28,$C2831,1),""))=1),MAX(O$1:O2830)+1,"")</f>
        <v/>
      </c>
      <c r="Q2831" s="91" t="str">
        <f>IFERROR(INDEX($C$2:$C$5193,MATCH(ROWS(M$2:M2831),M$2:M$5193,0)),"")</f>
        <v/>
      </c>
      <c r="R2831" s="70" t="str">
        <f>IFERROR(INDEX($C$2:$C$5193,MATCH(ROWS(N$2:N2831),N$2:N$5193,0)),"")</f>
        <v/>
      </c>
      <c r="S2831" s="92" t="str">
        <f>IFERROR(INDEX($C$2:$C$5193,MATCH(ROWS(O$2:O2831),O$2:O$5193,0)),"")</f>
        <v/>
      </c>
    </row>
    <row r="2832" spans="1:19" x14ac:dyDescent="0.25">
      <c r="A2832" s="69">
        <v>7076</v>
      </c>
      <c r="B2832" s="69" t="s">
        <v>21439</v>
      </c>
      <c r="C2832" s="69" t="s">
        <v>21440</v>
      </c>
      <c r="D2832" s="69" t="s">
        <v>16702</v>
      </c>
      <c r="E2832" s="69" t="s">
        <v>22589</v>
      </c>
      <c r="F2832" s="69" t="s">
        <v>21441</v>
      </c>
      <c r="G2832" s="69" t="s">
        <v>21442</v>
      </c>
      <c r="H2832" s="69">
        <v>40.440899999999999</v>
      </c>
      <c r="I2832" s="69">
        <v>-109.51</v>
      </c>
      <c r="J2832" s="69">
        <v>5278</v>
      </c>
      <c r="K2832" s="69">
        <v>-7</v>
      </c>
      <c r="L2832" s="69">
        <f>COUNTIFS(Aéroports!$C$2:$C$5193,Aéroports!$C2832,Aéroports!$D$2:$D$5193,Aéroports!$D2832)</f>
        <v>1</v>
      </c>
      <c r="M2832" s="69" t="str">
        <f>IF(AND(Formulaire!$H$15=Aéroports!$E2832,--ISNUMBER(IFERROR(SEARCH(Formulaire!$H$16,$C2832,1),""))=1),MAX(M$1:M2831)+1,"")</f>
        <v/>
      </c>
      <c r="N2832" s="69" t="str">
        <f>IF(AND(Formulaire!$H$21=Aéroports!$E2832,--ISNUMBER(IFERROR(SEARCH(Formulaire!$H$22,$C2832,1),""))=1),MAX(N$1:N2831)+1,"")</f>
        <v/>
      </c>
      <c r="O2832" s="69" t="str">
        <f>IF(AND(Formulaire!$H$27=Aéroports!$E2832,--ISNUMBER(IFERROR(SEARCH(Formulaire!$H$28,$C2832,1),""))=1),MAX(O$1:O2831)+1,"")</f>
        <v/>
      </c>
      <c r="Q2832" s="91" t="str">
        <f>IFERROR(INDEX($C$2:$C$5193,MATCH(ROWS(M$2:M2832),M$2:M$5193,0)),"")</f>
        <v/>
      </c>
      <c r="R2832" s="70" t="str">
        <f>IFERROR(INDEX($C$2:$C$5193,MATCH(ROWS(N$2:N2832),N$2:N$5193,0)),"")</f>
        <v/>
      </c>
      <c r="S2832" s="92" t="str">
        <f>IFERROR(INDEX($C$2:$C$5193,MATCH(ROWS(O$2:O2832),O$2:O$5193,0)),"")</f>
        <v/>
      </c>
    </row>
    <row r="2833" spans="1:19" x14ac:dyDescent="0.25">
      <c r="A2833" s="68">
        <v>3688</v>
      </c>
      <c r="B2833" s="68" t="s">
        <v>21443</v>
      </c>
      <c r="C2833" s="68" t="s">
        <v>21444</v>
      </c>
      <c r="D2833" s="68" t="s">
        <v>16702</v>
      </c>
      <c r="E2833" s="68" t="s">
        <v>22589</v>
      </c>
      <c r="F2833" s="68" t="s">
        <v>21445</v>
      </c>
      <c r="G2833" s="68" t="s">
        <v>21446</v>
      </c>
      <c r="H2833" s="68">
        <v>27.6556</v>
      </c>
      <c r="I2833" s="68">
        <v>-80.417900000000003</v>
      </c>
      <c r="J2833" s="68">
        <v>24</v>
      </c>
      <c r="K2833" s="68">
        <v>-5</v>
      </c>
      <c r="L2833" s="68">
        <f>COUNTIFS(Aéroports!$C$2:$C$5193,Aéroports!$C2833,Aéroports!$D$2:$D$5193,Aéroports!$D2833)</f>
        <v>1</v>
      </c>
      <c r="M2833" s="68" t="str">
        <f>IF(AND(Formulaire!$H$15=Aéroports!$E2833,--ISNUMBER(IFERROR(SEARCH(Formulaire!$H$16,$C2833,1),""))=1),MAX(M$1:M2832)+1,"")</f>
        <v/>
      </c>
      <c r="N2833" s="68" t="str">
        <f>IF(AND(Formulaire!$H$21=Aéroports!$E2833,--ISNUMBER(IFERROR(SEARCH(Formulaire!$H$22,$C2833,1),""))=1),MAX(N$1:N2832)+1,"")</f>
        <v/>
      </c>
      <c r="O2833" s="68" t="str">
        <f>IF(AND(Formulaire!$H$27=Aéroports!$E2833,--ISNUMBER(IFERROR(SEARCH(Formulaire!$H$28,$C2833,1),""))=1),MAX(O$1:O2832)+1,"")</f>
        <v/>
      </c>
      <c r="Q2833" s="91" t="str">
        <f>IFERROR(INDEX($C$2:$C$5193,MATCH(ROWS(M$2:M2833),M$2:M$5193,0)),"")</f>
        <v/>
      </c>
      <c r="R2833" s="70" t="str">
        <f>IFERROR(INDEX($C$2:$C$5193,MATCH(ROWS(N$2:N2833),N$2:N$5193,0)),"")</f>
        <v/>
      </c>
      <c r="S2833" s="92" t="str">
        <f>IFERROR(INDEX($C$2:$C$5193,MATCH(ROWS(O$2:O2833),O$2:O$5193,0)),"")</f>
        <v/>
      </c>
    </row>
    <row r="2834" spans="1:19" x14ac:dyDescent="0.25">
      <c r="A2834" s="69">
        <v>5775</v>
      </c>
      <c r="B2834" s="69" t="s">
        <v>21447</v>
      </c>
      <c r="C2834" s="69" t="s">
        <v>4443</v>
      </c>
      <c r="D2834" s="69" t="s">
        <v>16702</v>
      </c>
      <c r="E2834" s="69" t="s">
        <v>22589</v>
      </c>
      <c r="F2834" s="69" t="s">
        <v>21448</v>
      </c>
      <c r="G2834" s="69" t="s">
        <v>21449</v>
      </c>
      <c r="H2834" s="69">
        <v>28.852599999999999</v>
      </c>
      <c r="I2834" s="69">
        <v>-96.918499999999995</v>
      </c>
      <c r="J2834" s="69">
        <v>115</v>
      </c>
      <c r="K2834" s="69">
        <v>-6</v>
      </c>
      <c r="L2834" s="69">
        <f>COUNTIFS(Aéroports!$C$2:$C$5193,Aéroports!$C2834,Aéroports!$D$2:$D$5193,Aéroports!$D2834)</f>
        <v>1</v>
      </c>
      <c r="M2834" s="69" t="str">
        <f>IF(AND(Formulaire!$H$15=Aéroports!$E2834,--ISNUMBER(IFERROR(SEARCH(Formulaire!$H$16,$C2834,1),""))=1),MAX(M$1:M2833)+1,"")</f>
        <v/>
      </c>
      <c r="N2834" s="69" t="str">
        <f>IF(AND(Formulaire!$H$21=Aéroports!$E2834,--ISNUMBER(IFERROR(SEARCH(Formulaire!$H$22,$C2834,1),""))=1),MAX(N$1:N2833)+1,"")</f>
        <v/>
      </c>
      <c r="O2834" s="69" t="str">
        <f>IF(AND(Formulaire!$H$27=Aéroports!$E2834,--ISNUMBER(IFERROR(SEARCH(Formulaire!$H$28,$C2834,1),""))=1),MAX(O$1:O2833)+1,"")</f>
        <v/>
      </c>
      <c r="Q2834" s="91" t="str">
        <f>IFERROR(INDEX($C$2:$C$5193,MATCH(ROWS(M$2:M2834),M$2:M$5193,0)),"")</f>
        <v/>
      </c>
      <c r="R2834" s="70" t="str">
        <f>IFERROR(INDEX($C$2:$C$5193,MATCH(ROWS(N$2:N2834),N$2:N$5193,0)),"")</f>
        <v/>
      </c>
      <c r="S2834" s="92" t="str">
        <f>IFERROR(INDEX($C$2:$C$5193,MATCH(ROWS(O$2:O2834),O$2:O$5193,0)),"")</f>
        <v/>
      </c>
    </row>
    <row r="2835" spans="1:19" x14ac:dyDescent="0.25">
      <c r="A2835" s="68">
        <v>3554</v>
      </c>
      <c r="B2835" s="68" t="s">
        <v>21450</v>
      </c>
      <c r="C2835" s="68" t="s">
        <v>21451</v>
      </c>
      <c r="D2835" s="68" t="s">
        <v>16702</v>
      </c>
      <c r="E2835" s="68" t="s">
        <v>22589</v>
      </c>
      <c r="F2835" s="68" t="s">
        <v>21452</v>
      </c>
      <c r="G2835" s="68" t="s">
        <v>21453</v>
      </c>
      <c r="H2835" s="68">
        <v>34.597499999999997</v>
      </c>
      <c r="I2835" s="68">
        <v>-117.383</v>
      </c>
      <c r="J2835" s="68">
        <v>2885</v>
      </c>
      <c r="K2835" s="68">
        <v>-8</v>
      </c>
      <c r="L2835" s="68">
        <f>COUNTIFS(Aéroports!$C$2:$C$5193,Aéroports!$C2835,Aéroports!$D$2:$D$5193,Aéroports!$D2835)</f>
        <v>1</v>
      </c>
      <c r="M2835" s="68" t="str">
        <f>IF(AND(Formulaire!$H$15=Aéroports!$E2835,--ISNUMBER(IFERROR(SEARCH(Formulaire!$H$16,$C2835,1),""))=1),MAX(M$1:M2834)+1,"")</f>
        <v/>
      </c>
      <c r="N2835" s="68" t="str">
        <f>IF(AND(Formulaire!$H$21=Aéroports!$E2835,--ISNUMBER(IFERROR(SEARCH(Formulaire!$H$22,$C2835,1),""))=1),MAX(N$1:N2834)+1,"")</f>
        <v/>
      </c>
      <c r="O2835" s="68" t="str">
        <f>IF(AND(Formulaire!$H$27=Aéroports!$E2835,--ISNUMBER(IFERROR(SEARCH(Formulaire!$H$28,$C2835,1),""))=1),MAX(O$1:O2834)+1,"")</f>
        <v/>
      </c>
      <c r="Q2835" s="91" t="str">
        <f>IFERROR(INDEX($C$2:$C$5193,MATCH(ROWS(M$2:M2835),M$2:M$5193,0)),"")</f>
        <v/>
      </c>
      <c r="R2835" s="70" t="str">
        <f>IFERROR(INDEX($C$2:$C$5193,MATCH(ROWS(N$2:N2835),N$2:N$5193,0)),"")</f>
        <v/>
      </c>
      <c r="S2835" s="92" t="str">
        <f>IFERROR(INDEX($C$2:$C$5193,MATCH(ROWS(O$2:O2835),O$2:O$5193,0)),"")</f>
        <v/>
      </c>
    </row>
    <row r="2836" spans="1:19" x14ac:dyDescent="0.25">
      <c r="A2836" s="69">
        <v>4265</v>
      </c>
      <c r="B2836" s="69" t="s">
        <v>21454</v>
      </c>
      <c r="C2836" s="69" t="s">
        <v>21455</v>
      </c>
      <c r="D2836" s="69" t="s">
        <v>16702</v>
      </c>
      <c r="E2836" s="69" t="s">
        <v>22589</v>
      </c>
      <c r="F2836" s="69" t="s">
        <v>21456</v>
      </c>
      <c r="G2836" s="69" t="s">
        <v>21457</v>
      </c>
      <c r="H2836" s="69">
        <v>41.393099999999997</v>
      </c>
      <c r="I2836" s="69">
        <v>-70.6143</v>
      </c>
      <c r="J2836" s="69">
        <v>67</v>
      </c>
      <c r="K2836" s="69">
        <v>-5</v>
      </c>
      <c r="L2836" s="69">
        <f>COUNTIFS(Aéroports!$C$2:$C$5193,Aéroports!$C2836,Aéroports!$D$2:$D$5193,Aéroports!$D2836)</f>
        <v>1</v>
      </c>
      <c r="M2836" s="69" t="str">
        <f>IF(AND(Formulaire!$H$15=Aéroports!$E2836,--ISNUMBER(IFERROR(SEARCH(Formulaire!$H$16,$C2836,1),""))=1),MAX(M$1:M2835)+1,"")</f>
        <v/>
      </c>
      <c r="N2836" s="69" t="str">
        <f>IF(AND(Formulaire!$H$21=Aéroports!$E2836,--ISNUMBER(IFERROR(SEARCH(Formulaire!$H$22,$C2836,1),""))=1),MAX(N$1:N2835)+1,"")</f>
        <v/>
      </c>
      <c r="O2836" s="69" t="str">
        <f>IF(AND(Formulaire!$H$27=Aéroports!$E2836,--ISNUMBER(IFERROR(SEARCH(Formulaire!$H$28,$C2836,1),""))=1),MAX(O$1:O2835)+1,"")</f>
        <v/>
      </c>
      <c r="Q2836" s="91" t="str">
        <f>IFERROR(INDEX($C$2:$C$5193,MATCH(ROWS(M$2:M2836),M$2:M$5193,0)),"")</f>
        <v/>
      </c>
      <c r="R2836" s="70" t="str">
        <f>IFERROR(INDEX($C$2:$C$5193,MATCH(ROWS(N$2:N2836),N$2:N$5193,0)),"")</f>
        <v/>
      </c>
      <c r="S2836" s="92" t="str">
        <f>IFERROR(INDEX($C$2:$C$5193,MATCH(ROWS(O$2:O2836),O$2:O$5193,0)),"")</f>
        <v/>
      </c>
    </row>
    <row r="2837" spans="1:19" x14ac:dyDescent="0.25">
      <c r="A2837" s="68">
        <v>7121</v>
      </c>
      <c r="B2837" s="68" t="s">
        <v>21458</v>
      </c>
      <c r="C2837" s="68" t="s">
        <v>21459</v>
      </c>
      <c r="D2837" s="68" t="s">
        <v>16702</v>
      </c>
      <c r="E2837" s="68" t="s">
        <v>22589</v>
      </c>
      <c r="F2837" s="68" t="s">
        <v>21460</v>
      </c>
      <c r="G2837" s="68" t="s">
        <v>21461</v>
      </c>
      <c r="H2837" s="68">
        <v>36.3187</v>
      </c>
      <c r="I2837" s="68">
        <v>-119.393</v>
      </c>
      <c r="J2837" s="68">
        <v>295</v>
      </c>
      <c r="K2837" s="68">
        <v>-8</v>
      </c>
      <c r="L2837" s="68">
        <f>COUNTIFS(Aéroports!$C$2:$C$5193,Aéroports!$C2837,Aéroports!$D$2:$D$5193,Aéroports!$D2837)</f>
        <v>1</v>
      </c>
      <c r="M2837" s="68" t="str">
        <f>IF(AND(Formulaire!$H$15=Aéroports!$E2837,--ISNUMBER(IFERROR(SEARCH(Formulaire!$H$16,$C2837,1),""))=1),MAX(M$1:M2836)+1,"")</f>
        <v/>
      </c>
      <c r="N2837" s="68" t="str">
        <f>IF(AND(Formulaire!$H$21=Aéroports!$E2837,--ISNUMBER(IFERROR(SEARCH(Formulaire!$H$22,$C2837,1),""))=1),MAX(N$1:N2836)+1,"")</f>
        <v/>
      </c>
      <c r="O2837" s="68" t="str">
        <f>IF(AND(Formulaire!$H$27=Aéroports!$E2837,--ISNUMBER(IFERROR(SEARCH(Formulaire!$H$28,$C2837,1),""))=1),MAX(O$1:O2836)+1,"")</f>
        <v/>
      </c>
      <c r="Q2837" s="91" t="str">
        <f>IFERROR(INDEX($C$2:$C$5193,MATCH(ROWS(M$2:M2837),M$2:M$5193,0)),"")</f>
        <v/>
      </c>
      <c r="R2837" s="70" t="str">
        <f>IFERROR(INDEX($C$2:$C$5193,MATCH(ROWS(N$2:N2837),N$2:N$5193,0)),"")</f>
        <v/>
      </c>
      <c r="S2837" s="92" t="str">
        <f>IFERROR(INDEX($C$2:$C$5193,MATCH(ROWS(O$2:O2837),O$2:O$5193,0)),"")</f>
        <v/>
      </c>
    </row>
    <row r="2838" spans="1:19" x14ac:dyDescent="0.25">
      <c r="A2838" s="69">
        <v>3700</v>
      </c>
      <c r="B2838" s="69" t="s">
        <v>21462</v>
      </c>
      <c r="C2838" s="69" t="s">
        <v>21463</v>
      </c>
      <c r="D2838" s="69" t="s">
        <v>16702</v>
      </c>
      <c r="E2838" s="69" t="s">
        <v>22589</v>
      </c>
      <c r="F2838" s="69" t="s">
        <v>21464</v>
      </c>
      <c r="G2838" s="69" t="s">
        <v>21465</v>
      </c>
      <c r="H2838" s="69">
        <v>31.6113</v>
      </c>
      <c r="I2838" s="69">
        <v>-97.230500000000006</v>
      </c>
      <c r="J2838" s="69">
        <v>516</v>
      </c>
      <c r="K2838" s="69">
        <v>-6</v>
      </c>
      <c r="L2838" s="69">
        <f>COUNTIFS(Aéroports!$C$2:$C$5193,Aéroports!$C2838,Aéroports!$D$2:$D$5193,Aéroports!$D2838)</f>
        <v>1</v>
      </c>
      <c r="M2838" s="69" t="str">
        <f>IF(AND(Formulaire!$H$15=Aéroports!$E2838,--ISNUMBER(IFERROR(SEARCH(Formulaire!$H$16,$C2838,1),""))=1),MAX(M$1:M2837)+1,"")</f>
        <v/>
      </c>
      <c r="N2838" s="69" t="str">
        <f>IF(AND(Formulaire!$H$21=Aéroports!$E2838,--ISNUMBER(IFERROR(SEARCH(Formulaire!$H$22,$C2838,1),""))=1),MAX(N$1:N2837)+1,"")</f>
        <v/>
      </c>
      <c r="O2838" s="69" t="str">
        <f>IF(AND(Formulaire!$H$27=Aéroports!$E2838,--ISNUMBER(IFERROR(SEARCH(Formulaire!$H$28,$C2838,1),""))=1),MAX(O$1:O2837)+1,"")</f>
        <v/>
      </c>
      <c r="Q2838" s="91" t="str">
        <f>IFERROR(INDEX($C$2:$C$5193,MATCH(ROWS(M$2:M2838),M$2:M$5193,0)),"")</f>
        <v/>
      </c>
      <c r="R2838" s="70" t="str">
        <f>IFERROR(INDEX($C$2:$C$5193,MATCH(ROWS(N$2:N2838),N$2:N$5193,0)),"")</f>
        <v/>
      </c>
      <c r="S2838" s="92" t="str">
        <f>IFERROR(INDEX($C$2:$C$5193,MATCH(ROWS(O$2:O2838),O$2:O$5193,0)),"")</f>
        <v/>
      </c>
    </row>
    <row r="2839" spans="1:19" x14ac:dyDescent="0.25">
      <c r="A2839" s="68">
        <v>3499</v>
      </c>
      <c r="B2839" s="68" t="s">
        <v>21469</v>
      </c>
      <c r="C2839" s="68" t="s">
        <v>21470</v>
      </c>
      <c r="D2839" s="68" t="s">
        <v>16702</v>
      </c>
      <c r="E2839" s="68" t="s">
        <v>22589</v>
      </c>
      <c r="F2839" s="68" t="s">
        <v>21471</v>
      </c>
      <c r="G2839" s="68" t="s">
        <v>21472</v>
      </c>
      <c r="H2839" s="68">
        <v>21.483499999999999</v>
      </c>
      <c r="I2839" s="68">
        <v>-158.04</v>
      </c>
      <c r="J2839" s="68">
        <v>837</v>
      </c>
      <c r="K2839" s="68">
        <v>-10</v>
      </c>
      <c r="L2839" s="68">
        <f>COUNTIFS(Aéroports!$C$2:$C$5193,Aéroports!$C2839,Aéroports!$D$2:$D$5193,Aéroports!$D2839)</f>
        <v>1</v>
      </c>
      <c r="M2839" s="68" t="str">
        <f>IF(AND(Formulaire!$H$15=Aéroports!$E2839,--ISNUMBER(IFERROR(SEARCH(Formulaire!$H$16,$C2839,1),""))=1),MAX(M$1:M2838)+1,"")</f>
        <v/>
      </c>
      <c r="N2839" s="68" t="str">
        <f>IF(AND(Formulaire!$H$21=Aéroports!$E2839,--ISNUMBER(IFERROR(SEARCH(Formulaire!$H$22,$C2839,1),""))=1),MAX(N$1:N2838)+1,"")</f>
        <v/>
      </c>
      <c r="O2839" s="68" t="str">
        <f>IF(AND(Formulaire!$H$27=Aéroports!$E2839,--ISNUMBER(IFERROR(SEARCH(Formulaire!$H$28,$C2839,1),""))=1),MAX(O$1:O2838)+1,"")</f>
        <v/>
      </c>
      <c r="Q2839" s="91" t="str">
        <f>IFERROR(INDEX($C$2:$C$5193,MATCH(ROWS(M$2:M2839),M$2:M$5193,0)),"")</f>
        <v/>
      </c>
      <c r="R2839" s="70" t="str">
        <f>IFERROR(INDEX($C$2:$C$5193,MATCH(ROWS(N$2:N2839),N$2:N$5193,0)),"")</f>
        <v/>
      </c>
      <c r="S2839" s="92" t="str">
        <f>IFERROR(INDEX($C$2:$C$5193,MATCH(ROWS(O$2:O2839),O$2:O$5193,0)),"")</f>
        <v/>
      </c>
    </row>
    <row r="2840" spans="1:19" x14ac:dyDescent="0.25">
      <c r="A2840" s="69">
        <v>11073</v>
      </c>
      <c r="B2840" s="69" t="s">
        <v>21473</v>
      </c>
      <c r="C2840" s="69" t="s">
        <v>21474</v>
      </c>
      <c r="D2840" s="69" t="s">
        <v>16702</v>
      </c>
      <c r="E2840" s="69" t="s">
        <v>22589</v>
      </c>
      <c r="F2840" s="69" t="s">
        <v>21475</v>
      </c>
      <c r="G2840" s="69" t="s">
        <v>21476</v>
      </c>
      <c r="H2840" s="69">
        <v>41.241300000000003</v>
      </c>
      <c r="I2840" s="69">
        <v>-96.593999999999994</v>
      </c>
      <c r="J2840" s="69">
        <v>1224</v>
      </c>
      <c r="K2840" s="69">
        <v>-5</v>
      </c>
      <c r="L2840" s="69">
        <f>COUNTIFS(Aéroports!$C$2:$C$5193,Aéroports!$C2840,Aéroports!$D$2:$D$5193,Aéroports!$D2840)</f>
        <v>1</v>
      </c>
      <c r="M2840" s="69" t="str">
        <f>IF(AND(Formulaire!$H$15=Aéroports!$E2840,--ISNUMBER(IFERROR(SEARCH(Formulaire!$H$16,$C2840,1),""))=1),MAX(M$1:M2839)+1,"")</f>
        <v/>
      </c>
      <c r="N2840" s="69" t="str">
        <f>IF(AND(Formulaire!$H$21=Aéroports!$E2840,--ISNUMBER(IFERROR(SEARCH(Formulaire!$H$22,$C2840,1),""))=1),MAX(N$1:N2839)+1,"")</f>
        <v/>
      </c>
      <c r="O2840" s="69" t="str">
        <f>IF(AND(Formulaire!$H$27=Aéroports!$E2840,--ISNUMBER(IFERROR(SEARCH(Formulaire!$H$28,$C2840,1),""))=1),MAX(O$1:O2839)+1,"")</f>
        <v/>
      </c>
      <c r="Q2840" s="91" t="str">
        <f>IFERROR(INDEX($C$2:$C$5193,MATCH(ROWS(M$2:M2840),M$2:M$5193,0)),"")</f>
        <v/>
      </c>
      <c r="R2840" s="70" t="str">
        <f>IFERROR(INDEX($C$2:$C$5193,MATCH(ROWS(N$2:N2840),N$2:N$5193,0)),"")</f>
        <v/>
      </c>
      <c r="S2840" s="92" t="str">
        <f>IFERROR(INDEX($C$2:$C$5193,MATCH(ROWS(O$2:O2840),O$2:O$5193,0)),"")</f>
        <v/>
      </c>
    </row>
    <row r="2841" spans="1:19" x14ac:dyDescent="0.25">
      <c r="A2841" s="68">
        <v>6415</v>
      </c>
      <c r="B2841" s="68" t="s">
        <v>21477</v>
      </c>
      <c r="C2841" s="68" t="s">
        <v>21478</v>
      </c>
      <c r="D2841" s="68" t="s">
        <v>16702</v>
      </c>
      <c r="E2841" s="68" t="s">
        <v>22589</v>
      </c>
      <c r="F2841" s="68" t="s">
        <v>21479</v>
      </c>
      <c r="G2841" s="68" t="s">
        <v>21480</v>
      </c>
      <c r="H2841" s="68">
        <v>19.920500000000001</v>
      </c>
      <c r="I2841" s="68">
        <v>-155.86070000000001</v>
      </c>
      <c r="J2841" s="68">
        <v>119</v>
      </c>
      <c r="K2841" s="68">
        <v>-10</v>
      </c>
      <c r="L2841" s="68">
        <f>COUNTIFS(Aéroports!$C$2:$C$5193,Aéroports!$C2841,Aéroports!$D$2:$D$5193,Aéroports!$D2841)</f>
        <v>1</v>
      </c>
      <c r="M2841" s="68" t="str">
        <f>IF(AND(Formulaire!$H$15=Aéroports!$E2841,--ISNUMBER(IFERROR(SEARCH(Formulaire!$H$16,$C2841,1),""))=1),MAX(M$1:M2840)+1,"")</f>
        <v/>
      </c>
      <c r="N2841" s="68" t="str">
        <f>IF(AND(Formulaire!$H$21=Aéroports!$E2841,--ISNUMBER(IFERROR(SEARCH(Formulaire!$H$22,$C2841,1),""))=1),MAX(N$1:N2840)+1,"")</f>
        <v/>
      </c>
      <c r="O2841" s="68" t="str">
        <f>IF(AND(Formulaire!$H$27=Aéroports!$E2841,--ISNUMBER(IFERROR(SEARCH(Formulaire!$H$28,$C2841,1),""))=1),MAX(O$1:O2840)+1,"")</f>
        <v/>
      </c>
      <c r="Q2841" s="91" t="str">
        <f>IFERROR(INDEX($C$2:$C$5193,MATCH(ROWS(M$2:M2841),M$2:M$5193,0)),"")</f>
        <v/>
      </c>
      <c r="R2841" s="70" t="str">
        <f>IFERROR(INDEX($C$2:$C$5193,MATCH(ROWS(N$2:N2841),N$2:N$5193,0)),"")</f>
        <v/>
      </c>
      <c r="S2841" s="92" t="str">
        <f>IFERROR(INDEX($C$2:$C$5193,MATCH(ROWS(O$2:O2841),O$2:O$5193,0)),"")</f>
        <v/>
      </c>
    </row>
    <row r="2842" spans="1:19" x14ac:dyDescent="0.25">
      <c r="A2842" s="69">
        <v>7220</v>
      </c>
      <c r="B2842" s="69" t="s">
        <v>21481</v>
      </c>
      <c r="C2842" s="69" t="s">
        <v>21482</v>
      </c>
      <c r="D2842" s="69" t="s">
        <v>16702</v>
      </c>
      <c r="E2842" s="69" t="s">
        <v>22589</v>
      </c>
      <c r="F2842" s="69" t="s">
        <v>21483</v>
      </c>
      <c r="G2842" s="69" t="s">
        <v>21484</v>
      </c>
      <c r="H2842" s="69">
        <v>70.638000000000005</v>
      </c>
      <c r="I2842" s="69">
        <v>-159.995</v>
      </c>
      <c r="J2842" s="69">
        <v>41</v>
      </c>
      <c r="K2842" s="69">
        <v>-9</v>
      </c>
      <c r="L2842" s="69">
        <f>COUNTIFS(Aéroports!$C$2:$C$5193,Aéroports!$C2842,Aéroports!$D$2:$D$5193,Aéroports!$D2842)</f>
        <v>1</v>
      </c>
      <c r="M2842" s="69" t="str">
        <f>IF(AND(Formulaire!$H$15=Aéroports!$E2842,--ISNUMBER(IFERROR(SEARCH(Formulaire!$H$16,$C2842,1),""))=1),MAX(M$1:M2841)+1,"")</f>
        <v/>
      </c>
      <c r="N2842" s="69" t="str">
        <f>IF(AND(Formulaire!$H$21=Aéroports!$E2842,--ISNUMBER(IFERROR(SEARCH(Formulaire!$H$22,$C2842,1),""))=1),MAX(N$1:N2841)+1,"")</f>
        <v/>
      </c>
      <c r="O2842" s="69" t="str">
        <f>IF(AND(Formulaire!$H$27=Aéroports!$E2842,--ISNUMBER(IFERROR(SEARCH(Formulaire!$H$28,$C2842,1),""))=1),MAX(O$1:O2841)+1,"")</f>
        <v/>
      </c>
      <c r="Q2842" s="91" t="str">
        <f>IFERROR(INDEX($C$2:$C$5193,MATCH(ROWS(M$2:M2842),M$2:M$5193,0)),"")</f>
        <v/>
      </c>
      <c r="R2842" s="70" t="str">
        <f>IFERROR(INDEX($C$2:$C$5193,MATCH(ROWS(N$2:N2842),N$2:N$5193,0)),"")</f>
        <v/>
      </c>
      <c r="S2842" s="92" t="str">
        <f>IFERROR(INDEX($C$2:$C$5193,MATCH(ROWS(O$2:O2842),O$2:O$5193,0)),"")</f>
        <v/>
      </c>
    </row>
    <row r="2843" spans="1:19" x14ac:dyDescent="0.25">
      <c r="A2843" s="68">
        <v>7187</v>
      </c>
      <c r="B2843" s="68" t="s">
        <v>21485</v>
      </c>
      <c r="C2843" s="68" t="s">
        <v>21486</v>
      </c>
      <c r="D2843" s="68" t="s">
        <v>16702</v>
      </c>
      <c r="E2843" s="68" t="s">
        <v>22589</v>
      </c>
      <c r="F2843" s="68" t="s">
        <v>21487</v>
      </c>
      <c r="G2843" s="68" t="s">
        <v>21488</v>
      </c>
      <c r="H2843" s="68">
        <v>65.622600000000006</v>
      </c>
      <c r="I2843" s="68">
        <v>-168.095</v>
      </c>
      <c r="J2843" s="68">
        <v>22</v>
      </c>
      <c r="K2843" s="68">
        <v>-9</v>
      </c>
      <c r="L2843" s="68">
        <f>COUNTIFS(Aéroports!$C$2:$C$5193,Aéroports!$C2843,Aéroports!$D$2:$D$5193,Aéroports!$D2843)</f>
        <v>1</v>
      </c>
      <c r="M2843" s="68" t="str">
        <f>IF(AND(Formulaire!$H$15=Aéroports!$E2843,--ISNUMBER(IFERROR(SEARCH(Formulaire!$H$16,$C2843,1),""))=1),MAX(M$1:M2842)+1,"")</f>
        <v/>
      </c>
      <c r="N2843" s="68" t="str">
        <f>IF(AND(Formulaire!$H$21=Aéroports!$E2843,--ISNUMBER(IFERROR(SEARCH(Formulaire!$H$22,$C2843,1),""))=1),MAX(N$1:N2842)+1,"")</f>
        <v/>
      </c>
      <c r="O2843" s="68" t="str">
        <f>IF(AND(Formulaire!$H$27=Aéroports!$E2843,--ISNUMBER(IFERROR(SEARCH(Formulaire!$H$28,$C2843,1),""))=1),MAX(O$1:O2842)+1,"")</f>
        <v/>
      </c>
      <c r="Q2843" s="91" t="str">
        <f>IFERROR(INDEX($C$2:$C$5193,MATCH(ROWS(M$2:M2843),M$2:M$5193,0)),"")</f>
        <v/>
      </c>
      <c r="R2843" s="70" t="str">
        <f>IFERROR(INDEX($C$2:$C$5193,MATCH(ROWS(N$2:N2843),N$2:N$5193,0)),"")</f>
        <v/>
      </c>
      <c r="S2843" s="92" t="str">
        <f>IFERROR(INDEX($C$2:$C$5193,MATCH(ROWS(O$2:O2843),O$2:O$5193,0)),"")</f>
        <v/>
      </c>
    </row>
    <row r="2844" spans="1:19" x14ac:dyDescent="0.25">
      <c r="A2844" s="69">
        <v>5719</v>
      </c>
      <c r="B2844" s="69" t="s">
        <v>21489</v>
      </c>
      <c r="C2844" s="69" t="s">
        <v>21490</v>
      </c>
      <c r="D2844" s="69" t="s">
        <v>16702</v>
      </c>
      <c r="E2844" s="69" t="s">
        <v>22589</v>
      </c>
      <c r="F2844" s="69" t="s">
        <v>21491</v>
      </c>
      <c r="G2844" s="69" t="s">
        <v>21492</v>
      </c>
      <c r="H2844" s="69">
        <v>46.094900000000003</v>
      </c>
      <c r="I2844" s="69">
        <v>-118.288</v>
      </c>
      <c r="J2844" s="69">
        <v>1194</v>
      </c>
      <c r="K2844" s="69">
        <v>-8</v>
      </c>
      <c r="L2844" s="69">
        <f>COUNTIFS(Aéroports!$C$2:$C$5193,Aéroports!$C2844,Aéroports!$D$2:$D$5193,Aéroports!$D2844)</f>
        <v>1</v>
      </c>
      <c r="M2844" s="69" t="str">
        <f>IF(AND(Formulaire!$H$15=Aéroports!$E2844,--ISNUMBER(IFERROR(SEARCH(Formulaire!$H$16,$C2844,1),""))=1),MAX(M$1:M2843)+1,"")</f>
        <v/>
      </c>
      <c r="N2844" s="69" t="str">
        <f>IF(AND(Formulaire!$H$21=Aéroports!$E2844,--ISNUMBER(IFERROR(SEARCH(Formulaire!$H$22,$C2844,1),""))=1),MAX(N$1:N2843)+1,"")</f>
        <v/>
      </c>
      <c r="O2844" s="69" t="str">
        <f>IF(AND(Formulaire!$H$27=Aéroports!$E2844,--ISNUMBER(IFERROR(SEARCH(Formulaire!$H$28,$C2844,1),""))=1),MAX(O$1:O2843)+1,"")</f>
        <v/>
      </c>
      <c r="Q2844" s="91" t="str">
        <f>IFERROR(INDEX($C$2:$C$5193,MATCH(ROWS(M$2:M2844),M$2:M$5193,0)),"")</f>
        <v/>
      </c>
      <c r="R2844" s="70" t="str">
        <f>IFERROR(INDEX($C$2:$C$5193,MATCH(ROWS(N$2:N2844),N$2:N$5193,0)),"")</f>
        <v/>
      </c>
      <c r="S2844" s="92" t="str">
        <f>IFERROR(INDEX($C$2:$C$5193,MATCH(ROWS(O$2:O2844),O$2:O$5193,0)),"")</f>
        <v/>
      </c>
    </row>
    <row r="2845" spans="1:19" x14ac:dyDescent="0.25">
      <c r="A2845" s="68">
        <v>3801</v>
      </c>
      <c r="B2845" s="68" t="s">
        <v>21493</v>
      </c>
      <c r="C2845" s="68" t="s">
        <v>21494</v>
      </c>
      <c r="D2845" s="68" t="s">
        <v>16702</v>
      </c>
      <c r="E2845" s="68" t="s">
        <v>22589</v>
      </c>
      <c r="F2845" s="68" t="s">
        <v>21495</v>
      </c>
      <c r="G2845" s="68" t="s">
        <v>21496</v>
      </c>
      <c r="H2845" s="68">
        <v>37.940199999999997</v>
      </c>
      <c r="I2845" s="68">
        <v>-75.466399999999993</v>
      </c>
      <c r="J2845" s="68">
        <v>40</v>
      </c>
      <c r="K2845" s="68">
        <v>-5</v>
      </c>
      <c r="L2845" s="68">
        <f>COUNTIFS(Aéroports!$C$2:$C$5193,Aéroports!$C2845,Aéroports!$D$2:$D$5193,Aéroports!$D2845)</f>
        <v>1</v>
      </c>
      <c r="M2845" s="68" t="str">
        <f>IF(AND(Formulaire!$H$15=Aéroports!$E2845,--ISNUMBER(IFERROR(SEARCH(Formulaire!$H$16,$C2845,1),""))=1),MAX(M$1:M2844)+1,"")</f>
        <v/>
      </c>
      <c r="N2845" s="68" t="str">
        <f>IF(AND(Formulaire!$H$21=Aéroports!$E2845,--ISNUMBER(IFERROR(SEARCH(Formulaire!$H$22,$C2845,1),""))=1),MAX(N$1:N2844)+1,"")</f>
        <v/>
      </c>
      <c r="O2845" s="68" t="str">
        <f>IF(AND(Formulaire!$H$27=Aéroports!$E2845,--ISNUMBER(IFERROR(SEARCH(Formulaire!$H$28,$C2845,1),""))=1),MAX(O$1:O2844)+1,"")</f>
        <v/>
      </c>
      <c r="Q2845" s="91" t="str">
        <f>IFERROR(INDEX($C$2:$C$5193,MATCH(ROWS(M$2:M2845),M$2:M$5193,0)),"")</f>
        <v/>
      </c>
      <c r="R2845" s="70" t="str">
        <f>IFERROR(INDEX($C$2:$C$5193,MATCH(ROWS(N$2:N2845),N$2:N$5193,0)),"")</f>
        <v/>
      </c>
      <c r="S2845" s="92" t="str">
        <f>IFERROR(INDEX($C$2:$C$5193,MATCH(ROWS(O$2:O2845),O$2:O$5193,0)),"")</f>
        <v/>
      </c>
    </row>
    <row r="2846" spans="1:19" x14ac:dyDescent="0.25">
      <c r="A2846" s="69">
        <v>3714</v>
      </c>
      <c r="B2846" s="69" t="s">
        <v>21501</v>
      </c>
      <c r="C2846" s="69" t="s">
        <v>21498</v>
      </c>
      <c r="D2846" s="69" t="s">
        <v>16702</v>
      </c>
      <c r="E2846" s="69" t="s">
        <v>22589</v>
      </c>
      <c r="F2846" s="69" t="s">
        <v>21502</v>
      </c>
      <c r="G2846" s="69" t="s">
        <v>21503</v>
      </c>
      <c r="H2846" s="69">
        <v>38.944499999999998</v>
      </c>
      <c r="I2846" s="69">
        <v>-77.455799999999996</v>
      </c>
      <c r="J2846" s="69">
        <v>312</v>
      </c>
      <c r="K2846" s="69">
        <v>-5</v>
      </c>
      <c r="L2846" s="69">
        <f>COUNTIFS(Aéroports!$C$2:$C$5193,Aéroports!$C2846,Aéroports!$D$2:$D$5193,Aéroports!$D2846)</f>
        <v>1</v>
      </c>
      <c r="M2846" s="69" t="str">
        <f>IF(AND(Formulaire!$H$15=Aéroports!$E2846,--ISNUMBER(IFERROR(SEARCH(Formulaire!$H$16,$C2846,1),""))=1),MAX(M$1:M2845)+1,"")</f>
        <v/>
      </c>
      <c r="N2846" s="69" t="str">
        <f>IF(AND(Formulaire!$H$21=Aéroports!$E2846,--ISNUMBER(IFERROR(SEARCH(Formulaire!$H$22,$C2846,1),""))=1),MAX(N$1:N2845)+1,"")</f>
        <v/>
      </c>
      <c r="O2846" s="69" t="str">
        <f>IF(AND(Formulaire!$H$27=Aéroports!$E2846,--ISNUMBER(IFERROR(SEARCH(Formulaire!$H$28,$C2846,1),""))=1),MAX(O$1:O2845)+1,"")</f>
        <v/>
      </c>
      <c r="Q2846" s="91" t="str">
        <f>IFERROR(INDEX($C$2:$C$5193,MATCH(ROWS(M$2:M2846),M$2:M$5193,0)),"")</f>
        <v/>
      </c>
      <c r="R2846" s="70" t="str">
        <f>IFERROR(INDEX($C$2:$C$5193,MATCH(ROWS(N$2:N2846),N$2:N$5193,0)),"")</f>
        <v/>
      </c>
      <c r="S2846" s="92" t="str">
        <f>IFERROR(INDEX($C$2:$C$5193,MATCH(ROWS(O$2:O2846),O$2:O$5193,0)),"")</f>
        <v/>
      </c>
    </row>
    <row r="2847" spans="1:19" x14ac:dyDescent="0.25">
      <c r="A2847" s="68">
        <v>8194</v>
      </c>
      <c r="B2847" s="68" t="s">
        <v>21507</v>
      </c>
      <c r="C2847" s="68" t="s">
        <v>21508</v>
      </c>
      <c r="D2847" s="68" t="s">
        <v>16702</v>
      </c>
      <c r="E2847" s="68" t="s">
        <v>22589</v>
      </c>
      <c r="F2847" s="68" t="s">
        <v>21509</v>
      </c>
      <c r="G2847" s="68" t="s">
        <v>21510</v>
      </c>
      <c r="H2847" s="68">
        <v>41.349600000000002</v>
      </c>
      <c r="I2847" s="68">
        <v>-71.803399999999996</v>
      </c>
      <c r="J2847" s="68">
        <v>81</v>
      </c>
      <c r="K2847" s="68">
        <v>-5</v>
      </c>
      <c r="L2847" s="68">
        <f>COUNTIFS(Aéroports!$C$2:$C$5193,Aéroports!$C2847,Aéroports!$D$2:$D$5193,Aéroports!$D2847)</f>
        <v>1</v>
      </c>
      <c r="M2847" s="68" t="str">
        <f>IF(AND(Formulaire!$H$15=Aéroports!$E2847,--ISNUMBER(IFERROR(SEARCH(Formulaire!$H$16,$C2847,1),""))=1),MAX(M$1:M2846)+1,"")</f>
        <v/>
      </c>
      <c r="N2847" s="68" t="str">
        <f>IF(AND(Formulaire!$H$21=Aéroports!$E2847,--ISNUMBER(IFERROR(SEARCH(Formulaire!$H$22,$C2847,1),""))=1),MAX(N$1:N2846)+1,"")</f>
        <v/>
      </c>
      <c r="O2847" s="68" t="str">
        <f>IF(AND(Formulaire!$H$27=Aéroports!$E2847,--ISNUMBER(IFERROR(SEARCH(Formulaire!$H$28,$C2847,1),""))=1),MAX(O$1:O2846)+1,"")</f>
        <v/>
      </c>
      <c r="Q2847" s="91" t="str">
        <f>IFERROR(INDEX($C$2:$C$5193,MATCH(ROWS(M$2:M2847),M$2:M$5193,0)),"")</f>
        <v/>
      </c>
      <c r="R2847" s="70" t="str">
        <f>IFERROR(INDEX($C$2:$C$5193,MATCH(ROWS(N$2:N2847),N$2:N$5193,0)),"")</f>
        <v/>
      </c>
      <c r="S2847" s="92" t="str">
        <f>IFERROR(INDEX($C$2:$C$5193,MATCH(ROWS(O$2:O2847),O$2:O$5193,0)),"")</f>
        <v/>
      </c>
    </row>
    <row r="2848" spans="1:19" x14ac:dyDescent="0.25">
      <c r="A2848" s="69">
        <v>11919</v>
      </c>
      <c r="B2848" s="69" t="s">
        <v>21511</v>
      </c>
      <c r="C2848" s="69" t="s">
        <v>21512</v>
      </c>
      <c r="D2848" s="69" t="s">
        <v>16702</v>
      </c>
      <c r="E2848" s="69" t="s">
        <v>22589</v>
      </c>
      <c r="F2848" s="69" t="s">
        <v>21513</v>
      </c>
      <c r="G2848" s="69" t="s">
        <v>21514</v>
      </c>
      <c r="H2848" s="69">
        <v>61.5717</v>
      </c>
      <c r="I2848" s="69">
        <v>-149.54</v>
      </c>
      <c r="J2848" s="69">
        <v>354</v>
      </c>
      <c r="K2848" s="69" t="s">
        <v>340</v>
      </c>
      <c r="L2848" s="69">
        <f>COUNTIFS(Aéroports!$C$2:$C$5193,Aéroports!$C2848,Aéroports!$D$2:$D$5193,Aéroports!$D2848)</f>
        <v>1</v>
      </c>
      <c r="M2848" s="69" t="str">
        <f>IF(AND(Formulaire!$H$15=Aéroports!$E2848,--ISNUMBER(IFERROR(SEARCH(Formulaire!$H$16,$C2848,1),""))=1),MAX(M$1:M2847)+1,"")</f>
        <v/>
      </c>
      <c r="N2848" s="69" t="str">
        <f>IF(AND(Formulaire!$H$21=Aéroports!$E2848,--ISNUMBER(IFERROR(SEARCH(Formulaire!$H$22,$C2848,1),""))=1),MAX(N$1:N2847)+1,"")</f>
        <v/>
      </c>
      <c r="O2848" s="69" t="str">
        <f>IF(AND(Formulaire!$H$27=Aéroports!$E2848,--ISNUMBER(IFERROR(SEARCH(Formulaire!$H$28,$C2848,1),""))=1),MAX(O$1:O2847)+1,"")</f>
        <v/>
      </c>
      <c r="Q2848" s="91" t="str">
        <f>IFERROR(INDEX($C$2:$C$5193,MATCH(ROWS(M$2:M2848),M$2:M$5193,0)),"")</f>
        <v/>
      </c>
      <c r="R2848" s="70" t="str">
        <f>IFERROR(INDEX($C$2:$C$5193,MATCH(ROWS(N$2:N2848),N$2:N$5193,0)),"")</f>
        <v/>
      </c>
      <c r="S2848" s="92" t="str">
        <f>IFERROR(INDEX($C$2:$C$5193,MATCH(ROWS(O$2:O2848),O$2:O$5193,0)),"")</f>
        <v/>
      </c>
    </row>
    <row r="2849" spans="1:19" x14ac:dyDescent="0.25">
      <c r="A2849" s="68">
        <v>4045</v>
      </c>
      <c r="B2849" s="68" t="s">
        <v>21515</v>
      </c>
      <c r="C2849" s="68" t="s">
        <v>21516</v>
      </c>
      <c r="D2849" s="68" t="s">
        <v>16702</v>
      </c>
      <c r="E2849" s="68" t="s">
        <v>22589</v>
      </c>
      <c r="F2849" s="68" t="s">
        <v>21517</v>
      </c>
      <c r="G2849" s="68" t="s">
        <v>21518</v>
      </c>
      <c r="H2849" s="68">
        <v>44.7776</v>
      </c>
      <c r="I2849" s="68">
        <v>-89.666799999999995</v>
      </c>
      <c r="J2849" s="68">
        <v>1277</v>
      </c>
      <c r="K2849" s="68">
        <v>-6</v>
      </c>
      <c r="L2849" s="68">
        <f>COUNTIFS(Aéroports!$C$2:$C$5193,Aéroports!$C2849,Aéroports!$D$2:$D$5193,Aéroports!$D2849)</f>
        <v>1</v>
      </c>
      <c r="M2849" s="68" t="str">
        <f>IF(AND(Formulaire!$H$15=Aéroports!$E2849,--ISNUMBER(IFERROR(SEARCH(Formulaire!$H$16,$C2849,1),""))=1),MAX(M$1:M2848)+1,"")</f>
        <v/>
      </c>
      <c r="N2849" s="68" t="str">
        <f>IF(AND(Formulaire!$H$21=Aéroports!$E2849,--ISNUMBER(IFERROR(SEARCH(Formulaire!$H$22,$C2849,1),""))=1),MAX(N$1:N2848)+1,"")</f>
        <v/>
      </c>
      <c r="O2849" s="68" t="str">
        <f>IF(AND(Formulaire!$H$27=Aéroports!$E2849,--ISNUMBER(IFERROR(SEARCH(Formulaire!$H$28,$C2849,1),""))=1),MAX(O$1:O2848)+1,"")</f>
        <v/>
      </c>
      <c r="Q2849" s="91" t="str">
        <f>IFERROR(INDEX($C$2:$C$5193,MATCH(ROWS(M$2:M2849),M$2:M$5193,0)),"")</f>
        <v/>
      </c>
      <c r="R2849" s="70" t="str">
        <f>IFERROR(INDEX($C$2:$C$5193,MATCH(ROWS(N$2:N2849),N$2:N$5193,0)),"")</f>
        <v/>
      </c>
      <c r="S2849" s="92" t="str">
        <f>IFERROR(INDEX($C$2:$C$5193,MATCH(ROWS(O$2:O2849),O$2:O$5193,0)),"")</f>
        <v/>
      </c>
    </row>
    <row r="2850" spans="1:19" x14ac:dyDescent="0.25">
      <c r="A2850" s="69">
        <v>5718</v>
      </c>
      <c r="B2850" s="69" t="s">
        <v>21519</v>
      </c>
      <c r="C2850" s="69" t="s">
        <v>4462</v>
      </c>
      <c r="D2850" s="69" t="s">
        <v>16702</v>
      </c>
      <c r="E2850" s="69" t="s">
        <v>22589</v>
      </c>
      <c r="F2850" s="69" t="s">
        <v>21520</v>
      </c>
      <c r="G2850" s="69" t="s">
        <v>21521</v>
      </c>
      <c r="H2850" s="69">
        <v>42.557099999999998</v>
      </c>
      <c r="I2850" s="69">
        <v>-92.400300000000001</v>
      </c>
      <c r="J2850" s="69">
        <v>873</v>
      </c>
      <c r="K2850" s="69">
        <v>-6</v>
      </c>
      <c r="L2850" s="69">
        <f>COUNTIFS(Aéroports!$C$2:$C$5193,Aéroports!$C2850,Aéroports!$D$2:$D$5193,Aéroports!$D2850)</f>
        <v>1</v>
      </c>
      <c r="M2850" s="69" t="str">
        <f>IF(AND(Formulaire!$H$15=Aéroports!$E2850,--ISNUMBER(IFERROR(SEARCH(Formulaire!$H$16,$C2850,1),""))=1),MAX(M$1:M2849)+1,"")</f>
        <v/>
      </c>
      <c r="N2850" s="69" t="str">
        <f>IF(AND(Formulaire!$H$21=Aéroports!$E2850,--ISNUMBER(IFERROR(SEARCH(Formulaire!$H$22,$C2850,1),""))=1),MAX(N$1:N2849)+1,"")</f>
        <v/>
      </c>
      <c r="O2850" s="69" t="str">
        <f>IF(AND(Formulaire!$H$27=Aéroports!$E2850,--ISNUMBER(IFERROR(SEARCH(Formulaire!$H$28,$C2850,1),""))=1),MAX(O$1:O2849)+1,"")</f>
        <v/>
      </c>
      <c r="Q2850" s="91" t="str">
        <f>IFERROR(INDEX($C$2:$C$5193,MATCH(ROWS(M$2:M2850),M$2:M$5193,0)),"")</f>
        <v/>
      </c>
      <c r="R2850" s="70" t="str">
        <f>IFERROR(INDEX($C$2:$C$5193,MATCH(ROWS(N$2:N2850),N$2:N$5193,0)),"")</f>
        <v/>
      </c>
      <c r="S2850" s="92" t="str">
        <f>IFERROR(INDEX($C$2:$C$5193,MATCH(ROWS(O$2:O2850),O$2:O$5193,0)),"")</f>
        <v/>
      </c>
    </row>
    <row r="2851" spans="1:19" x14ac:dyDescent="0.25">
      <c r="A2851" s="68">
        <v>3838</v>
      </c>
      <c r="B2851" s="68" t="s">
        <v>21522</v>
      </c>
      <c r="C2851" s="68" t="s">
        <v>21523</v>
      </c>
      <c r="D2851" s="68" t="s">
        <v>16702</v>
      </c>
      <c r="E2851" s="68" t="s">
        <v>22589</v>
      </c>
      <c r="F2851" s="68" t="s">
        <v>21524</v>
      </c>
      <c r="G2851" s="68" t="s">
        <v>21525</v>
      </c>
      <c r="H2851" s="68">
        <v>43.991900000000001</v>
      </c>
      <c r="I2851" s="68">
        <v>-76.021699999999996</v>
      </c>
      <c r="J2851" s="68">
        <v>325</v>
      </c>
      <c r="K2851" s="68">
        <v>-5</v>
      </c>
      <c r="L2851" s="68">
        <f>COUNTIFS(Aéroports!$C$2:$C$5193,Aéroports!$C2851,Aéroports!$D$2:$D$5193,Aéroports!$D2851)</f>
        <v>1</v>
      </c>
      <c r="M2851" s="68" t="str">
        <f>IF(AND(Formulaire!$H$15=Aéroports!$E2851,--ISNUMBER(IFERROR(SEARCH(Formulaire!$H$16,$C2851,1),""))=1),MAX(M$1:M2850)+1,"")</f>
        <v/>
      </c>
      <c r="N2851" s="68" t="str">
        <f>IF(AND(Formulaire!$H$21=Aéroports!$E2851,--ISNUMBER(IFERROR(SEARCH(Formulaire!$H$22,$C2851,1),""))=1),MAX(N$1:N2850)+1,"")</f>
        <v/>
      </c>
      <c r="O2851" s="68" t="str">
        <f>IF(AND(Formulaire!$H$27=Aéroports!$E2851,--ISNUMBER(IFERROR(SEARCH(Formulaire!$H$28,$C2851,1),""))=1),MAX(O$1:O2850)+1,"")</f>
        <v/>
      </c>
      <c r="Q2851" s="91" t="str">
        <f>IFERROR(INDEX($C$2:$C$5193,MATCH(ROWS(M$2:M2851),M$2:M$5193,0)),"")</f>
        <v/>
      </c>
      <c r="R2851" s="70" t="str">
        <f>IFERROR(INDEX($C$2:$C$5193,MATCH(ROWS(N$2:N2851),N$2:N$5193,0)),"")</f>
        <v/>
      </c>
      <c r="S2851" s="92" t="str">
        <f>IFERROR(INDEX($C$2:$C$5193,MATCH(ROWS(O$2:O2851),O$2:O$5193,0)),"")</f>
        <v/>
      </c>
    </row>
    <row r="2852" spans="1:19" x14ac:dyDescent="0.25">
      <c r="A2852" s="69">
        <v>11638</v>
      </c>
      <c r="B2852" s="69" t="s">
        <v>21529</v>
      </c>
      <c r="C2852" s="69" t="s">
        <v>21530</v>
      </c>
      <c r="D2852" s="69" t="s">
        <v>16702</v>
      </c>
      <c r="E2852" s="69" t="s">
        <v>22589</v>
      </c>
      <c r="F2852" s="69" t="s">
        <v>21531</v>
      </c>
      <c r="G2852" s="69" t="s">
        <v>21532</v>
      </c>
      <c r="H2852" s="69">
        <v>36.935699999999997</v>
      </c>
      <c r="I2852" s="69">
        <v>-121.79</v>
      </c>
      <c r="J2852" s="69">
        <v>163</v>
      </c>
      <c r="K2852" s="69">
        <v>-8</v>
      </c>
      <c r="L2852" s="69">
        <f>COUNTIFS(Aéroports!$C$2:$C$5193,Aéroports!$C2852,Aéroports!$D$2:$D$5193,Aéroports!$D2852)</f>
        <v>1</v>
      </c>
      <c r="M2852" s="69" t="str">
        <f>IF(AND(Formulaire!$H$15=Aéroports!$E2852,--ISNUMBER(IFERROR(SEARCH(Formulaire!$H$16,$C2852,1),""))=1),MAX(M$1:M2851)+1,"")</f>
        <v/>
      </c>
      <c r="N2852" s="69" t="str">
        <f>IF(AND(Formulaire!$H$21=Aéroports!$E2852,--ISNUMBER(IFERROR(SEARCH(Formulaire!$H$22,$C2852,1),""))=1),MAX(N$1:N2851)+1,"")</f>
        <v/>
      </c>
      <c r="O2852" s="69" t="str">
        <f>IF(AND(Formulaire!$H$27=Aéroports!$E2852,--ISNUMBER(IFERROR(SEARCH(Formulaire!$H$28,$C2852,1),""))=1),MAX(O$1:O2851)+1,"")</f>
        <v/>
      </c>
      <c r="Q2852" s="91" t="str">
        <f>IFERROR(INDEX($C$2:$C$5193,MATCH(ROWS(M$2:M2852),M$2:M$5193,0)),"")</f>
        <v/>
      </c>
      <c r="R2852" s="70" t="str">
        <f>IFERROR(INDEX($C$2:$C$5193,MATCH(ROWS(N$2:N2852),N$2:N$5193,0)),"")</f>
        <v/>
      </c>
      <c r="S2852" s="92" t="str">
        <f>IFERROR(INDEX($C$2:$C$5193,MATCH(ROWS(O$2:O2852),O$2:O$5193,0)),"")</f>
        <v/>
      </c>
    </row>
    <row r="2853" spans="1:19" x14ac:dyDescent="0.25">
      <c r="A2853" s="68">
        <v>8743</v>
      </c>
      <c r="B2853" s="68" t="s">
        <v>21533</v>
      </c>
      <c r="C2853" s="68" t="s">
        <v>21534</v>
      </c>
      <c r="D2853" s="68" t="s">
        <v>16702</v>
      </c>
      <c r="E2853" s="68" t="s">
        <v>22589</v>
      </c>
      <c r="F2853" s="68" t="s">
        <v>21535</v>
      </c>
      <c r="G2853" s="68" t="s">
        <v>21536</v>
      </c>
      <c r="H2853" s="68">
        <v>44.333300000000001</v>
      </c>
      <c r="I2853" s="68">
        <v>-89.019800000000004</v>
      </c>
      <c r="J2853" s="68">
        <v>840</v>
      </c>
      <c r="K2853" s="68">
        <v>-6</v>
      </c>
      <c r="L2853" s="68">
        <f>COUNTIFS(Aéroports!$C$2:$C$5193,Aéroports!$C2853,Aéroports!$D$2:$D$5193,Aéroports!$D2853)</f>
        <v>1</v>
      </c>
      <c r="M2853" s="68" t="str">
        <f>IF(AND(Formulaire!$H$15=Aéroports!$E2853,--ISNUMBER(IFERROR(SEARCH(Formulaire!$H$16,$C2853,1),""))=1),MAX(M$1:M2852)+1,"")</f>
        <v/>
      </c>
      <c r="N2853" s="68" t="str">
        <f>IF(AND(Formulaire!$H$21=Aéroports!$E2853,--ISNUMBER(IFERROR(SEARCH(Formulaire!$H$22,$C2853,1),""))=1),MAX(N$1:N2852)+1,"")</f>
        <v/>
      </c>
      <c r="O2853" s="68" t="str">
        <f>IF(AND(Formulaire!$H$27=Aéroports!$E2853,--ISNUMBER(IFERROR(SEARCH(Formulaire!$H$28,$C2853,1),""))=1),MAX(O$1:O2852)+1,"")</f>
        <v/>
      </c>
      <c r="Q2853" s="91" t="str">
        <f>IFERROR(INDEX($C$2:$C$5193,MATCH(ROWS(M$2:M2853),M$2:M$5193,0)),"")</f>
        <v/>
      </c>
      <c r="R2853" s="70" t="str">
        <f>IFERROR(INDEX($C$2:$C$5193,MATCH(ROWS(N$2:N2853),N$2:N$5193,0)),"")</f>
        <v/>
      </c>
      <c r="S2853" s="92" t="str">
        <f>IFERROR(INDEX($C$2:$C$5193,MATCH(ROWS(O$2:O2853),O$2:O$5193,0)),"")</f>
        <v/>
      </c>
    </row>
    <row r="2854" spans="1:19" x14ac:dyDescent="0.25">
      <c r="A2854" s="69">
        <v>6853</v>
      </c>
      <c r="B2854" s="69" t="s">
        <v>21537</v>
      </c>
      <c r="C2854" s="69" t="s">
        <v>21538</v>
      </c>
      <c r="D2854" s="69" t="s">
        <v>16702</v>
      </c>
      <c r="E2854" s="69" t="s">
        <v>22589</v>
      </c>
      <c r="F2854" s="69" t="s">
        <v>21539</v>
      </c>
      <c r="G2854" s="69" t="s">
        <v>21540</v>
      </c>
      <c r="H2854" s="69">
        <v>44.926200000000001</v>
      </c>
      <c r="I2854" s="69">
        <v>-89.626599999999996</v>
      </c>
      <c r="J2854" s="69">
        <v>1201</v>
      </c>
      <c r="K2854" s="69">
        <v>-6</v>
      </c>
      <c r="L2854" s="69">
        <f>COUNTIFS(Aéroports!$C$2:$C$5193,Aéroports!$C2854,Aéroports!$D$2:$D$5193,Aéroports!$D2854)</f>
        <v>1</v>
      </c>
      <c r="M2854" s="69" t="str">
        <f>IF(AND(Formulaire!$H$15=Aéroports!$E2854,--ISNUMBER(IFERROR(SEARCH(Formulaire!$H$16,$C2854,1),""))=1),MAX(M$1:M2853)+1,"")</f>
        <v/>
      </c>
      <c r="N2854" s="69" t="str">
        <f>IF(AND(Formulaire!$H$21=Aéroports!$E2854,--ISNUMBER(IFERROR(SEARCH(Formulaire!$H$22,$C2854,1),""))=1),MAX(N$1:N2853)+1,"")</f>
        <v/>
      </c>
      <c r="O2854" s="69" t="str">
        <f>IF(AND(Formulaire!$H$27=Aéroports!$E2854,--ISNUMBER(IFERROR(SEARCH(Formulaire!$H$28,$C2854,1),""))=1),MAX(O$1:O2853)+1,"")</f>
        <v/>
      </c>
      <c r="Q2854" s="91" t="str">
        <f>IFERROR(INDEX($C$2:$C$5193,MATCH(ROWS(M$2:M2854),M$2:M$5193,0)),"")</f>
        <v/>
      </c>
      <c r="R2854" s="70" t="str">
        <f>IFERROR(INDEX($C$2:$C$5193,MATCH(ROWS(N$2:N2854),N$2:N$5193,0)),"")</f>
        <v/>
      </c>
      <c r="S2854" s="92" t="str">
        <f>IFERROR(INDEX($C$2:$C$5193,MATCH(ROWS(O$2:O2854),O$2:O$5193,0)),"")</f>
        <v/>
      </c>
    </row>
    <row r="2855" spans="1:19" x14ac:dyDescent="0.25">
      <c r="A2855" s="68">
        <v>8367</v>
      </c>
      <c r="B2855" s="68" t="s">
        <v>21541</v>
      </c>
      <c r="C2855" s="68" t="s">
        <v>12157</v>
      </c>
      <c r="D2855" s="68" t="s">
        <v>16702</v>
      </c>
      <c r="E2855" s="68" t="s">
        <v>22589</v>
      </c>
      <c r="F2855" s="68" t="s">
        <v>21542</v>
      </c>
      <c r="G2855" s="68" t="s">
        <v>21543</v>
      </c>
      <c r="H2855" s="68">
        <v>37.323599999999999</v>
      </c>
      <c r="I2855" s="68">
        <v>-97.388300000000001</v>
      </c>
      <c r="J2855" s="68">
        <v>1277</v>
      </c>
      <c r="K2855" s="68">
        <v>-6</v>
      </c>
      <c r="L2855" s="68">
        <f>COUNTIFS(Aéroports!$C$2:$C$5193,Aéroports!$C2855,Aéroports!$D$2:$D$5193,Aéroports!$D2855)</f>
        <v>1</v>
      </c>
      <c r="M2855" s="68" t="str">
        <f>IF(AND(Formulaire!$H$15=Aéroports!$E2855,--ISNUMBER(IFERROR(SEARCH(Formulaire!$H$16,$C2855,1),""))=1),MAX(M$1:M2854)+1,"")</f>
        <v/>
      </c>
      <c r="N2855" s="68" t="str">
        <f>IF(AND(Formulaire!$H$21=Aéroports!$E2855,--ISNUMBER(IFERROR(SEARCH(Formulaire!$H$22,$C2855,1),""))=1),MAX(N$1:N2854)+1,"")</f>
        <v/>
      </c>
      <c r="O2855" s="68" t="str">
        <f>IF(AND(Formulaire!$H$27=Aéroports!$E2855,--ISNUMBER(IFERROR(SEARCH(Formulaire!$H$28,$C2855,1),""))=1),MAX(O$1:O2854)+1,"")</f>
        <v/>
      </c>
      <c r="Q2855" s="91" t="str">
        <f>IFERROR(INDEX($C$2:$C$5193,MATCH(ROWS(M$2:M2855),M$2:M$5193,0)),"")</f>
        <v/>
      </c>
      <c r="R2855" s="70" t="str">
        <f>IFERROR(INDEX($C$2:$C$5193,MATCH(ROWS(N$2:N2855),N$2:N$5193,0)),"")</f>
        <v/>
      </c>
      <c r="S2855" s="92" t="str">
        <f>IFERROR(INDEX($C$2:$C$5193,MATCH(ROWS(O$2:O2855),O$2:O$5193,0)),"")</f>
        <v/>
      </c>
    </row>
    <row r="2856" spans="1:19" x14ac:dyDescent="0.25">
      <c r="A2856" s="69">
        <v>6916</v>
      </c>
      <c r="B2856" s="69" t="s">
        <v>21544</v>
      </c>
      <c r="C2856" s="69" t="s">
        <v>21545</v>
      </c>
      <c r="D2856" s="69" t="s">
        <v>16702</v>
      </c>
      <c r="E2856" s="69" t="s">
        <v>22589</v>
      </c>
      <c r="F2856" s="69" t="s">
        <v>21546</v>
      </c>
      <c r="G2856" s="69" t="s">
        <v>21547</v>
      </c>
      <c r="H2856" s="69">
        <v>47.398899999999998</v>
      </c>
      <c r="I2856" s="69">
        <v>-120.20699999999999</v>
      </c>
      <c r="J2856" s="69">
        <v>1249</v>
      </c>
      <c r="K2856" s="69">
        <v>-8</v>
      </c>
      <c r="L2856" s="69">
        <f>COUNTIFS(Aéroports!$C$2:$C$5193,Aéroports!$C2856,Aéroports!$D$2:$D$5193,Aéroports!$D2856)</f>
        <v>1</v>
      </c>
      <c r="M2856" s="69" t="str">
        <f>IF(AND(Formulaire!$H$15=Aéroports!$E2856,--ISNUMBER(IFERROR(SEARCH(Formulaire!$H$16,$C2856,1),""))=1),MAX(M$1:M2855)+1,"")</f>
        <v/>
      </c>
      <c r="N2856" s="69" t="str">
        <f>IF(AND(Formulaire!$H$21=Aéroports!$E2856,--ISNUMBER(IFERROR(SEARCH(Formulaire!$H$22,$C2856,1),""))=1),MAX(N$1:N2855)+1,"")</f>
        <v/>
      </c>
      <c r="O2856" s="69" t="str">
        <f>IF(AND(Formulaire!$H$27=Aéroports!$E2856,--ISNUMBER(IFERROR(SEARCH(Formulaire!$H$28,$C2856,1),""))=1),MAX(O$1:O2855)+1,"")</f>
        <v/>
      </c>
      <c r="Q2856" s="91" t="str">
        <f>IFERROR(INDEX($C$2:$C$5193,MATCH(ROWS(M$2:M2856),M$2:M$5193,0)),"")</f>
        <v/>
      </c>
      <c r="R2856" s="70" t="str">
        <f>IFERROR(INDEX($C$2:$C$5193,MATCH(ROWS(N$2:N2856),N$2:N$5193,0)),"")</f>
        <v/>
      </c>
      <c r="S2856" s="92" t="str">
        <f>IFERROR(INDEX($C$2:$C$5193,MATCH(ROWS(O$2:O2856),O$2:O$5193,0)),"")</f>
        <v/>
      </c>
    </row>
    <row r="2857" spans="1:19" x14ac:dyDescent="0.25">
      <c r="A2857" s="68">
        <v>3451</v>
      </c>
      <c r="B2857" s="68" t="s">
        <v>21548</v>
      </c>
      <c r="C2857" s="68" t="s">
        <v>21549</v>
      </c>
      <c r="D2857" s="68" t="s">
        <v>16702</v>
      </c>
      <c r="E2857" s="68" t="s">
        <v>22589</v>
      </c>
      <c r="F2857" s="68" t="s">
        <v>21550</v>
      </c>
      <c r="G2857" s="68" t="s">
        <v>21551</v>
      </c>
      <c r="H2857" s="68">
        <v>40.718699999999998</v>
      </c>
      <c r="I2857" s="68">
        <v>-114.03100000000001</v>
      </c>
      <c r="J2857" s="68">
        <v>4237</v>
      </c>
      <c r="K2857" s="68">
        <v>-7</v>
      </c>
      <c r="L2857" s="68">
        <f>COUNTIFS(Aéroports!$C$2:$C$5193,Aéroports!$C2857,Aéroports!$D$2:$D$5193,Aéroports!$D2857)</f>
        <v>1</v>
      </c>
      <c r="M2857" s="68" t="str">
        <f>IF(AND(Formulaire!$H$15=Aéroports!$E2857,--ISNUMBER(IFERROR(SEARCH(Formulaire!$H$16,$C2857,1),""))=1),MAX(M$1:M2856)+1,"")</f>
        <v/>
      </c>
      <c r="N2857" s="68" t="str">
        <f>IF(AND(Formulaire!$H$21=Aéroports!$E2857,--ISNUMBER(IFERROR(SEARCH(Formulaire!$H$22,$C2857,1),""))=1),MAX(N$1:N2856)+1,"")</f>
        <v/>
      </c>
      <c r="O2857" s="68" t="str">
        <f>IF(AND(Formulaire!$H$27=Aéroports!$E2857,--ISNUMBER(IFERROR(SEARCH(Formulaire!$H$28,$C2857,1),""))=1),MAX(O$1:O2856)+1,"")</f>
        <v/>
      </c>
      <c r="Q2857" s="91" t="str">
        <f>IFERROR(INDEX($C$2:$C$5193,MATCH(ROWS(M$2:M2857),M$2:M$5193,0)),"")</f>
        <v/>
      </c>
      <c r="R2857" s="70" t="str">
        <f>IFERROR(INDEX($C$2:$C$5193,MATCH(ROWS(N$2:N2857),N$2:N$5193,0)),"")</f>
        <v/>
      </c>
      <c r="S2857" s="92" t="str">
        <f>IFERROR(INDEX($C$2:$C$5193,MATCH(ROWS(O$2:O2857),O$2:O$5193,0)),"")</f>
        <v/>
      </c>
    </row>
    <row r="2858" spans="1:19" x14ac:dyDescent="0.25">
      <c r="A2858" s="69">
        <v>3699</v>
      </c>
      <c r="B2858" s="69" t="s">
        <v>21552</v>
      </c>
      <c r="C2858" s="69" t="s">
        <v>21553</v>
      </c>
      <c r="D2858" s="69" t="s">
        <v>16702</v>
      </c>
      <c r="E2858" s="69" t="s">
        <v>22589</v>
      </c>
      <c r="F2858" s="69" t="s">
        <v>21554</v>
      </c>
      <c r="G2858" s="69" t="s">
        <v>21555</v>
      </c>
      <c r="H2858" s="69">
        <v>41.907800000000002</v>
      </c>
      <c r="I2858" s="69">
        <v>-88.248599999999996</v>
      </c>
      <c r="J2858" s="69">
        <v>759</v>
      </c>
      <c r="K2858" s="69">
        <v>-6</v>
      </c>
      <c r="L2858" s="69">
        <f>COUNTIFS(Aéroports!$C$2:$C$5193,Aéroports!$C2858,Aéroports!$D$2:$D$5193,Aéroports!$D2858)</f>
        <v>1</v>
      </c>
      <c r="M2858" s="69" t="str">
        <f>IF(AND(Formulaire!$H$15=Aéroports!$E2858,--ISNUMBER(IFERROR(SEARCH(Formulaire!$H$16,$C2858,1),""))=1),MAX(M$1:M2857)+1,"")</f>
        <v/>
      </c>
      <c r="N2858" s="69" t="str">
        <f>IF(AND(Formulaire!$H$21=Aéroports!$E2858,--ISNUMBER(IFERROR(SEARCH(Formulaire!$H$22,$C2858,1),""))=1),MAX(N$1:N2857)+1,"")</f>
        <v/>
      </c>
      <c r="O2858" s="69" t="str">
        <f>IF(AND(Formulaire!$H$27=Aéroports!$E2858,--ISNUMBER(IFERROR(SEARCH(Formulaire!$H$28,$C2858,1),""))=1),MAX(O$1:O2857)+1,"")</f>
        <v/>
      </c>
      <c r="Q2858" s="91" t="str">
        <f>IFERROR(INDEX($C$2:$C$5193,MATCH(ROWS(M$2:M2858),M$2:M$5193,0)),"")</f>
        <v/>
      </c>
      <c r="R2858" s="70" t="str">
        <f>IFERROR(INDEX($C$2:$C$5193,MATCH(ROWS(N$2:N2858),N$2:N$5193,0)),"")</f>
        <v/>
      </c>
      <c r="S2858" s="92" t="str">
        <f>IFERROR(INDEX($C$2:$C$5193,MATCH(ROWS(O$2:O2858),O$2:O$5193,0)),"")</f>
        <v/>
      </c>
    </row>
    <row r="2859" spans="1:19" x14ac:dyDescent="0.25">
      <c r="A2859" s="68">
        <v>9249</v>
      </c>
      <c r="B2859" s="68" t="s">
        <v>21556</v>
      </c>
      <c r="C2859" s="68" t="s">
        <v>21557</v>
      </c>
      <c r="D2859" s="68" t="s">
        <v>16702</v>
      </c>
      <c r="E2859" s="68" t="s">
        <v>22589</v>
      </c>
      <c r="F2859" s="68" t="s">
        <v>21558</v>
      </c>
      <c r="G2859" s="68" t="s">
        <v>21559</v>
      </c>
      <c r="H2859" s="68">
        <v>39.990099999999998</v>
      </c>
      <c r="I2859" s="68">
        <v>-75.581900000000005</v>
      </c>
      <c r="J2859" s="68">
        <v>466</v>
      </c>
      <c r="K2859" s="68">
        <v>-5</v>
      </c>
      <c r="L2859" s="68">
        <f>COUNTIFS(Aéroports!$C$2:$C$5193,Aéroports!$C2859,Aéroports!$D$2:$D$5193,Aéroports!$D2859)</f>
        <v>1</v>
      </c>
      <c r="M2859" s="68" t="str">
        <f>IF(AND(Formulaire!$H$15=Aéroports!$E2859,--ISNUMBER(IFERROR(SEARCH(Formulaire!$H$16,$C2859,1),""))=1),MAX(M$1:M2858)+1,"")</f>
        <v/>
      </c>
      <c r="N2859" s="68" t="str">
        <f>IF(AND(Formulaire!$H$21=Aéroports!$E2859,--ISNUMBER(IFERROR(SEARCH(Formulaire!$H$22,$C2859,1),""))=1),MAX(N$1:N2858)+1,"")</f>
        <v/>
      </c>
      <c r="O2859" s="68" t="str">
        <f>IF(AND(Formulaire!$H$27=Aéroports!$E2859,--ISNUMBER(IFERROR(SEARCH(Formulaire!$H$28,$C2859,1),""))=1),MAX(O$1:O2858)+1,"")</f>
        <v/>
      </c>
      <c r="Q2859" s="91" t="str">
        <f>IFERROR(INDEX($C$2:$C$5193,MATCH(ROWS(M$2:M2859),M$2:M$5193,0)),"")</f>
        <v/>
      </c>
      <c r="R2859" s="70" t="str">
        <f>IFERROR(INDEX($C$2:$C$5193,MATCH(ROWS(N$2:N2859),N$2:N$5193,0)),"")</f>
        <v/>
      </c>
      <c r="S2859" s="92" t="str">
        <f>IFERROR(INDEX($C$2:$C$5193,MATCH(ROWS(O$2:O2859),O$2:O$5193,0)),"")</f>
        <v/>
      </c>
    </row>
    <row r="2860" spans="1:19" x14ac:dyDescent="0.25">
      <c r="A2860" s="69">
        <v>3590</v>
      </c>
      <c r="B2860" s="69" t="s">
        <v>21560</v>
      </c>
      <c r="C2860" s="69" t="s">
        <v>21561</v>
      </c>
      <c r="D2860" s="69" t="s">
        <v>16702</v>
      </c>
      <c r="E2860" s="69" t="s">
        <v>22589</v>
      </c>
      <c r="F2860" s="69" t="s">
        <v>21562</v>
      </c>
      <c r="G2860" s="69" t="s">
        <v>21563</v>
      </c>
      <c r="H2860" s="69">
        <v>40.843699999999998</v>
      </c>
      <c r="I2860" s="69">
        <v>-72.631799999999998</v>
      </c>
      <c r="J2860" s="69">
        <v>67</v>
      </c>
      <c r="K2860" s="69">
        <v>-5</v>
      </c>
      <c r="L2860" s="69">
        <f>COUNTIFS(Aéroports!$C$2:$C$5193,Aéroports!$C2860,Aéroports!$D$2:$D$5193,Aéroports!$D2860)</f>
        <v>1</v>
      </c>
      <c r="M2860" s="69" t="str">
        <f>IF(AND(Formulaire!$H$15=Aéroports!$E2860,--ISNUMBER(IFERROR(SEARCH(Formulaire!$H$16,$C2860,1),""))=1),MAX(M$1:M2859)+1,"")</f>
        <v/>
      </c>
      <c r="N2860" s="69" t="str">
        <f>IF(AND(Formulaire!$H$21=Aéroports!$E2860,--ISNUMBER(IFERROR(SEARCH(Formulaire!$H$22,$C2860,1),""))=1),MAX(N$1:N2859)+1,"")</f>
        <v/>
      </c>
      <c r="O2860" s="69" t="str">
        <f>IF(AND(Formulaire!$H$27=Aéroports!$E2860,--ISNUMBER(IFERROR(SEARCH(Formulaire!$H$28,$C2860,1),""))=1),MAX(O$1:O2859)+1,"")</f>
        <v/>
      </c>
      <c r="Q2860" s="91" t="str">
        <f>IFERROR(INDEX($C$2:$C$5193,MATCH(ROWS(M$2:M2860),M$2:M$5193,0)),"")</f>
        <v/>
      </c>
      <c r="R2860" s="70" t="str">
        <f>IFERROR(INDEX($C$2:$C$5193,MATCH(ROWS(N$2:N2860),N$2:N$5193,0)),"")</f>
        <v/>
      </c>
      <c r="S2860" s="92" t="str">
        <f>IFERROR(INDEX($C$2:$C$5193,MATCH(ROWS(O$2:O2860),O$2:O$5193,0)),"")</f>
        <v/>
      </c>
    </row>
    <row r="2861" spans="1:19" x14ac:dyDescent="0.25">
      <c r="A2861" s="68">
        <v>3722</v>
      </c>
      <c r="B2861" s="68" t="s">
        <v>21568</v>
      </c>
      <c r="C2861" s="68" t="s">
        <v>21565</v>
      </c>
      <c r="D2861" s="68" t="s">
        <v>16702</v>
      </c>
      <c r="E2861" s="68" t="s">
        <v>22589</v>
      </c>
      <c r="F2861" s="68" t="s">
        <v>21569</v>
      </c>
      <c r="G2861" s="68" t="s">
        <v>21570</v>
      </c>
      <c r="H2861" s="68">
        <v>26.683199999999999</v>
      </c>
      <c r="I2861" s="68">
        <v>-80.095600000000005</v>
      </c>
      <c r="J2861" s="68">
        <v>19</v>
      </c>
      <c r="K2861" s="68">
        <v>-5</v>
      </c>
      <c r="L2861" s="68">
        <f>COUNTIFS(Aéroports!$C$2:$C$5193,Aéroports!$C2861,Aéroports!$D$2:$D$5193,Aéroports!$D2861)</f>
        <v>1</v>
      </c>
      <c r="M2861" s="68" t="str">
        <f>IF(AND(Formulaire!$H$15=Aéroports!$E2861,--ISNUMBER(IFERROR(SEARCH(Formulaire!$H$16,$C2861,1),""))=1),MAX(M$1:M2860)+1,"")</f>
        <v/>
      </c>
      <c r="N2861" s="68" t="str">
        <f>IF(AND(Formulaire!$H$21=Aéroports!$E2861,--ISNUMBER(IFERROR(SEARCH(Formulaire!$H$22,$C2861,1),""))=1),MAX(N$1:N2860)+1,"")</f>
        <v/>
      </c>
      <c r="O2861" s="68" t="str">
        <f>IF(AND(Formulaire!$H$27=Aéroports!$E2861,--ISNUMBER(IFERROR(SEARCH(Formulaire!$H$28,$C2861,1),""))=1),MAX(O$1:O2860)+1,"")</f>
        <v/>
      </c>
      <c r="Q2861" s="91" t="str">
        <f>IFERROR(INDEX($C$2:$C$5193,MATCH(ROWS(M$2:M2861),M$2:M$5193,0)),"")</f>
        <v/>
      </c>
      <c r="R2861" s="70" t="str">
        <f>IFERROR(INDEX($C$2:$C$5193,MATCH(ROWS(N$2:N2861),N$2:N$5193,0)),"")</f>
        <v/>
      </c>
      <c r="S2861" s="92" t="str">
        <f>IFERROR(INDEX($C$2:$C$5193,MATCH(ROWS(O$2:O2861),O$2:O$5193,0)),"")</f>
        <v/>
      </c>
    </row>
    <row r="2862" spans="1:19" x14ac:dyDescent="0.25">
      <c r="A2862" s="69">
        <v>7072</v>
      </c>
      <c r="B2862" s="69" t="s">
        <v>21571</v>
      </c>
      <c r="C2862" s="69" t="s">
        <v>21572</v>
      </c>
      <c r="D2862" s="69" t="s">
        <v>16702</v>
      </c>
      <c r="E2862" s="69" t="s">
        <v>22589</v>
      </c>
      <c r="F2862" s="69" t="s">
        <v>21573</v>
      </c>
      <c r="G2862" s="69" t="s">
        <v>21574</v>
      </c>
      <c r="H2862" s="69">
        <v>44.688400000000001</v>
      </c>
      <c r="I2862" s="69">
        <v>-111.11799999999999</v>
      </c>
      <c r="J2862" s="69">
        <v>6649</v>
      </c>
      <c r="K2862" s="69">
        <v>-7</v>
      </c>
      <c r="L2862" s="69">
        <f>COUNTIFS(Aéroports!$C$2:$C$5193,Aéroports!$C2862,Aéroports!$D$2:$D$5193,Aéroports!$D2862)</f>
        <v>1</v>
      </c>
      <c r="M2862" s="69" t="str">
        <f>IF(AND(Formulaire!$H$15=Aéroports!$E2862,--ISNUMBER(IFERROR(SEARCH(Formulaire!$H$16,$C2862,1),""))=1),MAX(M$1:M2861)+1,"")</f>
        <v/>
      </c>
      <c r="N2862" s="69" t="str">
        <f>IF(AND(Formulaire!$H$21=Aéroports!$E2862,--ISNUMBER(IFERROR(SEARCH(Formulaire!$H$22,$C2862,1),""))=1),MAX(N$1:N2861)+1,"")</f>
        <v/>
      </c>
      <c r="O2862" s="69" t="str">
        <f>IF(AND(Formulaire!$H$27=Aéroports!$E2862,--ISNUMBER(IFERROR(SEARCH(Formulaire!$H$28,$C2862,1),""))=1),MAX(O$1:O2861)+1,"")</f>
        <v/>
      </c>
      <c r="Q2862" s="91" t="str">
        <f>IFERROR(INDEX($C$2:$C$5193,MATCH(ROWS(M$2:M2862),M$2:M$5193,0)),"")</f>
        <v/>
      </c>
      <c r="R2862" s="70" t="str">
        <f>IFERROR(INDEX($C$2:$C$5193,MATCH(ROWS(N$2:N2862),N$2:N$5193,0)),"")</f>
        <v/>
      </c>
      <c r="S2862" s="92" t="str">
        <f>IFERROR(INDEX($C$2:$C$5193,MATCH(ROWS(O$2:O2862),O$2:O$5193,0)),"")</f>
        <v/>
      </c>
    </row>
    <row r="2863" spans="1:19" x14ac:dyDescent="0.25">
      <c r="A2863" s="68">
        <v>8281</v>
      </c>
      <c r="B2863" s="68" t="s">
        <v>21575</v>
      </c>
      <c r="C2863" s="68" t="s">
        <v>21576</v>
      </c>
      <c r="D2863" s="68" t="s">
        <v>16702</v>
      </c>
      <c r="E2863" s="68" t="s">
        <v>22589</v>
      </c>
      <c r="F2863" s="68" t="s">
        <v>21577</v>
      </c>
      <c r="G2863" s="68" t="s">
        <v>21578</v>
      </c>
      <c r="H2863" s="68">
        <v>42.157800000000002</v>
      </c>
      <c r="I2863" s="68">
        <v>-72.715599999999995</v>
      </c>
      <c r="J2863" s="68">
        <v>271</v>
      </c>
      <c r="K2863" s="68">
        <v>-5</v>
      </c>
      <c r="L2863" s="68">
        <f>COUNTIFS(Aéroports!$C$2:$C$5193,Aéroports!$C2863,Aéroports!$D$2:$D$5193,Aéroports!$D2863)</f>
        <v>1</v>
      </c>
      <c r="M2863" s="68" t="str">
        <f>IF(AND(Formulaire!$H$15=Aéroports!$E2863,--ISNUMBER(IFERROR(SEARCH(Formulaire!$H$16,$C2863,1),""))=1),MAX(M$1:M2862)+1,"")</f>
        <v/>
      </c>
      <c r="N2863" s="68" t="str">
        <f>IF(AND(Formulaire!$H$21=Aéroports!$E2863,--ISNUMBER(IFERROR(SEARCH(Formulaire!$H$22,$C2863,1),""))=1),MAX(N$1:N2862)+1,"")</f>
        <v/>
      </c>
      <c r="O2863" s="68" t="str">
        <f>IF(AND(Formulaire!$H$27=Aéroports!$E2863,--ISNUMBER(IFERROR(SEARCH(Formulaire!$H$28,$C2863,1),""))=1),MAX(O$1:O2862)+1,"")</f>
        <v/>
      </c>
      <c r="Q2863" s="91" t="str">
        <f>IFERROR(INDEX($C$2:$C$5193,MATCH(ROWS(M$2:M2863),M$2:M$5193,0)),"")</f>
        <v/>
      </c>
      <c r="R2863" s="70" t="str">
        <f>IFERROR(INDEX($C$2:$C$5193,MATCH(ROWS(N$2:N2863),N$2:N$5193,0)),"")</f>
        <v/>
      </c>
      <c r="S2863" s="92" t="str">
        <f>IFERROR(INDEX($C$2:$C$5193,MATCH(ROWS(O$2:O2863),O$2:O$5193,0)),"")</f>
        <v/>
      </c>
    </row>
    <row r="2864" spans="1:19" x14ac:dyDescent="0.25">
      <c r="A2864" s="69">
        <v>7062</v>
      </c>
      <c r="B2864" s="69" t="s">
        <v>21579</v>
      </c>
      <c r="C2864" s="69" t="s">
        <v>21580</v>
      </c>
      <c r="D2864" s="69" t="s">
        <v>16702</v>
      </c>
      <c r="E2864" s="69" t="s">
        <v>22589</v>
      </c>
      <c r="F2864" s="69" t="s">
        <v>21581</v>
      </c>
      <c r="G2864" s="69" t="s">
        <v>21582</v>
      </c>
      <c r="H2864" s="69">
        <v>38.263800000000003</v>
      </c>
      <c r="I2864" s="69">
        <v>-78.8964</v>
      </c>
      <c r="J2864" s="69">
        <v>1201</v>
      </c>
      <c r="K2864" s="69">
        <v>-5</v>
      </c>
      <c r="L2864" s="69">
        <f>COUNTIFS(Aéroports!$C$2:$C$5193,Aéroports!$C2864,Aéroports!$D$2:$D$5193,Aéroports!$D2864)</f>
        <v>1</v>
      </c>
      <c r="M2864" s="69" t="str">
        <f>IF(AND(Formulaire!$H$15=Aéroports!$E2864,--ISNUMBER(IFERROR(SEARCH(Formulaire!$H$16,$C2864,1),""))=1),MAX(M$1:M2863)+1,"")</f>
        <v/>
      </c>
      <c r="N2864" s="69" t="str">
        <f>IF(AND(Formulaire!$H$21=Aéroports!$E2864,--ISNUMBER(IFERROR(SEARCH(Formulaire!$H$22,$C2864,1),""))=1),MAX(N$1:N2863)+1,"")</f>
        <v/>
      </c>
      <c r="O2864" s="69" t="str">
        <f>IF(AND(Formulaire!$H$27=Aéroports!$E2864,--ISNUMBER(IFERROR(SEARCH(Formulaire!$H$28,$C2864,1),""))=1),MAX(O$1:O2863)+1,"")</f>
        <v/>
      </c>
      <c r="Q2864" s="91" t="str">
        <f>IFERROR(INDEX($C$2:$C$5193,MATCH(ROWS(M$2:M2864),M$2:M$5193,0)),"")</f>
        <v/>
      </c>
      <c r="R2864" s="70" t="str">
        <f>IFERROR(INDEX($C$2:$C$5193,MATCH(ROWS(N$2:N2864),N$2:N$5193,0)),"")</f>
        <v/>
      </c>
      <c r="S2864" s="92" t="str">
        <f>IFERROR(INDEX($C$2:$C$5193,MATCH(ROWS(O$2:O2864),O$2:O$5193,0)),"")</f>
        <v/>
      </c>
    </row>
    <row r="2865" spans="1:19" x14ac:dyDescent="0.25">
      <c r="A2865" s="68">
        <v>8062</v>
      </c>
      <c r="B2865" s="68" t="s">
        <v>21583</v>
      </c>
      <c r="C2865" s="68" t="s">
        <v>21584</v>
      </c>
      <c r="D2865" s="68" t="s">
        <v>16702</v>
      </c>
      <c r="E2865" s="68" t="s">
        <v>22589</v>
      </c>
      <c r="F2865" s="68" t="s">
        <v>21585</v>
      </c>
      <c r="G2865" s="68" t="s">
        <v>21586</v>
      </c>
      <c r="H2865" s="68">
        <v>40.174999999999997</v>
      </c>
      <c r="I2865" s="68">
        <v>-80.646299999999997</v>
      </c>
      <c r="J2865" s="68">
        <v>1195</v>
      </c>
      <c r="K2865" s="68">
        <v>-5</v>
      </c>
      <c r="L2865" s="68">
        <f>COUNTIFS(Aéroports!$C$2:$C$5193,Aéroports!$C2865,Aéroports!$D$2:$D$5193,Aéroports!$D2865)</f>
        <v>1</v>
      </c>
      <c r="M2865" s="68" t="str">
        <f>IF(AND(Formulaire!$H$15=Aéroports!$E2865,--ISNUMBER(IFERROR(SEARCH(Formulaire!$H$16,$C2865,1),""))=1),MAX(M$1:M2864)+1,"")</f>
        <v/>
      </c>
      <c r="N2865" s="68" t="str">
        <f>IF(AND(Formulaire!$H$21=Aéroports!$E2865,--ISNUMBER(IFERROR(SEARCH(Formulaire!$H$22,$C2865,1),""))=1),MAX(N$1:N2864)+1,"")</f>
        <v/>
      </c>
      <c r="O2865" s="68" t="str">
        <f>IF(AND(Formulaire!$H$27=Aéroports!$E2865,--ISNUMBER(IFERROR(SEARCH(Formulaire!$H$28,$C2865,1),""))=1),MAX(O$1:O2864)+1,"")</f>
        <v/>
      </c>
      <c r="Q2865" s="91" t="str">
        <f>IFERROR(INDEX($C$2:$C$5193,MATCH(ROWS(M$2:M2865),M$2:M$5193,0)),"")</f>
        <v/>
      </c>
      <c r="R2865" s="70" t="str">
        <f>IFERROR(INDEX($C$2:$C$5193,MATCH(ROWS(N$2:N2865),N$2:N$5193,0)),"")</f>
        <v/>
      </c>
      <c r="S2865" s="92" t="str">
        <f>IFERROR(INDEX($C$2:$C$5193,MATCH(ROWS(O$2:O2865),O$2:O$5193,0)),"")</f>
        <v/>
      </c>
    </row>
    <row r="2866" spans="1:19" x14ac:dyDescent="0.25">
      <c r="A2866" s="69">
        <v>3573</v>
      </c>
      <c r="B2866" s="69" t="s">
        <v>21587</v>
      </c>
      <c r="C2866" s="69" t="s">
        <v>21588</v>
      </c>
      <c r="D2866" s="69" t="s">
        <v>16702</v>
      </c>
      <c r="E2866" s="69" t="s">
        <v>22589</v>
      </c>
      <c r="F2866" s="69" t="s">
        <v>21589</v>
      </c>
      <c r="G2866" s="69" t="s">
        <v>21590</v>
      </c>
      <c r="H2866" s="69">
        <v>48.351799999999997</v>
      </c>
      <c r="I2866" s="69">
        <v>-122.65600000000001</v>
      </c>
      <c r="J2866" s="69">
        <v>47</v>
      </c>
      <c r="K2866" s="69">
        <v>-8</v>
      </c>
      <c r="L2866" s="69">
        <f>COUNTIFS(Aéroports!$C$2:$C$5193,Aéroports!$C2866,Aéroports!$D$2:$D$5193,Aéroports!$D2866)</f>
        <v>1</v>
      </c>
      <c r="M2866" s="69" t="str">
        <f>IF(AND(Formulaire!$H$15=Aéroports!$E2866,--ISNUMBER(IFERROR(SEARCH(Formulaire!$H$16,$C2866,1),""))=1),MAX(M$1:M2865)+1,"")</f>
        <v/>
      </c>
      <c r="N2866" s="69" t="str">
        <f>IF(AND(Formulaire!$H$21=Aéroports!$E2866,--ISNUMBER(IFERROR(SEARCH(Formulaire!$H$22,$C2866,1),""))=1),MAX(N$1:N2865)+1,"")</f>
        <v/>
      </c>
      <c r="O2866" s="69" t="str">
        <f>IF(AND(Formulaire!$H$27=Aéroports!$E2866,--ISNUMBER(IFERROR(SEARCH(Formulaire!$H$28,$C2866,1),""))=1),MAX(O$1:O2865)+1,"")</f>
        <v/>
      </c>
      <c r="Q2866" s="91" t="str">
        <f>IFERROR(INDEX($C$2:$C$5193,MATCH(ROWS(M$2:M2866),M$2:M$5193,0)),"")</f>
        <v/>
      </c>
      <c r="R2866" s="70" t="str">
        <f>IFERROR(INDEX($C$2:$C$5193,MATCH(ROWS(N$2:N2866),N$2:N$5193,0)),"")</f>
        <v/>
      </c>
      <c r="S2866" s="92" t="str">
        <f>IFERROR(INDEX($C$2:$C$5193,MATCH(ROWS(O$2:O2866),O$2:O$5193,0)),"")</f>
        <v/>
      </c>
    </row>
    <row r="2867" spans="1:19" x14ac:dyDescent="0.25">
      <c r="A2867" s="68">
        <v>7188</v>
      </c>
      <c r="B2867" s="68" t="s">
        <v>21591</v>
      </c>
      <c r="C2867" s="68" t="s">
        <v>21592</v>
      </c>
      <c r="D2867" s="68" t="s">
        <v>16702</v>
      </c>
      <c r="E2867" s="68" t="s">
        <v>22589</v>
      </c>
      <c r="F2867" s="68" t="s">
        <v>21593</v>
      </c>
      <c r="G2867" s="68" t="s">
        <v>21594</v>
      </c>
      <c r="H2867" s="68">
        <v>64.6892</v>
      </c>
      <c r="I2867" s="68">
        <v>-163.41300000000001</v>
      </c>
      <c r="J2867" s="68">
        <v>267</v>
      </c>
      <c r="K2867" s="68">
        <v>-9</v>
      </c>
      <c r="L2867" s="68">
        <f>COUNTIFS(Aéroports!$C$2:$C$5193,Aéroports!$C2867,Aéroports!$D$2:$D$5193,Aéroports!$D2867)</f>
        <v>1</v>
      </c>
      <c r="M2867" s="68" t="str">
        <f>IF(AND(Formulaire!$H$15=Aéroports!$E2867,--ISNUMBER(IFERROR(SEARCH(Formulaire!$H$16,$C2867,1),""))=1),MAX(M$1:M2866)+1,"")</f>
        <v/>
      </c>
      <c r="N2867" s="68" t="str">
        <f>IF(AND(Formulaire!$H$21=Aéroports!$E2867,--ISNUMBER(IFERROR(SEARCH(Formulaire!$H$22,$C2867,1),""))=1),MAX(N$1:N2866)+1,"")</f>
        <v/>
      </c>
      <c r="O2867" s="68" t="str">
        <f>IF(AND(Formulaire!$H$27=Aéroports!$E2867,--ISNUMBER(IFERROR(SEARCH(Formulaire!$H$28,$C2867,1),""))=1),MAX(O$1:O2866)+1,"")</f>
        <v/>
      </c>
      <c r="Q2867" s="91" t="str">
        <f>IFERROR(INDEX($C$2:$C$5193,MATCH(ROWS(M$2:M2867),M$2:M$5193,0)),"")</f>
        <v/>
      </c>
      <c r="R2867" s="70" t="str">
        <f>IFERROR(INDEX($C$2:$C$5193,MATCH(ROWS(N$2:N2867),N$2:N$5193,0)),"")</f>
        <v/>
      </c>
      <c r="S2867" s="92" t="str">
        <f>IFERROR(INDEX($C$2:$C$5193,MATCH(ROWS(O$2:O2867),O$2:O$5193,0)),"")</f>
        <v/>
      </c>
    </row>
    <row r="2868" spans="1:19" x14ac:dyDescent="0.25">
      <c r="A2868" s="69">
        <v>3589</v>
      </c>
      <c r="B2868" s="69" t="s">
        <v>21595</v>
      </c>
      <c r="C2868" s="69" t="s">
        <v>21596</v>
      </c>
      <c r="D2868" s="69" t="s">
        <v>16702</v>
      </c>
      <c r="E2868" s="69" t="s">
        <v>22589</v>
      </c>
      <c r="F2868" s="69" t="s">
        <v>21597</v>
      </c>
      <c r="G2868" s="69" t="s">
        <v>21598</v>
      </c>
      <c r="H2868" s="69">
        <v>41.067</v>
      </c>
      <c r="I2868" s="69">
        <v>-73.707599999999999</v>
      </c>
      <c r="J2868" s="69">
        <v>439</v>
      </c>
      <c r="K2868" s="69">
        <v>-5</v>
      </c>
      <c r="L2868" s="69">
        <f>COUNTIFS(Aéroports!$C$2:$C$5193,Aéroports!$C2868,Aéroports!$D$2:$D$5193,Aéroports!$D2868)</f>
        <v>1</v>
      </c>
      <c r="M2868" s="69" t="str">
        <f>IF(AND(Formulaire!$H$15=Aéroports!$E2868,--ISNUMBER(IFERROR(SEARCH(Formulaire!$H$16,$C2868,1),""))=1),MAX(M$1:M2867)+1,"")</f>
        <v/>
      </c>
      <c r="N2868" s="69" t="str">
        <f>IF(AND(Formulaire!$H$21=Aéroports!$E2868,--ISNUMBER(IFERROR(SEARCH(Formulaire!$H$22,$C2868,1),""))=1),MAX(N$1:N2867)+1,"")</f>
        <v/>
      </c>
      <c r="O2868" s="69" t="str">
        <f>IF(AND(Formulaire!$H$27=Aéroports!$E2868,--ISNUMBER(IFERROR(SEARCH(Formulaire!$H$28,$C2868,1),""))=1),MAX(O$1:O2867)+1,"")</f>
        <v/>
      </c>
      <c r="Q2868" s="91" t="str">
        <f>IFERROR(INDEX($C$2:$C$5193,MATCH(ROWS(M$2:M2868),M$2:M$5193,0)),"")</f>
        <v/>
      </c>
      <c r="R2868" s="70" t="str">
        <f>IFERROR(INDEX($C$2:$C$5193,MATCH(ROWS(N$2:N2868),N$2:N$5193,0)),"")</f>
        <v/>
      </c>
      <c r="S2868" s="92" t="str">
        <f>IFERROR(INDEX($C$2:$C$5193,MATCH(ROWS(O$2:O2868),O$2:O$5193,0)),"")</f>
        <v/>
      </c>
    </row>
    <row r="2869" spans="1:19" x14ac:dyDescent="0.25">
      <c r="A2869" s="68">
        <v>3853</v>
      </c>
      <c r="B2869" s="68" t="s">
        <v>21599</v>
      </c>
      <c r="C2869" s="68" t="s">
        <v>21600</v>
      </c>
      <c r="D2869" s="68" t="s">
        <v>16702</v>
      </c>
      <c r="E2869" s="68" t="s">
        <v>22589</v>
      </c>
      <c r="F2869" s="68" t="s">
        <v>21601</v>
      </c>
      <c r="G2869" s="68" t="s">
        <v>21602</v>
      </c>
      <c r="H2869" s="68">
        <v>32.341500000000003</v>
      </c>
      <c r="I2869" s="68">
        <v>-106.40300000000001</v>
      </c>
      <c r="J2869" s="68">
        <v>3934</v>
      </c>
      <c r="K2869" s="68">
        <v>-7</v>
      </c>
      <c r="L2869" s="68">
        <f>COUNTIFS(Aéroports!$C$2:$C$5193,Aéroports!$C2869,Aéroports!$D$2:$D$5193,Aéroports!$D2869)</f>
        <v>1</v>
      </c>
      <c r="M2869" s="68" t="str">
        <f>IF(AND(Formulaire!$H$15=Aéroports!$E2869,--ISNUMBER(IFERROR(SEARCH(Formulaire!$H$16,$C2869,1),""))=1),MAX(M$1:M2868)+1,"")</f>
        <v/>
      </c>
      <c r="N2869" s="68" t="str">
        <f>IF(AND(Formulaire!$H$21=Aéroports!$E2869,--ISNUMBER(IFERROR(SEARCH(Formulaire!$H$22,$C2869,1),""))=1),MAX(N$1:N2868)+1,"")</f>
        <v/>
      </c>
      <c r="O2869" s="68" t="str">
        <f>IF(AND(Formulaire!$H$27=Aéroports!$E2869,--ISNUMBER(IFERROR(SEARCH(Formulaire!$H$28,$C2869,1),""))=1),MAX(O$1:O2868)+1,"")</f>
        <v/>
      </c>
      <c r="Q2869" s="91" t="str">
        <f>IFERROR(INDEX($C$2:$C$5193,MATCH(ROWS(M$2:M2869),M$2:M$5193,0)),"")</f>
        <v/>
      </c>
      <c r="R2869" s="70" t="str">
        <f>IFERROR(INDEX($C$2:$C$5193,MATCH(ROWS(N$2:N2869),N$2:N$5193,0)),"")</f>
        <v/>
      </c>
      <c r="S2869" s="92" t="str">
        <f>IFERROR(INDEX($C$2:$C$5193,MATCH(ROWS(O$2:O2869),O$2:O$5193,0)),"")</f>
        <v/>
      </c>
    </row>
    <row r="2870" spans="1:19" x14ac:dyDescent="0.25">
      <c r="A2870" s="69">
        <v>3457</v>
      </c>
      <c r="B2870" s="69" t="s">
        <v>21610</v>
      </c>
      <c r="C2870" s="69" t="s">
        <v>21604</v>
      </c>
      <c r="D2870" s="69" t="s">
        <v>16702</v>
      </c>
      <c r="E2870" s="69" t="s">
        <v>22589</v>
      </c>
      <c r="F2870" s="69" t="s">
        <v>21611</v>
      </c>
      <c r="G2870" s="69" t="s">
        <v>21612</v>
      </c>
      <c r="H2870" s="69">
        <v>37.649900000000002</v>
      </c>
      <c r="I2870" s="69">
        <v>-97.433099999999996</v>
      </c>
      <c r="J2870" s="69">
        <v>1333</v>
      </c>
      <c r="K2870" s="69">
        <v>-6</v>
      </c>
      <c r="L2870" s="69">
        <f>COUNTIFS(Aéroports!$C$2:$C$5193,Aéroports!$C2870,Aéroports!$D$2:$D$5193,Aéroports!$D2870)</f>
        <v>1</v>
      </c>
      <c r="M2870" s="69" t="str">
        <f>IF(AND(Formulaire!$H$15=Aéroports!$E2870,--ISNUMBER(IFERROR(SEARCH(Formulaire!$H$16,$C2870,1),""))=1),MAX(M$1:M2869)+1,"")</f>
        <v/>
      </c>
      <c r="N2870" s="69" t="str">
        <f>IF(AND(Formulaire!$H$21=Aéroports!$E2870,--ISNUMBER(IFERROR(SEARCH(Formulaire!$H$22,$C2870,1),""))=1),MAX(N$1:N2869)+1,"")</f>
        <v/>
      </c>
      <c r="O2870" s="69" t="str">
        <f>IF(AND(Formulaire!$H$27=Aéroports!$E2870,--ISNUMBER(IFERROR(SEARCH(Formulaire!$H$28,$C2870,1),""))=1),MAX(O$1:O2869)+1,"")</f>
        <v/>
      </c>
      <c r="Q2870" s="91" t="str">
        <f>IFERROR(INDEX($C$2:$C$5193,MATCH(ROWS(M$2:M2870),M$2:M$5193,0)),"")</f>
        <v/>
      </c>
      <c r="R2870" s="70" t="str">
        <f>IFERROR(INDEX($C$2:$C$5193,MATCH(ROWS(N$2:N2870),N$2:N$5193,0)),"")</f>
        <v/>
      </c>
      <c r="S2870" s="92" t="str">
        <f>IFERROR(INDEX($C$2:$C$5193,MATCH(ROWS(O$2:O2870),O$2:O$5193,0)),"")</f>
        <v/>
      </c>
    </row>
    <row r="2871" spans="1:19" x14ac:dyDescent="0.25">
      <c r="A2871" s="68">
        <v>3680</v>
      </c>
      <c r="B2871" s="68" t="s">
        <v>21613</v>
      </c>
      <c r="C2871" s="68" t="s">
        <v>21614</v>
      </c>
      <c r="D2871" s="68" t="s">
        <v>16702</v>
      </c>
      <c r="E2871" s="68" t="s">
        <v>22589</v>
      </c>
      <c r="F2871" s="68" t="s">
        <v>21615</v>
      </c>
      <c r="G2871" s="68" t="s">
        <v>21616</v>
      </c>
      <c r="H2871" s="68">
        <v>33.988799999999998</v>
      </c>
      <c r="I2871" s="68">
        <v>-98.491900000000001</v>
      </c>
      <c r="J2871" s="68">
        <v>1019</v>
      </c>
      <c r="K2871" s="68">
        <v>-6</v>
      </c>
      <c r="L2871" s="68">
        <f>COUNTIFS(Aéroports!$C$2:$C$5193,Aéroports!$C2871,Aéroports!$D$2:$D$5193,Aéroports!$D2871)</f>
        <v>1</v>
      </c>
      <c r="M2871" s="68" t="str">
        <f>IF(AND(Formulaire!$H$15=Aéroports!$E2871,--ISNUMBER(IFERROR(SEARCH(Formulaire!$H$16,$C2871,1),""))=1),MAX(M$1:M2870)+1,"")</f>
        <v/>
      </c>
      <c r="N2871" s="68" t="str">
        <f>IF(AND(Formulaire!$H$21=Aéroports!$E2871,--ISNUMBER(IFERROR(SEARCH(Formulaire!$H$22,$C2871,1),""))=1),MAX(N$1:N2870)+1,"")</f>
        <v/>
      </c>
      <c r="O2871" s="68" t="str">
        <f>IF(AND(Formulaire!$H$27=Aéroports!$E2871,--ISNUMBER(IFERROR(SEARCH(Formulaire!$H$28,$C2871,1),""))=1),MAX(O$1:O2870)+1,"")</f>
        <v/>
      </c>
      <c r="Q2871" s="91" t="str">
        <f>IFERROR(INDEX($C$2:$C$5193,MATCH(ROWS(M$2:M2871),M$2:M$5193,0)),"")</f>
        <v/>
      </c>
      <c r="R2871" s="70" t="str">
        <f>IFERROR(INDEX($C$2:$C$5193,MATCH(ROWS(N$2:N2871),N$2:N$5193,0)),"")</f>
        <v/>
      </c>
      <c r="S2871" s="92" t="str">
        <f>IFERROR(INDEX($C$2:$C$5193,MATCH(ROWS(O$2:O2871),O$2:O$5193,0)),"")</f>
        <v/>
      </c>
    </row>
    <row r="2872" spans="1:19" x14ac:dyDescent="0.25">
      <c r="A2872" s="69">
        <v>8875</v>
      </c>
      <c r="B2872" s="69" t="s">
        <v>21617</v>
      </c>
      <c r="C2872" s="69" t="s">
        <v>21618</v>
      </c>
      <c r="D2872" s="69" t="s">
        <v>16702</v>
      </c>
      <c r="E2872" s="69" t="s">
        <v>22589</v>
      </c>
      <c r="F2872" s="69" t="s">
        <v>21619</v>
      </c>
      <c r="G2872" s="69" t="s">
        <v>21620</v>
      </c>
      <c r="H2872" s="69">
        <v>33.968899999999998</v>
      </c>
      <c r="I2872" s="69">
        <v>-112.79900000000001</v>
      </c>
      <c r="J2872" s="69">
        <v>2377</v>
      </c>
      <c r="K2872" s="69">
        <v>-7</v>
      </c>
      <c r="L2872" s="69">
        <f>COUNTIFS(Aéroports!$C$2:$C$5193,Aéroports!$C2872,Aéroports!$D$2:$D$5193,Aéroports!$D2872)</f>
        <v>1</v>
      </c>
      <c r="M2872" s="69" t="str">
        <f>IF(AND(Formulaire!$H$15=Aéroports!$E2872,--ISNUMBER(IFERROR(SEARCH(Formulaire!$H$16,$C2872,1),""))=1),MAX(M$1:M2871)+1,"")</f>
        <v/>
      </c>
      <c r="N2872" s="69" t="str">
        <f>IF(AND(Formulaire!$H$21=Aéroports!$E2872,--ISNUMBER(IFERROR(SEARCH(Formulaire!$H$22,$C2872,1),""))=1),MAX(N$1:N2871)+1,"")</f>
        <v/>
      </c>
      <c r="O2872" s="69" t="str">
        <f>IF(AND(Formulaire!$H$27=Aéroports!$E2872,--ISNUMBER(IFERROR(SEARCH(Formulaire!$H$28,$C2872,1),""))=1),MAX(O$1:O2871)+1,"")</f>
        <v/>
      </c>
      <c r="Q2872" s="91" t="str">
        <f>IFERROR(INDEX($C$2:$C$5193,MATCH(ROWS(M$2:M2872),M$2:M$5193,0)),"")</f>
        <v/>
      </c>
      <c r="R2872" s="70" t="str">
        <f>IFERROR(INDEX($C$2:$C$5193,MATCH(ROWS(N$2:N2872),N$2:N$5193,0)),"")</f>
        <v/>
      </c>
      <c r="S2872" s="92" t="str">
        <f>IFERROR(INDEX($C$2:$C$5193,MATCH(ROWS(O$2:O2872),O$2:O$5193,0)),"")</f>
        <v/>
      </c>
    </row>
    <row r="2873" spans="1:19" x14ac:dyDescent="0.25">
      <c r="A2873" s="68">
        <v>3740</v>
      </c>
      <c r="B2873" s="68" t="s">
        <v>21621</v>
      </c>
      <c r="C2873" s="68" t="s">
        <v>21622</v>
      </c>
      <c r="D2873" s="68" t="s">
        <v>16702</v>
      </c>
      <c r="E2873" s="68" t="s">
        <v>22589</v>
      </c>
      <c r="F2873" s="68" t="s">
        <v>21623</v>
      </c>
      <c r="G2873" s="68" t="s">
        <v>21624</v>
      </c>
      <c r="H2873" s="68">
        <v>39.008499999999998</v>
      </c>
      <c r="I2873" s="68">
        <v>-74.908299999999997</v>
      </c>
      <c r="J2873" s="68">
        <v>23</v>
      </c>
      <c r="K2873" s="68">
        <v>-5</v>
      </c>
      <c r="L2873" s="68">
        <f>COUNTIFS(Aéroports!$C$2:$C$5193,Aéroports!$C2873,Aéroports!$D$2:$D$5193,Aéroports!$D2873)</f>
        <v>1</v>
      </c>
      <c r="M2873" s="68" t="str">
        <f>IF(AND(Formulaire!$H$15=Aéroports!$E2873,--ISNUMBER(IFERROR(SEARCH(Formulaire!$H$16,$C2873,1),""))=1),MAX(M$1:M2872)+1,"")</f>
        <v/>
      </c>
      <c r="N2873" s="68" t="str">
        <f>IF(AND(Formulaire!$H$21=Aéroports!$E2873,--ISNUMBER(IFERROR(SEARCH(Formulaire!$H$22,$C2873,1),""))=1),MAX(N$1:N2872)+1,"")</f>
        <v/>
      </c>
      <c r="O2873" s="68" t="str">
        <f>IF(AND(Formulaire!$H$27=Aéroports!$E2873,--ISNUMBER(IFERROR(SEARCH(Formulaire!$H$28,$C2873,1),""))=1),MAX(O$1:O2872)+1,"")</f>
        <v/>
      </c>
      <c r="Q2873" s="91" t="str">
        <f>IFERROR(INDEX($C$2:$C$5193,MATCH(ROWS(M$2:M2873),M$2:M$5193,0)),"")</f>
        <v/>
      </c>
      <c r="R2873" s="70" t="str">
        <f>IFERROR(INDEX($C$2:$C$5193,MATCH(ROWS(N$2:N2873),N$2:N$5193,0)),"")</f>
        <v/>
      </c>
      <c r="S2873" s="92" t="str">
        <f>IFERROR(INDEX($C$2:$C$5193,MATCH(ROWS(O$2:O2873),O$2:O$5193,0)),"")</f>
        <v/>
      </c>
    </row>
    <row r="2874" spans="1:19" x14ac:dyDescent="0.25">
      <c r="A2874" s="69">
        <v>8625</v>
      </c>
      <c r="B2874" s="69" t="s">
        <v>21625</v>
      </c>
      <c r="C2874" s="69" t="s">
        <v>21626</v>
      </c>
      <c r="D2874" s="69" t="s">
        <v>16702</v>
      </c>
      <c r="E2874" s="69" t="s">
        <v>22589</v>
      </c>
      <c r="F2874" s="69" t="s">
        <v>21627</v>
      </c>
      <c r="G2874" s="69" t="s">
        <v>21628</v>
      </c>
      <c r="H2874" s="69">
        <v>41.297199999999997</v>
      </c>
      <c r="I2874" s="69">
        <v>-75.851200000000006</v>
      </c>
      <c r="J2874" s="69">
        <v>545</v>
      </c>
      <c r="K2874" s="69">
        <v>-5</v>
      </c>
      <c r="L2874" s="69">
        <f>COUNTIFS(Aéroports!$C$2:$C$5193,Aéroports!$C2874,Aéroports!$D$2:$D$5193,Aéroports!$D2874)</f>
        <v>1</v>
      </c>
      <c r="M2874" s="69" t="str">
        <f>IF(AND(Formulaire!$H$15=Aéroports!$E2874,--ISNUMBER(IFERROR(SEARCH(Formulaire!$H$16,$C2874,1),""))=1),MAX(M$1:M2873)+1,"")</f>
        <v/>
      </c>
      <c r="N2874" s="69" t="str">
        <f>IF(AND(Formulaire!$H$21=Aéroports!$E2874,--ISNUMBER(IFERROR(SEARCH(Formulaire!$H$22,$C2874,1),""))=1),MAX(N$1:N2873)+1,"")</f>
        <v/>
      </c>
      <c r="O2874" s="69" t="str">
        <f>IF(AND(Formulaire!$H$27=Aéroports!$E2874,--ISNUMBER(IFERROR(SEARCH(Formulaire!$H$28,$C2874,1),""))=1),MAX(O$1:O2873)+1,"")</f>
        <v/>
      </c>
      <c r="Q2874" s="91" t="str">
        <f>IFERROR(INDEX($C$2:$C$5193,MATCH(ROWS(M$2:M2874),M$2:M$5193,0)),"")</f>
        <v/>
      </c>
      <c r="R2874" s="70" t="str">
        <f>IFERROR(INDEX($C$2:$C$5193,MATCH(ROWS(N$2:N2874),N$2:N$5193,0)),"")</f>
        <v/>
      </c>
      <c r="S2874" s="92" t="str">
        <f>IFERROR(INDEX($C$2:$C$5193,MATCH(ROWS(O$2:O2874),O$2:O$5193,0)),"")</f>
        <v/>
      </c>
    </row>
    <row r="2875" spans="1:19" x14ac:dyDescent="0.25">
      <c r="A2875" s="68">
        <v>11649</v>
      </c>
      <c r="B2875" s="68" t="s">
        <v>21629</v>
      </c>
      <c r="C2875" s="68" t="s">
        <v>21630</v>
      </c>
      <c r="D2875" s="68" t="s">
        <v>16702</v>
      </c>
      <c r="E2875" s="68" t="s">
        <v>22589</v>
      </c>
      <c r="F2875" s="68" t="s">
        <v>21631</v>
      </c>
      <c r="G2875" s="68" t="s">
        <v>21632</v>
      </c>
      <c r="H2875" s="68">
        <v>37.239199999999997</v>
      </c>
      <c r="I2875" s="68">
        <v>-76.716099999999997</v>
      </c>
      <c r="J2875" s="68">
        <v>49</v>
      </c>
      <c r="K2875" s="68">
        <v>-5</v>
      </c>
      <c r="L2875" s="68">
        <f>COUNTIFS(Aéroports!$C$2:$C$5193,Aéroports!$C2875,Aéroports!$D$2:$D$5193,Aéroports!$D2875)</f>
        <v>1</v>
      </c>
      <c r="M2875" s="68" t="str">
        <f>IF(AND(Formulaire!$H$15=Aéroports!$E2875,--ISNUMBER(IFERROR(SEARCH(Formulaire!$H$16,$C2875,1),""))=1),MAX(M$1:M2874)+1,"")</f>
        <v/>
      </c>
      <c r="N2875" s="68" t="str">
        <f>IF(AND(Formulaire!$H$21=Aéroports!$E2875,--ISNUMBER(IFERROR(SEARCH(Formulaire!$H$22,$C2875,1),""))=1),MAX(N$1:N2874)+1,"")</f>
        <v/>
      </c>
      <c r="O2875" s="68" t="str">
        <f>IF(AND(Formulaire!$H$27=Aéroports!$E2875,--ISNUMBER(IFERROR(SEARCH(Formulaire!$H$28,$C2875,1),""))=1),MAX(O$1:O2874)+1,"")</f>
        <v/>
      </c>
      <c r="Q2875" s="91" t="str">
        <f>IFERROR(INDEX($C$2:$C$5193,MATCH(ROWS(M$2:M2875),M$2:M$5193,0)),"")</f>
        <v/>
      </c>
      <c r="R2875" s="70" t="str">
        <f>IFERROR(INDEX($C$2:$C$5193,MATCH(ROWS(N$2:N2875),N$2:N$5193,0)),"")</f>
        <v/>
      </c>
      <c r="S2875" s="92" t="str">
        <f>IFERROR(INDEX($C$2:$C$5193,MATCH(ROWS(O$2:O2875),O$2:O$5193,0)),"")</f>
        <v/>
      </c>
    </row>
    <row r="2876" spans="1:19" x14ac:dyDescent="0.25">
      <c r="A2876" s="69">
        <v>8850</v>
      </c>
      <c r="B2876" s="69" t="s">
        <v>21633</v>
      </c>
      <c r="C2876" s="69" t="s">
        <v>21634</v>
      </c>
      <c r="D2876" s="69" t="s">
        <v>16702</v>
      </c>
      <c r="E2876" s="69" t="s">
        <v>22589</v>
      </c>
      <c r="F2876" s="69" t="s">
        <v>21635</v>
      </c>
      <c r="G2876" s="69" t="s">
        <v>21636</v>
      </c>
      <c r="H2876" s="69">
        <v>43.234699999999997</v>
      </c>
      <c r="I2876" s="69">
        <v>-77.120999999999995</v>
      </c>
      <c r="J2876" s="69">
        <v>424</v>
      </c>
      <c r="K2876" s="69">
        <v>-5</v>
      </c>
      <c r="L2876" s="69">
        <f>COUNTIFS(Aéroports!$C$2:$C$5193,Aéroports!$C2876,Aéroports!$D$2:$D$5193,Aéroports!$D2876)</f>
        <v>1</v>
      </c>
      <c r="M2876" s="69" t="str">
        <f>IF(AND(Formulaire!$H$15=Aéroports!$E2876,--ISNUMBER(IFERROR(SEARCH(Formulaire!$H$16,$C2876,1),""))=1),MAX(M$1:M2875)+1,"")</f>
        <v/>
      </c>
      <c r="N2876" s="69" t="str">
        <f>IF(AND(Formulaire!$H$21=Aéroports!$E2876,--ISNUMBER(IFERROR(SEARCH(Formulaire!$H$22,$C2876,1),""))=1),MAX(N$1:N2875)+1,"")</f>
        <v/>
      </c>
      <c r="O2876" s="69" t="str">
        <f>IF(AND(Formulaire!$H$27=Aéroports!$E2876,--ISNUMBER(IFERROR(SEARCH(Formulaire!$H$28,$C2876,1),""))=1),MAX(O$1:O2875)+1,"")</f>
        <v/>
      </c>
      <c r="Q2876" s="91" t="str">
        <f>IFERROR(INDEX($C$2:$C$5193,MATCH(ROWS(M$2:M2876),M$2:M$5193,0)),"")</f>
        <v/>
      </c>
      <c r="R2876" s="70" t="str">
        <f>IFERROR(INDEX($C$2:$C$5193,MATCH(ROWS(N$2:N2876),N$2:N$5193,0)),"")</f>
        <v/>
      </c>
      <c r="S2876" s="92" t="str">
        <f>IFERROR(INDEX($C$2:$C$5193,MATCH(ROWS(O$2:O2876),O$2:O$5193,0)),"")</f>
        <v/>
      </c>
    </row>
    <row r="2877" spans="1:19" x14ac:dyDescent="0.25">
      <c r="A2877" s="68">
        <v>3584</v>
      </c>
      <c r="B2877" s="68" t="s">
        <v>21637</v>
      </c>
      <c r="C2877" s="68" t="s">
        <v>21638</v>
      </c>
      <c r="D2877" s="68" t="s">
        <v>16702</v>
      </c>
      <c r="E2877" s="68" t="s">
        <v>22589</v>
      </c>
      <c r="F2877" s="68" t="s">
        <v>21639</v>
      </c>
      <c r="G2877" s="68" t="s">
        <v>21640</v>
      </c>
      <c r="H2877" s="68">
        <v>41.241799999999998</v>
      </c>
      <c r="I2877" s="68">
        <v>-76.921099999999996</v>
      </c>
      <c r="J2877" s="68">
        <v>529</v>
      </c>
      <c r="K2877" s="68">
        <v>-5</v>
      </c>
      <c r="L2877" s="68">
        <f>COUNTIFS(Aéroports!$C$2:$C$5193,Aéroports!$C2877,Aéroports!$D$2:$D$5193,Aéroports!$D2877)</f>
        <v>1</v>
      </c>
      <c r="M2877" s="68" t="str">
        <f>IF(AND(Formulaire!$H$15=Aéroports!$E2877,--ISNUMBER(IFERROR(SEARCH(Formulaire!$H$16,$C2877,1),""))=1),MAX(M$1:M2876)+1,"")</f>
        <v/>
      </c>
      <c r="N2877" s="68" t="str">
        <f>IF(AND(Formulaire!$H$21=Aéroports!$E2877,--ISNUMBER(IFERROR(SEARCH(Formulaire!$H$22,$C2877,1),""))=1),MAX(N$1:N2876)+1,"")</f>
        <v/>
      </c>
      <c r="O2877" s="68" t="str">
        <f>IF(AND(Formulaire!$H$27=Aéroports!$E2877,--ISNUMBER(IFERROR(SEARCH(Formulaire!$H$28,$C2877,1),""))=1),MAX(O$1:O2876)+1,"")</f>
        <v/>
      </c>
      <c r="Q2877" s="91" t="str">
        <f>IFERROR(INDEX($C$2:$C$5193,MATCH(ROWS(M$2:M2877),M$2:M$5193,0)),"")</f>
        <v/>
      </c>
      <c r="R2877" s="70" t="str">
        <f>IFERROR(INDEX($C$2:$C$5193,MATCH(ROWS(N$2:N2877),N$2:N$5193,0)),"")</f>
        <v/>
      </c>
      <c r="S2877" s="92" t="str">
        <f>IFERROR(INDEX($C$2:$C$5193,MATCH(ROWS(O$2:O2877),O$2:O$5193,0)),"")</f>
        <v/>
      </c>
    </row>
    <row r="2878" spans="1:19" x14ac:dyDescent="0.25">
      <c r="A2878" s="69">
        <v>8282</v>
      </c>
      <c r="B2878" s="69" t="s">
        <v>21641</v>
      </c>
      <c r="C2878" s="69" t="s">
        <v>21642</v>
      </c>
      <c r="D2878" s="69" t="s">
        <v>16702</v>
      </c>
      <c r="E2878" s="69" t="s">
        <v>22589</v>
      </c>
      <c r="F2878" s="69" t="s">
        <v>21643</v>
      </c>
      <c r="G2878" s="69" t="s">
        <v>21644</v>
      </c>
      <c r="H2878" s="69">
        <v>41.744</v>
      </c>
      <c r="I2878" s="69">
        <v>-72.180300000000003</v>
      </c>
      <c r="J2878" s="69">
        <v>247</v>
      </c>
      <c r="K2878" s="69">
        <v>-5</v>
      </c>
      <c r="L2878" s="69">
        <f>COUNTIFS(Aéroports!$C$2:$C$5193,Aéroports!$C2878,Aéroports!$D$2:$D$5193,Aéroports!$D2878)</f>
        <v>1</v>
      </c>
      <c r="M2878" s="69" t="str">
        <f>IF(AND(Formulaire!$H$15=Aéroports!$E2878,--ISNUMBER(IFERROR(SEARCH(Formulaire!$H$16,$C2878,1),""))=1),MAX(M$1:M2877)+1,"")</f>
        <v/>
      </c>
      <c r="N2878" s="69" t="str">
        <f>IF(AND(Formulaire!$H$21=Aéroports!$E2878,--ISNUMBER(IFERROR(SEARCH(Formulaire!$H$22,$C2878,1),""))=1),MAX(N$1:N2877)+1,"")</f>
        <v/>
      </c>
      <c r="O2878" s="69" t="str">
        <f>IF(AND(Formulaire!$H$27=Aéroports!$E2878,--ISNUMBER(IFERROR(SEARCH(Formulaire!$H$28,$C2878,1),""))=1),MAX(O$1:O2877)+1,"")</f>
        <v/>
      </c>
      <c r="Q2878" s="91" t="str">
        <f>IFERROR(INDEX($C$2:$C$5193,MATCH(ROWS(M$2:M2878),M$2:M$5193,0)),"")</f>
        <v/>
      </c>
      <c r="R2878" s="70" t="str">
        <f>IFERROR(INDEX($C$2:$C$5193,MATCH(ROWS(N$2:N2878),N$2:N$5193,0)),"")</f>
        <v/>
      </c>
      <c r="S2878" s="92" t="str">
        <f>IFERROR(INDEX($C$2:$C$5193,MATCH(ROWS(O$2:O2878),O$2:O$5193,0)),"")</f>
        <v/>
      </c>
    </row>
    <row r="2879" spans="1:19" x14ac:dyDescent="0.25">
      <c r="A2879" s="68">
        <v>3659</v>
      </c>
      <c r="B2879" s="68" t="s">
        <v>21645</v>
      </c>
      <c r="C2879" s="68" t="s">
        <v>21646</v>
      </c>
      <c r="D2879" s="68" t="s">
        <v>16702</v>
      </c>
      <c r="E2879" s="68" t="s">
        <v>22589</v>
      </c>
      <c r="F2879" s="68" t="s">
        <v>21647</v>
      </c>
      <c r="G2879" s="68" t="s">
        <v>21648</v>
      </c>
      <c r="H2879" s="68">
        <v>48.177900000000001</v>
      </c>
      <c r="I2879" s="68">
        <v>-103.642</v>
      </c>
      <c r="J2879" s="68">
        <v>1982</v>
      </c>
      <c r="K2879" s="68">
        <v>-6</v>
      </c>
      <c r="L2879" s="68">
        <f>COUNTIFS(Aéroports!$C$2:$C$5193,Aéroports!$C2879,Aéroports!$D$2:$D$5193,Aéroports!$D2879)</f>
        <v>1</v>
      </c>
      <c r="M2879" s="68" t="str">
        <f>IF(AND(Formulaire!$H$15=Aéroports!$E2879,--ISNUMBER(IFERROR(SEARCH(Formulaire!$H$16,$C2879,1),""))=1),MAX(M$1:M2878)+1,"")</f>
        <v/>
      </c>
      <c r="N2879" s="68" t="str">
        <f>IF(AND(Formulaire!$H$21=Aéroports!$E2879,--ISNUMBER(IFERROR(SEARCH(Formulaire!$H$22,$C2879,1),""))=1),MAX(N$1:N2878)+1,"")</f>
        <v/>
      </c>
      <c r="O2879" s="68" t="str">
        <f>IF(AND(Formulaire!$H$27=Aéroports!$E2879,--ISNUMBER(IFERROR(SEARCH(Formulaire!$H$28,$C2879,1),""))=1),MAX(O$1:O2878)+1,"")</f>
        <v/>
      </c>
      <c r="Q2879" s="91" t="str">
        <f>IFERROR(INDEX($C$2:$C$5193,MATCH(ROWS(M$2:M2879),M$2:M$5193,0)),"")</f>
        <v/>
      </c>
      <c r="R2879" s="70" t="str">
        <f>IFERROR(INDEX($C$2:$C$5193,MATCH(ROWS(N$2:N2879),N$2:N$5193,0)),"")</f>
        <v/>
      </c>
      <c r="S2879" s="92" t="str">
        <f>IFERROR(INDEX($C$2:$C$5193,MATCH(ROWS(O$2:O2879),O$2:O$5193,0)),"")</f>
        <v/>
      </c>
    </row>
    <row r="2880" spans="1:19" x14ac:dyDescent="0.25">
      <c r="A2880" s="69">
        <v>8626</v>
      </c>
      <c r="B2880" s="69" t="s">
        <v>21649</v>
      </c>
      <c r="C2880" s="69" t="s">
        <v>21650</v>
      </c>
      <c r="D2880" s="69" t="s">
        <v>16702</v>
      </c>
      <c r="E2880" s="69" t="s">
        <v>22589</v>
      </c>
      <c r="F2880" s="69" t="s">
        <v>21651</v>
      </c>
      <c r="G2880" s="69" t="s">
        <v>21652</v>
      </c>
      <c r="H2880" s="69">
        <v>41.683999999999997</v>
      </c>
      <c r="I2880" s="69">
        <v>-81.389700000000005</v>
      </c>
      <c r="J2880" s="69">
        <v>626</v>
      </c>
      <c r="K2880" s="69">
        <v>-5</v>
      </c>
      <c r="L2880" s="69">
        <f>COUNTIFS(Aéroports!$C$2:$C$5193,Aéroports!$C2880,Aéroports!$D$2:$D$5193,Aéroports!$D2880)</f>
        <v>1</v>
      </c>
      <c r="M2880" s="69" t="str">
        <f>IF(AND(Formulaire!$H$15=Aéroports!$E2880,--ISNUMBER(IFERROR(SEARCH(Formulaire!$H$16,$C2880,1),""))=1),MAX(M$1:M2879)+1,"")</f>
        <v/>
      </c>
      <c r="N2880" s="69" t="str">
        <f>IF(AND(Formulaire!$H$21=Aéroports!$E2880,--ISNUMBER(IFERROR(SEARCH(Formulaire!$H$22,$C2880,1),""))=1),MAX(N$1:N2879)+1,"")</f>
        <v/>
      </c>
      <c r="O2880" s="69" t="str">
        <f>IF(AND(Formulaire!$H$27=Aéroports!$E2880,--ISNUMBER(IFERROR(SEARCH(Formulaire!$H$28,$C2880,1),""))=1),MAX(O$1:O2879)+1,"")</f>
        <v/>
      </c>
      <c r="Q2880" s="91" t="str">
        <f>IFERROR(INDEX($C$2:$C$5193,MATCH(ROWS(M$2:M2880),M$2:M$5193,0)),"")</f>
        <v/>
      </c>
      <c r="R2880" s="70" t="str">
        <f>IFERROR(INDEX($C$2:$C$5193,MATCH(ROWS(N$2:N2880),N$2:N$5193,0)),"")</f>
        <v/>
      </c>
      <c r="S2880" s="92" t="str">
        <f>IFERROR(INDEX($C$2:$C$5193,MATCH(ROWS(O$2:O2880),O$2:O$5193,0)),"")</f>
        <v/>
      </c>
    </row>
    <row r="2881" spans="1:19" x14ac:dyDescent="0.25">
      <c r="A2881" s="68">
        <v>3803</v>
      </c>
      <c r="B2881" s="68" t="s">
        <v>21653</v>
      </c>
      <c r="C2881" s="68" t="s">
        <v>21654</v>
      </c>
      <c r="D2881" s="68" t="s">
        <v>16702</v>
      </c>
      <c r="E2881" s="68" t="s">
        <v>22589</v>
      </c>
      <c r="F2881" s="68" t="s">
        <v>21655</v>
      </c>
      <c r="G2881" s="68" t="s">
        <v>21656</v>
      </c>
      <c r="H2881" s="68">
        <v>40.199800000000003</v>
      </c>
      <c r="I2881" s="68">
        <v>-75.148200000000003</v>
      </c>
      <c r="J2881" s="68">
        <v>358</v>
      </c>
      <c r="K2881" s="68">
        <v>-5</v>
      </c>
      <c r="L2881" s="68">
        <f>COUNTIFS(Aéroports!$C$2:$C$5193,Aéroports!$C2881,Aéroports!$D$2:$D$5193,Aéroports!$D2881)</f>
        <v>1</v>
      </c>
      <c r="M2881" s="68" t="str">
        <f>IF(AND(Formulaire!$H$15=Aéroports!$E2881,--ISNUMBER(IFERROR(SEARCH(Formulaire!$H$16,$C2881,1),""))=1),MAX(M$1:M2880)+1,"")</f>
        <v/>
      </c>
      <c r="N2881" s="68" t="str">
        <f>IF(AND(Formulaire!$H$21=Aéroports!$E2881,--ISNUMBER(IFERROR(SEARCH(Formulaire!$H$22,$C2881,1),""))=1),MAX(N$1:N2880)+1,"")</f>
        <v/>
      </c>
      <c r="O2881" s="68" t="str">
        <f>IF(AND(Formulaire!$H$27=Aéroports!$E2881,--ISNUMBER(IFERROR(SEARCH(Formulaire!$H$28,$C2881,1),""))=1),MAX(O$1:O2880)+1,"")</f>
        <v/>
      </c>
      <c r="Q2881" s="91" t="str">
        <f>IFERROR(INDEX($C$2:$C$5193,MATCH(ROWS(M$2:M2881),M$2:M$5193,0)),"")</f>
        <v/>
      </c>
      <c r="R2881" s="70" t="str">
        <f>IFERROR(INDEX($C$2:$C$5193,MATCH(ROWS(N$2:N2881),N$2:N$5193,0)),"")</f>
        <v/>
      </c>
      <c r="S2881" s="92" t="str">
        <f>IFERROR(INDEX($C$2:$C$5193,MATCH(ROWS(O$2:O2881),O$2:O$5193,0)),"")</f>
        <v/>
      </c>
    </row>
    <row r="2882" spans="1:19" x14ac:dyDescent="0.25">
      <c r="A2882" s="69">
        <v>3845</v>
      </c>
      <c r="B2882" s="69" t="s">
        <v>21661</v>
      </c>
      <c r="C2882" s="69" t="s">
        <v>21658</v>
      </c>
      <c r="D2882" s="69" t="s">
        <v>16702</v>
      </c>
      <c r="E2882" s="69" t="s">
        <v>22589</v>
      </c>
      <c r="F2882" s="69" t="s">
        <v>21662</v>
      </c>
      <c r="G2882" s="69" t="s">
        <v>21663</v>
      </c>
      <c r="H2882" s="69">
        <v>34.270600000000002</v>
      </c>
      <c r="I2882" s="69">
        <v>-77.902600000000007</v>
      </c>
      <c r="J2882" s="69">
        <v>32</v>
      </c>
      <c r="K2882" s="69">
        <v>-5</v>
      </c>
      <c r="L2882" s="69">
        <f>COUNTIFS(Aéroports!$C$2:$C$5193,Aéroports!$C2882,Aéroports!$D$2:$D$5193,Aéroports!$D2882)</f>
        <v>1</v>
      </c>
      <c r="M2882" s="69" t="str">
        <f>IF(AND(Formulaire!$H$15=Aéroports!$E2882,--ISNUMBER(IFERROR(SEARCH(Formulaire!$H$16,$C2882,1),""))=1),MAX(M$1:M2881)+1,"")</f>
        <v/>
      </c>
      <c r="N2882" s="69" t="str">
        <f>IF(AND(Formulaire!$H$21=Aéroports!$E2882,--ISNUMBER(IFERROR(SEARCH(Formulaire!$H$22,$C2882,1),""))=1),MAX(N$1:N2881)+1,"")</f>
        <v/>
      </c>
      <c r="O2882" s="69" t="str">
        <f>IF(AND(Formulaire!$H$27=Aéroports!$E2882,--ISNUMBER(IFERROR(SEARCH(Formulaire!$H$28,$C2882,1),""))=1),MAX(O$1:O2881)+1,"")</f>
        <v/>
      </c>
      <c r="Q2882" s="91" t="str">
        <f>IFERROR(INDEX($C$2:$C$5193,MATCH(ROWS(M$2:M2882),M$2:M$5193,0)),"")</f>
        <v/>
      </c>
      <c r="R2882" s="70" t="str">
        <f>IFERROR(INDEX($C$2:$C$5193,MATCH(ROWS(N$2:N2882),N$2:N$5193,0)),"")</f>
        <v/>
      </c>
      <c r="S2882" s="92" t="str">
        <f>IFERROR(INDEX($C$2:$C$5193,MATCH(ROWS(O$2:O2882),O$2:O$5193,0)),"")</f>
        <v/>
      </c>
    </row>
    <row r="2883" spans="1:19" x14ac:dyDescent="0.25">
      <c r="A2883" s="68">
        <v>8297</v>
      </c>
      <c r="B2883" s="68" t="s">
        <v>21667</v>
      </c>
      <c r="C2883" s="68" t="s">
        <v>21668</v>
      </c>
      <c r="D2883" s="68" t="s">
        <v>16702</v>
      </c>
      <c r="E2883" s="68" t="s">
        <v>22589</v>
      </c>
      <c r="F2883" s="68" t="s">
        <v>21669</v>
      </c>
      <c r="G2883" s="68" t="s">
        <v>21670</v>
      </c>
      <c r="H2883" s="68">
        <v>33.982900000000001</v>
      </c>
      <c r="I2883" s="68">
        <v>-83.667400000000001</v>
      </c>
      <c r="J2883" s="68">
        <v>943</v>
      </c>
      <c r="K2883" s="68">
        <v>-5</v>
      </c>
      <c r="L2883" s="68">
        <f>COUNTIFS(Aéroports!$C$2:$C$5193,Aéroports!$C2883,Aéroports!$D$2:$D$5193,Aéroports!$D2883)</f>
        <v>1</v>
      </c>
      <c r="M2883" s="68" t="str">
        <f>IF(AND(Formulaire!$H$15=Aéroports!$E2883,--ISNUMBER(IFERROR(SEARCH(Formulaire!$H$16,$C2883,1),""))=1),MAX(M$1:M2882)+1,"")</f>
        <v/>
      </c>
      <c r="N2883" s="68" t="str">
        <f>IF(AND(Formulaire!$H$21=Aéroports!$E2883,--ISNUMBER(IFERROR(SEARCH(Formulaire!$H$22,$C2883,1),""))=1),MAX(N$1:N2882)+1,"")</f>
        <v/>
      </c>
      <c r="O2883" s="68" t="str">
        <f>IF(AND(Formulaire!$H$27=Aéroports!$E2883,--ISNUMBER(IFERROR(SEARCH(Formulaire!$H$28,$C2883,1),""))=1),MAX(O$1:O2882)+1,"")</f>
        <v/>
      </c>
      <c r="Q2883" s="91" t="str">
        <f>IFERROR(INDEX($C$2:$C$5193,MATCH(ROWS(M$2:M2883),M$2:M$5193,0)),"")</f>
        <v/>
      </c>
      <c r="R2883" s="70" t="str">
        <f>IFERROR(INDEX($C$2:$C$5193,MATCH(ROWS(N$2:N2883),N$2:N$5193,0)),"")</f>
        <v/>
      </c>
      <c r="S2883" s="92" t="str">
        <f>IFERROR(INDEX($C$2:$C$5193,MATCH(ROWS(O$2:O2883),O$2:O$5193,0)),"")</f>
        <v/>
      </c>
    </row>
    <row r="2884" spans="1:19" x14ac:dyDescent="0.25">
      <c r="A2884" s="69">
        <v>8928</v>
      </c>
      <c r="B2884" s="69" t="s">
        <v>21671</v>
      </c>
      <c r="C2884" s="69" t="s">
        <v>21672</v>
      </c>
      <c r="D2884" s="69" t="s">
        <v>16702</v>
      </c>
      <c r="E2884" s="69" t="s">
        <v>22589</v>
      </c>
      <c r="F2884" s="69" t="s">
        <v>21673</v>
      </c>
      <c r="G2884" s="69" t="s">
        <v>21674</v>
      </c>
      <c r="H2884" s="69">
        <v>43.913400000000003</v>
      </c>
      <c r="I2884" s="69">
        <v>-95.109399999999994</v>
      </c>
      <c r="J2884" s="69">
        <v>1410</v>
      </c>
      <c r="K2884" s="69">
        <v>-6</v>
      </c>
      <c r="L2884" s="69">
        <f>COUNTIFS(Aéroports!$C$2:$C$5193,Aéroports!$C2884,Aéroports!$D$2:$D$5193,Aéroports!$D2884)</f>
        <v>1</v>
      </c>
      <c r="M2884" s="69" t="str">
        <f>IF(AND(Formulaire!$H$15=Aéroports!$E2884,--ISNUMBER(IFERROR(SEARCH(Formulaire!$H$16,$C2884,1),""))=1),MAX(M$1:M2883)+1,"")</f>
        <v/>
      </c>
      <c r="N2884" s="69" t="str">
        <f>IF(AND(Formulaire!$H$21=Aéroports!$E2884,--ISNUMBER(IFERROR(SEARCH(Formulaire!$H$22,$C2884,1),""))=1),MAX(N$1:N2883)+1,"")</f>
        <v/>
      </c>
      <c r="O2884" s="69" t="str">
        <f>IF(AND(Formulaire!$H$27=Aéroports!$E2884,--ISNUMBER(IFERROR(SEARCH(Formulaire!$H$28,$C2884,1),""))=1),MAX(O$1:O2883)+1,"")</f>
        <v/>
      </c>
      <c r="Q2884" s="91" t="str">
        <f>IFERROR(INDEX($C$2:$C$5193,MATCH(ROWS(M$2:M2884),M$2:M$5193,0)),"")</f>
        <v/>
      </c>
      <c r="R2884" s="70" t="str">
        <f>IFERROR(INDEX($C$2:$C$5193,MATCH(ROWS(N$2:N2884),N$2:N$5193,0)),"")</f>
        <v/>
      </c>
      <c r="S2884" s="92" t="str">
        <f>IFERROR(INDEX($C$2:$C$5193,MATCH(ROWS(O$2:O2884),O$2:O$5193,0)),"")</f>
        <v/>
      </c>
    </row>
    <row r="2885" spans="1:19" x14ac:dyDescent="0.25">
      <c r="A2885" s="68">
        <v>3825</v>
      </c>
      <c r="B2885" s="68" t="s">
        <v>21675</v>
      </c>
      <c r="C2885" s="68" t="s">
        <v>21676</v>
      </c>
      <c r="D2885" s="68" t="s">
        <v>16702</v>
      </c>
      <c r="E2885" s="68" t="s">
        <v>22589</v>
      </c>
      <c r="F2885" s="68" t="s">
        <v>21677</v>
      </c>
      <c r="G2885" s="68" t="s">
        <v>21678</v>
      </c>
      <c r="H2885" s="68">
        <v>41.938899999999997</v>
      </c>
      <c r="I2885" s="68">
        <v>-72.683199999999999</v>
      </c>
      <c r="J2885" s="68">
        <v>173</v>
      </c>
      <c r="K2885" s="68">
        <v>-5</v>
      </c>
      <c r="L2885" s="68">
        <f>COUNTIFS(Aéroports!$C$2:$C$5193,Aéroports!$C2885,Aéroports!$D$2:$D$5193,Aéroports!$D2885)</f>
        <v>1</v>
      </c>
      <c r="M2885" s="68" t="str">
        <f>IF(AND(Formulaire!$H$15=Aéroports!$E2885,--ISNUMBER(IFERROR(SEARCH(Formulaire!$H$16,$C2885,1),""))=1),MAX(M$1:M2884)+1,"")</f>
        <v/>
      </c>
      <c r="N2885" s="68" t="str">
        <f>IF(AND(Formulaire!$H$21=Aéroports!$E2885,--ISNUMBER(IFERROR(SEARCH(Formulaire!$H$22,$C2885,1),""))=1),MAX(N$1:N2884)+1,"")</f>
        <v/>
      </c>
      <c r="O2885" s="68" t="str">
        <f>IF(AND(Formulaire!$H$27=Aéroports!$E2885,--ISNUMBER(IFERROR(SEARCH(Formulaire!$H$28,$C2885,1),""))=1),MAX(O$1:O2884)+1,"")</f>
        <v/>
      </c>
      <c r="Q2885" s="91" t="str">
        <f>IFERROR(INDEX($C$2:$C$5193,MATCH(ROWS(M$2:M2885),M$2:M$5193,0)),"")</f>
        <v/>
      </c>
      <c r="R2885" s="70" t="str">
        <f>IFERROR(INDEX($C$2:$C$5193,MATCH(ROWS(N$2:N2885),N$2:N$5193,0)),"")</f>
        <v/>
      </c>
      <c r="S2885" s="92" t="str">
        <f>IFERROR(INDEX($C$2:$C$5193,MATCH(ROWS(O$2:O2885),O$2:O$5193,0)),"")</f>
        <v/>
      </c>
    </row>
    <row r="2886" spans="1:19" x14ac:dyDescent="0.25">
      <c r="A2886" s="69">
        <v>3686</v>
      </c>
      <c r="B2886" s="69" t="s">
        <v>21679</v>
      </c>
      <c r="C2886" s="69" t="s">
        <v>21680</v>
      </c>
      <c r="D2886" s="69" t="s">
        <v>16702</v>
      </c>
      <c r="E2886" s="69" t="s">
        <v>22589</v>
      </c>
      <c r="F2886" s="69" t="s">
        <v>21681</v>
      </c>
      <c r="G2886" s="69" t="s">
        <v>21682</v>
      </c>
      <c r="H2886" s="69">
        <v>31.779599999999999</v>
      </c>
      <c r="I2886" s="69">
        <v>-103.20099999999999</v>
      </c>
      <c r="J2886" s="69">
        <v>2822</v>
      </c>
      <c r="K2886" s="69">
        <v>-6</v>
      </c>
      <c r="L2886" s="69">
        <f>COUNTIFS(Aéroports!$C$2:$C$5193,Aéroports!$C2886,Aéroports!$D$2:$D$5193,Aéroports!$D2886)</f>
        <v>1</v>
      </c>
      <c r="M2886" s="69" t="str">
        <f>IF(AND(Formulaire!$H$15=Aéroports!$E2886,--ISNUMBER(IFERROR(SEARCH(Formulaire!$H$16,$C2886,1),""))=1),MAX(M$1:M2885)+1,"")</f>
        <v/>
      </c>
      <c r="N2886" s="69" t="str">
        <f>IF(AND(Formulaire!$H$21=Aéroports!$E2886,--ISNUMBER(IFERROR(SEARCH(Formulaire!$H$22,$C2886,1),""))=1),MAX(N$1:N2885)+1,"")</f>
        <v/>
      </c>
      <c r="O2886" s="69" t="str">
        <f>IF(AND(Formulaire!$H$27=Aéroports!$E2886,--ISNUMBER(IFERROR(SEARCH(Formulaire!$H$28,$C2886,1),""))=1),MAX(O$1:O2885)+1,"")</f>
        <v/>
      </c>
      <c r="Q2886" s="91" t="str">
        <f>IFERROR(INDEX($C$2:$C$5193,MATCH(ROWS(M$2:M2886),M$2:M$5193,0)),"")</f>
        <v/>
      </c>
      <c r="R2886" s="70" t="str">
        <f>IFERROR(INDEX($C$2:$C$5193,MATCH(ROWS(N$2:N2886),N$2:N$5193,0)),"")</f>
        <v/>
      </c>
      <c r="S2886" s="92" t="str">
        <f>IFERROR(INDEX($C$2:$C$5193,MATCH(ROWS(O$2:O2886),O$2:O$5193,0)),"")</f>
        <v/>
      </c>
    </row>
    <row r="2887" spans="1:19" x14ac:dyDescent="0.25">
      <c r="A2887" s="68">
        <v>11864</v>
      </c>
      <c r="B2887" s="68" t="s">
        <v>21683</v>
      </c>
      <c r="C2887" s="68" t="s">
        <v>21684</v>
      </c>
      <c r="D2887" s="68" t="s">
        <v>16702</v>
      </c>
      <c r="E2887" s="68" t="s">
        <v>22589</v>
      </c>
      <c r="F2887" s="68" t="s">
        <v>21685</v>
      </c>
      <c r="G2887" s="68" t="s">
        <v>21686</v>
      </c>
      <c r="H2887" s="68">
        <v>40.896599999999999</v>
      </c>
      <c r="I2887" s="68">
        <v>-117.806</v>
      </c>
      <c r="J2887" s="68">
        <v>4308</v>
      </c>
      <c r="K2887" s="68" t="s">
        <v>340</v>
      </c>
      <c r="L2887" s="68">
        <f>COUNTIFS(Aéroports!$C$2:$C$5193,Aéroports!$C2887,Aéroports!$D$2:$D$5193,Aéroports!$D2887)</f>
        <v>1</v>
      </c>
      <c r="M2887" s="68" t="str">
        <f>IF(AND(Formulaire!$H$15=Aéroports!$E2887,--ISNUMBER(IFERROR(SEARCH(Formulaire!$H$16,$C2887,1),""))=1),MAX(M$1:M2886)+1,"")</f>
        <v/>
      </c>
      <c r="N2887" s="68" t="str">
        <f>IF(AND(Formulaire!$H$21=Aéroports!$E2887,--ISNUMBER(IFERROR(SEARCH(Formulaire!$H$22,$C2887,1),""))=1),MAX(N$1:N2886)+1,"")</f>
        <v/>
      </c>
      <c r="O2887" s="68" t="str">
        <f>IF(AND(Formulaire!$H$27=Aéroports!$E2887,--ISNUMBER(IFERROR(SEARCH(Formulaire!$H$28,$C2887,1),""))=1),MAX(O$1:O2886)+1,"")</f>
        <v/>
      </c>
      <c r="Q2887" s="91" t="str">
        <f>IFERROR(INDEX($C$2:$C$5193,MATCH(ROWS(M$2:M2887),M$2:M$5193,0)),"")</f>
        <v/>
      </c>
      <c r="R2887" s="70" t="str">
        <f>IFERROR(INDEX($C$2:$C$5193,MATCH(ROWS(N$2:N2887),N$2:N$5193,0)),"")</f>
        <v/>
      </c>
      <c r="S2887" s="92" t="str">
        <f>IFERROR(INDEX($C$2:$C$5193,MATCH(ROWS(O$2:O2887),O$2:O$5193,0)),"")</f>
        <v/>
      </c>
    </row>
    <row r="2888" spans="1:19" x14ac:dyDescent="0.25">
      <c r="A2888" s="69">
        <v>9390</v>
      </c>
      <c r="B2888" s="69" t="s">
        <v>21687</v>
      </c>
      <c r="C2888" s="69" t="s">
        <v>21688</v>
      </c>
      <c r="D2888" s="69" t="s">
        <v>16702</v>
      </c>
      <c r="E2888" s="69" t="s">
        <v>22589</v>
      </c>
      <c r="F2888" s="69" t="s">
        <v>21689</v>
      </c>
      <c r="G2888" s="69" t="s">
        <v>21690</v>
      </c>
      <c r="H2888" s="69">
        <v>34.3155</v>
      </c>
      <c r="I2888" s="69">
        <v>-81.108800000000002</v>
      </c>
      <c r="J2888" s="69">
        <v>577</v>
      </c>
      <c r="K2888" s="69">
        <v>-5</v>
      </c>
      <c r="L2888" s="69">
        <f>COUNTIFS(Aéroports!$C$2:$C$5193,Aéroports!$C2888,Aéroports!$D$2:$D$5193,Aéroports!$D2888)</f>
        <v>1</v>
      </c>
      <c r="M2888" s="69" t="str">
        <f>IF(AND(Formulaire!$H$15=Aéroports!$E2888,--ISNUMBER(IFERROR(SEARCH(Formulaire!$H$16,$C2888,1),""))=1),MAX(M$1:M2887)+1,"")</f>
        <v/>
      </c>
      <c r="N2888" s="69" t="str">
        <f>IF(AND(Formulaire!$H$21=Aéroports!$E2888,--ISNUMBER(IFERROR(SEARCH(Formulaire!$H$22,$C2888,1),""))=1),MAX(N$1:N2887)+1,"")</f>
        <v/>
      </c>
      <c r="O2888" s="69" t="str">
        <f>IF(AND(Formulaire!$H$27=Aéroports!$E2888,--ISNUMBER(IFERROR(SEARCH(Formulaire!$H$28,$C2888,1),""))=1),MAX(O$1:O2887)+1,"")</f>
        <v/>
      </c>
      <c r="Q2888" s="91" t="str">
        <f>IFERROR(INDEX($C$2:$C$5193,MATCH(ROWS(M$2:M2888),M$2:M$5193,0)),"")</f>
        <v/>
      </c>
      <c r="R2888" s="70" t="str">
        <f>IFERROR(INDEX($C$2:$C$5193,MATCH(ROWS(N$2:N2888),N$2:N$5193,0)),"")</f>
        <v/>
      </c>
      <c r="S2888" s="92" t="str">
        <f>IFERROR(INDEX($C$2:$C$5193,MATCH(ROWS(O$2:O2888),O$2:O$5193,0)),"")</f>
        <v/>
      </c>
    </row>
    <row r="2889" spans="1:19" x14ac:dyDescent="0.25">
      <c r="A2889" s="68">
        <v>7587</v>
      </c>
      <c r="B2889" s="68" t="s">
        <v>21691</v>
      </c>
      <c r="C2889" s="68" t="s">
        <v>21692</v>
      </c>
      <c r="D2889" s="68" t="s">
        <v>16702</v>
      </c>
      <c r="E2889" s="68" t="s">
        <v>22589</v>
      </c>
      <c r="F2889" s="68" t="s">
        <v>21693</v>
      </c>
      <c r="G2889" s="68" t="s">
        <v>21694</v>
      </c>
      <c r="H2889" s="68">
        <v>35.021900000000002</v>
      </c>
      <c r="I2889" s="68">
        <v>-110.723</v>
      </c>
      <c r="J2889" s="68">
        <v>4941</v>
      </c>
      <c r="K2889" s="68">
        <v>-7</v>
      </c>
      <c r="L2889" s="68">
        <f>COUNTIFS(Aéroports!$C$2:$C$5193,Aéroports!$C2889,Aéroports!$D$2:$D$5193,Aéroports!$D2889)</f>
        <v>1</v>
      </c>
      <c r="M2889" s="68" t="str">
        <f>IF(AND(Formulaire!$H$15=Aéroports!$E2889,--ISNUMBER(IFERROR(SEARCH(Formulaire!$H$16,$C2889,1),""))=1),MAX(M$1:M2888)+1,"")</f>
        <v/>
      </c>
      <c r="N2889" s="68" t="str">
        <f>IF(AND(Formulaire!$H$21=Aéroports!$E2889,--ISNUMBER(IFERROR(SEARCH(Formulaire!$H$22,$C2889,1),""))=1),MAX(N$1:N2888)+1,"")</f>
        <v/>
      </c>
      <c r="O2889" s="68" t="str">
        <f>IF(AND(Formulaire!$H$27=Aéroports!$E2889,--ISNUMBER(IFERROR(SEARCH(Formulaire!$H$28,$C2889,1),""))=1),MAX(O$1:O2888)+1,"")</f>
        <v/>
      </c>
      <c r="Q2889" s="91" t="str">
        <f>IFERROR(INDEX($C$2:$C$5193,MATCH(ROWS(M$2:M2889),M$2:M$5193,0)),"")</f>
        <v/>
      </c>
      <c r="R2889" s="70" t="str">
        <f>IFERROR(INDEX($C$2:$C$5193,MATCH(ROWS(N$2:N2889),N$2:N$5193,0)),"")</f>
        <v/>
      </c>
      <c r="S2889" s="92" t="str">
        <f>IFERROR(INDEX($C$2:$C$5193,MATCH(ROWS(O$2:O2889),O$2:O$5193,0)),"")</f>
        <v/>
      </c>
    </row>
    <row r="2890" spans="1:19" x14ac:dyDescent="0.25">
      <c r="A2890" s="69">
        <v>3553</v>
      </c>
      <c r="B2890" s="69" t="s">
        <v>21695</v>
      </c>
      <c r="C2890" s="69" t="s">
        <v>21696</v>
      </c>
      <c r="D2890" s="69" t="s">
        <v>16702</v>
      </c>
      <c r="E2890" s="69" t="s">
        <v>22589</v>
      </c>
      <c r="F2890" s="69" t="s">
        <v>21697</v>
      </c>
      <c r="G2890" s="69" t="s">
        <v>21698</v>
      </c>
      <c r="H2890" s="69">
        <v>36.133699999999997</v>
      </c>
      <c r="I2890" s="69">
        <v>-80.221999999999994</v>
      </c>
      <c r="J2890" s="69">
        <v>969</v>
      </c>
      <c r="K2890" s="69">
        <v>-5</v>
      </c>
      <c r="L2890" s="69">
        <f>COUNTIFS(Aéroports!$C$2:$C$5193,Aéroports!$C2890,Aéroports!$D$2:$D$5193,Aéroports!$D2890)</f>
        <v>1</v>
      </c>
      <c r="M2890" s="69" t="str">
        <f>IF(AND(Formulaire!$H$15=Aéroports!$E2890,--ISNUMBER(IFERROR(SEARCH(Formulaire!$H$16,$C2890,1),""))=1),MAX(M$1:M2889)+1,"")</f>
        <v/>
      </c>
      <c r="N2890" s="69" t="str">
        <f>IF(AND(Formulaire!$H$21=Aéroports!$E2890,--ISNUMBER(IFERROR(SEARCH(Formulaire!$H$22,$C2890,1),""))=1),MAX(N$1:N2889)+1,"")</f>
        <v/>
      </c>
      <c r="O2890" s="69" t="str">
        <f>IF(AND(Formulaire!$H$27=Aéroports!$E2890,--ISNUMBER(IFERROR(SEARCH(Formulaire!$H$28,$C2890,1),""))=1),MAX(O$1:O2889)+1,"")</f>
        <v/>
      </c>
      <c r="Q2890" s="91" t="str">
        <f>IFERROR(INDEX($C$2:$C$5193,MATCH(ROWS(M$2:M2890),M$2:M$5193,0)),"")</f>
        <v/>
      </c>
      <c r="R2890" s="70" t="str">
        <f>IFERROR(INDEX($C$2:$C$5193,MATCH(ROWS(N$2:N2890),N$2:N$5193,0)),"")</f>
        <v/>
      </c>
      <c r="S2890" s="92" t="str">
        <f>IFERROR(INDEX($C$2:$C$5193,MATCH(ROWS(O$2:O2890),O$2:O$5193,0)),"")</f>
        <v/>
      </c>
    </row>
    <row r="2891" spans="1:19" x14ac:dyDescent="0.25">
      <c r="A2891" s="68">
        <v>8508</v>
      </c>
      <c r="B2891" s="68" t="s">
        <v>21699</v>
      </c>
      <c r="C2891" s="68" t="s">
        <v>21700</v>
      </c>
      <c r="D2891" s="68" t="s">
        <v>16702</v>
      </c>
      <c r="E2891" s="68" t="s">
        <v>22589</v>
      </c>
      <c r="F2891" s="68" t="s">
        <v>21701</v>
      </c>
      <c r="G2891" s="68" t="s">
        <v>21702</v>
      </c>
      <c r="H2891" s="68">
        <v>28.062899999999999</v>
      </c>
      <c r="I2891" s="68">
        <v>-81.753299999999996</v>
      </c>
      <c r="J2891" s="68">
        <v>145</v>
      </c>
      <c r="K2891" s="68">
        <v>-5</v>
      </c>
      <c r="L2891" s="68">
        <f>COUNTIFS(Aéroports!$C$2:$C$5193,Aéroports!$C2891,Aéroports!$D$2:$D$5193,Aéroports!$D2891)</f>
        <v>1</v>
      </c>
      <c r="M2891" s="68" t="str">
        <f>IF(AND(Formulaire!$H$15=Aéroports!$E2891,--ISNUMBER(IFERROR(SEARCH(Formulaire!$H$16,$C2891,1),""))=1),MAX(M$1:M2890)+1,"")</f>
        <v/>
      </c>
      <c r="N2891" s="68" t="str">
        <f>IF(AND(Formulaire!$H$21=Aéroports!$E2891,--ISNUMBER(IFERROR(SEARCH(Formulaire!$H$22,$C2891,1),""))=1),MAX(N$1:N2890)+1,"")</f>
        <v/>
      </c>
      <c r="O2891" s="68" t="str">
        <f>IF(AND(Formulaire!$H$27=Aéroports!$E2891,--ISNUMBER(IFERROR(SEARCH(Formulaire!$H$28,$C2891,1),""))=1),MAX(O$1:O2890)+1,"")</f>
        <v/>
      </c>
      <c r="Q2891" s="91" t="str">
        <f>IFERROR(INDEX($C$2:$C$5193,MATCH(ROWS(M$2:M2891),M$2:M$5193,0)),"")</f>
        <v/>
      </c>
      <c r="R2891" s="70" t="str">
        <f>IFERROR(INDEX($C$2:$C$5193,MATCH(ROWS(N$2:N2891),N$2:N$5193,0)),"")</f>
        <v/>
      </c>
      <c r="S2891" s="92" t="str">
        <f>IFERROR(INDEX($C$2:$C$5193,MATCH(ROWS(O$2:O2891),O$2:O$5193,0)),"")</f>
        <v/>
      </c>
    </row>
    <row r="2892" spans="1:19" x14ac:dyDescent="0.25">
      <c r="A2892" s="69">
        <v>8654</v>
      </c>
      <c r="B2892" s="69" t="s">
        <v>21703</v>
      </c>
      <c r="C2892" s="69" t="s">
        <v>21704</v>
      </c>
      <c r="D2892" s="69" t="s">
        <v>16702</v>
      </c>
      <c r="E2892" s="69" t="s">
        <v>22589</v>
      </c>
      <c r="F2892" s="69" t="s">
        <v>21705</v>
      </c>
      <c r="G2892" s="69" t="s">
        <v>21706</v>
      </c>
      <c r="H2892" s="69">
        <v>44.360300000000002</v>
      </c>
      <c r="I2892" s="69">
        <v>-89.838999999999999</v>
      </c>
      <c r="J2892" s="69">
        <v>1021</v>
      </c>
      <c r="K2892" s="69">
        <v>-6</v>
      </c>
      <c r="L2892" s="69">
        <f>COUNTIFS(Aéroports!$C$2:$C$5193,Aéroports!$C2892,Aéroports!$D$2:$D$5193,Aéroports!$D2892)</f>
        <v>1</v>
      </c>
      <c r="M2892" s="69" t="str">
        <f>IF(AND(Formulaire!$H$15=Aéroports!$E2892,--ISNUMBER(IFERROR(SEARCH(Formulaire!$H$16,$C2892,1),""))=1),MAX(M$1:M2891)+1,"")</f>
        <v/>
      </c>
      <c r="N2892" s="69" t="str">
        <f>IF(AND(Formulaire!$H$21=Aéroports!$E2892,--ISNUMBER(IFERROR(SEARCH(Formulaire!$H$22,$C2892,1),""))=1),MAX(N$1:N2891)+1,"")</f>
        <v/>
      </c>
      <c r="O2892" s="69" t="str">
        <f>IF(AND(Formulaire!$H$27=Aéroports!$E2892,--ISNUMBER(IFERROR(SEARCH(Formulaire!$H$28,$C2892,1),""))=1),MAX(O$1:O2891)+1,"")</f>
        <v/>
      </c>
      <c r="Q2892" s="91" t="str">
        <f>IFERROR(INDEX($C$2:$C$5193,MATCH(ROWS(M$2:M2892),M$2:M$5193,0)),"")</f>
        <v/>
      </c>
      <c r="R2892" s="70" t="str">
        <f>IFERROR(INDEX($C$2:$C$5193,MATCH(ROWS(N$2:N2892),N$2:N$5193,0)),"")</f>
        <v/>
      </c>
      <c r="S2892" s="92" t="str">
        <f>IFERROR(INDEX($C$2:$C$5193,MATCH(ROWS(O$2:O2892),O$2:O$5193,0)),"")</f>
        <v/>
      </c>
    </row>
    <row r="2893" spans="1:19" x14ac:dyDescent="0.25">
      <c r="A2893" s="68">
        <v>7071</v>
      </c>
      <c r="B2893" s="68" t="s">
        <v>21707</v>
      </c>
      <c r="C2893" s="68" t="s">
        <v>21708</v>
      </c>
      <c r="D2893" s="68" t="s">
        <v>16702</v>
      </c>
      <c r="E2893" s="68" t="s">
        <v>22589</v>
      </c>
      <c r="F2893" s="68" t="s">
        <v>21709</v>
      </c>
      <c r="G2893" s="68" t="s">
        <v>21710</v>
      </c>
      <c r="H2893" s="68">
        <v>48.094499999999996</v>
      </c>
      <c r="I2893" s="68">
        <v>-105.575</v>
      </c>
      <c r="J2893" s="68">
        <v>1986</v>
      </c>
      <c r="K2893" s="68">
        <v>-7</v>
      </c>
      <c r="L2893" s="68">
        <f>COUNTIFS(Aéroports!$C$2:$C$5193,Aéroports!$C2893,Aéroports!$D$2:$D$5193,Aéroports!$D2893)</f>
        <v>1</v>
      </c>
      <c r="M2893" s="68" t="str">
        <f>IF(AND(Formulaire!$H$15=Aéroports!$E2893,--ISNUMBER(IFERROR(SEARCH(Formulaire!$H$16,$C2893,1),""))=1),MAX(M$1:M2892)+1,"")</f>
        <v/>
      </c>
      <c r="N2893" s="68" t="str">
        <f>IF(AND(Formulaire!$H$21=Aéroports!$E2893,--ISNUMBER(IFERROR(SEARCH(Formulaire!$H$22,$C2893,1),""))=1),MAX(N$1:N2892)+1,"")</f>
        <v/>
      </c>
      <c r="O2893" s="68" t="str">
        <f>IF(AND(Formulaire!$H$27=Aéroports!$E2893,--ISNUMBER(IFERROR(SEARCH(Formulaire!$H$28,$C2893,1),""))=1),MAX(O$1:O2892)+1,"")</f>
        <v/>
      </c>
      <c r="Q2893" s="91" t="str">
        <f>IFERROR(INDEX($C$2:$C$5193,MATCH(ROWS(M$2:M2893),M$2:M$5193,0)),"")</f>
        <v/>
      </c>
      <c r="R2893" s="70" t="str">
        <f>IFERROR(INDEX($C$2:$C$5193,MATCH(ROWS(N$2:N2893),N$2:N$5193,0)),"")</f>
        <v/>
      </c>
      <c r="S2893" s="92" t="str">
        <f>IFERROR(INDEX($C$2:$C$5193,MATCH(ROWS(O$2:O2893),O$2:O$5193,0)),"")</f>
        <v/>
      </c>
    </row>
    <row r="2894" spans="1:19" x14ac:dyDescent="0.25">
      <c r="A2894" s="69">
        <v>11865</v>
      </c>
      <c r="B2894" s="69" t="s">
        <v>21711</v>
      </c>
      <c r="C2894" s="69" t="s">
        <v>21712</v>
      </c>
      <c r="D2894" s="69" t="s">
        <v>16702</v>
      </c>
      <c r="E2894" s="69" t="s">
        <v>22589</v>
      </c>
      <c r="F2894" s="69" t="s">
        <v>21713</v>
      </c>
      <c r="G2894" s="69" t="s">
        <v>21714</v>
      </c>
      <c r="H2894" s="69">
        <v>36.438000000000002</v>
      </c>
      <c r="I2894" s="69">
        <v>-99.522670000000005</v>
      </c>
      <c r="J2894" s="69">
        <v>2189</v>
      </c>
      <c r="K2894" s="69" t="s">
        <v>340</v>
      </c>
      <c r="L2894" s="69">
        <f>COUNTIFS(Aéroports!$C$2:$C$5193,Aéroports!$C2894,Aéroports!$D$2:$D$5193,Aéroports!$D2894)</f>
        <v>1</v>
      </c>
      <c r="M2894" s="69" t="str">
        <f>IF(AND(Formulaire!$H$15=Aéroports!$E2894,--ISNUMBER(IFERROR(SEARCH(Formulaire!$H$16,$C2894,1),""))=1),MAX(M$1:M2893)+1,"")</f>
        <v/>
      </c>
      <c r="N2894" s="69" t="str">
        <f>IF(AND(Formulaire!$H$21=Aéroports!$E2894,--ISNUMBER(IFERROR(SEARCH(Formulaire!$H$22,$C2894,1),""))=1),MAX(N$1:N2893)+1,"")</f>
        <v/>
      </c>
      <c r="O2894" s="69" t="str">
        <f>IF(AND(Formulaire!$H$27=Aéroports!$E2894,--ISNUMBER(IFERROR(SEARCH(Formulaire!$H$28,$C2894,1),""))=1),MAX(O$1:O2893)+1,"")</f>
        <v/>
      </c>
      <c r="Q2894" s="91" t="str">
        <f>IFERROR(INDEX($C$2:$C$5193,MATCH(ROWS(M$2:M2894),M$2:M$5193,0)),"")</f>
        <v/>
      </c>
      <c r="R2894" s="70" t="str">
        <f>IFERROR(INDEX($C$2:$C$5193,MATCH(ROWS(N$2:N2894),N$2:N$5193,0)),"")</f>
        <v/>
      </c>
      <c r="S2894" s="92" t="str">
        <f>IFERROR(INDEX($C$2:$C$5193,MATCH(ROWS(O$2:O2894),O$2:O$5193,0)),"")</f>
        <v/>
      </c>
    </row>
    <row r="2895" spans="1:19" x14ac:dyDescent="0.25">
      <c r="A2895" s="68">
        <v>6426</v>
      </c>
      <c r="B2895" s="68" t="s">
        <v>21715</v>
      </c>
      <c r="C2895" s="68" t="s">
        <v>21716</v>
      </c>
      <c r="D2895" s="68" t="s">
        <v>16702</v>
      </c>
      <c r="E2895" s="68" t="s">
        <v>22589</v>
      </c>
      <c r="F2895" s="68" t="s">
        <v>21717</v>
      </c>
      <c r="G2895" s="68" t="s">
        <v>21718</v>
      </c>
      <c r="H2895" s="68">
        <v>42.267299999999999</v>
      </c>
      <c r="I2895" s="68">
        <v>-71.875699999999995</v>
      </c>
      <c r="J2895" s="68">
        <v>1009</v>
      </c>
      <c r="K2895" s="68">
        <v>-5</v>
      </c>
      <c r="L2895" s="68">
        <f>COUNTIFS(Aéroports!$C$2:$C$5193,Aéroports!$C2895,Aéroports!$D$2:$D$5193,Aéroports!$D2895)</f>
        <v>1</v>
      </c>
      <c r="M2895" s="68" t="str">
        <f>IF(AND(Formulaire!$H$15=Aéroports!$E2895,--ISNUMBER(IFERROR(SEARCH(Formulaire!$H$16,$C2895,1),""))=1),MAX(M$1:M2894)+1,"")</f>
        <v/>
      </c>
      <c r="N2895" s="68" t="str">
        <f>IF(AND(Formulaire!$H$21=Aéroports!$E2895,--ISNUMBER(IFERROR(SEARCH(Formulaire!$H$22,$C2895,1),""))=1),MAX(N$1:N2894)+1,"")</f>
        <v/>
      </c>
      <c r="O2895" s="68" t="str">
        <f>IF(AND(Formulaire!$H$27=Aéroports!$E2895,--ISNUMBER(IFERROR(SEARCH(Formulaire!$H$28,$C2895,1),""))=1),MAX(O$1:O2894)+1,"")</f>
        <v/>
      </c>
      <c r="Q2895" s="91" t="str">
        <f>IFERROR(INDEX($C$2:$C$5193,MATCH(ROWS(M$2:M2895),M$2:M$5193,0)),"")</f>
        <v/>
      </c>
      <c r="R2895" s="70" t="str">
        <f>IFERROR(INDEX($C$2:$C$5193,MATCH(ROWS(N$2:N2895),N$2:N$5193,0)),"")</f>
        <v/>
      </c>
      <c r="S2895" s="92" t="str">
        <f>IFERROR(INDEX($C$2:$C$5193,MATCH(ROWS(O$2:O2895),O$2:O$5193,0)),"")</f>
        <v/>
      </c>
    </row>
    <row r="2896" spans="1:19" x14ac:dyDescent="0.25">
      <c r="A2896" s="69">
        <v>5777</v>
      </c>
      <c r="B2896" s="69" t="s">
        <v>21719</v>
      </c>
      <c r="C2896" s="69" t="s">
        <v>21720</v>
      </c>
      <c r="D2896" s="69" t="s">
        <v>16702</v>
      </c>
      <c r="E2896" s="69" t="s">
        <v>22589</v>
      </c>
      <c r="F2896" s="69" t="s">
        <v>21721</v>
      </c>
      <c r="G2896" s="69" t="s">
        <v>21722</v>
      </c>
      <c r="H2896" s="69">
        <v>43.965699999999998</v>
      </c>
      <c r="I2896" s="69">
        <v>-107.95099999999999</v>
      </c>
      <c r="J2896" s="69">
        <v>4227</v>
      </c>
      <c r="K2896" s="69">
        <v>-7</v>
      </c>
      <c r="L2896" s="69">
        <f>COUNTIFS(Aéroports!$C$2:$C$5193,Aéroports!$C2896,Aéroports!$D$2:$D$5193,Aéroports!$D2896)</f>
        <v>1</v>
      </c>
      <c r="M2896" s="69" t="str">
        <f>IF(AND(Formulaire!$H$15=Aéroports!$E2896,--ISNUMBER(IFERROR(SEARCH(Formulaire!$H$16,$C2896,1),""))=1),MAX(M$1:M2895)+1,"")</f>
        <v/>
      </c>
      <c r="N2896" s="69" t="str">
        <f>IF(AND(Formulaire!$H$21=Aéroports!$E2896,--ISNUMBER(IFERROR(SEARCH(Formulaire!$H$22,$C2896,1),""))=1),MAX(N$1:N2895)+1,"")</f>
        <v/>
      </c>
      <c r="O2896" s="69" t="str">
        <f>IF(AND(Formulaire!$H$27=Aéroports!$E2896,--ISNUMBER(IFERROR(SEARCH(Formulaire!$H$28,$C2896,1),""))=1),MAX(O$1:O2895)+1,"")</f>
        <v/>
      </c>
      <c r="Q2896" s="91" t="str">
        <f>IFERROR(INDEX($C$2:$C$5193,MATCH(ROWS(M$2:M2896),M$2:M$5193,0)),"")</f>
        <v/>
      </c>
      <c r="R2896" s="70" t="str">
        <f>IFERROR(INDEX($C$2:$C$5193,MATCH(ROWS(N$2:N2896),N$2:N$5193,0)),"")</f>
        <v/>
      </c>
      <c r="S2896" s="92" t="str">
        <f>IFERROR(INDEX($C$2:$C$5193,MATCH(ROWS(O$2:O2896),O$2:O$5193,0)),"")</f>
        <v/>
      </c>
    </row>
    <row r="2897" spans="1:19" x14ac:dyDescent="0.25">
      <c r="A2897" s="68">
        <v>5969</v>
      </c>
      <c r="B2897" s="68" t="s">
        <v>21723</v>
      </c>
      <c r="C2897" s="68" t="s">
        <v>21724</v>
      </c>
      <c r="D2897" s="68" t="s">
        <v>16702</v>
      </c>
      <c r="E2897" s="68" t="s">
        <v>22589</v>
      </c>
      <c r="F2897" s="68" t="s">
        <v>21725</v>
      </c>
      <c r="G2897" s="68" t="s">
        <v>21726</v>
      </c>
      <c r="H2897" s="68">
        <v>56.484299999999998</v>
      </c>
      <c r="I2897" s="68">
        <v>-132.37</v>
      </c>
      <c r="J2897" s="68">
        <v>49</v>
      </c>
      <c r="K2897" s="68">
        <v>-9</v>
      </c>
      <c r="L2897" s="68">
        <f>COUNTIFS(Aéroports!$C$2:$C$5193,Aéroports!$C2897,Aéroports!$D$2:$D$5193,Aéroports!$D2897)</f>
        <v>1</v>
      </c>
      <c r="M2897" s="68" t="str">
        <f>IF(AND(Formulaire!$H$15=Aéroports!$E2897,--ISNUMBER(IFERROR(SEARCH(Formulaire!$H$16,$C2897,1),""))=1),MAX(M$1:M2896)+1,"")</f>
        <v/>
      </c>
      <c r="N2897" s="68" t="str">
        <f>IF(AND(Formulaire!$H$21=Aéroports!$E2897,--ISNUMBER(IFERROR(SEARCH(Formulaire!$H$22,$C2897,1),""))=1),MAX(N$1:N2896)+1,"")</f>
        <v/>
      </c>
      <c r="O2897" s="68" t="str">
        <f>IF(AND(Formulaire!$H$27=Aéroports!$E2897,--ISNUMBER(IFERROR(SEARCH(Formulaire!$H$28,$C2897,1),""))=1),MAX(O$1:O2896)+1,"")</f>
        <v/>
      </c>
      <c r="Q2897" s="91" t="str">
        <f>IFERROR(INDEX($C$2:$C$5193,MATCH(ROWS(M$2:M2897),M$2:M$5193,0)),"")</f>
        <v/>
      </c>
      <c r="R2897" s="70" t="str">
        <f>IFERROR(INDEX($C$2:$C$5193,MATCH(ROWS(N$2:N2897),N$2:N$5193,0)),"")</f>
        <v/>
      </c>
      <c r="S2897" s="92" t="str">
        <f>IFERROR(INDEX($C$2:$C$5193,MATCH(ROWS(O$2:O2897),O$2:O$5193,0)),"")</f>
        <v/>
      </c>
    </row>
    <row r="2898" spans="1:19" x14ac:dyDescent="0.25">
      <c r="A2898" s="69">
        <v>3655</v>
      </c>
      <c r="B2898" s="69" t="s">
        <v>21727</v>
      </c>
      <c r="C2898" s="69" t="s">
        <v>21728</v>
      </c>
      <c r="D2898" s="69" t="s">
        <v>16702</v>
      </c>
      <c r="E2898" s="69" t="s">
        <v>22589</v>
      </c>
      <c r="F2898" s="69" t="s">
        <v>21729</v>
      </c>
      <c r="G2898" s="69" t="s">
        <v>21730</v>
      </c>
      <c r="H2898" s="69">
        <v>40.015599999999999</v>
      </c>
      <c r="I2898" s="69">
        <v>-74.591700000000003</v>
      </c>
      <c r="J2898" s="69">
        <v>131</v>
      </c>
      <c r="K2898" s="69">
        <v>-5</v>
      </c>
      <c r="L2898" s="69">
        <f>COUNTIFS(Aéroports!$C$2:$C$5193,Aéroports!$C2898,Aéroports!$D$2:$D$5193,Aéroports!$D2898)</f>
        <v>1</v>
      </c>
      <c r="M2898" s="69" t="str">
        <f>IF(AND(Formulaire!$H$15=Aéroports!$E2898,--ISNUMBER(IFERROR(SEARCH(Formulaire!$H$16,$C2898,1),""))=1),MAX(M$1:M2897)+1,"")</f>
        <v/>
      </c>
      <c r="N2898" s="69" t="str">
        <f>IF(AND(Formulaire!$H$21=Aéroports!$E2898,--ISNUMBER(IFERROR(SEARCH(Formulaire!$H$22,$C2898,1),""))=1),MAX(N$1:N2897)+1,"")</f>
        <v/>
      </c>
      <c r="O2898" s="69" t="str">
        <f>IF(AND(Formulaire!$H$27=Aéroports!$E2898,--ISNUMBER(IFERROR(SEARCH(Formulaire!$H$28,$C2898,1),""))=1),MAX(O$1:O2897)+1,"")</f>
        <v/>
      </c>
      <c r="Q2898" s="91" t="str">
        <f>IFERROR(INDEX($C$2:$C$5193,MATCH(ROWS(M$2:M2898),M$2:M$5193,0)),"")</f>
        <v/>
      </c>
      <c r="R2898" s="70" t="str">
        <f>IFERROR(INDEX($C$2:$C$5193,MATCH(ROWS(N$2:N2898),N$2:N$5193,0)),"")</f>
        <v/>
      </c>
      <c r="S2898" s="92" t="str">
        <f>IFERROR(INDEX($C$2:$C$5193,MATCH(ROWS(O$2:O2898),O$2:O$5193,0)),"")</f>
        <v/>
      </c>
    </row>
    <row r="2899" spans="1:19" x14ac:dyDescent="0.25">
      <c r="A2899" s="68">
        <v>7198</v>
      </c>
      <c r="B2899" s="68" t="s">
        <v>21731</v>
      </c>
      <c r="C2899" s="68" t="s">
        <v>21732</v>
      </c>
      <c r="D2899" s="68" t="s">
        <v>16702</v>
      </c>
      <c r="E2899" s="68" t="s">
        <v>22589</v>
      </c>
      <c r="F2899" s="68" t="s">
        <v>21733</v>
      </c>
      <c r="G2899" s="68" t="s">
        <v>21734</v>
      </c>
      <c r="H2899" s="68">
        <v>60.082000000000001</v>
      </c>
      <c r="I2899" s="68">
        <v>-142.49299999999999</v>
      </c>
      <c r="J2899" s="68">
        <v>12</v>
      </c>
      <c r="K2899" s="68">
        <v>-9</v>
      </c>
      <c r="L2899" s="68">
        <f>COUNTIFS(Aéroports!$C$2:$C$5193,Aéroports!$C2899,Aéroports!$D$2:$D$5193,Aéroports!$D2899)</f>
        <v>1</v>
      </c>
      <c r="M2899" s="68" t="str">
        <f>IF(AND(Formulaire!$H$15=Aéroports!$E2899,--ISNUMBER(IFERROR(SEARCH(Formulaire!$H$16,$C2899,1),""))=1),MAX(M$1:M2898)+1,"")</f>
        <v/>
      </c>
      <c r="N2899" s="68" t="str">
        <f>IF(AND(Formulaire!$H$21=Aéroports!$E2899,--ISNUMBER(IFERROR(SEARCH(Formulaire!$H$22,$C2899,1),""))=1),MAX(N$1:N2898)+1,"")</f>
        <v/>
      </c>
      <c r="O2899" s="68" t="str">
        <f>IF(AND(Formulaire!$H$27=Aéroports!$E2899,--ISNUMBER(IFERROR(SEARCH(Formulaire!$H$28,$C2899,1),""))=1),MAX(O$1:O2898)+1,"")</f>
        <v/>
      </c>
      <c r="Q2899" s="91" t="str">
        <f>IFERROR(INDEX($C$2:$C$5193,MATCH(ROWS(M$2:M2899),M$2:M$5193,0)),"")</f>
        <v/>
      </c>
      <c r="R2899" s="70" t="str">
        <f>IFERROR(INDEX($C$2:$C$5193,MATCH(ROWS(N$2:N2899),N$2:N$5193,0)),"")</f>
        <v/>
      </c>
      <c r="S2899" s="92" t="str">
        <f>IFERROR(INDEX($C$2:$C$5193,MATCH(ROWS(O$2:O2899),O$2:O$5193,0)),"")</f>
        <v/>
      </c>
    </row>
    <row r="2900" spans="1:19" x14ac:dyDescent="0.25">
      <c r="A2900" s="69">
        <v>5779</v>
      </c>
      <c r="B2900" s="69" t="s">
        <v>21735</v>
      </c>
      <c r="C2900" s="69" t="s">
        <v>21736</v>
      </c>
      <c r="D2900" s="69" t="s">
        <v>16702</v>
      </c>
      <c r="E2900" s="69" t="s">
        <v>22589</v>
      </c>
      <c r="F2900" s="69" t="s">
        <v>21737</v>
      </c>
      <c r="G2900" s="69" t="s">
        <v>21738</v>
      </c>
      <c r="H2900" s="69">
        <v>46.568199999999997</v>
      </c>
      <c r="I2900" s="69">
        <v>-120.544</v>
      </c>
      <c r="J2900" s="69">
        <v>1099</v>
      </c>
      <c r="K2900" s="69">
        <v>-8</v>
      </c>
      <c r="L2900" s="69">
        <f>COUNTIFS(Aéroports!$C$2:$C$5193,Aéroports!$C2900,Aéroports!$D$2:$D$5193,Aéroports!$D2900)</f>
        <v>1</v>
      </c>
      <c r="M2900" s="69" t="str">
        <f>IF(AND(Formulaire!$H$15=Aéroports!$E2900,--ISNUMBER(IFERROR(SEARCH(Formulaire!$H$16,$C2900,1),""))=1),MAX(M$1:M2899)+1,"")</f>
        <v/>
      </c>
      <c r="N2900" s="69" t="str">
        <f>IF(AND(Formulaire!$H$21=Aéroports!$E2900,--ISNUMBER(IFERROR(SEARCH(Formulaire!$H$22,$C2900,1),""))=1),MAX(N$1:N2899)+1,"")</f>
        <v/>
      </c>
      <c r="O2900" s="69" t="str">
        <f>IF(AND(Formulaire!$H$27=Aéroports!$E2900,--ISNUMBER(IFERROR(SEARCH(Formulaire!$H$28,$C2900,1),""))=1),MAX(O$1:O2899)+1,"")</f>
        <v/>
      </c>
      <c r="Q2900" s="91" t="str">
        <f>IFERROR(INDEX($C$2:$C$5193,MATCH(ROWS(M$2:M2900),M$2:M$5193,0)),"")</f>
        <v/>
      </c>
      <c r="R2900" s="70" t="str">
        <f>IFERROR(INDEX($C$2:$C$5193,MATCH(ROWS(N$2:N2900),N$2:N$5193,0)),"")</f>
        <v/>
      </c>
      <c r="S2900" s="92" t="str">
        <f>IFERROR(INDEX($C$2:$C$5193,MATCH(ROWS(O$2:O2900),O$2:O$5193,0)),"")</f>
        <v/>
      </c>
    </row>
    <row r="2901" spans="1:19" x14ac:dyDescent="0.25">
      <c r="A2901" s="68">
        <v>6803</v>
      </c>
      <c r="B2901" s="68" t="s">
        <v>21739</v>
      </c>
      <c r="C2901" s="68" t="s">
        <v>21740</v>
      </c>
      <c r="D2901" s="68" t="s">
        <v>16702</v>
      </c>
      <c r="E2901" s="68" t="s">
        <v>22589</v>
      </c>
      <c r="F2901" s="68" t="s">
        <v>21741</v>
      </c>
      <c r="G2901" s="68" t="s">
        <v>21742</v>
      </c>
      <c r="H2901" s="68">
        <v>59.503300000000003</v>
      </c>
      <c r="I2901" s="68">
        <v>-139.66</v>
      </c>
      <c r="J2901" s="68">
        <v>33</v>
      </c>
      <c r="K2901" s="68">
        <v>-9</v>
      </c>
      <c r="L2901" s="68">
        <f>COUNTIFS(Aéroports!$C$2:$C$5193,Aéroports!$C2901,Aéroports!$D$2:$D$5193,Aéroports!$D2901)</f>
        <v>1</v>
      </c>
      <c r="M2901" s="68" t="str">
        <f>IF(AND(Formulaire!$H$15=Aéroports!$E2901,--ISNUMBER(IFERROR(SEARCH(Formulaire!$H$16,$C2901,1),""))=1),MAX(M$1:M2900)+1,"")</f>
        <v/>
      </c>
      <c r="N2901" s="68" t="str">
        <f>IF(AND(Formulaire!$H$21=Aéroports!$E2901,--ISNUMBER(IFERROR(SEARCH(Formulaire!$H$22,$C2901,1),""))=1),MAX(N$1:N2900)+1,"")</f>
        <v/>
      </c>
      <c r="O2901" s="68" t="str">
        <f>IF(AND(Formulaire!$H$27=Aéroports!$E2901,--ISNUMBER(IFERROR(SEARCH(Formulaire!$H$28,$C2901,1),""))=1),MAX(O$1:O2900)+1,"")</f>
        <v/>
      </c>
      <c r="Q2901" s="91" t="str">
        <f>IFERROR(INDEX($C$2:$C$5193,MATCH(ROWS(M$2:M2901),M$2:M$5193,0)),"")</f>
        <v/>
      </c>
      <c r="R2901" s="70" t="str">
        <f>IFERROR(INDEX($C$2:$C$5193,MATCH(ROWS(N$2:N2901),N$2:N$5193,0)),"")</f>
        <v/>
      </c>
      <c r="S2901" s="92" t="str">
        <f>IFERROR(INDEX($C$2:$C$5193,MATCH(ROWS(O$2:O2901),O$2:O$5193,0)),"")</f>
        <v/>
      </c>
    </row>
    <row r="2902" spans="1:19" x14ac:dyDescent="0.25">
      <c r="A2902" s="69">
        <v>8958</v>
      </c>
      <c r="B2902" s="69" t="s">
        <v>21743</v>
      </c>
      <c r="C2902" s="69" t="s">
        <v>21744</v>
      </c>
      <c r="D2902" s="69" t="s">
        <v>16702</v>
      </c>
      <c r="E2902" s="69" t="s">
        <v>22589</v>
      </c>
      <c r="F2902" s="69" t="s">
        <v>21745</v>
      </c>
      <c r="G2902" s="69" t="s">
        <v>21746</v>
      </c>
      <c r="H2902" s="69">
        <v>42.916699999999999</v>
      </c>
      <c r="I2902" s="69">
        <v>-97.385900000000007</v>
      </c>
      <c r="J2902" s="69">
        <v>1306</v>
      </c>
      <c r="K2902" s="69">
        <v>-6</v>
      </c>
      <c r="L2902" s="69">
        <f>COUNTIFS(Aéroports!$C$2:$C$5193,Aéroports!$C2902,Aéroports!$D$2:$D$5193,Aéroports!$D2902)</f>
        <v>1</v>
      </c>
      <c r="M2902" s="69" t="str">
        <f>IF(AND(Formulaire!$H$15=Aéroports!$E2902,--ISNUMBER(IFERROR(SEARCH(Formulaire!$H$16,$C2902,1),""))=1),MAX(M$1:M2901)+1,"")</f>
        <v/>
      </c>
      <c r="N2902" s="69" t="str">
        <f>IF(AND(Formulaire!$H$21=Aéroports!$E2902,--ISNUMBER(IFERROR(SEARCH(Formulaire!$H$22,$C2902,1),""))=1),MAX(N$1:N2901)+1,"")</f>
        <v/>
      </c>
      <c r="O2902" s="69" t="str">
        <f>IF(AND(Formulaire!$H$27=Aéroports!$E2902,--ISNUMBER(IFERROR(SEARCH(Formulaire!$H$28,$C2902,1),""))=1),MAX(O$1:O2901)+1,"")</f>
        <v/>
      </c>
      <c r="Q2902" s="91" t="str">
        <f>IFERROR(INDEX($C$2:$C$5193,MATCH(ROWS(M$2:M2902),M$2:M$5193,0)),"")</f>
        <v/>
      </c>
      <c r="R2902" s="70" t="str">
        <f>IFERROR(INDEX($C$2:$C$5193,MATCH(ROWS(N$2:N2902),N$2:N$5193,0)),"")</f>
        <v/>
      </c>
      <c r="S2902" s="92" t="str">
        <f>IFERROR(INDEX($C$2:$C$5193,MATCH(ROWS(O$2:O2902),O$2:O$5193,0)),"")</f>
        <v/>
      </c>
    </row>
    <row r="2903" spans="1:19" x14ac:dyDescent="0.25">
      <c r="A2903" s="68">
        <v>3881</v>
      </c>
      <c r="B2903" s="68" t="s">
        <v>21747</v>
      </c>
      <c r="C2903" s="68" t="s">
        <v>21748</v>
      </c>
      <c r="D2903" s="68" t="s">
        <v>16702</v>
      </c>
      <c r="E2903" s="68" t="s">
        <v>22589</v>
      </c>
      <c r="F2903" s="68" t="s">
        <v>21749</v>
      </c>
      <c r="G2903" s="68" t="s">
        <v>21750</v>
      </c>
      <c r="H2903" s="68">
        <v>41.2607</v>
      </c>
      <c r="I2903" s="68">
        <v>-80.679100000000005</v>
      </c>
      <c r="J2903" s="68">
        <v>1192</v>
      </c>
      <c r="K2903" s="68">
        <v>-5</v>
      </c>
      <c r="L2903" s="68">
        <f>COUNTIFS(Aéroports!$C$2:$C$5193,Aéroports!$C2903,Aéroports!$D$2:$D$5193,Aéroports!$D2903)</f>
        <v>1</v>
      </c>
      <c r="M2903" s="68" t="str">
        <f>IF(AND(Formulaire!$H$15=Aéroports!$E2903,--ISNUMBER(IFERROR(SEARCH(Formulaire!$H$16,$C2903,1),""))=1),MAX(M$1:M2902)+1,"")</f>
        <v/>
      </c>
      <c r="N2903" s="68" t="str">
        <f>IF(AND(Formulaire!$H$21=Aéroports!$E2903,--ISNUMBER(IFERROR(SEARCH(Formulaire!$H$22,$C2903,1),""))=1),MAX(N$1:N2902)+1,"")</f>
        <v/>
      </c>
      <c r="O2903" s="68" t="str">
        <f>IF(AND(Formulaire!$H$27=Aéroports!$E2903,--ISNUMBER(IFERROR(SEARCH(Formulaire!$H$28,$C2903,1),""))=1),MAX(O$1:O2902)+1,"")</f>
        <v/>
      </c>
      <c r="Q2903" s="91" t="str">
        <f>IFERROR(INDEX($C$2:$C$5193,MATCH(ROWS(M$2:M2903),M$2:M$5193,0)),"")</f>
        <v/>
      </c>
      <c r="R2903" s="70" t="str">
        <f>IFERROR(INDEX($C$2:$C$5193,MATCH(ROWS(N$2:N2903),N$2:N$5193,0)),"")</f>
        <v/>
      </c>
      <c r="S2903" s="92" t="str">
        <f>IFERROR(INDEX($C$2:$C$5193,MATCH(ROWS(O$2:O2903),O$2:O$5193,0)),"")</f>
        <v/>
      </c>
    </row>
    <row r="2904" spans="1:19" x14ac:dyDescent="0.25">
      <c r="A2904" s="69">
        <v>7875</v>
      </c>
      <c r="B2904" s="69" t="s">
        <v>21751</v>
      </c>
      <c r="C2904" s="69" t="s">
        <v>21752</v>
      </c>
      <c r="D2904" s="69" t="s">
        <v>16702</v>
      </c>
      <c r="E2904" s="69" t="s">
        <v>22589</v>
      </c>
      <c r="F2904" s="69" t="s">
        <v>21753</v>
      </c>
      <c r="G2904" s="69" t="s">
        <v>21754</v>
      </c>
      <c r="H2904" s="69">
        <v>39.097799999999999</v>
      </c>
      <c r="I2904" s="69">
        <v>-121.57</v>
      </c>
      <c r="J2904" s="69">
        <v>64</v>
      </c>
      <c r="K2904" s="69">
        <v>-8</v>
      </c>
      <c r="L2904" s="69">
        <f>COUNTIFS(Aéroports!$C$2:$C$5193,Aéroports!$C2904,Aéroports!$D$2:$D$5193,Aéroports!$D2904)</f>
        <v>1</v>
      </c>
      <c r="M2904" s="69" t="str">
        <f>IF(AND(Formulaire!$H$15=Aéroports!$E2904,--ISNUMBER(IFERROR(SEARCH(Formulaire!$H$16,$C2904,1),""))=1),MAX(M$1:M2903)+1,"")</f>
        <v/>
      </c>
      <c r="N2904" s="69" t="str">
        <f>IF(AND(Formulaire!$H$21=Aéroports!$E2904,--ISNUMBER(IFERROR(SEARCH(Formulaire!$H$22,$C2904,1),""))=1),MAX(N$1:N2903)+1,"")</f>
        <v/>
      </c>
      <c r="O2904" s="69" t="str">
        <f>IF(AND(Formulaire!$H$27=Aéroports!$E2904,--ISNUMBER(IFERROR(SEARCH(Formulaire!$H$28,$C2904,1),""))=1),MAX(O$1:O2903)+1,"")</f>
        <v/>
      </c>
      <c r="Q2904" s="91" t="str">
        <f>IFERROR(INDEX($C$2:$C$5193,MATCH(ROWS(M$2:M2904),M$2:M$5193,0)),"")</f>
        <v/>
      </c>
      <c r="R2904" s="70" t="str">
        <f>IFERROR(INDEX($C$2:$C$5193,MATCH(ROWS(N$2:N2904),N$2:N$5193,0)),"")</f>
        <v/>
      </c>
      <c r="S2904" s="92" t="str">
        <f>IFERROR(INDEX($C$2:$C$5193,MATCH(ROWS(O$2:O2904),O$2:O$5193,0)),"")</f>
        <v/>
      </c>
    </row>
    <row r="2905" spans="1:19" x14ac:dyDescent="0.25">
      <c r="A2905" s="68">
        <v>3596</v>
      </c>
      <c r="B2905" s="68" t="s">
        <v>21755</v>
      </c>
      <c r="C2905" s="68" t="s">
        <v>21756</v>
      </c>
      <c r="D2905" s="68" t="s">
        <v>16702</v>
      </c>
      <c r="E2905" s="68" t="s">
        <v>22589</v>
      </c>
      <c r="F2905" s="68" t="s">
        <v>21757</v>
      </c>
      <c r="G2905" s="68" t="s">
        <v>21758</v>
      </c>
      <c r="H2905" s="68">
        <v>32.656599999999997</v>
      </c>
      <c r="I2905" s="68">
        <v>-114.60599999999999</v>
      </c>
      <c r="J2905" s="68">
        <v>213</v>
      </c>
      <c r="K2905" s="68">
        <v>-7</v>
      </c>
      <c r="L2905" s="68">
        <f>COUNTIFS(Aéroports!$C$2:$C$5193,Aéroports!$C2905,Aéroports!$D$2:$D$5193,Aéroports!$D2905)</f>
        <v>1</v>
      </c>
      <c r="M2905" s="68" t="str">
        <f>IF(AND(Formulaire!$H$15=Aéroports!$E2905,--ISNUMBER(IFERROR(SEARCH(Formulaire!$H$16,$C2905,1),""))=1),MAX(M$1:M2904)+1,"")</f>
        <v/>
      </c>
      <c r="N2905" s="68" t="str">
        <f>IF(AND(Formulaire!$H$21=Aéroports!$E2905,--ISNUMBER(IFERROR(SEARCH(Formulaire!$H$22,$C2905,1),""))=1),MAX(N$1:N2904)+1,"")</f>
        <v/>
      </c>
      <c r="O2905" s="68" t="str">
        <f>IF(AND(Formulaire!$H$27=Aéroports!$E2905,--ISNUMBER(IFERROR(SEARCH(Formulaire!$H$28,$C2905,1),""))=1),MAX(O$1:O2904)+1,"")</f>
        <v/>
      </c>
      <c r="Q2905" s="91" t="str">
        <f>IFERROR(INDEX($C$2:$C$5193,MATCH(ROWS(M$2:M2905),M$2:M$5193,0)),"")</f>
        <v/>
      </c>
      <c r="R2905" s="70" t="str">
        <f>IFERROR(INDEX($C$2:$C$5193,MATCH(ROWS(N$2:N2905),N$2:N$5193,0)),"")</f>
        <v/>
      </c>
      <c r="S2905" s="92" t="str">
        <f>IFERROR(INDEX($C$2:$C$5193,MATCH(ROWS(O$2:O2905),O$2:O$5193,0)),"")</f>
        <v/>
      </c>
    </row>
    <row r="2906" spans="1:19" x14ac:dyDescent="0.25">
      <c r="A2906" s="69">
        <v>11868</v>
      </c>
      <c r="B2906" s="69" t="s">
        <v>21759</v>
      </c>
      <c r="C2906" s="69" t="s">
        <v>21760</v>
      </c>
      <c r="D2906" s="69" t="s">
        <v>16702</v>
      </c>
      <c r="E2906" s="69" t="s">
        <v>22589</v>
      </c>
      <c r="F2906" s="69" t="s">
        <v>21761</v>
      </c>
      <c r="G2906" s="69" t="s">
        <v>21762</v>
      </c>
      <c r="H2906" s="69">
        <v>39.944400000000002</v>
      </c>
      <c r="I2906" s="69">
        <v>-81.892099999999999</v>
      </c>
      <c r="J2906" s="69">
        <v>900</v>
      </c>
      <c r="K2906" s="69" t="s">
        <v>340</v>
      </c>
      <c r="L2906" s="69">
        <f>COUNTIFS(Aéroports!$C$2:$C$5193,Aéroports!$C2906,Aéroports!$D$2:$D$5193,Aéroports!$D2906)</f>
        <v>1</v>
      </c>
      <c r="M2906" s="69" t="str">
        <f>IF(AND(Formulaire!$H$15=Aéroports!$E2906,--ISNUMBER(IFERROR(SEARCH(Formulaire!$H$16,$C2906,1),""))=1),MAX(M$1:M2905)+1,"")</f>
        <v/>
      </c>
      <c r="N2906" s="69" t="str">
        <f>IF(AND(Formulaire!$H$21=Aéroports!$E2906,--ISNUMBER(IFERROR(SEARCH(Formulaire!$H$22,$C2906,1),""))=1),MAX(N$1:N2905)+1,"")</f>
        <v/>
      </c>
      <c r="O2906" s="69" t="str">
        <f>IF(AND(Formulaire!$H$27=Aéroports!$E2906,--ISNUMBER(IFERROR(SEARCH(Formulaire!$H$28,$C2906,1),""))=1),MAX(O$1:O2905)+1,"")</f>
        <v/>
      </c>
      <c r="Q2906" s="91" t="str">
        <f>IFERROR(INDEX($C$2:$C$5193,MATCH(ROWS(M$2:M2906),M$2:M$5193,0)),"")</f>
        <v/>
      </c>
      <c r="R2906" s="70" t="str">
        <f>IFERROR(INDEX($C$2:$C$5193,MATCH(ROWS(N$2:N2906),N$2:N$5193,0)),"")</f>
        <v/>
      </c>
      <c r="S2906" s="92" t="str">
        <f>IFERROR(INDEX($C$2:$C$5193,MATCH(ROWS(O$2:O2906),O$2:O$5193,0)),"")</f>
        <v/>
      </c>
    </row>
    <row r="2907" spans="1:19" x14ac:dyDescent="0.25">
      <c r="A2907" s="68">
        <v>8509</v>
      </c>
      <c r="B2907" s="68" t="s">
        <v>21763</v>
      </c>
      <c r="C2907" s="68" t="s">
        <v>21764</v>
      </c>
      <c r="D2907" s="68" t="s">
        <v>16702</v>
      </c>
      <c r="E2907" s="68" t="s">
        <v>22589</v>
      </c>
      <c r="F2907" s="68" t="s">
        <v>21765</v>
      </c>
      <c r="G2907" s="68" t="s">
        <v>21766</v>
      </c>
      <c r="H2907" s="68">
        <v>28.228200000000001</v>
      </c>
      <c r="I2907" s="68">
        <v>-82.155900000000003</v>
      </c>
      <c r="J2907" s="68">
        <v>90</v>
      </c>
      <c r="K2907" s="68">
        <v>-5</v>
      </c>
      <c r="L2907" s="68">
        <f>COUNTIFS(Aéroports!$C$2:$C$5193,Aéroports!$C2907,Aéroports!$D$2:$D$5193,Aéroports!$D2907)</f>
        <v>1</v>
      </c>
      <c r="M2907" s="68" t="str">
        <f>IF(AND(Formulaire!$H$15=Aéroports!$E2907,--ISNUMBER(IFERROR(SEARCH(Formulaire!$H$16,$C2907,1),""))=1),MAX(M$1:M2906)+1,"")</f>
        <v/>
      </c>
      <c r="N2907" s="68" t="str">
        <f>IF(AND(Formulaire!$H$21=Aéroports!$E2907,--ISNUMBER(IFERROR(SEARCH(Formulaire!$H$22,$C2907,1),""))=1),MAX(N$1:N2906)+1,"")</f>
        <v/>
      </c>
      <c r="O2907" s="68" t="str">
        <f>IF(AND(Formulaire!$H$27=Aéroports!$E2907,--ISNUMBER(IFERROR(SEARCH(Formulaire!$H$28,$C2907,1),""))=1),MAX(O$1:O2906)+1,"")</f>
        <v/>
      </c>
      <c r="Q2907" s="91" t="str">
        <f>IFERROR(INDEX($C$2:$C$5193,MATCH(ROWS(M$2:M2907),M$2:M$5193,0)),"")</f>
        <v/>
      </c>
      <c r="R2907" s="70" t="str">
        <f>IFERROR(INDEX($C$2:$C$5193,MATCH(ROWS(N$2:N2907),N$2:N$5193,0)),"")</f>
        <v/>
      </c>
      <c r="S2907" s="92" t="str">
        <f>IFERROR(INDEX($C$2:$C$5193,MATCH(ROWS(O$2:O2907),O$2:O$5193,0)),"")</f>
        <v/>
      </c>
    </row>
    <row r="2908" spans="1:19" x14ac:dyDescent="0.25">
      <c r="A2908" s="69">
        <v>3776</v>
      </c>
      <c r="B2908" s="69" t="s">
        <v>21767</v>
      </c>
      <c r="C2908" s="69" t="s">
        <v>21768</v>
      </c>
      <c r="D2908" s="69" t="s">
        <v>16702</v>
      </c>
      <c r="E2908" s="69" t="s">
        <v>22589</v>
      </c>
      <c r="F2908" s="69" t="s">
        <v>21769</v>
      </c>
      <c r="G2908" s="69" t="s">
        <v>21770</v>
      </c>
      <c r="H2908" s="69">
        <v>35.083199999999998</v>
      </c>
      <c r="I2908" s="69">
        <v>-108.792</v>
      </c>
      <c r="J2908" s="69">
        <v>6454</v>
      </c>
      <c r="K2908" s="69">
        <v>-7</v>
      </c>
      <c r="L2908" s="69">
        <f>COUNTIFS(Aéroports!$C$2:$C$5193,Aéroports!$C2908,Aéroports!$D$2:$D$5193,Aéroports!$D2908)</f>
        <v>1</v>
      </c>
      <c r="M2908" s="69" t="str">
        <f>IF(AND(Formulaire!$H$15=Aéroports!$E2908,--ISNUMBER(IFERROR(SEARCH(Formulaire!$H$16,$C2908,1),""))=1),MAX(M$1:M2907)+1,"")</f>
        <v/>
      </c>
      <c r="N2908" s="69" t="str">
        <f>IF(AND(Formulaire!$H$21=Aéroports!$E2908,--ISNUMBER(IFERROR(SEARCH(Formulaire!$H$22,$C2908,1),""))=1),MAX(N$1:N2907)+1,"")</f>
        <v/>
      </c>
      <c r="O2908" s="69" t="str">
        <f>IF(AND(Formulaire!$H$27=Aéroports!$E2908,--ISNUMBER(IFERROR(SEARCH(Formulaire!$H$28,$C2908,1),""))=1),MAX(O$1:O2907)+1,"")</f>
        <v/>
      </c>
      <c r="Q2908" s="91" t="str">
        <f>IFERROR(INDEX($C$2:$C$5193,MATCH(ROWS(M$2:M2908),M$2:M$5193,0)),"")</f>
        <v/>
      </c>
      <c r="R2908" s="70" t="str">
        <f>IFERROR(INDEX($C$2:$C$5193,MATCH(ROWS(N$2:N2908),N$2:N$5193,0)),"")</f>
        <v/>
      </c>
      <c r="S2908" s="92" t="str">
        <f>IFERROR(INDEX($C$2:$C$5193,MATCH(ROWS(O$2:O2908),O$2:O$5193,0)),"")</f>
        <v/>
      </c>
    </row>
    <row r="2909" spans="1:19" x14ac:dyDescent="0.25">
      <c r="A2909" s="68">
        <v>1107</v>
      </c>
      <c r="B2909" s="68" t="s">
        <v>6568</v>
      </c>
      <c r="C2909" s="68" t="s">
        <v>6569</v>
      </c>
      <c r="D2909" s="68" t="s">
        <v>6570</v>
      </c>
      <c r="E2909" s="68" t="s">
        <v>22396</v>
      </c>
      <c r="F2909" s="68" t="s">
        <v>6571</v>
      </c>
      <c r="G2909" s="68" t="s">
        <v>6572</v>
      </c>
      <c r="H2909" s="68">
        <v>8.9778900000000004</v>
      </c>
      <c r="I2909" s="68">
        <v>38.799300000000002</v>
      </c>
      <c r="J2909" s="68">
        <v>7630</v>
      </c>
      <c r="K2909" s="68">
        <v>3</v>
      </c>
      <c r="L2909" s="68">
        <f>COUNTIFS(Aéroports!$C$2:$C$5193,Aéroports!$C2909,Aéroports!$D$2:$D$5193,Aéroports!$D2909)</f>
        <v>1</v>
      </c>
      <c r="M2909" s="68" t="str">
        <f>IF(AND(Formulaire!$H$15=Aéroports!$E2909,--ISNUMBER(IFERROR(SEARCH(Formulaire!$H$16,$C2909,1),""))=1),MAX(M$1:M2908)+1,"")</f>
        <v/>
      </c>
      <c r="N2909" s="68" t="str">
        <f>IF(AND(Formulaire!$H$21=Aéroports!$E2909,--ISNUMBER(IFERROR(SEARCH(Formulaire!$H$22,$C2909,1),""))=1),MAX(N$1:N2908)+1,"")</f>
        <v/>
      </c>
      <c r="O2909" s="68" t="str">
        <f>IF(AND(Formulaire!$H$27=Aéroports!$E2909,--ISNUMBER(IFERROR(SEARCH(Formulaire!$H$28,$C2909,1),""))=1),MAX(O$1:O2908)+1,"")</f>
        <v/>
      </c>
      <c r="Q2909" s="91" t="str">
        <f>IFERROR(INDEX($C$2:$C$5193,MATCH(ROWS(M$2:M2909),M$2:M$5193,0)),"")</f>
        <v/>
      </c>
      <c r="R2909" s="70" t="str">
        <f>IFERROR(INDEX($C$2:$C$5193,MATCH(ROWS(N$2:N2909),N$2:N$5193,0)),"")</f>
        <v/>
      </c>
      <c r="S2909" s="92" t="str">
        <f>IFERROR(INDEX($C$2:$C$5193,MATCH(ROWS(O$2:O2909),O$2:O$5193,0)),"")</f>
        <v/>
      </c>
    </row>
    <row r="2910" spans="1:19" x14ac:dyDescent="0.25">
      <c r="A2910" s="69">
        <v>1109</v>
      </c>
      <c r="B2910" s="69" t="s">
        <v>6573</v>
      </c>
      <c r="C2910" s="69" t="s">
        <v>6574</v>
      </c>
      <c r="D2910" s="69" t="s">
        <v>6570</v>
      </c>
      <c r="E2910" s="69" t="s">
        <v>22396</v>
      </c>
      <c r="F2910" s="69" t="s">
        <v>6575</v>
      </c>
      <c r="G2910" s="69" t="s">
        <v>6576</v>
      </c>
      <c r="H2910" s="69">
        <v>6.03939</v>
      </c>
      <c r="I2910" s="69">
        <v>37.590499999999999</v>
      </c>
      <c r="J2910" s="69">
        <v>3901</v>
      </c>
      <c r="K2910" s="69">
        <v>3</v>
      </c>
      <c r="L2910" s="69">
        <f>COUNTIFS(Aéroports!$C$2:$C$5193,Aéroports!$C2910,Aéroports!$D$2:$D$5193,Aéroports!$D2910)</f>
        <v>1</v>
      </c>
      <c r="M2910" s="69" t="str">
        <f>IF(AND(Formulaire!$H$15=Aéroports!$E2910,--ISNUMBER(IFERROR(SEARCH(Formulaire!$H$16,$C2910,1),""))=1),MAX(M$1:M2909)+1,"")</f>
        <v/>
      </c>
      <c r="N2910" s="69" t="str">
        <f>IF(AND(Formulaire!$H$21=Aéroports!$E2910,--ISNUMBER(IFERROR(SEARCH(Formulaire!$H$22,$C2910,1),""))=1),MAX(N$1:N2909)+1,"")</f>
        <v/>
      </c>
      <c r="O2910" s="69" t="str">
        <f>IF(AND(Formulaire!$H$27=Aéroports!$E2910,--ISNUMBER(IFERROR(SEARCH(Formulaire!$H$28,$C2910,1),""))=1),MAX(O$1:O2909)+1,"")</f>
        <v/>
      </c>
      <c r="Q2910" s="91" t="str">
        <f>IFERROR(INDEX($C$2:$C$5193,MATCH(ROWS(M$2:M2910),M$2:M$5193,0)),"")</f>
        <v/>
      </c>
      <c r="R2910" s="70" t="str">
        <f>IFERROR(INDEX($C$2:$C$5193,MATCH(ROWS(N$2:N2910),N$2:N$5193,0)),"")</f>
        <v/>
      </c>
      <c r="S2910" s="92" t="str">
        <f>IFERROR(INDEX($C$2:$C$5193,MATCH(ROWS(O$2:O2910),O$2:O$5193,0)),"")</f>
        <v/>
      </c>
    </row>
    <row r="2911" spans="1:19" x14ac:dyDescent="0.25">
      <c r="A2911" s="68">
        <v>1119</v>
      </c>
      <c r="B2911" s="68" t="s">
        <v>6577</v>
      </c>
      <c r="C2911" s="68" t="s">
        <v>6578</v>
      </c>
      <c r="D2911" s="68" t="s">
        <v>6570</v>
      </c>
      <c r="E2911" s="68" t="s">
        <v>22396</v>
      </c>
      <c r="F2911" s="68" t="s">
        <v>6579</v>
      </c>
      <c r="G2911" s="68" t="s">
        <v>6580</v>
      </c>
      <c r="H2911" s="68">
        <v>10.0185</v>
      </c>
      <c r="I2911" s="68">
        <v>34.586300000000001</v>
      </c>
      <c r="J2911" s="68">
        <v>5100</v>
      </c>
      <c r="K2911" s="68">
        <v>3</v>
      </c>
      <c r="L2911" s="68">
        <f>COUNTIFS(Aéroports!$C$2:$C$5193,Aéroports!$C2911,Aéroports!$D$2:$D$5193,Aéroports!$D2911)</f>
        <v>1</v>
      </c>
      <c r="M2911" s="68" t="str">
        <f>IF(AND(Formulaire!$H$15=Aéroports!$E2911,--ISNUMBER(IFERROR(SEARCH(Formulaire!$H$16,$C2911,1),""))=1),MAX(M$1:M2910)+1,"")</f>
        <v/>
      </c>
      <c r="N2911" s="68" t="str">
        <f>IF(AND(Formulaire!$H$21=Aéroports!$E2911,--ISNUMBER(IFERROR(SEARCH(Formulaire!$H$22,$C2911,1),""))=1),MAX(N$1:N2910)+1,"")</f>
        <v/>
      </c>
      <c r="O2911" s="68" t="str">
        <f>IF(AND(Formulaire!$H$27=Aéroports!$E2911,--ISNUMBER(IFERROR(SEARCH(Formulaire!$H$28,$C2911,1),""))=1),MAX(O$1:O2910)+1,"")</f>
        <v/>
      </c>
      <c r="Q2911" s="91" t="str">
        <f>IFERROR(INDEX($C$2:$C$5193,MATCH(ROWS(M$2:M2911),M$2:M$5193,0)),"")</f>
        <v/>
      </c>
      <c r="R2911" s="70" t="str">
        <f>IFERROR(INDEX($C$2:$C$5193,MATCH(ROWS(N$2:N2911),N$2:N$5193,0)),"")</f>
        <v/>
      </c>
      <c r="S2911" s="92" t="str">
        <f>IFERROR(INDEX($C$2:$C$5193,MATCH(ROWS(O$2:O2911),O$2:O$5193,0)),"")</f>
        <v/>
      </c>
    </row>
    <row r="2912" spans="1:19" x14ac:dyDescent="0.25">
      <c r="A2912" s="69">
        <v>7416</v>
      </c>
      <c r="B2912" s="69" t="s">
        <v>6581</v>
      </c>
      <c r="C2912" s="69" t="s">
        <v>6582</v>
      </c>
      <c r="D2912" s="69" t="s">
        <v>6570</v>
      </c>
      <c r="E2912" s="69" t="s">
        <v>22396</v>
      </c>
      <c r="F2912" s="69" t="s">
        <v>6583</v>
      </c>
      <c r="G2912" s="69" t="s">
        <v>6584</v>
      </c>
      <c r="H2912" s="69">
        <v>7.0670000000000002</v>
      </c>
      <c r="I2912" s="69">
        <v>38.5</v>
      </c>
      <c r="J2912" s="69">
        <v>5450</v>
      </c>
      <c r="K2912" s="69">
        <v>3</v>
      </c>
      <c r="L2912" s="69">
        <f>COUNTIFS(Aéroports!$C$2:$C$5193,Aéroports!$C2912,Aéroports!$D$2:$D$5193,Aéroports!$D2912)</f>
        <v>1</v>
      </c>
      <c r="M2912" s="69" t="str">
        <f>IF(AND(Formulaire!$H$15=Aéroports!$E2912,--ISNUMBER(IFERROR(SEARCH(Formulaire!$H$16,$C2912,1),""))=1),MAX(M$1:M2911)+1,"")</f>
        <v/>
      </c>
      <c r="N2912" s="69" t="str">
        <f>IF(AND(Formulaire!$H$21=Aéroports!$E2912,--ISNUMBER(IFERROR(SEARCH(Formulaire!$H$22,$C2912,1),""))=1),MAX(N$1:N2911)+1,"")</f>
        <v/>
      </c>
      <c r="O2912" s="69" t="str">
        <f>IF(AND(Formulaire!$H$27=Aéroports!$E2912,--ISNUMBER(IFERROR(SEARCH(Formulaire!$H$28,$C2912,1),""))=1),MAX(O$1:O2911)+1,"")</f>
        <v/>
      </c>
      <c r="Q2912" s="91" t="str">
        <f>IFERROR(INDEX($C$2:$C$5193,MATCH(ROWS(M$2:M2912),M$2:M$5193,0)),"")</f>
        <v/>
      </c>
      <c r="R2912" s="70" t="str">
        <f>IFERROR(INDEX($C$2:$C$5193,MATCH(ROWS(N$2:N2912),N$2:N$5193,0)),"")</f>
        <v/>
      </c>
      <c r="S2912" s="92" t="str">
        <f>IFERROR(INDEX($C$2:$C$5193,MATCH(ROWS(O$2:O2912),O$2:O$5193,0)),"")</f>
        <v/>
      </c>
    </row>
    <row r="2913" spans="1:19" x14ac:dyDescent="0.25">
      <c r="A2913" s="68">
        <v>1110</v>
      </c>
      <c r="B2913" s="68" t="s">
        <v>6585</v>
      </c>
      <c r="C2913" s="68" t="s">
        <v>6586</v>
      </c>
      <c r="D2913" s="68" t="s">
        <v>6570</v>
      </c>
      <c r="E2913" s="68" t="s">
        <v>22396</v>
      </c>
      <c r="F2913" s="68" t="s">
        <v>6587</v>
      </c>
      <c r="G2913" s="68" t="s">
        <v>6588</v>
      </c>
      <c r="H2913" s="68">
        <v>14.146800000000001</v>
      </c>
      <c r="I2913" s="68">
        <v>38.772799999999997</v>
      </c>
      <c r="J2913" s="68">
        <v>6959</v>
      </c>
      <c r="K2913" s="68">
        <v>3</v>
      </c>
      <c r="L2913" s="68">
        <f>COUNTIFS(Aéroports!$C$2:$C$5193,Aéroports!$C2913,Aéroports!$D$2:$D$5193,Aéroports!$D2913)</f>
        <v>1</v>
      </c>
      <c r="M2913" s="68" t="str">
        <f>IF(AND(Formulaire!$H$15=Aéroports!$E2913,--ISNUMBER(IFERROR(SEARCH(Formulaire!$H$16,$C2913,1),""))=1),MAX(M$1:M2912)+1,"")</f>
        <v/>
      </c>
      <c r="N2913" s="68" t="str">
        <f>IF(AND(Formulaire!$H$21=Aéroports!$E2913,--ISNUMBER(IFERROR(SEARCH(Formulaire!$H$22,$C2913,1),""))=1),MAX(N$1:N2912)+1,"")</f>
        <v/>
      </c>
      <c r="O2913" s="68" t="str">
        <f>IF(AND(Formulaire!$H$27=Aéroports!$E2913,--ISNUMBER(IFERROR(SEARCH(Formulaire!$H$28,$C2913,1),""))=1),MAX(O$1:O2912)+1,"")</f>
        <v/>
      </c>
      <c r="Q2913" s="91" t="str">
        <f>IFERROR(INDEX($C$2:$C$5193,MATCH(ROWS(M$2:M2913),M$2:M$5193,0)),"")</f>
        <v/>
      </c>
      <c r="R2913" s="70" t="str">
        <f>IFERROR(INDEX($C$2:$C$5193,MATCH(ROWS(N$2:N2913),N$2:N$5193,0)),"")</f>
        <v/>
      </c>
      <c r="S2913" s="92" t="str">
        <f>IFERROR(INDEX($C$2:$C$5193,MATCH(ROWS(O$2:O2913),O$2:O$5193,0)),"")</f>
        <v/>
      </c>
    </row>
    <row r="2914" spans="1:19" x14ac:dyDescent="0.25">
      <c r="A2914" s="69">
        <v>5676</v>
      </c>
      <c r="B2914" s="69" t="s">
        <v>6589</v>
      </c>
      <c r="C2914" s="69" t="s">
        <v>6590</v>
      </c>
      <c r="D2914" s="69" t="s">
        <v>6570</v>
      </c>
      <c r="E2914" s="69" t="s">
        <v>22396</v>
      </c>
      <c r="F2914" s="69" t="s">
        <v>6591</v>
      </c>
      <c r="G2914" s="69" t="s">
        <v>6592</v>
      </c>
      <c r="H2914" s="69">
        <v>5.78287</v>
      </c>
      <c r="I2914" s="69">
        <v>36.561999999999998</v>
      </c>
      <c r="J2914" s="69">
        <v>4580</v>
      </c>
      <c r="K2914" s="69">
        <v>3</v>
      </c>
      <c r="L2914" s="69">
        <f>COUNTIFS(Aéroports!$C$2:$C$5193,Aéroports!$C2914,Aéroports!$D$2:$D$5193,Aéroports!$D2914)</f>
        <v>1</v>
      </c>
      <c r="M2914" s="69" t="str">
        <f>IF(AND(Formulaire!$H$15=Aéroports!$E2914,--ISNUMBER(IFERROR(SEARCH(Formulaire!$H$16,$C2914,1),""))=1),MAX(M$1:M2913)+1,"")</f>
        <v/>
      </c>
      <c r="N2914" s="69" t="str">
        <f>IF(AND(Formulaire!$H$21=Aéroports!$E2914,--ISNUMBER(IFERROR(SEARCH(Formulaire!$H$22,$C2914,1),""))=1),MAX(N$1:N2913)+1,"")</f>
        <v/>
      </c>
      <c r="O2914" s="69" t="str">
        <f>IF(AND(Formulaire!$H$27=Aéroports!$E2914,--ISNUMBER(IFERROR(SEARCH(Formulaire!$H$28,$C2914,1),""))=1),MAX(O$1:O2913)+1,"")</f>
        <v/>
      </c>
      <c r="Q2914" s="91" t="str">
        <f>IFERROR(INDEX($C$2:$C$5193,MATCH(ROWS(M$2:M2914),M$2:M$5193,0)),"")</f>
        <v/>
      </c>
      <c r="R2914" s="70" t="str">
        <f>IFERROR(INDEX($C$2:$C$5193,MATCH(ROWS(N$2:N2914),N$2:N$5193,0)),"")</f>
        <v/>
      </c>
      <c r="S2914" s="92" t="str">
        <f>IFERROR(INDEX($C$2:$C$5193,MATCH(ROWS(O$2:O2914),O$2:O$5193,0)),"")</f>
        <v/>
      </c>
    </row>
    <row r="2915" spans="1:19" x14ac:dyDescent="0.25">
      <c r="A2915" s="68">
        <v>1111</v>
      </c>
      <c r="B2915" s="68" t="s">
        <v>6593</v>
      </c>
      <c r="C2915" s="68" t="s">
        <v>6594</v>
      </c>
      <c r="D2915" s="68" t="s">
        <v>6570</v>
      </c>
      <c r="E2915" s="68" t="s">
        <v>22396</v>
      </c>
      <c r="F2915" s="68" t="s">
        <v>6595</v>
      </c>
      <c r="G2915" s="68" t="s">
        <v>6596</v>
      </c>
      <c r="H2915" s="68">
        <v>11.6081</v>
      </c>
      <c r="I2915" s="68">
        <v>37.321599999999997</v>
      </c>
      <c r="J2915" s="68">
        <v>5978</v>
      </c>
      <c r="K2915" s="68">
        <v>3</v>
      </c>
      <c r="L2915" s="68">
        <f>COUNTIFS(Aéroports!$C$2:$C$5193,Aéroports!$C2915,Aéroports!$D$2:$D$5193,Aéroports!$D2915)</f>
        <v>1</v>
      </c>
      <c r="M2915" s="68" t="str">
        <f>IF(AND(Formulaire!$H$15=Aéroports!$E2915,--ISNUMBER(IFERROR(SEARCH(Formulaire!$H$16,$C2915,1),""))=1),MAX(M$1:M2914)+1,"")</f>
        <v/>
      </c>
      <c r="N2915" s="68" t="str">
        <f>IF(AND(Formulaire!$H$21=Aéroports!$E2915,--ISNUMBER(IFERROR(SEARCH(Formulaire!$H$22,$C2915,1),""))=1),MAX(N$1:N2914)+1,"")</f>
        <v/>
      </c>
      <c r="O2915" s="68" t="str">
        <f>IF(AND(Formulaire!$H$27=Aéroports!$E2915,--ISNUMBER(IFERROR(SEARCH(Formulaire!$H$28,$C2915,1),""))=1),MAX(O$1:O2914)+1,"")</f>
        <v/>
      </c>
      <c r="Q2915" s="91" t="str">
        <f>IFERROR(INDEX($C$2:$C$5193,MATCH(ROWS(M$2:M2915),M$2:M$5193,0)),"")</f>
        <v/>
      </c>
      <c r="R2915" s="70" t="str">
        <f>IFERROR(INDEX($C$2:$C$5193,MATCH(ROWS(N$2:N2915),N$2:N$5193,0)),"")</f>
        <v/>
      </c>
      <c r="S2915" s="92" t="str">
        <f>IFERROR(INDEX($C$2:$C$5193,MATCH(ROWS(O$2:O2915),O$2:O$5193,0)),"")</f>
        <v/>
      </c>
    </row>
    <row r="2916" spans="1:19" x14ac:dyDescent="0.25">
      <c r="A2916" s="69">
        <v>5677</v>
      </c>
      <c r="B2916" s="69" t="s">
        <v>6597</v>
      </c>
      <c r="C2916" s="69" t="s">
        <v>6598</v>
      </c>
      <c r="D2916" s="69" t="s">
        <v>6570</v>
      </c>
      <c r="E2916" s="69" t="s">
        <v>22396</v>
      </c>
      <c r="F2916" s="69" t="s">
        <v>6599</v>
      </c>
      <c r="G2916" s="69" t="s">
        <v>6600</v>
      </c>
      <c r="H2916" s="69">
        <v>9.3863900000000005</v>
      </c>
      <c r="I2916" s="69">
        <v>34.521900000000002</v>
      </c>
      <c r="J2916" s="69">
        <v>5410</v>
      </c>
      <c r="K2916" s="69">
        <v>3</v>
      </c>
      <c r="L2916" s="69">
        <f>COUNTIFS(Aéroports!$C$2:$C$5193,Aéroports!$C2916,Aéroports!$D$2:$D$5193,Aéroports!$D2916)</f>
        <v>1</v>
      </c>
      <c r="M2916" s="69" t="str">
        <f>IF(AND(Formulaire!$H$15=Aéroports!$E2916,--ISNUMBER(IFERROR(SEARCH(Formulaire!$H$16,$C2916,1),""))=1),MAX(M$1:M2915)+1,"")</f>
        <v/>
      </c>
      <c r="N2916" s="69" t="str">
        <f>IF(AND(Formulaire!$H$21=Aéroports!$E2916,--ISNUMBER(IFERROR(SEARCH(Formulaire!$H$22,$C2916,1),""))=1),MAX(N$1:N2915)+1,"")</f>
        <v/>
      </c>
      <c r="O2916" s="69" t="str">
        <f>IF(AND(Formulaire!$H$27=Aéroports!$E2916,--ISNUMBER(IFERROR(SEARCH(Formulaire!$H$28,$C2916,1),""))=1),MAX(O$1:O2915)+1,"")</f>
        <v/>
      </c>
      <c r="Q2916" s="91" t="str">
        <f>IFERROR(INDEX($C$2:$C$5193,MATCH(ROWS(M$2:M2916),M$2:M$5193,0)),"")</f>
        <v/>
      </c>
      <c r="R2916" s="70" t="str">
        <f>IFERROR(INDEX($C$2:$C$5193,MATCH(ROWS(N$2:N2916),N$2:N$5193,0)),"")</f>
        <v/>
      </c>
      <c r="S2916" s="92" t="str">
        <f>IFERROR(INDEX($C$2:$C$5193,MATCH(ROWS(O$2:O2916),O$2:O$5193,0)),"")</f>
        <v/>
      </c>
    </row>
    <row r="2917" spans="1:19" x14ac:dyDescent="0.25">
      <c r="A2917" s="68">
        <v>7419</v>
      </c>
      <c r="B2917" s="68" t="s">
        <v>6601</v>
      </c>
      <c r="C2917" s="68" t="s">
        <v>6602</v>
      </c>
      <c r="D2917" s="68" t="s">
        <v>6570</v>
      </c>
      <c r="E2917" s="68" t="s">
        <v>22396</v>
      </c>
      <c r="F2917" s="68" t="s">
        <v>6603</v>
      </c>
      <c r="G2917" s="68" t="s">
        <v>6604</v>
      </c>
      <c r="H2917" s="68">
        <v>10.35</v>
      </c>
      <c r="I2917" s="68">
        <v>37.716999999999999</v>
      </c>
      <c r="J2917" s="68">
        <v>8136</v>
      </c>
      <c r="K2917" s="68">
        <v>3</v>
      </c>
      <c r="L2917" s="68">
        <f>COUNTIFS(Aéroports!$C$2:$C$5193,Aéroports!$C2917,Aéroports!$D$2:$D$5193,Aéroports!$D2917)</f>
        <v>1</v>
      </c>
      <c r="M2917" s="68" t="str">
        <f>IF(AND(Formulaire!$H$15=Aéroports!$E2917,--ISNUMBER(IFERROR(SEARCH(Formulaire!$H$16,$C2917,1),""))=1),MAX(M$1:M2916)+1,"")</f>
        <v/>
      </c>
      <c r="N2917" s="68" t="str">
        <f>IF(AND(Formulaire!$H$21=Aéroports!$E2917,--ISNUMBER(IFERROR(SEARCH(Formulaire!$H$22,$C2917,1),""))=1),MAX(N$1:N2916)+1,"")</f>
        <v/>
      </c>
      <c r="O2917" s="68" t="str">
        <f>IF(AND(Formulaire!$H$27=Aéroports!$E2917,--ISNUMBER(IFERROR(SEARCH(Formulaire!$H$28,$C2917,1),""))=1),MAX(O$1:O2916)+1,"")</f>
        <v/>
      </c>
      <c r="Q2917" s="91" t="str">
        <f>IFERROR(INDEX($C$2:$C$5193,MATCH(ROWS(M$2:M2917),M$2:M$5193,0)),"")</f>
        <v/>
      </c>
      <c r="R2917" s="70" t="str">
        <f>IFERROR(INDEX($C$2:$C$5193,MATCH(ROWS(N$2:N2917),N$2:N$5193,0)),"")</f>
        <v/>
      </c>
      <c r="S2917" s="92" t="str">
        <f>IFERROR(INDEX($C$2:$C$5193,MATCH(ROWS(O$2:O2917),O$2:O$5193,0)),"")</f>
        <v/>
      </c>
    </row>
    <row r="2918" spans="1:19" x14ac:dyDescent="0.25">
      <c r="A2918" s="69">
        <v>7420</v>
      </c>
      <c r="B2918" s="69" t="s">
        <v>6605</v>
      </c>
      <c r="C2918" s="69" t="s">
        <v>6606</v>
      </c>
      <c r="D2918" s="69" t="s">
        <v>6570</v>
      </c>
      <c r="E2918" s="69" t="s">
        <v>22396</v>
      </c>
      <c r="F2918" s="69" t="s">
        <v>6607</v>
      </c>
      <c r="G2918" s="69" t="s">
        <v>6608</v>
      </c>
      <c r="H2918" s="69">
        <v>11.967000000000001</v>
      </c>
      <c r="I2918" s="69">
        <v>38</v>
      </c>
      <c r="J2918" s="69">
        <v>8490</v>
      </c>
      <c r="K2918" s="69">
        <v>3</v>
      </c>
      <c r="L2918" s="69">
        <f>COUNTIFS(Aéroports!$C$2:$C$5193,Aéroports!$C2918,Aéroports!$D$2:$D$5193,Aéroports!$D2918)</f>
        <v>1</v>
      </c>
      <c r="M2918" s="69" t="str">
        <f>IF(AND(Formulaire!$H$15=Aéroports!$E2918,--ISNUMBER(IFERROR(SEARCH(Formulaire!$H$16,$C2918,1),""))=1),MAX(M$1:M2917)+1,"")</f>
        <v/>
      </c>
      <c r="N2918" s="69" t="str">
        <f>IF(AND(Formulaire!$H$21=Aéroports!$E2918,--ISNUMBER(IFERROR(SEARCH(Formulaire!$H$22,$C2918,1),""))=1),MAX(N$1:N2917)+1,"")</f>
        <v/>
      </c>
      <c r="O2918" s="69" t="str">
        <f>IF(AND(Formulaire!$H$27=Aéroports!$E2918,--ISNUMBER(IFERROR(SEARCH(Formulaire!$H$28,$C2918,1),""))=1),MAX(O$1:O2917)+1,"")</f>
        <v/>
      </c>
      <c r="Q2918" s="91" t="str">
        <f>IFERROR(INDEX($C$2:$C$5193,MATCH(ROWS(M$2:M2918),M$2:M$5193,0)),"")</f>
        <v/>
      </c>
      <c r="R2918" s="70" t="str">
        <f>IFERROR(INDEX($C$2:$C$5193,MATCH(ROWS(N$2:N2918),N$2:N$5193,0)),"")</f>
        <v/>
      </c>
      <c r="S2918" s="92" t="str">
        <f>IFERROR(INDEX($C$2:$C$5193,MATCH(ROWS(O$2:O2918),O$2:O$5193,0)),"")</f>
        <v/>
      </c>
    </row>
    <row r="2919" spans="1:19" x14ac:dyDescent="0.25">
      <c r="A2919" s="68">
        <v>7421</v>
      </c>
      <c r="B2919" s="68" t="s">
        <v>6609</v>
      </c>
      <c r="C2919" s="68" t="s">
        <v>6610</v>
      </c>
      <c r="D2919" s="68" t="s">
        <v>6570</v>
      </c>
      <c r="E2919" s="68" t="s">
        <v>22396</v>
      </c>
      <c r="F2919" s="68" t="s">
        <v>6611</v>
      </c>
      <c r="G2919" s="68" t="s">
        <v>6612</v>
      </c>
      <c r="H2919" s="68">
        <v>8.7163000000000004</v>
      </c>
      <c r="I2919" s="68">
        <v>39.005899999999997</v>
      </c>
      <c r="J2919" s="68">
        <v>6201</v>
      </c>
      <c r="K2919" s="68">
        <v>3</v>
      </c>
      <c r="L2919" s="68">
        <f>COUNTIFS(Aéroports!$C$2:$C$5193,Aéroports!$C2919,Aéroports!$D$2:$D$5193,Aéroports!$D2919)</f>
        <v>1</v>
      </c>
      <c r="M2919" s="68" t="str">
        <f>IF(AND(Formulaire!$H$15=Aéroports!$E2919,--ISNUMBER(IFERROR(SEARCH(Formulaire!$H$16,$C2919,1),""))=1),MAX(M$1:M2918)+1,"")</f>
        <v/>
      </c>
      <c r="N2919" s="68" t="str">
        <f>IF(AND(Formulaire!$H$21=Aéroports!$E2919,--ISNUMBER(IFERROR(SEARCH(Formulaire!$H$22,$C2919,1),""))=1),MAX(N$1:N2918)+1,"")</f>
        <v/>
      </c>
      <c r="O2919" s="68" t="str">
        <f>IF(AND(Formulaire!$H$27=Aéroports!$E2919,--ISNUMBER(IFERROR(SEARCH(Formulaire!$H$28,$C2919,1),""))=1),MAX(O$1:O2918)+1,"")</f>
        <v/>
      </c>
      <c r="Q2919" s="91" t="str">
        <f>IFERROR(INDEX($C$2:$C$5193,MATCH(ROWS(M$2:M2919),M$2:M$5193,0)),"")</f>
        <v/>
      </c>
      <c r="R2919" s="70" t="str">
        <f>IFERROR(INDEX($C$2:$C$5193,MATCH(ROWS(N$2:N2919),N$2:N$5193,0)),"")</f>
        <v/>
      </c>
      <c r="S2919" s="92" t="str">
        <f>IFERROR(INDEX($C$2:$C$5193,MATCH(ROWS(O$2:O2919),O$2:O$5193,0)),"")</f>
        <v/>
      </c>
    </row>
    <row r="2920" spans="1:19" x14ac:dyDescent="0.25">
      <c r="A2920" s="69">
        <v>5679</v>
      </c>
      <c r="B2920" s="69" t="s">
        <v>6613</v>
      </c>
      <c r="C2920" s="69" t="s">
        <v>6614</v>
      </c>
      <c r="D2920" s="69" t="s">
        <v>6570</v>
      </c>
      <c r="E2920" s="69" t="s">
        <v>22396</v>
      </c>
      <c r="F2920" s="69" t="s">
        <v>6615</v>
      </c>
      <c r="G2920" s="69" t="s">
        <v>6616</v>
      </c>
      <c r="H2920" s="69">
        <v>8.5540000000000003</v>
      </c>
      <c r="I2920" s="69">
        <v>34.857999999999997</v>
      </c>
      <c r="J2920" s="69">
        <v>5200</v>
      </c>
      <c r="K2920" s="69">
        <v>3</v>
      </c>
      <c r="L2920" s="69">
        <f>COUNTIFS(Aéroports!$C$2:$C$5193,Aéroports!$C2920,Aéroports!$D$2:$D$5193,Aéroports!$D2920)</f>
        <v>1</v>
      </c>
      <c r="M2920" s="69" t="str">
        <f>IF(AND(Formulaire!$H$15=Aéroports!$E2920,--ISNUMBER(IFERROR(SEARCH(Formulaire!$H$16,$C2920,1),""))=1),MAX(M$1:M2919)+1,"")</f>
        <v/>
      </c>
      <c r="N2920" s="69" t="str">
        <f>IF(AND(Formulaire!$H$21=Aéroports!$E2920,--ISNUMBER(IFERROR(SEARCH(Formulaire!$H$22,$C2920,1),""))=1),MAX(N$1:N2919)+1,"")</f>
        <v/>
      </c>
      <c r="O2920" s="69" t="str">
        <f>IF(AND(Formulaire!$H$27=Aéroports!$E2920,--ISNUMBER(IFERROR(SEARCH(Formulaire!$H$28,$C2920,1),""))=1),MAX(O$1:O2919)+1,"")</f>
        <v/>
      </c>
      <c r="Q2920" s="91" t="str">
        <f>IFERROR(INDEX($C$2:$C$5193,MATCH(ROWS(M$2:M2920),M$2:M$5193,0)),"")</f>
        <v/>
      </c>
      <c r="R2920" s="70" t="str">
        <f>IFERROR(INDEX($C$2:$C$5193,MATCH(ROWS(N$2:N2920),N$2:N$5193,0)),"")</f>
        <v/>
      </c>
      <c r="S2920" s="92" t="str">
        <f>IFERROR(INDEX($C$2:$C$5193,MATCH(ROWS(O$2:O2920),O$2:O$5193,0)),"")</f>
        <v/>
      </c>
    </row>
    <row r="2921" spans="1:19" x14ac:dyDescent="0.25">
      <c r="A2921" s="68">
        <v>5678</v>
      </c>
      <c r="B2921" s="68" t="s">
        <v>6617</v>
      </c>
      <c r="C2921" s="68" t="s">
        <v>6618</v>
      </c>
      <c r="D2921" s="68" t="s">
        <v>6570</v>
      </c>
      <c r="E2921" s="68" t="s">
        <v>22396</v>
      </c>
      <c r="F2921" s="68" t="s">
        <v>6619</v>
      </c>
      <c r="G2921" s="68" t="s">
        <v>6620</v>
      </c>
      <c r="H2921" s="68">
        <v>11.0825</v>
      </c>
      <c r="I2921" s="68">
        <v>39.711399999999998</v>
      </c>
      <c r="J2921" s="68">
        <v>6117</v>
      </c>
      <c r="K2921" s="68">
        <v>3</v>
      </c>
      <c r="L2921" s="68">
        <f>COUNTIFS(Aéroports!$C$2:$C$5193,Aéroports!$C2921,Aéroports!$D$2:$D$5193,Aéroports!$D2921)</f>
        <v>1</v>
      </c>
      <c r="M2921" s="68" t="str">
        <f>IF(AND(Formulaire!$H$15=Aéroports!$E2921,--ISNUMBER(IFERROR(SEARCH(Formulaire!$H$16,$C2921,1),""))=1),MAX(M$1:M2920)+1,"")</f>
        <v/>
      </c>
      <c r="N2921" s="68" t="str">
        <f>IF(AND(Formulaire!$H$21=Aéroports!$E2921,--ISNUMBER(IFERROR(SEARCH(Formulaire!$H$22,$C2921,1),""))=1),MAX(N$1:N2920)+1,"")</f>
        <v/>
      </c>
      <c r="O2921" s="68" t="str">
        <f>IF(AND(Formulaire!$H$27=Aéroports!$E2921,--ISNUMBER(IFERROR(SEARCH(Formulaire!$H$28,$C2921,1),""))=1),MAX(O$1:O2920)+1,"")</f>
        <v/>
      </c>
      <c r="Q2921" s="91" t="str">
        <f>IFERROR(INDEX($C$2:$C$5193,MATCH(ROWS(M$2:M2921),M$2:M$5193,0)),"")</f>
        <v/>
      </c>
      <c r="R2921" s="70" t="str">
        <f>IFERROR(INDEX($C$2:$C$5193,MATCH(ROWS(N$2:N2921),N$2:N$5193,0)),"")</f>
        <v/>
      </c>
      <c r="S2921" s="92" t="str">
        <f>IFERROR(INDEX($C$2:$C$5193,MATCH(ROWS(O$2:O2921),O$2:O$5193,0)),"")</f>
        <v/>
      </c>
    </row>
    <row r="2922" spans="1:19" x14ac:dyDescent="0.25">
      <c r="A2922" s="69">
        <v>1112</v>
      </c>
      <c r="B2922" s="69" t="s">
        <v>6621</v>
      </c>
      <c r="C2922" s="69" t="s">
        <v>6622</v>
      </c>
      <c r="D2922" s="69" t="s">
        <v>6570</v>
      </c>
      <c r="E2922" s="69" t="s">
        <v>22396</v>
      </c>
      <c r="F2922" s="69" t="s">
        <v>6623</v>
      </c>
      <c r="G2922" s="69" t="s">
        <v>6624</v>
      </c>
      <c r="H2922" s="69">
        <v>9.6247000000000007</v>
      </c>
      <c r="I2922" s="69">
        <v>41.854199999999999</v>
      </c>
      <c r="J2922" s="69">
        <v>3827</v>
      </c>
      <c r="K2922" s="69">
        <v>3</v>
      </c>
      <c r="L2922" s="69">
        <f>COUNTIFS(Aéroports!$C$2:$C$5193,Aéroports!$C2922,Aéroports!$D$2:$D$5193,Aéroports!$D2922)</f>
        <v>1</v>
      </c>
      <c r="M2922" s="69" t="str">
        <f>IF(AND(Formulaire!$H$15=Aéroports!$E2922,--ISNUMBER(IFERROR(SEARCH(Formulaire!$H$16,$C2922,1),""))=1),MAX(M$1:M2921)+1,"")</f>
        <v/>
      </c>
      <c r="N2922" s="69" t="str">
        <f>IF(AND(Formulaire!$H$21=Aéroports!$E2922,--ISNUMBER(IFERROR(SEARCH(Formulaire!$H$22,$C2922,1),""))=1),MAX(N$1:N2921)+1,"")</f>
        <v/>
      </c>
      <c r="O2922" s="69" t="str">
        <f>IF(AND(Formulaire!$H$27=Aéroports!$E2922,--ISNUMBER(IFERROR(SEARCH(Formulaire!$H$28,$C2922,1),""))=1),MAX(O$1:O2921)+1,"")</f>
        <v/>
      </c>
      <c r="Q2922" s="91" t="str">
        <f>IFERROR(INDEX($C$2:$C$5193,MATCH(ROWS(M$2:M2922),M$2:M$5193,0)),"")</f>
        <v/>
      </c>
      <c r="R2922" s="70" t="str">
        <f>IFERROR(INDEX($C$2:$C$5193,MATCH(ROWS(N$2:N2922),N$2:N$5193,0)),"")</f>
        <v/>
      </c>
      <c r="S2922" s="92" t="str">
        <f>IFERROR(INDEX($C$2:$C$5193,MATCH(ROWS(O$2:O2922),O$2:O$5193,0)),"")</f>
        <v/>
      </c>
    </row>
    <row r="2923" spans="1:19" x14ac:dyDescent="0.25">
      <c r="A2923" s="68">
        <v>1113</v>
      </c>
      <c r="B2923" s="68" t="s">
        <v>6625</v>
      </c>
      <c r="C2923" s="68" t="s">
        <v>6626</v>
      </c>
      <c r="D2923" s="68" t="s">
        <v>6570</v>
      </c>
      <c r="E2923" s="68" t="s">
        <v>22396</v>
      </c>
      <c r="F2923" s="68" t="s">
        <v>6627</v>
      </c>
      <c r="G2923" s="68" t="s">
        <v>6628</v>
      </c>
      <c r="H2923" s="68">
        <v>8.1287599999999998</v>
      </c>
      <c r="I2923" s="68">
        <v>34.563099999999999</v>
      </c>
      <c r="J2923" s="68">
        <v>1614</v>
      </c>
      <c r="K2923" s="68">
        <v>3</v>
      </c>
      <c r="L2923" s="68">
        <f>COUNTIFS(Aéroports!$C$2:$C$5193,Aéroports!$C2923,Aéroports!$D$2:$D$5193,Aéroports!$D2923)</f>
        <v>1</v>
      </c>
      <c r="M2923" s="68" t="str">
        <f>IF(AND(Formulaire!$H$15=Aéroports!$E2923,--ISNUMBER(IFERROR(SEARCH(Formulaire!$H$16,$C2923,1),""))=1),MAX(M$1:M2922)+1,"")</f>
        <v/>
      </c>
      <c r="N2923" s="68" t="str">
        <f>IF(AND(Formulaire!$H$21=Aéroports!$E2923,--ISNUMBER(IFERROR(SEARCH(Formulaire!$H$22,$C2923,1),""))=1),MAX(N$1:N2922)+1,"")</f>
        <v/>
      </c>
      <c r="O2923" s="68" t="str">
        <f>IF(AND(Formulaire!$H$27=Aéroports!$E2923,--ISNUMBER(IFERROR(SEARCH(Formulaire!$H$28,$C2923,1),""))=1),MAX(O$1:O2922)+1,"")</f>
        <v/>
      </c>
      <c r="Q2923" s="91" t="str">
        <f>IFERROR(INDEX($C$2:$C$5193,MATCH(ROWS(M$2:M2923),M$2:M$5193,0)),"")</f>
        <v/>
      </c>
      <c r="R2923" s="70" t="str">
        <f>IFERROR(INDEX($C$2:$C$5193,MATCH(ROWS(N$2:N2923),N$2:N$5193,0)),"")</f>
        <v/>
      </c>
      <c r="S2923" s="92" t="str">
        <f>IFERROR(INDEX($C$2:$C$5193,MATCH(ROWS(O$2:O2923),O$2:O$5193,0)),"")</f>
        <v/>
      </c>
    </row>
    <row r="2924" spans="1:19" x14ac:dyDescent="0.25">
      <c r="A2924" s="69">
        <v>7422</v>
      </c>
      <c r="B2924" s="69" t="s">
        <v>6629</v>
      </c>
      <c r="C2924" s="69" t="s">
        <v>6630</v>
      </c>
      <c r="D2924" s="69" t="s">
        <v>6570</v>
      </c>
      <c r="E2924" s="69" t="s">
        <v>22396</v>
      </c>
      <c r="F2924" s="69" t="s">
        <v>6631</v>
      </c>
      <c r="G2924" s="69" t="s">
        <v>6632</v>
      </c>
      <c r="H2924" s="69">
        <v>7.1160639999999997</v>
      </c>
      <c r="I2924" s="69">
        <v>40.046300000000002</v>
      </c>
      <c r="J2924" s="69">
        <v>7892</v>
      </c>
      <c r="K2924" s="69">
        <v>3</v>
      </c>
      <c r="L2924" s="69">
        <f>COUNTIFS(Aéroports!$C$2:$C$5193,Aéroports!$C2924,Aéroports!$D$2:$D$5193,Aéroports!$D2924)</f>
        <v>1</v>
      </c>
      <c r="M2924" s="69" t="str">
        <f>IF(AND(Formulaire!$H$15=Aéroports!$E2924,--ISNUMBER(IFERROR(SEARCH(Formulaire!$H$16,$C2924,1),""))=1),MAX(M$1:M2923)+1,"")</f>
        <v/>
      </c>
      <c r="N2924" s="69" t="str">
        <f>IF(AND(Formulaire!$H$21=Aéroports!$E2924,--ISNUMBER(IFERROR(SEARCH(Formulaire!$H$22,$C2924,1),""))=1),MAX(N$1:N2923)+1,"")</f>
        <v/>
      </c>
      <c r="O2924" s="69" t="str">
        <f>IF(AND(Formulaire!$H$27=Aéroports!$E2924,--ISNUMBER(IFERROR(SEARCH(Formulaire!$H$28,$C2924,1),""))=1),MAX(O$1:O2923)+1,"")</f>
        <v/>
      </c>
      <c r="Q2924" s="91" t="str">
        <f>IFERROR(INDEX($C$2:$C$5193,MATCH(ROWS(M$2:M2924),M$2:M$5193,0)),"")</f>
        <v/>
      </c>
      <c r="R2924" s="70" t="str">
        <f>IFERROR(INDEX($C$2:$C$5193,MATCH(ROWS(N$2:N2924),N$2:N$5193,0)),"")</f>
        <v/>
      </c>
      <c r="S2924" s="92" t="str">
        <f>IFERROR(INDEX($C$2:$C$5193,MATCH(ROWS(O$2:O2924),O$2:O$5193,0)),"")</f>
        <v/>
      </c>
    </row>
    <row r="2925" spans="1:19" x14ac:dyDescent="0.25">
      <c r="A2925" s="68">
        <v>5680</v>
      </c>
      <c r="B2925" s="68" t="s">
        <v>6633</v>
      </c>
      <c r="C2925" s="68" t="s">
        <v>6634</v>
      </c>
      <c r="D2925" s="68" t="s">
        <v>6570</v>
      </c>
      <c r="E2925" s="68" t="s">
        <v>22396</v>
      </c>
      <c r="F2925" s="68" t="s">
        <v>6635</v>
      </c>
      <c r="G2925" s="68" t="s">
        <v>6636</v>
      </c>
      <c r="H2925" s="68">
        <v>5.93513</v>
      </c>
      <c r="I2925" s="68">
        <v>43.578600000000002</v>
      </c>
      <c r="J2925" s="68">
        <v>834</v>
      </c>
      <c r="K2925" s="68">
        <v>3</v>
      </c>
      <c r="L2925" s="68">
        <f>COUNTIFS(Aéroports!$C$2:$C$5193,Aéroports!$C2925,Aéroports!$D$2:$D$5193,Aéroports!$D2925)</f>
        <v>1</v>
      </c>
      <c r="M2925" s="68" t="str">
        <f>IF(AND(Formulaire!$H$15=Aéroports!$E2925,--ISNUMBER(IFERROR(SEARCH(Formulaire!$H$16,$C2925,1),""))=1),MAX(M$1:M2924)+1,"")</f>
        <v/>
      </c>
      <c r="N2925" s="68" t="str">
        <f>IF(AND(Formulaire!$H$21=Aéroports!$E2925,--ISNUMBER(IFERROR(SEARCH(Formulaire!$H$22,$C2925,1),""))=1),MAX(N$1:N2924)+1,"")</f>
        <v/>
      </c>
      <c r="O2925" s="68" t="str">
        <f>IF(AND(Formulaire!$H$27=Aéroports!$E2925,--ISNUMBER(IFERROR(SEARCH(Formulaire!$H$28,$C2925,1),""))=1),MAX(O$1:O2924)+1,"")</f>
        <v/>
      </c>
      <c r="Q2925" s="91" t="str">
        <f>IFERROR(INDEX($C$2:$C$5193,MATCH(ROWS(M$2:M2925),M$2:M$5193,0)),"")</f>
        <v/>
      </c>
      <c r="R2925" s="70" t="str">
        <f>IFERROR(INDEX($C$2:$C$5193,MATCH(ROWS(N$2:N2925),N$2:N$5193,0)),"")</f>
        <v/>
      </c>
      <c r="S2925" s="92" t="str">
        <f>IFERROR(INDEX($C$2:$C$5193,MATCH(ROWS(O$2:O2925),O$2:O$5193,0)),"")</f>
        <v/>
      </c>
    </row>
    <row r="2926" spans="1:19" x14ac:dyDescent="0.25">
      <c r="A2926" s="69">
        <v>1114</v>
      </c>
      <c r="B2926" s="69" t="s">
        <v>6637</v>
      </c>
      <c r="C2926" s="69" t="s">
        <v>6638</v>
      </c>
      <c r="D2926" s="69" t="s">
        <v>6570</v>
      </c>
      <c r="E2926" s="69" t="s">
        <v>22396</v>
      </c>
      <c r="F2926" s="69" t="s">
        <v>6639</v>
      </c>
      <c r="G2926" s="69" t="s">
        <v>6640</v>
      </c>
      <c r="H2926" s="69">
        <v>12.5199</v>
      </c>
      <c r="I2926" s="69">
        <v>37.433999999999997</v>
      </c>
      <c r="J2926" s="69">
        <v>6449</v>
      </c>
      <c r="K2926" s="69">
        <v>3</v>
      </c>
      <c r="L2926" s="69">
        <f>COUNTIFS(Aéroports!$C$2:$C$5193,Aéroports!$C2926,Aéroports!$D$2:$D$5193,Aéroports!$D2926)</f>
        <v>1</v>
      </c>
      <c r="M2926" s="69" t="str">
        <f>IF(AND(Formulaire!$H$15=Aéroports!$E2926,--ISNUMBER(IFERROR(SEARCH(Formulaire!$H$16,$C2926,1),""))=1),MAX(M$1:M2925)+1,"")</f>
        <v/>
      </c>
      <c r="N2926" s="69" t="str">
        <f>IF(AND(Formulaire!$H$21=Aéroports!$E2926,--ISNUMBER(IFERROR(SEARCH(Formulaire!$H$22,$C2926,1),""))=1),MAX(N$1:N2925)+1,"")</f>
        <v/>
      </c>
      <c r="O2926" s="69" t="str">
        <f>IF(AND(Formulaire!$H$27=Aéroports!$E2926,--ISNUMBER(IFERROR(SEARCH(Formulaire!$H$28,$C2926,1),""))=1),MAX(O$1:O2925)+1,"")</f>
        <v/>
      </c>
      <c r="Q2926" s="91" t="str">
        <f>IFERROR(INDEX($C$2:$C$5193,MATCH(ROWS(M$2:M2926),M$2:M$5193,0)),"")</f>
        <v/>
      </c>
      <c r="R2926" s="70" t="str">
        <f>IFERROR(INDEX($C$2:$C$5193,MATCH(ROWS(N$2:N2926),N$2:N$5193,0)),"")</f>
        <v/>
      </c>
      <c r="S2926" s="92" t="str">
        <f>IFERROR(INDEX($C$2:$C$5193,MATCH(ROWS(O$2:O2926),O$2:O$5193,0)),"")</f>
        <v/>
      </c>
    </row>
    <row r="2927" spans="1:19" x14ac:dyDescent="0.25">
      <c r="A2927" s="68">
        <v>5681</v>
      </c>
      <c r="B2927" s="68" t="s">
        <v>6641</v>
      </c>
      <c r="C2927" s="68" t="s">
        <v>6642</v>
      </c>
      <c r="D2927" s="68" t="s">
        <v>6570</v>
      </c>
      <c r="E2927" s="68" t="s">
        <v>22396</v>
      </c>
      <c r="F2927" s="68" t="s">
        <v>6643</v>
      </c>
      <c r="G2927" s="68" t="s">
        <v>6644</v>
      </c>
      <c r="H2927" s="68">
        <v>8.1614000000000004</v>
      </c>
      <c r="I2927" s="68">
        <v>35.552900000000001</v>
      </c>
      <c r="J2927" s="68">
        <v>6580</v>
      </c>
      <c r="K2927" s="68">
        <v>3</v>
      </c>
      <c r="L2927" s="68">
        <f>COUNTIFS(Aéroports!$C$2:$C$5193,Aéroports!$C2927,Aéroports!$D$2:$D$5193,Aéroports!$D2927)</f>
        <v>1</v>
      </c>
      <c r="M2927" s="68" t="str">
        <f>IF(AND(Formulaire!$H$15=Aéroports!$E2927,--ISNUMBER(IFERROR(SEARCH(Formulaire!$H$16,$C2927,1),""))=1),MAX(M$1:M2926)+1,"")</f>
        <v/>
      </c>
      <c r="N2927" s="68" t="str">
        <f>IF(AND(Formulaire!$H$21=Aéroports!$E2927,--ISNUMBER(IFERROR(SEARCH(Formulaire!$H$22,$C2927,1),""))=1),MAX(N$1:N2926)+1,"")</f>
        <v/>
      </c>
      <c r="O2927" s="68" t="str">
        <f>IF(AND(Formulaire!$H$27=Aéroports!$E2927,--ISNUMBER(IFERROR(SEARCH(Formulaire!$H$28,$C2927,1),""))=1),MAX(O$1:O2926)+1,"")</f>
        <v/>
      </c>
      <c r="Q2927" s="91" t="str">
        <f>IFERROR(INDEX($C$2:$C$5193,MATCH(ROWS(M$2:M2927),M$2:M$5193,0)),"")</f>
        <v/>
      </c>
      <c r="R2927" s="70" t="str">
        <f>IFERROR(INDEX($C$2:$C$5193,MATCH(ROWS(N$2:N2927),N$2:N$5193,0)),"")</f>
        <v/>
      </c>
      <c r="S2927" s="92" t="str">
        <f>IFERROR(INDEX($C$2:$C$5193,MATCH(ROWS(O$2:O2927),O$2:O$5193,0)),"")</f>
        <v/>
      </c>
    </row>
    <row r="2928" spans="1:19" x14ac:dyDescent="0.25">
      <c r="A2928" s="69">
        <v>8333</v>
      </c>
      <c r="B2928" s="69" t="s">
        <v>6645</v>
      </c>
      <c r="C2928" s="69" t="s">
        <v>6646</v>
      </c>
      <c r="D2928" s="69" t="s">
        <v>6570</v>
      </c>
      <c r="E2928" s="69" t="s">
        <v>22396</v>
      </c>
      <c r="F2928" s="69" t="s">
        <v>6647</v>
      </c>
      <c r="G2928" s="69" t="s">
        <v>6648</v>
      </c>
      <c r="H2928" s="69">
        <v>14.25</v>
      </c>
      <c r="I2928" s="69">
        <v>36.582999999999998</v>
      </c>
      <c r="J2928" s="69">
        <v>1930</v>
      </c>
      <c r="K2928" s="69">
        <v>3</v>
      </c>
      <c r="L2928" s="69">
        <f>COUNTIFS(Aéroports!$C$2:$C$5193,Aéroports!$C2928,Aéroports!$D$2:$D$5193,Aéroports!$D2928)</f>
        <v>1</v>
      </c>
      <c r="M2928" s="69" t="str">
        <f>IF(AND(Formulaire!$H$15=Aéroports!$E2928,--ISNUMBER(IFERROR(SEARCH(Formulaire!$H$16,$C2928,1),""))=1),MAX(M$1:M2927)+1,"")</f>
        <v/>
      </c>
      <c r="N2928" s="69" t="str">
        <f>IF(AND(Formulaire!$H$21=Aéroports!$E2928,--ISNUMBER(IFERROR(SEARCH(Formulaire!$H$22,$C2928,1),""))=1),MAX(N$1:N2927)+1,"")</f>
        <v/>
      </c>
      <c r="O2928" s="69" t="str">
        <f>IF(AND(Formulaire!$H$27=Aéroports!$E2928,--ISNUMBER(IFERROR(SEARCH(Formulaire!$H$28,$C2928,1),""))=1),MAX(O$1:O2927)+1,"")</f>
        <v/>
      </c>
      <c r="Q2928" s="91" t="str">
        <f>IFERROR(INDEX($C$2:$C$5193,MATCH(ROWS(M$2:M2928),M$2:M$5193,0)),"")</f>
        <v/>
      </c>
      <c r="R2928" s="70" t="str">
        <f>IFERROR(INDEX($C$2:$C$5193,MATCH(ROWS(N$2:N2928),N$2:N$5193,0)),"")</f>
        <v/>
      </c>
      <c r="S2928" s="92" t="str">
        <f>IFERROR(INDEX($C$2:$C$5193,MATCH(ROWS(O$2:O2928),O$2:O$5193,0)),"")</f>
        <v/>
      </c>
    </row>
    <row r="2929" spans="1:19" x14ac:dyDescent="0.25">
      <c r="A2929" s="68">
        <v>7417</v>
      </c>
      <c r="B2929" s="68" t="s">
        <v>6649</v>
      </c>
      <c r="C2929" s="68" t="s">
        <v>6650</v>
      </c>
      <c r="D2929" s="68" t="s">
        <v>6570</v>
      </c>
      <c r="E2929" s="68" t="s">
        <v>22396</v>
      </c>
      <c r="F2929" s="68" t="s">
        <v>6651</v>
      </c>
      <c r="G2929" s="68" t="s">
        <v>6652</v>
      </c>
      <c r="H2929" s="68">
        <v>9.3324999999999996</v>
      </c>
      <c r="I2929" s="68">
        <v>42.912100000000002</v>
      </c>
      <c r="J2929" s="68">
        <v>5954</v>
      </c>
      <c r="K2929" s="68">
        <v>3</v>
      </c>
      <c r="L2929" s="68">
        <f>COUNTIFS(Aéroports!$C$2:$C$5193,Aéroports!$C2929,Aéroports!$D$2:$D$5193,Aéroports!$D2929)</f>
        <v>1</v>
      </c>
      <c r="M2929" s="68" t="str">
        <f>IF(AND(Formulaire!$H$15=Aéroports!$E2929,--ISNUMBER(IFERROR(SEARCH(Formulaire!$H$16,$C2929,1),""))=1),MAX(M$1:M2928)+1,"")</f>
        <v/>
      </c>
      <c r="N2929" s="68" t="str">
        <f>IF(AND(Formulaire!$H$21=Aéroports!$E2929,--ISNUMBER(IFERROR(SEARCH(Formulaire!$H$22,$C2929,1),""))=1),MAX(N$1:N2928)+1,"")</f>
        <v/>
      </c>
      <c r="O2929" s="68" t="str">
        <f>IF(AND(Formulaire!$H$27=Aéroports!$E2929,--ISNUMBER(IFERROR(SEARCH(Formulaire!$H$28,$C2929,1),""))=1),MAX(O$1:O2928)+1,"")</f>
        <v/>
      </c>
      <c r="Q2929" s="91" t="str">
        <f>IFERROR(INDEX($C$2:$C$5193,MATCH(ROWS(M$2:M2929),M$2:M$5193,0)),"")</f>
        <v/>
      </c>
      <c r="R2929" s="70" t="str">
        <f>IFERROR(INDEX($C$2:$C$5193,MATCH(ROWS(N$2:N2929),N$2:N$5193,0)),"")</f>
        <v/>
      </c>
      <c r="S2929" s="92" t="str">
        <f>IFERROR(INDEX($C$2:$C$5193,MATCH(ROWS(O$2:O2929),O$2:O$5193,0)),"")</f>
        <v/>
      </c>
    </row>
    <row r="2930" spans="1:19" x14ac:dyDescent="0.25">
      <c r="A2930" s="69">
        <v>1116</v>
      </c>
      <c r="B2930" s="69" t="s">
        <v>6653</v>
      </c>
      <c r="C2930" s="69" t="s">
        <v>6654</v>
      </c>
      <c r="D2930" s="69" t="s">
        <v>6570</v>
      </c>
      <c r="E2930" s="69" t="s">
        <v>22396</v>
      </c>
      <c r="F2930" s="69" t="s">
        <v>6655</v>
      </c>
      <c r="G2930" s="69" t="s">
        <v>6656</v>
      </c>
      <c r="H2930" s="69">
        <v>7.6660899999999996</v>
      </c>
      <c r="I2930" s="69">
        <v>36.816600000000001</v>
      </c>
      <c r="J2930" s="69">
        <v>5500</v>
      </c>
      <c r="K2930" s="69">
        <v>3</v>
      </c>
      <c r="L2930" s="69">
        <f>COUNTIFS(Aéroports!$C$2:$C$5193,Aéroports!$C2930,Aéroports!$D$2:$D$5193,Aéroports!$D2930)</f>
        <v>1</v>
      </c>
      <c r="M2930" s="69" t="str">
        <f>IF(AND(Formulaire!$H$15=Aéroports!$E2930,--ISNUMBER(IFERROR(SEARCH(Formulaire!$H$16,$C2930,1),""))=1),MAX(M$1:M2929)+1,"")</f>
        <v/>
      </c>
      <c r="N2930" s="69" t="str">
        <f>IF(AND(Formulaire!$H$21=Aéroports!$E2930,--ISNUMBER(IFERROR(SEARCH(Formulaire!$H$22,$C2930,1),""))=1),MAX(N$1:N2929)+1,"")</f>
        <v/>
      </c>
      <c r="O2930" s="69" t="str">
        <f>IF(AND(Formulaire!$H$27=Aéroports!$E2930,--ISNUMBER(IFERROR(SEARCH(Formulaire!$H$28,$C2930,1),""))=1),MAX(O$1:O2929)+1,"")</f>
        <v/>
      </c>
      <c r="Q2930" s="91" t="str">
        <f>IFERROR(INDEX($C$2:$C$5193,MATCH(ROWS(M$2:M2930),M$2:M$5193,0)),"")</f>
        <v/>
      </c>
      <c r="R2930" s="70" t="str">
        <f>IFERROR(INDEX($C$2:$C$5193,MATCH(ROWS(N$2:N2930),N$2:N$5193,0)),"")</f>
        <v/>
      </c>
      <c r="S2930" s="92" t="str">
        <f>IFERROR(INDEX($C$2:$C$5193,MATCH(ROWS(O$2:O2930),O$2:O$5193,0)),"")</f>
        <v/>
      </c>
    </row>
    <row r="2931" spans="1:19" x14ac:dyDescent="0.25">
      <c r="A2931" s="68">
        <v>5682</v>
      </c>
      <c r="B2931" s="68" t="s">
        <v>6657</v>
      </c>
      <c r="C2931" s="68" t="s">
        <v>6658</v>
      </c>
      <c r="D2931" s="68" t="s">
        <v>6570</v>
      </c>
      <c r="E2931" s="68" t="s">
        <v>22396</v>
      </c>
      <c r="F2931" s="68" t="s">
        <v>6659</v>
      </c>
      <c r="G2931" s="68" t="s">
        <v>6660</v>
      </c>
      <c r="H2931" s="68">
        <v>6.734</v>
      </c>
      <c r="I2931" s="68">
        <v>44.253</v>
      </c>
      <c r="J2931" s="68">
        <v>1800</v>
      </c>
      <c r="K2931" s="68">
        <v>3</v>
      </c>
      <c r="L2931" s="68">
        <f>COUNTIFS(Aéroports!$C$2:$C$5193,Aéroports!$C2931,Aéroports!$D$2:$D$5193,Aéroports!$D2931)</f>
        <v>1</v>
      </c>
      <c r="M2931" s="68" t="str">
        <f>IF(AND(Formulaire!$H$15=Aéroports!$E2931,--ISNUMBER(IFERROR(SEARCH(Formulaire!$H$16,$C2931,1),""))=1),MAX(M$1:M2930)+1,"")</f>
        <v/>
      </c>
      <c r="N2931" s="68" t="str">
        <f>IF(AND(Formulaire!$H$21=Aéroports!$E2931,--ISNUMBER(IFERROR(SEARCH(Formulaire!$H$22,$C2931,1),""))=1),MAX(N$1:N2930)+1,"")</f>
        <v/>
      </c>
      <c r="O2931" s="68" t="str">
        <f>IF(AND(Formulaire!$H$27=Aéroports!$E2931,--ISNUMBER(IFERROR(SEARCH(Formulaire!$H$28,$C2931,1),""))=1),MAX(O$1:O2930)+1,"")</f>
        <v/>
      </c>
      <c r="Q2931" s="91" t="str">
        <f>IFERROR(INDEX($C$2:$C$5193,MATCH(ROWS(M$2:M2931),M$2:M$5193,0)),"")</f>
        <v/>
      </c>
      <c r="R2931" s="70" t="str">
        <f>IFERROR(INDEX($C$2:$C$5193,MATCH(ROWS(N$2:N2931),N$2:N$5193,0)),"")</f>
        <v/>
      </c>
      <c r="S2931" s="92" t="str">
        <f>IFERROR(INDEX($C$2:$C$5193,MATCH(ROWS(O$2:O2931),O$2:O$5193,0)),"")</f>
        <v/>
      </c>
    </row>
    <row r="2932" spans="1:19" x14ac:dyDescent="0.25">
      <c r="A2932" s="69">
        <v>1117</v>
      </c>
      <c r="B2932" s="69" t="s">
        <v>6661</v>
      </c>
      <c r="C2932" s="69" t="s">
        <v>6662</v>
      </c>
      <c r="D2932" s="69" t="s">
        <v>6570</v>
      </c>
      <c r="E2932" s="69" t="s">
        <v>22396</v>
      </c>
      <c r="F2932" s="69" t="s">
        <v>6663</v>
      </c>
      <c r="G2932" s="69" t="s">
        <v>6664</v>
      </c>
      <c r="H2932" s="69">
        <v>11.975</v>
      </c>
      <c r="I2932" s="69">
        <v>38.979999999999997</v>
      </c>
      <c r="J2932" s="69">
        <v>6506</v>
      </c>
      <c r="K2932" s="69">
        <v>3</v>
      </c>
      <c r="L2932" s="69">
        <f>COUNTIFS(Aéroports!$C$2:$C$5193,Aéroports!$C2932,Aéroports!$D$2:$D$5193,Aéroports!$D2932)</f>
        <v>1</v>
      </c>
      <c r="M2932" s="69" t="str">
        <f>IF(AND(Formulaire!$H$15=Aéroports!$E2932,--ISNUMBER(IFERROR(SEARCH(Formulaire!$H$16,$C2932,1),""))=1),MAX(M$1:M2931)+1,"")</f>
        <v/>
      </c>
      <c r="N2932" s="69" t="str">
        <f>IF(AND(Formulaire!$H$21=Aéroports!$E2932,--ISNUMBER(IFERROR(SEARCH(Formulaire!$H$22,$C2932,1),""))=1),MAX(N$1:N2931)+1,"")</f>
        <v/>
      </c>
      <c r="O2932" s="69" t="str">
        <f>IF(AND(Formulaire!$H$27=Aéroports!$E2932,--ISNUMBER(IFERROR(SEARCH(Formulaire!$H$28,$C2932,1),""))=1),MAX(O$1:O2931)+1,"")</f>
        <v/>
      </c>
      <c r="Q2932" s="91" t="str">
        <f>IFERROR(INDEX($C$2:$C$5193,MATCH(ROWS(M$2:M2932),M$2:M$5193,0)),"")</f>
        <v/>
      </c>
      <c r="R2932" s="70" t="str">
        <f>IFERROR(INDEX($C$2:$C$5193,MATCH(ROWS(N$2:N2932),N$2:N$5193,0)),"")</f>
        <v/>
      </c>
      <c r="S2932" s="92" t="str">
        <f>IFERROR(INDEX($C$2:$C$5193,MATCH(ROWS(O$2:O2932),O$2:O$5193,0)),"")</f>
        <v/>
      </c>
    </row>
    <row r="2933" spans="1:19" x14ac:dyDescent="0.25">
      <c r="A2933" s="68">
        <v>1118</v>
      </c>
      <c r="B2933" s="68" t="s">
        <v>6665</v>
      </c>
      <c r="C2933" s="68" t="s">
        <v>6666</v>
      </c>
      <c r="D2933" s="68" t="s">
        <v>6570</v>
      </c>
      <c r="E2933" s="68" t="s">
        <v>22396</v>
      </c>
      <c r="F2933" s="68" t="s">
        <v>6667</v>
      </c>
      <c r="G2933" s="68" t="s">
        <v>6668</v>
      </c>
      <c r="H2933" s="68">
        <v>13.4674</v>
      </c>
      <c r="I2933" s="68">
        <v>39.533499999999997</v>
      </c>
      <c r="J2933" s="68">
        <v>7396</v>
      </c>
      <c r="K2933" s="68">
        <v>3</v>
      </c>
      <c r="L2933" s="68">
        <f>COUNTIFS(Aéroports!$C$2:$C$5193,Aéroports!$C2933,Aéroports!$D$2:$D$5193,Aéroports!$D2933)</f>
        <v>1</v>
      </c>
      <c r="M2933" s="68" t="str">
        <f>IF(AND(Formulaire!$H$15=Aéroports!$E2933,--ISNUMBER(IFERROR(SEARCH(Formulaire!$H$16,$C2933,1),""))=1),MAX(M$1:M2932)+1,"")</f>
        <v/>
      </c>
      <c r="N2933" s="68" t="str">
        <f>IF(AND(Formulaire!$H$21=Aéroports!$E2933,--ISNUMBER(IFERROR(SEARCH(Formulaire!$H$22,$C2933,1),""))=1),MAX(N$1:N2932)+1,"")</f>
        <v/>
      </c>
      <c r="O2933" s="68" t="str">
        <f>IF(AND(Formulaire!$H$27=Aéroports!$E2933,--ISNUMBER(IFERROR(SEARCH(Formulaire!$H$28,$C2933,1),""))=1),MAX(O$1:O2932)+1,"")</f>
        <v/>
      </c>
      <c r="Q2933" s="91" t="str">
        <f>IFERROR(INDEX($C$2:$C$5193,MATCH(ROWS(M$2:M2933),M$2:M$5193,0)),"")</f>
        <v/>
      </c>
      <c r="R2933" s="70" t="str">
        <f>IFERROR(INDEX($C$2:$C$5193,MATCH(ROWS(N$2:N2933),N$2:N$5193,0)),"")</f>
        <v/>
      </c>
      <c r="S2933" s="92" t="str">
        <f>IFERROR(INDEX($C$2:$C$5193,MATCH(ROWS(O$2:O2933),O$2:O$5193,0)),"")</f>
        <v/>
      </c>
    </row>
    <row r="2934" spans="1:19" x14ac:dyDescent="0.25">
      <c r="A2934" s="69">
        <v>7418</v>
      </c>
      <c r="B2934" s="69" t="s">
        <v>6669</v>
      </c>
      <c r="C2934" s="69" t="s">
        <v>6670</v>
      </c>
      <c r="D2934" s="69" t="s">
        <v>6570</v>
      </c>
      <c r="E2934" s="69" t="s">
        <v>22396</v>
      </c>
      <c r="F2934" s="69" t="s">
        <v>6671</v>
      </c>
      <c r="G2934" s="69" t="s">
        <v>6672</v>
      </c>
      <c r="H2934" s="69">
        <v>10.7254</v>
      </c>
      <c r="I2934" s="69">
        <v>38.741500000000002</v>
      </c>
      <c r="J2934" s="69">
        <v>8405</v>
      </c>
      <c r="K2934" s="69">
        <v>3</v>
      </c>
      <c r="L2934" s="69">
        <f>COUNTIFS(Aéroports!$C$2:$C$5193,Aéroports!$C2934,Aéroports!$D$2:$D$5193,Aéroports!$D2934)</f>
        <v>1</v>
      </c>
      <c r="M2934" s="69" t="str">
        <f>IF(AND(Formulaire!$H$15=Aéroports!$E2934,--ISNUMBER(IFERROR(SEARCH(Formulaire!$H$16,$C2934,1),""))=1),MAX(M$1:M2933)+1,"")</f>
        <v/>
      </c>
      <c r="N2934" s="69" t="str">
        <f>IF(AND(Formulaire!$H$21=Aéroports!$E2934,--ISNUMBER(IFERROR(SEARCH(Formulaire!$H$22,$C2934,1),""))=1),MAX(N$1:N2933)+1,"")</f>
        <v/>
      </c>
      <c r="O2934" s="69" t="str">
        <f>IF(AND(Formulaire!$H$27=Aéroports!$E2934,--ISNUMBER(IFERROR(SEARCH(Formulaire!$H$28,$C2934,1),""))=1),MAX(O$1:O2933)+1,"")</f>
        <v/>
      </c>
      <c r="Q2934" s="91" t="str">
        <f>IFERROR(INDEX($C$2:$C$5193,MATCH(ROWS(M$2:M2934),M$2:M$5193,0)),"")</f>
        <v/>
      </c>
      <c r="R2934" s="70" t="str">
        <f>IFERROR(INDEX($C$2:$C$5193,MATCH(ROWS(N$2:N2934),N$2:N$5193,0)),"")</f>
        <v/>
      </c>
      <c r="S2934" s="92" t="str">
        <f>IFERROR(INDEX($C$2:$C$5193,MATCH(ROWS(O$2:O2934),O$2:O$5193,0)),"")</f>
        <v/>
      </c>
    </row>
    <row r="2935" spans="1:19" x14ac:dyDescent="0.25">
      <c r="A2935" s="68">
        <v>5683</v>
      </c>
      <c r="B2935" s="68" t="s">
        <v>6673</v>
      </c>
      <c r="C2935" s="68" t="s">
        <v>6674</v>
      </c>
      <c r="D2935" s="68" t="s">
        <v>6570</v>
      </c>
      <c r="E2935" s="68" t="s">
        <v>22396</v>
      </c>
      <c r="F2935" s="68" t="s">
        <v>6675</v>
      </c>
      <c r="G2935" s="68" t="s">
        <v>6676</v>
      </c>
      <c r="H2935" s="68">
        <v>6.9570999999999996</v>
      </c>
      <c r="I2935" s="68">
        <v>35.554699999999997</v>
      </c>
      <c r="J2935" s="68">
        <v>4396</v>
      </c>
      <c r="K2935" s="68">
        <v>3</v>
      </c>
      <c r="L2935" s="68">
        <f>COUNTIFS(Aéroports!$C$2:$C$5193,Aéroports!$C2935,Aéroports!$D$2:$D$5193,Aéroports!$D2935)</f>
        <v>1</v>
      </c>
      <c r="M2935" s="68" t="str">
        <f>IF(AND(Formulaire!$H$15=Aéroports!$E2935,--ISNUMBER(IFERROR(SEARCH(Formulaire!$H$16,$C2935,1),""))=1),MAX(M$1:M2934)+1,"")</f>
        <v/>
      </c>
      <c r="N2935" s="68" t="str">
        <f>IF(AND(Formulaire!$H$21=Aéroports!$E2935,--ISNUMBER(IFERROR(SEARCH(Formulaire!$H$22,$C2935,1),""))=1),MAX(N$1:N2934)+1,"")</f>
        <v/>
      </c>
      <c r="O2935" s="68" t="str">
        <f>IF(AND(Formulaire!$H$27=Aéroports!$E2935,--ISNUMBER(IFERROR(SEARCH(Formulaire!$H$28,$C2935,1),""))=1),MAX(O$1:O2934)+1,"")</f>
        <v/>
      </c>
      <c r="Q2935" s="91" t="str">
        <f>IFERROR(INDEX($C$2:$C$5193,MATCH(ROWS(M$2:M2935),M$2:M$5193,0)),"")</f>
        <v/>
      </c>
      <c r="R2935" s="70" t="str">
        <f>IFERROR(INDEX($C$2:$C$5193,MATCH(ROWS(N$2:N2935),N$2:N$5193,0)),"")</f>
        <v/>
      </c>
      <c r="S2935" s="92" t="str">
        <f>IFERROR(INDEX($C$2:$C$5193,MATCH(ROWS(O$2:O2935),O$2:O$5193,0)),"")</f>
        <v/>
      </c>
    </row>
    <row r="2936" spans="1:19" x14ac:dyDescent="0.25">
      <c r="A2936" s="69">
        <v>5684</v>
      </c>
      <c r="B2936" s="69" t="s">
        <v>6677</v>
      </c>
      <c r="C2936" s="69" t="s">
        <v>6678</v>
      </c>
      <c r="D2936" s="69" t="s">
        <v>6570</v>
      </c>
      <c r="E2936" s="69" t="s">
        <v>22396</v>
      </c>
      <c r="F2936" s="69" t="s">
        <v>6679</v>
      </c>
      <c r="G2936" s="69" t="s">
        <v>6680</v>
      </c>
      <c r="H2936" s="69">
        <v>7.2023999999999999</v>
      </c>
      <c r="I2936" s="69">
        <v>35.414999999999999</v>
      </c>
      <c r="J2936" s="69">
        <v>1100</v>
      </c>
      <c r="K2936" s="69">
        <v>3</v>
      </c>
      <c r="L2936" s="69">
        <f>COUNTIFS(Aéroports!$C$2:$C$5193,Aéroports!$C2936,Aéroports!$D$2:$D$5193,Aéroports!$D2936)</f>
        <v>1</v>
      </c>
      <c r="M2936" s="69" t="str">
        <f>IF(AND(Formulaire!$H$15=Aéroports!$E2936,--ISNUMBER(IFERROR(SEARCH(Formulaire!$H$16,$C2936,1),""))=1),MAX(M$1:M2935)+1,"")</f>
        <v/>
      </c>
      <c r="N2936" s="69" t="str">
        <f>IF(AND(Formulaire!$H$21=Aéroports!$E2936,--ISNUMBER(IFERROR(SEARCH(Formulaire!$H$22,$C2936,1),""))=1),MAX(N$1:N2935)+1,"")</f>
        <v/>
      </c>
      <c r="O2936" s="69" t="str">
        <f>IF(AND(Formulaire!$H$27=Aéroports!$E2936,--ISNUMBER(IFERROR(SEARCH(Formulaire!$H$28,$C2936,1),""))=1),MAX(O$1:O2935)+1,"")</f>
        <v/>
      </c>
      <c r="Q2936" s="91" t="str">
        <f>IFERROR(INDEX($C$2:$C$5193,MATCH(ROWS(M$2:M2936),M$2:M$5193,0)),"")</f>
        <v/>
      </c>
      <c r="R2936" s="70" t="str">
        <f>IFERROR(INDEX($C$2:$C$5193,MATCH(ROWS(N$2:N2936),N$2:N$5193,0)),"")</f>
        <v/>
      </c>
      <c r="S2936" s="92" t="str">
        <f>IFERROR(INDEX($C$2:$C$5193,MATCH(ROWS(O$2:O2936),O$2:O$5193,0)),"")</f>
        <v/>
      </c>
    </row>
    <row r="2937" spans="1:19" x14ac:dyDescent="0.25">
      <c r="A2937" s="68">
        <v>579</v>
      </c>
      <c r="B2937" s="68" t="s">
        <v>6681</v>
      </c>
      <c r="C2937" s="68" t="s">
        <v>6682</v>
      </c>
      <c r="D2937" s="68" t="s">
        <v>6683</v>
      </c>
      <c r="E2937" s="68" t="s">
        <v>22397</v>
      </c>
      <c r="F2937" s="68" t="s">
        <v>6684</v>
      </c>
      <c r="G2937" s="68" t="s">
        <v>6685</v>
      </c>
      <c r="H2937" s="68">
        <v>-51.822800000000001</v>
      </c>
      <c r="I2937" s="68">
        <v>-58.447200000000002</v>
      </c>
      <c r="J2937" s="68">
        <v>244</v>
      </c>
      <c r="K2937" s="68">
        <v>-3</v>
      </c>
      <c r="L2937" s="68">
        <f>COUNTIFS(Aéroports!$C$2:$C$5193,Aéroports!$C2937,Aéroports!$D$2:$D$5193,Aéroports!$D2937)</f>
        <v>1</v>
      </c>
      <c r="M2937" s="68" t="str">
        <f>IF(AND(Formulaire!$H$15=Aéroports!$E2937,--ISNUMBER(IFERROR(SEARCH(Formulaire!$H$16,$C2937,1),""))=1),MAX(M$1:M2936)+1,"")</f>
        <v/>
      </c>
      <c r="N2937" s="68" t="str">
        <f>IF(AND(Formulaire!$H$21=Aéroports!$E2937,--ISNUMBER(IFERROR(SEARCH(Formulaire!$H$22,$C2937,1),""))=1),MAX(N$1:N2936)+1,"")</f>
        <v/>
      </c>
      <c r="O2937" s="68" t="str">
        <f>IF(AND(Formulaire!$H$27=Aéroports!$E2937,--ISNUMBER(IFERROR(SEARCH(Formulaire!$H$28,$C2937,1),""))=1),MAX(O$1:O2936)+1,"")</f>
        <v/>
      </c>
      <c r="Q2937" s="91" t="str">
        <f>IFERROR(INDEX($C$2:$C$5193,MATCH(ROWS(M$2:M2937),M$2:M$5193,0)),"")</f>
        <v/>
      </c>
      <c r="R2937" s="70" t="str">
        <f>IFERROR(INDEX($C$2:$C$5193,MATCH(ROWS(N$2:N2937),N$2:N$5193,0)),"")</f>
        <v/>
      </c>
      <c r="S2937" s="92" t="str">
        <f>IFERROR(INDEX($C$2:$C$5193,MATCH(ROWS(O$2:O2937),O$2:O$5193,0)),"")</f>
        <v/>
      </c>
    </row>
    <row r="2938" spans="1:19" x14ac:dyDescent="0.25">
      <c r="A2938" s="69">
        <v>6048</v>
      </c>
      <c r="B2938" s="69" t="s">
        <v>6686</v>
      </c>
      <c r="C2938" s="69" t="s">
        <v>6687</v>
      </c>
      <c r="D2938" s="69" t="s">
        <v>6683</v>
      </c>
      <c r="E2938" s="69" t="s">
        <v>22397</v>
      </c>
      <c r="F2938" s="69" t="s">
        <v>6688</v>
      </c>
      <c r="G2938" s="69" t="s">
        <v>6689</v>
      </c>
      <c r="H2938" s="69">
        <v>-51.685699999999997</v>
      </c>
      <c r="I2938" s="69">
        <v>-57.7776</v>
      </c>
      <c r="J2938" s="69">
        <v>75</v>
      </c>
      <c r="K2938" s="69">
        <v>-3</v>
      </c>
      <c r="L2938" s="69">
        <f>COUNTIFS(Aéroports!$C$2:$C$5193,Aéroports!$C2938,Aéroports!$D$2:$D$5193,Aéroports!$D2938)</f>
        <v>1</v>
      </c>
      <c r="M2938" s="69" t="str">
        <f>IF(AND(Formulaire!$H$15=Aéroports!$E2938,--ISNUMBER(IFERROR(SEARCH(Formulaire!$H$16,$C2938,1),""))=1),MAX(M$1:M2937)+1,"")</f>
        <v/>
      </c>
      <c r="N2938" s="69" t="str">
        <f>IF(AND(Formulaire!$H$21=Aéroports!$E2938,--ISNUMBER(IFERROR(SEARCH(Formulaire!$H$22,$C2938,1),""))=1),MAX(N$1:N2937)+1,"")</f>
        <v/>
      </c>
      <c r="O2938" s="69" t="str">
        <f>IF(AND(Formulaire!$H$27=Aéroports!$E2938,--ISNUMBER(IFERROR(SEARCH(Formulaire!$H$28,$C2938,1),""))=1),MAX(O$1:O2937)+1,"")</f>
        <v/>
      </c>
      <c r="Q2938" s="91" t="str">
        <f>IFERROR(INDEX($C$2:$C$5193,MATCH(ROWS(M$2:M2938),M$2:M$5193,0)),"")</f>
        <v/>
      </c>
      <c r="R2938" s="70" t="str">
        <f>IFERROR(INDEX($C$2:$C$5193,MATCH(ROWS(N$2:N2938),N$2:N$5193,0)),"")</f>
        <v/>
      </c>
      <c r="S2938" s="92" t="str">
        <f>IFERROR(INDEX($C$2:$C$5193,MATCH(ROWS(O$2:O2938),O$2:O$5193,0)),"")</f>
        <v/>
      </c>
    </row>
    <row r="2939" spans="1:19" x14ac:dyDescent="0.25">
      <c r="A2939" s="68">
        <v>5867</v>
      </c>
      <c r="B2939" s="68" t="s">
        <v>6695</v>
      </c>
      <c r="C2939" s="68" t="s">
        <v>6696</v>
      </c>
      <c r="D2939" s="68" t="s">
        <v>6697</v>
      </c>
      <c r="E2939" s="68" t="s">
        <v>22399</v>
      </c>
      <c r="F2939" s="68" t="s">
        <v>6698</v>
      </c>
      <c r="G2939" s="68" t="s">
        <v>6699</v>
      </c>
      <c r="H2939" s="68">
        <v>-17.743300000000001</v>
      </c>
      <c r="I2939" s="68">
        <v>-179.34200000000001</v>
      </c>
      <c r="J2939" s="68">
        <v>13</v>
      </c>
      <c r="K2939" s="68">
        <v>12</v>
      </c>
      <c r="L2939" s="68">
        <f>COUNTIFS(Aéroports!$C$2:$C$5193,Aéroports!$C2939,Aéroports!$D$2:$D$5193,Aéroports!$D2939)</f>
        <v>1</v>
      </c>
      <c r="M2939" s="68" t="str">
        <f>IF(AND(Formulaire!$H$15=Aéroports!$E2939,--ISNUMBER(IFERROR(SEARCH(Formulaire!$H$16,$C2939,1),""))=1),MAX(M$1:M2938)+1,"")</f>
        <v/>
      </c>
      <c r="N2939" s="68" t="str">
        <f>IF(AND(Formulaire!$H$21=Aéroports!$E2939,--ISNUMBER(IFERROR(SEARCH(Formulaire!$H$22,$C2939,1),""))=1),MAX(N$1:N2938)+1,"")</f>
        <v/>
      </c>
      <c r="O2939" s="68" t="str">
        <f>IF(AND(Formulaire!$H$27=Aéroports!$E2939,--ISNUMBER(IFERROR(SEARCH(Formulaire!$H$28,$C2939,1),""))=1),MAX(O$1:O2938)+1,"")</f>
        <v/>
      </c>
      <c r="Q2939" s="91" t="str">
        <f>IFERROR(INDEX($C$2:$C$5193,MATCH(ROWS(M$2:M2939),M$2:M$5193,0)),"")</f>
        <v/>
      </c>
      <c r="R2939" s="70" t="str">
        <f>IFERROR(INDEX($C$2:$C$5193,MATCH(ROWS(N$2:N2939),N$2:N$5193,0)),"")</f>
        <v/>
      </c>
      <c r="S2939" s="92" t="str">
        <f>IFERROR(INDEX($C$2:$C$5193,MATCH(ROWS(O$2:O2939),O$2:O$5193,0)),"")</f>
        <v/>
      </c>
    </row>
    <row r="2940" spans="1:19" x14ac:dyDescent="0.25">
      <c r="A2940" s="69">
        <v>5876</v>
      </c>
      <c r="B2940" s="69" t="s">
        <v>6700</v>
      </c>
      <c r="C2940" s="69" t="s">
        <v>6701</v>
      </c>
      <c r="D2940" s="69" t="s">
        <v>6697</v>
      </c>
      <c r="E2940" s="69" t="s">
        <v>22399</v>
      </c>
      <c r="F2940" s="69" t="s">
        <v>6702</v>
      </c>
      <c r="G2940" s="69" t="s">
        <v>6703</v>
      </c>
      <c r="H2940" s="69">
        <v>-17.345800000000001</v>
      </c>
      <c r="I2940" s="69">
        <v>179.422</v>
      </c>
      <c r="J2940" s="69">
        <v>358</v>
      </c>
      <c r="K2940" s="69">
        <v>12</v>
      </c>
      <c r="L2940" s="69">
        <f>COUNTIFS(Aéroports!$C$2:$C$5193,Aéroports!$C2940,Aéroports!$D$2:$D$5193,Aéroports!$D2940)</f>
        <v>1</v>
      </c>
      <c r="M2940" s="69" t="str">
        <f>IF(AND(Formulaire!$H$15=Aéroports!$E2940,--ISNUMBER(IFERROR(SEARCH(Formulaire!$H$16,$C2940,1),""))=1),MAX(M$1:M2939)+1,"")</f>
        <v/>
      </c>
      <c r="N2940" s="69" t="str">
        <f>IF(AND(Formulaire!$H$21=Aéroports!$E2940,--ISNUMBER(IFERROR(SEARCH(Formulaire!$H$22,$C2940,1),""))=1),MAX(N$1:N2939)+1,"")</f>
        <v/>
      </c>
      <c r="O2940" s="69" t="str">
        <f>IF(AND(Formulaire!$H$27=Aéroports!$E2940,--ISNUMBER(IFERROR(SEARCH(Formulaire!$H$28,$C2940,1),""))=1),MAX(O$1:O2939)+1,"")</f>
        <v/>
      </c>
      <c r="Q2940" s="91" t="str">
        <f>IFERROR(INDEX($C$2:$C$5193,MATCH(ROWS(M$2:M2940),M$2:M$5193,0)),"")</f>
        <v/>
      </c>
      <c r="R2940" s="70" t="str">
        <f>IFERROR(INDEX($C$2:$C$5193,MATCH(ROWS(N$2:N2940),N$2:N$5193,0)),"")</f>
        <v/>
      </c>
      <c r="S2940" s="92" t="str">
        <f>IFERROR(INDEX($C$2:$C$5193,MATCH(ROWS(O$2:O2940),O$2:O$5193,0)),"")</f>
        <v/>
      </c>
    </row>
    <row r="2941" spans="1:19" x14ac:dyDescent="0.25">
      <c r="A2941" s="68">
        <v>5873</v>
      </c>
      <c r="B2941" s="68" t="s">
        <v>6704</v>
      </c>
      <c r="C2941" s="68" t="s">
        <v>6705</v>
      </c>
      <c r="D2941" s="68" t="s">
        <v>6697</v>
      </c>
      <c r="E2941" s="68" t="s">
        <v>22399</v>
      </c>
      <c r="F2941" s="68" t="s">
        <v>6706</v>
      </c>
      <c r="G2941" s="68" t="s">
        <v>6707</v>
      </c>
      <c r="H2941" s="68">
        <v>-18.199200000000001</v>
      </c>
      <c r="I2941" s="68">
        <v>-178.81700000000001</v>
      </c>
      <c r="J2941" s="68">
        <v>280</v>
      </c>
      <c r="K2941" s="68">
        <v>12</v>
      </c>
      <c r="L2941" s="68">
        <f>COUNTIFS(Aéroports!$C$2:$C$5193,Aéroports!$C2941,Aéroports!$D$2:$D$5193,Aéroports!$D2941)</f>
        <v>1</v>
      </c>
      <c r="M2941" s="68" t="str">
        <f>IF(AND(Formulaire!$H$15=Aéroports!$E2941,--ISNUMBER(IFERROR(SEARCH(Formulaire!$H$16,$C2941,1),""))=1),MAX(M$1:M2940)+1,"")</f>
        <v/>
      </c>
      <c r="N2941" s="68" t="str">
        <f>IF(AND(Formulaire!$H$21=Aéroports!$E2941,--ISNUMBER(IFERROR(SEARCH(Formulaire!$H$22,$C2941,1),""))=1),MAX(N$1:N2940)+1,"")</f>
        <v/>
      </c>
      <c r="O2941" s="68" t="str">
        <f>IF(AND(Formulaire!$H$27=Aéroports!$E2941,--ISNUMBER(IFERROR(SEARCH(Formulaire!$H$28,$C2941,1),""))=1),MAX(O$1:O2940)+1,"")</f>
        <v/>
      </c>
      <c r="Q2941" s="91" t="str">
        <f>IFERROR(INDEX($C$2:$C$5193,MATCH(ROWS(M$2:M2941),M$2:M$5193,0)),"")</f>
        <v/>
      </c>
      <c r="R2941" s="70" t="str">
        <f>IFERROR(INDEX($C$2:$C$5193,MATCH(ROWS(N$2:N2941),N$2:N$5193,0)),"")</f>
        <v/>
      </c>
      <c r="S2941" s="92" t="str">
        <f>IFERROR(INDEX($C$2:$C$5193,MATCH(ROWS(O$2:O2941),O$2:O$5193,0)),"")</f>
        <v/>
      </c>
    </row>
    <row r="2942" spans="1:19" x14ac:dyDescent="0.25">
      <c r="A2942" s="69">
        <v>5874</v>
      </c>
      <c r="B2942" s="69" t="s">
        <v>6708</v>
      </c>
      <c r="C2942" s="69" t="s">
        <v>6709</v>
      </c>
      <c r="D2942" s="69" t="s">
        <v>6697</v>
      </c>
      <c r="E2942" s="69" t="s">
        <v>22399</v>
      </c>
      <c r="F2942" s="69" t="s">
        <v>6710</v>
      </c>
      <c r="G2942" s="69" t="s">
        <v>6711</v>
      </c>
      <c r="H2942" s="69">
        <v>-16.466699999999999</v>
      </c>
      <c r="I2942" s="69">
        <v>179.34</v>
      </c>
      <c r="J2942" s="69">
        <v>44</v>
      </c>
      <c r="K2942" s="69">
        <v>12</v>
      </c>
      <c r="L2942" s="69">
        <f>COUNTIFS(Aéroports!$C$2:$C$5193,Aéroports!$C2942,Aéroports!$D$2:$D$5193,Aéroports!$D2942)</f>
        <v>1</v>
      </c>
      <c r="M2942" s="69" t="str">
        <f>IF(AND(Formulaire!$H$15=Aéroports!$E2942,--ISNUMBER(IFERROR(SEARCH(Formulaire!$H$16,$C2942,1),""))=1),MAX(M$1:M2941)+1,"")</f>
        <v/>
      </c>
      <c r="N2942" s="69" t="str">
        <f>IF(AND(Formulaire!$H$21=Aéroports!$E2942,--ISNUMBER(IFERROR(SEARCH(Formulaire!$H$22,$C2942,1),""))=1),MAX(N$1:N2941)+1,"")</f>
        <v/>
      </c>
      <c r="O2942" s="69" t="str">
        <f>IF(AND(Formulaire!$H$27=Aéroports!$E2942,--ISNUMBER(IFERROR(SEARCH(Formulaire!$H$28,$C2942,1),""))=1),MAX(O$1:O2941)+1,"")</f>
        <v/>
      </c>
      <c r="Q2942" s="91" t="str">
        <f>IFERROR(INDEX($C$2:$C$5193,MATCH(ROWS(M$2:M2942),M$2:M$5193,0)),"")</f>
        <v/>
      </c>
      <c r="R2942" s="70" t="str">
        <f>IFERROR(INDEX($C$2:$C$5193,MATCH(ROWS(N$2:N2942),N$2:N$5193,0)),"")</f>
        <v/>
      </c>
      <c r="S2942" s="92" t="str">
        <f>IFERROR(INDEX($C$2:$C$5193,MATCH(ROWS(O$2:O2942),O$2:O$5193,0)),"")</f>
        <v/>
      </c>
    </row>
    <row r="2943" spans="1:19" x14ac:dyDescent="0.25">
      <c r="A2943" s="68">
        <v>4096</v>
      </c>
      <c r="B2943" s="68" t="s">
        <v>6712</v>
      </c>
      <c r="C2943" s="68" t="s">
        <v>6713</v>
      </c>
      <c r="D2943" s="68" t="s">
        <v>6697</v>
      </c>
      <c r="E2943" s="68" t="s">
        <v>22399</v>
      </c>
      <c r="F2943" s="68" t="s">
        <v>6714</v>
      </c>
      <c r="G2943" s="68" t="s">
        <v>6715</v>
      </c>
      <c r="H2943" s="68">
        <v>-17.711099999999998</v>
      </c>
      <c r="I2943" s="68">
        <v>178.75899999999999</v>
      </c>
      <c r="J2943" s="68">
        <v>11</v>
      </c>
      <c r="K2943" s="68">
        <v>12</v>
      </c>
      <c r="L2943" s="68">
        <f>COUNTIFS(Aéroports!$C$2:$C$5193,Aéroports!$C2943,Aéroports!$D$2:$D$5193,Aéroports!$D2943)</f>
        <v>1</v>
      </c>
      <c r="M2943" s="68" t="str">
        <f>IF(AND(Formulaire!$H$15=Aéroports!$E2943,--ISNUMBER(IFERROR(SEARCH(Formulaire!$H$16,$C2943,1),""))=1),MAX(M$1:M2942)+1,"")</f>
        <v/>
      </c>
      <c r="N2943" s="68" t="str">
        <f>IF(AND(Formulaire!$H$21=Aéroports!$E2943,--ISNUMBER(IFERROR(SEARCH(Formulaire!$H$22,$C2943,1),""))=1),MAX(N$1:N2942)+1,"")</f>
        <v/>
      </c>
      <c r="O2943" s="68" t="str">
        <f>IF(AND(Formulaire!$H$27=Aéroports!$E2943,--ISNUMBER(IFERROR(SEARCH(Formulaire!$H$28,$C2943,1),""))=1),MAX(O$1:O2942)+1,"")</f>
        <v/>
      </c>
      <c r="Q2943" s="91" t="str">
        <f>IFERROR(INDEX($C$2:$C$5193,MATCH(ROWS(M$2:M2943),M$2:M$5193,0)),"")</f>
        <v/>
      </c>
      <c r="R2943" s="70" t="str">
        <f>IFERROR(INDEX($C$2:$C$5193,MATCH(ROWS(N$2:N2943),N$2:N$5193,0)),"")</f>
        <v/>
      </c>
      <c r="S2943" s="92" t="str">
        <f>IFERROR(INDEX($C$2:$C$5193,MATCH(ROWS(O$2:O2943),O$2:O$5193,0)),"")</f>
        <v/>
      </c>
    </row>
    <row r="2944" spans="1:19" x14ac:dyDescent="0.25">
      <c r="A2944" s="69">
        <v>5868</v>
      </c>
      <c r="B2944" s="69" t="s">
        <v>6716</v>
      </c>
      <c r="C2944" s="69" t="s">
        <v>6717</v>
      </c>
      <c r="D2944" s="69" t="s">
        <v>6697</v>
      </c>
      <c r="E2944" s="69" t="s">
        <v>22399</v>
      </c>
      <c r="F2944" s="69" t="s">
        <v>6718</v>
      </c>
      <c r="G2944" s="69" t="s">
        <v>6719</v>
      </c>
      <c r="H2944" s="69">
        <v>-17.777899999999999</v>
      </c>
      <c r="I2944" s="69">
        <v>177.197</v>
      </c>
      <c r="J2944" s="69">
        <v>10</v>
      </c>
      <c r="K2944" s="69">
        <v>12</v>
      </c>
      <c r="L2944" s="69">
        <f>COUNTIFS(Aéroports!$C$2:$C$5193,Aéroports!$C2944,Aéroports!$D$2:$D$5193,Aéroports!$D2944)</f>
        <v>1</v>
      </c>
      <c r="M2944" s="69" t="str">
        <f>IF(AND(Formulaire!$H$15=Aéroports!$E2944,--ISNUMBER(IFERROR(SEARCH(Formulaire!$H$16,$C2944,1),""))=1),MAX(M$1:M2943)+1,"")</f>
        <v/>
      </c>
      <c r="N2944" s="69" t="str">
        <f>IF(AND(Formulaire!$H$21=Aéroports!$E2944,--ISNUMBER(IFERROR(SEARCH(Formulaire!$H$22,$C2944,1),""))=1),MAX(N$1:N2943)+1,"")</f>
        <v/>
      </c>
      <c r="O2944" s="69" t="str">
        <f>IF(AND(Formulaire!$H$27=Aéroports!$E2944,--ISNUMBER(IFERROR(SEARCH(Formulaire!$H$28,$C2944,1),""))=1),MAX(O$1:O2943)+1,"")</f>
        <v/>
      </c>
      <c r="Q2944" s="91" t="str">
        <f>IFERROR(INDEX($C$2:$C$5193,MATCH(ROWS(M$2:M2944),M$2:M$5193,0)),"")</f>
        <v/>
      </c>
      <c r="R2944" s="70" t="str">
        <f>IFERROR(INDEX($C$2:$C$5193,MATCH(ROWS(N$2:N2944),N$2:N$5193,0)),"")</f>
        <v/>
      </c>
      <c r="S2944" s="92" t="str">
        <f>IFERROR(INDEX($C$2:$C$5193,MATCH(ROWS(O$2:O2944),O$2:O$5193,0)),"")</f>
        <v/>
      </c>
    </row>
    <row r="2945" spans="1:19" x14ac:dyDescent="0.25">
      <c r="A2945" s="68">
        <v>5870</v>
      </c>
      <c r="B2945" s="68" t="s">
        <v>6720</v>
      </c>
      <c r="C2945" s="68" t="s">
        <v>6721</v>
      </c>
      <c r="D2945" s="68" t="s">
        <v>6697</v>
      </c>
      <c r="E2945" s="68" t="s">
        <v>22399</v>
      </c>
      <c r="F2945" s="68" t="s">
        <v>6722</v>
      </c>
      <c r="G2945" s="68" t="s">
        <v>6723</v>
      </c>
      <c r="H2945" s="68">
        <v>-17.673100000000002</v>
      </c>
      <c r="I2945" s="68">
        <v>177.09800000000001</v>
      </c>
      <c r="J2945" s="68">
        <v>0</v>
      </c>
      <c r="K2945" s="68">
        <v>12</v>
      </c>
      <c r="L2945" s="68">
        <f>COUNTIFS(Aéroports!$C$2:$C$5193,Aéroports!$C2945,Aéroports!$D$2:$D$5193,Aéroports!$D2945)</f>
        <v>1</v>
      </c>
      <c r="M2945" s="68" t="str">
        <f>IF(AND(Formulaire!$H$15=Aéroports!$E2945,--ISNUMBER(IFERROR(SEARCH(Formulaire!$H$16,$C2945,1),""))=1),MAX(M$1:M2944)+1,"")</f>
        <v/>
      </c>
      <c r="N2945" s="68" t="str">
        <f>IF(AND(Formulaire!$H$21=Aéroports!$E2945,--ISNUMBER(IFERROR(SEARCH(Formulaire!$H$22,$C2945,1),""))=1),MAX(N$1:N2944)+1,"")</f>
        <v/>
      </c>
      <c r="O2945" s="68" t="str">
        <f>IF(AND(Formulaire!$H$27=Aéroports!$E2945,--ISNUMBER(IFERROR(SEARCH(Formulaire!$H$28,$C2945,1),""))=1),MAX(O$1:O2944)+1,"")</f>
        <v/>
      </c>
      <c r="Q2945" s="91" t="str">
        <f>IFERROR(INDEX($C$2:$C$5193,MATCH(ROWS(M$2:M2945),M$2:M$5193,0)),"")</f>
        <v/>
      </c>
      <c r="R2945" s="70" t="str">
        <f>IFERROR(INDEX($C$2:$C$5193,MATCH(ROWS(N$2:N2945),N$2:N$5193,0)),"")</f>
        <v/>
      </c>
      <c r="S2945" s="92" t="str">
        <f>IFERROR(INDEX($C$2:$C$5193,MATCH(ROWS(O$2:O2945),O$2:O$5193,0)),"")</f>
        <v/>
      </c>
    </row>
    <row r="2946" spans="1:19" x14ac:dyDescent="0.25">
      <c r="A2946" s="69">
        <v>5875</v>
      </c>
      <c r="B2946" s="69" t="s">
        <v>6724</v>
      </c>
      <c r="C2946" s="69" t="s">
        <v>6725</v>
      </c>
      <c r="D2946" s="69" t="s">
        <v>6697</v>
      </c>
      <c r="E2946" s="69" t="s">
        <v>22399</v>
      </c>
      <c r="F2946" s="69" t="s">
        <v>6726</v>
      </c>
      <c r="G2946" s="69" t="s">
        <v>6727</v>
      </c>
      <c r="H2946" s="69">
        <v>-16.6906</v>
      </c>
      <c r="I2946" s="69">
        <v>-179.87700000000001</v>
      </c>
      <c r="J2946" s="69">
        <v>60</v>
      </c>
      <c r="K2946" s="69">
        <v>12</v>
      </c>
      <c r="L2946" s="69">
        <f>COUNTIFS(Aéroports!$C$2:$C$5193,Aéroports!$C2946,Aéroports!$D$2:$D$5193,Aéroports!$D2946)</f>
        <v>1</v>
      </c>
      <c r="M2946" s="69" t="str">
        <f>IF(AND(Formulaire!$H$15=Aéroports!$E2946,--ISNUMBER(IFERROR(SEARCH(Formulaire!$H$16,$C2946,1),""))=1),MAX(M$1:M2945)+1,"")</f>
        <v/>
      </c>
      <c r="N2946" s="69" t="str">
        <f>IF(AND(Formulaire!$H$21=Aéroports!$E2946,--ISNUMBER(IFERROR(SEARCH(Formulaire!$H$22,$C2946,1),""))=1),MAX(N$1:N2945)+1,"")</f>
        <v/>
      </c>
      <c r="O2946" s="69" t="str">
        <f>IF(AND(Formulaire!$H$27=Aéroports!$E2946,--ISNUMBER(IFERROR(SEARCH(Formulaire!$H$28,$C2946,1),""))=1),MAX(O$1:O2945)+1,"")</f>
        <v/>
      </c>
      <c r="Q2946" s="91" t="str">
        <f>IFERROR(INDEX($C$2:$C$5193,MATCH(ROWS(M$2:M2946),M$2:M$5193,0)),"")</f>
        <v/>
      </c>
      <c r="R2946" s="70" t="str">
        <f>IFERROR(INDEX($C$2:$C$5193,MATCH(ROWS(N$2:N2946),N$2:N$5193,0)),"")</f>
        <v/>
      </c>
      <c r="S2946" s="92" t="str">
        <f>IFERROR(INDEX($C$2:$C$5193,MATCH(ROWS(O$2:O2946),O$2:O$5193,0)),"")</f>
        <v/>
      </c>
    </row>
    <row r="2947" spans="1:19" x14ac:dyDescent="0.25">
      <c r="A2947" s="68">
        <v>5871</v>
      </c>
      <c r="B2947" s="68" t="s">
        <v>6728</v>
      </c>
      <c r="C2947" s="68" t="s">
        <v>6729</v>
      </c>
      <c r="D2947" s="68" t="s">
        <v>6697</v>
      </c>
      <c r="E2947" s="68" t="s">
        <v>22399</v>
      </c>
      <c r="F2947" s="68" t="s">
        <v>6730</v>
      </c>
      <c r="G2947" s="68" t="s">
        <v>6731</v>
      </c>
      <c r="H2947" s="68">
        <v>-18.566700000000001</v>
      </c>
      <c r="I2947" s="68">
        <v>179.95099999999999</v>
      </c>
      <c r="J2947" s="68">
        <v>13</v>
      </c>
      <c r="K2947" s="68">
        <v>12</v>
      </c>
      <c r="L2947" s="68">
        <f>COUNTIFS(Aéroports!$C$2:$C$5193,Aéroports!$C2947,Aéroports!$D$2:$D$5193,Aéroports!$D2947)</f>
        <v>1</v>
      </c>
      <c r="M2947" s="68" t="str">
        <f>IF(AND(Formulaire!$H$15=Aéroports!$E2947,--ISNUMBER(IFERROR(SEARCH(Formulaire!$H$16,$C2947,1),""))=1),MAX(M$1:M2946)+1,"")</f>
        <v/>
      </c>
      <c r="N2947" s="68" t="str">
        <f>IF(AND(Formulaire!$H$21=Aéroports!$E2947,--ISNUMBER(IFERROR(SEARCH(Formulaire!$H$22,$C2947,1),""))=1),MAX(N$1:N2946)+1,"")</f>
        <v/>
      </c>
      <c r="O2947" s="68" t="str">
        <f>IF(AND(Formulaire!$H$27=Aéroports!$E2947,--ISNUMBER(IFERROR(SEARCH(Formulaire!$H$28,$C2947,1),""))=1),MAX(O$1:O2946)+1,"")</f>
        <v/>
      </c>
      <c r="Q2947" s="91" t="str">
        <f>IFERROR(INDEX($C$2:$C$5193,MATCH(ROWS(M$2:M2947),M$2:M$5193,0)),"")</f>
        <v/>
      </c>
      <c r="R2947" s="70" t="str">
        <f>IFERROR(INDEX($C$2:$C$5193,MATCH(ROWS(N$2:N2947),N$2:N$5193,0)),"")</f>
        <v/>
      </c>
      <c r="S2947" s="92" t="str">
        <f>IFERROR(INDEX($C$2:$C$5193,MATCH(ROWS(O$2:O2947),O$2:O$5193,0)),"")</f>
        <v/>
      </c>
    </row>
    <row r="2948" spans="1:19" x14ac:dyDescent="0.25">
      <c r="A2948" s="69">
        <v>1960</v>
      </c>
      <c r="B2948" s="69" t="s">
        <v>6732</v>
      </c>
      <c r="C2948" s="69" t="s">
        <v>6733</v>
      </c>
      <c r="D2948" s="69" t="s">
        <v>6697</v>
      </c>
      <c r="E2948" s="69" t="s">
        <v>22399</v>
      </c>
      <c r="F2948" s="69" t="s">
        <v>6734</v>
      </c>
      <c r="G2948" s="69" t="s">
        <v>6735</v>
      </c>
      <c r="H2948" s="69">
        <v>-17.755400000000002</v>
      </c>
      <c r="I2948" s="69">
        <v>177.44300000000001</v>
      </c>
      <c r="J2948" s="69">
        <v>59</v>
      </c>
      <c r="K2948" s="69">
        <v>12</v>
      </c>
      <c r="L2948" s="69">
        <f>COUNTIFS(Aéroports!$C$2:$C$5193,Aéroports!$C2948,Aéroports!$D$2:$D$5193,Aéroports!$D2948)</f>
        <v>1</v>
      </c>
      <c r="M2948" s="69" t="str">
        <f>IF(AND(Formulaire!$H$15=Aéroports!$E2948,--ISNUMBER(IFERROR(SEARCH(Formulaire!$H$16,$C2948,1),""))=1),MAX(M$1:M2947)+1,"")</f>
        <v/>
      </c>
      <c r="N2948" s="69" t="str">
        <f>IF(AND(Formulaire!$H$21=Aéroports!$E2948,--ISNUMBER(IFERROR(SEARCH(Formulaire!$H$22,$C2948,1),""))=1),MAX(N$1:N2947)+1,"")</f>
        <v/>
      </c>
      <c r="O2948" s="69" t="str">
        <f>IF(AND(Formulaire!$H$27=Aéroports!$E2948,--ISNUMBER(IFERROR(SEARCH(Formulaire!$H$28,$C2948,1),""))=1),MAX(O$1:O2947)+1,"")</f>
        <v/>
      </c>
      <c r="Q2948" s="91" t="str">
        <f>IFERROR(INDEX($C$2:$C$5193,MATCH(ROWS(M$2:M2948),M$2:M$5193,0)),"")</f>
        <v/>
      </c>
      <c r="R2948" s="70" t="str">
        <f>IFERROR(INDEX($C$2:$C$5193,MATCH(ROWS(N$2:N2948),N$2:N$5193,0)),"")</f>
        <v/>
      </c>
      <c r="S2948" s="92" t="str">
        <f>IFERROR(INDEX($C$2:$C$5193,MATCH(ROWS(O$2:O2948),O$2:O$5193,0)),"")</f>
        <v/>
      </c>
    </row>
    <row r="2949" spans="1:19" x14ac:dyDescent="0.25">
      <c r="A2949" s="68">
        <v>1961</v>
      </c>
      <c r="B2949" s="68" t="s">
        <v>6736</v>
      </c>
      <c r="C2949" s="68" t="s">
        <v>6737</v>
      </c>
      <c r="D2949" s="68" t="s">
        <v>6697</v>
      </c>
      <c r="E2949" s="68" t="s">
        <v>22399</v>
      </c>
      <c r="F2949" s="68" t="s">
        <v>6738</v>
      </c>
      <c r="G2949" s="68" t="s">
        <v>6739</v>
      </c>
      <c r="H2949" s="68">
        <v>-18.043299999999999</v>
      </c>
      <c r="I2949" s="68">
        <v>178.559</v>
      </c>
      <c r="J2949" s="68">
        <v>17</v>
      </c>
      <c r="K2949" s="68">
        <v>12</v>
      </c>
      <c r="L2949" s="68">
        <f>COUNTIFS(Aéroports!$C$2:$C$5193,Aéroports!$C2949,Aéroports!$D$2:$D$5193,Aéroports!$D2949)</f>
        <v>1</v>
      </c>
      <c r="M2949" s="68" t="str">
        <f>IF(AND(Formulaire!$H$15=Aéroports!$E2949,--ISNUMBER(IFERROR(SEARCH(Formulaire!$H$16,$C2949,1),""))=1),MAX(M$1:M2948)+1,"")</f>
        <v/>
      </c>
      <c r="N2949" s="68" t="str">
        <f>IF(AND(Formulaire!$H$21=Aéroports!$E2949,--ISNUMBER(IFERROR(SEARCH(Formulaire!$H$22,$C2949,1),""))=1),MAX(N$1:N2948)+1,"")</f>
        <v/>
      </c>
      <c r="O2949" s="68" t="str">
        <f>IF(AND(Formulaire!$H$27=Aéroports!$E2949,--ISNUMBER(IFERROR(SEARCH(Formulaire!$H$28,$C2949,1),""))=1),MAX(O$1:O2948)+1,"")</f>
        <v/>
      </c>
      <c r="Q2949" s="91" t="str">
        <f>IFERROR(INDEX($C$2:$C$5193,MATCH(ROWS(M$2:M2949),M$2:M$5193,0)),"")</f>
        <v/>
      </c>
      <c r="R2949" s="70" t="str">
        <f>IFERROR(INDEX($C$2:$C$5193,MATCH(ROWS(N$2:N2949),N$2:N$5193,0)),"")</f>
        <v/>
      </c>
      <c r="S2949" s="92" t="str">
        <f>IFERROR(INDEX($C$2:$C$5193,MATCH(ROWS(O$2:O2949),O$2:O$5193,0)),"")</f>
        <v/>
      </c>
    </row>
    <row r="2950" spans="1:19" x14ac:dyDescent="0.25">
      <c r="A2950" s="69">
        <v>5872</v>
      </c>
      <c r="B2950" s="69" t="s">
        <v>6740</v>
      </c>
      <c r="C2950" s="69" t="s">
        <v>6741</v>
      </c>
      <c r="D2950" s="69" t="s">
        <v>6697</v>
      </c>
      <c r="E2950" s="69" t="s">
        <v>22399</v>
      </c>
      <c r="F2950" s="69" t="s">
        <v>6742</v>
      </c>
      <c r="G2950" s="69" t="s">
        <v>6743</v>
      </c>
      <c r="H2950" s="69">
        <v>-18.115600000000001</v>
      </c>
      <c r="I2950" s="69">
        <v>179.34</v>
      </c>
      <c r="J2950" s="69">
        <v>50</v>
      </c>
      <c r="K2950" s="69">
        <v>12</v>
      </c>
      <c r="L2950" s="69">
        <f>COUNTIFS(Aéroports!$C$2:$C$5193,Aéroports!$C2950,Aéroports!$D$2:$D$5193,Aéroports!$D2950)</f>
        <v>1</v>
      </c>
      <c r="M2950" s="69" t="str">
        <f>IF(AND(Formulaire!$H$15=Aéroports!$E2950,--ISNUMBER(IFERROR(SEARCH(Formulaire!$H$16,$C2950,1),""))=1),MAX(M$1:M2949)+1,"")</f>
        <v/>
      </c>
      <c r="N2950" s="69" t="str">
        <f>IF(AND(Formulaire!$H$21=Aéroports!$E2950,--ISNUMBER(IFERROR(SEARCH(Formulaire!$H$22,$C2950,1),""))=1),MAX(N$1:N2949)+1,"")</f>
        <v/>
      </c>
      <c r="O2950" s="69" t="str">
        <f>IF(AND(Formulaire!$H$27=Aéroports!$E2950,--ISNUMBER(IFERROR(SEARCH(Formulaire!$H$28,$C2950,1),""))=1),MAX(O$1:O2949)+1,"")</f>
        <v/>
      </c>
      <c r="Q2950" s="91" t="str">
        <f>IFERROR(INDEX($C$2:$C$5193,MATCH(ROWS(M$2:M2950),M$2:M$5193,0)),"")</f>
        <v/>
      </c>
      <c r="R2950" s="70" t="str">
        <f>IFERROR(INDEX($C$2:$C$5193,MATCH(ROWS(N$2:N2950),N$2:N$5193,0)),"")</f>
        <v/>
      </c>
      <c r="S2950" s="92" t="str">
        <f>IFERROR(INDEX($C$2:$C$5193,MATCH(ROWS(O$2:O2950),O$2:O$5193,0)),"")</f>
        <v/>
      </c>
    </row>
    <row r="2951" spans="1:19" x14ac:dyDescent="0.25">
      <c r="A2951" s="68">
        <v>5877</v>
      </c>
      <c r="B2951" s="68" t="s">
        <v>6744</v>
      </c>
      <c r="C2951" s="68" t="s">
        <v>6745</v>
      </c>
      <c r="D2951" s="68" t="s">
        <v>6697</v>
      </c>
      <c r="E2951" s="68" t="s">
        <v>22399</v>
      </c>
      <c r="F2951" s="68" t="s">
        <v>6746</v>
      </c>
      <c r="G2951" s="68" t="s">
        <v>6747</v>
      </c>
      <c r="H2951" s="68">
        <v>-12.4825</v>
      </c>
      <c r="I2951" s="68">
        <v>177.071</v>
      </c>
      <c r="J2951" s="68">
        <v>22</v>
      </c>
      <c r="K2951" s="68">
        <v>12</v>
      </c>
      <c r="L2951" s="68">
        <f>COUNTIFS(Aéroports!$C$2:$C$5193,Aéroports!$C2951,Aéroports!$D$2:$D$5193,Aéroports!$D2951)</f>
        <v>1</v>
      </c>
      <c r="M2951" s="68" t="str">
        <f>IF(AND(Formulaire!$H$15=Aéroports!$E2951,--ISNUMBER(IFERROR(SEARCH(Formulaire!$H$16,$C2951,1),""))=1),MAX(M$1:M2950)+1,"")</f>
        <v/>
      </c>
      <c r="N2951" s="68" t="str">
        <f>IF(AND(Formulaire!$H$21=Aéroports!$E2951,--ISNUMBER(IFERROR(SEARCH(Formulaire!$H$22,$C2951,1),""))=1),MAX(N$1:N2950)+1,"")</f>
        <v/>
      </c>
      <c r="O2951" s="68" t="str">
        <f>IF(AND(Formulaire!$H$27=Aéroports!$E2951,--ISNUMBER(IFERROR(SEARCH(Formulaire!$H$28,$C2951,1),""))=1),MAX(O$1:O2950)+1,"")</f>
        <v/>
      </c>
      <c r="Q2951" s="91" t="str">
        <f>IFERROR(INDEX($C$2:$C$5193,MATCH(ROWS(M$2:M2951),M$2:M$5193,0)),"")</f>
        <v/>
      </c>
      <c r="R2951" s="70" t="str">
        <f>IFERROR(INDEX($C$2:$C$5193,MATCH(ROWS(N$2:N2951),N$2:N$5193,0)),"")</f>
        <v/>
      </c>
      <c r="S2951" s="92" t="str">
        <f>IFERROR(INDEX($C$2:$C$5193,MATCH(ROWS(O$2:O2951),O$2:O$5193,0)),"")</f>
        <v/>
      </c>
    </row>
    <row r="2952" spans="1:19" x14ac:dyDescent="0.25">
      <c r="A2952" s="69">
        <v>5878</v>
      </c>
      <c r="B2952" s="69" t="s">
        <v>6748</v>
      </c>
      <c r="C2952" s="69" t="s">
        <v>6749</v>
      </c>
      <c r="D2952" s="69" t="s">
        <v>6697</v>
      </c>
      <c r="E2952" s="69" t="s">
        <v>22399</v>
      </c>
      <c r="F2952" s="69" t="s">
        <v>6750</v>
      </c>
      <c r="G2952" s="69" t="s">
        <v>6751</v>
      </c>
      <c r="H2952" s="69">
        <v>-16.802800000000001</v>
      </c>
      <c r="I2952" s="69">
        <v>179.34100000000001</v>
      </c>
      <c r="J2952" s="69">
        <v>17</v>
      </c>
      <c r="K2952" s="69">
        <v>12</v>
      </c>
      <c r="L2952" s="69">
        <f>COUNTIFS(Aéroports!$C$2:$C$5193,Aéroports!$C2952,Aéroports!$D$2:$D$5193,Aéroports!$D2952)</f>
        <v>1</v>
      </c>
      <c r="M2952" s="69" t="str">
        <f>IF(AND(Formulaire!$H$15=Aéroports!$E2952,--ISNUMBER(IFERROR(SEARCH(Formulaire!$H$16,$C2952,1),""))=1),MAX(M$1:M2951)+1,"")</f>
        <v/>
      </c>
      <c r="N2952" s="69" t="str">
        <f>IF(AND(Formulaire!$H$21=Aéroports!$E2952,--ISNUMBER(IFERROR(SEARCH(Formulaire!$H$22,$C2952,1),""))=1),MAX(N$1:N2951)+1,"")</f>
        <v/>
      </c>
      <c r="O2952" s="69" t="str">
        <f>IF(AND(Formulaire!$H$27=Aéroports!$E2952,--ISNUMBER(IFERROR(SEARCH(Formulaire!$H$28,$C2952,1),""))=1),MAX(O$1:O2951)+1,"")</f>
        <v/>
      </c>
      <c r="Q2952" s="91" t="str">
        <f>IFERROR(INDEX($C$2:$C$5193,MATCH(ROWS(M$2:M2952),M$2:M$5193,0)),"")</f>
        <v/>
      </c>
      <c r="R2952" s="70" t="str">
        <f>IFERROR(INDEX($C$2:$C$5193,MATCH(ROWS(N$2:N2952),N$2:N$5193,0)),"")</f>
        <v/>
      </c>
      <c r="S2952" s="92" t="str">
        <f>IFERROR(INDEX($C$2:$C$5193,MATCH(ROWS(O$2:O2952),O$2:O$5193,0)),"")</f>
        <v/>
      </c>
    </row>
    <row r="2953" spans="1:19" x14ac:dyDescent="0.25">
      <c r="A2953" s="68">
        <v>11277</v>
      </c>
      <c r="B2953" s="68" t="s">
        <v>6752</v>
      </c>
      <c r="C2953" s="68" t="s">
        <v>6753</v>
      </c>
      <c r="D2953" s="68" t="s">
        <v>6697</v>
      </c>
      <c r="E2953" s="68" t="s">
        <v>22399</v>
      </c>
      <c r="F2953" s="68" t="s">
        <v>6754</v>
      </c>
      <c r="G2953" s="68" t="s">
        <v>6755</v>
      </c>
      <c r="H2953" s="68">
        <v>-16.966000000000001</v>
      </c>
      <c r="I2953" s="68">
        <v>177.36799999999999</v>
      </c>
      <c r="J2953" s="68">
        <v>0</v>
      </c>
      <c r="K2953" s="68">
        <v>12</v>
      </c>
      <c r="L2953" s="68">
        <f>COUNTIFS(Aéroports!$C$2:$C$5193,Aéroports!$C2953,Aéroports!$D$2:$D$5193,Aéroports!$D2953)</f>
        <v>1</v>
      </c>
      <c r="M2953" s="68" t="str">
        <f>IF(AND(Formulaire!$H$15=Aéroports!$E2953,--ISNUMBER(IFERROR(SEARCH(Formulaire!$H$16,$C2953,1),""))=1),MAX(M$1:M2952)+1,"")</f>
        <v/>
      </c>
      <c r="N2953" s="68" t="str">
        <f>IF(AND(Formulaire!$H$21=Aéroports!$E2953,--ISNUMBER(IFERROR(SEARCH(Formulaire!$H$22,$C2953,1),""))=1),MAX(N$1:N2952)+1,"")</f>
        <v/>
      </c>
      <c r="O2953" s="68" t="str">
        <f>IF(AND(Formulaire!$H$27=Aéroports!$E2953,--ISNUMBER(IFERROR(SEARCH(Formulaire!$H$28,$C2953,1),""))=1),MAX(O$1:O2952)+1,"")</f>
        <v/>
      </c>
      <c r="Q2953" s="91" t="str">
        <f>IFERROR(INDEX($C$2:$C$5193,MATCH(ROWS(M$2:M2953),M$2:M$5193,0)),"")</f>
        <v/>
      </c>
      <c r="R2953" s="70" t="str">
        <f>IFERROR(INDEX($C$2:$C$5193,MATCH(ROWS(N$2:N2953),N$2:N$5193,0)),"")</f>
        <v/>
      </c>
      <c r="S2953" s="92" t="str">
        <f>IFERROR(INDEX($C$2:$C$5193,MATCH(ROWS(O$2:O2953),O$2:O$5193,0)),"")</f>
        <v/>
      </c>
    </row>
    <row r="2954" spans="1:19" x14ac:dyDescent="0.25">
      <c r="A2954" s="69">
        <v>5883</v>
      </c>
      <c r="B2954" s="69" t="s">
        <v>6756</v>
      </c>
      <c r="C2954" s="69" t="s">
        <v>6757</v>
      </c>
      <c r="D2954" s="69" t="s">
        <v>6697</v>
      </c>
      <c r="E2954" s="69" t="s">
        <v>22399</v>
      </c>
      <c r="F2954" s="69" t="s">
        <v>6758</v>
      </c>
      <c r="G2954" s="69" t="s">
        <v>6759</v>
      </c>
      <c r="H2954" s="69">
        <v>-17.268999999999998</v>
      </c>
      <c r="I2954" s="69">
        <v>-178.976</v>
      </c>
      <c r="J2954" s="69">
        <v>76</v>
      </c>
      <c r="K2954" s="69">
        <v>12</v>
      </c>
      <c r="L2954" s="69">
        <f>COUNTIFS(Aéroports!$C$2:$C$5193,Aéroports!$C2954,Aéroports!$D$2:$D$5193,Aéroports!$D2954)</f>
        <v>1</v>
      </c>
      <c r="M2954" s="69" t="str">
        <f>IF(AND(Formulaire!$H$15=Aéroports!$E2954,--ISNUMBER(IFERROR(SEARCH(Formulaire!$H$16,$C2954,1),""))=1),MAX(M$1:M2953)+1,"")</f>
        <v/>
      </c>
      <c r="N2954" s="69" t="str">
        <f>IF(AND(Formulaire!$H$21=Aéroports!$E2954,--ISNUMBER(IFERROR(SEARCH(Formulaire!$H$22,$C2954,1),""))=1),MAX(N$1:N2953)+1,"")</f>
        <v/>
      </c>
      <c r="O2954" s="69" t="str">
        <f>IF(AND(Formulaire!$H$27=Aéroports!$E2954,--ISNUMBER(IFERROR(SEARCH(Formulaire!$H$28,$C2954,1),""))=1),MAX(O$1:O2953)+1,"")</f>
        <v/>
      </c>
      <c r="Q2954" s="91" t="str">
        <f>IFERROR(INDEX($C$2:$C$5193,MATCH(ROWS(M$2:M2954),M$2:M$5193,0)),"")</f>
        <v/>
      </c>
      <c r="R2954" s="70" t="str">
        <f>IFERROR(INDEX($C$2:$C$5193,MATCH(ROWS(N$2:N2954),N$2:N$5193,0)),"")</f>
        <v/>
      </c>
      <c r="S2954" s="92" t="str">
        <f>IFERROR(INDEX($C$2:$C$5193,MATCH(ROWS(O$2:O2954),O$2:O$5193,0)),"")</f>
        <v/>
      </c>
    </row>
    <row r="2955" spans="1:19" x14ac:dyDescent="0.25">
      <c r="A2955" s="68">
        <v>5869</v>
      </c>
      <c r="B2955" s="68" t="s">
        <v>6760</v>
      </c>
      <c r="C2955" s="68" t="s">
        <v>6761</v>
      </c>
      <c r="D2955" s="68" t="s">
        <v>6697</v>
      </c>
      <c r="E2955" s="68" t="s">
        <v>22399</v>
      </c>
      <c r="F2955" s="68" t="s">
        <v>6762</v>
      </c>
      <c r="G2955" s="68" t="s">
        <v>6763</v>
      </c>
      <c r="H2955" s="68">
        <v>-19.0581</v>
      </c>
      <c r="I2955" s="68">
        <v>178.15700000000001</v>
      </c>
      <c r="J2955" s="68">
        <v>6</v>
      </c>
      <c r="K2955" s="68">
        <v>12</v>
      </c>
      <c r="L2955" s="68">
        <f>COUNTIFS(Aéroports!$C$2:$C$5193,Aéroports!$C2955,Aéroports!$D$2:$D$5193,Aéroports!$D2955)</f>
        <v>1</v>
      </c>
      <c r="M2955" s="68" t="str">
        <f>IF(AND(Formulaire!$H$15=Aéroports!$E2955,--ISNUMBER(IFERROR(SEARCH(Formulaire!$H$16,$C2955,1),""))=1),MAX(M$1:M2954)+1,"")</f>
        <v/>
      </c>
      <c r="N2955" s="68" t="str">
        <f>IF(AND(Formulaire!$H$21=Aéroports!$E2955,--ISNUMBER(IFERROR(SEARCH(Formulaire!$H$22,$C2955,1),""))=1),MAX(N$1:N2954)+1,"")</f>
        <v/>
      </c>
      <c r="O2955" s="68" t="str">
        <f>IF(AND(Formulaire!$H$27=Aéroports!$E2955,--ISNUMBER(IFERROR(SEARCH(Formulaire!$H$28,$C2955,1),""))=1),MAX(O$1:O2954)+1,"")</f>
        <v/>
      </c>
      <c r="Q2955" s="91" t="str">
        <f>IFERROR(INDEX($C$2:$C$5193,MATCH(ROWS(M$2:M2955),M$2:M$5193,0)),"")</f>
        <v/>
      </c>
      <c r="R2955" s="70" t="str">
        <f>IFERROR(INDEX($C$2:$C$5193,MATCH(ROWS(N$2:N2955),N$2:N$5193,0)),"")</f>
        <v/>
      </c>
      <c r="S2955" s="92" t="str">
        <f>IFERROR(INDEX($C$2:$C$5193,MATCH(ROWS(O$2:O2955),O$2:O$5193,0)),"")</f>
        <v/>
      </c>
    </row>
    <row r="2956" spans="1:19" x14ac:dyDescent="0.25">
      <c r="A2956" s="69">
        <v>417</v>
      </c>
      <c r="B2956" s="69" t="s">
        <v>6764</v>
      </c>
      <c r="C2956" s="69" t="s">
        <v>6765</v>
      </c>
      <c r="D2956" s="69" t="s">
        <v>6766</v>
      </c>
      <c r="E2956" s="69" t="s">
        <v>22400</v>
      </c>
      <c r="F2956" s="69" t="s">
        <v>6767</v>
      </c>
      <c r="G2956" s="69" t="s">
        <v>6768</v>
      </c>
      <c r="H2956" s="69">
        <v>68.3626</v>
      </c>
      <c r="I2956" s="69">
        <v>23.424299999999999</v>
      </c>
      <c r="J2956" s="69">
        <v>1005</v>
      </c>
      <c r="K2956" s="69">
        <v>2</v>
      </c>
      <c r="L2956" s="69">
        <f>COUNTIFS(Aéroports!$C$2:$C$5193,Aéroports!$C2956,Aéroports!$D$2:$D$5193,Aéroports!$D2956)</f>
        <v>1</v>
      </c>
      <c r="M2956" s="69" t="str">
        <f>IF(AND(Formulaire!$H$15=Aéroports!$E2956,--ISNUMBER(IFERROR(SEARCH(Formulaire!$H$16,$C2956,1),""))=1),MAX(M$1:M2955)+1,"")</f>
        <v/>
      </c>
      <c r="N2956" s="69" t="str">
        <f>IF(AND(Formulaire!$H$21=Aéroports!$E2956,--ISNUMBER(IFERROR(SEARCH(Formulaire!$H$22,$C2956,1),""))=1),MAX(N$1:N2955)+1,"")</f>
        <v/>
      </c>
      <c r="O2956" s="69" t="str">
        <f>IF(AND(Formulaire!$H$27=Aéroports!$E2956,--ISNUMBER(IFERROR(SEARCH(Formulaire!$H$28,$C2956,1),""))=1),MAX(O$1:O2955)+1,"")</f>
        <v/>
      </c>
      <c r="Q2956" s="91" t="str">
        <f>IFERROR(INDEX($C$2:$C$5193,MATCH(ROWS(M$2:M2956),M$2:M$5193,0)),"")</f>
        <v/>
      </c>
      <c r="R2956" s="70" t="str">
        <f>IFERROR(INDEX($C$2:$C$5193,MATCH(ROWS(N$2:N2956),N$2:N$5193,0)),"")</f>
        <v/>
      </c>
      <c r="S2956" s="92" t="str">
        <f>IFERROR(INDEX($C$2:$C$5193,MATCH(ROWS(O$2:O2956),O$2:O$5193,0)),"")</f>
        <v/>
      </c>
    </row>
    <row r="2957" spans="1:19" x14ac:dyDescent="0.25">
      <c r="A2957" s="68">
        <v>419</v>
      </c>
      <c r="B2957" s="68" t="s">
        <v>6769</v>
      </c>
      <c r="C2957" s="68" t="s">
        <v>6770</v>
      </c>
      <c r="D2957" s="68" t="s">
        <v>6766</v>
      </c>
      <c r="E2957" s="68" t="s">
        <v>22400</v>
      </c>
      <c r="F2957" s="68" t="s">
        <v>6771</v>
      </c>
      <c r="G2957" s="68" t="s">
        <v>6772</v>
      </c>
      <c r="H2957" s="68">
        <v>61.85604</v>
      </c>
      <c r="I2957" s="68">
        <v>24.78669</v>
      </c>
      <c r="J2957" s="68">
        <v>479</v>
      </c>
      <c r="K2957" s="68">
        <v>2</v>
      </c>
      <c r="L2957" s="68">
        <f>COUNTIFS(Aéroports!$C$2:$C$5193,Aéroports!$C2957,Aéroports!$D$2:$D$5193,Aéroports!$D2957)</f>
        <v>1</v>
      </c>
      <c r="M2957" s="68" t="str">
        <f>IF(AND(Formulaire!$H$15=Aéroports!$E2957,--ISNUMBER(IFERROR(SEARCH(Formulaire!$H$16,$C2957,1),""))=1),MAX(M$1:M2956)+1,"")</f>
        <v/>
      </c>
      <c r="N2957" s="68" t="str">
        <f>IF(AND(Formulaire!$H$21=Aéroports!$E2957,--ISNUMBER(IFERROR(SEARCH(Formulaire!$H$22,$C2957,1),""))=1),MAX(N$1:N2956)+1,"")</f>
        <v/>
      </c>
      <c r="O2957" s="68" t="str">
        <f>IF(AND(Formulaire!$H$27=Aéroports!$E2957,--ISNUMBER(IFERROR(SEARCH(Formulaire!$H$28,$C2957,1),""))=1),MAX(O$1:O2956)+1,"")</f>
        <v/>
      </c>
      <c r="Q2957" s="91" t="str">
        <f>IFERROR(INDEX($C$2:$C$5193,MATCH(ROWS(M$2:M2957),M$2:M$5193,0)),"")</f>
        <v/>
      </c>
      <c r="R2957" s="70" t="str">
        <f>IFERROR(INDEX($C$2:$C$5193,MATCH(ROWS(N$2:N2957),N$2:N$5193,0)),"")</f>
        <v/>
      </c>
      <c r="S2957" s="92" t="str">
        <f>IFERROR(INDEX($C$2:$C$5193,MATCH(ROWS(O$2:O2957),O$2:O$5193,0)),"")</f>
        <v/>
      </c>
    </row>
    <row r="2958" spans="1:19" x14ac:dyDescent="0.25">
      <c r="A2958" s="69">
        <v>421</v>
      </c>
      <c r="B2958" s="69" t="s">
        <v>6773</v>
      </c>
      <c r="C2958" s="69" t="s">
        <v>6774</v>
      </c>
      <c r="D2958" s="69" t="s">
        <v>6766</v>
      </c>
      <c r="E2958" s="69" t="s">
        <v>22400</v>
      </c>
      <c r="F2958" s="69" t="s">
        <v>6775</v>
      </c>
      <c r="G2958" s="69" t="s">
        <v>6776</v>
      </c>
      <c r="H2958" s="69">
        <v>60.3172</v>
      </c>
      <c r="I2958" s="69">
        <v>24.9633</v>
      </c>
      <c r="J2958" s="69">
        <v>179</v>
      </c>
      <c r="K2958" s="69">
        <v>2</v>
      </c>
      <c r="L2958" s="69">
        <f>COUNTIFS(Aéroports!$C$2:$C$5193,Aéroports!$C2958,Aéroports!$D$2:$D$5193,Aéroports!$D2958)</f>
        <v>1</v>
      </c>
      <c r="M2958" s="69" t="str">
        <f>IF(AND(Formulaire!$H$15=Aéroports!$E2958,--ISNUMBER(IFERROR(SEARCH(Formulaire!$H$16,$C2958,1),""))=1),MAX(M$1:M2957)+1,"")</f>
        <v/>
      </c>
      <c r="N2958" s="69" t="str">
        <f>IF(AND(Formulaire!$H$21=Aéroports!$E2958,--ISNUMBER(IFERROR(SEARCH(Formulaire!$H$22,$C2958,1),""))=1),MAX(N$1:N2957)+1,"")</f>
        <v/>
      </c>
      <c r="O2958" s="69" t="str">
        <f>IF(AND(Formulaire!$H$27=Aéroports!$E2958,--ISNUMBER(IFERROR(SEARCH(Formulaire!$H$28,$C2958,1),""))=1),MAX(O$1:O2957)+1,"")</f>
        <v/>
      </c>
      <c r="Q2958" s="91" t="str">
        <f>IFERROR(INDEX($C$2:$C$5193,MATCH(ROWS(M$2:M2958),M$2:M$5193,0)),"")</f>
        <v/>
      </c>
      <c r="R2958" s="70" t="str">
        <f>IFERROR(INDEX($C$2:$C$5193,MATCH(ROWS(N$2:N2958),N$2:N$5193,0)),"")</f>
        <v/>
      </c>
      <c r="S2958" s="92" t="str">
        <f>IFERROR(INDEX($C$2:$C$5193,MATCH(ROWS(O$2:O2958),O$2:O$5193,0)),"")</f>
        <v/>
      </c>
    </row>
    <row r="2959" spans="1:19" x14ac:dyDescent="0.25">
      <c r="A2959" s="68">
        <v>424</v>
      </c>
      <c r="B2959" s="68" t="s">
        <v>6783</v>
      </c>
      <c r="C2959" s="68" t="s">
        <v>6784</v>
      </c>
      <c r="D2959" s="68" t="s">
        <v>6766</v>
      </c>
      <c r="E2959" s="68" t="s">
        <v>22400</v>
      </c>
      <c r="F2959" s="68" t="s">
        <v>6785</v>
      </c>
      <c r="G2959" s="68" t="s">
        <v>6786</v>
      </c>
      <c r="H2959" s="68">
        <v>60.654400000000003</v>
      </c>
      <c r="I2959" s="68">
        <v>24.8811</v>
      </c>
      <c r="J2959" s="68">
        <v>430</v>
      </c>
      <c r="K2959" s="68">
        <v>2</v>
      </c>
      <c r="L2959" s="68">
        <f>COUNTIFS(Aéroports!$C$2:$C$5193,Aéroports!$C2959,Aéroports!$D$2:$D$5193,Aéroports!$D2959)</f>
        <v>1</v>
      </c>
      <c r="M2959" s="68" t="str">
        <f>IF(AND(Formulaire!$H$15=Aéroports!$E2959,--ISNUMBER(IFERROR(SEARCH(Formulaire!$H$16,$C2959,1),""))=1),MAX(M$1:M2958)+1,"")</f>
        <v/>
      </c>
      <c r="N2959" s="68" t="str">
        <f>IF(AND(Formulaire!$H$21=Aéroports!$E2959,--ISNUMBER(IFERROR(SEARCH(Formulaire!$H$22,$C2959,1),""))=1),MAX(N$1:N2958)+1,"")</f>
        <v/>
      </c>
      <c r="O2959" s="68" t="str">
        <f>IF(AND(Formulaire!$H$27=Aéroports!$E2959,--ISNUMBER(IFERROR(SEARCH(Formulaire!$H$28,$C2959,1),""))=1),MAX(O$1:O2958)+1,"")</f>
        <v/>
      </c>
      <c r="Q2959" s="91" t="str">
        <f>IFERROR(INDEX($C$2:$C$5193,MATCH(ROWS(M$2:M2959),M$2:M$5193,0)),"")</f>
        <v/>
      </c>
      <c r="R2959" s="70" t="str">
        <f>IFERROR(INDEX($C$2:$C$5193,MATCH(ROWS(N$2:N2959),N$2:N$5193,0)),"")</f>
        <v/>
      </c>
      <c r="S2959" s="92" t="str">
        <f>IFERROR(INDEX($C$2:$C$5193,MATCH(ROWS(O$2:O2959),O$2:O$5193,0)),"")</f>
        <v/>
      </c>
    </row>
    <row r="2960" spans="1:19" x14ac:dyDescent="0.25">
      <c r="A2960" s="69">
        <v>428</v>
      </c>
      <c r="B2960" s="69" t="s">
        <v>6787</v>
      </c>
      <c r="C2960" s="69" t="s">
        <v>6788</v>
      </c>
      <c r="D2960" s="69" t="s">
        <v>6766</v>
      </c>
      <c r="E2960" s="69" t="s">
        <v>22400</v>
      </c>
      <c r="F2960" s="69" t="s">
        <v>6789</v>
      </c>
      <c r="G2960" s="69" t="s">
        <v>6790</v>
      </c>
      <c r="H2960" s="69">
        <v>68.607299999999995</v>
      </c>
      <c r="I2960" s="69">
        <v>27.4053</v>
      </c>
      <c r="J2960" s="69">
        <v>481</v>
      </c>
      <c r="K2960" s="69">
        <v>2</v>
      </c>
      <c r="L2960" s="69">
        <f>COUNTIFS(Aéroports!$C$2:$C$5193,Aéroports!$C2960,Aéroports!$D$2:$D$5193,Aéroports!$D2960)</f>
        <v>1</v>
      </c>
      <c r="M2960" s="69" t="str">
        <f>IF(AND(Formulaire!$H$15=Aéroports!$E2960,--ISNUMBER(IFERROR(SEARCH(Formulaire!$H$16,$C2960,1),""))=1),MAX(M$1:M2959)+1,"")</f>
        <v/>
      </c>
      <c r="N2960" s="69" t="str">
        <f>IF(AND(Formulaire!$H$21=Aéroports!$E2960,--ISNUMBER(IFERROR(SEARCH(Formulaire!$H$22,$C2960,1),""))=1),MAX(N$1:N2959)+1,"")</f>
        <v/>
      </c>
      <c r="O2960" s="69" t="str">
        <f>IF(AND(Formulaire!$H$27=Aéroports!$E2960,--ISNUMBER(IFERROR(SEARCH(Formulaire!$H$28,$C2960,1),""))=1),MAX(O$1:O2959)+1,"")</f>
        <v/>
      </c>
      <c r="Q2960" s="91" t="str">
        <f>IFERROR(INDEX($C$2:$C$5193,MATCH(ROWS(M$2:M2960),M$2:M$5193,0)),"")</f>
        <v/>
      </c>
      <c r="R2960" s="70" t="str">
        <f>IFERROR(INDEX($C$2:$C$5193,MATCH(ROWS(N$2:N2960),N$2:N$5193,0)),"")</f>
        <v/>
      </c>
      <c r="S2960" s="92" t="str">
        <f>IFERROR(INDEX($C$2:$C$5193,MATCH(ROWS(O$2:O2960),O$2:O$5193,0)),"")</f>
        <v/>
      </c>
    </row>
    <row r="2961" spans="1:19" x14ac:dyDescent="0.25">
      <c r="A2961" s="68">
        <v>429</v>
      </c>
      <c r="B2961" s="68" t="s">
        <v>6791</v>
      </c>
      <c r="C2961" s="68" t="s">
        <v>6792</v>
      </c>
      <c r="D2961" s="68" t="s">
        <v>6766</v>
      </c>
      <c r="E2961" s="68" t="s">
        <v>22400</v>
      </c>
      <c r="F2961" s="68" t="s">
        <v>6793</v>
      </c>
      <c r="G2961" s="68" t="s">
        <v>6794</v>
      </c>
      <c r="H2961" s="68">
        <v>62.6629</v>
      </c>
      <c r="I2961" s="68">
        <v>29.607500000000002</v>
      </c>
      <c r="J2961" s="68">
        <v>398</v>
      </c>
      <c r="K2961" s="68">
        <v>2</v>
      </c>
      <c r="L2961" s="68">
        <f>COUNTIFS(Aéroports!$C$2:$C$5193,Aéroports!$C2961,Aéroports!$D$2:$D$5193,Aéroports!$D2961)</f>
        <v>1</v>
      </c>
      <c r="M2961" s="68" t="str">
        <f>IF(AND(Formulaire!$H$15=Aéroports!$E2961,--ISNUMBER(IFERROR(SEARCH(Formulaire!$H$16,$C2961,1),""))=1),MAX(M$1:M2960)+1,"")</f>
        <v/>
      </c>
      <c r="N2961" s="68" t="str">
        <f>IF(AND(Formulaire!$H$21=Aéroports!$E2961,--ISNUMBER(IFERROR(SEARCH(Formulaire!$H$22,$C2961,1),""))=1),MAX(N$1:N2960)+1,"")</f>
        <v/>
      </c>
      <c r="O2961" s="68" t="str">
        <f>IF(AND(Formulaire!$H$27=Aéroports!$E2961,--ISNUMBER(IFERROR(SEARCH(Formulaire!$H$28,$C2961,1),""))=1),MAX(O$1:O2960)+1,"")</f>
        <v/>
      </c>
      <c r="Q2961" s="91" t="str">
        <f>IFERROR(INDEX($C$2:$C$5193,MATCH(ROWS(M$2:M2961),M$2:M$5193,0)),"")</f>
        <v/>
      </c>
      <c r="R2961" s="70" t="str">
        <f>IFERROR(INDEX($C$2:$C$5193,MATCH(ROWS(N$2:N2961),N$2:N$5193,0)),"")</f>
        <v/>
      </c>
      <c r="S2961" s="92" t="str">
        <f>IFERROR(INDEX($C$2:$C$5193,MATCH(ROWS(O$2:O2961),O$2:O$5193,0)),"")</f>
        <v/>
      </c>
    </row>
    <row r="2962" spans="1:19" x14ac:dyDescent="0.25">
      <c r="A2962" s="69">
        <v>430</v>
      </c>
      <c r="B2962" s="69" t="s">
        <v>6795</v>
      </c>
      <c r="C2962" s="69" t="s">
        <v>6796</v>
      </c>
      <c r="D2962" s="69" t="s">
        <v>6766</v>
      </c>
      <c r="E2962" s="69" t="s">
        <v>22400</v>
      </c>
      <c r="F2962" s="69" t="s">
        <v>6797</v>
      </c>
      <c r="G2962" s="69" t="s">
        <v>6798</v>
      </c>
      <c r="H2962" s="69">
        <v>62.399500000000003</v>
      </c>
      <c r="I2962" s="69">
        <v>25.6783</v>
      </c>
      <c r="J2962" s="69">
        <v>459</v>
      </c>
      <c r="K2962" s="69">
        <v>2</v>
      </c>
      <c r="L2962" s="69">
        <f>COUNTIFS(Aéroports!$C$2:$C$5193,Aéroports!$C2962,Aéroports!$D$2:$D$5193,Aéroports!$D2962)</f>
        <v>1</v>
      </c>
      <c r="M2962" s="69" t="str">
        <f>IF(AND(Formulaire!$H$15=Aéroports!$E2962,--ISNUMBER(IFERROR(SEARCH(Formulaire!$H$16,$C2962,1),""))=1),MAX(M$1:M2961)+1,"")</f>
        <v/>
      </c>
      <c r="N2962" s="69" t="str">
        <f>IF(AND(Formulaire!$H$21=Aéroports!$E2962,--ISNUMBER(IFERROR(SEARCH(Formulaire!$H$22,$C2962,1),""))=1),MAX(N$1:N2961)+1,"")</f>
        <v/>
      </c>
      <c r="O2962" s="69" t="str">
        <f>IF(AND(Formulaire!$H$27=Aéroports!$E2962,--ISNUMBER(IFERROR(SEARCH(Formulaire!$H$28,$C2962,1),""))=1),MAX(O$1:O2961)+1,"")</f>
        <v/>
      </c>
      <c r="Q2962" s="91" t="str">
        <f>IFERROR(INDEX($C$2:$C$5193,MATCH(ROWS(M$2:M2962),M$2:M$5193,0)),"")</f>
        <v/>
      </c>
      <c r="R2962" s="70" t="str">
        <f>IFERROR(INDEX($C$2:$C$5193,MATCH(ROWS(N$2:N2962),N$2:N$5193,0)),"")</f>
        <v/>
      </c>
      <c r="S2962" s="92" t="str">
        <f>IFERROR(INDEX($C$2:$C$5193,MATCH(ROWS(O$2:O2962),O$2:O$5193,0)),"")</f>
        <v/>
      </c>
    </row>
    <row r="2963" spans="1:19" x14ac:dyDescent="0.25">
      <c r="A2963" s="68">
        <v>433</v>
      </c>
      <c r="B2963" s="68" t="s">
        <v>6799</v>
      </c>
      <c r="C2963" s="68" t="s">
        <v>6800</v>
      </c>
      <c r="D2963" s="68" t="s">
        <v>6766</v>
      </c>
      <c r="E2963" s="68" t="s">
        <v>22400</v>
      </c>
      <c r="F2963" s="68" t="s">
        <v>6801</v>
      </c>
      <c r="G2963" s="68" t="s">
        <v>6802</v>
      </c>
      <c r="H2963" s="68">
        <v>64.285499999999999</v>
      </c>
      <c r="I2963" s="68">
        <v>27.692399999999999</v>
      </c>
      <c r="J2963" s="68">
        <v>483</v>
      </c>
      <c r="K2963" s="68">
        <v>2</v>
      </c>
      <c r="L2963" s="68">
        <f>COUNTIFS(Aéroports!$C$2:$C$5193,Aéroports!$C2963,Aéroports!$D$2:$D$5193,Aéroports!$D2963)</f>
        <v>1</v>
      </c>
      <c r="M2963" s="68" t="str">
        <f>IF(AND(Formulaire!$H$15=Aéroports!$E2963,--ISNUMBER(IFERROR(SEARCH(Formulaire!$H$16,$C2963,1),""))=1),MAX(M$1:M2962)+1,"")</f>
        <v/>
      </c>
      <c r="N2963" s="68" t="str">
        <f>IF(AND(Formulaire!$H$21=Aéroports!$E2963,--ISNUMBER(IFERROR(SEARCH(Formulaire!$H$22,$C2963,1),""))=1),MAX(N$1:N2962)+1,"")</f>
        <v/>
      </c>
      <c r="O2963" s="68" t="str">
        <f>IF(AND(Formulaire!$H$27=Aéroports!$E2963,--ISNUMBER(IFERROR(SEARCH(Formulaire!$H$28,$C2963,1),""))=1),MAX(O$1:O2962)+1,"")</f>
        <v/>
      </c>
      <c r="Q2963" s="91" t="str">
        <f>IFERROR(INDEX($C$2:$C$5193,MATCH(ROWS(M$2:M2963),M$2:M$5193,0)),"")</f>
        <v/>
      </c>
      <c r="R2963" s="70" t="str">
        <f>IFERROR(INDEX($C$2:$C$5193,MATCH(ROWS(N$2:N2963),N$2:N$5193,0)),"")</f>
        <v/>
      </c>
      <c r="S2963" s="92" t="str">
        <f>IFERROR(INDEX($C$2:$C$5193,MATCH(ROWS(O$2:O2963),O$2:O$5193,0)),"")</f>
        <v/>
      </c>
    </row>
    <row r="2964" spans="1:19" x14ac:dyDescent="0.25">
      <c r="A2964" s="69">
        <v>431</v>
      </c>
      <c r="B2964" s="69" t="s">
        <v>6803</v>
      </c>
      <c r="C2964" s="69" t="s">
        <v>6804</v>
      </c>
      <c r="D2964" s="69" t="s">
        <v>6766</v>
      </c>
      <c r="E2964" s="69" t="s">
        <v>22400</v>
      </c>
      <c r="F2964" s="69" t="s">
        <v>6805</v>
      </c>
      <c r="G2964" s="69" t="s">
        <v>6806</v>
      </c>
      <c r="H2964" s="69">
        <v>63.127099999999999</v>
      </c>
      <c r="I2964" s="69">
        <v>23.051400000000001</v>
      </c>
      <c r="J2964" s="69">
        <v>151</v>
      </c>
      <c r="K2964" s="69">
        <v>2</v>
      </c>
      <c r="L2964" s="69">
        <f>COUNTIFS(Aéroports!$C$2:$C$5193,Aéroports!$C2964,Aéroports!$D$2:$D$5193,Aéroports!$D2964)</f>
        <v>1</v>
      </c>
      <c r="M2964" s="69" t="str">
        <f>IF(AND(Formulaire!$H$15=Aéroports!$E2964,--ISNUMBER(IFERROR(SEARCH(Formulaire!$H$16,$C2964,1),""))=1),MAX(M$1:M2963)+1,"")</f>
        <v/>
      </c>
      <c r="N2964" s="69" t="str">
        <f>IF(AND(Formulaire!$H$21=Aéroports!$E2964,--ISNUMBER(IFERROR(SEARCH(Formulaire!$H$22,$C2964,1),""))=1),MAX(N$1:N2963)+1,"")</f>
        <v/>
      </c>
      <c r="O2964" s="69" t="str">
        <f>IF(AND(Formulaire!$H$27=Aéroports!$E2964,--ISNUMBER(IFERROR(SEARCH(Formulaire!$H$28,$C2964,1),""))=1),MAX(O$1:O2963)+1,"")</f>
        <v/>
      </c>
      <c r="Q2964" s="91" t="str">
        <f>IFERROR(INDEX($C$2:$C$5193,MATCH(ROWS(M$2:M2964),M$2:M$5193,0)),"")</f>
        <v/>
      </c>
      <c r="R2964" s="70" t="str">
        <f>IFERROR(INDEX($C$2:$C$5193,MATCH(ROWS(N$2:N2964),N$2:N$5193,0)),"")</f>
        <v/>
      </c>
      <c r="S2964" s="92" t="str">
        <f>IFERROR(INDEX($C$2:$C$5193,MATCH(ROWS(O$2:O2964),O$2:O$5193,0)),"")</f>
        <v/>
      </c>
    </row>
    <row r="2965" spans="1:19" x14ac:dyDescent="0.25">
      <c r="A2965" s="68">
        <v>432</v>
      </c>
      <c r="B2965" s="68" t="s">
        <v>6807</v>
      </c>
      <c r="C2965" s="68" t="s">
        <v>6808</v>
      </c>
      <c r="D2965" s="68" t="s">
        <v>6766</v>
      </c>
      <c r="E2965" s="68" t="s">
        <v>22400</v>
      </c>
      <c r="F2965" s="68" t="s">
        <v>6809</v>
      </c>
      <c r="G2965" s="68" t="s">
        <v>6810</v>
      </c>
      <c r="H2965" s="68">
        <v>65.778700000000001</v>
      </c>
      <c r="I2965" s="68">
        <v>24.582100000000001</v>
      </c>
      <c r="J2965" s="68">
        <v>61</v>
      </c>
      <c r="K2965" s="68">
        <v>2</v>
      </c>
      <c r="L2965" s="68">
        <f>COUNTIFS(Aéroports!$C$2:$C$5193,Aéroports!$C2965,Aéroports!$D$2:$D$5193,Aéroports!$D2965)</f>
        <v>1</v>
      </c>
      <c r="M2965" s="68" t="str">
        <f>IF(AND(Formulaire!$H$15=Aéroports!$E2965,--ISNUMBER(IFERROR(SEARCH(Formulaire!$H$16,$C2965,1),""))=1),MAX(M$1:M2964)+1,"")</f>
        <v/>
      </c>
      <c r="N2965" s="68" t="str">
        <f>IF(AND(Formulaire!$H$21=Aéroports!$E2965,--ISNUMBER(IFERROR(SEARCH(Formulaire!$H$22,$C2965,1),""))=1),MAX(N$1:N2964)+1,"")</f>
        <v/>
      </c>
      <c r="O2965" s="68" t="str">
        <f>IF(AND(Formulaire!$H$27=Aéroports!$E2965,--ISNUMBER(IFERROR(SEARCH(Formulaire!$H$28,$C2965,1),""))=1),MAX(O$1:O2964)+1,"")</f>
        <v/>
      </c>
      <c r="Q2965" s="91" t="str">
        <f>IFERROR(INDEX($C$2:$C$5193,MATCH(ROWS(M$2:M2965),M$2:M$5193,0)),"")</f>
        <v/>
      </c>
      <c r="R2965" s="70" t="str">
        <f>IFERROR(INDEX($C$2:$C$5193,MATCH(ROWS(N$2:N2965),N$2:N$5193,0)),"")</f>
        <v/>
      </c>
      <c r="S2965" s="92" t="str">
        <f>IFERROR(INDEX($C$2:$C$5193,MATCH(ROWS(O$2:O2965),O$2:O$5193,0)),"")</f>
        <v/>
      </c>
    </row>
    <row r="2966" spans="1:19" x14ac:dyDescent="0.25">
      <c r="A2966" s="69">
        <v>438</v>
      </c>
      <c r="B2966" s="69" t="s">
        <v>6811</v>
      </c>
      <c r="C2966" s="69" t="s">
        <v>6812</v>
      </c>
      <c r="D2966" s="69" t="s">
        <v>6766</v>
      </c>
      <c r="E2966" s="69" t="s">
        <v>22400</v>
      </c>
      <c r="F2966" s="69" t="s">
        <v>6813</v>
      </c>
      <c r="G2966" s="69" t="s">
        <v>6814</v>
      </c>
      <c r="H2966" s="69">
        <v>67.700999999999993</v>
      </c>
      <c r="I2966" s="69">
        <v>24.846800000000002</v>
      </c>
      <c r="J2966" s="69">
        <v>644</v>
      </c>
      <c r="K2966" s="69">
        <v>2</v>
      </c>
      <c r="L2966" s="69">
        <f>COUNTIFS(Aéroports!$C$2:$C$5193,Aéroports!$C2966,Aéroports!$D$2:$D$5193,Aéroports!$D2966)</f>
        <v>1</v>
      </c>
      <c r="M2966" s="69" t="str">
        <f>IF(AND(Formulaire!$H$15=Aéroports!$E2966,--ISNUMBER(IFERROR(SEARCH(Formulaire!$H$16,$C2966,1),""))=1),MAX(M$1:M2965)+1,"")</f>
        <v/>
      </c>
      <c r="N2966" s="69" t="str">
        <f>IF(AND(Formulaire!$H$21=Aéroports!$E2966,--ISNUMBER(IFERROR(SEARCH(Formulaire!$H$22,$C2966,1),""))=1),MAX(N$1:N2965)+1,"")</f>
        <v/>
      </c>
      <c r="O2966" s="69" t="str">
        <f>IF(AND(Formulaire!$H$27=Aéroports!$E2966,--ISNUMBER(IFERROR(SEARCH(Formulaire!$H$28,$C2966,1),""))=1),MAX(O$1:O2965)+1,"")</f>
        <v/>
      </c>
      <c r="Q2966" s="91" t="str">
        <f>IFERROR(INDEX($C$2:$C$5193,MATCH(ROWS(M$2:M2966),M$2:M$5193,0)),"")</f>
        <v/>
      </c>
      <c r="R2966" s="70" t="str">
        <f>IFERROR(INDEX($C$2:$C$5193,MATCH(ROWS(N$2:N2966),N$2:N$5193,0)),"")</f>
        <v/>
      </c>
      <c r="S2966" s="92" t="str">
        <f>IFERROR(INDEX($C$2:$C$5193,MATCH(ROWS(O$2:O2966),O$2:O$5193,0)),"")</f>
        <v/>
      </c>
    </row>
    <row r="2967" spans="1:19" x14ac:dyDescent="0.25">
      <c r="A2967" s="68">
        <v>435</v>
      </c>
      <c r="B2967" s="68" t="s">
        <v>6815</v>
      </c>
      <c r="C2967" s="68" t="s">
        <v>6816</v>
      </c>
      <c r="D2967" s="68" t="s">
        <v>6766</v>
      </c>
      <c r="E2967" s="68" t="s">
        <v>22400</v>
      </c>
      <c r="F2967" s="68" t="s">
        <v>6817</v>
      </c>
      <c r="G2967" s="68" t="s">
        <v>6818</v>
      </c>
      <c r="H2967" s="68">
        <v>63.721200000000003</v>
      </c>
      <c r="I2967" s="68">
        <v>23.1431</v>
      </c>
      <c r="J2967" s="68">
        <v>84</v>
      </c>
      <c r="K2967" s="68">
        <v>2</v>
      </c>
      <c r="L2967" s="68">
        <f>COUNTIFS(Aéroports!$C$2:$C$5193,Aéroports!$C2967,Aéroports!$D$2:$D$5193,Aéroports!$D2967)</f>
        <v>1</v>
      </c>
      <c r="M2967" s="68" t="str">
        <f>IF(AND(Formulaire!$H$15=Aéroports!$E2967,--ISNUMBER(IFERROR(SEARCH(Formulaire!$H$16,$C2967,1),""))=1),MAX(M$1:M2966)+1,"")</f>
        <v/>
      </c>
      <c r="N2967" s="68" t="str">
        <f>IF(AND(Formulaire!$H$21=Aéroports!$E2967,--ISNUMBER(IFERROR(SEARCH(Formulaire!$H$22,$C2967,1),""))=1),MAX(N$1:N2966)+1,"")</f>
        <v/>
      </c>
      <c r="O2967" s="68" t="str">
        <f>IF(AND(Formulaire!$H$27=Aéroports!$E2967,--ISNUMBER(IFERROR(SEARCH(Formulaire!$H$28,$C2967,1),""))=1),MAX(O$1:O2966)+1,"")</f>
        <v/>
      </c>
      <c r="Q2967" s="91" t="str">
        <f>IFERROR(INDEX($C$2:$C$5193,MATCH(ROWS(M$2:M2967),M$2:M$5193,0)),"")</f>
        <v/>
      </c>
      <c r="R2967" s="70" t="str">
        <f>IFERROR(INDEX($C$2:$C$5193,MATCH(ROWS(N$2:N2967),N$2:N$5193,0)),"")</f>
        <v/>
      </c>
      <c r="S2967" s="92" t="str">
        <f>IFERROR(INDEX($C$2:$C$5193,MATCH(ROWS(O$2:O2967),O$2:O$5193,0)),"")</f>
        <v/>
      </c>
    </row>
    <row r="2968" spans="1:19" x14ac:dyDescent="0.25">
      <c r="A2968" s="69">
        <v>439</v>
      </c>
      <c r="B2968" s="69" t="s">
        <v>6819</v>
      </c>
      <c r="C2968" s="69" t="s">
        <v>6820</v>
      </c>
      <c r="D2968" s="69" t="s">
        <v>6766</v>
      </c>
      <c r="E2968" s="69" t="s">
        <v>22400</v>
      </c>
      <c r="F2968" s="69" t="s">
        <v>6821</v>
      </c>
      <c r="G2968" s="69" t="s">
        <v>6822</v>
      </c>
      <c r="H2968" s="69">
        <v>63.007100000000001</v>
      </c>
      <c r="I2968" s="69">
        <v>27.797799999999999</v>
      </c>
      <c r="J2968" s="69">
        <v>323</v>
      </c>
      <c r="K2968" s="69">
        <v>2</v>
      </c>
      <c r="L2968" s="69">
        <f>COUNTIFS(Aéroports!$C$2:$C$5193,Aéroports!$C2968,Aéroports!$D$2:$D$5193,Aéroports!$D2968)</f>
        <v>1</v>
      </c>
      <c r="M2968" s="69" t="str">
        <f>IF(AND(Formulaire!$H$15=Aéroports!$E2968,--ISNUMBER(IFERROR(SEARCH(Formulaire!$H$16,$C2968,1),""))=1),MAX(M$1:M2967)+1,"")</f>
        <v/>
      </c>
      <c r="N2968" s="69" t="str">
        <f>IF(AND(Formulaire!$H$21=Aéroports!$E2968,--ISNUMBER(IFERROR(SEARCH(Formulaire!$H$22,$C2968,1),""))=1),MAX(N$1:N2967)+1,"")</f>
        <v/>
      </c>
      <c r="O2968" s="69" t="str">
        <f>IF(AND(Formulaire!$H$27=Aéroports!$E2968,--ISNUMBER(IFERROR(SEARCH(Formulaire!$H$28,$C2968,1),""))=1),MAX(O$1:O2967)+1,"")</f>
        <v/>
      </c>
      <c r="Q2968" s="91" t="str">
        <f>IFERROR(INDEX($C$2:$C$5193,MATCH(ROWS(M$2:M2968),M$2:M$5193,0)),"")</f>
        <v/>
      </c>
      <c r="R2968" s="70" t="str">
        <f>IFERROR(INDEX($C$2:$C$5193,MATCH(ROWS(N$2:N2968),N$2:N$5193,0)),"")</f>
        <v/>
      </c>
      <c r="S2968" s="92" t="str">
        <f>IFERROR(INDEX($C$2:$C$5193,MATCH(ROWS(O$2:O2968),O$2:O$5193,0)),"")</f>
        <v/>
      </c>
    </row>
    <row r="2969" spans="1:19" x14ac:dyDescent="0.25">
      <c r="A2969" s="68">
        <v>437</v>
      </c>
      <c r="B2969" s="68" t="s">
        <v>6823</v>
      </c>
      <c r="C2969" s="68" t="s">
        <v>6824</v>
      </c>
      <c r="D2969" s="68" t="s">
        <v>6766</v>
      </c>
      <c r="E2969" s="68" t="s">
        <v>22400</v>
      </c>
      <c r="F2969" s="68" t="s">
        <v>6825</v>
      </c>
      <c r="G2969" s="68" t="s">
        <v>6826</v>
      </c>
      <c r="H2969" s="68">
        <v>65.9876</v>
      </c>
      <c r="I2969" s="68">
        <v>29.2394</v>
      </c>
      <c r="J2969" s="68">
        <v>866</v>
      </c>
      <c r="K2969" s="68">
        <v>2</v>
      </c>
      <c r="L2969" s="68">
        <f>COUNTIFS(Aéroports!$C$2:$C$5193,Aéroports!$C2969,Aéroports!$D$2:$D$5193,Aéroports!$D2969)</f>
        <v>1</v>
      </c>
      <c r="M2969" s="68" t="str">
        <f>IF(AND(Formulaire!$H$15=Aéroports!$E2969,--ISNUMBER(IFERROR(SEARCH(Formulaire!$H$16,$C2969,1),""))=1),MAX(M$1:M2968)+1,"")</f>
        <v/>
      </c>
      <c r="N2969" s="68" t="str">
        <f>IF(AND(Formulaire!$H$21=Aéroports!$E2969,--ISNUMBER(IFERROR(SEARCH(Formulaire!$H$22,$C2969,1),""))=1),MAX(N$1:N2968)+1,"")</f>
        <v/>
      </c>
      <c r="O2969" s="68" t="str">
        <f>IF(AND(Formulaire!$H$27=Aéroports!$E2969,--ISNUMBER(IFERROR(SEARCH(Formulaire!$H$28,$C2969,1),""))=1),MAX(O$1:O2968)+1,"")</f>
        <v/>
      </c>
      <c r="Q2969" s="91" t="str">
        <f>IFERROR(INDEX($C$2:$C$5193,MATCH(ROWS(M$2:M2969),M$2:M$5193,0)),"")</f>
        <v/>
      </c>
      <c r="R2969" s="70" t="str">
        <f>IFERROR(INDEX($C$2:$C$5193,MATCH(ROWS(N$2:N2969),N$2:N$5193,0)),"")</f>
        <v/>
      </c>
      <c r="S2969" s="92" t="str">
        <f>IFERROR(INDEX($C$2:$C$5193,MATCH(ROWS(O$2:O2969),O$2:O$5193,0)),"")</f>
        <v/>
      </c>
    </row>
    <row r="2970" spans="1:19" x14ac:dyDescent="0.25">
      <c r="A2970" s="69">
        <v>441</v>
      </c>
      <c r="B2970" s="69" t="s">
        <v>6827</v>
      </c>
      <c r="C2970" s="69" t="s">
        <v>6828</v>
      </c>
      <c r="D2970" s="69" t="s">
        <v>6766</v>
      </c>
      <c r="E2970" s="69" t="s">
        <v>22400</v>
      </c>
      <c r="F2970" s="69" t="s">
        <v>6829</v>
      </c>
      <c r="G2970" s="69" t="s">
        <v>6830</v>
      </c>
      <c r="H2970" s="69">
        <v>61.044600000000003</v>
      </c>
      <c r="I2970" s="69">
        <v>28.144739999999999</v>
      </c>
      <c r="J2970" s="69">
        <v>349</v>
      </c>
      <c r="K2970" s="69">
        <v>2</v>
      </c>
      <c r="L2970" s="69">
        <f>COUNTIFS(Aéroports!$C$2:$C$5193,Aéroports!$C2970,Aéroports!$D$2:$D$5193,Aéroports!$D2970)</f>
        <v>1</v>
      </c>
      <c r="M2970" s="69" t="str">
        <f>IF(AND(Formulaire!$H$15=Aéroports!$E2970,--ISNUMBER(IFERROR(SEARCH(Formulaire!$H$16,$C2970,1),""))=1),MAX(M$1:M2969)+1,"")</f>
        <v/>
      </c>
      <c r="N2970" s="69" t="str">
        <f>IF(AND(Formulaire!$H$21=Aéroports!$E2970,--ISNUMBER(IFERROR(SEARCH(Formulaire!$H$22,$C2970,1),""))=1),MAX(N$1:N2969)+1,"")</f>
        <v/>
      </c>
      <c r="O2970" s="69" t="str">
        <f>IF(AND(Formulaire!$H$27=Aéroports!$E2970,--ISNUMBER(IFERROR(SEARCH(Formulaire!$H$28,$C2970,1),""))=1),MAX(O$1:O2969)+1,"")</f>
        <v/>
      </c>
      <c r="Q2970" s="91" t="str">
        <f>IFERROR(INDEX($C$2:$C$5193,MATCH(ROWS(M$2:M2970),M$2:M$5193,0)),"")</f>
        <v/>
      </c>
      <c r="R2970" s="70" t="str">
        <f>IFERROR(INDEX($C$2:$C$5193,MATCH(ROWS(N$2:N2970),N$2:N$5193,0)),"")</f>
        <v/>
      </c>
      <c r="S2970" s="92" t="str">
        <f>IFERROR(INDEX($C$2:$C$5193,MATCH(ROWS(O$2:O2970),O$2:O$5193,0)),"")</f>
        <v/>
      </c>
    </row>
    <row r="2971" spans="1:19" x14ac:dyDescent="0.25">
      <c r="A2971" s="68">
        <v>442</v>
      </c>
      <c r="B2971" s="68" t="s">
        <v>6831</v>
      </c>
      <c r="C2971" s="68" t="s">
        <v>6832</v>
      </c>
      <c r="D2971" s="68" t="s">
        <v>6766</v>
      </c>
      <c r="E2971" s="68" t="s">
        <v>22400</v>
      </c>
      <c r="F2971" s="68" t="s">
        <v>6833</v>
      </c>
      <c r="G2971" s="68" t="s">
        <v>6834</v>
      </c>
      <c r="H2971" s="68">
        <v>60.122199999999999</v>
      </c>
      <c r="I2971" s="68">
        <v>19.898199999999999</v>
      </c>
      <c r="J2971" s="68">
        <v>17</v>
      </c>
      <c r="K2971" s="68">
        <v>2</v>
      </c>
      <c r="L2971" s="68">
        <f>COUNTIFS(Aéroports!$C$2:$C$5193,Aéroports!$C2971,Aéroports!$D$2:$D$5193,Aéroports!$D2971)</f>
        <v>1</v>
      </c>
      <c r="M2971" s="68" t="str">
        <f>IF(AND(Formulaire!$H$15=Aéroports!$E2971,--ISNUMBER(IFERROR(SEARCH(Formulaire!$H$16,$C2971,1),""))=1),MAX(M$1:M2970)+1,"")</f>
        <v/>
      </c>
      <c r="N2971" s="68" t="str">
        <f>IF(AND(Formulaire!$H$21=Aéroports!$E2971,--ISNUMBER(IFERROR(SEARCH(Formulaire!$H$22,$C2971,1),""))=1),MAX(N$1:N2970)+1,"")</f>
        <v/>
      </c>
      <c r="O2971" s="68" t="str">
        <f>IF(AND(Formulaire!$H$27=Aéroports!$E2971,--ISNUMBER(IFERROR(SEARCH(Formulaire!$H$28,$C2971,1),""))=1),MAX(O$1:O2970)+1,"")</f>
        <v/>
      </c>
      <c r="Q2971" s="91" t="str">
        <f>IFERROR(INDEX($C$2:$C$5193,MATCH(ROWS(M$2:M2971),M$2:M$5193,0)),"")</f>
        <v/>
      </c>
      <c r="R2971" s="70" t="str">
        <f>IFERROR(INDEX($C$2:$C$5193,MATCH(ROWS(N$2:N2971),N$2:N$5193,0)),"")</f>
        <v/>
      </c>
      <c r="S2971" s="92" t="str">
        <f>IFERROR(INDEX($C$2:$C$5193,MATCH(ROWS(O$2:O2971),O$2:O$5193,0)),"")</f>
        <v/>
      </c>
    </row>
    <row r="2972" spans="1:19" x14ac:dyDescent="0.25">
      <c r="A2972" s="69">
        <v>444</v>
      </c>
      <c r="B2972" s="69" t="s">
        <v>6835</v>
      </c>
      <c r="C2972" s="69" t="s">
        <v>6836</v>
      </c>
      <c r="D2972" s="69" t="s">
        <v>6766</v>
      </c>
      <c r="E2972" s="69" t="s">
        <v>22400</v>
      </c>
      <c r="F2972" s="69" t="s">
        <v>6837</v>
      </c>
      <c r="G2972" s="69" t="s">
        <v>6838</v>
      </c>
      <c r="H2972" s="69">
        <v>61.686599999999999</v>
      </c>
      <c r="I2972" s="69">
        <v>27.201799999999999</v>
      </c>
      <c r="J2972" s="69">
        <v>329</v>
      </c>
      <c r="K2972" s="69">
        <v>2</v>
      </c>
      <c r="L2972" s="69">
        <f>COUNTIFS(Aéroports!$C$2:$C$5193,Aéroports!$C2972,Aéroports!$D$2:$D$5193,Aéroports!$D2972)</f>
        <v>1</v>
      </c>
      <c r="M2972" s="69" t="str">
        <f>IF(AND(Formulaire!$H$15=Aéroports!$E2972,--ISNUMBER(IFERROR(SEARCH(Formulaire!$H$16,$C2972,1),""))=1),MAX(M$1:M2971)+1,"")</f>
        <v/>
      </c>
      <c r="N2972" s="69" t="str">
        <f>IF(AND(Formulaire!$H$21=Aéroports!$E2972,--ISNUMBER(IFERROR(SEARCH(Formulaire!$H$22,$C2972,1),""))=1),MAX(N$1:N2971)+1,"")</f>
        <v/>
      </c>
      <c r="O2972" s="69" t="str">
        <f>IF(AND(Formulaire!$H$27=Aéroports!$E2972,--ISNUMBER(IFERROR(SEARCH(Formulaire!$H$28,$C2972,1),""))=1),MAX(O$1:O2971)+1,"")</f>
        <v/>
      </c>
      <c r="Q2972" s="91" t="str">
        <f>IFERROR(INDEX($C$2:$C$5193,MATCH(ROWS(M$2:M2972),M$2:M$5193,0)),"")</f>
        <v/>
      </c>
      <c r="R2972" s="70" t="str">
        <f>IFERROR(INDEX($C$2:$C$5193,MATCH(ROWS(N$2:N2972),N$2:N$5193,0)),"")</f>
        <v/>
      </c>
      <c r="S2972" s="92" t="str">
        <f>IFERROR(INDEX($C$2:$C$5193,MATCH(ROWS(O$2:O2972),O$2:O$5193,0)),"")</f>
        <v/>
      </c>
    </row>
    <row r="2973" spans="1:19" x14ac:dyDescent="0.25">
      <c r="A2973" s="68">
        <v>446</v>
      </c>
      <c r="B2973" s="68" t="s">
        <v>6839</v>
      </c>
      <c r="C2973" s="68" t="s">
        <v>6840</v>
      </c>
      <c r="D2973" s="68" t="s">
        <v>6766</v>
      </c>
      <c r="E2973" s="68" t="s">
        <v>22400</v>
      </c>
      <c r="F2973" s="68" t="s">
        <v>6841</v>
      </c>
      <c r="G2973" s="68" t="s">
        <v>6842</v>
      </c>
      <c r="H2973" s="68">
        <v>64.930099999999996</v>
      </c>
      <c r="I2973" s="68">
        <v>25.354600000000001</v>
      </c>
      <c r="J2973" s="68">
        <v>47</v>
      </c>
      <c r="K2973" s="68">
        <v>2</v>
      </c>
      <c r="L2973" s="68">
        <f>COUNTIFS(Aéroports!$C$2:$C$5193,Aéroports!$C2973,Aéroports!$D$2:$D$5193,Aéroports!$D2973)</f>
        <v>1</v>
      </c>
      <c r="M2973" s="68" t="str">
        <f>IF(AND(Formulaire!$H$15=Aéroports!$E2973,--ISNUMBER(IFERROR(SEARCH(Formulaire!$H$16,$C2973,1),""))=1),MAX(M$1:M2972)+1,"")</f>
        <v/>
      </c>
      <c r="N2973" s="68" t="str">
        <f>IF(AND(Formulaire!$H$21=Aéroports!$E2973,--ISNUMBER(IFERROR(SEARCH(Formulaire!$H$22,$C2973,1),""))=1),MAX(N$1:N2972)+1,"")</f>
        <v/>
      </c>
      <c r="O2973" s="68" t="str">
        <f>IF(AND(Formulaire!$H$27=Aéroports!$E2973,--ISNUMBER(IFERROR(SEARCH(Formulaire!$H$28,$C2973,1),""))=1),MAX(O$1:O2972)+1,"")</f>
        <v/>
      </c>
      <c r="Q2973" s="91" t="str">
        <f>IFERROR(INDEX($C$2:$C$5193,MATCH(ROWS(M$2:M2973),M$2:M$5193,0)),"")</f>
        <v/>
      </c>
      <c r="R2973" s="70" t="str">
        <f>IFERROR(INDEX($C$2:$C$5193,MATCH(ROWS(N$2:N2973),N$2:N$5193,0)),"")</f>
        <v/>
      </c>
      <c r="S2973" s="92" t="str">
        <f>IFERROR(INDEX($C$2:$C$5193,MATCH(ROWS(O$2:O2973),O$2:O$5193,0)),"")</f>
        <v/>
      </c>
    </row>
    <row r="2974" spans="1:19" x14ac:dyDescent="0.25">
      <c r="A2974" s="69">
        <v>448</v>
      </c>
      <c r="B2974" s="69" t="s">
        <v>6843</v>
      </c>
      <c r="C2974" s="69" t="s">
        <v>6844</v>
      </c>
      <c r="D2974" s="69" t="s">
        <v>6766</v>
      </c>
      <c r="E2974" s="69" t="s">
        <v>22400</v>
      </c>
      <c r="F2974" s="69" t="s">
        <v>6845</v>
      </c>
      <c r="G2974" s="69" t="s">
        <v>6846</v>
      </c>
      <c r="H2974" s="69">
        <v>61.4617</v>
      </c>
      <c r="I2974" s="69">
        <v>21.8</v>
      </c>
      <c r="J2974" s="69">
        <v>44</v>
      </c>
      <c r="K2974" s="69">
        <v>2</v>
      </c>
      <c r="L2974" s="69">
        <f>COUNTIFS(Aéroports!$C$2:$C$5193,Aéroports!$C2974,Aéroports!$D$2:$D$5193,Aéroports!$D2974)</f>
        <v>1</v>
      </c>
      <c r="M2974" s="69" t="str">
        <f>IF(AND(Formulaire!$H$15=Aéroports!$E2974,--ISNUMBER(IFERROR(SEARCH(Formulaire!$H$16,$C2974,1),""))=1),MAX(M$1:M2973)+1,"")</f>
        <v/>
      </c>
      <c r="N2974" s="69" t="str">
        <f>IF(AND(Formulaire!$H$21=Aéroports!$E2974,--ISNUMBER(IFERROR(SEARCH(Formulaire!$H$22,$C2974,1),""))=1),MAX(N$1:N2973)+1,"")</f>
        <v/>
      </c>
      <c r="O2974" s="69" t="str">
        <f>IF(AND(Formulaire!$H$27=Aéroports!$E2974,--ISNUMBER(IFERROR(SEARCH(Formulaire!$H$28,$C2974,1),""))=1),MAX(O$1:O2973)+1,"")</f>
        <v/>
      </c>
      <c r="Q2974" s="91" t="str">
        <f>IFERROR(INDEX($C$2:$C$5193,MATCH(ROWS(M$2:M2974),M$2:M$5193,0)),"")</f>
        <v/>
      </c>
      <c r="R2974" s="70" t="str">
        <f>IFERROR(INDEX($C$2:$C$5193,MATCH(ROWS(N$2:N2974),N$2:N$5193,0)),"")</f>
        <v/>
      </c>
      <c r="S2974" s="92" t="str">
        <f>IFERROR(INDEX($C$2:$C$5193,MATCH(ROWS(O$2:O2974),O$2:O$5193,0)),"")</f>
        <v/>
      </c>
    </row>
    <row r="2975" spans="1:19" x14ac:dyDescent="0.25">
      <c r="A2975" s="68">
        <v>453</v>
      </c>
      <c r="B2975" s="68" t="s">
        <v>6847</v>
      </c>
      <c r="C2975" s="68" t="s">
        <v>6848</v>
      </c>
      <c r="D2975" s="68" t="s">
        <v>6766</v>
      </c>
      <c r="E2975" s="68" t="s">
        <v>22400</v>
      </c>
      <c r="F2975" s="68" t="s">
        <v>6849</v>
      </c>
      <c r="G2975" s="68" t="s">
        <v>6850</v>
      </c>
      <c r="H2975" s="68">
        <v>66.564800000000005</v>
      </c>
      <c r="I2975" s="68">
        <v>25.830400000000001</v>
      </c>
      <c r="J2975" s="68">
        <v>642</v>
      </c>
      <c r="K2975" s="68">
        <v>2</v>
      </c>
      <c r="L2975" s="68">
        <f>COUNTIFS(Aéroports!$C$2:$C$5193,Aéroports!$C2975,Aéroports!$D$2:$D$5193,Aéroports!$D2975)</f>
        <v>1</v>
      </c>
      <c r="M2975" s="68" t="str">
        <f>IF(AND(Formulaire!$H$15=Aéroports!$E2975,--ISNUMBER(IFERROR(SEARCH(Formulaire!$H$16,$C2975,1),""))=1),MAX(M$1:M2974)+1,"")</f>
        <v/>
      </c>
      <c r="N2975" s="68" t="str">
        <f>IF(AND(Formulaire!$H$21=Aéroports!$E2975,--ISNUMBER(IFERROR(SEARCH(Formulaire!$H$22,$C2975,1),""))=1),MAX(N$1:N2974)+1,"")</f>
        <v/>
      </c>
      <c r="O2975" s="68" t="str">
        <f>IF(AND(Formulaire!$H$27=Aéroports!$E2975,--ISNUMBER(IFERROR(SEARCH(Formulaire!$H$28,$C2975,1),""))=1),MAX(O$1:O2974)+1,"")</f>
        <v/>
      </c>
      <c r="Q2975" s="91" t="str">
        <f>IFERROR(INDEX($C$2:$C$5193,MATCH(ROWS(M$2:M2975),M$2:M$5193,0)),"")</f>
        <v/>
      </c>
      <c r="R2975" s="70" t="str">
        <f>IFERROR(INDEX($C$2:$C$5193,MATCH(ROWS(N$2:N2975),N$2:N$5193,0)),"")</f>
        <v/>
      </c>
      <c r="S2975" s="92" t="str">
        <f>IFERROR(INDEX($C$2:$C$5193,MATCH(ROWS(O$2:O2975),O$2:O$5193,0)),"")</f>
        <v/>
      </c>
    </row>
    <row r="2976" spans="1:19" x14ac:dyDescent="0.25">
      <c r="A2976" s="69">
        <v>455</v>
      </c>
      <c r="B2976" s="69" t="s">
        <v>6851</v>
      </c>
      <c r="C2976" s="69" t="s">
        <v>6852</v>
      </c>
      <c r="D2976" s="69" t="s">
        <v>6766</v>
      </c>
      <c r="E2976" s="69" t="s">
        <v>22400</v>
      </c>
      <c r="F2976" s="69" t="s">
        <v>6853</v>
      </c>
      <c r="G2976" s="69" t="s">
        <v>6854</v>
      </c>
      <c r="H2976" s="69">
        <v>61.943100000000001</v>
      </c>
      <c r="I2976" s="69">
        <v>28.9451</v>
      </c>
      <c r="J2976" s="69">
        <v>311</v>
      </c>
      <c r="K2976" s="69">
        <v>2</v>
      </c>
      <c r="L2976" s="69">
        <f>COUNTIFS(Aéroports!$C$2:$C$5193,Aéroports!$C2976,Aéroports!$D$2:$D$5193,Aéroports!$D2976)</f>
        <v>1</v>
      </c>
      <c r="M2976" s="69" t="str">
        <f>IF(AND(Formulaire!$H$15=Aéroports!$E2976,--ISNUMBER(IFERROR(SEARCH(Formulaire!$H$16,$C2976,1),""))=1),MAX(M$1:M2975)+1,"")</f>
        <v/>
      </c>
      <c r="N2976" s="69" t="str">
        <f>IF(AND(Formulaire!$H$21=Aéroports!$E2976,--ISNUMBER(IFERROR(SEARCH(Formulaire!$H$22,$C2976,1),""))=1),MAX(N$1:N2975)+1,"")</f>
        <v/>
      </c>
      <c r="O2976" s="69" t="str">
        <f>IF(AND(Formulaire!$H$27=Aéroports!$E2976,--ISNUMBER(IFERROR(SEARCH(Formulaire!$H$28,$C2976,1),""))=1),MAX(O$1:O2975)+1,"")</f>
        <v/>
      </c>
      <c r="Q2976" s="91" t="str">
        <f>IFERROR(INDEX($C$2:$C$5193,MATCH(ROWS(M$2:M2976),M$2:M$5193,0)),"")</f>
        <v/>
      </c>
      <c r="R2976" s="70" t="str">
        <f>IFERROR(INDEX($C$2:$C$5193,MATCH(ROWS(N$2:N2976),N$2:N$5193,0)),"")</f>
        <v/>
      </c>
      <c r="S2976" s="92" t="str">
        <f>IFERROR(INDEX($C$2:$C$5193,MATCH(ROWS(O$2:O2976),O$2:O$5193,0)),"")</f>
        <v/>
      </c>
    </row>
    <row r="2977" spans="1:19" x14ac:dyDescent="0.25">
      <c r="A2977" s="68">
        <v>5560</v>
      </c>
      <c r="B2977" s="68" t="s">
        <v>6855</v>
      </c>
      <c r="C2977" s="68" t="s">
        <v>6856</v>
      </c>
      <c r="D2977" s="68" t="s">
        <v>6766</v>
      </c>
      <c r="E2977" s="68" t="s">
        <v>22400</v>
      </c>
      <c r="F2977" s="68" t="s">
        <v>6857</v>
      </c>
      <c r="G2977" s="68" t="s">
        <v>6858</v>
      </c>
      <c r="H2977" s="68">
        <v>62.692100000000003</v>
      </c>
      <c r="I2977" s="68">
        <v>22.8323</v>
      </c>
      <c r="J2977" s="68">
        <v>302</v>
      </c>
      <c r="K2977" s="68">
        <v>2</v>
      </c>
      <c r="L2977" s="68">
        <f>COUNTIFS(Aéroports!$C$2:$C$5193,Aéroports!$C2977,Aéroports!$D$2:$D$5193,Aéroports!$D2977)</f>
        <v>1</v>
      </c>
      <c r="M2977" s="68" t="str">
        <f>IF(AND(Formulaire!$H$15=Aéroports!$E2977,--ISNUMBER(IFERROR(SEARCH(Formulaire!$H$16,$C2977,1),""))=1),MAX(M$1:M2976)+1,"")</f>
        <v/>
      </c>
      <c r="N2977" s="68" t="str">
        <f>IF(AND(Formulaire!$H$21=Aéroports!$E2977,--ISNUMBER(IFERROR(SEARCH(Formulaire!$H$22,$C2977,1),""))=1),MAX(N$1:N2976)+1,"")</f>
        <v/>
      </c>
      <c r="O2977" s="68" t="str">
        <f>IF(AND(Formulaire!$H$27=Aéroports!$E2977,--ISNUMBER(IFERROR(SEARCH(Formulaire!$H$28,$C2977,1),""))=1),MAX(O$1:O2976)+1,"")</f>
        <v/>
      </c>
      <c r="Q2977" s="91" t="str">
        <f>IFERROR(INDEX($C$2:$C$5193,MATCH(ROWS(M$2:M2977),M$2:M$5193,0)),"")</f>
        <v/>
      </c>
      <c r="R2977" s="70" t="str">
        <f>IFERROR(INDEX($C$2:$C$5193,MATCH(ROWS(N$2:N2977),N$2:N$5193,0)),"")</f>
        <v/>
      </c>
      <c r="S2977" s="92" t="str">
        <f>IFERROR(INDEX($C$2:$C$5193,MATCH(ROWS(O$2:O2977),O$2:O$5193,0)),"")</f>
        <v/>
      </c>
    </row>
    <row r="2978" spans="1:19" x14ac:dyDescent="0.25">
      <c r="A2978" s="69">
        <v>457</v>
      </c>
      <c r="B2978" s="69" t="s">
        <v>6859</v>
      </c>
      <c r="C2978" s="69" t="s">
        <v>6860</v>
      </c>
      <c r="D2978" s="69" t="s">
        <v>6766</v>
      </c>
      <c r="E2978" s="69" t="s">
        <v>22400</v>
      </c>
      <c r="F2978" s="69" t="s">
        <v>6861</v>
      </c>
      <c r="G2978" s="69" t="s">
        <v>6862</v>
      </c>
      <c r="H2978" s="69">
        <v>67.394999999999996</v>
      </c>
      <c r="I2978" s="69">
        <v>26.6191</v>
      </c>
      <c r="J2978" s="69">
        <v>602</v>
      </c>
      <c r="K2978" s="69">
        <v>2</v>
      </c>
      <c r="L2978" s="69">
        <f>COUNTIFS(Aéroports!$C$2:$C$5193,Aéroports!$C2978,Aéroports!$D$2:$D$5193,Aéroports!$D2978)</f>
        <v>1</v>
      </c>
      <c r="M2978" s="69" t="str">
        <f>IF(AND(Formulaire!$H$15=Aéroports!$E2978,--ISNUMBER(IFERROR(SEARCH(Formulaire!$H$16,$C2978,1),""))=1),MAX(M$1:M2977)+1,"")</f>
        <v/>
      </c>
      <c r="N2978" s="69" t="str">
        <f>IF(AND(Formulaire!$H$21=Aéroports!$E2978,--ISNUMBER(IFERROR(SEARCH(Formulaire!$H$22,$C2978,1),""))=1),MAX(N$1:N2977)+1,"")</f>
        <v/>
      </c>
      <c r="O2978" s="69" t="str">
        <f>IF(AND(Formulaire!$H$27=Aéroports!$E2978,--ISNUMBER(IFERROR(SEARCH(Formulaire!$H$28,$C2978,1),""))=1),MAX(O$1:O2977)+1,"")</f>
        <v/>
      </c>
      <c r="Q2978" s="91" t="str">
        <f>IFERROR(INDEX($C$2:$C$5193,MATCH(ROWS(M$2:M2978),M$2:M$5193,0)),"")</f>
        <v/>
      </c>
      <c r="R2978" s="70" t="str">
        <f>IFERROR(INDEX($C$2:$C$5193,MATCH(ROWS(N$2:N2978),N$2:N$5193,0)),"")</f>
        <v/>
      </c>
      <c r="S2978" s="92" t="str">
        <f>IFERROR(INDEX($C$2:$C$5193,MATCH(ROWS(O$2:O2978),O$2:O$5193,0)),"")</f>
        <v/>
      </c>
    </row>
    <row r="2979" spans="1:19" x14ac:dyDescent="0.25">
      <c r="A2979" s="68">
        <v>458</v>
      </c>
      <c r="B2979" s="68" t="s">
        <v>6863</v>
      </c>
      <c r="C2979" s="68" t="s">
        <v>6864</v>
      </c>
      <c r="D2979" s="68" t="s">
        <v>6766</v>
      </c>
      <c r="E2979" s="68" t="s">
        <v>22400</v>
      </c>
      <c r="F2979" s="68" t="s">
        <v>6865</v>
      </c>
      <c r="G2979" s="68" t="s">
        <v>6866</v>
      </c>
      <c r="H2979" s="68">
        <v>61.414099999999998</v>
      </c>
      <c r="I2979" s="68">
        <v>23.604399999999998</v>
      </c>
      <c r="J2979" s="68">
        <v>390</v>
      </c>
      <c r="K2979" s="68">
        <v>2</v>
      </c>
      <c r="L2979" s="68">
        <f>COUNTIFS(Aéroports!$C$2:$C$5193,Aéroports!$C2979,Aéroports!$D$2:$D$5193,Aéroports!$D2979)</f>
        <v>1</v>
      </c>
      <c r="M2979" s="68" t="str">
        <f>IF(AND(Formulaire!$H$15=Aéroports!$E2979,--ISNUMBER(IFERROR(SEARCH(Formulaire!$H$16,$C2979,1),""))=1),MAX(M$1:M2978)+1,"")</f>
        <v/>
      </c>
      <c r="N2979" s="68" t="str">
        <f>IF(AND(Formulaire!$H$21=Aéroports!$E2979,--ISNUMBER(IFERROR(SEARCH(Formulaire!$H$22,$C2979,1),""))=1),MAX(N$1:N2978)+1,"")</f>
        <v/>
      </c>
      <c r="O2979" s="68" t="str">
        <f>IF(AND(Formulaire!$H$27=Aéroports!$E2979,--ISNUMBER(IFERROR(SEARCH(Formulaire!$H$28,$C2979,1),""))=1),MAX(O$1:O2978)+1,"")</f>
        <v/>
      </c>
      <c r="Q2979" s="91" t="str">
        <f>IFERROR(INDEX($C$2:$C$5193,MATCH(ROWS(M$2:M2979),M$2:M$5193,0)),"")</f>
        <v/>
      </c>
      <c r="R2979" s="70" t="str">
        <f>IFERROR(INDEX($C$2:$C$5193,MATCH(ROWS(N$2:N2979),N$2:N$5193,0)),"")</f>
        <v/>
      </c>
      <c r="S2979" s="92" t="str">
        <f>IFERROR(INDEX($C$2:$C$5193,MATCH(ROWS(O$2:O2979),O$2:O$5193,0)),"")</f>
        <v/>
      </c>
    </row>
    <row r="2980" spans="1:19" x14ac:dyDescent="0.25">
      <c r="A2980" s="69">
        <v>460</v>
      </c>
      <c r="B2980" s="69" t="s">
        <v>6867</v>
      </c>
      <c r="C2980" s="69" t="s">
        <v>6868</v>
      </c>
      <c r="D2980" s="69" t="s">
        <v>6766</v>
      </c>
      <c r="E2980" s="69" t="s">
        <v>22400</v>
      </c>
      <c r="F2980" s="69" t="s">
        <v>6869</v>
      </c>
      <c r="G2980" s="69" t="s">
        <v>6870</v>
      </c>
      <c r="H2980" s="69">
        <v>60.514099999999999</v>
      </c>
      <c r="I2980" s="69">
        <v>22.262799999999999</v>
      </c>
      <c r="J2980" s="69">
        <v>161</v>
      </c>
      <c r="K2980" s="69">
        <v>2</v>
      </c>
      <c r="L2980" s="69">
        <f>COUNTIFS(Aéroports!$C$2:$C$5193,Aéroports!$C2980,Aéroports!$D$2:$D$5193,Aéroports!$D2980)</f>
        <v>1</v>
      </c>
      <c r="M2980" s="69" t="str">
        <f>IF(AND(Formulaire!$H$15=Aéroports!$E2980,--ISNUMBER(IFERROR(SEARCH(Formulaire!$H$16,$C2980,1),""))=1),MAX(M$1:M2979)+1,"")</f>
        <v/>
      </c>
      <c r="N2980" s="69" t="str">
        <f>IF(AND(Formulaire!$H$21=Aéroports!$E2980,--ISNUMBER(IFERROR(SEARCH(Formulaire!$H$22,$C2980,1),""))=1),MAX(N$1:N2979)+1,"")</f>
        <v/>
      </c>
      <c r="O2980" s="69" t="str">
        <f>IF(AND(Formulaire!$H$27=Aéroports!$E2980,--ISNUMBER(IFERROR(SEARCH(Formulaire!$H$28,$C2980,1),""))=1),MAX(O$1:O2979)+1,"")</f>
        <v/>
      </c>
      <c r="Q2980" s="91" t="str">
        <f>IFERROR(INDEX($C$2:$C$5193,MATCH(ROWS(M$2:M2980),M$2:M$5193,0)),"")</f>
        <v/>
      </c>
      <c r="R2980" s="70" t="str">
        <f>IFERROR(INDEX($C$2:$C$5193,MATCH(ROWS(N$2:N2980),N$2:N$5193,0)),"")</f>
        <v/>
      </c>
      <c r="S2980" s="92" t="str">
        <f>IFERROR(INDEX($C$2:$C$5193,MATCH(ROWS(O$2:O2980),O$2:O$5193,0)),"")</f>
        <v/>
      </c>
    </row>
    <row r="2981" spans="1:19" x14ac:dyDescent="0.25">
      <c r="A2981" s="68">
        <v>461</v>
      </c>
      <c r="B2981" s="68" t="s">
        <v>6871</v>
      </c>
      <c r="C2981" s="68" t="s">
        <v>6872</v>
      </c>
      <c r="D2981" s="68" t="s">
        <v>6766</v>
      </c>
      <c r="E2981" s="68" t="s">
        <v>22400</v>
      </c>
      <c r="F2981" s="68" t="s">
        <v>6873</v>
      </c>
      <c r="G2981" s="68" t="s">
        <v>6874</v>
      </c>
      <c r="H2981" s="68">
        <v>60.8964</v>
      </c>
      <c r="I2981" s="68">
        <v>26.938400000000001</v>
      </c>
      <c r="J2981" s="68">
        <v>339</v>
      </c>
      <c r="K2981" s="68">
        <v>2</v>
      </c>
      <c r="L2981" s="68">
        <f>COUNTIFS(Aéroports!$C$2:$C$5193,Aéroports!$C2981,Aéroports!$D$2:$D$5193,Aéroports!$D2981)</f>
        <v>1</v>
      </c>
      <c r="M2981" s="68" t="str">
        <f>IF(AND(Formulaire!$H$15=Aéroports!$E2981,--ISNUMBER(IFERROR(SEARCH(Formulaire!$H$16,$C2981,1),""))=1),MAX(M$1:M2980)+1,"")</f>
        <v/>
      </c>
      <c r="N2981" s="68" t="str">
        <f>IF(AND(Formulaire!$H$21=Aéroports!$E2981,--ISNUMBER(IFERROR(SEARCH(Formulaire!$H$22,$C2981,1),""))=1),MAX(N$1:N2980)+1,"")</f>
        <v/>
      </c>
      <c r="O2981" s="68" t="str">
        <f>IF(AND(Formulaire!$H$27=Aéroports!$E2981,--ISNUMBER(IFERROR(SEARCH(Formulaire!$H$28,$C2981,1),""))=1),MAX(O$1:O2980)+1,"")</f>
        <v/>
      </c>
      <c r="Q2981" s="91" t="str">
        <f>IFERROR(INDEX($C$2:$C$5193,MATCH(ROWS(M$2:M2981),M$2:M$5193,0)),"")</f>
        <v/>
      </c>
      <c r="R2981" s="70" t="str">
        <f>IFERROR(INDEX($C$2:$C$5193,MATCH(ROWS(N$2:N2981),N$2:N$5193,0)),"")</f>
        <v/>
      </c>
      <c r="S2981" s="92" t="str">
        <f>IFERROR(INDEX($C$2:$C$5193,MATCH(ROWS(O$2:O2981),O$2:O$5193,0)),"")</f>
        <v/>
      </c>
    </row>
    <row r="2982" spans="1:19" x14ac:dyDescent="0.25">
      <c r="A2982" s="69">
        <v>462</v>
      </c>
      <c r="B2982" s="69" t="s">
        <v>6875</v>
      </c>
      <c r="C2982" s="69" t="s">
        <v>6876</v>
      </c>
      <c r="D2982" s="69" t="s">
        <v>6766</v>
      </c>
      <c r="E2982" s="69" t="s">
        <v>22400</v>
      </c>
      <c r="F2982" s="69" t="s">
        <v>6877</v>
      </c>
      <c r="G2982" s="69" t="s">
        <v>6878</v>
      </c>
      <c r="H2982" s="69">
        <v>63.050699999999999</v>
      </c>
      <c r="I2982" s="69">
        <v>21.7622</v>
      </c>
      <c r="J2982" s="69">
        <v>19</v>
      </c>
      <c r="K2982" s="69">
        <v>2</v>
      </c>
      <c r="L2982" s="69">
        <f>COUNTIFS(Aéroports!$C$2:$C$5193,Aéroports!$C2982,Aéroports!$D$2:$D$5193,Aéroports!$D2982)</f>
        <v>1</v>
      </c>
      <c r="M2982" s="69" t="str">
        <f>IF(AND(Formulaire!$H$15=Aéroports!$E2982,--ISNUMBER(IFERROR(SEARCH(Formulaire!$H$16,$C2982,1),""))=1),MAX(M$1:M2981)+1,"")</f>
        <v/>
      </c>
      <c r="N2982" s="69" t="str">
        <f>IF(AND(Formulaire!$H$21=Aéroports!$E2982,--ISNUMBER(IFERROR(SEARCH(Formulaire!$H$22,$C2982,1),""))=1),MAX(N$1:N2981)+1,"")</f>
        <v/>
      </c>
      <c r="O2982" s="69" t="str">
        <f>IF(AND(Formulaire!$H$27=Aéroports!$E2982,--ISNUMBER(IFERROR(SEARCH(Formulaire!$H$28,$C2982,1),""))=1),MAX(O$1:O2981)+1,"")</f>
        <v/>
      </c>
      <c r="Q2982" s="91" t="str">
        <f>IFERROR(INDEX($C$2:$C$5193,MATCH(ROWS(M$2:M2982),M$2:M$5193,0)),"")</f>
        <v/>
      </c>
      <c r="R2982" s="70" t="str">
        <f>IFERROR(INDEX($C$2:$C$5193,MATCH(ROWS(N$2:N2982),N$2:N$5193,0)),"")</f>
        <v/>
      </c>
      <c r="S2982" s="92" t="str">
        <f>IFERROR(INDEX($C$2:$C$5193,MATCH(ROWS(O$2:O2982),O$2:O$5193,0)),"")</f>
        <v/>
      </c>
    </row>
    <row r="2983" spans="1:19" x14ac:dyDescent="0.25">
      <c r="A2983" s="68">
        <v>463</v>
      </c>
      <c r="B2983" s="68" t="s">
        <v>6879</v>
      </c>
      <c r="C2983" s="68" t="s">
        <v>6880</v>
      </c>
      <c r="D2983" s="68" t="s">
        <v>6766</v>
      </c>
      <c r="E2983" s="68" t="s">
        <v>22400</v>
      </c>
      <c r="F2983" s="68" t="s">
        <v>6881</v>
      </c>
      <c r="G2983" s="68" t="s">
        <v>6882</v>
      </c>
      <c r="H2983" s="68">
        <v>62.171100000000003</v>
      </c>
      <c r="I2983" s="68">
        <v>27.868600000000001</v>
      </c>
      <c r="J2983" s="68">
        <v>286</v>
      </c>
      <c r="K2983" s="68">
        <v>2</v>
      </c>
      <c r="L2983" s="68">
        <f>COUNTIFS(Aéroports!$C$2:$C$5193,Aéroports!$C2983,Aéroports!$D$2:$D$5193,Aéroports!$D2983)</f>
        <v>1</v>
      </c>
      <c r="M2983" s="68" t="str">
        <f>IF(AND(Formulaire!$H$15=Aéroports!$E2983,--ISNUMBER(IFERROR(SEARCH(Formulaire!$H$16,$C2983,1),""))=1),MAX(M$1:M2982)+1,"")</f>
        <v/>
      </c>
      <c r="N2983" s="68" t="str">
        <f>IF(AND(Formulaire!$H$21=Aéroports!$E2983,--ISNUMBER(IFERROR(SEARCH(Formulaire!$H$22,$C2983,1),""))=1),MAX(N$1:N2982)+1,"")</f>
        <v/>
      </c>
      <c r="O2983" s="68" t="str">
        <f>IF(AND(Formulaire!$H$27=Aéroports!$E2983,--ISNUMBER(IFERROR(SEARCH(Formulaire!$H$28,$C2983,1),""))=1),MAX(O$1:O2982)+1,"")</f>
        <v/>
      </c>
      <c r="Q2983" s="91" t="str">
        <f>IFERROR(INDEX($C$2:$C$5193,MATCH(ROWS(M$2:M2983),M$2:M$5193,0)),"")</f>
        <v/>
      </c>
      <c r="R2983" s="70" t="str">
        <f>IFERROR(INDEX($C$2:$C$5193,MATCH(ROWS(N$2:N2983),N$2:N$5193,0)),"")</f>
        <v/>
      </c>
      <c r="S2983" s="92" t="str">
        <f>IFERROR(INDEX($C$2:$C$5193,MATCH(ROWS(O$2:O2983),O$2:O$5193,0)),"")</f>
        <v/>
      </c>
    </row>
    <row r="2984" spans="1:19" x14ac:dyDescent="0.25">
      <c r="A2984" s="69">
        <v>1324</v>
      </c>
      <c r="B2984" s="69" t="s">
        <v>6892</v>
      </c>
      <c r="C2984" s="69" t="s">
        <v>6893</v>
      </c>
      <c r="D2984" s="69" t="s">
        <v>6885</v>
      </c>
      <c r="E2984" s="69" t="s">
        <v>6885</v>
      </c>
      <c r="F2984" s="69" t="s">
        <v>6894</v>
      </c>
      <c r="G2984" s="69" t="s">
        <v>6895</v>
      </c>
      <c r="H2984" s="69">
        <v>41.9236</v>
      </c>
      <c r="I2984" s="69">
        <v>8.8029200000000003</v>
      </c>
      <c r="J2984" s="69">
        <v>18</v>
      </c>
      <c r="K2984" s="69">
        <v>1</v>
      </c>
      <c r="L2984" s="69">
        <f>COUNTIFS(Aéroports!$C$2:$C$5193,Aéroports!$C2984,Aéroports!$D$2:$D$5193,Aéroports!$D2984)</f>
        <v>1</v>
      </c>
      <c r="M2984" s="69" t="str">
        <f>IF(AND(Formulaire!$H$15=Aéroports!$E2984,--ISNUMBER(IFERROR(SEARCH(Formulaire!$H$16,$C2984,1),""))=1),MAX(M$1:M2983)+1,"")</f>
        <v/>
      </c>
      <c r="N2984" s="69" t="str">
        <f>IF(AND(Formulaire!$H$21=Aéroports!$E2984,--ISNUMBER(IFERROR(SEARCH(Formulaire!$H$22,$C2984,1),""))=1),MAX(N$1:N2983)+1,"")</f>
        <v/>
      </c>
      <c r="O2984" s="69" t="str">
        <f>IF(AND(Formulaire!$H$27=Aéroports!$E2984,--ISNUMBER(IFERROR(SEARCH(Formulaire!$H$28,$C2984,1),""))=1),MAX(O$1:O2983)+1,"")</f>
        <v/>
      </c>
      <c r="Q2984" s="91" t="str">
        <f>IFERROR(INDEX($C$2:$C$5193,MATCH(ROWS(M$2:M2984),M$2:M$5193,0)),"")</f>
        <v/>
      </c>
      <c r="R2984" s="70" t="str">
        <f>IFERROR(INDEX($C$2:$C$5193,MATCH(ROWS(N$2:N2984),N$2:N$5193,0)),"")</f>
        <v/>
      </c>
      <c r="S2984" s="92" t="str">
        <f>IFERROR(INDEX($C$2:$C$5193,MATCH(ROWS(O$2:O2984),O$2:O$5193,0)),"")</f>
        <v/>
      </c>
    </row>
    <row r="2985" spans="1:19" x14ac:dyDescent="0.25">
      <c r="A2985" s="69">
        <v>1344</v>
      </c>
      <c r="B2985" s="69" t="s">
        <v>6927</v>
      </c>
      <c r="C2985" s="69" t="s">
        <v>6928</v>
      </c>
      <c r="D2985" s="69" t="s">
        <v>6885</v>
      </c>
      <c r="E2985" s="69" t="s">
        <v>6885</v>
      </c>
      <c r="F2985" s="69" t="s">
        <v>6929</v>
      </c>
      <c r="G2985" s="69" t="s">
        <v>6930</v>
      </c>
      <c r="H2985" s="69">
        <v>44.891399999999997</v>
      </c>
      <c r="I2985" s="69">
        <v>2.4219400000000002</v>
      </c>
      <c r="J2985" s="69">
        <v>2096</v>
      </c>
      <c r="K2985" s="69">
        <v>1</v>
      </c>
      <c r="L2985" s="69">
        <f>COUNTIFS(Aéroports!$C$2:$C$5193,Aéroports!$C2985,Aéroports!$D$2:$D$5193,Aéroports!$D2985)</f>
        <v>1</v>
      </c>
      <c r="M2985" s="69" t="str">
        <f>IF(AND(Formulaire!$H$15=Aéroports!$E2985,--ISNUMBER(IFERROR(SEARCH(Formulaire!$H$16,$C2985,1),""))=1),MAX(M$1:M2984)+1,"")</f>
        <v/>
      </c>
      <c r="N2985" s="69" t="str">
        <f>IF(AND(Formulaire!$H$21=Aéroports!$E2985,--ISNUMBER(IFERROR(SEARCH(Formulaire!$H$22,$C2985,1),""))=1),MAX(N$1:N2984)+1,"")</f>
        <v/>
      </c>
      <c r="O2985" s="69" t="str">
        <f>IF(AND(Formulaire!$H$27=Aéroports!$E2985,--ISNUMBER(IFERROR(SEARCH(Formulaire!$H$28,$C2985,1),""))=1),MAX(O$1:O2984)+1,"")</f>
        <v/>
      </c>
      <c r="Q2985" s="91" t="str">
        <f>IFERROR(INDEX($C$2:$C$5193,MATCH(ROWS(M$2:M2985),M$2:M$5193,0)),"")</f>
        <v/>
      </c>
      <c r="R2985" s="70" t="str">
        <f>IFERROR(INDEX($C$2:$C$5193,MATCH(ROWS(N$2:N2985),N$2:N$5193,0)),"")</f>
        <v/>
      </c>
      <c r="S2985" s="92" t="str">
        <f>IFERROR(INDEX($C$2:$C$5193,MATCH(ROWS(O$2:O2985),O$2:O$5193,0)),"")</f>
        <v/>
      </c>
    </row>
    <row r="2986" spans="1:19" x14ac:dyDescent="0.25">
      <c r="A2986" s="69">
        <v>1361</v>
      </c>
      <c r="B2986" s="69" t="s">
        <v>6935</v>
      </c>
      <c r="C2986" s="69" t="s">
        <v>6936</v>
      </c>
      <c r="D2986" s="69" t="s">
        <v>6885</v>
      </c>
      <c r="E2986" s="69" t="s">
        <v>6885</v>
      </c>
      <c r="F2986" s="69" t="s">
        <v>6937</v>
      </c>
      <c r="G2986" s="69" t="s">
        <v>6938</v>
      </c>
      <c r="H2986" s="69">
        <v>43.907299999999999</v>
      </c>
      <c r="I2986" s="69">
        <v>4.9018300000000004</v>
      </c>
      <c r="J2986" s="69">
        <v>124</v>
      </c>
      <c r="K2986" s="69">
        <v>1</v>
      </c>
      <c r="L2986" s="69">
        <f>COUNTIFS(Aéroports!$C$2:$C$5193,Aéroports!$C2986,Aéroports!$D$2:$D$5193,Aéroports!$D2986)</f>
        <v>1</v>
      </c>
      <c r="M2986" s="69" t="str">
        <f>IF(AND(Formulaire!$H$15=Aéroports!$E2986,--ISNUMBER(IFERROR(SEARCH(Formulaire!$H$16,$C2986,1),""))=1),MAX(M$1:M2985)+1,"")</f>
        <v/>
      </c>
      <c r="N2986" s="69" t="str">
        <f>IF(AND(Formulaire!$H$21=Aéroports!$E2986,--ISNUMBER(IFERROR(SEARCH(Formulaire!$H$22,$C2986,1),""))=1),MAX(N$1:N2985)+1,"")</f>
        <v/>
      </c>
      <c r="O2986" s="69" t="str">
        <f>IF(AND(Formulaire!$H$27=Aéroports!$E2986,--ISNUMBER(IFERROR(SEARCH(Formulaire!$H$28,$C2986,1),""))=1),MAX(O$1:O2985)+1,"")</f>
        <v/>
      </c>
      <c r="Q2986" s="91" t="str">
        <f>IFERROR(INDEX($C$2:$C$5193,MATCH(ROWS(M$2:M2986),M$2:M$5193,0)),"")</f>
        <v/>
      </c>
      <c r="R2986" s="70" t="str">
        <f>IFERROR(INDEX($C$2:$C$5193,MATCH(ROWS(N$2:N2986),N$2:N$5193,0)),"")</f>
        <v/>
      </c>
      <c r="S2986" s="92" t="str">
        <f>IFERROR(INDEX($C$2:$C$5193,MATCH(ROWS(O$2:O2986),O$2:O$5193,0)),"")</f>
        <v/>
      </c>
    </row>
    <row r="2987" spans="1:19" x14ac:dyDescent="0.25">
      <c r="A2987" s="68">
        <v>1321</v>
      </c>
      <c r="B2987" s="68" t="s">
        <v>6939</v>
      </c>
      <c r="C2987" s="68" t="s">
        <v>6940</v>
      </c>
      <c r="D2987" s="68" t="s">
        <v>6885</v>
      </c>
      <c r="E2987" s="68" t="s">
        <v>6885</v>
      </c>
      <c r="F2987" s="68" t="s">
        <v>6941</v>
      </c>
      <c r="G2987" s="68" t="s">
        <v>6942</v>
      </c>
      <c r="H2987" s="68">
        <v>42.552700000000002</v>
      </c>
      <c r="I2987" s="68">
        <v>9.4837299999999995</v>
      </c>
      <c r="J2987" s="68">
        <v>26</v>
      </c>
      <c r="K2987" s="68">
        <v>1</v>
      </c>
      <c r="L2987" s="68">
        <f>COUNTIFS(Aéroports!$C$2:$C$5193,Aéroports!$C2987,Aéroports!$D$2:$D$5193,Aéroports!$D2987)</f>
        <v>1</v>
      </c>
      <c r="M2987" s="68" t="str">
        <f>IF(AND(Formulaire!$H$15=Aéroports!$E2987,--ISNUMBER(IFERROR(SEARCH(Formulaire!$H$16,$C2987,1),""))=1),MAX(M$1:M2986)+1,"")</f>
        <v/>
      </c>
      <c r="N2987" s="68" t="str">
        <f>IF(AND(Formulaire!$H$21=Aéroports!$E2987,--ISNUMBER(IFERROR(SEARCH(Formulaire!$H$22,$C2987,1),""))=1),MAX(N$1:N2986)+1,"")</f>
        <v/>
      </c>
      <c r="O2987" s="68" t="str">
        <f>IF(AND(Formulaire!$H$27=Aéroports!$E2987,--ISNUMBER(IFERROR(SEARCH(Formulaire!$H$28,$C2987,1),""))=1),MAX(O$1:O2986)+1,"")</f>
        <v/>
      </c>
      <c r="Q2987" s="91" t="str">
        <f>IFERROR(INDEX($C$2:$C$5193,MATCH(ROWS(M$2:M2987),M$2:M$5193,0)),"")</f>
        <v/>
      </c>
      <c r="R2987" s="70" t="str">
        <f>IFERROR(INDEX($C$2:$C$5193,MATCH(ROWS(N$2:N2987),N$2:N$5193,0)),"")</f>
        <v/>
      </c>
      <c r="S2987" s="92" t="str">
        <f>IFERROR(INDEX($C$2:$C$5193,MATCH(ROWS(O$2:O2987),O$2:O$5193,0)),"")</f>
        <v/>
      </c>
    </row>
    <row r="2988" spans="1:19" x14ac:dyDescent="0.25">
      <c r="A2988" s="69">
        <v>1367</v>
      </c>
      <c r="B2988" s="69" t="s">
        <v>6943</v>
      </c>
      <c r="C2988" s="69" t="s">
        <v>6944</v>
      </c>
      <c r="D2988" s="69" t="s">
        <v>6885</v>
      </c>
      <c r="E2988" s="69" t="s">
        <v>6885</v>
      </c>
      <c r="F2988" s="69" t="s">
        <v>6945</v>
      </c>
      <c r="G2988" s="69" t="s">
        <v>6946</v>
      </c>
      <c r="H2988" s="69">
        <v>49.4544</v>
      </c>
      <c r="I2988" s="69">
        <v>2.1127799999999999</v>
      </c>
      <c r="J2988" s="69">
        <v>359</v>
      </c>
      <c r="K2988" s="69">
        <v>1</v>
      </c>
      <c r="L2988" s="69">
        <f>COUNTIFS(Aéroports!$C$2:$C$5193,Aéroports!$C2988,Aéroports!$D$2:$D$5193,Aéroports!$D2988)</f>
        <v>1</v>
      </c>
      <c r="M2988" s="69" t="str">
        <f>IF(AND(Formulaire!$H$15=Aéroports!$E2988,--ISNUMBER(IFERROR(SEARCH(Formulaire!$H$16,$C2988,1),""))=1),MAX(M$1:M2987)+1,"")</f>
        <v/>
      </c>
      <c r="N2988" s="69" t="str">
        <f>IF(AND(Formulaire!$H$21=Aéroports!$E2988,--ISNUMBER(IFERROR(SEARCH(Formulaire!$H$22,$C2988,1),""))=1),MAX(N$1:N2987)+1,"")</f>
        <v/>
      </c>
      <c r="O2988" s="69" t="str">
        <f>IF(AND(Formulaire!$H$27=Aéroports!$E2988,--ISNUMBER(IFERROR(SEARCH(Formulaire!$H$28,$C2988,1),""))=1),MAX(O$1:O2987)+1,"")</f>
        <v/>
      </c>
      <c r="Q2988" s="91" t="str">
        <f>IFERROR(INDEX($C$2:$C$5193,MATCH(ROWS(M$2:M2988),M$2:M$5193,0)),"")</f>
        <v/>
      </c>
      <c r="R2988" s="70" t="str">
        <f>IFERROR(INDEX($C$2:$C$5193,MATCH(ROWS(N$2:N2988),N$2:N$5193,0)),"")</f>
        <v/>
      </c>
      <c r="S2988" s="92" t="str">
        <f>IFERROR(INDEX($C$2:$C$5193,MATCH(ROWS(O$2:O2988),O$2:O$5193,0)),"")</f>
        <v/>
      </c>
    </row>
    <row r="2989" spans="1:19" x14ac:dyDescent="0.25">
      <c r="A2989" s="69">
        <v>1265</v>
      </c>
      <c r="B2989" s="69" t="s">
        <v>6951</v>
      </c>
      <c r="C2989" s="69" t="s">
        <v>6952</v>
      </c>
      <c r="D2989" s="69" t="s">
        <v>6885</v>
      </c>
      <c r="E2989" s="69" t="s">
        <v>6885</v>
      </c>
      <c r="F2989" s="69" t="s">
        <v>6953</v>
      </c>
      <c r="G2989" s="69" t="s">
        <v>6954</v>
      </c>
      <c r="H2989" s="69">
        <v>44.825299999999999</v>
      </c>
      <c r="I2989" s="69">
        <v>0.51861100000000004</v>
      </c>
      <c r="J2989" s="69">
        <v>171</v>
      </c>
      <c r="K2989" s="69">
        <v>1</v>
      </c>
      <c r="L2989" s="69">
        <f>COUNTIFS(Aéroports!$C$2:$C$5193,Aéroports!$C2989,Aéroports!$D$2:$D$5193,Aéroports!$D2989)</f>
        <v>1</v>
      </c>
      <c r="M2989" s="69" t="str">
        <f>IF(AND(Formulaire!$H$15=Aéroports!$E2989,--ISNUMBER(IFERROR(SEARCH(Formulaire!$H$16,$C2989,1),""))=1),MAX(M$1:M2988)+1,"")</f>
        <v/>
      </c>
      <c r="N2989" s="69" t="str">
        <f>IF(AND(Formulaire!$H$21=Aéroports!$E2989,--ISNUMBER(IFERROR(SEARCH(Formulaire!$H$22,$C2989,1),""))=1),MAX(N$1:N2988)+1,"")</f>
        <v/>
      </c>
      <c r="O2989" s="69" t="str">
        <f>IF(AND(Formulaire!$H$27=Aéroports!$E2989,--ISNUMBER(IFERROR(SEARCH(Formulaire!$H$28,$C2989,1),""))=1),MAX(O$1:O2988)+1,"")</f>
        <v/>
      </c>
      <c r="Q2989" s="91" t="str">
        <f>IFERROR(INDEX($C$2:$C$5193,MATCH(ROWS(M$2:M2989),M$2:M$5193,0)),"")</f>
        <v/>
      </c>
      <c r="R2989" s="70" t="str">
        <f>IFERROR(INDEX($C$2:$C$5193,MATCH(ROWS(N$2:N2989),N$2:N$5193,0)),"")</f>
        <v/>
      </c>
      <c r="S2989" s="92" t="str">
        <f>IFERROR(INDEX($C$2:$C$5193,MATCH(ROWS(O$2:O2989),O$2:O$5193,0)),"")</f>
        <v/>
      </c>
    </row>
    <row r="2990" spans="1:19" x14ac:dyDescent="0.25">
      <c r="A2990" s="68">
        <v>1360</v>
      </c>
      <c r="B2990" s="68" t="s">
        <v>6955</v>
      </c>
      <c r="C2990" s="68" t="s">
        <v>6956</v>
      </c>
      <c r="D2990" s="68" t="s">
        <v>6885</v>
      </c>
      <c r="E2990" s="68" t="s">
        <v>6885</v>
      </c>
      <c r="F2990" s="68" t="s">
        <v>6957</v>
      </c>
      <c r="G2990" s="68" t="s">
        <v>6958</v>
      </c>
      <c r="H2990" s="68">
        <v>43.323500000000003</v>
      </c>
      <c r="I2990" s="68">
        <v>3.3538999999999999</v>
      </c>
      <c r="J2990" s="68">
        <v>56</v>
      </c>
      <c r="K2990" s="68">
        <v>1</v>
      </c>
      <c r="L2990" s="68">
        <f>COUNTIFS(Aéroports!$C$2:$C$5193,Aéroports!$C2990,Aéroports!$D$2:$D$5193,Aéroports!$D2990)</f>
        <v>1</v>
      </c>
      <c r="M2990" s="68" t="str">
        <f>IF(AND(Formulaire!$H$15=Aéroports!$E2990,--ISNUMBER(IFERROR(SEARCH(Formulaire!$H$16,$C2990,1),""))=1),MAX(M$1:M2989)+1,"")</f>
        <v/>
      </c>
      <c r="N2990" s="68" t="str">
        <f>IF(AND(Formulaire!$H$21=Aéroports!$E2990,--ISNUMBER(IFERROR(SEARCH(Formulaire!$H$22,$C2990,1),""))=1),MAX(N$1:N2989)+1,"")</f>
        <v/>
      </c>
      <c r="O2990" s="68" t="str">
        <f>IF(AND(Formulaire!$H$27=Aéroports!$E2990,--ISNUMBER(IFERROR(SEARCH(Formulaire!$H$28,$C2990,1),""))=1),MAX(O$1:O2989)+1,"")</f>
        <v/>
      </c>
      <c r="Q2990" s="91" t="str">
        <f>IFERROR(INDEX($C$2:$C$5193,MATCH(ROWS(M$2:M2990),M$2:M$5193,0)),"")</f>
        <v/>
      </c>
      <c r="R2990" s="70" t="str">
        <f>IFERROR(INDEX($C$2:$C$5193,MATCH(ROWS(N$2:N2990),N$2:N$5193,0)),"")</f>
        <v/>
      </c>
      <c r="S2990" s="92" t="str">
        <f>IFERROR(INDEX($C$2:$C$5193,MATCH(ROWS(O$2:O2990),O$2:O$5193,0)),"")</f>
        <v/>
      </c>
    </row>
    <row r="2991" spans="1:19" x14ac:dyDescent="0.25">
      <c r="A2991" s="69">
        <v>1280</v>
      </c>
      <c r="B2991" s="69" t="s">
        <v>6959</v>
      </c>
      <c r="C2991" s="69" t="s">
        <v>6960</v>
      </c>
      <c r="D2991" s="69" t="s">
        <v>6885</v>
      </c>
      <c r="E2991" s="69" t="s">
        <v>6885</v>
      </c>
      <c r="F2991" s="69" t="s">
        <v>6961</v>
      </c>
      <c r="G2991" s="69" t="s">
        <v>6962</v>
      </c>
      <c r="H2991" s="69">
        <v>43.468330000000002</v>
      </c>
      <c r="I2991" s="69">
        <v>-1.5311110000000001</v>
      </c>
      <c r="J2991" s="69">
        <v>245</v>
      </c>
      <c r="K2991" s="69">
        <v>1</v>
      </c>
      <c r="L2991" s="69">
        <f>COUNTIFS(Aéroports!$C$2:$C$5193,Aéroports!$C2991,Aéroports!$D$2:$D$5193,Aéroports!$D2991)</f>
        <v>1</v>
      </c>
      <c r="M2991" s="69" t="str">
        <f>IF(AND(Formulaire!$H$15=Aéroports!$E2991,--ISNUMBER(IFERROR(SEARCH(Formulaire!$H$16,$C2991,1),""))=1),MAX(M$1:M2990)+1,"")</f>
        <v/>
      </c>
      <c r="N2991" s="69" t="str">
        <f>IF(AND(Formulaire!$H$21=Aéroports!$E2991,--ISNUMBER(IFERROR(SEARCH(Formulaire!$H$22,$C2991,1),""))=1),MAX(N$1:N2990)+1,"")</f>
        <v/>
      </c>
      <c r="O2991" s="69" t="str">
        <f>IF(AND(Formulaire!$H$27=Aéroports!$E2991,--ISNUMBER(IFERROR(SEARCH(Formulaire!$H$28,$C2991,1),""))=1),MAX(O$1:O2990)+1,"")</f>
        <v/>
      </c>
      <c r="Q2991" s="91" t="str">
        <f>IFERROR(INDEX($C$2:$C$5193,MATCH(ROWS(M$2:M2991),M$2:M$5193,0)),"")</f>
        <v/>
      </c>
      <c r="R2991" s="70" t="str">
        <f>IFERROR(INDEX($C$2:$C$5193,MATCH(ROWS(N$2:N2991),N$2:N$5193,0)),"")</f>
        <v/>
      </c>
      <c r="S2991" s="92" t="str">
        <f>IFERROR(INDEX($C$2:$C$5193,MATCH(ROWS(O$2:O2991),O$2:O$5193,0)),"")</f>
        <v/>
      </c>
    </row>
    <row r="2992" spans="1:19" x14ac:dyDescent="0.25">
      <c r="A2992" s="68">
        <v>1264</v>
      </c>
      <c r="B2992" s="68" t="s">
        <v>6963</v>
      </c>
      <c r="C2992" s="68" t="s">
        <v>6964</v>
      </c>
      <c r="D2992" s="68" t="s">
        <v>6885</v>
      </c>
      <c r="E2992" s="68" t="s">
        <v>6885</v>
      </c>
      <c r="F2992" s="68" t="s">
        <v>6965</v>
      </c>
      <c r="G2992" s="68" t="s">
        <v>6966</v>
      </c>
      <c r="H2992" s="68">
        <v>44.828299999999999</v>
      </c>
      <c r="I2992" s="68">
        <v>-0.71555599999999997</v>
      </c>
      <c r="J2992" s="68">
        <v>162</v>
      </c>
      <c r="K2992" s="68">
        <v>1</v>
      </c>
      <c r="L2992" s="68">
        <f>COUNTIFS(Aéroports!$C$2:$C$5193,Aéroports!$C2992,Aéroports!$D$2:$D$5193,Aéroports!$D2992)</f>
        <v>1</v>
      </c>
      <c r="M2992" s="68" t="str">
        <f>IF(AND(Formulaire!$H$15=Aéroports!$E2992,--ISNUMBER(IFERROR(SEARCH(Formulaire!$H$16,$C2992,1),""))=1),MAX(M$1:M2991)+1,"")</f>
        <v/>
      </c>
      <c r="N2992" s="68" t="str">
        <f>IF(AND(Formulaire!$H$21=Aéroports!$E2992,--ISNUMBER(IFERROR(SEARCH(Formulaire!$H$22,$C2992,1),""))=1),MAX(N$1:N2991)+1,"")</f>
        <v/>
      </c>
      <c r="O2992" s="68" t="str">
        <f>IF(AND(Formulaire!$H$27=Aéroports!$E2992,--ISNUMBER(IFERROR(SEARCH(Formulaire!$H$28,$C2992,1),""))=1),MAX(O$1:O2991)+1,"")</f>
        <v/>
      </c>
      <c r="Q2992" s="91" t="str">
        <f>IFERROR(INDEX($C$2:$C$5193,MATCH(ROWS(M$2:M2992),M$2:M$5193,0)),"")</f>
        <v/>
      </c>
      <c r="R2992" s="70" t="str">
        <f>IFERROR(INDEX($C$2:$C$5193,MATCH(ROWS(N$2:N2992),N$2:N$5193,0)),"")</f>
        <v/>
      </c>
      <c r="S2992" s="92" t="str">
        <f>IFERROR(INDEX($C$2:$C$5193,MATCH(ROWS(O$2:O2992),O$2:O$5193,0)),"")</f>
        <v/>
      </c>
    </row>
    <row r="2993" spans="1:19" x14ac:dyDescent="0.25">
      <c r="A2993" s="69">
        <v>1403</v>
      </c>
      <c r="B2993" s="69" t="s">
        <v>6975</v>
      </c>
      <c r="C2993" s="69" t="s">
        <v>1838</v>
      </c>
      <c r="D2993" s="69" t="s">
        <v>6885</v>
      </c>
      <c r="E2993" s="69" t="s">
        <v>6885</v>
      </c>
      <c r="F2993" s="69" t="s">
        <v>6976</v>
      </c>
      <c r="G2993" s="69" t="s">
        <v>6977</v>
      </c>
      <c r="H2993" s="69">
        <v>48.447899999999997</v>
      </c>
      <c r="I2993" s="69">
        <v>-4.4185400000000001</v>
      </c>
      <c r="J2993" s="69">
        <v>325</v>
      </c>
      <c r="K2993" s="69">
        <v>1</v>
      </c>
      <c r="L2993" s="69">
        <f>COUNTIFS(Aéroports!$C$2:$C$5193,Aéroports!$C2993,Aéroports!$D$2:$D$5193,Aéroports!$D2993)</f>
        <v>1</v>
      </c>
      <c r="M2993" s="69" t="str">
        <f>IF(AND(Formulaire!$H$15=Aéroports!$E2993,--ISNUMBER(IFERROR(SEARCH(Formulaire!$H$16,$C2993,1),""))=1),MAX(M$1:M2992)+1,"")</f>
        <v/>
      </c>
      <c r="N2993" s="69" t="str">
        <f>IF(AND(Formulaire!$H$21=Aéroports!$E2993,--ISNUMBER(IFERROR(SEARCH(Formulaire!$H$22,$C2993,1),""))=1),MAX(N$1:N2992)+1,"")</f>
        <v/>
      </c>
      <c r="O2993" s="69" t="str">
        <f>IF(AND(Formulaire!$H$27=Aéroports!$E2993,--ISNUMBER(IFERROR(SEARCH(Formulaire!$H$28,$C2993,1),""))=1),MAX(O$1:O2992)+1,"")</f>
        <v/>
      </c>
      <c r="Q2993" s="91" t="str">
        <f>IFERROR(INDEX($C$2:$C$5193,MATCH(ROWS(M$2:M2993),M$2:M$5193,0)),"")</f>
        <v/>
      </c>
      <c r="R2993" s="70" t="str">
        <f>IFERROR(INDEX($C$2:$C$5193,MATCH(ROWS(N$2:N2993),N$2:N$5193,0)),"")</f>
        <v/>
      </c>
      <c r="S2993" s="92" t="str">
        <f>IFERROR(INDEX($C$2:$C$5193,MATCH(ROWS(O$2:O2993),O$2:O$5193,0)),"")</f>
        <v/>
      </c>
    </row>
    <row r="2994" spans="1:19" x14ac:dyDescent="0.25">
      <c r="A2994" s="68">
        <v>1278</v>
      </c>
      <c r="B2994" s="68" t="s">
        <v>6978</v>
      </c>
      <c r="C2994" s="68" t="s">
        <v>6979</v>
      </c>
      <c r="D2994" s="68" t="s">
        <v>6885</v>
      </c>
      <c r="E2994" s="68" t="s">
        <v>6885</v>
      </c>
      <c r="F2994" s="68" t="s">
        <v>6980</v>
      </c>
      <c r="G2994" s="68" t="s">
        <v>6981</v>
      </c>
      <c r="H2994" s="68">
        <v>48.78</v>
      </c>
      <c r="I2994" s="68">
        <v>5.980003</v>
      </c>
      <c r="J2994" s="68">
        <v>936</v>
      </c>
      <c r="K2994" s="68">
        <v>1</v>
      </c>
      <c r="L2994" s="68">
        <f>COUNTIFS(Aéroports!$C$2:$C$5193,Aéroports!$C2994,Aéroports!$D$2:$D$5193,Aéroports!$D2994)</f>
        <v>1</v>
      </c>
      <c r="M2994" s="68" t="str">
        <f>IF(AND(Formulaire!$H$15=Aéroports!$E2994,--ISNUMBER(IFERROR(SEARCH(Formulaire!$H$16,$C2994,1),""))=1),MAX(M$1:M2993)+1,"")</f>
        <v/>
      </c>
      <c r="N2994" s="68" t="str">
        <f>IF(AND(Formulaire!$H$21=Aéroports!$E2994,--ISNUMBER(IFERROR(SEARCH(Formulaire!$H$22,$C2994,1),""))=1),MAX(N$1:N2993)+1,"")</f>
        <v/>
      </c>
      <c r="O2994" s="68" t="str">
        <f>IF(AND(Formulaire!$H$27=Aéroports!$E2994,--ISNUMBER(IFERROR(SEARCH(Formulaire!$H$28,$C2994,1),""))=1),MAX(O$1:O2993)+1,"")</f>
        <v/>
      </c>
      <c r="Q2994" s="91" t="str">
        <f>IFERROR(INDEX($C$2:$C$5193,MATCH(ROWS(M$2:M2994),M$2:M$5193,0)),"")</f>
        <v/>
      </c>
      <c r="R2994" s="70" t="str">
        <f>IFERROR(INDEX($C$2:$C$5193,MATCH(ROWS(N$2:N2994),N$2:N$5193,0)),"")</f>
        <v/>
      </c>
      <c r="S2994" s="92" t="str">
        <f>IFERROR(INDEX($C$2:$C$5193,MATCH(ROWS(O$2:O2994),O$2:O$5193,0)),"")</f>
        <v/>
      </c>
    </row>
    <row r="2995" spans="1:19" x14ac:dyDescent="0.25">
      <c r="A2995" s="69">
        <v>1412</v>
      </c>
      <c r="B2995" s="69" t="s">
        <v>6982</v>
      </c>
      <c r="C2995" s="69" t="s">
        <v>6983</v>
      </c>
      <c r="D2995" s="69" t="s">
        <v>6885</v>
      </c>
      <c r="E2995" s="69" t="s">
        <v>6885</v>
      </c>
      <c r="F2995" s="69" t="s">
        <v>6984</v>
      </c>
      <c r="G2995" s="69" t="s">
        <v>6985</v>
      </c>
      <c r="H2995" s="69">
        <v>49.173299999999998</v>
      </c>
      <c r="I2995" s="69">
        <v>-0.45</v>
      </c>
      <c r="J2995" s="69">
        <v>256</v>
      </c>
      <c r="K2995" s="69">
        <v>1</v>
      </c>
      <c r="L2995" s="69">
        <f>COUNTIFS(Aéroports!$C$2:$C$5193,Aéroports!$C2995,Aéroports!$D$2:$D$5193,Aéroports!$D2995)</f>
        <v>1</v>
      </c>
      <c r="M2995" s="69" t="str">
        <f>IF(AND(Formulaire!$H$15=Aéroports!$E2995,--ISNUMBER(IFERROR(SEARCH(Formulaire!$H$16,$C2995,1),""))=1),MAX(M$1:M2994)+1,"")</f>
        <v/>
      </c>
      <c r="N2995" s="69" t="str">
        <f>IF(AND(Formulaire!$H$21=Aéroports!$E2995,--ISNUMBER(IFERROR(SEARCH(Formulaire!$H$22,$C2995,1),""))=1),MAX(N$1:N2994)+1,"")</f>
        <v/>
      </c>
      <c r="O2995" s="69" t="str">
        <f>IF(AND(Formulaire!$H$27=Aéroports!$E2995,--ISNUMBER(IFERROR(SEARCH(Formulaire!$H$28,$C2995,1),""))=1),MAX(O$1:O2994)+1,"")</f>
        <v/>
      </c>
      <c r="Q2995" s="91" t="str">
        <f>IFERROR(INDEX($C$2:$C$5193,MATCH(ROWS(M$2:M2995),M$2:M$5193,0)),"")</f>
        <v/>
      </c>
      <c r="R2995" s="70" t="str">
        <f>IFERROR(INDEX($C$2:$C$5193,MATCH(ROWS(N$2:N2995),N$2:N$5193,0)),"")</f>
        <v/>
      </c>
      <c r="S2995" s="92" t="str">
        <f>IFERROR(INDEX($C$2:$C$5193,MATCH(ROWS(O$2:O2995),O$2:O$5193,0)),"")</f>
        <v/>
      </c>
    </row>
    <row r="2996" spans="1:19" x14ac:dyDescent="0.25">
      <c r="A2996" s="69">
        <v>1322</v>
      </c>
      <c r="B2996" s="69" t="s">
        <v>6990</v>
      </c>
      <c r="C2996" s="69" t="s">
        <v>6991</v>
      </c>
      <c r="D2996" s="69" t="s">
        <v>6885</v>
      </c>
      <c r="E2996" s="69" t="s">
        <v>6885</v>
      </c>
      <c r="F2996" s="69" t="s">
        <v>6992</v>
      </c>
      <c r="G2996" s="69" t="s">
        <v>6993</v>
      </c>
      <c r="H2996" s="69">
        <v>42.524439999999998</v>
      </c>
      <c r="I2996" s="69">
        <v>8.793056</v>
      </c>
      <c r="J2996" s="69">
        <v>209</v>
      </c>
      <c r="K2996" s="69">
        <v>1</v>
      </c>
      <c r="L2996" s="69">
        <f>COUNTIFS(Aéroports!$C$2:$C$5193,Aéroports!$C2996,Aéroports!$D$2:$D$5193,Aéroports!$D2996)</f>
        <v>1</v>
      </c>
      <c r="M2996" s="69" t="str">
        <f>IF(AND(Formulaire!$H$15=Aéroports!$E2996,--ISNUMBER(IFERROR(SEARCH(Formulaire!$H$16,$C2996,1),""))=1),MAX(M$1:M2995)+1,"")</f>
        <v/>
      </c>
      <c r="N2996" s="69" t="str">
        <f>IF(AND(Formulaire!$H$21=Aéroports!$E2996,--ISNUMBER(IFERROR(SEARCH(Formulaire!$H$22,$C2996,1),""))=1),MAX(N$1:N2995)+1,"")</f>
        <v/>
      </c>
      <c r="O2996" s="69" t="str">
        <f>IF(AND(Formulaire!$H$27=Aéroports!$E2996,--ISNUMBER(IFERROR(SEARCH(Formulaire!$H$28,$C2996,1),""))=1),MAX(O$1:O2995)+1,"")</f>
        <v/>
      </c>
      <c r="Q2996" s="91" t="str">
        <f>IFERROR(INDEX($C$2:$C$5193,MATCH(ROWS(M$2:M2996),M$2:M$5193,0)),"")</f>
        <v/>
      </c>
      <c r="R2996" s="70" t="str">
        <f>IFERROR(INDEX($C$2:$C$5193,MATCH(ROWS(N$2:N2996),N$2:N$5193,0)),"")</f>
        <v/>
      </c>
      <c r="S2996" s="92" t="str">
        <f>IFERROR(INDEX($C$2:$C$5193,MATCH(ROWS(O$2:O2996),O$2:O$5193,0)),"")</f>
        <v/>
      </c>
    </row>
    <row r="2997" spans="1:19" x14ac:dyDescent="0.25">
      <c r="A2997" s="69">
        <v>1352</v>
      </c>
      <c r="B2997" s="69" t="s">
        <v>6998</v>
      </c>
      <c r="C2997" s="69" t="s">
        <v>6999</v>
      </c>
      <c r="D2997" s="69" t="s">
        <v>6885</v>
      </c>
      <c r="E2997" s="69" t="s">
        <v>6885</v>
      </c>
      <c r="F2997" s="69" t="s">
        <v>7000</v>
      </c>
      <c r="G2997" s="69" t="s">
        <v>7001</v>
      </c>
      <c r="H2997" s="69">
        <v>43.216000000000001</v>
      </c>
      <c r="I2997" s="69">
        <v>2.3063199999999999</v>
      </c>
      <c r="J2997" s="69">
        <v>433</v>
      </c>
      <c r="K2997" s="69">
        <v>1</v>
      </c>
      <c r="L2997" s="69">
        <f>COUNTIFS(Aéroports!$C$2:$C$5193,Aéroports!$C2997,Aéroports!$D$2:$D$5193,Aéroports!$D2997)</f>
        <v>1</v>
      </c>
      <c r="M2997" s="69" t="str">
        <f>IF(AND(Formulaire!$H$15=Aéroports!$E2997,--ISNUMBER(IFERROR(SEARCH(Formulaire!$H$16,$C2997,1),""))=1),MAX(M$1:M2996)+1,"")</f>
        <v/>
      </c>
      <c r="N2997" s="69" t="str">
        <f>IF(AND(Formulaire!$H$21=Aéroports!$E2997,--ISNUMBER(IFERROR(SEARCH(Formulaire!$H$22,$C2997,1),""))=1),MAX(N$1:N2996)+1,"")</f>
        <v/>
      </c>
      <c r="O2997" s="69" t="str">
        <f>IF(AND(Formulaire!$H$27=Aéroports!$E2997,--ISNUMBER(IFERROR(SEARCH(Formulaire!$H$28,$C2997,1),""))=1),MAX(O$1:O2996)+1,"")</f>
        <v/>
      </c>
      <c r="Q2997" s="91" t="str">
        <f>IFERROR(INDEX($C$2:$C$5193,MATCH(ROWS(M$2:M2997),M$2:M$5193,0)),"")</f>
        <v/>
      </c>
      <c r="R2997" s="70" t="str">
        <f>IFERROR(INDEX($C$2:$C$5193,MATCH(ROWS(N$2:N2997),N$2:N$5193,0)),"")</f>
        <v/>
      </c>
      <c r="S2997" s="92" t="str">
        <f>IFERROR(INDEX($C$2:$C$5193,MATCH(ROWS(O$2:O2997),O$2:O$5193,0)),"")</f>
        <v/>
      </c>
    </row>
    <row r="2998" spans="1:19" x14ac:dyDescent="0.25">
      <c r="A2998" s="68">
        <v>1285</v>
      </c>
      <c r="B2998" s="68" t="s">
        <v>7002</v>
      </c>
      <c r="C2998" s="68" t="s">
        <v>7003</v>
      </c>
      <c r="D2998" s="68" t="s">
        <v>6885</v>
      </c>
      <c r="E2998" s="68" t="s">
        <v>6885</v>
      </c>
      <c r="F2998" s="68" t="s">
        <v>7004</v>
      </c>
      <c r="G2998" s="68" t="s">
        <v>7005</v>
      </c>
      <c r="H2998" s="68">
        <v>43.5563</v>
      </c>
      <c r="I2998" s="68">
        <v>2.28918</v>
      </c>
      <c r="J2998" s="68">
        <v>788</v>
      </c>
      <c r="K2998" s="68">
        <v>1</v>
      </c>
      <c r="L2998" s="68">
        <f>COUNTIFS(Aéroports!$C$2:$C$5193,Aéroports!$C2998,Aéroports!$D$2:$D$5193,Aéroports!$D2998)</f>
        <v>1</v>
      </c>
      <c r="M2998" s="68" t="str">
        <f>IF(AND(Formulaire!$H$15=Aéroports!$E2998,--ISNUMBER(IFERROR(SEARCH(Formulaire!$H$16,$C2998,1),""))=1),MAX(M$1:M2997)+1,"")</f>
        <v/>
      </c>
      <c r="N2998" s="68" t="str">
        <f>IF(AND(Formulaire!$H$21=Aéroports!$E2998,--ISNUMBER(IFERROR(SEARCH(Formulaire!$H$22,$C2998,1),""))=1),MAX(N$1:N2997)+1,"")</f>
        <v/>
      </c>
      <c r="O2998" s="68" t="str">
        <f>IF(AND(Formulaire!$H$27=Aéroports!$E2998,--ISNUMBER(IFERROR(SEARCH(Formulaire!$H$28,$C2998,1),""))=1),MAX(O$1:O2997)+1,"")</f>
        <v/>
      </c>
      <c r="Q2998" s="91" t="str">
        <f>IFERROR(INDEX($C$2:$C$5193,MATCH(ROWS(M$2:M2998),M$2:M$5193,0)),"")</f>
        <v/>
      </c>
      <c r="R2998" s="70" t="str">
        <f>IFERROR(INDEX($C$2:$C$5193,MATCH(ROWS(N$2:N2998),N$2:N$5193,0)),"")</f>
        <v/>
      </c>
      <c r="S2998" s="92" t="str">
        <f>IFERROR(INDEX($C$2:$C$5193,MATCH(ROWS(O$2:O2998),O$2:O$5193,0)),"")</f>
        <v/>
      </c>
    </row>
    <row r="2999" spans="1:19" x14ac:dyDescent="0.25">
      <c r="A2999" s="68">
        <v>1374</v>
      </c>
      <c r="B2999" s="68" t="s">
        <v>7010</v>
      </c>
      <c r="C2999" s="68" t="s">
        <v>7011</v>
      </c>
      <c r="D2999" s="68" t="s">
        <v>6885</v>
      </c>
      <c r="E2999" s="68" t="s">
        <v>6885</v>
      </c>
      <c r="F2999" s="68" t="s">
        <v>7012</v>
      </c>
      <c r="G2999" s="68" t="s">
        <v>7013</v>
      </c>
      <c r="H2999" s="68">
        <v>48.7761</v>
      </c>
      <c r="I2999" s="68">
        <v>4.1844900000000003</v>
      </c>
      <c r="J2999" s="68">
        <v>587</v>
      </c>
      <c r="K2999" s="68">
        <v>1</v>
      </c>
      <c r="L2999" s="68">
        <f>COUNTIFS(Aéroports!$C$2:$C$5193,Aéroports!$C2999,Aéroports!$D$2:$D$5193,Aéroports!$D2999)</f>
        <v>1</v>
      </c>
      <c r="M2999" s="68" t="str">
        <f>IF(AND(Formulaire!$H$15=Aéroports!$E2999,--ISNUMBER(IFERROR(SEARCH(Formulaire!$H$16,$C2999,1),""))=1),MAX(M$1:M2998)+1,"")</f>
        <v/>
      </c>
      <c r="N2999" s="68" t="str">
        <f>IF(AND(Formulaire!$H$21=Aéroports!$E2999,--ISNUMBER(IFERROR(SEARCH(Formulaire!$H$22,$C2999,1),""))=1),MAX(N$1:N2998)+1,"")</f>
        <v/>
      </c>
      <c r="O2999" s="68" t="str">
        <f>IF(AND(Formulaire!$H$27=Aéroports!$E2999,--ISNUMBER(IFERROR(SEARCH(Formulaire!$H$28,$C2999,1),""))=1),MAX(O$1:O2998)+1,"")</f>
        <v/>
      </c>
      <c r="Q2999" s="91" t="str">
        <f>IFERROR(INDEX($C$2:$C$5193,MATCH(ROWS(M$2:M2999),M$2:M$5193,0)),"")</f>
        <v/>
      </c>
      <c r="R2999" s="70" t="str">
        <f>IFERROR(INDEX($C$2:$C$5193,MATCH(ROWS(N$2:N2999),N$2:N$5193,0)),"")</f>
        <v/>
      </c>
      <c r="S2999" s="92" t="str">
        <f>IFERROR(INDEX($C$2:$C$5193,MATCH(ROWS(O$2:O2999),O$2:O$5193,0)),"")</f>
        <v/>
      </c>
    </row>
    <row r="3000" spans="1:19" x14ac:dyDescent="0.25">
      <c r="A3000" s="69">
        <v>1329</v>
      </c>
      <c r="B3000" s="69" t="s">
        <v>7014</v>
      </c>
      <c r="C3000" s="69" t="s">
        <v>7015</v>
      </c>
      <c r="D3000" s="69" t="s">
        <v>6885</v>
      </c>
      <c r="E3000" s="69" t="s">
        <v>6885</v>
      </c>
      <c r="F3000" s="69" t="s">
        <v>7016</v>
      </c>
      <c r="G3000" s="69" t="s">
        <v>7017</v>
      </c>
      <c r="H3000" s="69">
        <v>45.638100000000001</v>
      </c>
      <c r="I3000" s="69">
        <v>5.8802300000000001</v>
      </c>
      <c r="J3000" s="69">
        <v>779</v>
      </c>
      <c r="K3000" s="69">
        <v>1</v>
      </c>
      <c r="L3000" s="69">
        <f>COUNTIFS(Aéroports!$C$2:$C$5193,Aéroports!$C3000,Aéroports!$D$2:$D$5193,Aéroports!$D3000)</f>
        <v>1</v>
      </c>
      <c r="M3000" s="69" t="str">
        <f>IF(AND(Formulaire!$H$15=Aéroports!$E3000,--ISNUMBER(IFERROR(SEARCH(Formulaire!$H$16,$C3000,1),""))=1),MAX(M$1:M2999)+1,"")</f>
        <v/>
      </c>
      <c r="N3000" s="69" t="str">
        <f>IF(AND(Formulaire!$H$21=Aéroports!$E3000,--ISNUMBER(IFERROR(SEARCH(Formulaire!$H$22,$C3000,1),""))=1),MAX(N$1:N2999)+1,"")</f>
        <v/>
      </c>
      <c r="O3000" s="69" t="str">
        <f>IF(AND(Formulaire!$H$27=Aéroports!$E3000,--ISNUMBER(IFERROR(SEARCH(Formulaire!$H$28,$C3000,1),""))=1),MAX(O$1:O2999)+1,"")</f>
        <v/>
      </c>
      <c r="Q3000" s="91" t="str">
        <f>IFERROR(INDEX($C$2:$C$5193,MATCH(ROWS(M$2:M3000),M$2:M$5193,0)),"")</f>
        <v/>
      </c>
      <c r="R3000" s="70" t="str">
        <f>IFERROR(INDEX($C$2:$C$5193,MATCH(ROWS(N$2:N3000),N$2:N$5193,0)),"")</f>
        <v/>
      </c>
      <c r="S3000" s="92" t="str">
        <f>IFERROR(INDEX($C$2:$C$5193,MATCH(ROWS(O$2:O3000),O$2:O$5193,0)),"")</f>
        <v/>
      </c>
    </row>
    <row r="3001" spans="1:19" x14ac:dyDescent="0.25">
      <c r="A3001" s="69">
        <v>1330</v>
      </c>
      <c r="B3001" s="69" t="s">
        <v>7030</v>
      </c>
      <c r="C3001" s="69" t="s">
        <v>7031</v>
      </c>
      <c r="D3001" s="69" t="s">
        <v>6885</v>
      </c>
      <c r="E3001" s="69" t="s">
        <v>6885</v>
      </c>
      <c r="F3001" s="69" t="s">
        <v>7032</v>
      </c>
      <c r="G3001" s="69" t="s">
        <v>7033</v>
      </c>
      <c r="H3001" s="69">
        <v>45.786700000000003</v>
      </c>
      <c r="I3001" s="69">
        <v>3.1691699999999998</v>
      </c>
      <c r="J3001" s="69">
        <v>1090</v>
      </c>
      <c r="K3001" s="69">
        <v>1</v>
      </c>
      <c r="L3001" s="69">
        <f>COUNTIFS(Aéroports!$C$2:$C$5193,Aéroports!$C3001,Aéroports!$D$2:$D$5193,Aéroports!$D3001)</f>
        <v>1</v>
      </c>
      <c r="M3001" s="69" t="str">
        <f>IF(AND(Formulaire!$H$15=Aéroports!$E3001,--ISNUMBER(IFERROR(SEARCH(Formulaire!$H$16,$C3001,1),""))=1),MAX(M$1:M3000)+1,"")</f>
        <v/>
      </c>
      <c r="N3001" s="69" t="str">
        <f>IF(AND(Formulaire!$H$21=Aéroports!$E3001,--ISNUMBER(IFERROR(SEARCH(Formulaire!$H$22,$C3001,1),""))=1),MAX(N$1:N3000)+1,"")</f>
        <v/>
      </c>
      <c r="O3001" s="69" t="str">
        <f>IF(AND(Formulaire!$H$27=Aéroports!$E3001,--ISNUMBER(IFERROR(SEARCH(Formulaire!$H$28,$C3001,1),""))=1),MAX(O$1:O3000)+1,"")</f>
        <v/>
      </c>
      <c r="Q3001" s="91" t="str">
        <f>IFERROR(INDEX($C$2:$C$5193,MATCH(ROWS(M$2:M3001),M$2:M$5193,0)),"")</f>
        <v/>
      </c>
      <c r="R3001" s="70" t="str">
        <f>IFERROR(INDEX($C$2:$C$5193,MATCH(ROWS(N$2:N3001),N$2:N$5193,0)),"")</f>
        <v/>
      </c>
      <c r="S3001" s="92" t="str">
        <f>IFERROR(INDEX($C$2:$C$5193,MATCH(ROWS(O$2:O3001),O$2:O$5193,0)),"")</f>
        <v/>
      </c>
    </row>
    <row r="3002" spans="1:19" x14ac:dyDescent="0.25">
      <c r="A3002" s="68">
        <v>1408</v>
      </c>
      <c r="B3002" s="68" t="s">
        <v>7050</v>
      </c>
      <c r="C3002" s="68" t="s">
        <v>7051</v>
      </c>
      <c r="D3002" s="68" t="s">
        <v>6885</v>
      </c>
      <c r="E3002" s="68" t="s">
        <v>6885</v>
      </c>
      <c r="F3002" s="68" t="s">
        <v>7052</v>
      </c>
      <c r="G3002" s="68" t="s">
        <v>7053</v>
      </c>
      <c r="H3002" s="68">
        <v>49.365299999999998</v>
      </c>
      <c r="I3002" s="68">
        <v>0.154306</v>
      </c>
      <c r="J3002" s="68">
        <v>479</v>
      </c>
      <c r="K3002" s="68">
        <v>1</v>
      </c>
      <c r="L3002" s="68">
        <f>COUNTIFS(Aéroports!$C$2:$C$5193,Aéroports!$C3002,Aéroports!$D$2:$D$5193,Aéroports!$D3002)</f>
        <v>1</v>
      </c>
      <c r="M3002" s="68" t="str">
        <f>IF(AND(Formulaire!$H$15=Aéroports!$E3002,--ISNUMBER(IFERROR(SEARCH(Formulaire!$H$16,$C3002,1),""))=1),MAX(M$1:M3001)+1,"")</f>
        <v/>
      </c>
      <c r="N3002" s="68" t="str">
        <f>IF(AND(Formulaire!$H$21=Aéroports!$E3002,--ISNUMBER(IFERROR(SEARCH(Formulaire!$H$22,$C3002,1),""))=1),MAX(N$1:N3001)+1,"")</f>
        <v/>
      </c>
      <c r="O3002" s="68" t="str">
        <f>IF(AND(Formulaire!$H$27=Aéroports!$E3002,--ISNUMBER(IFERROR(SEARCH(Formulaire!$H$28,$C3002,1),""))=1),MAX(O$1:O3001)+1,"")</f>
        <v/>
      </c>
      <c r="Q3002" s="91" t="str">
        <f>IFERROR(INDEX($C$2:$C$5193,MATCH(ROWS(M$2:M3002),M$2:M$5193,0)),"")</f>
        <v/>
      </c>
      <c r="R3002" s="70" t="str">
        <f>IFERROR(INDEX($C$2:$C$5193,MATCH(ROWS(N$2:N3002),N$2:N$5193,0)),"")</f>
        <v/>
      </c>
      <c r="S3002" s="92" t="str">
        <f>IFERROR(INDEX($C$2:$C$5193,MATCH(ROWS(O$2:O3002),O$2:O$5193,0)),"")</f>
        <v/>
      </c>
    </row>
    <row r="3003" spans="1:19" x14ac:dyDescent="0.25">
      <c r="A3003" s="68">
        <v>1405</v>
      </c>
      <c r="B3003" s="68" t="s">
        <v>7058</v>
      </c>
      <c r="C3003" s="68" t="s">
        <v>7059</v>
      </c>
      <c r="D3003" s="68" t="s">
        <v>6885</v>
      </c>
      <c r="E3003" s="68" t="s">
        <v>6885</v>
      </c>
      <c r="F3003" s="68" t="s">
        <v>7060</v>
      </c>
      <c r="G3003" s="68" t="s">
        <v>7061</v>
      </c>
      <c r="H3003" s="68">
        <v>48.587699999999998</v>
      </c>
      <c r="I3003" s="68">
        <v>-2.0799599999999998</v>
      </c>
      <c r="J3003" s="68">
        <v>219</v>
      </c>
      <c r="K3003" s="68">
        <v>1</v>
      </c>
      <c r="L3003" s="68">
        <f>COUNTIFS(Aéroports!$C$2:$C$5193,Aéroports!$C3003,Aéroports!$D$2:$D$5193,Aéroports!$D3003)</f>
        <v>1</v>
      </c>
      <c r="M3003" s="68" t="str">
        <f>IF(AND(Formulaire!$H$15=Aéroports!$E3003,--ISNUMBER(IFERROR(SEARCH(Formulaire!$H$16,$C3003,1),""))=1),MAX(M$1:M3002)+1,"")</f>
        <v/>
      </c>
      <c r="N3003" s="68" t="str">
        <f>IF(AND(Formulaire!$H$21=Aéroports!$E3003,--ISNUMBER(IFERROR(SEARCH(Formulaire!$H$22,$C3003,1),""))=1),MAX(N$1:N3002)+1,"")</f>
        <v/>
      </c>
      <c r="O3003" s="68" t="str">
        <f>IF(AND(Formulaire!$H$27=Aéroports!$E3003,--ISNUMBER(IFERROR(SEARCH(Formulaire!$H$28,$C3003,1),""))=1),MAX(O$1:O3002)+1,"")</f>
        <v/>
      </c>
      <c r="Q3003" s="91" t="str">
        <f>IFERROR(INDEX($C$2:$C$5193,MATCH(ROWS(M$2:M3003),M$2:M$5193,0)),"")</f>
        <v/>
      </c>
      <c r="R3003" s="70" t="str">
        <f>IFERROR(INDEX($C$2:$C$5193,MATCH(ROWS(N$2:N3003),N$2:N$5193,0)),"")</f>
        <v/>
      </c>
      <c r="S3003" s="92" t="str">
        <f>IFERROR(INDEX($C$2:$C$5193,MATCH(ROWS(O$2:O3003),O$2:O$5193,0)),"")</f>
        <v/>
      </c>
    </row>
    <row r="3004" spans="1:19" x14ac:dyDescent="0.25">
      <c r="A3004" s="69">
        <v>1309</v>
      </c>
      <c r="B3004" s="69" t="s">
        <v>7062</v>
      </c>
      <c r="C3004" s="69" t="s">
        <v>7063</v>
      </c>
      <c r="D3004" s="69" t="s">
        <v>6885</v>
      </c>
      <c r="E3004" s="69" t="s">
        <v>6885</v>
      </c>
      <c r="F3004" s="69" t="s">
        <v>7064</v>
      </c>
      <c r="G3004" s="69" t="s">
        <v>7065</v>
      </c>
      <c r="H3004" s="69">
        <v>47.04269</v>
      </c>
      <c r="I3004" s="69">
        <v>5.4350610000000001</v>
      </c>
      <c r="J3004" s="69">
        <v>645</v>
      </c>
      <c r="K3004" s="69">
        <v>1</v>
      </c>
      <c r="L3004" s="69">
        <f>COUNTIFS(Aéroports!$C$2:$C$5193,Aéroports!$C3004,Aéroports!$D$2:$D$5193,Aéroports!$D3004)</f>
        <v>1</v>
      </c>
      <c r="M3004" s="69" t="str">
        <f>IF(AND(Formulaire!$H$15=Aéroports!$E3004,--ISNUMBER(IFERROR(SEARCH(Formulaire!$H$16,$C3004,1),""))=1),MAX(M$1:M3003)+1,"")</f>
        <v/>
      </c>
      <c r="N3004" s="69" t="str">
        <f>IF(AND(Formulaire!$H$21=Aéroports!$E3004,--ISNUMBER(IFERROR(SEARCH(Formulaire!$H$22,$C3004,1),""))=1),MAX(N$1:N3003)+1,"")</f>
        <v/>
      </c>
      <c r="O3004" s="69" t="str">
        <f>IF(AND(Formulaire!$H$27=Aéroports!$E3004,--ISNUMBER(IFERROR(SEARCH(Formulaire!$H$28,$C3004,1),""))=1),MAX(O$1:O3003)+1,"")</f>
        <v/>
      </c>
      <c r="Q3004" s="91" t="str">
        <f>IFERROR(INDEX($C$2:$C$5193,MATCH(ROWS(M$2:M3004),M$2:M$5193,0)),"")</f>
        <v/>
      </c>
      <c r="R3004" s="70" t="str">
        <f>IFERROR(INDEX($C$2:$C$5193,MATCH(ROWS(N$2:N3004),N$2:N$5193,0)),"")</f>
        <v/>
      </c>
      <c r="S3004" s="92" t="str">
        <f>IFERROR(INDEX($C$2:$C$5193,MATCH(ROWS(O$2:O3004),O$2:O$5193,0)),"")</f>
        <v/>
      </c>
    </row>
    <row r="3005" spans="1:19" x14ac:dyDescent="0.25">
      <c r="A3005" s="69">
        <v>1323</v>
      </c>
      <c r="B3005" s="69" t="s">
        <v>7070</v>
      </c>
      <c r="C3005" s="69" t="s">
        <v>7071</v>
      </c>
      <c r="D3005" s="69" t="s">
        <v>6885</v>
      </c>
      <c r="E3005" s="69" t="s">
        <v>6885</v>
      </c>
      <c r="F3005" s="69" t="s">
        <v>7072</v>
      </c>
      <c r="G3005" s="69" t="s">
        <v>7073</v>
      </c>
      <c r="H3005" s="69">
        <v>41.500599999999999</v>
      </c>
      <c r="I3005" s="69">
        <v>9.0977800000000002</v>
      </c>
      <c r="J3005" s="69">
        <v>87</v>
      </c>
      <c r="K3005" s="69">
        <v>1</v>
      </c>
      <c r="L3005" s="69">
        <f>COUNTIFS(Aéroports!$C$2:$C$5193,Aéroports!$C3005,Aéroports!$D$2:$D$5193,Aéroports!$D3005)</f>
        <v>1</v>
      </c>
      <c r="M3005" s="69" t="str">
        <f>IF(AND(Formulaire!$H$15=Aéroports!$E3005,--ISNUMBER(IFERROR(SEARCH(Formulaire!$H$16,$C3005,1),""))=1),MAX(M$1:M3004)+1,"")</f>
        <v/>
      </c>
      <c r="N3005" s="69" t="str">
        <f>IF(AND(Formulaire!$H$21=Aéroports!$E3005,--ISNUMBER(IFERROR(SEARCH(Formulaire!$H$22,$C3005,1),""))=1),MAX(N$1:N3004)+1,"")</f>
        <v/>
      </c>
      <c r="O3005" s="69" t="str">
        <f>IF(AND(Formulaire!$H$27=Aéroports!$E3005,--ISNUMBER(IFERROR(SEARCH(Formulaire!$H$28,$C3005,1),""))=1),MAX(O$1:O3004)+1,"")</f>
        <v/>
      </c>
      <c r="Q3005" s="91" t="str">
        <f>IFERROR(INDEX($C$2:$C$5193,MATCH(ROWS(M$2:M3005),M$2:M$5193,0)),"")</f>
        <v/>
      </c>
      <c r="R3005" s="70" t="str">
        <f>IFERROR(INDEX($C$2:$C$5193,MATCH(ROWS(N$2:N3005),N$2:N$5193,0)),"")</f>
        <v/>
      </c>
      <c r="S3005" s="92" t="str">
        <f>IFERROR(INDEX($C$2:$C$5193,MATCH(ROWS(O$2:O3005),O$2:O$5193,0)),"")</f>
        <v/>
      </c>
    </row>
    <row r="3006" spans="1:19" x14ac:dyDescent="0.25">
      <c r="A3006" s="68">
        <v>7703</v>
      </c>
      <c r="B3006" s="68" t="s">
        <v>7074</v>
      </c>
      <c r="C3006" s="68" t="s">
        <v>7075</v>
      </c>
      <c r="D3006" s="68" t="s">
        <v>6885</v>
      </c>
      <c r="E3006" s="68" t="s">
        <v>6885</v>
      </c>
      <c r="F3006" s="68" t="s">
        <v>7076</v>
      </c>
      <c r="G3006" s="68" t="s">
        <v>7077</v>
      </c>
      <c r="H3006" s="68">
        <v>43.417499999999997</v>
      </c>
      <c r="I3006" s="68">
        <v>6.7356999999999996</v>
      </c>
      <c r="J3006" s="68">
        <v>33</v>
      </c>
      <c r="K3006" s="68">
        <v>1</v>
      </c>
      <c r="L3006" s="68">
        <f>COUNTIFS(Aéroports!$C$2:$C$5193,Aéroports!$C3006,Aéroports!$D$2:$D$5193,Aéroports!$D3006)</f>
        <v>1</v>
      </c>
      <c r="M3006" s="68" t="str">
        <f>IF(AND(Formulaire!$H$15=Aéroports!$E3006,--ISNUMBER(IFERROR(SEARCH(Formulaire!$H$16,$C3006,1),""))=1),MAX(M$1:M3005)+1,"")</f>
        <v/>
      </c>
      <c r="N3006" s="68" t="str">
        <f>IF(AND(Formulaire!$H$21=Aéroports!$E3006,--ISNUMBER(IFERROR(SEARCH(Formulaire!$H$22,$C3006,1),""))=1),MAX(N$1:N3005)+1,"")</f>
        <v/>
      </c>
      <c r="O3006" s="68" t="str">
        <f>IF(AND(Formulaire!$H$27=Aéroports!$E3006,--ISNUMBER(IFERROR(SEARCH(Formulaire!$H$28,$C3006,1),""))=1),MAX(O$1:O3005)+1,"")</f>
        <v/>
      </c>
      <c r="Q3006" s="91" t="str">
        <f>IFERROR(INDEX($C$2:$C$5193,MATCH(ROWS(M$2:M3006),M$2:M$5193,0)),"")</f>
        <v/>
      </c>
      <c r="R3006" s="70" t="str">
        <f>IFERROR(INDEX($C$2:$C$5193,MATCH(ROWS(N$2:N3006),N$2:N$5193,0)),"")</f>
        <v/>
      </c>
      <c r="S3006" s="92" t="str">
        <f>IFERROR(INDEX($C$2:$C$5193,MATCH(ROWS(O$2:O3006),O$2:O$5193,0)),"")</f>
        <v/>
      </c>
    </row>
    <row r="3007" spans="1:19" x14ac:dyDescent="0.25">
      <c r="A3007" s="68">
        <v>1340</v>
      </c>
      <c r="B3007" s="68" t="s">
        <v>7082</v>
      </c>
      <c r="C3007" s="68" t="s">
        <v>7083</v>
      </c>
      <c r="D3007" s="68" t="s">
        <v>6885</v>
      </c>
      <c r="E3007" s="68" t="s">
        <v>6885</v>
      </c>
      <c r="F3007" s="68" t="s">
        <v>7084</v>
      </c>
      <c r="G3007" s="68" t="s">
        <v>7085</v>
      </c>
      <c r="H3007" s="68">
        <v>45.362900000000003</v>
      </c>
      <c r="I3007" s="68">
        <v>5.3293699999999999</v>
      </c>
      <c r="J3007" s="68">
        <v>1302</v>
      </c>
      <c r="K3007" s="68">
        <v>1</v>
      </c>
      <c r="L3007" s="68">
        <f>COUNTIFS(Aéroports!$C$2:$C$5193,Aéroports!$C3007,Aéroports!$D$2:$D$5193,Aéroports!$D3007)</f>
        <v>1</v>
      </c>
      <c r="M3007" s="68" t="str">
        <f>IF(AND(Formulaire!$H$15=Aéroports!$E3007,--ISNUMBER(IFERROR(SEARCH(Formulaire!$H$16,$C3007,1),""))=1),MAX(M$1:M3006)+1,"")</f>
        <v/>
      </c>
      <c r="N3007" s="68" t="str">
        <f>IF(AND(Formulaire!$H$21=Aéroports!$E3007,--ISNUMBER(IFERROR(SEARCH(Formulaire!$H$22,$C3007,1),""))=1),MAX(N$1:N3006)+1,"")</f>
        <v/>
      </c>
      <c r="O3007" s="68" t="str">
        <f>IF(AND(Formulaire!$H$27=Aéroports!$E3007,--ISNUMBER(IFERROR(SEARCH(Formulaire!$H$28,$C3007,1),""))=1),MAX(O$1:O3006)+1,"")</f>
        <v/>
      </c>
      <c r="Q3007" s="91" t="str">
        <f>IFERROR(INDEX($C$2:$C$5193,MATCH(ROWS(M$2:M3007),M$2:M$5193,0)),"")</f>
        <v/>
      </c>
      <c r="R3007" s="70" t="str">
        <f>IFERROR(INDEX($C$2:$C$5193,MATCH(ROWS(N$2:N3007),N$2:N$5193,0)),"")</f>
        <v/>
      </c>
      <c r="S3007" s="92" t="str">
        <f>IFERROR(INDEX($C$2:$C$5193,MATCH(ROWS(O$2:O3007),O$2:O$5193,0)),"")</f>
        <v/>
      </c>
    </row>
    <row r="3008" spans="1:19" x14ac:dyDescent="0.25">
      <c r="A3008" s="69">
        <v>6460</v>
      </c>
      <c r="B3008" s="69" t="s">
        <v>7086</v>
      </c>
      <c r="C3008" s="69" t="s">
        <v>7087</v>
      </c>
      <c r="D3008" s="69" t="s">
        <v>6885</v>
      </c>
      <c r="E3008" s="69" t="s">
        <v>6885</v>
      </c>
      <c r="F3008" s="69" t="s">
        <v>7088</v>
      </c>
      <c r="G3008" s="69" t="s">
        <v>7089</v>
      </c>
      <c r="H3008" s="69">
        <v>17.904399999999999</v>
      </c>
      <c r="I3008" s="69">
        <v>-62.843600000000002</v>
      </c>
      <c r="J3008" s="69">
        <v>49</v>
      </c>
      <c r="K3008" s="69">
        <v>-4</v>
      </c>
      <c r="L3008" s="69">
        <f>COUNTIFS(Aéroports!$C$2:$C$5193,Aéroports!$C3008,Aéroports!$D$2:$D$5193,Aéroports!$D3008)</f>
        <v>1</v>
      </c>
      <c r="M3008" s="69" t="str">
        <f>IF(AND(Formulaire!$H$15=Aéroports!$E3008,--ISNUMBER(IFERROR(SEARCH(Formulaire!$H$16,$C3008,1),""))=1),MAX(M$1:M3007)+1,"")</f>
        <v/>
      </c>
      <c r="N3008" s="69" t="str">
        <f>IF(AND(Formulaire!$H$21=Aéroports!$E3008,--ISNUMBER(IFERROR(SEARCH(Formulaire!$H$22,$C3008,1),""))=1),MAX(N$1:N3007)+1,"")</f>
        <v/>
      </c>
      <c r="O3008" s="69" t="str">
        <f>IF(AND(Formulaire!$H$27=Aéroports!$E3008,--ISNUMBER(IFERROR(SEARCH(Formulaire!$H$28,$C3008,1),""))=1),MAX(O$1:O3007)+1,"")</f>
        <v/>
      </c>
      <c r="Q3008" s="91" t="str">
        <f>IFERROR(INDEX($C$2:$C$5193,MATCH(ROWS(M$2:M3008),M$2:M$5193,0)),"")</f>
        <v/>
      </c>
      <c r="R3008" s="70" t="str">
        <f>IFERROR(INDEX($C$2:$C$5193,MATCH(ROWS(N$2:N3008),N$2:N$5193,0)),"")</f>
        <v/>
      </c>
      <c r="S3008" s="92" t="str">
        <f>IFERROR(INDEX($C$2:$C$5193,MATCH(ROWS(O$2:O3008),O$2:O$5193,0)),"")</f>
        <v/>
      </c>
    </row>
    <row r="3009" spans="1:19" x14ac:dyDescent="0.25">
      <c r="A3009" s="68">
        <v>1438</v>
      </c>
      <c r="B3009" s="68" t="s">
        <v>7090</v>
      </c>
      <c r="C3009" s="68" t="s">
        <v>7091</v>
      </c>
      <c r="D3009" s="68" t="s">
        <v>6885</v>
      </c>
      <c r="E3009" s="68" t="s">
        <v>6885</v>
      </c>
      <c r="F3009" s="68" t="s">
        <v>7092</v>
      </c>
      <c r="G3009" s="68" t="s">
        <v>7093</v>
      </c>
      <c r="H3009" s="68">
        <v>43.097299999999997</v>
      </c>
      <c r="I3009" s="68">
        <v>6.1460299999999997</v>
      </c>
      <c r="J3009" s="68">
        <v>7</v>
      </c>
      <c r="K3009" s="68">
        <v>1</v>
      </c>
      <c r="L3009" s="68">
        <f>COUNTIFS(Aéroports!$C$2:$C$5193,Aéroports!$C3009,Aéroports!$D$2:$D$5193,Aéroports!$D3009)</f>
        <v>1</v>
      </c>
      <c r="M3009" s="68" t="str">
        <f>IF(AND(Formulaire!$H$15=Aéroports!$E3009,--ISNUMBER(IFERROR(SEARCH(Formulaire!$H$16,$C3009,1),""))=1),MAX(M$1:M3008)+1,"")</f>
        <v/>
      </c>
      <c r="N3009" s="68" t="str">
        <f>IF(AND(Formulaire!$H$21=Aéroports!$E3009,--ISNUMBER(IFERROR(SEARCH(Formulaire!$H$22,$C3009,1),""))=1),MAX(N$1:N3008)+1,"")</f>
        <v/>
      </c>
      <c r="O3009" s="68" t="str">
        <f>IF(AND(Formulaire!$H$27=Aéroports!$E3009,--ISNUMBER(IFERROR(SEARCH(Formulaire!$H$28,$C3009,1),""))=1),MAX(O$1:O3008)+1,"")</f>
        <v/>
      </c>
      <c r="Q3009" s="91" t="str">
        <f>IFERROR(INDEX($C$2:$C$5193,MATCH(ROWS(M$2:M3009),M$2:M$5193,0)),"")</f>
        <v/>
      </c>
      <c r="R3009" s="70" t="str">
        <f>IFERROR(INDEX($C$2:$C$5193,MATCH(ROWS(N$2:N3009),N$2:N$5193,0)),"")</f>
        <v/>
      </c>
      <c r="S3009" s="92" t="str">
        <f>IFERROR(INDEX($C$2:$C$5193,MATCH(ROWS(O$2:O3009),O$2:O$5193,0)),"")</f>
        <v/>
      </c>
    </row>
    <row r="3010" spans="1:19" x14ac:dyDescent="0.25">
      <c r="A3010" s="69">
        <v>5782</v>
      </c>
      <c r="B3010" s="69" t="s">
        <v>7094</v>
      </c>
      <c r="C3010" s="69" t="s">
        <v>7095</v>
      </c>
      <c r="D3010" s="69" t="s">
        <v>6885</v>
      </c>
      <c r="E3010" s="69" t="s">
        <v>6885</v>
      </c>
      <c r="F3010" s="69" t="s">
        <v>7096</v>
      </c>
      <c r="G3010" s="69" t="s">
        <v>7097</v>
      </c>
      <c r="H3010" s="69">
        <v>46.718600000000002</v>
      </c>
      <c r="I3010" s="69">
        <v>-2.3911099999999998</v>
      </c>
      <c r="J3010" s="69">
        <v>79</v>
      </c>
      <c r="K3010" s="69">
        <v>1</v>
      </c>
      <c r="L3010" s="69">
        <f>COUNTIFS(Aéroports!$C$2:$C$5193,Aéroports!$C3010,Aéroports!$D$2:$D$5193,Aéroports!$D3010)</f>
        <v>1</v>
      </c>
      <c r="M3010" s="69" t="str">
        <f>IF(AND(Formulaire!$H$15=Aéroports!$E3010,--ISNUMBER(IFERROR(SEARCH(Formulaire!$H$16,$C3010,1),""))=1),MAX(M$1:M3009)+1,"")</f>
        <v/>
      </c>
      <c r="N3010" s="69" t="str">
        <f>IF(AND(Formulaire!$H$21=Aéroports!$E3010,--ISNUMBER(IFERROR(SEARCH(Formulaire!$H$22,$C3010,1),""))=1),MAX(N$1:N3009)+1,"")</f>
        <v/>
      </c>
      <c r="O3010" s="69" t="str">
        <f>IF(AND(Formulaire!$H$27=Aéroports!$E3010,--ISNUMBER(IFERROR(SEARCH(Formulaire!$H$28,$C3010,1),""))=1),MAX(O$1:O3009)+1,"")</f>
        <v/>
      </c>
      <c r="Q3010" s="91" t="str">
        <f>IFERROR(INDEX($C$2:$C$5193,MATCH(ROWS(M$2:M3010),M$2:M$5193,0)),"")</f>
        <v/>
      </c>
      <c r="R3010" s="70" t="str">
        <f>IFERROR(INDEX($C$2:$C$5193,MATCH(ROWS(N$2:N3010),N$2:N$5193,0)),"")</f>
        <v/>
      </c>
      <c r="S3010" s="92" t="str">
        <f>IFERROR(INDEX($C$2:$C$5193,MATCH(ROWS(O$2:O3010),O$2:O$5193,0)),"")</f>
        <v/>
      </c>
    </row>
    <row r="3011" spans="1:19" x14ac:dyDescent="0.25">
      <c r="A3011" s="68">
        <v>5786</v>
      </c>
      <c r="B3011" s="68" t="s">
        <v>7098</v>
      </c>
      <c r="C3011" s="68" t="s">
        <v>7099</v>
      </c>
      <c r="D3011" s="68" t="s">
        <v>6885</v>
      </c>
      <c r="E3011" s="68" t="s">
        <v>6885</v>
      </c>
      <c r="F3011" s="68" t="s">
        <v>7100</v>
      </c>
      <c r="G3011" s="68" t="s">
        <v>7101</v>
      </c>
      <c r="H3011" s="68">
        <v>43.205399999999997</v>
      </c>
      <c r="I3011" s="68">
        <v>6.4820000000000002</v>
      </c>
      <c r="J3011" s="68">
        <v>59</v>
      </c>
      <c r="K3011" s="68">
        <v>1</v>
      </c>
      <c r="L3011" s="68">
        <f>COUNTIFS(Aéroports!$C$2:$C$5193,Aéroports!$C3011,Aéroports!$D$2:$D$5193,Aéroports!$D3011)</f>
        <v>1</v>
      </c>
      <c r="M3011" s="68" t="str">
        <f>IF(AND(Formulaire!$H$15=Aéroports!$E3011,--ISNUMBER(IFERROR(SEARCH(Formulaire!$H$16,$C3011,1),""))=1),MAX(M$1:M3010)+1,"")</f>
        <v/>
      </c>
      <c r="N3011" s="68" t="str">
        <f>IF(AND(Formulaire!$H$21=Aéroports!$E3011,--ISNUMBER(IFERROR(SEARCH(Formulaire!$H$22,$C3011,1),""))=1),MAX(N$1:N3010)+1,"")</f>
        <v/>
      </c>
      <c r="O3011" s="68" t="str">
        <f>IF(AND(Formulaire!$H$27=Aéroports!$E3011,--ISNUMBER(IFERROR(SEARCH(Formulaire!$H$28,$C3011,1),""))=1),MAX(O$1:O3010)+1,"")</f>
        <v/>
      </c>
      <c r="Q3011" s="91" t="str">
        <f>IFERROR(INDEX($C$2:$C$5193,MATCH(ROWS(M$2:M3011),M$2:M$5193,0)),"")</f>
        <v/>
      </c>
      <c r="R3011" s="70" t="str">
        <f>IFERROR(INDEX($C$2:$C$5193,MATCH(ROWS(N$2:N3011),N$2:N$5193,0)),"")</f>
        <v/>
      </c>
      <c r="S3011" s="92" t="str">
        <f>IFERROR(INDEX($C$2:$C$5193,MATCH(ROWS(O$2:O3011),O$2:O$5193,0)),"")</f>
        <v/>
      </c>
    </row>
    <row r="3012" spans="1:19" x14ac:dyDescent="0.25">
      <c r="A3012" s="69">
        <v>6493</v>
      </c>
      <c r="B3012" s="69" t="s">
        <v>7102</v>
      </c>
      <c r="C3012" s="69" t="s">
        <v>7103</v>
      </c>
      <c r="D3012" s="69" t="s">
        <v>6885</v>
      </c>
      <c r="E3012" s="69" t="s">
        <v>6885</v>
      </c>
      <c r="F3012" s="69" t="s">
        <v>7104</v>
      </c>
      <c r="G3012" s="69" t="s">
        <v>7105</v>
      </c>
      <c r="H3012" s="69">
        <v>46.179200000000002</v>
      </c>
      <c r="I3012" s="69">
        <v>-1.1952799999999999</v>
      </c>
      <c r="J3012" s="69">
        <v>74</v>
      </c>
      <c r="K3012" s="69">
        <v>1</v>
      </c>
      <c r="L3012" s="69">
        <f>COUNTIFS(Aéroports!$C$2:$C$5193,Aéroports!$C3012,Aéroports!$D$2:$D$5193,Aéroports!$D3012)</f>
        <v>1</v>
      </c>
      <c r="M3012" s="69" t="str">
        <f>IF(AND(Formulaire!$H$15=Aéroports!$E3012,--ISNUMBER(IFERROR(SEARCH(Formulaire!$H$16,$C3012,1),""))=1),MAX(M$1:M3011)+1,"")</f>
        <v/>
      </c>
      <c r="N3012" s="69" t="str">
        <f>IF(AND(Formulaire!$H$21=Aéroports!$E3012,--ISNUMBER(IFERROR(SEARCH(Formulaire!$H$22,$C3012,1),""))=1),MAX(N$1:N3011)+1,"")</f>
        <v/>
      </c>
      <c r="O3012" s="69" t="str">
        <f>IF(AND(Formulaire!$H$27=Aéroports!$E3012,--ISNUMBER(IFERROR(SEARCH(Formulaire!$H$28,$C3012,1),""))=1),MAX(O$1:O3011)+1,"")</f>
        <v/>
      </c>
      <c r="Q3012" s="91" t="str">
        <f>IFERROR(INDEX($C$2:$C$5193,MATCH(ROWS(M$2:M3012),M$2:M$5193,0)),"")</f>
        <v/>
      </c>
      <c r="R3012" s="70" t="str">
        <f>IFERROR(INDEX($C$2:$C$5193,MATCH(ROWS(N$2:N3012),N$2:N$5193,0)),"")</f>
        <v/>
      </c>
      <c r="S3012" s="92" t="str">
        <f>IFERROR(INDEX($C$2:$C$5193,MATCH(ROWS(O$2:O3012),O$2:O$5193,0)),"")</f>
        <v/>
      </c>
    </row>
    <row r="3013" spans="1:19" x14ac:dyDescent="0.25">
      <c r="A3013" s="68">
        <v>1313</v>
      </c>
      <c r="B3013" s="68" t="s">
        <v>7130</v>
      </c>
      <c r="C3013" s="68" t="s">
        <v>7131</v>
      </c>
      <c r="D3013" s="68" t="s">
        <v>6885</v>
      </c>
      <c r="E3013" s="68" t="s">
        <v>6885</v>
      </c>
      <c r="F3013" s="68" t="s">
        <v>7132</v>
      </c>
      <c r="G3013" s="68" t="s">
        <v>7133</v>
      </c>
      <c r="H3013" s="68">
        <v>45.0807</v>
      </c>
      <c r="I3013" s="68">
        <v>3.7628900000000001</v>
      </c>
      <c r="J3013" s="68">
        <v>2731</v>
      </c>
      <c r="K3013" s="68">
        <v>1</v>
      </c>
      <c r="L3013" s="68">
        <f>COUNTIFS(Aéroports!$C$2:$C$5193,Aéroports!$C3013,Aéroports!$D$2:$D$5193,Aéroports!$D3013)</f>
        <v>1</v>
      </c>
      <c r="M3013" s="68" t="str">
        <f>IF(AND(Formulaire!$H$15=Aéroports!$E3013,--ISNUMBER(IFERROR(SEARCH(Formulaire!$H$16,$C3013,1),""))=1),MAX(M$1:M3012)+1,"")</f>
        <v/>
      </c>
      <c r="N3013" s="68" t="str">
        <f>IF(AND(Formulaire!$H$21=Aéroports!$E3013,--ISNUMBER(IFERROR(SEARCH(Formulaire!$H$22,$C3013,1),""))=1),MAX(N$1:N3012)+1,"")</f>
        <v/>
      </c>
      <c r="O3013" s="68" t="str">
        <f>IF(AND(Formulaire!$H$27=Aéroports!$E3013,--ISNUMBER(IFERROR(SEARCH(Formulaire!$H$28,$C3013,1),""))=1),MAX(O$1:O3012)+1,"")</f>
        <v/>
      </c>
      <c r="Q3013" s="91" t="str">
        <f>IFERROR(INDEX($C$2:$C$5193,MATCH(ROWS(M$2:M3013),M$2:M$5193,0)),"")</f>
        <v/>
      </c>
      <c r="R3013" s="70" t="str">
        <f>IFERROR(INDEX($C$2:$C$5193,MATCH(ROWS(N$2:N3013),N$2:N$5193,0)),"")</f>
        <v/>
      </c>
      <c r="S3013" s="92" t="str">
        <f>IFERROR(INDEX($C$2:$C$5193,MATCH(ROWS(O$2:O3013),O$2:O$5193,0)),"")</f>
        <v/>
      </c>
    </row>
    <row r="3014" spans="1:19" x14ac:dyDescent="0.25">
      <c r="A3014" s="68">
        <v>1399</v>
      </c>
      <c r="B3014" s="68" t="s">
        <v>7138</v>
      </c>
      <c r="C3014" s="68" t="s">
        <v>7139</v>
      </c>
      <c r="D3014" s="68" t="s">
        <v>6885</v>
      </c>
      <c r="E3014" s="68" t="s">
        <v>6885</v>
      </c>
      <c r="F3014" s="68" t="s">
        <v>7140</v>
      </c>
      <c r="G3014" s="68" t="s">
        <v>7141</v>
      </c>
      <c r="H3014" s="68">
        <v>50.563330000000001</v>
      </c>
      <c r="I3014" s="68">
        <v>3.0868859999999998</v>
      </c>
      <c r="J3014" s="68">
        <v>157</v>
      </c>
      <c r="K3014" s="68">
        <v>1</v>
      </c>
      <c r="L3014" s="68">
        <f>COUNTIFS(Aéroports!$C$2:$C$5193,Aéroports!$C3014,Aéroports!$D$2:$D$5193,Aéroports!$D3014)</f>
        <v>1</v>
      </c>
      <c r="M3014" s="68" t="str">
        <f>IF(AND(Formulaire!$H$15=Aéroports!$E3014,--ISNUMBER(IFERROR(SEARCH(Formulaire!$H$16,$C3014,1),""))=1),MAX(M$1:M3013)+1,"")</f>
        <v/>
      </c>
      <c r="N3014" s="68" t="str">
        <f>IF(AND(Formulaire!$H$21=Aéroports!$E3014,--ISNUMBER(IFERROR(SEARCH(Formulaire!$H$22,$C3014,1),""))=1),MAX(N$1:N3013)+1,"")</f>
        <v/>
      </c>
      <c r="O3014" s="68" t="str">
        <f>IF(AND(Formulaire!$H$27=Aéroports!$E3014,--ISNUMBER(IFERROR(SEARCH(Formulaire!$H$28,$C3014,1),""))=1),MAX(O$1:O3013)+1,"")</f>
        <v/>
      </c>
      <c r="Q3014" s="91" t="str">
        <f>IFERROR(INDEX($C$2:$C$5193,MATCH(ROWS(M$2:M3014),M$2:M$5193,0)),"")</f>
        <v/>
      </c>
      <c r="R3014" s="70" t="str">
        <f>IFERROR(INDEX($C$2:$C$5193,MATCH(ROWS(N$2:N3014),N$2:N$5193,0)),"")</f>
        <v/>
      </c>
      <c r="S3014" s="92" t="str">
        <f>IFERROR(INDEX($C$2:$C$5193,MATCH(ROWS(O$2:O3014),O$2:O$5193,0)),"")</f>
        <v/>
      </c>
    </row>
    <row r="3015" spans="1:19" x14ac:dyDescent="0.25">
      <c r="A3015" s="69">
        <v>1270</v>
      </c>
      <c r="B3015" s="69" t="s">
        <v>7142</v>
      </c>
      <c r="C3015" s="69" t="s">
        <v>7143</v>
      </c>
      <c r="D3015" s="69" t="s">
        <v>6885</v>
      </c>
      <c r="E3015" s="69" t="s">
        <v>6885</v>
      </c>
      <c r="F3015" s="69" t="s">
        <v>7144</v>
      </c>
      <c r="G3015" s="69" t="s">
        <v>7145</v>
      </c>
      <c r="H3015" s="69">
        <v>45.8628</v>
      </c>
      <c r="I3015" s="69">
        <v>1.17944</v>
      </c>
      <c r="J3015" s="69">
        <v>1300</v>
      </c>
      <c r="K3015" s="69">
        <v>1</v>
      </c>
      <c r="L3015" s="69">
        <f>COUNTIFS(Aéroports!$C$2:$C$5193,Aéroports!$C3015,Aéroports!$D$2:$D$5193,Aéroports!$D3015)</f>
        <v>1</v>
      </c>
      <c r="M3015" s="69" t="str">
        <f>IF(AND(Formulaire!$H$15=Aéroports!$E3015,--ISNUMBER(IFERROR(SEARCH(Formulaire!$H$16,$C3015,1),""))=1),MAX(M$1:M3014)+1,"")</f>
        <v/>
      </c>
      <c r="N3015" s="69" t="str">
        <f>IF(AND(Formulaire!$H$21=Aéroports!$E3015,--ISNUMBER(IFERROR(SEARCH(Formulaire!$H$22,$C3015,1),""))=1),MAX(N$1:N3014)+1,"")</f>
        <v/>
      </c>
      <c r="O3015" s="69" t="str">
        <f>IF(AND(Formulaire!$H$27=Aéroports!$E3015,--ISNUMBER(IFERROR(SEARCH(Formulaire!$H$28,$C3015,1),""))=1),MAX(O$1:O3014)+1,"")</f>
        <v/>
      </c>
      <c r="Q3015" s="91" t="str">
        <f>IFERROR(INDEX($C$2:$C$5193,MATCH(ROWS(M$2:M3015),M$2:M$5193,0)),"")</f>
        <v/>
      </c>
      <c r="R3015" s="70" t="str">
        <f>IFERROR(INDEX($C$2:$C$5193,MATCH(ROWS(N$2:N3015),N$2:N$5193,0)),"")</f>
        <v/>
      </c>
      <c r="S3015" s="92" t="str">
        <f>IFERROR(INDEX($C$2:$C$5193,MATCH(ROWS(O$2:O3015),O$2:O$5193,0)),"")</f>
        <v/>
      </c>
    </row>
    <row r="3016" spans="1:19" x14ac:dyDescent="0.25">
      <c r="A3016" s="68">
        <v>1409</v>
      </c>
      <c r="B3016" s="68" t="s">
        <v>7146</v>
      </c>
      <c r="C3016" s="68" t="s">
        <v>7147</v>
      </c>
      <c r="D3016" s="68" t="s">
        <v>6885</v>
      </c>
      <c r="E3016" s="68" t="s">
        <v>6885</v>
      </c>
      <c r="F3016" s="68" t="s">
        <v>7148</v>
      </c>
      <c r="G3016" s="68" t="s">
        <v>7149</v>
      </c>
      <c r="H3016" s="68">
        <v>47.760599999999997</v>
      </c>
      <c r="I3016" s="68">
        <v>-3.44</v>
      </c>
      <c r="J3016" s="68">
        <v>160</v>
      </c>
      <c r="K3016" s="68">
        <v>1</v>
      </c>
      <c r="L3016" s="68">
        <f>COUNTIFS(Aéroports!$C$2:$C$5193,Aéroports!$C3016,Aéroports!$D$2:$D$5193,Aéroports!$D3016)</f>
        <v>1</v>
      </c>
      <c r="M3016" s="68" t="str">
        <f>IF(AND(Formulaire!$H$15=Aéroports!$E3016,--ISNUMBER(IFERROR(SEARCH(Formulaire!$H$16,$C3016,1),""))=1),MAX(M$1:M3015)+1,"")</f>
        <v/>
      </c>
      <c r="N3016" s="68" t="str">
        <f>IF(AND(Formulaire!$H$21=Aéroports!$E3016,--ISNUMBER(IFERROR(SEARCH(Formulaire!$H$22,$C3016,1),""))=1),MAX(N$1:N3015)+1,"")</f>
        <v/>
      </c>
      <c r="O3016" s="68" t="str">
        <f>IF(AND(Formulaire!$H$27=Aéroports!$E3016,--ISNUMBER(IFERROR(SEARCH(Formulaire!$H$28,$C3016,1),""))=1),MAX(O$1:O3015)+1,"")</f>
        <v/>
      </c>
      <c r="Q3016" s="91" t="str">
        <f>IFERROR(INDEX($C$2:$C$5193,MATCH(ROWS(M$2:M3016),M$2:M$5193,0)),"")</f>
        <v/>
      </c>
      <c r="R3016" s="70" t="str">
        <f>IFERROR(INDEX($C$2:$C$5193,MATCH(ROWS(N$2:N3016),N$2:N$5193,0)),"")</f>
        <v/>
      </c>
      <c r="S3016" s="92" t="str">
        <f>IFERROR(INDEX($C$2:$C$5193,MATCH(ROWS(O$2:O3016),O$2:O$5193,0)),"")</f>
        <v/>
      </c>
    </row>
    <row r="3017" spans="1:19" x14ac:dyDescent="0.25">
      <c r="A3017" s="69">
        <v>1335</v>
      </c>
      <c r="B3017" s="69" t="s">
        <v>7154</v>
      </c>
      <c r="C3017" s="69" t="s">
        <v>7151</v>
      </c>
      <c r="D3017" s="69" t="s">
        <v>6885</v>
      </c>
      <c r="E3017" s="69" t="s">
        <v>6885</v>
      </c>
      <c r="F3017" s="69" t="s">
        <v>7155</v>
      </c>
      <c r="G3017" s="69" t="s">
        <v>7156</v>
      </c>
      <c r="H3017" s="69">
        <v>45.725560000000002</v>
      </c>
      <c r="I3017" s="69">
        <v>5.0811109999999999</v>
      </c>
      <c r="J3017" s="69">
        <v>821</v>
      </c>
      <c r="K3017" s="69">
        <v>1</v>
      </c>
      <c r="L3017" s="69">
        <f>COUNTIFS(Aéroports!$C$2:$C$5193,Aéroports!$C3017,Aéroports!$D$2:$D$5193,Aéroports!$D3017)</f>
        <v>1</v>
      </c>
      <c r="M3017" s="69" t="str">
        <f>IF(AND(Formulaire!$H$15=Aéroports!$E3017,--ISNUMBER(IFERROR(SEARCH(Formulaire!$H$16,$C3017,1),""))=1),MAX(M$1:M3016)+1,"")</f>
        <v/>
      </c>
      <c r="N3017" s="69" t="str">
        <f>IF(AND(Formulaire!$H$21=Aéroports!$E3017,--ISNUMBER(IFERROR(SEARCH(Formulaire!$H$22,$C3017,1),""))=1),MAX(N$1:N3016)+1,"")</f>
        <v/>
      </c>
      <c r="O3017" s="69" t="str">
        <f>IF(AND(Formulaire!$H$27=Aéroports!$E3017,--ISNUMBER(IFERROR(SEARCH(Formulaire!$H$28,$C3017,1),""))=1),MAX(O$1:O3016)+1,"")</f>
        <v/>
      </c>
      <c r="Q3017" s="91" t="str">
        <f>IFERROR(INDEX($C$2:$C$5193,MATCH(ROWS(M$2:M3017),M$2:M$5193,0)),"")</f>
        <v/>
      </c>
      <c r="R3017" s="70" t="str">
        <f>IFERROR(INDEX($C$2:$C$5193,MATCH(ROWS(N$2:N3017),N$2:N$5193,0)),"")</f>
        <v/>
      </c>
      <c r="S3017" s="92" t="str">
        <f>IFERROR(INDEX($C$2:$C$5193,MATCH(ROWS(O$2:O3017),O$2:O$5193,0)),"")</f>
        <v/>
      </c>
    </row>
    <row r="3018" spans="1:19" x14ac:dyDescent="0.25">
      <c r="A3018" s="69">
        <v>1353</v>
      </c>
      <c r="B3018" s="69" t="s">
        <v>7161</v>
      </c>
      <c r="C3018" s="69" t="s">
        <v>7162</v>
      </c>
      <c r="D3018" s="69" t="s">
        <v>6885</v>
      </c>
      <c r="E3018" s="69" t="s">
        <v>6885</v>
      </c>
      <c r="F3018" s="69" t="s">
        <v>7163</v>
      </c>
      <c r="G3018" s="69" t="s">
        <v>7164</v>
      </c>
      <c r="H3018" s="69">
        <v>43.43927</v>
      </c>
      <c r="I3018" s="69">
        <v>5.2214239999999998</v>
      </c>
      <c r="J3018" s="69">
        <v>74</v>
      </c>
      <c r="K3018" s="69">
        <v>1</v>
      </c>
      <c r="L3018" s="69">
        <f>COUNTIFS(Aéroports!$C$2:$C$5193,Aéroports!$C3018,Aéroports!$D$2:$D$5193,Aéroports!$D3018)</f>
        <v>1</v>
      </c>
      <c r="M3018" s="69" t="str">
        <f>IF(AND(Formulaire!$H$15=Aéroports!$E3018,--ISNUMBER(IFERROR(SEARCH(Formulaire!$H$16,$C3018,1),""))=1),MAX(M$1:M3017)+1,"")</f>
        <v/>
      </c>
      <c r="N3018" s="69" t="str">
        <f>IF(AND(Formulaire!$H$21=Aéroports!$E3018,--ISNUMBER(IFERROR(SEARCH(Formulaire!$H$22,$C3018,1),""))=1),MAX(N$1:N3017)+1,"")</f>
        <v/>
      </c>
      <c r="O3018" s="69" t="str">
        <f>IF(AND(Formulaire!$H$27=Aéroports!$E3018,--ISNUMBER(IFERROR(SEARCH(Formulaire!$H$28,$C3018,1),""))=1),MAX(O$1:O3017)+1,"")</f>
        <v/>
      </c>
      <c r="Q3018" s="91" t="str">
        <f>IFERROR(INDEX($C$2:$C$5193,MATCH(ROWS(M$2:M3018),M$2:M$5193,0)),"")</f>
        <v/>
      </c>
      <c r="R3018" s="70" t="str">
        <f>IFERROR(INDEX($C$2:$C$5193,MATCH(ROWS(N$2:N3018),N$2:N$5193,0)),"")</f>
        <v/>
      </c>
      <c r="S3018" s="92" t="str">
        <f>IFERROR(INDEX($C$2:$C$5193,MATCH(ROWS(O$2:O3018),O$2:O$5193,0)),"")</f>
        <v/>
      </c>
    </row>
    <row r="3019" spans="1:19" x14ac:dyDescent="0.25">
      <c r="A3019" s="69">
        <v>1320</v>
      </c>
      <c r="B3019" s="69" t="s">
        <v>7169</v>
      </c>
      <c r="C3019" s="69" t="s">
        <v>7170</v>
      </c>
      <c r="D3019" s="69" t="s">
        <v>6885</v>
      </c>
      <c r="E3019" s="69" t="s">
        <v>6885</v>
      </c>
      <c r="F3019" s="69" t="s">
        <v>7171</v>
      </c>
      <c r="G3019" s="69" t="s">
        <v>7172</v>
      </c>
      <c r="H3019" s="69">
        <v>48.982100000000003</v>
      </c>
      <c r="I3019" s="69">
        <v>6.2513199999999998</v>
      </c>
      <c r="J3019" s="69">
        <v>870</v>
      </c>
      <c r="K3019" s="69">
        <v>1</v>
      </c>
      <c r="L3019" s="69">
        <f>COUNTIFS(Aéroports!$C$2:$C$5193,Aéroports!$C3019,Aéroports!$D$2:$D$5193,Aéroports!$D3019)</f>
        <v>1</v>
      </c>
      <c r="M3019" s="69" t="str">
        <f>IF(AND(Formulaire!$H$15=Aéroports!$E3019,--ISNUMBER(IFERROR(SEARCH(Formulaire!$H$16,$C3019,1),""))=1),MAX(M$1:M3018)+1,"")</f>
        <v/>
      </c>
      <c r="N3019" s="69" t="str">
        <f>IF(AND(Formulaire!$H$21=Aéroports!$E3019,--ISNUMBER(IFERROR(SEARCH(Formulaire!$H$22,$C3019,1),""))=1),MAX(N$1:N3018)+1,"")</f>
        <v/>
      </c>
      <c r="O3019" s="69" t="str">
        <f>IF(AND(Formulaire!$H$27=Aéroports!$E3019,--ISNUMBER(IFERROR(SEARCH(Formulaire!$H$28,$C3019,1),""))=1),MAX(O$1:O3018)+1,"")</f>
        <v/>
      </c>
      <c r="Q3019" s="91" t="str">
        <f>IFERROR(INDEX($C$2:$C$5193,MATCH(ROWS(M$2:M3019),M$2:M$5193,0)),"")</f>
        <v/>
      </c>
      <c r="R3019" s="70" t="str">
        <f>IFERROR(INDEX($C$2:$C$5193,MATCH(ROWS(N$2:N3019),N$2:N$5193,0)),"")</f>
        <v/>
      </c>
      <c r="S3019" s="92" t="str">
        <f>IFERROR(INDEX($C$2:$C$5193,MATCH(ROWS(O$2:O3019),O$2:O$5193,0)),"")</f>
        <v/>
      </c>
    </row>
    <row r="3020" spans="1:19" x14ac:dyDescent="0.25">
      <c r="A3020" s="69">
        <v>1359</v>
      </c>
      <c r="B3020" s="69" t="s">
        <v>7180</v>
      </c>
      <c r="C3020" s="69" t="s">
        <v>7181</v>
      </c>
      <c r="D3020" s="69" t="s">
        <v>6885</v>
      </c>
      <c r="E3020" s="69" t="s">
        <v>6885</v>
      </c>
      <c r="F3020" s="69" t="s">
        <v>7182</v>
      </c>
      <c r="G3020" s="69" t="s">
        <v>7183</v>
      </c>
      <c r="H3020" s="69">
        <v>43.5762</v>
      </c>
      <c r="I3020" s="69">
        <v>3.9630100000000001</v>
      </c>
      <c r="J3020" s="69">
        <v>17</v>
      </c>
      <c r="K3020" s="69">
        <v>1</v>
      </c>
      <c r="L3020" s="69">
        <f>COUNTIFS(Aéroports!$C$2:$C$5193,Aéroports!$C3020,Aéroports!$D$2:$D$5193,Aéroports!$D3020)</f>
        <v>1</v>
      </c>
      <c r="M3020" s="69" t="str">
        <f>IF(AND(Formulaire!$H$15=Aéroports!$E3020,--ISNUMBER(IFERROR(SEARCH(Formulaire!$H$16,$C3020,1),""))=1),MAX(M$1:M3019)+1,"")</f>
        <v/>
      </c>
      <c r="N3020" s="69" t="str">
        <f>IF(AND(Formulaire!$H$21=Aéroports!$E3020,--ISNUMBER(IFERROR(SEARCH(Formulaire!$H$22,$C3020,1),""))=1),MAX(N$1:N3019)+1,"")</f>
        <v/>
      </c>
      <c r="O3020" s="69" t="str">
        <f>IF(AND(Formulaire!$H$27=Aéroports!$E3020,--ISNUMBER(IFERROR(SEARCH(Formulaire!$H$28,$C3020,1),""))=1),MAX(O$1:O3019)+1,"")</f>
        <v/>
      </c>
      <c r="Q3020" s="91" t="str">
        <f>IFERROR(INDEX($C$2:$C$5193,MATCH(ROWS(M$2:M3020),M$2:M$5193,0)),"")</f>
        <v/>
      </c>
      <c r="R3020" s="70" t="str">
        <f>IFERROR(INDEX($C$2:$C$5193,MATCH(ROWS(N$2:N3020),N$2:N$5193,0)),"")</f>
        <v/>
      </c>
      <c r="S3020" s="92" t="str">
        <f>IFERROR(INDEX($C$2:$C$5193,MATCH(ROWS(O$2:O3020),O$2:O$5193,0)),"")</f>
        <v/>
      </c>
    </row>
    <row r="3021" spans="1:19" x14ac:dyDescent="0.25">
      <c r="A3021" s="68">
        <v>1423</v>
      </c>
      <c r="B3021" s="68" t="s">
        <v>7192</v>
      </c>
      <c r="C3021" s="68" t="s">
        <v>7193</v>
      </c>
      <c r="D3021" s="68" t="s">
        <v>6885</v>
      </c>
      <c r="E3021" s="68" t="s">
        <v>6885</v>
      </c>
      <c r="F3021" s="68" t="s">
        <v>7194</v>
      </c>
      <c r="G3021" s="68" t="s">
        <v>7195</v>
      </c>
      <c r="H3021" s="68">
        <v>47.59</v>
      </c>
      <c r="I3021" s="68">
        <v>7.5291670000000002</v>
      </c>
      <c r="J3021" s="68">
        <v>885</v>
      </c>
      <c r="K3021" s="68">
        <v>1</v>
      </c>
      <c r="L3021" s="68">
        <f>COUNTIFS(Aéroports!$C$2:$C$5193,Aéroports!$C3021,Aéroports!$D$2:$D$5193,Aéroports!$D3021)</f>
        <v>1</v>
      </c>
      <c r="M3021" s="68" t="str">
        <f>IF(AND(Formulaire!$H$15=Aéroports!$E3021,--ISNUMBER(IFERROR(SEARCH(Formulaire!$H$16,$C3021,1),""))=1),MAX(M$1:M3020)+1,"")</f>
        <v/>
      </c>
      <c r="N3021" s="68" t="str">
        <f>IF(AND(Formulaire!$H$21=Aéroports!$E3021,--ISNUMBER(IFERROR(SEARCH(Formulaire!$H$22,$C3021,1),""))=1),MAX(N$1:N3020)+1,"")</f>
        <v/>
      </c>
      <c r="O3021" s="68" t="str">
        <f>IF(AND(Formulaire!$H$27=Aéroports!$E3021,--ISNUMBER(IFERROR(SEARCH(Formulaire!$H$28,$C3021,1),""))=1),MAX(O$1:O3020)+1,"")</f>
        <v/>
      </c>
      <c r="Q3021" s="91" t="str">
        <f>IFERROR(INDEX($C$2:$C$5193,MATCH(ROWS(M$2:M3021),M$2:M$5193,0)),"")</f>
        <v/>
      </c>
      <c r="R3021" s="70" t="str">
        <f>IFERROR(INDEX($C$2:$C$5193,MATCH(ROWS(N$2:N3021),N$2:N$5193,0)),"")</f>
        <v/>
      </c>
      <c r="S3021" s="92" t="str">
        <f>IFERROR(INDEX($C$2:$C$5193,MATCH(ROWS(O$2:O3021),O$2:O$5193,0)),"")</f>
        <v/>
      </c>
    </row>
    <row r="3022" spans="1:19" x14ac:dyDescent="0.25">
      <c r="A3022" s="68">
        <v>1418</v>
      </c>
      <c r="B3022" s="68" t="s">
        <v>7200</v>
      </c>
      <c r="C3022" s="68" t="s">
        <v>7201</v>
      </c>
      <c r="D3022" s="68" t="s">
        <v>6885</v>
      </c>
      <c r="E3022" s="68" t="s">
        <v>6885</v>
      </c>
      <c r="F3022" s="68" t="s">
        <v>7202</v>
      </c>
      <c r="G3022" s="68" t="s">
        <v>7203</v>
      </c>
      <c r="H3022" s="68">
        <v>47.153199999999998</v>
      </c>
      <c r="I3022" s="68">
        <v>-1.61073</v>
      </c>
      <c r="J3022" s="68">
        <v>90</v>
      </c>
      <c r="K3022" s="68">
        <v>1</v>
      </c>
      <c r="L3022" s="68">
        <f>COUNTIFS(Aéroports!$C$2:$C$5193,Aéroports!$C3022,Aéroports!$D$2:$D$5193,Aéroports!$D3022)</f>
        <v>1</v>
      </c>
      <c r="M3022" s="68" t="str">
        <f>IF(AND(Formulaire!$H$15=Aéroports!$E3022,--ISNUMBER(IFERROR(SEARCH(Formulaire!$H$16,$C3022,1),""))=1),MAX(M$1:M3021)+1,"")</f>
        <v/>
      </c>
      <c r="N3022" s="68" t="str">
        <f>IF(AND(Formulaire!$H$21=Aéroports!$E3022,--ISNUMBER(IFERROR(SEARCH(Formulaire!$H$22,$C3022,1),""))=1),MAX(N$1:N3021)+1,"")</f>
        <v/>
      </c>
      <c r="O3022" s="68" t="str">
        <f>IF(AND(Formulaire!$H$27=Aéroports!$E3022,--ISNUMBER(IFERROR(SEARCH(Formulaire!$H$28,$C3022,1),""))=1),MAX(O$1:O3021)+1,"")</f>
        <v/>
      </c>
      <c r="Q3022" s="91" t="str">
        <f>IFERROR(INDEX($C$2:$C$5193,MATCH(ROWS(M$2:M3022),M$2:M$5193,0)),"")</f>
        <v/>
      </c>
      <c r="R3022" s="70" t="str">
        <f>IFERROR(INDEX($C$2:$C$5193,MATCH(ROWS(N$2:N3022),N$2:N$5193,0)),"")</f>
        <v/>
      </c>
      <c r="S3022" s="92" t="str">
        <f>IFERROR(INDEX($C$2:$C$5193,MATCH(ROWS(O$2:O3022),O$2:O$5193,0)),"")</f>
        <v/>
      </c>
    </row>
    <row r="3023" spans="1:19" x14ac:dyDescent="0.25">
      <c r="A3023" s="68">
        <v>1354</v>
      </c>
      <c r="B3023" s="68" t="s">
        <v>7208</v>
      </c>
      <c r="C3023" s="68" t="s">
        <v>7209</v>
      </c>
      <c r="D3023" s="68" t="s">
        <v>6885</v>
      </c>
      <c r="E3023" s="68" t="s">
        <v>6885</v>
      </c>
      <c r="F3023" s="68" t="s">
        <v>7210</v>
      </c>
      <c r="G3023" s="68" t="s">
        <v>7211</v>
      </c>
      <c r="H3023" s="68">
        <v>43.6584</v>
      </c>
      <c r="I3023" s="68">
        <v>7.2158699999999998</v>
      </c>
      <c r="J3023" s="68">
        <v>12</v>
      </c>
      <c r="K3023" s="68">
        <v>1</v>
      </c>
      <c r="L3023" s="68">
        <f>COUNTIFS(Aéroports!$C$2:$C$5193,Aéroports!$C3023,Aéroports!$D$2:$D$5193,Aéroports!$D3023)</f>
        <v>1</v>
      </c>
      <c r="M3023" s="68" t="str">
        <f>IF(AND(Formulaire!$H$15=Aéroports!$E3023,--ISNUMBER(IFERROR(SEARCH(Formulaire!$H$16,$C3023,1),""))=1),MAX(M$1:M3022)+1,"")</f>
        <v/>
      </c>
      <c r="N3023" s="68" t="str">
        <f>IF(AND(Formulaire!$H$21=Aéroports!$E3023,--ISNUMBER(IFERROR(SEARCH(Formulaire!$H$22,$C3023,1),""))=1),MAX(N$1:N3022)+1,"")</f>
        <v/>
      </c>
      <c r="O3023" s="68" t="str">
        <f>IF(AND(Formulaire!$H$27=Aéroports!$E3023,--ISNUMBER(IFERROR(SEARCH(Formulaire!$H$28,$C3023,1),""))=1),MAX(O$1:O3022)+1,"")</f>
        <v/>
      </c>
      <c r="Q3023" s="91" t="str">
        <f>IFERROR(INDEX($C$2:$C$5193,MATCH(ROWS(M$2:M3023),M$2:M$5193,0)),"")</f>
        <v/>
      </c>
      <c r="R3023" s="70" t="str">
        <f>IFERROR(INDEX($C$2:$C$5193,MATCH(ROWS(N$2:N3023),N$2:N$5193,0)),"")</f>
        <v/>
      </c>
      <c r="S3023" s="92" t="str">
        <f>IFERROR(INDEX($C$2:$C$5193,MATCH(ROWS(O$2:O3023),O$2:O$5193,0)),"")</f>
        <v/>
      </c>
    </row>
    <row r="3024" spans="1:19" x14ac:dyDescent="0.25">
      <c r="A3024" s="69">
        <v>1439</v>
      </c>
      <c r="B3024" s="69" t="s">
        <v>7212</v>
      </c>
      <c r="C3024" s="69" t="s">
        <v>7213</v>
      </c>
      <c r="D3024" s="69" t="s">
        <v>6885</v>
      </c>
      <c r="E3024" s="69" t="s">
        <v>6885</v>
      </c>
      <c r="F3024" s="69" t="s">
        <v>7214</v>
      </c>
      <c r="G3024" s="69" t="s">
        <v>7215</v>
      </c>
      <c r="H3024" s="69">
        <v>43.757399999999997</v>
      </c>
      <c r="I3024" s="69">
        <v>4.4163500000000004</v>
      </c>
      <c r="J3024" s="69">
        <v>309</v>
      </c>
      <c r="K3024" s="69">
        <v>1</v>
      </c>
      <c r="L3024" s="69">
        <f>COUNTIFS(Aéroports!$C$2:$C$5193,Aéroports!$C3024,Aéroports!$D$2:$D$5193,Aéroports!$D3024)</f>
        <v>1</v>
      </c>
      <c r="M3024" s="69" t="str">
        <f>IF(AND(Formulaire!$H$15=Aéroports!$E3024,--ISNUMBER(IFERROR(SEARCH(Formulaire!$H$16,$C3024,1),""))=1),MAX(M$1:M3023)+1,"")</f>
        <v/>
      </c>
      <c r="N3024" s="69" t="str">
        <f>IF(AND(Formulaire!$H$21=Aéroports!$E3024,--ISNUMBER(IFERROR(SEARCH(Formulaire!$H$22,$C3024,1),""))=1),MAX(N$1:N3023)+1,"")</f>
        <v/>
      </c>
      <c r="O3024" s="69" t="str">
        <f>IF(AND(Formulaire!$H$27=Aéroports!$E3024,--ISNUMBER(IFERROR(SEARCH(Formulaire!$H$28,$C3024,1),""))=1),MAX(O$1:O3023)+1,"")</f>
        <v/>
      </c>
      <c r="Q3024" s="91" t="str">
        <f>IFERROR(INDEX($C$2:$C$5193,MATCH(ROWS(M$2:M3024),M$2:M$5193,0)),"")</f>
        <v/>
      </c>
      <c r="R3024" s="70" t="str">
        <f>IFERROR(INDEX($C$2:$C$5193,MATCH(ROWS(N$2:N3024),N$2:N$5193,0)),"")</f>
        <v/>
      </c>
      <c r="S3024" s="92" t="str">
        <f>IFERROR(INDEX($C$2:$C$5193,MATCH(ROWS(O$2:O3024),O$2:O$5193,0)),"")</f>
        <v/>
      </c>
    </row>
    <row r="3025" spans="1:19" x14ac:dyDescent="0.25">
      <c r="A3025" s="68">
        <v>1382</v>
      </c>
      <c r="B3025" s="68" t="s">
        <v>7224</v>
      </c>
      <c r="C3025" s="68" t="s">
        <v>7225</v>
      </c>
      <c r="D3025" s="68" t="s">
        <v>6885</v>
      </c>
      <c r="E3025" s="68" t="s">
        <v>6885</v>
      </c>
      <c r="F3025" s="68" t="s">
        <v>7226</v>
      </c>
      <c r="G3025" s="68" t="s">
        <v>7227</v>
      </c>
      <c r="H3025" s="68">
        <v>49.012799999999999</v>
      </c>
      <c r="I3025" s="68">
        <v>2.5499999999999998</v>
      </c>
      <c r="J3025" s="68">
        <v>392</v>
      </c>
      <c r="K3025" s="68">
        <v>1</v>
      </c>
      <c r="L3025" s="68">
        <f>COUNTIFS(Aéroports!$C$2:$C$5193,Aéroports!$C3025,Aéroports!$D$2:$D$5193,Aéroports!$D3025)</f>
        <v>1</v>
      </c>
      <c r="M3025" s="68" t="str">
        <f>IF(AND(Formulaire!$H$15=Aéroports!$E3025,--ISNUMBER(IFERROR(SEARCH(Formulaire!$H$16,$C3025,1),""))=1),MAX(M$1:M3024)+1,"")</f>
        <v/>
      </c>
      <c r="N3025" s="68" t="str">
        <f>IF(AND(Formulaire!$H$21=Aéroports!$E3025,--ISNUMBER(IFERROR(SEARCH(Formulaire!$H$22,$C3025,1),""))=1),MAX(N$1:N3024)+1,"")</f>
        <v/>
      </c>
      <c r="O3025" s="68" t="str">
        <f>IF(AND(Formulaire!$H$27=Aéroports!$E3025,--ISNUMBER(IFERROR(SEARCH(Formulaire!$H$28,$C3025,1),""))=1),MAX(O$1:O3024)+1,"")</f>
        <v/>
      </c>
      <c r="Q3025" s="91" t="str">
        <f>IFERROR(INDEX($C$2:$C$5193,MATCH(ROWS(M$2:M3025),M$2:M$5193,0)),"")</f>
        <v/>
      </c>
      <c r="R3025" s="70" t="str">
        <f>IFERROR(INDEX($C$2:$C$5193,MATCH(ROWS(N$2:N3025),N$2:N$5193,0)),"")</f>
        <v/>
      </c>
      <c r="S3025" s="92" t="str">
        <f>IFERROR(INDEX($C$2:$C$5193,MATCH(ROWS(O$2:O3025),O$2:O$5193,0)),"")</f>
        <v/>
      </c>
    </row>
    <row r="3026" spans="1:19" x14ac:dyDescent="0.25">
      <c r="A3026" s="69">
        <v>1274</v>
      </c>
      <c r="B3026" s="69" t="s">
        <v>7234</v>
      </c>
      <c r="C3026" s="69" t="s">
        <v>7235</v>
      </c>
      <c r="D3026" s="69" t="s">
        <v>6885</v>
      </c>
      <c r="E3026" s="69" t="s">
        <v>6885</v>
      </c>
      <c r="F3026" s="69" t="s">
        <v>7236</v>
      </c>
      <c r="G3026" s="69" t="s">
        <v>7237</v>
      </c>
      <c r="H3026" s="69">
        <v>43.38</v>
      </c>
      <c r="I3026" s="69">
        <v>-0.41861100000000001</v>
      </c>
      <c r="J3026" s="69">
        <v>616</v>
      </c>
      <c r="K3026" s="69">
        <v>1</v>
      </c>
      <c r="L3026" s="69">
        <f>COUNTIFS(Aéroports!$C$2:$C$5193,Aéroports!$C3026,Aéroports!$D$2:$D$5193,Aéroports!$D3026)</f>
        <v>1</v>
      </c>
      <c r="M3026" s="69" t="str">
        <f>IF(AND(Formulaire!$H$15=Aéroports!$E3026,--ISNUMBER(IFERROR(SEARCH(Formulaire!$H$16,$C3026,1),""))=1),MAX(M$1:M3025)+1,"")</f>
        <v/>
      </c>
      <c r="N3026" s="69" t="str">
        <f>IF(AND(Formulaire!$H$21=Aéroports!$E3026,--ISNUMBER(IFERROR(SEARCH(Formulaire!$H$22,$C3026,1),""))=1),MAX(N$1:N3025)+1,"")</f>
        <v/>
      </c>
      <c r="O3026" s="69" t="str">
        <f>IF(AND(Formulaire!$H$27=Aéroports!$E3026,--ISNUMBER(IFERROR(SEARCH(Formulaire!$H$28,$C3026,1),""))=1),MAX(O$1:O3025)+1,"")</f>
        <v/>
      </c>
      <c r="Q3026" s="91" t="str">
        <f>IFERROR(INDEX($C$2:$C$5193,MATCH(ROWS(M$2:M3026),M$2:M$5193,0)),"")</f>
        <v/>
      </c>
      <c r="R3026" s="70" t="str">
        <f>IFERROR(INDEX($C$2:$C$5193,MATCH(ROWS(N$2:N3026),N$2:N$5193,0)),"")</f>
        <v/>
      </c>
      <c r="S3026" s="92" t="str">
        <f>IFERROR(INDEX($C$2:$C$5193,MATCH(ROWS(O$2:O3026),O$2:O$5193,0)),"")</f>
        <v/>
      </c>
    </row>
    <row r="3027" spans="1:19" x14ac:dyDescent="0.25">
      <c r="A3027" s="69">
        <v>1356</v>
      </c>
      <c r="B3027" s="69" t="s">
        <v>7242</v>
      </c>
      <c r="C3027" s="69" t="s">
        <v>7243</v>
      </c>
      <c r="D3027" s="69" t="s">
        <v>6885</v>
      </c>
      <c r="E3027" s="69" t="s">
        <v>6885</v>
      </c>
      <c r="F3027" s="69" t="s">
        <v>7244</v>
      </c>
      <c r="G3027" s="69" t="s">
        <v>7245</v>
      </c>
      <c r="H3027" s="69">
        <v>42.740400000000001</v>
      </c>
      <c r="I3027" s="69">
        <v>2.8706700000000001</v>
      </c>
      <c r="J3027" s="69">
        <v>144</v>
      </c>
      <c r="K3027" s="69">
        <v>1</v>
      </c>
      <c r="L3027" s="69">
        <f>COUNTIFS(Aéroports!$C$2:$C$5193,Aéroports!$C3027,Aéroports!$D$2:$D$5193,Aéroports!$D3027)</f>
        <v>1</v>
      </c>
      <c r="M3027" s="69" t="str">
        <f>IF(AND(Formulaire!$H$15=Aéroports!$E3027,--ISNUMBER(IFERROR(SEARCH(Formulaire!$H$16,$C3027,1),""))=1),MAX(M$1:M3026)+1,"")</f>
        <v/>
      </c>
      <c r="N3027" s="69" t="str">
        <f>IF(AND(Formulaire!$H$21=Aéroports!$E3027,--ISNUMBER(IFERROR(SEARCH(Formulaire!$H$22,$C3027,1),""))=1),MAX(N$1:N3026)+1,"")</f>
        <v/>
      </c>
      <c r="O3027" s="69" t="str">
        <f>IF(AND(Formulaire!$H$27=Aéroports!$E3027,--ISNUMBER(IFERROR(SEARCH(Formulaire!$H$28,$C3027,1),""))=1),MAX(O$1:O3026)+1,"")</f>
        <v/>
      </c>
      <c r="Q3027" s="91" t="str">
        <f>IFERROR(INDEX($C$2:$C$5193,MATCH(ROWS(M$2:M3027),M$2:M$5193,0)),"")</f>
        <v/>
      </c>
      <c r="R3027" s="70" t="str">
        <f>IFERROR(INDEX($C$2:$C$5193,MATCH(ROWS(N$2:N3027),N$2:N$5193,0)),"")</f>
        <v/>
      </c>
      <c r="S3027" s="92" t="str">
        <f>IFERROR(INDEX($C$2:$C$5193,MATCH(ROWS(O$2:O3027),O$2:O$5193,0)),"")</f>
        <v/>
      </c>
    </row>
    <row r="3028" spans="1:19" x14ac:dyDescent="0.25">
      <c r="A3028" s="68">
        <v>1268</v>
      </c>
      <c r="B3028" s="68" t="s">
        <v>7246</v>
      </c>
      <c r="C3028" s="68" t="s">
        <v>7247</v>
      </c>
      <c r="D3028" s="68" t="s">
        <v>6885</v>
      </c>
      <c r="E3028" s="68" t="s">
        <v>6885</v>
      </c>
      <c r="F3028" s="68" t="s">
        <v>7248</v>
      </c>
      <c r="G3028" s="68" t="s">
        <v>7249</v>
      </c>
      <c r="H3028" s="68">
        <v>46.587699999999998</v>
      </c>
      <c r="I3028" s="68">
        <v>0.30666599999999999</v>
      </c>
      <c r="J3028" s="68">
        <v>423</v>
      </c>
      <c r="K3028" s="68">
        <v>1</v>
      </c>
      <c r="L3028" s="68">
        <f>COUNTIFS(Aéroports!$C$2:$C$5193,Aéroports!$C3028,Aéroports!$D$2:$D$5193,Aéroports!$D3028)</f>
        <v>1</v>
      </c>
      <c r="M3028" s="68" t="str">
        <f>IF(AND(Formulaire!$H$15=Aéroports!$E3028,--ISNUMBER(IFERROR(SEARCH(Formulaire!$H$16,$C3028,1),""))=1),MAX(M$1:M3027)+1,"")</f>
        <v/>
      </c>
      <c r="N3028" s="68" t="str">
        <f>IF(AND(Formulaire!$H$21=Aéroports!$E3028,--ISNUMBER(IFERROR(SEARCH(Formulaire!$H$22,$C3028,1),""))=1),MAX(N$1:N3027)+1,"")</f>
        <v/>
      </c>
      <c r="O3028" s="68" t="str">
        <f>IF(AND(Formulaire!$H$27=Aéroports!$E3028,--ISNUMBER(IFERROR(SEARCH(Formulaire!$H$28,$C3028,1),""))=1),MAX(O$1:O3027)+1,"")</f>
        <v/>
      </c>
      <c r="Q3028" s="91" t="str">
        <f>IFERROR(INDEX($C$2:$C$5193,MATCH(ROWS(M$2:M3028),M$2:M$5193,0)),"")</f>
        <v/>
      </c>
      <c r="R3028" s="70" t="str">
        <f>IFERROR(INDEX($C$2:$C$5193,MATCH(ROWS(N$2:N3028),N$2:N$5193,0)),"")</f>
        <v/>
      </c>
      <c r="S3028" s="92" t="str">
        <f>IFERROR(INDEX($C$2:$C$5193,MATCH(ROWS(O$2:O3028),O$2:O$5193,0)),"")</f>
        <v/>
      </c>
    </row>
    <row r="3029" spans="1:19" x14ac:dyDescent="0.25">
      <c r="A3029" s="68">
        <v>1417</v>
      </c>
      <c r="B3029" s="68" t="s">
        <v>7254</v>
      </c>
      <c r="C3029" s="68" t="s">
        <v>7255</v>
      </c>
      <c r="D3029" s="68" t="s">
        <v>6885</v>
      </c>
      <c r="E3029" s="68" t="s">
        <v>6885</v>
      </c>
      <c r="F3029" s="68" t="s">
        <v>7256</v>
      </c>
      <c r="G3029" s="68" t="s">
        <v>7257</v>
      </c>
      <c r="H3029" s="68">
        <v>47.975000000000001</v>
      </c>
      <c r="I3029" s="68">
        <v>-4.1677900000000001</v>
      </c>
      <c r="J3029" s="68">
        <v>297</v>
      </c>
      <c r="K3029" s="68">
        <v>1</v>
      </c>
      <c r="L3029" s="68">
        <f>COUNTIFS(Aéroports!$C$2:$C$5193,Aéroports!$C3029,Aéroports!$D$2:$D$5193,Aéroports!$D3029)</f>
        <v>1</v>
      </c>
      <c r="M3029" s="68" t="str">
        <f>IF(AND(Formulaire!$H$15=Aéroports!$E3029,--ISNUMBER(IFERROR(SEARCH(Formulaire!$H$16,$C3029,1),""))=1),MAX(M$1:M3028)+1,"")</f>
        <v/>
      </c>
      <c r="N3029" s="68" t="str">
        <f>IF(AND(Formulaire!$H$21=Aéroports!$E3029,--ISNUMBER(IFERROR(SEARCH(Formulaire!$H$22,$C3029,1),""))=1),MAX(N$1:N3028)+1,"")</f>
        <v/>
      </c>
      <c r="O3029" s="68" t="str">
        <f>IF(AND(Formulaire!$H$27=Aéroports!$E3029,--ISNUMBER(IFERROR(SEARCH(Formulaire!$H$28,$C3029,1),""))=1),MAX(O$1:O3028)+1,"")</f>
        <v/>
      </c>
      <c r="Q3029" s="91" t="str">
        <f>IFERROR(INDEX($C$2:$C$5193,MATCH(ROWS(M$2:M3029),M$2:M$5193,0)),"")</f>
        <v/>
      </c>
      <c r="R3029" s="70" t="str">
        <f>IFERROR(INDEX($C$2:$C$5193,MATCH(ROWS(N$2:N3029),N$2:N$5193,0)),"")</f>
        <v/>
      </c>
      <c r="S3029" s="92" t="str">
        <f>IFERROR(INDEX($C$2:$C$5193,MATCH(ROWS(O$2:O3029),O$2:O$5193,0)),"")</f>
        <v/>
      </c>
    </row>
    <row r="3030" spans="1:19" x14ac:dyDescent="0.25">
      <c r="A3030" s="68">
        <v>1415</v>
      </c>
      <c r="B3030" s="68" t="s">
        <v>7262</v>
      </c>
      <c r="C3030" s="68" t="s">
        <v>7263</v>
      </c>
      <c r="D3030" s="68" t="s">
        <v>6885</v>
      </c>
      <c r="E3030" s="68" t="s">
        <v>6885</v>
      </c>
      <c r="F3030" s="68" t="s">
        <v>7264</v>
      </c>
      <c r="G3030" s="68" t="s">
        <v>7265</v>
      </c>
      <c r="H3030" s="68">
        <v>48.069499999999998</v>
      </c>
      <c r="I3030" s="68">
        <v>-1.7347900000000001</v>
      </c>
      <c r="J3030" s="68">
        <v>124</v>
      </c>
      <c r="K3030" s="68">
        <v>1</v>
      </c>
      <c r="L3030" s="68">
        <f>COUNTIFS(Aéroports!$C$2:$C$5193,Aéroports!$C3030,Aéroports!$D$2:$D$5193,Aéroports!$D3030)</f>
        <v>1</v>
      </c>
      <c r="M3030" s="68" t="str">
        <f>IF(AND(Formulaire!$H$15=Aéroports!$E3030,--ISNUMBER(IFERROR(SEARCH(Formulaire!$H$16,$C3030,1),""))=1),MAX(M$1:M3029)+1,"")</f>
        <v/>
      </c>
      <c r="N3030" s="68" t="str">
        <f>IF(AND(Formulaire!$H$21=Aéroports!$E3030,--ISNUMBER(IFERROR(SEARCH(Formulaire!$H$22,$C3030,1),""))=1),MAX(N$1:N3029)+1,"")</f>
        <v/>
      </c>
      <c r="O3030" s="68" t="str">
        <f>IF(AND(Formulaire!$H$27=Aéroports!$E3030,--ISNUMBER(IFERROR(SEARCH(Formulaire!$H$28,$C3030,1),""))=1),MAX(O$1:O3029)+1,"")</f>
        <v/>
      </c>
      <c r="Q3030" s="91" t="str">
        <f>IFERROR(INDEX($C$2:$C$5193,MATCH(ROWS(M$2:M3030),M$2:M$5193,0)),"")</f>
        <v/>
      </c>
      <c r="R3030" s="70" t="str">
        <f>IFERROR(INDEX($C$2:$C$5193,MATCH(ROWS(N$2:N3030),N$2:N$5193,0)),"")</f>
        <v/>
      </c>
      <c r="S3030" s="92" t="str">
        <f>IFERROR(INDEX($C$2:$C$5193,MATCH(ROWS(O$2:O3030),O$2:O$5193,0)),"")</f>
        <v/>
      </c>
    </row>
    <row r="3031" spans="1:19" x14ac:dyDescent="0.25">
      <c r="A3031" s="69">
        <v>1289</v>
      </c>
      <c r="B3031" s="69" t="s">
        <v>7274</v>
      </c>
      <c r="C3031" s="69" t="s">
        <v>7275</v>
      </c>
      <c r="D3031" s="69" t="s">
        <v>6885</v>
      </c>
      <c r="E3031" s="69" t="s">
        <v>6885</v>
      </c>
      <c r="F3031" s="69" t="s">
        <v>7276</v>
      </c>
      <c r="G3031" s="69" t="s">
        <v>7277</v>
      </c>
      <c r="H3031" s="69">
        <v>44.407899999999998</v>
      </c>
      <c r="I3031" s="69">
        <v>2.4826700000000002</v>
      </c>
      <c r="J3031" s="69">
        <v>1910</v>
      </c>
      <c r="K3031" s="69">
        <v>1</v>
      </c>
      <c r="L3031" s="69">
        <f>COUNTIFS(Aéroports!$C$2:$C$5193,Aéroports!$C3031,Aéroports!$D$2:$D$5193,Aéroports!$D3031)</f>
        <v>1</v>
      </c>
      <c r="M3031" s="69" t="str">
        <f>IF(AND(Formulaire!$H$15=Aéroports!$E3031,--ISNUMBER(IFERROR(SEARCH(Formulaire!$H$16,$C3031,1),""))=1),MAX(M$1:M3030)+1,"")</f>
        <v/>
      </c>
      <c r="N3031" s="69" t="str">
        <f>IF(AND(Formulaire!$H$21=Aéroports!$E3031,--ISNUMBER(IFERROR(SEARCH(Formulaire!$H$22,$C3031,1),""))=1),MAX(N$1:N3030)+1,"")</f>
        <v/>
      </c>
      <c r="O3031" s="69" t="str">
        <f>IF(AND(Formulaire!$H$27=Aéroports!$E3031,--ISNUMBER(IFERROR(SEARCH(Formulaire!$H$28,$C3031,1),""))=1),MAX(O$1:O3030)+1,"")</f>
        <v/>
      </c>
      <c r="Q3031" s="91" t="str">
        <f>IFERROR(INDEX($C$2:$C$5193,MATCH(ROWS(M$2:M3031),M$2:M$5193,0)),"")</f>
        <v/>
      </c>
      <c r="R3031" s="70" t="str">
        <f>IFERROR(INDEX($C$2:$C$5193,MATCH(ROWS(N$2:N3031),N$2:N$5193,0)),"")</f>
        <v/>
      </c>
      <c r="S3031" s="92" t="str">
        <f>IFERROR(INDEX($C$2:$C$5193,MATCH(ROWS(O$2:O3031),O$2:O$5193,0)),"")</f>
        <v/>
      </c>
    </row>
    <row r="3032" spans="1:19" x14ac:dyDescent="0.25">
      <c r="A3032" s="68">
        <v>1435</v>
      </c>
      <c r="B3032" s="68" t="s">
        <v>7302</v>
      </c>
      <c r="C3032" s="68" t="s">
        <v>7303</v>
      </c>
      <c r="D3032" s="68" t="s">
        <v>6885</v>
      </c>
      <c r="E3032" s="68" t="s">
        <v>6885</v>
      </c>
      <c r="F3032" s="68" t="s">
        <v>7304</v>
      </c>
      <c r="G3032" s="68" t="s">
        <v>7305</v>
      </c>
      <c r="H3032" s="68">
        <v>48.5383</v>
      </c>
      <c r="I3032" s="68">
        <v>7.6282300000000003</v>
      </c>
      <c r="J3032" s="68">
        <v>505</v>
      </c>
      <c r="K3032" s="68">
        <v>1</v>
      </c>
      <c r="L3032" s="68">
        <f>COUNTIFS(Aéroports!$C$2:$C$5193,Aéroports!$C3032,Aéroports!$D$2:$D$5193,Aéroports!$D3032)</f>
        <v>1</v>
      </c>
      <c r="M3032" s="68" t="str">
        <f>IF(AND(Formulaire!$H$15=Aéroports!$E3032,--ISNUMBER(IFERROR(SEARCH(Formulaire!$H$16,$C3032,1),""))=1),MAX(M$1:M3031)+1,"")</f>
        <v/>
      </c>
      <c r="N3032" s="68" t="str">
        <f>IF(AND(Formulaire!$H$21=Aéroports!$E3032,--ISNUMBER(IFERROR(SEARCH(Formulaire!$H$22,$C3032,1),""))=1),MAX(N$1:N3031)+1,"")</f>
        <v/>
      </c>
      <c r="O3032" s="68" t="str">
        <f>IF(AND(Formulaire!$H$27=Aéroports!$E3032,--ISNUMBER(IFERROR(SEARCH(Formulaire!$H$28,$C3032,1),""))=1),MAX(O$1:O3031)+1,"")</f>
        <v/>
      </c>
      <c r="Q3032" s="91" t="str">
        <f>IFERROR(INDEX($C$2:$C$5193,MATCH(ROWS(M$2:M3032),M$2:M$5193,0)),"")</f>
        <v/>
      </c>
      <c r="R3032" s="70" t="str">
        <f>IFERROR(INDEX($C$2:$C$5193,MATCH(ROWS(N$2:N3032),N$2:N$5193,0)),"")</f>
        <v/>
      </c>
      <c r="S3032" s="92" t="str">
        <f>IFERROR(INDEX($C$2:$C$5193,MATCH(ROWS(O$2:O3032),O$2:O$5193,0)),"")</f>
        <v/>
      </c>
    </row>
    <row r="3033" spans="1:19" x14ac:dyDescent="0.25">
      <c r="A3033" s="69">
        <v>1276</v>
      </c>
      <c r="B3033" s="69" t="s">
        <v>7306</v>
      </c>
      <c r="C3033" s="69" t="s">
        <v>7307</v>
      </c>
      <c r="D3033" s="69" t="s">
        <v>6885</v>
      </c>
      <c r="E3033" s="69" t="s">
        <v>6885</v>
      </c>
      <c r="F3033" s="69" t="s">
        <v>7308</v>
      </c>
      <c r="G3033" s="69" t="s">
        <v>7309</v>
      </c>
      <c r="H3033" s="69">
        <v>43.178699999999999</v>
      </c>
      <c r="I3033" s="69">
        <v>-6.4390000000000003E-3</v>
      </c>
      <c r="J3033" s="69">
        <v>1260</v>
      </c>
      <c r="K3033" s="69">
        <v>1</v>
      </c>
      <c r="L3033" s="69">
        <f>COUNTIFS(Aéroports!$C$2:$C$5193,Aéroports!$C3033,Aéroports!$D$2:$D$5193,Aéroports!$D3033)</f>
        <v>1</v>
      </c>
      <c r="M3033" s="69" t="str">
        <f>IF(AND(Formulaire!$H$15=Aéroports!$E3033,--ISNUMBER(IFERROR(SEARCH(Formulaire!$H$16,$C3033,1),""))=1),MAX(M$1:M3032)+1,"")</f>
        <v/>
      </c>
      <c r="N3033" s="69" t="str">
        <f>IF(AND(Formulaire!$H$21=Aéroports!$E3033,--ISNUMBER(IFERROR(SEARCH(Formulaire!$H$22,$C3033,1),""))=1),MAX(N$1:N3032)+1,"")</f>
        <v/>
      </c>
      <c r="O3033" s="69" t="str">
        <f>IF(AND(Formulaire!$H$27=Aéroports!$E3033,--ISNUMBER(IFERROR(SEARCH(Formulaire!$H$28,$C3033,1),""))=1),MAX(O$1:O3032)+1,"")</f>
        <v/>
      </c>
      <c r="Q3033" s="91" t="str">
        <f>IFERROR(INDEX($C$2:$C$5193,MATCH(ROWS(M$2:M3033),M$2:M$5193,0)),"")</f>
        <v/>
      </c>
      <c r="R3033" s="70" t="str">
        <f>IFERROR(INDEX($C$2:$C$5193,MATCH(ROWS(N$2:N3033),N$2:N$5193,0)),"")</f>
        <v/>
      </c>
      <c r="S3033" s="92" t="str">
        <f>IFERROR(INDEX($C$2:$C$5193,MATCH(ROWS(O$2:O3033),O$2:O$5193,0)),"")</f>
        <v/>
      </c>
    </row>
    <row r="3034" spans="1:19" x14ac:dyDescent="0.25">
      <c r="A3034" s="68">
        <v>1273</v>
      </c>
      <c r="B3034" s="68" t="s">
        <v>7310</v>
      </c>
      <c r="C3034" s="68" t="s">
        <v>7311</v>
      </c>
      <c r="D3034" s="68" t="s">
        <v>6885</v>
      </c>
      <c r="E3034" s="68" t="s">
        <v>6885</v>
      </c>
      <c r="F3034" s="68" t="s">
        <v>7312</v>
      </c>
      <c r="G3034" s="68" t="s">
        <v>7313</v>
      </c>
      <c r="H3034" s="68">
        <v>43.629100000000001</v>
      </c>
      <c r="I3034" s="68">
        <v>1.36382</v>
      </c>
      <c r="J3034" s="68">
        <v>499</v>
      </c>
      <c r="K3034" s="68">
        <v>1</v>
      </c>
      <c r="L3034" s="68">
        <f>COUNTIFS(Aéroports!$C$2:$C$5193,Aéroports!$C3034,Aéroports!$D$2:$D$5193,Aéroports!$D3034)</f>
        <v>1</v>
      </c>
      <c r="M3034" s="68" t="str">
        <f>IF(AND(Formulaire!$H$15=Aéroports!$E3034,--ISNUMBER(IFERROR(SEARCH(Formulaire!$H$16,$C3034,1),""))=1),MAX(M$1:M3033)+1,"")</f>
        <v/>
      </c>
      <c r="N3034" s="68" t="str">
        <f>IF(AND(Formulaire!$H$21=Aéroports!$E3034,--ISNUMBER(IFERROR(SEARCH(Formulaire!$H$22,$C3034,1),""))=1),MAX(N$1:N3033)+1,"")</f>
        <v/>
      </c>
      <c r="O3034" s="68" t="str">
        <f>IF(AND(Formulaire!$H$27=Aéroports!$E3034,--ISNUMBER(IFERROR(SEARCH(Formulaire!$H$28,$C3034,1),""))=1),MAX(O$1:O3033)+1,"")</f>
        <v/>
      </c>
      <c r="Q3034" s="91" t="str">
        <f>IFERROR(INDEX($C$2:$C$5193,MATCH(ROWS(M$2:M3034),M$2:M$5193,0)),"")</f>
        <v/>
      </c>
      <c r="R3034" s="70" t="str">
        <f>IFERROR(INDEX($C$2:$C$5193,MATCH(ROWS(N$2:N3034),N$2:N$5193,0)),"")</f>
        <v/>
      </c>
      <c r="S3034" s="92" t="str">
        <f>IFERROR(INDEX($C$2:$C$5193,MATCH(ROWS(O$2:O3034),O$2:O$5193,0)),"")</f>
        <v/>
      </c>
    </row>
    <row r="3035" spans="1:19" x14ac:dyDescent="0.25">
      <c r="A3035" s="69">
        <v>1376</v>
      </c>
      <c r="B3035" s="69" t="s">
        <v>7314</v>
      </c>
      <c r="C3035" s="69" t="s">
        <v>7315</v>
      </c>
      <c r="D3035" s="69" t="s">
        <v>6885</v>
      </c>
      <c r="E3035" s="69" t="s">
        <v>6885</v>
      </c>
      <c r="F3035" s="69" t="s">
        <v>7316</v>
      </c>
      <c r="G3035" s="69" t="s">
        <v>7317</v>
      </c>
      <c r="H3035" s="69">
        <v>47.432200000000002</v>
      </c>
      <c r="I3035" s="69">
        <v>0.72760599999999998</v>
      </c>
      <c r="J3035" s="69">
        <v>357</v>
      </c>
      <c r="K3035" s="69">
        <v>1</v>
      </c>
      <c r="L3035" s="69">
        <f>COUNTIFS(Aéroports!$C$2:$C$5193,Aéroports!$C3035,Aéroports!$D$2:$D$5193,Aéroports!$D3035)</f>
        <v>1</v>
      </c>
      <c r="M3035" s="69" t="str">
        <f>IF(AND(Formulaire!$H$15=Aéroports!$E3035,--ISNUMBER(IFERROR(SEARCH(Formulaire!$H$16,$C3035,1),""))=1),MAX(M$1:M3034)+1,"")</f>
        <v/>
      </c>
      <c r="N3035" s="69" t="str">
        <f>IF(AND(Formulaire!$H$21=Aéroports!$E3035,--ISNUMBER(IFERROR(SEARCH(Formulaire!$H$22,$C3035,1),""))=1),MAX(N$1:N3034)+1,"")</f>
        <v/>
      </c>
      <c r="O3035" s="69" t="str">
        <f>IF(AND(Formulaire!$H$27=Aéroports!$E3035,--ISNUMBER(IFERROR(SEARCH(Formulaire!$H$28,$C3035,1),""))=1),MAX(O$1:O3034)+1,"")</f>
        <v/>
      </c>
      <c r="Q3035" s="91" t="str">
        <f>IFERROR(INDEX($C$2:$C$5193,MATCH(ROWS(M$2:M3035),M$2:M$5193,0)),"")</f>
        <v/>
      </c>
      <c r="R3035" s="70" t="str">
        <f>IFERROR(INDEX($C$2:$C$5193,MATCH(ROWS(N$2:N3035),N$2:N$5193,0)),"")</f>
        <v/>
      </c>
      <c r="S3035" s="92" t="str">
        <f>IFERROR(INDEX($C$2:$C$5193,MATCH(ROWS(O$2:O3035),O$2:O$5193,0)),"")</f>
        <v/>
      </c>
    </row>
    <row r="3036" spans="1:19" x14ac:dyDescent="0.25">
      <c r="A3036" s="69">
        <v>1421</v>
      </c>
      <c r="B3036" s="69" t="s">
        <v>7330</v>
      </c>
      <c r="C3036" s="69" t="s">
        <v>7331</v>
      </c>
      <c r="D3036" s="69" t="s">
        <v>6885</v>
      </c>
      <c r="E3036" s="69" t="s">
        <v>6885</v>
      </c>
      <c r="F3036" s="69" t="s">
        <v>7332</v>
      </c>
      <c r="G3036" s="69" t="s">
        <v>7333</v>
      </c>
      <c r="H3036" s="69">
        <v>47.723300000000002</v>
      </c>
      <c r="I3036" s="69">
        <v>-2.7185600000000001</v>
      </c>
      <c r="J3036" s="69">
        <v>446</v>
      </c>
      <c r="K3036" s="69">
        <v>1</v>
      </c>
      <c r="L3036" s="69">
        <f>COUNTIFS(Aéroports!$C$2:$C$5193,Aéroports!$C3036,Aéroports!$D$2:$D$5193,Aéroports!$D3036)</f>
        <v>1</v>
      </c>
      <c r="M3036" s="69" t="str">
        <f>IF(AND(Formulaire!$H$15=Aéroports!$E3036,--ISNUMBER(IFERROR(SEARCH(Formulaire!$H$16,$C3036,1),""))=1),MAX(M$1:M3035)+1,"")</f>
        <v/>
      </c>
      <c r="N3036" s="69" t="str">
        <f>IF(AND(Formulaire!$H$21=Aéroports!$E3036,--ISNUMBER(IFERROR(SEARCH(Formulaire!$H$22,$C3036,1),""))=1),MAX(N$1:N3035)+1,"")</f>
        <v/>
      </c>
      <c r="O3036" s="69" t="str">
        <f>IF(AND(Formulaire!$H$27=Aéroports!$E3036,--ISNUMBER(IFERROR(SEARCH(Formulaire!$H$28,$C3036,1),""))=1),MAX(O$1:O3035)+1,"")</f>
        <v/>
      </c>
      <c r="Q3036" s="91" t="str">
        <f>IFERROR(INDEX($C$2:$C$5193,MATCH(ROWS(M$2:M3036),M$2:M$5193,0)),"")</f>
        <v/>
      </c>
      <c r="R3036" s="70" t="str">
        <f>IFERROR(INDEX($C$2:$C$5193,MATCH(ROWS(N$2:N3036),N$2:N$5193,0)),"")</f>
        <v/>
      </c>
      <c r="S3036" s="92" t="str">
        <f>IFERROR(INDEX($C$2:$C$5193,MATCH(ROWS(O$2:O3036),O$2:O$5193,0)),"")</f>
        <v/>
      </c>
    </row>
    <row r="3037" spans="1:19" x14ac:dyDescent="0.25">
      <c r="A3037" s="68">
        <v>8079</v>
      </c>
      <c r="B3037" s="68" t="s">
        <v>7334</v>
      </c>
      <c r="C3037" s="68" t="s">
        <v>7335</v>
      </c>
      <c r="D3037" s="68" t="s">
        <v>6885</v>
      </c>
      <c r="E3037" s="68" t="s">
        <v>6885</v>
      </c>
      <c r="F3037" s="68" t="s">
        <v>7336</v>
      </c>
      <c r="G3037" s="68" t="s">
        <v>7337</v>
      </c>
      <c r="H3037" s="68">
        <v>45.820799999999998</v>
      </c>
      <c r="I3037" s="68">
        <v>6.6522199999999998</v>
      </c>
      <c r="J3037" s="68">
        <v>4823</v>
      </c>
      <c r="K3037" s="68">
        <v>1</v>
      </c>
      <c r="L3037" s="68">
        <f>COUNTIFS(Aéroports!$C$2:$C$5193,Aéroports!$C3037,Aéroports!$D$2:$D$5193,Aéroports!$D3037)</f>
        <v>1</v>
      </c>
      <c r="M3037" s="68" t="str">
        <f>IF(AND(Formulaire!$H$15=Aéroports!$E3037,--ISNUMBER(IFERROR(SEARCH(Formulaire!$H$16,$C3037,1),""))=1),MAX(M$1:M3036)+1,"")</f>
        <v/>
      </c>
      <c r="N3037" s="68" t="str">
        <f>IF(AND(Formulaire!$H$21=Aéroports!$E3037,--ISNUMBER(IFERROR(SEARCH(Formulaire!$H$22,$C3037,1),""))=1),MAX(N$1:N3036)+1,"")</f>
        <v/>
      </c>
      <c r="O3037" s="68" t="str">
        <f>IF(AND(Formulaire!$H$27=Aéroports!$E3037,--ISNUMBER(IFERROR(SEARCH(Formulaire!$H$28,$C3037,1),""))=1),MAX(O$1:O3036)+1,"")</f>
        <v/>
      </c>
      <c r="Q3037" s="91" t="str">
        <f>IFERROR(INDEX($C$2:$C$5193,MATCH(ROWS(M$2:M3037),M$2:M$5193,0)),"")</f>
        <v/>
      </c>
      <c r="R3037" s="70" t="str">
        <f>IFERROR(INDEX($C$2:$C$5193,MATCH(ROWS(N$2:N3037),N$2:N$5193,0)),"")</f>
        <v/>
      </c>
      <c r="S3037" s="92" t="str">
        <f>IFERROR(INDEX($C$2:$C$5193,MATCH(ROWS(O$2:O3037),O$2:O$5193,0)),"")</f>
        <v/>
      </c>
    </row>
    <row r="3038" spans="1:19" x14ac:dyDescent="0.25">
      <c r="A3038" s="69">
        <v>966</v>
      </c>
      <c r="B3038" s="69" t="s">
        <v>7504</v>
      </c>
      <c r="C3038" s="69" t="s">
        <v>7505</v>
      </c>
      <c r="D3038" s="69" t="s">
        <v>7506</v>
      </c>
      <c r="E3038" s="69" t="s">
        <v>7506</v>
      </c>
      <c r="F3038" s="69" t="s">
        <v>7507</v>
      </c>
      <c r="G3038" s="69" t="s">
        <v>7508</v>
      </c>
      <c r="H3038" s="69">
        <v>2.0756399999999999</v>
      </c>
      <c r="I3038" s="69">
        <v>11.4932</v>
      </c>
      <c r="J3038" s="69">
        <v>1969</v>
      </c>
      <c r="K3038" s="69">
        <v>1</v>
      </c>
      <c r="L3038" s="69">
        <f>COUNTIFS(Aéroports!$C$2:$C$5193,Aéroports!$C3038,Aéroports!$D$2:$D$5193,Aéroports!$D3038)</f>
        <v>1</v>
      </c>
      <c r="M3038" s="69" t="str">
        <f>IF(AND(Formulaire!$H$15=Aéroports!$E3038,--ISNUMBER(IFERROR(SEARCH(Formulaire!$H$16,$C3038,1),""))=1),MAX(M$1:M3037)+1,"")</f>
        <v/>
      </c>
      <c r="N3038" s="69" t="str">
        <f>IF(AND(Formulaire!$H$21=Aéroports!$E3038,--ISNUMBER(IFERROR(SEARCH(Formulaire!$H$22,$C3038,1),""))=1),MAX(N$1:N3037)+1,"")</f>
        <v/>
      </c>
      <c r="O3038" s="69" t="str">
        <f>IF(AND(Formulaire!$H$27=Aéroports!$E3038,--ISNUMBER(IFERROR(SEARCH(Formulaire!$H$28,$C3038,1),""))=1),MAX(O$1:O3037)+1,"")</f>
        <v/>
      </c>
      <c r="Q3038" s="91" t="str">
        <f>IFERROR(INDEX($C$2:$C$5193,MATCH(ROWS(M$2:M3038),M$2:M$5193,0)),"")</f>
        <v/>
      </c>
      <c r="R3038" s="70" t="str">
        <f>IFERROR(INDEX($C$2:$C$5193,MATCH(ROWS(N$2:N3038),N$2:N$5193,0)),"")</f>
        <v/>
      </c>
      <c r="S3038" s="92" t="str">
        <f>IFERROR(INDEX($C$2:$C$5193,MATCH(ROWS(O$2:O3038),O$2:O$5193,0)),"")</f>
        <v/>
      </c>
    </row>
    <row r="3039" spans="1:19" x14ac:dyDescent="0.25">
      <c r="A3039" s="68">
        <v>971</v>
      </c>
      <c r="B3039" s="68" t="s">
        <v>7509</v>
      </c>
      <c r="C3039" s="68" t="s">
        <v>7510</v>
      </c>
      <c r="D3039" s="68" t="s">
        <v>7506</v>
      </c>
      <c r="E3039" s="68" t="s">
        <v>7506</v>
      </c>
      <c r="F3039" s="68" t="s">
        <v>7511</v>
      </c>
      <c r="G3039" s="68" t="s">
        <v>7512</v>
      </c>
      <c r="H3039" s="68">
        <v>-1.6561600000000001</v>
      </c>
      <c r="I3039" s="68">
        <v>13.438000000000001</v>
      </c>
      <c r="J3039" s="68">
        <v>1450</v>
      </c>
      <c r="K3039" s="68">
        <v>1</v>
      </c>
      <c r="L3039" s="68">
        <f>COUNTIFS(Aéroports!$C$2:$C$5193,Aéroports!$C3039,Aéroports!$D$2:$D$5193,Aéroports!$D3039)</f>
        <v>1</v>
      </c>
      <c r="M3039" s="68" t="str">
        <f>IF(AND(Formulaire!$H$15=Aéroports!$E3039,--ISNUMBER(IFERROR(SEARCH(Formulaire!$H$16,$C3039,1),""))=1),MAX(M$1:M3038)+1,"")</f>
        <v/>
      </c>
      <c r="N3039" s="68" t="str">
        <f>IF(AND(Formulaire!$H$21=Aéroports!$E3039,--ISNUMBER(IFERROR(SEARCH(Formulaire!$H$22,$C3039,1),""))=1),MAX(N$1:N3038)+1,"")</f>
        <v/>
      </c>
      <c r="O3039" s="68" t="str">
        <f>IF(AND(Formulaire!$H$27=Aéroports!$E3039,--ISNUMBER(IFERROR(SEARCH(Formulaire!$H$28,$C3039,1),""))=1),MAX(O$1:O3038)+1,"")</f>
        <v/>
      </c>
      <c r="Q3039" s="91" t="str">
        <f>IFERROR(INDEX($C$2:$C$5193,MATCH(ROWS(M$2:M3039),M$2:M$5193,0)),"")</f>
        <v/>
      </c>
      <c r="R3039" s="70" t="str">
        <f>IFERROR(INDEX($C$2:$C$5193,MATCH(ROWS(N$2:N3039),N$2:N$5193,0)),"")</f>
        <v/>
      </c>
      <c r="S3039" s="92" t="str">
        <f>IFERROR(INDEX($C$2:$C$5193,MATCH(ROWS(O$2:O3039),O$2:O$5193,0)),"")</f>
        <v/>
      </c>
    </row>
    <row r="3040" spans="1:19" x14ac:dyDescent="0.25">
      <c r="A3040" s="69">
        <v>5634</v>
      </c>
      <c r="B3040" s="69" t="s">
        <v>7513</v>
      </c>
      <c r="C3040" s="69" t="s">
        <v>7514</v>
      </c>
      <c r="D3040" s="69" t="s">
        <v>7506</v>
      </c>
      <c r="E3040" s="69" t="s">
        <v>7506</v>
      </c>
      <c r="F3040" s="69" t="s">
        <v>7515</v>
      </c>
      <c r="G3040" s="69" t="s">
        <v>7516</v>
      </c>
      <c r="H3040" s="69">
        <v>-1.1846099999999999</v>
      </c>
      <c r="I3040" s="69">
        <v>12.4413</v>
      </c>
      <c r="J3040" s="69">
        <v>1070</v>
      </c>
      <c r="K3040" s="69">
        <v>1</v>
      </c>
      <c r="L3040" s="69">
        <f>COUNTIFS(Aéroports!$C$2:$C$5193,Aéroports!$C3040,Aéroports!$D$2:$D$5193,Aéroports!$D3040)</f>
        <v>1</v>
      </c>
      <c r="M3040" s="69" t="str">
        <f>IF(AND(Formulaire!$H$15=Aéroports!$E3040,--ISNUMBER(IFERROR(SEARCH(Formulaire!$H$16,$C3040,1),""))=1),MAX(M$1:M3039)+1,"")</f>
        <v/>
      </c>
      <c r="N3040" s="69" t="str">
        <f>IF(AND(Formulaire!$H$21=Aéroports!$E3040,--ISNUMBER(IFERROR(SEARCH(Formulaire!$H$22,$C3040,1),""))=1),MAX(N$1:N3039)+1,"")</f>
        <v/>
      </c>
      <c r="O3040" s="69" t="str">
        <f>IF(AND(Formulaire!$H$27=Aéroports!$E3040,--ISNUMBER(IFERROR(SEARCH(Formulaire!$H$28,$C3040,1),""))=1),MAX(O$1:O3039)+1,"")</f>
        <v/>
      </c>
      <c r="Q3040" s="91" t="str">
        <f>IFERROR(INDEX($C$2:$C$5193,MATCH(ROWS(M$2:M3040),M$2:M$5193,0)),"")</f>
        <v/>
      </c>
      <c r="R3040" s="70" t="str">
        <f>IFERROR(INDEX($C$2:$C$5193,MATCH(ROWS(N$2:N3040),N$2:N$5193,0)),"")</f>
        <v/>
      </c>
      <c r="S3040" s="92" t="str">
        <f>IFERROR(INDEX($C$2:$C$5193,MATCH(ROWS(O$2:O3040),O$2:O$5193,0)),"")</f>
        <v/>
      </c>
    </row>
    <row r="3041" spans="1:19" x14ac:dyDescent="0.25">
      <c r="A3041" s="68">
        <v>965</v>
      </c>
      <c r="B3041" s="68" t="s">
        <v>7517</v>
      </c>
      <c r="C3041" s="68" t="s">
        <v>7518</v>
      </c>
      <c r="D3041" s="68" t="s">
        <v>7506</v>
      </c>
      <c r="E3041" s="68" t="s">
        <v>7506</v>
      </c>
      <c r="F3041" s="68" t="s">
        <v>7519</v>
      </c>
      <c r="G3041" s="68" t="s">
        <v>7520</v>
      </c>
      <c r="H3041" s="68">
        <v>-0.70438900000000004</v>
      </c>
      <c r="I3041" s="68">
        <v>10.245699999999999</v>
      </c>
      <c r="J3041" s="68">
        <v>82</v>
      </c>
      <c r="K3041" s="68">
        <v>1</v>
      </c>
      <c r="L3041" s="68">
        <f>COUNTIFS(Aéroports!$C$2:$C$5193,Aéroports!$C3041,Aéroports!$D$2:$D$5193,Aéroports!$D3041)</f>
        <v>1</v>
      </c>
      <c r="M3041" s="68" t="str">
        <f>IF(AND(Formulaire!$H$15=Aéroports!$E3041,--ISNUMBER(IFERROR(SEARCH(Formulaire!$H$16,$C3041,1),""))=1),MAX(M$1:M3040)+1,"")</f>
        <v/>
      </c>
      <c r="N3041" s="68" t="str">
        <f>IF(AND(Formulaire!$H$21=Aéroports!$E3041,--ISNUMBER(IFERROR(SEARCH(Formulaire!$H$22,$C3041,1),""))=1),MAX(N$1:N3040)+1,"")</f>
        <v/>
      </c>
      <c r="O3041" s="68" t="str">
        <f>IF(AND(Formulaire!$H$27=Aéroports!$E3041,--ISNUMBER(IFERROR(SEARCH(Formulaire!$H$28,$C3041,1),""))=1),MAX(O$1:O3040)+1,"")</f>
        <v/>
      </c>
      <c r="Q3041" s="91" t="str">
        <f>IFERROR(INDEX($C$2:$C$5193,MATCH(ROWS(M$2:M3041),M$2:M$5193,0)),"")</f>
        <v/>
      </c>
      <c r="R3041" s="70" t="str">
        <f>IFERROR(INDEX($C$2:$C$5193,MATCH(ROWS(N$2:N3041),N$2:N$5193,0)),"")</f>
        <v/>
      </c>
      <c r="S3041" s="92" t="str">
        <f>IFERROR(INDEX($C$2:$C$5193,MATCH(ROWS(O$2:O3041),O$2:O$5193,0)),"")</f>
        <v/>
      </c>
    </row>
    <row r="3042" spans="1:19" x14ac:dyDescent="0.25">
      <c r="A3042" s="69">
        <v>970</v>
      </c>
      <c r="B3042" s="69" t="s">
        <v>7521</v>
      </c>
      <c r="C3042" s="69" t="s">
        <v>7522</v>
      </c>
      <c r="D3042" s="69" t="s">
        <v>7506</v>
      </c>
      <c r="E3042" s="69" t="s">
        <v>7506</v>
      </c>
      <c r="F3042" s="69" t="s">
        <v>7523</v>
      </c>
      <c r="G3042" s="69" t="s">
        <v>7524</v>
      </c>
      <c r="H3042" s="69">
        <v>0.45860000000000001</v>
      </c>
      <c r="I3042" s="69">
        <v>9.4122800000000009</v>
      </c>
      <c r="J3042" s="69">
        <v>39</v>
      </c>
      <c r="K3042" s="69">
        <v>1</v>
      </c>
      <c r="L3042" s="69">
        <f>COUNTIFS(Aéroports!$C$2:$C$5193,Aéroports!$C3042,Aéroports!$D$2:$D$5193,Aéroports!$D3042)</f>
        <v>1</v>
      </c>
      <c r="M3042" s="69" t="str">
        <f>IF(AND(Formulaire!$H$15=Aéroports!$E3042,--ISNUMBER(IFERROR(SEARCH(Formulaire!$H$16,$C3042,1),""))=1),MAX(M$1:M3041)+1,"")</f>
        <v/>
      </c>
      <c r="N3042" s="69" t="str">
        <f>IF(AND(Formulaire!$H$21=Aéroports!$E3042,--ISNUMBER(IFERROR(SEARCH(Formulaire!$H$22,$C3042,1),""))=1),MAX(N$1:N3041)+1,"")</f>
        <v/>
      </c>
      <c r="O3042" s="69" t="str">
        <f>IF(AND(Formulaire!$H$27=Aéroports!$E3042,--ISNUMBER(IFERROR(SEARCH(Formulaire!$H$28,$C3042,1),""))=1),MAX(O$1:O3041)+1,"")</f>
        <v/>
      </c>
      <c r="Q3042" s="91" t="str">
        <f>IFERROR(INDEX($C$2:$C$5193,MATCH(ROWS(M$2:M3042),M$2:M$5193,0)),"")</f>
        <v/>
      </c>
      <c r="R3042" s="70" t="str">
        <f>IFERROR(INDEX($C$2:$C$5193,MATCH(ROWS(N$2:N3042),N$2:N$5193,0)),"")</f>
        <v/>
      </c>
      <c r="S3042" s="92" t="str">
        <f>IFERROR(INDEX($C$2:$C$5193,MATCH(ROWS(O$2:O3042),O$2:O$5193,0)),"")</f>
        <v/>
      </c>
    </row>
    <row r="3043" spans="1:19" x14ac:dyDescent="0.25">
      <c r="A3043" s="68">
        <v>969</v>
      </c>
      <c r="B3043" s="68" t="s">
        <v>7525</v>
      </c>
      <c r="C3043" s="68" t="s">
        <v>7526</v>
      </c>
      <c r="D3043" s="68" t="s">
        <v>7506</v>
      </c>
      <c r="E3043" s="68" t="s">
        <v>7506</v>
      </c>
      <c r="F3043" s="68" t="s">
        <v>7527</v>
      </c>
      <c r="G3043" s="68" t="s">
        <v>7528</v>
      </c>
      <c r="H3043" s="68">
        <v>0.57921100000000003</v>
      </c>
      <c r="I3043" s="68">
        <v>12.8909</v>
      </c>
      <c r="J3043" s="68">
        <v>1726</v>
      </c>
      <c r="K3043" s="68">
        <v>1</v>
      </c>
      <c r="L3043" s="68">
        <f>COUNTIFS(Aéroports!$C$2:$C$5193,Aéroports!$C3043,Aéroports!$D$2:$D$5193,Aéroports!$D3043)</f>
        <v>1</v>
      </c>
      <c r="M3043" s="68" t="str">
        <f>IF(AND(Formulaire!$H$15=Aéroports!$E3043,--ISNUMBER(IFERROR(SEARCH(Formulaire!$H$16,$C3043,1),""))=1),MAX(M$1:M3042)+1,"")</f>
        <v/>
      </c>
      <c r="N3043" s="68" t="str">
        <f>IF(AND(Formulaire!$H$21=Aéroports!$E3043,--ISNUMBER(IFERROR(SEARCH(Formulaire!$H$22,$C3043,1),""))=1),MAX(N$1:N3042)+1,"")</f>
        <v/>
      </c>
      <c r="O3043" s="68" t="str">
        <f>IF(AND(Formulaire!$H$27=Aéroports!$E3043,--ISNUMBER(IFERROR(SEARCH(Formulaire!$H$28,$C3043,1),""))=1),MAX(O$1:O3042)+1,"")</f>
        <v/>
      </c>
      <c r="Q3043" s="91" t="str">
        <f>IFERROR(INDEX($C$2:$C$5193,MATCH(ROWS(M$2:M3043),M$2:M$5193,0)),"")</f>
        <v/>
      </c>
      <c r="R3043" s="70" t="str">
        <f>IFERROR(INDEX($C$2:$C$5193,MATCH(ROWS(N$2:N3043),N$2:N$5193,0)),"")</f>
        <v/>
      </c>
      <c r="S3043" s="92" t="str">
        <f>IFERROR(INDEX($C$2:$C$5193,MATCH(ROWS(O$2:O3043),O$2:O$5193,0)),"")</f>
        <v/>
      </c>
    </row>
    <row r="3044" spans="1:19" x14ac:dyDescent="0.25">
      <c r="A3044" s="69">
        <v>7423</v>
      </c>
      <c r="B3044" s="69" t="s">
        <v>7529</v>
      </c>
      <c r="C3044" s="69" t="s">
        <v>7530</v>
      </c>
      <c r="D3044" s="69" t="s">
        <v>7506</v>
      </c>
      <c r="E3044" s="69" t="s">
        <v>7506</v>
      </c>
      <c r="F3044" s="69" t="s">
        <v>7531</v>
      </c>
      <c r="G3044" s="69" t="s">
        <v>7532</v>
      </c>
      <c r="H3044" s="69">
        <v>-3.4584199999999998</v>
      </c>
      <c r="I3044" s="69">
        <v>10.67408</v>
      </c>
      <c r="J3044" s="69">
        <v>13</v>
      </c>
      <c r="K3044" s="69">
        <v>1</v>
      </c>
      <c r="L3044" s="69">
        <f>COUNTIFS(Aéroports!$C$2:$C$5193,Aéroports!$C3044,Aéroports!$D$2:$D$5193,Aéroports!$D3044)</f>
        <v>1</v>
      </c>
      <c r="M3044" s="69" t="str">
        <f>IF(AND(Formulaire!$H$15=Aéroports!$E3044,--ISNUMBER(IFERROR(SEARCH(Formulaire!$H$16,$C3044,1),""))=1),MAX(M$1:M3043)+1,"")</f>
        <v/>
      </c>
      <c r="N3044" s="69" t="str">
        <f>IF(AND(Formulaire!$H$21=Aéroports!$E3044,--ISNUMBER(IFERROR(SEARCH(Formulaire!$H$22,$C3044,1),""))=1),MAX(N$1:N3043)+1,"")</f>
        <v/>
      </c>
      <c r="O3044" s="69" t="str">
        <f>IF(AND(Formulaire!$H$27=Aéroports!$E3044,--ISNUMBER(IFERROR(SEARCH(Formulaire!$H$28,$C3044,1),""))=1),MAX(O$1:O3043)+1,"")</f>
        <v/>
      </c>
      <c r="Q3044" s="91" t="str">
        <f>IFERROR(INDEX($C$2:$C$5193,MATCH(ROWS(M$2:M3044),M$2:M$5193,0)),"")</f>
        <v/>
      </c>
      <c r="R3044" s="70" t="str">
        <f>IFERROR(INDEX($C$2:$C$5193,MATCH(ROWS(N$2:N3044),N$2:N$5193,0)),"")</f>
        <v/>
      </c>
      <c r="S3044" s="92" t="str">
        <f>IFERROR(INDEX($C$2:$C$5193,MATCH(ROWS(O$2:O3044),O$2:O$5193,0)),"")</f>
        <v/>
      </c>
    </row>
    <row r="3045" spans="1:19" x14ac:dyDescent="0.25">
      <c r="A3045" s="68">
        <v>5635</v>
      </c>
      <c r="B3045" s="68" t="s">
        <v>7533</v>
      </c>
      <c r="C3045" s="68" t="s">
        <v>7534</v>
      </c>
      <c r="D3045" s="68" t="s">
        <v>7506</v>
      </c>
      <c r="E3045" s="68" t="s">
        <v>7506</v>
      </c>
      <c r="F3045" s="68" t="s">
        <v>7535</v>
      </c>
      <c r="G3045" s="68" t="s">
        <v>7536</v>
      </c>
      <c r="H3045" s="68">
        <v>-1.84514</v>
      </c>
      <c r="I3045" s="68">
        <v>11.056699999999999</v>
      </c>
      <c r="J3045" s="68">
        <v>295</v>
      </c>
      <c r="K3045" s="68">
        <v>1</v>
      </c>
      <c r="L3045" s="68">
        <f>COUNTIFS(Aéroports!$C$2:$C$5193,Aéroports!$C3045,Aéroports!$D$2:$D$5193,Aéroports!$D3045)</f>
        <v>1</v>
      </c>
      <c r="M3045" s="68" t="str">
        <f>IF(AND(Formulaire!$H$15=Aéroports!$E3045,--ISNUMBER(IFERROR(SEARCH(Formulaire!$H$16,$C3045,1),""))=1),MAX(M$1:M3044)+1,"")</f>
        <v/>
      </c>
      <c r="N3045" s="68" t="str">
        <f>IF(AND(Formulaire!$H$21=Aéroports!$E3045,--ISNUMBER(IFERROR(SEARCH(Formulaire!$H$22,$C3045,1),""))=1),MAX(N$1:N3044)+1,"")</f>
        <v/>
      </c>
      <c r="O3045" s="68" t="str">
        <f>IF(AND(Formulaire!$H$27=Aéroports!$E3045,--ISNUMBER(IFERROR(SEARCH(Formulaire!$H$28,$C3045,1),""))=1),MAX(O$1:O3044)+1,"")</f>
        <v/>
      </c>
      <c r="Q3045" s="91" t="str">
        <f>IFERROR(INDEX($C$2:$C$5193,MATCH(ROWS(M$2:M3045),M$2:M$5193,0)),"")</f>
        <v/>
      </c>
      <c r="R3045" s="70" t="str">
        <f>IFERROR(INDEX($C$2:$C$5193,MATCH(ROWS(N$2:N3045),N$2:N$5193,0)),"")</f>
        <v/>
      </c>
      <c r="S3045" s="92" t="str">
        <f>IFERROR(INDEX($C$2:$C$5193,MATCH(ROWS(O$2:O3045),O$2:O$5193,0)),"")</f>
        <v/>
      </c>
    </row>
    <row r="3046" spans="1:19" x14ac:dyDescent="0.25">
      <c r="A3046" s="69">
        <v>964</v>
      </c>
      <c r="B3046" s="69" t="s">
        <v>7537</v>
      </c>
      <c r="C3046" s="69" t="s">
        <v>7538</v>
      </c>
      <c r="D3046" s="69" t="s">
        <v>7506</v>
      </c>
      <c r="E3046" s="69" t="s">
        <v>7506</v>
      </c>
      <c r="F3046" s="69" t="s">
        <v>7539</v>
      </c>
      <c r="G3046" s="69" t="s">
        <v>7540</v>
      </c>
      <c r="H3046" s="69">
        <v>-0.66521399999999997</v>
      </c>
      <c r="I3046" s="69">
        <v>13.6731</v>
      </c>
      <c r="J3046" s="69">
        <v>1325</v>
      </c>
      <c r="K3046" s="69">
        <v>1</v>
      </c>
      <c r="L3046" s="69">
        <f>COUNTIFS(Aéroports!$C$2:$C$5193,Aéroports!$C3046,Aéroports!$D$2:$D$5193,Aéroports!$D3046)</f>
        <v>1</v>
      </c>
      <c r="M3046" s="69" t="str">
        <f>IF(AND(Formulaire!$H$15=Aéroports!$E3046,--ISNUMBER(IFERROR(SEARCH(Formulaire!$H$16,$C3046,1),""))=1),MAX(M$1:M3045)+1,"")</f>
        <v/>
      </c>
      <c r="N3046" s="69" t="str">
        <f>IF(AND(Formulaire!$H$21=Aéroports!$E3046,--ISNUMBER(IFERROR(SEARCH(Formulaire!$H$22,$C3046,1),""))=1),MAX(N$1:N3045)+1,"")</f>
        <v/>
      </c>
      <c r="O3046" s="69" t="str">
        <f>IF(AND(Formulaire!$H$27=Aéroports!$E3046,--ISNUMBER(IFERROR(SEARCH(Formulaire!$H$28,$C3046,1),""))=1),MAX(O$1:O3045)+1,"")</f>
        <v/>
      </c>
      <c r="Q3046" s="91" t="str">
        <f>IFERROR(INDEX($C$2:$C$5193,MATCH(ROWS(M$2:M3046),M$2:M$5193,0)),"")</f>
        <v/>
      </c>
      <c r="R3046" s="70" t="str">
        <f>IFERROR(INDEX($C$2:$C$5193,MATCH(ROWS(N$2:N3046),N$2:N$5193,0)),"")</f>
        <v/>
      </c>
      <c r="S3046" s="92" t="str">
        <f>IFERROR(INDEX($C$2:$C$5193,MATCH(ROWS(O$2:O3046),O$2:O$5193,0)),"")</f>
        <v/>
      </c>
    </row>
    <row r="3047" spans="1:19" x14ac:dyDescent="0.25">
      <c r="A3047" s="68">
        <v>968</v>
      </c>
      <c r="B3047" s="68" t="s">
        <v>7541</v>
      </c>
      <c r="C3047" s="68" t="s">
        <v>7542</v>
      </c>
      <c r="D3047" s="68" t="s">
        <v>7506</v>
      </c>
      <c r="E3047" s="68" t="s">
        <v>7506</v>
      </c>
      <c r="F3047" s="68" t="s">
        <v>7543</v>
      </c>
      <c r="G3047" s="68" t="s">
        <v>7544</v>
      </c>
      <c r="H3047" s="68">
        <v>-1.57473</v>
      </c>
      <c r="I3047" s="68">
        <v>9.2626899999999992</v>
      </c>
      <c r="J3047" s="68">
        <v>33</v>
      </c>
      <c r="K3047" s="68">
        <v>1</v>
      </c>
      <c r="L3047" s="68">
        <f>COUNTIFS(Aéroports!$C$2:$C$5193,Aéroports!$C3047,Aéroports!$D$2:$D$5193,Aéroports!$D3047)</f>
        <v>1</v>
      </c>
      <c r="M3047" s="68" t="str">
        <f>IF(AND(Formulaire!$H$15=Aéroports!$E3047,--ISNUMBER(IFERROR(SEARCH(Formulaire!$H$16,$C3047,1),""))=1),MAX(M$1:M3046)+1,"")</f>
        <v/>
      </c>
      <c r="N3047" s="68" t="str">
        <f>IF(AND(Formulaire!$H$21=Aéroports!$E3047,--ISNUMBER(IFERROR(SEARCH(Formulaire!$H$22,$C3047,1),""))=1),MAX(N$1:N3046)+1,"")</f>
        <v/>
      </c>
      <c r="O3047" s="68" t="str">
        <f>IF(AND(Formulaire!$H$27=Aéroports!$E3047,--ISNUMBER(IFERROR(SEARCH(Formulaire!$H$28,$C3047,1),""))=1),MAX(O$1:O3046)+1,"")</f>
        <v/>
      </c>
      <c r="Q3047" s="91" t="str">
        <f>IFERROR(INDEX($C$2:$C$5193,MATCH(ROWS(M$2:M3047),M$2:M$5193,0)),"")</f>
        <v/>
      </c>
      <c r="R3047" s="70" t="str">
        <f>IFERROR(INDEX($C$2:$C$5193,MATCH(ROWS(N$2:N3047),N$2:N$5193,0)),"")</f>
        <v/>
      </c>
      <c r="S3047" s="92" t="str">
        <f>IFERROR(INDEX($C$2:$C$5193,MATCH(ROWS(O$2:O3047),O$2:O$5193,0)),"")</f>
        <v/>
      </c>
    </row>
    <row r="3048" spans="1:19" x14ac:dyDescent="0.25">
      <c r="A3048" s="69">
        <v>963</v>
      </c>
      <c r="B3048" s="69" t="s">
        <v>7545</v>
      </c>
      <c r="C3048" s="69" t="s">
        <v>7546</v>
      </c>
      <c r="D3048" s="69" t="s">
        <v>7506</v>
      </c>
      <c r="E3048" s="69" t="s">
        <v>7506</v>
      </c>
      <c r="F3048" s="69" t="s">
        <v>7547</v>
      </c>
      <c r="G3048" s="69" t="s">
        <v>7548</v>
      </c>
      <c r="H3048" s="69">
        <v>1.54311</v>
      </c>
      <c r="I3048" s="69">
        <v>11.5814</v>
      </c>
      <c r="J3048" s="69">
        <v>2158</v>
      </c>
      <c r="K3048" s="69">
        <v>1</v>
      </c>
      <c r="L3048" s="69">
        <f>COUNTIFS(Aéroports!$C$2:$C$5193,Aéroports!$C3048,Aéroports!$D$2:$D$5193,Aéroports!$D3048)</f>
        <v>1</v>
      </c>
      <c r="M3048" s="69" t="str">
        <f>IF(AND(Formulaire!$H$15=Aéroports!$E3048,--ISNUMBER(IFERROR(SEARCH(Formulaire!$H$16,$C3048,1),""))=1),MAX(M$1:M3047)+1,"")</f>
        <v/>
      </c>
      <c r="N3048" s="69" t="str">
        <f>IF(AND(Formulaire!$H$21=Aéroports!$E3048,--ISNUMBER(IFERROR(SEARCH(Formulaire!$H$22,$C3048,1),""))=1),MAX(N$1:N3047)+1,"")</f>
        <v/>
      </c>
      <c r="O3048" s="69" t="str">
        <f>IF(AND(Formulaire!$H$27=Aéroports!$E3048,--ISNUMBER(IFERROR(SEARCH(Formulaire!$H$28,$C3048,1),""))=1),MAX(O$1:O3047)+1,"")</f>
        <v/>
      </c>
      <c r="Q3048" s="91" t="str">
        <f>IFERROR(INDEX($C$2:$C$5193,MATCH(ROWS(M$2:M3048),M$2:M$5193,0)),"")</f>
        <v/>
      </c>
      <c r="R3048" s="70" t="str">
        <f>IFERROR(INDEX($C$2:$C$5193,MATCH(ROWS(N$2:N3048),N$2:N$5193,0)),"")</f>
        <v/>
      </c>
      <c r="S3048" s="92" t="str">
        <f>IFERROR(INDEX($C$2:$C$5193,MATCH(ROWS(O$2:O3048),O$2:O$5193,0)),"")</f>
        <v/>
      </c>
    </row>
    <row r="3049" spans="1:19" x14ac:dyDescent="0.25">
      <c r="A3049" s="68">
        <v>967</v>
      </c>
      <c r="B3049" s="68" t="s">
        <v>7549</v>
      </c>
      <c r="C3049" s="68" t="s">
        <v>7550</v>
      </c>
      <c r="D3049" s="68" t="s">
        <v>7506</v>
      </c>
      <c r="E3049" s="68" t="s">
        <v>7506</v>
      </c>
      <c r="F3049" s="68" t="s">
        <v>7551</v>
      </c>
      <c r="G3049" s="68" t="s">
        <v>7552</v>
      </c>
      <c r="H3049" s="68">
        <v>-0.71173900000000001</v>
      </c>
      <c r="I3049" s="68">
        <v>8.7543799999999994</v>
      </c>
      <c r="J3049" s="68">
        <v>13</v>
      </c>
      <c r="K3049" s="68">
        <v>1</v>
      </c>
      <c r="L3049" s="68">
        <f>COUNTIFS(Aéroports!$C$2:$C$5193,Aéroports!$C3049,Aéroports!$D$2:$D$5193,Aéroports!$D3049)</f>
        <v>1</v>
      </c>
      <c r="M3049" s="68" t="str">
        <f>IF(AND(Formulaire!$H$15=Aéroports!$E3049,--ISNUMBER(IFERROR(SEARCH(Formulaire!$H$16,$C3049,1),""))=1),MAX(M$1:M3048)+1,"")</f>
        <v/>
      </c>
      <c r="N3049" s="68" t="str">
        <f>IF(AND(Formulaire!$H$21=Aéroports!$E3049,--ISNUMBER(IFERROR(SEARCH(Formulaire!$H$22,$C3049,1),""))=1),MAX(N$1:N3048)+1,"")</f>
        <v/>
      </c>
      <c r="O3049" s="68" t="str">
        <f>IF(AND(Formulaire!$H$27=Aéroports!$E3049,--ISNUMBER(IFERROR(SEARCH(Formulaire!$H$28,$C3049,1),""))=1),MAX(O$1:O3048)+1,"")</f>
        <v/>
      </c>
      <c r="Q3049" s="91" t="str">
        <f>IFERROR(INDEX($C$2:$C$5193,MATCH(ROWS(M$2:M3049),M$2:M$5193,0)),"")</f>
        <v/>
      </c>
      <c r="R3049" s="70" t="str">
        <f>IFERROR(INDEX($C$2:$C$5193,MATCH(ROWS(N$2:N3049),N$2:N$5193,0)),"")</f>
        <v/>
      </c>
      <c r="S3049" s="92" t="str">
        <f>IFERROR(INDEX($C$2:$C$5193,MATCH(ROWS(O$2:O3049),O$2:O$5193,0)),"")</f>
        <v/>
      </c>
    </row>
    <row r="3050" spans="1:19" x14ac:dyDescent="0.25">
      <c r="A3050" s="69">
        <v>5636</v>
      </c>
      <c r="B3050" s="69" t="s">
        <v>7553</v>
      </c>
      <c r="C3050" s="69" t="s">
        <v>7554</v>
      </c>
      <c r="D3050" s="69" t="s">
        <v>7506</v>
      </c>
      <c r="E3050" s="69" t="s">
        <v>7506</v>
      </c>
      <c r="F3050" s="69" t="s">
        <v>7555</v>
      </c>
      <c r="G3050" s="69" t="s">
        <v>7556</v>
      </c>
      <c r="H3050" s="69">
        <v>-2.85</v>
      </c>
      <c r="I3050" s="69">
        <v>11.016999999999999</v>
      </c>
      <c r="J3050" s="69">
        <v>269</v>
      </c>
      <c r="K3050" s="69">
        <v>1</v>
      </c>
      <c r="L3050" s="69">
        <f>COUNTIFS(Aéroports!$C$2:$C$5193,Aéroports!$C3050,Aéroports!$D$2:$D$5193,Aéroports!$D3050)</f>
        <v>1</v>
      </c>
      <c r="M3050" s="69" t="str">
        <f>IF(AND(Formulaire!$H$15=Aéroports!$E3050,--ISNUMBER(IFERROR(SEARCH(Formulaire!$H$16,$C3050,1),""))=1),MAX(M$1:M3049)+1,"")</f>
        <v/>
      </c>
      <c r="N3050" s="69" t="str">
        <f>IF(AND(Formulaire!$H$21=Aéroports!$E3050,--ISNUMBER(IFERROR(SEARCH(Formulaire!$H$22,$C3050,1),""))=1),MAX(N$1:N3049)+1,"")</f>
        <v/>
      </c>
      <c r="O3050" s="69" t="str">
        <f>IF(AND(Formulaire!$H$27=Aéroports!$E3050,--ISNUMBER(IFERROR(SEARCH(Formulaire!$H$28,$C3050,1),""))=1),MAX(O$1:O3049)+1,"")</f>
        <v/>
      </c>
      <c r="Q3050" s="91" t="str">
        <f>IFERROR(INDEX($C$2:$C$5193,MATCH(ROWS(M$2:M3050),M$2:M$5193,0)),"")</f>
        <v/>
      </c>
      <c r="R3050" s="70" t="str">
        <f>IFERROR(INDEX($C$2:$C$5193,MATCH(ROWS(N$2:N3050),N$2:N$5193,0)),"")</f>
        <v/>
      </c>
      <c r="S3050" s="92" t="str">
        <f>IFERROR(INDEX($C$2:$C$5193,MATCH(ROWS(O$2:O3050),O$2:O$5193,0)),"")</f>
        <v/>
      </c>
    </row>
    <row r="3051" spans="1:19" x14ac:dyDescent="0.25">
      <c r="A3051" s="68">
        <v>1050</v>
      </c>
      <c r="B3051" s="68" t="s">
        <v>7557</v>
      </c>
      <c r="C3051" s="68" t="s">
        <v>7558</v>
      </c>
      <c r="D3051" s="68" t="s">
        <v>7559</v>
      </c>
      <c r="E3051" s="68" t="s">
        <v>22403</v>
      </c>
      <c r="F3051" s="68" t="s">
        <v>7560</v>
      </c>
      <c r="G3051" s="68" t="s">
        <v>7561</v>
      </c>
      <c r="H3051" s="68">
        <v>13.337999999999999</v>
      </c>
      <c r="I3051" s="68">
        <v>-16.652200000000001</v>
      </c>
      <c r="J3051" s="68">
        <v>95</v>
      </c>
      <c r="K3051" s="68">
        <v>0</v>
      </c>
      <c r="L3051" s="68">
        <f>COUNTIFS(Aéroports!$C$2:$C$5193,Aéroports!$C3051,Aéroports!$D$2:$D$5193,Aéroports!$D3051)</f>
        <v>1</v>
      </c>
      <c r="M3051" s="68" t="str">
        <f>IF(AND(Formulaire!$H$15=Aéroports!$E3051,--ISNUMBER(IFERROR(SEARCH(Formulaire!$H$16,$C3051,1),""))=1),MAX(M$1:M3050)+1,"")</f>
        <v/>
      </c>
      <c r="N3051" s="68" t="str">
        <f>IF(AND(Formulaire!$H$21=Aéroports!$E3051,--ISNUMBER(IFERROR(SEARCH(Formulaire!$H$22,$C3051,1),""))=1),MAX(N$1:N3050)+1,"")</f>
        <v/>
      </c>
      <c r="O3051" s="68" t="str">
        <f>IF(AND(Formulaire!$H$27=Aéroports!$E3051,--ISNUMBER(IFERROR(SEARCH(Formulaire!$H$28,$C3051,1),""))=1),MAX(O$1:O3050)+1,"")</f>
        <v/>
      </c>
      <c r="Q3051" s="91" t="str">
        <f>IFERROR(INDEX($C$2:$C$5193,MATCH(ROWS(M$2:M3051),M$2:M$5193,0)),"")</f>
        <v/>
      </c>
      <c r="R3051" s="70" t="str">
        <f>IFERROR(INDEX($C$2:$C$5193,MATCH(ROWS(N$2:N3051),N$2:N$5193,0)),"")</f>
        <v/>
      </c>
      <c r="S3051" s="92" t="str">
        <f>IFERROR(INDEX($C$2:$C$5193,MATCH(ROWS(O$2:O3051),O$2:O$5193,0)),"")</f>
        <v/>
      </c>
    </row>
    <row r="3052" spans="1:19" x14ac:dyDescent="0.25">
      <c r="A3052" s="69">
        <v>3971</v>
      </c>
      <c r="B3052" s="69" t="s">
        <v>7562</v>
      </c>
      <c r="C3052" s="69" t="s">
        <v>7563</v>
      </c>
      <c r="D3052" s="69" t="s">
        <v>7564</v>
      </c>
      <c r="E3052" s="69" t="s">
        <v>22404</v>
      </c>
      <c r="F3052" s="69" t="s">
        <v>7565</v>
      </c>
      <c r="G3052" s="69" t="s">
        <v>7566</v>
      </c>
      <c r="H3052" s="69">
        <v>41.610300000000002</v>
      </c>
      <c r="I3052" s="69">
        <v>41.599699999999999</v>
      </c>
      <c r="J3052" s="69">
        <v>105</v>
      </c>
      <c r="K3052" s="69">
        <v>4</v>
      </c>
      <c r="L3052" s="69">
        <f>COUNTIFS(Aéroports!$C$2:$C$5193,Aéroports!$C3052,Aéroports!$D$2:$D$5193,Aéroports!$D3052)</f>
        <v>1</v>
      </c>
      <c r="M3052" s="69" t="str">
        <f>IF(AND(Formulaire!$H$15=Aéroports!$E3052,--ISNUMBER(IFERROR(SEARCH(Formulaire!$H$16,$C3052,1),""))=1),MAX(M$1:M3051)+1,"")</f>
        <v/>
      </c>
      <c r="N3052" s="69" t="str">
        <f>IF(AND(Formulaire!$H$21=Aéroports!$E3052,--ISNUMBER(IFERROR(SEARCH(Formulaire!$H$22,$C3052,1),""))=1),MAX(N$1:N3051)+1,"")</f>
        <v/>
      </c>
      <c r="O3052" s="69" t="str">
        <f>IF(AND(Formulaire!$H$27=Aéroports!$E3052,--ISNUMBER(IFERROR(SEARCH(Formulaire!$H$28,$C3052,1),""))=1),MAX(O$1:O3051)+1,"")</f>
        <v/>
      </c>
      <c r="Q3052" s="91" t="str">
        <f>IFERROR(INDEX($C$2:$C$5193,MATCH(ROWS(M$2:M3052),M$2:M$5193,0)),"")</f>
        <v/>
      </c>
      <c r="R3052" s="70" t="str">
        <f>IFERROR(INDEX($C$2:$C$5193,MATCH(ROWS(N$2:N3052),N$2:N$5193,0)),"")</f>
        <v/>
      </c>
      <c r="S3052" s="92" t="str">
        <f>IFERROR(INDEX($C$2:$C$5193,MATCH(ROWS(O$2:O3052),O$2:O$5193,0)),"")</f>
        <v/>
      </c>
    </row>
    <row r="3053" spans="1:19" x14ac:dyDescent="0.25">
      <c r="A3053" s="68">
        <v>3972</v>
      </c>
      <c r="B3053" s="68" t="s">
        <v>7567</v>
      </c>
      <c r="C3053" s="68" t="s">
        <v>7568</v>
      </c>
      <c r="D3053" s="68" t="s">
        <v>7564</v>
      </c>
      <c r="E3053" s="68" t="s">
        <v>22404</v>
      </c>
      <c r="F3053" s="68" t="s">
        <v>7569</v>
      </c>
      <c r="G3053" s="68" t="s">
        <v>7570</v>
      </c>
      <c r="H3053" s="68">
        <v>42.176699999999997</v>
      </c>
      <c r="I3053" s="68">
        <v>42.482599999999998</v>
      </c>
      <c r="J3053" s="68">
        <v>223</v>
      </c>
      <c r="K3053" s="68">
        <v>4</v>
      </c>
      <c r="L3053" s="68">
        <f>COUNTIFS(Aéroports!$C$2:$C$5193,Aéroports!$C3053,Aéroports!$D$2:$D$5193,Aéroports!$D3053)</f>
        <v>1</v>
      </c>
      <c r="M3053" s="68" t="str">
        <f>IF(AND(Formulaire!$H$15=Aéroports!$E3053,--ISNUMBER(IFERROR(SEARCH(Formulaire!$H$16,$C3053,1),""))=1),MAX(M$1:M3052)+1,"")</f>
        <v/>
      </c>
      <c r="N3053" s="68" t="str">
        <f>IF(AND(Formulaire!$H$21=Aéroports!$E3053,--ISNUMBER(IFERROR(SEARCH(Formulaire!$H$22,$C3053,1),""))=1),MAX(N$1:N3052)+1,"")</f>
        <v/>
      </c>
      <c r="O3053" s="68" t="str">
        <f>IF(AND(Formulaire!$H$27=Aéroports!$E3053,--ISNUMBER(IFERROR(SEARCH(Formulaire!$H$28,$C3053,1),""))=1),MAX(O$1:O3052)+1,"")</f>
        <v/>
      </c>
      <c r="Q3053" s="91" t="str">
        <f>IFERROR(INDEX($C$2:$C$5193,MATCH(ROWS(M$2:M3053),M$2:M$5193,0)),"")</f>
        <v/>
      </c>
      <c r="R3053" s="70" t="str">
        <f>IFERROR(INDEX($C$2:$C$5193,MATCH(ROWS(N$2:N3053),N$2:N$5193,0)),"")</f>
        <v/>
      </c>
      <c r="S3053" s="92" t="str">
        <f>IFERROR(INDEX($C$2:$C$5193,MATCH(ROWS(O$2:O3053),O$2:O$5193,0)),"")</f>
        <v/>
      </c>
    </row>
    <row r="3054" spans="1:19" x14ac:dyDescent="0.25">
      <c r="A3054" s="69">
        <v>6465</v>
      </c>
      <c r="B3054" s="69" t="s">
        <v>7571</v>
      </c>
      <c r="C3054" s="69" t="s">
        <v>7572</v>
      </c>
      <c r="D3054" s="69" t="s">
        <v>7564</v>
      </c>
      <c r="E3054" s="69" t="s">
        <v>22404</v>
      </c>
      <c r="F3054" s="69" t="s">
        <v>7573</v>
      </c>
      <c r="G3054" s="69" t="s">
        <v>7574</v>
      </c>
      <c r="H3054" s="69">
        <v>42.858199999999997</v>
      </c>
      <c r="I3054" s="69">
        <v>41.128100000000003</v>
      </c>
      <c r="J3054" s="69">
        <v>53</v>
      </c>
      <c r="K3054" s="69">
        <v>4</v>
      </c>
      <c r="L3054" s="69">
        <f>COUNTIFS(Aéroports!$C$2:$C$5193,Aéroports!$C3054,Aéroports!$D$2:$D$5193,Aéroports!$D3054)</f>
        <v>1</v>
      </c>
      <c r="M3054" s="69" t="str">
        <f>IF(AND(Formulaire!$H$15=Aéroports!$E3054,--ISNUMBER(IFERROR(SEARCH(Formulaire!$H$16,$C3054,1),""))=1),MAX(M$1:M3053)+1,"")</f>
        <v/>
      </c>
      <c r="N3054" s="69" t="str">
        <f>IF(AND(Formulaire!$H$21=Aéroports!$E3054,--ISNUMBER(IFERROR(SEARCH(Formulaire!$H$22,$C3054,1),""))=1),MAX(N$1:N3053)+1,"")</f>
        <v/>
      </c>
      <c r="O3054" s="69" t="str">
        <f>IF(AND(Formulaire!$H$27=Aéroports!$E3054,--ISNUMBER(IFERROR(SEARCH(Formulaire!$H$28,$C3054,1),""))=1),MAX(O$1:O3053)+1,"")</f>
        <v/>
      </c>
      <c r="Q3054" s="91" t="str">
        <f>IFERROR(INDEX($C$2:$C$5193,MATCH(ROWS(M$2:M3054),M$2:M$5193,0)),"")</f>
        <v/>
      </c>
      <c r="R3054" s="70" t="str">
        <f>IFERROR(INDEX($C$2:$C$5193,MATCH(ROWS(N$2:N3054),N$2:N$5193,0)),"")</f>
        <v/>
      </c>
      <c r="S3054" s="92" t="str">
        <f>IFERROR(INDEX($C$2:$C$5193,MATCH(ROWS(O$2:O3054),O$2:O$5193,0)),"")</f>
        <v/>
      </c>
    </row>
    <row r="3055" spans="1:19" x14ac:dyDescent="0.25">
      <c r="A3055" s="68">
        <v>3973</v>
      </c>
      <c r="B3055" s="68" t="s">
        <v>7575</v>
      </c>
      <c r="C3055" s="68" t="s">
        <v>7576</v>
      </c>
      <c r="D3055" s="68" t="s">
        <v>7564</v>
      </c>
      <c r="E3055" s="68" t="s">
        <v>22404</v>
      </c>
      <c r="F3055" s="68" t="s">
        <v>7577</v>
      </c>
      <c r="G3055" s="68" t="s">
        <v>7578</v>
      </c>
      <c r="H3055" s="68">
        <v>41.669199999999996</v>
      </c>
      <c r="I3055" s="68">
        <v>44.954700000000003</v>
      </c>
      <c r="J3055" s="68">
        <v>1624</v>
      </c>
      <c r="K3055" s="68">
        <v>4</v>
      </c>
      <c r="L3055" s="68">
        <f>COUNTIFS(Aéroports!$C$2:$C$5193,Aéroports!$C3055,Aéroports!$D$2:$D$5193,Aéroports!$D3055)</f>
        <v>1</v>
      </c>
      <c r="M3055" s="68" t="str">
        <f>IF(AND(Formulaire!$H$15=Aéroports!$E3055,--ISNUMBER(IFERROR(SEARCH(Formulaire!$H$16,$C3055,1),""))=1),MAX(M$1:M3054)+1,"")</f>
        <v/>
      </c>
      <c r="N3055" s="68" t="str">
        <f>IF(AND(Formulaire!$H$21=Aéroports!$E3055,--ISNUMBER(IFERROR(SEARCH(Formulaire!$H$22,$C3055,1),""))=1),MAX(N$1:N3054)+1,"")</f>
        <v/>
      </c>
      <c r="O3055" s="68" t="str">
        <f>IF(AND(Formulaire!$H$27=Aéroports!$E3055,--ISNUMBER(IFERROR(SEARCH(Formulaire!$H$28,$C3055,1),""))=1),MAX(O$1:O3054)+1,"")</f>
        <v/>
      </c>
      <c r="Q3055" s="91" t="str">
        <f>IFERROR(INDEX($C$2:$C$5193,MATCH(ROWS(M$2:M3055),M$2:M$5193,0)),"")</f>
        <v/>
      </c>
      <c r="R3055" s="70" t="str">
        <f>IFERROR(INDEX($C$2:$C$5193,MATCH(ROWS(N$2:N3055),N$2:N$5193,0)),"")</f>
        <v/>
      </c>
      <c r="S3055" s="92" t="str">
        <f>IFERROR(INDEX($C$2:$C$5193,MATCH(ROWS(O$2:O3055),O$2:O$5193,0)),"")</f>
        <v/>
      </c>
    </row>
    <row r="3056" spans="1:19" x14ac:dyDescent="0.25">
      <c r="A3056" s="69">
        <v>248</v>
      </c>
      <c r="B3056" s="69" t="s">
        <v>7912</v>
      </c>
      <c r="C3056" s="69" t="s">
        <v>7913</v>
      </c>
      <c r="D3056" s="69" t="s">
        <v>7914</v>
      </c>
      <c r="E3056" s="69" t="s">
        <v>7914</v>
      </c>
      <c r="F3056" s="69" t="s">
        <v>7915</v>
      </c>
      <c r="G3056" s="69" t="s">
        <v>7916</v>
      </c>
      <c r="H3056" s="69">
        <v>5.6051900000000003</v>
      </c>
      <c r="I3056" s="69">
        <v>-0.16678599999999999</v>
      </c>
      <c r="J3056" s="69">
        <v>205</v>
      </c>
      <c r="K3056" s="69">
        <v>0</v>
      </c>
      <c r="L3056" s="69">
        <f>COUNTIFS(Aéroports!$C$2:$C$5193,Aéroports!$C3056,Aéroports!$D$2:$D$5193,Aéroports!$D3056)</f>
        <v>1</v>
      </c>
      <c r="M3056" s="69" t="str">
        <f>IF(AND(Formulaire!$H$15=Aéroports!$E3056,--ISNUMBER(IFERROR(SEARCH(Formulaire!$H$16,$C3056,1),""))=1),MAX(M$1:M3055)+1,"")</f>
        <v/>
      </c>
      <c r="N3056" s="69" t="str">
        <f>IF(AND(Formulaire!$H$21=Aéroports!$E3056,--ISNUMBER(IFERROR(SEARCH(Formulaire!$H$22,$C3056,1),""))=1),MAX(N$1:N3055)+1,"")</f>
        <v/>
      </c>
      <c r="O3056" s="69" t="str">
        <f>IF(AND(Formulaire!$H$27=Aéroports!$E3056,--ISNUMBER(IFERROR(SEARCH(Formulaire!$H$28,$C3056,1),""))=1),MAX(O$1:O3055)+1,"")</f>
        <v/>
      </c>
      <c r="Q3056" s="91" t="str">
        <f>IFERROR(INDEX($C$2:$C$5193,MATCH(ROWS(M$2:M3056),M$2:M$5193,0)),"")</f>
        <v/>
      </c>
      <c r="R3056" s="70" t="str">
        <f>IFERROR(INDEX($C$2:$C$5193,MATCH(ROWS(N$2:N3056),N$2:N$5193,0)),"")</f>
        <v/>
      </c>
      <c r="S3056" s="92" t="str">
        <f>IFERROR(INDEX($C$2:$C$5193,MATCH(ROWS(O$2:O3056),O$2:O$5193,0)),"")</f>
        <v/>
      </c>
    </row>
    <row r="3057" spans="1:19" x14ac:dyDescent="0.25">
      <c r="A3057" s="68">
        <v>5556</v>
      </c>
      <c r="B3057" s="68" t="s">
        <v>7917</v>
      </c>
      <c r="C3057" s="68" t="s">
        <v>7918</v>
      </c>
      <c r="D3057" s="68" t="s">
        <v>7914</v>
      </c>
      <c r="E3057" s="68" t="s">
        <v>7914</v>
      </c>
      <c r="F3057" s="68" t="s">
        <v>7919</v>
      </c>
      <c r="G3057" s="68" t="s">
        <v>7920</v>
      </c>
      <c r="H3057" s="68">
        <v>6.7145599999999996</v>
      </c>
      <c r="I3057" s="68">
        <v>-1.5908199999999999</v>
      </c>
      <c r="J3057" s="68">
        <v>942</v>
      </c>
      <c r="K3057" s="68">
        <v>0</v>
      </c>
      <c r="L3057" s="68">
        <f>COUNTIFS(Aéroports!$C$2:$C$5193,Aéroports!$C3057,Aéroports!$D$2:$D$5193,Aéroports!$D3057)</f>
        <v>1</v>
      </c>
      <c r="M3057" s="68" t="str">
        <f>IF(AND(Formulaire!$H$15=Aéroports!$E3057,--ISNUMBER(IFERROR(SEARCH(Formulaire!$H$16,$C3057,1),""))=1),MAX(M$1:M3056)+1,"")</f>
        <v/>
      </c>
      <c r="N3057" s="68" t="str">
        <f>IF(AND(Formulaire!$H$21=Aéroports!$E3057,--ISNUMBER(IFERROR(SEARCH(Formulaire!$H$22,$C3057,1),""))=1),MAX(N$1:N3056)+1,"")</f>
        <v/>
      </c>
      <c r="O3057" s="68" t="str">
        <f>IF(AND(Formulaire!$H$27=Aéroports!$E3057,--ISNUMBER(IFERROR(SEARCH(Formulaire!$H$28,$C3057,1),""))=1),MAX(O$1:O3056)+1,"")</f>
        <v/>
      </c>
      <c r="Q3057" s="91" t="str">
        <f>IFERROR(INDEX($C$2:$C$5193,MATCH(ROWS(M$2:M3057),M$2:M$5193,0)),"")</f>
        <v/>
      </c>
      <c r="R3057" s="70" t="str">
        <f>IFERROR(INDEX($C$2:$C$5193,MATCH(ROWS(N$2:N3057),N$2:N$5193,0)),"")</f>
        <v/>
      </c>
      <c r="S3057" s="92" t="str">
        <f>IFERROR(INDEX($C$2:$C$5193,MATCH(ROWS(O$2:O3057),O$2:O$5193,0)),"")</f>
        <v/>
      </c>
    </row>
    <row r="3058" spans="1:19" x14ac:dyDescent="0.25">
      <c r="A3058" s="69">
        <v>251</v>
      </c>
      <c r="B3058" s="69" t="s">
        <v>7921</v>
      </c>
      <c r="C3058" s="69" t="s">
        <v>7922</v>
      </c>
      <c r="D3058" s="69" t="s">
        <v>7914</v>
      </c>
      <c r="E3058" s="69" t="s">
        <v>7914</v>
      </c>
      <c r="F3058" s="69" t="s">
        <v>7923</v>
      </c>
      <c r="G3058" s="69" t="s">
        <v>7924</v>
      </c>
      <c r="H3058" s="69">
        <v>7.3618300000000003</v>
      </c>
      <c r="I3058" s="69">
        <v>-2.3287599999999999</v>
      </c>
      <c r="J3058" s="69">
        <v>1014</v>
      </c>
      <c r="K3058" s="69">
        <v>0</v>
      </c>
      <c r="L3058" s="69">
        <f>COUNTIFS(Aéroports!$C$2:$C$5193,Aéroports!$C3058,Aéroports!$D$2:$D$5193,Aéroports!$D3058)</f>
        <v>1</v>
      </c>
      <c r="M3058" s="69" t="str">
        <f>IF(AND(Formulaire!$H$15=Aéroports!$E3058,--ISNUMBER(IFERROR(SEARCH(Formulaire!$H$16,$C3058,1),""))=1),MAX(M$1:M3057)+1,"")</f>
        <v/>
      </c>
      <c r="N3058" s="69" t="str">
        <f>IF(AND(Formulaire!$H$21=Aéroports!$E3058,--ISNUMBER(IFERROR(SEARCH(Formulaire!$H$22,$C3058,1),""))=1),MAX(N$1:N3057)+1,"")</f>
        <v/>
      </c>
      <c r="O3058" s="69" t="str">
        <f>IF(AND(Formulaire!$H$27=Aéroports!$E3058,--ISNUMBER(IFERROR(SEARCH(Formulaire!$H$28,$C3058,1),""))=1),MAX(O$1:O3057)+1,"")</f>
        <v/>
      </c>
      <c r="Q3058" s="91" t="str">
        <f>IFERROR(INDEX($C$2:$C$5193,MATCH(ROWS(M$2:M3058),M$2:M$5193,0)),"")</f>
        <v/>
      </c>
      <c r="R3058" s="70" t="str">
        <f>IFERROR(INDEX($C$2:$C$5193,MATCH(ROWS(N$2:N3058),N$2:N$5193,0)),"")</f>
        <v/>
      </c>
      <c r="S3058" s="92" t="str">
        <f>IFERROR(INDEX($C$2:$C$5193,MATCH(ROWS(O$2:O3058),O$2:O$5193,0)),"")</f>
        <v/>
      </c>
    </row>
    <row r="3059" spans="1:19" x14ac:dyDescent="0.25">
      <c r="A3059" s="68">
        <v>252</v>
      </c>
      <c r="B3059" s="68" t="s">
        <v>7925</v>
      </c>
      <c r="C3059" s="68" t="s">
        <v>7926</v>
      </c>
      <c r="D3059" s="68" t="s">
        <v>7914</v>
      </c>
      <c r="E3059" s="68" t="s">
        <v>7914</v>
      </c>
      <c r="F3059" s="68" t="s">
        <v>7927</v>
      </c>
      <c r="G3059" s="68" t="s">
        <v>7928</v>
      </c>
      <c r="H3059" s="68">
        <v>4.8960600000000003</v>
      </c>
      <c r="I3059" s="68">
        <v>-1.7747599999999999</v>
      </c>
      <c r="J3059" s="68">
        <v>21</v>
      </c>
      <c r="K3059" s="68">
        <v>0</v>
      </c>
      <c r="L3059" s="68">
        <f>COUNTIFS(Aéroports!$C$2:$C$5193,Aéroports!$C3059,Aéroports!$D$2:$D$5193,Aéroports!$D3059)</f>
        <v>1</v>
      </c>
      <c r="M3059" s="68" t="str">
        <f>IF(AND(Formulaire!$H$15=Aéroports!$E3059,--ISNUMBER(IFERROR(SEARCH(Formulaire!$H$16,$C3059,1),""))=1),MAX(M$1:M3058)+1,"")</f>
        <v/>
      </c>
      <c r="N3059" s="68" t="str">
        <f>IF(AND(Formulaire!$H$21=Aéroports!$E3059,--ISNUMBER(IFERROR(SEARCH(Formulaire!$H$22,$C3059,1),""))=1),MAX(N$1:N3058)+1,"")</f>
        <v/>
      </c>
      <c r="O3059" s="68" t="str">
        <f>IF(AND(Formulaire!$H$27=Aéroports!$E3059,--ISNUMBER(IFERROR(SEARCH(Formulaire!$H$28,$C3059,1),""))=1),MAX(O$1:O3058)+1,"")</f>
        <v/>
      </c>
      <c r="Q3059" s="91" t="str">
        <f>IFERROR(INDEX($C$2:$C$5193,MATCH(ROWS(M$2:M3059),M$2:M$5193,0)),"")</f>
        <v/>
      </c>
      <c r="R3059" s="70" t="str">
        <f>IFERROR(INDEX($C$2:$C$5193,MATCH(ROWS(N$2:N3059),N$2:N$5193,0)),"")</f>
        <v/>
      </c>
      <c r="S3059" s="92" t="str">
        <f>IFERROR(INDEX($C$2:$C$5193,MATCH(ROWS(O$2:O3059),O$2:O$5193,0)),"")</f>
        <v/>
      </c>
    </row>
    <row r="3060" spans="1:19" x14ac:dyDescent="0.25">
      <c r="A3060" s="69">
        <v>249</v>
      </c>
      <c r="B3060" s="69" t="s">
        <v>7929</v>
      </c>
      <c r="C3060" s="69" t="s">
        <v>7930</v>
      </c>
      <c r="D3060" s="69" t="s">
        <v>7914</v>
      </c>
      <c r="E3060" s="69" t="s">
        <v>7914</v>
      </c>
      <c r="F3060" s="69" t="s">
        <v>7931</v>
      </c>
      <c r="G3060" s="69" t="s">
        <v>7932</v>
      </c>
      <c r="H3060" s="69">
        <v>9.5571900000000003</v>
      </c>
      <c r="I3060" s="69">
        <v>-0.86321400000000004</v>
      </c>
      <c r="J3060" s="69">
        <v>553</v>
      </c>
      <c r="K3060" s="69">
        <v>0</v>
      </c>
      <c r="L3060" s="69">
        <f>COUNTIFS(Aéroports!$C$2:$C$5193,Aéroports!$C3060,Aéroports!$D$2:$D$5193,Aéroports!$D3060)</f>
        <v>1</v>
      </c>
      <c r="M3060" s="69" t="str">
        <f>IF(AND(Formulaire!$H$15=Aéroports!$E3060,--ISNUMBER(IFERROR(SEARCH(Formulaire!$H$16,$C3060,1),""))=1),MAX(M$1:M3059)+1,"")</f>
        <v/>
      </c>
      <c r="N3060" s="69" t="str">
        <f>IF(AND(Formulaire!$H$21=Aéroports!$E3060,--ISNUMBER(IFERROR(SEARCH(Formulaire!$H$22,$C3060,1),""))=1),MAX(N$1:N3059)+1,"")</f>
        <v/>
      </c>
      <c r="O3060" s="69" t="str">
        <f>IF(AND(Formulaire!$H$27=Aéroports!$E3060,--ISNUMBER(IFERROR(SEARCH(Formulaire!$H$28,$C3060,1),""))=1),MAX(O$1:O3059)+1,"")</f>
        <v/>
      </c>
      <c r="Q3060" s="91" t="str">
        <f>IFERROR(INDEX($C$2:$C$5193,MATCH(ROWS(M$2:M3060),M$2:M$5193,0)),"")</f>
        <v/>
      </c>
      <c r="R3060" s="70" t="str">
        <f>IFERROR(INDEX($C$2:$C$5193,MATCH(ROWS(N$2:N3060),N$2:N$5193,0)),"")</f>
        <v/>
      </c>
      <c r="S3060" s="92" t="str">
        <f>IFERROR(INDEX($C$2:$C$5193,MATCH(ROWS(O$2:O3060),O$2:O$5193,0)),"")</f>
        <v/>
      </c>
    </row>
    <row r="3061" spans="1:19" x14ac:dyDescent="0.25">
      <c r="A3061" s="68">
        <v>1738</v>
      </c>
      <c r="B3061" s="68" t="s">
        <v>7933</v>
      </c>
      <c r="C3061" s="68" t="s">
        <v>7934</v>
      </c>
      <c r="D3061" s="68" t="s">
        <v>7934</v>
      </c>
      <c r="E3061" s="68" t="s">
        <v>7934</v>
      </c>
      <c r="F3061" s="68" t="s">
        <v>7935</v>
      </c>
      <c r="G3061" s="68" t="s">
        <v>7936</v>
      </c>
      <c r="H3061" s="68">
        <v>36.151200000000003</v>
      </c>
      <c r="I3061" s="68">
        <v>-5.3496600000000001</v>
      </c>
      <c r="J3061" s="68">
        <v>15</v>
      </c>
      <c r="K3061" s="68">
        <v>1</v>
      </c>
      <c r="L3061" s="68">
        <f>COUNTIFS(Aéroports!$C$2:$C$5193,Aéroports!$C3061,Aéroports!$D$2:$D$5193,Aéroports!$D3061)</f>
        <v>1</v>
      </c>
      <c r="M3061" s="68" t="str">
        <f>IF(AND(Formulaire!$H$15=Aéroports!$E3061,--ISNUMBER(IFERROR(SEARCH(Formulaire!$H$16,$C3061,1),""))=1),MAX(M$1:M3060)+1,"")</f>
        <v/>
      </c>
      <c r="N3061" s="68" t="str">
        <f>IF(AND(Formulaire!$H$21=Aéroports!$E3061,--ISNUMBER(IFERROR(SEARCH(Formulaire!$H$22,$C3061,1),""))=1),MAX(N$1:N3060)+1,"")</f>
        <v/>
      </c>
      <c r="O3061" s="68" t="str">
        <f>IF(AND(Formulaire!$H$27=Aéroports!$E3061,--ISNUMBER(IFERROR(SEARCH(Formulaire!$H$28,$C3061,1),""))=1),MAX(O$1:O3060)+1,"")</f>
        <v/>
      </c>
      <c r="Q3061" s="91" t="str">
        <f>IFERROR(INDEX($C$2:$C$5193,MATCH(ROWS(M$2:M3061),M$2:M$5193,0)),"")</f>
        <v/>
      </c>
      <c r="R3061" s="70" t="str">
        <f>IFERROR(INDEX($C$2:$C$5193,MATCH(ROWS(N$2:N3061),N$2:N$5193,0)),"")</f>
        <v/>
      </c>
      <c r="S3061" s="92" t="str">
        <f>IFERROR(INDEX($C$2:$C$5193,MATCH(ROWS(O$2:O3061),O$2:O$5193,0)),"")</f>
        <v/>
      </c>
    </row>
    <row r="3062" spans="1:19" x14ac:dyDescent="0.25">
      <c r="A3062" s="69">
        <v>1445</v>
      </c>
      <c r="B3062" s="69" t="s">
        <v>7937</v>
      </c>
      <c r="C3062" s="69" t="s">
        <v>7938</v>
      </c>
      <c r="D3062" s="69" t="s">
        <v>7939</v>
      </c>
      <c r="E3062" s="69" t="s">
        <v>22406</v>
      </c>
      <c r="F3062" s="69" t="s">
        <v>7940</v>
      </c>
      <c r="G3062" s="69" t="s">
        <v>7941</v>
      </c>
      <c r="H3062" s="69">
        <v>38.601999999999997</v>
      </c>
      <c r="I3062" s="69">
        <v>21.351199999999999</v>
      </c>
      <c r="J3062" s="69">
        <v>154</v>
      </c>
      <c r="K3062" s="69">
        <v>2</v>
      </c>
      <c r="L3062" s="69">
        <f>COUNTIFS(Aéroports!$C$2:$C$5193,Aéroports!$C3062,Aéroports!$D$2:$D$5193,Aéroports!$D3062)</f>
        <v>1</v>
      </c>
      <c r="M3062" s="69" t="str">
        <f>IF(AND(Formulaire!$H$15=Aéroports!$E3062,--ISNUMBER(IFERROR(SEARCH(Formulaire!$H$16,$C3062,1),""))=1),MAX(M$1:M3061)+1,"")</f>
        <v/>
      </c>
      <c r="N3062" s="69" t="str">
        <f>IF(AND(Formulaire!$H$21=Aéroports!$E3062,--ISNUMBER(IFERROR(SEARCH(Formulaire!$H$22,$C3062,1),""))=1),MAX(N$1:N3061)+1,"")</f>
        <v/>
      </c>
      <c r="O3062" s="69" t="str">
        <f>IF(AND(Formulaire!$H$27=Aéroports!$E3062,--ISNUMBER(IFERROR(SEARCH(Formulaire!$H$28,$C3062,1),""))=1),MAX(O$1:O3061)+1,"")</f>
        <v/>
      </c>
      <c r="Q3062" s="91" t="str">
        <f>IFERROR(INDEX($C$2:$C$5193,MATCH(ROWS(M$2:M3062),M$2:M$5193,0)),"")</f>
        <v/>
      </c>
      <c r="R3062" s="70" t="str">
        <f>IFERROR(INDEX($C$2:$C$5193,MATCH(ROWS(N$2:N3062),N$2:N$5193,0)),"")</f>
        <v/>
      </c>
      <c r="S3062" s="92" t="str">
        <f>IFERROR(INDEX($C$2:$C$5193,MATCH(ROWS(O$2:O3062),O$2:O$5193,0)),"")</f>
        <v/>
      </c>
    </row>
    <row r="3063" spans="1:19" x14ac:dyDescent="0.25">
      <c r="A3063" s="68">
        <v>1446</v>
      </c>
      <c r="B3063" s="68" t="s">
        <v>7942</v>
      </c>
      <c r="C3063" s="68" t="s">
        <v>7943</v>
      </c>
      <c r="D3063" s="68" t="s">
        <v>7939</v>
      </c>
      <c r="E3063" s="68" t="s">
        <v>22406</v>
      </c>
      <c r="F3063" s="68" t="s">
        <v>7944</v>
      </c>
      <c r="G3063" s="68" t="s">
        <v>7945</v>
      </c>
      <c r="H3063" s="68">
        <v>40.855899999999998</v>
      </c>
      <c r="I3063" s="68">
        <v>25.956299999999999</v>
      </c>
      <c r="J3063" s="68">
        <v>24</v>
      </c>
      <c r="K3063" s="68">
        <v>2</v>
      </c>
      <c r="L3063" s="68">
        <f>COUNTIFS(Aéroports!$C$2:$C$5193,Aéroports!$C3063,Aéroports!$D$2:$D$5193,Aéroports!$D3063)</f>
        <v>1</v>
      </c>
      <c r="M3063" s="68" t="str">
        <f>IF(AND(Formulaire!$H$15=Aéroports!$E3063,--ISNUMBER(IFERROR(SEARCH(Formulaire!$H$16,$C3063,1),""))=1),MAX(M$1:M3062)+1,"")</f>
        <v/>
      </c>
      <c r="N3063" s="68" t="str">
        <f>IF(AND(Formulaire!$H$21=Aéroports!$E3063,--ISNUMBER(IFERROR(SEARCH(Formulaire!$H$22,$C3063,1),""))=1),MAX(N$1:N3062)+1,"")</f>
        <v/>
      </c>
      <c r="O3063" s="68" t="str">
        <f>IF(AND(Formulaire!$H$27=Aéroports!$E3063,--ISNUMBER(IFERROR(SEARCH(Formulaire!$H$28,$C3063,1),""))=1),MAX(O$1:O3062)+1,"")</f>
        <v/>
      </c>
      <c r="Q3063" s="91" t="str">
        <f>IFERROR(INDEX($C$2:$C$5193,MATCH(ROWS(M$2:M3063),M$2:M$5193,0)),"")</f>
        <v/>
      </c>
      <c r="R3063" s="70" t="str">
        <f>IFERROR(INDEX($C$2:$C$5193,MATCH(ROWS(N$2:N3063),N$2:N$5193,0)),"")</f>
        <v/>
      </c>
      <c r="S3063" s="92" t="str">
        <f>IFERROR(INDEX($C$2:$C$5193,MATCH(ROWS(O$2:O3063),O$2:O$5193,0)),"")</f>
        <v/>
      </c>
    </row>
    <row r="3064" spans="1:19" x14ac:dyDescent="0.25">
      <c r="A3064" s="69">
        <v>1444</v>
      </c>
      <c r="B3064" s="69" t="s">
        <v>7946</v>
      </c>
      <c r="C3064" s="69" t="s">
        <v>7947</v>
      </c>
      <c r="D3064" s="69" t="s">
        <v>7939</v>
      </c>
      <c r="E3064" s="69" t="s">
        <v>22406</v>
      </c>
      <c r="F3064" s="69" t="s">
        <v>7948</v>
      </c>
      <c r="G3064" s="69" t="s">
        <v>7949</v>
      </c>
      <c r="H3064" s="69">
        <v>37.920699999999997</v>
      </c>
      <c r="I3064" s="69">
        <v>21.2926</v>
      </c>
      <c r="J3064" s="69">
        <v>55</v>
      </c>
      <c r="K3064" s="69">
        <v>2</v>
      </c>
      <c r="L3064" s="69">
        <f>COUNTIFS(Aéroports!$C$2:$C$5193,Aéroports!$C3064,Aéroports!$D$2:$D$5193,Aéroports!$D3064)</f>
        <v>1</v>
      </c>
      <c r="M3064" s="69" t="str">
        <f>IF(AND(Formulaire!$H$15=Aéroports!$E3064,--ISNUMBER(IFERROR(SEARCH(Formulaire!$H$16,$C3064,1),""))=1),MAX(M$1:M3063)+1,"")</f>
        <v/>
      </c>
      <c r="N3064" s="69" t="str">
        <f>IF(AND(Formulaire!$H$21=Aéroports!$E3064,--ISNUMBER(IFERROR(SEARCH(Formulaire!$H$22,$C3064,1),""))=1),MAX(N$1:N3063)+1,"")</f>
        <v/>
      </c>
      <c r="O3064" s="69" t="str">
        <f>IF(AND(Formulaire!$H$27=Aéroports!$E3064,--ISNUMBER(IFERROR(SEARCH(Formulaire!$H$28,$C3064,1),""))=1),MAX(O$1:O3063)+1,"")</f>
        <v/>
      </c>
      <c r="Q3064" s="91" t="str">
        <f>IFERROR(INDEX($C$2:$C$5193,MATCH(ROWS(M$2:M3064),M$2:M$5193,0)),"")</f>
        <v/>
      </c>
      <c r="R3064" s="70" t="str">
        <f>IFERROR(INDEX($C$2:$C$5193,MATCH(ROWS(N$2:N3064),N$2:N$5193,0)),"")</f>
        <v/>
      </c>
      <c r="S3064" s="92" t="str">
        <f>IFERROR(INDEX($C$2:$C$5193,MATCH(ROWS(O$2:O3064),O$2:O$5193,0)),"")</f>
        <v/>
      </c>
    </row>
    <row r="3065" spans="1:19" x14ac:dyDescent="0.25">
      <c r="A3065" s="68">
        <v>4190</v>
      </c>
      <c r="B3065" s="68" t="s">
        <v>7950</v>
      </c>
      <c r="C3065" s="68" t="s">
        <v>7951</v>
      </c>
      <c r="D3065" s="68" t="s">
        <v>7939</v>
      </c>
      <c r="E3065" s="68" t="s">
        <v>22406</v>
      </c>
      <c r="F3065" s="68" t="s">
        <v>7952</v>
      </c>
      <c r="G3065" s="68" t="s">
        <v>7953</v>
      </c>
      <c r="H3065" s="68">
        <v>36.579900000000002</v>
      </c>
      <c r="I3065" s="68">
        <v>26.375800000000002</v>
      </c>
      <c r="J3065" s="68">
        <v>165</v>
      </c>
      <c r="K3065" s="68">
        <v>2</v>
      </c>
      <c r="L3065" s="68">
        <f>COUNTIFS(Aéroports!$C$2:$C$5193,Aéroports!$C3065,Aéroports!$D$2:$D$5193,Aéroports!$D3065)</f>
        <v>1</v>
      </c>
      <c r="M3065" s="68" t="str">
        <f>IF(AND(Formulaire!$H$15=Aéroports!$E3065,--ISNUMBER(IFERROR(SEARCH(Formulaire!$H$16,$C3065,1),""))=1),MAX(M$1:M3064)+1,"")</f>
        <v/>
      </c>
      <c r="N3065" s="68" t="str">
        <f>IF(AND(Formulaire!$H$21=Aéroports!$E3065,--ISNUMBER(IFERROR(SEARCH(Formulaire!$H$22,$C3065,1),""))=1),MAX(N$1:N3064)+1,"")</f>
        <v/>
      </c>
      <c r="O3065" s="68" t="str">
        <f>IF(AND(Formulaire!$H$27=Aéroports!$E3065,--ISNUMBER(IFERROR(SEARCH(Formulaire!$H$28,$C3065,1),""))=1),MAX(O$1:O3064)+1,"")</f>
        <v/>
      </c>
      <c r="Q3065" s="91" t="str">
        <f>IFERROR(INDEX($C$2:$C$5193,MATCH(ROWS(M$2:M3065),M$2:M$5193,0)),"")</f>
        <v/>
      </c>
      <c r="R3065" s="70" t="str">
        <f>IFERROR(INDEX($C$2:$C$5193,MATCH(ROWS(N$2:N3065),N$2:N$5193,0)),"")</f>
        <v/>
      </c>
      <c r="S3065" s="92" t="str">
        <f>IFERROR(INDEX($C$2:$C$5193,MATCH(ROWS(O$2:O3065),O$2:O$5193,0)),"")</f>
        <v/>
      </c>
    </row>
    <row r="3066" spans="1:19" x14ac:dyDescent="0.25">
      <c r="A3066" s="69">
        <v>3941</v>
      </c>
      <c r="B3066" s="69" t="s">
        <v>7954</v>
      </c>
      <c r="C3066" s="69" t="s">
        <v>7955</v>
      </c>
      <c r="D3066" s="69" t="s">
        <v>7939</v>
      </c>
      <c r="E3066" s="69" t="s">
        <v>22406</v>
      </c>
      <c r="F3066" s="69" t="s">
        <v>7956</v>
      </c>
      <c r="G3066" s="69" t="s">
        <v>7957</v>
      </c>
      <c r="H3066" s="69">
        <v>37.936399999999999</v>
      </c>
      <c r="I3066" s="69">
        <v>23.944500000000001</v>
      </c>
      <c r="J3066" s="69">
        <v>308</v>
      </c>
      <c r="K3066" s="69">
        <v>2</v>
      </c>
      <c r="L3066" s="69">
        <f>COUNTIFS(Aéroports!$C$2:$C$5193,Aéroports!$C3066,Aéroports!$D$2:$D$5193,Aéroports!$D3066)</f>
        <v>1</v>
      </c>
      <c r="M3066" s="69" t="str">
        <f>IF(AND(Formulaire!$H$15=Aéroports!$E3066,--ISNUMBER(IFERROR(SEARCH(Formulaire!$H$16,$C3066,1),""))=1),MAX(M$1:M3065)+1,"")</f>
        <v/>
      </c>
      <c r="N3066" s="69" t="str">
        <f>IF(AND(Formulaire!$H$21=Aéroports!$E3066,--ISNUMBER(IFERROR(SEARCH(Formulaire!$H$22,$C3066,1),""))=1),MAX(N$1:N3065)+1,"")</f>
        <v/>
      </c>
      <c r="O3066" s="69" t="str">
        <f>IF(AND(Formulaire!$H$27=Aéroports!$E3066,--ISNUMBER(IFERROR(SEARCH(Formulaire!$H$28,$C3066,1),""))=1),MAX(O$1:O3065)+1,"")</f>
        <v/>
      </c>
      <c r="Q3066" s="91" t="str">
        <f>IFERROR(INDEX($C$2:$C$5193,MATCH(ROWS(M$2:M3066),M$2:M$5193,0)),"")</f>
        <v/>
      </c>
      <c r="R3066" s="70" t="str">
        <f>IFERROR(INDEX($C$2:$C$5193,MATCH(ROWS(N$2:N3066),N$2:N$5193,0)),"")</f>
        <v/>
      </c>
      <c r="S3066" s="92" t="str">
        <f>IFERROR(INDEX($C$2:$C$5193,MATCH(ROWS(O$2:O3066),O$2:O$5193,0)),"")</f>
        <v/>
      </c>
    </row>
    <row r="3067" spans="1:19" x14ac:dyDescent="0.25">
      <c r="A3067" s="68">
        <v>1474</v>
      </c>
      <c r="B3067" s="68" t="s">
        <v>7961</v>
      </c>
      <c r="C3067" s="68" t="s">
        <v>7962</v>
      </c>
      <c r="D3067" s="68" t="s">
        <v>7939</v>
      </c>
      <c r="E3067" s="68" t="s">
        <v>22406</v>
      </c>
      <c r="F3067" s="68" t="s">
        <v>7963</v>
      </c>
      <c r="G3067" s="68" t="s">
        <v>7964</v>
      </c>
      <c r="H3067" s="68">
        <v>35.531700000000001</v>
      </c>
      <c r="I3067" s="68">
        <v>24.149699999999999</v>
      </c>
      <c r="J3067" s="68">
        <v>490</v>
      </c>
      <c r="K3067" s="68">
        <v>2</v>
      </c>
      <c r="L3067" s="68">
        <f>COUNTIFS(Aéroports!$C$2:$C$5193,Aéroports!$C3067,Aéroports!$D$2:$D$5193,Aéroports!$D3067)</f>
        <v>1</v>
      </c>
      <c r="M3067" s="68" t="str">
        <f>IF(AND(Formulaire!$H$15=Aéroports!$E3067,--ISNUMBER(IFERROR(SEARCH(Formulaire!$H$16,$C3067,1),""))=1),MAX(M$1:M3066)+1,"")</f>
        <v/>
      </c>
      <c r="N3067" s="68" t="str">
        <f>IF(AND(Formulaire!$H$21=Aéroports!$E3067,--ISNUMBER(IFERROR(SEARCH(Formulaire!$H$22,$C3067,1),""))=1),MAX(N$1:N3066)+1,"")</f>
        <v/>
      </c>
      <c r="O3067" s="68" t="str">
        <f>IF(AND(Formulaire!$H$27=Aéroports!$E3067,--ISNUMBER(IFERROR(SEARCH(Formulaire!$H$28,$C3067,1),""))=1),MAX(O$1:O3066)+1,"")</f>
        <v/>
      </c>
      <c r="Q3067" s="91" t="str">
        <f>IFERROR(INDEX($C$2:$C$5193,MATCH(ROWS(M$2:M3067),M$2:M$5193,0)),"")</f>
        <v/>
      </c>
      <c r="R3067" s="70" t="str">
        <f>IFERROR(INDEX($C$2:$C$5193,MATCH(ROWS(N$2:N3067),N$2:N$5193,0)),"")</f>
        <v/>
      </c>
      <c r="S3067" s="92" t="str">
        <f>IFERROR(INDEX($C$2:$C$5193,MATCH(ROWS(O$2:O3067),O$2:O$5193,0)),"")</f>
        <v/>
      </c>
    </row>
    <row r="3068" spans="1:19" x14ac:dyDescent="0.25">
      <c r="A3068" s="69">
        <v>1450</v>
      </c>
      <c r="B3068" s="69" t="s">
        <v>7965</v>
      </c>
      <c r="C3068" s="69" t="s">
        <v>7966</v>
      </c>
      <c r="D3068" s="69" t="s">
        <v>7939</v>
      </c>
      <c r="E3068" s="69" t="s">
        <v>22406</v>
      </c>
      <c r="F3068" s="69" t="s">
        <v>7967</v>
      </c>
      <c r="G3068" s="69" t="s">
        <v>7968</v>
      </c>
      <c r="H3068" s="69">
        <v>38.343200000000003</v>
      </c>
      <c r="I3068" s="69">
        <v>26.140599999999999</v>
      </c>
      <c r="J3068" s="69">
        <v>15</v>
      </c>
      <c r="K3068" s="69">
        <v>2</v>
      </c>
      <c r="L3068" s="69">
        <f>COUNTIFS(Aéroports!$C$2:$C$5193,Aéroports!$C3068,Aéroports!$D$2:$D$5193,Aéroports!$D3068)</f>
        <v>1</v>
      </c>
      <c r="M3068" s="69" t="str">
        <f>IF(AND(Formulaire!$H$15=Aéroports!$E3068,--ISNUMBER(IFERROR(SEARCH(Formulaire!$H$16,$C3068,1),""))=1),MAX(M$1:M3067)+1,"")</f>
        <v/>
      </c>
      <c r="N3068" s="69" t="str">
        <f>IF(AND(Formulaire!$H$21=Aéroports!$E3068,--ISNUMBER(IFERROR(SEARCH(Formulaire!$H$22,$C3068,1),""))=1),MAX(N$1:N3067)+1,"")</f>
        <v/>
      </c>
      <c r="O3068" s="69" t="str">
        <f>IF(AND(Formulaire!$H$27=Aéroports!$E3068,--ISNUMBER(IFERROR(SEARCH(Formulaire!$H$28,$C3068,1),""))=1),MAX(O$1:O3067)+1,"")</f>
        <v/>
      </c>
      <c r="Q3068" s="91" t="str">
        <f>IFERROR(INDEX($C$2:$C$5193,MATCH(ROWS(M$2:M3068),M$2:M$5193,0)),"")</f>
        <v/>
      </c>
      <c r="R3068" s="70" t="str">
        <f>IFERROR(INDEX($C$2:$C$5193,MATCH(ROWS(N$2:N3068),N$2:N$5193,0)),"")</f>
        <v/>
      </c>
      <c r="S3068" s="92" t="str">
        <f>IFERROR(INDEX($C$2:$C$5193,MATCH(ROWS(O$2:O3068),O$2:O$5193,0)),"")</f>
        <v/>
      </c>
    </row>
    <row r="3069" spans="1:19" x14ac:dyDescent="0.25">
      <c r="A3069" s="68">
        <v>4194</v>
      </c>
      <c r="B3069" s="68" t="s">
        <v>7969</v>
      </c>
      <c r="C3069" s="68" t="s">
        <v>7970</v>
      </c>
      <c r="D3069" s="68" t="s">
        <v>7939</v>
      </c>
      <c r="E3069" s="68" t="s">
        <v>22406</v>
      </c>
      <c r="F3069" s="68" t="s">
        <v>7971</v>
      </c>
      <c r="G3069" s="68" t="s">
        <v>7972</v>
      </c>
      <c r="H3069" s="68">
        <v>37.081099999999999</v>
      </c>
      <c r="I3069" s="68">
        <v>25.368099999999998</v>
      </c>
      <c r="J3069" s="68">
        <v>10</v>
      </c>
      <c r="K3069" s="68">
        <v>2</v>
      </c>
      <c r="L3069" s="68">
        <f>COUNTIFS(Aéroports!$C$2:$C$5193,Aéroports!$C3069,Aéroports!$D$2:$D$5193,Aéroports!$D3069)</f>
        <v>1</v>
      </c>
      <c r="M3069" s="68" t="str">
        <f>IF(AND(Formulaire!$H$15=Aéroports!$E3069,--ISNUMBER(IFERROR(SEARCH(Formulaire!$H$16,$C3069,1),""))=1),MAX(M$1:M3068)+1,"")</f>
        <v/>
      </c>
      <c r="N3069" s="68" t="str">
        <f>IF(AND(Formulaire!$H$21=Aéroports!$E3069,--ISNUMBER(IFERROR(SEARCH(Formulaire!$H$22,$C3069,1),""))=1),MAX(N$1:N3068)+1,"")</f>
        <v/>
      </c>
      <c r="O3069" s="68" t="str">
        <f>IF(AND(Formulaire!$H$27=Aéroports!$E3069,--ISNUMBER(IFERROR(SEARCH(Formulaire!$H$28,$C3069,1),""))=1),MAX(O$1:O3068)+1,"")</f>
        <v/>
      </c>
      <c r="Q3069" s="91" t="str">
        <f>IFERROR(INDEX($C$2:$C$5193,MATCH(ROWS(M$2:M3069),M$2:M$5193,0)),"")</f>
        <v/>
      </c>
      <c r="R3069" s="70" t="str">
        <f>IFERROR(INDEX($C$2:$C$5193,MATCH(ROWS(N$2:N3069),N$2:N$5193,0)),"")</f>
        <v/>
      </c>
      <c r="S3069" s="92" t="str">
        <f>IFERROR(INDEX($C$2:$C$5193,MATCH(ROWS(O$2:O3069),O$2:O$5193,0)),"")</f>
        <v/>
      </c>
    </row>
    <row r="3070" spans="1:19" x14ac:dyDescent="0.25">
      <c r="A3070" s="69">
        <v>1452</v>
      </c>
      <c r="B3070" s="69" t="s">
        <v>7973</v>
      </c>
      <c r="C3070" s="69" t="s">
        <v>7974</v>
      </c>
      <c r="D3070" s="69" t="s">
        <v>7939</v>
      </c>
      <c r="E3070" s="69" t="s">
        <v>22406</v>
      </c>
      <c r="F3070" s="69" t="s">
        <v>7975</v>
      </c>
      <c r="G3070" s="69" t="s">
        <v>7976</v>
      </c>
      <c r="H3070" s="69">
        <v>35.339700000000001</v>
      </c>
      <c r="I3070" s="69">
        <v>25.180299999999999</v>
      </c>
      <c r="J3070" s="69">
        <v>115</v>
      </c>
      <c r="K3070" s="69">
        <v>2</v>
      </c>
      <c r="L3070" s="69">
        <f>COUNTIFS(Aéroports!$C$2:$C$5193,Aéroports!$C3070,Aéroports!$D$2:$D$5193,Aéroports!$D3070)</f>
        <v>1</v>
      </c>
      <c r="M3070" s="69" t="str">
        <f>IF(AND(Formulaire!$H$15=Aéroports!$E3070,--ISNUMBER(IFERROR(SEARCH(Formulaire!$H$16,$C3070,1),""))=1),MAX(M$1:M3069)+1,"")</f>
        <v/>
      </c>
      <c r="N3070" s="69" t="str">
        <f>IF(AND(Formulaire!$H$21=Aéroports!$E3070,--ISNUMBER(IFERROR(SEARCH(Formulaire!$H$22,$C3070,1),""))=1),MAX(N$1:N3069)+1,"")</f>
        <v/>
      </c>
      <c r="O3070" s="69" t="str">
        <f>IF(AND(Formulaire!$H$27=Aéroports!$E3070,--ISNUMBER(IFERROR(SEARCH(Formulaire!$H$28,$C3070,1),""))=1),MAX(O$1:O3069)+1,"")</f>
        <v/>
      </c>
      <c r="Q3070" s="91" t="str">
        <f>IFERROR(INDEX($C$2:$C$5193,MATCH(ROWS(M$2:M3070),M$2:M$5193,0)),"")</f>
        <v/>
      </c>
      <c r="R3070" s="70" t="str">
        <f>IFERROR(INDEX($C$2:$C$5193,MATCH(ROWS(N$2:N3070),N$2:N$5193,0)),"")</f>
        <v/>
      </c>
      <c r="S3070" s="92" t="str">
        <f>IFERROR(INDEX($C$2:$C$5193,MATCH(ROWS(O$2:O3070),O$2:O$5193,0)),"")</f>
        <v/>
      </c>
    </row>
    <row r="3071" spans="1:19" x14ac:dyDescent="0.25">
      <c r="A3071" s="68">
        <v>4191</v>
      </c>
      <c r="B3071" s="68" t="s">
        <v>7977</v>
      </c>
      <c r="C3071" s="68" t="s">
        <v>7978</v>
      </c>
      <c r="D3071" s="68" t="s">
        <v>7939</v>
      </c>
      <c r="E3071" s="68" t="s">
        <v>22406</v>
      </c>
      <c r="F3071" s="68" t="s">
        <v>7979</v>
      </c>
      <c r="G3071" s="68" t="s">
        <v>7980</v>
      </c>
      <c r="H3071" s="68">
        <v>37.682699999999997</v>
      </c>
      <c r="I3071" s="68">
        <v>26.347100000000001</v>
      </c>
      <c r="J3071" s="68">
        <v>79</v>
      </c>
      <c r="K3071" s="68">
        <v>2</v>
      </c>
      <c r="L3071" s="68">
        <f>COUNTIFS(Aéroports!$C$2:$C$5193,Aéroports!$C3071,Aéroports!$D$2:$D$5193,Aéroports!$D3071)</f>
        <v>1</v>
      </c>
      <c r="M3071" s="68" t="str">
        <f>IF(AND(Formulaire!$H$15=Aéroports!$E3071,--ISNUMBER(IFERROR(SEARCH(Formulaire!$H$16,$C3071,1),""))=1),MAX(M$1:M3070)+1,"")</f>
        <v/>
      </c>
      <c r="N3071" s="68" t="str">
        <f>IF(AND(Formulaire!$H$21=Aéroports!$E3071,--ISNUMBER(IFERROR(SEARCH(Formulaire!$H$22,$C3071,1),""))=1),MAX(N$1:N3070)+1,"")</f>
        <v/>
      </c>
      <c r="O3071" s="68" t="str">
        <f>IF(AND(Formulaire!$H$27=Aéroports!$E3071,--ISNUMBER(IFERROR(SEARCH(Formulaire!$H$28,$C3071,1),""))=1),MAX(O$1:O3070)+1,"")</f>
        <v/>
      </c>
      <c r="Q3071" s="91" t="str">
        <f>IFERROR(INDEX($C$2:$C$5193,MATCH(ROWS(M$2:M3071),M$2:M$5193,0)),"")</f>
        <v/>
      </c>
      <c r="R3071" s="70" t="str">
        <f>IFERROR(INDEX($C$2:$C$5193,MATCH(ROWS(N$2:N3071),N$2:N$5193,0)),"")</f>
        <v/>
      </c>
      <c r="S3071" s="92" t="str">
        <f>IFERROR(INDEX($C$2:$C$5193,MATCH(ROWS(O$2:O3071),O$2:O$5193,0)),"")</f>
        <v/>
      </c>
    </row>
    <row r="3072" spans="1:19" x14ac:dyDescent="0.25">
      <c r="A3072" s="69">
        <v>1451</v>
      </c>
      <c r="B3072" s="69" t="s">
        <v>7981</v>
      </c>
      <c r="C3072" s="69" t="s">
        <v>7982</v>
      </c>
      <c r="D3072" s="69" t="s">
        <v>7939</v>
      </c>
      <c r="E3072" s="69" t="s">
        <v>22406</v>
      </c>
      <c r="F3072" s="69" t="s">
        <v>7983</v>
      </c>
      <c r="G3072" s="69" t="s">
        <v>7984</v>
      </c>
      <c r="H3072" s="69">
        <v>39.696399999999997</v>
      </c>
      <c r="I3072" s="69">
        <v>20.822500000000002</v>
      </c>
      <c r="J3072" s="69">
        <v>1558</v>
      </c>
      <c r="K3072" s="69">
        <v>2</v>
      </c>
      <c r="L3072" s="69">
        <f>COUNTIFS(Aéroports!$C$2:$C$5193,Aéroports!$C3072,Aéroports!$D$2:$D$5193,Aéroports!$D3072)</f>
        <v>1</v>
      </c>
      <c r="M3072" s="69" t="str">
        <f>IF(AND(Formulaire!$H$15=Aéroports!$E3072,--ISNUMBER(IFERROR(SEARCH(Formulaire!$H$16,$C3072,1),""))=1),MAX(M$1:M3071)+1,"")</f>
        <v/>
      </c>
      <c r="N3072" s="69" t="str">
        <f>IF(AND(Formulaire!$H$21=Aéroports!$E3072,--ISNUMBER(IFERROR(SEARCH(Formulaire!$H$22,$C3072,1),""))=1),MAX(N$1:N3071)+1,"")</f>
        <v/>
      </c>
      <c r="O3072" s="69" t="str">
        <f>IF(AND(Formulaire!$H$27=Aéroports!$E3072,--ISNUMBER(IFERROR(SEARCH(Formulaire!$H$28,$C3072,1),""))=1),MAX(O$1:O3071)+1,"")</f>
        <v/>
      </c>
      <c r="Q3072" s="91" t="str">
        <f>IFERROR(INDEX($C$2:$C$5193,MATCH(ROWS(M$2:M3072),M$2:M$5193,0)),"")</f>
        <v/>
      </c>
      <c r="R3072" s="70" t="str">
        <f>IFERROR(INDEX($C$2:$C$5193,MATCH(ROWS(N$2:N3072),N$2:N$5193,0)),"")</f>
        <v/>
      </c>
      <c r="S3072" s="92" t="str">
        <f>IFERROR(INDEX($C$2:$C$5193,MATCH(ROWS(O$2:O3072),O$2:O$5193,0)),"")</f>
        <v/>
      </c>
    </row>
    <row r="3073" spans="1:19" x14ac:dyDescent="0.25">
      <c r="A3073" s="68">
        <v>1456</v>
      </c>
      <c r="B3073" s="68" t="s">
        <v>7985</v>
      </c>
      <c r="C3073" s="68" t="s">
        <v>7986</v>
      </c>
      <c r="D3073" s="68" t="s">
        <v>7939</v>
      </c>
      <c r="E3073" s="68" t="s">
        <v>22406</v>
      </c>
      <c r="F3073" s="68" t="s">
        <v>7987</v>
      </c>
      <c r="G3073" s="68" t="s">
        <v>7988</v>
      </c>
      <c r="H3073" s="68">
        <v>37.068300000000001</v>
      </c>
      <c r="I3073" s="68">
        <v>22.025500000000001</v>
      </c>
      <c r="J3073" s="68">
        <v>26</v>
      </c>
      <c r="K3073" s="68">
        <v>2</v>
      </c>
      <c r="L3073" s="68">
        <f>COUNTIFS(Aéroports!$C$2:$C$5193,Aéroports!$C3073,Aéroports!$D$2:$D$5193,Aéroports!$D3073)</f>
        <v>1</v>
      </c>
      <c r="M3073" s="68" t="str">
        <f>IF(AND(Formulaire!$H$15=Aéroports!$E3073,--ISNUMBER(IFERROR(SEARCH(Formulaire!$H$16,$C3073,1),""))=1),MAX(M$1:M3072)+1,"")</f>
        <v/>
      </c>
      <c r="N3073" s="68" t="str">
        <f>IF(AND(Formulaire!$H$21=Aéroports!$E3073,--ISNUMBER(IFERROR(SEARCH(Formulaire!$H$22,$C3073,1),""))=1),MAX(N$1:N3072)+1,"")</f>
        <v/>
      </c>
      <c r="O3073" s="68" t="str">
        <f>IF(AND(Formulaire!$H$27=Aéroports!$E3073,--ISNUMBER(IFERROR(SEARCH(Formulaire!$H$28,$C3073,1),""))=1),MAX(O$1:O3072)+1,"")</f>
        <v/>
      </c>
      <c r="Q3073" s="91" t="str">
        <f>IFERROR(INDEX($C$2:$C$5193,MATCH(ROWS(M$2:M3073),M$2:M$5193,0)),"")</f>
        <v/>
      </c>
      <c r="R3073" s="70" t="str">
        <f>IFERROR(INDEX($C$2:$C$5193,MATCH(ROWS(N$2:N3073),N$2:N$5193,0)),"")</f>
        <v/>
      </c>
      <c r="S3073" s="92" t="str">
        <f>IFERROR(INDEX($C$2:$C$5193,MATCH(ROWS(O$2:O3073),O$2:O$5193,0)),"")</f>
        <v/>
      </c>
    </row>
    <row r="3074" spans="1:19" x14ac:dyDescent="0.25">
      <c r="A3074" s="69">
        <v>4192</v>
      </c>
      <c r="B3074" s="69" t="s">
        <v>7989</v>
      </c>
      <c r="C3074" s="69" t="s">
        <v>7990</v>
      </c>
      <c r="D3074" s="69" t="s">
        <v>7939</v>
      </c>
      <c r="E3074" s="69" t="s">
        <v>22406</v>
      </c>
      <c r="F3074" s="69" t="s">
        <v>7991</v>
      </c>
      <c r="G3074" s="69" t="s">
        <v>7992</v>
      </c>
      <c r="H3074" s="69">
        <v>36.963299999999997</v>
      </c>
      <c r="I3074" s="69">
        <v>26.9406</v>
      </c>
      <c r="J3074" s="69">
        <v>771</v>
      </c>
      <c r="K3074" s="69">
        <v>2</v>
      </c>
      <c r="L3074" s="69">
        <f>COUNTIFS(Aéroports!$C$2:$C$5193,Aéroports!$C3074,Aéroports!$D$2:$D$5193,Aéroports!$D3074)</f>
        <v>1</v>
      </c>
      <c r="M3074" s="69" t="str">
        <f>IF(AND(Formulaire!$H$15=Aéroports!$E3074,--ISNUMBER(IFERROR(SEARCH(Formulaire!$H$16,$C3074,1),""))=1),MAX(M$1:M3073)+1,"")</f>
        <v/>
      </c>
      <c r="N3074" s="69" t="str">
        <f>IF(AND(Formulaire!$H$21=Aéroports!$E3074,--ISNUMBER(IFERROR(SEARCH(Formulaire!$H$22,$C3074,1),""))=1),MAX(N$1:N3073)+1,"")</f>
        <v/>
      </c>
      <c r="O3074" s="69" t="str">
        <f>IF(AND(Formulaire!$H$27=Aéroports!$E3074,--ISNUMBER(IFERROR(SEARCH(Formulaire!$H$28,$C3074,1),""))=1),MAX(O$1:O3073)+1,"")</f>
        <v/>
      </c>
      <c r="Q3074" s="91" t="str">
        <f>IFERROR(INDEX($C$2:$C$5193,MATCH(ROWS(M$2:M3074),M$2:M$5193,0)),"")</f>
        <v/>
      </c>
      <c r="R3074" s="70" t="str">
        <f>IFERROR(INDEX($C$2:$C$5193,MATCH(ROWS(N$2:N3074),N$2:N$5193,0)),"")</f>
        <v/>
      </c>
      <c r="S3074" s="92" t="str">
        <f>IFERROR(INDEX($C$2:$C$5193,MATCH(ROWS(O$2:O3074),O$2:O$5193,0)),"")</f>
        <v/>
      </c>
    </row>
    <row r="3075" spans="1:19" x14ac:dyDescent="0.25">
      <c r="A3075" s="68">
        <v>1459</v>
      </c>
      <c r="B3075" s="68" t="s">
        <v>7993</v>
      </c>
      <c r="C3075" s="68" t="s">
        <v>7994</v>
      </c>
      <c r="D3075" s="68" t="s">
        <v>7939</v>
      </c>
      <c r="E3075" s="68" t="s">
        <v>22406</v>
      </c>
      <c r="F3075" s="68" t="s">
        <v>7995</v>
      </c>
      <c r="G3075" s="68" t="s">
        <v>7996</v>
      </c>
      <c r="H3075" s="68">
        <v>35.421399999999998</v>
      </c>
      <c r="I3075" s="68">
        <v>27.146000000000001</v>
      </c>
      <c r="J3075" s="68">
        <v>66</v>
      </c>
      <c r="K3075" s="68">
        <v>2</v>
      </c>
      <c r="L3075" s="68">
        <f>COUNTIFS(Aéroports!$C$2:$C$5193,Aéroports!$C3075,Aéroports!$D$2:$D$5193,Aéroports!$D3075)</f>
        <v>1</v>
      </c>
      <c r="M3075" s="68" t="str">
        <f>IF(AND(Formulaire!$H$15=Aéroports!$E3075,--ISNUMBER(IFERROR(SEARCH(Formulaire!$H$16,$C3075,1),""))=1),MAX(M$1:M3074)+1,"")</f>
        <v/>
      </c>
      <c r="N3075" s="68" t="str">
        <f>IF(AND(Formulaire!$H$21=Aéroports!$E3075,--ISNUMBER(IFERROR(SEARCH(Formulaire!$H$22,$C3075,1),""))=1),MAX(N$1:N3074)+1,"")</f>
        <v/>
      </c>
      <c r="O3075" s="68" t="str">
        <f>IF(AND(Formulaire!$H$27=Aéroports!$E3075,--ISNUMBER(IFERROR(SEARCH(Formulaire!$H$28,$C3075,1),""))=1),MAX(O$1:O3074)+1,"")</f>
        <v/>
      </c>
      <c r="Q3075" s="91" t="str">
        <f>IFERROR(INDEX($C$2:$C$5193,MATCH(ROWS(M$2:M3075),M$2:M$5193,0)),"")</f>
        <v/>
      </c>
      <c r="R3075" s="70" t="str">
        <f>IFERROR(INDEX($C$2:$C$5193,MATCH(ROWS(N$2:N3075),N$2:N$5193,0)),"")</f>
        <v/>
      </c>
      <c r="S3075" s="92" t="str">
        <f>IFERROR(INDEX($C$2:$C$5193,MATCH(ROWS(O$2:O3075),O$2:O$5193,0)),"")</f>
        <v/>
      </c>
    </row>
    <row r="3076" spans="1:19" x14ac:dyDescent="0.25">
      <c r="A3076" s="69">
        <v>1461</v>
      </c>
      <c r="B3076" s="69" t="s">
        <v>7997</v>
      </c>
      <c r="C3076" s="69" t="s">
        <v>7998</v>
      </c>
      <c r="D3076" s="69" t="s">
        <v>7939</v>
      </c>
      <c r="E3076" s="69" t="s">
        <v>22406</v>
      </c>
      <c r="F3076" s="69" t="s">
        <v>7999</v>
      </c>
      <c r="G3076" s="69" t="s">
        <v>8000</v>
      </c>
      <c r="H3076" s="69">
        <v>35.421399999999998</v>
      </c>
      <c r="I3076" s="69">
        <v>26.91</v>
      </c>
      <c r="J3076" s="69">
        <v>35</v>
      </c>
      <c r="K3076" s="69">
        <v>2</v>
      </c>
      <c r="L3076" s="69">
        <f>COUNTIFS(Aéroports!$C$2:$C$5193,Aéroports!$C3076,Aéroports!$D$2:$D$5193,Aéroports!$D3076)</f>
        <v>1</v>
      </c>
      <c r="M3076" s="69" t="str">
        <f>IF(AND(Formulaire!$H$15=Aéroports!$E3076,--ISNUMBER(IFERROR(SEARCH(Formulaire!$H$16,$C3076,1),""))=1),MAX(M$1:M3075)+1,"")</f>
        <v/>
      </c>
      <c r="N3076" s="69" t="str">
        <f>IF(AND(Formulaire!$H$21=Aéroports!$E3076,--ISNUMBER(IFERROR(SEARCH(Formulaire!$H$22,$C3076,1),""))=1),MAX(N$1:N3075)+1,"")</f>
        <v/>
      </c>
      <c r="O3076" s="69" t="str">
        <f>IF(AND(Formulaire!$H$27=Aéroports!$E3076,--ISNUMBER(IFERROR(SEARCH(Formulaire!$H$28,$C3076,1),""))=1),MAX(O$1:O3075)+1,"")</f>
        <v/>
      </c>
      <c r="Q3076" s="91" t="str">
        <f>IFERROR(INDEX($C$2:$C$5193,MATCH(ROWS(M$2:M3076),M$2:M$5193,0)),"")</f>
        <v/>
      </c>
      <c r="R3076" s="70" t="str">
        <f>IFERROR(INDEX($C$2:$C$5193,MATCH(ROWS(N$2:N3076),N$2:N$5193,0)),"")</f>
        <v/>
      </c>
      <c r="S3076" s="92" t="str">
        <f>IFERROR(INDEX($C$2:$C$5193,MATCH(ROWS(O$2:O3076),O$2:O$5193,0)),"")</f>
        <v/>
      </c>
    </row>
    <row r="3077" spans="1:19" x14ac:dyDescent="0.25">
      <c r="A3077" s="68">
        <v>4196</v>
      </c>
      <c r="B3077" s="68" t="s">
        <v>8001</v>
      </c>
      <c r="C3077" s="68" t="s">
        <v>8002</v>
      </c>
      <c r="D3077" s="68" t="s">
        <v>7939</v>
      </c>
      <c r="E3077" s="68" t="s">
        <v>22406</v>
      </c>
      <c r="F3077" s="68" t="s">
        <v>8003</v>
      </c>
      <c r="G3077" s="68" t="s">
        <v>8004</v>
      </c>
      <c r="H3077" s="68">
        <v>36.1417</v>
      </c>
      <c r="I3077" s="68">
        <v>29.5764</v>
      </c>
      <c r="J3077" s="68">
        <v>489</v>
      </c>
      <c r="K3077" s="68">
        <v>2</v>
      </c>
      <c r="L3077" s="68">
        <f>COUNTIFS(Aéroports!$C$2:$C$5193,Aéroports!$C3077,Aéroports!$D$2:$D$5193,Aéroports!$D3077)</f>
        <v>1</v>
      </c>
      <c r="M3077" s="68" t="str">
        <f>IF(AND(Formulaire!$H$15=Aéroports!$E3077,--ISNUMBER(IFERROR(SEARCH(Formulaire!$H$16,$C3077,1),""))=1),MAX(M$1:M3076)+1,"")</f>
        <v/>
      </c>
      <c r="N3077" s="68" t="str">
        <f>IF(AND(Formulaire!$H$21=Aéroports!$E3077,--ISNUMBER(IFERROR(SEARCH(Formulaire!$H$22,$C3077,1),""))=1),MAX(N$1:N3076)+1,"")</f>
        <v/>
      </c>
      <c r="O3077" s="68" t="str">
        <f>IF(AND(Formulaire!$H$27=Aéroports!$E3077,--ISNUMBER(IFERROR(SEARCH(Formulaire!$H$28,$C3077,1),""))=1),MAX(O$1:O3076)+1,"")</f>
        <v/>
      </c>
      <c r="Q3077" s="91" t="str">
        <f>IFERROR(INDEX($C$2:$C$5193,MATCH(ROWS(M$2:M3077),M$2:M$5193,0)),"")</f>
        <v/>
      </c>
      <c r="R3077" s="70" t="str">
        <f>IFERROR(INDEX($C$2:$C$5193,MATCH(ROWS(N$2:N3077),N$2:N$5193,0)),"")</f>
        <v/>
      </c>
      <c r="S3077" s="92" t="str">
        <f>IFERROR(INDEX($C$2:$C$5193,MATCH(ROWS(O$2:O3077),O$2:O$5193,0)),"")</f>
        <v/>
      </c>
    </row>
    <row r="3078" spans="1:19" x14ac:dyDescent="0.25">
      <c r="A3078" s="69">
        <v>1453</v>
      </c>
      <c r="B3078" s="69" t="s">
        <v>8005</v>
      </c>
      <c r="C3078" s="69" t="s">
        <v>8006</v>
      </c>
      <c r="D3078" s="69" t="s">
        <v>7939</v>
      </c>
      <c r="E3078" s="69" t="s">
        <v>22406</v>
      </c>
      <c r="F3078" s="69" t="s">
        <v>8007</v>
      </c>
      <c r="G3078" s="69" t="s">
        <v>8008</v>
      </c>
      <c r="H3078" s="69">
        <v>40.446300000000001</v>
      </c>
      <c r="I3078" s="69">
        <v>21.2822</v>
      </c>
      <c r="J3078" s="69">
        <v>2167</v>
      </c>
      <c r="K3078" s="69">
        <v>2</v>
      </c>
      <c r="L3078" s="69">
        <f>COUNTIFS(Aéroports!$C$2:$C$5193,Aéroports!$C3078,Aéroports!$D$2:$D$5193,Aéroports!$D3078)</f>
        <v>1</v>
      </c>
      <c r="M3078" s="69" t="str">
        <f>IF(AND(Formulaire!$H$15=Aéroports!$E3078,--ISNUMBER(IFERROR(SEARCH(Formulaire!$H$16,$C3078,1),""))=1),MAX(M$1:M3077)+1,"")</f>
        <v/>
      </c>
      <c r="N3078" s="69" t="str">
        <f>IF(AND(Formulaire!$H$21=Aéroports!$E3078,--ISNUMBER(IFERROR(SEARCH(Formulaire!$H$22,$C3078,1),""))=1),MAX(N$1:N3077)+1,"")</f>
        <v/>
      </c>
      <c r="O3078" s="69" t="str">
        <f>IF(AND(Formulaire!$H$27=Aéroports!$E3078,--ISNUMBER(IFERROR(SEARCH(Formulaire!$H$28,$C3078,1),""))=1),MAX(O$1:O3077)+1,"")</f>
        <v/>
      </c>
      <c r="Q3078" s="91" t="str">
        <f>IFERROR(INDEX($C$2:$C$5193,MATCH(ROWS(M$2:M3078),M$2:M$5193,0)),"")</f>
        <v/>
      </c>
      <c r="R3078" s="70" t="str">
        <f>IFERROR(INDEX($C$2:$C$5193,MATCH(ROWS(N$2:N3078),N$2:N$5193,0)),"")</f>
        <v/>
      </c>
      <c r="S3078" s="92" t="str">
        <f>IFERROR(INDEX($C$2:$C$5193,MATCH(ROWS(O$2:O3078),O$2:O$5193,0)),"")</f>
        <v/>
      </c>
    </row>
    <row r="3079" spans="1:19" x14ac:dyDescent="0.25">
      <c r="A3079" s="68">
        <v>1462</v>
      </c>
      <c r="B3079" s="68" t="s">
        <v>8009</v>
      </c>
      <c r="C3079" s="68" t="s">
        <v>8010</v>
      </c>
      <c r="D3079" s="68" t="s">
        <v>7939</v>
      </c>
      <c r="E3079" s="68" t="s">
        <v>22406</v>
      </c>
      <c r="F3079" s="68" t="s">
        <v>8011</v>
      </c>
      <c r="G3079" s="68" t="s">
        <v>8012</v>
      </c>
      <c r="H3079" s="68">
        <v>40.9133</v>
      </c>
      <c r="I3079" s="68">
        <v>24.619199999999999</v>
      </c>
      <c r="J3079" s="68">
        <v>18</v>
      </c>
      <c r="K3079" s="68">
        <v>2</v>
      </c>
      <c r="L3079" s="68">
        <f>COUNTIFS(Aéroports!$C$2:$C$5193,Aéroports!$C3079,Aéroports!$D$2:$D$5193,Aéroports!$D3079)</f>
        <v>1</v>
      </c>
      <c r="M3079" s="68" t="str">
        <f>IF(AND(Formulaire!$H$15=Aéroports!$E3079,--ISNUMBER(IFERROR(SEARCH(Formulaire!$H$16,$C3079,1),""))=1),MAX(M$1:M3078)+1,"")</f>
        <v/>
      </c>
      <c r="N3079" s="68" t="str">
        <f>IF(AND(Formulaire!$H$21=Aéroports!$E3079,--ISNUMBER(IFERROR(SEARCH(Formulaire!$H$22,$C3079,1),""))=1),MAX(N$1:N3078)+1,"")</f>
        <v/>
      </c>
      <c r="O3079" s="68" t="str">
        <f>IF(AND(Formulaire!$H$27=Aéroports!$E3079,--ISNUMBER(IFERROR(SEARCH(Formulaire!$H$28,$C3079,1),""))=1),MAX(O$1:O3078)+1,"")</f>
        <v/>
      </c>
      <c r="Q3079" s="91" t="str">
        <f>IFERROR(INDEX($C$2:$C$5193,MATCH(ROWS(M$2:M3079),M$2:M$5193,0)),"")</f>
        <v/>
      </c>
      <c r="R3079" s="70" t="str">
        <f>IFERROR(INDEX($C$2:$C$5193,MATCH(ROWS(N$2:N3079),N$2:N$5193,0)),"")</f>
        <v/>
      </c>
      <c r="S3079" s="92" t="str">
        <f>IFERROR(INDEX($C$2:$C$5193,MATCH(ROWS(O$2:O3079),O$2:O$5193,0)),"")</f>
        <v/>
      </c>
    </row>
    <row r="3080" spans="1:19" x14ac:dyDescent="0.25">
      <c r="A3080" s="69">
        <v>1455</v>
      </c>
      <c r="B3080" s="69" t="s">
        <v>8013</v>
      </c>
      <c r="C3080" s="69" t="s">
        <v>8014</v>
      </c>
      <c r="D3080" s="69" t="s">
        <v>7939</v>
      </c>
      <c r="E3080" s="69" t="s">
        <v>22406</v>
      </c>
      <c r="F3080" s="69" t="s">
        <v>8015</v>
      </c>
      <c r="G3080" s="69" t="s">
        <v>8016</v>
      </c>
      <c r="H3080" s="69">
        <v>38.120100000000001</v>
      </c>
      <c r="I3080" s="69">
        <v>20.500499999999999</v>
      </c>
      <c r="J3080" s="69">
        <v>59</v>
      </c>
      <c r="K3080" s="69">
        <v>2</v>
      </c>
      <c r="L3080" s="69">
        <f>COUNTIFS(Aéroports!$C$2:$C$5193,Aéroports!$C3080,Aéroports!$D$2:$D$5193,Aéroports!$D3080)</f>
        <v>1</v>
      </c>
      <c r="M3080" s="69" t="str">
        <f>IF(AND(Formulaire!$H$15=Aéroports!$E3080,--ISNUMBER(IFERROR(SEARCH(Formulaire!$H$16,$C3080,1),""))=1),MAX(M$1:M3079)+1,"")</f>
        <v/>
      </c>
      <c r="N3080" s="69" t="str">
        <f>IF(AND(Formulaire!$H$21=Aéroports!$E3080,--ISNUMBER(IFERROR(SEARCH(Formulaire!$H$22,$C3080,1),""))=1),MAX(N$1:N3079)+1,"")</f>
        <v/>
      </c>
      <c r="O3080" s="69" t="str">
        <f>IF(AND(Formulaire!$H$27=Aéroports!$E3080,--ISNUMBER(IFERROR(SEARCH(Formulaire!$H$28,$C3080,1),""))=1),MAX(O$1:O3079)+1,"")</f>
        <v/>
      </c>
      <c r="Q3080" s="91" t="str">
        <f>IFERROR(INDEX($C$2:$C$5193,MATCH(ROWS(M$2:M3080),M$2:M$5193,0)),"")</f>
        <v/>
      </c>
      <c r="R3080" s="70" t="str">
        <f>IFERROR(INDEX($C$2:$C$5193,MATCH(ROWS(N$2:N3080),N$2:N$5193,0)),"")</f>
        <v/>
      </c>
      <c r="S3080" s="92" t="str">
        <f>IFERROR(INDEX($C$2:$C$5193,MATCH(ROWS(O$2:O3080),O$2:O$5193,0)),"")</f>
        <v/>
      </c>
    </row>
    <row r="3081" spans="1:19" x14ac:dyDescent="0.25">
      <c r="A3081" s="68">
        <v>1460</v>
      </c>
      <c r="B3081" s="68" t="s">
        <v>8017</v>
      </c>
      <c r="C3081" s="68" t="s">
        <v>8018</v>
      </c>
      <c r="D3081" s="68" t="s">
        <v>7939</v>
      </c>
      <c r="E3081" s="68" t="s">
        <v>22406</v>
      </c>
      <c r="F3081" s="68" t="s">
        <v>8019</v>
      </c>
      <c r="G3081" s="68" t="s">
        <v>8020</v>
      </c>
      <c r="H3081" s="68">
        <v>39.601900000000001</v>
      </c>
      <c r="I3081" s="68">
        <v>19.9117</v>
      </c>
      <c r="J3081" s="68">
        <v>6</v>
      </c>
      <c r="K3081" s="68">
        <v>2</v>
      </c>
      <c r="L3081" s="68">
        <f>COUNTIFS(Aéroports!$C$2:$C$5193,Aéroports!$C3081,Aéroports!$D$2:$D$5193,Aéroports!$D3081)</f>
        <v>1</v>
      </c>
      <c r="M3081" s="68" t="str">
        <f>IF(AND(Formulaire!$H$15=Aéroports!$E3081,--ISNUMBER(IFERROR(SEARCH(Formulaire!$H$16,$C3081,1),""))=1),MAX(M$1:M3080)+1,"")</f>
        <v/>
      </c>
      <c r="N3081" s="68" t="str">
        <f>IF(AND(Formulaire!$H$21=Aéroports!$E3081,--ISNUMBER(IFERROR(SEARCH(Formulaire!$H$22,$C3081,1),""))=1),MAX(N$1:N3080)+1,"")</f>
        <v/>
      </c>
      <c r="O3081" s="68" t="str">
        <f>IF(AND(Formulaire!$H$27=Aéroports!$E3081,--ISNUMBER(IFERROR(SEARCH(Formulaire!$H$28,$C3081,1),""))=1),MAX(O$1:O3080)+1,"")</f>
        <v/>
      </c>
      <c r="Q3081" s="91" t="str">
        <f>IFERROR(INDEX($C$2:$C$5193,MATCH(ROWS(M$2:M3081),M$2:M$5193,0)),"")</f>
        <v/>
      </c>
      <c r="R3081" s="70" t="str">
        <f>IFERROR(INDEX($C$2:$C$5193,MATCH(ROWS(N$2:N3081),N$2:N$5193,0)),"")</f>
        <v/>
      </c>
      <c r="S3081" s="92" t="str">
        <f>IFERROR(INDEX($C$2:$C$5193,MATCH(ROWS(O$2:O3081),O$2:O$5193,0)),"")</f>
        <v/>
      </c>
    </row>
    <row r="3082" spans="1:19" x14ac:dyDescent="0.25">
      <c r="A3082" s="69">
        <v>1454</v>
      </c>
      <c r="B3082" s="69" t="s">
        <v>8021</v>
      </c>
      <c r="C3082" s="69" t="s">
        <v>8022</v>
      </c>
      <c r="D3082" s="69" t="s">
        <v>7939</v>
      </c>
      <c r="E3082" s="69" t="s">
        <v>22406</v>
      </c>
      <c r="F3082" s="69" t="s">
        <v>8023</v>
      </c>
      <c r="G3082" s="69" t="s">
        <v>8024</v>
      </c>
      <c r="H3082" s="69">
        <v>36.274299999999997</v>
      </c>
      <c r="I3082" s="69">
        <v>23.016999999999999</v>
      </c>
      <c r="J3082" s="69">
        <v>1045</v>
      </c>
      <c r="K3082" s="69">
        <v>2</v>
      </c>
      <c r="L3082" s="69">
        <f>COUNTIFS(Aéroports!$C$2:$C$5193,Aéroports!$C3082,Aéroports!$D$2:$D$5193,Aéroports!$D3082)</f>
        <v>1</v>
      </c>
      <c r="M3082" s="69" t="str">
        <f>IF(AND(Formulaire!$H$15=Aéroports!$E3082,--ISNUMBER(IFERROR(SEARCH(Formulaire!$H$16,$C3082,1),""))=1),MAX(M$1:M3081)+1,"")</f>
        <v/>
      </c>
      <c r="N3082" s="69" t="str">
        <f>IF(AND(Formulaire!$H$21=Aéroports!$E3082,--ISNUMBER(IFERROR(SEARCH(Formulaire!$H$22,$C3082,1),""))=1),MAX(N$1:N3081)+1,"")</f>
        <v/>
      </c>
      <c r="O3082" s="69" t="str">
        <f>IF(AND(Formulaire!$H$27=Aéroports!$E3082,--ISNUMBER(IFERROR(SEARCH(Formulaire!$H$28,$C3082,1),""))=1),MAX(O$1:O3081)+1,"")</f>
        <v/>
      </c>
      <c r="Q3082" s="91" t="str">
        <f>IFERROR(INDEX($C$2:$C$5193,MATCH(ROWS(M$2:M3082),M$2:M$5193,0)),"")</f>
        <v/>
      </c>
      <c r="R3082" s="70" t="str">
        <f>IFERROR(INDEX($C$2:$C$5193,MATCH(ROWS(N$2:N3082),N$2:N$5193,0)),"")</f>
        <v/>
      </c>
      <c r="S3082" s="92" t="str">
        <f>IFERROR(INDEX($C$2:$C$5193,MATCH(ROWS(O$2:O3082),O$2:O$5193,0)),"")</f>
        <v/>
      </c>
    </row>
    <row r="3083" spans="1:19" x14ac:dyDescent="0.25">
      <c r="A3083" s="68">
        <v>1458</v>
      </c>
      <c r="B3083" s="68" t="s">
        <v>8025</v>
      </c>
      <c r="C3083" s="68" t="s">
        <v>8026</v>
      </c>
      <c r="D3083" s="68" t="s">
        <v>7939</v>
      </c>
      <c r="E3083" s="68" t="s">
        <v>22406</v>
      </c>
      <c r="F3083" s="68" t="s">
        <v>8027</v>
      </c>
      <c r="G3083" s="68" t="s">
        <v>8028</v>
      </c>
      <c r="H3083" s="68">
        <v>36.793300000000002</v>
      </c>
      <c r="I3083" s="68">
        <v>27.091699999999999</v>
      </c>
      <c r="J3083" s="68">
        <v>412</v>
      </c>
      <c r="K3083" s="68">
        <v>2</v>
      </c>
      <c r="L3083" s="68">
        <f>COUNTIFS(Aéroports!$C$2:$C$5193,Aéroports!$C3083,Aéroports!$D$2:$D$5193,Aéroports!$D3083)</f>
        <v>1</v>
      </c>
      <c r="M3083" s="68" t="str">
        <f>IF(AND(Formulaire!$H$15=Aéroports!$E3083,--ISNUMBER(IFERROR(SEARCH(Formulaire!$H$16,$C3083,1),""))=1),MAX(M$1:M3082)+1,"")</f>
        <v/>
      </c>
      <c r="N3083" s="68" t="str">
        <f>IF(AND(Formulaire!$H$21=Aéroports!$E3083,--ISNUMBER(IFERROR(SEARCH(Formulaire!$H$22,$C3083,1),""))=1),MAX(N$1:N3082)+1,"")</f>
        <v/>
      </c>
      <c r="O3083" s="68" t="str">
        <f>IF(AND(Formulaire!$H$27=Aéroports!$E3083,--ISNUMBER(IFERROR(SEARCH(Formulaire!$H$28,$C3083,1),""))=1),MAX(O$1:O3082)+1,"")</f>
        <v/>
      </c>
      <c r="Q3083" s="91" t="str">
        <f>IFERROR(INDEX($C$2:$C$5193,MATCH(ROWS(M$2:M3083),M$2:M$5193,0)),"")</f>
        <v/>
      </c>
      <c r="R3083" s="70" t="str">
        <f>IFERROR(INDEX($C$2:$C$5193,MATCH(ROWS(N$2:N3083),N$2:N$5193,0)),"")</f>
        <v/>
      </c>
      <c r="S3083" s="92" t="str">
        <f>IFERROR(INDEX($C$2:$C$5193,MATCH(ROWS(O$2:O3083),O$2:O$5193,0)),"")</f>
        <v/>
      </c>
    </row>
    <row r="3084" spans="1:19" x14ac:dyDescent="0.25">
      <c r="A3084" s="69">
        <v>1463</v>
      </c>
      <c r="B3084" s="69" t="s">
        <v>8029</v>
      </c>
      <c r="C3084" s="69" t="s">
        <v>8030</v>
      </c>
      <c r="D3084" s="69" t="s">
        <v>7939</v>
      </c>
      <c r="E3084" s="69" t="s">
        <v>22406</v>
      </c>
      <c r="F3084" s="69" t="s">
        <v>8031</v>
      </c>
      <c r="G3084" s="69" t="s">
        <v>8032</v>
      </c>
      <c r="H3084" s="69">
        <v>40.286099999999998</v>
      </c>
      <c r="I3084" s="69">
        <v>21.840800000000002</v>
      </c>
      <c r="J3084" s="69">
        <v>2059</v>
      </c>
      <c r="K3084" s="69">
        <v>2</v>
      </c>
      <c r="L3084" s="69">
        <f>COUNTIFS(Aéroports!$C$2:$C$5193,Aéroports!$C3084,Aéroports!$D$2:$D$5193,Aéroports!$D3084)</f>
        <v>1</v>
      </c>
      <c r="M3084" s="69" t="str">
        <f>IF(AND(Formulaire!$H$15=Aéroports!$E3084,--ISNUMBER(IFERROR(SEARCH(Formulaire!$H$16,$C3084,1),""))=1),MAX(M$1:M3083)+1,"")</f>
        <v/>
      </c>
      <c r="N3084" s="69" t="str">
        <f>IF(AND(Formulaire!$H$21=Aéroports!$E3084,--ISNUMBER(IFERROR(SEARCH(Formulaire!$H$22,$C3084,1),""))=1),MAX(N$1:N3083)+1,"")</f>
        <v/>
      </c>
      <c r="O3084" s="69" t="str">
        <f>IF(AND(Formulaire!$H$27=Aéroports!$E3084,--ISNUMBER(IFERROR(SEARCH(Formulaire!$H$28,$C3084,1),""))=1),MAX(O$1:O3083)+1,"")</f>
        <v/>
      </c>
      <c r="Q3084" s="91" t="str">
        <f>IFERROR(INDEX($C$2:$C$5193,MATCH(ROWS(M$2:M3084),M$2:M$5193,0)),"")</f>
        <v/>
      </c>
      <c r="R3084" s="70" t="str">
        <f>IFERROR(INDEX($C$2:$C$5193,MATCH(ROWS(N$2:N3084),N$2:N$5193,0)),"")</f>
        <v/>
      </c>
      <c r="S3084" s="92" t="str">
        <f>IFERROR(INDEX($C$2:$C$5193,MATCH(ROWS(O$2:O3084),O$2:O$5193,0)),"")</f>
        <v/>
      </c>
    </row>
    <row r="3085" spans="1:19" x14ac:dyDescent="0.25">
      <c r="A3085" s="68">
        <v>1466</v>
      </c>
      <c r="B3085" s="68" t="s">
        <v>8033</v>
      </c>
      <c r="C3085" s="68" t="s">
        <v>8034</v>
      </c>
      <c r="D3085" s="68" t="s">
        <v>7939</v>
      </c>
      <c r="E3085" s="68" t="s">
        <v>22406</v>
      </c>
      <c r="F3085" s="68" t="s">
        <v>8035</v>
      </c>
      <c r="G3085" s="68" t="s">
        <v>8036</v>
      </c>
      <c r="H3085" s="68">
        <v>39.65025</v>
      </c>
      <c r="I3085" s="68">
        <v>22.465499999999999</v>
      </c>
      <c r="J3085" s="68">
        <v>241</v>
      </c>
      <c r="K3085" s="68">
        <v>2</v>
      </c>
      <c r="L3085" s="68">
        <f>COUNTIFS(Aéroports!$C$2:$C$5193,Aéroports!$C3085,Aéroports!$D$2:$D$5193,Aéroports!$D3085)</f>
        <v>1</v>
      </c>
      <c r="M3085" s="68" t="str">
        <f>IF(AND(Formulaire!$H$15=Aéroports!$E3085,--ISNUMBER(IFERROR(SEARCH(Formulaire!$H$16,$C3085,1),""))=1),MAX(M$1:M3084)+1,"")</f>
        <v/>
      </c>
      <c r="N3085" s="68" t="str">
        <f>IF(AND(Formulaire!$H$21=Aéroports!$E3085,--ISNUMBER(IFERROR(SEARCH(Formulaire!$H$22,$C3085,1),""))=1),MAX(N$1:N3084)+1,"")</f>
        <v/>
      </c>
      <c r="O3085" s="68" t="str">
        <f>IF(AND(Formulaire!$H$27=Aéroports!$E3085,--ISNUMBER(IFERROR(SEARCH(Formulaire!$H$28,$C3085,1),""))=1),MAX(O$1:O3084)+1,"")</f>
        <v/>
      </c>
      <c r="Q3085" s="91" t="str">
        <f>IFERROR(INDEX($C$2:$C$5193,MATCH(ROWS(M$2:M3085),M$2:M$5193,0)),"")</f>
        <v/>
      </c>
      <c r="R3085" s="70" t="str">
        <f>IFERROR(INDEX($C$2:$C$5193,MATCH(ROWS(N$2:N3085),N$2:N$5193,0)),"")</f>
        <v/>
      </c>
      <c r="S3085" s="92" t="str">
        <f>IFERROR(INDEX($C$2:$C$5193,MATCH(ROWS(O$2:O3085),O$2:O$5193,0)),"")</f>
        <v/>
      </c>
    </row>
    <row r="3086" spans="1:19" x14ac:dyDescent="0.25">
      <c r="A3086" s="69">
        <v>1464</v>
      </c>
      <c r="B3086" s="69" t="s">
        <v>8037</v>
      </c>
      <c r="C3086" s="69" t="s">
        <v>8038</v>
      </c>
      <c r="D3086" s="69" t="s">
        <v>7939</v>
      </c>
      <c r="E3086" s="69" t="s">
        <v>22406</v>
      </c>
      <c r="F3086" s="69" t="s">
        <v>8039</v>
      </c>
      <c r="G3086" s="69" t="s">
        <v>8040</v>
      </c>
      <c r="H3086" s="69">
        <v>37.184899999999999</v>
      </c>
      <c r="I3086" s="69">
        <v>26.8003</v>
      </c>
      <c r="J3086" s="69">
        <v>39</v>
      </c>
      <c r="K3086" s="69">
        <v>2</v>
      </c>
      <c r="L3086" s="69">
        <f>COUNTIFS(Aéroports!$C$2:$C$5193,Aéroports!$C3086,Aéroports!$D$2:$D$5193,Aéroports!$D3086)</f>
        <v>1</v>
      </c>
      <c r="M3086" s="69" t="str">
        <f>IF(AND(Formulaire!$H$15=Aéroports!$E3086,--ISNUMBER(IFERROR(SEARCH(Formulaire!$H$16,$C3086,1),""))=1),MAX(M$1:M3085)+1,"")</f>
        <v/>
      </c>
      <c r="N3086" s="69" t="str">
        <f>IF(AND(Formulaire!$H$21=Aéroports!$E3086,--ISNUMBER(IFERROR(SEARCH(Formulaire!$H$22,$C3086,1),""))=1),MAX(N$1:N3085)+1,"")</f>
        <v/>
      </c>
      <c r="O3086" s="69" t="str">
        <f>IF(AND(Formulaire!$H$27=Aéroports!$E3086,--ISNUMBER(IFERROR(SEARCH(Formulaire!$H$28,$C3086,1),""))=1),MAX(O$1:O3085)+1,"")</f>
        <v/>
      </c>
      <c r="Q3086" s="91" t="str">
        <f>IFERROR(INDEX($C$2:$C$5193,MATCH(ROWS(M$2:M3086),M$2:M$5193,0)),"")</f>
        <v/>
      </c>
      <c r="R3086" s="70" t="str">
        <f>IFERROR(INDEX($C$2:$C$5193,MATCH(ROWS(N$2:N3086),N$2:N$5193,0)),"")</f>
        <v/>
      </c>
      <c r="S3086" s="92" t="str">
        <f>IFERROR(INDEX($C$2:$C$5193,MATCH(ROWS(O$2:O3086),O$2:O$5193,0)),"")</f>
        <v/>
      </c>
    </row>
    <row r="3087" spans="1:19" x14ac:dyDescent="0.25">
      <c r="A3087" s="68">
        <v>1465</v>
      </c>
      <c r="B3087" s="68" t="s">
        <v>8041</v>
      </c>
      <c r="C3087" s="68" t="s">
        <v>8042</v>
      </c>
      <c r="D3087" s="68" t="s">
        <v>7939</v>
      </c>
      <c r="E3087" s="68" t="s">
        <v>22406</v>
      </c>
      <c r="F3087" s="68" t="s">
        <v>8043</v>
      </c>
      <c r="G3087" s="68" t="s">
        <v>8044</v>
      </c>
      <c r="H3087" s="68">
        <v>39.917099999999998</v>
      </c>
      <c r="I3087" s="68">
        <v>25.2363</v>
      </c>
      <c r="J3087" s="68">
        <v>14</v>
      </c>
      <c r="K3087" s="68">
        <v>2</v>
      </c>
      <c r="L3087" s="68">
        <f>COUNTIFS(Aéroports!$C$2:$C$5193,Aéroports!$C3087,Aéroports!$D$2:$D$5193,Aéroports!$D3087)</f>
        <v>1</v>
      </c>
      <c r="M3087" s="68" t="str">
        <f>IF(AND(Formulaire!$H$15=Aéroports!$E3087,--ISNUMBER(IFERROR(SEARCH(Formulaire!$H$16,$C3087,1),""))=1),MAX(M$1:M3086)+1,"")</f>
        <v/>
      </c>
      <c r="N3087" s="68" t="str">
        <f>IF(AND(Formulaire!$H$21=Aéroports!$E3087,--ISNUMBER(IFERROR(SEARCH(Formulaire!$H$22,$C3087,1),""))=1),MAX(N$1:N3086)+1,"")</f>
        <v/>
      </c>
      <c r="O3087" s="68" t="str">
        <f>IF(AND(Formulaire!$H$27=Aéroports!$E3087,--ISNUMBER(IFERROR(SEARCH(Formulaire!$H$28,$C3087,1),""))=1),MAX(O$1:O3086)+1,"")</f>
        <v/>
      </c>
      <c r="Q3087" s="91" t="str">
        <f>IFERROR(INDEX($C$2:$C$5193,MATCH(ROWS(M$2:M3087),M$2:M$5193,0)),"")</f>
        <v/>
      </c>
      <c r="R3087" s="70" t="str">
        <f>IFERROR(INDEX($C$2:$C$5193,MATCH(ROWS(N$2:N3087),N$2:N$5193,0)),"")</f>
        <v/>
      </c>
      <c r="S3087" s="92" t="str">
        <f>IFERROR(INDEX($C$2:$C$5193,MATCH(ROWS(O$2:O3087),O$2:O$5193,0)),"")</f>
        <v/>
      </c>
    </row>
    <row r="3088" spans="1:19" x14ac:dyDescent="0.25">
      <c r="A3088" s="69">
        <v>4193</v>
      </c>
      <c r="B3088" s="69" t="s">
        <v>8045</v>
      </c>
      <c r="C3088" s="69" t="s">
        <v>8046</v>
      </c>
      <c r="D3088" s="69" t="s">
        <v>7939</v>
      </c>
      <c r="E3088" s="69" t="s">
        <v>22406</v>
      </c>
      <c r="F3088" s="69" t="s">
        <v>8047</v>
      </c>
      <c r="G3088" s="69" t="s">
        <v>8048</v>
      </c>
      <c r="H3088" s="69">
        <v>36.696899999999999</v>
      </c>
      <c r="I3088" s="69">
        <v>24.476900000000001</v>
      </c>
      <c r="J3088" s="69">
        <v>10</v>
      </c>
      <c r="K3088" s="69">
        <v>2</v>
      </c>
      <c r="L3088" s="69">
        <f>COUNTIFS(Aéroports!$C$2:$C$5193,Aéroports!$C3088,Aéroports!$D$2:$D$5193,Aéroports!$D3088)</f>
        <v>1</v>
      </c>
      <c r="M3088" s="69" t="str">
        <f>IF(AND(Formulaire!$H$15=Aéroports!$E3088,--ISNUMBER(IFERROR(SEARCH(Formulaire!$H$16,$C3088,1),""))=1),MAX(M$1:M3087)+1,"")</f>
        <v/>
      </c>
      <c r="N3088" s="69" t="str">
        <f>IF(AND(Formulaire!$H$21=Aéroports!$E3088,--ISNUMBER(IFERROR(SEARCH(Formulaire!$H$22,$C3088,1),""))=1),MAX(N$1:N3087)+1,"")</f>
        <v/>
      </c>
      <c r="O3088" s="69" t="str">
        <f>IF(AND(Formulaire!$H$27=Aéroports!$E3088,--ISNUMBER(IFERROR(SEARCH(Formulaire!$H$28,$C3088,1),""))=1),MAX(O$1:O3087)+1,"")</f>
        <v/>
      </c>
      <c r="Q3088" s="91" t="str">
        <f>IFERROR(INDEX($C$2:$C$5193,MATCH(ROWS(M$2:M3088),M$2:M$5193,0)),"")</f>
        <v/>
      </c>
      <c r="R3088" s="70" t="str">
        <f>IFERROR(INDEX($C$2:$C$5193,MATCH(ROWS(N$2:N3088),N$2:N$5193,0)),"")</f>
        <v/>
      </c>
      <c r="S3088" s="92" t="str">
        <f>IFERROR(INDEX($C$2:$C$5193,MATCH(ROWS(O$2:O3088),O$2:O$5193,0)),"")</f>
        <v/>
      </c>
    </row>
    <row r="3089" spans="1:19" x14ac:dyDescent="0.25">
      <c r="A3089" s="68">
        <v>1468</v>
      </c>
      <c r="B3089" s="68" t="s">
        <v>8049</v>
      </c>
      <c r="C3089" s="68" t="s">
        <v>8050</v>
      </c>
      <c r="D3089" s="68" t="s">
        <v>7939</v>
      </c>
      <c r="E3089" s="68" t="s">
        <v>22406</v>
      </c>
      <c r="F3089" s="68" t="s">
        <v>8051</v>
      </c>
      <c r="G3089" s="68" t="s">
        <v>8052</v>
      </c>
      <c r="H3089" s="68">
        <v>37.435099999999998</v>
      </c>
      <c r="I3089" s="68">
        <v>25.348099999999999</v>
      </c>
      <c r="J3089" s="68">
        <v>405</v>
      </c>
      <c r="K3089" s="68">
        <v>2</v>
      </c>
      <c r="L3089" s="68">
        <f>COUNTIFS(Aéroports!$C$2:$C$5193,Aéroports!$C3089,Aéroports!$D$2:$D$5193,Aéroports!$D3089)</f>
        <v>1</v>
      </c>
      <c r="M3089" s="68" t="str">
        <f>IF(AND(Formulaire!$H$15=Aéroports!$E3089,--ISNUMBER(IFERROR(SEARCH(Formulaire!$H$16,$C3089,1),""))=1),MAX(M$1:M3088)+1,"")</f>
        <v/>
      </c>
      <c r="N3089" s="68" t="str">
        <f>IF(AND(Formulaire!$H$21=Aéroports!$E3089,--ISNUMBER(IFERROR(SEARCH(Formulaire!$H$22,$C3089,1),""))=1),MAX(N$1:N3088)+1,"")</f>
        <v/>
      </c>
      <c r="O3089" s="68" t="str">
        <f>IF(AND(Formulaire!$H$27=Aéroports!$E3089,--ISNUMBER(IFERROR(SEARCH(Formulaire!$H$28,$C3089,1),""))=1),MAX(O$1:O3088)+1,"")</f>
        <v/>
      </c>
      <c r="Q3089" s="91" t="str">
        <f>IFERROR(INDEX($C$2:$C$5193,MATCH(ROWS(M$2:M3089),M$2:M$5193,0)),"")</f>
        <v/>
      </c>
      <c r="R3089" s="70" t="str">
        <f>IFERROR(INDEX($C$2:$C$5193,MATCH(ROWS(N$2:N3089),N$2:N$5193,0)),"")</f>
        <v/>
      </c>
      <c r="S3089" s="92" t="str">
        <f>IFERROR(INDEX($C$2:$C$5193,MATCH(ROWS(O$2:O3089),O$2:O$5193,0)),"")</f>
        <v/>
      </c>
    </row>
    <row r="3090" spans="1:19" x14ac:dyDescent="0.25">
      <c r="A3090" s="69">
        <v>1469</v>
      </c>
      <c r="B3090" s="69" t="s">
        <v>8053</v>
      </c>
      <c r="C3090" s="69" t="s">
        <v>8054</v>
      </c>
      <c r="D3090" s="69" t="s">
        <v>7939</v>
      </c>
      <c r="E3090" s="69" t="s">
        <v>22406</v>
      </c>
      <c r="F3090" s="69" t="s">
        <v>8055</v>
      </c>
      <c r="G3090" s="69" t="s">
        <v>8056</v>
      </c>
      <c r="H3090" s="69">
        <v>39.056699999999999</v>
      </c>
      <c r="I3090" s="69">
        <v>26.598299999999998</v>
      </c>
      <c r="J3090" s="69">
        <v>60</v>
      </c>
      <c r="K3090" s="69">
        <v>2</v>
      </c>
      <c r="L3090" s="69">
        <f>COUNTIFS(Aéroports!$C$2:$C$5193,Aéroports!$C3090,Aéroports!$D$2:$D$5193,Aéroports!$D3090)</f>
        <v>1</v>
      </c>
      <c r="M3090" s="69" t="str">
        <f>IF(AND(Formulaire!$H$15=Aéroports!$E3090,--ISNUMBER(IFERROR(SEARCH(Formulaire!$H$16,$C3090,1),""))=1),MAX(M$1:M3089)+1,"")</f>
        <v/>
      </c>
      <c r="N3090" s="69" t="str">
        <f>IF(AND(Formulaire!$H$21=Aéroports!$E3090,--ISNUMBER(IFERROR(SEARCH(Formulaire!$H$22,$C3090,1),""))=1),MAX(N$1:N3089)+1,"")</f>
        <v/>
      </c>
      <c r="O3090" s="69" t="str">
        <f>IF(AND(Formulaire!$H$27=Aéroports!$E3090,--ISNUMBER(IFERROR(SEARCH(Formulaire!$H$28,$C3090,1),""))=1),MAX(O$1:O3089)+1,"")</f>
        <v/>
      </c>
      <c r="Q3090" s="91" t="str">
        <f>IFERROR(INDEX($C$2:$C$5193,MATCH(ROWS(M$2:M3090),M$2:M$5193,0)),"")</f>
        <v/>
      </c>
      <c r="R3090" s="70" t="str">
        <f>IFERROR(INDEX($C$2:$C$5193,MATCH(ROWS(N$2:N3090),N$2:N$5193,0)),"")</f>
        <v/>
      </c>
      <c r="S3090" s="92" t="str">
        <f>IFERROR(INDEX($C$2:$C$5193,MATCH(ROWS(O$2:O3090),O$2:O$5193,0)),"")</f>
        <v/>
      </c>
    </row>
    <row r="3091" spans="1:19" x14ac:dyDescent="0.25">
      <c r="A3091" s="68">
        <v>1448</v>
      </c>
      <c r="B3091" s="68" t="s">
        <v>8057</v>
      </c>
      <c r="C3091" s="68" t="s">
        <v>8058</v>
      </c>
      <c r="D3091" s="68" t="s">
        <v>7939</v>
      </c>
      <c r="E3091" s="68" t="s">
        <v>22406</v>
      </c>
      <c r="F3091" s="68" t="s">
        <v>8059</v>
      </c>
      <c r="G3091" s="68" t="s">
        <v>8060</v>
      </c>
      <c r="H3091" s="68">
        <v>39.2196</v>
      </c>
      <c r="I3091" s="68">
        <v>22.7943</v>
      </c>
      <c r="J3091" s="68">
        <v>83</v>
      </c>
      <c r="K3091" s="68">
        <v>2</v>
      </c>
      <c r="L3091" s="68">
        <f>COUNTIFS(Aéroports!$C$2:$C$5193,Aéroports!$C3091,Aéroports!$D$2:$D$5193,Aéroports!$D3091)</f>
        <v>1</v>
      </c>
      <c r="M3091" s="68" t="str">
        <f>IF(AND(Formulaire!$H$15=Aéroports!$E3091,--ISNUMBER(IFERROR(SEARCH(Formulaire!$H$16,$C3091,1),""))=1),MAX(M$1:M3090)+1,"")</f>
        <v/>
      </c>
      <c r="N3091" s="68" t="str">
        <f>IF(AND(Formulaire!$H$21=Aéroports!$E3091,--ISNUMBER(IFERROR(SEARCH(Formulaire!$H$22,$C3091,1),""))=1),MAX(N$1:N3090)+1,"")</f>
        <v/>
      </c>
      <c r="O3091" s="68" t="str">
        <f>IF(AND(Formulaire!$H$27=Aéroports!$E3091,--ISNUMBER(IFERROR(SEARCH(Formulaire!$H$28,$C3091,1),""))=1),MAX(O$1:O3090)+1,"")</f>
        <v/>
      </c>
      <c r="Q3091" s="91" t="str">
        <f>IFERROR(INDEX($C$2:$C$5193,MATCH(ROWS(M$2:M3091),M$2:M$5193,0)),"")</f>
        <v/>
      </c>
      <c r="R3091" s="70" t="str">
        <f>IFERROR(INDEX($C$2:$C$5193,MATCH(ROWS(N$2:N3091),N$2:N$5193,0)),"")</f>
        <v/>
      </c>
      <c r="S3091" s="92" t="str">
        <f>IFERROR(INDEX($C$2:$C$5193,MATCH(ROWS(O$2:O3091),O$2:O$5193,0)),"")</f>
        <v/>
      </c>
    </row>
    <row r="3092" spans="1:19" x14ac:dyDescent="0.25">
      <c r="A3092" s="69">
        <v>4195</v>
      </c>
      <c r="B3092" s="69" t="s">
        <v>8061</v>
      </c>
      <c r="C3092" s="69" t="s">
        <v>8062</v>
      </c>
      <c r="D3092" s="69" t="s">
        <v>7939</v>
      </c>
      <c r="E3092" s="69" t="s">
        <v>22406</v>
      </c>
      <c r="F3092" s="69" t="s">
        <v>8063</v>
      </c>
      <c r="G3092" s="69" t="s">
        <v>8064</v>
      </c>
      <c r="H3092" s="69">
        <v>37.020499999999998</v>
      </c>
      <c r="I3092" s="69">
        <v>25.113199999999999</v>
      </c>
      <c r="J3092" s="69">
        <v>131</v>
      </c>
      <c r="K3092" s="69">
        <v>2</v>
      </c>
      <c r="L3092" s="69">
        <f>COUNTIFS(Aéroports!$C$2:$C$5193,Aéroports!$C3092,Aéroports!$D$2:$D$5193,Aéroports!$D3092)</f>
        <v>1</v>
      </c>
      <c r="M3092" s="69" t="str">
        <f>IF(AND(Formulaire!$H$15=Aéroports!$E3092,--ISNUMBER(IFERROR(SEARCH(Formulaire!$H$16,$C3092,1),""))=1),MAX(M$1:M3091)+1,"")</f>
        <v/>
      </c>
      <c r="N3092" s="69" t="str">
        <f>IF(AND(Formulaire!$H$21=Aéroports!$E3092,--ISNUMBER(IFERROR(SEARCH(Formulaire!$H$22,$C3092,1),""))=1),MAX(N$1:N3091)+1,"")</f>
        <v/>
      </c>
      <c r="O3092" s="69" t="str">
        <f>IF(AND(Formulaire!$H$27=Aéroports!$E3092,--ISNUMBER(IFERROR(SEARCH(Formulaire!$H$28,$C3092,1),""))=1),MAX(O$1:O3091)+1,"")</f>
        <v/>
      </c>
      <c r="Q3092" s="91" t="str">
        <f>IFERROR(INDEX($C$2:$C$5193,MATCH(ROWS(M$2:M3092),M$2:M$5193,0)),"")</f>
        <v/>
      </c>
      <c r="R3092" s="70" t="str">
        <f>IFERROR(INDEX($C$2:$C$5193,MATCH(ROWS(N$2:N3092),N$2:N$5193,0)),"")</f>
        <v/>
      </c>
      <c r="S3092" s="92" t="str">
        <f>IFERROR(INDEX($C$2:$C$5193,MATCH(ROWS(O$2:O3092),O$2:O$5193,0)),"")</f>
        <v/>
      </c>
    </row>
    <row r="3093" spans="1:19" x14ac:dyDescent="0.25">
      <c r="A3093" s="68">
        <v>1473</v>
      </c>
      <c r="B3093" s="68" t="s">
        <v>8065</v>
      </c>
      <c r="C3093" s="68" t="s">
        <v>8066</v>
      </c>
      <c r="D3093" s="68" t="s">
        <v>7939</v>
      </c>
      <c r="E3093" s="68" t="s">
        <v>22406</v>
      </c>
      <c r="F3093" s="68" t="s">
        <v>8067</v>
      </c>
      <c r="G3093" s="68" t="s">
        <v>8068</v>
      </c>
      <c r="H3093" s="68">
        <v>38.1511</v>
      </c>
      <c r="I3093" s="68">
        <v>21.425599999999999</v>
      </c>
      <c r="J3093" s="68">
        <v>46</v>
      </c>
      <c r="K3093" s="68">
        <v>2</v>
      </c>
      <c r="L3093" s="68">
        <f>COUNTIFS(Aéroports!$C$2:$C$5193,Aéroports!$C3093,Aéroports!$D$2:$D$5193,Aéroports!$D3093)</f>
        <v>1</v>
      </c>
      <c r="M3093" s="68" t="str">
        <f>IF(AND(Formulaire!$H$15=Aéroports!$E3093,--ISNUMBER(IFERROR(SEARCH(Formulaire!$H$16,$C3093,1),""))=1),MAX(M$1:M3092)+1,"")</f>
        <v/>
      </c>
      <c r="N3093" s="68" t="str">
        <f>IF(AND(Formulaire!$H$21=Aéroports!$E3093,--ISNUMBER(IFERROR(SEARCH(Formulaire!$H$22,$C3093,1),""))=1),MAX(N$1:N3092)+1,"")</f>
        <v/>
      </c>
      <c r="O3093" s="68" t="str">
        <f>IF(AND(Formulaire!$H$27=Aéroports!$E3093,--ISNUMBER(IFERROR(SEARCH(Formulaire!$H$28,$C3093,1),""))=1),MAX(O$1:O3092)+1,"")</f>
        <v/>
      </c>
      <c r="Q3093" s="91" t="str">
        <f>IFERROR(INDEX($C$2:$C$5193,MATCH(ROWS(M$2:M3093),M$2:M$5193,0)),"")</f>
        <v/>
      </c>
      <c r="R3093" s="70" t="str">
        <f>IFERROR(INDEX($C$2:$C$5193,MATCH(ROWS(N$2:N3093),N$2:N$5193,0)),"")</f>
        <v/>
      </c>
      <c r="S3093" s="92" t="str">
        <f>IFERROR(INDEX($C$2:$C$5193,MATCH(ROWS(O$2:O3093),O$2:O$5193,0)),"")</f>
        <v/>
      </c>
    </row>
    <row r="3094" spans="1:19" x14ac:dyDescent="0.25">
      <c r="A3094" s="69">
        <v>6887</v>
      </c>
      <c r="B3094" s="69" t="s">
        <v>8069</v>
      </c>
      <c r="C3094" s="69" t="s">
        <v>8070</v>
      </c>
      <c r="D3094" s="69" t="s">
        <v>7939</v>
      </c>
      <c r="E3094" s="69" t="s">
        <v>22406</v>
      </c>
      <c r="F3094" s="69" t="s">
        <v>8071</v>
      </c>
      <c r="G3094" s="69" t="s">
        <v>8072</v>
      </c>
      <c r="H3094" s="69">
        <v>37.297499999999999</v>
      </c>
      <c r="I3094" s="69">
        <v>23.1478</v>
      </c>
      <c r="J3094" s="69">
        <v>69</v>
      </c>
      <c r="K3094" s="69">
        <v>2</v>
      </c>
      <c r="L3094" s="69">
        <f>COUNTIFS(Aéroports!$C$2:$C$5193,Aéroports!$C3094,Aéroports!$D$2:$D$5193,Aéroports!$D3094)</f>
        <v>1</v>
      </c>
      <c r="M3094" s="69" t="str">
        <f>IF(AND(Formulaire!$H$15=Aéroports!$E3094,--ISNUMBER(IFERROR(SEARCH(Formulaire!$H$16,$C3094,1),""))=1),MAX(M$1:M3093)+1,"")</f>
        <v/>
      </c>
      <c r="N3094" s="69" t="str">
        <f>IF(AND(Formulaire!$H$21=Aéroports!$E3094,--ISNUMBER(IFERROR(SEARCH(Formulaire!$H$22,$C3094,1),""))=1),MAX(N$1:N3093)+1,"")</f>
        <v/>
      </c>
      <c r="O3094" s="69" t="str">
        <f>IF(AND(Formulaire!$H$27=Aéroports!$E3094,--ISNUMBER(IFERROR(SEARCH(Formulaire!$H$28,$C3094,1),""))=1),MAX(O$1:O3093)+1,"")</f>
        <v/>
      </c>
      <c r="Q3094" s="91" t="str">
        <f>IFERROR(INDEX($C$2:$C$5193,MATCH(ROWS(M$2:M3094),M$2:M$5193,0)),"")</f>
        <v/>
      </c>
      <c r="R3094" s="70" t="str">
        <f>IFERROR(INDEX($C$2:$C$5193,MATCH(ROWS(N$2:N3094),N$2:N$5193,0)),"")</f>
        <v/>
      </c>
      <c r="S3094" s="92" t="str">
        <f>IFERROR(INDEX($C$2:$C$5193,MATCH(ROWS(O$2:O3094),O$2:O$5193,0)),"")</f>
        <v/>
      </c>
    </row>
    <row r="3095" spans="1:19" x14ac:dyDescent="0.25">
      <c r="A3095" s="68">
        <v>1470</v>
      </c>
      <c r="B3095" s="68" t="s">
        <v>8073</v>
      </c>
      <c r="C3095" s="68" t="s">
        <v>8074</v>
      </c>
      <c r="D3095" s="68" t="s">
        <v>7939</v>
      </c>
      <c r="E3095" s="68" t="s">
        <v>22406</v>
      </c>
      <c r="F3095" s="68" t="s">
        <v>8075</v>
      </c>
      <c r="G3095" s="68" t="s">
        <v>8076</v>
      </c>
      <c r="H3095" s="68">
        <v>38.9255</v>
      </c>
      <c r="I3095" s="68">
        <v>20.7653</v>
      </c>
      <c r="J3095" s="68">
        <v>11</v>
      </c>
      <c r="K3095" s="68">
        <v>2</v>
      </c>
      <c r="L3095" s="68">
        <f>COUNTIFS(Aéroports!$C$2:$C$5193,Aéroports!$C3095,Aéroports!$D$2:$D$5193,Aéroports!$D3095)</f>
        <v>1</v>
      </c>
      <c r="M3095" s="68" t="str">
        <f>IF(AND(Formulaire!$H$15=Aéroports!$E3095,--ISNUMBER(IFERROR(SEARCH(Formulaire!$H$16,$C3095,1),""))=1),MAX(M$1:M3094)+1,"")</f>
        <v/>
      </c>
      <c r="N3095" s="68" t="str">
        <f>IF(AND(Formulaire!$H$21=Aéroports!$E3095,--ISNUMBER(IFERROR(SEARCH(Formulaire!$H$22,$C3095,1),""))=1),MAX(N$1:N3094)+1,"")</f>
        <v/>
      </c>
      <c r="O3095" s="68" t="str">
        <f>IF(AND(Formulaire!$H$27=Aéroports!$E3095,--ISNUMBER(IFERROR(SEARCH(Formulaire!$H$28,$C3095,1),""))=1),MAX(O$1:O3094)+1,"")</f>
        <v/>
      </c>
      <c r="Q3095" s="91" t="str">
        <f>IFERROR(INDEX($C$2:$C$5193,MATCH(ROWS(M$2:M3095),M$2:M$5193,0)),"")</f>
        <v/>
      </c>
      <c r="R3095" s="70" t="str">
        <f>IFERROR(INDEX($C$2:$C$5193,MATCH(ROWS(N$2:N3095),N$2:N$5193,0)),"")</f>
        <v/>
      </c>
      <c r="S3095" s="92" t="str">
        <f>IFERROR(INDEX($C$2:$C$5193,MATCH(ROWS(O$2:O3095),O$2:O$5193,0)),"")</f>
        <v/>
      </c>
    </row>
    <row r="3096" spans="1:19" x14ac:dyDescent="0.25">
      <c r="A3096" s="69">
        <v>1472</v>
      </c>
      <c r="B3096" s="69" t="s">
        <v>8077</v>
      </c>
      <c r="C3096" s="69" t="s">
        <v>8078</v>
      </c>
      <c r="D3096" s="69" t="s">
        <v>7939</v>
      </c>
      <c r="E3096" s="69" t="s">
        <v>22406</v>
      </c>
      <c r="F3096" s="69" t="s">
        <v>8079</v>
      </c>
      <c r="G3096" s="69" t="s">
        <v>8080</v>
      </c>
      <c r="H3096" s="69">
        <v>36.4054</v>
      </c>
      <c r="I3096" s="69">
        <v>28.086200000000002</v>
      </c>
      <c r="J3096" s="69">
        <v>17</v>
      </c>
      <c r="K3096" s="69">
        <v>2</v>
      </c>
      <c r="L3096" s="69">
        <f>COUNTIFS(Aéroports!$C$2:$C$5193,Aéroports!$C3096,Aéroports!$D$2:$D$5193,Aéroports!$D3096)</f>
        <v>1</v>
      </c>
      <c r="M3096" s="69" t="str">
        <f>IF(AND(Formulaire!$H$15=Aéroports!$E3096,--ISNUMBER(IFERROR(SEARCH(Formulaire!$H$16,$C3096,1),""))=1),MAX(M$1:M3095)+1,"")</f>
        <v/>
      </c>
      <c r="N3096" s="69" t="str">
        <f>IF(AND(Formulaire!$H$21=Aéroports!$E3096,--ISNUMBER(IFERROR(SEARCH(Formulaire!$H$22,$C3096,1),""))=1),MAX(N$1:N3095)+1,"")</f>
        <v/>
      </c>
      <c r="O3096" s="69" t="str">
        <f>IF(AND(Formulaire!$H$27=Aéroports!$E3096,--ISNUMBER(IFERROR(SEARCH(Formulaire!$H$28,$C3096,1),""))=1),MAX(O$1:O3095)+1,"")</f>
        <v/>
      </c>
      <c r="Q3096" s="91" t="str">
        <f>IFERROR(INDEX($C$2:$C$5193,MATCH(ROWS(M$2:M3096),M$2:M$5193,0)),"")</f>
        <v/>
      </c>
      <c r="R3096" s="70" t="str">
        <f>IFERROR(INDEX($C$2:$C$5193,MATCH(ROWS(N$2:N3096),N$2:N$5193,0)),"")</f>
        <v/>
      </c>
      <c r="S3096" s="92" t="str">
        <f>IFERROR(INDEX($C$2:$C$5193,MATCH(ROWS(O$2:O3096),O$2:O$5193,0)),"")</f>
        <v/>
      </c>
    </row>
    <row r="3097" spans="1:19" x14ac:dyDescent="0.25">
      <c r="A3097" s="68">
        <v>1476</v>
      </c>
      <c r="B3097" s="68" t="s">
        <v>8081</v>
      </c>
      <c r="C3097" s="68" t="s">
        <v>8082</v>
      </c>
      <c r="D3097" s="68" t="s">
        <v>7939</v>
      </c>
      <c r="E3097" s="68" t="s">
        <v>22406</v>
      </c>
      <c r="F3097" s="68" t="s">
        <v>8083</v>
      </c>
      <c r="G3097" s="68" t="s">
        <v>8084</v>
      </c>
      <c r="H3097" s="68">
        <v>37.69</v>
      </c>
      <c r="I3097" s="68">
        <v>26.9117</v>
      </c>
      <c r="J3097" s="68">
        <v>19</v>
      </c>
      <c r="K3097" s="68">
        <v>2</v>
      </c>
      <c r="L3097" s="68">
        <f>COUNTIFS(Aéroports!$C$2:$C$5193,Aéroports!$C3097,Aéroports!$D$2:$D$5193,Aéroports!$D3097)</f>
        <v>1</v>
      </c>
      <c r="M3097" s="68" t="str">
        <f>IF(AND(Formulaire!$H$15=Aéroports!$E3097,--ISNUMBER(IFERROR(SEARCH(Formulaire!$H$16,$C3097,1),""))=1),MAX(M$1:M3096)+1,"")</f>
        <v/>
      </c>
      <c r="N3097" s="68" t="str">
        <f>IF(AND(Formulaire!$H$21=Aéroports!$E3097,--ISNUMBER(IFERROR(SEARCH(Formulaire!$H$22,$C3097,1),""))=1),MAX(N$1:N3096)+1,"")</f>
        <v/>
      </c>
      <c r="O3097" s="68" t="str">
        <f>IF(AND(Formulaire!$H$27=Aéroports!$E3097,--ISNUMBER(IFERROR(SEARCH(Formulaire!$H$28,$C3097,1),""))=1),MAX(O$1:O3096)+1,"")</f>
        <v/>
      </c>
      <c r="Q3097" s="91" t="str">
        <f>IFERROR(INDEX($C$2:$C$5193,MATCH(ROWS(M$2:M3097),M$2:M$5193,0)),"")</f>
        <v/>
      </c>
      <c r="R3097" s="70" t="str">
        <f>IFERROR(INDEX($C$2:$C$5193,MATCH(ROWS(N$2:N3097),N$2:N$5193,0)),"")</f>
        <v/>
      </c>
      <c r="S3097" s="92" t="str">
        <f>IFERROR(INDEX($C$2:$C$5193,MATCH(ROWS(O$2:O3097),O$2:O$5193,0)),"")</f>
        <v/>
      </c>
    </row>
    <row r="3098" spans="1:19" x14ac:dyDescent="0.25">
      <c r="A3098" s="69">
        <v>1480</v>
      </c>
      <c r="B3098" s="69" t="s">
        <v>8085</v>
      </c>
      <c r="C3098" s="69" t="s">
        <v>8086</v>
      </c>
      <c r="D3098" s="69" t="s">
        <v>7939</v>
      </c>
      <c r="E3098" s="69" t="s">
        <v>22406</v>
      </c>
      <c r="F3098" s="69" t="s">
        <v>8087</v>
      </c>
      <c r="G3098" s="69" t="s">
        <v>8088</v>
      </c>
      <c r="H3098" s="69">
        <v>35.216099999999997</v>
      </c>
      <c r="I3098" s="69">
        <v>26.101299999999998</v>
      </c>
      <c r="J3098" s="69">
        <v>376</v>
      </c>
      <c r="K3098" s="69">
        <v>2</v>
      </c>
      <c r="L3098" s="69">
        <f>COUNTIFS(Aéroports!$C$2:$C$5193,Aéroports!$C3098,Aéroports!$D$2:$D$5193,Aéroports!$D3098)</f>
        <v>1</v>
      </c>
      <c r="M3098" s="69" t="str">
        <f>IF(AND(Formulaire!$H$15=Aéroports!$E3098,--ISNUMBER(IFERROR(SEARCH(Formulaire!$H$16,$C3098,1),""))=1),MAX(M$1:M3097)+1,"")</f>
        <v/>
      </c>
      <c r="N3098" s="69" t="str">
        <f>IF(AND(Formulaire!$H$21=Aéroports!$E3098,--ISNUMBER(IFERROR(SEARCH(Formulaire!$H$22,$C3098,1),""))=1),MAX(N$1:N3097)+1,"")</f>
        <v/>
      </c>
      <c r="O3098" s="69" t="str">
        <f>IF(AND(Formulaire!$H$27=Aéroports!$E3098,--ISNUMBER(IFERROR(SEARCH(Formulaire!$H$28,$C3098,1),""))=1),MAX(O$1:O3097)+1,"")</f>
        <v/>
      </c>
      <c r="Q3098" s="91" t="str">
        <f>IFERROR(INDEX($C$2:$C$5193,MATCH(ROWS(M$2:M3098),M$2:M$5193,0)),"")</f>
        <v/>
      </c>
      <c r="R3098" s="70" t="str">
        <f>IFERROR(INDEX($C$2:$C$5193,MATCH(ROWS(N$2:N3098),N$2:N$5193,0)),"")</f>
        <v/>
      </c>
      <c r="S3098" s="92" t="str">
        <f>IFERROR(INDEX($C$2:$C$5193,MATCH(ROWS(O$2:O3098),O$2:O$5193,0)),"")</f>
        <v/>
      </c>
    </row>
    <row r="3099" spans="1:19" x14ac:dyDescent="0.25">
      <c r="A3099" s="68">
        <v>1475</v>
      </c>
      <c r="B3099" s="68" t="s">
        <v>8089</v>
      </c>
      <c r="C3099" s="68" t="s">
        <v>8090</v>
      </c>
      <c r="D3099" s="68" t="s">
        <v>7939</v>
      </c>
      <c r="E3099" s="68" t="s">
        <v>22406</v>
      </c>
      <c r="F3099" s="68" t="s">
        <v>8091</v>
      </c>
      <c r="G3099" s="68" t="s">
        <v>8092</v>
      </c>
      <c r="H3099" s="68">
        <v>39.177100000000003</v>
      </c>
      <c r="I3099" s="68">
        <v>23.503699999999998</v>
      </c>
      <c r="J3099" s="68">
        <v>54</v>
      </c>
      <c r="K3099" s="68">
        <v>2</v>
      </c>
      <c r="L3099" s="68">
        <f>COUNTIFS(Aéroports!$C$2:$C$5193,Aéroports!$C3099,Aéroports!$D$2:$D$5193,Aéroports!$D3099)</f>
        <v>1</v>
      </c>
      <c r="M3099" s="68" t="str">
        <f>IF(AND(Formulaire!$H$15=Aéroports!$E3099,--ISNUMBER(IFERROR(SEARCH(Formulaire!$H$16,$C3099,1),""))=1),MAX(M$1:M3098)+1,"")</f>
        <v/>
      </c>
      <c r="N3099" s="68" t="str">
        <f>IF(AND(Formulaire!$H$21=Aéroports!$E3099,--ISNUMBER(IFERROR(SEARCH(Formulaire!$H$22,$C3099,1),""))=1),MAX(N$1:N3098)+1,"")</f>
        <v/>
      </c>
      <c r="O3099" s="68" t="str">
        <f>IF(AND(Formulaire!$H$27=Aéroports!$E3099,--ISNUMBER(IFERROR(SEARCH(Formulaire!$H$28,$C3099,1),""))=1),MAX(O$1:O3098)+1,"")</f>
        <v/>
      </c>
      <c r="Q3099" s="91" t="str">
        <f>IFERROR(INDEX($C$2:$C$5193,MATCH(ROWS(M$2:M3099),M$2:M$5193,0)),"")</f>
        <v/>
      </c>
      <c r="R3099" s="70" t="str">
        <f>IFERROR(INDEX($C$2:$C$5193,MATCH(ROWS(N$2:N3099),N$2:N$5193,0)),"")</f>
        <v/>
      </c>
      <c r="S3099" s="92" t="str">
        <f>IFERROR(INDEX($C$2:$C$5193,MATCH(ROWS(O$2:O3099),O$2:O$5193,0)),"")</f>
        <v/>
      </c>
    </row>
    <row r="3100" spans="1:19" x14ac:dyDescent="0.25">
      <c r="A3100" s="69">
        <v>1482</v>
      </c>
      <c r="B3100" s="69" t="s">
        <v>8093</v>
      </c>
      <c r="C3100" s="69" t="s">
        <v>8094</v>
      </c>
      <c r="D3100" s="69" t="s">
        <v>7939</v>
      </c>
      <c r="E3100" s="69" t="s">
        <v>22406</v>
      </c>
      <c r="F3100" s="69" t="s">
        <v>8095</v>
      </c>
      <c r="G3100" s="69" t="s">
        <v>8096</v>
      </c>
      <c r="H3100" s="69">
        <v>38.967599999999997</v>
      </c>
      <c r="I3100" s="69">
        <v>24.487200000000001</v>
      </c>
      <c r="J3100" s="69">
        <v>44</v>
      </c>
      <c r="K3100" s="69">
        <v>2</v>
      </c>
      <c r="L3100" s="69">
        <f>COUNTIFS(Aéroports!$C$2:$C$5193,Aéroports!$C3100,Aéroports!$D$2:$D$5193,Aéroports!$D3100)</f>
        <v>1</v>
      </c>
      <c r="M3100" s="69" t="str">
        <f>IF(AND(Formulaire!$H$15=Aéroports!$E3100,--ISNUMBER(IFERROR(SEARCH(Formulaire!$H$16,$C3100,1),""))=1),MAX(M$1:M3099)+1,"")</f>
        <v/>
      </c>
      <c r="N3100" s="69" t="str">
        <f>IF(AND(Formulaire!$H$21=Aéroports!$E3100,--ISNUMBER(IFERROR(SEARCH(Formulaire!$H$22,$C3100,1),""))=1),MAX(N$1:N3099)+1,"")</f>
        <v/>
      </c>
      <c r="O3100" s="69" t="str">
        <f>IF(AND(Formulaire!$H$27=Aéroports!$E3100,--ISNUMBER(IFERROR(SEARCH(Formulaire!$H$28,$C3100,1),""))=1),MAX(O$1:O3099)+1,"")</f>
        <v/>
      </c>
      <c r="Q3100" s="91" t="str">
        <f>IFERROR(INDEX($C$2:$C$5193,MATCH(ROWS(M$2:M3100),M$2:M$5193,0)),"")</f>
        <v/>
      </c>
      <c r="R3100" s="70" t="str">
        <f>IFERROR(INDEX($C$2:$C$5193,MATCH(ROWS(N$2:N3100),N$2:N$5193,0)),"")</f>
        <v/>
      </c>
      <c r="S3100" s="92" t="str">
        <f>IFERROR(INDEX($C$2:$C$5193,MATCH(ROWS(O$2:O3100),O$2:O$5193,0)),"")</f>
        <v/>
      </c>
    </row>
    <row r="3101" spans="1:19" x14ac:dyDescent="0.25">
      <c r="A3101" s="68">
        <v>5787</v>
      </c>
      <c r="B3101" s="68" t="s">
        <v>8097</v>
      </c>
      <c r="C3101" s="68" t="s">
        <v>8098</v>
      </c>
      <c r="D3101" s="68" t="s">
        <v>7939</v>
      </c>
      <c r="E3101" s="68" t="s">
        <v>22406</v>
      </c>
      <c r="F3101" s="68" t="s">
        <v>8099</v>
      </c>
      <c r="G3101" s="68" t="s">
        <v>8100</v>
      </c>
      <c r="H3101" s="68">
        <v>37.422800000000002</v>
      </c>
      <c r="I3101" s="68">
        <v>24.950900000000001</v>
      </c>
      <c r="J3101" s="68">
        <v>236</v>
      </c>
      <c r="K3101" s="68">
        <v>2</v>
      </c>
      <c r="L3101" s="68">
        <f>COUNTIFS(Aéroports!$C$2:$C$5193,Aéroports!$C3101,Aéroports!$D$2:$D$5193,Aéroports!$D3101)</f>
        <v>1</v>
      </c>
      <c r="M3101" s="68" t="str">
        <f>IF(AND(Formulaire!$H$15=Aéroports!$E3101,--ISNUMBER(IFERROR(SEARCH(Formulaire!$H$16,$C3101,1),""))=1),MAX(M$1:M3100)+1,"")</f>
        <v/>
      </c>
      <c r="N3101" s="68" t="str">
        <f>IF(AND(Formulaire!$H$21=Aéroports!$E3101,--ISNUMBER(IFERROR(SEARCH(Formulaire!$H$22,$C3101,1),""))=1),MAX(N$1:N3100)+1,"")</f>
        <v/>
      </c>
      <c r="O3101" s="68" t="str">
        <f>IF(AND(Formulaire!$H$27=Aéroports!$E3101,--ISNUMBER(IFERROR(SEARCH(Formulaire!$H$28,$C3101,1),""))=1),MAX(O$1:O3100)+1,"")</f>
        <v/>
      </c>
      <c r="Q3101" s="91" t="str">
        <f>IFERROR(INDEX($C$2:$C$5193,MATCH(ROWS(M$2:M3101),M$2:M$5193,0)),"")</f>
        <v/>
      </c>
      <c r="R3101" s="70" t="str">
        <f>IFERROR(INDEX($C$2:$C$5193,MATCH(ROWS(N$2:N3101),N$2:N$5193,0)),"")</f>
        <v/>
      </c>
      <c r="S3101" s="92" t="str">
        <f>IFERROR(INDEX($C$2:$C$5193,MATCH(ROWS(O$2:O3101),O$2:O$5193,0)),"")</f>
        <v/>
      </c>
    </row>
    <row r="3102" spans="1:19" x14ac:dyDescent="0.25">
      <c r="A3102" s="69">
        <v>1486</v>
      </c>
      <c r="B3102" s="69" t="s">
        <v>8101</v>
      </c>
      <c r="C3102" s="69" t="s">
        <v>8102</v>
      </c>
      <c r="D3102" s="69" t="s">
        <v>7939</v>
      </c>
      <c r="E3102" s="69" t="s">
        <v>22406</v>
      </c>
      <c r="F3102" s="69" t="s">
        <v>8103</v>
      </c>
      <c r="G3102" s="69" t="s">
        <v>8104</v>
      </c>
      <c r="H3102" s="69">
        <v>40.5197</v>
      </c>
      <c r="I3102" s="69">
        <v>22.9709</v>
      </c>
      <c r="J3102" s="69">
        <v>22</v>
      </c>
      <c r="K3102" s="69">
        <v>2</v>
      </c>
      <c r="L3102" s="69">
        <f>COUNTIFS(Aéroports!$C$2:$C$5193,Aéroports!$C3102,Aéroports!$D$2:$D$5193,Aéroports!$D3102)</f>
        <v>1</v>
      </c>
      <c r="M3102" s="69" t="str">
        <f>IF(AND(Formulaire!$H$15=Aéroports!$E3102,--ISNUMBER(IFERROR(SEARCH(Formulaire!$H$16,$C3102,1),""))=1),MAX(M$1:M3101)+1,"")</f>
        <v/>
      </c>
      <c r="N3102" s="69" t="str">
        <f>IF(AND(Formulaire!$H$21=Aéroports!$E3102,--ISNUMBER(IFERROR(SEARCH(Formulaire!$H$22,$C3102,1),""))=1),MAX(N$1:N3101)+1,"")</f>
        <v/>
      </c>
      <c r="O3102" s="69" t="str">
        <f>IF(AND(Formulaire!$H$27=Aéroports!$E3102,--ISNUMBER(IFERROR(SEARCH(Formulaire!$H$28,$C3102,1),""))=1),MAX(O$1:O3101)+1,"")</f>
        <v/>
      </c>
      <c r="Q3102" s="91" t="str">
        <f>IFERROR(INDEX($C$2:$C$5193,MATCH(ROWS(M$2:M3102),M$2:M$5193,0)),"")</f>
        <v/>
      </c>
      <c r="R3102" s="70" t="str">
        <f>IFERROR(INDEX($C$2:$C$5193,MATCH(ROWS(N$2:N3102),N$2:N$5193,0)),"")</f>
        <v/>
      </c>
      <c r="S3102" s="92" t="str">
        <f>IFERROR(INDEX($C$2:$C$5193,MATCH(ROWS(O$2:O3102),O$2:O$5193,0)),"")</f>
        <v/>
      </c>
    </row>
    <row r="3103" spans="1:19" x14ac:dyDescent="0.25">
      <c r="A3103" s="68">
        <v>1479</v>
      </c>
      <c r="B3103" s="68" t="s">
        <v>8105</v>
      </c>
      <c r="C3103" s="68" t="s">
        <v>8106</v>
      </c>
      <c r="D3103" s="68" t="s">
        <v>7939</v>
      </c>
      <c r="E3103" s="68" t="s">
        <v>22406</v>
      </c>
      <c r="F3103" s="68" t="s">
        <v>8107</v>
      </c>
      <c r="G3103" s="68" t="s">
        <v>8108</v>
      </c>
      <c r="H3103" s="68">
        <v>36.3992</v>
      </c>
      <c r="I3103" s="68">
        <v>25.479299999999999</v>
      </c>
      <c r="J3103" s="68">
        <v>127</v>
      </c>
      <c r="K3103" s="68">
        <v>2</v>
      </c>
      <c r="L3103" s="68">
        <f>COUNTIFS(Aéroports!$C$2:$C$5193,Aéroports!$C3103,Aéroports!$D$2:$D$5193,Aéroports!$D3103)</f>
        <v>1</v>
      </c>
      <c r="M3103" s="68" t="str">
        <f>IF(AND(Formulaire!$H$15=Aéroports!$E3103,--ISNUMBER(IFERROR(SEARCH(Formulaire!$H$16,$C3103,1),""))=1),MAX(M$1:M3102)+1,"")</f>
        <v/>
      </c>
      <c r="N3103" s="68" t="str">
        <f>IF(AND(Formulaire!$H$21=Aéroports!$E3103,--ISNUMBER(IFERROR(SEARCH(Formulaire!$H$22,$C3103,1),""))=1),MAX(N$1:N3102)+1,"")</f>
        <v/>
      </c>
      <c r="O3103" s="68" t="str">
        <f>IF(AND(Formulaire!$H$27=Aéroports!$E3103,--ISNUMBER(IFERROR(SEARCH(Formulaire!$H$28,$C3103,1),""))=1),MAX(O$1:O3102)+1,"")</f>
        <v/>
      </c>
      <c r="Q3103" s="91" t="str">
        <f>IFERROR(INDEX($C$2:$C$5193,MATCH(ROWS(M$2:M3103),M$2:M$5193,0)),"")</f>
        <v/>
      </c>
      <c r="R3103" s="70" t="str">
        <f>IFERROR(INDEX($C$2:$C$5193,MATCH(ROWS(N$2:N3103),N$2:N$5193,0)),"")</f>
        <v/>
      </c>
      <c r="S3103" s="92" t="str">
        <f>IFERROR(INDEX($C$2:$C$5193,MATCH(ROWS(O$2:O3103),O$2:O$5193,0)),"")</f>
        <v/>
      </c>
    </row>
    <row r="3104" spans="1:19" x14ac:dyDescent="0.25">
      <c r="A3104" s="69">
        <v>1488</v>
      </c>
      <c r="B3104" s="69" t="s">
        <v>8109</v>
      </c>
      <c r="C3104" s="69" t="s">
        <v>8110</v>
      </c>
      <c r="D3104" s="69" t="s">
        <v>7939</v>
      </c>
      <c r="E3104" s="69" t="s">
        <v>22406</v>
      </c>
      <c r="F3104" s="69" t="s">
        <v>8111</v>
      </c>
      <c r="G3104" s="69" t="s">
        <v>8112</v>
      </c>
      <c r="H3104" s="69">
        <v>37.750900000000001</v>
      </c>
      <c r="I3104" s="69">
        <v>20.8843</v>
      </c>
      <c r="J3104" s="69">
        <v>15</v>
      </c>
      <c r="K3104" s="69">
        <v>2</v>
      </c>
      <c r="L3104" s="69">
        <f>COUNTIFS(Aéroports!$C$2:$C$5193,Aéroports!$C3104,Aéroports!$D$2:$D$5193,Aéroports!$D3104)</f>
        <v>1</v>
      </c>
      <c r="M3104" s="69" t="str">
        <f>IF(AND(Formulaire!$H$15=Aéroports!$E3104,--ISNUMBER(IFERROR(SEARCH(Formulaire!$H$16,$C3104,1),""))=1),MAX(M$1:M3103)+1,"")</f>
        <v/>
      </c>
      <c r="N3104" s="69" t="str">
        <f>IF(AND(Formulaire!$H$21=Aéroports!$E3104,--ISNUMBER(IFERROR(SEARCH(Formulaire!$H$22,$C3104,1),""))=1),MAX(N$1:N3103)+1,"")</f>
        <v/>
      </c>
      <c r="O3104" s="69" t="str">
        <f>IF(AND(Formulaire!$H$27=Aéroports!$E3104,--ISNUMBER(IFERROR(SEARCH(Formulaire!$H$28,$C3104,1),""))=1),MAX(O$1:O3103)+1,"")</f>
        <v/>
      </c>
      <c r="Q3104" s="91" t="str">
        <f>IFERROR(INDEX($C$2:$C$5193,MATCH(ROWS(M$2:M3104),M$2:M$5193,0)),"")</f>
        <v/>
      </c>
      <c r="R3104" s="70" t="str">
        <f>IFERROR(INDEX($C$2:$C$5193,MATCH(ROWS(N$2:N3104),N$2:N$5193,0)),"")</f>
        <v/>
      </c>
      <c r="S3104" s="92" t="str">
        <f>IFERROR(INDEX($C$2:$C$5193,MATCH(ROWS(O$2:O3104),O$2:O$5193,0)),"")</f>
        <v/>
      </c>
    </row>
    <row r="3105" spans="1:19" x14ac:dyDescent="0.25">
      <c r="A3105" s="68">
        <v>2882</v>
      </c>
      <c r="B3105" s="68" t="s">
        <v>8201</v>
      </c>
      <c r="C3105" s="68" t="s">
        <v>8202</v>
      </c>
      <c r="D3105" s="68" t="s">
        <v>8203</v>
      </c>
      <c r="E3105" s="68" t="s">
        <v>22408</v>
      </c>
      <c r="F3105" s="68" t="s">
        <v>8204</v>
      </c>
      <c r="G3105" s="68" t="s">
        <v>8205</v>
      </c>
      <c r="H3105" s="68">
        <v>12.004200000000001</v>
      </c>
      <c r="I3105" s="68">
        <v>-61.786200000000001</v>
      </c>
      <c r="J3105" s="68">
        <v>41</v>
      </c>
      <c r="K3105" s="68">
        <v>-4</v>
      </c>
      <c r="L3105" s="68">
        <f>COUNTIFS(Aéroports!$C$2:$C$5193,Aéroports!$C3105,Aéroports!$D$2:$D$5193,Aéroports!$D3105)</f>
        <v>1</v>
      </c>
      <c r="M3105" s="68" t="str">
        <f>IF(AND(Formulaire!$H$15=Aéroports!$E3105,--ISNUMBER(IFERROR(SEARCH(Formulaire!$H$16,$C3105,1),""))=1),MAX(M$1:M3104)+1,"")</f>
        <v/>
      </c>
      <c r="N3105" s="68" t="str">
        <f>IF(AND(Formulaire!$H$21=Aéroports!$E3105,--ISNUMBER(IFERROR(SEARCH(Formulaire!$H$22,$C3105,1),""))=1),MAX(N$1:N3104)+1,"")</f>
        <v/>
      </c>
      <c r="O3105" s="68" t="str">
        <f>IF(AND(Formulaire!$H$27=Aéroports!$E3105,--ISNUMBER(IFERROR(SEARCH(Formulaire!$H$28,$C3105,1),""))=1),MAX(O$1:O3104)+1,"")</f>
        <v/>
      </c>
      <c r="Q3105" s="91" t="str">
        <f>IFERROR(INDEX($C$2:$C$5193,MATCH(ROWS(M$2:M3105),M$2:M$5193,0)),"")</f>
        <v/>
      </c>
      <c r="R3105" s="70" t="str">
        <f>IFERROR(INDEX($C$2:$C$5193,MATCH(ROWS(N$2:N3105),N$2:N$5193,0)),"")</f>
        <v/>
      </c>
      <c r="S3105" s="92" t="str">
        <f>IFERROR(INDEX($C$2:$C$5193,MATCH(ROWS(O$2:O3105),O$2:O$5193,0)),"")</f>
        <v/>
      </c>
    </row>
    <row r="3106" spans="1:19" x14ac:dyDescent="0.25">
      <c r="A3106" s="69">
        <v>3997</v>
      </c>
      <c r="B3106" s="69" t="s">
        <v>8113</v>
      </c>
      <c r="C3106" s="69" t="s">
        <v>8114</v>
      </c>
      <c r="D3106" s="69" t="s">
        <v>8115</v>
      </c>
      <c r="E3106" s="69" t="s">
        <v>22407</v>
      </c>
      <c r="F3106" s="69" t="s">
        <v>8116</v>
      </c>
      <c r="G3106" s="69" t="s">
        <v>8117</v>
      </c>
      <c r="H3106" s="69">
        <v>68.721800000000002</v>
      </c>
      <c r="I3106" s="69">
        <v>-52.784700000000001</v>
      </c>
      <c r="J3106" s="69">
        <v>74</v>
      </c>
      <c r="K3106" s="69">
        <v>-3</v>
      </c>
      <c r="L3106" s="69">
        <f>COUNTIFS(Aéroports!$C$2:$C$5193,Aéroports!$C3106,Aéroports!$D$2:$D$5193,Aéroports!$D3106)</f>
        <v>1</v>
      </c>
      <c r="M3106" s="69" t="str">
        <f>IF(AND(Formulaire!$H$15=Aéroports!$E3106,--ISNUMBER(IFERROR(SEARCH(Formulaire!$H$16,$C3106,1),""))=1),MAX(M$1:M3105)+1,"")</f>
        <v/>
      </c>
      <c r="N3106" s="69" t="str">
        <f>IF(AND(Formulaire!$H$21=Aéroports!$E3106,--ISNUMBER(IFERROR(SEARCH(Formulaire!$H$22,$C3106,1),""))=1),MAX(N$1:N3105)+1,"")</f>
        <v/>
      </c>
      <c r="O3106" s="69" t="str">
        <f>IF(AND(Formulaire!$H$27=Aéroports!$E3106,--ISNUMBER(IFERROR(SEARCH(Formulaire!$H$28,$C3106,1),""))=1),MAX(O$1:O3105)+1,"")</f>
        <v/>
      </c>
      <c r="Q3106" s="91" t="str">
        <f>IFERROR(INDEX($C$2:$C$5193,MATCH(ROWS(M$2:M3106),M$2:M$5193,0)),"")</f>
        <v/>
      </c>
      <c r="R3106" s="70" t="str">
        <f>IFERROR(INDEX($C$2:$C$5193,MATCH(ROWS(N$2:N3106),N$2:N$5193,0)),"")</f>
        <v/>
      </c>
      <c r="S3106" s="92" t="str">
        <f>IFERROR(INDEX($C$2:$C$5193,MATCH(ROWS(O$2:O3106),O$2:O$5193,0)),"")</f>
        <v/>
      </c>
    </row>
    <row r="3107" spans="1:19" x14ac:dyDescent="0.25">
      <c r="A3107" s="68">
        <v>5438</v>
      </c>
      <c r="B3107" s="68" t="s">
        <v>8118</v>
      </c>
      <c r="C3107" s="68" t="s">
        <v>8119</v>
      </c>
      <c r="D3107" s="68" t="s">
        <v>8115</v>
      </c>
      <c r="E3107" s="68" t="s">
        <v>22407</v>
      </c>
      <c r="F3107" s="68" t="s">
        <v>8120</v>
      </c>
      <c r="G3107" s="68" t="s">
        <v>8121</v>
      </c>
      <c r="H3107" s="68">
        <v>60.464449999999999</v>
      </c>
      <c r="I3107" s="68">
        <v>-45.56917</v>
      </c>
      <c r="J3107" s="68">
        <v>54</v>
      </c>
      <c r="K3107" s="68">
        <v>-3</v>
      </c>
      <c r="L3107" s="68">
        <f>COUNTIFS(Aéroports!$C$2:$C$5193,Aéroports!$C3107,Aéroports!$D$2:$D$5193,Aéroports!$D3107)</f>
        <v>1</v>
      </c>
      <c r="M3107" s="68" t="str">
        <f>IF(AND(Formulaire!$H$15=Aéroports!$E3107,--ISNUMBER(IFERROR(SEARCH(Formulaire!$H$16,$C3107,1),""))=1),MAX(M$1:M3106)+1,"")</f>
        <v/>
      </c>
      <c r="N3107" s="68" t="str">
        <f>IF(AND(Formulaire!$H$21=Aéroports!$E3107,--ISNUMBER(IFERROR(SEARCH(Formulaire!$H$22,$C3107,1),""))=1),MAX(N$1:N3106)+1,"")</f>
        <v/>
      </c>
      <c r="O3107" s="68" t="str">
        <f>IF(AND(Formulaire!$H$27=Aéroports!$E3107,--ISNUMBER(IFERROR(SEARCH(Formulaire!$H$28,$C3107,1),""))=1),MAX(O$1:O3106)+1,"")</f>
        <v/>
      </c>
      <c r="Q3107" s="91" t="str">
        <f>IFERROR(INDEX($C$2:$C$5193,MATCH(ROWS(M$2:M3107),M$2:M$5193,0)),"")</f>
        <v/>
      </c>
      <c r="R3107" s="70" t="str">
        <f>IFERROR(INDEX($C$2:$C$5193,MATCH(ROWS(N$2:N3107),N$2:N$5193,0)),"")</f>
        <v/>
      </c>
      <c r="S3107" s="92" t="str">
        <f>IFERROR(INDEX($C$2:$C$5193,MATCH(ROWS(O$2:O3107),O$2:O$5193,0)),"")</f>
        <v/>
      </c>
    </row>
    <row r="3108" spans="1:19" x14ac:dyDescent="0.25">
      <c r="A3108" s="69">
        <v>7642</v>
      </c>
      <c r="B3108" s="69" t="s">
        <v>8122</v>
      </c>
      <c r="C3108" s="69" t="s">
        <v>8123</v>
      </c>
      <c r="D3108" s="69" t="s">
        <v>8115</v>
      </c>
      <c r="E3108" s="69" t="s">
        <v>22407</v>
      </c>
      <c r="F3108" s="69" t="s">
        <v>8124</v>
      </c>
      <c r="G3108" s="69" t="s">
        <v>8125</v>
      </c>
      <c r="H3108" s="69">
        <v>65.612300000000005</v>
      </c>
      <c r="I3108" s="69">
        <v>-37.618340000000003</v>
      </c>
      <c r="J3108" s="69">
        <v>24</v>
      </c>
      <c r="K3108" s="69">
        <v>-3</v>
      </c>
      <c r="L3108" s="69">
        <f>COUNTIFS(Aéroports!$C$2:$C$5193,Aéroports!$C3108,Aéroports!$D$2:$D$5193,Aéroports!$D3108)</f>
        <v>1</v>
      </c>
      <c r="M3108" s="69" t="str">
        <f>IF(AND(Formulaire!$H$15=Aéroports!$E3108,--ISNUMBER(IFERROR(SEARCH(Formulaire!$H$16,$C3108,1),""))=1),MAX(M$1:M3107)+1,"")</f>
        <v/>
      </c>
      <c r="N3108" s="69" t="str">
        <f>IF(AND(Formulaire!$H$21=Aéroports!$E3108,--ISNUMBER(IFERROR(SEARCH(Formulaire!$H$22,$C3108,1),""))=1),MAX(N$1:N3107)+1,"")</f>
        <v/>
      </c>
      <c r="O3108" s="69" t="str">
        <f>IF(AND(Formulaire!$H$27=Aéroports!$E3108,--ISNUMBER(IFERROR(SEARCH(Formulaire!$H$28,$C3108,1),""))=1),MAX(O$1:O3107)+1,"")</f>
        <v/>
      </c>
      <c r="Q3108" s="91" t="str">
        <f>IFERROR(INDEX($C$2:$C$5193,MATCH(ROWS(M$2:M3108),M$2:M$5193,0)),"")</f>
        <v/>
      </c>
      <c r="R3108" s="70" t="str">
        <f>IFERROR(INDEX($C$2:$C$5193,MATCH(ROWS(N$2:N3108),N$2:N$5193,0)),"")</f>
        <v/>
      </c>
      <c r="S3108" s="92" t="str">
        <f>IFERROR(INDEX($C$2:$C$5193,MATCH(ROWS(O$2:O3108),O$2:O$5193,0)),"")</f>
        <v/>
      </c>
    </row>
    <row r="3109" spans="1:19" x14ac:dyDescent="0.25">
      <c r="A3109" s="68">
        <v>8</v>
      </c>
      <c r="B3109" s="68" t="s">
        <v>8126</v>
      </c>
      <c r="C3109" s="68" t="s">
        <v>8127</v>
      </c>
      <c r="D3109" s="68" t="s">
        <v>8115</v>
      </c>
      <c r="E3109" s="68" t="s">
        <v>22407</v>
      </c>
      <c r="F3109" s="68" t="s">
        <v>8128</v>
      </c>
      <c r="G3109" s="68" t="s">
        <v>8129</v>
      </c>
      <c r="H3109" s="68">
        <v>64.190899999999999</v>
      </c>
      <c r="I3109" s="68">
        <v>-51.678100000000001</v>
      </c>
      <c r="J3109" s="68">
        <v>283</v>
      </c>
      <c r="K3109" s="68">
        <v>-3</v>
      </c>
      <c r="L3109" s="68">
        <f>COUNTIFS(Aéroports!$C$2:$C$5193,Aéroports!$C3109,Aéroports!$D$2:$D$5193,Aéroports!$D3109)</f>
        <v>1</v>
      </c>
      <c r="M3109" s="68" t="str">
        <f>IF(AND(Formulaire!$H$15=Aéroports!$E3109,--ISNUMBER(IFERROR(SEARCH(Formulaire!$H$16,$C3109,1),""))=1),MAX(M$1:M3108)+1,"")</f>
        <v/>
      </c>
      <c r="N3109" s="68" t="str">
        <f>IF(AND(Formulaire!$H$21=Aéroports!$E3109,--ISNUMBER(IFERROR(SEARCH(Formulaire!$H$22,$C3109,1),""))=1),MAX(N$1:N3108)+1,"")</f>
        <v/>
      </c>
      <c r="O3109" s="68" t="str">
        <f>IF(AND(Formulaire!$H$27=Aéroports!$E3109,--ISNUMBER(IFERROR(SEARCH(Formulaire!$H$28,$C3109,1),""))=1),MAX(O$1:O3108)+1,"")</f>
        <v/>
      </c>
      <c r="Q3109" s="91" t="str">
        <f>IFERROR(INDEX($C$2:$C$5193,MATCH(ROWS(M$2:M3109),M$2:M$5193,0)),"")</f>
        <v/>
      </c>
      <c r="R3109" s="70" t="str">
        <f>IFERROR(INDEX($C$2:$C$5193,MATCH(ROWS(N$2:N3109),N$2:N$5193,0)),"")</f>
        <v/>
      </c>
      <c r="S3109" s="92" t="str">
        <f>IFERROR(INDEX($C$2:$C$5193,MATCH(ROWS(O$2:O3109),O$2:O$5193,0)),"")</f>
        <v/>
      </c>
    </row>
    <row r="3110" spans="1:19" x14ac:dyDescent="0.25">
      <c r="A3110" s="69">
        <v>3995</v>
      </c>
      <c r="B3110" s="69" t="s">
        <v>8130</v>
      </c>
      <c r="C3110" s="69" t="s">
        <v>8131</v>
      </c>
      <c r="D3110" s="69" t="s">
        <v>8115</v>
      </c>
      <c r="E3110" s="69" t="s">
        <v>22407</v>
      </c>
      <c r="F3110" s="69" t="s">
        <v>8132</v>
      </c>
      <c r="G3110" s="69" t="s">
        <v>8133</v>
      </c>
      <c r="H3110" s="69">
        <v>69.243200000000002</v>
      </c>
      <c r="I3110" s="69">
        <v>-51.057099999999998</v>
      </c>
      <c r="J3110" s="69">
        <v>95</v>
      </c>
      <c r="K3110" s="69">
        <v>-3</v>
      </c>
      <c r="L3110" s="69">
        <f>COUNTIFS(Aéroports!$C$2:$C$5193,Aéroports!$C3110,Aéroports!$D$2:$D$5193,Aéroports!$D3110)</f>
        <v>1</v>
      </c>
      <c r="M3110" s="69" t="str">
        <f>IF(AND(Formulaire!$H$15=Aéroports!$E3110,--ISNUMBER(IFERROR(SEARCH(Formulaire!$H$16,$C3110,1),""))=1),MAX(M$1:M3109)+1,"")</f>
        <v/>
      </c>
      <c r="N3110" s="69" t="str">
        <f>IF(AND(Formulaire!$H$21=Aéroports!$E3110,--ISNUMBER(IFERROR(SEARCH(Formulaire!$H$22,$C3110,1),""))=1),MAX(N$1:N3109)+1,"")</f>
        <v/>
      </c>
      <c r="O3110" s="69" t="str">
        <f>IF(AND(Formulaire!$H$27=Aéroports!$E3110,--ISNUMBER(IFERROR(SEARCH(Formulaire!$H$28,$C3110,1),""))=1),MAX(O$1:O3109)+1,"")</f>
        <v/>
      </c>
      <c r="Q3110" s="91" t="str">
        <f>IFERROR(INDEX($C$2:$C$5193,MATCH(ROWS(M$2:M3110),M$2:M$5193,0)),"")</f>
        <v/>
      </c>
      <c r="R3110" s="70" t="str">
        <f>IFERROR(INDEX($C$2:$C$5193,MATCH(ROWS(N$2:N3110),N$2:N$5193,0)),"")</f>
        <v/>
      </c>
      <c r="S3110" s="92" t="str">
        <f>IFERROR(INDEX($C$2:$C$5193,MATCH(ROWS(O$2:O3110),O$2:O$5193,0)),"")</f>
        <v/>
      </c>
    </row>
    <row r="3111" spans="1:19" x14ac:dyDescent="0.25">
      <c r="A3111" s="68">
        <v>8208</v>
      </c>
      <c r="B3111" s="68" t="s">
        <v>8134</v>
      </c>
      <c r="C3111" s="68" t="s">
        <v>8135</v>
      </c>
      <c r="D3111" s="68" t="s">
        <v>8115</v>
      </c>
      <c r="E3111" s="68" t="s">
        <v>22407</v>
      </c>
      <c r="F3111" s="68" t="s">
        <v>8136</v>
      </c>
      <c r="G3111" s="68" t="s">
        <v>8137</v>
      </c>
      <c r="H3111" s="68">
        <v>70.488230000000001</v>
      </c>
      <c r="I3111" s="68">
        <v>-21.971679999999999</v>
      </c>
      <c r="J3111" s="68">
        <v>238</v>
      </c>
      <c r="K3111" s="68">
        <v>-1</v>
      </c>
      <c r="L3111" s="68">
        <f>COUNTIFS(Aéroports!$C$2:$C$5193,Aéroports!$C3111,Aéroports!$D$2:$D$5193,Aéroports!$D3111)</f>
        <v>1</v>
      </c>
      <c r="M3111" s="68" t="str">
        <f>IF(AND(Formulaire!$H$15=Aéroports!$E3111,--ISNUMBER(IFERROR(SEARCH(Formulaire!$H$16,$C3111,1),""))=1),MAX(M$1:M3110)+1,"")</f>
        <v/>
      </c>
      <c r="N3111" s="68" t="str">
        <f>IF(AND(Formulaire!$H$21=Aéroports!$E3111,--ISNUMBER(IFERROR(SEARCH(Formulaire!$H$22,$C3111,1),""))=1),MAX(N$1:N3110)+1,"")</f>
        <v/>
      </c>
      <c r="O3111" s="68" t="str">
        <f>IF(AND(Formulaire!$H$27=Aéroports!$E3111,--ISNUMBER(IFERROR(SEARCH(Formulaire!$H$28,$C3111,1),""))=1),MAX(O$1:O3110)+1,"")</f>
        <v/>
      </c>
      <c r="Q3111" s="91" t="str">
        <f>IFERROR(INDEX($C$2:$C$5193,MATCH(ROWS(M$2:M3111),M$2:M$5193,0)),"")</f>
        <v/>
      </c>
      <c r="R3111" s="70" t="str">
        <f>IFERROR(INDEX($C$2:$C$5193,MATCH(ROWS(N$2:N3111),N$2:N$5193,0)),"")</f>
        <v/>
      </c>
      <c r="S3111" s="92" t="str">
        <f>IFERROR(INDEX($C$2:$C$5193,MATCH(ROWS(O$2:O3111),O$2:O$5193,0)),"")</f>
        <v/>
      </c>
    </row>
    <row r="3112" spans="1:19" x14ac:dyDescent="0.25">
      <c r="A3112" s="69">
        <v>5443</v>
      </c>
      <c r="B3112" s="69" t="s">
        <v>8138</v>
      </c>
      <c r="C3112" s="69" t="s">
        <v>8139</v>
      </c>
      <c r="D3112" s="69" t="s">
        <v>8115</v>
      </c>
      <c r="E3112" s="69" t="s">
        <v>22407</v>
      </c>
      <c r="F3112" s="69" t="s">
        <v>8140</v>
      </c>
      <c r="G3112" s="69" t="s">
        <v>8141</v>
      </c>
      <c r="H3112" s="69">
        <v>65.412499999999994</v>
      </c>
      <c r="I3112" s="69">
        <v>-52.939399999999999</v>
      </c>
      <c r="J3112" s="69">
        <v>91</v>
      </c>
      <c r="K3112" s="69">
        <v>-3</v>
      </c>
      <c r="L3112" s="69">
        <f>COUNTIFS(Aéroports!$C$2:$C$5193,Aéroports!$C3112,Aéroports!$D$2:$D$5193,Aéroports!$D3112)</f>
        <v>1</v>
      </c>
      <c r="M3112" s="69" t="str">
        <f>IF(AND(Formulaire!$H$15=Aéroports!$E3112,--ISNUMBER(IFERROR(SEARCH(Formulaire!$H$16,$C3112,1),""))=1),MAX(M$1:M3111)+1,"")</f>
        <v/>
      </c>
      <c r="N3112" s="69" t="str">
        <f>IF(AND(Formulaire!$H$21=Aéroports!$E3112,--ISNUMBER(IFERROR(SEARCH(Formulaire!$H$22,$C3112,1),""))=1),MAX(N$1:N3111)+1,"")</f>
        <v/>
      </c>
      <c r="O3112" s="69" t="str">
        <f>IF(AND(Formulaire!$H$27=Aéroports!$E3112,--ISNUMBER(IFERROR(SEARCH(Formulaire!$H$28,$C3112,1),""))=1),MAX(O$1:O3111)+1,"")</f>
        <v/>
      </c>
      <c r="Q3112" s="91" t="str">
        <f>IFERROR(INDEX($C$2:$C$5193,MATCH(ROWS(M$2:M3112),M$2:M$5193,0)),"")</f>
        <v/>
      </c>
      <c r="R3112" s="70" t="str">
        <f>IFERROR(INDEX($C$2:$C$5193,MATCH(ROWS(N$2:N3112),N$2:N$5193,0)),"")</f>
        <v/>
      </c>
      <c r="S3112" s="92" t="str">
        <f>IFERROR(INDEX($C$2:$C$5193,MATCH(ROWS(O$2:O3112),O$2:O$5193,0)),"")</f>
        <v/>
      </c>
    </row>
    <row r="3113" spans="1:19" x14ac:dyDescent="0.25">
      <c r="A3113" s="68">
        <v>5444</v>
      </c>
      <c r="B3113" s="68" t="s">
        <v>8142</v>
      </c>
      <c r="C3113" s="68" t="s">
        <v>8143</v>
      </c>
      <c r="D3113" s="68" t="s">
        <v>8115</v>
      </c>
      <c r="E3113" s="68" t="s">
        <v>22407</v>
      </c>
      <c r="F3113" s="68" t="s">
        <v>8144</v>
      </c>
      <c r="G3113" s="68" t="s">
        <v>8145</v>
      </c>
      <c r="H3113" s="68">
        <v>60.14188</v>
      </c>
      <c r="I3113" s="68">
        <v>-45.232979999999998</v>
      </c>
      <c r="J3113" s="68">
        <v>17</v>
      </c>
      <c r="K3113" s="68">
        <v>-3</v>
      </c>
      <c r="L3113" s="68">
        <f>COUNTIFS(Aéroports!$C$2:$C$5193,Aéroports!$C3113,Aéroports!$D$2:$D$5193,Aéroports!$D3113)</f>
        <v>1</v>
      </c>
      <c r="M3113" s="68" t="str">
        <f>IF(AND(Formulaire!$H$15=Aéroports!$E3113,--ISNUMBER(IFERROR(SEARCH(Formulaire!$H$16,$C3113,1),""))=1),MAX(M$1:M3112)+1,"")</f>
        <v/>
      </c>
      <c r="N3113" s="68" t="str">
        <f>IF(AND(Formulaire!$H$21=Aéroports!$E3113,--ISNUMBER(IFERROR(SEARCH(Formulaire!$H$22,$C3113,1),""))=1),MAX(N$1:N3112)+1,"")</f>
        <v/>
      </c>
      <c r="O3113" s="68" t="str">
        <f>IF(AND(Formulaire!$H$27=Aéroports!$E3113,--ISNUMBER(IFERROR(SEARCH(Formulaire!$H$28,$C3113,1),""))=1),MAX(O$1:O3112)+1,"")</f>
        <v/>
      </c>
      <c r="Q3113" s="91" t="str">
        <f>IFERROR(INDEX($C$2:$C$5193,MATCH(ROWS(M$2:M3113),M$2:M$5193,0)),"")</f>
        <v/>
      </c>
      <c r="R3113" s="70" t="str">
        <f>IFERROR(INDEX($C$2:$C$5193,MATCH(ROWS(N$2:N3113),N$2:N$5193,0)),"")</f>
        <v/>
      </c>
      <c r="S3113" s="92" t="str">
        <f>IFERROR(INDEX($C$2:$C$5193,MATCH(ROWS(O$2:O3113),O$2:O$5193,0)),"")</f>
        <v/>
      </c>
    </row>
    <row r="3114" spans="1:19" x14ac:dyDescent="0.25">
      <c r="A3114" s="69">
        <v>5445</v>
      </c>
      <c r="B3114" s="69" t="s">
        <v>8146</v>
      </c>
      <c r="C3114" s="69" t="s">
        <v>8147</v>
      </c>
      <c r="D3114" s="69" t="s">
        <v>8115</v>
      </c>
      <c r="E3114" s="69" t="s">
        <v>22407</v>
      </c>
      <c r="F3114" s="69" t="s">
        <v>8148</v>
      </c>
      <c r="G3114" s="69" t="s">
        <v>8149</v>
      </c>
      <c r="H3114" s="69">
        <v>60.917279999999998</v>
      </c>
      <c r="I3114" s="69">
        <v>-46.059930000000001</v>
      </c>
      <c r="J3114" s="69">
        <v>83</v>
      </c>
      <c r="K3114" s="69">
        <v>-3</v>
      </c>
      <c r="L3114" s="69">
        <f>COUNTIFS(Aéroports!$C$2:$C$5193,Aéroports!$C3114,Aéroports!$D$2:$D$5193,Aéroports!$D3114)</f>
        <v>1</v>
      </c>
      <c r="M3114" s="69" t="str">
        <f>IF(AND(Formulaire!$H$15=Aéroports!$E3114,--ISNUMBER(IFERROR(SEARCH(Formulaire!$H$16,$C3114,1),""))=1),MAX(M$1:M3113)+1,"")</f>
        <v/>
      </c>
      <c r="N3114" s="69" t="str">
        <f>IF(AND(Formulaire!$H$21=Aéroports!$E3114,--ISNUMBER(IFERROR(SEARCH(Formulaire!$H$22,$C3114,1),""))=1),MAX(N$1:N3113)+1,"")</f>
        <v/>
      </c>
      <c r="O3114" s="69" t="str">
        <f>IF(AND(Formulaire!$H$27=Aéroports!$E3114,--ISNUMBER(IFERROR(SEARCH(Formulaire!$H$28,$C3114,1),""))=1),MAX(O$1:O3113)+1,"")</f>
        <v/>
      </c>
      <c r="Q3114" s="91" t="str">
        <f>IFERROR(INDEX($C$2:$C$5193,MATCH(ROWS(M$2:M3114),M$2:M$5193,0)),"")</f>
        <v/>
      </c>
      <c r="R3114" s="70" t="str">
        <f>IFERROR(INDEX($C$2:$C$5193,MATCH(ROWS(N$2:N3114),N$2:N$5193,0)),"")</f>
        <v/>
      </c>
      <c r="S3114" s="92" t="str">
        <f>IFERROR(INDEX($C$2:$C$5193,MATCH(ROWS(O$2:O3114),O$2:O$5193,0)),"")</f>
        <v/>
      </c>
    </row>
    <row r="3115" spans="1:19" x14ac:dyDescent="0.25">
      <c r="A3115" s="68">
        <v>7</v>
      </c>
      <c r="B3115" s="68" t="s">
        <v>8150</v>
      </c>
      <c r="C3115" s="68" t="s">
        <v>8151</v>
      </c>
      <c r="D3115" s="68" t="s">
        <v>8115</v>
      </c>
      <c r="E3115" s="68" t="s">
        <v>22407</v>
      </c>
      <c r="F3115" s="68" t="s">
        <v>8152</v>
      </c>
      <c r="G3115" s="68" t="s">
        <v>8153</v>
      </c>
      <c r="H3115" s="68">
        <v>61.160499999999999</v>
      </c>
      <c r="I3115" s="68">
        <v>-45.426000000000002</v>
      </c>
      <c r="J3115" s="68">
        <v>112</v>
      </c>
      <c r="K3115" s="68">
        <v>-3</v>
      </c>
      <c r="L3115" s="68">
        <f>COUNTIFS(Aéroports!$C$2:$C$5193,Aéroports!$C3115,Aéroports!$D$2:$D$5193,Aéroports!$D3115)</f>
        <v>1</v>
      </c>
      <c r="M3115" s="68" t="str">
        <f>IF(AND(Formulaire!$H$15=Aéroports!$E3115,--ISNUMBER(IFERROR(SEARCH(Formulaire!$H$16,$C3115,1),""))=1),MAX(M$1:M3114)+1,"")</f>
        <v/>
      </c>
      <c r="N3115" s="68" t="str">
        <f>IF(AND(Formulaire!$H$21=Aéroports!$E3115,--ISNUMBER(IFERROR(SEARCH(Formulaire!$H$22,$C3115,1),""))=1),MAX(N$1:N3114)+1,"")</f>
        <v/>
      </c>
      <c r="O3115" s="68" t="str">
        <f>IF(AND(Formulaire!$H$27=Aéroports!$E3115,--ISNUMBER(IFERROR(SEARCH(Formulaire!$H$28,$C3115,1),""))=1),MAX(O$1:O3114)+1,"")</f>
        <v/>
      </c>
      <c r="Q3115" s="91" t="str">
        <f>IFERROR(INDEX($C$2:$C$5193,MATCH(ROWS(M$2:M3115),M$2:M$5193,0)),"")</f>
        <v/>
      </c>
      <c r="R3115" s="70" t="str">
        <f>IFERROR(INDEX($C$2:$C$5193,MATCH(ROWS(N$2:N3115),N$2:N$5193,0)),"")</f>
        <v/>
      </c>
      <c r="S3115" s="92" t="str">
        <f>IFERROR(INDEX($C$2:$C$5193,MATCH(ROWS(O$2:O3115),O$2:O$5193,0)),"")</f>
        <v/>
      </c>
    </row>
    <row r="3116" spans="1:19" x14ac:dyDescent="0.25">
      <c r="A3116" s="69">
        <v>5439</v>
      </c>
      <c r="B3116" s="69" t="s">
        <v>8154</v>
      </c>
      <c r="C3116" s="69" t="s">
        <v>8155</v>
      </c>
      <c r="D3116" s="69" t="s">
        <v>8115</v>
      </c>
      <c r="E3116" s="69" t="s">
        <v>22407</v>
      </c>
      <c r="F3116" s="69" t="s">
        <v>8156</v>
      </c>
      <c r="G3116" s="69" t="s">
        <v>8157</v>
      </c>
      <c r="H3116" s="69">
        <v>70.743099999999998</v>
      </c>
      <c r="I3116" s="69">
        <v>-22.650500000000001</v>
      </c>
      <c r="J3116" s="69">
        <v>45</v>
      </c>
      <c r="K3116" s="69">
        <v>-1</v>
      </c>
      <c r="L3116" s="69">
        <f>COUNTIFS(Aéroports!$C$2:$C$5193,Aéroports!$C3116,Aéroports!$D$2:$D$5193,Aéroports!$D3116)</f>
        <v>1</v>
      </c>
      <c r="M3116" s="69" t="str">
        <f>IF(AND(Formulaire!$H$15=Aéroports!$E3116,--ISNUMBER(IFERROR(SEARCH(Formulaire!$H$16,$C3116,1),""))=1),MAX(M$1:M3115)+1,"")</f>
        <v/>
      </c>
      <c r="N3116" s="69" t="str">
        <f>IF(AND(Formulaire!$H$21=Aéroports!$E3116,--ISNUMBER(IFERROR(SEARCH(Formulaire!$H$22,$C3116,1),""))=1),MAX(N$1:N3115)+1,"")</f>
        <v/>
      </c>
      <c r="O3116" s="69" t="str">
        <f>IF(AND(Formulaire!$H$27=Aéroports!$E3116,--ISNUMBER(IFERROR(SEARCH(Formulaire!$H$28,$C3116,1),""))=1),MAX(O$1:O3115)+1,"")</f>
        <v/>
      </c>
      <c r="Q3116" s="91" t="str">
        <f>IFERROR(INDEX($C$2:$C$5193,MATCH(ROWS(M$2:M3116),M$2:M$5193,0)),"")</f>
        <v/>
      </c>
      <c r="R3116" s="70" t="str">
        <f>IFERROR(INDEX($C$2:$C$5193,MATCH(ROWS(N$2:N3116),N$2:N$5193,0)),"")</f>
        <v/>
      </c>
      <c r="S3116" s="92" t="str">
        <f>IFERROR(INDEX($C$2:$C$5193,MATCH(ROWS(O$2:O3116),O$2:O$5193,0)),"")</f>
        <v/>
      </c>
    </row>
    <row r="3117" spans="1:19" x14ac:dyDescent="0.25">
      <c r="A3117" s="68">
        <v>5440</v>
      </c>
      <c r="B3117" s="68" t="s">
        <v>8158</v>
      </c>
      <c r="C3117" s="68" t="s">
        <v>8159</v>
      </c>
      <c r="D3117" s="68" t="s">
        <v>8115</v>
      </c>
      <c r="E3117" s="68" t="s">
        <v>22407</v>
      </c>
      <c r="F3117" s="68" t="s">
        <v>8160</v>
      </c>
      <c r="G3117" s="68" t="s">
        <v>8161</v>
      </c>
      <c r="H3117" s="68">
        <v>61.992199999999997</v>
      </c>
      <c r="I3117" s="68">
        <v>-49.662500000000001</v>
      </c>
      <c r="J3117" s="68">
        <v>63</v>
      </c>
      <c r="K3117" s="68">
        <v>-3</v>
      </c>
      <c r="L3117" s="68">
        <f>COUNTIFS(Aéroports!$C$2:$C$5193,Aéroports!$C3117,Aéroports!$D$2:$D$5193,Aéroports!$D3117)</f>
        <v>1</v>
      </c>
      <c r="M3117" s="68" t="str">
        <f>IF(AND(Formulaire!$H$15=Aéroports!$E3117,--ISNUMBER(IFERROR(SEARCH(Formulaire!$H$16,$C3117,1),""))=1),MAX(M$1:M3116)+1,"")</f>
        <v/>
      </c>
      <c r="N3117" s="68" t="str">
        <f>IF(AND(Formulaire!$H$21=Aéroports!$E3117,--ISNUMBER(IFERROR(SEARCH(Formulaire!$H$22,$C3117,1),""))=1),MAX(N$1:N3116)+1,"")</f>
        <v/>
      </c>
      <c r="O3117" s="68" t="str">
        <f>IF(AND(Formulaire!$H$27=Aéroports!$E3117,--ISNUMBER(IFERROR(SEARCH(Formulaire!$H$28,$C3117,1),""))=1),MAX(O$1:O3116)+1,"")</f>
        <v/>
      </c>
      <c r="Q3117" s="91" t="str">
        <f>IFERROR(INDEX($C$2:$C$5193,MATCH(ROWS(M$2:M3117),M$2:M$5193,0)),"")</f>
        <v/>
      </c>
      <c r="R3117" s="70" t="str">
        <f>IFERROR(INDEX($C$2:$C$5193,MATCH(ROWS(N$2:N3117),N$2:N$5193,0)),"")</f>
        <v/>
      </c>
      <c r="S3117" s="92" t="str">
        <f>IFERROR(INDEX($C$2:$C$5193,MATCH(ROWS(O$2:O3117),O$2:O$5193,0)),"")</f>
        <v/>
      </c>
    </row>
    <row r="3118" spans="1:19" x14ac:dyDescent="0.25">
      <c r="A3118" s="69">
        <v>5446</v>
      </c>
      <c r="B3118" s="69" t="s">
        <v>8162</v>
      </c>
      <c r="C3118" s="69" t="s">
        <v>8163</v>
      </c>
      <c r="D3118" s="69" t="s">
        <v>8115</v>
      </c>
      <c r="E3118" s="69" t="s">
        <v>22407</v>
      </c>
      <c r="F3118" s="69" t="s">
        <v>8164</v>
      </c>
      <c r="G3118" s="69" t="s">
        <v>8165</v>
      </c>
      <c r="H3118" s="69">
        <v>77.488600000000005</v>
      </c>
      <c r="I3118" s="69">
        <v>-69.3887</v>
      </c>
      <c r="J3118" s="69">
        <v>51</v>
      </c>
      <c r="K3118" s="69">
        <v>-4</v>
      </c>
      <c r="L3118" s="69">
        <f>COUNTIFS(Aéroports!$C$2:$C$5193,Aéroports!$C3118,Aéroports!$D$2:$D$5193,Aéroports!$D3118)</f>
        <v>1</v>
      </c>
      <c r="M3118" s="69" t="str">
        <f>IF(AND(Formulaire!$H$15=Aéroports!$E3118,--ISNUMBER(IFERROR(SEARCH(Formulaire!$H$16,$C3118,1),""))=1),MAX(M$1:M3117)+1,"")</f>
        <v/>
      </c>
      <c r="N3118" s="69" t="str">
        <f>IF(AND(Formulaire!$H$21=Aéroports!$E3118,--ISNUMBER(IFERROR(SEARCH(Formulaire!$H$22,$C3118,1),""))=1),MAX(N$1:N3117)+1,"")</f>
        <v/>
      </c>
      <c r="O3118" s="69" t="str">
        <f>IF(AND(Formulaire!$H$27=Aéroports!$E3118,--ISNUMBER(IFERROR(SEARCH(Formulaire!$H$28,$C3118,1),""))=1),MAX(O$1:O3117)+1,"")</f>
        <v/>
      </c>
      <c r="Q3118" s="91" t="str">
        <f>IFERROR(INDEX($C$2:$C$5193,MATCH(ROWS(M$2:M3118),M$2:M$5193,0)),"")</f>
        <v/>
      </c>
      <c r="R3118" s="70" t="str">
        <f>IFERROR(INDEX($C$2:$C$5193,MATCH(ROWS(N$2:N3118),N$2:N$5193,0)),"")</f>
        <v/>
      </c>
      <c r="S3118" s="92" t="str">
        <f>IFERROR(INDEX($C$2:$C$5193,MATCH(ROWS(O$2:O3118),O$2:O$5193,0)),"")</f>
        <v/>
      </c>
    </row>
    <row r="3119" spans="1:19" x14ac:dyDescent="0.25">
      <c r="A3119" s="68">
        <v>5442</v>
      </c>
      <c r="B3119" s="68" t="s">
        <v>8166</v>
      </c>
      <c r="C3119" s="68" t="s">
        <v>8167</v>
      </c>
      <c r="D3119" s="68" t="s">
        <v>8115</v>
      </c>
      <c r="E3119" s="68" t="s">
        <v>22407</v>
      </c>
      <c r="F3119" s="68" t="s">
        <v>8168</v>
      </c>
      <c r="G3119" s="68" t="s">
        <v>8169</v>
      </c>
      <c r="H3119" s="68">
        <v>60.715679999999999</v>
      </c>
      <c r="I3119" s="68">
        <v>-46.029919999999997</v>
      </c>
      <c r="J3119" s="68">
        <v>53</v>
      </c>
      <c r="K3119" s="68">
        <v>-3</v>
      </c>
      <c r="L3119" s="68">
        <f>COUNTIFS(Aéroports!$C$2:$C$5193,Aéroports!$C3119,Aéroports!$D$2:$D$5193,Aéroports!$D3119)</f>
        <v>1</v>
      </c>
      <c r="M3119" s="68" t="str">
        <f>IF(AND(Formulaire!$H$15=Aéroports!$E3119,--ISNUMBER(IFERROR(SEARCH(Formulaire!$H$16,$C3119,1),""))=1),MAX(M$1:M3118)+1,"")</f>
        <v/>
      </c>
      <c r="N3119" s="68" t="str">
        <f>IF(AND(Formulaire!$H$21=Aéroports!$E3119,--ISNUMBER(IFERROR(SEARCH(Formulaire!$H$22,$C3119,1),""))=1),MAX(N$1:N3118)+1,"")</f>
        <v/>
      </c>
      <c r="O3119" s="68" t="str">
        <f>IF(AND(Formulaire!$H$27=Aéroports!$E3119,--ISNUMBER(IFERROR(SEARCH(Formulaire!$H$28,$C3119,1),""))=1),MAX(O$1:O3118)+1,"")</f>
        <v/>
      </c>
      <c r="Q3119" s="91" t="str">
        <f>IFERROR(INDEX($C$2:$C$5193,MATCH(ROWS(M$2:M3119),M$2:M$5193,0)),"")</f>
        <v/>
      </c>
      <c r="R3119" s="70" t="str">
        <f>IFERROR(INDEX($C$2:$C$5193,MATCH(ROWS(N$2:N3119),N$2:N$5193,0)),"")</f>
        <v/>
      </c>
      <c r="S3119" s="92" t="str">
        <f>IFERROR(INDEX($C$2:$C$5193,MATCH(ROWS(O$2:O3119),O$2:O$5193,0)),"")</f>
        <v/>
      </c>
    </row>
    <row r="3120" spans="1:19" x14ac:dyDescent="0.25">
      <c r="A3120" s="69">
        <v>3996</v>
      </c>
      <c r="B3120" s="69" t="s">
        <v>8170</v>
      </c>
      <c r="C3120" s="69" t="s">
        <v>8171</v>
      </c>
      <c r="D3120" s="69" t="s">
        <v>8115</v>
      </c>
      <c r="E3120" s="69" t="s">
        <v>22407</v>
      </c>
      <c r="F3120" s="69" t="s">
        <v>8172</v>
      </c>
      <c r="G3120" s="69" t="s">
        <v>8173</v>
      </c>
      <c r="H3120" s="69">
        <v>68.822810000000004</v>
      </c>
      <c r="I3120" s="69">
        <v>-51.173450000000003</v>
      </c>
      <c r="J3120" s="69">
        <v>70</v>
      </c>
      <c r="K3120" s="69">
        <v>-3</v>
      </c>
      <c r="L3120" s="69">
        <f>COUNTIFS(Aéroports!$C$2:$C$5193,Aéroports!$C3120,Aéroports!$D$2:$D$5193,Aéroports!$D3120)</f>
        <v>1</v>
      </c>
      <c r="M3120" s="69" t="str">
        <f>IF(AND(Formulaire!$H$15=Aéroports!$E3120,--ISNUMBER(IFERROR(SEARCH(Formulaire!$H$16,$C3120,1),""))=1),MAX(M$1:M3119)+1,"")</f>
        <v/>
      </c>
      <c r="N3120" s="69" t="str">
        <f>IF(AND(Formulaire!$H$21=Aéroports!$E3120,--ISNUMBER(IFERROR(SEARCH(Formulaire!$H$22,$C3120,1),""))=1),MAX(N$1:N3119)+1,"")</f>
        <v/>
      </c>
      <c r="O3120" s="69" t="str">
        <f>IF(AND(Formulaire!$H$27=Aéroports!$E3120,--ISNUMBER(IFERROR(SEARCH(Formulaire!$H$28,$C3120,1),""))=1),MAX(O$1:O3119)+1,"")</f>
        <v/>
      </c>
      <c r="Q3120" s="91" t="str">
        <f>IFERROR(INDEX($C$2:$C$5193,MATCH(ROWS(M$2:M3120),M$2:M$5193,0)),"")</f>
        <v/>
      </c>
      <c r="R3120" s="70" t="str">
        <f>IFERROR(INDEX($C$2:$C$5193,MATCH(ROWS(N$2:N3120),N$2:N$5193,0)),"")</f>
        <v/>
      </c>
      <c r="S3120" s="92" t="str">
        <f>IFERROR(INDEX($C$2:$C$5193,MATCH(ROWS(O$2:O3120),O$2:O$5193,0)),"")</f>
        <v/>
      </c>
    </row>
    <row r="3121" spans="1:19" x14ac:dyDescent="0.25">
      <c r="A3121" s="68">
        <v>5441</v>
      </c>
      <c r="B3121" s="68" t="s">
        <v>8174</v>
      </c>
      <c r="C3121" s="68" t="s">
        <v>8175</v>
      </c>
      <c r="D3121" s="68" t="s">
        <v>8115</v>
      </c>
      <c r="E3121" s="68" t="s">
        <v>22407</v>
      </c>
      <c r="F3121" s="68" t="s">
        <v>8176</v>
      </c>
      <c r="G3121" s="68" t="s">
        <v>8177</v>
      </c>
      <c r="H3121" s="68">
        <v>69.251180000000005</v>
      </c>
      <c r="I3121" s="68">
        <v>-53.514879999999998</v>
      </c>
      <c r="J3121" s="68">
        <v>9</v>
      </c>
      <c r="K3121" s="68">
        <v>-3</v>
      </c>
      <c r="L3121" s="68">
        <f>COUNTIFS(Aéroports!$C$2:$C$5193,Aéroports!$C3121,Aéroports!$D$2:$D$5193,Aéroports!$D3121)</f>
        <v>1</v>
      </c>
      <c r="M3121" s="68" t="str">
        <f>IF(AND(Formulaire!$H$15=Aéroports!$E3121,--ISNUMBER(IFERROR(SEARCH(Formulaire!$H$16,$C3121,1),""))=1),MAX(M$1:M3120)+1,"")</f>
        <v/>
      </c>
      <c r="N3121" s="68" t="str">
        <f>IF(AND(Formulaire!$H$21=Aéroports!$E3121,--ISNUMBER(IFERROR(SEARCH(Formulaire!$H$22,$C3121,1),""))=1),MAX(N$1:N3120)+1,"")</f>
        <v/>
      </c>
      <c r="O3121" s="68" t="str">
        <f>IF(AND(Formulaire!$H$27=Aéroports!$E3121,--ISNUMBER(IFERROR(SEARCH(Formulaire!$H$28,$C3121,1),""))=1),MAX(O$1:O3120)+1,"")</f>
        <v/>
      </c>
      <c r="Q3121" s="91" t="str">
        <f>IFERROR(INDEX($C$2:$C$5193,MATCH(ROWS(M$2:M3121),M$2:M$5193,0)),"")</f>
        <v/>
      </c>
      <c r="R3121" s="70" t="str">
        <f>IFERROR(INDEX($C$2:$C$5193,MATCH(ROWS(N$2:N3121),N$2:N$5193,0)),"")</f>
        <v/>
      </c>
      <c r="S3121" s="92" t="str">
        <f>IFERROR(INDEX($C$2:$C$5193,MATCH(ROWS(O$2:O3121),O$2:O$5193,0)),"")</f>
        <v/>
      </c>
    </row>
    <row r="3122" spans="1:19" x14ac:dyDescent="0.25">
      <c r="A3122" s="69">
        <v>5447</v>
      </c>
      <c r="B3122" s="69" t="s">
        <v>8178</v>
      </c>
      <c r="C3122" s="69" t="s">
        <v>8179</v>
      </c>
      <c r="D3122" s="69" t="s">
        <v>8115</v>
      </c>
      <c r="E3122" s="69" t="s">
        <v>22407</v>
      </c>
      <c r="F3122" s="69" t="s">
        <v>8180</v>
      </c>
      <c r="G3122" s="69" t="s">
        <v>8181</v>
      </c>
      <c r="H3122" s="69">
        <v>66.951300000000003</v>
      </c>
      <c r="I3122" s="69">
        <v>-53.729300000000002</v>
      </c>
      <c r="J3122" s="69">
        <v>33</v>
      </c>
      <c r="K3122" s="69">
        <v>-3</v>
      </c>
      <c r="L3122" s="69">
        <f>COUNTIFS(Aéroports!$C$2:$C$5193,Aéroports!$C3122,Aéroports!$D$2:$D$5193,Aéroports!$D3122)</f>
        <v>1</v>
      </c>
      <c r="M3122" s="69" t="str">
        <f>IF(AND(Formulaire!$H$15=Aéroports!$E3122,--ISNUMBER(IFERROR(SEARCH(Formulaire!$H$16,$C3122,1),""))=1),MAX(M$1:M3121)+1,"")</f>
        <v/>
      </c>
      <c r="N3122" s="69" t="str">
        <f>IF(AND(Formulaire!$H$21=Aéroports!$E3122,--ISNUMBER(IFERROR(SEARCH(Formulaire!$H$22,$C3122,1),""))=1),MAX(N$1:N3121)+1,"")</f>
        <v/>
      </c>
      <c r="O3122" s="69" t="str">
        <f>IF(AND(Formulaire!$H$27=Aéroports!$E3122,--ISNUMBER(IFERROR(SEARCH(Formulaire!$H$28,$C3122,1),""))=1),MAX(O$1:O3121)+1,"")</f>
        <v/>
      </c>
      <c r="Q3122" s="91" t="str">
        <f>IFERROR(INDEX($C$2:$C$5193,MATCH(ROWS(M$2:M3122),M$2:M$5193,0)),"")</f>
        <v/>
      </c>
      <c r="R3122" s="70" t="str">
        <f>IFERROR(INDEX($C$2:$C$5193,MATCH(ROWS(N$2:N3122),N$2:N$5193,0)),"")</f>
        <v/>
      </c>
      <c r="S3122" s="92" t="str">
        <f>IFERROR(INDEX($C$2:$C$5193,MATCH(ROWS(O$2:O3122),O$2:O$5193,0)),"")</f>
        <v/>
      </c>
    </row>
    <row r="3123" spans="1:19" x14ac:dyDescent="0.25">
      <c r="A3123" s="68">
        <v>9</v>
      </c>
      <c r="B3123" s="68" t="s">
        <v>8182</v>
      </c>
      <c r="C3123" s="68" t="s">
        <v>8183</v>
      </c>
      <c r="D3123" s="68" t="s">
        <v>8115</v>
      </c>
      <c r="E3123" s="68" t="s">
        <v>22407</v>
      </c>
      <c r="F3123" s="68" t="s">
        <v>8184</v>
      </c>
      <c r="G3123" s="68" t="s">
        <v>8185</v>
      </c>
      <c r="H3123" s="68">
        <v>67.012219999999999</v>
      </c>
      <c r="I3123" s="68">
        <v>-50.71161</v>
      </c>
      <c r="J3123" s="68">
        <v>165</v>
      </c>
      <c r="K3123" s="68">
        <v>-3</v>
      </c>
      <c r="L3123" s="68">
        <f>COUNTIFS(Aéroports!$C$2:$C$5193,Aéroports!$C3123,Aéroports!$D$2:$D$5193,Aéroports!$D3123)</f>
        <v>1</v>
      </c>
      <c r="M3123" s="68" t="str">
        <f>IF(AND(Formulaire!$H$15=Aéroports!$E3123,--ISNUMBER(IFERROR(SEARCH(Formulaire!$H$16,$C3123,1),""))=1),MAX(M$1:M3122)+1,"")</f>
        <v/>
      </c>
      <c r="N3123" s="68" t="str">
        <f>IF(AND(Formulaire!$H$21=Aéroports!$E3123,--ISNUMBER(IFERROR(SEARCH(Formulaire!$H$22,$C3123,1),""))=1),MAX(N$1:N3122)+1,"")</f>
        <v/>
      </c>
      <c r="O3123" s="68" t="str">
        <f>IF(AND(Formulaire!$H$27=Aéroports!$E3123,--ISNUMBER(IFERROR(SEARCH(Formulaire!$H$28,$C3123,1),""))=1),MAX(O$1:O3122)+1,"")</f>
        <v/>
      </c>
      <c r="Q3123" s="91" t="str">
        <f>IFERROR(INDEX($C$2:$C$5193,MATCH(ROWS(M$2:M3123),M$2:M$5193,0)),"")</f>
        <v/>
      </c>
      <c r="R3123" s="70" t="str">
        <f>IFERROR(INDEX($C$2:$C$5193,MATCH(ROWS(N$2:N3123),N$2:N$5193,0)),"")</f>
        <v/>
      </c>
      <c r="S3123" s="92" t="str">
        <f>IFERROR(INDEX($C$2:$C$5193,MATCH(ROWS(O$2:O3123),O$2:O$5193,0)),"")</f>
        <v/>
      </c>
    </row>
    <row r="3124" spans="1:19" x14ac:dyDescent="0.25">
      <c r="A3124" s="69">
        <v>10</v>
      </c>
      <c r="B3124" s="69" t="s">
        <v>8186</v>
      </c>
      <c r="C3124" s="69" t="s">
        <v>8187</v>
      </c>
      <c r="D3124" s="69" t="s">
        <v>8115</v>
      </c>
      <c r="E3124" s="69" t="s">
        <v>22407</v>
      </c>
      <c r="F3124" s="69" t="s">
        <v>8188</v>
      </c>
      <c r="G3124" s="69" t="s">
        <v>8189</v>
      </c>
      <c r="H3124" s="69">
        <v>76.531199999999998</v>
      </c>
      <c r="I3124" s="69">
        <v>-68.703199999999995</v>
      </c>
      <c r="J3124" s="69">
        <v>251</v>
      </c>
      <c r="K3124" s="69">
        <v>-4</v>
      </c>
      <c r="L3124" s="69">
        <f>COUNTIFS(Aéroports!$C$2:$C$5193,Aéroports!$C3124,Aéroports!$D$2:$D$5193,Aéroports!$D3124)</f>
        <v>1</v>
      </c>
      <c r="M3124" s="69" t="str">
        <f>IF(AND(Formulaire!$H$15=Aéroports!$E3124,--ISNUMBER(IFERROR(SEARCH(Formulaire!$H$16,$C3124,1),""))=1),MAX(M$1:M3123)+1,"")</f>
        <v/>
      </c>
      <c r="N3124" s="69" t="str">
        <f>IF(AND(Formulaire!$H$21=Aéroports!$E3124,--ISNUMBER(IFERROR(SEARCH(Formulaire!$H$22,$C3124,1),""))=1),MAX(N$1:N3123)+1,"")</f>
        <v/>
      </c>
      <c r="O3124" s="69" t="str">
        <f>IF(AND(Formulaire!$H$27=Aéroports!$E3124,--ISNUMBER(IFERROR(SEARCH(Formulaire!$H$28,$C3124,1),""))=1),MAX(O$1:O3123)+1,"")</f>
        <v/>
      </c>
      <c r="Q3124" s="91" t="str">
        <f>IFERROR(INDEX($C$2:$C$5193,MATCH(ROWS(M$2:M3124),M$2:M$5193,0)),"")</f>
        <v/>
      </c>
      <c r="R3124" s="70" t="str">
        <f>IFERROR(INDEX($C$2:$C$5193,MATCH(ROWS(N$2:N3124),N$2:N$5193,0)),"")</f>
        <v/>
      </c>
      <c r="S3124" s="92" t="str">
        <f>IFERROR(INDEX($C$2:$C$5193,MATCH(ROWS(O$2:O3124),O$2:O$5193,0)),"")</f>
        <v/>
      </c>
    </row>
    <row r="3125" spans="1:19" x14ac:dyDescent="0.25">
      <c r="A3125" s="68">
        <v>5448</v>
      </c>
      <c r="B3125" s="68" t="s">
        <v>8190</v>
      </c>
      <c r="C3125" s="68" t="s">
        <v>8191</v>
      </c>
      <c r="D3125" s="68" t="s">
        <v>8115</v>
      </c>
      <c r="E3125" s="68" t="s">
        <v>22407</v>
      </c>
      <c r="F3125" s="68" t="s">
        <v>8192</v>
      </c>
      <c r="G3125" s="68" t="s">
        <v>8193</v>
      </c>
      <c r="H3125" s="68">
        <v>72.790199999999999</v>
      </c>
      <c r="I3125" s="68">
        <v>-56.130600000000001</v>
      </c>
      <c r="J3125" s="68">
        <v>414</v>
      </c>
      <c r="K3125" s="68">
        <v>-3</v>
      </c>
      <c r="L3125" s="68">
        <f>COUNTIFS(Aéroports!$C$2:$C$5193,Aéroports!$C3125,Aéroports!$D$2:$D$5193,Aéroports!$D3125)</f>
        <v>1</v>
      </c>
      <c r="M3125" s="68" t="str">
        <f>IF(AND(Formulaire!$H$15=Aéroports!$E3125,--ISNUMBER(IFERROR(SEARCH(Formulaire!$H$16,$C3125,1),""))=1),MAX(M$1:M3124)+1,"")</f>
        <v/>
      </c>
      <c r="N3125" s="68" t="str">
        <f>IF(AND(Formulaire!$H$21=Aéroports!$E3125,--ISNUMBER(IFERROR(SEARCH(Formulaire!$H$22,$C3125,1),""))=1),MAX(N$1:N3124)+1,"")</f>
        <v/>
      </c>
      <c r="O3125" s="68" t="str">
        <f>IF(AND(Formulaire!$H$27=Aéroports!$E3125,--ISNUMBER(IFERROR(SEARCH(Formulaire!$H$28,$C3125,1),""))=1),MAX(O$1:O3124)+1,"")</f>
        <v/>
      </c>
      <c r="Q3125" s="91" t="str">
        <f>IFERROR(INDEX($C$2:$C$5193,MATCH(ROWS(M$2:M3125),M$2:M$5193,0)),"")</f>
        <v/>
      </c>
      <c r="R3125" s="70" t="str">
        <f>IFERROR(INDEX($C$2:$C$5193,MATCH(ROWS(N$2:N3125),N$2:N$5193,0)),"")</f>
        <v/>
      </c>
      <c r="S3125" s="92" t="str">
        <f>IFERROR(INDEX($C$2:$C$5193,MATCH(ROWS(O$2:O3125),O$2:O$5193,0)),"")</f>
        <v/>
      </c>
    </row>
    <row r="3126" spans="1:19" x14ac:dyDescent="0.25">
      <c r="A3126" s="69">
        <v>8628</v>
      </c>
      <c r="B3126" s="69" t="s">
        <v>8198</v>
      </c>
      <c r="C3126" s="69" t="s">
        <v>8195</v>
      </c>
      <c r="D3126" s="69" t="s">
        <v>8115</v>
      </c>
      <c r="E3126" s="69" t="s">
        <v>22407</v>
      </c>
      <c r="F3126" s="69" t="s">
        <v>8199</v>
      </c>
      <c r="G3126" s="69" t="s">
        <v>8200</v>
      </c>
      <c r="H3126" s="69">
        <v>70.680430000000001</v>
      </c>
      <c r="I3126" s="69">
        <v>-52.111629999999998</v>
      </c>
      <c r="J3126" s="69">
        <v>50</v>
      </c>
      <c r="K3126" s="69">
        <v>-3</v>
      </c>
      <c r="L3126" s="69">
        <f>COUNTIFS(Aéroports!$C$2:$C$5193,Aéroports!$C3126,Aéroports!$D$2:$D$5193,Aéroports!$D3126)</f>
        <v>1</v>
      </c>
      <c r="M3126" s="69" t="str">
        <f>IF(AND(Formulaire!$H$15=Aéroports!$E3126,--ISNUMBER(IFERROR(SEARCH(Formulaire!$H$16,$C3126,1),""))=1),MAX(M$1:M3125)+1,"")</f>
        <v/>
      </c>
      <c r="N3126" s="69" t="str">
        <f>IF(AND(Formulaire!$H$21=Aéroports!$E3126,--ISNUMBER(IFERROR(SEARCH(Formulaire!$H$22,$C3126,1),""))=1),MAX(N$1:N3125)+1,"")</f>
        <v/>
      </c>
      <c r="O3126" s="69" t="str">
        <f>IF(AND(Formulaire!$H$27=Aéroports!$E3126,--ISNUMBER(IFERROR(SEARCH(Formulaire!$H$28,$C3126,1),""))=1),MAX(O$1:O3125)+1,"")</f>
        <v/>
      </c>
      <c r="Q3126" s="91" t="str">
        <f>IFERROR(INDEX($C$2:$C$5193,MATCH(ROWS(M$2:M3126),M$2:M$5193,0)),"")</f>
        <v/>
      </c>
      <c r="R3126" s="70" t="str">
        <f>IFERROR(INDEX($C$2:$C$5193,MATCH(ROWS(N$2:N3126),N$2:N$5193,0)),"")</f>
        <v/>
      </c>
      <c r="S3126" s="92" t="str">
        <f>IFERROR(INDEX($C$2:$C$5193,MATCH(ROWS(O$2:O3126),O$2:O$5193,0)),"")</f>
        <v/>
      </c>
    </row>
    <row r="3127" spans="1:19" x14ac:dyDescent="0.25">
      <c r="A3127" s="68">
        <v>6076</v>
      </c>
      <c r="B3127" s="68" t="s">
        <v>8206</v>
      </c>
      <c r="C3127" s="68" t="s">
        <v>8207</v>
      </c>
      <c r="D3127" s="68" t="s">
        <v>8208</v>
      </c>
      <c r="E3127" s="68" t="s">
        <v>8208</v>
      </c>
      <c r="F3127" s="68" t="s">
        <v>8209</v>
      </c>
      <c r="G3127" s="68" t="s">
        <v>8210</v>
      </c>
      <c r="H3127" s="68">
        <v>16.013300000000001</v>
      </c>
      <c r="I3127" s="68">
        <v>-61.742199999999997</v>
      </c>
      <c r="J3127" s="68">
        <v>59</v>
      </c>
      <c r="K3127" s="68">
        <v>-4</v>
      </c>
      <c r="L3127" s="68">
        <f>COUNTIFS(Aéroports!$C$2:$C$5193,Aéroports!$C3127,Aéroports!$D$2:$D$5193,Aéroports!$D3127)</f>
        <v>1</v>
      </c>
      <c r="M3127" s="68" t="str">
        <f>IF(AND(Formulaire!$H$15=Aéroports!$E3127,--ISNUMBER(IFERROR(SEARCH(Formulaire!$H$16,$C3127,1),""))=1),MAX(M$1:M3126)+1,"")</f>
        <v/>
      </c>
      <c r="N3127" s="68" t="str">
        <f>IF(AND(Formulaire!$H$21=Aéroports!$E3127,--ISNUMBER(IFERROR(SEARCH(Formulaire!$H$22,$C3127,1),""))=1),MAX(N$1:N3126)+1,"")</f>
        <v/>
      </c>
      <c r="O3127" s="68" t="str">
        <f>IF(AND(Formulaire!$H$27=Aéroports!$E3127,--ISNUMBER(IFERROR(SEARCH(Formulaire!$H$28,$C3127,1),""))=1),MAX(O$1:O3126)+1,"")</f>
        <v/>
      </c>
      <c r="Q3127" s="91" t="str">
        <f>IFERROR(INDEX($C$2:$C$5193,MATCH(ROWS(M$2:M3127),M$2:M$5193,0)),"")</f>
        <v/>
      </c>
      <c r="R3127" s="70" t="str">
        <f>IFERROR(INDEX($C$2:$C$5193,MATCH(ROWS(N$2:N3127),N$2:N$5193,0)),"")</f>
        <v/>
      </c>
      <c r="S3127" s="92" t="str">
        <f>IFERROR(INDEX($C$2:$C$5193,MATCH(ROWS(O$2:O3127),O$2:O$5193,0)),"")</f>
        <v/>
      </c>
    </row>
    <row r="3128" spans="1:19" x14ac:dyDescent="0.25">
      <c r="A3128" s="69">
        <v>6078</v>
      </c>
      <c r="B3128" s="69" t="s">
        <v>8211</v>
      </c>
      <c r="C3128" s="69" t="s">
        <v>8212</v>
      </c>
      <c r="D3128" s="69" t="s">
        <v>8208</v>
      </c>
      <c r="E3128" s="69" t="s">
        <v>8208</v>
      </c>
      <c r="F3128" s="69" t="s">
        <v>8213</v>
      </c>
      <c r="G3128" s="69" t="s">
        <v>8214</v>
      </c>
      <c r="H3128" s="69">
        <v>15.8687</v>
      </c>
      <c r="I3128" s="69">
        <v>-61.27</v>
      </c>
      <c r="J3128" s="69">
        <v>16</v>
      </c>
      <c r="K3128" s="69">
        <v>-4</v>
      </c>
      <c r="L3128" s="69">
        <f>COUNTIFS(Aéroports!$C$2:$C$5193,Aéroports!$C3128,Aéroports!$D$2:$D$5193,Aéroports!$D3128)</f>
        <v>1</v>
      </c>
      <c r="M3128" s="69" t="str">
        <f>IF(AND(Formulaire!$H$15=Aéroports!$E3128,--ISNUMBER(IFERROR(SEARCH(Formulaire!$H$16,$C3128,1),""))=1),MAX(M$1:M3127)+1,"")</f>
        <v/>
      </c>
      <c r="N3128" s="69" t="str">
        <f>IF(AND(Formulaire!$H$21=Aéroports!$E3128,--ISNUMBER(IFERROR(SEARCH(Formulaire!$H$22,$C3128,1),""))=1),MAX(N$1:N3127)+1,"")</f>
        <v/>
      </c>
      <c r="O3128" s="69" t="str">
        <f>IF(AND(Formulaire!$H$27=Aéroports!$E3128,--ISNUMBER(IFERROR(SEARCH(Formulaire!$H$28,$C3128,1),""))=1),MAX(O$1:O3127)+1,"")</f>
        <v/>
      </c>
      <c r="Q3128" s="91" t="str">
        <f>IFERROR(INDEX($C$2:$C$5193,MATCH(ROWS(M$2:M3128),M$2:M$5193,0)),"")</f>
        <v/>
      </c>
      <c r="R3128" s="70" t="str">
        <f>IFERROR(INDEX($C$2:$C$5193,MATCH(ROWS(N$2:N3128),N$2:N$5193,0)),"")</f>
        <v/>
      </c>
      <c r="S3128" s="92" t="str">
        <f>IFERROR(INDEX($C$2:$C$5193,MATCH(ROWS(O$2:O3128),O$2:O$5193,0)),"")</f>
        <v/>
      </c>
    </row>
    <row r="3129" spans="1:19" x14ac:dyDescent="0.25">
      <c r="A3129" s="68">
        <v>6075</v>
      </c>
      <c r="B3129" s="68" t="s">
        <v>8215</v>
      </c>
      <c r="C3129" s="68" t="s">
        <v>8216</v>
      </c>
      <c r="D3129" s="68" t="s">
        <v>8208</v>
      </c>
      <c r="E3129" s="68" t="s">
        <v>8208</v>
      </c>
      <c r="F3129" s="68" t="s">
        <v>8217</v>
      </c>
      <c r="G3129" s="68" t="s">
        <v>8218</v>
      </c>
      <c r="H3129" s="68">
        <v>16.296900000000001</v>
      </c>
      <c r="I3129" s="68">
        <v>-61.084400000000002</v>
      </c>
      <c r="J3129" s="68">
        <v>10</v>
      </c>
      <c r="K3129" s="68">
        <v>-4</v>
      </c>
      <c r="L3129" s="68">
        <f>COUNTIFS(Aéroports!$C$2:$C$5193,Aéroports!$C3129,Aéroports!$D$2:$D$5193,Aéroports!$D3129)</f>
        <v>1</v>
      </c>
      <c r="M3129" s="68" t="str">
        <f>IF(AND(Formulaire!$H$15=Aéroports!$E3129,--ISNUMBER(IFERROR(SEARCH(Formulaire!$H$16,$C3129,1),""))=1),MAX(M$1:M3128)+1,"")</f>
        <v/>
      </c>
      <c r="N3129" s="68" t="str">
        <f>IF(AND(Formulaire!$H$21=Aéroports!$E3129,--ISNUMBER(IFERROR(SEARCH(Formulaire!$H$22,$C3129,1),""))=1),MAX(N$1:N3128)+1,"")</f>
        <v/>
      </c>
      <c r="O3129" s="68" t="str">
        <f>IF(AND(Formulaire!$H$27=Aéroports!$E3129,--ISNUMBER(IFERROR(SEARCH(Formulaire!$H$28,$C3129,1),""))=1),MAX(O$1:O3128)+1,"")</f>
        <v/>
      </c>
      <c r="Q3129" s="91" t="str">
        <f>IFERROR(INDEX($C$2:$C$5193,MATCH(ROWS(M$2:M3129),M$2:M$5193,0)),"")</f>
        <v/>
      </c>
      <c r="R3129" s="70" t="str">
        <f>IFERROR(INDEX($C$2:$C$5193,MATCH(ROWS(N$2:N3129),N$2:N$5193,0)),"")</f>
        <v/>
      </c>
      <c r="S3129" s="92" t="str">
        <f>IFERROR(INDEX($C$2:$C$5193,MATCH(ROWS(O$2:O3129),O$2:O$5193,0)),"")</f>
        <v/>
      </c>
    </row>
    <row r="3130" spans="1:19" x14ac:dyDescent="0.25">
      <c r="A3130" s="69">
        <v>6786</v>
      </c>
      <c r="B3130" s="69" t="s">
        <v>8219</v>
      </c>
      <c r="C3130" s="69" t="s">
        <v>8220</v>
      </c>
      <c r="D3130" s="69" t="s">
        <v>8208</v>
      </c>
      <c r="E3130" s="69" t="s">
        <v>8208</v>
      </c>
      <c r="F3130" s="69" t="s">
        <v>8221</v>
      </c>
      <c r="G3130" s="69" t="s">
        <v>8222</v>
      </c>
      <c r="H3130" s="69">
        <v>15.8644</v>
      </c>
      <c r="I3130" s="69">
        <v>-61.580599999999997</v>
      </c>
      <c r="J3130" s="69">
        <v>46</v>
      </c>
      <c r="K3130" s="69">
        <v>-4</v>
      </c>
      <c r="L3130" s="69">
        <f>COUNTIFS(Aéroports!$C$2:$C$5193,Aéroports!$C3130,Aéroports!$D$2:$D$5193,Aéroports!$D3130)</f>
        <v>1</v>
      </c>
      <c r="M3130" s="69" t="str">
        <f>IF(AND(Formulaire!$H$15=Aéroports!$E3130,--ISNUMBER(IFERROR(SEARCH(Formulaire!$H$16,$C3130,1),""))=1),MAX(M$1:M3129)+1,"")</f>
        <v/>
      </c>
      <c r="N3130" s="69" t="str">
        <f>IF(AND(Formulaire!$H$21=Aéroports!$E3130,--ISNUMBER(IFERROR(SEARCH(Formulaire!$H$22,$C3130,1),""))=1),MAX(N$1:N3129)+1,"")</f>
        <v/>
      </c>
      <c r="O3130" s="69" t="str">
        <f>IF(AND(Formulaire!$H$27=Aéroports!$E3130,--ISNUMBER(IFERROR(SEARCH(Formulaire!$H$28,$C3130,1),""))=1),MAX(O$1:O3129)+1,"")</f>
        <v/>
      </c>
      <c r="Q3130" s="91" t="str">
        <f>IFERROR(INDEX($C$2:$C$5193,MATCH(ROWS(M$2:M3130),M$2:M$5193,0)),"")</f>
        <v/>
      </c>
      <c r="R3130" s="70" t="str">
        <f>IFERROR(INDEX($C$2:$C$5193,MATCH(ROWS(N$2:N3130),N$2:N$5193,0)),"")</f>
        <v/>
      </c>
      <c r="S3130" s="92" t="str">
        <f>IFERROR(INDEX($C$2:$C$5193,MATCH(ROWS(O$2:O3130),O$2:O$5193,0)),"")</f>
        <v/>
      </c>
    </row>
    <row r="3131" spans="1:19" x14ac:dyDescent="0.25">
      <c r="A3131" s="68">
        <v>2881</v>
      </c>
      <c r="B3131" s="68" t="s">
        <v>8223</v>
      </c>
      <c r="C3131" s="68" t="s">
        <v>8224</v>
      </c>
      <c r="D3131" s="68" t="s">
        <v>8208</v>
      </c>
      <c r="E3131" s="68" t="s">
        <v>8208</v>
      </c>
      <c r="F3131" s="68" t="s">
        <v>8225</v>
      </c>
      <c r="G3131" s="68" t="s">
        <v>8226</v>
      </c>
      <c r="H3131" s="68">
        <v>16.2653</v>
      </c>
      <c r="I3131" s="68">
        <v>-61.531799999999997</v>
      </c>
      <c r="J3131" s="68">
        <v>36</v>
      </c>
      <c r="K3131" s="68">
        <v>-4</v>
      </c>
      <c r="L3131" s="68">
        <f>COUNTIFS(Aéroports!$C$2:$C$5193,Aéroports!$C3131,Aéroports!$D$2:$D$5193,Aéroports!$D3131)</f>
        <v>1</v>
      </c>
      <c r="M3131" s="68" t="str">
        <f>IF(AND(Formulaire!$H$15=Aéroports!$E3131,--ISNUMBER(IFERROR(SEARCH(Formulaire!$H$16,$C3131,1),""))=1),MAX(M$1:M3130)+1,"")</f>
        <v/>
      </c>
      <c r="N3131" s="68" t="str">
        <f>IF(AND(Formulaire!$H$21=Aéroports!$E3131,--ISNUMBER(IFERROR(SEARCH(Formulaire!$H$22,$C3131,1),""))=1),MAX(N$1:N3130)+1,"")</f>
        <v/>
      </c>
      <c r="O3131" s="68" t="str">
        <f>IF(AND(Formulaire!$H$27=Aéroports!$E3131,--ISNUMBER(IFERROR(SEARCH(Formulaire!$H$28,$C3131,1),""))=1),MAX(O$1:O3130)+1,"")</f>
        <v/>
      </c>
      <c r="Q3131" s="91" t="str">
        <f>IFERROR(INDEX($C$2:$C$5193,MATCH(ROWS(M$2:M3131),M$2:M$5193,0)),"")</f>
        <v/>
      </c>
      <c r="R3131" s="70" t="str">
        <f>IFERROR(INDEX($C$2:$C$5193,MATCH(ROWS(N$2:N3131),N$2:N$5193,0)),"")</f>
        <v/>
      </c>
      <c r="S3131" s="92" t="str">
        <f>IFERROR(INDEX($C$2:$C$5193,MATCH(ROWS(O$2:O3131),O$2:O$5193,0)),"")</f>
        <v/>
      </c>
    </row>
    <row r="3132" spans="1:19" x14ac:dyDescent="0.25">
      <c r="A3132" s="69">
        <v>2879</v>
      </c>
      <c r="B3132" s="69" t="s">
        <v>8227</v>
      </c>
      <c r="C3132" s="69" t="s">
        <v>8228</v>
      </c>
      <c r="D3132" s="69" t="s">
        <v>8208</v>
      </c>
      <c r="E3132" s="69" t="s">
        <v>8208</v>
      </c>
      <c r="F3132" s="69" t="s">
        <v>8229</v>
      </c>
      <c r="G3132" s="69" t="s">
        <v>8230</v>
      </c>
      <c r="H3132" s="69">
        <v>18.099900000000002</v>
      </c>
      <c r="I3132" s="69">
        <v>-63.047199999999997</v>
      </c>
      <c r="J3132" s="69">
        <v>7</v>
      </c>
      <c r="K3132" s="69">
        <v>-4</v>
      </c>
      <c r="L3132" s="69">
        <f>COUNTIFS(Aéroports!$C$2:$C$5193,Aéroports!$C3132,Aéroports!$D$2:$D$5193,Aéroports!$D3132)</f>
        <v>1</v>
      </c>
      <c r="M3132" s="69" t="str">
        <f>IF(AND(Formulaire!$H$15=Aéroports!$E3132,--ISNUMBER(IFERROR(SEARCH(Formulaire!$H$16,$C3132,1),""))=1),MAX(M$1:M3131)+1,"")</f>
        <v/>
      </c>
      <c r="N3132" s="69" t="str">
        <f>IF(AND(Formulaire!$H$21=Aéroports!$E3132,--ISNUMBER(IFERROR(SEARCH(Formulaire!$H$22,$C3132,1),""))=1),MAX(N$1:N3131)+1,"")</f>
        <v/>
      </c>
      <c r="O3132" s="69" t="str">
        <f>IF(AND(Formulaire!$H$27=Aéroports!$E3132,--ISNUMBER(IFERROR(SEARCH(Formulaire!$H$28,$C3132,1),""))=1),MAX(O$1:O3131)+1,"")</f>
        <v/>
      </c>
      <c r="Q3132" s="91" t="str">
        <f>IFERROR(INDEX($C$2:$C$5193,MATCH(ROWS(M$2:M3132),M$2:M$5193,0)),"")</f>
        <v/>
      </c>
      <c r="R3132" s="70" t="str">
        <f>IFERROR(INDEX($C$2:$C$5193,MATCH(ROWS(N$2:N3132),N$2:N$5193,0)),"")</f>
        <v/>
      </c>
      <c r="S3132" s="92" t="str">
        <f>IFERROR(INDEX($C$2:$C$5193,MATCH(ROWS(O$2:O3132),O$2:O$5193,0)),"")</f>
        <v/>
      </c>
    </row>
    <row r="3133" spans="1:19" x14ac:dyDescent="0.25">
      <c r="A3133" s="68">
        <v>6077</v>
      </c>
      <c r="B3133" s="68" t="s">
        <v>8231</v>
      </c>
      <c r="C3133" s="68" t="s">
        <v>8232</v>
      </c>
      <c r="D3133" s="68" t="s">
        <v>8208</v>
      </c>
      <c r="E3133" s="68" t="s">
        <v>8208</v>
      </c>
      <c r="F3133" s="68" t="s">
        <v>8233</v>
      </c>
      <c r="G3133" s="68" t="s">
        <v>8234</v>
      </c>
      <c r="H3133" s="68">
        <v>16.2578</v>
      </c>
      <c r="I3133" s="68">
        <v>-61.262500000000003</v>
      </c>
      <c r="J3133" s="68">
        <v>10</v>
      </c>
      <c r="K3133" s="68">
        <v>-4</v>
      </c>
      <c r="L3133" s="68">
        <f>COUNTIFS(Aéroports!$C$2:$C$5193,Aéroports!$C3133,Aéroports!$D$2:$D$5193,Aéroports!$D3133)</f>
        <v>1</v>
      </c>
      <c r="M3133" s="68" t="str">
        <f>IF(AND(Formulaire!$H$15=Aéroports!$E3133,--ISNUMBER(IFERROR(SEARCH(Formulaire!$H$16,$C3133,1),""))=1),MAX(M$1:M3132)+1,"")</f>
        <v/>
      </c>
      <c r="N3133" s="68" t="str">
        <f>IF(AND(Formulaire!$H$21=Aéroports!$E3133,--ISNUMBER(IFERROR(SEARCH(Formulaire!$H$22,$C3133,1),""))=1),MAX(N$1:N3132)+1,"")</f>
        <v/>
      </c>
      <c r="O3133" s="68" t="str">
        <f>IF(AND(Formulaire!$H$27=Aéroports!$E3133,--ISNUMBER(IFERROR(SEARCH(Formulaire!$H$28,$C3133,1),""))=1),MAX(O$1:O3132)+1,"")</f>
        <v/>
      </c>
      <c r="Q3133" s="91" t="str">
        <f>IFERROR(INDEX($C$2:$C$5193,MATCH(ROWS(M$2:M3133),M$2:M$5193,0)),"")</f>
        <v/>
      </c>
      <c r="R3133" s="70" t="str">
        <f>IFERROR(INDEX($C$2:$C$5193,MATCH(ROWS(N$2:N3133),N$2:N$5193,0)),"")</f>
        <v/>
      </c>
      <c r="S3133" s="92" t="str">
        <f>IFERROR(INDEX($C$2:$C$5193,MATCH(ROWS(O$2:O3133),O$2:O$5193,0)),"")</f>
        <v/>
      </c>
    </row>
    <row r="3134" spans="1:19" x14ac:dyDescent="0.25">
      <c r="A3134" s="69">
        <v>2246</v>
      </c>
      <c r="B3134" s="69" t="s">
        <v>8235</v>
      </c>
      <c r="C3134" s="69" t="s">
        <v>8236</v>
      </c>
      <c r="D3134" s="69" t="s">
        <v>8237</v>
      </c>
      <c r="E3134" s="69" t="s">
        <v>8237</v>
      </c>
      <c r="F3134" s="69" t="s">
        <v>8238</v>
      </c>
      <c r="G3134" s="69" t="s">
        <v>8239</v>
      </c>
      <c r="H3134" s="69">
        <v>13.4834</v>
      </c>
      <c r="I3134" s="69">
        <v>144.79599999999999</v>
      </c>
      <c r="J3134" s="69">
        <v>298</v>
      </c>
      <c r="K3134" s="69">
        <v>10</v>
      </c>
      <c r="L3134" s="69">
        <f>COUNTIFS(Aéroports!$C$2:$C$5193,Aéroports!$C3134,Aéroports!$D$2:$D$5193,Aéroports!$D3134)</f>
        <v>1</v>
      </c>
      <c r="M3134" s="69" t="str">
        <f>IF(AND(Formulaire!$H$15=Aéroports!$E3134,--ISNUMBER(IFERROR(SEARCH(Formulaire!$H$16,$C3134,1),""))=1),MAX(M$1:M3133)+1,"")</f>
        <v/>
      </c>
      <c r="N3134" s="69" t="str">
        <f>IF(AND(Formulaire!$H$21=Aéroports!$E3134,--ISNUMBER(IFERROR(SEARCH(Formulaire!$H$22,$C3134,1),""))=1),MAX(N$1:N3133)+1,"")</f>
        <v/>
      </c>
      <c r="O3134" s="69" t="str">
        <f>IF(AND(Formulaire!$H$27=Aéroports!$E3134,--ISNUMBER(IFERROR(SEARCH(Formulaire!$H$28,$C3134,1),""))=1),MAX(O$1:O3133)+1,"")</f>
        <v/>
      </c>
      <c r="Q3134" s="91" t="str">
        <f>IFERROR(INDEX($C$2:$C$5193,MATCH(ROWS(M$2:M3134),M$2:M$5193,0)),"")</f>
        <v/>
      </c>
      <c r="R3134" s="70" t="str">
        <f>IFERROR(INDEX($C$2:$C$5193,MATCH(ROWS(N$2:N3134),N$2:N$5193,0)),"")</f>
        <v/>
      </c>
      <c r="S3134" s="92" t="str">
        <f>IFERROR(INDEX($C$2:$C$5193,MATCH(ROWS(O$2:O3134),O$2:O$5193,0)),"")</f>
        <v/>
      </c>
    </row>
    <row r="3135" spans="1:19" x14ac:dyDescent="0.25">
      <c r="A3135" s="68">
        <v>2245</v>
      </c>
      <c r="B3135" s="68" t="s">
        <v>8240</v>
      </c>
      <c r="C3135" s="68" t="s">
        <v>8241</v>
      </c>
      <c r="D3135" s="68" t="s">
        <v>8237</v>
      </c>
      <c r="E3135" s="68" t="s">
        <v>8237</v>
      </c>
      <c r="F3135" s="68" t="s">
        <v>8242</v>
      </c>
      <c r="G3135" s="68" t="s">
        <v>8243</v>
      </c>
      <c r="H3135" s="68">
        <v>13.584</v>
      </c>
      <c r="I3135" s="68">
        <v>144.93</v>
      </c>
      <c r="J3135" s="68">
        <v>627</v>
      </c>
      <c r="K3135" s="68">
        <v>10</v>
      </c>
      <c r="L3135" s="68">
        <f>COUNTIFS(Aéroports!$C$2:$C$5193,Aéroports!$C3135,Aéroports!$D$2:$D$5193,Aéroports!$D3135)</f>
        <v>1</v>
      </c>
      <c r="M3135" s="68" t="str">
        <f>IF(AND(Formulaire!$H$15=Aéroports!$E3135,--ISNUMBER(IFERROR(SEARCH(Formulaire!$H$16,$C3135,1),""))=1),MAX(M$1:M3134)+1,"")</f>
        <v/>
      </c>
      <c r="N3135" s="68" t="str">
        <f>IF(AND(Formulaire!$H$21=Aéroports!$E3135,--ISNUMBER(IFERROR(SEARCH(Formulaire!$H$22,$C3135,1),""))=1),MAX(N$1:N3134)+1,"")</f>
        <v/>
      </c>
      <c r="O3135" s="68" t="str">
        <f>IF(AND(Formulaire!$H$27=Aéroports!$E3135,--ISNUMBER(IFERROR(SEARCH(Formulaire!$H$28,$C3135,1),""))=1),MAX(O$1:O3134)+1,"")</f>
        <v/>
      </c>
      <c r="Q3135" s="91" t="str">
        <f>IFERROR(INDEX($C$2:$C$5193,MATCH(ROWS(M$2:M3135),M$2:M$5193,0)),"")</f>
        <v/>
      </c>
      <c r="R3135" s="70" t="str">
        <f>IFERROR(INDEX($C$2:$C$5193,MATCH(ROWS(N$2:N3135),N$2:N$5193,0)),"")</f>
        <v/>
      </c>
      <c r="S3135" s="92" t="str">
        <f>IFERROR(INDEX($C$2:$C$5193,MATCH(ROWS(O$2:O3135),O$2:O$5193,0)),"")</f>
        <v/>
      </c>
    </row>
    <row r="3136" spans="1:19" x14ac:dyDescent="0.25">
      <c r="A3136" s="69">
        <v>1766</v>
      </c>
      <c r="B3136" s="69" t="s">
        <v>8244</v>
      </c>
      <c r="C3136" s="69" t="s">
        <v>8245</v>
      </c>
      <c r="D3136" s="69" t="s">
        <v>8246</v>
      </c>
      <c r="E3136" s="69" t="s">
        <v>8246</v>
      </c>
      <c r="F3136" s="69" t="s">
        <v>8247</v>
      </c>
      <c r="G3136" s="69" t="s">
        <v>8248</v>
      </c>
      <c r="H3136" s="69">
        <v>15.468999999999999</v>
      </c>
      <c r="I3136" s="69">
        <v>-90.406700000000001</v>
      </c>
      <c r="J3136" s="69">
        <v>4339</v>
      </c>
      <c r="K3136" s="69">
        <v>-6</v>
      </c>
      <c r="L3136" s="69">
        <f>COUNTIFS(Aéroports!$C$2:$C$5193,Aéroports!$C3136,Aéroports!$D$2:$D$5193,Aéroports!$D3136)</f>
        <v>1</v>
      </c>
      <c r="M3136" s="69" t="str">
        <f>IF(AND(Formulaire!$H$15=Aéroports!$E3136,--ISNUMBER(IFERROR(SEARCH(Formulaire!$H$16,$C3136,1),""))=1),MAX(M$1:M3135)+1,"")</f>
        <v/>
      </c>
      <c r="N3136" s="69" t="str">
        <f>IF(AND(Formulaire!$H$21=Aéroports!$E3136,--ISNUMBER(IFERROR(SEARCH(Formulaire!$H$22,$C3136,1),""))=1),MAX(N$1:N3135)+1,"")</f>
        <v/>
      </c>
      <c r="O3136" s="69" t="str">
        <f>IF(AND(Formulaire!$H$27=Aéroports!$E3136,--ISNUMBER(IFERROR(SEARCH(Formulaire!$H$28,$C3136,1),""))=1),MAX(O$1:O3135)+1,"")</f>
        <v/>
      </c>
      <c r="Q3136" s="91" t="str">
        <f>IFERROR(INDEX($C$2:$C$5193,MATCH(ROWS(M$2:M3136),M$2:M$5193,0)),"")</f>
        <v/>
      </c>
      <c r="R3136" s="70" t="str">
        <f>IFERROR(INDEX($C$2:$C$5193,MATCH(ROWS(N$2:N3136),N$2:N$5193,0)),"")</f>
        <v/>
      </c>
      <c r="S3136" s="92" t="str">
        <f>IFERROR(INDEX($C$2:$C$5193,MATCH(ROWS(O$2:O3136),O$2:O$5193,0)),"")</f>
        <v/>
      </c>
    </row>
    <row r="3137" spans="1:19" x14ac:dyDescent="0.25">
      <c r="A3137" s="68">
        <v>4024</v>
      </c>
      <c r="B3137" s="68" t="s">
        <v>8249</v>
      </c>
      <c r="C3137" s="68" t="s">
        <v>8250</v>
      </c>
      <c r="D3137" s="68" t="s">
        <v>8246</v>
      </c>
      <c r="E3137" s="68" t="s">
        <v>8246</v>
      </c>
      <c r="F3137" s="68" t="s">
        <v>8251</v>
      </c>
      <c r="G3137" s="68" t="s">
        <v>8252</v>
      </c>
      <c r="H3137" s="68">
        <v>16.913799999999998</v>
      </c>
      <c r="I3137" s="68">
        <v>-89.866399999999999</v>
      </c>
      <c r="J3137" s="68">
        <v>427</v>
      </c>
      <c r="K3137" s="68">
        <v>-6</v>
      </c>
      <c r="L3137" s="68">
        <f>COUNTIFS(Aéroports!$C$2:$C$5193,Aéroports!$C3137,Aéroports!$D$2:$D$5193,Aéroports!$D3137)</f>
        <v>1</v>
      </c>
      <c r="M3137" s="68" t="str">
        <f>IF(AND(Formulaire!$H$15=Aéroports!$E3137,--ISNUMBER(IFERROR(SEARCH(Formulaire!$H$16,$C3137,1),""))=1),MAX(M$1:M3136)+1,"")</f>
        <v/>
      </c>
      <c r="N3137" s="68" t="str">
        <f>IF(AND(Formulaire!$H$21=Aéroports!$E3137,--ISNUMBER(IFERROR(SEARCH(Formulaire!$H$22,$C3137,1),""))=1),MAX(N$1:N3136)+1,"")</f>
        <v/>
      </c>
      <c r="O3137" s="68" t="str">
        <f>IF(AND(Formulaire!$H$27=Aéroports!$E3137,--ISNUMBER(IFERROR(SEARCH(Formulaire!$H$28,$C3137,1),""))=1),MAX(O$1:O3136)+1,"")</f>
        <v/>
      </c>
      <c r="Q3137" s="91" t="str">
        <f>IFERROR(INDEX($C$2:$C$5193,MATCH(ROWS(M$2:M3137),M$2:M$5193,0)),"")</f>
        <v/>
      </c>
      <c r="R3137" s="70" t="str">
        <f>IFERROR(INDEX($C$2:$C$5193,MATCH(ROWS(N$2:N3137),N$2:N$5193,0)),"")</f>
        <v/>
      </c>
      <c r="S3137" s="92" t="str">
        <f>IFERROR(INDEX($C$2:$C$5193,MATCH(ROWS(O$2:O3137),O$2:O$5193,0)),"")</f>
        <v/>
      </c>
    </row>
    <row r="3138" spans="1:19" x14ac:dyDescent="0.25">
      <c r="A3138" s="69">
        <v>1767</v>
      </c>
      <c r="B3138" s="69" t="s">
        <v>8253</v>
      </c>
      <c r="C3138" s="69" t="s">
        <v>8254</v>
      </c>
      <c r="D3138" s="69" t="s">
        <v>8246</v>
      </c>
      <c r="E3138" s="69" t="s">
        <v>8246</v>
      </c>
      <c r="F3138" s="69" t="s">
        <v>8255</v>
      </c>
      <c r="G3138" s="69" t="s">
        <v>8256</v>
      </c>
      <c r="H3138" s="69">
        <v>14.583299999999999</v>
      </c>
      <c r="I3138" s="69">
        <v>-90.527500000000003</v>
      </c>
      <c r="J3138" s="69">
        <v>4952</v>
      </c>
      <c r="K3138" s="69">
        <v>-6</v>
      </c>
      <c r="L3138" s="69">
        <f>COUNTIFS(Aéroports!$C$2:$C$5193,Aéroports!$C3138,Aéroports!$D$2:$D$5193,Aéroports!$D3138)</f>
        <v>1</v>
      </c>
      <c r="M3138" s="69" t="str">
        <f>IF(AND(Formulaire!$H$15=Aéroports!$E3138,--ISNUMBER(IFERROR(SEARCH(Formulaire!$H$16,$C3138,1),""))=1),MAX(M$1:M3137)+1,"")</f>
        <v/>
      </c>
      <c r="N3138" s="69" t="str">
        <f>IF(AND(Formulaire!$H$21=Aéroports!$E3138,--ISNUMBER(IFERROR(SEARCH(Formulaire!$H$22,$C3138,1),""))=1),MAX(N$1:N3137)+1,"")</f>
        <v/>
      </c>
      <c r="O3138" s="69" t="str">
        <f>IF(AND(Formulaire!$H$27=Aéroports!$E3138,--ISNUMBER(IFERROR(SEARCH(Formulaire!$H$28,$C3138,1),""))=1),MAX(O$1:O3137)+1,"")</f>
        <v/>
      </c>
      <c r="Q3138" s="91" t="str">
        <f>IFERROR(INDEX($C$2:$C$5193,MATCH(ROWS(M$2:M3138),M$2:M$5193,0)),"")</f>
        <v/>
      </c>
      <c r="R3138" s="70" t="str">
        <f>IFERROR(INDEX($C$2:$C$5193,MATCH(ROWS(N$2:N3138),N$2:N$5193,0)),"")</f>
        <v/>
      </c>
      <c r="S3138" s="92" t="str">
        <f>IFERROR(INDEX($C$2:$C$5193,MATCH(ROWS(O$2:O3138),O$2:O$5193,0)),"")</f>
        <v/>
      </c>
    </row>
    <row r="3139" spans="1:19" x14ac:dyDescent="0.25">
      <c r="A3139" s="68">
        <v>5812</v>
      </c>
      <c r="B3139" s="68" t="s">
        <v>8257</v>
      </c>
      <c r="C3139" s="68" t="s">
        <v>8258</v>
      </c>
      <c r="D3139" s="68" t="s">
        <v>8246</v>
      </c>
      <c r="E3139" s="68" t="s">
        <v>8246</v>
      </c>
      <c r="F3139" s="68" t="s">
        <v>8259</v>
      </c>
      <c r="G3139" s="68" t="s">
        <v>8260</v>
      </c>
      <c r="H3139" s="68">
        <v>15.7309</v>
      </c>
      <c r="I3139" s="68">
        <v>-88.583799999999997</v>
      </c>
      <c r="J3139" s="68">
        <v>33</v>
      </c>
      <c r="K3139" s="68">
        <v>-6</v>
      </c>
      <c r="L3139" s="68">
        <f>COUNTIFS(Aéroports!$C$2:$C$5193,Aéroports!$C3139,Aéroports!$D$2:$D$5193,Aéroports!$D3139)</f>
        <v>1</v>
      </c>
      <c r="M3139" s="68" t="str">
        <f>IF(AND(Formulaire!$H$15=Aéroports!$E3139,--ISNUMBER(IFERROR(SEARCH(Formulaire!$H$16,$C3139,1),""))=1),MAX(M$1:M3138)+1,"")</f>
        <v/>
      </c>
      <c r="N3139" s="68" t="str">
        <f>IF(AND(Formulaire!$H$21=Aéroports!$E3139,--ISNUMBER(IFERROR(SEARCH(Formulaire!$H$22,$C3139,1),""))=1),MAX(N$1:N3138)+1,"")</f>
        <v/>
      </c>
      <c r="O3139" s="68" t="str">
        <f>IF(AND(Formulaire!$H$27=Aéroports!$E3139,--ISNUMBER(IFERROR(SEARCH(Formulaire!$H$28,$C3139,1),""))=1),MAX(O$1:O3138)+1,"")</f>
        <v/>
      </c>
      <c r="Q3139" s="91" t="str">
        <f>IFERROR(INDEX($C$2:$C$5193,MATCH(ROWS(M$2:M3139),M$2:M$5193,0)),"")</f>
        <v/>
      </c>
      <c r="R3139" s="70" t="str">
        <f>IFERROR(INDEX($C$2:$C$5193,MATCH(ROWS(N$2:N3139),N$2:N$5193,0)),"")</f>
        <v/>
      </c>
      <c r="S3139" s="92" t="str">
        <f>IFERROR(INDEX($C$2:$C$5193,MATCH(ROWS(O$2:O3139),O$2:O$5193,0)),"")</f>
        <v/>
      </c>
    </row>
    <row r="3140" spans="1:19" x14ac:dyDescent="0.25">
      <c r="A3140" s="69">
        <v>5813</v>
      </c>
      <c r="B3140" s="69" t="s">
        <v>8261</v>
      </c>
      <c r="C3140" s="69" t="s">
        <v>8262</v>
      </c>
      <c r="D3140" s="69" t="s">
        <v>8246</v>
      </c>
      <c r="E3140" s="69" t="s">
        <v>8246</v>
      </c>
      <c r="F3140" s="69" t="s">
        <v>8263</v>
      </c>
      <c r="G3140" s="69" t="s">
        <v>8264</v>
      </c>
      <c r="H3140" s="69">
        <v>14.865600000000001</v>
      </c>
      <c r="I3140" s="69">
        <v>-91.501999999999995</v>
      </c>
      <c r="J3140" s="69">
        <v>7779</v>
      </c>
      <c r="K3140" s="69">
        <v>-6</v>
      </c>
      <c r="L3140" s="69">
        <f>COUNTIFS(Aéroports!$C$2:$C$5193,Aéroports!$C3140,Aéroports!$D$2:$D$5193,Aéroports!$D3140)</f>
        <v>1</v>
      </c>
      <c r="M3140" s="69" t="str">
        <f>IF(AND(Formulaire!$H$15=Aéroports!$E3140,--ISNUMBER(IFERROR(SEARCH(Formulaire!$H$16,$C3140,1),""))=1),MAX(M$1:M3139)+1,"")</f>
        <v/>
      </c>
      <c r="N3140" s="69" t="str">
        <f>IF(AND(Formulaire!$H$21=Aéroports!$E3140,--ISNUMBER(IFERROR(SEARCH(Formulaire!$H$22,$C3140,1),""))=1),MAX(N$1:N3139)+1,"")</f>
        <v/>
      </c>
      <c r="O3140" s="69" t="str">
        <f>IF(AND(Formulaire!$H$27=Aéroports!$E3140,--ISNUMBER(IFERROR(SEARCH(Formulaire!$H$28,$C3140,1),""))=1),MAX(O$1:O3139)+1,"")</f>
        <v/>
      </c>
      <c r="Q3140" s="91" t="str">
        <f>IFERROR(INDEX($C$2:$C$5193,MATCH(ROWS(M$2:M3140),M$2:M$5193,0)),"")</f>
        <v/>
      </c>
      <c r="R3140" s="70" t="str">
        <f>IFERROR(INDEX($C$2:$C$5193,MATCH(ROWS(N$2:N3140),N$2:N$5193,0)),"")</f>
        <v/>
      </c>
      <c r="S3140" s="92" t="str">
        <f>IFERROR(INDEX($C$2:$C$5193,MATCH(ROWS(O$2:O3140),O$2:O$5193,0)),"")</f>
        <v/>
      </c>
    </row>
    <row r="3141" spans="1:19" x14ac:dyDescent="0.25">
      <c r="A3141" s="68">
        <v>11895</v>
      </c>
      <c r="B3141" s="68" t="s">
        <v>8265</v>
      </c>
      <c r="C3141" s="68" t="s">
        <v>8266</v>
      </c>
      <c r="D3141" s="68" t="s">
        <v>8246</v>
      </c>
      <c r="E3141" s="68" t="s">
        <v>8246</v>
      </c>
      <c r="F3141" s="68" t="s">
        <v>8267</v>
      </c>
      <c r="G3141" s="68" t="s">
        <v>8268</v>
      </c>
      <c r="H3141" s="68">
        <v>15.992000000000001</v>
      </c>
      <c r="I3141" s="68">
        <v>-90.445300000000003</v>
      </c>
      <c r="J3141" s="68">
        <v>426</v>
      </c>
      <c r="K3141" s="68" t="s">
        <v>340</v>
      </c>
      <c r="L3141" s="68">
        <f>COUNTIFS(Aéroports!$C$2:$C$5193,Aéroports!$C3141,Aéroports!$D$2:$D$5193,Aéroports!$D3141)</f>
        <v>1</v>
      </c>
      <c r="M3141" s="68" t="str">
        <f>IF(AND(Formulaire!$H$15=Aéroports!$E3141,--ISNUMBER(IFERROR(SEARCH(Formulaire!$H$16,$C3141,1),""))=1),MAX(M$1:M3140)+1,"")</f>
        <v/>
      </c>
      <c r="N3141" s="68" t="str">
        <f>IF(AND(Formulaire!$H$21=Aéroports!$E3141,--ISNUMBER(IFERROR(SEARCH(Formulaire!$H$22,$C3141,1),""))=1),MAX(N$1:N3140)+1,"")</f>
        <v/>
      </c>
      <c r="O3141" s="68" t="str">
        <f>IF(AND(Formulaire!$H$27=Aéroports!$E3141,--ISNUMBER(IFERROR(SEARCH(Formulaire!$H$28,$C3141,1),""))=1),MAX(O$1:O3140)+1,"")</f>
        <v/>
      </c>
      <c r="Q3141" s="91" t="str">
        <f>IFERROR(INDEX($C$2:$C$5193,MATCH(ROWS(M$2:M3141),M$2:M$5193,0)),"")</f>
        <v/>
      </c>
      <c r="R3141" s="70" t="str">
        <f>IFERROR(INDEX($C$2:$C$5193,MATCH(ROWS(N$2:N3141),N$2:N$5193,0)),"")</f>
        <v/>
      </c>
      <c r="S3141" s="92" t="str">
        <f>IFERROR(INDEX($C$2:$C$5193,MATCH(ROWS(O$2:O3141),O$2:O$5193,0)),"")</f>
        <v/>
      </c>
    </row>
    <row r="3142" spans="1:19" x14ac:dyDescent="0.25">
      <c r="A3142" s="69">
        <v>9393</v>
      </c>
      <c r="B3142" s="69" t="s">
        <v>8269</v>
      </c>
      <c r="C3142" s="69" t="s">
        <v>8270</v>
      </c>
      <c r="D3142" s="69" t="s">
        <v>8246</v>
      </c>
      <c r="E3142" s="69" t="s">
        <v>8246</v>
      </c>
      <c r="F3142" s="69" t="s">
        <v>8271</v>
      </c>
      <c r="G3142" s="69" t="s">
        <v>8272</v>
      </c>
      <c r="H3142" s="69">
        <v>15.0122</v>
      </c>
      <c r="I3142" s="69">
        <v>-91.150599999999997</v>
      </c>
      <c r="J3142" s="69">
        <v>6631</v>
      </c>
      <c r="K3142" s="69">
        <v>-6</v>
      </c>
      <c r="L3142" s="69">
        <f>COUNTIFS(Aéroports!$C$2:$C$5193,Aéroports!$C3142,Aéroports!$D$2:$D$5193,Aéroports!$D3142)</f>
        <v>1</v>
      </c>
      <c r="M3142" s="69" t="str">
        <f>IF(AND(Formulaire!$H$15=Aéroports!$E3142,--ISNUMBER(IFERROR(SEARCH(Formulaire!$H$16,$C3142,1),""))=1),MAX(M$1:M3141)+1,"")</f>
        <v/>
      </c>
      <c r="N3142" s="69" t="str">
        <f>IF(AND(Formulaire!$H$21=Aéroports!$E3142,--ISNUMBER(IFERROR(SEARCH(Formulaire!$H$22,$C3142,1),""))=1),MAX(N$1:N3141)+1,"")</f>
        <v/>
      </c>
      <c r="O3142" s="69" t="str">
        <f>IF(AND(Formulaire!$H$27=Aéroports!$E3142,--ISNUMBER(IFERROR(SEARCH(Formulaire!$H$28,$C3142,1),""))=1),MAX(O$1:O3141)+1,"")</f>
        <v/>
      </c>
      <c r="Q3142" s="91" t="str">
        <f>IFERROR(INDEX($C$2:$C$5193,MATCH(ROWS(M$2:M3142),M$2:M$5193,0)),"")</f>
        <v/>
      </c>
      <c r="R3142" s="70" t="str">
        <f>IFERROR(INDEX($C$2:$C$5193,MATCH(ROWS(N$2:N3142),N$2:N$5193,0)),"")</f>
        <v/>
      </c>
      <c r="S3142" s="92" t="str">
        <f>IFERROR(INDEX($C$2:$C$5193,MATCH(ROWS(O$2:O3142),O$2:O$5193,0)),"")</f>
        <v/>
      </c>
    </row>
    <row r="3143" spans="1:19" x14ac:dyDescent="0.25">
      <c r="A3143" s="68">
        <v>497</v>
      </c>
      <c r="B3143" s="68" t="s">
        <v>8273</v>
      </c>
      <c r="C3143" s="68" t="s">
        <v>8274</v>
      </c>
      <c r="D3143" s="68" t="s">
        <v>8275</v>
      </c>
      <c r="E3143" s="68" t="s">
        <v>22409</v>
      </c>
      <c r="F3143" s="68" t="s">
        <v>8276</v>
      </c>
      <c r="G3143" s="68" t="s">
        <v>8277</v>
      </c>
      <c r="H3143" s="68">
        <v>49.706099999999999</v>
      </c>
      <c r="I3143" s="68">
        <v>-2.2147199999999998</v>
      </c>
      <c r="J3143" s="68">
        <v>290</v>
      </c>
      <c r="K3143" s="68">
        <v>0</v>
      </c>
      <c r="L3143" s="68">
        <f>COUNTIFS(Aéroports!$C$2:$C$5193,Aéroports!$C3143,Aéroports!$D$2:$D$5193,Aéroports!$D3143)</f>
        <v>1</v>
      </c>
      <c r="M3143" s="68" t="str">
        <f>IF(AND(Formulaire!$H$15=Aéroports!$E3143,--ISNUMBER(IFERROR(SEARCH(Formulaire!$H$16,$C3143,1),""))=1),MAX(M$1:M3142)+1,"")</f>
        <v/>
      </c>
      <c r="N3143" s="68" t="str">
        <f>IF(AND(Formulaire!$H$21=Aéroports!$E3143,--ISNUMBER(IFERROR(SEARCH(Formulaire!$H$22,$C3143,1),""))=1),MAX(N$1:N3142)+1,"")</f>
        <v/>
      </c>
      <c r="O3143" s="68" t="str">
        <f>IF(AND(Formulaire!$H$27=Aéroports!$E3143,--ISNUMBER(IFERROR(SEARCH(Formulaire!$H$28,$C3143,1),""))=1),MAX(O$1:O3142)+1,"")</f>
        <v/>
      </c>
      <c r="Q3143" s="91" t="str">
        <f>IFERROR(INDEX($C$2:$C$5193,MATCH(ROWS(M$2:M3143),M$2:M$5193,0)),"")</f>
        <v/>
      </c>
      <c r="R3143" s="70" t="str">
        <f>IFERROR(INDEX($C$2:$C$5193,MATCH(ROWS(N$2:N3143),N$2:N$5193,0)),"")</f>
        <v/>
      </c>
      <c r="S3143" s="92" t="str">
        <f>IFERROR(INDEX($C$2:$C$5193,MATCH(ROWS(O$2:O3143),O$2:O$5193,0)),"")</f>
        <v/>
      </c>
    </row>
    <row r="3144" spans="1:19" x14ac:dyDescent="0.25">
      <c r="A3144" s="69">
        <v>498</v>
      </c>
      <c r="B3144" s="69" t="s">
        <v>8278</v>
      </c>
      <c r="C3144" s="69" t="s">
        <v>8275</v>
      </c>
      <c r="D3144" s="69" t="s">
        <v>8275</v>
      </c>
      <c r="E3144" s="69" t="s">
        <v>22409</v>
      </c>
      <c r="F3144" s="69" t="s">
        <v>8279</v>
      </c>
      <c r="G3144" s="69" t="s">
        <v>8280</v>
      </c>
      <c r="H3144" s="69">
        <v>49.435000000000002</v>
      </c>
      <c r="I3144" s="69">
        <v>-2.6019700000000001</v>
      </c>
      <c r="J3144" s="69">
        <v>336</v>
      </c>
      <c r="K3144" s="69">
        <v>0</v>
      </c>
      <c r="L3144" s="69">
        <f>COUNTIFS(Aéroports!$C$2:$C$5193,Aéroports!$C3144,Aéroports!$D$2:$D$5193,Aéroports!$D3144)</f>
        <v>1</v>
      </c>
      <c r="M3144" s="69" t="str">
        <f>IF(AND(Formulaire!$H$15=Aéroports!$E3144,--ISNUMBER(IFERROR(SEARCH(Formulaire!$H$16,$C3144,1),""))=1),MAX(M$1:M3143)+1,"")</f>
        <v/>
      </c>
      <c r="N3144" s="69" t="str">
        <f>IF(AND(Formulaire!$H$21=Aéroports!$E3144,--ISNUMBER(IFERROR(SEARCH(Formulaire!$H$22,$C3144,1),""))=1),MAX(N$1:N3143)+1,"")</f>
        <v/>
      </c>
      <c r="O3144" s="69" t="str">
        <f>IF(AND(Formulaire!$H$27=Aéroports!$E3144,--ISNUMBER(IFERROR(SEARCH(Formulaire!$H$28,$C3144,1),""))=1),MAX(O$1:O3143)+1,"")</f>
        <v/>
      </c>
      <c r="Q3144" s="91" t="str">
        <f>IFERROR(INDEX($C$2:$C$5193,MATCH(ROWS(M$2:M3144),M$2:M$5193,0)),"")</f>
        <v/>
      </c>
      <c r="R3144" s="70" t="str">
        <f>IFERROR(INDEX($C$2:$C$5193,MATCH(ROWS(N$2:N3144),N$2:N$5193,0)),"")</f>
        <v/>
      </c>
      <c r="S3144" s="92" t="str">
        <f>IFERROR(INDEX($C$2:$C$5193,MATCH(ROWS(O$2:O3144),O$2:O$5193,0)),"")</f>
        <v/>
      </c>
    </row>
    <row r="3145" spans="1:19" x14ac:dyDescent="0.25">
      <c r="A3145" s="68">
        <v>4162</v>
      </c>
      <c r="B3145" s="68" t="s">
        <v>8281</v>
      </c>
      <c r="C3145" s="68" t="s">
        <v>8282</v>
      </c>
      <c r="D3145" s="68" t="s">
        <v>8283</v>
      </c>
      <c r="E3145" s="68" t="s">
        <v>22410</v>
      </c>
      <c r="F3145" s="68" t="s">
        <v>8284</v>
      </c>
      <c r="G3145" s="68" t="s">
        <v>8285</v>
      </c>
      <c r="H3145" s="68">
        <v>9.5768900000000006</v>
      </c>
      <c r="I3145" s="68">
        <v>-13.612</v>
      </c>
      <c r="J3145" s="68">
        <v>72</v>
      </c>
      <c r="K3145" s="68">
        <v>0</v>
      </c>
      <c r="L3145" s="68">
        <f>COUNTIFS(Aéroports!$C$2:$C$5193,Aéroports!$C3145,Aéroports!$D$2:$D$5193,Aéroports!$D3145)</f>
        <v>1</v>
      </c>
      <c r="M3145" s="68" t="str">
        <f>IF(AND(Formulaire!$H$15=Aéroports!$E3145,--ISNUMBER(IFERROR(SEARCH(Formulaire!$H$16,$C3145,1),""))=1),MAX(M$1:M3144)+1,"")</f>
        <v/>
      </c>
      <c r="N3145" s="68" t="str">
        <f>IF(AND(Formulaire!$H$21=Aéroports!$E3145,--ISNUMBER(IFERROR(SEARCH(Formulaire!$H$22,$C3145,1),""))=1),MAX(N$1:N3144)+1,"")</f>
        <v/>
      </c>
      <c r="O3145" s="68" t="str">
        <f>IF(AND(Formulaire!$H$27=Aéroports!$E3145,--ISNUMBER(IFERROR(SEARCH(Formulaire!$H$28,$C3145,1),""))=1),MAX(O$1:O3144)+1,"")</f>
        <v/>
      </c>
      <c r="Q3145" s="91" t="str">
        <f>IFERROR(INDEX($C$2:$C$5193,MATCH(ROWS(M$2:M3145),M$2:M$5193,0)),"")</f>
        <v/>
      </c>
      <c r="R3145" s="70" t="str">
        <f>IFERROR(INDEX($C$2:$C$5193,MATCH(ROWS(N$2:N3145),N$2:N$5193,0)),"")</f>
        <v/>
      </c>
      <c r="S3145" s="92" t="str">
        <f>IFERROR(INDEX($C$2:$C$5193,MATCH(ROWS(O$2:O3145),O$2:O$5193,0)),"")</f>
        <v/>
      </c>
    </row>
    <row r="3146" spans="1:19" x14ac:dyDescent="0.25">
      <c r="A3146" s="69">
        <v>1100</v>
      </c>
      <c r="B3146" s="69" t="s">
        <v>8286</v>
      </c>
      <c r="C3146" s="69" t="s">
        <v>8287</v>
      </c>
      <c r="D3146" s="69" t="s">
        <v>8283</v>
      </c>
      <c r="E3146" s="69" t="s">
        <v>22410</v>
      </c>
      <c r="F3146" s="69" t="s">
        <v>8288</v>
      </c>
      <c r="G3146" s="69" t="s">
        <v>8289</v>
      </c>
      <c r="H3146" s="69">
        <v>10.035500000000001</v>
      </c>
      <c r="I3146" s="69">
        <v>-10.7698</v>
      </c>
      <c r="J3146" s="69">
        <v>1476</v>
      </c>
      <c r="K3146" s="69">
        <v>0</v>
      </c>
      <c r="L3146" s="69">
        <f>COUNTIFS(Aéroports!$C$2:$C$5193,Aéroports!$C3146,Aéroports!$D$2:$D$5193,Aéroports!$D3146)</f>
        <v>1</v>
      </c>
      <c r="M3146" s="69" t="str">
        <f>IF(AND(Formulaire!$H$15=Aéroports!$E3146,--ISNUMBER(IFERROR(SEARCH(Formulaire!$H$16,$C3146,1),""))=1),MAX(M$1:M3145)+1,"")</f>
        <v/>
      </c>
      <c r="N3146" s="69" t="str">
        <f>IF(AND(Formulaire!$H$21=Aéroports!$E3146,--ISNUMBER(IFERROR(SEARCH(Formulaire!$H$22,$C3146,1),""))=1),MAX(N$1:N3145)+1,"")</f>
        <v/>
      </c>
      <c r="O3146" s="69" t="str">
        <f>IF(AND(Formulaire!$H$27=Aéroports!$E3146,--ISNUMBER(IFERROR(SEARCH(Formulaire!$H$28,$C3146,1),""))=1),MAX(O$1:O3145)+1,"")</f>
        <v/>
      </c>
      <c r="Q3146" s="91" t="str">
        <f>IFERROR(INDEX($C$2:$C$5193,MATCH(ROWS(M$2:M3146),M$2:M$5193,0)),"")</f>
        <v/>
      </c>
      <c r="R3146" s="70" t="str">
        <f>IFERROR(INDEX($C$2:$C$5193,MATCH(ROWS(N$2:N3146),N$2:N$5193,0)),"")</f>
        <v/>
      </c>
      <c r="S3146" s="92" t="str">
        <f>IFERROR(INDEX($C$2:$C$5193,MATCH(ROWS(O$2:O3146),O$2:O$5193,0)),"")</f>
        <v/>
      </c>
    </row>
    <row r="3147" spans="1:19" x14ac:dyDescent="0.25">
      <c r="A3147" s="68">
        <v>1099</v>
      </c>
      <c r="B3147" s="68" t="s">
        <v>8290</v>
      </c>
      <c r="C3147" s="68" t="s">
        <v>8291</v>
      </c>
      <c r="D3147" s="68" t="s">
        <v>8283</v>
      </c>
      <c r="E3147" s="68" t="s">
        <v>22410</v>
      </c>
      <c r="F3147" s="68" t="s">
        <v>8292</v>
      </c>
      <c r="G3147" s="68" t="s">
        <v>8293</v>
      </c>
      <c r="H3147" s="68">
        <v>10.3506</v>
      </c>
      <c r="I3147" s="68">
        <v>-13.5692</v>
      </c>
      <c r="J3147" s="68">
        <v>499</v>
      </c>
      <c r="K3147" s="68">
        <v>0</v>
      </c>
      <c r="L3147" s="68">
        <f>COUNTIFS(Aéroports!$C$2:$C$5193,Aéroports!$C3147,Aéroports!$D$2:$D$5193,Aéroports!$D3147)</f>
        <v>1</v>
      </c>
      <c r="M3147" s="68" t="str">
        <f>IF(AND(Formulaire!$H$15=Aéroports!$E3147,--ISNUMBER(IFERROR(SEARCH(Formulaire!$H$16,$C3147,1),""))=1),MAX(M$1:M3146)+1,"")</f>
        <v/>
      </c>
      <c r="N3147" s="68" t="str">
        <f>IF(AND(Formulaire!$H$21=Aéroports!$E3147,--ISNUMBER(IFERROR(SEARCH(Formulaire!$H$22,$C3147,1),""))=1),MAX(N$1:N3146)+1,"")</f>
        <v/>
      </c>
      <c r="O3147" s="68" t="str">
        <f>IF(AND(Formulaire!$H$27=Aéroports!$E3147,--ISNUMBER(IFERROR(SEARCH(Formulaire!$H$28,$C3147,1),""))=1),MAX(O$1:O3146)+1,"")</f>
        <v/>
      </c>
      <c r="Q3147" s="91" t="str">
        <f>IFERROR(INDEX($C$2:$C$5193,MATCH(ROWS(M$2:M3147),M$2:M$5193,0)),"")</f>
        <v/>
      </c>
      <c r="R3147" s="70" t="str">
        <f>IFERROR(INDEX($C$2:$C$5193,MATCH(ROWS(N$2:N3147),N$2:N$5193,0)),"")</f>
        <v/>
      </c>
      <c r="S3147" s="92" t="str">
        <f>IFERROR(INDEX($C$2:$C$5193,MATCH(ROWS(O$2:O3147),O$2:O$5193,0)),"")</f>
        <v/>
      </c>
    </row>
    <row r="3148" spans="1:19" x14ac:dyDescent="0.25">
      <c r="A3148" s="69">
        <v>8880</v>
      </c>
      <c r="B3148" s="69" t="s">
        <v>8294</v>
      </c>
      <c r="C3148" s="69" t="s">
        <v>8295</v>
      </c>
      <c r="D3148" s="69" t="s">
        <v>8283</v>
      </c>
      <c r="E3148" s="69" t="s">
        <v>22410</v>
      </c>
      <c r="F3148" s="69" t="s">
        <v>8296</v>
      </c>
      <c r="G3148" s="69" t="s">
        <v>8297</v>
      </c>
      <c r="H3148" s="69">
        <v>9.1605600000000003</v>
      </c>
      <c r="I3148" s="69">
        <v>-10.1244</v>
      </c>
      <c r="J3148" s="69">
        <v>1808</v>
      </c>
      <c r="K3148" s="69">
        <v>0</v>
      </c>
      <c r="L3148" s="69">
        <f>COUNTIFS(Aéroports!$C$2:$C$5193,Aéroports!$C3148,Aéroports!$D$2:$D$5193,Aéroports!$D3148)</f>
        <v>1</v>
      </c>
      <c r="M3148" s="69" t="str">
        <f>IF(AND(Formulaire!$H$15=Aéroports!$E3148,--ISNUMBER(IFERROR(SEARCH(Formulaire!$H$16,$C3148,1),""))=1),MAX(M$1:M3147)+1,"")</f>
        <v/>
      </c>
      <c r="N3148" s="69" t="str">
        <f>IF(AND(Formulaire!$H$21=Aéroports!$E3148,--ISNUMBER(IFERROR(SEARCH(Formulaire!$H$22,$C3148,1),""))=1),MAX(N$1:N3147)+1,"")</f>
        <v/>
      </c>
      <c r="O3148" s="69" t="str">
        <f>IF(AND(Formulaire!$H$27=Aéroports!$E3148,--ISNUMBER(IFERROR(SEARCH(Formulaire!$H$28,$C3148,1),""))=1),MAX(O$1:O3147)+1,"")</f>
        <v/>
      </c>
      <c r="Q3148" s="91" t="str">
        <f>IFERROR(INDEX($C$2:$C$5193,MATCH(ROWS(M$2:M3148),M$2:M$5193,0)),"")</f>
        <v/>
      </c>
      <c r="R3148" s="70" t="str">
        <f>IFERROR(INDEX($C$2:$C$5193,MATCH(ROWS(N$2:N3148),N$2:N$5193,0)),"")</f>
        <v/>
      </c>
      <c r="S3148" s="92" t="str">
        <f>IFERROR(INDEX($C$2:$C$5193,MATCH(ROWS(O$2:O3148),O$2:O$5193,0)),"")</f>
        <v/>
      </c>
    </row>
    <row r="3149" spans="1:19" x14ac:dyDescent="0.25">
      <c r="A3149" s="68">
        <v>1101</v>
      </c>
      <c r="B3149" s="68" t="s">
        <v>8298</v>
      </c>
      <c r="C3149" s="68" t="s">
        <v>8299</v>
      </c>
      <c r="D3149" s="68" t="s">
        <v>8283</v>
      </c>
      <c r="E3149" s="68" t="s">
        <v>22410</v>
      </c>
      <c r="F3149" s="68" t="s">
        <v>8300</v>
      </c>
      <c r="G3149" s="68" t="s">
        <v>8301</v>
      </c>
      <c r="H3149" s="68">
        <v>11.3261</v>
      </c>
      <c r="I3149" s="68">
        <v>-12.286799999999999</v>
      </c>
      <c r="J3149" s="68">
        <v>3396</v>
      </c>
      <c r="K3149" s="68">
        <v>0</v>
      </c>
      <c r="L3149" s="68">
        <f>COUNTIFS(Aéroports!$C$2:$C$5193,Aéroports!$C3149,Aéroports!$D$2:$D$5193,Aéroports!$D3149)</f>
        <v>1</v>
      </c>
      <c r="M3149" s="68" t="str">
        <f>IF(AND(Formulaire!$H$15=Aéroports!$E3149,--ISNUMBER(IFERROR(SEARCH(Formulaire!$H$16,$C3149,1),""))=1),MAX(M$1:M3148)+1,"")</f>
        <v/>
      </c>
      <c r="N3149" s="68" t="str">
        <f>IF(AND(Formulaire!$H$21=Aéroports!$E3149,--ISNUMBER(IFERROR(SEARCH(Formulaire!$H$22,$C3149,1),""))=1),MAX(N$1:N3148)+1,"")</f>
        <v/>
      </c>
      <c r="O3149" s="68" t="str">
        <f>IF(AND(Formulaire!$H$27=Aéroports!$E3149,--ISNUMBER(IFERROR(SEARCH(Formulaire!$H$28,$C3149,1),""))=1),MAX(O$1:O3148)+1,"")</f>
        <v/>
      </c>
      <c r="Q3149" s="91" t="str">
        <f>IFERROR(INDEX($C$2:$C$5193,MATCH(ROWS(M$2:M3149),M$2:M$5193,0)),"")</f>
        <v/>
      </c>
      <c r="R3149" s="70" t="str">
        <f>IFERROR(INDEX($C$2:$C$5193,MATCH(ROWS(N$2:N3149),N$2:N$5193,0)),"")</f>
        <v/>
      </c>
      <c r="S3149" s="92" t="str">
        <f>IFERROR(INDEX($C$2:$C$5193,MATCH(ROWS(O$2:O3149),O$2:O$5193,0)),"")</f>
        <v/>
      </c>
    </row>
    <row r="3150" spans="1:19" x14ac:dyDescent="0.25">
      <c r="A3150" s="69">
        <v>890</v>
      </c>
      <c r="B3150" s="69" t="s">
        <v>6525</v>
      </c>
      <c r="C3150" s="69" t="s">
        <v>6526</v>
      </c>
      <c r="D3150" s="69" t="s">
        <v>6527</v>
      </c>
      <c r="E3150" s="69" t="s">
        <v>22393</v>
      </c>
      <c r="F3150" s="69" t="s">
        <v>6528</v>
      </c>
      <c r="G3150" s="69" t="s">
        <v>6529</v>
      </c>
      <c r="H3150" s="69">
        <v>1.90547</v>
      </c>
      <c r="I3150" s="69">
        <v>9.8056800000000006</v>
      </c>
      <c r="J3150" s="69">
        <v>13</v>
      </c>
      <c r="K3150" s="69">
        <v>1</v>
      </c>
      <c r="L3150" s="69">
        <f>COUNTIFS(Aéroports!$C$2:$C$5193,Aéroports!$C3150,Aéroports!$D$2:$D$5193,Aéroports!$D3150)</f>
        <v>1</v>
      </c>
      <c r="M3150" s="69" t="str">
        <f>IF(AND(Formulaire!$H$15=Aéroports!$E3150,--ISNUMBER(IFERROR(SEARCH(Formulaire!$H$16,$C3150,1),""))=1),MAX(M$1:M3149)+1,"")</f>
        <v/>
      </c>
      <c r="N3150" s="69" t="str">
        <f>IF(AND(Formulaire!$H$21=Aéroports!$E3150,--ISNUMBER(IFERROR(SEARCH(Formulaire!$H$22,$C3150,1),""))=1),MAX(N$1:N3149)+1,"")</f>
        <v/>
      </c>
      <c r="O3150" s="69" t="str">
        <f>IF(AND(Formulaire!$H$27=Aéroports!$E3150,--ISNUMBER(IFERROR(SEARCH(Formulaire!$H$28,$C3150,1),""))=1),MAX(O$1:O3149)+1,"")</f>
        <v/>
      </c>
      <c r="Q3150" s="91" t="str">
        <f>IFERROR(INDEX($C$2:$C$5193,MATCH(ROWS(M$2:M3150),M$2:M$5193,0)),"")</f>
        <v/>
      </c>
      <c r="R3150" s="70" t="str">
        <f>IFERROR(INDEX($C$2:$C$5193,MATCH(ROWS(N$2:N3150),N$2:N$5193,0)),"")</f>
        <v/>
      </c>
      <c r="S3150" s="92" t="str">
        <f>IFERROR(INDEX($C$2:$C$5193,MATCH(ROWS(O$2:O3150),O$2:O$5193,0)),"")</f>
        <v/>
      </c>
    </row>
    <row r="3151" spans="1:19" x14ac:dyDescent="0.25">
      <c r="A3151" s="68">
        <v>891</v>
      </c>
      <c r="B3151" s="68" t="s">
        <v>6530</v>
      </c>
      <c r="C3151" s="68" t="s">
        <v>6531</v>
      </c>
      <c r="D3151" s="68" t="s">
        <v>6527</v>
      </c>
      <c r="E3151" s="68" t="s">
        <v>22393</v>
      </c>
      <c r="F3151" s="68" t="s">
        <v>6532</v>
      </c>
      <c r="G3151" s="68" t="s">
        <v>6533</v>
      </c>
      <c r="H3151" s="68">
        <v>3.7552699999999999</v>
      </c>
      <c r="I3151" s="68">
        <v>8.7087199999999996</v>
      </c>
      <c r="J3151" s="68">
        <v>76</v>
      </c>
      <c r="K3151" s="68">
        <v>1</v>
      </c>
      <c r="L3151" s="68">
        <f>COUNTIFS(Aéroports!$C$2:$C$5193,Aéroports!$C3151,Aéroports!$D$2:$D$5193,Aéroports!$D3151)</f>
        <v>1</v>
      </c>
      <c r="M3151" s="68" t="str">
        <f>IF(AND(Formulaire!$H$15=Aéroports!$E3151,--ISNUMBER(IFERROR(SEARCH(Formulaire!$H$16,$C3151,1),""))=1),MAX(M$1:M3150)+1,"")</f>
        <v/>
      </c>
      <c r="N3151" s="68" t="str">
        <f>IF(AND(Formulaire!$H$21=Aéroports!$E3151,--ISNUMBER(IFERROR(SEARCH(Formulaire!$H$22,$C3151,1),""))=1),MAX(N$1:N3150)+1,"")</f>
        <v/>
      </c>
      <c r="O3151" s="68" t="str">
        <f>IF(AND(Formulaire!$H$27=Aéroports!$E3151,--ISNUMBER(IFERROR(SEARCH(Formulaire!$H$28,$C3151,1),""))=1),MAX(O$1:O3150)+1,"")</f>
        <v/>
      </c>
      <c r="Q3151" s="91" t="str">
        <f>IFERROR(INDEX($C$2:$C$5193,MATCH(ROWS(M$2:M3151),M$2:M$5193,0)),"")</f>
        <v/>
      </c>
      <c r="R3151" s="70" t="str">
        <f>IFERROR(INDEX($C$2:$C$5193,MATCH(ROWS(N$2:N3151),N$2:N$5193,0)),"")</f>
        <v/>
      </c>
      <c r="S3151" s="92" t="str">
        <f>IFERROR(INDEX($C$2:$C$5193,MATCH(ROWS(O$2:O3151),O$2:O$5193,0)),"")</f>
        <v/>
      </c>
    </row>
    <row r="3152" spans="1:19" x14ac:dyDescent="0.25">
      <c r="A3152" s="69">
        <v>5665</v>
      </c>
      <c r="B3152" s="69" t="s">
        <v>8302</v>
      </c>
      <c r="C3152" s="69" t="s">
        <v>8303</v>
      </c>
      <c r="D3152" s="69" t="s">
        <v>8304</v>
      </c>
      <c r="E3152" s="69" t="s">
        <v>22411</v>
      </c>
      <c r="F3152" s="69" t="s">
        <v>8305</v>
      </c>
      <c r="G3152" s="69" t="s">
        <v>8306</v>
      </c>
      <c r="H3152" s="69">
        <v>11.8948</v>
      </c>
      <c r="I3152" s="69">
        <v>-15.653700000000001</v>
      </c>
      <c r="J3152" s="69">
        <v>129</v>
      </c>
      <c r="K3152" s="69">
        <v>0</v>
      </c>
      <c r="L3152" s="69">
        <f>COUNTIFS(Aéroports!$C$2:$C$5193,Aéroports!$C3152,Aéroports!$D$2:$D$5193,Aéroports!$D3152)</f>
        <v>1</v>
      </c>
      <c r="M3152" s="69" t="str">
        <f>IF(AND(Formulaire!$H$15=Aéroports!$E3152,--ISNUMBER(IFERROR(SEARCH(Formulaire!$H$16,$C3152,1),""))=1),MAX(M$1:M3151)+1,"")</f>
        <v/>
      </c>
      <c r="N3152" s="69" t="str">
        <f>IF(AND(Formulaire!$H$21=Aéroports!$E3152,--ISNUMBER(IFERROR(SEARCH(Formulaire!$H$22,$C3152,1),""))=1),MAX(N$1:N3151)+1,"")</f>
        <v/>
      </c>
      <c r="O3152" s="69" t="str">
        <f>IF(AND(Formulaire!$H$27=Aéroports!$E3152,--ISNUMBER(IFERROR(SEARCH(Formulaire!$H$28,$C3152,1),""))=1),MAX(O$1:O3151)+1,"")</f>
        <v/>
      </c>
      <c r="Q3152" s="91" t="str">
        <f>IFERROR(INDEX($C$2:$C$5193,MATCH(ROWS(M$2:M3152),M$2:M$5193,0)),"")</f>
        <v/>
      </c>
      <c r="R3152" s="70" t="str">
        <f>IFERROR(INDEX($C$2:$C$5193,MATCH(ROWS(N$2:N3152),N$2:N$5193,0)),"")</f>
        <v/>
      </c>
      <c r="S3152" s="92" t="str">
        <f>IFERROR(INDEX($C$2:$C$5193,MATCH(ROWS(O$2:O3152),O$2:O$5193,0)),"")</f>
        <v/>
      </c>
    </row>
    <row r="3153" spans="1:19" x14ac:dyDescent="0.25">
      <c r="A3153" s="68">
        <v>10110</v>
      </c>
      <c r="B3153" s="68" t="s">
        <v>8307</v>
      </c>
      <c r="C3153" s="68" t="s">
        <v>8308</v>
      </c>
      <c r="D3153" s="68" t="s">
        <v>8304</v>
      </c>
      <c r="E3153" s="68" t="s">
        <v>22411</v>
      </c>
      <c r="F3153" s="68" t="s">
        <v>8309</v>
      </c>
      <c r="G3153" s="68" t="s">
        <v>8310</v>
      </c>
      <c r="H3153" s="68">
        <v>11.297359999999999</v>
      </c>
      <c r="I3153" s="68">
        <v>-15.83808</v>
      </c>
      <c r="J3153" s="68">
        <v>0</v>
      </c>
      <c r="K3153" s="68">
        <v>0</v>
      </c>
      <c r="L3153" s="68">
        <f>COUNTIFS(Aéroports!$C$2:$C$5193,Aéroports!$C3153,Aéroports!$D$2:$D$5193,Aéroports!$D3153)</f>
        <v>1</v>
      </c>
      <c r="M3153" s="68" t="str">
        <f>IF(AND(Formulaire!$H$15=Aéroports!$E3153,--ISNUMBER(IFERROR(SEARCH(Formulaire!$H$16,$C3153,1),""))=1),MAX(M$1:M3152)+1,"")</f>
        <v/>
      </c>
      <c r="N3153" s="68" t="str">
        <f>IF(AND(Formulaire!$H$21=Aéroports!$E3153,--ISNUMBER(IFERROR(SEARCH(Formulaire!$H$22,$C3153,1),""))=1),MAX(N$1:N3152)+1,"")</f>
        <v/>
      </c>
      <c r="O3153" s="68" t="str">
        <f>IF(AND(Formulaire!$H$27=Aéroports!$E3153,--ISNUMBER(IFERROR(SEARCH(Formulaire!$H$28,$C3153,1),""))=1),MAX(O$1:O3152)+1,"")</f>
        <v/>
      </c>
      <c r="Q3153" s="91" t="str">
        <f>IFERROR(INDEX($C$2:$C$5193,MATCH(ROWS(M$2:M3153),M$2:M$5193,0)),"")</f>
        <v/>
      </c>
      <c r="R3153" s="70" t="str">
        <f>IFERROR(INDEX($C$2:$C$5193,MATCH(ROWS(N$2:N3153),N$2:N$5193,0)),"")</f>
        <v/>
      </c>
      <c r="S3153" s="92" t="str">
        <f>IFERROR(INDEX($C$2:$C$5193,MATCH(ROWS(O$2:O3153),O$2:O$5193,0)),"")</f>
        <v/>
      </c>
    </row>
    <row r="3154" spans="1:19" x14ac:dyDescent="0.25">
      <c r="A3154" s="69">
        <v>7347</v>
      </c>
      <c r="B3154" s="69" t="s">
        <v>8311</v>
      </c>
      <c r="C3154" s="69" t="s">
        <v>8312</v>
      </c>
      <c r="D3154" s="69" t="s">
        <v>8313</v>
      </c>
      <c r="E3154" s="69" t="s">
        <v>8313</v>
      </c>
      <c r="F3154" s="69" t="s">
        <v>8314</v>
      </c>
      <c r="G3154" s="69" t="s">
        <v>8315</v>
      </c>
      <c r="H3154" s="69">
        <v>3.9594399999999998</v>
      </c>
      <c r="I3154" s="69">
        <v>-59.124200000000002</v>
      </c>
      <c r="J3154" s="69">
        <v>301</v>
      </c>
      <c r="K3154" s="69">
        <v>-4</v>
      </c>
      <c r="L3154" s="69">
        <f>COUNTIFS(Aéroports!$C$2:$C$5193,Aéroports!$C3154,Aéroports!$D$2:$D$5193,Aéroports!$D3154)</f>
        <v>1</v>
      </c>
      <c r="M3154" s="69" t="str">
        <f>IF(AND(Formulaire!$H$15=Aéroports!$E3154,--ISNUMBER(IFERROR(SEARCH(Formulaire!$H$16,$C3154,1),""))=1),MAX(M$1:M3153)+1,"")</f>
        <v/>
      </c>
      <c r="N3154" s="69" t="str">
        <f>IF(AND(Formulaire!$H$21=Aéroports!$E3154,--ISNUMBER(IFERROR(SEARCH(Formulaire!$H$22,$C3154,1),""))=1),MAX(N$1:N3153)+1,"")</f>
        <v/>
      </c>
      <c r="O3154" s="69" t="str">
        <f>IF(AND(Formulaire!$H$27=Aéroports!$E3154,--ISNUMBER(IFERROR(SEARCH(Formulaire!$H$28,$C3154,1),""))=1),MAX(O$1:O3153)+1,"")</f>
        <v/>
      </c>
      <c r="Q3154" s="91" t="str">
        <f>IFERROR(INDEX($C$2:$C$5193,MATCH(ROWS(M$2:M3154),M$2:M$5193,0)),"")</f>
        <v/>
      </c>
      <c r="R3154" s="70" t="str">
        <f>IFERROR(INDEX($C$2:$C$5193,MATCH(ROWS(N$2:N3154),N$2:N$5193,0)),"")</f>
        <v/>
      </c>
      <c r="S3154" s="92" t="str">
        <f>IFERROR(INDEX($C$2:$C$5193,MATCH(ROWS(O$2:O3154),O$2:O$5193,0)),"")</f>
        <v/>
      </c>
    </row>
    <row r="3155" spans="1:19" x14ac:dyDescent="0.25">
      <c r="A3155" s="68">
        <v>9761</v>
      </c>
      <c r="B3155" s="68" t="s">
        <v>8316</v>
      </c>
      <c r="C3155" s="68" t="s">
        <v>8317</v>
      </c>
      <c r="D3155" s="68" t="s">
        <v>8313</v>
      </c>
      <c r="E3155" s="68" t="s">
        <v>8313</v>
      </c>
      <c r="F3155" s="68" t="s">
        <v>8318</v>
      </c>
      <c r="G3155" s="68" t="s">
        <v>8319</v>
      </c>
      <c r="H3155" s="68">
        <v>6.3747699999999998</v>
      </c>
      <c r="I3155" s="68">
        <v>-58.638100000000001</v>
      </c>
      <c r="J3155" s="68">
        <v>3</v>
      </c>
      <c r="K3155" s="68">
        <v>-4</v>
      </c>
      <c r="L3155" s="68">
        <f>COUNTIFS(Aéroports!$C$2:$C$5193,Aéroports!$C3155,Aéroports!$D$2:$D$5193,Aéroports!$D3155)</f>
        <v>1</v>
      </c>
      <c r="M3155" s="68" t="str">
        <f>IF(AND(Formulaire!$H$15=Aéroports!$E3155,--ISNUMBER(IFERROR(SEARCH(Formulaire!$H$16,$C3155,1),""))=1),MAX(M$1:M3154)+1,"")</f>
        <v/>
      </c>
      <c r="N3155" s="68" t="str">
        <f>IF(AND(Formulaire!$H$21=Aéroports!$E3155,--ISNUMBER(IFERROR(SEARCH(Formulaire!$H$22,$C3155,1),""))=1),MAX(N$1:N3154)+1,"")</f>
        <v/>
      </c>
      <c r="O3155" s="68" t="str">
        <f>IF(AND(Formulaire!$H$27=Aéroports!$E3155,--ISNUMBER(IFERROR(SEARCH(Formulaire!$H$28,$C3155,1),""))=1),MAX(O$1:O3154)+1,"")</f>
        <v/>
      </c>
      <c r="Q3155" s="91" t="str">
        <f>IFERROR(INDEX($C$2:$C$5193,MATCH(ROWS(M$2:M3155),M$2:M$5193,0)),"")</f>
        <v/>
      </c>
      <c r="R3155" s="70" t="str">
        <f>IFERROR(INDEX($C$2:$C$5193,MATCH(ROWS(N$2:N3155),N$2:N$5193,0)),"")</f>
        <v/>
      </c>
      <c r="S3155" s="92" t="str">
        <f>IFERROR(INDEX($C$2:$C$5193,MATCH(ROWS(O$2:O3155),O$2:O$5193,0)),"")</f>
        <v/>
      </c>
    </row>
    <row r="3156" spans="1:19" x14ac:dyDescent="0.25">
      <c r="A3156" s="69">
        <v>4304</v>
      </c>
      <c r="B3156" s="69" t="s">
        <v>8320</v>
      </c>
      <c r="C3156" s="69" t="s">
        <v>4594</v>
      </c>
      <c r="D3156" s="69" t="s">
        <v>8313</v>
      </c>
      <c r="E3156" s="69" t="s">
        <v>8313</v>
      </c>
      <c r="F3156" s="69" t="s">
        <v>8321</v>
      </c>
      <c r="G3156" s="69" t="s">
        <v>8322</v>
      </c>
      <c r="H3156" s="69">
        <v>6.4985499999999998</v>
      </c>
      <c r="I3156" s="69">
        <v>-58.254100000000001</v>
      </c>
      <c r="J3156" s="69">
        <v>95</v>
      </c>
      <c r="K3156" s="69">
        <v>-4</v>
      </c>
      <c r="L3156" s="69">
        <f>COUNTIFS(Aéroports!$C$2:$C$5193,Aéroports!$C3156,Aéroports!$D$2:$D$5193,Aéroports!$D3156)</f>
        <v>1</v>
      </c>
      <c r="M3156" s="69" t="str">
        <f>IF(AND(Formulaire!$H$15=Aéroports!$E3156,--ISNUMBER(IFERROR(SEARCH(Formulaire!$H$16,$C3156,1),""))=1),MAX(M$1:M3155)+1,"")</f>
        <v/>
      </c>
      <c r="N3156" s="69" t="str">
        <f>IF(AND(Formulaire!$H$21=Aéroports!$E3156,--ISNUMBER(IFERROR(SEARCH(Formulaire!$H$22,$C3156,1),""))=1),MAX(N$1:N3155)+1,"")</f>
        <v/>
      </c>
      <c r="O3156" s="69" t="str">
        <f>IF(AND(Formulaire!$H$27=Aéroports!$E3156,--ISNUMBER(IFERROR(SEARCH(Formulaire!$H$28,$C3156,1),""))=1),MAX(O$1:O3155)+1,"")</f>
        <v/>
      </c>
      <c r="Q3156" s="91" t="str">
        <f>IFERROR(INDEX($C$2:$C$5193,MATCH(ROWS(M$2:M3156),M$2:M$5193,0)),"")</f>
        <v/>
      </c>
      <c r="R3156" s="70" t="str">
        <f>IFERROR(INDEX($C$2:$C$5193,MATCH(ROWS(N$2:N3156),N$2:N$5193,0)),"")</f>
        <v/>
      </c>
      <c r="S3156" s="92" t="str">
        <f>IFERROR(INDEX($C$2:$C$5193,MATCH(ROWS(O$2:O3156),O$2:O$5193,0)),"")</f>
        <v/>
      </c>
    </row>
    <row r="3157" spans="1:19" x14ac:dyDescent="0.25">
      <c r="A3157" s="68">
        <v>7349</v>
      </c>
      <c r="B3157" s="68" t="s">
        <v>8326</v>
      </c>
      <c r="C3157" s="68" t="s">
        <v>8327</v>
      </c>
      <c r="D3157" s="68" t="s">
        <v>8313</v>
      </c>
      <c r="E3157" s="68" t="s">
        <v>8313</v>
      </c>
      <c r="F3157" s="68" t="s">
        <v>8328</v>
      </c>
      <c r="G3157" s="68" t="s">
        <v>8329</v>
      </c>
      <c r="H3157" s="68">
        <v>5.7081099999999996</v>
      </c>
      <c r="I3157" s="68">
        <v>-60.294199999999996</v>
      </c>
      <c r="J3157" s="68">
        <v>1646</v>
      </c>
      <c r="K3157" s="68">
        <v>-4</v>
      </c>
      <c r="L3157" s="68">
        <f>COUNTIFS(Aéroports!$C$2:$C$5193,Aéroports!$C3157,Aéroports!$D$2:$D$5193,Aéroports!$D3157)</f>
        <v>1</v>
      </c>
      <c r="M3157" s="68" t="str">
        <f>IF(AND(Formulaire!$H$15=Aéroports!$E3157,--ISNUMBER(IFERROR(SEARCH(Formulaire!$H$16,$C3157,1),""))=1),MAX(M$1:M3156)+1,"")</f>
        <v/>
      </c>
      <c r="N3157" s="68" t="str">
        <f>IF(AND(Formulaire!$H$21=Aéroports!$E3157,--ISNUMBER(IFERROR(SEARCH(Formulaire!$H$22,$C3157,1),""))=1),MAX(N$1:N3156)+1,"")</f>
        <v/>
      </c>
      <c r="O3157" s="68" t="str">
        <f>IF(AND(Formulaire!$H$27=Aéroports!$E3157,--ISNUMBER(IFERROR(SEARCH(Formulaire!$H$28,$C3157,1),""))=1),MAX(O$1:O3156)+1,"")</f>
        <v/>
      </c>
      <c r="Q3157" s="91" t="str">
        <f>IFERROR(INDEX($C$2:$C$5193,MATCH(ROWS(M$2:M3157),M$2:M$5193,0)),"")</f>
        <v/>
      </c>
      <c r="R3157" s="70" t="str">
        <f>IFERROR(INDEX($C$2:$C$5193,MATCH(ROWS(N$2:N3157),N$2:N$5193,0)),"")</f>
        <v/>
      </c>
      <c r="S3157" s="92" t="str">
        <f>IFERROR(INDEX($C$2:$C$5193,MATCH(ROWS(O$2:O3157),O$2:O$5193,0)),"")</f>
        <v/>
      </c>
    </row>
    <row r="3158" spans="1:19" x14ac:dyDescent="0.25">
      <c r="A3158" s="69">
        <v>4307</v>
      </c>
      <c r="B3158" s="69" t="s">
        <v>8330</v>
      </c>
      <c r="C3158" s="69" t="s">
        <v>8331</v>
      </c>
      <c r="D3158" s="69" t="s">
        <v>8313</v>
      </c>
      <c r="E3158" s="69" t="s">
        <v>8313</v>
      </c>
      <c r="F3158" s="69" t="s">
        <v>8332</v>
      </c>
      <c r="G3158" s="69" t="s">
        <v>8333</v>
      </c>
      <c r="H3158" s="69">
        <v>5.1727550000000004</v>
      </c>
      <c r="I3158" s="69">
        <v>-59.491480000000003</v>
      </c>
      <c r="J3158" s="69">
        <v>1520</v>
      </c>
      <c r="K3158" s="69">
        <v>-4</v>
      </c>
      <c r="L3158" s="69">
        <f>COUNTIFS(Aéroports!$C$2:$C$5193,Aéroports!$C3158,Aéroports!$D$2:$D$5193,Aéroports!$D3158)</f>
        <v>1</v>
      </c>
      <c r="M3158" s="69" t="str">
        <f>IF(AND(Formulaire!$H$15=Aéroports!$E3158,--ISNUMBER(IFERROR(SEARCH(Formulaire!$H$16,$C3158,1),""))=1),MAX(M$1:M3157)+1,"")</f>
        <v/>
      </c>
      <c r="N3158" s="69" t="str">
        <f>IF(AND(Formulaire!$H$21=Aéroports!$E3158,--ISNUMBER(IFERROR(SEARCH(Formulaire!$H$22,$C3158,1),""))=1),MAX(N$1:N3157)+1,"")</f>
        <v/>
      </c>
      <c r="O3158" s="69" t="str">
        <f>IF(AND(Formulaire!$H$27=Aéroports!$E3158,--ISNUMBER(IFERROR(SEARCH(Formulaire!$H$28,$C3158,1),""))=1),MAX(O$1:O3157)+1,"")</f>
        <v/>
      </c>
      <c r="Q3158" s="91" t="str">
        <f>IFERROR(INDEX($C$2:$C$5193,MATCH(ROWS(M$2:M3158),M$2:M$5193,0)),"")</f>
        <v/>
      </c>
      <c r="R3158" s="70" t="str">
        <f>IFERROR(INDEX($C$2:$C$5193,MATCH(ROWS(N$2:N3158),N$2:N$5193,0)),"")</f>
        <v/>
      </c>
      <c r="S3158" s="92" t="str">
        <f>IFERROR(INDEX($C$2:$C$5193,MATCH(ROWS(O$2:O3158),O$2:O$5193,0)),"")</f>
        <v/>
      </c>
    </row>
    <row r="3159" spans="1:19" x14ac:dyDescent="0.25">
      <c r="A3159" s="68">
        <v>7350</v>
      </c>
      <c r="B3159" s="68" t="s">
        <v>8334</v>
      </c>
      <c r="C3159" s="68" t="s">
        <v>8335</v>
      </c>
      <c r="D3159" s="68" t="s">
        <v>8313</v>
      </c>
      <c r="E3159" s="68" t="s">
        <v>8313</v>
      </c>
      <c r="F3159" s="68" t="s">
        <v>8336</v>
      </c>
      <c r="G3159" s="68" t="s">
        <v>8337</v>
      </c>
      <c r="H3159" s="68">
        <v>5.8653399999999998</v>
      </c>
      <c r="I3159" s="68">
        <v>-60.614199999999997</v>
      </c>
      <c r="J3159" s="68">
        <v>1601</v>
      </c>
      <c r="K3159" s="68">
        <v>-4</v>
      </c>
      <c r="L3159" s="68">
        <f>COUNTIFS(Aéroports!$C$2:$C$5193,Aéroports!$C3159,Aéroports!$D$2:$D$5193,Aéroports!$D3159)</f>
        <v>1</v>
      </c>
      <c r="M3159" s="68" t="str">
        <f>IF(AND(Formulaire!$H$15=Aéroports!$E3159,--ISNUMBER(IFERROR(SEARCH(Formulaire!$H$16,$C3159,1),""))=1),MAX(M$1:M3158)+1,"")</f>
        <v/>
      </c>
      <c r="N3159" s="68" t="str">
        <f>IF(AND(Formulaire!$H$21=Aéroports!$E3159,--ISNUMBER(IFERROR(SEARCH(Formulaire!$H$22,$C3159,1),""))=1),MAX(N$1:N3158)+1,"")</f>
        <v/>
      </c>
      <c r="O3159" s="68" t="str">
        <f>IF(AND(Formulaire!$H$27=Aéroports!$E3159,--ISNUMBER(IFERROR(SEARCH(Formulaire!$H$28,$C3159,1),""))=1),MAX(O$1:O3158)+1,"")</f>
        <v/>
      </c>
      <c r="Q3159" s="91" t="str">
        <f>IFERROR(INDEX($C$2:$C$5193,MATCH(ROWS(M$2:M3159),M$2:M$5193,0)),"")</f>
        <v/>
      </c>
      <c r="R3159" s="70" t="str">
        <f>IFERROR(INDEX($C$2:$C$5193,MATCH(ROWS(N$2:N3159),N$2:N$5193,0)),"")</f>
        <v/>
      </c>
      <c r="S3159" s="92" t="str">
        <f>IFERROR(INDEX($C$2:$C$5193,MATCH(ROWS(O$2:O3159),O$2:O$5193,0)),"")</f>
        <v/>
      </c>
    </row>
    <row r="3160" spans="1:19" x14ac:dyDescent="0.25">
      <c r="A3160" s="69">
        <v>2873</v>
      </c>
      <c r="B3160" s="69" t="s">
        <v>8338</v>
      </c>
      <c r="C3160" s="69" t="s">
        <v>8339</v>
      </c>
      <c r="D3160" s="69" t="s">
        <v>8313</v>
      </c>
      <c r="E3160" s="69" t="s">
        <v>8313</v>
      </c>
      <c r="F3160" s="69" t="s">
        <v>8340</v>
      </c>
      <c r="G3160" s="69" t="s">
        <v>8341</v>
      </c>
      <c r="H3160" s="69">
        <v>3.37276</v>
      </c>
      <c r="I3160" s="69">
        <v>-59.789400000000001</v>
      </c>
      <c r="J3160" s="69">
        <v>351</v>
      </c>
      <c r="K3160" s="69">
        <v>-4</v>
      </c>
      <c r="L3160" s="69">
        <f>COUNTIFS(Aéroports!$C$2:$C$5193,Aéroports!$C3160,Aéroports!$D$2:$D$5193,Aéroports!$D3160)</f>
        <v>1</v>
      </c>
      <c r="M3160" s="69" t="str">
        <f>IF(AND(Formulaire!$H$15=Aéroports!$E3160,--ISNUMBER(IFERROR(SEARCH(Formulaire!$H$16,$C3160,1),""))=1),MAX(M$1:M3159)+1,"")</f>
        <v/>
      </c>
      <c r="N3160" s="69" t="str">
        <f>IF(AND(Formulaire!$H$21=Aéroports!$E3160,--ISNUMBER(IFERROR(SEARCH(Formulaire!$H$22,$C3160,1),""))=1),MAX(N$1:N3159)+1,"")</f>
        <v/>
      </c>
      <c r="O3160" s="69" t="str">
        <f>IF(AND(Formulaire!$H$27=Aéroports!$E3160,--ISNUMBER(IFERROR(SEARCH(Formulaire!$H$28,$C3160,1),""))=1),MAX(O$1:O3159)+1,"")</f>
        <v/>
      </c>
      <c r="Q3160" s="91" t="str">
        <f>IFERROR(INDEX($C$2:$C$5193,MATCH(ROWS(M$2:M3160),M$2:M$5193,0)),"")</f>
        <v/>
      </c>
      <c r="R3160" s="70" t="str">
        <f>IFERROR(INDEX($C$2:$C$5193,MATCH(ROWS(N$2:N3160),N$2:N$5193,0)),"")</f>
        <v/>
      </c>
      <c r="S3160" s="92" t="str">
        <f>IFERROR(INDEX($C$2:$C$5193,MATCH(ROWS(O$2:O3160),O$2:O$5193,0)),"")</f>
        <v/>
      </c>
    </row>
    <row r="3161" spans="1:19" x14ac:dyDescent="0.25">
      <c r="A3161" s="68">
        <v>7351</v>
      </c>
      <c r="B3161" s="68" t="s">
        <v>8342</v>
      </c>
      <c r="C3161" s="68" t="s">
        <v>8343</v>
      </c>
      <c r="D3161" s="68" t="s">
        <v>8313</v>
      </c>
      <c r="E3161" s="68" t="s">
        <v>8313</v>
      </c>
      <c r="F3161" s="68" t="s">
        <v>8344</v>
      </c>
      <c r="G3161" s="68" t="s">
        <v>8345</v>
      </c>
      <c r="H3161" s="68">
        <v>8.1999999999999993</v>
      </c>
      <c r="I3161" s="68">
        <v>-59.783299999999997</v>
      </c>
      <c r="J3161" s="68">
        <v>45</v>
      </c>
      <c r="K3161" s="68">
        <v>-4</v>
      </c>
      <c r="L3161" s="68">
        <f>COUNTIFS(Aéroports!$C$2:$C$5193,Aéroports!$C3161,Aéroports!$D$2:$D$5193,Aéroports!$D3161)</f>
        <v>1</v>
      </c>
      <c r="M3161" s="68" t="str">
        <f>IF(AND(Formulaire!$H$15=Aéroports!$E3161,--ISNUMBER(IFERROR(SEARCH(Formulaire!$H$16,$C3161,1),""))=1),MAX(M$1:M3160)+1,"")</f>
        <v/>
      </c>
      <c r="N3161" s="68" t="str">
        <f>IF(AND(Formulaire!$H$21=Aéroports!$E3161,--ISNUMBER(IFERROR(SEARCH(Formulaire!$H$22,$C3161,1),""))=1),MAX(N$1:N3160)+1,"")</f>
        <v/>
      </c>
      <c r="O3161" s="68" t="str">
        <f>IF(AND(Formulaire!$H$27=Aéroports!$E3161,--ISNUMBER(IFERROR(SEARCH(Formulaire!$H$28,$C3161,1),""))=1),MAX(O$1:O3160)+1,"")</f>
        <v/>
      </c>
      <c r="Q3161" s="91" t="str">
        <f>IFERROR(INDEX($C$2:$C$5193,MATCH(ROWS(M$2:M3161),M$2:M$5193,0)),"")</f>
        <v/>
      </c>
      <c r="R3161" s="70" t="str">
        <f>IFERROR(INDEX($C$2:$C$5193,MATCH(ROWS(N$2:N3161),N$2:N$5193,0)),"")</f>
        <v/>
      </c>
      <c r="S3161" s="92" t="str">
        <f>IFERROR(INDEX($C$2:$C$5193,MATCH(ROWS(O$2:O3161),O$2:O$5193,0)),"")</f>
        <v/>
      </c>
    </row>
    <row r="3162" spans="1:19" x14ac:dyDescent="0.25">
      <c r="A3162" s="69">
        <v>7352</v>
      </c>
      <c r="B3162" s="69" t="s">
        <v>8346</v>
      </c>
      <c r="C3162" s="69" t="s">
        <v>8347</v>
      </c>
      <c r="D3162" s="69" t="s">
        <v>8313</v>
      </c>
      <c r="E3162" s="69" t="s">
        <v>8313</v>
      </c>
      <c r="F3162" s="69" t="s">
        <v>8348</v>
      </c>
      <c r="G3162" s="69" t="s">
        <v>8349</v>
      </c>
      <c r="H3162" s="69">
        <v>5.2774900000000002</v>
      </c>
      <c r="I3162" s="69">
        <v>-59.1511</v>
      </c>
      <c r="J3162" s="69">
        <v>300</v>
      </c>
      <c r="K3162" s="69">
        <v>-4</v>
      </c>
      <c r="L3162" s="69">
        <f>COUNTIFS(Aéroports!$C$2:$C$5193,Aéroports!$C3162,Aéroports!$D$2:$D$5193,Aéroports!$D3162)</f>
        <v>1</v>
      </c>
      <c r="M3162" s="69" t="str">
        <f>IF(AND(Formulaire!$H$15=Aéroports!$E3162,--ISNUMBER(IFERROR(SEARCH(Formulaire!$H$16,$C3162,1),""))=1),MAX(M$1:M3161)+1,"")</f>
        <v/>
      </c>
      <c r="N3162" s="69" t="str">
        <f>IF(AND(Formulaire!$H$21=Aéroports!$E3162,--ISNUMBER(IFERROR(SEARCH(Formulaire!$H$22,$C3162,1),""))=1),MAX(N$1:N3161)+1,"")</f>
        <v/>
      </c>
      <c r="O3162" s="69" t="str">
        <f>IF(AND(Formulaire!$H$27=Aéroports!$E3162,--ISNUMBER(IFERROR(SEARCH(Formulaire!$H$28,$C3162,1),""))=1),MAX(O$1:O3161)+1,"")</f>
        <v/>
      </c>
      <c r="Q3162" s="91" t="str">
        <f>IFERROR(INDEX($C$2:$C$5193,MATCH(ROWS(M$2:M3162),M$2:M$5193,0)),"")</f>
        <v/>
      </c>
      <c r="R3162" s="70" t="str">
        <f>IFERROR(INDEX($C$2:$C$5193,MATCH(ROWS(N$2:N3162),N$2:N$5193,0)),"")</f>
        <v/>
      </c>
      <c r="S3162" s="92" t="str">
        <f>IFERROR(INDEX($C$2:$C$5193,MATCH(ROWS(O$2:O3162),O$2:O$5193,0)),"")</f>
        <v/>
      </c>
    </row>
    <row r="3163" spans="1:19" x14ac:dyDescent="0.25">
      <c r="A3163" s="68">
        <v>7346</v>
      </c>
      <c r="B3163" s="68" t="s">
        <v>8350</v>
      </c>
      <c r="C3163" s="68" t="s">
        <v>8351</v>
      </c>
      <c r="D3163" s="68" t="s">
        <v>8313</v>
      </c>
      <c r="E3163" s="68" t="s">
        <v>8313</v>
      </c>
      <c r="F3163" s="68" t="s">
        <v>8352</v>
      </c>
      <c r="G3163" s="68" t="s">
        <v>8353</v>
      </c>
      <c r="H3163" s="68">
        <v>4.7252700000000001</v>
      </c>
      <c r="I3163" s="68">
        <v>-60.034999999999997</v>
      </c>
      <c r="J3163" s="68">
        <v>1797</v>
      </c>
      <c r="K3163" s="68">
        <v>-4</v>
      </c>
      <c r="L3163" s="68">
        <f>COUNTIFS(Aéroports!$C$2:$C$5193,Aéroports!$C3163,Aéroports!$D$2:$D$5193,Aéroports!$D3163)</f>
        <v>1</v>
      </c>
      <c r="M3163" s="68" t="str">
        <f>IF(AND(Formulaire!$H$15=Aéroports!$E3163,--ISNUMBER(IFERROR(SEARCH(Formulaire!$H$16,$C3163,1),""))=1),MAX(M$1:M3162)+1,"")</f>
        <v/>
      </c>
      <c r="N3163" s="68" t="str">
        <f>IF(AND(Formulaire!$H$21=Aéroports!$E3163,--ISNUMBER(IFERROR(SEARCH(Formulaire!$H$22,$C3163,1),""))=1),MAX(N$1:N3162)+1,"")</f>
        <v/>
      </c>
      <c r="O3163" s="68" t="str">
        <f>IF(AND(Formulaire!$H$27=Aéroports!$E3163,--ISNUMBER(IFERROR(SEARCH(Formulaire!$H$28,$C3163,1),""))=1),MAX(O$1:O3162)+1,"")</f>
        <v/>
      </c>
      <c r="Q3163" s="91" t="str">
        <f>IFERROR(INDEX($C$2:$C$5193,MATCH(ROWS(M$2:M3163),M$2:M$5193,0)),"")</f>
        <v/>
      </c>
      <c r="R3163" s="70" t="str">
        <f>IFERROR(INDEX($C$2:$C$5193,MATCH(ROWS(N$2:N3163),N$2:N$5193,0)),"")</f>
        <v/>
      </c>
      <c r="S3163" s="92" t="str">
        <f>IFERROR(INDEX($C$2:$C$5193,MATCH(ROWS(O$2:O3163),O$2:O$5193,0)),"")</f>
        <v/>
      </c>
    </row>
    <row r="3164" spans="1:19" x14ac:dyDescent="0.25">
      <c r="A3164" s="69">
        <v>2774</v>
      </c>
      <c r="B3164" s="69" t="s">
        <v>7346</v>
      </c>
      <c r="C3164" s="69" t="s">
        <v>7347</v>
      </c>
      <c r="D3164" s="69" t="s">
        <v>7348</v>
      </c>
      <c r="E3164" s="69" t="s">
        <v>22401</v>
      </c>
      <c r="F3164" s="69" t="s">
        <v>7349</v>
      </c>
      <c r="G3164" s="69" t="s">
        <v>7350</v>
      </c>
      <c r="H3164" s="69">
        <v>4.8198100000000004</v>
      </c>
      <c r="I3164" s="69">
        <v>-52.360399999999998</v>
      </c>
      <c r="J3164" s="69">
        <v>26</v>
      </c>
      <c r="K3164" s="69">
        <v>-3</v>
      </c>
      <c r="L3164" s="69">
        <f>COUNTIFS(Aéroports!$C$2:$C$5193,Aéroports!$C3164,Aéroports!$D$2:$D$5193,Aéroports!$D3164)</f>
        <v>1</v>
      </c>
      <c r="M3164" s="69" t="str">
        <f>IF(AND(Formulaire!$H$15=Aéroports!$E3164,--ISNUMBER(IFERROR(SEARCH(Formulaire!$H$16,$C3164,1),""))=1),MAX(M$1:M3163)+1,"")</f>
        <v/>
      </c>
      <c r="N3164" s="69" t="str">
        <f>IF(AND(Formulaire!$H$21=Aéroports!$E3164,--ISNUMBER(IFERROR(SEARCH(Formulaire!$H$22,$C3164,1),""))=1),MAX(N$1:N3163)+1,"")</f>
        <v/>
      </c>
      <c r="O3164" s="69" t="str">
        <f>IF(AND(Formulaire!$H$27=Aéroports!$E3164,--ISNUMBER(IFERROR(SEARCH(Formulaire!$H$28,$C3164,1),""))=1),MAX(O$1:O3163)+1,"")</f>
        <v/>
      </c>
      <c r="Q3164" s="91" t="str">
        <f>IFERROR(INDEX($C$2:$C$5193,MATCH(ROWS(M$2:M3164),M$2:M$5193,0)),"")</f>
        <v/>
      </c>
      <c r="R3164" s="70" t="str">
        <f>IFERROR(INDEX($C$2:$C$5193,MATCH(ROWS(N$2:N3164),N$2:N$5193,0)),"")</f>
        <v/>
      </c>
      <c r="S3164" s="92" t="str">
        <f>IFERROR(INDEX($C$2:$C$5193,MATCH(ROWS(O$2:O3164),O$2:O$5193,0)),"")</f>
        <v/>
      </c>
    </row>
    <row r="3165" spans="1:19" x14ac:dyDescent="0.25">
      <c r="A3165" s="68">
        <v>8229</v>
      </c>
      <c r="B3165" s="68" t="s">
        <v>7351</v>
      </c>
      <c r="C3165" s="68" t="s">
        <v>7352</v>
      </c>
      <c r="D3165" s="68" t="s">
        <v>7348</v>
      </c>
      <c r="E3165" s="68" t="s">
        <v>22401</v>
      </c>
      <c r="F3165" s="68" t="s">
        <v>7353</v>
      </c>
      <c r="G3165" s="68" t="s">
        <v>7354</v>
      </c>
      <c r="H3165" s="68">
        <v>3.6575000000000002</v>
      </c>
      <c r="I3165" s="68">
        <v>-54.037199999999999</v>
      </c>
      <c r="J3165" s="68">
        <v>406</v>
      </c>
      <c r="K3165" s="68">
        <v>-3</v>
      </c>
      <c r="L3165" s="68">
        <f>COUNTIFS(Aéroports!$C$2:$C$5193,Aéroports!$C3165,Aéroports!$D$2:$D$5193,Aéroports!$D3165)</f>
        <v>1</v>
      </c>
      <c r="M3165" s="68" t="str">
        <f>IF(AND(Formulaire!$H$15=Aéroports!$E3165,--ISNUMBER(IFERROR(SEARCH(Formulaire!$H$16,$C3165,1),""))=1),MAX(M$1:M3164)+1,"")</f>
        <v/>
      </c>
      <c r="N3165" s="68" t="str">
        <f>IF(AND(Formulaire!$H$21=Aéroports!$E3165,--ISNUMBER(IFERROR(SEARCH(Formulaire!$H$22,$C3165,1),""))=1),MAX(N$1:N3164)+1,"")</f>
        <v/>
      </c>
      <c r="O3165" s="68" t="str">
        <f>IF(AND(Formulaire!$H$27=Aéroports!$E3165,--ISNUMBER(IFERROR(SEARCH(Formulaire!$H$28,$C3165,1),""))=1),MAX(O$1:O3164)+1,"")</f>
        <v/>
      </c>
      <c r="Q3165" s="91" t="str">
        <f>IFERROR(INDEX($C$2:$C$5193,MATCH(ROWS(M$2:M3165),M$2:M$5193,0)),"")</f>
        <v/>
      </c>
      <c r="R3165" s="70" t="str">
        <f>IFERROR(INDEX($C$2:$C$5193,MATCH(ROWS(N$2:N3165),N$2:N$5193,0)),"")</f>
        <v/>
      </c>
      <c r="S3165" s="92" t="str">
        <f>IFERROR(INDEX($C$2:$C$5193,MATCH(ROWS(O$2:O3165),O$2:O$5193,0)),"")</f>
        <v/>
      </c>
    </row>
    <row r="3166" spans="1:19" x14ac:dyDescent="0.25">
      <c r="A3166" s="69">
        <v>8230</v>
      </c>
      <c r="B3166" s="69" t="s">
        <v>7355</v>
      </c>
      <c r="C3166" s="69" t="s">
        <v>7356</v>
      </c>
      <c r="D3166" s="69" t="s">
        <v>7348</v>
      </c>
      <c r="E3166" s="69" t="s">
        <v>22401</v>
      </c>
      <c r="F3166" s="69" t="s">
        <v>7357</v>
      </c>
      <c r="G3166" s="69" t="s">
        <v>7358</v>
      </c>
      <c r="H3166" s="69">
        <v>5.48306</v>
      </c>
      <c r="I3166" s="69">
        <v>-54.034399999999998</v>
      </c>
      <c r="J3166" s="69">
        <v>16</v>
      </c>
      <c r="K3166" s="69">
        <v>-3</v>
      </c>
      <c r="L3166" s="69">
        <f>COUNTIFS(Aéroports!$C$2:$C$5193,Aéroports!$C3166,Aéroports!$D$2:$D$5193,Aéroports!$D3166)</f>
        <v>1</v>
      </c>
      <c r="M3166" s="69" t="str">
        <f>IF(AND(Formulaire!$H$15=Aéroports!$E3166,--ISNUMBER(IFERROR(SEARCH(Formulaire!$H$16,$C3166,1),""))=1),MAX(M$1:M3165)+1,"")</f>
        <v/>
      </c>
      <c r="N3166" s="69" t="str">
        <f>IF(AND(Formulaire!$H$21=Aéroports!$E3166,--ISNUMBER(IFERROR(SEARCH(Formulaire!$H$22,$C3166,1),""))=1),MAX(N$1:N3165)+1,"")</f>
        <v/>
      </c>
      <c r="O3166" s="69" t="str">
        <f>IF(AND(Formulaire!$H$27=Aéroports!$E3166,--ISNUMBER(IFERROR(SEARCH(Formulaire!$H$28,$C3166,1),""))=1),MAX(O$1:O3165)+1,"")</f>
        <v/>
      </c>
      <c r="Q3166" s="91" t="str">
        <f>IFERROR(INDEX($C$2:$C$5193,MATCH(ROWS(M$2:M3166),M$2:M$5193,0)),"")</f>
        <v/>
      </c>
      <c r="R3166" s="70" t="str">
        <f>IFERROR(INDEX($C$2:$C$5193,MATCH(ROWS(N$2:N3166),N$2:N$5193,0)),"")</f>
        <v/>
      </c>
      <c r="S3166" s="92" t="str">
        <f>IFERROR(INDEX($C$2:$C$5193,MATCH(ROWS(O$2:O3166),O$2:O$5193,0)),"")</f>
        <v/>
      </c>
    </row>
    <row r="3167" spans="1:19" x14ac:dyDescent="0.25">
      <c r="A3167" s="68">
        <v>6506</v>
      </c>
      <c r="B3167" s="68" t="s">
        <v>7359</v>
      </c>
      <c r="C3167" s="68" t="s">
        <v>7360</v>
      </c>
      <c r="D3167" s="68" t="s">
        <v>7348</v>
      </c>
      <c r="E3167" s="68" t="s">
        <v>22401</v>
      </c>
      <c r="F3167" s="68" t="s">
        <v>7361</v>
      </c>
      <c r="G3167" s="68" t="s">
        <v>7362</v>
      </c>
      <c r="H3167" s="68">
        <v>3.61361</v>
      </c>
      <c r="I3167" s="68">
        <v>-53.2042</v>
      </c>
      <c r="J3167" s="68">
        <v>656</v>
      </c>
      <c r="K3167" s="68">
        <v>-3</v>
      </c>
      <c r="L3167" s="68">
        <f>COUNTIFS(Aéroports!$C$2:$C$5193,Aéroports!$C3167,Aéroports!$D$2:$D$5193,Aéroports!$D3167)</f>
        <v>1</v>
      </c>
      <c r="M3167" s="68" t="str">
        <f>IF(AND(Formulaire!$H$15=Aéroports!$E3167,--ISNUMBER(IFERROR(SEARCH(Formulaire!$H$16,$C3167,1),""))=1),MAX(M$1:M3166)+1,"")</f>
        <v/>
      </c>
      <c r="N3167" s="68" t="str">
        <f>IF(AND(Formulaire!$H$21=Aéroports!$E3167,--ISNUMBER(IFERROR(SEARCH(Formulaire!$H$22,$C3167,1),""))=1),MAX(N$1:N3166)+1,"")</f>
        <v/>
      </c>
      <c r="O3167" s="68" t="str">
        <f>IF(AND(Formulaire!$H$27=Aéroports!$E3167,--ISNUMBER(IFERROR(SEARCH(Formulaire!$H$28,$C3167,1),""))=1),MAX(O$1:O3166)+1,"")</f>
        <v/>
      </c>
      <c r="Q3167" s="91" t="str">
        <f>IFERROR(INDEX($C$2:$C$5193,MATCH(ROWS(M$2:M3167),M$2:M$5193,0)),"")</f>
        <v/>
      </c>
      <c r="R3167" s="70" t="str">
        <f>IFERROR(INDEX($C$2:$C$5193,MATCH(ROWS(N$2:N3167),N$2:N$5193,0)),"")</f>
        <v/>
      </c>
      <c r="S3167" s="92" t="str">
        <f>IFERROR(INDEX($C$2:$C$5193,MATCH(ROWS(O$2:O3167),O$2:O$5193,0)),"")</f>
        <v/>
      </c>
    </row>
    <row r="3168" spans="1:19" x14ac:dyDescent="0.25">
      <c r="A3168" s="69">
        <v>1895</v>
      </c>
      <c r="B3168" s="69" t="s">
        <v>8354</v>
      </c>
      <c r="C3168" s="69" t="s">
        <v>8355</v>
      </c>
      <c r="D3168" s="69" t="s">
        <v>8356</v>
      </c>
      <c r="E3168" s="69" t="s">
        <v>22412</v>
      </c>
      <c r="F3168" s="69" t="s">
        <v>8357</v>
      </c>
      <c r="G3168" s="69" t="s">
        <v>8358</v>
      </c>
      <c r="H3168" s="69">
        <v>19.733000000000001</v>
      </c>
      <c r="I3168" s="69">
        <v>-72.194699999999997</v>
      </c>
      <c r="J3168" s="69">
        <v>10</v>
      </c>
      <c r="K3168" s="69">
        <v>-5</v>
      </c>
      <c r="L3168" s="69">
        <f>COUNTIFS(Aéroports!$C$2:$C$5193,Aéroports!$C3168,Aéroports!$D$2:$D$5193,Aéroports!$D3168)</f>
        <v>1</v>
      </c>
      <c r="M3168" s="69" t="str">
        <f>IF(AND(Formulaire!$H$15=Aéroports!$E3168,--ISNUMBER(IFERROR(SEARCH(Formulaire!$H$16,$C3168,1),""))=1),MAX(M$1:M3167)+1,"")</f>
        <v/>
      </c>
      <c r="N3168" s="69" t="str">
        <f>IF(AND(Formulaire!$H$21=Aéroports!$E3168,--ISNUMBER(IFERROR(SEARCH(Formulaire!$H$22,$C3168,1),""))=1),MAX(N$1:N3167)+1,"")</f>
        <v/>
      </c>
      <c r="O3168" s="69" t="str">
        <f>IF(AND(Formulaire!$H$27=Aéroports!$E3168,--ISNUMBER(IFERROR(SEARCH(Formulaire!$H$28,$C3168,1),""))=1),MAX(O$1:O3167)+1,"")</f>
        <v/>
      </c>
      <c r="Q3168" s="91" t="str">
        <f>IFERROR(INDEX($C$2:$C$5193,MATCH(ROWS(M$2:M3168),M$2:M$5193,0)),"")</f>
        <v/>
      </c>
      <c r="R3168" s="70" t="str">
        <f>IFERROR(INDEX($C$2:$C$5193,MATCH(ROWS(N$2:N3168),N$2:N$5193,0)),"")</f>
        <v/>
      </c>
      <c r="S3168" s="92" t="str">
        <f>IFERROR(INDEX($C$2:$C$5193,MATCH(ROWS(O$2:O3168),O$2:O$5193,0)),"")</f>
        <v/>
      </c>
    </row>
    <row r="3169" spans="1:19" x14ac:dyDescent="0.25">
      <c r="A3169" s="68">
        <v>5850</v>
      </c>
      <c r="B3169" s="68" t="s">
        <v>8359</v>
      </c>
      <c r="C3169" s="68" t="s">
        <v>8360</v>
      </c>
      <c r="D3169" s="68" t="s">
        <v>8356</v>
      </c>
      <c r="E3169" s="68" t="s">
        <v>22412</v>
      </c>
      <c r="F3169" s="68" t="s">
        <v>8361</v>
      </c>
      <c r="G3169" s="68" t="s">
        <v>8362</v>
      </c>
      <c r="H3169" s="68">
        <v>18.6631</v>
      </c>
      <c r="I3169" s="68">
        <v>-74.170299999999997</v>
      </c>
      <c r="J3169" s="68">
        <v>147</v>
      </c>
      <c r="K3169" s="68">
        <v>-5</v>
      </c>
      <c r="L3169" s="68">
        <f>COUNTIFS(Aéroports!$C$2:$C$5193,Aéroports!$C3169,Aéroports!$D$2:$D$5193,Aéroports!$D3169)</f>
        <v>1</v>
      </c>
      <c r="M3169" s="68" t="str">
        <f>IF(AND(Formulaire!$H$15=Aéroports!$E3169,--ISNUMBER(IFERROR(SEARCH(Formulaire!$H$16,$C3169,1),""))=1),MAX(M$1:M3168)+1,"")</f>
        <v/>
      </c>
      <c r="N3169" s="68" t="str">
        <f>IF(AND(Formulaire!$H$21=Aéroports!$E3169,--ISNUMBER(IFERROR(SEARCH(Formulaire!$H$22,$C3169,1),""))=1),MAX(N$1:N3168)+1,"")</f>
        <v/>
      </c>
      <c r="O3169" s="68" t="str">
        <f>IF(AND(Formulaire!$H$27=Aéroports!$E3169,--ISNUMBER(IFERROR(SEARCH(Formulaire!$H$28,$C3169,1),""))=1),MAX(O$1:O3168)+1,"")</f>
        <v/>
      </c>
      <c r="Q3169" s="91" t="str">
        <f>IFERROR(INDEX($C$2:$C$5193,MATCH(ROWS(M$2:M3169),M$2:M$5193,0)),"")</f>
        <v/>
      </c>
      <c r="R3169" s="70" t="str">
        <f>IFERROR(INDEX($C$2:$C$5193,MATCH(ROWS(N$2:N3169),N$2:N$5193,0)),"")</f>
        <v/>
      </c>
      <c r="S3169" s="92" t="str">
        <f>IFERROR(INDEX($C$2:$C$5193,MATCH(ROWS(O$2:O3169),O$2:O$5193,0)),"")</f>
        <v/>
      </c>
    </row>
    <row r="3170" spans="1:19" x14ac:dyDescent="0.25">
      <c r="A3170" s="69">
        <v>1897</v>
      </c>
      <c r="B3170" s="69" t="s">
        <v>8363</v>
      </c>
      <c r="C3170" s="69" t="s">
        <v>8364</v>
      </c>
      <c r="D3170" s="69" t="s">
        <v>8356</v>
      </c>
      <c r="E3170" s="69" t="s">
        <v>22412</v>
      </c>
      <c r="F3170" s="69" t="s">
        <v>8365</v>
      </c>
      <c r="G3170" s="69" t="s">
        <v>8366</v>
      </c>
      <c r="H3170" s="69">
        <v>18.579999999999998</v>
      </c>
      <c r="I3170" s="69">
        <v>-72.292500000000004</v>
      </c>
      <c r="J3170" s="69">
        <v>122</v>
      </c>
      <c r="K3170" s="69">
        <v>-5</v>
      </c>
      <c r="L3170" s="69">
        <f>COUNTIFS(Aéroports!$C$2:$C$5193,Aéroports!$C3170,Aéroports!$D$2:$D$5193,Aéroports!$D3170)</f>
        <v>1</v>
      </c>
      <c r="M3170" s="69" t="str">
        <f>IF(AND(Formulaire!$H$15=Aéroports!$E3170,--ISNUMBER(IFERROR(SEARCH(Formulaire!$H$16,$C3170,1),""))=1),MAX(M$1:M3169)+1,"")</f>
        <v/>
      </c>
      <c r="N3170" s="69" t="str">
        <f>IF(AND(Formulaire!$H$21=Aéroports!$E3170,--ISNUMBER(IFERROR(SEARCH(Formulaire!$H$22,$C3170,1),""))=1),MAX(N$1:N3169)+1,"")</f>
        <v/>
      </c>
      <c r="O3170" s="69" t="str">
        <f>IF(AND(Formulaire!$H$27=Aéroports!$E3170,--ISNUMBER(IFERROR(SEARCH(Formulaire!$H$28,$C3170,1),""))=1),MAX(O$1:O3169)+1,"")</f>
        <v/>
      </c>
      <c r="Q3170" s="91" t="str">
        <f>IFERROR(INDEX($C$2:$C$5193,MATCH(ROWS(M$2:M3170),M$2:M$5193,0)),"")</f>
        <v/>
      </c>
      <c r="R3170" s="70" t="str">
        <f>IFERROR(INDEX($C$2:$C$5193,MATCH(ROWS(N$2:N3170),N$2:N$5193,0)),"")</f>
        <v/>
      </c>
      <c r="S3170" s="92" t="str">
        <f>IFERROR(INDEX($C$2:$C$5193,MATCH(ROWS(O$2:O3170),O$2:O$5193,0)),"")</f>
        <v/>
      </c>
    </row>
    <row r="3171" spans="1:19" x14ac:dyDescent="0.25">
      <c r="A3171" s="68">
        <v>5851</v>
      </c>
      <c r="B3171" s="68" t="s">
        <v>8367</v>
      </c>
      <c r="C3171" s="68" t="s">
        <v>8368</v>
      </c>
      <c r="D3171" s="68" t="s">
        <v>8356</v>
      </c>
      <c r="E3171" s="68" t="s">
        <v>22412</v>
      </c>
      <c r="F3171" s="68" t="s">
        <v>8369</v>
      </c>
      <c r="G3171" s="68" t="s">
        <v>8370</v>
      </c>
      <c r="H3171" s="68">
        <v>19.933599999999998</v>
      </c>
      <c r="I3171" s="68">
        <v>-72.848600000000005</v>
      </c>
      <c r="J3171" s="68">
        <v>9</v>
      </c>
      <c r="K3171" s="68">
        <v>-5</v>
      </c>
      <c r="L3171" s="68">
        <f>COUNTIFS(Aéroports!$C$2:$C$5193,Aéroports!$C3171,Aéroports!$D$2:$D$5193,Aéroports!$D3171)</f>
        <v>1</v>
      </c>
      <c r="M3171" s="68" t="str">
        <f>IF(AND(Formulaire!$H$15=Aéroports!$E3171,--ISNUMBER(IFERROR(SEARCH(Formulaire!$H$16,$C3171,1),""))=1),MAX(M$1:M3170)+1,"")</f>
        <v/>
      </c>
      <c r="N3171" s="68" t="str">
        <f>IF(AND(Formulaire!$H$21=Aéroports!$E3171,--ISNUMBER(IFERROR(SEARCH(Formulaire!$H$22,$C3171,1),""))=1),MAX(N$1:N3170)+1,"")</f>
        <v/>
      </c>
      <c r="O3171" s="68" t="str">
        <f>IF(AND(Formulaire!$H$27=Aéroports!$E3171,--ISNUMBER(IFERROR(SEARCH(Formulaire!$H$28,$C3171,1),""))=1),MAX(O$1:O3170)+1,"")</f>
        <v/>
      </c>
      <c r="Q3171" s="91" t="str">
        <f>IFERROR(INDEX($C$2:$C$5193,MATCH(ROWS(M$2:M3171),M$2:M$5193,0)),"")</f>
        <v/>
      </c>
      <c r="R3171" s="70" t="str">
        <f>IFERROR(INDEX($C$2:$C$5193,MATCH(ROWS(N$2:N3171),N$2:N$5193,0)),"")</f>
        <v/>
      </c>
      <c r="S3171" s="92" t="str">
        <f>IFERROR(INDEX($C$2:$C$5193,MATCH(ROWS(O$2:O3171),O$2:O$5193,0)),"")</f>
        <v/>
      </c>
    </row>
    <row r="3172" spans="1:19" x14ac:dyDescent="0.25">
      <c r="A3172" s="69">
        <v>5831</v>
      </c>
      <c r="B3172" s="69" t="s">
        <v>8371</v>
      </c>
      <c r="C3172" s="69" t="s">
        <v>8372</v>
      </c>
      <c r="D3172" s="69" t="s">
        <v>8373</v>
      </c>
      <c r="E3172" s="69" t="s">
        <v>8373</v>
      </c>
      <c r="F3172" s="69" t="s">
        <v>8374</v>
      </c>
      <c r="G3172" s="69" t="s">
        <v>8375</v>
      </c>
      <c r="H3172" s="69">
        <v>15.472200000000001</v>
      </c>
      <c r="I3172" s="69">
        <v>-84.352199999999996</v>
      </c>
      <c r="J3172" s="69">
        <v>249</v>
      </c>
      <c r="K3172" s="69">
        <v>-6</v>
      </c>
      <c r="L3172" s="69">
        <f>COUNTIFS(Aéroports!$C$2:$C$5193,Aéroports!$C3172,Aéroports!$D$2:$D$5193,Aéroports!$D3172)</f>
        <v>1</v>
      </c>
      <c r="M3172" s="69" t="str">
        <f>IF(AND(Formulaire!$H$15=Aéroports!$E3172,--ISNUMBER(IFERROR(SEARCH(Formulaire!$H$16,$C3172,1),""))=1),MAX(M$1:M3171)+1,"")</f>
        <v/>
      </c>
      <c r="N3172" s="69" t="str">
        <f>IF(AND(Formulaire!$H$21=Aéroports!$E3172,--ISNUMBER(IFERROR(SEARCH(Formulaire!$H$22,$C3172,1),""))=1),MAX(N$1:N3171)+1,"")</f>
        <v/>
      </c>
      <c r="O3172" s="69" t="str">
        <f>IF(AND(Formulaire!$H$27=Aéroports!$E3172,--ISNUMBER(IFERROR(SEARCH(Formulaire!$H$28,$C3172,1),""))=1),MAX(O$1:O3171)+1,"")</f>
        <v/>
      </c>
      <c r="Q3172" s="91" t="str">
        <f>IFERROR(INDEX($C$2:$C$5193,MATCH(ROWS(M$2:M3172),M$2:M$5193,0)),"")</f>
        <v/>
      </c>
      <c r="R3172" s="70" t="str">
        <f>IFERROR(INDEX($C$2:$C$5193,MATCH(ROWS(N$2:N3172),N$2:N$5193,0)),"")</f>
        <v/>
      </c>
      <c r="S3172" s="92" t="str">
        <f>IFERROR(INDEX($C$2:$C$5193,MATCH(ROWS(O$2:O3172),O$2:O$5193,0)),"")</f>
        <v/>
      </c>
    </row>
    <row r="3173" spans="1:19" x14ac:dyDescent="0.25">
      <c r="A3173" s="68">
        <v>6774</v>
      </c>
      <c r="B3173" s="68" t="s">
        <v>8376</v>
      </c>
      <c r="C3173" s="68" t="s">
        <v>8377</v>
      </c>
      <c r="D3173" s="68" t="s">
        <v>8373</v>
      </c>
      <c r="E3173" s="68" t="s">
        <v>8373</v>
      </c>
      <c r="F3173" s="68" t="s">
        <v>8378</v>
      </c>
      <c r="G3173" s="68" t="s">
        <v>8379</v>
      </c>
      <c r="H3173" s="68">
        <v>15.7631</v>
      </c>
      <c r="I3173" s="68">
        <v>-84.543599999999998</v>
      </c>
      <c r="J3173" s="68">
        <v>19</v>
      </c>
      <c r="K3173" s="68">
        <v>-6</v>
      </c>
      <c r="L3173" s="68">
        <f>COUNTIFS(Aéroports!$C$2:$C$5193,Aéroports!$C3173,Aéroports!$D$2:$D$5193,Aéroports!$D3173)</f>
        <v>1</v>
      </c>
      <c r="M3173" s="68" t="str">
        <f>IF(AND(Formulaire!$H$15=Aéroports!$E3173,--ISNUMBER(IFERROR(SEARCH(Formulaire!$H$16,$C3173,1),""))=1),MAX(M$1:M3172)+1,"")</f>
        <v/>
      </c>
      <c r="N3173" s="68" t="str">
        <f>IF(AND(Formulaire!$H$21=Aéroports!$E3173,--ISNUMBER(IFERROR(SEARCH(Formulaire!$H$22,$C3173,1),""))=1),MAX(N$1:N3172)+1,"")</f>
        <v/>
      </c>
      <c r="O3173" s="68" t="str">
        <f>IF(AND(Formulaire!$H$27=Aéroports!$E3173,--ISNUMBER(IFERROR(SEARCH(Formulaire!$H$28,$C3173,1),""))=1),MAX(O$1:O3172)+1,"")</f>
        <v/>
      </c>
      <c r="Q3173" s="91" t="str">
        <f>IFERROR(INDEX($C$2:$C$5193,MATCH(ROWS(M$2:M3173),M$2:M$5193,0)),"")</f>
        <v/>
      </c>
      <c r="R3173" s="70" t="str">
        <f>IFERROR(INDEX($C$2:$C$5193,MATCH(ROWS(N$2:N3173),N$2:N$5193,0)),"")</f>
        <v/>
      </c>
      <c r="S3173" s="92" t="str">
        <f>IFERROR(INDEX($C$2:$C$5193,MATCH(ROWS(O$2:O3173),O$2:O$5193,0)),"")</f>
        <v/>
      </c>
    </row>
    <row r="3174" spans="1:19" x14ac:dyDescent="0.25">
      <c r="A3174" s="69">
        <v>11896</v>
      </c>
      <c r="B3174" s="69" t="s">
        <v>8380</v>
      </c>
      <c r="C3174" s="69" t="s">
        <v>8381</v>
      </c>
      <c r="D3174" s="69" t="s">
        <v>8373</v>
      </c>
      <c r="E3174" s="69" t="s">
        <v>8373</v>
      </c>
      <c r="F3174" s="69" t="s">
        <v>8382</v>
      </c>
      <c r="G3174" s="69" t="s">
        <v>8383</v>
      </c>
      <c r="H3174" s="69">
        <v>14.382400000000001</v>
      </c>
      <c r="I3174" s="69">
        <v>-87.621200000000002</v>
      </c>
      <c r="J3174" s="69">
        <v>2061</v>
      </c>
      <c r="K3174" s="69" t="s">
        <v>340</v>
      </c>
      <c r="L3174" s="69">
        <f>COUNTIFS(Aéroports!$C$2:$C$5193,Aéroports!$C3174,Aéroports!$D$2:$D$5193,Aéroports!$D3174)</f>
        <v>1</v>
      </c>
      <c r="M3174" s="69" t="str">
        <f>IF(AND(Formulaire!$H$15=Aéroports!$E3174,--ISNUMBER(IFERROR(SEARCH(Formulaire!$H$16,$C3174,1),""))=1),MAX(M$1:M3173)+1,"")</f>
        <v/>
      </c>
      <c r="N3174" s="69" t="str">
        <f>IF(AND(Formulaire!$H$21=Aéroports!$E3174,--ISNUMBER(IFERROR(SEARCH(Formulaire!$H$22,$C3174,1),""))=1),MAX(N$1:N3173)+1,"")</f>
        <v/>
      </c>
      <c r="O3174" s="69" t="str">
        <f>IF(AND(Formulaire!$H$27=Aéroports!$E3174,--ISNUMBER(IFERROR(SEARCH(Formulaire!$H$28,$C3174,1),""))=1),MAX(O$1:O3173)+1,"")</f>
        <v/>
      </c>
      <c r="Q3174" s="91" t="str">
        <f>IFERROR(INDEX($C$2:$C$5193,MATCH(ROWS(M$2:M3174),M$2:M$5193,0)),"")</f>
        <v/>
      </c>
      <c r="R3174" s="70" t="str">
        <f>IFERROR(INDEX($C$2:$C$5193,MATCH(ROWS(N$2:N3174),N$2:N$5193,0)),"")</f>
        <v/>
      </c>
      <c r="S3174" s="92" t="str">
        <f>IFERROR(INDEX($C$2:$C$5193,MATCH(ROWS(O$2:O3174),O$2:O$5193,0)),"")</f>
        <v/>
      </c>
    </row>
    <row r="3175" spans="1:19" x14ac:dyDescent="0.25">
      <c r="A3175" s="68">
        <v>1773</v>
      </c>
      <c r="B3175" s="68" t="s">
        <v>8384</v>
      </c>
      <c r="C3175" s="68" t="s">
        <v>8385</v>
      </c>
      <c r="D3175" s="68" t="s">
        <v>8373</v>
      </c>
      <c r="E3175" s="68" t="s">
        <v>8373</v>
      </c>
      <c r="F3175" s="68" t="s">
        <v>8386</v>
      </c>
      <c r="G3175" s="68" t="s">
        <v>8387</v>
      </c>
      <c r="H3175" s="68">
        <v>16.445399999999999</v>
      </c>
      <c r="I3175" s="68">
        <v>-85.906599999999997</v>
      </c>
      <c r="J3175" s="68">
        <v>49</v>
      </c>
      <c r="K3175" s="68">
        <v>-6</v>
      </c>
      <c r="L3175" s="68">
        <f>COUNTIFS(Aéroports!$C$2:$C$5193,Aéroports!$C3175,Aéroports!$D$2:$D$5193,Aéroports!$D3175)</f>
        <v>1</v>
      </c>
      <c r="M3175" s="68" t="str">
        <f>IF(AND(Formulaire!$H$15=Aéroports!$E3175,--ISNUMBER(IFERROR(SEARCH(Formulaire!$H$16,$C3175,1),""))=1),MAX(M$1:M3174)+1,"")</f>
        <v/>
      </c>
      <c r="N3175" s="68" t="str">
        <f>IF(AND(Formulaire!$H$21=Aéroports!$E3175,--ISNUMBER(IFERROR(SEARCH(Formulaire!$H$22,$C3175,1),""))=1),MAX(N$1:N3174)+1,"")</f>
        <v/>
      </c>
      <c r="O3175" s="68" t="str">
        <f>IF(AND(Formulaire!$H$27=Aéroports!$E3175,--ISNUMBER(IFERROR(SEARCH(Formulaire!$H$28,$C3175,1),""))=1),MAX(O$1:O3174)+1,"")</f>
        <v/>
      </c>
      <c r="Q3175" s="91" t="str">
        <f>IFERROR(INDEX($C$2:$C$5193,MATCH(ROWS(M$2:M3175),M$2:M$5193,0)),"")</f>
        <v/>
      </c>
      <c r="R3175" s="70" t="str">
        <f>IFERROR(INDEX($C$2:$C$5193,MATCH(ROWS(N$2:N3175),N$2:N$5193,0)),"")</f>
        <v/>
      </c>
      <c r="S3175" s="92" t="str">
        <f>IFERROR(INDEX($C$2:$C$5193,MATCH(ROWS(O$2:O3175),O$2:O$5193,0)),"")</f>
        <v/>
      </c>
    </row>
    <row r="3176" spans="1:19" x14ac:dyDescent="0.25">
      <c r="A3176" s="69">
        <v>1771</v>
      </c>
      <c r="B3176" s="69" t="s">
        <v>8388</v>
      </c>
      <c r="C3176" s="69" t="s">
        <v>8389</v>
      </c>
      <c r="D3176" s="69" t="s">
        <v>8373</v>
      </c>
      <c r="E3176" s="69" t="s">
        <v>8373</v>
      </c>
      <c r="F3176" s="69" t="s">
        <v>8390</v>
      </c>
      <c r="G3176" s="69" t="s">
        <v>8391</v>
      </c>
      <c r="H3176" s="69">
        <v>15.7425</v>
      </c>
      <c r="I3176" s="69">
        <v>-86.852999999999994</v>
      </c>
      <c r="J3176" s="69">
        <v>39</v>
      </c>
      <c r="K3176" s="69">
        <v>-6</v>
      </c>
      <c r="L3176" s="69">
        <f>COUNTIFS(Aéroports!$C$2:$C$5193,Aéroports!$C3176,Aéroports!$D$2:$D$5193,Aéroports!$D3176)</f>
        <v>1</v>
      </c>
      <c r="M3176" s="69" t="str">
        <f>IF(AND(Formulaire!$H$15=Aéroports!$E3176,--ISNUMBER(IFERROR(SEARCH(Formulaire!$H$16,$C3176,1),""))=1),MAX(M$1:M3175)+1,"")</f>
        <v/>
      </c>
      <c r="N3176" s="69" t="str">
        <f>IF(AND(Formulaire!$H$21=Aéroports!$E3176,--ISNUMBER(IFERROR(SEARCH(Formulaire!$H$22,$C3176,1),""))=1),MAX(N$1:N3175)+1,"")</f>
        <v/>
      </c>
      <c r="O3176" s="69" t="str">
        <f>IF(AND(Formulaire!$H$27=Aéroports!$E3176,--ISNUMBER(IFERROR(SEARCH(Formulaire!$H$28,$C3176,1),""))=1),MAX(O$1:O3175)+1,"")</f>
        <v/>
      </c>
      <c r="Q3176" s="91" t="str">
        <f>IFERROR(INDEX($C$2:$C$5193,MATCH(ROWS(M$2:M3176),M$2:M$5193,0)),"")</f>
        <v/>
      </c>
      <c r="R3176" s="70" t="str">
        <f>IFERROR(INDEX($C$2:$C$5193,MATCH(ROWS(N$2:N3176),N$2:N$5193,0)),"")</f>
        <v/>
      </c>
      <c r="S3176" s="92" t="str">
        <f>IFERROR(INDEX($C$2:$C$5193,MATCH(ROWS(O$2:O3176),O$2:O$5193,0)),"")</f>
        <v/>
      </c>
    </row>
    <row r="3177" spans="1:19" x14ac:dyDescent="0.25">
      <c r="A3177" s="68">
        <v>5832</v>
      </c>
      <c r="B3177" s="68" t="s">
        <v>8392</v>
      </c>
      <c r="C3177" s="68" t="s">
        <v>8393</v>
      </c>
      <c r="D3177" s="68" t="s">
        <v>8373</v>
      </c>
      <c r="E3177" s="68" t="s">
        <v>8373</v>
      </c>
      <c r="F3177" s="68" t="s">
        <v>8394</v>
      </c>
      <c r="G3177" s="68" t="s">
        <v>8395</v>
      </c>
      <c r="H3177" s="68">
        <v>15.2622</v>
      </c>
      <c r="I3177" s="68">
        <v>-83.781199999999998</v>
      </c>
      <c r="J3177" s="68">
        <v>33</v>
      </c>
      <c r="K3177" s="68">
        <v>-6</v>
      </c>
      <c r="L3177" s="68">
        <f>COUNTIFS(Aéroports!$C$2:$C$5193,Aéroports!$C3177,Aéroports!$D$2:$D$5193,Aéroports!$D3177)</f>
        <v>1</v>
      </c>
      <c r="M3177" s="68" t="str">
        <f>IF(AND(Formulaire!$H$15=Aéroports!$E3177,--ISNUMBER(IFERROR(SEARCH(Formulaire!$H$16,$C3177,1),""))=1),MAX(M$1:M3176)+1,"")</f>
        <v/>
      </c>
      <c r="N3177" s="68" t="str">
        <f>IF(AND(Formulaire!$H$21=Aéroports!$E3177,--ISNUMBER(IFERROR(SEARCH(Formulaire!$H$22,$C3177,1),""))=1),MAX(N$1:N3176)+1,"")</f>
        <v/>
      </c>
      <c r="O3177" s="68" t="str">
        <f>IF(AND(Formulaire!$H$27=Aéroports!$E3177,--ISNUMBER(IFERROR(SEARCH(Formulaire!$H$28,$C3177,1),""))=1),MAX(O$1:O3176)+1,"")</f>
        <v/>
      </c>
      <c r="Q3177" s="91" t="str">
        <f>IFERROR(INDEX($C$2:$C$5193,MATCH(ROWS(M$2:M3177),M$2:M$5193,0)),"")</f>
        <v/>
      </c>
      <c r="R3177" s="70" t="str">
        <f>IFERROR(INDEX($C$2:$C$5193,MATCH(ROWS(N$2:N3177),N$2:N$5193,0)),"")</f>
        <v/>
      </c>
      <c r="S3177" s="92" t="str">
        <f>IFERROR(INDEX($C$2:$C$5193,MATCH(ROWS(O$2:O3177),O$2:O$5193,0)),"")</f>
        <v/>
      </c>
    </row>
    <row r="3178" spans="1:19" x14ac:dyDescent="0.25">
      <c r="A3178" s="69">
        <v>1774</v>
      </c>
      <c r="B3178" s="69" t="s">
        <v>8396</v>
      </c>
      <c r="C3178" s="69" t="s">
        <v>8397</v>
      </c>
      <c r="D3178" s="69" t="s">
        <v>8373</v>
      </c>
      <c r="E3178" s="69" t="s">
        <v>8373</v>
      </c>
      <c r="F3178" s="69" t="s">
        <v>8398</v>
      </c>
      <c r="G3178" s="69" t="s">
        <v>8399</v>
      </c>
      <c r="H3178" s="69">
        <v>16.316800000000001</v>
      </c>
      <c r="I3178" s="69">
        <v>-86.522999999999996</v>
      </c>
      <c r="J3178" s="69">
        <v>39</v>
      </c>
      <c r="K3178" s="69">
        <v>-6</v>
      </c>
      <c r="L3178" s="69">
        <f>COUNTIFS(Aéroports!$C$2:$C$5193,Aéroports!$C3178,Aéroports!$D$2:$D$5193,Aéroports!$D3178)</f>
        <v>1</v>
      </c>
      <c r="M3178" s="69" t="str">
        <f>IF(AND(Formulaire!$H$15=Aéroports!$E3178,--ISNUMBER(IFERROR(SEARCH(Formulaire!$H$16,$C3178,1),""))=1),MAX(M$1:M3177)+1,"")</f>
        <v/>
      </c>
      <c r="N3178" s="69" t="str">
        <f>IF(AND(Formulaire!$H$21=Aéroports!$E3178,--ISNUMBER(IFERROR(SEARCH(Formulaire!$H$22,$C3178,1),""))=1),MAX(N$1:N3177)+1,"")</f>
        <v/>
      </c>
      <c r="O3178" s="69" t="str">
        <f>IF(AND(Formulaire!$H$27=Aéroports!$E3178,--ISNUMBER(IFERROR(SEARCH(Formulaire!$H$28,$C3178,1),""))=1),MAX(O$1:O3177)+1,"")</f>
        <v/>
      </c>
      <c r="Q3178" s="91" t="str">
        <f>IFERROR(INDEX($C$2:$C$5193,MATCH(ROWS(M$2:M3178),M$2:M$5193,0)),"")</f>
        <v/>
      </c>
      <c r="R3178" s="70" t="str">
        <f>IFERROR(INDEX($C$2:$C$5193,MATCH(ROWS(N$2:N3178),N$2:N$5193,0)),"")</f>
        <v/>
      </c>
      <c r="S3178" s="92" t="str">
        <f>IFERROR(INDEX($C$2:$C$5193,MATCH(ROWS(O$2:O3178),O$2:O$5193,0)),"")</f>
        <v/>
      </c>
    </row>
    <row r="3179" spans="1:19" x14ac:dyDescent="0.25">
      <c r="A3179" s="68">
        <v>1772</v>
      </c>
      <c r="B3179" s="68" t="s">
        <v>8400</v>
      </c>
      <c r="C3179" s="68" t="s">
        <v>8401</v>
      </c>
      <c r="D3179" s="68" t="s">
        <v>8373</v>
      </c>
      <c r="E3179" s="68" t="s">
        <v>8373</v>
      </c>
      <c r="F3179" s="68" t="s">
        <v>8402</v>
      </c>
      <c r="G3179" s="68" t="s">
        <v>8403</v>
      </c>
      <c r="H3179" s="68">
        <v>15.4526</v>
      </c>
      <c r="I3179" s="68">
        <v>-87.923599999999993</v>
      </c>
      <c r="J3179" s="68">
        <v>91</v>
      </c>
      <c r="K3179" s="68">
        <v>-6</v>
      </c>
      <c r="L3179" s="68">
        <f>COUNTIFS(Aéroports!$C$2:$C$5193,Aéroports!$C3179,Aéroports!$D$2:$D$5193,Aéroports!$D3179)</f>
        <v>1</v>
      </c>
      <c r="M3179" s="68" t="str">
        <f>IF(AND(Formulaire!$H$15=Aéroports!$E3179,--ISNUMBER(IFERROR(SEARCH(Formulaire!$H$16,$C3179,1),""))=1),MAX(M$1:M3178)+1,"")</f>
        <v/>
      </c>
      <c r="N3179" s="68" t="str">
        <f>IF(AND(Formulaire!$H$21=Aéroports!$E3179,--ISNUMBER(IFERROR(SEARCH(Formulaire!$H$22,$C3179,1),""))=1),MAX(N$1:N3178)+1,"")</f>
        <v/>
      </c>
      <c r="O3179" s="68" t="str">
        <f>IF(AND(Formulaire!$H$27=Aéroports!$E3179,--ISNUMBER(IFERROR(SEARCH(Formulaire!$H$28,$C3179,1),""))=1),MAX(O$1:O3178)+1,"")</f>
        <v/>
      </c>
      <c r="Q3179" s="91" t="str">
        <f>IFERROR(INDEX($C$2:$C$5193,MATCH(ROWS(M$2:M3179),M$2:M$5193,0)),"")</f>
        <v/>
      </c>
      <c r="R3179" s="70" t="str">
        <f>IFERROR(INDEX($C$2:$C$5193,MATCH(ROWS(N$2:N3179),N$2:N$5193,0)),"")</f>
        <v/>
      </c>
      <c r="S3179" s="92" t="str">
        <f>IFERROR(INDEX($C$2:$C$5193,MATCH(ROWS(O$2:O3179),O$2:O$5193,0)),"")</f>
        <v/>
      </c>
    </row>
    <row r="3180" spans="1:19" x14ac:dyDescent="0.25">
      <c r="A3180" s="69">
        <v>1776</v>
      </c>
      <c r="B3180" s="69" t="s">
        <v>8404</v>
      </c>
      <c r="C3180" s="69" t="s">
        <v>8405</v>
      </c>
      <c r="D3180" s="69" t="s">
        <v>8373</v>
      </c>
      <c r="E3180" s="69" t="s">
        <v>8373</v>
      </c>
      <c r="F3180" s="69" t="s">
        <v>8406</v>
      </c>
      <c r="G3180" s="69" t="s">
        <v>8407</v>
      </c>
      <c r="H3180" s="69">
        <v>14.0609</v>
      </c>
      <c r="I3180" s="69">
        <v>-87.217200000000005</v>
      </c>
      <c r="J3180" s="69">
        <v>3294</v>
      </c>
      <c r="K3180" s="69">
        <v>-6</v>
      </c>
      <c r="L3180" s="69">
        <f>COUNTIFS(Aéroports!$C$2:$C$5193,Aéroports!$C3180,Aéroports!$D$2:$D$5193,Aéroports!$D3180)</f>
        <v>1</v>
      </c>
      <c r="M3180" s="69" t="str">
        <f>IF(AND(Formulaire!$H$15=Aéroports!$E3180,--ISNUMBER(IFERROR(SEARCH(Formulaire!$H$16,$C3180,1),""))=1),MAX(M$1:M3179)+1,"")</f>
        <v/>
      </c>
      <c r="N3180" s="69" t="str">
        <f>IF(AND(Formulaire!$H$21=Aéroports!$E3180,--ISNUMBER(IFERROR(SEARCH(Formulaire!$H$22,$C3180,1),""))=1),MAX(N$1:N3179)+1,"")</f>
        <v/>
      </c>
      <c r="O3180" s="69" t="str">
        <f>IF(AND(Formulaire!$H$27=Aéroports!$E3180,--ISNUMBER(IFERROR(SEARCH(Formulaire!$H$28,$C3180,1),""))=1),MAX(O$1:O3179)+1,"")</f>
        <v/>
      </c>
      <c r="Q3180" s="91" t="str">
        <f>IFERROR(INDEX($C$2:$C$5193,MATCH(ROWS(M$2:M3180),M$2:M$5193,0)),"")</f>
        <v/>
      </c>
      <c r="R3180" s="70" t="str">
        <f>IFERROR(INDEX($C$2:$C$5193,MATCH(ROWS(N$2:N3180),N$2:N$5193,0)),"")</f>
        <v/>
      </c>
      <c r="S3180" s="92" t="str">
        <f>IFERROR(INDEX($C$2:$C$5193,MATCH(ROWS(O$2:O3180),O$2:O$5193,0)),"")</f>
        <v/>
      </c>
    </row>
    <row r="3181" spans="1:19" x14ac:dyDescent="0.25">
      <c r="A3181" s="68">
        <v>1775</v>
      </c>
      <c r="B3181" s="68" t="s">
        <v>8408</v>
      </c>
      <c r="C3181" s="68" t="s">
        <v>8409</v>
      </c>
      <c r="D3181" s="68" t="s">
        <v>8373</v>
      </c>
      <c r="E3181" s="68" t="s">
        <v>8373</v>
      </c>
      <c r="F3181" s="68" t="s">
        <v>8410</v>
      </c>
      <c r="G3181" s="68" t="s">
        <v>8411</v>
      </c>
      <c r="H3181" s="68">
        <v>15.7759</v>
      </c>
      <c r="I3181" s="68">
        <v>-87.475800000000007</v>
      </c>
      <c r="J3181" s="68">
        <v>7</v>
      </c>
      <c r="K3181" s="68">
        <v>-6</v>
      </c>
      <c r="L3181" s="68">
        <f>COUNTIFS(Aéroports!$C$2:$C$5193,Aéroports!$C3181,Aéroports!$D$2:$D$5193,Aéroports!$D3181)</f>
        <v>1</v>
      </c>
      <c r="M3181" s="68" t="str">
        <f>IF(AND(Formulaire!$H$15=Aéroports!$E3181,--ISNUMBER(IFERROR(SEARCH(Formulaire!$H$16,$C3181,1),""))=1),MAX(M$1:M3180)+1,"")</f>
        <v/>
      </c>
      <c r="N3181" s="68" t="str">
        <f>IF(AND(Formulaire!$H$21=Aéroports!$E3181,--ISNUMBER(IFERROR(SEARCH(Formulaire!$H$22,$C3181,1),""))=1),MAX(N$1:N3180)+1,"")</f>
        <v/>
      </c>
      <c r="O3181" s="68" t="str">
        <f>IF(AND(Formulaire!$H$27=Aéroports!$E3181,--ISNUMBER(IFERROR(SEARCH(Formulaire!$H$28,$C3181,1),""))=1),MAX(O$1:O3180)+1,"")</f>
        <v/>
      </c>
      <c r="Q3181" s="91" t="str">
        <f>IFERROR(INDEX($C$2:$C$5193,MATCH(ROWS(M$2:M3181),M$2:M$5193,0)),"")</f>
        <v/>
      </c>
      <c r="R3181" s="70" t="str">
        <f>IFERROR(INDEX($C$2:$C$5193,MATCH(ROWS(N$2:N3181),N$2:N$5193,0)),"")</f>
        <v/>
      </c>
      <c r="S3181" s="92" t="str">
        <f>IFERROR(INDEX($C$2:$C$5193,MATCH(ROWS(O$2:O3181),O$2:O$5193,0)),"")</f>
        <v/>
      </c>
    </row>
    <row r="3182" spans="1:19" x14ac:dyDescent="0.25">
      <c r="A3182" s="69">
        <v>4125</v>
      </c>
      <c r="B3182" s="69" t="s">
        <v>8412</v>
      </c>
      <c r="C3182" s="69" t="s">
        <v>8413</v>
      </c>
      <c r="D3182" s="69" t="s">
        <v>8373</v>
      </c>
      <c r="E3182" s="69" t="s">
        <v>8373</v>
      </c>
      <c r="F3182" s="69" t="s">
        <v>8414</v>
      </c>
      <c r="G3182" s="69" t="s">
        <v>8415</v>
      </c>
      <c r="H3182" s="69">
        <v>16.113099999999999</v>
      </c>
      <c r="I3182" s="69">
        <v>-86.880300000000005</v>
      </c>
      <c r="J3182" s="69">
        <v>29</v>
      </c>
      <c r="K3182" s="69">
        <v>-6</v>
      </c>
      <c r="L3182" s="69">
        <f>COUNTIFS(Aéroports!$C$2:$C$5193,Aéroports!$C3182,Aéroports!$D$2:$D$5193,Aéroports!$D3182)</f>
        <v>1</v>
      </c>
      <c r="M3182" s="69" t="str">
        <f>IF(AND(Formulaire!$H$15=Aéroports!$E3182,--ISNUMBER(IFERROR(SEARCH(Formulaire!$H$16,$C3182,1),""))=1),MAX(M$1:M3181)+1,"")</f>
        <v/>
      </c>
      <c r="N3182" s="69" t="str">
        <f>IF(AND(Formulaire!$H$21=Aéroports!$E3182,--ISNUMBER(IFERROR(SEARCH(Formulaire!$H$22,$C3182,1),""))=1),MAX(N$1:N3181)+1,"")</f>
        <v/>
      </c>
      <c r="O3182" s="69" t="str">
        <f>IF(AND(Formulaire!$H$27=Aéroports!$E3182,--ISNUMBER(IFERROR(SEARCH(Formulaire!$H$28,$C3182,1),""))=1),MAX(O$1:O3181)+1,"")</f>
        <v/>
      </c>
      <c r="Q3182" s="91" t="str">
        <f>IFERROR(INDEX($C$2:$C$5193,MATCH(ROWS(M$2:M3182),M$2:M$5193,0)),"")</f>
        <v/>
      </c>
      <c r="R3182" s="70" t="str">
        <f>IFERROR(INDEX($C$2:$C$5193,MATCH(ROWS(N$2:N3182),N$2:N$5193,0)),"")</f>
        <v/>
      </c>
      <c r="S3182" s="92" t="str">
        <f>IFERROR(INDEX($C$2:$C$5193,MATCH(ROWS(O$2:O3182),O$2:O$5193,0)),"")</f>
        <v/>
      </c>
    </row>
    <row r="3183" spans="1:19" x14ac:dyDescent="0.25">
      <c r="A3183" s="68">
        <v>3077</v>
      </c>
      <c r="B3183" s="68" t="s">
        <v>8416</v>
      </c>
      <c r="C3183" s="68" t="s">
        <v>8417</v>
      </c>
      <c r="D3183" s="68" t="s">
        <v>8417</v>
      </c>
      <c r="E3183" s="68" t="s">
        <v>8417</v>
      </c>
      <c r="F3183" s="68" t="s">
        <v>8418</v>
      </c>
      <c r="G3183" s="68" t="s">
        <v>8419</v>
      </c>
      <c r="H3183" s="68">
        <v>22.308900000000001</v>
      </c>
      <c r="I3183" s="68">
        <v>113.91500000000001</v>
      </c>
      <c r="J3183" s="68">
        <v>28</v>
      </c>
      <c r="K3183" s="68">
        <v>8</v>
      </c>
      <c r="L3183" s="68">
        <f>COUNTIFS(Aéroports!$C$2:$C$5193,Aéroports!$C3183,Aéroports!$D$2:$D$5193,Aéroports!$D3183)</f>
        <v>1</v>
      </c>
      <c r="M3183" s="68" t="str">
        <f>IF(AND(Formulaire!$H$15=Aéroports!$E3183,--ISNUMBER(IFERROR(SEARCH(Formulaire!$H$16,$C3183,1),""))=1),MAX(M$1:M3182)+1,"")</f>
        <v/>
      </c>
      <c r="N3183" s="68" t="str">
        <f>IF(AND(Formulaire!$H$21=Aéroports!$E3183,--ISNUMBER(IFERROR(SEARCH(Formulaire!$H$22,$C3183,1),""))=1),MAX(N$1:N3182)+1,"")</f>
        <v/>
      </c>
      <c r="O3183" s="68" t="str">
        <f>IF(AND(Formulaire!$H$27=Aéroports!$E3183,--ISNUMBER(IFERROR(SEARCH(Formulaire!$H$28,$C3183,1),""))=1),MAX(O$1:O3182)+1,"")</f>
        <v/>
      </c>
      <c r="Q3183" s="91" t="str">
        <f>IFERROR(INDEX($C$2:$C$5193,MATCH(ROWS(M$2:M3183),M$2:M$5193,0)),"")</f>
        <v/>
      </c>
      <c r="R3183" s="70" t="str">
        <f>IFERROR(INDEX($C$2:$C$5193,MATCH(ROWS(N$2:N3183),N$2:N$5193,0)),"")</f>
        <v/>
      </c>
      <c r="S3183" s="92" t="str">
        <f>IFERROR(INDEX($C$2:$C$5193,MATCH(ROWS(O$2:O3183),O$2:O$5193,0)),"")</f>
        <v/>
      </c>
    </row>
    <row r="3184" spans="1:19" x14ac:dyDescent="0.25">
      <c r="A3184" s="69">
        <v>1489</v>
      </c>
      <c r="B3184" s="69" t="s">
        <v>8420</v>
      </c>
      <c r="C3184" s="69" t="s">
        <v>8421</v>
      </c>
      <c r="D3184" s="69" t="s">
        <v>8422</v>
      </c>
      <c r="E3184" s="69" t="s">
        <v>22413</v>
      </c>
      <c r="F3184" s="69" t="s">
        <v>8423</v>
      </c>
      <c r="G3184" s="69" t="s">
        <v>8424</v>
      </c>
      <c r="H3184" s="69">
        <v>47.436900000000001</v>
      </c>
      <c r="I3184" s="69">
        <v>19.255600000000001</v>
      </c>
      <c r="J3184" s="69">
        <v>495</v>
      </c>
      <c r="K3184" s="69">
        <v>1</v>
      </c>
      <c r="L3184" s="69">
        <f>COUNTIFS(Aéroports!$C$2:$C$5193,Aéroports!$C3184,Aéroports!$D$2:$D$5193,Aéroports!$D3184)</f>
        <v>1</v>
      </c>
      <c r="M3184" s="69" t="str">
        <f>IF(AND(Formulaire!$H$15=Aéroports!$E3184,--ISNUMBER(IFERROR(SEARCH(Formulaire!$H$16,$C3184,1),""))=1),MAX(M$1:M3183)+1,"")</f>
        <v/>
      </c>
      <c r="N3184" s="69" t="str">
        <f>IF(AND(Formulaire!$H$21=Aéroports!$E3184,--ISNUMBER(IFERROR(SEARCH(Formulaire!$H$22,$C3184,1),""))=1),MAX(N$1:N3183)+1,"")</f>
        <v/>
      </c>
      <c r="O3184" s="69" t="str">
        <f>IF(AND(Formulaire!$H$27=Aéroports!$E3184,--ISNUMBER(IFERROR(SEARCH(Formulaire!$H$28,$C3184,1),""))=1),MAX(O$1:O3183)+1,"")</f>
        <v/>
      </c>
      <c r="Q3184" s="91" t="str">
        <f>IFERROR(INDEX($C$2:$C$5193,MATCH(ROWS(M$2:M3184),M$2:M$5193,0)),"")</f>
        <v/>
      </c>
      <c r="R3184" s="70" t="str">
        <f>IFERROR(INDEX($C$2:$C$5193,MATCH(ROWS(N$2:N3184),N$2:N$5193,0)),"")</f>
        <v/>
      </c>
      <c r="S3184" s="92" t="str">
        <f>IFERROR(INDEX($C$2:$C$5193,MATCH(ROWS(O$2:O3184),O$2:O$5193,0)),"")</f>
        <v/>
      </c>
    </row>
    <row r="3185" spans="1:19" x14ac:dyDescent="0.25">
      <c r="A3185" s="68">
        <v>1490</v>
      </c>
      <c r="B3185" s="68" t="s">
        <v>8425</v>
      </c>
      <c r="C3185" s="68" t="s">
        <v>8426</v>
      </c>
      <c r="D3185" s="68" t="s">
        <v>8422</v>
      </c>
      <c r="E3185" s="68" t="s">
        <v>22413</v>
      </c>
      <c r="F3185" s="68" t="s">
        <v>8427</v>
      </c>
      <c r="G3185" s="68" t="s">
        <v>8428</v>
      </c>
      <c r="H3185" s="68">
        <v>47.488900000000001</v>
      </c>
      <c r="I3185" s="68">
        <v>21.615300000000001</v>
      </c>
      <c r="J3185" s="68">
        <v>359</v>
      </c>
      <c r="K3185" s="68">
        <v>1</v>
      </c>
      <c r="L3185" s="68">
        <f>COUNTIFS(Aéroports!$C$2:$C$5193,Aéroports!$C3185,Aéroports!$D$2:$D$5193,Aéroports!$D3185)</f>
        <v>1</v>
      </c>
      <c r="M3185" s="68" t="str">
        <f>IF(AND(Formulaire!$H$15=Aéroports!$E3185,--ISNUMBER(IFERROR(SEARCH(Formulaire!$H$16,$C3185,1),""))=1),MAX(M$1:M3184)+1,"")</f>
        <v/>
      </c>
      <c r="N3185" s="68" t="str">
        <f>IF(AND(Formulaire!$H$21=Aéroports!$E3185,--ISNUMBER(IFERROR(SEARCH(Formulaire!$H$22,$C3185,1),""))=1),MAX(N$1:N3184)+1,"")</f>
        <v/>
      </c>
      <c r="O3185" s="68" t="str">
        <f>IF(AND(Formulaire!$H$27=Aéroports!$E3185,--ISNUMBER(IFERROR(SEARCH(Formulaire!$H$28,$C3185,1),""))=1),MAX(O$1:O3184)+1,"")</f>
        <v/>
      </c>
      <c r="Q3185" s="91" t="str">
        <f>IFERROR(INDEX($C$2:$C$5193,MATCH(ROWS(M$2:M3185),M$2:M$5193,0)),"")</f>
        <v/>
      </c>
      <c r="R3185" s="70" t="str">
        <f>IFERROR(INDEX($C$2:$C$5193,MATCH(ROWS(N$2:N3185),N$2:N$5193,0)),"")</f>
        <v/>
      </c>
      <c r="S3185" s="92" t="str">
        <f>IFERROR(INDEX($C$2:$C$5193,MATCH(ROWS(O$2:O3185),O$2:O$5193,0)),"")</f>
        <v/>
      </c>
    </row>
    <row r="3186" spans="1:19" x14ac:dyDescent="0.25">
      <c r="A3186" s="69">
        <v>5789</v>
      </c>
      <c r="B3186" s="69" t="s">
        <v>8429</v>
      </c>
      <c r="C3186" s="69" t="s">
        <v>8430</v>
      </c>
      <c r="D3186" s="69" t="s">
        <v>8422</v>
      </c>
      <c r="E3186" s="69" t="s">
        <v>22413</v>
      </c>
      <c r="F3186" s="69" t="s">
        <v>8431</v>
      </c>
      <c r="G3186" s="69" t="s">
        <v>8432</v>
      </c>
      <c r="H3186" s="69">
        <v>47.624400000000001</v>
      </c>
      <c r="I3186" s="69">
        <v>17.813600000000001</v>
      </c>
      <c r="J3186" s="69">
        <v>424</v>
      </c>
      <c r="K3186" s="69">
        <v>1</v>
      </c>
      <c r="L3186" s="69">
        <f>COUNTIFS(Aéroports!$C$2:$C$5193,Aéroports!$C3186,Aéroports!$D$2:$D$5193,Aéroports!$D3186)</f>
        <v>1</v>
      </c>
      <c r="M3186" s="69" t="str">
        <f>IF(AND(Formulaire!$H$15=Aéroports!$E3186,--ISNUMBER(IFERROR(SEARCH(Formulaire!$H$16,$C3186,1),""))=1),MAX(M$1:M3185)+1,"")</f>
        <v/>
      </c>
      <c r="N3186" s="69" t="str">
        <f>IF(AND(Formulaire!$H$21=Aéroports!$E3186,--ISNUMBER(IFERROR(SEARCH(Formulaire!$H$22,$C3186,1),""))=1),MAX(N$1:N3185)+1,"")</f>
        <v/>
      </c>
      <c r="O3186" s="69" t="str">
        <f>IF(AND(Formulaire!$H$27=Aéroports!$E3186,--ISNUMBER(IFERROR(SEARCH(Formulaire!$H$28,$C3186,1),""))=1),MAX(O$1:O3185)+1,"")</f>
        <v/>
      </c>
      <c r="Q3186" s="91" t="str">
        <f>IFERROR(INDEX($C$2:$C$5193,MATCH(ROWS(M$2:M3186),M$2:M$5193,0)),"")</f>
        <v/>
      </c>
      <c r="R3186" s="70" t="str">
        <f>IFERROR(INDEX($C$2:$C$5193,MATCH(ROWS(N$2:N3186),N$2:N$5193,0)),"")</f>
        <v/>
      </c>
      <c r="S3186" s="92" t="str">
        <f>IFERROR(INDEX($C$2:$C$5193,MATCH(ROWS(O$2:O3186),O$2:O$5193,0)),"")</f>
        <v/>
      </c>
    </row>
    <row r="3187" spans="1:19" x14ac:dyDescent="0.25">
      <c r="A3187" s="68">
        <v>5788</v>
      </c>
      <c r="B3187" s="68" t="s">
        <v>8433</v>
      </c>
      <c r="C3187" s="68" t="s">
        <v>8434</v>
      </c>
      <c r="D3187" s="68" t="s">
        <v>8422</v>
      </c>
      <c r="E3187" s="68" t="s">
        <v>22413</v>
      </c>
      <c r="F3187" s="68" t="s">
        <v>8435</v>
      </c>
      <c r="G3187" s="68" t="s">
        <v>8436</v>
      </c>
      <c r="H3187" s="68">
        <v>45.990900000000003</v>
      </c>
      <c r="I3187" s="68">
        <v>18.241</v>
      </c>
      <c r="J3187" s="68">
        <v>1000</v>
      </c>
      <c r="K3187" s="68">
        <v>1</v>
      </c>
      <c r="L3187" s="68">
        <f>COUNTIFS(Aéroports!$C$2:$C$5193,Aéroports!$C3187,Aéroports!$D$2:$D$5193,Aéroports!$D3187)</f>
        <v>1</v>
      </c>
      <c r="M3187" s="68" t="str">
        <f>IF(AND(Formulaire!$H$15=Aéroports!$E3187,--ISNUMBER(IFERROR(SEARCH(Formulaire!$H$16,$C3187,1),""))=1),MAX(M$1:M3186)+1,"")</f>
        <v/>
      </c>
      <c r="N3187" s="68" t="str">
        <f>IF(AND(Formulaire!$H$21=Aéroports!$E3187,--ISNUMBER(IFERROR(SEARCH(Formulaire!$H$22,$C3187,1),""))=1),MAX(N$1:N3186)+1,"")</f>
        <v/>
      </c>
      <c r="O3187" s="68" t="str">
        <f>IF(AND(Formulaire!$H$27=Aéroports!$E3187,--ISNUMBER(IFERROR(SEARCH(Formulaire!$H$28,$C3187,1),""))=1),MAX(O$1:O3186)+1,"")</f>
        <v/>
      </c>
      <c r="Q3187" s="91" t="str">
        <f>IFERROR(INDEX($C$2:$C$5193,MATCH(ROWS(M$2:M3187),M$2:M$5193,0)),"")</f>
        <v/>
      </c>
      <c r="R3187" s="70" t="str">
        <f>IFERROR(INDEX($C$2:$C$5193,MATCH(ROWS(N$2:N3187),N$2:N$5193,0)),"")</f>
        <v/>
      </c>
      <c r="S3187" s="92" t="str">
        <f>IFERROR(INDEX($C$2:$C$5193,MATCH(ROWS(O$2:O3187),O$2:O$5193,0)),"")</f>
        <v/>
      </c>
    </row>
    <row r="3188" spans="1:19" x14ac:dyDescent="0.25">
      <c r="A3188" s="69">
        <v>5790</v>
      </c>
      <c r="B3188" s="69" t="s">
        <v>8437</v>
      </c>
      <c r="C3188" s="69" t="s">
        <v>8438</v>
      </c>
      <c r="D3188" s="69" t="s">
        <v>8422</v>
      </c>
      <c r="E3188" s="69" t="s">
        <v>22413</v>
      </c>
      <c r="F3188" s="69" t="s">
        <v>8439</v>
      </c>
      <c r="G3188" s="69" t="s">
        <v>8440</v>
      </c>
      <c r="H3188" s="69">
        <v>46.686390000000003</v>
      </c>
      <c r="I3188" s="69">
        <v>17.159079999999999</v>
      </c>
      <c r="J3188" s="69">
        <v>408</v>
      </c>
      <c r="K3188" s="69">
        <v>1</v>
      </c>
      <c r="L3188" s="69">
        <f>COUNTIFS(Aéroports!$C$2:$C$5193,Aéroports!$C3188,Aéroports!$D$2:$D$5193,Aéroports!$D3188)</f>
        <v>1</v>
      </c>
      <c r="M3188" s="69" t="str">
        <f>IF(AND(Formulaire!$H$15=Aéroports!$E3188,--ISNUMBER(IFERROR(SEARCH(Formulaire!$H$16,$C3188,1),""))=1),MAX(M$1:M3187)+1,"")</f>
        <v/>
      </c>
      <c r="N3188" s="69" t="str">
        <f>IF(AND(Formulaire!$H$21=Aéroports!$E3188,--ISNUMBER(IFERROR(SEARCH(Formulaire!$H$22,$C3188,1),""))=1),MAX(N$1:N3187)+1,"")</f>
        <v/>
      </c>
      <c r="O3188" s="69" t="str">
        <f>IF(AND(Formulaire!$H$27=Aéroports!$E3188,--ISNUMBER(IFERROR(SEARCH(Formulaire!$H$28,$C3188,1),""))=1),MAX(O$1:O3187)+1,"")</f>
        <v/>
      </c>
      <c r="Q3188" s="91" t="str">
        <f>IFERROR(INDEX($C$2:$C$5193,MATCH(ROWS(M$2:M3188),M$2:M$5193,0)),"")</f>
        <v/>
      </c>
      <c r="R3188" s="70" t="str">
        <f>IFERROR(INDEX($C$2:$C$5193,MATCH(ROWS(N$2:N3188),N$2:N$5193,0)),"")</f>
        <v/>
      </c>
      <c r="S3188" s="92" t="str">
        <f>IFERROR(INDEX($C$2:$C$5193,MATCH(ROWS(O$2:O3188),O$2:O$5193,0)),"")</f>
        <v/>
      </c>
    </row>
    <row r="3189" spans="1:19" x14ac:dyDescent="0.25">
      <c r="A3189" s="68">
        <v>3353</v>
      </c>
      <c r="B3189" s="68" t="s">
        <v>5468</v>
      </c>
      <c r="C3189" s="68" t="s">
        <v>5469</v>
      </c>
      <c r="D3189" s="68" t="s">
        <v>5469</v>
      </c>
      <c r="E3189" s="68" t="s">
        <v>22378</v>
      </c>
      <c r="F3189" s="68" t="s">
        <v>5470</v>
      </c>
      <c r="G3189" s="68" t="s">
        <v>5471</v>
      </c>
      <c r="H3189" s="68">
        <v>-10.4506</v>
      </c>
      <c r="I3189" s="68">
        <v>105.69</v>
      </c>
      <c r="J3189" s="68">
        <v>916</v>
      </c>
      <c r="K3189" s="68">
        <v>7</v>
      </c>
      <c r="L3189" s="68">
        <f>COUNTIFS(Aéroports!$C$2:$C$5193,Aéroports!$C3189,Aéroports!$D$2:$D$5193,Aéroports!$D3189)</f>
        <v>1</v>
      </c>
      <c r="M3189" s="68" t="str">
        <f>IF(AND(Formulaire!$H$15=Aéroports!$E3189,--ISNUMBER(IFERROR(SEARCH(Formulaire!$H$16,$C3189,1),""))=1),MAX(M$1:M3188)+1,"")</f>
        <v/>
      </c>
      <c r="N3189" s="68" t="str">
        <f>IF(AND(Formulaire!$H$21=Aéroports!$E3189,--ISNUMBER(IFERROR(SEARCH(Formulaire!$H$22,$C3189,1),""))=1),MAX(N$1:N3188)+1,"")</f>
        <v/>
      </c>
      <c r="O3189" s="68" t="str">
        <f>IF(AND(Formulaire!$H$27=Aéroports!$E3189,--ISNUMBER(IFERROR(SEARCH(Formulaire!$H$28,$C3189,1),""))=1),MAX(O$1:O3188)+1,"")</f>
        <v/>
      </c>
      <c r="Q3189" s="91" t="str">
        <f>IFERROR(INDEX($C$2:$C$5193,MATCH(ROWS(M$2:M3189),M$2:M$5193,0)),"")</f>
        <v/>
      </c>
      <c r="R3189" s="70" t="str">
        <f>IFERROR(INDEX($C$2:$C$5193,MATCH(ROWS(N$2:N3189),N$2:N$5193,0)),"")</f>
        <v/>
      </c>
      <c r="S3189" s="92" t="str">
        <f>IFERROR(INDEX($C$2:$C$5193,MATCH(ROWS(O$2:O3189),O$2:O$5193,0)),"")</f>
        <v/>
      </c>
    </row>
    <row r="3190" spans="1:19" x14ac:dyDescent="0.25">
      <c r="A3190" s="69">
        <v>520</v>
      </c>
      <c r="B3190" s="69" t="s">
        <v>9606</v>
      </c>
      <c r="C3190" s="69" t="s">
        <v>9607</v>
      </c>
      <c r="D3190" s="69" t="s">
        <v>9608</v>
      </c>
      <c r="E3190" s="69" t="s">
        <v>22419</v>
      </c>
      <c r="F3190" s="69" t="s">
        <v>9609</v>
      </c>
      <c r="G3190" s="69" t="s">
        <v>9610</v>
      </c>
      <c r="H3190" s="69">
        <v>54.083300000000001</v>
      </c>
      <c r="I3190" s="69">
        <v>-4.6238900000000003</v>
      </c>
      <c r="J3190" s="69">
        <v>52</v>
      </c>
      <c r="K3190" s="69">
        <v>0</v>
      </c>
      <c r="L3190" s="69">
        <f>COUNTIFS(Aéroports!$C$2:$C$5193,Aéroports!$C3190,Aéroports!$D$2:$D$5193,Aéroports!$D3190)</f>
        <v>1</v>
      </c>
      <c r="M3190" s="69" t="str">
        <f>IF(AND(Formulaire!$H$15=Aéroports!$E3190,--ISNUMBER(IFERROR(SEARCH(Formulaire!$H$16,$C3190,1),""))=1),MAX(M$1:M3189)+1,"")</f>
        <v/>
      </c>
      <c r="N3190" s="69" t="str">
        <f>IF(AND(Formulaire!$H$21=Aéroports!$E3190,--ISNUMBER(IFERROR(SEARCH(Formulaire!$H$22,$C3190,1),""))=1),MAX(N$1:N3189)+1,"")</f>
        <v/>
      </c>
      <c r="O3190" s="69" t="str">
        <f>IF(AND(Formulaire!$H$27=Aéroports!$E3190,--ISNUMBER(IFERROR(SEARCH(Formulaire!$H$28,$C3190,1),""))=1),MAX(O$1:O3189)+1,"")</f>
        <v/>
      </c>
      <c r="Q3190" s="91" t="str">
        <f>IFERROR(INDEX($C$2:$C$5193,MATCH(ROWS(M$2:M3190),M$2:M$5193,0)),"")</f>
        <v/>
      </c>
      <c r="R3190" s="70" t="str">
        <f>IFERROR(INDEX($C$2:$C$5193,MATCH(ROWS(N$2:N3190),N$2:N$5193,0)),"")</f>
        <v/>
      </c>
      <c r="S3190" s="92" t="str">
        <f>IFERROR(INDEX($C$2:$C$5193,MATCH(ROWS(O$2:O3190),O$2:O$5193,0)),"")</f>
        <v/>
      </c>
    </row>
    <row r="3191" spans="1:19" x14ac:dyDescent="0.25">
      <c r="A3191" s="68">
        <v>3359</v>
      </c>
      <c r="B3191" s="68" t="s">
        <v>12320</v>
      </c>
      <c r="C3191" s="68" t="s">
        <v>12321</v>
      </c>
      <c r="D3191" s="68" t="s">
        <v>12321</v>
      </c>
      <c r="E3191" s="68" t="s">
        <v>22452</v>
      </c>
      <c r="F3191" s="68" t="s">
        <v>12322</v>
      </c>
      <c r="G3191" s="68" t="s">
        <v>12323</v>
      </c>
      <c r="H3191" s="68">
        <v>-29.041599999999999</v>
      </c>
      <c r="I3191" s="68">
        <v>167.93899999999999</v>
      </c>
      <c r="J3191" s="68">
        <v>371</v>
      </c>
      <c r="K3191" s="68">
        <v>11</v>
      </c>
      <c r="L3191" s="68">
        <f>COUNTIFS(Aéroports!$C$2:$C$5193,Aéroports!$C3191,Aéroports!$D$2:$D$5193,Aéroports!$D3191)</f>
        <v>1</v>
      </c>
      <c r="M3191" s="68" t="str">
        <f>IF(AND(Formulaire!$H$15=Aéroports!$E3191,--ISNUMBER(IFERROR(SEARCH(Formulaire!$H$16,$C3191,1),""))=1),MAX(M$1:M3190)+1,"")</f>
        <v/>
      </c>
      <c r="N3191" s="68" t="str">
        <f>IF(AND(Formulaire!$H$21=Aéroports!$E3191,--ISNUMBER(IFERROR(SEARCH(Formulaire!$H$22,$C3191,1),""))=1),MAX(N$1:N3190)+1,"")</f>
        <v/>
      </c>
      <c r="O3191" s="68" t="str">
        <f>IF(AND(Formulaire!$H$27=Aéroports!$E3191,--ISNUMBER(IFERROR(SEARCH(Formulaire!$H$28,$C3191,1),""))=1),MAX(O$1:O3190)+1,"")</f>
        <v/>
      </c>
      <c r="Q3191" s="91" t="str">
        <f>IFERROR(INDEX($C$2:$C$5193,MATCH(ROWS(M$2:M3191),M$2:M$5193,0)),"")</f>
        <v/>
      </c>
      <c r="R3191" s="70" t="str">
        <f>IFERROR(INDEX($C$2:$C$5193,MATCH(ROWS(N$2:N3191),N$2:N$5193,0)),"")</f>
        <v/>
      </c>
      <c r="S3191" s="92" t="str">
        <f>IFERROR(INDEX($C$2:$C$5193,MATCH(ROWS(O$2:O3191),O$2:O$5193,0)),"")</f>
        <v/>
      </c>
    </row>
    <row r="3192" spans="1:19" x14ac:dyDescent="0.25">
      <c r="A3192" s="69">
        <v>7674</v>
      </c>
      <c r="B3192" s="69" t="s">
        <v>22213</v>
      </c>
      <c r="C3192" s="69" t="s">
        <v>22214</v>
      </c>
      <c r="D3192" s="69" t="s">
        <v>22215</v>
      </c>
      <c r="E3192" s="69" t="s">
        <v>22499</v>
      </c>
      <c r="F3192" s="69" t="s">
        <v>22216</v>
      </c>
      <c r="G3192" s="69" t="s">
        <v>22217</v>
      </c>
      <c r="H3192" s="69">
        <v>19.2821</v>
      </c>
      <c r="I3192" s="69">
        <v>166.636</v>
      </c>
      <c r="J3192" s="69">
        <v>14</v>
      </c>
      <c r="K3192" s="69">
        <v>-10</v>
      </c>
      <c r="L3192" s="69">
        <f>COUNTIFS(Aéroports!$C$2:$C$5193,Aéroports!$C3192,Aéroports!$D$2:$D$5193,Aéroports!$D3192)</f>
        <v>1</v>
      </c>
      <c r="M3192" s="69" t="str">
        <f>IF(AND(Formulaire!$H$15=Aéroports!$E3192,--ISNUMBER(IFERROR(SEARCH(Formulaire!$H$16,$C3192,1),""))=1),MAX(M$1:M3191)+1,"")</f>
        <v/>
      </c>
      <c r="N3192" s="69" t="str">
        <f>IF(AND(Formulaire!$H$21=Aéroports!$E3192,--ISNUMBER(IFERROR(SEARCH(Formulaire!$H$22,$C3192,1),""))=1),MAX(N$1:N3191)+1,"")</f>
        <v/>
      </c>
      <c r="O3192" s="69" t="str">
        <f>IF(AND(Formulaire!$H$27=Aéroports!$E3192,--ISNUMBER(IFERROR(SEARCH(Formulaire!$H$28,$C3192,1),""))=1),MAX(O$1:O3191)+1,"")</f>
        <v/>
      </c>
      <c r="Q3192" s="91" t="str">
        <f>IFERROR(INDEX($C$2:$C$5193,MATCH(ROWS(M$2:M3192),M$2:M$5193,0)),"")</f>
        <v/>
      </c>
      <c r="R3192" s="70" t="str">
        <f>IFERROR(INDEX($C$2:$C$5193,MATCH(ROWS(N$2:N3192),N$2:N$5193,0)),"")</f>
        <v/>
      </c>
      <c r="S3192" s="92" t="str">
        <f>IFERROR(INDEX($C$2:$C$5193,MATCH(ROWS(O$2:O3192),O$2:O$5193,0)),"")</f>
        <v/>
      </c>
    </row>
    <row r="3193" spans="1:19" x14ac:dyDescent="0.25">
      <c r="A3193" s="68">
        <v>6315</v>
      </c>
      <c r="B3193" s="68" t="s">
        <v>5472</v>
      </c>
      <c r="C3193" s="68" t="s">
        <v>5473</v>
      </c>
      <c r="D3193" s="68" t="s">
        <v>5474</v>
      </c>
      <c r="E3193" s="68" t="s">
        <v>22379</v>
      </c>
      <c r="F3193" s="68" t="s">
        <v>5475</v>
      </c>
      <c r="G3193" s="68" t="s">
        <v>5476</v>
      </c>
      <c r="H3193" s="68">
        <v>-12.1883</v>
      </c>
      <c r="I3193" s="68">
        <v>96.8339</v>
      </c>
      <c r="J3193" s="68">
        <v>10</v>
      </c>
      <c r="K3193" s="68">
        <v>6.5</v>
      </c>
      <c r="L3193" s="68">
        <f>COUNTIFS(Aéroports!$C$2:$C$5193,Aéroports!$C3193,Aéroports!$D$2:$D$5193,Aéroports!$D3193)</f>
        <v>1</v>
      </c>
      <c r="M3193" s="68" t="str">
        <f>IF(AND(Formulaire!$H$15=Aéroports!$E3193,--ISNUMBER(IFERROR(SEARCH(Formulaire!$H$16,$C3193,1),""))=1),MAX(M$1:M3192)+1,"")</f>
        <v/>
      </c>
      <c r="N3193" s="68" t="str">
        <f>IF(AND(Formulaire!$H$21=Aéroports!$E3193,--ISNUMBER(IFERROR(SEARCH(Formulaire!$H$22,$C3193,1),""))=1),MAX(N$1:N3192)+1,"")</f>
        <v/>
      </c>
      <c r="O3193" s="68" t="str">
        <f>IF(AND(Formulaire!$H$27=Aéroports!$E3193,--ISNUMBER(IFERROR(SEARCH(Formulaire!$H$28,$C3193,1),""))=1),MAX(O$1:O3192)+1,"")</f>
        <v/>
      </c>
      <c r="Q3193" s="91" t="str">
        <f>IFERROR(INDEX($C$2:$C$5193,MATCH(ROWS(M$2:M3193),M$2:M$5193,0)),"")</f>
        <v/>
      </c>
      <c r="R3193" s="70" t="str">
        <f>IFERROR(INDEX($C$2:$C$5193,MATCH(ROWS(N$2:N3193),N$2:N$5193,0)),"")</f>
        <v/>
      </c>
      <c r="S3193" s="92" t="str">
        <f>IFERROR(INDEX($C$2:$C$5193,MATCH(ROWS(O$2:O3193),O$2:O$5193,0)),"")</f>
        <v/>
      </c>
    </row>
    <row r="3194" spans="1:19" x14ac:dyDescent="0.25">
      <c r="A3194" s="69">
        <v>625</v>
      </c>
      <c r="B3194" s="69" t="s">
        <v>6690</v>
      </c>
      <c r="C3194" s="69" t="s">
        <v>6691</v>
      </c>
      <c r="D3194" s="69" t="s">
        <v>6692</v>
      </c>
      <c r="E3194" s="69" t="s">
        <v>22398</v>
      </c>
      <c r="F3194" s="69" t="s">
        <v>6693</v>
      </c>
      <c r="G3194" s="69" t="s">
        <v>6694</v>
      </c>
      <c r="H3194" s="69">
        <v>62.063600000000001</v>
      </c>
      <c r="I3194" s="69">
        <v>-7.2772199999999998</v>
      </c>
      <c r="J3194" s="69">
        <v>280</v>
      </c>
      <c r="K3194" s="69">
        <v>0</v>
      </c>
      <c r="L3194" s="69">
        <f>COUNTIFS(Aéroports!$C$2:$C$5193,Aéroports!$C3194,Aéroports!$D$2:$D$5193,Aéroports!$D3194)</f>
        <v>1</v>
      </c>
      <c r="M3194" s="69" t="str">
        <f>IF(AND(Formulaire!$H$15=Aéroports!$E3194,--ISNUMBER(IFERROR(SEARCH(Formulaire!$H$16,$C3194,1),""))=1),MAX(M$1:M3193)+1,"")</f>
        <v/>
      </c>
      <c r="N3194" s="69" t="str">
        <f>IF(AND(Formulaire!$H$21=Aéroports!$E3194,--ISNUMBER(IFERROR(SEARCH(Formulaire!$H$22,$C3194,1),""))=1),MAX(N$1:N3193)+1,"")</f>
        <v/>
      </c>
      <c r="O3194" s="69" t="str">
        <f>IF(AND(Formulaire!$H$27=Aéroports!$E3194,--ISNUMBER(IFERROR(SEARCH(Formulaire!$H$28,$C3194,1),""))=1),MAX(O$1:O3193)+1,"")</f>
        <v/>
      </c>
      <c r="Q3194" s="91" t="str">
        <f>IFERROR(INDEX($C$2:$C$5193,MATCH(ROWS(M$2:M3194),M$2:M$5193,0)),"")</f>
        <v/>
      </c>
      <c r="R3194" s="70" t="str">
        <f>IFERROR(INDEX($C$2:$C$5193,MATCH(ROWS(N$2:N3194),N$2:N$5193,0)),"")</f>
        <v/>
      </c>
      <c r="S3194" s="92" t="str">
        <f>IFERROR(INDEX($C$2:$C$5193,MATCH(ROWS(O$2:O3194),O$2:O$5193,0)),"")</f>
        <v/>
      </c>
    </row>
    <row r="3195" spans="1:19" x14ac:dyDescent="0.25">
      <c r="A3195" s="68">
        <v>5990</v>
      </c>
      <c r="B3195" s="68" t="s">
        <v>11115</v>
      </c>
      <c r="C3195" s="68" t="s">
        <v>11116</v>
      </c>
      <c r="D3195" s="68" t="s">
        <v>11117</v>
      </c>
      <c r="E3195" s="68" t="s">
        <v>22436</v>
      </c>
      <c r="F3195" s="68" t="s">
        <v>11118</v>
      </c>
      <c r="G3195" s="68" t="s">
        <v>11119</v>
      </c>
      <c r="H3195" s="68">
        <v>11.3407</v>
      </c>
      <c r="I3195" s="68">
        <v>162.328</v>
      </c>
      <c r="J3195" s="68">
        <v>13</v>
      </c>
      <c r="K3195" s="68">
        <v>12</v>
      </c>
      <c r="L3195" s="68">
        <f>COUNTIFS(Aéroports!$C$2:$C$5193,Aéroports!$C3195,Aéroports!$D$2:$D$5193,Aéroports!$D3195)</f>
        <v>1</v>
      </c>
      <c r="M3195" s="68" t="str">
        <f>IF(AND(Formulaire!$H$15=Aéroports!$E3195,--ISNUMBER(IFERROR(SEARCH(Formulaire!$H$16,$C3195,1),""))=1),MAX(M$1:M3194)+1,"")</f>
        <v/>
      </c>
      <c r="N3195" s="68" t="str">
        <f>IF(AND(Formulaire!$H$21=Aéroports!$E3195,--ISNUMBER(IFERROR(SEARCH(Formulaire!$H$22,$C3195,1),""))=1),MAX(N$1:N3194)+1,"")</f>
        <v/>
      </c>
      <c r="O3195" s="68" t="str">
        <f>IF(AND(Formulaire!$H$27=Aéroports!$E3195,--ISNUMBER(IFERROR(SEARCH(Formulaire!$H$28,$C3195,1),""))=1),MAX(O$1:O3194)+1,"")</f>
        <v/>
      </c>
      <c r="Q3195" s="91" t="str">
        <f>IFERROR(INDEX($C$2:$C$5193,MATCH(ROWS(M$2:M3195),M$2:M$5193,0)),"")</f>
        <v/>
      </c>
      <c r="R3195" s="70" t="str">
        <f>IFERROR(INDEX($C$2:$C$5193,MATCH(ROWS(N$2:N3195),N$2:N$5193,0)),"")</f>
        <v/>
      </c>
      <c r="S3195" s="92" t="str">
        <f>IFERROR(INDEX($C$2:$C$5193,MATCH(ROWS(O$2:O3195),O$2:O$5193,0)),"")</f>
        <v/>
      </c>
    </row>
    <row r="3196" spans="1:19" x14ac:dyDescent="0.25">
      <c r="A3196" s="69">
        <v>5743</v>
      </c>
      <c r="B3196" s="69" t="s">
        <v>11120</v>
      </c>
      <c r="C3196" s="69" t="s">
        <v>11121</v>
      </c>
      <c r="D3196" s="69" t="s">
        <v>11117</v>
      </c>
      <c r="E3196" s="69" t="s">
        <v>22436</v>
      </c>
      <c r="F3196" s="69" t="s">
        <v>11122</v>
      </c>
      <c r="G3196" s="69" t="s">
        <v>11123</v>
      </c>
      <c r="H3196" s="69">
        <v>5.6445150000000002</v>
      </c>
      <c r="I3196" s="69">
        <v>169.11949999999999</v>
      </c>
      <c r="J3196" s="69">
        <v>5</v>
      </c>
      <c r="K3196" s="69">
        <v>12</v>
      </c>
      <c r="L3196" s="69">
        <f>COUNTIFS(Aéroports!$C$2:$C$5193,Aéroports!$C3196,Aéroports!$D$2:$D$5193,Aéroports!$D3196)</f>
        <v>1</v>
      </c>
      <c r="M3196" s="69" t="str">
        <f>IF(AND(Formulaire!$H$15=Aéroports!$E3196,--ISNUMBER(IFERROR(SEARCH(Formulaire!$H$16,$C3196,1),""))=1),MAX(M$1:M3195)+1,"")</f>
        <v/>
      </c>
      <c r="N3196" s="69" t="str">
        <f>IF(AND(Formulaire!$H$21=Aéroports!$E3196,--ISNUMBER(IFERROR(SEARCH(Formulaire!$H$22,$C3196,1),""))=1),MAX(N$1:N3195)+1,"")</f>
        <v/>
      </c>
      <c r="O3196" s="69" t="str">
        <f>IF(AND(Formulaire!$H$27=Aéroports!$E3196,--ISNUMBER(IFERROR(SEARCH(Formulaire!$H$28,$C3196,1),""))=1),MAX(O$1:O3195)+1,"")</f>
        <v/>
      </c>
      <c r="Q3196" s="91" t="str">
        <f>IFERROR(INDEX($C$2:$C$5193,MATCH(ROWS(M$2:M3196),M$2:M$5193,0)),"")</f>
        <v/>
      </c>
      <c r="R3196" s="70" t="str">
        <f>IFERROR(INDEX($C$2:$C$5193,MATCH(ROWS(N$2:N3196),N$2:N$5193,0)),"")</f>
        <v/>
      </c>
      <c r="S3196" s="92" t="str">
        <f>IFERROR(INDEX($C$2:$C$5193,MATCH(ROWS(O$2:O3196),O$2:O$5193,0)),"")</f>
        <v/>
      </c>
    </row>
    <row r="3197" spans="1:19" x14ac:dyDescent="0.25">
      <c r="A3197" s="68">
        <v>2251</v>
      </c>
      <c r="B3197" s="68" t="s">
        <v>11124</v>
      </c>
      <c r="C3197" s="68" t="s">
        <v>11125</v>
      </c>
      <c r="D3197" s="68" t="s">
        <v>11117</v>
      </c>
      <c r="E3197" s="68" t="s">
        <v>22436</v>
      </c>
      <c r="F3197" s="68" t="s">
        <v>11126</v>
      </c>
      <c r="G3197" s="68" t="s">
        <v>11127</v>
      </c>
      <c r="H3197" s="68">
        <v>8.7201199999999996</v>
      </c>
      <c r="I3197" s="68">
        <v>167.732</v>
      </c>
      <c r="J3197" s="68">
        <v>9</v>
      </c>
      <c r="K3197" s="68">
        <v>12</v>
      </c>
      <c r="L3197" s="68">
        <f>COUNTIFS(Aéroports!$C$2:$C$5193,Aéroports!$C3197,Aéroports!$D$2:$D$5193,Aéroports!$D3197)</f>
        <v>1</v>
      </c>
      <c r="M3197" s="68" t="str">
        <f>IF(AND(Formulaire!$H$15=Aéroports!$E3197,--ISNUMBER(IFERROR(SEARCH(Formulaire!$H$16,$C3197,1),""))=1),MAX(M$1:M3196)+1,"")</f>
        <v/>
      </c>
      <c r="N3197" s="68" t="str">
        <f>IF(AND(Formulaire!$H$21=Aéroports!$E3197,--ISNUMBER(IFERROR(SEARCH(Formulaire!$H$22,$C3197,1),""))=1),MAX(N$1:N3196)+1,"")</f>
        <v/>
      </c>
      <c r="O3197" s="68" t="str">
        <f>IF(AND(Formulaire!$H$27=Aéroports!$E3197,--ISNUMBER(IFERROR(SEARCH(Formulaire!$H$28,$C3197,1),""))=1),MAX(O$1:O3196)+1,"")</f>
        <v/>
      </c>
      <c r="Q3197" s="91" t="str">
        <f>IFERROR(INDEX($C$2:$C$5193,MATCH(ROWS(M$2:M3197),M$2:M$5193,0)),"")</f>
        <v/>
      </c>
      <c r="R3197" s="70" t="str">
        <f>IFERROR(INDEX($C$2:$C$5193,MATCH(ROWS(N$2:N3197),N$2:N$5193,0)),"")</f>
        <v/>
      </c>
      <c r="S3197" s="92" t="str">
        <f>IFERROR(INDEX($C$2:$C$5193,MATCH(ROWS(O$2:O3197),O$2:O$5193,0)),"")</f>
        <v/>
      </c>
    </row>
    <row r="3198" spans="1:19" x14ac:dyDescent="0.25">
      <c r="A3198" s="69">
        <v>2249</v>
      </c>
      <c r="B3198" s="69" t="s">
        <v>11128</v>
      </c>
      <c r="C3198" s="69" t="s">
        <v>11129</v>
      </c>
      <c r="D3198" s="69" t="s">
        <v>11117</v>
      </c>
      <c r="E3198" s="69" t="s">
        <v>22436</v>
      </c>
      <c r="F3198" s="69" t="s">
        <v>11130</v>
      </c>
      <c r="G3198" s="69" t="s">
        <v>11131</v>
      </c>
      <c r="H3198" s="69">
        <v>7.0647599999999997</v>
      </c>
      <c r="I3198" s="69">
        <v>171.27199999999999</v>
      </c>
      <c r="J3198" s="69">
        <v>6</v>
      </c>
      <c r="K3198" s="69">
        <v>12</v>
      </c>
      <c r="L3198" s="69">
        <f>COUNTIFS(Aéroports!$C$2:$C$5193,Aéroports!$C3198,Aéroports!$D$2:$D$5193,Aéroports!$D3198)</f>
        <v>1</v>
      </c>
      <c r="M3198" s="69" t="str">
        <f>IF(AND(Formulaire!$H$15=Aéroports!$E3198,--ISNUMBER(IFERROR(SEARCH(Formulaire!$H$16,$C3198,1),""))=1),MAX(M$1:M3197)+1,"")</f>
        <v/>
      </c>
      <c r="N3198" s="69" t="str">
        <f>IF(AND(Formulaire!$H$21=Aéroports!$E3198,--ISNUMBER(IFERROR(SEARCH(Formulaire!$H$22,$C3198,1),""))=1),MAX(N$1:N3197)+1,"")</f>
        <v/>
      </c>
      <c r="O3198" s="69" t="str">
        <f>IF(AND(Formulaire!$H$27=Aéroports!$E3198,--ISNUMBER(IFERROR(SEARCH(Formulaire!$H$28,$C3198,1),""))=1),MAX(O$1:O3197)+1,"")</f>
        <v/>
      </c>
      <c r="Q3198" s="91" t="str">
        <f>IFERROR(INDEX($C$2:$C$5193,MATCH(ROWS(M$2:M3198),M$2:M$5193,0)),"")</f>
        <v/>
      </c>
      <c r="R3198" s="70" t="str">
        <f>IFERROR(INDEX($C$2:$C$5193,MATCH(ROWS(N$2:N3198),N$2:N$5193,0)),"")</f>
        <v/>
      </c>
      <c r="S3198" s="92" t="str">
        <f>IFERROR(INDEX($C$2:$C$5193,MATCH(ROWS(O$2:O3198),O$2:O$5193,0)),"")</f>
        <v/>
      </c>
    </row>
    <row r="3199" spans="1:19" x14ac:dyDescent="0.25">
      <c r="A3199" s="68">
        <v>5833</v>
      </c>
      <c r="B3199" s="68" t="s">
        <v>11132</v>
      </c>
      <c r="C3199" s="68" t="s">
        <v>11133</v>
      </c>
      <c r="D3199" s="68" t="s">
        <v>11117</v>
      </c>
      <c r="E3199" s="68" t="s">
        <v>22436</v>
      </c>
      <c r="F3199" s="68" t="s">
        <v>11134</v>
      </c>
      <c r="G3199" s="68" t="s">
        <v>11135</v>
      </c>
      <c r="H3199" s="68">
        <v>6.0833300000000001</v>
      </c>
      <c r="I3199" s="68">
        <v>171.733</v>
      </c>
      <c r="J3199" s="68">
        <v>4</v>
      </c>
      <c r="K3199" s="68">
        <v>12</v>
      </c>
      <c r="L3199" s="68">
        <f>COUNTIFS(Aéroports!$C$2:$C$5193,Aéroports!$C3199,Aéroports!$D$2:$D$5193,Aéroports!$D3199)</f>
        <v>1</v>
      </c>
      <c r="M3199" s="68" t="str">
        <f>IF(AND(Formulaire!$H$15=Aéroports!$E3199,--ISNUMBER(IFERROR(SEARCH(Formulaire!$H$16,$C3199,1),""))=1),MAX(M$1:M3198)+1,"")</f>
        <v/>
      </c>
      <c r="N3199" s="68" t="str">
        <f>IF(AND(Formulaire!$H$21=Aéroports!$E3199,--ISNUMBER(IFERROR(SEARCH(Formulaire!$H$22,$C3199,1),""))=1),MAX(N$1:N3198)+1,"")</f>
        <v/>
      </c>
      <c r="O3199" s="68" t="str">
        <f>IF(AND(Formulaire!$H$27=Aéroports!$E3199,--ISNUMBER(IFERROR(SEARCH(Formulaire!$H$28,$C3199,1),""))=1),MAX(O$1:O3198)+1,"")</f>
        <v/>
      </c>
      <c r="Q3199" s="91" t="str">
        <f>IFERROR(INDEX($C$2:$C$5193,MATCH(ROWS(M$2:M3199),M$2:M$5193,0)),"")</f>
        <v/>
      </c>
      <c r="R3199" s="70" t="str">
        <f>IFERROR(INDEX($C$2:$C$5193,MATCH(ROWS(N$2:N3199),N$2:N$5193,0)),"")</f>
        <v/>
      </c>
      <c r="S3199" s="92" t="str">
        <f>IFERROR(INDEX($C$2:$C$5193,MATCH(ROWS(O$2:O3199),O$2:O$5193,0)),"")</f>
        <v/>
      </c>
    </row>
    <row r="3200" spans="1:19" x14ac:dyDescent="0.25">
      <c r="A3200" s="69">
        <v>6100</v>
      </c>
      <c r="B3200" s="69" t="s">
        <v>11136</v>
      </c>
      <c r="C3200" s="69" t="s">
        <v>11137</v>
      </c>
      <c r="D3200" s="69" t="s">
        <v>11117</v>
      </c>
      <c r="E3200" s="69" t="s">
        <v>22436</v>
      </c>
      <c r="F3200" s="69" t="s">
        <v>11138</v>
      </c>
      <c r="G3200" s="69" t="s">
        <v>11139</v>
      </c>
      <c r="H3200" s="69">
        <v>8.9280600000000003</v>
      </c>
      <c r="I3200" s="69">
        <v>165.762</v>
      </c>
      <c r="J3200" s="69">
        <v>29</v>
      </c>
      <c r="K3200" s="69">
        <v>12</v>
      </c>
      <c r="L3200" s="69">
        <f>COUNTIFS(Aéroports!$C$2:$C$5193,Aéroports!$C3200,Aéroports!$D$2:$D$5193,Aéroports!$D3200)</f>
        <v>1</v>
      </c>
      <c r="M3200" s="69" t="str">
        <f>IF(AND(Formulaire!$H$15=Aéroports!$E3200,--ISNUMBER(IFERROR(SEARCH(Formulaire!$H$16,$C3200,1),""))=1),MAX(M$1:M3199)+1,"")</f>
        <v/>
      </c>
      <c r="N3200" s="69" t="str">
        <f>IF(AND(Formulaire!$H$21=Aéroports!$E3200,--ISNUMBER(IFERROR(SEARCH(Formulaire!$H$22,$C3200,1),""))=1),MAX(N$1:N3199)+1,"")</f>
        <v/>
      </c>
      <c r="O3200" s="69" t="str">
        <f>IF(AND(Formulaire!$H$27=Aéroports!$E3200,--ISNUMBER(IFERROR(SEARCH(Formulaire!$H$28,$C3200,1),""))=1),MAX(O$1:O3199)+1,"")</f>
        <v/>
      </c>
      <c r="Q3200" s="91" t="str">
        <f>IFERROR(INDEX($C$2:$C$5193,MATCH(ROWS(M$2:M3200),M$2:M$5193,0)),"")</f>
        <v/>
      </c>
      <c r="R3200" s="70" t="str">
        <f>IFERROR(INDEX($C$2:$C$5193,MATCH(ROWS(N$2:N3200),N$2:N$5193,0)),"")</f>
        <v/>
      </c>
      <c r="S3200" s="92" t="str">
        <f>IFERROR(INDEX($C$2:$C$5193,MATCH(ROWS(O$2:O3200),O$2:O$5193,0)),"")</f>
        <v/>
      </c>
    </row>
    <row r="3201" spans="1:19" x14ac:dyDescent="0.25">
      <c r="A3201" s="68">
        <v>5814</v>
      </c>
      <c r="B3201" s="68" t="s">
        <v>11140</v>
      </c>
      <c r="C3201" s="68" t="s">
        <v>11141</v>
      </c>
      <c r="D3201" s="68" t="s">
        <v>11117</v>
      </c>
      <c r="E3201" s="68" t="s">
        <v>22436</v>
      </c>
      <c r="F3201" s="68" t="s">
        <v>11142</v>
      </c>
      <c r="G3201" s="68" t="s">
        <v>11143</v>
      </c>
      <c r="H3201" s="68">
        <v>11.222</v>
      </c>
      <c r="I3201" s="68">
        <v>169.852</v>
      </c>
      <c r="J3201" s="68">
        <v>4</v>
      </c>
      <c r="K3201" s="68">
        <v>12</v>
      </c>
      <c r="L3201" s="68">
        <f>COUNTIFS(Aéroports!$C$2:$C$5193,Aéroports!$C3201,Aéroports!$D$2:$D$5193,Aéroports!$D3201)</f>
        <v>1</v>
      </c>
      <c r="M3201" s="68" t="str">
        <f>IF(AND(Formulaire!$H$15=Aéroports!$E3201,--ISNUMBER(IFERROR(SEARCH(Formulaire!$H$16,$C3201,1),""))=1),MAX(M$1:M3200)+1,"")</f>
        <v/>
      </c>
      <c r="N3201" s="68" t="str">
        <f>IF(AND(Formulaire!$H$21=Aéroports!$E3201,--ISNUMBER(IFERROR(SEARCH(Formulaire!$H$22,$C3201,1),""))=1),MAX(N$1:N3200)+1,"")</f>
        <v/>
      </c>
      <c r="O3201" s="68" t="str">
        <f>IF(AND(Formulaire!$H$27=Aéroports!$E3201,--ISNUMBER(IFERROR(SEARCH(Formulaire!$H$28,$C3201,1),""))=1),MAX(O$1:O3200)+1,"")</f>
        <v/>
      </c>
      <c r="Q3201" s="91" t="str">
        <f>IFERROR(INDEX($C$2:$C$5193,MATCH(ROWS(M$2:M3201),M$2:M$5193,0)),"")</f>
        <v/>
      </c>
      <c r="R3201" s="70" t="str">
        <f>IFERROR(INDEX($C$2:$C$5193,MATCH(ROWS(N$2:N3201),N$2:N$5193,0)),"")</f>
        <v/>
      </c>
      <c r="S3201" s="92" t="str">
        <f>IFERROR(INDEX($C$2:$C$5193,MATCH(ROWS(O$2:O3201),O$2:O$5193,0)),"")</f>
        <v/>
      </c>
    </row>
    <row r="3202" spans="1:19" x14ac:dyDescent="0.25">
      <c r="A3202" s="69">
        <v>2253</v>
      </c>
      <c r="B3202" s="69" t="s">
        <v>11519</v>
      </c>
      <c r="C3202" s="69" t="s">
        <v>11520</v>
      </c>
      <c r="D3202" s="69" t="s">
        <v>11521</v>
      </c>
      <c r="E3202" s="69" t="s">
        <v>22441</v>
      </c>
      <c r="F3202" s="69" t="s">
        <v>11522</v>
      </c>
      <c r="G3202" s="69" t="s">
        <v>11523</v>
      </c>
      <c r="H3202" s="69">
        <v>28.201699999999999</v>
      </c>
      <c r="I3202" s="69">
        <v>-177.381</v>
      </c>
      <c r="J3202" s="69">
        <v>13</v>
      </c>
      <c r="K3202" s="69">
        <v>-11</v>
      </c>
      <c r="L3202" s="69">
        <f>COUNTIFS(Aéroports!$C$2:$C$5193,Aéroports!$C3202,Aéroports!$D$2:$D$5193,Aéroports!$D3202)</f>
        <v>1</v>
      </c>
      <c r="M3202" s="69" t="str">
        <f>IF(AND(Formulaire!$H$15=Aéroports!$E3202,--ISNUMBER(IFERROR(SEARCH(Formulaire!$H$16,$C3202,1),""))=1),MAX(M$1:M3201)+1,"")</f>
        <v/>
      </c>
      <c r="N3202" s="69" t="str">
        <f>IF(AND(Formulaire!$H$21=Aéroports!$E3202,--ISNUMBER(IFERROR(SEARCH(Formulaire!$H$22,$C3202,1),""))=1),MAX(N$1:N3201)+1,"")</f>
        <v/>
      </c>
      <c r="O3202" s="69" t="str">
        <f>IF(AND(Formulaire!$H$27=Aéroports!$E3202,--ISNUMBER(IFERROR(SEARCH(Formulaire!$H$28,$C3202,1),""))=1),MAX(O$1:O3201)+1,"")</f>
        <v/>
      </c>
      <c r="Q3202" s="91" t="str">
        <f>IFERROR(INDEX($C$2:$C$5193,MATCH(ROWS(M$2:M3202),M$2:M$5193,0)),"")</f>
        <v/>
      </c>
      <c r="R3202" s="70" t="str">
        <f>IFERROR(INDEX($C$2:$C$5193,MATCH(ROWS(N$2:N3202),N$2:N$5193,0)),"")</f>
        <v/>
      </c>
      <c r="S3202" s="92" t="str">
        <f>IFERROR(INDEX($C$2:$C$5193,MATCH(ROWS(O$2:O3202),O$2:O$5193,0)),"")</f>
        <v/>
      </c>
    </row>
    <row r="3203" spans="1:19" x14ac:dyDescent="0.25">
      <c r="A3203" s="68">
        <v>7615</v>
      </c>
      <c r="B3203" s="68" t="s">
        <v>14450</v>
      </c>
      <c r="C3203" s="68" t="s">
        <v>14451</v>
      </c>
      <c r="D3203" s="68" t="s">
        <v>14452</v>
      </c>
      <c r="E3203" s="68" t="s">
        <v>22474</v>
      </c>
      <c r="F3203" s="68" t="s">
        <v>14453</v>
      </c>
      <c r="G3203" s="68" t="s">
        <v>14454</v>
      </c>
      <c r="H3203" s="68">
        <v>-9.1913889999999991</v>
      </c>
      <c r="I3203" s="68">
        <v>160.9486</v>
      </c>
      <c r="J3203" s="68">
        <v>23</v>
      </c>
      <c r="K3203" s="68">
        <v>11</v>
      </c>
      <c r="L3203" s="68">
        <f>COUNTIFS(Aéroports!$C$2:$C$5193,Aéroports!$C3203,Aéroports!$D$2:$D$5193,Aéroports!$D3203)</f>
        <v>1</v>
      </c>
      <c r="M3203" s="68" t="str">
        <f>IF(AND(Formulaire!$H$15=Aéroports!$E3203,--ISNUMBER(IFERROR(SEARCH(Formulaire!$H$16,$C3203,1),""))=1),MAX(M$1:M3202)+1,"")</f>
        <v/>
      </c>
      <c r="N3203" s="68" t="str">
        <f>IF(AND(Formulaire!$H$21=Aéroports!$E3203,--ISNUMBER(IFERROR(SEARCH(Formulaire!$H$22,$C3203,1),""))=1),MAX(N$1:N3202)+1,"")</f>
        <v/>
      </c>
      <c r="O3203" s="68" t="str">
        <f>IF(AND(Formulaire!$H$27=Aéroports!$E3203,--ISNUMBER(IFERROR(SEARCH(Formulaire!$H$28,$C3203,1),""))=1),MAX(O$1:O3202)+1,"")</f>
        <v/>
      </c>
      <c r="Q3203" s="91" t="str">
        <f>IFERROR(INDEX($C$2:$C$5193,MATCH(ROWS(M$2:M3203),M$2:M$5193,0)),"")</f>
        <v/>
      </c>
      <c r="R3203" s="70" t="str">
        <f>IFERROR(INDEX($C$2:$C$5193,MATCH(ROWS(N$2:N3203),N$2:N$5193,0)),"")</f>
        <v/>
      </c>
      <c r="S3203" s="92" t="str">
        <f>IFERROR(INDEX($C$2:$C$5193,MATCH(ROWS(O$2:O3203),O$2:O$5193,0)),"")</f>
        <v/>
      </c>
    </row>
    <row r="3204" spans="1:19" x14ac:dyDescent="0.25">
      <c r="A3204" s="69">
        <v>5404</v>
      </c>
      <c r="B3204" s="69" t="s">
        <v>14455</v>
      </c>
      <c r="C3204" s="69" t="s">
        <v>14456</v>
      </c>
      <c r="D3204" s="69" t="s">
        <v>14452</v>
      </c>
      <c r="E3204" s="69" t="s">
        <v>22474</v>
      </c>
      <c r="F3204" s="69" t="s">
        <v>14457</v>
      </c>
      <c r="G3204" s="69" t="s">
        <v>14458</v>
      </c>
      <c r="H3204" s="69">
        <v>-8.8733299999999993</v>
      </c>
      <c r="I3204" s="69">
        <v>161.011</v>
      </c>
      <c r="J3204" s="69">
        <v>0</v>
      </c>
      <c r="K3204" s="69">
        <v>11</v>
      </c>
      <c r="L3204" s="69">
        <f>COUNTIFS(Aéroports!$C$2:$C$5193,Aéroports!$C3204,Aéroports!$D$2:$D$5193,Aéroports!$D3204)</f>
        <v>1</v>
      </c>
      <c r="M3204" s="69" t="str">
        <f>IF(AND(Formulaire!$H$15=Aéroports!$E3204,--ISNUMBER(IFERROR(SEARCH(Formulaire!$H$16,$C3204,1),""))=1),MAX(M$1:M3203)+1,"")</f>
        <v/>
      </c>
      <c r="N3204" s="69" t="str">
        <f>IF(AND(Formulaire!$H$21=Aéroports!$E3204,--ISNUMBER(IFERROR(SEARCH(Formulaire!$H$22,$C3204,1),""))=1),MAX(N$1:N3203)+1,"")</f>
        <v/>
      </c>
      <c r="O3204" s="69" t="str">
        <f>IF(AND(Formulaire!$H$27=Aéroports!$E3204,--ISNUMBER(IFERROR(SEARCH(Formulaire!$H$28,$C3204,1),""))=1),MAX(O$1:O3203)+1,"")</f>
        <v/>
      </c>
      <c r="Q3204" s="91" t="str">
        <f>IFERROR(INDEX($C$2:$C$5193,MATCH(ROWS(M$2:M3204),M$2:M$5193,0)),"")</f>
        <v/>
      </c>
      <c r="R3204" s="70" t="str">
        <f>IFERROR(INDEX($C$2:$C$5193,MATCH(ROWS(N$2:N3204),N$2:N$5193,0)),"")</f>
        <v/>
      </c>
      <c r="S3204" s="92" t="str">
        <f>IFERROR(INDEX($C$2:$C$5193,MATCH(ROWS(O$2:O3204),O$2:O$5193,0)),"")</f>
        <v/>
      </c>
    </row>
    <row r="3205" spans="1:19" x14ac:dyDescent="0.25">
      <c r="A3205" s="68">
        <v>5405</v>
      </c>
      <c r="B3205" s="68" t="s">
        <v>14459</v>
      </c>
      <c r="C3205" s="68" t="s">
        <v>14460</v>
      </c>
      <c r="D3205" s="68" t="s">
        <v>14452</v>
      </c>
      <c r="E3205" s="68" t="s">
        <v>22474</v>
      </c>
      <c r="F3205" s="68" t="s">
        <v>14461</v>
      </c>
      <c r="G3205" s="68" t="s">
        <v>14462</v>
      </c>
      <c r="H3205" s="68">
        <v>-8.7025699999999997</v>
      </c>
      <c r="I3205" s="68">
        <v>160.68199999999999</v>
      </c>
      <c r="J3205" s="68">
        <v>5</v>
      </c>
      <c r="K3205" s="68">
        <v>11</v>
      </c>
      <c r="L3205" s="68">
        <f>COUNTIFS(Aéroports!$C$2:$C$5193,Aéroports!$C3205,Aéroports!$D$2:$D$5193,Aéroports!$D3205)</f>
        <v>1</v>
      </c>
      <c r="M3205" s="68" t="str">
        <f>IF(AND(Formulaire!$H$15=Aéroports!$E3205,--ISNUMBER(IFERROR(SEARCH(Formulaire!$H$16,$C3205,1),""))=1),MAX(M$1:M3204)+1,"")</f>
        <v/>
      </c>
      <c r="N3205" s="68" t="str">
        <f>IF(AND(Formulaire!$H$21=Aéroports!$E3205,--ISNUMBER(IFERROR(SEARCH(Formulaire!$H$22,$C3205,1),""))=1),MAX(N$1:N3204)+1,"")</f>
        <v/>
      </c>
      <c r="O3205" s="68" t="str">
        <f>IF(AND(Formulaire!$H$27=Aéroports!$E3205,--ISNUMBER(IFERROR(SEARCH(Formulaire!$H$28,$C3205,1),""))=1),MAX(O$1:O3204)+1,"")</f>
        <v/>
      </c>
      <c r="Q3205" s="91" t="str">
        <f>IFERROR(INDEX($C$2:$C$5193,MATCH(ROWS(M$2:M3205),M$2:M$5193,0)),"")</f>
        <v/>
      </c>
      <c r="R3205" s="70" t="str">
        <f>IFERROR(INDEX($C$2:$C$5193,MATCH(ROWS(N$2:N3205),N$2:N$5193,0)),"")</f>
        <v/>
      </c>
      <c r="S3205" s="92" t="str">
        <f>IFERROR(INDEX($C$2:$C$5193,MATCH(ROWS(O$2:O3205),O$2:O$5193,0)),"")</f>
        <v/>
      </c>
    </row>
    <row r="3206" spans="1:19" x14ac:dyDescent="0.25">
      <c r="A3206" s="69">
        <v>5406</v>
      </c>
      <c r="B3206" s="69" t="s">
        <v>14463</v>
      </c>
      <c r="C3206" s="69" t="s">
        <v>14464</v>
      </c>
      <c r="D3206" s="69" t="s">
        <v>14452</v>
      </c>
      <c r="E3206" s="69" t="s">
        <v>22474</v>
      </c>
      <c r="F3206" s="69" t="s">
        <v>14465</v>
      </c>
      <c r="G3206" s="69" t="s">
        <v>14466</v>
      </c>
      <c r="H3206" s="69">
        <v>-6.9907450000000004</v>
      </c>
      <c r="I3206" s="69">
        <v>155.88669999999999</v>
      </c>
      <c r="J3206" s="69">
        <v>5</v>
      </c>
      <c r="K3206" s="69">
        <v>11</v>
      </c>
      <c r="L3206" s="69">
        <f>COUNTIFS(Aéroports!$C$2:$C$5193,Aéroports!$C3206,Aéroports!$D$2:$D$5193,Aéroports!$D3206)</f>
        <v>1</v>
      </c>
      <c r="M3206" s="69" t="str">
        <f>IF(AND(Formulaire!$H$15=Aéroports!$E3206,--ISNUMBER(IFERROR(SEARCH(Formulaire!$H$16,$C3206,1),""))=1),MAX(M$1:M3205)+1,"")</f>
        <v/>
      </c>
      <c r="N3206" s="69" t="str">
        <f>IF(AND(Formulaire!$H$21=Aéroports!$E3206,--ISNUMBER(IFERROR(SEARCH(Formulaire!$H$22,$C3206,1),""))=1),MAX(N$1:N3205)+1,"")</f>
        <v/>
      </c>
      <c r="O3206" s="69" t="str">
        <f>IF(AND(Formulaire!$H$27=Aéroports!$E3206,--ISNUMBER(IFERROR(SEARCH(Formulaire!$H$28,$C3206,1),""))=1),MAX(O$1:O3205)+1,"")</f>
        <v/>
      </c>
      <c r="Q3206" s="91" t="str">
        <f>IFERROR(INDEX($C$2:$C$5193,MATCH(ROWS(M$2:M3206),M$2:M$5193,0)),"")</f>
        <v/>
      </c>
      <c r="R3206" s="70" t="str">
        <f>IFERROR(INDEX($C$2:$C$5193,MATCH(ROWS(N$2:N3206),N$2:N$5193,0)),"")</f>
        <v/>
      </c>
      <c r="S3206" s="92" t="str">
        <f>IFERROR(INDEX($C$2:$C$5193,MATCH(ROWS(O$2:O3206),O$2:O$5193,0)),"")</f>
        <v/>
      </c>
    </row>
    <row r="3207" spans="1:19" x14ac:dyDescent="0.25">
      <c r="A3207" s="68">
        <v>7617</v>
      </c>
      <c r="B3207" s="68" t="s">
        <v>14467</v>
      </c>
      <c r="C3207" s="68" t="s">
        <v>14468</v>
      </c>
      <c r="D3207" s="68" t="s">
        <v>14452</v>
      </c>
      <c r="E3207" s="68" t="s">
        <v>22474</v>
      </c>
      <c r="F3207" s="68" t="s">
        <v>14469</v>
      </c>
      <c r="G3207" s="68" t="s">
        <v>14470</v>
      </c>
      <c r="H3207" s="68">
        <v>-6.7119439999999999</v>
      </c>
      <c r="I3207" s="68">
        <v>156.39609999999999</v>
      </c>
      <c r="J3207" s="68">
        <v>0</v>
      </c>
      <c r="K3207" s="68">
        <v>11</v>
      </c>
      <c r="L3207" s="68">
        <f>COUNTIFS(Aéroports!$C$2:$C$5193,Aéroports!$C3207,Aéroports!$D$2:$D$5193,Aéroports!$D3207)</f>
        <v>1</v>
      </c>
      <c r="M3207" s="68" t="str">
        <f>IF(AND(Formulaire!$H$15=Aéroports!$E3207,--ISNUMBER(IFERROR(SEARCH(Formulaire!$H$16,$C3207,1),""))=1),MAX(M$1:M3206)+1,"")</f>
        <v/>
      </c>
      <c r="N3207" s="68" t="str">
        <f>IF(AND(Formulaire!$H$21=Aéroports!$E3207,--ISNUMBER(IFERROR(SEARCH(Formulaire!$H$22,$C3207,1),""))=1),MAX(N$1:N3206)+1,"")</f>
        <v/>
      </c>
      <c r="O3207" s="68" t="str">
        <f>IF(AND(Formulaire!$H$27=Aéroports!$E3207,--ISNUMBER(IFERROR(SEARCH(Formulaire!$H$28,$C3207,1),""))=1),MAX(O$1:O3206)+1,"")</f>
        <v/>
      </c>
      <c r="Q3207" s="91" t="str">
        <f>IFERROR(INDEX($C$2:$C$5193,MATCH(ROWS(M$2:M3207),M$2:M$5193,0)),"")</f>
        <v/>
      </c>
      <c r="R3207" s="70" t="str">
        <f>IFERROR(INDEX($C$2:$C$5193,MATCH(ROWS(N$2:N3207),N$2:N$5193,0)),"")</f>
        <v/>
      </c>
      <c r="S3207" s="92" t="str">
        <f>IFERROR(INDEX($C$2:$C$5193,MATCH(ROWS(O$2:O3207),O$2:O$5193,0)),"")</f>
        <v/>
      </c>
    </row>
    <row r="3208" spans="1:19" x14ac:dyDescent="0.25">
      <c r="A3208" s="69">
        <v>5407</v>
      </c>
      <c r="B3208" s="69" t="s">
        <v>14471</v>
      </c>
      <c r="C3208" s="69" t="s">
        <v>14472</v>
      </c>
      <c r="D3208" s="69" t="s">
        <v>14452</v>
      </c>
      <c r="E3208" s="69" t="s">
        <v>22474</v>
      </c>
      <c r="F3208" s="69" t="s">
        <v>14473</v>
      </c>
      <c r="G3208" s="69" t="s">
        <v>14474</v>
      </c>
      <c r="H3208" s="69">
        <v>-8.1074999999999999</v>
      </c>
      <c r="I3208" s="69">
        <v>159.577</v>
      </c>
      <c r="J3208" s="69">
        <v>0</v>
      </c>
      <c r="K3208" s="69">
        <v>11</v>
      </c>
      <c r="L3208" s="69">
        <f>COUNTIFS(Aéroports!$C$2:$C$5193,Aéroports!$C3208,Aéroports!$D$2:$D$5193,Aéroports!$D3208)</f>
        <v>1</v>
      </c>
      <c r="M3208" s="69" t="str">
        <f>IF(AND(Formulaire!$H$15=Aéroports!$E3208,--ISNUMBER(IFERROR(SEARCH(Formulaire!$H$16,$C3208,1),""))=1),MAX(M$1:M3207)+1,"")</f>
        <v/>
      </c>
      <c r="N3208" s="69" t="str">
        <f>IF(AND(Formulaire!$H$21=Aéroports!$E3208,--ISNUMBER(IFERROR(SEARCH(Formulaire!$H$22,$C3208,1),""))=1),MAX(N$1:N3207)+1,"")</f>
        <v/>
      </c>
      <c r="O3208" s="69" t="str">
        <f>IF(AND(Formulaire!$H$27=Aéroports!$E3208,--ISNUMBER(IFERROR(SEARCH(Formulaire!$H$28,$C3208,1),""))=1),MAX(O$1:O3207)+1,"")</f>
        <v/>
      </c>
      <c r="Q3208" s="91" t="str">
        <f>IFERROR(INDEX($C$2:$C$5193,MATCH(ROWS(M$2:M3208),M$2:M$5193,0)),"")</f>
        <v/>
      </c>
      <c r="R3208" s="70" t="str">
        <f>IFERROR(INDEX($C$2:$C$5193,MATCH(ROWS(N$2:N3208),N$2:N$5193,0)),"")</f>
        <v/>
      </c>
      <c r="S3208" s="92" t="str">
        <f>IFERROR(INDEX($C$2:$C$5193,MATCH(ROWS(O$2:O3208),O$2:O$5193,0)),"")</f>
        <v/>
      </c>
    </row>
    <row r="3209" spans="1:19" x14ac:dyDescent="0.25">
      <c r="A3209" s="68">
        <v>5412</v>
      </c>
      <c r="B3209" s="68" t="s">
        <v>14475</v>
      </c>
      <c r="C3209" s="68" t="s">
        <v>14476</v>
      </c>
      <c r="D3209" s="68" t="s">
        <v>14452</v>
      </c>
      <c r="E3209" s="68" t="s">
        <v>22474</v>
      </c>
      <c r="F3209" s="68" t="s">
        <v>14477</v>
      </c>
      <c r="G3209" s="68" t="s">
        <v>14478</v>
      </c>
      <c r="H3209" s="68">
        <v>-8.0977800000000002</v>
      </c>
      <c r="I3209" s="68">
        <v>156.864</v>
      </c>
      <c r="J3209" s="68">
        <v>13</v>
      </c>
      <c r="K3209" s="68">
        <v>11</v>
      </c>
      <c r="L3209" s="68">
        <f>COUNTIFS(Aéroports!$C$2:$C$5193,Aéroports!$C3209,Aéroports!$D$2:$D$5193,Aéroports!$D3209)</f>
        <v>1</v>
      </c>
      <c r="M3209" s="68" t="str">
        <f>IF(AND(Formulaire!$H$15=Aéroports!$E3209,--ISNUMBER(IFERROR(SEARCH(Formulaire!$H$16,$C3209,1),""))=1),MAX(M$1:M3208)+1,"")</f>
        <v/>
      </c>
      <c r="N3209" s="68" t="str">
        <f>IF(AND(Formulaire!$H$21=Aéroports!$E3209,--ISNUMBER(IFERROR(SEARCH(Formulaire!$H$22,$C3209,1),""))=1),MAX(N$1:N3208)+1,"")</f>
        <v/>
      </c>
      <c r="O3209" s="68" t="str">
        <f>IF(AND(Formulaire!$H$27=Aéroports!$E3209,--ISNUMBER(IFERROR(SEARCH(Formulaire!$H$28,$C3209,1),""))=1),MAX(O$1:O3208)+1,"")</f>
        <v/>
      </c>
      <c r="Q3209" s="91" t="str">
        <f>IFERROR(INDEX($C$2:$C$5193,MATCH(ROWS(M$2:M3209),M$2:M$5193,0)),"")</f>
        <v/>
      </c>
      <c r="R3209" s="70" t="str">
        <f>IFERROR(INDEX($C$2:$C$5193,MATCH(ROWS(N$2:N3209),N$2:N$5193,0)),"")</f>
        <v/>
      </c>
      <c r="S3209" s="92" t="str">
        <f>IFERROR(INDEX($C$2:$C$5193,MATCH(ROWS(O$2:O3209),O$2:O$5193,0)),"")</f>
        <v/>
      </c>
    </row>
    <row r="3210" spans="1:19" x14ac:dyDescent="0.25">
      <c r="A3210" s="69">
        <v>4074</v>
      </c>
      <c r="B3210" s="69" t="s">
        <v>14479</v>
      </c>
      <c r="C3210" s="69" t="s">
        <v>14480</v>
      </c>
      <c r="D3210" s="69" t="s">
        <v>14452</v>
      </c>
      <c r="E3210" s="69" t="s">
        <v>22474</v>
      </c>
      <c r="F3210" s="69" t="s">
        <v>14481</v>
      </c>
      <c r="G3210" s="69" t="s">
        <v>14482</v>
      </c>
      <c r="H3210" s="69">
        <v>-9.4280000000000008</v>
      </c>
      <c r="I3210" s="69">
        <v>160.05500000000001</v>
      </c>
      <c r="J3210" s="69">
        <v>28</v>
      </c>
      <c r="K3210" s="69">
        <v>11</v>
      </c>
      <c r="L3210" s="69">
        <f>COUNTIFS(Aéroports!$C$2:$C$5193,Aéroports!$C3210,Aéroports!$D$2:$D$5193,Aéroports!$D3210)</f>
        <v>1</v>
      </c>
      <c r="M3210" s="69" t="str">
        <f>IF(AND(Formulaire!$H$15=Aéroports!$E3210,--ISNUMBER(IFERROR(SEARCH(Formulaire!$H$16,$C3210,1),""))=1),MAX(M$1:M3209)+1,"")</f>
        <v/>
      </c>
      <c r="N3210" s="69" t="str">
        <f>IF(AND(Formulaire!$H$21=Aéroports!$E3210,--ISNUMBER(IFERROR(SEARCH(Formulaire!$H$22,$C3210,1),""))=1),MAX(N$1:N3209)+1,"")</f>
        <v/>
      </c>
      <c r="O3210" s="69" t="str">
        <f>IF(AND(Formulaire!$H$27=Aéroports!$E3210,--ISNUMBER(IFERROR(SEARCH(Formulaire!$H$28,$C3210,1),""))=1),MAX(O$1:O3209)+1,"")</f>
        <v/>
      </c>
      <c r="Q3210" s="91" t="str">
        <f>IFERROR(INDEX($C$2:$C$5193,MATCH(ROWS(M$2:M3210),M$2:M$5193,0)),"")</f>
        <v/>
      </c>
      <c r="R3210" s="70" t="str">
        <f>IFERROR(INDEX($C$2:$C$5193,MATCH(ROWS(N$2:N3210),N$2:N$5193,0)),"")</f>
        <v/>
      </c>
      <c r="S3210" s="92" t="str">
        <f>IFERROR(INDEX($C$2:$C$5193,MATCH(ROWS(O$2:O3210),O$2:O$5193,0)),"")</f>
        <v/>
      </c>
    </row>
    <row r="3211" spans="1:19" x14ac:dyDescent="0.25">
      <c r="A3211" s="68">
        <v>5417</v>
      </c>
      <c r="B3211" s="68" t="s">
        <v>14483</v>
      </c>
      <c r="C3211" s="68" t="s">
        <v>14484</v>
      </c>
      <c r="D3211" s="68" t="s">
        <v>14452</v>
      </c>
      <c r="E3211" s="68" t="s">
        <v>22474</v>
      </c>
      <c r="F3211" s="68" t="s">
        <v>14485</v>
      </c>
      <c r="G3211" s="68" t="s">
        <v>14486</v>
      </c>
      <c r="H3211" s="68">
        <v>-7.3304999999999998</v>
      </c>
      <c r="I3211" s="68">
        <v>157.58500000000001</v>
      </c>
      <c r="J3211" s="68">
        <v>30</v>
      </c>
      <c r="K3211" s="68">
        <v>11</v>
      </c>
      <c r="L3211" s="68">
        <f>COUNTIFS(Aéroports!$C$2:$C$5193,Aéroports!$C3211,Aéroports!$D$2:$D$5193,Aéroports!$D3211)</f>
        <v>1</v>
      </c>
      <c r="M3211" s="68" t="str">
        <f>IF(AND(Formulaire!$H$15=Aéroports!$E3211,--ISNUMBER(IFERROR(SEARCH(Formulaire!$H$16,$C3211,1),""))=1),MAX(M$1:M3210)+1,"")</f>
        <v/>
      </c>
      <c r="N3211" s="68" t="str">
        <f>IF(AND(Formulaire!$H$21=Aéroports!$E3211,--ISNUMBER(IFERROR(SEARCH(Formulaire!$H$22,$C3211,1),""))=1),MAX(N$1:N3210)+1,"")</f>
        <v/>
      </c>
      <c r="O3211" s="68" t="str">
        <f>IF(AND(Formulaire!$H$27=Aéroports!$E3211,--ISNUMBER(IFERROR(SEARCH(Formulaire!$H$28,$C3211,1),""))=1),MAX(O$1:O3210)+1,"")</f>
        <v/>
      </c>
      <c r="Q3211" s="91" t="str">
        <f>IFERROR(INDEX($C$2:$C$5193,MATCH(ROWS(M$2:M3211),M$2:M$5193,0)),"")</f>
        <v/>
      </c>
      <c r="R3211" s="70" t="str">
        <f>IFERROR(INDEX($C$2:$C$5193,MATCH(ROWS(N$2:N3211),N$2:N$5193,0)),"")</f>
        <v/>
      </c>
      <c r="S3211" s="92" t="str">
        <f>IFERROR(INDEX($C$2:$C$5193,MATCH(ROWS(O$2:O3211),O$2:O$5193,0)),"")</f>
        <v/>
      </c>
    </row>
    <row r="3212" spans="1:19" x14ac:dyDescent="0.25">
      <c r="A3212" s="69">
        <v>5409</v>
      </c>
      <c r="B3212" s="69" t="s">
        <v>14487</v>
      </c>
      <c r="C3212" s="69" t="s">
        <v>14488</v>
      </c>
      <c r="D3212" s="69" t="s">
        <v>14452</v>
      </c>
      <c r="E3212" s="69" t="s">
        <v>22474</v>
      </c>
      <c r="F3212" s="69" t="s">
        <v>14489</v>
      </c>
      <c r="G3212" s="69" t="s">
        <v>14490</v>
      </c>
      <c r="H3212" s="69">
        <v>-10.4497</v>
      </c>
      <c r="I3212" s="69">
        <v>161.898</v>
      </c>
      <c r="J3212" s="69">
        <v>54</v>
      </c>
      <c r="K3212" s="69">
        <v>11</v>
      </c>
      <c r="L3212" s="69">
        <f>COUNTIFS(Aéroports!$C$2:$C$5193,Aéroports!$C3212,Aéroports!$D$2:$D$5193,Aéroports!$D3212)</f>
        <v>1</v>
      </c>
      <c r="M3212" s="69" t="str">
        <f>IF(AND(Formulaire!$H$15=Aéroports!$E3212,--ISNUMBER(IFERROR(SEARCH(Formulaire!$H$16,$C3212,1),""))=1),MAX(M$1:M3211)+1,"")</f>
        <v/>
      </c>
      <c r="N3212" s="69" t="str">
        <f>IF(AND(Formulaire!$H$21=Aéroports!$E3212,--ISNUMBER(IFERROR(SEARCH(Formulaire!$H$22,$C3212,1),""))=1),MAX(N$1:N3211)+1,"")</f>
        <v/>
      </c>
      <c r="O3212" s="69" t="str">
        <f>IF(AND(Formulaire!$H$27=Aéroports!$E3212,--ISNUMBER(IFERROR(SEARCH(Formulaire!$H$28,$C3212,1),""))=1),MAX(O$1:O3211)+1,"")</f>
        <v/>
      </c>
      <c r="Q3212" s="91" t="str">
        <f>IFERROR(INDEX($C$2:$C$5193,MATCH(ROWS(M$2:M3212),M$2:M$5193,0)),"")</f>
        <v/>
      </c>
      <c r="R3212" s="70" t="str">
        <f>IFERROR(INDEX($C$2:$C$5193,MATCH(ROWS(N$2:N3212),N$2:N$5193,0)),"")</f>
        <v/>
      </c>
      <c r="S3212" s="92" t="str">
        <f>IFERROR(INDEX($C$2:$C$5193,MATCH(ROWS(O$2:O3212),O$2:O$5193,0)),"")</f>
        <v/>
      </c>
    </row>
    <row r="3213" spans="1:19" x14ac:dyDescent="0.25">
      <c r="A3213" s="68">
        <v>5415</v>
      </c>
      <c r="B3213" s="68" t="s">
        <v>14491</v>
      </c>
      <c r="C3213" s="68" t="s">
        <v>14492</v>
      </c>
      <c r="D3213" s="68" t="s">
        <v>14452</v>
      </c>
      <c r="E3213" s="68" t="s">
        <v>22474</v>
      </c>
      <c r="F3213" s="68" t="s">
        <v>14493</v>
      </c>
      <c r="G3213" s="68" t="s">
        <v>14494</v>
      </c>
      <c r="H3213" s="68">
        <v>-9.8616700000000002</v>
      </c>
      <c r="I3213" s="68">
        <v>160.82499999999999</v>
      </c>
      <c r="J3213" s="68">
        <v>0</v>
      </c>
      <c r="K3213" s="68">
        <v>11</v>
      </c>
      <c r="L3213" s="68">
        <f>COUNTIFS(Aéroports!$C$2:$C$5193,Aéroports!$C3213,Aéroports!$D$2:$D$5193,Aéroports!$D3213)</f>
        <v>1</v>
      </c>
      <c r="M3213" s="68" t="str">
        <f>IF(AND(Formulaire!$H$15=Aéroports!$E3213,--ISNUMBER(IFERROR(SEARCH(Formulaire!$H$16,$C3213,1),""))=1),MAX(M$1:M3212)+1,"")</f>
        <v/>
      </c>
      <c r="N3213" s="68" t="str">
        <f>IF(AND(Formulaire!$H$21=Aéroports!$E3213,--ISNUMBER(IFERROR(SEARCH(Formulaire!$H$22,$C3213,1),""))=1),MAX(N$1:N3212)+1,"")</f>
        <v/>
      </c>
      <c r="O3213" s="68" t="str">
        <f>IF(AND(Formulaire!$H$27=Aéroports!$E3213,--ISNUMBER(IFERROR(SEARCH(Formulaire!$H$28,$C3213,1),""))=1),MAX(O$1:O3212)+1,"")</f>
        <v/>
      </c>
      <c r="Q3213" s="91" t="str">
        <f>IFERROR(INDEX($C$2:$C$5193,MATCH(ROWS(M$2:M3213),M$2:M$5193,0)),"")</f>
        <v/>
      </c>
      <c r="R3213" s="70" t="str">
        <f>IFERROR(INDEX($C$2:$C$5193,MATCH(ROWS(N$2:N3213),N$2:N$5193,0)),"")</f>
        <v/>
      </c>
      <c r="S3213" s="92" t="str">
        <f>IFERROR(INDEX($C$2:$C$5193,MATCH(ROWS(O$2:O3213),O$2:O$5193,0)),"")</f>
        <v/>
      </c>
    </row>
    <row r="3214" spans="1:19" x14ac:dyDescent="0.25">
      <c r="A3214" s="69">
        <v>5408</v>
      </c>
      <c r="B3214" s="69" t="s">
        <v>14495</v>
      </c>
      <c r="C3214" s="69" t="s">
        <v>14496</v>
      </c>
      <c r="D3214" s="69" t="s">
        <v>14452</v>
      </c>
      <c r="E3214" s="69" t="s">
        <v>22474</v>
      </c>
      <c r="F3214" s="69" t="s">
        <v>14497</v>
      </c>
      <c r="G3214" s="69" t="s">
        <v>14498</v>
      </c>
      <c r="H3214" s="69">
        <v>-9.7475000000000005</v>
      </c>
      <c r="I3214" s="69">
        <v>159.839</v>
      </c>
      <c r="J3214" s="69">
        <v>0</v>
      </c>
      <c r="K3214" s="69">
        <v>11</v>
      </c>
      <c r="L3214" s="69">
        <f>COUNTIFS(Aéroports!$C$2:$C$5193,Aéroports!$C3214,Aéroports!$D$2:$D$5193,Aéroports!$D3214)</f>
        <v>1</v>
      </c>
      <c r="M3214" s="69" t="str">
        <f>IF(AND(Formulaire!$H$15=Aéroports!$E3214,--ISNUMBER(IFERROR(SEARCH(Formulaire!$H$16,$C3214,1),""))=1),MAX(M$1:M3213)+1,"")</f>
        <v/>
      </c>
      <c r="N3214" s="69" t="str">
        <f>IF(AND(Formulaire!$H$21=Aéroports!$E3214,--ISNUMBER(IFERROR(SEARCH(Formulaire!$H$22,$C3214,1),""))=1),MAX(N$1:N3213)+1,"")</f>
        <v/>
      </c>
      <c r="O3214" s="69" t="str">
        <f>IF(AND(Formulaire!$H$27=Aéroports!$E3214,--ISNUMBER(IFERROR(SEARCH(Formulaire!$H$28,$C3214,1),""))=1),MAX(O$1:O3213)+1,"")</f>
        <v/>
      </c>
      <c r="Q3214" s="91" t="str">
        <f>IFERROR(INDEX($C$2:$C$5193,MATCH(ROWS(M$2:M3214),M$2:M$5193,0)),"")</f>
        <v/>
      </c>
      <c r="R3214" s="70" t="str">
        <f>IFERROR(INDEX($C$2:$C$5193,MATCH(ROWS(N$2:N3214),N$2:N$5193,0)),"")</f>
        <v/>
      </c>
      <c r="S3214" s="92" t="str">
        <f>IFERROR(INDEX($C$2:$C$5193,MATCH(ROWS(O$2:O3214),O$2:O$5193,0)),"")</f>
        <v/>
      </c>
    </row>
    <row r="3215" spans="1:19" x14ac:dyDescent="0.25">
      <c r="A3215" s="68">
        <v>5411</v>
      </c>
      <c r="B3215" s="68" t="s">
        <v>14499</v>
      </c>
      <c r="C3215" s="68" t="s">
        <v>14500</v>
      </c>
      <c r="D3215" s="68" t="s">
        <v>14452</v>
      </c>
      <c r="E3215" s="68" t="s">
        <v>22474</v>
      </c>
      <c r="F3215" s="68" t="s">
        <v>14501</v>
      </c>
      <c r="G3215" s="68" t="s">
        <v>14502</v>
      </c>
      <c r="H3215" s="68">
        <v>-8.3279700000000005</v>
      </c>
      <c r="I3215" s="68">
        <v>157.26300000000001</v>
      </c>
      <c r="J3215" s="68">
        <v>10</v>
      </c>
      <c r="K3215" s="68">
        <v>11</v>
      </c>
      <c r="L3215" s="68">
        <f>COUNTIFS(Aéroports!$C$2:$C$5193,Aéroports!$C3215,Aéroports!$D$2:$D$5193,Aéroports!$D3215)</f>
        <v>1</v>
      </c>
      <c r="M3215" s="68" t="str">
        <f>IF(AND(Formulaire!$H$15=Aéroports!$E3215,--ISNUMBER(IFERROR(SEARCH(Formulaire!$H$16,$C3215,1),""))=1),MAX(M$1:M3214)+1,"")</f>
        <v/>
      </c>
      <c r="N3215" s="68" t="str">
        <f>IF(AND(Formulaire!$H$21=Aéroports!$E3215,--ISNUMBER(IFERROR(SEARCH(Formulaire!$H$22,$C3215,1),""))=1),MAX(N$1:N3214)+1,"")</f>
        <v/>
      </c>
      <c r="O3215" s="68" t="str">
        <f>IF(AND(Formulaire!$H$27=Aéroports!$E3215,--ISNUMBER(IFERROR(SEARCH(Formulaire!$H$28,$C3215,1),""))=1),MAX(O$1:O3214)+1,"")</f>
        <v/>
      </c>
      <c r="Q3215" s="91" t="str">
        <f>IFERROR(INDEX($C$2:$C$5193,MATCH(ROWS(M$2:M3215),M$2:M$5193,0)),"")</f>
        <v/>
      </c>
      <c r="R3215" s="70" t="str">
        <f>IFERROR(INDEX($C$2:$C$5193,MATCH(ROWS(N$2:N3215),N$2:N$5193,0)),"")</f>
        <v/>
      </c>
      <c r="S3215" s="92" t="str">
        <f>IFERROR(INDEX($C$2:$C$5193,MATCH(ROWS(O$2:O3215),O$2:O$5193,0)),"")</f>
        <v/>
      </c>
    </row>
    <row r="3216" spans="1:19" x14ac:dyDescent="0.25">
      <c r="A3216" s="69">
        <v>5418</v>
      </c>
      <c r="B3216" s="69" t="s">
        <v>14503</v>
      </c>
      <c r="C3216" s="69" t="s">
        <v>14504</v>
      </c>
      <c r="D3216" s="69" t="s">
        <v>14452</v>
      </c>
      <c r="E3216" s="69" t="s">
        <v>22474</v>
      </c>
      <c r="F3216" s="69" t="s">
        <v>14505</v>
      </c>
      <c r="G3216" s="69" t="s">
        <v>14506</v>
      </c>
      <c r="H3216" s="69">
        <v>-8.1680600000000005</v>
      </c>
      <c r="I3216" s="69">
        <v>157.643</v>
      </c>
      <c r="J3216" s="69">
        <v>0</v>
      </c>
      <c r="K3216" s="69">
        <v>11</v>
      </c>
      <c r="L3216" s="69">
        <f>COUNTIFS(Aéroports!$C$2:$C$5193,Aéroports!$C3216,Aéroports!$D$2:$D$5193,Aéroports!$D3216)</f>
        <v>1</v>
      </c>
      <c r="M3216" s="69" t="str">
        <f>IF(AND(Formulaire!$H$15=Aéroports!$E3216,--ISNUMBER(IFERROR(SEARCH(Formulaire!$H$16,$C3216,1),""))=1),MAX(M$1:M3215)+1,"")</f>
        <v/>
      </c>
      <c r="N3216" s="69" t="str">
        <f>IF(AND(Formulaire!$H$21=Aéroports!$E3216,--ISNUMBER(IFERROR(SEARCH(Formulaire!$H$22,$C3216,1),""))=1),MAX(N$1:N3215)+1,"")</f>
        <v/>
      </c>
      <c r="O3216" s="69" t="str">
        <f>IF(AND(Formulaire!$H$27=Aéroports!$E3216,--ISNUMBER(IFERROR(SEARCH(Formulaire!$H$28,$C3216,1),""))=1),MAX(O$1:O3215)+1,"")</f>
        <v/>
      </c>
      <c r="Q3216" s="91" t="str">
        <f>IFERROR(INDEX($C$2:$C$5193,MATCH(ROWS(M$2:M3216),M$2:M$5193,0)),"")</f>
        <v/>
      </c>
      <c r="R3216" s="70" t="str">
        <f>IFERROR(INDEX($C$2:$C$5193,MATCH(ROWS(N$2:N3216),N$2:N$5193,0)),"")</f>
        <v/>
      </c>
      <c r="S3216" s="92" t="str">
        <f>IFERROR(INDEX($C$2:$C$5193,MATCH(ROWS(O$2:O3216),O$2:O$5193,0)),"")</f>
        <v/>
      </c>
    </row>
    <row r="3217" spans="1:19" x14ac:dyDescent="0.25">
      <c r="A3217" s="68">
        <v>5414</v>
      </c>
      <c r="B3217" s="68" t="s">
        <v>14507</v>
      </c>
      <c r="C3217" s="68" t="s">
        <v>14508</v>
      </c>
      <c r="D3217" s="68" t="s">
        <v>14452</v>
      </c>
      <c r="E3217" s="68" t="s">
        <v>22474</v>
      </c>
      <c r="F3217" s="68" t="s">
        <v>14509</v>
      </c>
      <c r="G3217" s="68" t="s">
        <v>14510</v>
      </c>
      <c r="H3217" s="68">
        <v>-11.533899999999999</v>
      </c>
      <c r="I3217" s="68">
        <v>160.06299999999999</v>
      </c>
      <c r="J3217" s="68">
        <v>0</v>
      </c>
      <c r="K3217" s="68">
        <v>11</v>
      </c>
      <c r="L3217" s="68">
        <f>COUNTIFS(Aéroports!$C$2:$C$5193,Aéroports!$C3217,Aéroports!$D$2:$D$5193,Aéroports!$D3217)</f>
        <v>1</v>
      </c>
      <c r="M3217" s="68" t="str">
        <f>IF(AND(Formulaire!$H$15=Aéroports!$E3217,--ISNUMBER(IFERROR(SEARCH(Formulaire!$H$16,$C3217,1),""))=1),MAX(M$1:M3216)+1,"")</f>
        <v/>
      </c>
      <c r="N3217" s="68" t="str">
        <f>IF(AND(Formulaire!$H$21=Aéroports!$E3217,--ISNUMBER(IFERROR(SEARCH(Formulaire!$H$22,$C3217,1),""))=1),MAX(N$1:N3216)+1,"")</f>
        <v/>
      </c>
      <c r="O3217" s="68" t="str">
        <f>IF(AND(Formulaire!$H$27=Aéroports!$E3217,--ISNUMBER(IFERROR(SEARCH(Formulaire!$H$28,$C3217,1),""))=1),MAX(O$1:O3216)+1,"")</f>
        <v/>
      </c>
      <c r="Q3217" s="91" t="str">
        <f>IFERROR(INDEX($C$2:$C$5193,MATCH(ROWS(M$2:M3217),M$2:M$5193,0)),"")</f>
        <v/>
      </c>
      <c r="R3217" s="70" t="str">
        <f>IFERROR(INDEX($C$2:$C$5193,MATCH(ROWS(N$2:N3217),N$2:N$5193,0)),"")</f>
        <v/>
      </c>
      <c r="S3217" s="92" t="str">
        <f>IFERROR(INDEX($C$2:$C$5193,MATCH(ROWS(O$2:O3217),O$2:O$5193,0)),"")</f>
        <v/>
      </c>
    </row>
    <row r="3218" spans="1:19" x14ac:dyDescent="0.25">
      <c r="A3218" s="69">
        <v>6918</v>
      </c>
      <c r="B3218" s="69" t="s">
        <v>14511</v>
      </c>
      <c r="C3218" s="69" t="s">
        <v>14512</v>
      </c>
      <c r="D3218" s="69" t="s">
        <v>14452</v>
      </c>
      <c r="E3218" s="69" t="s">
        <v>22474</v>
      </c>
      <c r="F3218" s="69" t="s">
        <v>14513</v>
      </c>
      <c r="G3218" s="69" t="s">
        <v>14514</v>
      </c>
      <c r="H3218" s="69">
        <v>-8.1263900000000007</v>
      </c>
      <c r="I3218" s="69">
        <v>157.143</v>
      </c>
      <c r="J3218" s="69">
        <v>0</v>
      </c>
      <c r="K3218" s="69">
        <v>11</v>
      </c>
      <c r="L3218" s="69">
        <f>COUNTIFS(Aéroports!$C$2:$C$5193,Aéroports!$C3218,Aéroports!$D$2:$D$5193,Aéroports!$D3218)</f>
        <v>1</v>
      </c>
      <c r="M3218" s="69" t="str">
        <f>IF(AND(Formulaire!$H$15=Aéroports!$E3218,--ISNUMBER(IFERROR(SEARCH(Formulaire!$H$16,$C3218,1),""))=1),MAX(M$1:M3217)+1,"")</f>
        <v/>
      </c>
      <c r="N3218" s="69" t="str">
        <f>IF(AND(Formulaire!$H$21=Aéroports!$E3218,--ISNUMBER(IFERROR(SEARCH(Formulaire!$H$22,$C3218,1),""))=1),MAX(N$1:N3217)+1,"")</f>
        <v/>
      </c>
      <c r="O3218" s="69" t="str">
        <f>IF(AND(Formulaire!$H$27=Aéroports!$E3218,--ISNUMBER(IFERROR(SEARCH(Formulaire!$H$28,$C3218,1),""))=1),MAX(O$1:O3217)+1,"")</f>
        <v/>
      </c>
      <c r="Q3218" s="91" t="str">
        <f>IFERROR(INDEX($C$2:$C$5193,MATCH(ROWS(M$2:M3218),M$2:M$5193,0)),"")</f>
        <v/>
      </c>
      <c r="R3218" s="70" t="str">
        <f>IFERROR(INDEX($C$2:$C$5193,MATCH(ROWS(N$2:N3218),N$2:N$5193,0)),"")</f>
        <v/>
      </c>
      <c r="S3218" s="92" t="str">
        <f>IFERROR(INDEX($C$2:$C$5193,MATCH(ROWS(O$2:O3218),O$2:O$5193,0)),"")</f>
        <v/>
      </c>
    </row>
    <row r="3219" spans="1:19" x14ac:dyDescent="0.25">
      <c r="A3219" s="68">
        <v>7618</v>
      </c>
      <c r="B3219" s="68" t="s">
        <v>5536</v>
      </c>
      <c r="C3219" s="68" t="s">
        <v>14515</v>
      </c>
      <c r="D3219" s="68" t="s">
        <v>14452</v>
      </c>
      <c r="E3219" s="68" t="s">
        <v>22474</v>
      </c>
      <c r="F3219" s="68" t="s">
        <v>14516</v>
      </c>
      <c r="G3219" s="68" t="s">
        <v>14517</v>
      </c>
      <c r="H3219" s="68">
        <v>-10.847989999999999</v>
      </c>
      <c r="I3219" s="68">
        <v>162.45410000000001</v>
      </c>
      <c r="J3219" s="68">
        <v>3</v>
      </c>
      <c r="K3219" s="68">
        <v>11</v>
      </c>
      <c r="L3219" s="68">
        <f>COUNTIFS(Aéroports!$C$2:$C$5193,Aéroports!$C3219,Aéroports!$D$2:$D$5193,Aéroports!$D3219)</f>
        <v>1</v>
      </c>
      <c r="M3219" s="68" t="str">
        <f>IF(AND(Formulaire!$H$15=Aéroports!$E3219,--ISNUMBER(IFERROR(SEARCH(Formulaire!$H$16,$C3219,1),""))=1),MAX(M$1:M3218)+1,"")</f>
        <v/>
      </c>
      <c r="N3219" s="68" t="str">
        <f>IF(AND(Formulaire!$H$21=Aéroports!$E3219,--ISNUMBER(IFERROR(SEARCH(Formulaire!$H$22,$C3219,1),""))=1),MAX(N$1:N3218)+1,"")</f>
        <v/>
      </c>
      <c r="O3219" s="68" t="str">
        <f>IF(AND(Formulaire!$H$27=Aéroports!$E3219,--ISNUMBER(IFERROR(SEARCH(Formulaire!$H$28,$C3219,1),""))=1),MAX(O$1:O3218)+1,"")</f>
        <v/>
      </c>
      <c r="Q3219" s="91" t="str">
        <f>IFERROR(INDEX($C$2:$C$5193,MATCH(ROWS(M$2:M3219),M$2:M$5193,0)),"")</f>
        <v/>
      </c>
      <c r="R3219" s="70" t="str">
        <f>IFERROR(INDEX($C$2:$C$5193,MATCH(ROWS(N$2:N3219),N$2:N$5193,0)),"")</f>
        <v/>
      </c>
      <c r="S3219" s="92" t="str">
        <f>IFERROR(INDEX($C$2:$C$5193,MATCH(ROWS(O$2:O3219),O$2:O$5193,0)),"")</f>
        <v/>
      </c>
    </row>
    <row r="3220" spans="1:19" x14ac:dyDescent="0.25">
      <c r="A3220" s="69">
        <v>5410</v>
      </c>
      <c r="B3220" s="69" t="s">
        <v>14518</v>
      </c>
      <c r="C3220" s="69" t="s">
        <v>14519</v>
      </c>
      <c r="D3220" s="69" t="s">
        <v>14452</v>
      </c>
      <c r="E3220" s="69" t="s">
        <v>22474</v>
      </c>
      <c r="F3220" s="69" t="s">
        <v>14520</v>
      </c>
      <c r="G3220" s="69" t="s">
        <v>14521</v>
      </c>
      <c r="H3220" s="69">
        <v>-10.7203</v>
      </c>
      <c r="I3220" s="69">
        <v>165.79499999999999</v>
      </c>
      <c r="J3220" s="69">
        <v>18</v>
      </c>
      <c r="K3220" s="69">
        <v>11</v>
      </c>
      <c r="L3220" s="69">
        <f>COUNTIFS(Aéroports!$C$2:$C$5193,Aéroports!$C3220,Aéroports!$D$2:$D$5193,Aéroports!$D3220)</f>
        <v>1</v>
      </c>
      <c r="M3220" s="69" t="str">
        <f>IF(AND(Formulaire!$H$15=Aéroports!$E3220,--ISNUMBER(IFERROR(SEARCH(Formulaire!$H$16,$C3220,1),""))=1),MAX(M$1:M3219)+1,"")</f>
        <v/>
      </c>
      <c r="N3220" s="69" t="str">
        <f>IF(AND(Formulaire!$H$21=Aéroports!$E3220,--ISNUMBER(IFERROR(SEARCH(Formulaire!$H$22,$C3220,1),""))=1),MAX(N$1:N3219)+1,"")</f>
        <v/>
      </c>
      <c r="O3220" s="69" t="str">
        <f>IF(AND(Formulaire!$H$27=Aéroports!$E3220,--ISNUMBER(IFERROR(SEARCH(Formulaire!$H$28,$C3220,1),""))=1),MAX(O$1:O3219)+1,"")</f>
        <v/>
      </c>
      <c r="Q3220" s="91" t="str">
        <f>IFERROR(INDEX($C$2:$C$5193,MATCH(ROWS(M$2:M3220),M$2:M$5193,0)),"")</f>
        <v/>
      </c>
      <c r="R3220" s="70" t="str">
        <f>IFERROR(INDEX($C$2:$C$5193,MATCH(ROWS(N$2:N3220),N$2:N$5193,0)),"")</f>
        <v/>
      </c>
      <c r="S3220" s="92" t="str">
        <f>IFERROR(INDEX($C$2:$C$5193,MATCH(ROWS(O$2:O3220),O$2:O$5193,0)),"")</f>
        <v/>
      </c>
    </row>
    <row r="3221" spans="1:19" x14ac:dyDescent="0.25">
      <c r="A3221" s="68">
        <v>6758</v>
      </c>
      <c r="B3221" s="68" t="s">
        <v>14522</v>
      </c>
      <c r="C3221" s="68" t="s">
        <v>14523</v>
      </c>
      <c r="D3221" s="68" t="s">
        <v>14452</v>
      </c>
      <c r="E3221" s="68" t="s">
        <v>22474</v>
      </c>
      <c r="F3221" s="68" t="s">
        <v>14524</v>
      </c>
      <c r="G3221" s="68" t="s">
        <v>14525</v>
      </c>
      <c r="H3221" s="68">
        <v>-8.5788899999999995</v>
      </c>
      <c r="I3221" s="68">
        <v>157.876</v>
      </c>
      <c r="J3221" s="68">
        <v>0</v>
      </c>
      <c r="K3221" s="68">
        <v>11</v>
      </c>
      <c r="L3221" s="68">
        <f>COUNTIFS(Aéroports!$C$2:$C$5193,Aéroports!$C3221,Aéroports!$D$2:$D$5193,Aéroports!$D3221)</f>
        <v>1</v>
      </c>
      <c r="M3221" s="68" t="str">
        <f>IF(AND(Formulaire!$H$15=Aéroports!$E3221,--ISNUMBER(IFERROR(SEARCH(Formulaire!$H$16,$C3221,1),""))=1),MAX(M$1:M3220)+1,"")</f>
        <v/>
      </c>
      <c r="N3221" s="68" t="str">
        <f>IF(AND(Formulaire!$H$21=Aéroports!$E3221,--ISNUMBER(IFERROR(SEARCH(Formulaire!$H$22,$C3221,1),""))=1),MAX(N$1:N3220)+1,"")</f>
        <v/>
      </c>
      <c r="O3221" s="68" t="str">
        <f>IF(AND(Formulaire!$H$27=Aéroports!$E3221,--ISNUMBER(IFERROR(SEARCH(Formulaire!$H$28,$C3221,1),""))=1),MAX(O$1:O3220)+1,"")</f>
        <v/>
      </c>
      <c r="Q3221" s="91" t="str">
        <f>IFERROR(INDEX($C$2:$C$5193,MATCH(ROWS(M$2:M3221),M$2:M$5193,0)),"")</f>
        <v/>
      </c>
      <c r="R3221" s="70" t="str">
        <f>IFERROR(INDEX($C$2:$C$5193,MATCH(ROWS(N$2:N3221),N$2:N$5193,0)),"")</f>
        <v/>
      </c>
      <c r="S3221" s="92" t="str">
        <f>IFERROR(INDEX($C$2:$C$5193,MATCH(ROWS(O$2:O3221),O$2:O$5193,0)),"")</f>
        <v/>
      </c>
    </row>
    <row r="3222" spans="1:19" x14ac:dyDescent="0.25">
      <c r="A3222" s="69">
        <v>5413</v>
      </c>
      <c r="B3222" s="69" t="s">
        <v>14526</v>
      </c>
      <c r="C3222" s="69" t="s">
        <v>14527</v>
      </c>
      <c r="D3222" s="69" t="s">
        <v>14452</v>
      </c>
      <c r="E3222" s="69" t="s">
        <v>22474</v>
      </c>
      <c r="F3222" s="69" t="s">
        <v>14528</v>
      </c>
      <c r="G3222" s="69" t="s">
        <v>14529</v>
      </c>
      <c r="H3222" s="69">
        <v>-7.4169400000000003</v>
      </c>
      <c r="I3222" s="69">
        <v>155.565</v>
      </c>
      <c r="J3222" s="69">
        <v>0</v>
      </c>
      <c r="K3222" s="69">
        <v>11</v>
      </c>
      <c r="L3222" s="69">
        <f>COUNTIFS(Aéroports!$C$2:$C$5193,Aéroports!$C3222,Aéroports!$D$2:$D$5193,Aéroports!$D3222)</f>
        <v>1</v>
      </c>
      <c r="M3222" s="69" t="str">
        <f>IF(AND(Formulaire!$H$15=Aéroports!$E3222,--ISNUMBER(IFERROR(SEARCH(Formulaire!$H$16,$C3222,1),""))=1),MAX(M$1:M3221)+1,"")</f>
        <v/>
      </c>
      <c r="N3222" s="69" t="str">
        <f>IF(AND(Formulaire!$H$21=Aéroports!$E3222,--ISNUMBER(IFERROR(SEARCH(Formulaire!$H$22,$C3222,1),""))=1),MAX(N$1:N3221)+1,"")</f>
        <v/>
      </c>
      <c r="O3222" s="69" t="str">
        <f>IF(AND(Formulaire!$H$27=Aéroports!$E3222,--ISNUMBER(IFERROR(SEARCH(Formulaire!$H$28,$C3222,1),""))=1),MAX(O$1:O3221)+1,"")</f>
        <v/>
      </c>
      <c r="Q3222" s="91" t="str">
        <f>IFERROR(INDEX($C$2:$C$5193,MATCH(ROWS(M$2:M3222),M$2:M$5193,0)),"")</f>
        <v/>
      </c>
      <c r="R3222" s="70" t="str">
        <f>IFERROR(INDEX($C$2:$C$5193,MATCH(ROWS(N$2:N3222),N$2:N$5193,0)),"")</f>
        <v/>
      </c>
      <c r="S3222" s="92" t="str">
        <f>IFERROR(INDEX($C$2:$C$5193,MATCH(ROWS(O$2:O3222),O$2:O$5193,0)),"")</f>
        <v/>
      </c>
    </row>
    <row r="3223" spans="1:19" x14ac:dyDescent="0.25">
      <c r="A3223" s="68">
        <v>5416</v>
      </c>
      <c r="B3223" s="68" t="s">
        <v>14530</v>
      </c>
      <c r="C3223" s="68" t="s">
        <v>14531</v>
      </c>
      <c r="D3223" s="68" t="s">
        <v>14452</v>
      </c>
      <c r="E3223" s="68" t="s">
        <v>22474</v>
      </c>
      <c r="F3223" s="68" t="s">
        <v>14532</v>
      </c>
      <c r="G3223" s="68" t="s">
        <v>14533</v>
      </c>
      <c r="H3223" s="68">
        <v>-7.5855600000000001</v>
      </c>
      <c r="I3223" s="68">
        <v>158.73099999999999</v>
      </c>
      <c r="J3223" s="68">
        <v>0</v>
      </c>
      <c r="K3223" s="68">
        <v>11</v>
      </c>
      <c r="L3223" s="68">
        <f>COUNTIFS(Aéroports!$C$2:$C$5193,Aéroports!$C3223,Aéroports!$D$2:$D$5193,Aéroports!$D3223)</f>
        <v>1</v>
      </c>
      <c r="M3223" s="68" t="str">
        <f>IF(AND(Formulaire!$H$15=Aéroports!$E3223,--ISNUMBER(IFERROR(SEARCH(Formulaire!$H$16,$C3223,1),""))=1),MAX(M$1:M3222)+1,"")</f>
        <v/>
      </c>
      <c r="N3223" s="68" t="str">
        <f>IF(AND(Formulaire!$H$21=Aéroports!$E3223,--ISNUMBER(IFERROR(SEARCH(Formulaire!$H$22,$C3223,1),""))=1),MAX(N$1:N3222)+1,"")</f>
        <v/>
      </c>
      <c r="O3223" s="68" t="str">
        <f>IF(AND(Formulaire!$H$27=Aéroports!$E3223,--ISNUMBER(IFERROR(SEARCH(Formulaire!$H$28,$C3223,1),""))=1),MAX(O$1:O3222)+1,"")</f>
        <v/>
      </c>
      <c r="Q3223" s="91" t="str">
        <f>IFERROR(INDEX($C$2:$C$5193,MATCH(ROWS(M$2:M3223),M$2:M$5193,0)),"")</f>
        <v/>
      </c>
      <c r="R3223" s="70" t="str">
        <f>IFERROR(INDEX($C$2:$C$5193,MATCH(ROWS(N$2:N3223),N$2:N$5193,0)),"")</f>
        <v/>
      </c>
      <c r="S3223" s="92" t="str">
        <f>IFERROR(INDEX($C$2:$C$5193,MATCH(ROWS(O$2:O3223),O$2:O$5193,0)),"")</f>
        <v/>
      </c>
    </row>
    <row r="3224" spans="1:19" x14ac:dyDescent="0.25">
      <c r="A3224" s="69">
        <v>7616</v>
      </c>
      <c r="B3224" s="69" t="s">
        <v>14534</v>
      </c>
      <c r="C3224" s="69" t="s">
        <v>14535</v>
      </c>
      <c r="D3224" s="69" t="s">
        <v>14452</v>
      </c>
      <c r="E3224" s="69" t="s">
        <v>22474</v>
      </c>
      <c r="F3224" s="69" t="s">
        <v>14536</v>
      </c>
      <c r="G3224" s="69" t="s">
        <v>14537</v>
      </c>
      <c r="H3224" s="69">
        <v>-9.8605429999999998</v>
      </c>
      <c r="I3224" s="69">
        <v>161.9796</v>
      </c>
      <c r="J3224" s="69">
        <v>40</v>
      </c>
      <c r="K3224" s="69">
        <v>11</v>
      </c>
      <c r="L3224" s="69">
        <f>COUNTIFS(Aéroports!$C$2:$C$5193,Aéroports!$C3224,Aéroports!$D$2:$D$5193,Aéroports!$D3224)</f>
        <v>1</v>
      </c>
      <c r="M3224" s="69" t="str">
        <f>IF(AND(Formulaire!$H$15=Aéroports!$E3224,--ISNUMBER(IFERROR(SEARCH(Formulaire!$H$16,$C3224,1),""))=1),MAX(M$1:M3223)+1,"")</f>
        <v/>
      </c>
      <c r="N3224" s="69" t="str">
        <f>IF(AND(Formulaire!$H$21=Aéroports!$E3224,--ISNUMBER(IFERROR(SEARCH(Formulaire!$H$22,$C3224,1),""))=1),MAX(N$1:N3223)+1,"")</f>
        <v/>
      </c>
      <c r="O3224" s="69" t="str">
        <f>IF(AND(Formulaire!$H$27=Aéroports!$E3224,--ISNUMBER(IFERROR(SEARCH(Formulaire!$H$28,$C3224,1),""))=1),MAX(O$1:O3223)+1,"")</f>
        <v/>
      </c>
      <c r="Q3224" s="91" t="str">
        <f>IFERROR(INDEX($C$2:$C$5193,MATCH(ROWS(M$2:M3224),M$2:M$5193,0)),"")</f>
        <v/>
      </c>
      <c r="R3224" s="70" t="str">
        <f>IFERROR(INDEX($C$2:$C$5193,MATCH(ROWS(N$2:N3224),N$2:N$5193,0)),"")</f>
        <v/>
      </c>
      <c r="S3224" s="92" t="str">
        <f>IFERROR(INDEX($C$2:$C$5193,MATCH(ROWS(O$2:O3224),O$2:O$5193,0)),"")</f>
        <v/>
      </c>
    </row>
    <row r="3225" spans="1:19" x14ac:dyDescent="0.25">
      <c r="A3225" s="68">
        <v>7619</v>
      </c>
      <c r="B3225" s="68" t="s">
        <v>14538</v>
      </c>
      <c r="C3225" s="68" t="s">
        <v>14539</v>
      </c>
      <c r="D3225" s="68" t="s">
        <v>14452</v>
      </c>
      <c r="E3225" s="68" t="s">
        <v>22474</v>
      </c>
      <c r="F3225" s="68" t="s">
        <v>14540</v>
      </c>
      <c r="G3225" s="68" t="s">
        <v>14541</v>
      </c>
      <c r="H3225" s="68">
        <v>-9.0928159999999991</v>
      </c>
      <c r="I3225" s="68">
        <v>159.2184</v>
      </c>
      <c r="J3225" s="68">
        <v>60</v>
      </c>
      <c r="K3225" s="68">
        <v>11</v>
      </c>
      <c r="L3225" s="68">
        <f>COUNTIFS(Aéroports!$C$2:$C$5193,Aéroports!$C3225,Aéroports!$D$2:$D$5193,Aéroports!$D3225)</f>
        <v>1</v>
      </c>
      <c r="M3225" s="68" t="str">
        <f>IF(AND(Formulaire!$H$15=Aéroports!$E3225,--ISNUMBER(IFERROR(SEARCH(Formulaire!$H$16,$C3225,1),""))=1),MAX(M$1:M3224)+1,"")</f>
        <v/>
      </c>
      <c r="N3225" s="68" t="str">
        <f>IF(AND(Formulaire!$H$21=Aéroports!$E3225,--ISNUMBER(IFERROR(SEARCH(Formulaire!$H$22,$C3225,1),""))=1),MAX(N$1:N3224)+1,"")</f>
        <v/>
      </c>
      <c r="O3225" s="68" t="str">
        <f>IF(AND(Formulaire!$H$27=Aéroports!$E3225,--ISNUMBER(IFERROR(SEARCH(Formulaire!$H$28,$C3225,1),""))=1),MAX(O$1:O3224)+1,"")</f>
        <v/>
      </c>
      <c r="Q3225" s="91" t="str">
        <f>IFERROR(INDEX($C$2:$C$5193,MATCH(ROWS(M$2:M3225),M$2:M$5193,0)),"")</f>
        <v/>
      </c>
      <c r="R3225" s="70" t="str">
        <f>IFERROR(INDEX($C$2:$C$5193,MATCH(ROWS(N$2:N3225),N$2:N$5193,0)),"")</f>
        <v/>
      </c>
      <c r="S3225" s="92" t="str">
        <f>IFERROR(INDEX($C$2:$C$5193,MATCH(ROWS(O$2:O3225),O$2:O$5193,0)),"")</f>
        <v/>
      </c>
    </row>
    <row r="3226" spans="1:19" x14ac:dyDescent="0.25">
      <c r="A3226" s="69">
        <v>5807</v>
      </c>
      <c r="B3226" s="69" t="s">
        <v>16099</v>
      </c>
      <c r="C3226" s="69" t="s">
        <v>1721</v>
      </c>
      <c r="D3226" s="69" t="s">
        <v>16100</v>
      </c>
      <c r="E3226" s="69" t="s">
        <v>22492</v>
      </c>
      <c r="F3226" s="69" t="s">
        <v>16101</v>
      </c>
      <c r="G3226" s="69" t="s">
        <v>16102</v>
      </c>
      <c r="H3226" s="69">
        <v>21.444500000000001</v>
      </c>
      <c r="I3226" s="69">
        <v>-71.142300000000006</v>
      </c>
      <c r="J3226" s="69">
        <v>13</v>
      </c>
      <c r="K3226" s="69">
        <v>-4</v>
      </c>
      <c r="L3226" s="69">
        <f>COUNTIFS(Aéroports!$C$2:$C$5193,Aéroports!$C3226,Aéroports!$D$2:$D$5193,Aéroports!$D3226)</f>
        <v>1</v>
      </c>
      <c r="M3226" s="69" t="str">
        <f>IF(AND(Formulaire!$H$15=Aéroports!$E3226,--ISNUMBER(IFERROR(SEARCH(Formulaire!$H$16,$C3226,1),""))=1),MAX(M$1:M3225)+1,"")</f>
        <v/>
      </c>
      <c r="N3226" s="69" t="str">
        <f>IF(AND(Formulaire!$H$21=Aéroports!$E3226,--ISNUMBER(IFERROR(SEARCH(Formulaire!$H$22,$C3226,1),""))=1),MAX(N$1:N3225)+1,"")</f>
        <v/>
      </c>
      <c r="O3226" s="69" t="str">
        <f>IF(AND(Formulaire!$H$27=Aéroports!$E3226,--ISNUMBER(IFERROR(SEARCH(Formulaire!$H$28,$C3226,1),""))=1),MAX(O$1:O3225)+1,"")</f>
        <v/>
      </c>
      <c r="Q3226" s="91" t="str">
        <f>IFERROR(INDEX($C$2:$C$5193,MATCH(ROWS(M$2:M3226),M$2:M$5193,0)),"")</f>
        <v/>
      </c>
      <c r="R3226" s="70" t="str">
        <f>IFERROR(INDEX($C$2:$C$5193,MATCH(ROWS(N$2:N3226),N$2:N$5193,0)),"")</f>
        <v/>
      </c>
      <c r="S3226" s="92" t="str">
        <f>IFERROR(INDEX($C$2:$C$5193,MATCH(ROWS(O$2:O3226),O$2:O$5193,0)),"")</f>
        <v/>
      </c>
    </row>
    <row r="3227" spans="1:19" x14ac:dyDescent="0.25">
      <c r="A3227" s="68">
        <v>5808</v>
      </c>
      <c r="B3227" s="68" t="s">
        <v>16103</v>
      </c>
      <c r="C3227" s="68" t="s">
        <v>16104</v>
      </c>
      <c r="D3227" s="68" t="s">
        <v>16100</v>
      </c>
      <c r="E3227" s="68" t="s">
        <v>22492</v>
      </c>
      <c r="F3227" s="68" t="s">
        <v>16105</v>
      </c>
      <c r="G3227" s="68" t="s">
        <v>16106</v>
      </c>
      <c r="H3227" s="68">
        <v>21.82602</v>
      </c>
      <c r="I3227" s="68">
        <v>-71.802499999999995</v>
      </c>
      <c r="J3227" s="68">
        <v>9</v>
      </c>
      <c r="K3227" s="68">
        <v>-4</v>
      </c>
      <c r="L3227" s="68">
        <f>COUNTIFS(Aéroports!$C$2:$C$5193,Aéroports!$C3227,Aéroports!$D$2:$D$5193,Aéroports!$D3227)</f>
        <v>1</v>
      </c>
      <c r="M3227" s="68" t="str">
        <f>IF(AND(Formulaire!$H$15=Aéroports!$E3227,--ISNUMBER(IFERROR(SEARCH(Formulaire!$H$16,$C3227,1),""))=1),MAX(M$1:M3226)+1,"")</f>
        <v/>
      </c>
      <c r="N3227" s="68" t="str">
        <f>IF(AND(Formulaire!$H$21=Aéroports!$E3227,--ISNUMBER(IFERROR(SEARCH(Formulaire!$H$22,$C3227,1),""))=1),MAX(N$1:N3226)+1,"")</f>
        <v/>
      </c>
      <c r="O3227" s="68" t="str">
        <f>IF(AND(Formulaire!$H$27=Aéroports!$E3227,--ISNUMBER(IFERROR(SEARCH(Formulaire!$H$28,$C3227,1),""))=1),MAX(O$1:O3226)+1,"")</f>
        <v/>
      </c>
      <c r="Q3227" s="91" t="str">
        <f>IFERROR(INDEX($C$2:$C$5193,MATCH(ROWS(M$2:M3227),M$2:M$5193,0)),"")</f>
        <v/>
      </c>
      <c r="R3227" s="70" t="str">
        <f>IFERROR(INDEX($C$2:$C$5193,MATCH(ROWS(N$2:N3227),N$2:N$5193,0)),"")</f>
        <v/>
      </c>
      <c r="S3227" s="92" t="str">
        <f>IFERROR(INDEX($C$2:$C$5193,MATCH(ROWS(O$2:O3227),O$2:O$5193,0)),"")</f>
        <v/>
      </c>
    </row>
    <row r="3228" spans="1:19" x14ac:dyDescent="0.25">
      <c r="A3228" s="69">
        <v>1753</v>
      </c>
      <c r="B3228" s="69" t="s">
        <v>16107</v>
      </c>
      <c r="C3228" s="69" t="s">
        <v>16108</v>
      </c>
      <c r="D3228" s="69" t="s">
        <v>16100</v>
      </c>
      <c r="E3228" s="69" t="s">
        <v>22492</v>
      </c>
      <c r="F3228" s="69" t="s">
        <v>16109</v>
      </c>
      <c r="G3228" s="69" t="s">
        <v>16110</v>
      </c>
      <c r="H3228" s="69">
        <v>21.9175</v>
      </c>
      <c r="I3228" s="69">
        <v>-71.939599999999999</v>
      </c>
      <c r="J3228" s="69">
        <v>10</v>
      </c>
      <c r="K3228" s="69">
        <v>-4</v>
      </c>
      <c r="L3228" s="69">
        <f>COUNTIFS(Aéroports!$C$2:$C$5193,Aéroports!$C3228,Aéroports!$D$2:$D$5193,Aéroports!$D3228)</f>
        <v>1</v>
      </c>
      <c r="M3228" s="69" t="str">
        <f>IF(AND(Formulaire!$H$15=Aéroports!$E3228,--ISNUMBER(IFERROR(SEARCH(Formulaire!$H$16,$C3228,1),""))=1),MAX(M$1:M3227)+1,"")</f>
        <v/>
      </c>
      <c r="N3228" s="69" t="str">
        <f>IF(AND(Formulaire!$H$21=Aéroports!$E3228,--ISNUMBER(IFERROR(SEARCH(Formulaire!$H$22,$C3228,1),""))=1),MAX(N$1:N3227)+1,"")</f>
        <v/>
      </c>
      <c r="O3228" s="69" t="str">
        <f>IF(AND(Formulaire!$H$27=Aéroports!$E3228,--ISNUMBER(IFERROR(SEARCH(Formulaire!$H$28,$C3228,1),""))=1),MAX(O$1:O3227)+1,"")</f>
        <v/>
      </c>
      <c r="Q3228" s="91" t="str">
        <f>IFERROR(INDEX($C$2:$C$5193,MATCH(ROWS(M$2:M3228),M$2:M$5193,0)),"")</f>
        <v/>
      </c>
      <c r="R3228" s="70" t="str">
        <f>IFERROR(INDEX($C$2:$C$5193,MATCH(ROWS(N$2:N3228),N$2:N$5193,0)),"")</f>
        <v/>
      </c>
      <c r="S3228" s="92" t="str">
        <f>IFERROR(INDEX($C$2:$C$5193,MATCH(ROWS(O$2:O3228),O$2:O$5193,0)),"")</f>
        <v/>
      </c>
    </row>
    <row r="3229" spans="1:19" x14ac:dyDescent="0.25">
      <c r="A3229" s="68">
        <v>1754</v>
      </c>
      <c r="B3229" s="68" t="s">
        <v>16111</v>
      </c>
      <c r="C3229" s="68" t="s">
        <v>16112</v>
      </c>
      <c r="D3229" s="68" t="s">
        <v>16100</v>
      </c>
      <c r="E3229" s="68" t="s">
        <v>22492</v>
      </c>
      <c r="F3229" s="68" t="s">
        <v>16113</v>
      </c>
      <c r="G3229" s="68" t="s">
        <v>16114</v>
      </c>
      <c r="H3229" s="68">
        <v>21.773599999999998</v>
      </c>
      <c r="I3229" s="68">
        <v>-72.265900000000002</v>
      </c>
      <c r="J3229" s="68">
        <v>15</v>
      </c>
      <c r="K3229" s="68">
        <v>-4</v>
      </c>
      <c r="L3229" s="68">
        <f>COUNTIFS(Aéroports!$C$2:$C$5193,Aéroports!$C3229,Aéroports!$D$2:$D$5193,Aéroports!$D3229)</f>
        <v>1</v>
      </c>
      <c r="M3229" s="68" t="str">
        <f>IF(AND(Formulaire!$H$15=Aéroports!$E3229,--ISNUMBER(IFERROR(SEARCH(Formulaire!$H$16,$C3229,1),""))=1),MAX(M$1:M3228)+1,"")</f>
        <v/>
      </c>
      <c r="N3229" s="68" t="str">
        <f>IF(AND(Formulaire!$H$21=Aéroports!$E3229,--ISNUMBER(IFERROR(SEARCH(Formulaire!$H$22,$C3229,1),""))=1),MAX(N$1:N3228)+1,"")</f>
        <v/>
      </c>
      <c r="O3229" s="68" t="str">
        <f>IF(AND(Formulaire!$H$27=Aéroports!$E3229,--ISNUMBER(IFERROR(SEARCH(Formulaire!$H$28,$C3229,1),""))=1),MAX(O$1:O3228)+1,"")</f>
        <v/>
      </c>
      <c r="Q3229" s="91" t="str">
        <f>IFERROR(INDEX($C$2:$C$5193,MATCH(ROWS(M$2:M3229),M$2:M$5193,0)),"")</f>
        <v/>
      </c>
      <c r="R3229" s="70" t="str">
        <f>IFERROR(INDEX($C$2:$C$5193,MATCH(ROWS(N$2:N3229),N$2:N$5193,0)),"")</f>
        <v/>
      </c>
      <c r="S3229" s="92" t="str">
        <f>IFERROR(INDEX($C$2:$C$5193,MATCH(ROWS(O$2:O3229),O$2:O$5193,0)),"")</f>
        <v/>
      </c>
    </row>
    <row r="3230" spans="1:19" x14ac:dyDescent="0.25">
      <c r="A3230" s="69">
        <v>5809</v>
      </c>
      <c r="B3230" s="69" t="s">
        <v>16115</v>
      </c>
      <c r="C3230" s="69" t="s">
        <v>16116</v>
      </c>
      <c r="D3230" s="69" t="s">
        <v>16100</v>
      </c>
      <c r="E3230" s="69" t="s">
        <v>22492</v>
      </c>
      <c r="F3230" s="69" t="s">
        <v>16117</v>
      </c>
      <c r="G3230" s="69" t="s">
        <v>16118</v>
      </c>
      <c r="H3230" s="69">
        <v>21.332999999999998</v>
      </c>
      <c r="I3230" s="69">
        <v>-71.2</v>
      </c>
      <c r="J3230" s="69">
        <v>3</v>
      </c>
      <c r="K3230" s="69">
        <v>-4</v>
      </c>
      <c r="L3230" s="69">
        <f>COUNTIFS(Aéroports!$C$2:$C$5193,Aéroports!$C3230,Aéroports!$D$2:$D$5193,Aéroports!$D3230)</f>
        <v>1</v>
      </c>
      <c r="M3230" s="69" t="str">
        <f>IF(AND(Formulaire!$H$15=Aéroports!$E3230,--ISNUMBER(IFERROR(SEARCH(Formulaire!$H$16,$C3230,1),""))=1),MAX(M$1:M3229)+1,"")</f>
        <v/>
      </c>
      <c r="N3230" s="69" t="str">
        <f>IF(AND(Formulaire!$H$21=Aéroports!$E3230,--ISNUMBER(IFERROR(SEARCH(Formulaire!$H$22,$C3230,1),""))=1),MAX(N$1:N3229)+1,"")</f>
        <v/>
      </c>
      <c r="O3230" s="69" t="str">
        <f>IF(AND(Formulaire!$H$27=Aéroports!$E3230,--ISNUMBER(IFERROR(SEARCH(Formulaire!$H$28,$C3230,1),""))=1),MAX(O$1:O3229)+1,"")</f>
        <v/>
      </c>
      <c r="Q3230" s="91" t="str">
        <f>IFERROR(INDEX($C$2:$C$5193,MATCH(ROWS(M$2:M3230),M$2:M$5193,0)),"")</f>
        <v/>
      </c>
      <c r="R3230" s="70" t="str">
        <f>IFERROR(INDEX($C$2:$C$5193,MATCH(ROWS(N$2:N3230),N$2:N$5193,0)),"")</f>
        <v/>
      </c>
      <c r="S3230" s="92" t="str">
        <f>IFERROR(INDEX($C$2:$C$5193,MATCH(ROWS(O$2:O3230),O$2:O$5193,0)),"")</f>
        <v/>
      </c>
    </row>
    <row r="3231" spans="1:19" x14ac:dyDescent="0.25">
      <c r="A3231" s="68">
        <v>1755</v>
      </c>
      <c r="B3231" s="68" t="s">
        <v>16119</v>
      </c>
      <c r="C3231" s="68" t="s">
        <v>16120</v>
      </c>
      <c r="D3231" s="68" t="s">
        <v>16100</v>
      </c>
      <c r="E3231" s="68" t="s">
        <v>22492</v>
      </c>
      <c r="F3231" s="68" t="s">
        <v>16121</v>
      </c>
      <c r="G3231" s="68" t="s">
        <v>16122</v>
      </c>
      <c r="H3231" s="68">
        <v>21.515699999999999</v>
      </c>
      <c r="I3231" s="68">
        <v>-71.528499999999994</v>
      </c>
      <c r="J3231" s="68">
        <v>6</v>
      </c>
      <c r="K3231" s="68">
        <v>-4</v>
      </c>
      <c r="L3231" s="68">
        <f>COUNTIFS(Aéroports!$C$2:$C$5193,Aéroports!$C3231,Aéroports!$D$2:$D$5193,Aéroports!$D3231)</f>
        <v>1</v>
      </c>
      <c r="M3231" s="68" t="str">
        <f>IF(AND(Formulaire!$H$15=Aéroports!$E3231,--ISNUMBER(IFERROR(SEARCH(Formulaire!$H$16,$C3231,1),""))=1),MAX(M$1:M3230)+1,"")</f>
        <v/>
      </c>
      <c r="N3231" s="68" t="str">
        <f>IF(AND(Formulaire!$H$21=Aéroports!$E3231,--ISNUMBER(IFERROR(SEARCH(Formulaire!$H$22,$C3231,1),""))=1),MAX(N$1:N3230)+1,"")</f>
        <v/>
      </c>
      <c r="O3231" s="68" t="str">
        <f>IF(AND(Formulaire!$H$27=Aéroports!$E3231,--ISNUMBER(IFERROR(SEARCH(Formulaire!$H$28,$C3231,1),""))=1),MAX(O$1:O3230)+1,"")</f>
        <v/>
      </c>
      <c r="Q3231" s="91" t="str">
        <f>IFERROR(INDEX($C$2:$C$5193,MATCH(ROWS(M$2:M3231),M$2:M$5193,0)),"")</f>
        <v/>
      </c>
      <c r="R3231" s="70" t="str">
        <f>IFERROR(INDEX($C$2:$C$5193,MATCH(ROWS(N$2:N3231),N$2:N$5193,0)),"")</f>
        <v/>
      </c>
      <c r="S3231" s="92" t="str">
        <f>IFERROR(INDEX($C$2:$C$5193,MATCH(ROWS(O$2:O3231),O$2:O$5193,0)),"")</f>
        <v/>
      </c>
    </row>
    <row r="3232" spans="1:19" x14ac:dyDescent="0.25">
      <c r="A3232" s="69">
        <v>7309</v>
      </c>
      <c r="B3232" s="69" t="s">
        <v>22200</v>
      </c>
      <c r="C3232" s="69" t="s">
        <v>22201</v>
      </c>
      <c r="D3232" s="69" t="s">
        <v>22202</v>
      </c>
      <c r="E3232" s="69" t="s">
        <v>22498</v>
      </c>
      <c r="F3232" s="69" t="s">
        <v>22203</v>
      </c>
      <c r="G3232" s="69" t="s">
        <v>22204</v>
      </c>
      <c r="H3232" s="69">
        <v>18.3386</v>
      </c>
      <c r="I3232" s="69">
        <v>-64.940700000000007</v>
      </c>
      <c r="J3232" s="69">
        <v>0</v>
      </c>
      <c r="K3232" s="69">
        <v>-4</v>
      </c>
      <c r="L3232" s="69">
        <f>COUNTIFS(Aéroports!$C$2:$C$5193,Aéroports!$C3232,Aéroports!$D$2:$D$5193,Aéroports!$D3232)</f>
        <v>1</v>
      </c>
      <c r="M3232" s="69" t="str">
        <f>IF(AND(Formulaire!$H$15=Aéroports!$E3232,--ISNUMBER(IFERROR(SEARCH(Formulaire!$H$16,$C3232,1),""))=1),MAX(M$1:M3231)+1,"")</f>
        <v/>
      </c>
      <c r="N3232" s="69" t="str">
        <f>IF(AND(Formulaire!$H$21=Aéroports!$E3232,--ISNUMBER(IFERROR(SEARCH(Formulaire!$H$22,$C3232,1),""))=1),MAX(N$1:N3231)+1,"")</f>
        <v/>
      </c>
      <c r="O3232" s="69" t="str">
        <f>IF(AND(Formulaire!$H$27=Aéroports!$E3232,--ISNUMBER(IFERROR(SEARCH(Formulaire!$H$28,$C3232,1),""))=1),MAX(O$1:O3231)+1,"")</f>
        <v/>
      </c>
      <c r="Q3232" s="91" t="str">
        <f>IFERROR(INDEX($C$2:$C$5193,MATCH(ROWS(M$2:M3232),M$2:M$5193,0)),"")</f>
        <v/>
      </c>
      <c r="R3232" s="70" t="str">
        <f>IFERROR(INDEX($C$2:$C$5193,MATCH(ROWS(N$2:N3232),N$2:N$5193,0)),"")</f>
        <v/>
      </c>
      <c r="S3232" s="92" t="str">
        <f>IFERROR(INDEX($C$2:$C$5193,MATCH(ROWS(O$2:O3232),O$2:O$5193,0)),"")</f>
        <v/>
      </c>
    </row>
    <row r="3233" spans="1:19" x14ac:dyDescent="0.25">
      <c r="A3233" s="68">
        <v>2884</v>
      </c>
      <c r="B3233" s="68" t="s">
        <v>22205</v>
      </c>
      <c r="C3233" s="68" t="s">
        <v>22206</v>
      </c>
      <c r="D3233" s="68" t="s">
        <v>22202</v>
      </c>
      <c r="E3233" s="68" t="s">
        <v>22498</v>
      </c>
      <c r="F3233" s="68" t="s">
        <v>22207</v>
      </c>
      <c r="G3233" s="68" t="s">
        <v>22208</v>
      </c>
      <c r="H3233" s="68">
        <v>17.701899999999998</v>
      </c>
      <c r="I3233" s="68">
        <v>-64.798599999999993</v>
      </c>
      <c r="J3233" s="68">
        <v>74</v>
      </c>
      <c r="K3233" s="68">
        <v>-4</v>
      </c>
      <c r="L3233" s="68">
        <f>COUNTIFS(Aéroports!$C$2:$C$5193,Aéroports!$C3233,Aéroports!$D$2:$D$5193,Aéroports!$D3233)</f>
        <v>1</v>
      </c>
      <c r="M3233" s="68" t="str">
        <f>IF(AND(Formulaire!$H$15=Aéroports!$E3233,--ISNUMBER(IFERROR(SEARCH(Formulaire!$H$16,$C3233,1),""))=1),MAX(M$1:M3232)+1,"")</f>
        <v/>
      </c>
      <c r="N3233" s="68" t="str">
        <f>IF(AND(Formulaire!$H$21=Aéroports!$E3233,--ISNUMBER(IFERROR(SEARCH(Formulaire!$H$22,$C3233,1),""))=1),MAX(N$1:N3232)+1,"")</f>
        <v/>
      </c>
      <c r="O3233" s="68" t="str">
        <f>IF(AND(Formulaire!$H$27=Aéroports!$E3233,--ISNUMBER(IFERROR(SEARCH(Formulaire!$H$28,$C3233,1),""))=1),MAX(O$1:O3232)+1,"")</f>
        <v/>
      </c>
      <c r="Q3233" s="91" t="str">
        <f>IFERROR(INDEX($C$2:$C$5193,MATCH(ROWS(M$2:M3233),M$2:M$5193,0)),"")</f>
        <v/>
      </c>
      <c r="R3233" s="70" t="str">
        <f>IFERROR(INDEX($C$2:$C$5193,MATCH(ROWS(N$2:N3233),N$2:N$5193,0)),"")</f>
        <v/>
      </c>
      <c r="S3233" s="92" t="str">
        <f>IFERROR(INDEX($C$2:$C$5193,MATCH(ROWS(O$2:O3233),O$2:O$5193,0)),"")</f>
        <v/>
      </c>
    </row>
    <row r="3234" spans="1:19" x14ac:dyDescent="0.25">
      <c r="A3234" s="69">
        <v>2883</v>
      </c>
      <c r="B3234" s="69" t="s">
        <v>22209</v>
      </c>
      <c r="C3234" s="69" t="s">
        <v>22210</v>
      </c>
      <c r="D3234" s="69" t="s">
        <v>22202</v>
      </c>
      <c r="E3234" s="69" t="s">
        <v>22498</v>
      </c>
      <c r="F3234" s="69" t="s">
        <v>22211</v>
      </c>
      <c r="G3234" s="69" t="s">
        <v>22212</v>
      </c>
      <c r="H3234" s="69">
        <v>18.337299999999999</v>
      </c>
      <c r="I3234" s="69">
        <v>-64.973399999999998</v>
      </c>
      <c r="J3234" s="69">
        <v>23</v>
      </c>
      <c r="K3234" s="69">
        <v>-4</v>
      </c>
      <c r="L3234" s="69">
        <f>COUNTIFS(Aéroports!$C$2:$C$5193,Aéroports!$C3234,Aéroports!$D$2:$D$5193,Aéroports!$D3234)</f>
        <v>1</v>
      </c>
      <c r="M3234" s="69" t="str">
        <f>IF(AND(Formulaire!$H$15=Aéroports!$E3234,--ISNUMBER(IFERROR(SEARCH(Formulaire!$H$16,$C3234,1),""))=1),MAX(M$1:M3233)+1,"")</f>
        <v/>
      </c>
      <c r="N3234" s="69" t="str">
        <f>IF(AND(Formulaire!$H$21=Aéroports!$E3234,--ISNUMBER(IFERROR(SEARCH(Formulaire!$H$22,$C3234,1),""))=1),MAX(N$1:N3233)+1,"")</f>
        <v/>
      </c>
      <c r="O3234" s="69" t="str">
        <f>IF(AND(Formulaire!$H$27=Aéroports!$E3234,--ISNUMBER(IFERROR(SEARCH(Formulaire!$H$28,$C3234,1),""))=1),MAX(O$1:O3233)+1,"")</f>
        <v/>
      </c>
      <c r="Q3234" s="91" t="str">
        <f>IFERROR(INDEX($C$2:$C$5193,MATCH(ROWS(M$2:M3234),M$2:M$5193,0)),"")</f>
        <v/>
      </c>
      <c r="R3234" s="70" t="str">
        <f>IFERROR(INDEX($C$2:$C$5193,MATCH(ROWS(N$2:N3234),N$2:N$5193,0)),"")</f>
        <v/>
      </c>
      <c r="S3234" s="92" t="str">
        <f>IFERROR(INDEX($C$2:$C$5193,MATCH(ROWS(O$2:O3234),O$2:O$5193,0)),"")</f>
        <v/>
      </c>
    </row>
    <row r="3235" spans="1:19" x14ac:dyDescent="0.25">
      <c r="A3235" s="68">
        <v>3038</v>
      </c>
      <c r="B3235" s="68" t="s">
        <v>8514</v>
      </c>
      <c r="C3235" s="68" t="s">
        <v>8515</v>
      </c>
      <c r="D3235" s="68" t="s">
        <v>8516</v>
      </c>
      <c r="E3235" s="68" t="s">
        <v>22415</v>
      </c>
      <c r="F3235" s="68" t="s">
        <v>8517</v>
      </c>
      <c r="G3235" s="68" t="s">
        <v>8518</v>
      </c>
      <c r="H3235" s="68">
        <v>23.887</v>
      </c>
      <c r="I3235" s="68">
        <v>91.240399999999994</v>
      </c>
      <c r="J3235" s="68">
        <v>46</v>
      </c>
      <c r="K3235" s="68">
        <v>5.5</v>
      </c>
      <c r="L3235" s="68">
        <f>COUNTIFS(Aéroports!$C$2:$C$5193,Aéroports!$C3235,Aéroports!$D$2:$D$5193,Aéroports!$D3235)</f>
        <v>1</v>
      </c>
      <c r="M3235" s="68" t="str">
        <f>IF(AND(Formulaire!$H$15=Aéroports!$E3235,--ISNUMBER(IFERROR(SEARCH(Formulaire!$H$16,$C3235,1),""))=1),MAX(M$1:M3234)+1,"")</f>
        <v/>
      </c>
      <c r="N3235" s="68" t="str">
        <f>IF(AND(Formulaire!$H$21=Aéroports!$E3235,--ISNUMBER(IFERROR(SEARCH(Formulaire!$H$22,$C3235,1),""))=1),MAX(N$1:N3234)+1,"")</f>
        <v/>
      </c>
      <c r="O3235" s="68" t="str">
        <f>IF(AND(Formulaire!$H$27=Aéroports!$E3235,--ISNUMBER(IFERROR(SEARCH(Formulaire!$H$28,$C3235,1),""))=1),MAX(O$1:O3234)+1,"")</f>
        <v/>
      </c>
      <c r="Q3235" s="91" t="str">
        <f>IFERROR(INDEX($C$2:$C$5193,MATCH(ROWS(M$2:M3235),M$2:M$5193,0)),"")</f>
        <v/>
      </c>
      <c r="R3235" s="70" t="str">
        <f>IFERROR(INDEX($C$2:$C$5193,MATCH(ROWS(N$2:N3235),N$2:N$5193,0)),"")</f>
        <v/>
      </c>
      <c r="S3235" s="92" t="str">
        <f>IFERROR(INDEX($C$2:$C$5193,MATCH(ROWS(O$2:O3235),O$2:O$5193,0)),"")</f>
        <v/>
      </c>
    </row>
    <row r="3236" spans="1:19" x14ac:dyDescent="0.25">
      <c r="A3236" s="69">
        <v>3130</v>
      </c>
      <c r="B3236" s="69" t="s">
        <v>8519</v>
      </c>
      <c r="C3236" s="69" t="s">
        <v>8520</v>
      </c>
      <c r="D3236" s="69" t="s">
        <v>8516</v>
      </c>
      <c r="E3236" s="69" t="s">
        <v>22415</v>
      </c>
      <c r="F3236" s="69" t="s">
        <v>8521</v>
      </c>
      <c r="G3236" s="69" t="s">
        <v>8522</v>
      </c>
      <c r="H3236" s="69">
        <v>10.823700000000001</v>
      </c>
      <c r="I3236" s="69">
        <v>72.176000000000002</v>
      </c>
      <c r="J3236" s="69">
        <v>14</v>
      </c>
      <c r="K3236" s="69">
        <v>5.5</v>
      </c>
      <c r="L3236" s="69">
        <f>COUNTIFS(Aéroports!$C$2:$C$5193,Aéroports!$C3236,Aéroports!$D$2:$D$5193,Aéroports!$D3236)</f>
        <v>1</v>
      </c>
      <c r="M3236" s="69" t="str">
        <f>IF(AND(Formulaire!$H$15=Aéroports!$E3236,--ISNUMBER(IFERROR(SEARCH(Formulaire!$H$16,$C3236,1),""))=1),MAX(M$1:M3235)+1,"")</f>
        <v/>
      </c>
      <c r="N3236" s="69" t="str">
        <f>IF(AND(Formulaire!$H$21=Aéroports!$E3236,--ISNUMBER(IFERROR(SEARCH(Formulaire!$H$22,$C3236,1),""))=1),MAX(N$1:N3235)+1,"")</f>
        <v/>
      </c>
      <c r="O3236" s="69" t="str">
        <f>IF(AND(Formulaire!$H$27=Aéroports!$E3236,--ISNUMBER(IFERROR(SEARCH(Formulaire!$H$28,$C3236,1),""))=1),MAX(O$1:O3235)+1,"")</f>
        <v/>
      </c>
      <c r="Q3236" s="91" t="str">
        <f>IFERROR(INDEX($C$2:$C$5193,MATCH(ROWS(M$2:M3236),M$2:M$5193,0)),"")</f>
        <v/>
      </c>
      <c r="R3236" s="70" t="str">
        <f>IFERROR(INDEX($C$2:$C$5193,MATCH(ROWS(N$2:N3236),N$2:N$5193,0)),"")</f>
        <v/>
      </c>
      <c r="S3236" s="92" t="str">
        <f>IFERROR(INDEX($C$2:$C$5193,MATCH(ROWS(O$2:O3236),O$2:O$5193,0)),"")</f>
        <v/>
      </c>
    </row>
    <row r="3237" spans="1:19" x14ac:dyDescent="0.25">
      <c r="A3237" s="68">
        <v>3079</v>
      </c>
      <c r="B3237" s="68" t="s">
        <v>8523</v>
      </c>
      <c r="C3237" s="68" t="s">
        <v>8524</v>
      </c>
      <c r="D3237" s="68" t="s">
        <v>8516</v>
      </c>
      <c r="E3237" s="68" t="s">
        <v>22415</v>
      </c>
      <c r="F3237" s="68" t="s">
        <v>8525</v>
      </c>
      <c r="G3237" s="68" t="s">
        <v>8526</v>
      </c>
      <c r="H3237" s="68">
        <v>27.155799999999999</v>
      </c>
      <c r="I3237" s="68">
        <v>77.960899999999995</v>
      </c>
      <c r="J3237" s="68">
        <v>551</v>
      </c>
      <c r="K3237" s="68">
        <v>5.5</v>
      </c>
      <c r="L3237" s="68">
        <f>COUNTIFS(Aéroports!$C$2:$C$5193,Aéroports!$C3237,Aéroports!$D$2:$D$5193,Aéroports!$D3237)</f>
        <v>1</v>
      </c>
      <c r="M3237" s="68" t="str">
        <f>IF(AND(Formulaire!$H$15=Aéroports!$E3237,--ISNUMBER(IFERROR(SEARCH(Formulaire!$H$16,$C3237,1),""))=1),MAX(M$1:M3236)+1,"")</f>
        <v/>
      </c>
      <c r="N3237" s="68" t="str">
        <f>IF(AND(Formulaire!$H$21=Aéroports!$E3237,--ISNUMBER(IFERROR(SEARCH(Formulaire!$H$22,$C3237,1),""))=1),MAX(N$1:N3236)+1,"")</f>
        <v/>
      </c>
      <c r="O3237" s="68" t="str">
        <f>IF(AND(Formulaire!$H$27=Aéroports!$E3237,--ISNUMBER(IFERROR(SEARCH(Formulaire!$H$28,$C3237,1),""))=1),MAX(O$1:O3236)+1,"")</f>
        <v/>
      </c>
      <c r="Q3237" s="91" t="str">
        <f>IFERROR(INDEX($C$2:$C$5193,MATCH(ROWS(M$2:M3237),M$2:M$5193,0)),"")</f>
        <v/>
      </c>
      <c r="R3237" s="70" t="str">
        <f>IFERROR(INDEX($C$2:$C$5193,MATCH(ROWS(N$2:N3237),N$2:N$5193,0)),"")</f>
        <v/>
      </c>
      <c r="S3237" s="92" t="str">
        <f>IFERROR(INDEX($C$2:$C$5193,MATCH(ROWS(O$2:O3237),O$2:O$5193,0)),"")</f>
        <v/>
      </c>
    </row>
    <row r="3238" spans="1:19" x14ac:dyDescent="0.25">
      <c r="A3238" s="69">
        <v>2994</v>
      </c>
      <c r="B3238" s="69" t="s">
        <v>8527</v>
      </c>
      <c r="C3238" s="69" t="s">
        <v>8528</v>
      </c>
      <c r="D3238" s="69" t="s">
        <v>8516</v>
      </c>
      <c r="E3238" s="69" t="s">
        <v>22415</v>
      </c>
      <c r="F3238" s="69" t="s">
        <v>8529</v>
      </c>
      <c r="G3238" s="69" t="s">
        <v>8530</v>
      </c>
      <c r="H3238" s="69">
        <v>23.077200000000001</v>
      </c>
      <c r="I3238" s="69">
        <v>72.634699999999995</v>
      </c>
      <c r="J3238" s="69">
        <v>189</v>
      </c>
      <c r="K3238" s="69">
        <v>5.5</v>
      </c>
      <c r="L3238" s="69">
        <f>COUNTIFS(Aéroports!$C$2:$C$5193,Aéroports!$C3238,Aéroports!$D$2:$D$5193,Aéroports!$D3238)</f>
        <v>1</v>
      </c>
      <c r="M3238" s="69" t="str">
        <f>IF(AND(Formulaire!$H$15=Aéroports!$E3238,--ISNUMBER(IFERROR(SEARCH(Formulaire!$H$16,$C3238,1),""))=1),MAX(M$1:M3237)+1,"")</f>
        <v/>
      </c>
      <c r="N3238" s="69" t="str">
        <f>IF(AND(Formulaire!$H$21=Aéroports!$E3238,--ISNUMBER(IFERROR(SEARCH(Formulaire!$H$22,$C3238,1),""))=1),MAX(N$1:N3237)+1,"")</f>
        <v/>
      </c>
      <c r="O3238" s="69" t="str">
        <f>IF(AND(Formulaire!$H$27=Aéroports!$E3238,--ISNUMBER(IFERROR(SEARCH(Formulaire!$H$28,$C3238,1),""))=1),MAX(O$1:O3237)+1,"")</f>
        <v/>
      </c>
      <c r="Q3238" s="91" t="str">
        <f>IFERROR(INDEX($C$2:$C$5193,MATCH(ROWS(M$2:M3238),M$2:M$5193,0)),"")</f>
        <v/>
      </c>
      <c r="R3238" s="70" t="str">
        <f>IFERROR(INDEX($C$2:$C$5193,MATCH(ROWS(N$2:N3238),N$2:N$5193,0)),"")</f>
        <v/>
      </c>
      <c r="S3238" s="92" t="str">
        <f>IFERROR(INDEX($C$2:$C$5193,MATCH(ROWS(O$2:O3238),O$2:O$5193,0)),"")</f>
        <v/>
      </c>
    </row>
    <row r="3239" spans="1:19" x14ac:dyDescent="0.25">
      <c r="A3239" s="68">
        <v>3039</v>
      </c>
      <c r="B3239" s="68" t="s">
        <v>8531</v>
      </c>
      <c r="C3239" s="68" t="s">
        <v>8532</v>
      </c>
      <c r="D3239" s="68" t="s">
        <v>8516</v>
      </c>
      <c r="E3239" s="68" t="s">
        <v>22415</v>
      </c>
      <c r="F3239" s="68" t="s">
        <v>8533</v>
      </c>
      <c r="G3239" s="68" t="s">
        <v>8534</v>
      </c>
      <c r="H3239" s="68">
        <v>23.840599999999998</v>
      </c>
      <c r="I3239" s="68">
        <v>92.619699999999995</v>
      </c>
      <c r="J3239" s="68">
        <v>1398</v>
      </c>
      <c r="K3239" s="68">
        <v>5.5</v>
      </c>
      <c r="L3239" s="68">
        <f>COUNTIFS(Aéroports!$C$2:$C$5193,Aéroports!$C3239,Aéroports!$D$2:$D$5193,Aéroports!$D3239)</f>
        <v>1</v>
      </c>
      <c r="M3239" s="68" t="str">
        <f>IF(AND(Formulaire!$H$15=Aéroports!$E3239,--ISNUMBER(IFERROR(SEARCH(Formulaire!$H$16,$C3239,1),""))=1),MAX(M$1:M3238)+1,"")</f>
        <v/>
      </c>
      <c r="N3239" s="68" t="str">
        <f>IF(AND(Formulaire!$H$21=Aéroports!$E3239,--ISNUMBER(IFERROR(SEARCH(Formulaire!$H$22,$C3239,1),""))=1),MAX(N$1:N3238)+1,"")</f>
        <v/>
      </c>
      <c r="O3239" s="68" t="str">
        <f>IF(AND(Formulaire!$H$27=Aéroports!$E3239,--ISNUMBER(IFERROR(SEARCH(Formulaire!$H$28,$C3239,1),""))=1),MAX(O$1:O3238)+1,"")</f>
        <v/>
      </c>
      <c r="Q3239" s="91" t="str">
        <f>IFERROR(INDEX($C$2:$C$5193,MATCH(ROWS(M$2:M3239),M$2:M$5193,0)),"")</f>
        <v/>
      </c>
      <c r="R3239" s="70" t="str">
        <f>IFERROR(INDEX($C$2:$C$5193,MATCH(ROWS(N$2:N3239),N$2:N$5193,0)),"")</f>
        <v/>
      </c>
      <c r="S3239" s="92" t="str">
        <f>IFERROR(INDEX($C$2:$C$5193,MATCH(ROWS(O$2:O3239),O$2:O$5193,0)),"")</f>
        <v/>
      </c>
    </row>
    <row r="3240" spans="1:19" x14ac:dyDescent="0.25">
      <c r="A3240" s="69">
        <v>2995</v>
      </c>
      <c r="B3240" s="69" t="s">
        <v>8535</v>
      </c>
      <c r="C3240" s="69" t="s">
        <v>8536</v>
      </c>
      <c r="D3240" s="69" t="s">
        <v>8516</v>
      </c>
      <c r="E3240" s="69" t="s">
        <v>22415</v>
      </c>
      <c r="F3240" s="69" t="s">
        <v>8537</v>
      </c>
      <c r="G3240" s="69" t="s">
        <v>8538</v>
      </c>
      <c r="H3240" s="69">
        <v>20.699000000000002</v>
      </c>
      <c r="I3240" s="69">
        <v>77.058599999999998</v>
      </c>
      <c r="J3240" s="69">
        <v>999</v>
      </c>
      <c r="K3240" s="69">
        <v>5.5</v>
      </c>
      <c r="L3240" s="69">
        <f>COUNTIFS(Aéroports!$C$2:$C$5193,Aéroports!$C3240,Aéroports!$D$2:$D$5193,Aéroports!$D3240)</f>
        <v>1</v>
      </c>
      <c r="M3240" s="69" t="str">
        <f>IF(AND(Formulaire!$H$15=Aéroports!$E3240,--ISNUMBER(IFERROR(SEARCH(Formulaire!$H$16,$C3240,1),""))=1),MAX(M$1:M3239)+1,"")</f>
        <v/>
      </c>
      <c r="N3240" s="69" t="str">
        <f>IF(AND(Formulaire!$H$21=Aéroports!$E3240,--ISNUMBER(IFERROR(SEARCH(Formulaire!$H$22,$C3240,1),""))=1),MAX(N$1:N3239)+1,"")</f>
        <v/>
      </c>
      <c r="O3240" s="69" t="str">
        <f>IF(AND(Formulaire!$H$27=Aéroports!$E3240,--ISNUMBER(IFERROR(SEARCH(Formulaire!$H$28,$C3240,1),""))=1),MAX(O$1:O3239)+1,"")</f>
        <v/>
      </c>
      <c r="Q3240" s="91" t="str">
        <f>IFERROR(INDEX($C$2:$C$5193,MATCH(ROWS(M$2:M3240),M$2:M$5193,0)),"")</f>
        <v/>
      </c>
      <c r="R3240" s="70" t="str">
        <f>IFERROR(INDEX($C$2:$C$5193,MATCH(ROWS(N$2:N3240),N$2:N$5193,0)),"")</f>
        <v/>
      </c>
      <c r="S3240" s="92" t="str">
        <f>IFERROR(INDEX($C$2:$C$5193,MATCH(ROWS(O$2:O3240),O$2:O$5193,0)),"")</f>
        <v/>
      </c>
    </row>
    <row r="3241" spans="1:19" x14ac:dyDescent="0.25">
      <c r="A3241" s="68">
        <v>3080</v>
      </c>
      <c r="B3241" s="68" t="s">
        <v>8539</v>
      </c>
      <c r="C3241" s="68" t="s">
        <v>8540</v>
      </c>
      <c r="D3241" s="68" t="s">
        <v>8516</v>
      </c>
      <c r="E3241" s="68" t="s">
        <v>22415</v>
      </c>
      <c r="F3241" s="68" t="s">
        <v>8541</v>
      </c>
      <c r="G3241" s="68" t="s">
        <v>8542</v>
      </c>
      <c r="H3241" s="68">
        <v>25.440100000000001</v>
      </c>
      <c r="I3241" s="68">
        <v>81.733900000000006</v>
      </c>
      <c r="J3241" s="68">
        <v>322</v>
      </c>
      <c r="K3241" s="68">
        <v>5.5</v>
      </c>
      <c r="L3241" s="68">
        <f>COUNTIFS(Aéroports!$C$2:$C$5193,Aéroports!$C3241,Aéroports!$D$2:$D$5193,Aéroports!$D3241)</f>
        <v>1</v>
      </c>
      <c r="M3241" s="68" t="str">
        <f>IF(AND(Formulaire!$H$15=Aéroports!$E3241,--ISNUMBER(IFERROR(SEARCH(Formulaire!$H$16,$C3241,1),""))=1),MAX(M$1:M3240)+1,"")</f>
        <v/>
      </c>
      <c r="N3241" s="68" t="str">
        <f>IF(AND(Formulaire!$H$21=Aéroports!$E3241,--ISNUMBER(IFERROR(SEARCH(Formulaire!$H$22,$C3241,1),""))=1),MAX(N$1:N3240)+1,"")</f>
        <v/>
      </c>
      <c r="O3241" s="68" t="str">
        <f>IF(AND(Formulaire!$H$27=Aéroports!$E3241,--ISNUMBER(IFERROR(SEARCH(Formulaire!$H$28,$C3241,1),""))=1),MAX(O$1:O3240)+1,"")</f>
        <v/>
      </c>
      <c r="Q3241" s="91" t="str">
        <f>IFERROR(INDEX($C$2:$C$5193,MATCH(ROWS(M$2:M3241),M$2:M$5193,0)),"")</f>
        <v/>
      </c>
      <c r="R3241" s="70" t="str">
        <f>IFERROR(INDEX($C$2:$C$5193,MATCH(ROWS(N$2:N3241),N$2:N$5193,0)),"")</f>
        <v/>
      </c>
      <c r="S3241" s="92" t="str">
        <f>IFERROR(INDEX($C$2:$C$5193,MATCH(ROWS(O$2:O3241),O$2:O$5193,0)),"")</f>
        <v/>
      </c>
    </row>
    <row r="3242" spans="1:19" x14ac:dyDescent="0.25">
      <c r="A3242" s="69">
        <v>3081</v>
      </c>
      <c r="B3242" s="69" t="s">
        <v>8543</v>
      </c>
      <c r="C3242" s="69" t="s">
        <v>8544</v>
      </c>
      <c r="D3242" s="69" t="s">
        <v>8516</v>
      </c>
      <c r="E3242" s="69" t="s">
        <v>22415</v>
      </c>
      <c r="F3242" s="69" t="s">
        <v>8545</v>
      </c>
      <c r="G3242" s="69" t="s">
        <v>8546</v>
      </c>
      <c r="H3242" s="69">
        <v>31.709599999999998</v>
      </c>
      <c r="I3242" s="69">
        <v>74.797300000000007</v>
      </c>
      <c r="J3242" s="69">
        <v>756</v>
      </c>
      <c r="K3242" s="69">
        <v>5.5</v>
      </c>
      <c r="L3242" s="69">
        <f>COUNTIFS(Aéroports!$C$2:$C$5193,Aéroports!$C3242,Aéroports!$D$2:$D$5193,Aéroports!$D3242)</f>
        <v>1</v>
      </c>
      <c r="M3242" s="69" t="str">
        <f>IF(AND(Formulaire!$H$15=Aéroports!$E3242,--ISNUMBER(IFERROR(SEARCH(Formulaire!$H$16,$C3242,1),""))=1),MAX(M$1:M3241)+1,"")</f>
        <v/>
      </c>
      <c r="N3242" s="69" t="str">
        <f>IF(AND(Formulaire!$H$21=Aéroports!$E3242,--ISNUMBER(IFERROR(SEARCH(Formulaire!$H$22,$C3242,1),""))=1),MAX(N$1:N3241)+1,"")</f>
        <v/>
      </c>
      <c r="O3242" s="69" t="str">
        <f>IF(AND(Formulaire!$H$27=Aéroports!$E3242,--ISNUMBER(IFERROR(SEARCH(Formulaire!$H$28,$C3242,1),""))=1),MAX(O$1:O3241)+1,"")</f>
        <v/>
      </c>
      <c r="Q3242" s="91" t="str">
        <f>IFERROR(INDEX($C$2:$C$5193,MATCH(ROWS(M$2:M3242),M$2:M$5193,0)),"")</f>
        <v/>
      </c>
      <c r="R3242" s="70" t="str">
        <f>IFERROR(INDEX($C$2:$C$5193,MATCH(ROWS(N$2:N3242),N$2:N$5193,0)),"")</f>
        <v/>
      </c>
      <c r="S3242" s="92" t="str">
        <f>IFERROR(INDEX($C$2:$C$5193,MATCH(ROWS(O$2:O3242),O$2:O$5193,0)),"")</f>
        <v/>
      </c>
    </row>
    <row r="3243" spans="1:19" x14ac:dyDescent="0.25">
      <c r="A3243" s="68">
        <v>2996</v>
      </c>
      <c r="B3243" s="68" t="s">
        <v>8547</v>
      </c>
      <c r="C3243" s="68" t="s">
        <v>8548</v>
      </c>
      <c r="D3243" s="68" t="s">
        <v>8516</v>
      </c>
      <c r="E3243" s="68" t="s">
        <v>22415</v>
      </c>
      <c r="F3243" s="68" t="s">
        <v>8549</v>
      </c>
      <c r="G3243" s="68" t="s">
        <v>8550</v>
      </c>
      <c r="H3243" s="68">
        <v>19.8627</v>
      </c>
      <c r="I3243" s="68">
        <v>75.398099999999999</v>
      </c>
      <c r="J3243" s="68">
        <v>1911</v>
      </c>
      <c r="K3243" s="68">
        <v>5.5</v>
      </c>
      <c r="L3243" s="68">
        <f>COUNTIFS(Aéroports!$C$2:$C$5193,Aéroports!$C3243,Aéroports!$D$2:$D$5193,Aéroports!$D3243)</f>
        <v>1</v>
      </c>
      <c r="M3243" s="68" t="str">
        <f>IF(AND(Formulaire!$H$15=Aéroports!$E3243,--ISNUMBER(IFERROR(SEARCH(Formulaire!$H$16,$C3243,1),""))=1),MAX(M$1:M3242)+1,"")</f>
        <v/>
      </c>
      <c r="N3243" s="68" t="str">
        <f>IF(AND(Formulaire!$H$21=Aéroports!$E3243,--ISNUMBER(IFERROR(SEARCH(Formulaire!$H$22,$C3243,1),""))=1),MAX(N$1:N3242)+1,"")</f>
        <v/>
      </c>
      <c r="O3243" s="68" t="str">
        <f>IF(AND(Formulaire!$H$27=Aéroports!$E3243,--ISNUMBER(IFERROR(SEARCH(Formulaire!$H$28,$C3243,1),""))=1),MAX(O$1:O3242)+1,"")</f>
        <v/>
      </c>
      <c r="Q3243" s="91" t="str">
        <f>IFERROR(INDEX($C$2:$C$5193,MATCH(ROWS(M$2:M3243),M$2:M$5193,0)),"")</f>
        <v/>
      </c>
      <c r="R3243" s="70" t="str">
        <f>IFERROR(INDEX($C$2:$C$5193,MATCH(ROWS(N$2:N3243),N$2:N$5193,0)),"")</f>
        <v/>
      </c>
      <c r="S3243" s="92" t="str">
        <f>IFERROR(INDEX($C$2:$C$5193,MATCH(ROWS(O$2:O3243),O$2:O$5193,0)),"")</f>
        <v/>
      </c>
    </row>
    <row r="3244" spans="1:19" x14ac:dyDescent="0.25">
      <c r="A3244" s="69">
        <v>3040</v>
      </c>
      <c r="B3244" s="69" t="s">
        <v>8551</v>
      </c>
      <c r="C3244" s="69" t="s">
        <v>8552</v>
      </c>
      <c r="D3244" s="69" t="s">
        <v>8516</v>
      </c>
      <c r="E3244" s="69" t="s">
        <v>22415</v>
      </c>
      <c r="F3244" s="69" t="s">
        <v>8553</v>
      </c>
      <c r="G3244" s="69" t="s">
        <v>8554</v>
      </c>
      <c r="H3244" s="69">
        <v>26.6812</v>
      </c>
      <c r="I3244" s="69">
        <v>88.328599999999994</v>
      </c>
      <c r="J3244" s="69">
        <v>412</v>
      </c>
      <c r="K3244" s="69">
        <v>5.5</v>
      </c>
      <c r="L3244" s="69">
        <f>COUNTIFS(Aéroports!$C$2:$C$5193,Aéroports!$C3244,Aéroports!$D$2:$D$5193,Aéroports!$D3244)</f>
        <v>1</v>
      </c>
      <c r="M3244" s="69" t="str">
        <f>IF(AND(Formulaire!$H$15=Aéroports!$E3244,--ISNUMBER(IFERROR(SEARCH(Formulaire!$H$16,$C3244,1),""))=1),MAX(M$1:M3243)+1,"")</f>
        <v/>
      </c>
      <c r="N3244" s="69" t="str">
        <f>IF(AND(Formulaire!$H$21=Aéroports!$E3244,--ISNUMBER(IFERROR(SEARCH(Formulaire!$H$22,$C3244,1),""))=1),MAX(N$1:N3243)+1,"")</f>
        <v/>
      </c>
      <c r="O3244" s="69" t="str">
        <f>IF(AND(Formulaire!$H$27=Aéroports!$E3244,--ISNUMBER(IFERROR(SEARCH(Formulaire!$H$28,$C3244,1),""))=1),MAX(O$1:O3243)+1,"")</f>
        <v/>
      </c>
      <c r="Q3244" s="91" t="str">
        <f>IFERROR(INDEX($C$2:$C$5193,MATCH(ROWS(M$2:M3244),M$2:M$5193,0)),"")</f>
        <v/>
      </c>
      <c r="R3244" s="70" t="str">
        <f>IFERROR(INDEX($C$2:$C$5193,MATCH(ROWS(N$2:N3244),N$2:N$5193,0)),"")</f>
        <v/>
      </c>
      <c r="S3244" s="92" t="str">
        <f>IFERROR(INDEX($C$2:$C$5193,MATCH(ROWS(O$2:O3244),O$2:O$5193,0)),"")</f>
        <v/>
      </c>
    </row>
    <row r="3245" spans="1:19" x14ac:dyDescent="0.25">
      <c r="A3245" s="68">
        <v>3131</v>
      </c>
      <c r="B3245" s="68" t="s">
        <v>8555</v>
      </c>
      <c r="C3245" s="68" t="s">
        <v>8556</v>
      </c>
      <c r="D3245" s="68" t="s">
        <v>8516</v>
      </c>
      <c r="E3245" s="68" t="s">
        <v>22415</v>
      </c>
      <c r="F3245" s="68" t="s">
        <v>8557</v>
      </c>
      <c r="G3245" s="68" t="s">
        <v>8558</v>
      </c>
      <c r="H3245" s="68">
        <v>13.197900000000001</v>
      </c>
      <c r="I3245" s="68">
        <v>77.706299999999999</v>
      </c>
      <c r="J3245" s="68">
        <v>3000</v>
      </c>
      <c r="K3245" s="68">
        <v>5.5</v>
      </c>
      <c r="L3245" s="68">
        <f>COUNTIFS(Aéroports!$C$2:$C$5193,Aéroports!$C3245,Aéroports!$D$2:$D$5193,Aéroports!$D3245)</f>
        <v>1</v>
      </c>
      <c r="M3245" s="68" t="str">
        <f>IF(AND(Formulaire!$H$15=Aéroports!$E3245,--ISNUMBER(IFERROR(SEARCH(Formulaire!$H$16,$C3245,1),""))=1),MAX(M$1:M3244)+1,"")</f>
        <v/>
      </c>
      <c r="N3245" s="68" t="str">
        <f>IF(AND(Formulaire!$H$21=Aéroports!$E3245,--ISNUMBER(IFERROR(SEARCH(Formulaire!$H$22,$C3245,1),""))=1),MAX(N$1:N3244)+1,"")</f>
        <v/>
      </c>
      <c r="O3245" s="68" t="str">
        <f>IF(AND(Formulaire!$H$27=Aéroports!$E3245,--ISNUMBER(IFERROR(SEARCH(Formulaire!$H$28,$C3245,1),""))=1),MAX(O$1:O3244)+1,"")</f>
        <v/>
      </c>
      <c r="Q3245" s="91" t="str">
        <f>IFERROR(INDEX($C$2:$C$5193,MATCH(ROWS(M$2:M3245),M$2:M$5193,0)),"")</f>
        <v/>
      </c>
      <c r="R3245" s="70" t="str">
        <f>IFERROR(INDEX($C$2:$C$5193,MATCH(ROWS(N$2:N3245),N$2:N$5193,0)),"")</f>
        <v/>
      </c>
      <c r="S3245" s="92" t="str">
        <f>IFERROR(INDEX($C$2:$C$5193,MATCH(ROWS(O$2:O3245),O$2:O$5193,0)),"")</f>
        <v/>
      </c>
    </row>
    <row r="3246" spans="1:19" x14ac:dyDescent="0.25">
      <c r="A3246" s="69">
        <v>3001</v>
      </c>
      <c r="B3246" s="69" t="s">
        <v>8559</v>
      </c>
      <c r="C3246" s="69" t="s">
        <v>8560</v>
      </c>
      <c r="D3246" s="69" t="s">
        <v>8516</v>
      </c>
      <c r="E3246" s="69" t="s">
        <v>22415</v>
      </c>
      <c r="F3246" s="69" t="s">
        <v>8561</v>
      </c>
      <c r="G3246" s="69" t="s">
        <v>8562</v>
      </c>
      <c r="H3246" s="69">
        <v>22.336200000000002</v>
      </c>
      <c r="I3246" s="69">
        <v>73.226299999999995</v>
      </c>
      <c r="J3246" s="69">
        <v>129</v>
      </c>
      <c r="K3246" s="69">
        <v>5.5</v>
      </c>
      <c r="L3246" s="69">
        <f>COUNTIFS(Aéroports!$C$2:$C$5193,Aéroports!$C3246,Aéroports!$D$2:$D$5193,Aéroports!$D3246)</f>
        <v>1</v>
      </c>
      <c r="M3246" s="69" t="str">
        <f>IF(AND(Formulaire!$H$15=Aéroports!$E3246,--ISNUMBER(IFERROR(SEARCH(Formulaire!$H$16,$C3246,1),""))=1),MAX(M$1:M3245)+1,"")</f>
        <v/>
      </c>
      <c r="N3246" s="69" t="str">
        <f>IF(AND(Formulaire!$H$21=Aéroports!$E3246,--ISNUMBER(IFERROR(SEARCH(Formulaire!$H$22,$C3246,1),""))=1),MAX(N$1:N3245)+1,"")</f>
        <v/>
      </c>
      <c r="O3246" s="69" t="str">
        <f>IF(AND(Formulaire!$H$27=Aéroports!$E3246,--ISNUMBER(IFERROR(SEARCH(Formulaire!$H$28,$C3246,1),""))=1),MAX(O$1:O3245)+1,"")</f>
        <v/>
      </c>
      <c r="Q3246" s="91" t="str">
        <f>IFERROR(INDEX($C$2:$C$5193,MATCH(ROWS(M$2:M3246),M$2:M$5193,0)),"")</f>
        <v/>
      </c>
      <c r="R3246" s="70" t="str">
        <f>IFERROR(INDEX($C$2:$C$5193,MATCH(ROWS(N$2:N3246),N$2:N$5193,0)),"")</f>
        <v/>
      </c>
      <c r="S3246" s="92" t="str">
        <f>IFERROR(INDEX($C$2:$C$5193,MATCH(ROWS(O$2:O3246),O$2:O$5193,0)),"")</f>
        <v/>
      </c>
    </row>
    <row r="3247" spans="1:19" x14ac:dyDescent="0.25">
      <c r="A3247" s="68">
        <v>3000</v>
      </c>
      <c r="B3247" s="68" t="s">
        <v>8563</v>
      </c>
      <c r="C3247" s="68" t="s">
        <v>8564</v>
      </c>
      <c r="D3247" s="68" t="s">
        <v>8516</v>
      </c>
      <c r="E3247" s="68" t="s">
        <v>22415</v>
      </c>
      <c r="F3247" s="68" t="s">
        <v>8565</v>
      </c>
      <c r="G3247" s="68" t="s">
        <v>8566</v>
      </c>
      <c r="H3247" s="68">
        <v>15.859299999999999</v>
      </c>
      <c r="I3247" s="68">
        <v>74.618300000000005</v>
      </c>
      <c r="J3247" s="68">
        <v>2487</v>
      </c>
      <c r="K3247" s="68">
        <v>5.5</v>
      </c>
      <c r="L3247" s="68">
        <f>COUNTIFS(Aéroports!$C$2:$C$5193,Aéroports!$C3247,Aéroports!$D$2:$D$5193,Aéroports!$D3247)</f>
        <v>1</v>
      </c>
      <c r="M3247" s="68" t="str">
        <f>IF(AND(Formulaire!$H$15=Aéroports!$E3247,--ISNUMBER(IFERROR(SEARCH(Formulaire!$H$16,$C3247,1),""))=1),MAX(M$1:M3246)+1,"")</f>
        <v/>
      </c>
      <c r="N3247" s="68" t="str">
        <f>IF(AND(Formulaire!$H$21=Aéroports!$E3247,--ISNUMBER(IFERROR(SEARCH(Formulaire!$H$22,$C3247,1),""))=1),MAX(N$1:N3246)+1,"")</f>
        <v/>
      </c>
      <c r="O3247" s="68" t="str">
        <f>IF(AND(Formulaire!$H$27=Aéroports!$E3247,--ISNUMBER(IFERROR(SEARCH(Formulaire!$H$28,$C3247,1),""))=1),MAX(O$1:O3246)+1,"")</f>
        <v/>
      </c>
      <c r="Q3247" s="91" t="str">
        <f>IFERROR(INDEX($C$2:$C$5193,MATCH(ROWS(M$2:M3247),M$2:M$5193,0)),"")</f>
        <v/>
      </c>
      <c r="R3247" s="70" t="str">
        <f>IFERROR(INDEX($C$2:$C$5193,MATCH(ROWS(N$2:N3247),N$2:N$5193,0)),"")</f>
        <v/>
      </c>
      <c r="S3247" s="92" t="str">
        <f>IFERROR(INDEX($C$2:$C$5193,MATCH(ROWS(O$2:O3247),O$2:O$5193,0)),"")</f>
        <v/>
      </c>
    </row>
    <row r="3248" spans="1:19" x14ac:dyDescent="0.25">
      <c r="A3248" s="69">
        <v>3132</v>
      </c>
      <c r="B3248" s="69" t="s">
        <v>8567</v>
      </c>
      <c r="C3248" s="69" t="s">
        <v>8568</v>
      </c>
      <c r="D3248" s="69" t="s">
        <v>8516</v>
      </c>
      <c r="E3248" s="69" t="s">
        <v>22415</v>
      </c>
      <c r="F3248" s="69" t="s">
        <v>8569</v>
      </c>
      <c r="G3248" s="69" t="s">
        <v>8570</v>
      </c>
      <c r="H3248" s="69">
        <v>15.162800000000001</v>
      </c>
      <c r="I3248" s="69">
        <v>76.882800000000003</v>
      </c>
      <c r="J3248" s="69">
        <v>30</v>
      </c>
      <c r="K3248" s="69">
        <v>5.5</v>
      </c>
      <c r="L3248" s="69">
        <f>COUNTIFS(Aéroports!$C$2:$C$5193,Aéroports!$C3248,Aéroports!$D$2:$D$5193,Aéroports!$D3248)</f>
        <v>1</v>
      </c>
      <c r="M3248" s="69" t="str">
        <f>IF(AND(Formulaire!$H$15=Aéroports!$E3248,--ISNUMBER(IFERROR(SEARCH(Formulaire!$H$16,$C3248,1),""))=1),MAX(M$1:M3247)+1,"")</f>
        <v/>
      </c>
      <c r="N3248" s="69" t="str">
        <f>IF(AND(Formulaire!$H$21=Aéroports!$E3248,--ISNUMBER(IFERROR(SEARCH(Formulaire!$H$22,$C3248,1),""))=1),MAX(N$1:N3247)+1,"")</f>
        <v/>
      </c>
      <c r="O3248" s="69" t="str">
        <f>IF(AND(Formulaire!$H$27=Aéroports!$E3248,--ISNUMBER(IFERROR(SEARCH(Formulaire!$H$28,$C3248,1),""))=1),MAX(O$1:O3247)+1,"")</f>
        <v/>
      </c>
      <c r="Q3248" s="91" t="str">
        <f>IFERROR(INDEX($C$2:$C$5193,MATCH(ROWS(M$2:M3248),M$2:M$5193,0)),"")</f>
        <v/>
      </c>
      <c r="R3248" s="70" t="str">
        <f>IFERROR(INDEX($C$2:$C$5193,MATCH(ROWS(N$2:N3248),N$2:N$5193,0)),"")</f>
        <v/>
      </c>
      <c r="S3248" s="92" t="str">
        <f>IFERROR(INDEX($C$2:$C$5193,MATCH(ROWS(O$2:O3248),O$2:O$5193,0)),"")</f>
        <v/>
      </c>
    </row>
    <row r="3249" spans="1:19" x14ac:dyDescent="0.25">
      <c r="A3249" s="68">
        <v>3003</v>
      </c>
      <c r="B3249" s="68" t="s">
        <v>8571</v>
      </c>
      <c r="C3249" s="68" t="s">
        <v>8572</v>
      </c>
      <c r="D3249" s="68" t="s">
        <v>8516</v>
      </c>
      <c r="E3249" s="68" t="s">
        <v>22415</v>
      </c>
      <c r="F3249" s="68" t="s">
        <v>8573</v>
      </c>
      <c r="G3249" s="68" t="s">
        <v>8574</v>
      </c>
      <c r="H3249" s="68">
        <v>21.752199999999998</v>
      </c>
      <c r="I3249" s="68">
        <v>72.185199999999995</v>
      </c>
      <c r="J3249" s="68">
        <v>44</v>
      </c>
      <c r="K3249" s="68">
        <v>5.5</v>
      </c>
      <c r="L3249" s="68">
        <f>COUNTIFS(Aéroports!$C$2:$C$5193,Aéroports!$C3249,Aéroports!$D$2:$D$5193,Aéroports!$D3249)</f>
        <v>1</v>
      </c>
      <c r="M3249" s="68" t="str">
        <f>IF(AND(Formulaire!$H$15=Aéroports!$E3249,--ISNUMBER(IFERROR(SEARCH(Formulaire!$H$16,$C3249,1),""))=1),MAX(M$1:M3248)+1,"")</f>
        <v/>
      </c>
      <c r="N3249" s="68" t="str">
        <f>IF(AND(Formulaire!$H$21=Aéroports!$E3249,--ISNUMBER(IFERROR(SEARCH(Formulaire!$H$22,$C3249,1),""))=1),MAX(N$1:N3248)+1,"")</f>
        <v/>
      </c>
      <c r="O3249" s="68" t="str">
        <f>IF(AND(Formulaire!$H$27=Aéroports!$E3249,--ISNUMBER(IFERROR(SEARCH(Formulaire!$H$28,$C3249,1),""))=1),MAX(O$1:O3248)+1,"")</f>
        <v/>
      </c>
      <c r="Q3249" s="91" t="str">
        <f>IFERROR(INDEX($C$2:$C$5193,MATCH(ROWS(M$2:M3249),M$2:M$5193,0)),"")</f>
        <v/>
      </c>
      <c r="R3249" s="70" t="str">
        <f>IFERROR(INDEX($C$2:$C$5193,MATCH(ROWS(N$2:N3249),N$2:N$5193,0)),"")</f>
        <v/>
      </c>
      <c r="S3249" s="92" t="str">
        <f>IFERROR(INDEX($C$2:$C$5193,MATCH(ROWS(O$2:O3249),O$2:O$5193,0)),"")</f>
        <v/>
      </c>
    </row>
    <row r="3250" spans="1:19" x14ac:dyDescent="0.25">
      <c r="A3250" s="69">
        <v>3002</v>
      </c>
      <c r="B3250" s="69" t="s">
        <v>8575</v>
      </c>
      <c r="C3250" s="69" t="s">
        <v>8576</v>
      </c>
      <c r="D3250" s="69" t="s">
        <v>8516</v>
      </c>
      <c r="E3250" s="69" t="s">
        <v>22415</v>
      </c>
      <c r="F3250" s="69" t="s">
        <v>8577</v>
      </c>
      <c r="G3250" s="69" t="s">
        <v>8578</v>
      </c>
      <c r="H3250" s="69">
        <v>23.287500000000001</v>
      </c>
      <c r="I3250" s="69">
        <v>77.337400000000002</v>
      </c>
      <c r="J3250" s="69">
        <v>1711</v>
      </c>
      <c r="K3250" s="69">
        <v>5.5</v>
      </c>
      <c r="L3250" s="69">
        <f>COUNTIFS(Aéroports!$C$2:$C$5193,Aéroports!$C3250,Aéroports!$D$2:$D$5193,Aéroports!$D3250)</f>
        <v>1</v>
      </c>
      <c r="M3250" s="69" t="str">
        <f>IF(AND(Formulaire!$H$15=Aéroports!$E3250,--ISNUMBER(IFERROR(SEARCH(Formulaire!$H$16,$C3250,1),""))=1),MAX(M$1:M3249)+1,"")</f>
        <v/>
      </c>
      <c r="N3250" s="69" t="str">
        <f>IF(AND(Formulaire!$H$21=Aéroports!$E3250,--ISNUMBER(IFERROR(SEARCH(Formulaire!$H$22,$C3250,1),""))=1),MAX(N$1:N3249)+1,"")</f>
        <v/>
      </c>
      <c r="O3250" s="69" t="str">
        <f>IF(AND(Formulaire!$H$27=Aéroports!$E3250,--ISNUMBER(IFERROR(SEARCH(Formulaire!$H$28,$C3250,1),""))=1),MAX(O$1:O3249)+1,"")</f>
        <v/>
      </c>
      <c r="Q3250" s="91" t="str">
        <f>IFERROR(INDEX($C$2:$C$5193,MATCH(ROWS(M$2:M3250),M$2:M$5193,0)),"")</f>
        <v/>
      </c>
      <c r="R3250" s="70" t="str">
        <f>IFERROR(INDEX($C$2:$C$5193,MATCH(ROWS(N$2:N3250),N$2:N$5193,0)),"")</f>
        <v/>
      </c>
      <c r="S3250" s="92" t="str">
        <f>IFERROR(INDEX($C$2:$C$5193,MATCH(ROWS(O$2:O3250),O$2:O$5193,0)),"")</f>
        <v/>
      </c>
    </row>
    <row r="3251" spans="1:19" x14ac:dyDescent="0.25">
      <c r="A3251" s="68">
        <v>3042</v>
      </c>
      <c r="B3251" s="68" t="s">
        <v>8579</v>
      </c>
      <c r="C3251" s="68" t="s">
        <v>8580</v>
      </c>
      <c r="D3251" s="68" t="s">
        <v>8516</v>
      </c>
      <c r="E3251" s="68" t="s">
        <v>22415</v>
      </c>
      <c r="F3251" s="68" t="s">
        <v>8581</v>
      </c>
      <c r="G3251" s="68" t="s">
        <v>8582</v>
      </c>
      <c r="H3251" s="68">
        <v>20.244399999999999</v>
      </c>
      <c r="I3251" s="68">
        <v>85.817800000000005</v>
      </c>
      <c r="J3251" s="68">
        <v>138</v>
      </c>
      <c r="K3251" s="68">
        <v>5.5</v>
      </c>
      <c r="L3251" s="68">
        <f>COUNTIFS(Aéroports!$C$2:$C$5193,Aéroports!$C3251,Aéroports!$D$2:$D$5193,Aéroports!$D3251)</f>
        <v>1</v>
      </c>
      <c r="M3251" s="68" t="str">
        <f>IF(AND(Formulaire!$H$15=Aéroports!$E3251,--ISNUMBER(IFERROR(SEARCH(Formulaire!$H$16,$C3251,1),""))=1),MAX(M$1:M3250)+1,"")</f>
        <v/>
      </c>
      <c r="N3251" s="68" t="str">
        <f>IF(AND(Formulaire!$H$21=Aéroports!$E3251,--ISNUMBER(IFERROR(SEARCH(Formulaire!$H$22,$C3251,1),""))=1),MAX(N$1:N3250)+1,"")</f>
        <v/>
      </c>
      <c r="O3251" s="68" t="str">
        <f>IF(AND(Formulaire!$H$27=Aéroports!$E3251,--ISNUMBER(IFERROR(SEARCH(Formulaire!$H$28,$C3251,1),""))=1),MAX(O$1:O3250)+1,"")</f>
        <v/>
      </c>
      <c r="Q3251" s="91" t="str">
        <f>IFERROR(INDEX($C$2:$C$5193,MATCH(ROWS(M$2:M3251),M$2:M$5193,0)),"")</f>
        <v/>
      </c>
      <c r="R3251" s="70" t="str">
        <f>IFERROR(INDEX($C$2:$C$5193,MATCH(ROWS(N$2:N3251),N$2:N$5193,0)),"")</f>
        <v/>
      </c>
      <c r="S3251" s="92" t="str">
        <f>IFERROR(INDEX($C$2:$C$5193,MATCH(ROWS(O$2:O3251),O$2:O$5193,0)),"")</f>
        <v/>
      </c>
    </row>
    <row r="3252" spans="1:19" x14ac:dyDescent="0.25">
      <c r="A3252" s="69">
        <v>2999</v>
      </c>
      <c r="B3252" s="69" t="s">
        <v>8583</v>
      </c>
      <c r="C3252" s="69" t="s">
        <v>8584</v>
      </c>
      <c r="D3252" s="69" t="s">
        <v>8516</v>
      </c>
      <c r="E3252" s="69" t="s">
        <v>22415</v>
      </c>
      <c r="F3252" s="69" t="s">
        <v>8585</v>
      </c>
      <c r="G3252" s="69" t="s">
        <v>8586</v>
      </c>
      <c r="H3252" s="69">
        <v>23.287800000000001</v>
      </c>
      <c r="I3252" s="69">
        <v>69.670199999999994</v>
      </c>
      <c r="J3252" s="69">
        <v>268</v>
      </c>
      <c r="K3252" s="69">
        <v>5.5</v>
      </c>
      <c r="L3252" s="69">
        <f>COUNTIFS(Aéroports!$C$2:$C$5193,Aéroports!$C3252,Aéroports!$D$2:$D$5193,Aéroports!$D3252)</f>
        <v>1</v>
      </c>
      <c r="M3252" s="69" t="str">
        <f>IF(AND(Formulaire!$H$15=Aéroports!$E3252,--ISNUMBER(IFERROR(SEARCH(Formulaire!$H$16,$C3252,1),""))=1),MAX(M$1:M3251)+1,"")</f>
        <v/>
      </c>
      <c r="N3252" s="69" t="str">
        <f>IF(AND(Formulaire!$H$21=Aéroports!$E3252,--ISNUMBER(IFERROR(SEARCH(Formulaire!$H$22,$C3252,1),""))=1),MAX(N$1:N3251)+1,"")</f>
        <v/>
      </c>
      <c r="O3252" s="69" t="str">
        <f>IF(AND(Formulaire!$H$27=Aéroports!$E3252,--ISNUMBER(IFERROR(SEARCH(Formulaire!$H$28,$C3252,1),""))=1),MAX(O$1:O3251)+1,"")</f>
        <v/>
      </c>
      <c r="Q3252" s="91" t="str">
        <f>IFERROR(INDEX($C$2:$C$5193,MATCH(ROWS(M$2:M3252),M$2:M$5193,0)),"")</f>
        <v/>
      </c>
      <c r="R3252" s="70" t="str">
        <f>IFERROR(INDEX($C$2:$C$5193,MATCH(ROWS(N$2:N3252),N$2:N$5193,0)),"")</f>
        <v/>
      </c>
      <c r="S3252" s="92" t="str">
        <f>IFERROR(INDEX($C$2:$C$5193,MATCH(ROWS(O$2:O3252),O$2:O$5193,0)),"")</f>
        <v/>
      </c>
    </row>
    <row r="3253" spans="1:19" x14ac:dyDescent="0.25">
      <c r="A3253" s="68">
        <v>2998</v>
      </c>
      <c r="B3253" s="68" t="s">
        <v>8587</v>
      </c>
      <c r="C3253" s="68" t="s">
        <v>8588</v>
      </c>
      <c r="D3253" s="68" t="s">
        <v>8516</v>
      </c>
      <c r="E3253" s="68" t="s">
        <v>22415</v>
      </c>
      <c r="F3253" s="68" t="s">
        <v>8589</v>
      </c>
      <c r="G3253" s="68" t="s">
        <v>8590</v>
      </c>
      <c r="H3253" s="68">
        <v>21.988399999999999</v>
      </c>
      <c r="I3253" s="68">
        <v>82.111000000000004</v>
      </c>
      <c r="J3253" s="68">
        <v>899</v>
      </c>
      <c r="K3253" s="68">
        <v>5.5</v>
      </c>
      <c r="L3253" s="68">
        <f>COUNTIFS(Aéroports!$C$2:$C$5193,Aéroports!$C3253,Aéroports!$D$2:$D$5193,Aéroports!$D3253)</f>
        <v>1</v>
      </c>
      <c r="M3253" s="68" t="str">
        <f>IF(AND(Formulaire!$H$15=Aéroports!$E3253,--ISNUMBER(IFERROR(SEARCH(Formulaire!$H$16,$C3253,1),""))=1),MAX(M$1:M3252)+1,"")</f>
        <v/>
      </c>
      <c r="N3253" s="68" t="str">
        <f>IF(AND(Formulaire!$H$21=Aéroports!$E3253,--ISNUMBER(IFERROR(SEARCH(Formulaire!$H$22,$C3253,1),""))=1),MAX(N$1:N3252)+1,"")</f>
        <v/>
      </c>
      <c r="O3253" s="68" t="str">
        <f>IF(AND(Formulaire!$H$27=Aéroports!$E3253,--ISNUMBER(IFERROR(SEARCH(Formulaire!$H$28,$C3253,1),""))=1),MAX(O$1:O3252)+1,"")</f>
        <v/>
      </c>
      <c r="Q3253" s="91" t="str">
        <f>IFERROR(INDEX($C$2:$C$5193,MATCH(ROWS(M$2:M3253),M$2:M$5193,0)),"")</f>
        <v/>
      </c>
      <c r="R3253" s="70" t="str">
        <f>IFERROR(INDEX($C$2:$C$5193,MATCH(ROWS(N$2:N3253),N$2:N$5193,0)),"")</f>
        <v/>
      </c>
      <c r="S3253" s="92" t="str">
        <f>IFERROR(INDEX($C$2:$C$5193,MATCH(ROWS(O$2:O3253),O$2:O$5193,0)),"")</f>
        <v/>
      </c>
    </row>
    <row r="3254" spans="1:19" x14ac:dyDescent="0.25">
      <c r="A3254" s="69">
        <v>3137</v>
      </c>
      <c r="B3254" s="69" t="s">
        <v>8591</v>
      </c>
      <c r="C3254" s="69" t="s">
        <v>8592</v>
      </c>
      <c r="D3254" s="69" t="s">
        <v>8516</v>
      </c>
      <c r="E3254" s="69" t="s">
        <v>22415</v>
      </c>
      <c r="F3254" s="69" t="s">
        <v>8593</v>
      </c>
      <c r="G3254" s="69" t="s">
        <v>8594</v>
      </c>
      <c r="H3254" s="69">
        <v>11.136799999999999</v>
      </c>
      <c r="I3254" s="69">
        <v>75.955299999999994</v>
      </c>
      <c r="J3254" s="69">
        <v>342</v>
      </c>
      <c r="K3254" s="69">
        <v>5.5</v>
      </c>
      <c r="L3254" s="69">
        <f>COUNTIFS(Aéroports!$C$2:$C$5193,Aéroports!$C3254,Aéroports!$D$2:$D$5193,Aéroports!$D3254)</f>
        <v>1</v>
      </c>
      <c r="M3254" s="69" t="str">
        <f>IF(AND(Formulaire!$H$15=Aéroports!$E3254,--ISNUMBER(IFERROR(SEARCH(Formulaire!$H$16,$C3254,1),""))=1),MAX(M$1:M3253)+1,"")</f>
        <v/>
      </c>
      <c r="N3254" s="69" t="str">
        <f>IF(AND(Formulaire!$H$21=Aéroports!$E3254,--ISNUMBER(IFERROR(SEARCH(Formulaire!$H$22,$C3254,1),""))=1),MAX(N$1:N3253)+1,"")</f>
        <v/>
      </c>
      <c r="O3254" s="69" t="str">
        <f>IF(AND(Formulaire!$H$27=Aéroports!$E3254,--ISNUMBER(IFERROR(SEARCH(Formulaire!$H$28,$C3254,1),""))=1),MAX(O$1:O3253)+1,"")</f>
        <v/>
      </c>
      <c r="Q3254" s="91" t="str">
        <f>IFERROR(INDEX($C$2:$C$5193,MATCH(ROWS(M$2:M3254),M$2:M$5193,0)),"")</f>
        <v/>
      </c>
      <c r="R3254" s="70" t="str">
        <f>IFERROR(INDEX($C$2:$C$5193,MATCH(ROWS(N$2:N3254),N$2:N$5193,0)),"")</f>
        <v/>
      </c>
      <c r="S3254" s="92" t="str">
        <f>IFERROR(INDEX($C$2:$C$5193,MATCH(ROWS(O$2:O3254),O$2:O$5193,0)),"")</f>
        <v/>
      </c>
    </row>
    <row r="3255" spans="1:19" x14ac:dyDescent="0.25">
      <c r="A3255" s="68">
        <v>3089</v>
      </c>
      <c r="B3255" s="68" t="s">
        <v>8595</v>
      </c>
      <c r="C3255" s="68" t="s">
        <v>8596</v>
      </c>
      <c r="D3255" s="68" t="s">
        <v>8516</v>
      </c>
      <c r="E3255" s="68" t="s">
        <v>22415</v>
      </c>
      <c r="F3255" s="68" t="s">
        <v>8597</v>
      </c>
      <c r="G3255" s="68" t="s">
        <v>8598</v>
      </c>
      <c r="H3255" s="68">
        <v>30.673500000000001</v>
      </c>
      <c r="I3255" s="68">
        <v>76.788499999999999</v>
      </c>
      <c r="J3255" s="68">
        <v>1012</v>
      </c>
      <c r="K3255" s="68">
        <v>5.5</v>
      </c>
      <c r="L3255" s="68">
        <f>COUNTIFS(Aéroports!$C$2:$C$5193,Aéroports!$C3255,Aéroports!$D$2:$D$5193,Aéroports!$D3255)</f>
        <v>1</v>
      </c>
      <c r="M3255" s="68" t="str">
        <f>IF(AND(Formulaire!$H$15=Aéroports!$E3255,--ISNUMBER(IFERROR(SEARCH(Formulaire!$H$16,$C3255,1),""))=1),MAX(M$1:M3254)+1,"")</f>
        <v/>
      </c>
      <c r="N3255" s="68" t="str">
        <f>IF(AND(Formulaire!$H$21=Aéroports!$E3255,--ISNUMBER(IFERROR(SEARCH(Formulaire!$H$22,$C3255,1),""))=1),MAX(N$1:N3254)+1,"")</f>
        <v/>
      </c>
      <c r="O3255" s="68" t="str">
        <f>IF(AND(Formulaire!$H$27=Aéroports!$E3255,--ISNUMBER(IFERROR(SEARCH(Formulaire!$H$28,$C3255,1),""))=1),MAX(O$1:O3254)+1,"")</f>
        <v/>
      </c>
      <c r="Q3255" s="91" t="str">
        <f>IFERROR(INDEX($C$2:$C$5193,MATCH(ROWS(M$2:M3255),M$2:M$5193,0)),"")</f>
        <v/>
      </c>
      <c r="R3255" s="70" t="str">
        <f>IFERROR(INDEX($C$2:$C$5193,MATCH(ROWS(N$2:N3255),N$2:N$5193,0)),"")</f>
        <v/>
      </c>
      <c r="S3255" s="92" t="str">
        <f>IFERROR(INDEX($C$2:$C$5193,MATCH(ROWS(O$2:O3255),O$2:O$5193,0)),"")</f>
        <v/>
      </c>
    </row>
    <row r="3256" spans="1:19" x14ac:dyDescent="0.25">
      <c r="A3256" s="69">
        <v>3135</v>
      </c>
      <c r="B3256" s="69" t="s">
        <v>8599</v>
      </c>
      <c r="C3256" s="69" t="s">
        <v>8600</v>
      </c>
      <c r="D3256" s="69" t="s">
        <v>8516</v>
      </c>
      <c r="E3256" s="69" t="s">
        <v>22415</v>
      </c>
      <c r="F3256" s="69" t="s">
        <v>8601</v>
      </c>
      <c r="G3256" s="69" t="s">
        <v>8602</v>
      </c>
      <c r="H3256" s="69">
        <v>11.03</v>
      </c>
      <c r="I3256" s="69">
        <v>77.043400000000005</v>
      </c>
      <c r="J3256" s="69">
        <v>1324</v>
      </c>
      <c r="K3256" s="69">
        <v>5.5</v>
      </c>
      <c r="L3256" s="69">
        <f>COUNTIFS(Aéroports!$C$2:$C$5193,Aéroports!$C3256,Aéroports!$D$2:$D$5193,Aéroports!$D3256)</f>
        <v>1</v>
      </c>
      <c r="M3256" s="69" t="str">
        <f>IF(AND(Formulaire!$H$15=Aéroports!$E3256,--ISNUMBER(IFERROR(SEARCH(Formulaire!$H$16,$C3256,1),""))=1),MAX(M$1:M3255)+1,"")</f>
        <v/>
      </c>
      <c r="N3256" s="69" t="str">
        <f>IF(AND(Formulaire!$H$21=Aéroports!$E3256,--ISNUMBER(IFERROR(SEARCH(Formulaire!$H$22,$C3256,1),""))=1),MAX(N$1:N3255)+1,"")</f>
        <v/>
      </c>
      <c r="O3256" s="69" t="str">
        <f>IF(AND(Formulaire!$H$27=Aéroports!$E3256,--ISNUMBER(IFERROR(SEARCH(Formulaire!$H$28,$C3256,1),""))=1),MAX(O$1:O3255)+1,"")</f>
        <v/>
      </c>
      <c r="Q3256" s="91" t="str">
        <f>IFERROR(INDEX($C$2:$C$5193,MATCH(ROWS(M$2:M3256),M$2:M$5193,0)),"")</f>
        <v/>
      </c>
      <c r="R3256" s="70" t="str">
        <f>IFERROR(INDEX($C$2:$C$5193,MATCH(ROWS(N$2:N3256),N$2:N$5193,0)),"")</f>
        <v/>
      </c>
      <c r="S3256" s="92" t="str">
        <f>IFERROR(INDEX($C$2:$C$5193,MATCH(ROWS(O$2:O3256),O$2:O$5193,0)),"")</f>
        <v/>
      </c>
    </row>
    <row r="3257" spans="1:19" x14ac:dyDescent="0.25">
      <c r="A3257" s="68">
        <v>3044</v>
      </c>
      <c r="B3257" s="68" t="s">
        <v>8603</v>
      </c>
      <c r="C3257" s="68" t="s">
        <v>8604</v>
      </c>
      <c r="D3257" s="68" t="s">
        <v>8516</v>
      </c>
      <c r="E3257" s="68" t="s">
        <v>22415</v>
      </c>
      <c r="F3257" s="68" t="s">
        <v>8605</v>
      </c>
      <c r="G3257" s="68" t="s">
        <v>8606</v>
      </c>
      <c r="H3257" s="68">
        <v>26.330500000000001</v>
      </c>
      <c r="I3257" s="68">
        <v>89.467200000000005</v>
      </c>
      <c r="J3257" s="68">
        <v>138</v>
      </c>
      <c r="K3257" s="68">
        <v>5.5</v>
      </c>
      <c r="L3257" s="68">
        <f>COUNTIFS(Aéroports!$C$2:$C$5193,Aéroports!$C3257,Aéroports!$D$2:$D$5193,Aéroports!$D3257)</f>
        <v>1</v>
      </c>
      <c r="M3257" s="68" t="str">
        <f>IF(AND(Formulaire!$H$15=Aéroports!$E3257,--ISNUMBER(IFERROR(SEARCH(Formulaire!$H$16,$C3257,1),""))=1),MAX(M$1:M3256)+1,"")</f>
        <v/>
      </c>
      <c r="N3257" s="68" t="str">
        <f>IF(AND(Formulaire!$H$21=Aéroports!$E3257,--ISNUMBER(IFERROR(SEARCH(Formulaire!$H$22,$C3257,1),""))=1),MAX(N$1:N3256)+1,"")</f>
        <v/>
      </c>
      <c r="O3257" s="68" t="str">
        <f>IF(AND(Formulaire!$H$27=Aéroports!$E3257,--ISNUMBER(IFERROR(SEARCH(Formulaire!$H$28,$C3257,1),""))=1),MAX(O$1:O3256)+1,"")</f>
        <v/>
      </c>
      <c r="Q3257" s="91" t="str">
        <f>IFERROR(INDEX($C$2:$C$5193,MATCH(ROWS(M$2:M3257),M$2:M$5193,0)),"")</f>
        <v/>
      </c>
      <c r="R3257" s="70" t="str">
        <f>IFERROR(INDEX($C$2:$C$5193,MATCH(ROWS(N$2:N3257),N$2:N$5193,0)),"")</f>
        <v/>
      </c>
      <c r="S3257" s="92" t="str">
        <f>IFERROR(INDEX($C$2:$C$5193,MATCH(ROWS(O$2:O3257),O$2:O$5193,0)),"")</f>
        <v/>
      </c>
    </row>
    <row r="3258" spans="1:19" x14ac:dyDescent="0.25">
      <c r="A3258" s="69">
        <v>3138</v>
      </c>
      <c r="B3258" s="69" t="s">
        <v>8607</v>
      </c>
      <c r="C3258" s="69" t="s">
        <v>8608</v>
      </c>
      <c r="D3258" s="69" t="s">
        <v>8516</v>
      </c>
      <c r="E3258" s="69" t="s">
        <v>22415</v>
      </c>
      <c r="F3258" s="69" t="s">
        <v>8609</v>
      </c>
      <c r="G3258" s="69" t="s">
        <v>8610</v>
      </c>
      <c r="H3258" s="69">
        <v>14.51</v>
      </c>
      <c r="I3258" s="69">
        <v>78.772800000000004</v>
      </c>
      <c r="J3258" s="69">
        <v>430</v>
      </c>
      <c r="K3258" s="69">
        <v>5.5</v>
      </c>
      <c r="L3258" s="69">
        <f>COUNTIFS(Aéroports!$C$2:$C$5193,Aéroports!$C3258,Aéroports!$D$2:$D$5193,Aéroports!$D3258)</f>
        <v>1</v>
      </c>
      <c r="M3258" s="69" t="str">
        <f>IF(AND(Formulaire!$H$15=Aéroports!$E3258,--ISNUMBER(IFERROR(SEARCH(Formulaire!$H$16,$C3258,1),""))=1),MAX(M$1:M3257)+1,"")</f>
        <v/>
      </c>
      <c r="N3258" s="69" t="str">
        <f>IF(AND(Formulaire!$H$21=Aéroports!$E3258,--ISNUMBER(IFERROR(SEARCH(Formulaire!$H$22,$C3258,1),""))=1),MAX(N$1:N3257)+1,"")</f>
        <v/>
      </c>
      <c r="O3258" s="69" t="str">
        <f>IF(AND(Formulaire!$H$27=Aéroports!$E3258,--ISNUMBER(IFERROR(SEARCH(Formulaire!$H$28,$C3258,1),""))=1),MAX(O$1:O3257)+1,"")</f>
        <v/>
      </c>
      <c r="Q3258" s="91" t="str">
        <f>IFERROR(INDEX($C$2:$C$5193,MATCH(ROWS(M$2:M3258),M$2:M$5193,0)),"")</f>
        <v/>
      </c>
      <c r="R3258" s="70" t="str">
        <f>IFERROR(INDEX($C$2:$C$5193,MATCH(ROWS(N$2:N3258),N$2:N$5193,0)),"")</f>
        <v/>
      </c>
      <c r="S3258" s="92" t="str">
        <f>IFERROR(INDEX($C$2:$C$5193,MATCH(ROWS(O$2:O3258),O$2:O$5193,0)),"")</f>
        <v/>
      </c>
    </row>
    <row r="3259" spans="1:19" x14ac:dyDescent="0.25">
      <c r="A3259" s="68">
        <v>3004</v>
      </c>
      <c r="B3259" s="68" t="s">
        <v>8611</v>
      </c>
      <c r="C3259" s="68" t="s">
        <v>8612</v>
      </c>
      <c r="D3259" s="68" t="s">
        <v>8516</v>
      </c>
      <c r="E3259" s="68" t="s">
        <v>22415</v>
      </c>
      <c r="F3259" s="68" t="s">
        <v>8613</v>
      </c>
      <c r="G3259" s="68" t="s">
        <v>8614</v>
      </c>
      <c r="H3259" s="68">
        <v>20.4344</v>
      </c>
      <c r="I3259" s="68">
        <v>72.843199999999996</v>
      </c>
      <c r="J3259" s="68">
        <v>33</v>
      </c>
      <c r="K3259" s="68">
        <v>5.5</v>
      </c>
      <c r="L3259" s="68">
        <f>COUNTIFS(Aéroports!$C$2:$C$5193,Aéroports!$C3259,Aéroports!$D$2:$D$5193,Aéroports!$D3259)</f>
        <v>1</v>
      </c>
      <c r="M3259" s="68" t="str">
        <f>IF(AND(Formulaire!$H$15=Aéroports!$E3259,--ISNUMBER(IFERROR(SEARCH(Formulaire!$H$16,$C3259,1),""))=1),MAX(M$1:M3258)+1,"")</f>
        <v/>
      </c>
      <c r="N3259" s="68" t="str">
        <f>IF(AND(Formulaire!$H$21=Aéroports!$E3259,--ISNUMBER(IFERROR(SEARCH(Formulaire!$H$22,$C3259,1),""))=1),MAX(N$1:N3258)+1,"")</f>
        <v/>
      </c>
      <c r="O3259" s="68" t="str">
        <f>IF(AND(Formulaire!$H$27=Aéroports!$E3259,--ISNUMBER(IFERROR(SEARCH(Formulaire!$H$28,$C3259,1),""))=1),MAX(O$1:O3258)+1,"")</f>
        <v/>
      </c>
      <c r="Q3259" s="91" t="str">
        <f>IFERROR(INDEX($C$2:$C$5193,MATCH(ROWS(M$2:M3259),M$2:M$5193,0)),"")</f>
        <v/>
      </c>
      <c r="R3259" s="70" t="str">
        <f>IFERROR(INDEX($C$2:$C$5193,MATCH(ROWS(N$2:N3259),N$2:N$5193,0)),"")</f>
        <v/>
      </c>
      <c r="S3259" s="92" t="str">
        <f>IFERROR(INDEX($C$2:$C$5193,MATCH(ROWS(O$2:O3259),O$2:O$5193,0)),"")</f>
        <v/>
      </c>
    </row>
    <row r="3260" spans="1:19" x14ac:dyDescent="0.25">
      <c r="A3260" s="69">
        <v>3092</v>
      </c>
      <c r="B3260" s="69" t="s">
        <v>8615</v>
      </c>
      <c r="C3260" s="69" t="s">
        <v>8616</v>
      </c>
      <c r="D3260" s="69" t="s">
        <v>8516</v>
      </c>
      <c r="E3260" s="69" t="s">
        <v>22415</v>
      </c>
      <c r="F3260" s="69" t="s">
        <v>8617</v>
      </c>
      <c r="G3260" s="69" t="s">
        <v>8618</v>
      </c>
      <c r="H3260" s="69">
        <v>30.189699999999998</v>
      </c>
      <c r="I3260" s="69">
        <v>78.180300000000003</v>
      </c>
      <c r="J3260" s="69">
        <v>1831</v>
      </c>
      <c r="K3260" s="69">
        <v>5.5</v>
      </c>
      <c r="L3260" s="69">
        <f>COUNTIFS(Aéroports!$C$2:$C$5193,Aéroports!$C3260,Aéroports!$D$2:$D$5193,Aéroports!$D3260)</f>
        <v>1</v>
      </c>
      <c r="M3260" s="69" t="str">
        <f>IF(AND(Formulaire!$H$15=Aéroports!$E3260,--ISNUMBER(IFERROR(SEARCH(Formulaire!$H$16,$C3260,1),""))=1),MAX(M$1:M3259)+1,"")</f>
        <v/>
      </c>
      <c r="N3260" s="69" t="str">
        <f>IF(AND(Formulaire!$H$21=Aéroports!$E3260,--ISNUMBER(IFERROR(SEARCH(Formulaire!$H$22,$C3260,1),""))=1),MAX(N$1:N3259)+1,"")</f>
        <v/>
      </c>
      <c r="O3260" s="69" t="str">
        <f>IF(AND(Formulaire!$H$27=Aéroports!$E3260,--ISNUMBER(IFERROR(SEARCH(Formulaire!$H$28,$C3260,1),""))=1),MAX(O$1:O3259)+1,"")</f>
        <v/>
      </c>
      <c r="Q3260" s="91" t="str">
        <f>IFERROR(INDEX($C$2:$C$5193,MATCH(ROWS(M$2:M3260),M$2:M$5193,0)),"")</f>
        <v/>
      </c>
      <c r="R3260" s="70" t="str">
        <f>IFERROR(INDEX($C$2:$C$5193,MATCH(ROWS(N$2:N3260),N$2:N$5193,0)),"")</f>
        <v/>
      </c>
      <c r="S3260" s="92" t="str">
        <f>IFERROR(INDEX($C$2:$C$5193,MATCH(ROWS(O$2:O3260),O$2:O$5193,0)),"")</f>
        <v/>
      </c>
    </row>
    <row r="3261" spans="1:19" x14ac:dyDescent="0.25">
      <c r="A3261" s="68">
        <v>3093</v>
      </c>
      <c r="B3261" s="68" t="s">
        <v>8619</v>
      </c>
      <c r="C3261" s="68" t="s">
        <v>8620</v>
      </c>
      <c r="D3261" s="68" t="s">
        <v>8516</v>
      </c>
      <c r="E3261" s="68" t="s">
        <v>22415</v>
      </c>
      <c r="F3261" s="68" t="s">
        <v>8621</v>
      </c>
      <c r="G3261" s="68" t="s">
        <v>8622</v>
      </c>
      <c r="H3261" s="68">
        <v>28.566500000000001</v>
      </c>
      <c r="I3261" s="68">
        <v>77.103099999999998</v>
      </c>
      <c r="J3261" s="68">
        <v>777</v>
      </c>
      <c r="K3261" s="68">
        <v>5.5</v>
      </c>
      <c r="L3261" s="68">
        <f>COUNTIFS(Aéroports!$C$2:$C$5193,Aéroports!$C3261,Aéroports!$D$2:$D$5193,Aéroports!$D3261)</f>
        <v>1</v>
      </c>
      <c r="M3261" s="68" t="str">
        <f>IF(AND(Formulaire!$H$15=Aéroports!$E3261,--ISNUMBER(IFERROR(SEARCH(Formulaire!$H$16,$C3261,1),""))=1),MAX(M$1:M3260)+1,"")</f>
        <v/>
      </c>
      <c r="N3261" s="68" t="str">
        <f>IF(AND(Formulaire!$H$21=Aéroports!$E3261,--ISNUMBER(IFERROR(SEARCH(Formulaire!$H$22,$C3261,1),""))=1),MAX(N$1:N3260)+1,"")</f>
        <v/>
      </c>
      <c r="O3261" s="68" t="str">
        <f>IF(AND(Formulaire!$H$27=Aéroports!$E3261,--ISNUMBER(IFERROR(SEARCH(Formulaire!$H$28,$C3261,1),""))=1),MAX(O$1:O3260)+1,"")</f>
        <v/>
      </c>
      <c r="Q3261" s="91" t="str">
        <f>IFERROR(INDEX($C$2:$C$5193,MATCH(ROWS(M$2:M3261),M$2:M$5193,0)),"")</f>
        <v/>
      </c>
      <c r="R3261" s="70" t="str">
        <f>IFERROR(INDEX($C$2:$C$5193,MATCH(ROWS(N$2:N3261),N$2:N$5193,0)),"")</f>
        <v/>
      </c>
      <c r="S3261" s="92" t="str">
        <f>IFERROR(INDEX($C$2:$C$5193,MATCH(ROWS(O$2:O3261),O$2:O$5193,0)),"")</f>
        <v/>
      </c>
    </row>
    <row r="3262" spans="1:19" x14ac:dyDescent="0.25">
      <c r="A3262" s="69">
        <v>3045</v>
      </c>
      <c r="B3262" s="69" t="s">
        <v>8623</v>
      </c>
      <c r="C3262" s="69" t="s">
        <v>8624</v>
      </c>
      <c r="D3262" s="69" t="s">
        <v>8516</v>
      </c>
      <c r="E3262" s="69" t="s">
        <v>22415</v>
      </c>
      <c r="F3262" s="69" t="s">
        <v>8625</v>
      </c>
      <c r="G3262" s="69" t="s">
        <v>8626</v>
      </c>
      <c r="H3262" s="69">
        <v>23.834</v>
      </c>
      <c r="I3262" s="69">
        <v>86.425299999999993</v>
      </c>
      <c r="J3262" s="69">
        <v>847</v>
      </c>
      <c r="K3262" s="69">
        <v>5.5</v>
      </c>
      <c r="L3262" s="69">
        <f>COUNTIFS(Aéroports!$C$2:$C$5193,Aéroports!$C3262,Aéroports!$D$2:$D$5193,Aéroports!$D3262)</f>
        <v>1</v>
      </c>
      <c r="M3262" s="69" t="str">
        <f>IF(AND(Formulaire!$H$15=Aéroports!$E3262,--ISNUMBER(IFERROR(SEARCH(Formulaire!$H$16,$C3262,1),""))=1),MAX(M$1:M3261)+1,"")</f>
        <v/>
      </c>
      <c r="N3262" s="69" t="str">
        <f>IF(AND(Formulaire!$H$21=Aéroports!$E3262,--ISNUMBER(IFERROR(SEARCH(Formulaire!$H$22,$C3262,1),""))=1),MAX(N$1:N3261)+1,"")</f>
        <v/>
      </c>
      <c r="O3262" s="69" t="str">
        <f>IF(AND(Formulaire!$H$27=Aéroports!$E3262,--ISNUMBER(IFERROR(SEARCH(Formulaire!$H$28,$C3262,1),""))=1),MAX(O$1:O3261)+1,"")</f>
        <v/>
      </c>
      <c r="Q3262" s="91" t="str">
        <f>IFERROR(INDEX($C$2:$C$5193,MATCH(ROWS(M$2:M3262),M$2:M$5193,0)),"")</f>
        <v/>
      </c>
      <c r="R3262" s="70" t="str">
        <f>IFERROR(INDEX($C$2:$C$5193,MATCH(ROWS(N$2:N3262),N$2:N$5193,0)),"")</f>
        <v/>
      </c>
      <c r="S3262" s="92" t="str">
        <f>IFERROR(INDEX($C$2:$C$5193,MATCH(ROWS(O$2:O3262),O$2:O$5193,0)),"")</f>
        <v/>
      </c>
    </row>
    <row r="3263" spans="1:19" x14ac:dyDescent="0.25">
      <c r="A3263" s="68">
        <v>6174</v>
      </c>
      <c r="B3263" s="68" t="s">
        <v>8627</v>
      </c>
      <c r="C3263" s="68" t="s">
        <v>8628</v>
      </c>
      <c r="D3263" s="68" t="s">
        <v>8516</v>
      </c>
      <c r="E3263" s="68" t="s">
        <v>22415</v>
      </c>
      <c r="F3263" s="68" t="s">
        <v>8629</v>
      </c>
      <c r="G3263" s="68" t="s">
        <v>8630</v>
      </c>
      <c r="H3263" s="68">
        <v>25.883900000000001</v>
      </c>
      <c r="I3263" s="68">
        <v>93.771100000000004</v>
      </c>
      <c r="J3263" s="68">
        <v>487</v>
      </c>
      <c r="K3263" s="68">
        <v>5.5</v>
      </c>
      <c r="L3263" s="68">
        <f>COUNTIFS(Aéroports!$C$2:$C$5193,Aéroports!$C3263,Aéroports!$D$2:$D$5193,Aéroports!$D3263)</f>
        <v>1</v>
      </c>
      <c r="M3263" s="68" t="str">
        <f>IF(AND(Formulaire!$H$15=Aéroports!$E3263,--ISNUMBER(IFERROR(SEARCH(Formulaire!$H$16,$C3263,1),""))=1),MAX(M$1:M3262)+1,"")</f>
        <v/>
      </c>
      <c r="N3263" s="68" t="str">
        <f>IF(AND(Formulaire!$H$21=Aéroports!$E3263,--ISNUMBER(IFERROR(SEARCH(Formulaire!$H$22,$C3263,1),""))=1),MAX(N$1:N3262)+1,"")</f>
        <v/>
      </c>
      <c r="O3263" s="68" t="str">
        <f>IF(AND(Formulaire!$H$27=Aéroports!$E3263,--ISNUMBER(IFERROR(SEARCH(Formulaire!$H$28,$C3263,1),""))=1),MAX(O$1:O3262)+1,"")</f>
        <v/>
      </c>
      <c r="Q3263" s="91" t="str">
        <f>IFERROR(INDEX($C$2:$C$5193,MATCH(ROWS(M$2:M3263),M$2:M$5193,0)),"")</f>
        <v/>
      </c>
      <c r="R3263" s="70" t="str">
        <f>IFERROR(INDEX($C$2:$C$5193,MATCH(ROWS(N$2:N3263),N$2:N$5193,0)),"")</f>
        <v/>
      </c>
      <c r="S3263" s="92" t="str">
        <f>IFERROR(INDEX($C$2:$C$5193,MATCH(ROWS(O$2:O3263),O$2:O$5193,0)),"")</f>
        <v/>
      </c>
    </row>
    <row r="3264" spans="1:19" x14ac:dyDescent="0.25">
      <c r="A3264" s="69">
        <v>5711</v>
      </c>
      <c r="B3264" s="69" t="s">
        <v>8631</v>
      </c>
      <c r="C3264" s="69" t="s">
        <v>8632</v>
      </c>
      <c r="D3264" s="69" t="s">
        <v>8516</v>
      </c>
      <c r="E3264" s="69" t="s">
        <v>22415</v>
      </c>
      <c r="F3264" s="69" t="s">
        <v>8633</v>
      </c>
      <c r="G3264" s="69" t="s">
        <v>8634</v>
      </c>
      <c r="H3264" s="69">
        <v>20.713100000000001</v>
      </c>
      <c r="I3264" s="69">
        <v>70.921099999999996</v>
      </c>
      <c r="J3264" s="69">
        <v>31</v>
      </c>
      <c r="K3264" s="69">
        <v>5.5</v>
      </c>
      <c r="L3264" s="69">
        <f>COUNTIFS(Aéroports!$C$2:$C$5193,Aéroports!$C3264,Aéroports!$D$2:$D$5193,Aéroports!$D3264)</f>
        <v>1</v>
      </c>
      <c r="M3264" s="69" t="str">
        <f>IF(AND(Formulaire!$H$15=Aéroports!$E3264,--ISNUMBER(IFERROR(SEARCH(Formulaire!$H$16,$C3264,1),""))=1),MAX(M$1:M3263)+1,"")</f>
        <v/>
      </c>
      <c r="N3264" s="69" t="str">
        <f>IF(AND(Formulaire!$H$21=Aéroports!$E3264,--ISNUMBER(IFERROR(SEARCH(Formulaire!$H$22,$C3264,1),""))=1),MAX(N$1:N3263)+1,"")</f>
        <v/>
      </c>
      <c r="O3264" s="69" t="str">
        <f>IF(AND(Formulaire!$H$27=Aéroports!$E3264,--ISNUMBER(IFERROR(SEARCH(Formulaire!$H$28,$C3264,1),""))=1),MAX(O$1:O3263)+1,"")</f>
        <v/>
      </c>
      <c r="Q3264" s="91" t="str">
        <f>IFERROR(INDEX($C$2:$C$5193,MATCH(ROWS(M$2:M3264),M$2:M$5193,0)),"")</f>
        <v/>
      </c>
      <c r="R3264" s="70" t="str">
        <f>IFERROR(INDEX($C$2:$C$5193,MATCH(ROWS(N$2:N3264),N$2:N$5193,0)),"")</f>
        <v/>
      </c>
      <c r="S3264" s="92" t="str">
        <f>IFERROR(INDEX($C$2:$C$5193,MATCH(ROWS(O$2:O3264),O$2:O$5193,0)),"")</f>
        <v/>
      </c>
    </row>
    <row r="3265" spans="1:19" x14ac:dyDescent="0.25">
      <c r="A3265" s="68">
        <v>11998</v>
      </c>
      <c r="B3265" s="68" t="s">
        <v>8635</v>
      </c>
      <c r="C3265" s="68" t="s">
        <v>8636</v>
      </c>
      <c r="D3265" s="68" t="s">
        <v>8516</v>
      </c>
      <c r="E3265" s="68" t="s">
        <v>22415</v>
      </c>
      <c r="F3265" s="68" t="s">
        <v>8637</v>
      </c>
      <c r="G3265" s="68" t="s">
        <v>8638</v>
      </c>
      <c r="H3265" s="68">
        <v>23.622499999999999</v>
      </c>
      <c r="I3265" s="68">
        <v>87.242999999999995</v>
      </c>
      <c r="J3265" s="68">
        <v>300</v>
      </c>
      <c r="K3265" s="68" t="s">
        <v>340</v>
      </c>
      <c r="L3265" s="68">
        <f>COUNTIFS(Aéroports!$C$2:$C$5193,Aéroports!$C3265,Aéroports!$D$2:$D$5193,Aéroports!$D3265)</f>
        <v>1</v>
      </c>
      <c r="M3265" s="68" t="str">
        <f>IF(AND(Formulaire!$H$15=Aéroports!$E3265,--ISNUMBER(IFERROR(SEARCH(Formulaire!$H$16,$C3265,1),""))=1),MAX(M$1:M3264)+1,"")</f>
        <v/>
      </c>
      <c r="N3265" s="68" t="str">
        <f>IF(AND(Formulaire!$H$21=Aéroports!$E3265,--ISNUMBER(IFERROR(SEARCH(Formulaire!$H$22,$C3265,1),""))=1),MAX(N$1:N3264)+1,"")</f>
        <v/>
      </c>
      <c r="O3265" s="68" t="str">
        <f>IF(AND(Formulaire!$H$27=Aéroports!$E3265,--ISNUMBER(IFERROR(SEARCH(Formulaire!$H$28,$C3265,1),""))=1),MAX(O$1:O3264)+1,"")</f>
        <v/>
      </c>
      <c r="Q3265" s="91" t="str">
        <f>IFERROR(INDEX($C$2:$C$5193,MATCH(ROWS(M$2:M3265),M$2:M$5193,0)),"")</f>
        <v/>
      </c>
      <c r="R3265" s="70" t="str">
        <f>IFERROR(INDEX($C$2:$C$5193,MATCH(ROWS(N$2:N3265),N$2:N$5193,0)),"")</f>
        <v/>
      </c>
      <c r="S3265" s="92" t="str">
        <f>IFERROR(INDEX($C$2:$C$5193,MATCH(ROWS(O$2:O3265),O$2:O$5193,0)),"")</f>
        <v/>
      </c>
    </row>
    <row r="3266" spans="1:19" x14ac:dyDescent="0.25">
      <c r="A3266" s="69">
        <v>3048</v>
      </c>
      <c r="B3266" s="69" t="s">
        <v>8639</v>
      </c>
      <c r="C3266" s="69" t="s">
        <v>8640</v>
      </c>
      <c r="D3266" s="69" t="s">
        <v>8516</v>
      </c>
      <c r="E3266" s="69" t="s">
        <v>22415</v>
      </c>
      <c r="F3266" s="69" t="s">
        <v>8641</v>
      </c>
      <c r="G3266" s="69" t="s">
        <v>8642</v>
      </c>
      <c r="H3266" s="69">
        <v>24.744299999999999</v>
      </c>
      <c r="I3266" s="69">
        <v>84.9512</v>
      </c>
      <c r="J3266" s="69">
        <v>380</v>
      </c>
      <c r="K3266" s="69">
        <v>5.5</v>
      </c>
      <c r="L3266" s="69">
        <f>COUNTIFS(Aéroports!$C$2:$C$5193,Aéroports!$C3266,Aéroports!$D$2:$D$5193,Aéroports!$D3266)</f>
        <v>1</v>
      </c>
      <c r="M3266" s="69" t="str">
        <f>IF(AND(Formulaire!$H$15=Aéroports!$E3266,--ISNUMBER(IFERROR(SEARCH(Formulaire!$H$16,$C3266,1),""))=1),MAX(M$1:M3265)+1,"")</f>
        <v/>
      </c>
      <c r="N3266" s="69" t="str">
        <f>IF(AND(Formulaire!$H$21=Aéroports!$E3266,--ISNUMBER(IFERROR(SEARCH(Formulaire!$H$22,$C3266,1),""))=1),MAX(N$1:N3265)+1,"")</f>
        <v/>
      </c>
      <c r="O3266" s="69" t="str">
        <f>IF(AND(Formulaire!$H$27=Aéroports!$E3266,--ISNUMBER(IFERROR(SEARCH(Formulaire!$H$28,$C3266,1),""))=1),MAX(O$1:O3265)+1,"")</f>
        <v/>
      </c>
      <c r="Q3266" s="91" t="str">
        <f>IFERROR(INDEX($C$2:$C$5193,MATCH(ROWS(M$2:M3266),M$2:M$5193,0)),"")</f>
        <v/>
      </c>
      <c r="R3266" s="70" t="str">
        <f>IFERROR(INDEX($C$2:$C$5193,MATCH(ROWS(N$2:N3266),N$2:N$5193,0)),"")</f>
        <v/>
      </c>
      <c r="S3266" s="92" t="str">
        <f>IFERROR(INDEX($C$2:$C$5193,MATCH(ROWS(O$2:O3266),O$2:O$5193,0)),"")</f>
        <v/>
      </c>
    </row>
    <row r="3267" spans="1:19" x14ac:dyDescent="0.25">
      <c r="A3267" s="68">
        <v>3007</v>
      </c>
      <c r="B3267" s="68" t="s">
        <v>8643</v>
      </c>
      <c r="C3267" s="68" t="s">
        <v>8644</v>
      </c>
      <c r="D3267" s="68" t="s">
        <v>8516</v>
      </c>
      <c r="E3267" s="68" t="s">
        <v>22415</v>
      </c>
      <c r="F3267" s="68" t="s">
        <v>8645</v>
      </c>
      <c r="G3267" s="68" t="s">
        <v>8646</v>
      </c>
      <c r="H3267" s="68">
        <v>15.380800000000001</v>
      </c>
      <c r="I3267" s="68">
        <v>73.831400000000002</v>
      </c>
      <c r="J3267" s="68">
        <v>150</v>
      </c>
      <c r="K3267" s="68">
        <v>5.5</v>
      </c>
      <c r="L3267" s="68">
        <f>COUNTIFS(Aéroports!$C$2:$C$5193,Aéroports!$C3267,Aéroports!$D$2:$D$5193,Aéroports!$D3267)</f>
        <v>1</v>
      </c>
      <c r="M3267" s="68" t="str">
        <f>IF(AND(Formulaire!$H$15=Aéroports!$E3267,--ISNUMBER(IFERROR(SEARCH(Formulaire!$H$16,$C3267,1),""))=1),MAX(M$1:M3266)+1,"")</f>
        <v/>
      </c>
      <c r="N3267" s="68" t="str">
        <f>IF(AND(Formulaire!$H$21=Aéroports!$E3267,--ISNUMBER(IFERROR(SEARCH(Formulaire!$H$22,$C3267,1),""))=1),MAX(N$1:N3266)+1,"")</f>
        <v/>
      </c>
      <c r="O3267" s="68" t="str">
        <f>IF(AND(Formulaire!$H$27=Aéroports!$E3267,--ISNUMBER(IFERROR(SEARCH(Formulaire!$H$28,$C3267,1),""))=1),MAX(O$1:O3266)+1,"")</f>
        <v/>
      </c>
      <c r="Q3267" s="91" t="str">
        <f>IFERROR(INDEX($C$2:$C$5193,MATCH(ROWS(M$2:M3267),M$2:M$5193,0)),"")</f>
        <v/>
      </c>
      <c r="R3267" s="70" t="str">
        <f>IFERROR(INDEX($C$2:$C$5193,MATCH(ROWS(N$2:N3267),N$2:N$5193,0)),"")</f>
        <v/>
      </c>
      <c r="S3267" s="92" t="str">
        <f>IFERROR(INDEX($C$2:$C$5193,MATCH(ROWS(O$2:O3267),O$2:O$5193,0)),"")</f>
        <v/>
      </c>
    </row>
    <row r="3268" spans="1:19" x14ac:dyDescent="0.25">
      <c r="A3268" s="69">
        <v>6741</v>
      </c>
      <c r="B3268" s="69" t="s">
        <v>8647</v>
      </c>
      <c r="C3268" s="69" t="s">
        <v>8648</v>
      </c>
      <c r="D3268" s="69" t="s">
        <v>8516</v>
      </c>
      <c r="E3268" s="69" t="s">
        <v>22415</v>
      </c>
      <c r="F3268" s="69" t="s">
        <v>8649</v>
      </c>
      <c r="G3268" s="69" t="s">
        <v>8650</v>
      </c>
      <c r="H3268" s="69">
        <v>26.739699999999999</v>
      </c>
      <c r="I3268" s="69">
        <v>83.449700000000007</v>
      </c>
      <c r="J3268" s="69">
        <v>259</v>
      </c>
      <c r="K3268" s="69">
        <v>5.5</v>
      </c>
      <c r="L3268" s="69">
        <f>COUNTIFS(Aéroports!$C$2:$C$5193,Aéroports!$C3268,Aéroports!$D$2:$D$5193,Aéroports!$D3268)</f>
        <v>1</v>
      </c>
      <c r="M3268" s="69" t="str">
        <f>IF(AND(Formulaire!$H$15=Aéroports!$E3268,--ISNUMBER(IFERROR(SEARCH(Formulaire!$H$16,$C3268,1),""))=1),MAX(M$1:M3267)+1,"")</f>
        <v/>
      </c>
      <c r="N3268" s="69" t="str">
        <f>IF(AND(Formulaire!$H$21=Aéroports!$E3268,--ISNUMBER(IFERROR(SEARCH(Formulaire!$H$22,$C3268,1),""))=1),MAX(N$1:N3267)+1,"")</f>
        <v/>
      </c>
      <c r="O3268" s="69" t="str">
        <f>IF(AND(Formulaire!$H$27=Aéroports!$E3268,--ISNUMBER(IFERROR(SEARCH(Formulaire!$H$28,$C3268,1),""))=1),MAX(O$1:O3267)+1,"")</f>
        <v/>
      </c>
      <c r="Q3268" s="91" t="str">
        <f>IFERROR(INDEX($C$2:$C$5193,MATCH(ROWS(M$2:M3268),M$2:M$5193,0)),"")</f>
        <v/>
      </c>
      <c r="R3268" s="70" t="str">
        <f>IFERROR(INDEX($C$2:$C$5193,MATCH(ROWS(N$2:N3268),N$2:N$5193,0)),"")</f>
        <v/>
      </c>
      <c r="S3268" s="92" t="str">
        <f>IFERROR(INDEX($C$2:$C$5193,MATCH(ROWS(O$2:O3268),O$2:O$5193,0)),"")</f>
        <v/>
      </c>
    </row>
    <row r="3269" spans="1:19" x14ac:dyDescent="0.25">
      <c r="A3269" s="68">
        <v>6173</v>
      </c>
      <c r="B3269" s="68" t="s">
        <v>8651</v>
      </c>
      <c r="C3269" s="68" t="s">
        <v>8652</v>
      </c>
      <c r="D3269" s="68" t="s">
        <v>8516</v>
      </c>
      <c r="E3269" s="68" t="s">
        <v>22415</v>
      </c>
      <c r="F3269" s="68" t="s">
        <v>8653</v>
      </c>
      <c r="G3269" s="68" t="s">
        <v>8654</v>
      </c>
      <c r="H3269" s="68">
        <v>26.106100000000001</v>
      </c>
      <c r="I3269" s="68">
        <v>91.585899999999995</v>
      </c>
      <c r="J3269" s="68">
        <v>162</v>
      </c>
      <c r="K3269" s="68">
        <v>5.5</v>
      </c>
      <c r="L3269" s="68">
        <f>COUNTIFS(Aéroports!$C$2:$C$5193,Aéroports!$C3269,Aéroports!$D$2:$D$5193,Aéroports!$D3269)</f>
        <v>1</v>
      </c>
      <c r="M3269" s="68" t="str">
        <f>IF(AND(Formulaire!$H$15=Aéroports!$E3269,--ISNUMBER(IFERROR(SEARCH(Formulaire!$H$16,$C3269,1),""))=1),MAX(M$1:M3268)+1,"")</f>
        <v/>
      </c>
      <c r="N3269" s="68" t="str">
        <f>IF(AND(Formulaire!$H$21=Aéroports!$E3269,--ISNUMBER(IFERROR(SEARCH(Formulaire!$H$22,$C3269,1),""))=1),MAX(N$1:N3268)+1,"")</f>
        <v/>
      </c>
      <c r="O3269" s="68" t="str">
        <f>IF(AND(Formulaire!$H$27=Aéroports!$E3269,--ISNUMBER(IFERROR(SEARCH(Formulaire!$H$28,$C3269,1),""))=1),MAX(O$1:O3268)+1,"")</f>
        <v/>
      </c>
      <c r="Q3269" s="91" t="str">
        <f>IFERROR(INDEX($C$2:$C$5193,MATCH(ROWS(M$2:M3269),M$2:M$5193,0)),"")</f>
        <v/>
      </c>
      <c r="R3269" s="70" t="str">
        <f>IFERROR(INDEX($C$2:$C$5193,MATCH(ROWS(N$2:N3269),N$2:N$5193,0)),"")</f>
        <v/>
      </c>
      <c r="S3269" s="92" t="str">
        <f>IFERROR(INDEX($C$2:$C$5193,MATCH(ROWS(O$2:O3269),O$2:O$5193,0)),"")</f>
        <v/>
      </c>
    </row>
    <row r="3270" spans="1:19" x14ac:dyDescent="0.25">
      <c r="A3270" s="69">
        <v>3094</v>
      </c>
      <c r="B3270" s="69" t="s">
        <v>8655</v>
      </c>
      <c r="C3270" s="69" t="s">
        <v>8656</v>
      </c>
      <c r="D3270" s="69" t="s">
        <v>8516</v>
      </c>
      <c r="E3270" s="69" t="s">
        <v>22415</v>
      </c>
      <c r="F3270" s="69" t="s">
        <v>8657</v>
      </c>
      <c r="G3270" s="69" t="s">
        <v>8658</v>
      </c>
      <c r="H3270" s="69">
        <v>26.293299999999999</v>
      </c>
      <c r="I3270" s="69">
        <v>78.227800000000002</v>
      </c>
      <c r="J3270" s="69">
        <v>617</v>
      </c>
      <c r="K3270" s="69">
        <v>5.5</v>
      </c>
      <c r="L3270" s="69">
        <f>COUNTIFS(Aéroports!$C$2:$C$5193,Aéroports!$C3270,Aéroports!$D$2:$D$5193,Aéroports!$D3270)</f>
        <v>1</v>
      </c>
      <c r="M3270" s="69" t="str">
        <f>IF(AND(Formulaire!$H$15=Aéroports!$E3270,--ISNUMBER(IFERROR(SEARCH(Formulaire!$H$16,$C3270,1),""))=1),MAX(M$1:M3269)+1,"")</f>
        <v/>
      </c>
      <c r="N3270" s="69" t="str">
        <f>IF(AND(Formulaire!$H$21=Aéroports!$E3270,--ISNUMBER(IFERROR(SEARCH(Formulaire!$H$22,$C3270,1),""))=1),MAX(N$1:N3269)+1,"")</f>
        <v/>
      </c>
      <c r="O3270" s="69" t="str">
        <f>IF(AND(Formulaire!$H$27=Aéroports!$E3270,--ISNUMBER(IFERROR(SEARCH(Formulaire!$H$28,$C3270,1),""))=1),MAX(O$1:O3269)+1,"")</f>
        <v/>
      </c>
      <c r="Q3270" s="91" t="str">
        <f>IFERROR(INDEX($C$2:$C$5193,MATCH(ROWS(M$2:M3270),M$2:M$5193,0)),"")</f>
        <v/>
      </c>
      <c r="R3270" s="70" t="str">
        <f>IFERROR(INDEX($C$2:$C$5193,MATCH(ROWS(N$2:N3270),N$2:N$5193,0)),"")</f>
        <v/>
      </c>
      <c r="S3270" s="92" t="str">
        <f>IFERROR(INDEX($C$2:$C$5193,MATCH(ROWS(O$2:O3270),O$2:O$5193,0)),"")</f>
        <v/>
      </c>
    </row>
    <row r="3271" spans="1:19" x14ac:dyDescent="0.25">
      <c r="A3271" s="68">
        <v>6168</v>
      </c>
      <c r="B3271" s="68" t="s">
        <v>8659</v>
      </c>
      <c r="C3271" s="68" t="s">
        <v>8660</v>
      </c>
      <c r="D3271" s="68" t="s">
        <v>8516</v>
      </c>
      <c r="E3271" s="68" t="s">
        <v>22415</v>
      </c>
      <c r="F3271" s="68" t="s">
        <v>8661</v>
      </c>
      <c r="G3271" s="68" t="s">
        <v>8662</v>
      </c>
      <c r="H3271" s="68">
        <v>15.361700000000001</v>
      </c>
      <c r="I3271" s="68">
        <v>75.084900000000005</v>
      </c>
      <c r="J3271" s="68">
        <v>2171</v>
      </c>
      <c r="K3271" s="68">
        <v>5.5</v>
      </c>
      <c r="L3271" s="68">
        <f>COUNTIFS(Aéroports!$C$2:$C$5193,Aéroports!$C3271,Aéroports!$D$2:$D$5193,Aéroports!$D3271)</f>
        <v>1</v>
      </c>
      <c r="M3271" s="68" t="str">
        <f>IF(AND(Formulaire!$H$15=Aéroports!$E3271,--ISNUMBER(IFERROR(SEARCH(Formulaire!$H$16,$C3271,1),""))=1),MAX(M$1:M3270)+1,"")</f>
        <v/>
      </c>
      <c r="N3271" s="68" t="str">
        <f>IF(AND(Formulaire!$H$21=Aéroports!$E3271,--ISNUMBER(IFERROR(SEARCH(Formulaire!$H$22,$C3271,1),""))=1),MAX(N$1:N3270)+1,"")</f>
        <v/>
      </c>
      <c r="O3271" s="68" t="str">
        <f>IF(AND(Formulaire!$H$27=Aéroports!$E3271,--ISNUMBER(IFERROR(SEARCH(Formulaire!$H$28,$C3271,1),""))=1),MAX(O$1:O3270)+1,"")</f>
        <v/>
      </c>
      <c r="Q3271" s="91" t="str">
        <f>IFERROR(INDEX($C$2:$C$5193,MATCH(ROWS(M$2:M3271),M$2:M$5193,0)),"")</f>
        <v/>
      </c>
      <c r="R3271" s="70" t="str">
        <f>IFERROR(INDEX($C$2:$C$5193,MATCH(ROWS(N$2:N3271),N$2:N$5193,0)),"")</f>
        <v/>
      </c>
      <c r="S3271" s="92" t="str">
        <f>IFERROR(INDEX($C$2:$C$5193,MATCH(ROWS(O$2:O3271),O$2:O$5193,0)),"")</f>
        <v/>
      </c>
    </row>
    <row r="3272" spans="1:19" x14ac:dyDescent="0.25">
      <c r="A3272" s="69">
        <v>3141</v>
      </c>
      <c r="B3272" s="69" t="s">
        <v>8663</v>
      </c>
      <c r="C3272" s="69" t="s">
        <v>8664</v>
      </c>
      <c r="D3272" s="69" t="s">
        <v>8516</v>
      </c>
      <c r="E3272" s="69" t="s">
        <v>22415</v>
      </c>
      <c r="F3272" s="69" t="s">
        <v>8665</v>
      </c>
      <c r="G3272" s="69" t="s">
        <v>8666</v>
      </c>
      <c r="H3272" s="69">
        <v>17.453099999999999</v>
      </c>
      <c r="I3272" s="69">
        <v>78.467600000000004</v>
      </c>
      <c r="J3272" s="69">
        <v>1742</v>
      </c>
      <c r="K3272" s="69">
        <v>5.5</v>
      </c>
      <c r="L3272" s="69">
        <f>COUNTIFS(Aéroports!$C$2:$C$5193,Aéroports!$C3272,Aéroports!$D$2:$D$5193,Aéroports!$D3272)</f>
        <v>1</v>
      </c>
      <c r="M3272" s="69" t="str">
        <f>IF(AND(Formulaire!$H$15=Aéroports!$E3272,--ISNUMBER(IFERROR(SEARCH(Formulaire!$H$16,$C3272,1),""))=1),MAX(M$1:M3271)+1,"")</f>
        <v/>
      </c>
      <c r="N3272" s="69" t="str">
        <f>IF(AND(Formulaire!$H$21=Aéroports!$E3272,--ISNUMBER(IFERROR(SEARCH(Formulaire!$H$22,$C3272,1),""))=1),MAX(N$1:N3271)+1,"")</f>
        <v/>
      </c>
      <c r="O3272" s="69" t="str">
        <f>IF(AND(Formulaire!$H$27=Aéroports!$E3272,--ISNUMBER(IFERROR(SEARCH(Formulaire!$H$28,$C3272,1),""))=1),MAX(O$1:O3271)+1,"")</f>
        <v/>
      </c>
      <c r="Q3272" s="91" t="str">
        <f>IFERROR(INDEX($C$2:$C$5193,MATCH(ROWS(M$2:M3272),M$2:M$5193,0)),"")</f>
        <v/>
      </c>
      <c r="R3272" s="70" t="str">
        <f>IFERROR(INDEX($C$2:$C$5193,MATCH(ROWS(N$2:N3272),N$2:N$5193,0)),"")</f>
        <v/>
      </c>
      <c r="S3272" s="92" t="str">
        <f>IFERROR(INDEX($C$2:$C$5193,MATCH(ROWS(O$2:O3272),O$2:O$5193,0)),"")</f>
        <v/>
      </c>
    </row>
    <row r="3273" spans="1:19" x14ac:dyDescent="0.25">
      <c r="A3273" s="68">
        <v>3050</v>
      </c>
      <c r="B3273" s="68" t="s">
        <v>8667</v>
      </c>
      <c r="C3273" s="68" t="s">
        <v>8668</v>
      </c>
      <c r="D3273" s="68" t="s">
        <v>8516</v>
      </c>
      <c r="E3273" s="68" t="s">
        <v>22415</v>
      </c>
      <c r="F3273" s="68" t="s">
        <v>8669</v>
      </c>
      <c r="G3273" s="68" t="s">
        <v>8670</v>
      </c>
      <c r="H3273" s="68">
        <v>24.76</v>
      </c>
      <c r="I3273" s="68">
        <v>93.896699999999996</v>
      </c>
      <c r="J3273" s="68">
        <v>2540</v>
      </c>
      <c r="K3273" s="68">
        <v>5.5</v>
      </c>
      <c r="L3273" s="68">
        <f>COUNTIFS(Aéroports!$C$2:$C$5193,Aéroports!$C3273,Aéroports!$D$2:$D$5193,Aéroports!$D3273)</f>
        <v>1</v>
      </c>
      <c r="M3273" s="68" t="str">
        <f>IF(AND(Formulaire!$H$15=Aéroports!$E3273,--ISNUMBER(IFERROR(SEARCH(Formulaire!$H$16,$C3273,1),""))=1),MAX(M$1:M3272)+1,"")</f>
        <v/>
      </c>
      <c r="N3273" s="68" t="str">
        <f>IF(AND(Formulaire!$H$21=Aéroports!$E3273,--ISNUMBER(IFERROR(SEARCH(Formulaire!$H$22,$C3273,1),""))=1),MAX(N$1:N3272)+1,"")</f>
        <v/>
      </c>
      <c r="O3273" s="68" t="str">
        <f>IF(AND(Formulaire!$H$27=Aéroports!$E3273,--ISNUMBER(IFERROR(SEARCH(Formulaire!$H$28,$C3273,1),""))=1),MAX(O$1:O3272)+1,"")</f>
        <v/>
      </c>
      <c r="Q3273" s="91" t="str">
        <f>IFERROR(INDEX($C$2:$C$5193,MATCH(ROWS(M$2:M3273),M$2:M$5193,0)),"")</f>
        <v/>
      </c>
      <c r="R3273" s="70" t="str">
        <f>IFERROR(INDEX($C$2:$C$5193,MATCH(ROWS(N$2:N3273),N$2:N$5193,0)),"")</f>
        <v/>
      </c>
      <c r="S3273" s="92" t="str">
        <f>IFERROR(INDEX($C$2:$C$5193,MATCH(ROWS(O$2:O3273),O$2:O$5193,0)),"")</f>
        <v/>
      </c>
    </row>
    <row r="3274" spans="1:19" x14ac:dyDescent="0.25">
      <c r="A3274" s="69">
        <v>3008</v>
      </c>
      <c r="B3274" s="69" t="s">
        <v>8671</v>
      </c>
      <c r="C3274" s="69" t="s">
        <v>8672</v>
      </c>
      <c r="D3274" s="69" t="s">
        <v>8516</v>
      </c>
      <c r="E3274" s="69" t="s">
        <v>22415</v>
      </c>
      <c r="F3274" s="69" t="s">
        <v>8673</v>
      </c>
      <c r="G3274" s="69" t="s">
        <v>8674</v>
      </c>
      <c r="H3274" s="69">
        <v>22.721800000000002</v>
      </c>
      <c r="I3274" s="69">
        <v>75.801100000000005</v>
      </c>
      <c r="J3274" s="69">
        <v>1850</v>
      </c>
      <c r="K3274" s="69">
        <v>5.5</v>
      </c>
      <c r="L3274" s="69">
        <f>COUNTIFS(Aéroports!$C$2:$C$5193,Aéroports!$C3274,Aéroports!$D$2:$D$5193,Aéroports!$D3274)</f>
        <v>1</v>
      </c>
      <c r="M3274" s="69" t="str">
        <f>IF(AND(Formulaire!$H$15=Aéroports!$E3274,--ISNUMBER(IFERROR(SEARCH(Formulaire!$H$16,$C3274,1),""))=1),MAX(M$1:M3273)+1,"")</f>
        <v/>
      </c>
      <c r="N3274" s="69" t="str">
        <f>IF(AND(Formulaire!$H$21=Aéroports!$E3274,--ISNUMBER(IFERROR(SEARCH(Formulaire!$H$22,$C3274,1),""))=1),MAX(N$1:N3273)+1,"")</f>
        <v/>
      </c>
      <c r="O3274" s="69" t="str">
        <f>IF(AND(Formulaire!$H$27=Aéroports!$E3274,--ISNUMBER(IFERROR(SEARCH(Formulaire!$H$28,$C3274,1),""))=1),MAX(O$1:O3273)+1,"")</f>
        <v/>
      </c>
      <c r="Q3274" s="91" t="str">
        <f>IFERROR(INDEX($C$2:$C$5193,MATCH(ROWS(M$2:M3274),M$2:M$5193,0)),"")</f>
        <v/>
      </c>
      <c r="R3274" s="70" t="str">
        <f>IFERROR(INDEX($C$2:$C$5193,MATCH(ROWS(N$2:N3274),N$2:N$5193,0)),"")</f>
        <v/>
      </c>
      <c r="S3274" s="92" t="str">
        <f>IFERROR(INDEX($C$2:$C$5193,MATCH(ROWS(O$2:O3274),O$2:O$5193,0)),"")</f>
        <v/>
      </c>
    </row>
    <row r="3275" spans="1:19" x14ac:dyDescent="0.25">
      <c r="A3275" s="68">
        <v>3009</v>
      </c>
      <c r="B3275" s="68" t="s">
        <v>8675</v>
      </c>
      <c r="C3275" s="68" t="s">
        <v>8676</v>
      </c>
      <c r="D3275" s="68" t="s">
        <v>8516</v>
      </c>
      <c r="E3275" s="68" t="s">
        <v>22415</v>
      </c>
      <c r="F3275" s="68" t="s">
        <v>8677</v>
      </c>
      <c r="G3275" s="68" t="s">
        <v>8678</v>
      </c>
      <c r="H3275" s="68">
        <v>23.177800000000001</v>
      </c>
      <c r="I3275" s="68">
        <v>80.052000000000007</v>
      </c>
      <c r="J3275" s="68">
        <v>1624</v>
      </c>
      <c r="K3275" s="68">
        <v>5.5</v>
      </c>
      <c r="L3275" s="68">
        <f>COUNTIFS(Aéroports!$C$2:$C$5193,Aéroports!$C3275,Aéroports!$D$2:$D$5193,Aéroports!$D3275)</f>
        <v>1</v>
      </c>
      <c r="M3275" s="68" t="str">
        <f>IF(AND(Formulaire!$H$15=Aéroports!$E3275,--ISNUMBER(IFERROR(SEARCH(Formulaire!$H$16,$C3275,1),""))=1),MAX(M$1:M3274)+1,"")</f>
        <v/>
      </c>
      <c r="N3275" s="68" t="str">
        <f>IF(AND(Formulaire!$H$21=Aéroports!$E3275,--ISNUMBER(IFERROR(SEARCH(Formulaire!$H$22,$C3275,1),""))=1),MAX(N$1:N3274)+1,"")</f>
        <v/>
      </c>
      <c r="O3275" s="68" t="str">
        <f>IF(AND(Formulaire!$H$27=Aéroports!$E3275,--ISNUMBER(IFERROR(SEARCH(Formulaire!$H$28,$C3275,1),""))=1),MAX(O$1:O3274)+1,"")</f>
        <v/>
      </c>
      <c r="Q3275" s="91" t="str">
        <f>IFERROR(INDEX($C$2:$C$5193,MATCH(ROWS(M$2:M3275),M$2:M$5193,0)),"")</f>
        <v/>
      </c>
      <c r="R3275" s="70" t="str">
        <f>IFERROR(INDEX($C$2:$C$5193,MATCH(ROWS(N$2:N3275),N$2:N$5193,0)),"")</f>
        <v/>
      </c>
      <c r="S3275" s="92" t="str">
        <f>IFERROR(INDEX($C$2:$C$5193,MATCH(ROWS(O$2:O3275),O$2:O$5193,0)),"")</f>
        <v/>
      </c>
    </row>
    <row r="3276" spans="1:19" x14ac:dyDescent="0.25">
      <c r="A3276" s="69">
        <v>3098</v>
      </c>
      <c r="B3276" s="69" t="s">
        <v>8679</v>
      </c>
      <c r="C3276" s="69" t="s">
        <v>8680</v>
      </c>
      <c r="D3276" s="69" t="s">
        <v>8516</v>
      </c>
      <c r="E3276" s="69" t="s">
        <v>22415</v>
      </c>
      <c r="F3276" s="69" t="s">
        <v>8681</v>
      </c>
      <c r="G3276" s="69" t="s">
        <v>8682</v>
      </c>
      <c r="H3276" s="69">
        <v>26.824200000000001</v>
      </c>
      <c r="I3276" s="69">
        <v>75.812200000000004</v>
      </c>
      <c r="J3276" s="69">
        <v>1263</v>
      </c>
      <c r="K3276" s="69">
        <v>5.5</v>
      </c>
      <c r="L3276" s="69">
        <f>COUNTIFS(Aéroports!$C$2:$C$5193,Aéroports!$C3276,Aéroports!$D$2:$D$5193,Aéroports!$D3276)</f>
        <v>1</v>
      </c>
      <c r="M3276" s="69" t="str">
        <f>IF(AND(Formulaire!$H$15=Aéroports!$E3276,--ISNUMBER(IFERROR(SEARCH(Formulaire!$H$16,$C3276,1),""))=1),MAX(M$1:M3275)+1,"")</f>
        <v/>
      </c>
      <c r="N3276" s="69" t="str">
        <f>IF(AND(Formulaire!$H$21=Aéroports!$E3276,--ISNUMBER(IFERROR(SEARCH(Formulaire!$H$22,$C3276,1),""))=1),MAX(N$1:N3275)+1,"")</f>
        <v/>
      </c>
      <c r="O3276" s="69" t="str">
        <f>IF(AND(Formulaire!$H$27=Aéroports!$E3276,--ISNUMBER(IFERROR(SEARCH(Formulaire!$H$28,$C3276,1),""))=1),MAX(O$1:O3275)+1,"")</f>
        <v/>
      </c>
      <c r="Q3276" s="91" t="str">
        <f>IFERROR(INDEX($C$2:$C$5193,MATCH(ROWS(M$2:M3276),M$2:M$5193,0)),"")</f>
        <v/>
      </c>
      <c r="R3276" s="70" t="str">
        <f>IFERROR(INDEX($C$2:$C$5193,MATCH(ROWS(N$2:N3276),N$2:N$5193,0)),"")</f>
        <v/>
      </c>
      <c r="S3276" s="92" t="str">
        <f>IFERROR(INDEX($C$2:$C$5193,MATCH(ROWS(O$2:O3276),O$2:O$5193,0)),"")</f>
        <v/>
      </c>
    </row>
    <row r="3277" spans="1:19" x14ac:dyDescent="0.25">
      <c r="A3277" s="68">
        <v>3099</v>
      </c>
      <c r="B3277" s="68" t="s">
        <v>8683</v>
      </c>
      <c r="C3277" s="68" t="s">
        <v>8684</v>
      </c>
      <c r="D3277" s="68" t="s">
        <v>8516</v>
      </c>
      <c r="E3277" s="68" t="s">
        <v>22415</v>
      </c>
      <c r="F3277" s="68" t="s">
        <v>8685</v>
      </c>
      <c r="G3277" s="68" t="s">
        <v>8686</v>
      </c>
      <c r="H3277" s="68">
        <v>26.8887</v>
      </c>
      <c r="I3277" s="68">
        <v>70.864999999999995</v>
      </c>
      <c r="J3277" s="68">
        <v>751</v>
      </c>
      <c r="K3277" s="68">
        <v>5.5</v>
      </c>
      <c r="L3277" s="68">
        <f>COUNTIFS(Aéroports!$C$2:$C$5193,Aéroports!$C3277,Aéroports!$D$2:$D$5193,Aéroports!$D3277)</f>
        <v>1</v>
      </c>
      <c r="M3277" s="68" t="str">
        <f>IF(AND(Formulaire!$H$15=Aéroports!$E3277,--ISNUMBER(IFERROR(SEARCH(Formulaire!$H$16,$C3277,1),""))=1),MAX(M$1:M3276)+1,"")</f>
        <v/>
      </c>
      <c r="N3277" s="68" t="str">
        <f>IF(AND(Formulaire!$H$21=Aéroports!$E3277,--ISNUMBER(IFERROR(SEARCH(Formulaire!$H$22,$C3277,1),""))=1),MAX(N$1:N3276)+1,"")</f>
        <v/>
      </c>
      <c r="O3277" s="68" t="str">
        <f>IF(AND(Formulaire!$H$27=Aéroports!$E3277,--ISNUMBER(IFERROR(SEARCH(Formulaire!$H$28,$C3277,1),""))=1),MAX(O$1:O3276)+1,"")</f>
        <v/>
      </c>
      <c r="Q3277" s="91" t="str">
        <f>IFERROR(INDEX($C$2:$C$5193,MATCH(ROWS(M$2:M3277),M$2:M$5193,0)),"")</f>
        <v/>
      </c>
      <c r="R3277" s="70" t="str">
        <f>IFERROR(INDEX($C$2:$C$5193,MATCH(ROWS(N$2:N3277),N$2:N$5193,0)),"")</f>
        <v/>
      </c>
      <c r="S3277" s="92" t="str">
        <f>IFERROR(INDEX($C$2:$C$5193,MATCH(ROWS(O$2:O3277),O$2:O$5193,0)),"")</f>
        <v/>
      </c>
    </row>
    <row r="3278" spans="1:19" x14ac:dyDescent="0.25">
      <c r="A3278" s="69">
        <v>3100</v>
      </c>
      <c r="B3278" s="69" t="s">
        <v>8687</v>
      </c>
      <c r="C3278" s="69" t="s">
        <v>8688</v>
      </c>
      <c r="D3278" s="69" t="s">
        <v>8516</v>
      </c>
      <c r="E3278" s="69" t="s">
        <v>22415</v>
      </c>
      <c r="F3278" s="69" t="s">
        <v>8689</v>
      </c>
      <c r="G3278" s="69" t="s">
        <v>8690</v>
      </c>
      <c r="H3278" s="69">
        <v>32.689100000000003</v>
      </c>
      <c r="I3278" s="69">
        <v>74.837400000000002</v>
      </c>
      <c r="J3278" s="69">
        <v>1029</v>
      </c>
      <c r="K3278" s="69">
        <v>5.5</v>
      </c>
      <c r="L3278" s="69">
        <f>COUNTIFS(Aéroports!$C$2:$C$5193,Aéroports!$C3278,Aéroports!$D$2:$D$5193,Aéroports!$D3278)</f>
        <v>1</v>
      </c>
      <c r="M3278" s="69" t="str">
        <f>IF(AND(Formulaire!$H$15=Aéroports!$E3278,--ISNUMBER(IFERROR(SEARCH(Formulaire!$H$16,$C3278,1),""))=1),MAX(M$1:M3277)+1,"")</f>
        <v/>
      </c>
      <c r="N3278" s="69" t="str">
        <f>IF(AND(Formulaire!$H$21=Aéroports!$E3278,--ISNUMBER(IFERROR(SEARCH(Formulaire!$H$22,$C3278,1),""))=1),MAX(N$1:N3277)+1,"")</f>
        <v/>
      </c>
      <c r="O3278" s="69" t="str">
        <f>IF(AND(Formulaire!$H$27=Aéroports!$E3278,--ISNUMBER(IFERROR(SEARCH(Formulaire!$H$28,$C3278,1),""))=1),MAX(O$1:O3277)+1,"")</f>
        <v/>
      </c>
      <c r="Q3278" s="91" t="str">
        <f>IFERROR(INDEX($C$2:$C$5193,MATCH(ROWS(M$2:M3278),M$2:M$5193,0)),"")</f>
        <v/>
      </c>
      <c r="R3278" s="70" t="str">
        <f>IFERROR(INDEX($C$2:$C$5193,MATCH(ROWS(N$2:N3278),N$2:N$5193,0)),"")</f>
        <v/>
      </c>
      <c r="S3278" s="92" t="str">
        <f>IFERROR(INDEX($C$2:$C$5193,MATCH(ROWS(O$2:O3278),O$2:O$5193,0)),"")</f>
        <v/>
      </c>
    </row>
    <row r="3279" spans="1:19" x14ac:dyDescent="0.25">
      <c r="A3279" s="68">
        <v>3010</v>
      </c>
      <c r="B3279" s="68" t="s">
        <v>8691</v>
      </c>
      <c r="C3279" s="68" t="s">
        <v>8692</v>
      </c>
      <c r="D3279" s="68" t="s">
        <v>8516</v>
      </c>
      <c r="E3279" s="68" t="s">
        <v>22415</v>
      </c>
      <c r="F3279" s="68" t="s">
        <v>8693</v>
      </c>
      <c r="G3279" s="68" t="s">
        <v>8694</v>
      </c>
      <c r="H3279" s="68">
        <v>22.465499999999999</v>
      </c>
      <c r="I3279" s="68">
        <v>70.012600000000006</v>
      </c>
      <c r="J3279" s="68">
        <v>69</v>
      </c>
      <c r="K3279" s="68">
        <v>5.5</v>
      </c>
      <c r="L3279" s="68">
        <f>COUNTIFS(Aéroports!$C$2:$C$5193,Aéroports!$C3279,Aéroports!$D$2:$D$5193,Aéroports!$D3279)</f>
        <v>1</v>
      </c>
      <c r="M3279" s="68" t="str">
        <f>IF(AND(Formulaire!$H$15=Aéroports!$E3279,--ISNUMBER(IFERROR(SEARCH(Formulaire!$H$16,$C3279,1),""))=1),MAX(M$1:M3278)+1,"")</f>
        <v/>
      </c>
      <c r="N3279" s="68" t="str">
        <f>IF(AND(Formulaire!$H$21=Aéroports!$E3279,--ISNUMBER(IFERROR(SEARCH(Formulaire!$H$22,$C3279,1),""))=1),MAX(N$1:N3278)+1,"")</f>
        <v/>
      </c>
      <c r="O3279" s="68" t="str">
        <f>IF(AND(Formulaire!$H$27=Aéroports!$E3279,--ISNUMBER(IFERROR(SEARCH(Formulaire!$H$28,$C3279,1),""))=1),MAX(O$1:O3278)+1,"")</f>
        <v/>
      </c>
      <c r="Q3279" s="91" t="str">
        <f>IFERROR(INDEX($C$2:$C$5193,MATCH(ROWS(M$2:M3279),M$2:M$5193,0)),"")</f>
        <v/>
      </c>
      <c r="R3279" s="70" t="str">
        <f>IFERROR(INDEX($C$2:$C$5193,MATCH(ROWS(N$2:N3279),N$2:N$5193,0)),"")</f>
        <v/>
      </c>
      <c r="S3279" s="92" t="str">
        <f>IFERROR(INDEX($C$2:$C$5193,MATCH(ROWS(O$2:O3279),O$2:O$5193,0)),"")</f>
        <v/>
      </c>
    </row>
    <row r="3280" spans="1:19" x14ac:dyDescent="0.25">
      <c r="A3280" s="69">
        <v>3052</v>
      </c>
      <c r="B3280" s="69" t="s">
        <v>8695</v>
      </c>
      <c r="C3280" s="69" t="s">
        <v>8696</v>
      </c>
      <c r="D3280" s="69" t="s">
        <v>8516</v>
      </c>
      <c r="E3280" s="69" t="s">
        <v>22415</v>
      </c>
      <c r="F3280" s="69" t="s">
        <v>8697</v>
      </c>
      <c r="G3280" s="69" t="s">
        <v>8698</v>
      </c>
      <c r="H3280" s="69">
        <v>22.813199999999998</v>
      </c>
      <c r="I3280" s="69">
        <v>86.168800000000005</v>
      </c>
      <c r="J3280" s="69">
        <v>475</v>
      </c>
      <c r="K3280" s="69">
        <v>5.5</v>
      </c>
      <c r="L3280" s="69">
        <f>COUNTIFS(Aéroports!$C$2:$C$5193,Aéroports!$C3280,Aéroports!$D$2:$D$5193,Aéroports!$D3280)</f>
        <v>1</v>
      </c>
      <c r="M3280" s="69" t="str">
        <f>IF(AND(Formulaire!$H$15=Aéroports!$E3280,--ISNUMBER(IFERROR(SEARCH(Formulaire!$H$16,$C3280,1),""))=1),MAX(M$1:M3279)+1,"")</f>
        <v/>
      </c>
      <c r="N3280" s="69" t="str">
        <f>IF(AND(Formulaire!$H$21=Aéroports!$E3280,--ISNUMBER(IFERROR(SEARCH(Formulaire!$H$22,$C3280,1),""))=1),MAX(N$1:N3279)+1,"")</f>
        <v/>
      </c>
      <c r="O3280" s="69" t="str">
        <f>IF(AND(Formulaire!$H$27=Aéroports!$E3280,--ISNUMBER(IFERROR(SEARCH(Formulaire!$H$28,$C3280,1),""))=1),MAX(O$1:O3279)+1,"")</f>
        <v/>
      </c>
      <c r="Q3280" s="91" t="str">
        <f>IFERROR(INDEX($C$2:$C$5193,MATCH(ROWS(M$2:M3280),M$2:M$5193,0)),"")</f>
        <v/>
      </c>
      <c r="R3280" s="70" t="str">
        <f>IFERROR(INDEX($C$2:$C$5193,MATCH(ROWS(N$2:N3280),N$2:N$5193,0)),"")</f>
        <v/>
      </c>
      <c r="S3280" s="92" t="str">
        <f>IFERROR(INDEX($C$2:$C$5193,MATCH(ROWS(O$2:O3280),O$2:O$5193,0)),"")</f>
        <v/>
      </c>
    </row>
    <row r="3281" spans="1:19" x14ac:dyDescent="0.25">
      <c r="A3281" s="68">
        <v>3097</v>
      </c>
      <c r="B3281" s="68" t="s">
        <v>8699</v>
      </c>
      <c r="C3281" s="68" t="s">
        <v>8700</v>
      </c>
      <c r="D3281" s="68" t="s">
        <v>8516</v>
      </c>
      <c r="E3281" s="68" t="s">
        <v>22415</v>
      </c>
      <c r="F3281" s="68" t="s">
        <v>8701</v>
      </c>
      <c r="G3281" s="68" t="s">
        <v>8702</v>
      </c>
      <c r="H3281" s="68">
        <v>26.251100000000001</v>
      </c>
      <c r="I3281" s="68">
        <v>73.048900000000003</v>
      </c>
      <c r="J3281" s="68">
        <v>717</v>
      </c>
      <c r="K3281" s="68">
        <v>5.5</v>
      </c>
      <c r="L3281" s="68">
        <f>COUNTIFS(Aéroports!$C$2:$C$5193,Aéroports!$C3281,Aéroports!$D$2:$D$5193,Aéroports!$D3281)</f>
        <v>1</v>
      </c>
      <c r="M3281" s="68" t="str">
        <f>IF(AND(Formulaire!$H$15=Aéroports!$E3281,--ISNUMBER(IFERROR(SEARCH(Formulaire!$H$16,$C3281,1),""))=1),MAX(M$1:M3280)+1,"")</f>
        <v/>
      </c>
      <c r="N3281" s="68" t="str">
        <f>IF(AND(Formulaire!$H$21=Aéroports!$E3281,--ISNUMBER(IFERROR(SEARCH(Formulaire!$H$22,$C3281,1),""))=1),MAX(N$1:N3280)+1,"")</f>
        <v/>
      </c>
      <c r="O3281" s="68" t="str">
        <f>IF(AND(Formulaire!$H$27=Aéroports!$E3281,--ISNUMBER(IFERROR(SEARCH(Formulaire!$H$28,$C3281,1),""))=1),MAX(O$1:O3280)+1,"")</f>
        <v/>
      </c>
      <c r="Q3281" s="91" t="str">
        <f>IFERROR(INDEX($C$2:$C$5193,MATCH(ROWS(M$2:M3281),M$2:M$5193,0)),"")</f>
        <v/>
      </c>
      <c r="R3281" s="70" t="str">
        <f>IFERROR(INDEX($C$2:$C$5193,MATCH(ROWS(N$2:N3281),N$2:N$5193,0)),"")</f>
        <v/>
      </c>
      <c r="S3281" s="92" t="str">
        <f>IFERROR(INDEX($C$2:$C$5193,MATCH(ROWS(O$2:O3281),O$2:O$5193,0)),"")</f>
        <v/>
      </c>
    </row>
    <row r="3282" spans="1:19" x14ac:dyDescent="0.25">
      <c r="A3282" s="69">
        <v>3053</v>
      </c>
      <c r="B3282" s="69" t="s">
        <v>8703</v>
      </c>
      <c r="C3282" s="69" t="s">
        <v>8704</v>
      </c>
      <c r="D3282" s="69" t="s">
        <v>8516</v>
      </c>
      <c r="E3282" s="69" t="s">
        <v>22415</v>
      </c>
      <c r="F3282" s="69" t="s">
        <v>8705</v>
      </c>
      <c r="G3282" s="69" t="s">
        <v>8706</v>
      </c>
      <c r="H3282" s="69">
        <v>26.7315</v>
      </c>
      <c r="I3282" s="69">
        <v>94.1755</v>
      </c>
      <c r="J3282" s="69">
        <v>311</v>
      </c>
      <c r="K3282" s="69">
        <v>5.5</v>
      </c>
      <c r="L3282" s="69">
        <f>COUNTIFS(Aéroports!$C$2:$C$5193,Aéroports!$C3282,Aéroports!$D$2:$D$5193,Aéroports!$D3282)</f>
        <v>1</v>
      </c>
      <c r="M3282" s="69" t="str">
        <f>IF(AND(Formulaire!$H$15=Aéroports!$E3282,--ISNUMBER(IFERROR(SEARCH(Formulaire!$H$16,$C3282,1),""))=1),MAX(M$1:M3281)+1,"")</f>
        <v/>
      </c>
      <c r="N3282" s="69" t="str">
        <f>IF(AND(Formulaire!$H$21=Aéroports!$E3282,--ISNUMBER(IFERROR(SEARCH(Formulaire!$H$22,$C3282,1),""))=1),MAX(N$1:N3281)+1,"")</f>
        <v/>
      </c>
      <c r="O3282" s="69" t="str">
        <f>IF(AND(Formulaire!$H$27=Aéroports!$E3282,--ISNUMBER(IFERROR(SEARCH(Formulaire!$H$28,$C3282,1),""))=1),MAX(O$1:O3281)+1,"")</f>
        <v/>
      </c>
      <c r="Q3282" s="91" t="str">
        <f>IFERROR(INDEX($C$2:$C$5193,MATCH(ROWS(M$2:M3282),M$2:M$5193,0)),"")</f>
        <v/>
      </c>
      <c r="R3282" s="70" t="str">
        <f>IFERROR(INDEX($C$2:$C$5193,MATCH(ROWS(N$2:N3282),N$2:N$5193,0)),"")</f>
        <v/>
      </c>
      <c r="S3282" s="92" t="str">
        <f>IFERROR(INDEX($C$2:$C$5193,MATCH(ROWS(O$2:O3282),O$2:O$5193,0)),"")</f>
        <v/>
      </c>
    </row>
    <row r="3283" spans="1:19" x14ac:dyDescent="0.25">
      <c r="A3283" s="68">
        <v>3054</v>
      </c>
      <c r="B3283" s="68" t="s">
        <v>8707</v>
      </c>
      <c r="C3283" s="68" t="s">
        <v>8708</v>
      </c>
      <c r="D3283" s="68" t="s">
        <v>8516</v>
      </c>
      <c r="E3283" s="68" t="s">
        <v>22415</v>
      </c>
      <c r="F3283" s="68" t="s">
        <v>8709</v>
      </c>
      <c r="G3283" s="68" t="s">
        <v>8710</v>
      </c>
      <c r="H3283" s="68">
        <v>24.308199999999999</v>
      </c>
      <c r="I3283" s="68">
        <v>92.007199999999997</v>
      </c>
      <c r="J3283" s="68">
        <v>79</v>
      </c>
      <c r="K3283" s="68">
        <v>5.5</v>
      </c>
      <c r="L3283" s="68">
        <f>COUNTIFS(Aéroports!$C$2:$C$5193,Aéroports!$C3283,Aéroports!$D$2:$D$5193,Aéroports!$D3283)</f>
        <v>1</v>
      </c>
      <c r="M3283" s="68" t="str">
        <f>IF(AND(Formulaire!$H$15=Aéroports!$E3283,--ISNUMBER(IFERROR(SEARCH(Formulaire!$H$16,$C3283,1),""))=1),MAX(M$1:M3282)+1,"")</f>
        <v/>
      </c>
      <c r="N3283" s="68" t="str">
        <f>IF(AND(Formulaire!$H$21=Aéroports!$E3283,--ISNUMBER(IFERROR(SEARCH(Formulaire!$H$22,$C3283,1),""))=1),MAX(N$1:N3282)+1,"")</f>
        <v/>
      </c>
      <c r="O3283" s="68" t="str">
        <f>IF(AND(Formulaire!$H$27=Aéroports!$E3283,--ISNUMBER(IFERROR(SEARCH(Formulaire!$H$28,$C3283,1),""))=1),MAX(O$1:O3282)+1,"")</f>
        <v/>
      </c>
      <c r="Q3283" s="91" t="str">
        <f>IFERROR(INDEX($C$2:$C$5193,MATCH(ROWS(M$2:M3283),M$2:M$5193,0)),"")</f>
        <v/>
      </c>
      <c r="R3283" s="70" t="str">
        <f>IFERROR(INDEX($C$2:$C$5193,MATCH(ROWS(N$2:N3283),N$2:N$5193,0)),"")</f>
        <v/>
      </c>
      <c r="S3283" s="92" t="str">
        <f>IFERROR(INDEX($C$2:$C$5193,MATCH(ROWS(O$2:O3283),O$2:O$5193,0)),"")</f>
        <v/>
      </c>
    </row>
    <row r="3284" spans="1:19" x14ac:dyDescent="0.25">
      <c r="A3284" s="69">
        <v>3011</v>
      </c>
      <c r="B3284" s="69" t="s">
        <v>8711</v>
      </c>
      <c r="C3284" s="69" t="s">
        <v>8712</v>
      </c>
      <c r="D3284" s="69" t="s">
        <v>8516</v>
      </c>
      <c r="E3284" s="69" t="s">
        <v>22415</v>
      </c>
      <c r="F3284" s="69" t="s">
        <v>8713</v>
      </c>
      <c r="G3284" s="69" t="s">
        <v>8714</v>
      </c>
      <c r="H3284" s="69">
        <v>23.1127</v>
      </c>
      <c r="I3284" s="69">
        <v>70.100300000000004</v>
      </c>
      <c r="J3284" s="69">
        <v>96</v>
      </c>
      <c r="K3284" s="69">
        <v>5.5</v>
      </c>
      <c r="L3284" s="69">
        <f>COUNTIFS(Aéroports!$C$2:$C$5193,Aéroports!$C3284,Aéroports!$D$2:$D$5193,Aéroports!$D3284)</f>
        <v>1</v>
      </c>
      <c r="M3284" s="69" t="str">
        <f>IF(AND(Formulaire!$H$15=Aéroports!$E3284,--ISNUMBER(IFERROR(SEARCH(Formulaire!$H$16,$C3284,1),""))=1),MAX(M$1:M3283)+1,"")</f>
        <v/>
      </c>
      <c r="N3284" s="69" t="str">
        <f>IF(AND(Formulaire!$H$21=Aéroports!$E3284,--ISNUMBER(IFERROR(SEARCH(Formulaire!$H$22,$C3284,1),""))=1),MAX(N$1:N3283)+1,"")</f>
        <v/>
      </c>
      <c r="O3284" s="69" t="str">
        <f>IF(AND(Formulaire!$H$27=Aéroports!$E3284,--ISNUMBER(IFERROR(SEARCH(Formulaire!$H$28,$C3284,1),""))=1),MAX(O$1:O3283)+1,"")</f>
        <v/>
      </c>
      <c r="Q3284" s="91" t="str">
        <f>IFERROR(INDEX($C$2:$C$5193,MATCH(ROWS(M$2:M3284),M$2:M$5193,0)),"")</f>
        <v/>
      </c>
      <c r="R3284" s="70" t="str">
        <f>IFERROR(INDEX($C$2:$C$5193,MATCH(ROWS(N$2:N3284),N$2:N$5193,0)),"")</f>
        <v/>
      </c>
      <c r="S3284" s="92" t="str">
        <f>IFERROR(INDEX($C$2:$C$5193,MATCH(ROWS(O$2:O3284),O$2:O$5193,0)),"")</f>
        <v/>
      </c>
    </row>
    <row r="3285" spans="1:19" x14ac:dyDescent="0.25">
      <c r="A3285" s="68">
        <v>6760</v>
      </c>
      <c r="B3285" s="68" t="s">
        <v>8715</v>
      </c>
      <c r="C3285" s="68" t="s">
        <v>8716</v>
      </c>
      <c r="D3285" s="68" t="s">
        <v>8516</v>
      </c>
      <c r="E3285" s="68" t="s">
        <v>22415</v>
      </c>
      <c r="F3285" s="68" t="s">
        <v>8717</v>
      </c>
      <c r="G3285" s="68" t="s">
        <v>8718</v>
      </c>
      <c r="H3285" s="68">
        <v>32.165100000000002</v>
      </c>
      <c r="I3285" s="68">
        <v>76.263400000000004</v>
      </c>
      <c r="J3285" s="68">
        <v>2525</v>
      </c>
      <c r="K3285" s="68">
        <v>5.5</v>
      </c>
      <c r="L3285" s="68">
        <f>COUNTIFS(Aéroports!$C$2:$C$5193,Aéroports!$C3285,Aéroports!$D$2:$D$5193,Aéroports!$D3285)</f>
        <v>1</v>
      </c>
      <c r="M3285" s="68" t="str">
        <f>IF(AND(Formulaire!$H$15=Aéroports!$E3285,--ISNUMBER(IFERROR(SEARCH(Formulaire!$H$16,$C3285,1),""))=1),MAX(M$1:M3284)+1,"")</f>
        <v/>
      </c>
      <c r="N3285" s="68" t="str">
        <f>IF(AND(Formulaire!$H$21=Aéroports!$E3285,--ISNUMBER(IFERROR(SEARCH(Formulaire!$H$22,$C3285,1),""))=1),MAX(N$1:N3284)+1,"")</f>
        <v/>
      </c>
      <c r="O3285" s="68" t="str">
        <f>IF(AND(Formulaire!$H$27=Aéroports!$E3285,--ISNUMBER(IFERROR(SEARCH(Formulaire!$H$28,$C3285,1),""))=1),MAX(O$1:O3284)+1,"")</f>
        <v/>
      </c>
      <c r="Q3285" s="91" t="str">
        <f>IFERROR(INDEX($C$2:$C$5193,MATCH(ROWS(M$2:M3285),M$2:M$5193,0)),"")</f>
        <v/>
      </c>
      <c r="R3285" s="70" t="str">
        <f>IFERROR(INDEX($C$2:$C$5193,MATCH(ROWS(N$2:N3285),N$2:N$5193,0)),"")</f>
        <v/>
      </c>
      <c r="S3285" s="92" t="str">
        <f>IFERROR(INDEX($C$2:$C$5193,MATCH(ROWS(O$2:O3285),O$2:O$5193,0)),"")</f>
        <v/>
      </c>
    </row>
    <row r="3286" spans="1:19" x14ac:dyDescent="0.25">
      <c r="A3286" s="69">
        <v>3101</v>
      </c>
      <c r="B3286" s="69" t="s">
        <v>8719</v>
      </c>
      <c r="C3286" s="69" t="s">
        <v>8720</v>
      </c>
      <c r="D3286" s="69" t="s">
        <v>8516</v>
      </c>
      <c r="E3286" s="69" t="s">
        <v>22415</v>
      </c>
      <c r="F3286" s="69" t="s">
        <v>8721</v>
      </c>
      <c r="G3286" s="69" t="s">
        <v>8722</v>
      </c>
      <c r="H3286" s="69">
        <v>26.441400000000002</v>
      </c>
      <c r="I3286" s="69">
        <v>80.364900000000006</v>
      </c>
      <c r="J3286" s="69">
        <v>411</v>
      </c>
      <c r="K3286" s="69">
        <v>5.5</v>
      </c>
      <c r="L3286" s="69">
        <f>COUNTIFS(Aéroports!$C$2:$C$5193,Aéroports!$C3286,Aéroports!$D$2:$D$5193,Aéroports!$D3286)</f>
        <v>1</v>
      </c>
      <c r="M3286" s="69" t="str">
        <f>IF(AND(Formulaire!$H$15=Aéroports!$E3286,--ISNUMBER(IFERROR(SEARCH(Formulaire!$H$16,$C3286,1),""))=1),MAX(M$1:M3285)+1,"")</f>
        <v/>
      </c>
      <c r="N3286" s="69" t="str">
        <f>IF(AND(Formulaire!$H$21=Aéroports!$E3286,--ISNUMBER(IFERROR(SEARCH(Formulaire!$H$22,$C3286,1),""))=1),MAX(N$1:N3285)+1,"")</f>
        <v/>
      </c>
      <c r="O3286" s="69" t="str">
        <f>IF(AND(Formulaire!$H$27=Aéroports!$E3286,--ISNUMBER(IFERROR(SEARCH(Formulaire!$H$28,$C3286,1),""))=1),MAX(O$1:O3285)+1,"")</f>
        <v/>
      </c>
      <c r="Q3286" s="91" t="str">
        <f>IFERROR(INDEX($C$2:$C$5193,MATCH(ROWS(M$2:M3286),M$2:M$5193,0)),"")</f>
        <v/>
      </c>
      <c r="R3286" s="70" t="str">
        <f>IFERROR(INDEX($C$2:$C$5193,MATCH(ROWS(N$2:N3286),N$2:N$5193,0)),"")</f>
        <v/>
      </c>
      <c r="S3286" s="92" t="str">
        <f>IFERROR(INDEX($C$2:$C$5193,MATCH(ROWS(O$2:O3286),O$2:O$5193,0)),"")</f>
        <v/>
      </c>
    </row>
    <row r="3287" spans="1:19" x14ac:dyDescent="0.25">
      <c r="A3287" s="68">
        <v>3014</v>
      </c>
      <c r="B3287" s="68" t="s">
        <v>8723</v>
      </c>
      <c r="C3287" s="68" t="s">
        <v>8724</v>
      </c>
      <c r="D3287" s="68" t="s">
        <v>8516</v>
      </c>
      <c r="E3287" s="68" t="s">
        <v>22415</v>
      </c>
      <c r="F3287" s="68" t="s">
        <v>8725</v>
      </c>
      <c r="G3287" s="68" t="s">
        <v>8726</v>
      </c>
      <c r="H3287" s="68">
        <v>21.3171</v>
      </c>
      <c r="I3287" s="68">
        <v>70.270399999999995</v>
      </c>
      <c r="J3287" s="68">
        <v>167</v>
      </c>
      <c r="K3287" s="68">
        <v>5.5</v>
      </c>
      <c r="L3287" s="68">
        <f>COUNTIFS(Aéroports!$C$2:$C$5193,Aéroports!$C3287,Aéroports!$D$2:$D$5193,Aéroports!$D3287)</f>
        <v>1</v>
      </c>
      <c r="M3287" s="68" t="str">
        <f>IF(AND(Formulaire!$H$15=Aéroports!$E3287,--ISNUMBER(IFERROR(SEARCH(Formulaire!$H$16,$C3287,1),""))=1),MAX(M$1:M3286)+1,"")</f>
        <v/>
      </c>
      <c r="N3287" s="68" t="str">
        <f>IF(AND(Formulaire!$H$21=Aéroports!$E3287,--ISNUMBER(IFERROR(SEARCH(Formulaire!$H$22,$C3287,1),""))=1),MAX(N$1:N3286)+1,"")</f>
        <v/>
      </c>
      <c r="O3287" s="68" t="str">
        <f>IF(AND(Formulaire!$H$27=Aéroports!$E3287,--ISNUMBER(IFERROR(SEARCH(Formulaire!$H$28,$C3287,1),""))=1),MAX(O$1:O3286)+1,"")</f>
        <v/>
      </c>
      <c r="Q3287" s="91" t="str">
        <f>IFERROR(INDEX($C$2:$C$5193,MATCH(ROWS(M$2:M3287),M$2:M$5193,0)),"")</f>
        <v/>
      </c>
      <c r="R3287" s="70" t="str">
        <f>IFERROR(INDEX($C$2:$C$5193,MATCH(ROWS(N$2:N3287),N$2:N$5193,0)),"")</f>
        <v/>
      </c>
      <c r="S3287" s="92" t="str">
        <f>IFERROR(INDEX($C$2:$C$5193,MATCH(ROWS(O$2:O3287),O$2:O$5193,0)),"")</f>
        <v/>
      </c>
    </row>
    <row r="3288" spans="1:19" x14ac:dyDescent="0.25">
      <c r="A3288" s="69">
        <v>3012</v>
      </c>
      <c r="B3288" s="69" t="s">
        <v>8727</v>
      </c>
      <c r="C3288" s="69" t="s">
        <v>8728</v>
      </c>
      <c r="D3288" s="69" t="s">
        <v>8516</v>
      </c>
      <c r="E3288" s="69" t="s">
        <v>22415</v>
      </c>
      <c r="F3288" s="69" t="s">
        <v>8729</v>
      </c>
      <c r="G3288" s="69" t="s">
        <v>8730</v>
      </c>
      <c r="H3288" s="69">
        <v>24.8172</v>
      </c>
      <c r="I3288" s="69">
        <v>79.918599999999998</v>
      </c>
      <c r="J3288" s="69">
        <v>728</v>
      </c>
      <c r="K3288" s="69">
        <v>5.5</v>
      </c>
      <c r="L3288" s="69">
        <f>COUNTIFS(Aéroports!$C$2:$C$5193,Aéroports!$C3288,Aéroports!$D$2:$D$5193,Aéroports!$D3288)</f>
        <v>1</v>
      </c>
      <c r="M3288" s="69" t="str">
        <f>IF(AND(Formulaire!$H$15=Aéroports!$E3288,--ISNUMBER(IFERROR(SEARCH(Formulaire!$H$16,$C3288,1),""))=1),MAX(M$1:M3287)+1,"")</f>
        <v/>
      </c>
      <c r="N3288" s="69" t="str">
        <f>IF(AND(Formulaire!$H$21=Aéroports!$E3288,--ISNUMBER(IFERROR(SEARCH(Formulaire!$H$22,$C3288,1),""))=1),MAX(N$1:N3287)+1,"")</f>
        <v/>
      </c>
      <c r="O3288" s="69" t="str">
        <f>IF(AND(Formulaire!$H$27=Aéroports!$E3288,--ISNUMBER(IFERROR(SEARCH(Formulaire!$H$28,$C3288,1),""))=1),MAX(O$1:O3287)+1,"")</f>
        <v/>
      </c>
      <c r="Q3288" s="91" t="str">
        <f>IFERROR(INDEX($C$2:$C$5193,MATCH(ROWS(M$2:M3288),M$2:M$5193,0)),"")</f>
        <v/>
      </c>
      <c r="R3288" s="70" t="str">
        <f>IFERROR(INDEX($C$2:$C$5193,MATCH(ROWS(N$2:N3288),N$2:N$5193,0)),"")</f>
        <v/>
      </c>
      <c r="S3288" s="92" t="str">
        <f>IFERROR(INDEX($C$2:$C$5193,MATCH(ROWS(O$2:O3288),O$2:O$5193,0)),"")</f>
        <v/>
      </c>
    </row>
    <row r="3289" spans="1:19" x14ac:dyDescent="0.25">
      <c r="A3289" s="68">
        <v>3136</v>
      </c>
      <c r="B3289" s="68" t="s">
        <v>8731</v>
      </c>
      <c r="C3289" s="68" t="s">
        <v>8732</v>
      </c>
      <c r="D3289" s="68" t="s">
        <v>8516</v>
      </c>
      <c r="E3289" s="68" t="s">
        <v>22415</v>
      </c>
      <c r="F3289" s="68" t="s">
        <v>8733</v>
      </c>
      <c r="G3289" s="68" t="s">
        <v>8734</v>
      </c>
      <c r="H3289" s="68">
        <v>10.151999999999999</v>
      </c>
      <c r="I3289" s="68">
        <v>76.401899999999998</v>
      </c>
      <c r="J3289" s="68">
        <v>30</v>
      </c>
      <c r="K3289" s="68">
        <v>5.5</v>
      </c>
      <c r="L3289" s="68">
        <f>COUNTIFS(Aéroports!$C$2:$C$5193,Aéroports!$C3289,Aéroports!$D$2:$D$5193,Aéroports!$D3289)</f>
        <v>1</v>
      </c>
      <c r="M3289" s="68" t="str">
        <f>IF(AND(Formulaire!$H$15=Aéroports!$E3289,--ISNUMBER(IFERROR(SEARCH(Formulaire!$H$16,$C3289,1),""))=1),MAX(M$1:M3288)+1,"")</f>
        <v/>
      </c>
      <c r="N3289" s="68" t="str">
        <f>IF(AND(Formulaire!$H$21=Aéroports!$E3289,--ISNUMBER(IFERROR(SEARCH(Formulaire!$H$22,$C3289,1),""))=1),MAX(N$1:N3288)+1,"")</f>
        <v/>
      </c>
      <c r="O3289" s="68" t="str">
        <f>IF(AND(Formulaire!$H$27=Aéroports!$E3289,--ISNUMBER(IFERROR(SEARCH(Formulaire!$H$28,$C3289,1),""))=1),MAX(O$1:O3288)+1,"")</f>
        <v/>
      </c>
      <c r="Q3289" s="91" t="str">
        <f>IFERROR(INDEX($C$2:$C$5193,MATCH(ROWS(M$2:M3289),M$2:M$5193,0)),"")</f>
        <v/>
      </c>
      <c r="R3289" s="70" t="str">
        <f>IFERROR(INDEX($C$2:$C$5193,MATCH(ROWS(N$2:N3289),N$2:N$5193,0)),"")</f>
        <v/>
      </c>
      <c r="S3289" s="92" t="str">
        <f>IFERROR(INDEX($C$2:$C$5193,MATCH(ROWS(O$2:O3289),O$2:O$5193,0)),"")</f>
        <v/>
      </c>
    </row>
    <row r="3290" spans="1:19" x14ac:dyDescent="0.25">
      <c r="A3290" s="69">
        <v>3013</v>
      </c>
      <c r="B3290" s="69" t="s">
        <v>8735</v>
      </c>
      <c r="C3290" s="69" t="s">
        <v>8736</v>
      </c>
      <c r="D3290" s="69" t="s">
        <v>8516</v>
      </c>
      <c r="E3290" s="69" t="s">
        <v>22415</v>
      </c>
      <c r="F3290" s="69" t="s">
        <v>8737</v>
      </c>
      <c r="G3290" s="69" t="s">
        <v>8738</v>
      </c>
      <c r="H3290" s="69">
        <v>16.6647</v>
      </c>
      <c r="I3290" s="69">
        <v>74.289400000000001</v>
      </c>
      <c r="J3290" s="69">
        <v>1996</v>
      </c>
      <c r="K3290" s="69">
        <v>5.5</v>
      </c>
      <c r="L3290" s="69">
        <f>COUNTIFS(Aéroports!$C$2:$C$5193,Aéroports!$C3290,Aéroports!$D$2:$D$5193,Aéroports!$D3290)</f>
        <v>1</v>
      </c>
      <c r="M3290" s="69" t="str">
        <f>IF(AND(Formulaire!$H$15=Aéroports!$E3290,--ISNUMBER(IFERROR(SEARCH(Formulaire!$H$16,$C3290,1),""))=1),MAX(M$1:M3289)+1,"")</f>
        <v/>
      </c>
      <c r="N3290" s="69" t="str">
        <f>IF(AND(Formulaire!$H$21=Aéroports!$E3290,--ISNUMBER(IFERROR(SEARCH(Formulaire!$H$22,$C3290,1),""))=1),MAX(N$1:N3289)+1,"")</f>
        <v/>
      </c>
      <c r="O3290" s="69" t="str">
        <f>IF(AND(Formulaire!$H$27=Aéroports!$E3290,--ISNUMBER(IFERROR(SEARCH(Formulaire!$H$28,$C3290,1),""))=1),MAX(O$1:O3289)+1,"")</f>
        <v/>
      </c>
      <c r="Q3290" s="91" t="str">
        <f>IFERROR(INDEX($C$2:$C$5193,MATCH(ROWS(M$2:M3290),M$2:M$5193,0)),"")</f>
        <v/>
      </c>
      <c r="R3290" s="70" t="str">
        <f>IFERROR(INDEX($C$2:$C$5193,MATCH(ROWS(N$2:N3290),N$2:N$5193,0)),"")</f>
        <v/>
      </c>
      <c r="S3290" s="92" t="str">
        <f>IFERROR(INDEX($C$2:$C$5193,MATCH(ROWS(O$2:O3290),O$2:O$5193,0)),"")</f>
        <v/>
      </c>
    </row>
    <row r="3291" spans="1:19" x14ac:dyDescent="0.25">
      <c r="A3291" s="68">
        <v>3043</v>
      </c>
      <c r="B3291" s="68" t="s">
        <v>8739</v>
      </c>
      <c r="C3291" s="68" t="s">
        <v>8740</v>
      </c>
      <c r="D3291" s="68" t="s">
        <v>8516</v>
      </c>
      <c r="E3291" s="68" t="s">
        <v>22415</v>
      </c>
      <c r="F3291" s="68" t="s">
        <v>8741</v>
      </c>
      <c r="G3291" s="68" t="s">
        <v>8742</v>
      </c>
      <c r="H3291" s="68">
        <v>22.654699999999998</v>
      </c>
      <c r="I3291" s="68">
        <v>88.446700000000007</v>
      </c>
      <c r="J3291" s="68">
        <v>16</v>
      </c>
      <c r="K3291" s="68">
        <v>5.5</v>
      </c>
      <c r="L3291" s="68">
        <f>COUNTIFS(Aéroports!$C$2:$C$5193,Aéroports!$C3291,Aéroports!$D$2:$D$5193,Aéroports!$D3291)</f>
        <v>1</v>
      </c>
      <c r="M3291" s="68" t="str">
        <f>IF(AND(Formulaire!$H$15=Aéroports!$E3291,--ISNUMBER(IFERROR(SEARCH(Formulaire!$H$16,$C3291,1),""))=1),MAX(M$1:M3290)+1,"")</f>
        <v/>
      </c>
      <c r="N3291" s="68" t="str">
        <f>IF(AND(Formulaire!$H$21=Aéroports!$E3291,--ISNUMBER(IFERROR(SEARCH(Formulaire!$H$22,$C3291,1),""))=1),MAX(N$1:N3290)+1,"")</f>
        <v/>
      </c>
      <c r="O3291" s="68" t="str">
        <f>IF(AND(Formulaire!$H$27=Aéroports!$E3291,--ISNUMBER(IFERROR(SEARCH(Formulaire!$H$28,$C3291,1),""))=1),MAX(O$1:O3290)+1,"")</f>
        <v/>
      </c>
      <c r="Q3291" s="91" t="str">
        <f>IFERROR(INDEX($C$2:$C$5193,MATCH(ROWS(M$2:M3291),M$2:M$5193,0)),"")</f>
        <v/>
      </c>
      <c r="R3291" s="70" t="str">
        <f>IFERROR(INDEX($C$2:$C$5193,MATCH(ROWS(N$2:N3291),N$2:N$5193,0)),"")</f>
        <v/>
      </c>
      <c r="S3291" s="92" t="str">
        <f>IFERROR(INDEX($C$2:$C$5193,MATCH(ROWS(O$2:O3291),O$2:O$5193,0)),"")</f>
        <v/>
      </c>
    </row>
    <row r="3292" spans="1:19" x14ac:dyDescent="0.25">
      <c r="A3292" s="69">
        <v>3102</v>
      </c>
      <c r="B3292" s="69" t="s">
        <v>8743</v>
      </c>
      <c r="C3292" s="69" t="s">
        <v>8744</v>
      </c>
      <c r="D3292" s="69" t="s">
        <v>8516</v>
      </c>
      <c r="E3292" s="69" t="s">
        <v>22415</v>
      </c>
      <c r="F3292" s="69" t="s">
        <v>8745</v>
      </c>
      <c r="G3292" s="69" t="s">
        <v>8746</v>
      </c>
      <c r="H3292" s="69">
        <v>25.1602</v>
      </c>
      <c r="I3292" s="69">
        <v>75.845600000000005</v>
      </c>
      <c r="J3292" s="69">
        <v>896</v>
      </c>
      <c r="K3292" s="69">
        <v>5.5</v>
      </c>
      <c r="L3292" s="69">
        <f>COUNTIFS(Aéroports!$C$2:$C$5193,Aéroports!$C3292,Aéroports!$D$2:$D$5193,Aéroports!$D3292)</f>
        <v>1</v>
      </c>
      <c r="M3292" s="69" t="str">
        <f>IF(AND(Formulaire!$H$15=Aéroports!$E3292,--ISNUMBER(IFERROR(SEARCH(Formulaire!$H$16,$C3292,1),""))=1),MAX(M$1:M3291)+1,"")</f>
        <v/>
      </c>
      <c r="N3292" s="69" t="str">
        <f>IF(AND(Formulaire!$H$21=Aéroports!$E3292,--ISNUMBER(IFERROR(SEARCH(Formulaire!$H$22,$C3292,1),""))=1),MAX(N$1:N3291)+1,"")</f>
        <v/>
      </c>
      <c r="O3292" s="69" t="str">
        <f>IF(AND(Formulaire!$H$27=Aéroports!$E3292,--ISNUMBER(IFERROR(SEARCH(Formulaire!$H$28,$C3292,1),""))=1),MAX(O$1:O3291)+1,"")</f>
        <v/>
      </c>
      <c r="Q3292" s="91" t="str">
        <f>IFERROR(INDEX($C$2:$C$5193,MATCH(ROWS(M$2:M3292),M$2:M$5193,0)),"")</f>
        <v/>
      </c>
      <c r="R3292" s="70" t="str">
        <f>IFERROR(INDEX($C$2:$C$5193,MATCH(ROWS(N$2:N3292),N$2:N$5193,0)),"")</f>
        <v/>
      </c>
      <c r="S3292" s="92" t="str">
        <f>IFERROR(INDEX($C$2:$C$5193,MATCH(ROWS(O$2:O3292),O$2:O$5193,0)),"")</f>
        <v/>
      </c>
    </row>
    <row r="3293" spans="1:19" x14ac:dyDescent="0.25">
      <c r="A3293" s="68">
        <v>3085</v>
      </c>
      <c r="B3293" s="68" t="s">
        <v>8747</v>
      </c>
      <c r="C3293" s="68" t="s">
        <v>8748</v>
      </c>
      <c r="D3293" s="68" t="s">
        <v>8516</v>
      </c>
      <c r="E3293" s="68" t="s">
        <v>22415</v>
      </c>
      <c r="F3293" s="68" t="s">
        <v>8749</v>
      </c>
      <c r="G3293" s="68" t="s">
        <v>8750</v>
      </c>
      <c r="H3293" s="68">
        <v>31.8767</v>
      </c>
      <c r="I3293" s="68">
        <v>77.154399999999995</v>
      </c>
      <c r="J3293" s="68">
        <v>3573</v>
      </c>
      <c r="K3293" s="68">
        <v>5.5</v>
      </c>
      <c r="L3293" s="68">
        <f>COUNTIFS(Aéroports!$C$2:$C$5193,Aéroports!$C3293,Aéroports!$D$2:$D$5193,Aéroports!$D3293)</f>
        <v>1</v>
      </c>
      <c r="M3293" s="68" t="str">
        <f>IF(AND(Formulaire!$H$15=Aéroports!$E3293,--ISNUMBER(IFERROR(SEARCH(Formulaire!$H$16,$C3293,1),""))=1),MAX(M$1:M3292)+1,"")</f>
        <v/>
      </c>
      <c r="N3293" s="68" t="str">
        <f>IF(AND(Formulaire!$H$21=Aéroports!$E3293,--ISNUMBER(IFERROR(SEARCH(Formulaire!$H$22,$C3293,1),""))=1),MAX(N$1:N3292)+1,"")</f>
        <v/>
      </c>
      <c r="O3293" s="68" t="str">
        <f>IF(AND(Formulaire!$H$27=Aéroports!$E3293,--ISNUMBER(IFERROR(SEARCH(Formulaire!$H$28,$C3293,1),""))=1),MAX(O$1:O3292)+1,"")</f>
        <v/>
      </c>
      <c r="Q3293" s="91" t="str">
        <f>IFERROR(INDEX($C$2:$C$5193,MATCH(ROWS(M$2:M3293),M$2:M$5193,0)),"")</f>
        <v/>
      </c>
      <c r="R3293" s="70" t="str">
        <f>IFERROR(INDEX($C$2:$C$5193,MATCH(ROWS(N$2:N3293),N$2:N$5193,0)),"")</f>
        <v/>
      </c>
      <c r="S3293" s="92" t="str">
        <f>IFERROR(INDEX($C$2:$C$5193,MATCH(ROWS(O$2:O3293),O$2:O$5193,0)),"")</f>
        <v/>
      </c>
    </row>
    <row r="3294" spans="1:19" x14ac:dyDescent="0.25">
      <c r="A3294" s="69">
        <v>3104</v>
      </c>
      <c r="B3294" s="69" t="s">
        <v>8751</v>
      </c>
      <c r="C3294" s="69" t="s">
        <v>8752</v>
      </c>
      <c r="D3294" s="69" t="s">
        <v>8516</v>
      </c>
      <c r="E3294" s="69" t="s">
        <v>22415</v>
      </c>
      <c r="F3294" s="69" t="s">
        <v>8753</v>
      </c>
      <c r="G3294" s="69" t="s">
        <v>8754</v>
      </c>
      <c r="H3294" s="69">
        <v>34.135899999999999</v>
      </c>
      <c r="I3294" s="69">
        <v>77.546499999999995</v>
      </c>
      <c r="J3294" s="69">
        <v>10682</v>
      </c>
      <c r="K3294" s="69">
        <v>5.5</v>
      </c>
      <c r="L3294" s="69">
        <f>COUNTIFS(Aéroports!$C$2:$C$5193,Aéroports!$C3294,Aéroports!$D$2:$D$5193,Aéroports!$D3294)</f>
        <v>1</v>
      </c>
      <c r="M3294" s="69" t="str">
        <f>IF(AND(Formulaire!$H$15=Aéroports!$E3294,--ISNUMBER(IFERROR(SEARCH(Formulaire!$H$16,$C3294,1),""))=1),MAX(M$1:M3293)+1,"")</f>
        <v/>
      </c>
      <c r="N3294" s="69" t="str">
        <f>IF(AND(Formulaire!$H$21=Aéroports!$E3294,--ISNUMBER(IFERROR(SEARCH(Formulaire!$H$22,$C3294,1),""))=1),MAX(N$1:N3293)+1,"")</f>
        <v/>
      </c>
      <c r="O3294" s="69" t="str">
        <f>IF(AND(Formulaire!$H$27=Aéroports!$E3294,--ISNUMBER(IFERROR(SEARCH(Formulaire!$H$28,$C3294,1),""))=1),MAX(O$1:O3293)+1,"")</f>
        <v/>
      </c>
      <c r="Q3294" s="91" t="str">
        <f>IFERROR(INDEX($C$2:$C$5193,MATCH(ROWS(M$2:M3294),M$2:M$5193,0)),"")</f>
        <v/>
      </c>
      <c r="R3294" s="70" t="str">
        <f>IFERROR(INDEX($C$2:$C$5193,MATCH(ROWS(N$2:N3294),N$2:N$5193,0)),"")</f>
        <v/>
      </c>
      <c r="S3294" s="92" t="str">
        <f>IFERROR(INDEX($C$2:$C$5193,MATCH(ROWS(O$2:O3294),O$2:O$5193,0)),"")</f>
        <v/>
      </c>
    </row>
    <row r="3295" spans="1:19" x14ac:dyDescent="0.25">
      <c r="A3295" s="68">
        <v>3056</v>
      </c>
      <c r="B3295" s="68" t="s">
        <v>8755</v>
      </c>
      <c r="C3295" s="68" t="s">
        <v>8756</v>
      </c>
      <c r="D3295" s="68" t="s">
        <v>8516</v>
      </c>
      <c r="E3295" s="68" t="s">
        <v>22415</v>
      </c>
      <c r="F3295" s="68" t="s">
        <v>8757</v>
      </c>
      <c r="G3295" s="68" t="s">
        <v>8758</v>
      </c>
      <c r="H3295" s="68">
        <v>27.295500000000001</v>
      </c>
      <c r="I3295" s="68">
        <v>94.0976</v>
      </c>
      <c r="J3295" s="68">
        <v>330</v>
      </c>
      <c r="K3295" s="68">
        <v>5.5</v>
      </c>
      <c r="L3295" s="68">
        <f>COUNTIFS(Aéroports!$C$2:$C$5193,Aéroports!$C3295,Aéroports!$D$2:$D$5193,Aéroports!$D3295)</f>
        <v>1</v>
      </c>
      <c r="M3295" s="68" t="str">
        <f>IF(AND(Formulaire!$H$15=Aéroports!$E3295,--ISNUMBER(IFERROR(SEARCH(Formulaire!$H$16,$C3295,1),""))=1),MAX(M$1:M3294)+1,"")</f>
        <v/>
      </c>
      <c r="N3295" s="68" t="str">
        <f>IF(AND(Formulaire!$H$21=Aéroports!$E3295,--ISNUMBER(IFERROR(SEARCH(Formulaire!$H$22,$C3295,1),""))=1),MAX(N$1:N3294)+1,"")</f>
        <v/>
      </c>
      <c r="O3295" s="68" t="str">
        <f>IF(AND(Formulaire!$H$27=Aéroports!$E3295,--ISNUMBER(IFERROR(SEARCH(Formulaire!$H$28,$C3295,1),""))=1),MAX(O$1:O3294)+1,"")</f>
        <v/>
      </c>
      <c r="Q3295" s="91" t="str">
        <f>IFERROR(INDEX($C$2:$C$5193,MATCH(ROWS(M$2:M3295),M$2:M$5193,0)),"")</f>
        <v/>
      </c>
      <c r="R3295" s="70" t="str">
        <f>IFERROR(INDEX($C$2:$C$5193,MATCH(ROWS(N$2:N3295),N$2:N$5193,0)),"")</f>
        <v/>
      </c>
      <c r="S3295" s="92" t="str">
        <f>IFERROR(INDEX($C$2:$C$5193,MATCH(ROWS(O$2:O3295),O$2:O$5193,0)),"")</f>
        <v/>
      </c>
    </row>
    <row r="3296" spans="1:19" x14ac:dyDescent="0.25">
      <c r="A3296" s="69">
        <v>3105</v>
      </c>
      <c r="B3296" s="69" t="s">
        <v>8759</v>
      </c>
      <c r="C3296" s="69" t="s">
        <v>8760</v>
      </c>
      <c r="D3296" s="69" t="s">
        <v>8516</v>
      </c>
      <c r="E3296" s="69" t="s">
        <v>22415</v>
      </c>
      <c r="F3296" s="69" t="s">
        <v>8761</v>
      </c>
      <c r="G3296" s="69" t="s">
        <v>8762</v>
      </c>
      <c r="H3296" s="69">
        <v>26.7606</v>
      </c>
      <c r="I3296" s="69">
        <v>80.889300000000006</v>
      </c>
      <c r="J3296" s="69">
        <v>410</v>
      </c>
      <c r="K3296" s="69">
        <v>5.5</v>
      </c>
      <c r="L3296" s="69">
        <f>COUNTIFS(Aéroports!$C$2:$C$5193,Aéroports!$C3296,Aéroports!$D$2:$D$5193,Aéroports!$D3296)</f>
        <v>1</v>
      </c>
      <c r="M3296" s="69" t="str">
        <f>IF(AND(Formulaire!$H$15=Aéroports!$E3296,--ISNUMBER(IFERROR(SEARCH(Formulaire!$H$16,$C3296,1),""))=1),MAX(M$1:M3295)+1,"")</f>
        <v/>
      </c>
      <c r="N3296" s="69" t="str">
        <f>IF(AND(Formulaire!$H$21=Aéroports!$E3296,--ISNUMBER(IFERROR(SEARCH(Formulaire!$H$22,$C3296,1),""))=1),MAX(N$1:N3295)+1,"")</f>
        <v/>
      </c>
      <c r="O3296" s="69" t="str">
        <f>IF(AND(Formulaire!$H$27=Aéroports!$E3296,--ISNUMBER(IFERROR(SEARCH(Formulaire!$H$28,$C3296,1),""))=1),MAX(O$1:O3295)+1,"")</f>
        <v/>
      </c>
      <c r="Q3296" s="91" t="str">
        <f>IFERROR(INDEX($C$2:$C$5193,MATCH(ROWS(M$2:M3296),M$2:M$5193,0)),"")</f>
        <v/>
      </c>
      <c r="R3296" s="70" t="str">
        <f>IFERROR(INDEX($C$2:$C$5193,MATCH(ROWS(N$2:N3296),N$2:N$5193,0)),"")</f>
        <v/>
      </c>
      <c r="S3296" s="92" t="str">
        <f>IFERROR(INDEX($C$2:$C$5193,MATCH(ROWS(O$2:O3296),O$2:O$5193,0)),"")</f>
        <v/>
      </c>
    </row>
    <row r="3297" spans="1:19" x14ac:dyDescent="0.25">
      <c r="A3297" s="68">
        <v>3103</v>
      </c>
      <c r="B3297" s="68" t="s">
        <v>8763</v>
      </c>
      <c r="C3297" s="68" t="s">
        <v>8764</v>
      </c>
      <c r="D3297" s="68" t="s">
        <v>8516</v>
      </c>
      <c r="E3297" s="68" t="s">
        <v>22415</v>
      </c>
      <c r="F3297" s="68" t="s">
        <v>8765</v>
      </c>
      <c r="G3297" s="68" t="s">
        <v>8766</v>
      </c>
      <c r="H3297" s="68">
        <v>30.854700000000001</v>
      </c>
      <c r="I3297" s="68">
        <v>75.952600000000004</v>
      </c>
      <c r="J3297" s="68">
        <v>834</v>
      </c>
      <c r="K3297" s="68">
        <v>5.5</v>
      </c>
      <c r="L3297" s="68">
        <f>COUNTIFS(Aéroports!$C$2:$C$5193,Aéroports!$C3297,Aéroports!$D$2:$D$5193,Aéroports!$D3297)</f>
        <v>1</v>
      </c>
      <c r="M3297" s="68" t="str">
        <f>IF(AND(Formulaire!$H$15=Aéroports!$E3297,--ISNUMBER(IFERROR(SEARCH(Formulaire!$H$16,$C3297,1),""))=1),MAX(M$1:M3296)+1,"")</f>
        <v/>
      </c>
      <c r="N3297" s="68" t="str">
        <f>IF(AND(Formulaire!$H$21=Aéroports!$E3297,--ISNUMBER(IFERROR(SEARCH(Formulaire!$H$22,$C3297,1),""))=1),MAX(N$1:N3296)+1,"")</f>
        <v/>
      </c>
      <c r="O3297" s="68" t="str">
        <f>IF(AND(Formulaire!$H$27=Aéroports!$E3297,--ISNUMBER(IFERROR(SEARCH(Formulaire!$H$28,$C3297,1),""))=1),MAX(O$1:O3296)+1,"")</f>
        <v/>
      </c>
      <c r="Q3297" s="91" t="str">
        <f>IFERROR(INDEX($C$2:$C$5193,MATCH(ROWS(M$2:M3297),M$2:M$5193,0)),"")</f>
        <v/>
      </c>
      <c r="R3297" s="70" t="str">
        <f>IFERROR(INDEX($C$2:$C$5193,MATCH(ROWS(N$2:N3297),N$2:N$5193,0)),"")</f>
        <v/>
      </c>
      <c r="S3297" s="92" t="str">
        <f>IFERROR(INDEX($C$2:$C$5193,MATCH(ROWS(O$2:O3297),O$2:O$5193,0)),"")</f>
        <v/>
      </c>
    </row>
    <row r="3298" spans="1:19" x14ac:dyDescent="0.25">
      <c r="A3298" s="69">
        <v>3144</v>
      </c>
      <c r="B3298" s="69" t="s">
        <v>8767</v>
      </c>
      <c r="C3298" s="69" t="s">
        <v>8768</v>
      </c>
      <c r="D3298" s="69" t="s">
        <v>8516</v>
      </c>
      <c r="E3298" s="69" t="s">
        <v>22415</v>
      </c>
      <c r="F3298" s="69" t="s">
        <v>8769</v>
      </c>
      <c r="G3298" s="69" t="s">
        <v>8770</v>
      </c>
      <c r="H3298" s="69">
        <v>12.99001</v>
      </c>
      <c r="I3298" s="69">
        <v>80.169300000000007</v>
      </c>
      <c r="J3298" s="69">
        <v>52</v>
      </c>
      <c r="K3298" s="69">
        <v>5.5</v>
      </c>
      <c r="L3298" s="69">
        <f>COUNTIFS(Aéroports!$C$2:$C$5193,Aéroports!$C3298,Aéroports!$D$2:$D$5193,Aéroports!$D3298)</f>
        <v>1</v>
      </c>
      <c r="M3298" s="69" t="str">
        <f>IF(AND(Formulaire!$H$15=Aéroports!$E3298,--ISNUMBER(IFERROR(SEARCH(Formulaire!$H$16,$C3298,1),""))=1),MAX(M$1:M3297)+1,"")</f>
        <v/>
      </c>
      <c r="N3298" s="69" t="str">
        <f>IF(AND(Formulaire!$H$21=Aéroports!$E3298,--ISNUMBER(IFERROR(SEARCH(Formulaire!$H$22,$C3298,1),""))=1),MAX(N$1:N3297)+1,"")</f>
        <v/>
      </c>
      <c r="O3298" s="69" t="str">
        <f>IF(AND(Formulaire!$H$27=Aéroports!$E3298,--ISNUMBER(IFERROR(SEARCH(Formulaire!$H$28,$C3298,1),""))=1),MAX(O$1:O3297)+1,"")</f>
        <v/>
      </c>
      <c r="Q3298" s="91" t="str">
        <f>IFERROR(INDEX($C$2:$C$5193,MATCH(ROWS(M$2:M3298),M$2:M$5193,0)),"")</f>
        <v/>
      </c>
      <c r="R3298" s="70" t="str">
        <f>IFERROR(INDEX($C$2:$C$5193,MATCH(ROWS(N$2:N3298),N$2:N$5193,0)),"")</f>
        <v/>
      </c>
      <c r="S3298" s="92" t="str">
        <f>IFERROR(INDEX($C$2:$C$5193,MATCH(ROWS(O$2:O3298),O$2:O$5193,0)),"")</f>
        <v/>
      </c>
    </row>
    <row r="3299" spans="1:19" x14ac:dyDescent="0.25">
      <c r="A3299" s="68">
        <v>3142</v>
      </c>
      <c r="B3299" s="68" t="s">
        <v>8771</v>
      </c>
      <c r="C3299" s="68" t="s">
        <v>8772</v>
      </c>
      <c r="D3299" s="68" t="s">
        <v>8516</v>
      </c>
      <c r="E3299" s="68" t="s">
        <v>22415</v>
      </c>
      <c r="F3299" s="68" t="s">
        <v>8773</v>
      </c>
      <c r="G3299" s="68" t="s">
        <v>8774</v>
      </c>
      <c r="H3299" s="68">
        <v>9.8345099999999999</v>
      </c>
      <c r="I3299" s="68">
        <v>78.093400000000003</v>
      </c>
      <c r="J3299" s="68">
        <v>459</v>
      </c>
      <c r="K3299" s="68">
        <v>5.5</v>
      </c>
      <c r="L3299" s="68">
        <f>COUNTIFS(Aéroports!$C$2:$C$5193,Aéroports!$C3299,Aéroports!$D$2:$D$5193,Aéroports!$D3299)</f>
        <v>1</v>
      </c>
      <c r="M3299" s="68" t="str">
        <f>IF(AND(Formulaire!$H$15=Aéroports!$E3299,--ISNUMBER(IFERROR(SEARCH(Formulaire!$H$16,$C3299,1),""))=1),MAX(M$1:M3298)+1,"")</f>
        <v/>
      </c>
      <c r="N3299" s="68" t="str">
        <f>IF(AND(Formulaire!$H$21=Aéroports!$E3299,--ISNUMBER(IFERROR(SEARCH(Formulaire!$H$22,$C3299,1),""))=1),MAX(N$1:N3298)+1,"")</f>
        <v/>
      </c>
      <c r="O3299" s="68" t="str">
        <f>IF(AND(Formulaire!$H$27=Aéroports!$E3299,--ISNUMBER(IFERROR(SEARCH(Formulaire!$H$28,$C3299,1),""))=1),MAX(O$1:O3298)+1,"")</f>
        <v/>
      </c>
      <c r="Q3299" s="91" t="str">
        <f>IFERROR(INDEX($C$2:$C$5193,MATCH(ROWS(M$2:M3299),M$2:M$5193,0)),"")</f>
        <v/>
      </c>
      <c r="R3299" s="70" t="str">
        <f>IFERROR(INDEX($C$2:$C$5193,MATCH(ROWS(N$2:N3299),N$2:N$5193,0)),"")</f>
        <v/>
      </c>
      <c r="S3299" s="92" t="str">
        <f>IFERROR(INDEX($C$2:$C$5193,MATCH(ROWS(O$2:O3299),O$2:O$5193,0)),"")</f>
        <v/>
      </c>
    </row>
    <row r="3300" spans="1:19" x14ac:dyDescent="0.25">
      <c r="A3300" s="69">
        <v>3143</v>
      </c>
      <c r="B3300" s="69" t="s">
        <v>8775</v>
      </c>
      <c r="C3300" s="69" t="s">
        <v>8776</v>
      </c>
      <c r="D3300" s="69" t="s">
        <v>8516</v>
      </c>
      <c r="E3300" s="69" t="s">
        <v>22415</v>
      </c>
      <c r="F3300" s="69" t="s">
        <v>8777</v>
      </c>
      <c r="G3300" s="69" t="s">
        <v>8778</v>
      </c>
      <c r="H3300" s="69">
        <v>12.9613</v>
      </c>
      <c r="I3300" s="69">
        <v>74.890100000000004</v>
      </c>
      <c r="J3300" s="69">
        <v>337</v>
      </c>
      <c r="K3300" s="69">
        <v>5.5</v>
      </c>
      <c r="L3300" s="69">
        <f>COUNTIFS(Aéroports!$C$2:$C$5193,Aéroports!$C3300,Aéroports!$D$2:$D$5193,Aéroports!$D3300)</f>
        <v>1</v>
      </c>
      <c r="M3300" s="69" t="str">
        <f>IF(AND(Formulaire!$H$15=Aéroports!$E3300,--ISNUMBER(IFERROR(SEARCH(Formulaire!$H$16,$C3300,1),""))=1),MAX(M$1:M3299)+1,"")</f>
        <v/>
      </c>
      <c r="N3300" s="69" t="str">
        <f>IF(AND(Formulaire!$H$21=Aéroports!$E3300,--ISNUMBER(IFERROR(SEARCH(Formulaire!$H$22,$C3300,1),""))=1),MAX(N$1:N3299)+1,"")</f>
        <v/>
      </c>
      <c r="O3300" s="69" t="str">
        <f>IF(AND(Formulaire!$H$27=Aéroports!$E3300,--ISNUMBER(IFERROR(SEARCH(Formulaire!$H$28,$C3300,1),""))=1),MAX(O$1:O3299)+1,"")</f>
        <v/>
      </c>
      <c r="Q3300" s="91" t="str">
        <f>IFERROR(INDEX($C$2:$C$5193,MATCH(ROWS(M$2:M3300),M$2:M$5193,0)),"")</f>
        <v/>
      </c>
      <c r="R3300" s="70" t="str">
        <f>IFERROR(INDEX($C$2:$C$5193,MATCH(ROWS(N$2:N3300),N$2:N$5193,0)),"")</f>
        <v/>
      </c>
      <c r="S3300" s="92" t="str">
        <f>IFERROR(INDEX($C$2:$C$5193,MATCH(ROWS(O$2:O3300),O$2:O$5193,0)),"")</f>
        <v/>
      </c>
    </row>
    <row r="3301" spans="1:19" x14ac:dyDescent="0.25">
      <c r="A3301" s="68">
        <v>3057</v>
      </c>
      <c r="B3301" s="68" t="s">
        <v>8779</v>
      </c>
      <c r="C3301" s="68" t="s">
        <v>8780</v>
      </c>
      <c r="D3301" s="68" t="s">
        <v>8516</v>
      </c>
      <c r="E3301" s="68" t="s">
        <v>22415</v>
      </c>
      <c r="F3301" s="68" t="s">
        <v>8781</v>
      </c>
      <c r="G3301" s="68" t="s">
        <v>8782</v>
      </c>
      <c r="H3301" s="68">
        <v>27.483899999999998</v>
      </c>
      <c r="I3301" s="68">
        <v>95.016900000000007</v>
      </c>
      <c r="J3301" s="68">
        <v>362</v>
      </c>
      <c r="K3301" s="68">
        <v>5.5</v>
      </c>
      <c r="L3301" s="68">
        <f>COUNTIFS(Aéroports!$C$2:$C$5193,Aéroports!$C3301,Aéroports!$D$2:$D$5193,Aéroports!$D3301)</f>
        <v>1</v>
      </c>
      <c r="M3301" s="68" t="str">
        <f>IF(AND(Formulaire!$H$15=Aéroports!$E3301,--ISNUMBER(IFERROR(SEARCH(Formulaire!$H$16,$C3301,1),""))=1),MAX(M$1:M3300)+1,"")</f>
        <v/>
      </c>
      <c r="N3301" s="68" t="str">
        <f>IF(AND(Formulaire!$H$21=Aéroports!$E3301,--ISNUMBER(IFERROR(SEARCH(Formulaire!$H$22,$C3301,1),""))=1),MAX(N$1:N3300)+1,"")</f>
        <v/>
      </c>
      <c r="O3301" s="68" t="str">
        <f>IF(AND(Formulaire!$H$27=Aéroports!$E3301,--ISNUMBER(IFERROR(SEARCH(Formulaire!$H$28,$C3301,1),""))=1),MAX(O$1:O3300)+1,"")</f>
        <v/>
      </c>
      <c r="Q3301" s="91" t="str">
        <f>IFERROR(INDEX($C$2:$C$5193,MATCH(ROWS(M$2:M3301),M$2:M$5193,0)),"")</f>
        <v/>
      </c>
      <c r="R3301" s="70" t="str">
        <f>IFERROR(INDEX($C$2:$C$5193,MATCH(ROWS(N$2:N3301),N$2:N$5193,0)),"")</f>
        <v/>
      </c>
      <c r="S3301" s="92" t="str">
        <f>IFERROR(INDEX($C$2:$C$5193,MATCH(ROWS(O$2:O3301),O$2:O$5193,0)),"")</f>
        <v/>
      </c>
    </row>
    <row r="3302" spans="1:19" x14ac:dyDescent="0.25">
      <c r="A3302" s="69">
        <v>2997</v>
      </c>
      <c r="B3302" s="69" t="s">
        <v>8783</v>
      </c>
      <c r="C3302" s="69" t="s">
        <v>8784</v>
      </c>
      <c r="D3302" s="69" t="s">
        <v>8516</v>
      </c>
      <c r="E3302" s="69" t="s">
        <v>22415</v>
      </c>
      <c r="F3302" s="69" t="s">
        <v>8785</v>
      </c>
      <c r="G3302" s="69" t="s">
        <v>8786</v>
      </c>
      <c r="H3302" s="69">
        <v>19.088699999999999</v>
      </c>
      <c r="I3302" s="69">
        <v>72.867900000000006</v>
      </c>
      <c r="J3302" s="69">
        <v>39</v>
      </c>
      <c r="K3302" s="69">
        <v>5.5</v>
      </c>
      <c r="L3302" s="69">
        <f>COUNTIFS(Aéroports!$C$2:$C$5193,Aéroports!$C3302,Aéroports!$D$2:$D$5193,Aéroports!$D3302)</f>
        <v>1</v>
      </c>
      <c r="M3302" s="69" t="str">
        <f>IF(AND(Formulaire!$H$15=Aéroports!$E3302,--ISNUMBER(IFERROR(SEARCH(Formulaire!$H$16,$C3302,1),""))=1),MAX(M$1:M3301)+1,"")</f>
        <v/>
      </c>
      <c r="N3302" s="69" t="str">
        <f>IF(AND(Formulaire!$H$21=Aéroports!$E3302,--ISNUMBER(IFERROR(SEARCH(Formulaire!$H$22,$C3302,1),""))=1),MAX(N$1:N3301)+1,"")</f>
        <v/>
      </c>
      <c r="O3302" s="69" t="str">
        <f>IF(AND(Formulaire!$H$27=Aéroports!$E3302,--ISNUMBER(IFERROR(SEARCH(Formulaire!$H$28,$C3302,1),""))=1),MAX(O$1:O3301)+1,"")</f>
        <v/>
      </c>
      <c r="Q3302" s="91" t="str">
        <f>IFERROR(INDEX($C$2:$C$5193,MATCH(ROWS(M$2:M3302),M$2:M$5193,0)),"")</f>
        <v/>
      </c>
      <c r="R3302" s="70" t="str">
        <f>IFERROR(INDEX($C$2:$C$5193,MATCH(ROWS(N$2:N3302),N$2:N$5193,0)),"")</f>
        <v/>
      </c>
      <c r="S3302" s="92" t="str">
        <f>IFERROR(INDEX($C$2:$C$5193,MATCH(ROWS(O$2:O3302),O$2:O$5193,0)),"")</f>
        <v/>
      </c>
    </row>
    <row r="3303" spans="1:19" x14ac:dyDescent="0.25">
      <c r="A3303" s="68">
        <v>7774</v>
      </c>
      <c r="B3303" s="68" t="s">
        <v>8787</v>
      </c>
      <c r="C3303" s="68" t="s">
        <v>8788</v>
      </c>
      <c r="D3303" s="68" t="s">
        <v>8516</v>
      </c>
      <c r="E3303" s="68" t="s">
        <v>22415</v>
      </c>
      <c r="F3303" s="68" t="s">
        <v>8789</v>
      </c>
      <c r="G3303" s="68" t="s">
        <v>8790</v>
      </c>
      <c r="H3303" s="68">
        <v>12.3072</v>
      </c>
      <c r="I3303" s="68">
        <v>76.649699999999996</v>
      </c>
      <c r="J3303" s="68">
        <v>2349</v>
      </c>
      <c r="K3303" s="68">
        <v>5.5</v>
      </c>
      <c r="L3303" s="68">
        <f>COUNTIFS(Aéroports!$C$2:$C$5193,Aéroports!$C3303,Aéroports!$D$2:$D$5193,Aéroports!$D3303)</f>
        <v>1</v>
      </c>
      <c r="M3303" s="68" t="str">
        <f>IF(AND(Formulaire!$H$15=Aéroports!$E3303,--ISNUMBER(IFERROR(SEARCH(Formulaire!$H$16,$C3303,1),""))=1),MAX(M$1:M3302)+1,"")</f>
        <v/>
      </c>
      <c r="N3303" s="68" t="str">
        <f>IF(AND(Formulaire!$H$21=Aéroports!$E3303,--ISNUMBER(IFERROR(SEARCH(Formulaire!$H$22,$C3303,1),""))=1),MAX(N$1:N3302)+1,"")</f>
        <v/>
      </c>
      <c r="O3303" s="68" t="str">
        <f>IF(AND(Formulaire!$H$27=Aéroports!$E3303,--ISNUMBER(IFERROR(SEARCH(Formulaire!$H$28,$C3303,1),""))=1),MAX(O$1:O3302)+1,"")</f>
        <v/>
      </c>
      <c r="Q3303" s="91" t="str">
        <f>IFERROR(INDEX($C$2:$C$5193,MATCH(ROWS(M$2:M3303),M$2:M$5193,0)),"")</f>
        <v/>
      </c>
      <c r="R3303" s="70" t="str">
        <f>IFERROR(INDEX($C$2:$C$5193,MATCH(ROWS(N$2:N3303),N$2:N$5193,0)),"")</f>
        <v/>
      </c>
      <c r="S3303" s="92" t="str">
        <f>IFERROR(INDEX($C$2:$C$5193,MATCH(ROWS(O$2:O3303),O$2:O$5193,0)),"")</f>
        <v/>
      </c>
    </row>
    <row r="3304" spans="1:19" x14ac:dyDescent="0.25">
      <c r="A3304" s="69">
        <v>3015</v>
      </c>
      <c r="B3304" s="69" t="s">
        <v>8791</v>
      </c>
      <c r="C3304" s="69" t="s">
        <v>8792</v>
      </c>
      <c r="D3304" s="69" t="s">
        <v>8516</v>
      </c>
      <c r="E3304" s="69" t="s">
        <v>22415</v>
      </c>
      <c r="F3304" s="69" t="s">
        <v>8793</v>
      </c>
      <c r="G3304" s="69" t="s">
        <v>8794</v>
      </c>
      <c r="H3304" s="69">
        <v>21.092199999999998</v>
      </c>
      <c r="I3304" s="69">
        <v>79.047200000000004</v>
      </c>
      <c r="J3304" s="69">
        <v>1033</v>
      </c>
      <c r="K3304" s="69">
        <v>5.5</v>
      </c>
      <c r="L3304" s="69">
        <f>COUNTIFS(Aéroports!$C$2:$C$5193,Aéroports!$C3304,Aéroports!$D$2:$D$5193,Aéroports!$D3304)</f>
        <v>1</v>
      </c>
      <c r="M3304" s="69" t="str">
        <f>IF(AND(Formulaire!$H$15=Aéroports!$E3304,--ISNUMBER(IFERROR(SEARCH(Formulaire!$H$16,$C3304,1),""))=1),MAX(M$1:M3303)+1,"")</f>
        <v/>
      </c>
      <c r="N3304" s="69" t="str">
        <f>IF(AND(Formulaire!$H$21=Aéroports!$E3304,--ISNUMBER(IFERROR(SEARCH(Formulaire!$H$22,$C3304,1),""))=1),MAX(N$1:N3303)+1,"")</f>
        <v/>
      </c>
      <c r="O3304" s="69" t="str">
        <f>IF(AND(Formulaire!$H$27=Aéroports!$E3304,--ISNUMBER(IFERROR(SEARCH(Formulaire!$H$28,$C3304,1),""))=1),MAX(O$1:O3303)+1,"")</f>
        <v/>
      </c>
      <c r="Q3304" s="91" t="str">
        <f>IFERROR(INDEX($C$2:$C$5193,MATCH(ROWS(M$2:M3304),M$2:M$5193,0)),"")</f>
        <v/>
      </c>
      <c r="R3304" s="70" t="str">
        <f>IFERROR(INDEX($C$2:$C$5193,MATCH(ROWS(N$2:N3304),N$2:N$5193,0)),"")</f>
        <v/>
      </c>
      <c r="S3304" s="92" t="str">
        <f>IFERROR(INDEX($C$2:$C$5193,MATCH(ROWS(O$2:O3304),O$2:O$5193,0)),"")</f>
        <v/>
      </c>
    </row>
    <row r="3305" spans="1:19" x14ac:dyDescent="0.25">
      <c r="A3305" s="68">
        <v>3108</v>
      </c>
      <c r="B3305" s="68" t="s">
        <v>8795</v>
      </c>
      <c r="C3305" s="68" t="s">
        <v>8796</v>
      </c>
      <c r="D3305" s="68" t="s">
        <v>8516</v>
      </c>
      <c r="E3305" s="68" t="s">
        <v>22415</v>
      </c>
      <c r="F3305" s="68" t="s">
        <v>8797</v>
      </c>
      <c r="G3305" s="68" t="s">
        <v>8798</v>
      </c>
      <c r="H3305" s="68">
        <v>29.0334</v>
      </c>
      <c r="I3305" s="68">
        <v>79.473699999999994</v>
      </c>
      <c r="J3305" s="68">
        <v>769</v>
      </c>
      <c r="K3305" s="68">
        <v>5.5</v>
      </c>
      <c r="L3305" s="68">
        <f>COUNTIFS(Aéroports!$C$2:$C$5193,Aéroports!$C3305,Aéroports!$D$2:$D$5193,Aéroports!$D3305)</f>
        <v>1</v>
      </c>
      <c r="M3305" s="68" t="str">
        <f>IF(AND(Formulaire!$H$15=Aéroports!$E3305,--ISNUMBER(IFERROR(SEARCH(Formulaire!$H$16,$C3305,1),""))=1),MAX(M$1:M3304)+1,"")</f>
        <v/>
      </c>
      <c r="N3305" s="68" t="str">
        <f>IF(AND(Formulaire!$H$21=Aéroports!$E3305,--ISNUMBER(IFERROR(SEARCH(Formulaire!$H$22,$C3305,1),""))=1),MAX(N$1:N3304)+1,"")</f>
        <v/>
      </c>
      <c r="O3305" s="68" t="str">
        <f>IF(AND(Formulaire!$H$27=Aéroports!$E3305,--ISNUMBER(IFERROR(SEARCH(Formulaire!$H$28,$C3305,1),""))=1),MAX(O$1:O3304)+1,"")</f>
        <v/>
      </c>
      <c r="Q3305" s="91" t="str">
        <f>IFERROR(INDEX($C$2:$C$5193,MATCH(ROWS(M$2:M3305),M$2:M$5193,0)),"")</f>
        <v/>
      </c>
      <c r="R3305" s="70" t="str">
        <f>IFERROR(INDEX($C$2:$C$5193,MATCH(ROWS(N$2:N3305),N$2:N$5193,0)),"")</f>
        <v/>
      </c>
      <c r="S3305" s="92" t="str">
        <f>IFERROR(INDEX($C$2:$C$5193,MATCH(ROWS(O$2:O3305),O$2:O$5193,0)),"")</f>
        <v/>
      </c>
    </row>
    <row r="3306" spans="1:19" x14ac:dyDescent="0.25">
      <c r="A3306" s="69">
        <v>6761</v>
      </c>
      <c r="B3306" s="69" t="s">
        <v>8799</v>
      </c>
      <c r="C3306" s="69" t="s">
        <v>8800</v>
      </c>
      <c r="D3306" s="69" t="s">
        <v>8516</v>
      </c>
      <c r="E3306" s="69" t="s">
        <v>22415</v>
      </c>
      <c r="F3306" s="69" t="s">
        <v>8801</v>
      </c>
      <c r="G3306" s="69" t="s">
        <v>8802</v>
      </c>
      <c r="H3306" s="69">
        <v>19.183299999999999</v>
      </c>
      <c r="I3306" s="69">
        <v>77.316699999999997</v>
      </c>
      <c r="J3306" s="69">
        <v>1250</v>
      </c>
      <c r="K3306" s="69">
        <v>5.5</v>
      </c>
      <c r="L3306" s="69">
        <f>COUNTIFS(Aéroports!$C$2:$C$5193,Aéroports!$C3306,Aéroports!$D$2:$D$5193,Aéroports!$D3306)</f>
        <v>1</v>
      </c>
      <c r="M3306" s="69" t="str">
        <f>IF(AND(Formulaire!$H$15=Aéroports!$E3306,--ISNUMBER(IFERROR(SEARCH(Formulaire!$H$16,$C3306,1),""))=1),MAX(M$1:M3305)+1,"")</f>
        <v/>
      </c>
      <c r="N3306" s="69" t="str">
        <f>IF(AND(Formulaire!$H$21=Aéroports!$E3306,--ISNUMBER(IFERROR(SEARCH(Formulaire!$H$22,$C3306,1),""))=1),MAX(N$1:N3305)+1,"")</f>
        <v/>
      </c>
      <c r="O3306" s="69" t="str">
        <f>IF(AND(Formulaire!$H$27=Aéroports!$E3306,--ISNUMBER(IFERROR(SEARCH(Formulaire!$H$28,$C3306,1),""))=1),MAX(O$1:O3305)+1,"")</f>
        <v/>
      </c>
      <c r="Q3306" s="91" t="str">
        <f>IFERROR(INDEX($C$2:$C$5193,MATCH(ROWS(M$2:M3306),M$2:M$5193,0)),"")</f>
        <v/>
      </c>
      <c r="R3306" s="70" t="str">
        <f>IFERROR(INDEX($C$2:$C$5193,MATCH(ROWS(N$2:N3306),N$2:N$5193,0)),"")</f>
        <v/>
      </c>
      <c r="S3306" s="92" t="str">
        <f>IFERROR(INDEX($C$2:$C$5193,MATCH(ROWS(O$2:O3306),O$2:O$5193,0)),"")</f>
        <v/>
      </c>
    </row>
    <row r="3307" spans="1:19" x14ac:dyDescent="0.25">
      <c r="A3307" s="68">
        <v>3016</v>
      </c>
      <c r="B3307" s="68" t="s">
        <v>8803</v>
      </c>
      <c r="C3307" s="68" t="s">
        <v>8804</v>
      </c>
      <c r="D3307" s="68" t="s">
        <v>8516</v>
      </c>
      <c r="E3307" s="68" t="s">
        <v>22415</v>
      </c>
      <c r="F3307" s="68" t="s">
        <v>8805</v>
      </c>
      <c r="G3307" s="68" t="s">
        <v>8806</v>
      </c>
      <c r="H3307" s="68">
        <v>19.963699999999999</v>
      </c>
      <c r="I3307" s="68">
        <v>73.807599999999994</v>
      </c>
      <c r="J3307" s="68">
        <v>1959</v>
      </c>
      <c r="K3307" s="68">
        <v>5.5</v>
      </c>
      <c r="L3307" s="68">
        <f>COUNTIFS(Aéroports!$C$2:$C$5193,Aéroports!$C3307,Aéroports!$D$2:$D$5193,Aéroports!$D3307)</f>
        <v>1</v>
      </c>
      <c r="M3307" s="68" t="str">
        <f>IF(AND(Formulaire!$H$15=Aéroports!$E3307,--ISNUMBER(IFERROR(SEARCH(Formulaire!$H$16,$C3307,1),""))=1),MAX(M$1:M3306)+1,"")</f>
        <v/>
      </c>
      <c r="N3307" s="68" t="str">
        <f>IF(AND(Formulaire!$H$21=Aéroports!$E3307,--ISNUMBER(IFERROR(SEARCH(Formulaire!$H$22,$C3307,1),""))=1),MAX(N$1:N3306)+1,"")</f>
        <v/>
      </c>
      <c r="O3307" s="68" t="str">
        <f>IF(AND(Formulaire!$H$27=Aéroports!$E3307,--ISNUMBER(IFERROR(SEARCH(Formulaire!$H$28,$C3307,1),""))=1),MAX(O$1:O3306)+1,"")</f>
        <v/>
      </c>
      <c r="Q3307" s="91" t="str">
        <f>IFERROR(INDEX($C$2:$C$5193,MATCH(ROWS(M$2:M3307),M$2:M$5193,0)),"")</f>
        <v/>
      </c>
      <c r="R3307" s="70" t="str">
        <f>IFERROR(INDEX($C$2:$C$5193,MATCH(ROWS(N$2:N3307),N$2:N$5193,0)),"")</f>
        <v/>
      </c>
      <c r="S3307" s="92" t="str">
        <f>IFERROR(INDEX($C$2:$C$5193,MATCH(ROWS(O$2:O3307),O$2:O$5193,0)),"")</f>
        <v/>
      </c>
    </row>
    <row r="3308" spans="1:19" x14ac:dyDescent="0.25">
      <c r="A3308" s="69">
        <v>10061</v>
      </c>
      <c r="B3308" s="69" t="s">
        <v>8807</v>
      </c>
      <c r="C3308" s="69" t="s">
        <v>8808</v>
      </c>
      <c r="D3308" s="69" t="s">
        <v>8516</v>
      </c>
      <c r="E3308" s="69" t="s">
        <v>22415</v>
      </c>
      <c r="F3308" s="69" t="s">
        <v>8809</v>
      </c>
      <c r="G3308" s="69" t="s">
        <v>8810</v>
      </c>
      <c r="H3308" s="69">
        <v>28.066099999999999</v>
      </c>
      <c r="I3308" s="69">
        <v>95.335599999999999</v>
      </c>
      <c r="J3308" s="69">
        <v>477</v>
      </c>
      <c r="K3308" s="69">
        <v>5.3</v>
      </c>
      <c r="L3308" s="69">
        <f>COUNTIFS(Aéroports!$C$2:$C$5193,Aéroports!$C3308,Aéroports!$D$2:$D$5193,Aéroports!$D3308)</f>
        <v>1</v>
      </c>
      <c r="M3308" s="69" t="str">
        <f>IF(AND(Formulaire!$H$15=Aéroports!$E3308,--ISNUMBER(IFERROR(SEARCH(Formulaire!$H$16,$C3308,1),""))=1),MAX(M$1:M3307)+1,"")</f>
        <v/>
      </c>
      <c r="N3308" s="69" t="str">
        <f>IF(AND(Formulaire!$H$21=Aéroports!$E3308,--ISNUMBER(IFERROR(SEARCH(Formulaire!$H$22,$C3308,1),""))=1),MAX(N$1:N3307)+1,"")</f>
        <v/>
      </c>
      <c r="O3308" s="69" t="str">
        <f>IF(AND(Formulaire!$H$27=Aéroports!$E3308,--ISNUMBER(IFERROR(SEARCH(Formulaire!$H$28,$C3308,1),""))=1),MAX(O$1:O3307)+1,"")</f>
        <v/>
      </c>
      <c r="Q3308" s="91" t="str">
        <f>IFERROR(INDEX($C$2:$C$5193,MATCH(ROWS(M$2:M3308),M$2:M$5193,0)),"")</f>
        <v/>
      </c>
      <c r="R3308" s="70" t="str">
        <f>IFERROR(INDEX($C$2:$C$5193,MATCH(ROWS(N$2:N3308),N$2:N$5193,0)),"")</f>
        <v/>
      </c>
      <c r="S3308" s="92" t="str">
        <f>IFERROR(INDEX($C$2:$C$5193,MATCH(ROWS(O$2:O3308),O$2:O$5193,0)),"")</f>
        <v/>
      </c>
    </row>
    <row r="3309" spans="1:19" x14ac:dyDescent="0.25">
      <c r="A3309" s="68">
        <v>3061</v>
      </c>
      <c r="B3309" s="68" t="s">
        <v>8811</v>
      </c>
      <c r="C3309" s="68" t="s">
        <v>8812</v>
      </c>
      <c r="D3309" s="68" t="s">
        <v>8516</v>
      </c>
      <c r="E3309" s="68" t="s">
        <v>22415</v>
      </c>
      <c r="F3309" s="68" t="s">
        <v>8813</v>
      </c>
      <c r="G3309" s="68" t="s">
        <v>8814</v>
      </c>
      <c r="H3309" s="68">
        <v>25.5913</v>
      </c>
      <c r="I3309" s="68">
        <v>85.087999999999994</v>
      </c>
      <c r="J3309" s="68">
        <v>170</v>
      </c>
      <c r="K3309" s="68">
        <v>5.5</v>
      </c>
      <c r="L3309" s="68">
        <f>COUNTIFS(Aéroports!$C$2:$C$5193,Aéroports!$C3309,Aéroports!$D$2:$D$5193,Aéroports!$D3309)</f>
        <v>1</v>
      </c>
      <c r="M3309" s="68" t="str">
        <f>IF(AND(Formulaire!$H$15=Aéroports!$E3309,--ISNUMBER(IFERROR(SEARCH(Formulaire!$H$16,$C3309,1),""))=1),MAX(M$1:M3308)+1,"")</f>
        <v/>
      </c>
      <c r="N3309" s="68" t="str">
        <f>IF(AND(Formulaire!$H$21=Aéroports!$E3309,--ISNUMBER(IFERROR(SEARCH(Formulaire!$H$22,$C3309,1),""))=1),MAX(N$1:N3308)+1,"")</f>
        <v/>
      </c>
      <c r="O3309" s="68" t="str">
        <f>IF(AND(Formulaire!$H$27=Aéroports!$E3309,--ISNUMBER(IFERROR(SEARCH(Formulaire!$H$28,$C3309,1),""))=1),MAX(O$1:O3308)+1,"")</f>
        <v/>
      </c>
      <c r="Q3309" s="91" t="str">
        <f>IFERROR(INDEX($C$2:$C$5193,MATCH(ROWS(M$2:M3309),M$2:M$5193,0)),"")</f>
        <v/>
      </c>
      <c r="R3309" s="70" t="str">
        <f>IFERROR(INDEX($C$2:$C$5193,MATCH(ROWS(N$2:N3309),N$2:N$5193,0)),"")</f>
        <v/>
      </c>
      <c r="S3309" s="92" t="str">
        <f>IFERROR(INDEX($C$2:$C$5193,MATCH(ROWS(O$2:O3309),O$2:O$5193,0)),"")</f>
        <v/>
      </c>
    </row>
    <row r="3310" spans="1:19" x14ac:dyDescent="0.25">
      <c r="A3310" s="69">
        <v>3147</v>
      </c>
      <c r="B3310" s="69" t="s">
        <v>8815</v>
      </c>
      <c r="C3310" s="69" t="s">
        <v>8816</v>
      </c>
      <c r="D3310" s="69" t="s">
        <v>8516</v>
      </c>
      <c r="E3310" s="69" t="s">
        <v>22415</v>
      </c>
      <c r="F3310" s="69" t="s">
        <v>8817</v>
      </c>
      <c r="G3310" s="69" t="s">
        <v>8818</v>
      </c>
      <c r="H3310" s="69">
        <v>11.9687</v>
      </c>
      <c r="I3310" s="69">
        <v>79.810100000000006</v>
      </c>
      <c r="J3310" s="69">
        <v>118</v>
      </c>
      <c r="K3310" s="69">
        <v>5.5</v>
      </c>
      <c r="L3310" s="69">
        <f>COUNTIFS(Aéroports!$C$2:$C$5193,Aéroports!$C3310,Aéroports!$D$2:$D$5193,Aéroports!$D3310)</f>
        <v>1</v>
      </c>
      <c r="M3310" s="69" t="str">
        <f>IF(AND(Formulaire!$H$15=Aéroports!$E3310,--ISNUMBER(IFERROR(SEARCH(Formulaire!$H$16,$C3310,1),""))=1),MAX(M$1:M3309)+1,"")</f>
        <v/>
      </c>
      <c r="N3310" s="69" t="str">
        <f>IF(AND(Formulaire!$H$21=Aéroports!$E3310,--ISNUMBER(IFERROR(SEARCH(Formulaire!$H$22,$C3310,1),""))=1),MAX(N$1:N3309)+1,"")</f>
        <v/>
      </c>
      <c r="O3310" s="69" t="str">
        <f>IF(AND(Formulaire!$H$27=Aéroports!$E3310,--ISNUMBER(IFERROR(SEARCH(Formulaire!$H$28,$C3310,1),""))=1),MAX(O$1:O3309)+1,"")</f>
        <v/>
      </c>
      <c r="Q3310" s="91" t="str">
        <f>IFERROR(INDEX($C$2:$C$5193,MATCH(ROWS(M$2:M3310),M$2:M$5193,0)),"")</f>
        <v/>
      </c>
      <c r="R3310" s="70" t="str">
        <f>IFERROR(INDEX($C$2:$C$5193,MATCH(ROWS(N$2:N3310),N$2:N$5193,0)),"")</f>
        <v/>
      </c>
      <c r="S3310" s="92" t="str">
        <f>IFERROR(INDEX($C$2:$C$5193,MATCH(ROWS(O$2:O3310),O$2:O$5193,0)),"")</f>
        <v/>
      </c>
    </row>
    <row r="3311" spans="1:19" x14ac:dyDescent="0.25">
      <c r="A3311" s="68">
        <v>3018</v>
      </c>
      <c r="B3311" s="68" t="s">
        <v>8819</v>
      </c>
      <c r="C3311" s="68" t="s">
        <v>8820</v>
      </c>
      <c r="D3311" s="68" t="s">
        <v>8516</v>
      </c>
      <c r="E3311" s="68" t="s">
        <v>22415</v>
      </c>
      <c r="F3311" s="68" t="s">
        <v>8821</v>
      </c>
      <c r="G3311" s="68" t="s">
        <v>8822</v>
      </c>
      <c r="H3311" s="68">
        <v>21.648700000000002</v>
      </c>
      <c r="I3311" s="68">
        <v>69.657200000000003</v>
      </c>
      <c r="J3311" s="68">
        <v>23</v>
      </c>
      <c r="K3311" s="68">
        <v>5.5</v>
      </c>
      <c r="L3311" s="68">
        <f>COUNTIFS(Aéroports!$C$2:$C$5193,Aéroports!$C3311,Aéroports!$D$2:$D$5193,Aéroports!$D3311)</f>
        <v>1</v>
      </c>
      <c r="M3311" s="68" t="str">
        <f>IF(AND(Formulaire!$H$15=Aéroports!$E3311,--ISNUMBER(IFERROR(SEARCH(Formulaire!$H$16,$C3311,1),""))=1),MAX(M$1:M3310)+1,"")</f>
        <v/>
      </c>
      <c r="N3311" s="68" t="str">
        <f>IF(AND(Formulaire!$H$21=Aéroports!$E3311,--ISNUMBER(IFERROR(SEARCH(Formulaire!$H$22,$C3311,1),""))=1),MAX(N$1:N3310)+1,"")</f>
        <v/>
      </c>
      <c r="O3311" s="68" t="str">
        <f>IF(AND(Formulaire!$H$27=Aéroports!$E3311,--ISNUMBER(IFERROR(SEARCH(Formulaire!$H$28,$C3311,1),""))=1),MAX(O$1:O3310)+1,"")</f>
        <v/>
      </c>
      <c r="Q3311" s="91" t="str">
        <f>IFERROR(INDEX($C$2:$C$5193,MATCH(ROWS(M$2:M3311),M$2:M$5193,0)),"")</f>
        <v/>
      </c>
      <c r="R3311" s="70" t="str">
        <f>IFERROR(INDEX($C$2:$C$5193,MATCH(ROWS(N$2:N3311),N$2:N$5193,0)),"")</f>
        <v/>
      </c>
      <c r="S3311" s="92" t="str">
        <f>IFERROR(INDEX($C$2:$C$5193,MATCH(ROWS(O$2:O3311),O$2:O$5193,0)),"")</f>
        <v/>
      </c>
    </row>
    <row r="3312" spans="1:19" x14ac:dyDescent="0.25">
      <c r="A3312" s="69">
        <v>3146</v>
      </c>
      <c r="B3312" s="69" t="s">
        <v>8823</v>
      </c>
      <c r="C3312" s="69" t="s">
        <v>8824</v>
      </c>
      <c r="D3312" s="69" t="s">
        <v>8516</v>
      </c>
      <c r="E3312" s="69" t="s">
        <v>22415</v>
      </c>
      <c r="F3312" s="69" t="s">
        <v>8825</v>
      </c>
      <c r="G3312" s="69" t="s">
        <v>8826</v>
      </c>
      <c r="H3312" s="69">
        <v>11.6412</v>
      </c>
      <c r="I3312" s="69">
        <v>92.729699999999994</v>
      </c>
      <c r="J3312" s="69">
        <v>14</v>
      </c>
      <c r="K3312" s="69">
        <v>5.5</v>
      </c>
      <c r="L3312" s="69">
        <f>COUNTIFS(Aéroports!$C$2:$C$5193,Aéroports!$C3312,Aéroports!$D$2:$D$5193,Aéroports!$D3312)</f>
        <v>1</v>
      </c>
      <c r="M3312" s="69" t="str">
        <f>IF(AND(Formulaire!$H$15=Aéroports!$E3312,--ISNUMBER(IFERROR(SEARCH(Formulaire!$H$16,$C3312,1),""))=1),MAX(M$1:M3311)+1,"")</f>
        <v/>
      </c>
      <c r="N3312" s="69" t="str">
        <f>IF(AND(Formulaire!$H$21=Aéroports!$E3312,--ISNUMBER(IFERROR(SEARCH(Formulaire!$H$22,$C3312,1),""))=1),MAX(N$1:N3311)+1,"")</f>
        <v/>
      </c>
      <c r="O3312" s="69" t="str">
        <f>IF(AND(Formulaire!$H$27=Aéroports!$E3312,--ISNUMBER(IFERROR(SEARCH(Formulaire!$H$28,$C3312,1),""))=1),MAX(O$1:O3311)+1,"")</f>
        <v/>
      </c>
      <c r="Q3312" s="91" t="str">
        <f>IFERROR(INDEX($C$2:$C$5193,MATCH(ROWS(M$2:M3312),M$2:M$5193,0)),"")</f>
        <v/>
      </c>
      <c r="R3312" s="70" t="str">
        <f>IFERROR(INDEX($C$2:$C$5193,MATCH(ROWS(N$2:N3312),N$2:N$5193,0)),"")</f>
        <v/>
      </c>
      <c r="S3312" s="92" t="str">
        <f>IFERROR(INDEX($C$2:$C$5193,MATCH(ROWS(O$2:O3312),O$2:O$5193,0)),"")</f>
        <v/>
      </c>
    </row>
    <row r="3313" spans="1:19" x14ac:dyDescent="0.25">
      <c r="A3313" s="68">
        <v>3017</v>
      </c>
      <c r="B3313" s="68" t="s">
        <v>8827</v>
      </c>
      <c r="C3313" s="68" t="s">
        <v>8828</v>
      </c>
      <c r="D3313" s="68" t="s">
        <v>8516</v>
      </c>
      <c r="E3313" s="68" t="s">
        <v>22415</v>
      </c>
      <c r="F3313" s="68" t="s">
        <v>8829</v>
      </c>
      <c r="G3313" s="68" t="s">
        <v>8830</v>
      </c>
      <c r="H3313" s="68">
        <v>18.582100000000001</v>
      </c>
      <c r="I3313" s="68">
        <v>73.919700000000006</v>
      </c>
      <c r="J3313" s="68">
        <v>1942</v>
      </c>
      <c r="K3313" s="68">
        <v>5.5</v>
      </c>
      <c r="L3313" s="68">
        <f>COUNTIFS(Aéroports!$C$2:$C$5193,Aéroports!$C3313,Aéroports!$D$2:$D$5193,Aéroports!$D3313)</f>
        <v>1</v>
      </c>
      <c r="M3313" s="68" t="str">
        <f>IF(AND(Formulaire!$H$15=Aéroports!$E3313,--ISNUMBER(IFERROR(SEARCH(Formulaire!$H$16,$C3313,1),""))=1),MAX(M$1:M3312)+1,"")</f>
        <v/>
      </c>
      <c r="N3313" s="68" t="str">
        <f>IF(AND(Formulaire!$H$21=Aéroports!$E3313,--ISNUMBER(IFERROR(SEARCH(Formulaire!$H$22,$C3313,1),""))=1),MAX(N$1:N3312)+1,"")</f>
        <v/>
      </c>
      <c r="O3313" s="68" t="str">
        <f>IF(AND(Formulaire!$H$27=Aéroports!$E3313,--ISNUMBER(IFERROR(SEARCH(Formulaire!$H$28,$C3313,1),""))=1),MAX(O$1:O3312)+1,"")</f>
        <v/>
      </c>
      <c r="Q3313" s="91" t="str">
        <f>IFERROR(INDEX($C$2:$C$5193,MATCH(ROWS(M$2:M3313),M$2:M$5193,0)),"")</f>
        <v/>
      </c>
      <c r="R3313" s="70" t="str">
        <f>IFERROR(INDEX($C$2:$C$5193,MATCH(ROWS(N$2:N3313),N$2:N$5193,0)),"")</f>
        <v/>
      </c>
      <c r="S3313" s="92" t="str">
        <f>IFERROR(INDEX($C$2:$C$5193,MATCH(ROWS(O$2:O3313),O$2:O$5193,0)),"")</f>
        <v/>
      </c>
    </row>
    <row r="3314" spans="1:19" x14ac:dyDescent="0.25">
      <c r="A3314" s="69">
        <v>12002</v>
      </c>
      <c r="B3314" s="69" t="s">
        <v>8831</v>
      </c>
      <c r="C3314" s="69" t="s">
        <v>8832</v>
      </c>
      <c r="D3314" s="69" t="s">
        <v>8516</v>
      </c>
      <c r="E3314" s="69" t="s">
        <v>22415</v>
      </c>
      <c r="F3314" s="69" t="s">
        <v>8833</v>
      </c>
      <c r="G3314" s="69" t="s">
        <v>8834</v>
      </c>
      <c r="H3314" s="69">
        <v>14.1493</v>
      </c>
      <c r="I3314" s="69">
        <v>77.7911</v>
      </c>
      <c r="J3314" s="69">
        <v>1558</v>
      </c>
      <c r="K3314" s="69" t="s">
        <v>340</v>
      </c>
      <c r="L3314" s="69">
        <f>COUNTIFS(Aéroports!$C$2:$C$5193,Aéroports!$C3314,Aéroports!$D$2:$D$5193,Aéroports!$D3314)</f>
        <v>1</v>
      </c>
      <c r="M3314" s="69" t="str">
        <f>IF(AND(Formulaire!$H$15=Aéroports!$E3314,--ISNUMBER(IFERROR(SEARCH(Formulaire!$H$16,$C3314,1),""))=1),MAX(M$1:M3313)+1,"")</f>
        <v/>
      </c>
      <c r="N3314" s="69" t="str">
        <f>IF(AND(Formulaire!$H$21=Aéroports!$E3314,--ISNUMBER(IFERROR(SEARCH(Formulaire!$H$22,$C3314,1),""))=1),MAX(N$1:N3313)+1,"")</f>
        <v/>
      </c>
      <c r="O3314" s="69" t="str">
        <f>IF(AND(Formulaire!$H$27=Aéroports!$E3314,--ISNUMBER(IFERROR(SEARCH(Formulaire!$H$28,$C3314,1),""))=1),MAX(O$1:O3313)+1,"")</f>
        <v/>
      </c>
      <c r="Q3314" s="91" t="str">
        <f>IFERROR(INDEX($C$2:$C$5193,MATCH(ROWS(M$2:M3314),M$2:M$5193,0)),"")</f>
        <v/>
      </c>
      <c r="R3314" s="70" t="str">
        <f>IFERROR(INDEX($C$2:$C$5193,MATCH(ROWS(N$2:N3314),N$2:N$5193,0)),"")</f>
        <v/>
      </c>
      <c r="S3314" s="92" t="str">
        <f>IFERROR(INDEX($C$2:$C$5193,MATCH(ROWS(O$2:O3314),O$2:O$5193,0)),"")</f>
        <v/>
      </c>
    </row>
    <row r="3315" spans="1:19" x14ac:dyDescent="0.25">
      <c r="A3315" s="68">
        <v>3020</v>
      </c>
      <c r="B3315" s="68" t="s">
        <v>8835</v>
      </c>
      <c r="C3315" s="68" t="s">
        <v>8836</v>
      </c>
      <c r="D3315" s="68" t="s">
        <v>8516</v>
      </c>
      <c r="E3315" s="68" t="s">
        <v>22415</v>
      </c>
      <c r="F3315" s="68" t="s">
        <v>8837</v>
      </c>
      <c r="G3315" s="68" t="s">
        <v>8838</v>
      </c>
      <c r="H3315" s="68">
        <v>21.180399999999999</v>
      </c>
      <c r="I3315" s="68">
        <v>81.738799999999998</v>
      </c>
      <c r="J3315" s="68">
        <v>1041</v>
      </c>
      <c r="K3315" s="68">
        <v>5.5</v>
      </c>
      <c r="L3315" s="68">
        <f>COUNTIFS(Aéroports!$C$2:$C$5193,Aéroports!$C3315,Aéroports!$D$2:$D$5193,Aéroports!$D3315)</f>
        <v>1</v>
      </c>
      <c r="M3315" s="68" t="str">
        <f>IF(AND(Formulaire!$H$15=Aéroports!$E3315,--ISNUMBER(IFERROR(SEARCH(Formulaire!$H$16,$C3315,1),""))=1),MAX(M$1:M3314)+1,"")</f>
        <v/>
      </c>
      <c r="N3315" s="68" t="str">
        <f>IF(AND(Formulaire!$H$21=Aéroports!$E3315,--ISNUMBER(IFERROR(SEARCH(Formulaire!$H$22,$C3315,1),""))=1),MAX(N$1:N3314)+1,"")</f>
        <v/>
      </c>
      <c r="O3315" s="68" t="str">
        <f>IF(AND(Formulaire!$H$27=Aéroports!$E3315,--ISNUMBER(IFERROR(SEARCH(Formulaire!$H$28,$C3315,1),""))=1),MAX(O$1:O3314)+1,"")</f>
        <v/>
      </c>
      <c r="Q3315" s="91" t="str">
        <f>IFERROR(INDEX($C$2:$C$5193,MATCH(ROWS(M$2:M3315),M$2:M$5193,0)),"")</f>
        <v/>
      </c>
      <c r="R3315" s="70" t="str">
        <f>IFERROR(INDEX($C$2:$C$5193,MATCH(ROWS(N$2:N3315),N$2:N$5193,0)),"")</f>
        <v/>
      </c>
      <c r="S3315" s="92" t="str">
        <f>IFERROR(INDEX($C$2:$C$5193,MATCH(ROWS(O$2:O3315),O$2:O$5193,0)),"")</f>
        <v/>
      </c>
    </row>
    <row r="3316" spans="1:19" x14ac:dyDescent="0.25">
      <c r="A3316" s="69">
        <v>3148</v>
      </c>
      <c r="B3316" s="69" t="s">
        <v>8839</v>
      </c>
      <c r="C3316" s="69" t="s">
        <v>8840</v>
      </c>
      <c r="D3316" s="69" t="s">
        <v>8516</v>
      </c>
      <c r="E3316" s="69" t="s">
        <v>22415</v>
      </c>
      <c r="F3316" s="69" t="s">
        <v>8841</v>
      </c>
      <c r="G3316" s="69" t="s">
        <v>8842</v>
      </c>
      <c r="H3316" s="69">
        <v>17.110399999999998</v>
      </c>
      <c r="I3316" s="69">
        <v>81.818200000000004</v>
      </c>
      <c r="J3316" s="69">
        <v>151</v>
      </c>
      <c r="K3316" s="69">
        <v>5.5</v>
      </c>
      <c r="L3316" s="69">
        <f>COUNTIFS(Aéroports!$C$2:$C$5193,Aéroports!$C3316,Aéroports!$D$2:$D$5193,Aéroports!$D3316)</f>
        <v>1</v>
      </c>
      <c r="M3316" s="69" t="str">
        <f>IF(AND(Formulaire!$H$15=Aéroports!$E3316,--ISNUMBER(IFERROR(SEARCH(Formulaire!$H$16,$C3316,1),""))=1),MAX(M$1:M3315)+1,"")</f>
        <v/>
      </c>
      <c r="N3316" s="69" t="str">
        <f>IF(AND(Formulaire!$H$21=Aéroports!$E3316,--ISNUMBER(IFERROR(SEARCH(Formulaire!$H$22,$C3316,1),""))=1),MAX(N$1:N3315)+1,"")</f>
        <v/>
      </c>
      <c r="O3316" s="69" t="str">
        <f>IF(AND(Formulaire!$H$27=Aéroports!$E3316,--ISNUMBER(IFERROR(SEARCH(Formulaire!$H$28,$C3316,1),""))=1),MAX(O$1:O3315)+1,"")</f>
        <v/>
      </c>
      <c r="Q3316" s="91" t="str">
        <f>IFERROR(INDEX($C$2:$C$5193,MATCH(ROWS(M$2:M3316),M$2:M$5193,0)),"")</f>
        <v/>
      </c>
      <c r="R3316" s="70" t="str">
        <f>IFERROR(INDEX($C$2:$C$5193,MATCH(ROWS(N$2:N3316),N$2:N$5193,0)),"")</f>
        <v/>
      </c>
      <c r="S3316" s="92" t="str">
        <f>IFERROR(INDEX($C$2:$C$5193,MATCH(ROWS(O$2:O3316),O$2:O$5193,0)),"")</f>
        <v/>
      </c>
    </row>
    <row r="3317" spans="1:19" x14ac:dyDescent="0.25">
      <c r="A3317" s="68">
        <v>3019</v>
      </c>
      <c r="B3317" s="68" t="s">
        <v>8843</v>
      </c>
      <c r="C3317" s="68" t="s">
        <v>8844</v>
      </c>
      <c r="D3317" s="68" t="s">
        <v>8516</v>
      </c>
      <c r="E3317" s="68" t="s">
        <v>22415</v>
      </c>
      <c r="F3317" s="68" t="s">
        <v>8845</v>
      </c>
      <c r="G3317" s="68" t="s">
        <v>8846</v>
      </c>
      <c r="H3317" s="68">
        <v>22.309200000000001</v>
      </c>
      <c r="I3317" s="68">
        <v>70.779499999999999</v>
      </c>
      <c r="J3317" s="68">
        <v>441</v>
      </c>
      <c r="K3317" s="68">
        <v>5.5</v>
      </c>
      <c r="L3317" s="68">
        <f>COUNTIFS(Aéroports!$C$2:$C$5193,Aéroports!$C3317,Aéroports!$D$2:$D$5193,Aéroports!$D3317)</f>
        <v>1</v>
      </c>
      <c r="M3317" s="68" t="str">
        <f>IF(AND(Formulaire!$H$15=Aéroports!$E3317,--ISNUMBER(IFERROR(SEARCH(Formulaire!$H$16,$C3317,1),""))=1),MAX(M$1:M3316)+1,"")</f>
        <v/>
      </c>
      <c r="N3317" s="68" t="str">
        <f>IF(AND(Formulaire!$H$21=Aéroports!$E3317,--ISNUMBER(IFERROR(SEARCH(Formulaire!$H$22,$C3317,1),""))=1),MAX(N$1:N3316)+1,"")</f>
        <v/>
      </c>
      <c r="O3317" s="68" t="str">
        <f>IF(AND(Formulaire!$H$27=Aéroports!$E3317,--ISNUMBER(IFERROR(SEARCH(Formulaire!$H$28,$C3317,1),""))=1),MAX(O$1:O3316)+1,"")</f>
        <v/>
      </c>
      <c r="Q3317" s="91" t="str">
        <f>IFERROR(INDEX($C$2:$C$5193,MATCH(ROWS(M$2:M3317),M$2:M$5193,0)),"")</f>
        <v/>
      </c>
      <c r="R3317" s="70" t="str">
        <f>IFERROR(INDEX($C$2:$C$5193,MATCH(ROWS(N$2:N3317),N$2:N$5193,0)),"")</f>
        <v/>
      </c>
      <c r="S3317" s="92" t="str">
        <f>IFERROR(INDEX($C$2:$C$5193,MATCH(ROWS(O$2:O3317),O$2:O$5193,0)),"")</f>
        <v/>
      </c>
    </row>
    <row r="3318" spans="1:19" x14ac:dyDescent="0.25">
      <c r="A3318" s="69">
        <v>3063</v>
      </c>
      <c r="B3318" s="69" t="s">
        <v>8847</v>
      </c>
      <c r="C3318" s="69" t="s">
        <v>8848</v>
      </c>
      <c r="D3318" s="69" t="s">
        <v>8516</v>
      </c>
      <c r="E3318" s="69" t="s">
        <v>22415</v>
      </c>
      <c r="F3318" s="69" t="s">
        <v>8849</v>
      </c>
      <c r="G3318" s="69" t="s">
        <v>8850</v>
      </c>
      <c r="H3318" s="69">
        <v>23.314299999999999</v>
      </c>
      <c r="I3318" s="69">
        <v>85.321700000000007</v>
      </c>
      <c r="J3318" s="69">
        <v>2148</v>
      </c>
      <c r="K3318" s="69">
        <v>5.5</v>
      </c>
      <c r="L3318" s="69">
        <f>COUNTIFS(Aéroports!$C$2:$C$5193,Aéroports!$C3318,Aéroports!$D$2:$D$5193,Aéroports!$D3318)</f>
        <v>1</v>
      </c>
      <c r="M3318" s="69" t="str">
        <f>IF(AND(Formulaire!$H$15=Aéroports!$E3318,--ISNUMBER(IFERROR(SEARCH(Formulaire!$H$16,$C3318,1),""))=1),MAX(M$1:M3317)+1,"")</f>
        <v/>
      </c>
      <c r="N3318" s="69" t="str">
        <f>IF(AND(Formulaire!$H$21=Aéroports!$E3318,--ISNUMBER(IFERROR(SEARCH(Formulaire!$H$22,$C3318,1),""))=1),MAX(N$1:N3317)+1,"")</f>
        <v/>
      </c>
      <c r="O3318" s="69" t="str">
        <f>IF(AND(Formulaire!$H$27=Aéroports!$E3318,--ISNUMBER(IFERROR(SEARCH(Formulaire!$H$28,$C3318,1),""))=1),MAX(O$1:O3317)+1,"")</f>
        <v/>
      </c>
      <c r="Q3318" s="91" t="str">
        <f>IFERROR(INDEX($C$2:$C$5193,MATCH(ROWS(M$2:M3318),M$2:M$5193,0)),"")</f>
        <v/>
      </c>
      <c r="R3318" s="70" t="str">
        <f>IFERROR(INDEX($C$2:$C$5193,MATCH(ROWS(N$2:N3318),N$2:N$5193,0)),"")</f>
        <v/>
      </c>
      <c r="S3318" s="92" t="str">
        <f>IFERROR(INDEX($C$2:$C$5193,MATCH(ROWS(O$2:O3318),O$2:O$5193,0)),"")</f>
        <v/>
      </c>
    </row>
    <row r="3319" spans="1:19" x14ac:dyDescent="0.25">
      <c r="A3319" s="68">
        <v>11996</v>
      </c>
      <c r="B3319" s="68" t="s">
        <v>8915</v>
      </c>
      <c r="C3319" s="68" t="s">
        <v>22583</v>
      </c>
      <c r="D3319" s="68" t="s">
        <v>8516</v>
      </c>
      <c r="E3319" s="68" t="s">
        <v>22415</v>
      </c>
      <c r="F3319" s="68" t="s">
        <v>8916</v>
      </c>
      <c r="G3319" s="68" t="s">
        <v>8917</v>
      </c>
      <c r="H3319" s="68">
        <v>17.0136</v>
      </c>
      <c r="I3319" s="68">
        <v>73.327799999999996</v>
      </c>
      <c r="J3319" s="68">
        <v>305</v>
      </c>
      <c r="K3319" s="68" t="s">
        <v>340</v>
      </c>
      <c r="L3319" s="68">
        <f>COUNTIFS(Aéroports!$C$2:$C$5193,Aéroports!$C3319,Aéroports!$D$2:$D$5193,Aéroports!$D3319)</f>
        <v>1</v>
      </c>
      <c r="M3319" s="68" t="str">
        <f>IF(AND(Formulaire!$H$15=Aéroports!$E3319,--ISNUMBER(IFERROR(SEARCH(Formulaire!$H$16,$C3319,1),""))=1),MAX(M$1:M3318)+1,"")</f>
        <v/>
      </c>
      <c r="N3319" s="68" t="str">
        <f>IF(AND(Formulaire!$H$21=Aéroports!$E3319,--ISNUMBER(IFERROR(SEARCH(Formulaire!$H$22,$C3319,1),""))=1),MAX(N$1:N3318)+1,"")</f>
        <v/>
      </c>
      <c r="O3319" s="68" t="str">
        <f>IF(AND(Formulaire!$H$27=Aéroports!$E3319,--ISNUMBER(IFERROR(SEARCH(Formulaire!$H$28,$C3319,1),""))=1),MAX(O$1:O3318)+1,"")</f>
        <v/>
      </c>
      <c r="Q3319" s="91" t="str">
        <f>IFERROR(INDEX($C$2:$C$5193,MATCH(ROWS(M$2:M3319),M$2:M$5193,0)),"")</f>
        <v/>
      </c>
      <c r="R3319" s="70" t="str">
        <f>IFERROR(INDEX($C$2:$C$5193,MATCH(ROWS(N$2:N3319),N$2:N$5193,0)),"")</f>
        <v/>
      </c>
      <c r="S3319" s="92" t="str">
        <f>IFERROR(INDEX($C$2:$C$5193,MATCH(ROWS(O$2:O3319),O$2:O$5193,0)),"")</f>
        <v/>
      </c>
    </row>
    <row r="3320" spans="1:19" x14ac:dyDescent="0.25">
      <c r="A3320" s="69">
        <v>3064</v>
      </c>
      <c r="B3320" s="69" t="s">
        <v>8851</v>
      </c>
      <c r="C3320" s="69" t="s">
        <v>8852</v>
      </c>
      <c r="D3320" s="69" t="s">
        <v>8516</v>
      </c>
      <c r="E3320" s="69" t="s">
        <v>22415</v>
      </c>
      <c r="F3320" s="69" t="s">
        <v>8853</v>
      </c>
      <c r="G3320" s="69" t="s">
        <v>8854</v>
      </c>
      <c r="H3320" s="69">
        <v>22.256699999999999</v>
      </c>
      <c r="I3320" s="69">
        <v>84.814599999999999</v>
      </c>
      <c r="J3320" s="69">
        <v>659</v>
      </c>
      <c r="K3320" s="69">
        <v>5.5</v>
      </c>
      <c r="L3320" s="69">
        <f>COUNTIFS(Aéroports!$C$2:$C$5193,Aéroports!$C3320,Aéroports!$D$2:$D$5193,Aéroports!$D3320)</f>
        <v>1</v>
      </c>
      <c r="M3320" s="69" t="str">
        <f>IF(AND(Formulaire!$H$15=Aéroports!$E3320,--ISNUMBER(IFERROR(SEARCH(Formulaire!$H$16,$C3320,1),""))=1),MAX(M$1:M3319)+1,"")</f>
        <v/>
      </c>
      <c r="N3320" s="69" t="str">
        <f>IF(AND(Formulaire!$H$21=Aéroports!$E3320,--ISNUMBER(IFERROR(SEARCH(Formulaire!$H$22,$C3320,1),""))=1),MAX(N$1:N3319)+1,"")</f>
        <v/>
      </c>
      <c r="O3320" s="69" t="str">
        <f>IF(AND(Formulaire!$H$27=Aéroports!$E3320,--ISNUMBER(IFERROR(SEARCH(Formulaire!$H$28,$C3320,1),""))=1),MAX(O$1:O3319)+1,"")</f>
        <v/>
      </c>
      <c r="Q3320" s="91" t="str">
        <f>IFERROR(INDEX($C$2:$C$5193,MATCH(ROWS(M$2:M3320),M$2:M$5193,0)),"")</f>
        <v/>
      </c>
      <c r="R3320" s="70" t="str">
        <f>IFERROR(INDEX($C$2:$C$5193,MATCH(ROWS(N$2:N3320),N$2:N$5193,0)),"")</f>
        <v/>
      </c>
      <c r="S3320" s="92" t="str">
        <f>IFERROR(INDEX($C$2:$C$5193,MATCH(ROWS(O$2:O3320),O$2:O$5193,0)),"")</f>
        <v/>
      </c>
    </row>
    <row r="3321" spans="1:19" x14ac:dyDescent="0.25">
      <c r="A3321" s="68">
        <v>3113</v>
      </c>
      <c r="B3321" s="68" t="s">
        <v>8855</v>
      </c>
      <c r="C3321" s="68" t="s">
        <v>8856</v>
      </c>
      <c r="D3321" s="68" t="s">
        <v>8516</v>
      </c>
      <c r="E3321" s="68" t="s">
        <v>22415</v>
      </c>
      <c r="F3321" s="68" t="s">
        <v>8857</v>
      </c>
      <c r="G3321" s="68" t="s">
        <v>8858</v>
      </c>
      <c r="H3321" s="68">
        <v>24.5623</v>
      </c>
      <c r="I3321" s="68">
        <v>80.854900000000001</v>
      </c>
      <c r="J3321" s="68">
        <v>1060</v>
      </c>
      <c r="K3321" s="68">
        <v>5.5</v>
      </c>
      <c r="L3321" s="68">
        <f>COUNTIFS(Aéroports!$C$2:$C$5193,Aéroports!$C3321,Aéroports!$D$2:$D$5193,Aéroports!$D3321)</f>
        <v>1</v>
      </c>
      <c r="M3321" s="68" t="str">
        <f>IF(AND(Formulaire!$H$15=Aéroports!$E3321,--ISNUMBER(IFERROR(SEARCH(Formulaire!$H$16,$C3321,1),""))=1),MAX(M$1:M3320)+1,"")</f>
        <v/>
      </c>
      <c r="N3321" s="68" t="str">
        <f>IF(AND(Formulaire!$H$21=Aéroports!$E3321,--ISNUMBER(IFERROR(SEARCH(Formulaire!$H$22,$C3321,1),""))=1),MAX(N$1:N3320)+1,"")</f>
        <v/>
      </c>
      <c r="O3321" s="68" t="str">
        <f>IF(AND(Formulaire!$H$27=Aéroports!$E3321,--ISNUMBER(IFERROR(SEARCH(Formulaire!$H$28,$C3321,1),""))=1),MAX(O$1:O3320)+1,"")</f>
        <v/>
      </c>
      <c r="Q3321" s="91" t="str">
        <f>IFERROR(INDEX($C$2:$C$5193,MATCH(ROWS(M$2:M3321),M$2:M$5193,0)),"")</f>
        <v/>
      </c>
      <c r="R3321" s="70" t="str">
        <f>IFERROR(INDEX($C$2:$C$5193,MATCH(ROWS(N$2:N3321),N$2:N$5193,0)),"")</f>
        <v/>
      </c>
      <c r="S3321" s="92" t="str">
        <f>IFERROR(INDEX($C$2:$C$5193,MATCH(ROWS(O$2:O3321),O$2:O$5193,0)),"")</f>
        <v/>
      </c>
    </row>
    <row r="3322" spans="1:19" x14ac:dyDescent="0.25">
      <c r="A3322" s="69">
        <v>6172</v>
      </c>
      <c r="B3322" s="69" t="s">
        <v>8859</v>
      </c>
      <c r="C3322" s="69" t="s">
        <v>8860</v>
      </c>
      <c r="D3322" s="69" t="s">
        <v>8516</v>
      </c>
      <c r="E3322" s="69" t="s">
        <v>22415</v>
      </c>
      <c r="F3322" s="69" t="s">
        <v>8861</v>
      </c>
      <c r="G3322" s="69" t="s">
        <v>8862</v>
      </c>
      <c r="H3322" s="69">
        <v>25.703600000000002</v>
      </c>
      <c r="I3322" s="69">
        <v>91.978700000000003</v>
      </c>
      <c r="J3322" s="69">
        <v>2910</v>
      </c>
      <c r="K3322" s="69">
        <v>5.5</v>
      </c>
      <c r="L3322" s="69">
        <f>COUNTIFS(Aéroports!$C$2:$C$5193,Aéroports!$C3322,Aéroports!$D$2:$D$5193,Aéroports!$D3322)</f>
        <v>1</v>
      </c>
      <c r="M3322" s="69" t="str">
        <f>IF(AND(Formulaire!$H$15=Aéroports!$E3322,--ISNUMBER(IFERROR(SEARCH(Formulaire!$H$16,$C3322,1),""))=1),MAX(M$1:M3321)+1,"")</f>
        <v/>
      </c>
      <c r="N3322" s="69" t="str">
        <f>IF(AND(Formulaire!$H$21=Aéroports!$E3322,--ISNUMBER(IFERROR(SEARCH(Formulaire!$H$22,$C3322,1),""))=1),MAX(N$1:N3321)+1,"")</f>
        <v/>
      </c>
      <c r="O3322" s="69" t="str">
        <f>IF(AND(Formulaire!$H$27=Aéroports!$E3322,--ISNUMBER(IFERROR(SEARCH(Formulaire!$H$28,$C3322,1),""))=1),MAX(O$1:O3321)+1,"")</f>
        <v/>
      </c>
      <c r="Q3322" s="91" t="str">
        <f>IFERROR(INDEX($C$2:$C$5193,MATCH(ROWS(M$2:M3322),M$2:M$5193,0)),"")</f>
        <v/>
      </c>
      <c r="R3322" s="70" t="str">
        <f>IFERROR(INDEX($C$2:$C$5193,MATCH(ROWS(N$2:N3322),N$2:N$5193,0)),"")</f>
        <v/>
      </c>
      <c r="S3322" s="92" t="str">
        <f>IFERROR(INDEX($C$2:$C$5193,MATCH(ROWS(O$2:O3322),O$2:O$5193,0)),"")</f>
        <v/>
      </c>
    </row>
    <row r="3323" spans="1:19" x14ac:dyDescent="0.25">
      <c r="A3323" s="68">
        <v>6762</v>
      </c>
      <c r="B3323" s="68" t="s">
        <v>8863</v>
      </c>
      <c r="C3323" s="68" t="s">
        <v>8864</v>
      </c>
      <c r="D3323" s="68" t="s">
        <v>8516</v>
      </c>
      <c r="E3323" s="68" t="s">
        <v>22415</v>
      </c>
      <c r="F3323" s="68" t="s">
        <v>8865</v>
      </c>
      <c r="G3323" s="68" t="s">
        <v>8866</v>
      </c>
      <c r="H3323" s="68">
        <v>31.081800000000001</v>
      </c>
      <c r="I3323" s="68">
        <v>77.067999999999998</v>
      </c>
      <c r="J3323" s="68">
        <v>5072</v>
      </c>
      <c r="K3323" s="68">
        <v>5.5</v>
      </c>
      <c r="L3323" s="68">
        <f>COUNTIFS(Aéroports!$C$2:$C$5193,Aéroports!$C3323,Aéroports!$D$2:$D$5193,Aéroports!$D3323)</f>
        <v>1</v>
      </c>
      <c r="M3323" s="68" t="str">
        <f>IF(AND(Formulaire!$H$15=Aéroports!$E3323,--ISNUMBER(IFERROR(SEARCH(Formulaire!$H$16,$C3323,1),""))=1),MAX(M$1:M3322)+1,"")</f>
        <v/>
      </c>
      <c r="N3323" s="68" t="str">
        <f>IF(AND(Formulaire!$H$21=Aéroports!$E3323,--ISNUMBER(IFERROR(SEARCH(Formulaire!$H$22,$C3323,1),""))=1),MAX(N$1:N3322)+1,"")</f>
        <v/>
      </c>
      <c r="O3323" s="68" t="str">
        <f>IF(AND(Formulaire!$H$27=Aéroports!$E3323,--ISNUMBER(IFERROR(SEARCH(Formulaire!$H$28,$C3323,1),""))=1),MAX(O$1:O3322)+1,"")</f>
        <v/>
      </c>
      <c r="Q3323" s="91" t="str">
        <f>IFERROR(INDEX($C$2:$C$5193,MATCH(ROWS(M$2:M3323),M$2:M$5193,0)),"")</f>
        <v/>
      </c>
      <c r="R3323" s="70" t="str">
        <f>IFERROR(INDEX($C$2:$C$5193,MATCH(ROWS(N$2:N3323),N$2:N$5193,0)),"")</f>
        <v/>
      </c>
      <c r="S3323" s="92" t="str">
        <f>IFERROR(INDEX($C$2:$C$5193,MATCH(ROWS(O$2:O3323),O$2:O$5193,0)),"")</f>
        <v/>
      </c>
    </row>
    <row r="3324" spans="1:19" x14ac:dyDescent="0.25">
      <c r="A3324" s="69">
        <v>3021</v>
      </c>
      <c r="B3324" s="69" t="s">
        <v>8867</v>
      </c>
      <c r="C3324" s="69" t="s">
        <v>8868</v>
      </c>
      <c r="D3324" s="69" t="s">
        <v>8516</v>
      </c>
      <c r="E3324" s="69" t="s">
        <v>22415</v>
      </c>
      <c r="F3324" s="69" t="s">
        <v>8869</v>
      </c>
      <c r="G3324" s="69" t="s">
        <v>8870</v>
      </c>
      <c r="H3324" s="69">
        <v>17.628</v>
      </c>
      <c r="I3324" s="69">
        <v>75.934799999999996</v>
      </c>
      <c r="J3324" s="69">
        <v>1584</v>
      </c>
      <c r="K3324" s="69">
        <v>5.5</v>
      </c>
      <c r="L3324" s="69">
        <f>COUNTIFS(Aéroports!$C$2:$C$5193,Aéroports!$C3324,Aéroports!$D$2:$D$5193,Aéroports!$D3324)</f>
        <v>1</v>
      </c>
      <c r="M3324" s="69" t="str">
        <f>IF(AND(Formulaire!$H$15=Aéroports!$E3324,--ISNUMBER(IFERROR(SEARCH(Formulaire!$H$16,$C3324,1),""))=1),MAX(M$1:M3323)+1,"")</f>
        <v/>
      </c>
      <c r="N3324" s="69" t="str">
        <f>IF(AND(Formulaire!$H$21=Aéroports!$E3324,--ISNUMBER(IFERROR(SEARCH(Formulaire!$H$22,$C3324,1),""))=1),MAX(N$1:N3323)+1,"")</f>
        <v/>
      </c>
      <c r="O3324" s="69" t="str">
        <f>IF(AND(Formulaire!$H$27=Aéroports!$E3324,--ISNUMBER(IFERROR(SEARCH(Formulaire!$H$28,$C3324,1),""))=1),MAX(O$1:O3323)+1,"")</f>
        <v/>
      </c>
      <c r="Q3324" s="91" t="str">
        <f>IFERROR(INDEX($C$2:$C$5193,MATCH(ROWS(M$2:M3324),M$2:M$5193,0)),"")</f>
        <v/>
      </c>
      <c r="R3324" s="70" t="str">
        <f>IFERROR(INDEX($C$2:$C$5193,MATCH(ROWS(N$2:N3324),N$2:N$5193,0)),"")</f>
        <v/>
      </c>
      <c r="S3324" s="92" t="str">
        <f>IFERROR(INDEX($C$2:$C$5193,MATCH(ROWS(O$2:O3324),O$2:O$5193,0)),"")</f>
        <v/>
      </c>
    </row>
    <row r="3325" spans="1:19" x14ac:dyDescent="0.25">
      <c r="A3325" s="68">
        <v>3055</v>
      </c>
      <c r="B3325" s="68" t="s">
        <v>8871</v>
      </c>
      <c r="C3325" s="68" t="s">
        <v>8872</v>
      </c>
      <c r="D3325" s="68" t="s">
        <v>8516</v>
      </c>
      <c r="E3325" s="68" t="s">
        <v>22415</v>
      </c>
      <c r="F3325" s="68" t="s">
        <v>8873</v>
      </c>
      <c r="G3325" s="68" t="s">
        <v>8874</v>
      </c>
      <c r="H3325" s="68">
        <v>24.9129</v>
      </c>
      <c r="I3325" s="68">
        <v>92.978700000000003</v>
      </c>
      <c r="J3325" s="68">
        <v>352</v>
      </c>
      <c r="K3325" s="68">
        <v>5.5</v>
      </c>
      <c r="L3325" s="68">
        <f>COUNTIFS(Aéroports!$C$2:$C$5193,Aéroports!$C3325,Aéroports!$D$2:$D$5193,Aéroports!$D3325)</f>
        <v>1</v>
      </c>
      <c r="M3325" s="68" t="str">
        <f>IF(AND(Formulaire!$H$15=Aéroports!$E3325,--ISNUMBER(IFERROR(SEARCH(Formulaire!$H$16,$C3325,1),""))=1),MAX(M$1:M3324)+1,"")</f>
        <v/>
      </c>
      <c r="N3325" s="68" t="str">
        <f>IF(AND(Formulaire!$H$21=Aéroports!$E3325,--ISNUMBER(IFERROR(SEARCH(Formulaire!$H$22,$C3325,1),""))=1),MAX(N$1:N3324)+1,"")</f>
        <v/>
      </c>
      <c r="O3325" s="68" t="str">
        <f>IF(AND(Formulaire!$H$27=Aéroports!$E3325,--ISNUMBER(IFERROR(SEARCH(Formulaire!$H$28,$C3325,1),""))=1),MAX(O$1:O3324)+1,"")</f>
        <v/>
      </c>
      <c r="Q3325" s="91" t="str">
        <f>IFERROR(INDEX($C$2:$C$5193,MATCH(ROWS(M$2:M3325),M$2:M$5193,0)),"")</f>
        <v/>
      </c>
      <c r="R3325" s="70" t="str">
        <f>IFERROR(INDEX($C$2:$C$5193,MATCH(ROWS(N$2:N3325),N$2:N$5193,0)),"")</f>
        <v/>
      </c>
      <c r="S3325" s="92" t="str">
        <f>IFERROR(INDEX($C$2:$C$5193,MATCH(ROWS(O$2:O3325),O$2:O$5193,0)),"")</f>
        <v/>
      </c>
    </row>
    <row r="3326" spans="1:19" x14ac:dyDescent="0.25">
      <c r="A3326" s="69">
        <v>3112</v>
      </c>
      <c r="B3326" s="69" t="s">
        <v>8875</v>
      </c>
      <c r="C3326" s="69" t="s">
        <v>8876</v>
      </c>
      <c r="D3326" s="69" t="s">
        <v>8516</v>
      </c>
      <c r="E3326" s="69" t="s">
        <v>22415</v>
      </c>
      <c r="F3326" s="69" t="s">
        <v>8877</v>
      </c>
      <c r="G3326" s="69" t="s">
        <v>8878</v>
      </c>
      <c r="H3326" s="69">
        <v>33.987099999999998</v>
      </c>
      <c r="I3326" s="69">
        <v>74.774199999999993</v>
      </c>
      <c r="J3326" s="69">
        <v>5429</v>
      </c>
      <c r="K3326" s="69">
        <v>5.5</v>
      </c>
      <c r="L3326" s="69">
        <f>COUNTIFS(Aéroports!$C$2:$C$5193,Aéroports!$C3326,Aéroports!$D$2:$D$5193,Aéroports!$D3326)</f>
        <v>1</v>
      </c>
      <c r="M3326" s="69" t="str">
        <f>IF(AND(Formulaire!$H$15=Aéroports!$E3326,--ISNUMBER(IFERROR(SEARCH(Formulaire!$H$16,$C3326,1),""))=1),MAX(M$1:M3325)+1,"")</f>
        <v/>
      </c>
      <c r="N3326" s="69" t="str">
        <f>IF(AND(Formulaire!$H$21=Aéroports!$E3326,--ISNUMBER(IFERROR(SEARCH(Formulaire!$H$22,$C3326,1),""))=1),MAX(N$1:N3325)+1,"")</f>
        <v/>
      </c>
      <c r="O3326" s="69" t="str">
        <f>IF(AND(Formulaire!$H$27=Aéroports!$E3326,--ISNUMBER(IFERROR(SEARCH(Formulaire!$H$28,$C3326,1),""))=1),MAX(O$1:O3325)+1,"")</f>
        <v/>
      </c>
      <c r="Q3326" s="91" t="str">
        <f>IFERROR(INDEX($C$2:$C$5193,MATCH(ROWS(M$2:M3326),M$2:M$5193,0)),"")</f>
        <v/>
      </c>
      <c r="R3326" s="70" t="str">
        <f>IFERROR(INDEX($C$2:$C$5193,MATCH(ROWS(N$2:N3326),N$2:N$5193,0)),"")</f>
        <v/>
      </c>
      <c r="S3326" s="92" t="str">
        <f>IFERROR(INDEX($C$2:$C$5193,MATCH(ROWS(O$2:O3326),O$2:O$5193,0)),"")</f>
        <v/>
      </c>
    </row>
    <row r="3327" spans="1:19" x14ac:dyDescent="0.25">
      <c r="A3327" s="68">
        <v>3022</v>
      </c>
      <c r="B3327" s="68" t="s">
        <v>8879</v>
      </c>
      <c r="C3327" s="68" t="s">
        <v>8880</v>
      </c>
      <c r="D3327" s="68" t="s">
        <v>8516</v>
      </c>
      <c r="E3327" s="68" t="s">
        <v>22415</v>
      </c>
      <c r="F3327" s="68" t="s">
        <v>8881</v>
      </c>
      <c r="G3327" s="68" t="s">
        <v>8882</v>
      </c>
      <c r="H3327" s="68">
        <v>21.114100000000001</v>
      </c>
      <c r="I3327" s="68">
        <v>72.741799999999998</v>
      </c>
      <c r="J3327" s="68">
        <v>16</v>
      </c>
      <c r="K3327" s="68">
        <v>5.5</v>
      </c>
      <c r="L3327" s="68">
        <f>COUNTIFS(Aéroports!$C$2:$C$5193,Aéroports!$C3327,Aéroports!$D$2:$D$5193,Aéroports!$D3327)</f>
        <v>1</v>
      </c>
      <c r="M3327" s="68" t="str">
        <f>IF(AND(Formulaire!$H$15=Aéroports!$E3327,--ISNUMBER(IFERROR(SEARCH(Formulaire!$H$16,$C3327,1),""))=1),MAX(M$1:M3326)+1,"")</f>
        <v/>
      </c>
      <c r="N3327" s="68" t="str">
        <f>IF(AND(Formulaire!$H$21=Aéroports!$E3327,--ISNUMBER(IFERROR(SEARCH(Formulaire!$H$22,$C3327,1),""))=1),MAX(N$1:N3326)+1,"")</f>
        <v/>
      </c>
      <c r="O3327" s="68" t="str">
        <f>IF(AND(Formulaire!$H$27=Aéroports!$E3327,--ISNUMBER(IFERROR(SEARCH(Formulaire!$H$28,$C3327,1),""))=1),MAX(O$1:O3326)+1,"")</f>
        <v/>
      </c>
      <c r="Q3327" s="91" t="str">
        <f>IFERROR(INDEX($C$2:$C$5193,MATCH(ROWS(M$2:M3327),M$2:M$5193,0)),"")</f>
        <v/>
      </c>
      <c r="R3327" s="70" t="str">
        <f>IFERROR(INDEX($C$2:$C$5193,MATCH(ROWS(N$2:N3327),N$2:N$5193,0)),"")</f>
        <v/>
      </c>
      <c r="S3327" s="92" t="str">
        <f>IFERROR(INDEX($C$2:$C$5193,MATCH(ROWS(O$2:O3327),O$2:O$5193,0)),"")</f>
        <v/>
      </c>
    </row>
    <row r="3328" spans="1:19" x14ac:dyDescent="0.25">
      <c r="A3328" s="69">
        <v>6175</v>
      </c>
      <c r="B3328" s="69" t="s">
        <v>8883</v>
      </c>
      <c r="C3328" s="69" t="s">
        <v>8884</v>
      </c>
      <c r="D3328" s="69" t="s">
        <v>8516</v>
      </c>
      <c r="E3328" s="69" t="s">
        <v>22415</v>
      </c>
      <c r="F3328" s="69" t="s">
        <v>8885</v>
      </c>
      <c r="G3328" s="69" t="s">
        <v>8886</v>
      </c>
      <c r="H3328" s="69">
        <v>26.709099999999999</v>
      </c>
      <c r="I3328" s="69">
        <v>92.784700000000001</v>
      </c>
      <c r="J3328" s="69">
        <v>240</v>
      </c>
      <c r="K3328" s="69">
        <v>5.5</v>
      </c>
      <c r="L3328" s="69">
        <f>COUNTIFS(Aéroports!$C$2:$C$5193,Aéroports!$C3328,Aéroports!$D$2:$D$5193,Aéroports!$D3328)</f>
        <v>1</v>
      </c>
      <c r="M3328" s="69" t="str">
        <f>IF(AND(Formulaire!$H$15=Aéroports!$E3328,--ISNUMBER(IFERROR(SEARCH(Formulaire!$H$16,$C3328,1),""))=1),MAX(M$1:M3327)+1,"")</f>
        <v/>
      </c>
      <c r="N3328" s="69" t="str">
        <f>IF(AND(Formulaire!$H$21=Aéroports!$E3328,--ISNUMBER(IFERROR(SEARCH(Formulaire!$H$22,$C3328,1),""))=1),MAX(N$1:N3327)+1,"")</f>
        <v/>
      </c>
      <c r="O3328" s="69" t="str">
        <f>IF(AND(Formulaire!$H$27=Aéroports!$E3328,--ISNUMBER(IFERROR(SEARCH(Formulaire!$H$28,$C3328,1),""))=1),MAX(O$1:O3327)+1,"")</f>
        <v/>
      </c>
      <c r="Q3328" s="91" t="str">
        <f>IFERROR(INDEX($C$2:$C$5193,MATCH(ROWS(M$2:M3328),M$2:M$5193,0)),"")</f>
        <v/>
      </c>
      <c r="R3328" s="70" t="str">
        <f>IFERROR(INDEX($C$2:$C$5193,MATCH(ROWS(N$2:N3328),N$2:N$5193,0)),"")</f>
        <v/>
      </c>
      <c r="S3328" s="92" t="str">
        <f>IFERROR(INDEX($C$2:$C$5193,MATCH(ROWS(O$2:O3328),O$2:O$5193,0)),"")</f>
        <v/>
      </c>
    </row>
    <row r="3329" spans="1:19" x14ac:dyDescent="0.25">
      <c r="A3329" s="68">
        <v>3152</v>
      </c>
      <c r="B3329" s="68" t="s">
        <v>8887</v>
      </c>
      <c r="C3329" s="68" t="s">
        <v>8888</v>
      </c>
      <c r="D3329" s="68" t="s">
        <v>8516</v>
      </c>
      <c r="E3329" s="68" t="s">
        <v>22415</v>
      </c>
      <c r="F3329" s="68" t="s">
        <v>8889</v>
      </c>
      <c r="G3329" s="68" t="s">
        <v>8890</v>
      </c>
      <c r="H3329" s="68">
        <v>10.7654</v>
      </c>
      <c r="I3329" s="68">
        <v>78.709699999999998</v>
      </c>
      <c r="J3329" s="68">
        <v>288</v>
      </c>
      <c r="K3329" s="68">
        <v>5.5</v>
      </c>
      <c r="L3329" s="68">
        <f>COUNTIFS(Aéroports!$C$2:$C$5193,Aéroports!$C3329,Aéroports!$D$2:$D$5193,Aéroports!$D3329)</f>
        <v>1</v>
      </c>
      <c r="M3329" s="68" t="str">
        <f>IF(AND(Formulaire!$H$15=Aéroports!$E3329,--ISNUMBER(IFERROR(SEARCH(Formulaire!$H$16,$C3329,1),""))=1),MAX(M$1:M3328)+1,"")</f>
        <v/>
      </c>
      <c r="N3329" s="68" t="str">
        <f>IF(AND(Formulaire!$H$21=Aéroports!$E3329,--ISNUMBER(IFERROR(SEARCH(Formulaire!$H$22,$C3329,1),""))=1),MAX(N$1:N3328)+1,"")</f>
        <v/>
      </c>
      <c r="O3329" s="68" t="str">
        <f>IF(AND(Formulaire!$H$27=Aéroports!$E3329,--ISNUMBER(IFERROR(SEARCH(Formulaire!$H$28,$C3329,1),""))=1),MAX(O$1:O3328)+1,"")</f>
        <v/>
      </c>
      <c r="Q3329" s="91" t="str">
        <f>IFERROR(INDEX($C$2:$C$5193,MATCH(ROWS(M$2:M3329),M$2:M$5193,0)),"")</f>
        <v/>
      </c>
      <c r="R3329" s="70" t="str">
        <f>IFERROR(INDEX($C$2:$C$5193,MATCH(ROWS(N$2:N3329),N$2:N$5193,0)),"")</f>
        <v/>
      </c>
      <c r="S3329" s="92" t="str">
        <f>IFERROR(INDEX($C$2:$C$5193,MATCH(ROWS(O$2:O3329),O$2:O$5193,0)),"")</f>
        <v/>
      </c>
    </row>
    <row r="3330" spans="1:19" x14ac:dyDescent="0.25">
      <c r="A3330" s="69">
        <v>3151</v>
      </c>
      <c r="B3330" s="69" t="s">
        <v>8891</v>
      </c>
      <c r="C3330" s="69" t="s">
        <v>8892</v>
      </c>
      <c r="D3330" s="69" t="s">
        <v>8516</v>
      </c>
      <c r="E3330" s="69" t="s">
        <v>22415</v>
      </c>
      <c r="F3330" s="69" t="s">
        <v>8893</v>
      </c>
      <c r="G3330" s="69" t="s">
        <v>8894</v>
      </c>
      <c r="H3330" s="69">
        <v>13.6325</v>
      </c>
      <c r="I3330" s="69">
        <v>79.543300000000002</v>
      </c>
      <c r="J3330" s="69">
        <v>350</v>
      </c>
      <c r="K3330" s="69">
        <v>5.5</v>
      </c>
      <c r="L3330" s="69">
        <f>COUNTIFS(Aéroports!$C$2:$C$5193,Aéroports!$C3330,Aéroports!$D$2:$D$5193,Aéroports!$D3330)</f>
        <v>1</v>
      </c>
      <c r="M3330" s="69" t="str">
        <f>IF(AND(Formulaire!$H$15=Aéroports!$E3330,--ISNUMBER(IFERROR(SEARCH(Formulaire!$H$16,$C3330,1),""))=1),MAX(M$1:M3329)+1,"")</f>
        <v/>
      </c>
      <c r="N3330" s="69" t="str">
        <f>IF(AND(Formulaire!$H$21=Aéroports!$E3330,--ISNUMBER(IFERROR(SEARCH(Formulaire!$H$22,$C3330,1),""))=1),MAX(N$1:N3329)+1,"")</f>
        <v/>
      </c>
      <c r="O3330" s="69" t="str">
        <f>IF(AND(Formulaire!$H$27=Aéroports!$E3330,--ISNUMBER(IFERROR(SEARCH(Formulaire!$H$28,$C3330,1),""))=1),MAX(O$1:O3329)+1,"")</f>
        <v/>
      </c>
      <c r="Q3330" s="91" t="str">
        <f>IFERROR(INDEX($C$2:$C$5193,MATCH(ROWS(M$2:M3330),M$2:M$5193,0)),"")</f>
        <v/>
      </c>
      <c r="R3330" s="70" t="str">
        <f>IFERROR(INDEX($C$2:$C$5193,MATCH(ROWS(N$2:N3330),N$2:N$5193,0)),"")</f>
        <v/>
      </c>
      <c r="S3330" s="92" t="str">
        <f>IFERROR(INDEX($C$2:$C$5193,MATCH(ROWS(O$2:O3330),O$2:O$5193,0)),"")</f>
        <v/>
      </c>
    </row>
    <row r="3331" spans="1:19" x14ac:dyDescent="0.25">
      <c r="A3331" s="68">
        <v>3153</v>
      </c>
      <c r="B3331" s="68" t="s">
        <v>8895</v>
      </c>
      <c r="C3331" s="68" t="s">
        <v>8896</v>
      </c>
      <c r="D3331" s="68" t="s">
        <v>8516</v>
      </c>
      <c r="E3331" s="68" t="s">
        <v>22415</v>
      </c>
      <c r="F3331" s="68" t="s">
        <v>8897</v>
      </c>
      <c r="G3331" s="68" t="s">
        <v>8898</v>
      </c>
      <c r="H3331" s="68">
        <v>8.4821200000000001</v>
      </c>
      <c r="I3331" s="68">
        <v>76.920100000000005</v>
      </c>
      <c r="J3331" s="68">
        <v>15</v>
      </c>
      <c r="K3331" s="68">
        <v>5.5</v>
      </c>
      <c r="L3331" s="68">
        <f>COUNTIFS(Aéroports!$C$2:$C$5193,Aéroports!$C3331,Aéroports!$D$2:$D$5193,Aéroports!$D3331)</f>
        <v>1</v>
      </c>
      <c r="M3331" s="68" t="str">
        <f>IF(AND(Formulaire!$H$15=Aéroports!$E3331,--ISNUMBER(IFERROR(SEARCH(Formulaire!$H$16,$C3331,1),""))=1),MAX(M$1:M3330)+1,"")</f>
        <v/>
      </c>
      <c r="N3331" s="68" t="str">
        <f>IF(AND(Formulaire!$H$21=Aéroports!$E3331,--ISNUMBER(IFERROR(SEARCH(Formulaire!$H$22,$C3331,1),""))=1),MAX(N$1:N3330)+1,"")</f>
        <v/>
      </c>
      <c r="O3331" s="68" t="str">
        <f>IF(AND(Formulaire!$H$27=Aéroports!$E3331,--ISNUMBER(IFERROR(SEARCH(Formulaire!$H$28,$C3331,1),""))=1),MAX(O$1:O3330)+1,"")</f>
        <v/>
      </c>
      <c r="Q3331" s="91" t="str">
        <f>IFERROR(INDEX($C$2:$C$5193,MATCH(ROWS(M$2:M3331),M$2:M$5193,0)),"")</f>
        <v/>
      </c>
      <c r="R3331" s="70" t="str">
        <f>IFERROR(INDEX($C$2:$C$5193,MATCH(ROWS(N$2:N3331),N$2:N$5193,0)),"")</f>
        <v/>
      </c>
      <c r="S3331" s="92" t="str">
        <f>IFERROR(INDEX($C$2:$C$5193,MATCH(ROWS(O$2:O3331),O$2:O$5193,0)),"")</f>
        <v/>
      </c>
    </row>
    <row r="3332" spans="1:19" x14ac:dyDescent="0.25">
      <c r="A3332" s="69">
        <v>3023</v>
      </c>
      <c r="B3332" s="69" t="s">
        <v>8899</v>
      </c>
      <c r="C3332" s="69" t="s">
        <v>8900</v>
      </c>
      <c r="D3332" s="69" t="s">
        <v>8516</v>
      </c>
      <c r="E3332" s="69" t="s">
        <v>22415</v>
      </c>
      <c r="F3332" s="69" t="s">
        <v>8901</v>
      </c>
      <c r="G3332" s="69" t="s">
        <v>8902</v>
      </c>
      <c r="H3332" s="69">
        <v>24.617699999999999</v>
      </c>
      <c r="I3332" s="69">
        <v>73.896100000000004</v>
      </c>
      <c r="J3332" s="69">
        <v>1684</v>
      </c>
      <c r="K3332" s="69">
        <v>5.5</v>
      </c>
      <c r="L3332" s="69">
        <f>COUNTIFS(Aéroports!$C$2:$C$5193,Aéroports!$C3332,Aéroports!$D$2:$D$5193,Aéroports!$D3332)</f>
        <v>1</v>
      </c>
      <c r="M3332" s="69" t="str">
        <f>IF(AND(Formulaire!$H$15=Aéroports!$E3332,--ISNUMBER(IFERROR(SEARCH(Formulaire!$H$16,$C3332,1),""))=1),MAX(M$1:M3331)+1,"")</f>
        <v/>
      </c>
      <c r="N3332" s="69" t="str">
        <f>IF(AND(Formulaire!$H$21=Aéroports!$E3332,--ISNUMBER(IFERROR(SEARCH(Formulaire!$H$22,$C3332,1),""))=1),MAX(N$1:N3331)+1,"")</f>
        <v/>
      </c>
      <c r="O3332" s="69" t="str">
        <f>IF(AND(Formulaire!$H$27=Aéroports!$E3332,--ISNUMBER(IFERROR(SEARCH(Formulaire!$H$28,$C3332,1),""))=1),MAX(O$1:O3331)+1,"")</f>
        <v/>
      </c>
      <c r="Q3332" s="91" t="str">
        <f>IFERROR(INDEX($C$2:$C$5193,MATCH(ROWS(M$2:M3332),M$2:M$5193,0)),"")</f>
        <v/>
      </c>
      <c r="R3332" s="70" t="str">
        <f>IFERROR(INDEX($C$2:$C$5193,MATCH(ROWS(N$2:N3332),N$2:N$5193,0)),"")</f>
        <v/>
      </c>
      <c r="S3332" s="92" t="str">
        <f>IFERROR(INDEX($C$2:$C$5193,MATCH(ROWS(O$2:O3332),O$2:O$5193,0)),"")</f>
        <v/>
      </c>
    </row>
    <row r="3333" spans="1:19" x14ac:dyDescent="0.25">
      <c r="A3333" s="68">
        <v>3084</v>
      </c>
      <c r="B3333" s="68" t="s">
        <v>8903</v>
      </c>
      <c r="C3333" s="68" t="s">
        <v>8904</v>
      </c>
      <c r="D3333" s="68" t="s">
        <v>8516</v>
      </c>
      <c r="E3333" s="68" t="s">
        <v>22415</v>
      </c>
      <c r="F3333" s="68" t="s">
        <v>8905</v>
      </c>
      <c r="G3333" s="68" t="s">
        <v>8906</v>
      </c>
      <c r="H3333" s="68">
        <v>25.452400000000001</v>
      </c>
      <c r="I3333" s="68">
        <v>82.859300000000005</v>
      </c>
      <c r="J3333" s="68">
        <v>266</v>
      </c>
      <c r="K3333" s="68">
        <v>5.5</v>
      </c>
      <c r="L3333" s="68">
        <f>COUNTIFS(Aéroports!$C$2:$C$5193,Aéroports!$C3333,Aéroports!$D$2:$D$5193,Aéroports!$D3333)</f>
        <v>1</v>
      </c>
      <c r="M3333" s="68" t="str">
        <f>IF(AND(Formulaire!$H$15=Aéroports!$E3333,--ISNUMBER(IFERROR(SEARCH(Formulaire!$H$16,$C3333,1),""))=1),MAX(M$1:M3332)+1,"")</f>
        <v/>
      </c>
      <c r="N3333" s="68" t="str">
        <f>IF(AND(Formulaire!$H$21=Aéroports!$E3333,--ISNUMBER(IFERROR(SEARCH(Formulaire!$H$22,$C3333,1),""))=1),MAX(N$1:N3332)+1,"")</f>
        <v/>
      </c>
      <c r="O3333" s="68" t="str">
        <f>IF(AND(Formulaire!$H$27=Aéroports!$E3333,--ISNUMBER(IFERROR(SEARCH(Formulaire!$H$28,$C3333,1),""))=1),MAX(O$1:O3332)+1,"")</f>
        <v/>
      </c>
      <c r="Q3333" s="91" t="str">
        <f>IFERROR(INDEX($C$2:$C$5193,MATCH(ROWS(M$2:M3333),M$2:M$5193,0)),"")</f>
        <v/>
      </c>
      <c r="R3333" s="70" t="str">
        <f>IFERROR(INDEX($C$2:$C$5193,MATCH(ROWS(N$2:N3333),N$2:N$5193,0)),"")</f>
        <v/>
      </c>
      <c r="S3333" s="92" t="str">
        <f>IFERROR(INDEX($C$2:$C$5193,MATCH(ROWS(O$2:O3333),O$2:O$5193,0)),"")</f>
        <v/>
      </c>
    </row>
    <row r="3334" spans="1:19" x14ac:dyDescent="0.25">
      <c r="A3334" s="69">
        <v>3134</v>
      </c>
      <c r="B3334" s="69" t="s">
        <v>8907</v>
      </c>
      <c r="C3334" s="69" t="s">
        <v>8908</v>
      </c>
      <c r="D3334" s="69" t="s">
        <v>8516</v>
      </c>
      <c r="E3334" s="69" t="s">
        <v>22415</v>
      </c>
      <c r="F3334" s="69" t="s">
        <v>8909</v>
      </c>
      <c r="G3334" s="69" t="s">
        <v>8910</v>
      </c>
      <c r="H3334" s="69">
        <v>16.5304</v>
      </c>
      <c r="I3334" s="69">
        <v>80.796800000000005</v>
      </c>
      <c r="J3334" s="69">
        <v>82</v>
      </c>
      <c r="K3334" s="69">
        <v>5.5</v>
      </c>
      <c r="L3334" s="69">
        <f>COUNTIFS(Aéroports!$C$2:$C$5193,Aéroports!$C3334,Aéroports!$D$2:$D$5193,Aéroports!$D3334)</f>
        <v>1</v>
      </c>
      <c r="M3334" s="69" t="str">
        <f>IF(AND(Formulaire!$H$15=Aéroports!$E3334,--ISNUMBER(IFERROR(SEARCH(Formulaire!$H$16,$C3334,1),""))=1),MAX(M$1:M3333)+1,"")</f>
        <v/>
      </c>
      <c r="N3334" s="69" t="str">
        <f>IF(AND(Formulaire!$H$21=Aéroports!$E3334,--ISNUMBER(IFERROR(SEARCH(Formulaire!$H$22,$C3334,1),""))=1),MAX(N$1:N3333)+1,"")</f>
        <v/>
      </c>
      <c r="O3334" s="69" t="str">
        <f>IF(AND(Formulaire!$H$27=Aéroports!$E3334,--ISNUMBER(IFERROR(SEARCH(Formulaire!$H$28,$C3334,1),""))=1),MAX(O$1:O3333)+1,"")</f>
        <v/>
      </c>
      <c r="Q3334" s="91" t="str">
        <f>IFERROR(INDEX($C$2:$C$5193,MATCH(ROWS(M$2:M3334),M$2:M$5193,0)),"")</f>
        <v/>
      </c>
      <c r="R3334" s="70" t="str">
        <f>IFERROR(INDEX($C$2:$C$5193,MATCH(ROWS(N$2:N3334),N$2:N$5193,0)),"")</f>
        <v/>
      </c>
      <c r="S3334" s="92" t="str">
        <f>IFERROR(INDEX($C$2:$C$5193,MATCH(ROWS(O$2:O3334),O$2:O$5193,0)),"")</f>
        <v/>
      </c>
    </row>
    <row r="3335" spans="1:19" x14ac:dyDescent="0.25">
      <c r="A3335" s="68">
        <v>3066</v>
      </c>
      <c r="B3335" s="68" t="s">
        <v>8911</v>
      </c>
      <c r="C3335" s="68" t="s">
        <v>8912</v>
      </c>
      <c r="D3335" s="68" t="s">
        <v>8516</v>
      </c>
      <c r="E3335" s="68" t="s">
        <v>22415</v>
      </c>
      <c r="F3335" s="68" t="s">
        <v>8913</v>
      </c>
      <c r="G3335" s="68" t="s">
        <v>8914</v>
      </c>
      <c r="H3335" s="68">
        <v>17.7212</v>
      </c>
      <c r="I3335" s="68">
        <v>83.224500000000006</v>
      </c>
      <c r="J3335" s="68">
        <v>15</v>
      </c>
      <c r="K3335" s="68">
        <v>5.5</v>
      </c>
      <c r="L3335" s="68">
        <f>COUNTIFS(Aéroports!$C$2:$C$5193,Aéroports!$C3335,Aéroports!$D$2:$D$5193,Aéroports!$D3335)</f>
        <v>1</v>
      </c>
      <c r="M3335" s="68" t="str">
        <f>IF(AND(Formulaire!$H$15=Aéroports!$E3335,--ISNUMBER(IFERROR(SEARCH(Formulaire!$H$16,$C3335,1),""))=1),MAX(M$1:M3334)+1,"")</f>
        <v/>
      </c>
      <c r="N3335" s="68" t="str">
        <f>IF(AND(Formulaire!$H$21=Aéroports!$E3335,--ISNUMBER(IFERROR(SEARCH(Formulaire!$H$22,$C3335,1),""))=1),MAX(N$1:N3334)+1,"")</f>
        <v/>
      </c>
      <c r="O3335" s="68" t="str">
        <f>IF(AND(Formulaire!$H$27=Aéroports!$E3335,--ISNUMBER(IFERROR(SEARCH(Formulaire!$H$28,$C3335,1),""))=1),MAX(O$1:O3334)+1,"")</f>
        <v/>
      </c>
      <c r="Q3335" s="91" t="str">
        <f>IFERROR(INDEX($C$2:$C$5193,MATCH(ROWS(M$2:M3335),M$2:M$5193,0)),"")</f>
        <v/>
      </c>
      <c r="R3335" s="70" t="str">
        <f>IFERROR(INDEX($C$2:$C$5193,MATCH(ROWS(N$2:N3335),N$2:N$5193,0)),"")</f>
        <v/>
      </c>
      <c r="S3335" s="92" t="str">
        <f>IFERROR(INDEX($C$2:$C$5193,MATCH(ROWS(O$2:O3335),O$2:O$5193,0)),"")</f>
        <v/>
      </c>
    </row>
    <row r="3336" spans="1:19" x14ac:dyDescent="0.25">
      <c r="A3336" s="69">
        <v>6213</v>
      </c>
      <c r="B3336" s="69" t="s">
        <v>8918</v>
      </c>
      <c r="C3336" s="69" t="s">
        <v>8919</v>
      </c>
      <c r="D3336" s="69" t="s">
        <v>8920</v>
      </c>
      <c r="E3336" s="69" t="s">
        <v>22416</v>
      </c>
      <c r="F3336" s="69" t="s">
        <v>8921</v>
      </c>
      <c r="G3336" s="69" t="s">
        <v>8922</v>
      </c>
      <c r="H3336" s="69">
        <v>-8.1323399999999992</v>
      </c>
      <c r="I3336" s="69">
        <v>124.59699999999999</v>
      </c>
      <c r="J3336" s="69">
        <v>10</v>
      </c>
      <c r="K3336" s="69">
        <v>8</v>
      </c>
      <c r="L3336" s="69">
        <f>COUNTIFS(Aéroports!$C$2:$C$5193,Aéroports!$C3336,Aéroports!$D$2:$D$5193,Aéroports!$D3336)</f>
        <v>1</v>
      </c>
      <c r="M3336" s="69" t="str">
        <f>IF(AND(Formulaire!$H$15=Aéroports!$E3336,--ISNUMBER(IFERROR(SEARCH(Formulaire!$H$16,$C3336,1),""))=1),MAX(M$1:M3335)+1,"")</f>
        <v/>
      </c>
      <c r="N3336" s="69" t="str">
        <f>IF(AND(Formulaire!$H$21=Aéroports!$E3336,--ISNUMBER(IFERROR(SEARCH(Formulaire!$H$22,$C3336,1),""))=1),MAX(N$1:N3335)+1,"")</f>
        <v/>
      </c>
      <c r="O3336" s="69" t="str">
        <f>IF(AND(Formulaire!$H$27=Aéroports!$E3336,--ISNUMBER(IFERROR(SEARCH(Formulaire!$H$28,$C3336,1),""))=1),MAX(O$1:O3335)+1,"")</f>
        <v/>
      </c>
      <c r="Q3336" s="91" t="str">
        <f>IFERROR(INDEX($C$2:$C$5193,MATCH(ROWS(M$2:M3336),M$2:M$5193,0)),"")</f>
        <v/>
      </c>
      <c r="R3336" s="70" t="str">
        <f>IFERROR(INDEX($C$2:$C$5193,MATCH(ROWS(N$2:N3336),N$2:N$5193,0)),"")</f>
        <v/>
      </c>
      <c r="S3336" s="92" t="str">
        <f>IFERROR(INDEX($C$2:$C$5193,MATCH(ROWS(O$2:O3336),O$2:O$5193,0)),"")</f>
        <v/>
      </c>
    </row>
    <row r="3337" spans="1:19" x14ac:dyDescent="0.25">
      <c r="A3337" s="68">
        <v>3256</v>
      </c>
      <c r="B3337" s="68" t="s">
        <v>8923</v>
      </c>
      <c r="C3337" s="68" t="s">
        <v>8924</v>
      </c>
      <c r="D3337" s="68" t="s">
        <v>8920</v>
      </c>
      <c r="E3337" s="68" t="s">
        <v>22416</v>
      </c>
      <c r="F3337" s="68" t="s">
        <v>8925</v>
      </c>
      <c r="G3337" s="68" t="s">
        <v>8926</v>
      </c>
      <c r="H3337" s="68">
        <v>-3.7102599999999999</v>
      </c>
      <c r="I3337" s="68">
        <v>128.089</v>
      </c>
      <c r="J3337" s="68">
        <v>33</v>
      </c>
      <c r="K3337" s="68">
        <v>9</v>
      </c>
      <c r="L3337" s="68">
        <f>COUNTIFS(Aéroports!$C$2:$C$5193,Aéroports!$C3337,Aéroports!$D$2:$D$5193,Aéroports!$D3337)</f>
        <v>1</v>
      </c>
      <c r="M3337" s="68" t="str">
        <f>IF(AND(Formulaire!$H$15=Aéroports!$E3337,--ISNUMBER(IFERROR(SEARCH(Formulaire!$H$16,$C3337,1),""))=1),MAX(M$1:M3336)+1,"")</f>
        <v/>
      </c>
      <c r="N3337" s="68" t="str">
        <f>IF(AND(Formulaire!$H$21=Aéroports!$E3337,--ISNUMBER(IFERROR(SEARCH(Formulaire!$H$22,$C3337,1),""))=1),MAX(N$1:N3336)+1,"")</f>
        <v/>
      </c>
      <c r="O3337" s="68" t="str">
        <f>IF(AND(Formulaire!$H$27=Aéroports!$E3337,--ISNUMBER(IFERROR(SEARCH(Formulaire!$H$28,$C3337,1),""))=1),MAX(O$1:O3336)+1,"")</f>
        <v/>
      </c>
      <c r="Q3337" s="91" t="str">
        <f>IFERROR(INDEX($C$2:$C$5193,MATCH(ROWS(M$2:M3337),M$2:M$5193,0)),"")</f>
        <v/>
      </c>
      <c r="R3337" s="70" t="str">
        <f>IFERROR(INDEX($C$2:$C$5193,MATCH(ROWS(N$2:N3337),N$2:N$5193,0)),"")</f>
        <v/>
      </c>
      <c r="S3337" s="92" t="str">
        <f>IFERROR(INDEX($C$2:$C$5193,MATCH(ROWS(O$2:O3337),O$2:O$5193,0)),"")</f>
        <v/>
      </c>
    </row>
    <row r="3338" spans="1:19" x14ac:dyDescent="0.25">
      <c r="A3338" s="69">
        <v>7536</v>
      </c>
      <c r="B3338" s="69" t="s">
        <v>8927</v>
      </c>
      <c r="C3338" s="69" t="s">
        <v>8928</v>
      </c>
      <c r="D3338" s="69" t="s">
        <v>8920</v>
      </c>
      <c r="E3338" s="69" t="s">
        <v>22416</v>
      </c>
      <c r="F3338" s="69" t="s">
        <v>8929</v>
      </c>
      <c r="G3338" s="69" t="s">
        <v>8930</v>
      </c>
      <c r="H3338" s="69">
        <v>3.3481200000000002</v>
      </c>
      <c r="I3338" s="69">
        <v>106.258</v>
      </c>
      <c r="J3338" s="69">
        <v>10</v>
      </c>
      <c r="K3338" s="69">
        <v>7</v>
      </c>
      <c r="L3338" s="69">
        <f>COUNTIFS(Aéroports!$C$2:$C$5193,Aéroports!$C3338,Aéroports!$D$2:$D$5193,Aéroports!$D3338)</f>
        <v>1</v>
      </c>
      <c r="M3338" s="69" t="str">
        <f>IF(AND(Formulaire!$H$15=Aéroports!$E3338,--ISNUMBER(IFERROR(SEARCH(Formulaire!$H$16,$C3338,1),""))=1),MAX(M$1:M3337)+1,"")</f>
        <v/>
      </c>
      <c r="N3338" s="69" t="str">
        <f>IF(AND(Formulaire!$H$21=Aéroports!$E3338,--ISNUMBER(IFERROR(SEARCH(Formulaire!$H$22,$C3338,1),""))=1),MAX(N$1:N3337)+1,"")</f>
        <v/>
      </c>
      <c r="O3338" s="69" t="str">
        <f>IF(AND(Formulaire!$H$27=Aéroports!$E3338,--ISNUMBER(IFERROR(SEARCH(Formulaire!$H$28,$C3338,1),""))=1),MAX(O$1:O3337)+1,"")</f>
        <v/>
      </c>
      <c r="Q3338" s="91" t="str">
        <f>IFERROR(INDEX($C$2:$C$5193,MATCH(ROWS(M$2:M3338),M$2:M$5193,0)),"")</f>
        <v/>
      </c>
      <c r="R3338" s="70" t="str">
        <f>IFERROR(INDEX($C$2:$C$5193,MATCH(ROWS(N$2:N3338),N$2:N$5193,0)),"")</f>
        <v/>
      </c>
      <c r="S3338" s="92" t="str">
        <f>IFERROR(INDEX($C$2:$C$5193,MATCH(ROWS(O$2:O3338),O$2:O$5193,0)),"")</f>
        <v/>
      </c>
    </row>
    <row r="3339" spans="1:19" x14ac:dyDescent="0.25">
      <c r="A3339" s="68">
        <v>3259</v>
      </c>
      <c r="B3339" s="68" t="s">
        <v>8931</v>
      </c>
      <c r="C3339" s="68" t="s">
        <v>8932</v>
      </c>
      <c r="D3339" s="68" t="s">
        <v>8920</v>
      </c>
      <c r="E3339" s="68" t="s">
        <v>22416</v>
      </c>
      <c r="F3339" s="68" t="s">
        <v>8933</v>
      </c>
      <c r="G3339" s="68" t="s">
        <v>8934</v>
      </c>
      <c r="H3339" s="68">
        <v>-2.5322399999999998</v>
      </c>
      <c r="I3339" s="68">
        <v>133.43899999999999</v>
      </c>
      <c r="J3339" s="68">
        <v>10</v>
      </c>
      <c r="K3339" s="68">
        <v>9</v>
      </c>
      <c r="L3339" s="68">
        <f>COUNTIFS(Aéroports!$C$2:$C$5193,Aéroports!$C3339,Aéroports!$D$2:$D$5193,Aéroports!$D3339)</f>
        <v>1</v>
      </c>
      <c r="M3339" s="68" t="str">
        <f>IF(AND(Formulaire!$H$15=Aéroports!$E3339,--ISNUMBER(IFERROR(SEARCH(Formulaire!$H$16,$C3339,1),""))=1),MAX(M$1:M3338)+1,"")</f>
        <v/>
      </c>
      <c r="N3339" s="68" t="str">
        <f>IF(AND(Formulaire!$H$21=Aéroports!$E3339,--ISNUMBER(IFERROR(SEARCH(Formulaire!$H$22,$C3339,1),""))=1),MAX(N$1:N3338)+1,"")</f>
        <v/>
      </c>
      <c r="O3339" s="68" t="str">
        <f>IF(AND(Formulaire!$H$27=Aéroports!$E3339,--ISNUMBER(IFERROR(SEARCH(Formulaire!$H$28,$C3339,1),""))=1),MAX(O$1:O3338)+1,"")</f>
        <v/>
      </c>
      <c r="Q3339" s="91" t="str">
        <f>IFERROR(INDEX($C$2:$C$5193,MATCH(ROWS(M$2:M3339),M$2:M$5193,0)),"")</f>
        <v/>
      </c>
      <c r="R3339" s="70" t="str">
        <f>IFERROR(INDEX($C$2:$C$5193,MATCH(ROWS(N$2:N3339),N$2:N$5193,0)),"")</f>
        <v/>
      </c>
      <c r="S3339" s="92" t="str">
        <f>IFERROR(INDEX($C$2:$C$5193,MATCH(ROWS(O$2:O3339),O$2:O$5193,0)),"")</f>
        <v/>
      </c>
    </row>
    <row r="3340" spans="1:19" x14ac:dyDescent="0.25">
      <c r="A3340" s="69">
        <v>3919</v>
      </c>
      <c r="B3340" s="69" t="s">
        <v>8935</v>
      </c>
      <c r="C3340" s="69" t="s">
        <v>8936</v>
      </c>
      <c r="D3340" s="69" t="s">
        <v>8920</v>
      </c>
      <c r="E3340" s="69" t="s">
        <v>22416</v>
      </c>
      <c r="F3340" s="69" t="s">
        <v>8937</v>
      </c>
      <c r="G3340" s="69" t="s">
        <v>8938</v>
      </c>
      <c r="H3340" s="69">
        <v>-1.26827</v>
      </c>
      <c r="I3340" s="69">
        <v>116.89400000000001</v>
      </c>
      <c r="J3340" s="69">
        <v>12</v>
      </c>
      <c r="K3340" s="69">
        <v>8</v>
      </c>
      <c r="L3340" s="69">
        <f>COUNTIFS(Aéroports!$C$2:$C$5193,Aéroports!$C3340,Aéroports!$D$2:$D$5193,Aéroports!$D3340)</f>
        <v>1</v>
      </c>
      <c r="M3340" s="69" t="str">
        <f>IF(AND(Formulaire!$H$15=Aéroports!$E3340,--ISNUMBER(IFERROR(SEARCH(Formulaire!$H$16,$C3340,1),""))=1),MAX(M$1:M3339)+1,"")</f>
        <v/>
      </c>
      <c r="N3340" s="69" t="str">
        <f>IF(AND(Formulaire!$H$21=Aéroports!$E3340,--ISNUMBER(IFERROR(SEARCH(Formulaire!$H$22,$C3340,1),""))=1),MAX(N$1:N3339)+1,"")</f>
        <v/>
      </c>
      <c r="O3340" s="69" t="str">
        <f>IF(AND(Formulaire!$H$27=Aéroports!$E3340,--ISNUMBER(IFERROR(SEARCH(Formulaire!$H$28,$C3340,1),""))=1),MAX(O$1:O3339)+1,"")</f>
        <v/>
      </c>
      <c r="Q3340" s="91" t="str">
        <f>IFERROR(INDEX($C$2:$C$5193,MATCH(ROWS(M$2:M3340),M$2:M$5193,0)),"")</f>
        <v/>
      </c>
      <c r="R3340" s="70" t="str">
        <f>IFERROR(INDEX($C$2:$C$5193,MATCH(ROWS(N$2:N3340),N$2:N$5193,0)),"")</f>
        <v/>
      </c>
      <c r="S3340" s="92" t="str">
        <f>IFERROR(INDEX($C$2:$C$5193,MATCH(ROWS(O$2:O3340),O$2:O$5193,0)),"")</f>
        <v/>
      </c>
    </row>
    <row r="3341" spans="1:19" x14ac:dyDescent="0.25">
      <c r="A3341" s="68">
        <v>3294</v>
      </c>
      <c r="B3341" s="68" t="s">
        <v>8939</v>
      </c>
      <c r="C3341" s="68" t="s">
        <v>8940</v>
      </c>
      <c r="D3341" s="68" t="s">
        <v>8920</v>
      </c>
      <c r="E3341" s="68" t="s">
        <v>22416</v>
      </c>
      <c r="F3341" s="68" t="s">
        <v>8941</v>
      </c>
      <c r="G3341" s="68" t="s">
        <v>8942</v>
      </c>
      <c r="H3341" s="68">
        <v>5.5228719999999996</v>
      </c>
      <c r="I3341" s="68">
        <v>95.420640000000006</v>
      </c>
      <c r="J3341" s="68">
        <v>65</v>
      </c>
      <c r="K3341" s="68">
        <v>7</v>
      </c>
      <c r="L3341" s="68">
        <f>COUNTIFS(Aéroports!$C$2:$C$5193,Aéroports!$C3341,Aéroports!$D$2:$D$5193,Aéroports!$D3341)</f>
        <v>1</v>
      </c>
      <c r="M3341" s="68" t="str">
        <f>IF(AND(Formulaire!$H$15=Aéroports!$E3341,--ISNUMBER(IFERROR(SEARCH(Formulaire!$H$16,$C3341,1),""))=1),MAX(M$1:M3340)+1,"")</f>
        <v/>
      </c>
      <c r="N3341" s="68" t="str">
        <f>IF(AND(Formulaire!$H$21=Aéroports!$E3341,--ISNUMBER(IFERROR(SEARCH(Formulaire!$H$22,$C3341,1),""))=1),MAX(N$1:N3340)+1,"")</f>
        <v/>
      </c>
      <c r="O3341" s="68" t="str">
        <f>IF(AND(Formulaire!$H$27=Aéroports!$E3341,--ISNUMBER(IFERROR(SEARCH(Formulaire!$H$28,$C3341,1),""))=1),MAX(O$1:O3340)+1,"")</f>
        <v/>
      </c>
      <c r="Q3341" s="91" t="str">
        <f>IFERROR(INDEX($C$2:$C$5193,MATCH(ROWS(M$2:M3341),M$2:M$5193,0)),"")</f>
        <v/>
      </c>
      <c r="R3341" s="70" t="str">
        <f>IFERROR(INDEX($C$2:$C$5193,MATCH(ROWS(N$2:N3341),N$2:N$5193,0)),"")</f>
        <v/>
      </c>
      <c r="S3341" s="92" t="str">
        <f>IFERROR(INDEX($C$2:$C$5193,MATCH(ROWS(O$2:O3341),O$2:O$5193,0)),"")</f>
        <v/>
      </c>
    </row>
    <row r="3342" spans="1:19" x14ac:dyDescent="0.25">
      <c r="A3342" s="69">
        <v>6223</v>
      </c>
      <c r="B3342" s="69" t="s">
        <v>8943</v>
      </c>
      <c r="C3342" s="69" t="s">
        <v>8944</v>
      </c>
      <c r="D3342" s="69" t="s">
        <v>8920</v>
      </c>
      <c r="E3342" s="69" t="s">
        <v>22416</v>
      </c>
      <c r="F3342" s="69" t="s">
        <v>8945</v>
      </c>
      <c r="G3342" s="69" t="s">
        <v>8946</v>
      </c>
      <c r="H3342" s="69">
        <v>-5.2405559999999998</v>
      </c>
      <c r="I3342" s="69">
        <v>105.1756</v>
      </c>
      <c r="J3342" s="69">
        <v>282</v>
      </c>
      <c r="K3342" s="69">
        <v>7</v>
      </c>
      <c r="L3342" s="69">
        <f>COUNTIFS(Aéroports!$C$2:$C$5193,Aéroports!$C3342,Aéroports!$D$2:$D$5193,Aéroports!$D3342)</f>
        <v>1</v>
      </c>
      <c r="M3342" s="69" t="str">
        <f>IF(AND(Formulaire!$H$15=Aéroports!$E3342,--ISNUMBER(IFERROR(SEARCH(Formulaire!$H$16,$C3342,1),""))=1),MAX(M$1:M3341)+1,"")</f>
        <v/>
      </c>
      <c r="N3342" s="69" t="str">
        <f>IF(AND(Formulaire!$H$21=Aéroports!$E3342,--ISNUMBER(IFERROR(SEARCH(Formulaire!$H$22,$C3342,1),""))=1),MAX(N$1:N3341)+1,"")</f>
        <v/>
      </c>
      <c r="O3342" s="69" t="str">
        <f>IF(AND(Formulaire!$H$27=Aéroports!$E3342,--ISNUMBER(IFERROR(SEARCH(Formulaire!$H$28,$C3342,1),""))=1),MAX(O$1:O3341)+1,"")</f>
        <v/>
      </c>
      <c r="Q3342" s="91" t="str">
        <f>IFERROR(INDEX($C$2:$C$5193,MATCH(ROWS(M$2:M3342),M$2:M$5193,0)),"")</f>
        <v/>
      </c>
      <c r="R3342" s="70" t="str">
        <f>IFERROR(INDEX($C$2:$C$5193,MATCH(ROWS(N$2:N3342),N$2:N$5193,0)),"")</f>
        <v/>
      </c>
      <c r="S3342" s="92" t="str">
        <f>IFERROR(INDEX($C$2:$C$5193,MATCH(ROWS(O$2:O3342),O$2:O$5193,0)),"")</f>
        <v/>
      </c>
    </row>
    <row r="3343" spans="1:19" x14ac:dyDescent="0.25">
      <c r="A3343" s="68">
        <v>3896</v>
      </c>
      <c r="B3343" s="68" t="s">
        <v>8947</v>
      </c>
      <c r="C3343" s="68" t="s">
        <v>8948</v>
      </c>
      <c r="D3343" s="68" t="s">
        <v>8920</v>
      </c>
      <c r="E3343" s="68" t="s">
        <v>22416</v>
      </c>
      <c r="F3343" s="68" t="s">
        <v>8949</v>
      </c>
      <c r="G3343" s="68" t="s">
        <v>8950</v>
      </c>
      <c r="H3343" s="68">
        <v>-6.9006299999999996</v>
      </c>
      <c r="I3343" s="68">
        <v>107.57599999999999</v>
      </c>
      <c r="J3343" s="68">
        <v>2436</v>
      </c>
      <c r="K3343" s="68">
        <v>7</v>
      </c>
      <c r="L3343" s="68">
        <f>COUNTIFS(Aéroports!$C$2:$C$5193,Aéroports!$C3343,Aéroports!$D$2:$D$5193,Aéroports!$D3343)</f>
        <v>1</v>
      </c>
      <c r="M3343" s="68" t="str">
        <f>IF(AND(Formulaire!$H$15=Aéroports!$E3343,--ISNUMBER(IFERROR(SEARCH(Formulaire!$H$16,$C3343,1),""))=1),MAX(M$1:M3342)+1,"")</f>
        <v/>
      </c>
      <c r="N3343" s="68" t="str">
        <f>IF(AND(Formulaire!$H$21=Aéroports!$E3343,--ISNUMBER(IFERROR(SEARCH(Formulaire!$H$22,$C3343,1),""))=1),MAX(N$1:N3342)+1,"")</f>
        <v/>
      </c>
      <c r="O3343" s="68" t="str">
        <f>IF(AND(Formulaire!$H$27=Aéroports!$E3343,--ISNUMBER(IFERROR(SEARCH(Formulaire!$H$28,$C3343,1),""))=1),MAX(O$1:O3342)+1,"")</f>
        <v/>
      </c>
      <c r="Q3343" s="91" t="str">
        <f>IFERROR(INDEX($C$2:$C$5193,MATCH(ROWS(M$2:M3343),M$2:M$5193,0)),"")</f>
        <v/>
      </c>
      <c r="R3343" s="70" t="str">
        <f>IFERROR(INDEX($C$2:$C$5193,MATCH(ROWS(N$2:N3343),N$2:N$5193,0)),"")</f>
        <v/>
      </c>
      <c r="S3343" s="92" t="str">
        <f>IFERROR(INDEX($C$2:$C$5193,MATCH(ROWS(O$2:O3343),O$2:O$5193,0)),"")</f>
        <v/>
      </c>
    </row>
    <row r="3344" spans="1:19" x14ac:dyDescent="0.25">
      <c r="A3344" s="69">
        <v>3908</v>
      </c>
      <c r="B3344" s="69" t="s">
        <v>8951</v>
      </c>
      <c r="C3344" s="69" t="s">
        <v>8952</v>
      </c>
      <c r="D3344" s="69" t="s">
        <v>8920</v>
      </c>
      <c r="E3344" s="69" t="s">
        <v>22416</v>
      </c>
      <c r="F3344" s="69" t="s">
        <v>8953</v>
      </c>
      <c r="G3344" s="69" t="s">
        <v>8954</v>
      </c>
      <c r="H3344" s="69">
        <v>-3.4423599999999999</v>
      </c>
      <c r="I3344" s="69">
        <v>114.76300000000001</v>
      </c>
      <c r="J3344" s="69">
        <v>66</v>
      </c>
      <c r="K3344" s="69">
        <v>8</v>
      </c>
      <c r="L3344" s="69">
        <f>COUNTIFS(Aéroports!$C$2:$C$5193,Aéroports!$C3344,Aéroports!$D$2:$D$5193,Aéroports!$D3344)</f>
        <v>1</v>
      </c>
      <c r="M3344" s="69" t="str">
        <f>IF(AND(Formulaire!$H$15=Aéroports!$E3344,--ISNUMBER(IFERROR(SEARCH(Formulaire!$H$16,$C3344,1),""))=1),MAX(M$1:M3343)+1,"")</f>
        <v/>
      </c>
      <c r="N3344" s="69" t="str">
        <f>IF(AND(Formulaire!$H$21=Aéroports!$E3344,--ISNUMBER(IFERROR(SEARCH(Formulaire!$H$22,$C3344,1),""))=1),MAX(N$1:N3343)+1,"")</f>
        <v/>
      </c>
      <c r="O3344" s="69" t="str">
        <f>IF(AND(Formulaire!$H$27=Aéroports!$E3344,--ISNUMBER(IFERROR(SEARCH(Formulaire!$H$28,$C3344,1),""))=1),MAX(O$1:O3343)+1,"")</f>
        <v/>
      </c>
      <c r="Q3344" s="91" t="str">
        <f>IFERROR(INDEX($C$2:$C$5193,MATCH(ROWS(M$2:M3344),M$2:M$5193,0)),"")</f>
        <v/>
      </c>
      <c r="R3344" s="70" t="str">
        <f>IFERROR(INDEX($C$2:$C$5193,MATCH(ROWS(N$2:N3344),N$2:N$5193,0)),"")</f>
        <v/>
      </c>
      <c r="S3344" s="92" t="str">
        <f>IFERROR(INDEX($C$2:$C$5193,MATCH(ROWS(O$2:O3344),O$2:O$5193,0)),"")</f>
        <v/>
      </c>
    </row>
    <row r="3345" spans="1:19" x14ac:dyDescent="0.25">
      <c r="A3345" s="68">
        <v>3903</v>
      </c>
      <c r="B3345" s="68" t="s">
        <v>8955</v>
      </c>
      <c r="C3345" s="68" t="s">
        <v>8956</v>
      </c>
      <c r="D3345" s="68" t="s">
        <v>8920</v>
      </c>
      <c r="E3345" s="68" t="s">
        <v>22416</v>
      </c>
      <c r="F3345" s="68" t="s">
        <v>8957</v>
      </c>
      <c r="G3345" s="68" t="s">
        <v>8958</v>
      </c>
      <c r="H3345" s="68">
        <v>1.12103</v>
      </c>
      <c r="I3345" s="68">
        <v>104.119</v>
      </c>
      <c r="J3345" s="68">
        <v>126</v>
      </c>
      <c r="K3345" s="68">
        <v>7</v>
      </c>
      <c r="L3345" s="68">
        <f>COUNTIFS(Aéroports!$C$2:$C$5193,Aéroports!$C3345,Aéroports!$D$2:$D$5193,Aéroports!$D3345)</f>
        <v>1</v>
      </c>
      <c r="M3345" s="68" t="str">
        <f>IF(AND(Formulaire!$H$15=Aéroports!$E3345,--ISNUMBER(IFERROR(SEARCH(Formulaire!$H$16,$C3345,1),""))=1),MAX(M$1:M3344)+1,"")</f>
        <v/>
      </c>
      <c r="N3345" s="68" t="str">
        <f>IF(AND(Formulaire!$H$21=Aéroports!$E3345,--ISNUMBER(IFERROR(SEARCH(Formulaire!$H$22,$C3345,1),""))=1),MAX(N$1:N3344)+1,"")</f>
        <v/>
      </c>
      <c r="O3345" s="68" t="str">
        <f>IF(AND(Formulaire!$H$27=Aéroports!$E3345,--ISNUMBER(IFERROR(SEARCH(Formulaire!$H$28,$C3345,1),""))=1),MAX(O$1:O3344)+1,"")</f>
        <v/>
      </c>
      <c r="Q3345" s="91" t="str">
        <f>IFERROR(INDEX($C$2:$C$5193,MATCH(ROWS(M$2:M3345),M$2:M$5193,0)),"")</f>
        <v/>
      </c>
      <c r="R3345" s="70" t="str">
        <f>IFERROR(INDEX($C$2:$C$5193,MATCH(ROWS(N$2:N3345),N$2:N$5193,0)),"")</f>
        <v/>
      </c>
      <c r="S3345" s="92" t="str">
        <f>IFERROR(INDEX($C$2:$C$5193,MATCH(ROWS(O$2:O3345),O$2:O$5193,0)),"")</f>
        <v/>
      </c>
    </row>
    <row r="3346" spans="1:19" x14ac:dyDescent="0.25">
      <c r="A3346" s="69">
        <v>9887</v>
      </c>
      <c r="B3346" s="69" t="s">
        <v>8959</v>
      </c>
      <c r="C3346" s="69" t="s">
        <v>8960</v>
      </c>
      <c r="D3346" s="69" t="s">
        <v>8920</v>
      </c>
      <c r="E3346" s="69" t="s">
        <v>22416</v>
      </c>
      <c r="F3346" s="69" t="s">
        <v>8961</v>
      </c>
      <c r="G3346" s="69" t="s">
        <v>8962</v>
      </c>
      <c r="H3346" s="69">
        <v>-5.4868800000000002</v>
      </c>
      <c r="I3346" s="69">
        <v>122.569</v>
      </c>
      <c r="J3346" s="69">
        <v>164</v>
      </c>
      <c r="K3346" s="69">
        <v>8</v>
      </c>
      <c r="L3346" s="69">
        <f>COUNTIFS(Aéroports!$C$2:$C$5193,Aéroports!$C3346,Aéroports!$D$2:$D$5193,Aéroports!$D3346)</f>
        <v>1</v>
      </c>
      <c r="M3346" s="69" t="str">
        <f>IF(AND(Formulaire!$H$15=Aéroports!$E3346,--ISNUMBER(IFERROR(SEARCH(Formulaire!$H$16,$C3346,1),""))=1),MAX(M$1:M3345)+1,"")</f>
        <v/>
      </c>
      <c r="N3346" s="69" t="str">
        <f>IF(AND(Formulaire!$H$21=Aéroports!$E3346,--ISNUMBER(IFERROR(SEARCH(Formulaire!$H$22,$C3346,1),""))=1),MAX(N$1:N3345)+1,"")</f>
        <v/>
      </c>
      <c r="O3346" s="69" t="str">
        <f>IF(AND(Formulaire!$H$27=Aéroports!$E3346,--ISNUMBER(IFERROR(SEARCH(Formulaire!$H$28,$C3346,1),""))=1),MAX(O$1:O3345)+1,"")</f>
        <v/>
      </c>
      <c r="Q3346" s="91" t="str">
        <f>IFERROR(INDEX($C$2:$C$5193,MATCH(ROWS(M$2:M3346),M$2:M$5193,0)),"")</f>
        <v/>
      </c>
      <c r="R3346" s="70" t="str">
        <f>IFERROR(INDEX($C$2:$C$5193,MATCH(ROWS(N$2:N3346),N$2:N$5193,0)),"")</f>
        <v/>
      </c>
      <c r="S3346" s="92" t="str">
        <f>IFERROR(INDEX($C$2:$C$5193,MATCH(ROWS(O$2:O3346),O$2:O$5193,0)),"")</f>
        <v/>
      </c>
    </row>
    <row r="3347" spans="1:19" x14ac:dyDescent="0.25">
      <c r="A3347" s="68">
        <v>3288</v>
      </c>
      <c r="B3347" s="68" t="s">
        <v>8963</v>
      </c>
      <c r="C3347" s="68" t="s">
        <v>8964</v>
      </c>
      <c r="D3347" s="68" t="s">
        <v>8920</v>
      </c>
      <c r="E3347" s="68" t="s">
        <v>22416</v>
      </c>
      <c r="F3347" s="68" t="s">
        <v>8965</v>
      </c>
      <c r="G3347" s="68" t="s">
        <v>8966</v>
      </c>
      <c r="H3347" s="68">
        <v>-3.8637000000000001</v>
      </c>
      <c r="I3347" s="68">
        <v>102.339</v>
      </c>
      <c r="J3347" s="68">
        <v>50</v>
      </c>
      <c r="K3347" s="68">
        <v>7</v>
      </c>
      <c r="L3347" s="68">
        <f>COUNTIFS(Aéroports!$C$2:$C$5193,Aéroports!$C3347,Aéroports!$D$2:$D$5193,Aéroports!$D3347)</f>
        <v>1</v>
      </c>
      <c r="M3347" s="68" t="str">
        <f>IF(AND(Formulaire!$H$15=Aéroports!$E3347,--ISNUMBER(IFERROR(SEARCH(Formulaire!$H$16,$C3347,1),""))=1),MAX(M$1:M3346)+1,"")</f>
        <v/>
      </c>
      <c r="N3347" s="68" t="str">
        <f>IF(AND(Formulaire!$H$21=Aéroports!$E3347,--ISNUMBER(IFERROR(SEARCH(Formulaire!$H$22,$C3347,1),""))=1),MAX(N$1:N3346)+1,"")</f>
        <v/>
      </c>
      <c r="O3347" s="68" t="str">
        <f>IF(AND(Formulaire!$H$27=Aéroports!$E3347,--ISNUMBER(IFERROR(SEARCH(Formulaire!$H$28,$C3347,1),""))=1),MAX(O$1:O3346)+1,"")</f>
        <v/>
      </c>
      <c r="Q3347" s="91" t="str">
        <f>IFERROR(INDEX($C$2:$C$5193,MATCH(ROWS(M$2:M3347),M$2:M$5193,0)),"")</f>
        <v/>
      </c>
      <c r="R3347" s="70" t="str">
        <f>IFERROR(INDEX($C$2:$C$5193,MATCH(ROWS(N$2:N3347),N$2:N$5193,0)),"")</f>
        <v/>
      </c>
      <c r="S3347" s="92" t="str">
        <f>IFERROR(INDEX($C$2:$C$5193,MATCH(ROWS(O$2:O3347),O$2:O$5193,0)),"")</f>
        <v/>
      </c>
    </row>
    <row r="3348" spans="1:19" x14ac:dyDescent="0.25">
      <c r="A3348" s="69">
        <v>3241</v>
      </c>
      <c r="B3348" s="69" t="s">
        <v>8967</v>
      </c>
      <c r="C3348" s="69" t="s">
        <v>8968</v>
      </c>
      <c r="D3348" s="69" t="s">
        <v>8920</v>
      </c>
      <c r="E3348" s="69" t="s">
        <v>22416</v>
      </c>
      <c r="F3348" s="69" t="s">
        <v>8969</v>
      </c>
      <c r="G3348" s="69" t="s">
        <v>8970</v>
      </c>
      <c r="H3348" s="69">
        <v>-1.1900200000000001</v>
      </c>
      <c r="I3348" s="69">
        <v>136.108</v>
      </c>
      <c r="J3348" s="69">
        <v>46</v>
      </c>
      <c r="K3348" s="69">
        <v>9</v>
      </c>
      <c r="L3348" s="69">
        <f>COUNTIFS(Aéroports!$C$2:$C$5193,Aéroports!$C3348,Aéroports!$D$2:$D$5193,Aéroports!$D3348)</f>
        <v>1</v>
      </c>
      <c r="M3348" s="69" t="str">
        <f>IF(AND(Formulaire!$H$15=Aéroports!$E3348,--ISNUMBER(IFERROR(SEARCH(Formulaire!$H$16,$C3348,1),""))=1),MAX(M$1:M3347)+1,"")</f>
        <v/>
      </c>
      <c r="N3348" s="69" t="str">
        <f>IF(AND(Formulaire!$H$21=Aéroports!$E3348,--ISNUMBER(IFERROR(SEARCH(Formulaire!$H$22,$C3348,1),""))=1),MAX(N$1:N3347)+1,"")</f>
        <v/>
      </c>
      <c r="O3348" s="69" t="str">
        <f>IF(AND(Formulaire!$H$27=Aéroports!$E3348,--ISNUMBER(IFERROR(SEARCH(Formulaire!$H$28,$C3348,1),""))=1),MAX(O$1:O3347)+1,"")</f>
        <v/>
      </c>
      <c r="Q3348" s="91" t="str">
        <f>IFERROR(INDEX($C$2:$C$5193,MATCH(ROWS(M$2:M3348),M$2:M$5193,0)),"")</f>
        <v/>
      </c>
      <c r="R3348" s="70" t="str">
        <f>IFERROR(INDEX($C$2:$C$5193,MATCH(ROWS(N$2:N3348),N$2:N$5193,0)),"")</f>
        <v/>
      </c>
      <c r="S3348" s="92" t="str">
        <f>IFERROR(INDEX($C$2:$C$5193,MATCH(ROWS(O$2:O3348),O$2:O$5193,0)),"")</f>
        <v/>
      </c>
    </row>
    <row r="3349" spans="1:19" x14ac:dyDescent="0.25">
      <c r="A3349" s="68">
        <v>3924</v>
      </c>
      <c r="B3349" s="68" t="s">
        <v>8971</v>
      </c>
      <c r="C3349" s="68" t="s">
        <v>8972</v>
      </c>
      <c r="D3349" s="68" t="s">
        <v>8920</v>
      </c>
      <c r="E3349" s="68" t="s">
        <v>22416</v>
      </c>
      <c r="F3349" s="68" t="s">
        <v>8973</v>
      </c>
      <c r="G3349" s="68" t="s">
        <v>8974</v>
      </c>
      <c r="H3349" s="68">
        <v>-8.53965</v>
      </c>
      <c r="I3349" s="68">
        <v>118.687</v>
      </c>
      <c r="J3349" s="68">
        <v>3</v>
      </c>
      <c r="K3349" s="68">
        <v>8</v>
      </c>
      <c r="L3349" s="68">
        <f>COUNTIFS(Aéroports!$C$2:$C$5193,Aéroports!$C3349,Aéroports!$D$2:$D$5193,Aéroports!$D3349)</f>
        <v>1</v>
      </c>
      <c r="M3349" s="68" t="str">
        <f>IF(AND(Formulaire!$H$15=Aéroports!$E3349,--ISNUMBER(IFERROR(SEARCH(Formulaire!$H$16,$C3349,1),""))=1),MAX(M$1:M3348)+1,"")</f>
        <v/>
      </c>
      <c r="N3349" s="68" t="str">
        <f>IF(AND(Formulaire!$H$21=Aéroports!$E3349,--ISNUMBER(IFERROR(SEARCH(Formulaire!$H$22,$C3349,1),""))=1),MAX(N$1:N3348)+1,"")</f>
        <v/>
      </c>
      <c r="O3349" s="68" t="str">
        <f>IF(AND(Formulaire!$H$27=Aéroports!$E3349,--ISNUMBER(IFERROR(SEARCH(Formulaire!$H$28,$C3349,1),""))=1),MAX(O$1:O3348)+1,"")</f>
        <v/>
      </c>
      <c r="Q3349" s="91" t="str">
        <f>IFERROR(INDEX($C$2:$C$5193,MATCH(ROWS(M$2:M3349),M$2:M$5193,0)),"")</f>
        <v/>
      </c>
      <c r="R3349" s="70" t="str">
        <f>IFERROR(INDEX($C$2:$C$5193,MATCH(ROWS(N$2:N3349),N$2:N$5193,0)),"")</f>
        <v/>
      </c>
      <c r="S3349" s="92" t="str">
        <f>IFERROR(INDEX($C$2:$C$5193,MATCH(ROWS(O$2:O3349),O$2:O$5193,0)),"")</f>
        <v/>
      </c>
    </row>
    <row r="3350" spans="1:19" x14ac:dyDescent="0.25">
      <c r="A3350" s="69">
        <v>9872</v>
      </c>
      <c r="B3350" s="69" t="s">
        <v>8975</v>
      </c>
      <c r="C3350" s="69" t="s">
        <v>8976</v>
      </c>
      <c r="D3350" s="69" t="s">
        <v>8920</v>
      </c>
      <c r="E3350" s="69" t="s">
        <v>22416</v>
      </c>
      <c r="F3350" s="69" t="s">
        <v>8977</v>
      </c>
      <c r="G3350" s="69" t="s">
        <v>8978</v>
      </c>
      <c r="H3350" s="69">
        <v>-2.1032999999999999</v>
      </c>
      <c r="I3350" s="69">
        <v>133.5164</v>
      </c>
      <c r="J3350" s="69">
        <v>57</v>
      </c>
      <c r="K3350" s="69">
        <v>9</v>
      </c>
      <c r="L3350" s="69">
        <f>COUNTIFS(Aéroports!$C$2:$C$5193,Aéroports!$C3350,Aéroports!$D$2:$D$5193,Aéroports!$D3350)</f>
        <v>1</v>
      </c>
      <c r="M3350" s="69" t="str">
        <f>IF(AND(Formulaire!$H$15=Aéroports!$E3350,--ISNUMBER(IFERROR(SEARCH(Formulaire!$H$16,$C3350,1),""))=1),MAX(M$1:M3349)+1,"")</f>
        <v/>
      </c>
      <c r="N3350" s="69" t="str">
        <f>IF(AND(Formulaire!$H$21=Aéroports!$E3350,--ISNUMBER(IFERROR(SEARCH(Formulaire!$H$22,$C3350,1),""))=1),MAX(N$1:N3349)+1,"")</f>
        <v/>
      </c>
      <c r="O3350" s="69" t="str">
        <f>IF(AND(Formulaire!$H$27=Aéroports!$E3350,--ISNUMBER(IFERROR(SEARCH(Formulaire!$H$28,$C3350,1),""))=1),MAX(O$1:O3349)+1,"")</f>
        <v/>
      </c>
      <c r="Q3350" s="91" t="str">
        <f>IFERROR(INDEX($C$2:$C$5193,MATCH(ROWS(M$2:M3350),M$2:M$5193,0)),"")</f>
        <v/>
      </c>
      <c r="R3350" s="70" t="str">
        <f>IFERROR(INDEX($C$2:$C$5193,MATCH(ROWS(N$2:N3350),N$2:N$5193,0)),"")</f>
        <v/>
      </c>
      <c r="S3350" s="92" t="str">
        <f>IFERROR(INDEX($C$2:$C$5193,MATCH(ROWS(O$2:O3350),O$2:O$5193,0)),"")</f>
        <v/>
      </c>
    </row>
    <row r="3351" spans="1:19" x14ac:dyDescent="0.25">
      <c r="A3351" s="68">
        <v>6205</v>
      </c>
      <c r="B3351" s="68" t="s">
        <v>8979</v>
      </c>
      <c r="C3351" s="68" t="s">
        <v>8980</v>
      </c>
      <c r="D3351" s="68" t="s">
        <v>8920</v>
      </c>
      <c r="E3351" s="68" t="s">
        <v>22416</v>
      </c>
      <c r="F3351" s="68" t="s">
        <v>8981</v>
      </c>
      <c r="G3351" s="68" t="s">
        <v>8982</v>
      </c>
      <c r="H3351" s="68">
        <v>-3.6821999999999999</v>
      </c>
      <c r="I3351" s="68">
        <v>138.6755</v>
      </c>
      <c r="J3351" s="68">
        <v>4550</v>
      </c>
      <c r="K3351" s="68">
        <v>9</v>
      </c>
      <c r="L3351" s="68">
        <f>COUNTIFS(Aéroports!$C$2:$C$5193,Aéroports!$C3351,Aéroports!$D$2:$D$5193,Aéroports!$D3351)</f>
        <v>1</v>
      </c>
      <c r="M3351" s="68" t="str">
        <f>IF(AND(Formulaire!$H$15=Aéroports!$E3351,--ISNUMBER(IFERROR(SEARCH(Formulaire!$H$16,$C3351,1),""))=1),MAX(M$1:M3350)+1,"")</f>
        <v/>
      </c>
      <c r="N3351" s="68" t="str">
        <f>IF(AND(Formulaire!$H$21=Aéroports!$E3351,--ISNUMBER(IFERROR(SEARCH(Formulaire!$H$22,$C3351,1),""))=1),MAX(N$1:N3350)+1,"")</f>
        <v/>
      </c>
      <c r="O3351" s="68" t="str">
        <f>IF(AND(Formulaire!$H$27=Aéroports!$E3351,--ISNUMBER(IFERROR(SEARCH(Formulaire!$H$28,$C3351,1),""))=1),MAX(O$1:O3350)+1,"")</f>
        <v/>
      </c>
      <c r="Q3351" s="91" t="str">
        <f>IFERROR(INDEX($C$2:$C$5193,MATCH(ROWS(M$2:M3351),M$2:M$5193,0)),"")</f>
        <v/>
      </c>
      <c r="R3351" s="70" t="str">
        <f>IFERROR(INDEX($C$2:$C$5193,MATCH(ROWS(N$2:N3351),N$2:N$5193,0)),"")</f>
        <v/>
      </c>
      <c r="S3351" s="92" t="str">
        <f>IFERROR(INDEX($C$2:$C$5193,MATCH(ROWS(O$2:O3351),O$2:O$5193,0)),"")</f>
        <v/>
      </c>
    </row>
    <row r="3352" spans="1:19" x14ac:dyDescent="0.25">
      <c r="A3352" s="69">
        <v>3899</v>
      </c>
      <c r="B3352" s="69" t="s">
        <v>8983</v>
      </c>
      <c r="C3352" s="69" t="s">
        <v>8984</v>
      </c>
      <c r="D3352" s="69" t="s">
        <v>8920</v>
      </c>
      <c r="E3352" s="69" t="s">
        <v>22416</v>
      </c>
      <c r="F3352" s="69" t="s">
        <v>8985</v>
      </c>
      <c r="G3352" s="69" t="s">
        <v>8986</v>
      </c>
      <c r="H3352" s="69">
        <v>-7.64506</v>
      </c>
      <c r="I3352" s="69">
        <v>109.03400000000001</v>
      </c>
      <c r="J3352" s="69">
        <v>69</v>
      </c>
      <c r="K3352" s="69">
        <v>7</v>
      </c>
      <c r="L3352" s="69">
        <f>COUNTIFS(Aéroports!$C$2:$C$5193,Aéroports!$C3352,Aéroports!$D$2:$D$5193,Aéroports!$D3352)</f>
        <v>1</v>
      </c>
      <c r="M3352" s="69" t="str">
        <f>IF(AND(Formulaire!$H$15=Aéroports!$E3352,--ISNUMBER(IFERROR(SEARCH(Formulaire!$H$16,$C3352,1),""))=1),MAX(M$1:M3351)+1,"")</f>
        <v/>
      </c>
      <c r="N3352" s="69" t="str">
        <f>IF(AND(Formulaire!$H$21=Aéroports!$E3352,--ISNUMBER(IFERROR(SEARCH(Formulaire!$H$22,$C3352,1),""))=1),MAX(N$1:N3351)+1,"")</f>
        <v/>
      </c>
      <c r="O3352" s="69" t="str">
        <f>IF(AND(Formulaire!$H$27=Aéroports!$E3352,--ISNUMBER(IFERROR(SEARCH(Formulaire!$H$28,$C3352,1),""))=1),MAX(O$1:O3351)+1,"")</f>
        <v/>
      </c>
      <c r="Q3352" s="91" t="str">
        <f>IFERROR(INDEX($C$2:$C$5193,MATCH(ROWS(M$2:M3352),M$2:M$5193,0)),"")</f>
        <v/>
      </c>
      <c r="R3352" s="70" t="str">
        <f>IFERROR(INDEX($C$2:$C$5193,MATCH(ROWS(N$2:N3352),N$2:N$5193,0)),"")</f>
        <v/>
      </c>
      <c r="S3352" s="92" t="str">
        <f>IFERROR(INDEX($C$2:$C$5193,MATCH(ROWS(O$2:O3352),O$2:O$5193,0)),"")</f>
        <v/>
      </c>
    </row>
    <row r="3353" spans="1:19" x14ac:dyDescent="0.25">
      <c r="A3353" s="68">
        <v>3897</v>
      </c>
      <c r="B3353" s="68" t="s">
        <v>8987</v>
      </c>
      <c r="C3353" s="68" t="s">
        <v>8988</v>
      </c>
      <c r="D3353" s="68" t="s">
        <v>8920</v>
      </c>
      <c r="E3353" s="68" t="s">
        <v>22416</v>
      </c>
      <c r="F3353" s="68" t="s">
        <v>8989</v>
      </c>
      <c r="G3353" s="68" t="s">
        <v>8990</v>
      </c>
      <c r="H3353" s="68">
        <v>-6.7561400000000003</v>
      </c>
      <c r="I3353" s="68">
        <v>108.54</v>
      </c>
      <c r="J3353" s="68">
        <v>89</v>
      </c>
      <c r="K3353" s="68">
        <v>7</v>
      </c>
      <c r="L3353" s="68">
        <f>COUNTIFS(Aéroports!$C$2:$C$5193,Aéroports!$C3353,Aéroports!$D$2:$D$5193,Aéroports!$D3353)</f>
        <v>1</v>
      </c>
      <c r="M3353" s="68" t="str">
        <f>IF(AND(Formulaire!$H$15=Aéroports!$E3353,--ISNUMBER(IFERROR(SEARCH(Formulaire!$H$16,$C3353,1),""))=1),MAX(M$1:M3352)+1,"")</f>
        <v/>
      </c>
      <c r="N3353" s="68" t="str">
        <f>IF(AND(Formulaire!$H$21=Aéroports!$E3353,--ISNUMBER(IFERROR(SEARCH(Formulaire!$H$22,$C3353,1),""))=1),MAX(N$1:N3352)+1,"")</f>
        <v/>
      </c>
      <c r="O3353" s="68" t="str">
        <f>IF(AND(Formulaire!$H$27=Aéroports!$E3353,--ISNUMBER(IFERROR(SEARCH(Formulaire!$H$28,$C3353,1),""))=1),MAX(O$1:O3352)+1,"")</f>
        <v/>
      </c>
      <c r="Q3353" s="91" t="str">
        <f>IFERROR(INDEX($C$2:$C$5193,MATCH(ROWS(M$2:M3353),M$2:M$5193,0)),"")</f>
        <v/>
      </c>
      <c r="R3353" s="70" t="str">
        <f>IFERROR(INDEX($C$2:$C$5193,MATCH(ROWS(N$2:N3353),N$2:N$5193,0)),"")</f>
        <v/>
      </c>
      <c r="S3353" s="92" t="str">
        <f>IFERROR(INDEX($C$2:$C$5193,MATCH(ROWS(O$2:O3353),O$2:O$5193,0)),"")</f>
        <v/>
      </c>
    </row>
    <row r="3354" spans="1:19" x14ac:dyDescent="0.25">
      <c r="A3354" s="69">
        <v>6208</v>
      </c>
      <c r="B3354" s="69" t="s">
        <v>8991</v>
      </c>
      <c r="C3354" s="69" t="s">
        <v>8992</v>
      </c>
      <c r="D3354" s="69" t="s">
        <v>8920</v>
      </c>
      <c r="E3354" s="69" t="s">
        <v>22416</v>
      </c>
      <c r="F3354" s="69" t="s">
        <v>8993</v>
      </c>
      <c r="G3354" s="69" t="s">
        <v>8994</v>
      </c>
      <c r="H3354" s="69">
        <v>0.81059999999999999</v>
      </c>
      <c r="I3354" s="69">
        <v>114.53060000000001</v>
      </c>
      <c r="J3354" s="69">
        <v>508</v>
      </c>
      <c r="K3354" s="69">
        <v>8</v>
      </c>
      <c r="L3354" s="69">
        <f>COUNTIFS(Aéroports!$C$2:$C$5193,Aéroports!$C3354,Aéroports!$D$2:$D$5193,Aéroports!$D3354)</f>
        <v>1</v>
      </c>
      <c r="M3354" s="69" t="str">
        <f>IF(AND(Formulaire!$H$15=Aéroports!$E3354,--ISNUMBER(IFERROR(SEARCH(Formulaire!$H$16,$C3354,1),""))=1),MAX(M$1:M3353)+1,"")</f>
        <v/>
      </c>
      <c r="N3354" s="69" t="str">
        <f>IF(AND(Formulaire!$H$21=Aéroports!$E3354,--ISNUMBER(IFERROR(SEARCH(Formulaire!$H$22,$C3354,1),""))=1),MAX(N$1:N3353)+1,"")</f>
        <v/>
      </c>
      <c r="O3354" s="69" t="str">
        <f>IF(AND(Formulaire!$H$27=Aéroports!$E3354,--ISNUMBER(IFERROR(SEARCH(Formulaire!$H$28,$C3354,1),""))=1),MAX(O$1:O3353)+1,"")</f>
        <v/>
      </c>
      <c r="Q3354" s="91" t="str">
        <f>IFERROR(INDEX($C$2:$C$5193,MATCH(ROWS(M$2:M3354),M$2:M$5193,0)),"")</f>
        <v/>
      </c>
      <c r="R3354" s="70" t="str">
        <f>IFERROR(INDEX($C$2:$C$5193,MATCH(ROWS(N$2:N3354),N$2:N$5193,0)),"")</f>
        <v/>
      </c>
      <c r="S3354" s="92" t="str">
        <f>IFERROR(INDEX($C$2:$C$5193,MATCH(ROWS(O$2:O3354),O$2:O$5193,0)),"")</f>
        <v/>
      </c>
    </row>
    <row r="3355" spans="1:19" x14ac:dyDescent="0.25">
      <c r="A3355" s="68">
        <v>3940</v>
      </c>
      <c r="B3355" s="68" t="s">
        <v>8995</v>
      </c>
      <c r="C3355" s="68" t="s">
        <v>8996</v>
      </c>
      <c r="D3355" s="68" t="s">
        <v>8920</v>
      </c>
      <c r="E3355" s="68" t="s">
        <v>22416</v>
      </c>
      <c r="F3355" s="68" t="s">
        <v>8997</v>
      </c>
      <c r="G3355" s="68" t="s">
        <v>8998</v>
      </c>
      <c r="H3355" s="68">
        <v>-8.74817</v>
      </c>
      <c r="I3355" s="68">
        <v>115.167</v>
      </c>
      <c r="J3355" s="68">
        <v>14</v>
      </c>
      <c r="K3355" s="68">
        <v>8</v>
      </c>
      <c r="L3355" s="68">
        <f>COUNTIFS(Aéroports!$C$2:$C$5193,Aéroports!$C3355,Aéroports!$D$2:$D$5193,Aéroports!$D3355)</f>
        <v>1</v>
      </c>
      <c r="M3355" s="68" t="str">
        <f>IF(AND(Formulaire!$H$15=Aéroports!$E3355,--ISNUMBER(IFERROR(SEARCH(Formulaire!$H$16,$C3355,1),""))=1),MAX(M$1:M3354)+1,"")</f>
        <v/>
      </c>
      <c r="N3355" s="68" t="str">
        <f>IF(AND(Formulaire!$H$21=Aéroports!$E3355,--ISNUMBER(IFERROR(SEARCH(Formulaire!$H$22,$C3355,1),""))=1),MAX(N$1:N3354)+1,"")</f>
        <v/>
      </c>
      <c r="O3355" s="68" t="str">
        <f>IF(AND(Formulaire!$H$27=Aéroports!$E3355,--ISNUMBER(IFERROR(SEARCH(Formulaire!$H$28,$C3355,1),""))=1),MAX(O$1:O3354)+1,"")</f>
        <v/>
      </c>
      <c r="Q3355" s="91" t="str">
        <f>IFERROR(INDEX($C$2:$C$5193,MATCH(ROWS(M$2:M3355),M$2:M$5193,0)),"")</f>
        <v/>
      </c>
      <c r="R3355" s="70" t="str">
        <f>IFERROR(INDEX($C$2:$C$5193,MATCH(ROWS(N$2:N3355),N$2:N$5193,0)),"")</f>
        <v/>
      </c>
      <c r="S3355" s="92" t="str">
        <f>IFERROR(INDEX($C$2:$C$5193,MATCH(ROWS(O$2:O3355),O$2:O$5193,0)),"")</f>
        <v/>
      </c>
    </row>
    <row r="3356" spans="1:19" x14ac:dyDescent="0.25">
      <c r="A3356" s="69">
        <v>3274</v>
      </c>
      <c r="B3356" s="69" t="s">
        <v>8999</v>
      </c>
      <c r="C3356" s="69" t="s">
        <v>9000</v>
      </c>
      <c r="D3356" s="69" t="s">
        <v>8920</v>
      </c>
      <c r="E3356" s="69" t="s">
        <v>22416</v>
      </c>
      <c r="F3356" s="69" t="s">
        <v>9001</v>
      </c>
      <c r="G3356" s="69" t="s">
        <v>9002</v>
      </c>
      <c r="H3356" s="69">
        <v>1.6091899999999999</v>
      </c>
      <c r="I3356" s="69">
        <v>101.434</v>
      </c>
      <c r="J3356" s="69">
        <v>55</v>
      </c>
      <c r="K3356" s="69">
        <v>7</v>
      </c>
      <c r="L3356" s="69">
        <f>COUNTIFS(Aéroports!$C$2:$C$5193,Aéroports!$C3356,Aéroports!$D$2:$D$5193,Aéroports!$D3356)</f>
        <v>1</v>
      </c>
      <c r="M3356" s="69" t="str">
        <f>IF(AND(Formulaire!$H$15=Aéroports!$E3356,--ISNUMBER(IFERROR(SEARCH(Formulaire!$H$16,$C3356,1),""))=1),MAX(M$1:M3355)+1,"")</f>
        <v/>
      </c>
      <c r="N3356" s="69" t="str">
        <f>IF(AND(Formulaire!$H$21=Aéroports!$E3356,--ISNUMBER(IFERROR(SEARCH(Formulaire!$H$22,$C3356,1),""))=1),MAX(N$1:N3355)+1,"")</f>
        <v/>
      </c>
      <c r="O3356" s="69" t="str">
        <f>IF(AND(Formulaire!$H$27=Aéroports!$E3356,--ISNUMBER(IFERROR(SEARCH(Formulaire!$H$28,$C3356,1),""))=1),MAX(O$1:O3355)+1,"")</f>
        <v/>
      </c>
      <c r="Q3356" s="91" t="str">
        <f>IFERROR(INDEX($C$2:$C$5193,MATCH(ROWS(M$2:M3356),M$2:M$5193,0)),"")</f>
        <v/>
      </c>
      <c r="R3356" s="70" t="str">
        <f>IFERROR(INDEX($C$2:$C$5193,MATCH(ROWS(N$2:N3356),N$2:N$5193,0)),"")</f>
        <v/>
      </c>
      <c r="S3356" s="92" t="str">
        <f>IFERROR(INDEX($C$2:$C$5193,MATCH(ROWS(O$2:O3356),O$2:O$5193,0)),"")</f>
        <v/>
      </c>
    </row>
    <row r="3357" spans="1:19" x14ac:dyDescent="0.25">
      <c r="A3357" s="68">
        <v>3914</v>
      </c>
      <c r="B3357" s="68" t="s">
        <v>9003</v>
      </c>
      <c r="C3357" s="68" t="s">
        <v>9004</v>
      </c>
      <c r="D3357" s="68" t="s">
        <v>8920</v>
      </c>
      <c r="E3357" s="68" t="s">
        <v>22416</v>
      </c>
      <c r="F3357" s="68" t="s">
        <v>9005</v>
      </c>
      <c r="G3357" s="68" t="s">
        <v>9006</v>
      </c>
      <c r="H3357" s="68">
        <v>-8.8492899999999999</v>
      </c>
      <c r="I3357" s="68">
        <v>121.661</v>
      </c>
      <c r="J3357" s="68">
        <v>49</v>
      </c>
      <c r="K3357" s="68">
        <v>8</v>
      </c>
      <c r="L3357" s="68">
        <f>COUNTIFS(Aéroports!$C$2:$C$5193,Aéroports!$C3357,Aéroports!$D$2:$D$5193,Aéroports!$D3357)</f>
        <v>1</v>
      </c>
      <c r="M3357" s="68" t="str">
        <f>IF(AND(Formulaire!$H$15=Aéroports!$E3357,--ISNUMBER(IFERROR(SEARCH(Formulaire!$H$16,$C3357,1),""))=1),MAX(M$1:M3356)+1,"")</f>
        <v/>
      </c>
      <c r="N3357" s="68" t="str">
        <f>IF(AND(Formulaire!$H$21=Aéroports!$E3357,--ISNUMBER(IFERROR(SEARCH(Formulaire!$H$22,$C3357,1),""))=1),MAX(N$1:N3356)+1,"")</f>
        <v/>
      </c>
      <c r="O3357" s="68" t="str">
        <f>IF(AND(Formulaire!$H$27=Aéroports!$E3357,--ISNUMBER(IFERROR(SEARCH(Formulaire!$H$28,$C3357,1),""))=1),MAX(O$1:O3356)+1,"")</f>
        <v/>
      </c>
      <c r="Q3357" s="91" t="str">
        <f>IFERROR(INDEX($C$2:$C$5193,MATCH(ROWS(M$2:M3357),M$2:M$5193,0)),"")</f>
        <v/>
      </c>
      <c r="R3357" s="70" t="str">
        <f>IFERROR(INDEX($C$2:$C$5193,MATCH(ROWS(N$2:N3357),N$2:N$5193,0)),"")</f>
        <v/>
      </c>
      <c r="S3357" s="92" t="str">
        <f>IFERROR(INDEX($C$2:$C$5193,MATCH(ROWS(O$2:O3357),O$2:O$5193,0)),"")</f>
        <v/>
      </c>
    </row>
    <row r="3358" spans="1:19" x14ac:dyDescent="0.25">
      <c r="A3358" s="69">
        <v>3257</v>
      </c>
      <c r="B3358" s="69" t="s">
        <v>9007</v>
      </c>
      <c r="C3358" s="69" t="s">
        <v>9008</v>
      </c>
      <c r="D3358" s="69" t="s">
        <v>8920</v>
      </c>
      <c r="E3358" s="69" t="s">
        <v>22416</v>
      </c>
      <c r="F3358" s="69" t="s">
        <v>9009</v>
      </c>
      <c r="G3358" s="69" t="s">
        <v>9010</v>
      </c>
      <c r="H3358" s="69">
        <v>-2.9201899999999998</v>
      </c>
      <c r="I3358" s="69">
        <v>132.267</v>
      </c>
      <c r="J3358" s="69">
        <v>462</v>
      </c>
      <c r="K3358" s="69">
        <v>9</v>
      </c>
      <c r="L3358" s="69">
        <f>COUNTIFS(Aéroports!$C$2:$C$5193,Aéroports!$C3358,Aéroports!$D$2:$D$5193,Aéroports!$D3358)</f>
        <v>1</v>
      </c>
      <c r="M3358" s="69" t="str">
        <f>IF(AND(Formulaire!$H$15=Aéroports!$E3358,--ISNUMBER(IFERROR(SEARCH(Formulaire!$H$16,$C3358,1),""))=1),MAX(M$1:M3357)+1,"")</f>
        <v/>
      </c>
      <c r="N3358" s="69" t="str">
        <f>IF(AND(Formulaire!$H$21=Aéroports!$E3358,--ISNUMBER(IFERROR(SEARCH(Formulaire!$H$22,$C3358,1),""))=1),MAX(N$1:N3357)+1,"")</f>
        <v/>
      </c>
      <c r="O3358" s="69" t="str">
        <f>IF(AND(Formulaire!$H$27=Aéroports!$E3358,--ISNUMBER(IFERROR(SEARCH(Formulaire!$H$28,$C3358,1),""))=1),MAX(O$1:O3357)+1,"")</f>
        <v/>
      </c>
      <c r="Q3358" s="91" t="str">
        <f>IFERROR(INDEX($C$2:$C$5193,MATCH(ROWS(M$2:M3358),M$2:M$5193,0)),"")</f>
        <v/>
      </c>
      <c r="R3358" s="70" t="str">
        <f>IFERROR(INDEX($C$2:$C$5193,MATCH(ROWS(N$2:N3358),N$2:N$5193,0)),"")</f>
        <v/>
      </c>
      <c r="S3358" s="92" t="str">
        <f>IFERROR(INDEX($C$2:$C$5193,MATCH(ROWS(O$2:O3358),O$2:O$5193,0)),"")</f>
        <v/>
      </c>
    </row>
    <row r="3359" spans="1:19" x14ac:dyDescent="0.25">
      <c r="A3359" s="68">
        <v>3247</v>
      </c>
      <c r="B3359" s="68" t="s">
        <v>9011</v>
      </c>
      <c r="C3359" s="68" t="s">
        <v>9012</v>
      </c>
      <c r="D3359" s="68" t="s">
        <v>8920</v>
      </c>
      <c r="E3359" s="68" t="s">
        <v>22416</v>
      </c>
      <c r="F3359" s="68" t="s">
        <v>9013</v>
      </c>
      <c r="G3359" s="68" t="s">
        <v>9014</v>
      </c>
      <c r="H3359" s="68">
        <v>0.63711899999999999</v>
      </c>
      <c r="I3359" s="68">
        <v>122.85</v>
      </c>
      <c r="J3359" s="68">
        <v>105</v>
      </c>
      <c r="K3359" s="68">
        <v>8</v>
      </c>
      <c r="L3359" s="68">
        <f>COUNTIFS(Aéroports!$C$2:$C$5193,Aéroports!$C3359,Aéroports!$D$2:$D$5193,Aéroports!$D3359)</f>
        <v>1</v>
      </c>
      <c r="M3359" s="68" t="str">
        <f>IF(AND(Formulaire!$H$15=Aéroports!$E3359,--ISNUMBER(IFERROR(SEARCH(Formulaire!$H$16,$C3359,1),""))=1),MAX(M$1:M3358)+1,"")</f>
        <v/>
      </c>
      <c r="N3359" s="68" t="str">
        <f>IF(AND(Formulaire!$H$21=Aéroports!$E3359,--ISNUMBER(IFERROR(SEARCH(Formulaire!$H$22,$C3359,1),""))=1),MAX(N$1:N3358)+1,"")</f>
        <v/>
      </c>
      <c r="O3359" s="68" t="str">
        <f>IF(AND(Formulaire!$H$27=Aéroports!$E3359,--ISNUMBER(IFERROR(SEARCH(Formulaire!$H$28,$C3359,1),""))=1),MAX(O$1:O3358)+1,"")</f>
        <v/>
      </c>
      <c r="Q3359" s="91" t="str">
        <f>IFERROR(INDEX($C$2:$C$5193,MATCH(ROWS(M$2:M3359),M$2:M$5193,0)),"")</f>
        <v/>
      </c>
      <c r="R3359" s="70" t="str">
        <f>IFERROR(INDEX($C$2:$C$5193,MATCH(ROWS(N$2:N3359),N$2:N$5193,0)),"")</f>
        <v/>
      </c>
      <c r="S3359" s="92" t="str">
        <f>IFERROR(INDEX($C$2:$C$5193,MATCH(ROWS(O$2:O3359),O$2:O$5193,0)),"")</f>
        <v/>
      </c>
    </row>
    <row r="3360" spans="1:19" x14ac:dyDescent="0.25">
      <c r="A3360" s="69">
        <v>3276</v>
      </c>
      <c r="B3360" s="69" t="s">
        <v>9015</v>
      </c>
      <c r="C3360" s="69" t="s">
        <v>9016</v>
      </c>
      <c r="D3360" s="69" t="s">
        <v>8920</v>
      </c>
      <c r="E3360" s="69" t="s">
        <v>22416</v>
      </c>
      <c r="F3360" s="69" t="s">
        <v>9017</v>
      </c>
      <c r="G3360" s="69" t="s">
        <v>9018</v>
      </c>
      <c r="H3360" s="69">
        <v>1.16638</v>
      </c>
      <c r="I3360" s="69">
        <v>97.704700000000003</v>
      </c>
      <c r="J3360" s="69">
        <v>20</v>
      </c>
      <c r="K3360" s="69">
        <v>7</v>
      </c>
      <c r="L3360" s="69">
        <f>COUNTIFS(Aéroports!$C$2:$C$5193,Aéroports!$C3360,Aéroports!$D$2:$D$5193,Aéroports!$D3360)</f>
        <v>1</v>
      </c>
      <c r="M3360" s="69" t="str">
        <f>IF(AND(Formulaire!$H$15=Aéroports!$E3360,--ISNUMBER(IFERROR(SEARCH(Formulaire!$H$16,$C3360,1),""))=1),MAX(M$1:M3359)+1,"")</f>
        <v/>
      </c>
      <c r="N3360" s="69" t="str">
        <f>IF(AND(Formulaire!$H$21=Aéroports!$E3360,--ISNUMBER(IFERROR(SEARCH(Formulaire!$H$22,$C3360,1),""))=1),MAX(N$1:N3359)+1,"")</f>
        <v/>
      </c>
      <c r="O3360" s="69" t="str">
        <f>IF(AND(Formulaire!$H$27=Aéroports!$E3360,--ISNUMBER(IFERROR(SEARCH(Formulaire!$H$28,$C3360,1),""))=1),MAX(O$1:O3359)+1,"")</f>
        <v/>
      </c>
      <c r="Q3360" s="91" t="str">
        <f>IFERROR(INDEX($C$2:$C$5193,MATCH(ROWS(M$2:M3360),M$2:M$5193,0)),"")</f>
        <v/>
      </c>
      <c r="R3360" s="70" t="str">
        <f>IFERROR(INDEX($C$2:$C$5193,MATCH(ROWS(N$2:N3360),N$2:N$5193,0)),"")</f>
        <v/>
      </c>
      <c r="S3360" s="92" t="str">
        <f>IFERROR(INDEX($C$2:$C$5193,MATCH(ROWS(O$2:O3360),O$2:O$5193,0)),"")</f>
        <v/>
      </c>
    </row>
    <row r="3361" spans="1:19" x14ac:dyDescent="0.25">
      <c r="A3361" s="68">
        <v>3275</v>
      </c>
      <c r="B3361" s="68" t="s">
        <v>9019</v>
      </c>
      <c r="C3361" s="68" t="s">
        <v>9020</v>
      </c>
      <c r="D3361" s="68" t="s">
        <v>8920</v>
      </c>
      <c r="E3361" s="68" t="s">
        <v>22416</v>
      </c>
      <c r="F3361" s="68" t="s">
        <v>9021</v>
      </c>
      <c r="G3361" s="68" t="s">
        <v>9022</v>
      </c>
      <c r="H3361" s="68">
        <v>-6.1255699999999997</v>
      </c>
      <c r="I3361" s="68">
        <v>106.65600000000001</v>
      </c>
      <c r="J3361" s="68">
        <v>34</v>
      </c>
      <c r="K3361" s="68">
        <v>7</v>
      </c>
      <c r="L3361" s="68">
        <f>COUNTIFS(Aéroports!$C$2:$C$5193,Aéroports!$C3361,Aéroports!$D$2:$D$5193,Aéroports!$D3361)</f>
        <v>1</v>
      </c>
      <c r="M3361" s="68" t="str">
        <f>IF(AND(Formulaire!$H$15=Aéroports!$E3361,--ISNUMBER(IFERROR(SEARCH(Formulaire!$H$16,$C3361,1),""))=1),MAX(M$1:M3360)+1,"")</f>
        <v/>
      </c>
      <c r="N3361" s="68" t="str">
        <f>IF(AND(Formulaire!$H$21=Aéroports!$E3361,--ISNUMBER(IFERROR(SEARCH(Formulaire!$H$22,$C3361,1),""))=1),MAX(N$1:N3360)+1,"")</f>
        <v/>
      </c>
      <c r="O3361" s="68" t="str">
        <f>IF(AND(Formulaire!$H$27=Aéroports!$E3361,--ISNUMBER(IFERROR(SEARCH(Formulaire!$H$28,$C3361,1),""))=1),MAX(O$1:O3360)+1,"")</f>
        <v/>
      </c>
      <c r="Q3361" s="91" t="str">
        <f>IFERROR(INDEX($C$2:$C$5193,MATCH(ROWS(M$2:M3361),M$2:M$5193,0)),"")</f>
        <v/>
      </c>
      <c r="R3361" s="70" t="str">
        <f>IFERROR(INDEX($C$2:$C$5193,MATCH(ROWS(N$2:N3361),N$2:N$5193,0)),"")</f>
        <v/>
      </c>
      <c r="S3361" s="92" t="str">
        <f>IFERROR(INDEX($C$2:$C$5193,MATCH(ROWS(O$2:O3361),O$2:O$5193,0)),"")</f>
        <v/>
      </c>
    </row>
    <row r="3362" spans="1:19" x14ac:dyDescent="0.25">
      <c r="A3362" s="69">
        <v>3287</v>
      </c>
      <c r="B3362" s="69" t="s">
        <v>9029</v>
      </c>
      <c r="C3362" s="69" t="s">
        <v>9030</v>
      </c>
      <c r="D3362" s="69" t="s">
        <v>8920</v>
      </c>
      <c r="E3362" s="69" t="s">
        <v>22416</v>
      </c>
      <c r="F3362" s="69" t="s">
        <v>9031</v>
      </c>
      <c r="G3362" s="69" t="s">
        <v>9032</v>
      </c>
      <c r="H3362" s="69">
        <v>-1.63802</v>
      </c>
      <c r="I3362" s="69">
        <v>103.64400000000001</v>
      </c>
      <c r="J3362" s="69">
        <v>82</v>
      </c>
      <c r="K3362" s="69">
        <v>7</v>
      </c>
      <c r="L3362" s="69">
        <f>COUNTIFS(Aéroports!$C$2:$C$5193,Aéroports!$C3362,Aéroports!$D$2:$D$5193,Aéroports!$D3362)</f>
        <v>1</v>
      </c>
      <c r="M3362" s="69" t="str">
        <f>IF(AND(Formulaire!$H$15=Aéroports!$E3362,--ISNUMBER(IFERROR(SEARCH(Formulaire!$H$16,$C3362,1),""))=1),MAX(M$1:M3361)+1,"")</f>
        <v/>
      </c>
      <c r="N3362" s="69" t="str">
        <f>IF(AND(Formulaire!$H$21=Aéroports!$E3362,--ISNUMBER(IFERROR(SEARCH(Formulaire!$H$22,$C3362,1),""))=1),MAX(N$1:N3361)+1,"")</f>
        <v/>
      </c>
      <c r="O3362" s="69" t="str">
        <f>IF(AND(Formulaire!$H$27=Aéroports!$E3362,--ISNUMBER(IFERROR(SEARCH(Formulaire!$H$28,$C3362,1),""))=1),MAX(O$1:O3361)+1,"")</f>
        <v/>
      </c>
      <c r="Q3362" s="91" t="str">
        <f>IFERROR(INDEX($C$2:$C$5193,MATCH(ROWS(M$2:M3362),M$2:M$5193,0)),"")</f>
        <v/>
      </c>
      <c r="R3362" s="70" t="str">
        <f>IFERROR(INDEX($C$2:$C$5193,MATCH(ROWS(N$2:N3362),N$2:N$5193,0)),"")</f>
        <v/>
      </c>
      <c r="S3362" s="92" t="str">
        <f>IFERROR(INDEX($C$2:$C$5193,MATCH(ROWS(O$2:O3362),O$2:O$5193,0)),"")</f>
        <v/>
      </c>
    </row>
    <row r="3363" spans="1:19" x14ac:dyDescent="0.25">
      <c r="A3363" s="68">
        <v>3244</v>
      </c>
      <c r="B3363" s="68" t="s">
        <v>9033</v>
      </c>
      <c r="C3363" s="68" t="s">
        <v>9034</v>
      </c>
      <c r="D3363" s="68" t="s">
        <v>8920</v>
      </c>
      <c r="E3363" s="68" t="s">
        <v>22416</v>
      </c>
      <c r="F3363" s="68" t="s">
        <v>9035</v>
      </c>
      <c r="G3363" s="68" t="s">
        <v>9036</v>
      </c>
      <c r="H3363" s="68">
        <v>-2.5769500000000001</v>
      </c>
      <c r="I3363" s="68">
        <v>140.51599999999999</v>
      </c>
      <c r="J3363" s="68">
        <v>289</v>
      </c>
      <c r="K3363" s="68">
        <v>9</v>
      </c>
      <c r="L3363" s="68">
        <f>COUNTIFS(Aéroports!$C$2:$C$5193,Aéroports!$C3363,Aéroports!$D$2:$D$5193,Aéroports!$D3363)</f>
        <v>1</v>
      </c>
      <c r="M3363" s="68" t="str">
        <f>IF(AND(Formulaire!$H$15=Aéroports!$E3363,--ISNUMBER(IFERROR(SEARCH(Formulaire!$H$16,$C3363,1),""))=1),MAX(M$1:M3362)+1,"")</f>
        <v/>
      </c>
      <c r="N3363" s="68" t="str">
        <f>IF(AND(Formulaire!$H$21=Aéroports!$E3363,--ISNUMBER(IFERROR(SEARCH(Formulaire!$H$22,$C3363,1),""))=1),MAX(N$1:N3362)+1,"")</f>
        <v/>
      </c>
      <c r="O3363" s="68" t="str">
        <f>IF(AND(Formulaire!$H$27=Aéroports!$E3363,--ISNUMBER(IFERROR(SEARCH(Formulaire!$H$28,$C3363,1),""))=1),MAX(O$1:O3362)+1,"")</f>
        <v/>
      </c>
      <c r="Q3363" s="91" t="str">
        <f>IFERROR(INDEX($C$2:$C$5193,MATCH(ROWS(M$2:M3363),M$2:M$5193,0)),"")</f>
        <v/>
      </c>
      <c r="R3363" s="70" t="str">
        <f>IFERROR(INDEX($C$2:$C$5193,MATCH(ROWS(N$2:N3363),N$2:N$5193,0)),"")</f>
        <v/>
      </c>
      <c r="S3363" s="92" t="str">
        <f>IFERROR(INDEX($C$2:$C$5193,MATCH(ROWS(O$2:O3363),O$2:O$5193,0)),"")</f>
        <v/>
      </c>
    </row>
    <row r="3364" spans="1:19" x14ac:dyDescent="0.25">
      <c r="A3364" s="69">
        <v>3258</v>
      </c>
      <c r="B3364" s="69" t="s">
        <v>9037</v>
      </c>
      <c r="C3364" s="69" t="s">
        <v>9038</v>
      </c>
      <c r="D3364" s="69" t="s">
        <v>8920</v>
      </c>
      <c r="E3364" s="69" t="s">
        <v>22416</v>
      </c>
      <c r="F3364" s="69" t="s">
        <v>9039</v>
      </c>
      <c r="G3364" s="69" t="s">
        <v>9040</v>
      </c>
      <c r="H3364" s="69">
        <v>-3.64452</v>
      </c>
      <c r="I3364" s="69">
        <v>133.696</v>
      </c>
      <c r="J3364" s="69">
        <v>19</v>
      </c>
      <c r="K3364" s="69">
        <v>9</v>
      </c>
      <c r="L3364" s="69">
        <f>COUNTIFS(Aéroports!$C$2:$C$5193,Aéroports!$C3364,Aéroports!$D$2:$D$5193,Aéroports!$D3364)</f>
        <v>1</v>
      </c>
      <c r="M3364" s="69" t="str">
        <f>IF(AND(Formulaire!$H$15=Aéroports!$E3364,--ISNUMBER(IFERROR(SEARCH(Formulaire!$H$16,$C3364,1),""))=1),MAX(M$1:M3363)+1,"")</f>
        <v/>
      </c>
      <c r="N3364" s="69" t="str">
        <f>IF(AND(Formulaire!$H$21=Aéroports!$E3364,--ISNUMBER(IFERROR(SEARCH(Formulaire!$H$22,$C3364,1),""))=1),MAX(N$1:N3363)+1,"")</f>
        <v/>
      </c>
      <c r="O3364" s="69" t="str">
        <f>IF(AND(Formulaire!$H$27=Aéroports!$E3364,--ISNUMBER(IFERROR(SEARCH(Formulaire!$H$28,$C3364,1),""))=1),MAX(O$1:O3363)+1,"")</f>
        <v/>
      </c>
      <c r="Q3364" s="91" t="str">
        <f>IFERROR(INDEX($C$2:$C$5193,MATCH(ROWS(M$2:M3364),M$2:M$5193,0)),"")</f>
        <v/>
      </c>
      <c r="R3364" s="70" t="str">
        <f>IFERROR(INDEX($C$2:$C$5193,MATCH(ROWS(N$2:N3364),N$2:N$5193,0)),"")</f>
        <v/>
      </c>
      <c r="S3364" s="92" t="str">
        <f>IFERROR(INDEX($C$2:$C$5193,MATCH(ROWS(O$2:O3364),O$2:O$5193,0)),"")</f>
        <v/>
      </c>
    </row>
    <row r="3365" spans="1:19" x14ac:dyDescent="0.25">
      <c r="A3365" s="68">
        <v>9888</v>
      </c>
      <c r="B3365" s="68" t="s">
        <v>9041</v>
      </c>
      <c r="C3365" s="68" t="s">
        <v>9042</v>
      </c>
      <c r="D3365" s="68" t="s">
        <v>8920</v>
      </c>
      <c r="E3365" s="68" t="s">
        <v>22416</v>
      </c>
      <c r="F3365" s="68" t="s">
        <v>9043</v>
      </c>
      <c r="G3365" s="68" t="s">
        <v>9044</v>
      </c>
      <c r="H3365" s="68">
        <v>1.1852799999999999</v>
      </c>
      <c r="I3365" s="68">
        <v>127.896</v>
      </c>
      <c r="J3365" s="68">
        <v>27</v>
      </c>
      <c r="K3365" s="68">
        <v>9</v>
      </c>
      <c r="L3365" s="68">
        <f>COUNTIFS(Aéroports!$C$2:$C$5193,Aéroports!$C3365,Aéroports!$D$2:$D$5193,Aéroports!$D3365)</f>
        <v>1</v>
      </c>
      <c r="M3365" s="68" t="str">
        <f>IF(AND(Formulaire!$H$15=Aéroports!$E3365,--ISNUMBER(IFERROR(SEARCH(Formulaire!$H$16,$C3365,1),""))=1),MAX(M$1:M3364)+1,"")</f>
        <v/>
      </c>
      <c r="N3365" s="68" t="str">
        <f>IF(AND(Formulaire!$H$21=Aéroports!$E3365,--ISNUMBER(IFERROR(SEARCH(Formulaire!$H$22,$C3365,1),""))=1),MAX(N$1:N3364)+1,"")</f>
        <v/>
      </c>
      <c r="O3365" s="68" t="str">
        <f>IF(AND(Formulaire!$H$27=Aéroports!$E3365,--ISNUMBER(IFERROR(SEARCH(Formulaire!$H$28,$C3365,1),""))=1),MAX(O$1:O3364)+1,"")</f>
        <v/>
      </c>
      <c r="Q3365" s="91" t="str">
        <f>IFERROR(INDEX($C$2:$C$5193,MATCH(ROWS(M$2:M3365),M$2:M$5193,0)),"")</f>
        <v/>
      </c>
      <c r="R3365" s="70" t="str">
        <f>IFERROR(INDEX($C$2:$C$5193,MATCH(ROWS(N$2:N3365),N$2:N$5193,0)),"")</f>
        <v/>
      </c>
      <c r="S3365" s="92" t="str">
        <f>IFERROR(INDEX($C$2:$C$5193,MATCH(ROWS(O$2:O3365),O$2:O$5193,0)),"")</f>
        <v/>
      </c>
    </row>
    <row r="3366" spans="1:19" x14ac:dyDescent="0.25">
      <c r="A3366" s="69">
        <v>11288</v>
      </c>
      <c r="B3366" s="69" t="s">
        <v>9045</v>
      </c>
      <c r="C3366" s="69" t="s">
        <v>9046</v>
      </c>
      <c r="D3366" s="69" t="s">
        <v>8920</v>
      </c>
      <c r="E3366" s="69" t="s">
        <v>22416</v>
      </c>
      <c r="F3366" s="69" t="s">
        <v>9047</v>
      </c>
      <c r="G3366" s="69" t="s">
        <v>9048</v>
      </c>
      <c r="H3366" s="69">
        <v>-5.80091</v>
      </c>
      <c r="I3366" s="69">
        <v>110.47839999999999</v>
      </c>
      <c r="J3366" s="69">
        <v>35</v>
      </c>
      <c r="K3366" s="69">
        <v>7</v>
      </c>
      <c r="L3366" s="69">
        <f>COUNTIFS(Aéroports!$C$2:$C$5193,Aéroports!$C3366,Aéroports!$D$2:$D$5193,Aéroports!$D3366)</f>
        <v>1</v>
      </c>
      <c r="M3366" s="69" t="str">
        <f>IF(AND(Formulaire!$H$15=Aéroports!$E3366,--ISNUMBER(IFERROR(SEARCH(Formulaire!$H$16,$C3366,1),""))=1),MAX(M$1:M3365)+1,"")</f>
        <v/>
      </c>
      <c r="N3366" s="69" t="str">
        <f>IF(AND(Formulaire!$H$21=Aéroports!$E3366,--ISNUMBER(IFERROR(SEARCH(Formulaire!$H$22,$C3366,1),""))=1),MAX(N$1:N3365)+1,"")</f>
        <v/>
      </c>
      <c r="O3366" s="69" t="str">
        <f>IF(AND(Formulaire!$H$27=Aéroports!$E3366,--ISNUMBER(IFERROR(SEARCH(Formulaire!$H$28,$C3366,1),""))=1),MAX(O$1:O3365)+1,"")</f>
        <v/>
      </c>
      <c r="Q3366" s="91" t="str">
        <f>IFERROR(INDEX($C$2:$C$5193,MATCH(ROWS(M$2:M3366),M$2:M$5193,0)),"")</f>
        <v/>
      </c>
      <c r="R3366" s="70" t="str">
        <f>IFERROR(INDEX($C$2:$C$5193,MATCH(ROWS(N$2:N3366),N$2:N$5193,0)),"")</f>
        <v/>
      </c>
      <c r="S3366" s="92" t="str">
        <f>IFERROR(INDEX($C$2:$C$5193,MATCH(ROWS(O$2:O3366),O$2:O$5193,0)),"")</f>
        <v/>
      </c>
    </row>
    <row r="3367" spans="1:19" x14ac:dyDescent="0.25">
      <c r="A3367" s="68">
        <v>3890</v>
      </c>
      <c r="B3367" s="68" t="s">
        <v>9049</v>
      </c>
      <c r="C3367" s="68" t="s">
        <v>9050</v>
      </c>
      <c r="D3367" s="68" t="s">
        <v>8920</v>
      </c>
      <c r="E3367" s="68" t="s">
        <v>22416</v>
      </c>
      <c r="F3367" s="68" t="s">
        <v>9051</v>
      </c>
      <c r="G3367" s="68" t="s">
        <v>9052</v>
      </c>
      <c r="H3367" s="68">
        <v>-4.0816100000000004</v>
      </c>
      <c r="I3367" s="68">
        <v>122.41800000000001</v>
      </c>
      <c r="J3367" s="68">
        <v>538</v>
      </c>
      <c r="K3367" s="68">
        <v>8</v>
      </c>
      <c r="L3367" s="68">
        <f>COUNTIFS(Aéroports!$C$2:$C$5193,Aéroports!$C3367,Aéroports!$D$2:$D$5193,Aéroports!$D3367)</f>
        <v>1</v>
      </c>
      <c r="M3367" s="68" t="str">
        <f>IF(AND(Formulaire!$H$15=Aéroports!$E3367,--ISNUMBER(IFERROR(SEARCH(Formulaire!$H$16,$C3367,1),""))=1),MAX(M$1:M3366)+1,"")</f>
        <v/>
      </c>
      <c r="N3367" s="68" t="str">
        <f>IF(AND(Formulaire!$H$21=Aéroports!$E3367,--ISNUMBER(IFERROR(SEARCH(Formulaire!$H$22,$C3367,1),""))=1),MAX(N$1:N3366)+1,"")</f>
        <v/>
      </c>
      <c r="O3367" s="68" t="str">
        <f>IF(AND(Formulaire!$H$27=Aéroports!$E3367,--ISNUMBER(IFERROR(SEARCH(Formulaire!$H$28,$C3367,1),""))=1),MAX(O$1:O3366)+1,"")</f>
        <v/>
      </c>
      <c r="Q3367" s="91" t="str">
        <f>IFERROR(INDEX($C$2:$C$5193,MATCH(ROWS(M$2:M3367),M$2:M$5193,0)),"")</f>
        <v/>
      </c>
      <c r="R3367" s="70" t="str">
        <f>IFERROR(INDEX($C$2:$C$5193,MATCH(ROWS(N$2:N3367),N$2:N$5193,0)),"")</f>
        <v/>
      </c>
      <c r="S3367" s="92" t="str">
        <f>IFERROR(INDEX($C$2:$C$5193,MATCH(ROWS(O$2:O3367),O$2:O$5193,0)),"")</f>
        <v/>
      </c>
    </row>
    <row r="3368" spans="1:19" x14ac:dyDescent="0.25">
      <c r="A3368" s="69">
        <v>3282</v>
      </c>
      <c r="B3368" s="69" t="s">
        <v>9053</v>
      </c>
      <c r="C3368" s="69" t="s">
        <v>9054</v>
      </c>
      <c r="D3368" s="69" t="s">
        <v>8920</v>
      </c>
      <c r="E3368" s="69" t="s">
        <v>22416</v>
      </c>
      <c r="F3368" s="69" t="s">
        <v>9055</v>
      </c>
      <c r="G3368" s="69" t="s">
        <v>9056</v>
      </c>
      <c r="H3368" s="69">
        <v>-1.81664</v>
      </c>
      <c r="I3368" s="69">
        <v>109.96299999999999</v>
      </c>
      <c r="J3368" s="69">
        <v>46</v>
      </c>
      <c r="K3368" s="69">
        <v>7</v>
      </c>
      <c r="L3368" s="69">
        <f>COUNTIFS(Aéroports!$C$2:$C$5193,Aéroports!$C3368,Aéroports!$D$2:$D$5193,Aéroports!$D3368)</f>
        <v>1</v>
      </c>
      <c r="M3368" s="69" t="str">
        <f>IF(AND(Formulaire!$H$15=Aéroports!$E3368,--ISNUMBER(IFERROR(SEARCH(Formulaire!$H$16,$C3368,1),""))=1),MAX(M$1:M3367)+1,"")</f>
        <v/>
      </c>
      <c r="N3368" s="69" t="str">
        <f>IF(AND(Formulaire!$H$21=Aéroports!$E3368,--ISNUMBER(IFERROR(SEARCH(Formulaire!$H$22,$C3368,1),""))=1),MAX(N$1:N3367)+1,"")</f>
        <v/>
      </c>
      <c r="O3368" s="69" t="str">
        <f>IF(AND(Formulaire!$H$27=Aéroports!$E3368,--ISNUMBER(IFERROR(SEARCH(Formulaire!$H$28,$C3368,1),""))=1),MAX(O$1:O3367)+1,"")</f>
        <v/>
      </c>
      <c r="Q3368" s="91" t="str">
        <f>IFERROR(INDEX($C$2:$C$5193,MATCH(ROWS(M$2:M3368),M$2:M$5193,0)),"")</f>
        <v/>
      </c>
      <c r="R3368" s="70" t="str">
        <f>IFERROR(INDEX($C$2:$C$5193,MATCH(ROWS(N$2:N3368),N$2:N$5193,0)),"")</f>
        <v/>
      </c>
      <c r="S3368" s="92" t="str">
        <f>IFERROR(INDEX($C$2:$C$5193,MATCH(ROWS(O$2:O3368),O$2:O$5193,0)),"")</f>
        <v/>
      </c>
    </row>
    <row r="3369" spans="1:19" x14ac:dyDescent="0.25">
      <c r="A3369" s="68">
        <v>9899</v>
      </c>
      <c r="B3369" s="68" t="s">
        <v>9057</v>
      </c>
      <c r="C3369" s="68" t="s">
        <v>9058</v>
      </c>
      <c r="D3369" s="68" t="s">
        <v>8920</v>
      </c>
      <c r="E3369" s="68" t="s">
        <v>22416</v>
      </c>
      <c r="F3369" s="68" t="s">
        <v>9059</v>
      </c>
      <c r="G3369" s="68" t="s">
        <v>9060</v>
      </c>
      <c r="H3369" s="68">
        <v>-4.71075</v>
      </c>
      <c r="I3369" s="68">
        <v>136.43520000000001</v>
      </c>
      <c r="J3369" s="68">
        <v>59</v>
      </c>
      <c r="K3369" s="68">
        <v>9</v>
      </c>
      <c r="L3369" s="68">
        <f>COUNTIFS(Aéroports!$C$2:$C$5193,Aéroports!$C3369,Aéroports!$D$2:$D$5193,Aéroports!$D3369)</f>
        <v>1</v>
      </c>
      <c r="M3369" s="68" t="str">
        <f>IF(AND(Formulaire!$H$15=Aéroports!$E3369,--ISNUMBER(IFERROR(SEARCH(Formulaire!$H$16,$C3369,1),""))=1),MAX(M$1:M3368)+1,"")</f>
        <v/>
      </c>
      <c r="N3369" s="68" t="str">
        <f>IF(AND(Formulaire!$H$21=Aéroports!$E3369,--ISNUMBER(IFERROR(SEARCH(Formulaire!$H$22,$C3369,1),""))=1),MAX(N$1:N3368)+1,"")</f>
        <v/>
      </c>
      <c r="O3369" s="68" t="str">
        <f>IF(AND(Formulaire!$H$27=Aéroports!$E3369,--ISNUMBER(IFERROR(SEARCH(Formulaire!$H$28,$C3369,1),""))=1),MAX(O$1:O3368)+1,"")</f>
        <v/>
      </c>
      <c r="Q3369" s="91" t="str">
        <f>IFERROR(INDEX($C$2:$C$5193,MATCH(ROWS(M$2:M3369),M$2:M$5193,0)),"")</f>
        <v/>
      </c>
      <c r="R3369" s="70" t="str">
        <f>IFERROR(INDEX($C$2:$C$5193,MATCH(ROWS(N$2:N3369),N$2:N$5193,0)),"")</f>
        <v/>
      </c>
      <c r="S3369" s="92" t="str">
        <f>IFERROR(INDEX($C$2:$C$5193,MATCH(ROWS(O$2:O3369),O$2:O$5193,0)),"")</f>
        <v/>
      </c>
    </row>
    <row r="3370" spans="1:19" x14ac:dyDescent="0.25">
      <c r="A3370" s="69">
        <v>3916</v>
      </c>
      <c r="B3370" s="69" t="s">
        <v>9061</v>
      </c>
      <c r="C3370" s="69" t="s">
        <v>9062</v>
      </c>
      <c r="D3370" s="69" t="s">
        <v>8920</v>
      </c>
      <c r="E3370" s="69" t="s">
        <v>22416</v>
      </c>
      <c r="F3370" s="69" t="s">
        <v>9063</v>
      </c>
      <c r="G3370" s="69" t="s">
        <v>9064</v>
      </c>
      <c r="H3370" s="69">
        <v>-10.1716</v>
      </c>
      <c r="I3370" s="69">
        <v>123.67100000000001</v>
      </c>
      <c r="J3370" s="69">
        <v>335</v>
      </c>
      <c r="K3370" s="69">
        <v>8</v>
      </c>
      <c r="L3370" s="69">
        <f>COUNTIFS(Aéroports!$C$2:$C$5193,Aéroports!$C3370,Aéroports!$D$2:$D$5193,Aéroports!$D3370)</f>
        <v>1</v>
      </c>
      <c r="M3370" s="69" t="str">
        <f>IF(AND(Formulaire!$H$15=Aéroports!$E3370,--ISNUMBER(IFERROR(SEARCH(Formulaire!$H$16,$C3370,1),""))=1),MAX(M$1:M3369)+1,"")</f>
        <v/>
      </c>
      <c r="N3370" s="69" t="str">
        <f>IF(AND(Formulaire!$H$21=Aéroports!$E3370,--ISNUMBER(IFERROR(SEARCH(Formulaire!$H$22,$C3370,1),""))=1),MAX(N$1:N3369)+1,"")</f>
        <v/>
      </c>
      <c r="O3370" s="69" t="str">
        <f>IF(AND(Formulaire!$H$27=Aéroports!$E3370,--ISNUMBER(IFERROR(SEARCH(Formulaire!$H$28,$C3370,1),""))=1),MAX(O$1:O3369)+1,"")</f>
        <v/>
      </c>
      <c r="Q3370" s="91" t="str">
        <f>IFERROR(INDEX($C$2:$C$5193,MATCH(ROWS(M$2:M3370),M$2:M$5193,0)),"")</f>
        <v/>
      </c>
      <c r="R3370" s="70" t="str">
        <f>IFERROR(INDEX($C$2:$C$5193,MATCH(ROWS(N$2:N3370),N$2:N$5193,0)),"")</f>
        <v/>
      </c>
      <c r="S3370" s="92" t="str">
        <f>IFERROR(INDEX($C$2:$C$5193,MATCH(ROWS(O$2:O3370),O$2:O$5193,0)),"")</f>
        <v/>
      </c>
    </row>
    <row r="3371" spans="1:19" x14ac:dyDescent="0.25">
      <c r="A3371" s="68">
        <v>3917</v>
      </c>
      <c r="B3371" s="68" t="s">
        <v>9065</v>
      </c>
      <c r="C3371" s="68" t="s">
        <v>9066</v>
      </c>
      <c r="D3371" s="68" t="s">
        <v>8920</v>
      </c>
      <c r="E3371" s="68" t="s">
        <v>22416</v>
      </c>
      <c r="F3371" s="68" t="s">
        <v>9067</v>
      </c>
      <c r="G3371" s="68" t="s">
        <v>9068</v>
      </c>
      <c r="H3371" s="68">
        <v>-8.4866600000000005</v>
      </c>
      <c r="I3371" s="68">
        <v>119.889</v>
      </c>
      <c r="J3371" s="68">
        <v>66</v>
      </c>
      <c r="K3371" s="68">
        <v>8</v>
      </c>
      <c r="L3371" s="68">
        <f>COUNTIFS(Aéroports!$C$2:$C$5193,Aéroports!$C3371,Aéroports!$D$2:$D$5193,Aéroports!$D3371)</f>
        <v>1</v>
      </c>
      <c r="M3371" s="68" t="str">
        <f>IF(AND(Formulaire!$H$15=Aéroports!$E3371,--ISNUMBER(IFERROR(SEARCH(Formulaire!$H$16,$C3371,1),""))=1),MAX(M$1:M3370)+1,"")</f>
        <v/>
      </c>
      <c r="N3371" s="68" t="str">
        <f>IF(AND(Formulaire!$H$21=Aéroports!$E3371,--ISNUMBER(IFERROR(SEARCH(Formulaire!$H$22,$C3371,1),""))=1),MAX(N$1:N3370)+1,"")</f>
        <v/>
      </c>
      <c r="O3371" s="68" t="str">
        <f>IF(AND(Formulaire!$H$27=Aéroports!$E3371,--ISNUMBER(IFERROR(SEARCH(Formulaire!$H$28,$C3371,1),""))=1),MAX(O$1:O3370)+1,"")</f>
        <v/>
      </c>
      <c r="Q3371" s="91" t="str">
        <f>IFERROR(INDEX($C$2:$C$5193,MATCH(ROWS(M$2:M3371),M$2:M$5193,0)),"")</f>
        <v/>
      </c>
      <c r="R3371" s="70" t="str">
        <f>IFERROR(INDEX($C$2:$C$5193,MATCH(ROWS(N$2:N3371),N$2:N$5193,0)),"")</f>
        <v/>
      </c>
      <c r="S3371" s="92" t="str">
        <f>IFERROR(INDEX($C$2:$C$5193,MATCH(ROWS(O$2:O3371),O$2:O$5193,0)),"")</f>
        <v/>
      </c>
    </row>
    <row r="3372" spans="1:19" x14ac:dyDescent="0.25">
      <c r="A3372" s="69">
        <v>6212</v>
      </c>
      <c r="B3372" s="69" t="s">
        <v>9069</v>
      </c>
      <c r="C3372" s="69" t="s">
        <v>9070</v>
      </c>
      <c r="D3372" s="69" t="s">
        <v>8920</v>
      </c>
      <c r="E3372" s="69" t="s">
        <v>22416</v>
      </c>
      <c r="F3372" s="69" t="s">
        <v>9071</v>
      </c>
      <c r="G3372" s="69" t="s">
        <v>9072</v>
      </c>
      <c r="H3372" s="69">
        <v>-5.6616200000000001</v>
      </c>
      <c r="I3372" s="69">
        <v>132.73099999999999</v>
      </c>
      <c r="J3372" s="69">
        <v>10</v>
      </c>
      <c r="K3372" s="69">
        <v>9</v>
      </c>
      <c r="L3372" s="69">
        <f>COUNTIFS(Aéroports!$C$2:$C$5193,Aéroports!$C3372,Aéroports!$D$2:$D$5193,Aéroports!$D3372)</f>
        <v>1</v>
      </c>
      <c r="M3372" s="69" t="str">
        <f>IF(AND(Formulaire!$H$15=Aéroports!$E3372,--ISNUMBER(IFERROR(SEARCH(Formulaire!$H$16,$C3372,1),""))=1),MAX(M$1:M3371)+1,"")</f>
        <v/>
      </c>
      <c r="N3372" s="69" t="str">
        <f>IF(AND(Formulaire!$H$21=Aéroports!$E3372,--ISNUMBER(IFERROR(SEARCH(Formulaire!$H$22,$C3372,1),""))=1),MAX(N$1:N3371)+1,"")</f>
        <v/>
      </c>
      <c r="O3372" s="69" t="str">
        <f>IF(AND(Formulaire!$H$27=Aéroports!$E3372,--ISNUMBER(IFERROR(SEARCH(Formulaire!$H$28,$C3372,1),""))=1),MAX(O$1:O3371)+1,"")</f>
        <v/>
      </c>
      <c r="Q3372" s="91" t="str">
        <f>IFERROR(INDEX($C$2:$C$5193,MATCH(ROWS(M$2:M3372),M$2:M$5193,0)),"")</f>
        <v/>
      </c>
      <c r="R3372" s="70" t="str">
        <f>IFERROR(INDEX($C$2:$C$5193,MATCH(ROWS(N$2:N3372),N$2:N$5193,0)),"")</f>
        <v/>
      </c>
      <c r="S3372" s="92" t="str">
        <f>IFERROR(INDEX($C$2:$C$5193,MATCH(ROWS(O$2:O3372),O$2:O$5193,0)),"")</f>
        <v/>
      </c>
    </row>
    <row r="3373" spans="1:19" x14ac:dyDescent="0.25">
      <c r="A3373" s="68">
        <v>6229</v>
      </c>
      <c r="B3373" s="68" t="s">
        <v>9073</v>
      </c>
      <c r="C3373" s="68" t="s">
        <v>9074</v>
      </c>
      <c r="D3373" s="68" t="s">
        <v>8920</v>
      </c>
      <c r="E3373" s="68" t="s">
        <v>22416</v>
      </c>
      <c r="F3373" s="68" t="s">
        <v>9075</v>
      </c>
      <c r="G3373" s="68" t="s">
        <v>9076</v>
      </c>
      <c r="H3373" s="68">
        <v>5.22668</v>
      </c>
      <c r="I3373" s="68">
        <v>96.950299999999999</v>
      </c>
      <c r="J3373" s="68">
        <v>90</v>
      </c>
      <c r="K3373" s="68">
        <v>7</v>
      </c>
      <c r="L3373" s="68">
        <f>COUNTIFS(Aéroports!$C$2:$C$5193,Aéroports!$C3373,Aéroports!$D$2:$D$5193,Aéroports!$D3373)</f>
        <v>1</v>
      </c>
      <c r="M3373" s="68" t="str">
        <f>IF(AND(Formulaire!$H$15=Aéroports!$E3373,--ISNUMBER(IFERROR(SEARCH(Formulaire!$H$16,$C3373,1),""))=1),MAX(M$1:M3372)+1,"")</f>
        <v/>
      </c>
      <c r="N3373" s="68" t="str">
        <f>IF(AND(Formulaire!$H$21=Aéroports!$E3373,--ISNUMBER(IFERROR(SEARCH(Formulaire!$H$22,$C3373,1),""))=1),MAX(N$1:N3372)+1,"")</f>
        <v/>
      </c>
      <c r="O3373" s="68" t="str">
        <f>IF(AND(Formulaire!$H$27=Aéroports!$E3373,--ISNUMBER(IFERROR(SEARCH(Formulaire!$H$28,$C3373,1),""))=1),MAX(O$1:O3372)+1,"")</f>
        <v/>
      </c>
      <c r="Q3373" s="91" t="str">
        <f>IFERROR(INDEX($C$2:$C$5193,MATCH(ROWS(M$2:M3373),M$2:M$5193,0)),"")</f>
        <v/>
      </c>
      <c r="R3373" s="70" t="str">
        <f>IFERROR(INDEX($C$2:$C$5193,MATCH(ROWS(N$2:N3373),N$2:N$5193,0)),"")</f>
        <v/>
      </c>
      <c r="S3373" s="92" t="str">
        <f>IFERROR(INDEX($C$2:$C$5193,MATCH(ROWS(O$2:O3373),O$2:O$5193,0)),"")</f>
        <v/>
      </c>
    </row>
    <row r="3374" spans="1:19" x14ac:dyDescent="0.25">
      <c r="A3374" s="69">
        <v>6234</v>
      </c>
      <c r="B3374" s="69" t="s">
        <v>9077</v>
      </c>
      <c r="C3374" s="69" t="s">
        <v>9078</v>
      </c>
      <c r="D3374" s="69" t="s">
        <v>8920</v>
      </c>
      <c r="E3374" s="69" t="s">
        <v>22416</v>
      </c>
      <c r="F3374" s="69" t="s">
        <v>9079</v>
      </c>
      <c r="G3374" s="69" t="s">
        <v>9080</v>
      </c>
      <c r="H3374" s="69">
        <v>1.7044859999999999</v>
      </c>
      <c r="I3374" s="69">
        <v>114.97029999999999</v>
      </c>
      <c r="J3374" s="69">
        <v>627</v>
      </c>
      <c r="K3374" s="69">
        <v>8</v>
      </c>
      <c r="L3374" s="69">
        <f>COUNTIFS(Aéroports!$C$2:$C$5193,Aéroports!$C3374,Aéroports!$D$2:$D$5193,Aéroports!$D3374)</f>
        <v>1</v>
      </c>
      <c r="M3374" s="69" t="str">
        <f>IF(AND(Formulaire!$H$15=Aéroports!$E3374,--ISNUMBER(IFERROR(SEARCH(Formulaire!$H$16,$C3374,1),""))=1),MAX(M$1:M3373)+1,"")</f>
        <v/>
      </c>
      <c r="N3374" s="69" t="str">
        <f>IF(AND(Formulaire!$H$21=Aéroports!$E3374,--ISNUMBER(IFERROR(SEARCH(Formulaire!$H$22,$C3374,1),""))=1),MAX(N$1:N3373)+1,"")</f>
        <v/>
      </c>
      <c r="O3374" s="69" t="str">
        <f>IF(AND(Formulaire!$H$27=Aéroports!$E3374,--ISNUMBER(IFERROR(SEARCH(Formulaire!$H$28,$C3374,1),""))=1),MAX(O$1:O3373)+1,"")</f>
        <v/>
      </c>
      <c r="Q3374" s="91" t="str">
        <f>IFERROR(INDEX($C$2:$C$5193,MATCH(ROWS(M$2:M3374),M$2:M$5193,0)),"")</f>
        <v/>
      </c>
      <c r="R3374" s="70" t="str">
        <f>IFERROR(INDEX($C$2:$C$5193,MATCH(ROWS(N$2:N3374),N$2:N$5193,0)),"")</f>
        <v/>
      </c>
      <c r="S3374" s="92" t="str">
        <f>IFERROR(INDEX($C$2:$C$5193,MATCH(ROWS(O$2:O3374),O$2:O$5193,0)),"")</f>
        <v/>
      </c>
    </row>
    <row r="3375" spans="1:19" x14ac:dyDescent="0.25">
      <c r="A3375" s="68">
        <v>6232</v>
      </c>
      <c r="B3375" s="68" t="s">
        <v>9081</v>
      </c>
      <c r="C3375" s="68" t="s">
        <v>9082</v>
      </c>
      <c r="D3375" s="68" t="s">
        <v>8920</v>
      </c>
      <c r="E3375" s="68" t="s">
        <v>22416</v>
      </c>
      <c r="F3375" s="68" t="s">
        <v>9083</v>
      </c>
      <c r="G3375" s="68" t="s">
        <v>9084</v>
      </c>
      <c r="H3375" s="68">
        <v>3.9028</v>
      </c>
      <c r="I3375" s="68">
        <v>115.6921</v>
      </c>
      <c r="J3375" s="68">
        <v>3165</v>
      </c>
      <c r="K3375" s="68">
        <v>8</v>
      </c>
      <c r="L3375" s="68">
        <f>COUNTIFS(Aéroports!$C$2:$C$5193,Aéroports!$C3375,Aéroports!$D$2:$D$5193,Aéroports!$D3375)</f>
        <v>1</v>
      </c>
      <c r="M3375" s="68" t="str">
        <f>IF(AND(Formulaire!$H$15=Aéroports!$E3375,--ISNUMBER(IFERROR(SEARCH(Formulaire!$H$16,$C3375,1),""))=1),MAX(M$1:M3374)+1,"")</f>
        <v/>
      </c>
      <c r="N3375" s="68" t="str">
        <f>IF(AND(Formulaire!$H$21=Aéroports!$E3375,--ISNUMBER(IFERROR(SEARCH(Formulaire!$H$22,$C3375,1),""))=1),MAX(N$1:N3374)+1,"")</f>
        <v/>
      </c>
      <c r="O3375" s="68" t="str">
        <f>IF(AND(Formulaire!$H$27=Aéroports!$E3375,--ISNUMBER(IFERROR(SEARCH(Formulaire!$H$28,$C3375,1),""))=1),MAX(O$1:O3374)+1,"")</f>
        <v/>
      </c>
      <c r="Q3375" s="91" t="str">
        <f>IFERROR(INDEX($C$2:$C$5193,MATCH(ROWS(M$2:M3375),M$2:M$5193,0)),"")</f>
        <v/>
      </c>
      <c r="R3375" s="70" t="str">
        <f>IFERROR(INDEX($C$2:$C$5193,MATCH(ROWS(N$2:N3375),N$2:N$5193,0)),"")</f>
        <v/>
      </c>
      <c r="S3375" s="92" t="str">
        <f>IFERROR(INDEX($C$2:$C$5193,MATCH(ROWS(O$2:O3375),O$2:O$5193,0)),"")</f>
        <v/>
      </c>
    </row>
    <row r="3376" spans="1:19" x14ac:dyDescent="0.25">
      <c r="A3376" s="69">
        <v>3254</v>
      </c>
      <c r="B3376" s="69" t="s">
        <v>9085</v>
      </c>
      <c r="C3376" s="69" t="s">
        <v>9086</v>
      </c>
      <c r="D3376" s="69" t="s">
        <v>8920</v>
      </c>
      <c r="E3376" s="69" t="s">
        <v>22416</v>
      </c>
      <c r="F3376" s="69" t="s">
        <v>9087</v>
      </c>
      <c r="G3376" s="69" t="s">
        <v>9088</v>
      </c>
      <c r="H3376" s="69">
        <v>-1.0389200000000001</v>
      </c>
      <c r="I3376" s="69">
        <v>122.77200000000001</v>
      </c>
      <c r="J3376" s="69">
        <v>56</v>
      </c>
      <c r="K3376" s="69">
        <v>8</v>
      </c>
      <c r="L3376" s="69">
        <f>COUNTIFS(Aéroports!$C$2:$C$5193,Aéroports!$C3376,Aéroports!$D$2:$D$5193,Aéroports!$D3376)</f>
        <v>1</v>
      </c>
      <c r="M3376" s="69" t="str">
        <f>IF(AND(Formulaire!$H$15=Aéroports!$E3376,--ISNUMBER(IFERROR(SEARCH(Formulaire!$H$16,$C3376,1),""))=1),MAX(M$1:M3375)+1,"")</f>
        <v/>
      </c>
      <c r="N3376" s="69" t="str">
        <f>IF(AND(Formulaire!$H$21=Aéroports!$E3376,--ISNUMBER(IFERROR(SEARCH(Formulaire!$H$22,$C3376,1),""))=1),MAX(N$1:N3375)+1,"")</f>
        <v/>
      </c>
      <c r="O3376" s="69" t="str">
        <f>IF(AND(Formulaire!$H$27=Aéroports!$E3376,--ISNUMBER(IFERROR(SEARCH(Formulaire!$H$28,$C3376,1),""))=1),MAX(O$1:O3375)+1,"")</f>
        <v/>
      </c>
      <c r="Q3376" s="91" t="str">
        <f>IFERROR(INDEX($C$2:$C$5193,MATCH(ROWS(M$2:M3376),M$2:M$5193,0)),"")</f>
        <v/>
      </c>
      <c r="R3376" s="70" t="str">
        <f>IFERROR(INDEX($C$2:$C$5193,MATCH(ROWS(N$2:N3376),N$2:N$5193,0)),"")</f>
        <v/>
      </c>
      <c r="S3376" s="92" t="str">
        <f>IFERROR(INDEX($C$2:$C$5193,MATCH(ROWS(O$2:O3376),O$2:O$5193,0)),"")</f>
        <v/>
      </c>
    </row>
    <row r="3377" spans="1:19" x14ac:dyDescent="0.25">
      <c r="A3377" s="68">
        <v>3889</v>
      </c>
      <c r="B3377" s="68" t="s">
        <v>9089</v>
      </c>
      <c r="C3377" s="68" t="s">
        <v>6666</v>
      </c>
      <c r="D3377" s="68" t="s">
        <v>8920</v>
      </c>
      <c r="E3377" s="68" t="s">
        <v>22416</v>
      </c>
      <c r="F3377" s="68" t="s">
        <v>9090</v>
      </c>
      <c r="G3377" s="68" t="s">
        <v>9091</v>
      </c>
      <c r="H3377" s="68">
        <v>-3.04474</v>
      </c>
      <c r="I3377" s="68">
        <v>119.822</v>
      </c>
      <c r="J3377" s="68">
        <v>2884</v>
      </c>
      <c r="K3377" s="68">
        <v>8</v>
      </c>
      <c r="L3377" s="68">
        <f>COUNTIFS(Aéroports!$C$2:$C$5193,Aéroports!$C3377,Aéroports!$D$2:$D$5193,Aéroports!$D3377)</f>
        <v>1</v>
      </c>
      <c r="M3377" s="68" t="str">
        <f>IF(AND(Formulaire!$H$15=Aéroports!$E3377,--ISNUMBER(IFERROR(SEARCH(Formulaire!$H$16,$C3377,1),""))=1),MAX(M$1:M3376)+1,"")</f>
        <v/>
      </c>
      <c r="N3377" s="68" t="str">
        <f>IF(AND(Formulaire!$H$21=Aéroports!$E3377,--ISNUMBER(IFERROR(SEARCH(Formulaire!$H$22,$C3377,1),""))=1),MAX(N$1:N3376)+1,"")</f>
        <v/>
      </c>
      <c r="O3377" s="68" t="str">
        <f>IF(AND(Formulaire!$H$27=Aéroports!$E3377,--ISNUMBER(IFERROR(SEARCH(Formulaire!$H$28,$C3377,1),""))=1),MAX(O$1:O3376)+1,"")</f>
        <v/>
      </c>
      <c r="Q3377" s="91" t="str">
        <f>IFERROR(INDEX($C$2:$C$5193,MATCH(ROWS(M$2:M3377),M$2:M$5193,0)),"")</f>
        <v/>
      </c>
      <c r="R3377" s="70" t="str">
        <f>IFERROR(INDEX($C$2:$C$5193,MATCH(ROWS(N$2:N3377),N$2:N$5193,0)),"")</f>
        <v/>
      </c>
      <c r="S3377" s="92" t="str">
        <f>IFERROR(INDEX($C$2:$C$5193,MATCH(ROWS(O$2:O3377),O$2:O$5193,0)),"")</f>
        <v/>
      </c>
    </row>
    <row r="3378" spans="1:19" x14ac:dyDescent="0.25">
      <c r="A3378" s="69">
        <v>3894</v>
      </c>
      <c r="B3378" s="69" t="s">
        <v>9092</v>
      </c>
      <c r="C3378" s="69" t="s">
        <v>9093</v>
      </c>
      <c r="D3378" s="69" t="s">
        <v>8920</v>
      </c>
      <c r="E3378" s="69" t="s">
        <v>22416</v>
      </c>
      <c r="F3378" s="69" t="s">
        <v>9094</v>
      </c>
      <c r="G3378" s="69" t="s">
        <v>9095</v>
      </c>
      <c r="H3378" s="69">
        <v>-7.9265600000000003</v>
      </c>
      <c r="I3378" s="69">
        <v>112.715</v>
      </c>
      <c r="J3378" s="69">
        <v>1726</v>
      </c>
      <c r="K3378" s="69">
        <v>7</v>
      </c>
      <c r="L3378" s="69">
        <f>COUNTIFS(Aéroports!$C$2:$C$5193,Aéroports!$C3378,Aéroports!$D$2:$D$5193,Aéroports!$D3378)</f>
        <v>1</v>
      </c>
      <c r="M3378" s="69" t="str">
        <f>IF(AND(Formulaire!$H$15=Aéroports!$E3378,--ISNUMBER(IFERROR(SEARCH(Formulaire!$H$16,$C3378,1),""))=1),MAX(M$1:M3377)+1,"")</f>
        <v/>
      </c>
      <c r="N3378" s="69" t="str">
        <f>IF(AND(Formulaire!$H$21=Aéroports!$E3378,--ISNUMBER(IFERROR(SEARCH(Formulaire!$H$22,$C3378,1),""))=1),MAX(N$1:N3377)+1,"")</f>
        <v/>
      </c>
      <c r="O3378" s="69" t="str">
        <f>IF(AND(Formulaire!$H$27=Aéroports!$E3378,--ISNUMBER(IFERROR(SEARCH(Formulaire!$H$28,$C3378,1),""))=1),MAX(O$1:O3377)+1,"")</f>
        <v/>
      </c>
      <c r="Q3378" s="91" t="str">
        <f>IFERROR(INDEX($C$2:$C$5193,MATCH(ROWS(M$2:M3378),M$2:M$5193,0)),"")</f>
        <v/>
      </c>
      <c r="R3378" s="70" t="str">
        <f>IFERROR(INDEX($C$2:$C$5193,MATCH(ROWS(N$2:N3378),N$2:N$5193,0)),"")</f>
        <v/>
      </c>
      <c r="S3378" s="92" t="str">
        <f>IFERROR(INDEX($C$2:$C$5193,MATCH(ROWS(O$2:O3378),O$2:O$5193,0)),"")</f>
        <v/>
      </c>
    </row>
    <row r="3379" spans="1:19" x14ac:dyDescent="0.25">
      <c r="A3379" s="68">
        <v>3250</v>
      </c>
      <c r="B3379" s="68" t="s">
        <v>9096</v>
      </c>
      <c r="C3379" s="68" t="s">
        <v>9097</v>
      </c>
      <c r="D3379" s="68" t="s">
        <v>8920</v>
      </c>
      <c r="E3379" s="68" t="s">
        <v>22416</v>
      </c>
      <c r="F3379" s="68" t="s">
        <v>9098</v>
      </c>
      <c r="G3379" s="68" t="s">
        <v>9099</v>
      </c>
      <c r="H3379" s="68">
        <v>1.5492600000000001</v>
      </c>
      <c r="I3379" s="68">
        <v>124.926</v>
      </c>
      <c r="J3379" s="68">
        <v>264</v>
      </c>
      <c r="K3379" s="68">
        <v>8</v>
      </c>
      <c r="L3379" s="68">
        <f>COUNTIFS(Aéroports!$C$2:$C$5193,Aéroports!$C3379,Aéroports!$D$2:$D$5193,Aéroports!$D3379)</f>
        <v>1</v>
      </c>
      <c r="M3379" s="68" t="str">
        <f>IF(AND(Formulaire!$H$15=Aéroports!$E3379,--ISNUMBER(IFERROR(SEARCH(Formulaire!$H$16,$C3379,1),""))=1),MAX(M$1:M3378)+1,"")</f>
        <v/>
      </c>
      <c r="N3379" s="68" t="str">
        <f>IF(AND(Formulaire!$H$21=Aéroports!$E3379,--ISNUMBER(IFERROR(SEARCH(Formulaire!$H$22,$C3379,1),""))=1),MAX(N$1:N3378)+1,"")</f>
        <v/>
      </c>
      <c r="O3379" s="68" t="str">
        <f>IF(AND(Formulaire!$H$27=Aéroports!$E3379,--ISNUMBER(IFERROR(SEARCH(Formulaire!$H$28,$C3379,1),""))=1),MAX(O$1:O3378)+1,"")</f>
        <v/>
      </c>
      <c r="Q3379" s="91" t="str">
        <f>IFERROR(INDEX($C$2:$C$5193,MATCH(ROWS(M$2:M3379),M$2:M$5193,0)),"")</f>
        <v/>
      </c>
      <c r="R3379" s="70" t="str">
        <f>IFERROR(INDEX($C$2:$C$5193,MATCH(ROWS(N$2:N3379),N$2:N$5193,0)),"")</f>
        <v/>
      </c>
      <c r="S3379" s="92" t="str">
        <f>IFERROR(INDEX($C$2:$C$5193,MATCH(ROWS(O$2:O3379),O$2:O$5193,0)),"")</f>
        <v/>
      </c>
    </row>
    <row r="3380" spans="1:19" x14ac:dyDescent="0.25">
      <c r="A3380" s="69">
        <v>3260</v>
      </c>
      <c r="B3380" s="69" t="s">
        <v>9100</v>
      </c>
      <c r="C3380" s="69" t="s">
        <v>9101</v>
      </c>
      <c r="D3380" s="69" t="s">
        <v>8920</v>
      </c>
      <c r="E3380" s="69" t="s">
        <v>22416</v>
      </c>
      <c r="F3380" s="69" t="s">
        <v>9102</v>
      </c>
      <c r="G3380" s="69" t="s">
        <v>9103</v>
      </c>
      <c r="H3380" s="69">
        <v>-0.89183299999999999</v>
      </c>
      <c r="I3380" s="69">
        <v>134.04900000000001</v>
      </c>
      <c r="J3380" s="69">
        <v>23</v>
      </c>
      <c r="K3380" s="69">
        <v>9</v>
      </c>
      <c r="L3380" s="69">
        <f>COUNTIFS(Aéroports!$C$2:$C$5193,Aéroports!$C3380,Aéroports!$D$2:$D$5193,Aéroports!$D3380)</f>
        <v>1</v>
      </c>
      <c r="M3380" s="69" t="str">
        <f>IF(AND(Formulaire!$H$15=Aéroports!$E3380,--ISNUMBER(IFERROR(SEARCH(Formulaire!$H$16,$C3380,1),""))=1),MAX(M$1:M3379)+1,"")</f>
        <v/>
      </c>
      <c r="N3380" s="69" t="str">
        <f>IF(AND(Formulaire!$H$21=Aéroports!$E3380,--ISNUMBER(IFERROR(SEARCH(Formulaire!$H$22,$C3380,1),""))=1),MAX(N$1:N3379)+1,"")</f>
        <v/>
      </c>
      <c r="O3380" s="69" t="str">
        <f>IF(AND(Formulaire!$H$27=Aéroports!$E3380,--ISNUMBER(IFERROR(SEARCH(Formulaire!$H$28,$C3380,1),""))=1),MAX(O$1:O3379)+1,"")</f>
        <v/>
      </c>
      <c r="Q3380" s="91" t="str">
        <f>IFERROR(INDEX($C$2:$C$5193,MATCH(ROWS(M$2:M3380),M$2:M$5193,0)),"")</f>
        <v/>
      </c>
      <c r="R3380" s="70" t="str">
        <f>IFERROR(INDEX($C$2:$C$5193,MATCH(ROWS(N$2:N3380),N$2:N$5193,0)),"")</f>
        <v/>
      </c>
      <c r="S3380" s="92" t="str">
        <f>IFERROR(INDEX($C$2:$C$5193,MATCH(ROWS(O$2:O3380),O$2:O$5193,0)),"")</f>
        <v/>
      </c>
    </row>
    <row r="3381" spans="1:19" x14ac:dyDescent="0.25">
      <c r="A3381" s="68">
        <v>3923</v>
      </c>
      <c r="B3381" s="68" t="s">
        <v>9104</v>
      </c>
      <c r="C3381" s="68" t="s">
        <v>9105</v>
      </c>
      <c r="D3381" s="68" t="s">
        <v>8920</v>
      </c>
      <c r="E3381" s="68" t="s">
        <v>22416</v>
      </c>
      <c r="F3381" s="68" t="s">
        <v>9106</v>
      </c>
      <c r="G3381" s="68" t="s">
        <v>9107</v>
      </c>
      <c r="H3381" s="68">
        <v>-8.5607100000000003</v>
      </c>
      <c r="I3381" s="68">
        <v>116.095</v>
      </c>
      <c r="J3381" s="68">
        <v>52</v>
      </c>
      <c r="K3381" s="68">
        <v>8</v>
      </c>
      <c r="L3381" s="68">
        <f>COUNTIFS(Aéroports!$C$2:$C$5193,Aéroports!$C3381,Aéroports!$D$2:$D$5193,Aéroports!$D3381)</f>
        <v>1</v>
      </c>
      <c r="M3381" s="68" t="str">
        <f>IF(AND(Formulaire!$H$15=Aéroports!$E3381,--ISNUMBER(IFERROR(SEARCH(Formulaire!$H$16,$C3381,1),""))=1),MAX(M$1:M3380)+1,"")</f>
        <v/>
      </c>
      <c r="N3381" s="68" t="str">
        <f>IF(AND(Formulaire!$H$21=Aéroports!$E3381,--ISNUMBER(IFERROR(SEARCH(Formulaire!$H$22,$C3381,1),""))=1),MAX(N$1:N3380)+1,"")</f>
        <v/>
      </c>
      <c r="O3381" s="68" t="str">
        <f>IF(AND(Formulaire!$H$27=Aéroports!$E3381,--ISNUMBER(IFERROR(SEARCH(Formulaire!$H$28,$C3381,1),""))=1),MAX(O$1:O3380)+1,"")</f>
        <v/>
      </c>
      <c r="Q3381" s="91" t="str">
        <f>IFERROR(INDEX($C$2:$C$5193,MATCH(ROWS(M$2:M3381),M$2:M$5193,0)),"")</f>
        <v/>
      </c>
      <c r="R3381" s="70" t="str">
        <f>IFERROR(INDEX($C$2:$C$5193,MATCH(ROWS(N$2:N3381),N$2:N$5193,0)),"")</f>
        <v/>
      </c>
      <c r="S3381" s="92" t="str">
        <f>IFERROR(INDEX($C$2:$C$5193,MATCH(ROWS(O$2:O3381),O$2:O$5193,0)),"")</f>
        <v/>
      </c>
    </row>
    <row r="3382" spans="1:19" x14ac:dyDescent="0.25">
      <c r="A3382" s="69">
        <v>3913</v>
      </c>
      <c r="B3382" s="69" t="s">
        <v>9108</v>
      </c>
      <c r="C3382" s="69" t="s">
        <v>9109</v>
      </c>
      <c r="D3382" s="69" t="s">
        <v>8920</v>
      </c>
      <c r="E3382" s="69" t="s">
        <v>22416</v>
      </c>
      <c r="F3382" s="69" t="s">
        <v>9110</v>
      </c>
      <c r="G3382" s="69" t="s">
        <v>9111</v>
      </c>
      <c r="H3382" s="69">
        <v>-8.6406500000000008</v>
      </c>
      <c r="I3382" s="69">
        <v>122.23699999999999</v>
      </c>
      <c r="J3382" s="69">
        <v>115</v>
      </c>
      <c r="K3382" s="69">
        <v>8</v>
      </c>
      <c r="L3382" s="69">
        <f>COUNTIFS(Aéroports!$C$2:$C$5193,Aéroports!$C3382,Aéroports!$D$2:$D$5193,Aéroports!$D3382)</f>
        <v>1</v>
      </c>
      <c r="M3382" s="69" t="str">
        <f>IF(AND(Formulaire!$H$15=Aéroports!$E3382,--ISNUMBER(IFERROR(SEARCH(Formulaire!$H$16,$C3382,1),""))=1),MAX(M$1:M3381)+1,"")</f>
        <v/>
      </c>
      <c r="N3382" s="69" t="str">
        <f>IF(AND(Formulaire!$H$21=Aéroports!$E3382,--ISNUMBER(IFERROR(SEARCH(Formulaire!$H$22,$C3382,1),""))=1),MAX(N$1:N3381)+1,"")</f>
        <v/>
      </c>
      <c r="O3382" s="69" t="str">
        <f>IF(AND(Formulaire!$H$27=Aéroports!$E3382,--ISNUMBER(IFERROR(SEARCH(Formulaire!$H$28,$C3382,1),""))=1),MAX(O$1:O3381)+1,"")</f>
        <v/>
      </c>
      <c r="Q3382" s="91" t="str">
        <f>IFERROR(INDEX($C$2:$C$5193,MATCH(ROWS(M$2:M3382),M$2:M$5193,0)),"")</f>
        <v/>
      </c>
      <c r="R3382" s="70" t="str">
        <f>IFERROR(INDEX($C$2:$C$5193,MATCH(ROWS(N$2:N3382),N$2:N$5193,0)),"")</f>
        <v/>
      </c>
      <c r="S3382" s="92" t="str">
        <f>IFERROR(INDEX($C$2:$C$5193,MATCH(ROWS(O$2:O3382),O$2:O$5193,0)),"")</f>
        <v/>
      </c>
    </row>
    <row r="3383" spans="1:19" x14ac:dyDescent="0.25">
      <c r="A3383" s="68">
        <v>9935</v>
      </c>
      <c r="B3383" s="68" t="s">
        <v>9112</v>
      </c>
      <c r="C3383" s="68" t="s">
        <v>9113</v>
      </c>
      <c r="D3383" s="68" t="s">
        <v>8920</v>
      </c>
      <c r="E3383" s="68" t="s">
        <v>22416</v>
      </c>
      <c r="F3383" s="68" t="s">
        <v>9114</v>
      </c>
      <c r="G3383" s="68" t="s">
        <v>9115</v>
      </c>
      <c r="H3383" s="68">
        <v>3.6422219999999998</v>
      </c>
      <c r="I3383" s="68">
        <v>98.885279999999995</v>
      </c>
      <c r="J3383" s="68">
        <v>23</v>
      </c>
      <c r="K3383" s="68">
        <v>7</v>
      </c>
      <c r="L3383" s="68">
        <f>COUNTIFS(Aéroports!$C$2:$C$5193,Aéroports!$C3383,Aéroports!$D$2:$D$5193,Aéroports!$D3383)</f>
        <v>1</v>
      </c>
      <c r="M3383" s="68" t="str">
        <f>IF(AND(Formulaire!$H$15=Aéroports!$E3383,--ISNUMBER(IFERROR(SEARCH(Formulaire!$H$16,$C3383,1),""))=1),MAX(M$1:M3382)+1,"")</f>
        <v/>
      </c>
      <c r="N3383" s="68" t="str">
        <f>IF(AND(Formulaire!$H$21=Aéroports!$E3383,--ISNUMBER(IFERROR(SEARCH(Formulaire!$H$22,$C3383,1),""))=1),MAX(N$1:N3382)+1,"")</f>
        <v/>
      </c>
      <c r="O3383" s="68" t="str">
        <f>IF(AND(Formulaire!$H$27=Aéroports!$E3383,--ISNUMBER(IFERROR(SEARCH(Formulaire!$H$28,$C3383,1),""))=1),MAX(O$1:O3382)+1,"")</f>
        <v/>
      </c>
      <c r="Q3383" s="91" t="str">
        <f>IFERROR(INDEX($C$2:$C$5193,MATCH(ROWS(M$2:M3383),M$2:M$5193,0)),"")</f>
        <v/>
      </c>
      <c r="R3383" s="70" t="str">
        <f>IFERROR(INDEX($C$2:$C$5193,MATCH(ROWS(N$2:N3383),N$2:N$5193,0)),"")</f>
        <v/>
      </c>
      <c r="S3383" s="92" t="str">
        <f>IFERROR(INDEX($C$2:$C$5193,MATCH(ROWS(O$2:O3383),O$2:O$5193,0)),"")</f>
        <v/>
      </c>
    </row>
    <row r="3384" spans="1:19" x14ac:dyDescent="0.25">
      <c r="A3384" s="69">
        <v>9889</v>
      </c>
      <c r="B3384" s="69" t="s">
        <v>9119</v>
      </c>
      <c r="C3384" s="69" t="s">
        <v>9120</v>
      </c>
      <c r="D3384" s="69" t="s">
        <v>8920</v>
      </c>
      <c r="E3384" s="69" t="s">
        <v>22416</v>
      </c>
      <c r="F3384" s="69" t="s">
        <v>9121</v>
      </c>
      <c r="G3384" s="69" t="s">
        <v>9122</v>
      </c>
      <c r="H3384" s="69">
        <v>4.0069400000000002</v>
      </c>
      <c r="I3384" s="69">
        <v>126.673</v>
      </c>
      <c r="J3384" s="69">
        <v>3</v>
      </c>
      <c r="K3384" s="69">
        <v>8</v>
      </c>
      <c r="L3384" s="69">
        <f>COUNTIFS(Aéroports!$C$2:$C$5193,Aéroports!$C3384,Aéroports!$D$2:$D$5193,Aéroports!$D3384)</f>
        <v>1</v>
      </c>
      <c r="M3384" s="69" t="str">
        <f>IF(AND(Formulaire!$H$15=Aéroports!$E3384,--ISNUMBER(IFERROR(SEARCH(Formulaire!$H$16,$C3384,1),""))=1),MAX(M$1:M3383)+1,"")</f>
        <v/>
      </c>
      <c r="N3384" s="69" t="str">
        <f>IF(AND(Formulaire!$H$21=Aéroports!$E3384,--ISNUMBER(IFERROR(SEARCH(Formulaire!$H$22,$C3384,1),""))=1),MAX(N$1:N3383)+1,"")</f>
        <v/>
      </c>
      <c r="O3384" s="69" t="str">
        <f>IF(AND(Formulaire!$H$27=Aéroports!$E3384,--ISNUMBER(IFERROR(SEARCH(Formulaire!$H$28,$C3384,1),""))=1),MAX(O$1:O3383)+1,"")</f>
        <v/>
      </c>
      <c r="Q3384" s="91" t="str">
        <f>IFERROR(INDEX($C$2:$C$5193,MATCH(ROWS(M$2:M3384),M$2:M$5193,0)),"")</f>
        <v/>
      </c>
      <c r="R3384" s="70" t="str">
        <f>IFERROR(INDEX($C$2:$C$5193,MATCH(ROWS(N$2:N3384),N$2:N$5193,0)),"")</f>
        <v/>
      </c>
      <c r="S3384" s="92" t="str">
        <f>IFERROR(INDEX($C$2:$C$5193,MATCH(ROWS(O$2:O3384),O$2:O$5193,0)),"")</f>
        <v/>
      </c>
    </row>
    <row r="3385" spans="1:19" x14ac:dyDescent="0.25">
      <c r="A3385" s="68">
        <v>3246</v>
      </c>
      <c r="B3385" s="68" t="s">
        <v>9123</v>
      </c>
      <c r="C3385" s="68" t="s">
        <v>9124</v>
      </c>
      <c r="D3385" s="68" t="s">
        <v>8920</v>
      </c>
      <c r="E3385" s="68" t="s">
        <v>22416</v>
      </c>
      <c r="F3385" s="68" t="s">
        <v>9125</v>
      </c>
      <c r="G3385" s="68" t="s">
        <v>9126</v>
      </c>
      <c r="H3385" s="68">
        <v>-8.5202899999999993</v>
      </c>
      <c r="I3385" s="68">
        <v>140.41800000000001</v>
      </c>
      <c r="J3385" s="68">
        <v>10</v>
      </c>
      <c r="K3385" s="68">
        <v>9</v>
      </c>
      <c r="L3385" s="68">
        <f>COUNTIFS(Aéroports!$C$2:$C$5193,Aéroports!$C3385,Aéroports!$D$2:$D$5193,Aéroports!$D3385)</f>
        <v>1</v>
      </c>
      <c r="M3385" s="68" t="str">
        <f>IF(AND(Formulaire!$H$15=Aéroports!$E3385,--ISNUMBER(IFERROR(SEARCH(Formulaire!$H$16,$C3385,1),""))=1),MAX(M$1:M3384)+1,"")</f>
        <v/>
      </c>
      <c r="N3385" s="68" t="str">
        <f>IF(AND(Formulaire!$H$21=Aéroports!$E3385,--ISNUMBER(IFERROR(SEARCH(Formulaire!$H$22,$C3385,1),""))=1),MAX(N$1:N3384)+1,"")</f>
        <v/>
      </c>
      <c r="O3385" s="68" t="str">
        <f>IF(AND(Formulaire!$H$27=Aéroports!$E3385,--ISNUMBER(IFERROR(SEARCH(Formulaire!$H$28,$C3385,1),""))=1),MAX(O$1:O3384)+1,"")</f>
        <v/>
      </c>
      <c r="Q3385" s="91" t="str">
        <f>IFERROR(INDEX($C$2:$C$5193,MATCH(ROWS(M$2:M3385),M$2:M$5193,0)),"")</f>
        <v/>
      </c>
      <c r="R3385" s="70" t="str">
        <f>IFERROR(INDEX($C$2:$C$5193,MATCH(ROWS(N$2:N3385),N$2:N$5193,0)),"")</f>
        <v/>
      </c>
      <c r="S3385" s="92" t="str">
        <f>IFERROR(INDEX($C$2:$C$5193,MATCH(ROWS(O$2:O3385),O$2:O$5193,0)),"")</f>
        <v/>
      </c>
    </row>
    <row r="3386" spans="1:19" x14ac:dyDescent="0.25">
      <c r="A3386" s="69">
        <v>3252</v>
      </c>
      <c r="B3386" s="69" t="s">
        <v>9127</v>
      </c>
      <c r="C3386" s="69" t="s">
        <v>9128</v>
      </c>
      <c r="D3386" s="69" t="s">
        <v>8920</v>
      </c>
      <c r="E3386" s="69" t="s">
        <v>22416</v>
      </c>
      <c r="F3386" s="69" t="s">
        <v>9129</v>
      </c>
      <c r="G3386" s="69" t="s">
        <v>9130</v>
      </c>
      <c r="H3386" s="69">
        <v>2.0459900000000002</v>
      </c>
      <c r="I3386" s="69">
        <v>128.32499999999999</v>
      </c>
      <c r="J3386" s="69">
        <v>49</v>
      </c>
      <c r="K3386" s="69">
        <v>9</v>
      </c>
      <c r="L3386" s="69">
        <f>COUNTIFS(Aéroports!$C$2:$C$5193,Aéroports!$C3386,Aéroports!$D$2:$D$5193,Aéroports!$D3386)</f>
        <v>1</v>
      </c>
      <c r="M3386" s="69" t="str">
        <f>IF(AND(Formulaire!$H$15=Aéroports!$E3386,--ISNUMBER(IFERROR(SEARCH(Formulaire!$H$16,$C3386,1),""))=1),MAX(M$1:M3385)+1,"")</f>
        <v/>
      </c>
      <c r="N3386" s="69" t="str">
        <f>IF(AND(Formulaire!$H$21=Aéroports!$E3386,--ISNUMBER(IFERROR(SEARCH(Formulaire!$H$22,$C3386,1),""))=1),MAX(N$1:N3385)+1,"")</f>
        <v/>
      </c>
      <c r="O3386" s="69" t="str">
        <f>IF(AND(Formulaire!$H$27=Aéroports!$E3386,--ISNUMBER(IFERROR(SEARCH(Formulaire!$H$28,$C3386,1),""))=1),MAX(O$1:O3385)+1,"")</f>
        <v/>
      </c>
      <c r="Q3386" s="91" t="str">
        <f>IFERROR(INDEX($C$2:$C$5193,MATCH(ROWS(M$2:M3386),M$2:M$5193,0)),"")</f>
        <v/>
      </c>
      <c r="R3386" s="70" t="str">
        <f>IFERROR(INDEX($C$2:$C$5193,MATCH(ROWS(N$2:N3386),N$2:N$5193,0)),"")</f>
        <v/>
      </c>
      <c r="S3386" s="92" t="str">
        <f>IFERROR(INDEX($C$2:$C$5193,MATCH(ROWS(O$2:O3386),O$2:O$5193,0)),"")</f>
        <v/>
      </c>
    </row>
    <row r="3387" spans="1:19" x14ac:dyDescent="0.25">
      <c r="A3387" s="68">
        <v>9868</v>
      </c>
      <c r="B3387" s="68" t="s">
        <v>9131</v>
      </c>
      <c r="C3387" s="68" t="s">
        <v>9132</v>
      </c>
      <c r="D3387" s="68" t="s">
        <v>8920</v>
      </c>
      <c r="E3387" s="68" t="s">
        <v>22416</v>
      </c>
      <c r="F3387" s="68" t="s">
        <v>9133</v>
      </c>
      <c r="G3387" s="68" t="s">
        <v>9134</v>
      </c>
      <c r="H3387" s="68">
        <v>-3.7018</v>
      </c>
      <c r="I3387" s="68">
        <v>137.95699999999999</v>
      </c>
      <c r="J3387" s="68">
        <v>6527</v>
      </c>
      <c r="K3387" s="68">
        <v>9</v>
      </c>
      <c r="L3387" s="68">
        <f>COUNTIFS(Aéroports!$C$2:$C$5193,Aéroports!$C3387,Aéroports!$D$2:$D$5193,Aéroports!$D3387)</f>
        <v>1</v>
      </c>
      <c r="M3387" s="68" t="str">
        <f>IF(AND(Formulaire!$H$15=Aéroports!$E3387,--ISNUMBER(IFERROR(SEARCH(Formulaire!$H$16,$C3387,1),""))=1),MAX(M$1:M3386)+1,"")</f>
        <v/>
      </c>
      <c r="N3387" s="68" t="str">
        <f>IF(AND(Formulaire!$H$21=Aéroports!$E3387,--ISNUMBER(IFERROR(SEARCH(Formulaire!$H$22,$C3387,1),""))=1),MAX(N$1:N3386)+1,"")</f>
        <v/>
      </c>
      <c r="O3387" s="68" t="str">
        <f>IF(AND(Formulaire!$H$27=Aéroports!$E3387,--ISNUMBER(IFERROR(SEARCH(Formulaire!$H$28,$C3387,1),""))=1),MAX(O$1:O3386)+1,"")</f>
        <v/>
      </c>
      <c r="Q3387" s="91" t="str">
        <f>IFERROR(INDEX($C$2:$C$5193,MATCH(ROWS(M$2:M3387),M$2:M$5193,0)),"")</f>
        <v/>
      </c>
      <c r="R3387" s="70" t="str">
        <f>IFERROR(INDEX($C$2:$C$5193,MATCH(ROWS(N$2:N3387),N$2:N$5193,0)),"")</f>
        <v/>
      </c>
      <c r="S3387" s="92" t="str">
        <f>IFERROR(INDEX($C$2:$C$5193,MATCH(ROWS(O$2:O3387),O$2:O$5193,0)),"")</f>
        <v/>
      </c>
    </row>
    <row r="3388" spans="1:19" x14ac:dyDescent="0.25">
      <c r="A3388" s="69">
        <v>3242</v>
      </c>
      <c r="B3388" s="69" t="s">
        <v>9135</v>
      </c>
      <c r="C3388" s="69" t="s">
        <v>9136</v>
      </c>
      <c r="D3388" s="69" t="s">
        <v>8920</v>
      </c>
      <c r="E3388" s="69" t="s">
        <v>22416</v>
      </c>
      <c r="F3388" s="69" t="s">
        <v>9137</v>
      </c>
      <c r="G3388" s="69" t="s">
        <v>9138</v>
      </c>
      <c r="H3388" s="69">
        <v>-3.3681800000000002</v>
      </c>
      <c r="I3388" s="69">
        <v>135.49600000000001</v>
      </c>
      <c r="J3388" s="69">
        <v>20</v>
      </c>
      <c r="K3388" s="69">
        <v>9</v>
      </c>
      <c r="L3388" s="69">
        <f>COUNTIFS(Aéroports!$C$2:$C$5193,Aéroports!$C3388,Aéroports!$D$2:$D$5193,Aéroports!$D3388)</f>
        <v>1</v>
      </c>
      <c r="M3388" s="69" t="str">
        <f>IF(AND(Formulaire!$H$15=Aéroports!$E3388,--ISNUMBER(IFERROR(SEARCH(Formulaire!$H$16,$C3388,1),""))=1),MAX(M$1:M3387)+1,"")</f>
        <v/>
      </c>
      <c r="N3388" s="69" t="str">
        <f>IF(AND(Formulaire!$H$21=Aéroports!$E3388,--ISNUMBER(IFERROR(SEARCH(Formulaire!$H$22,$C3388,1),""))=1),MAX(N$1:N3387)+1,"")</f>
        <v/>
      </c>
      <c r="O3388" s="69" t="str">
        <f>IF(AND(Formulaire!$H$27=Aéroports!$E3388,--ISNUMBER(IFERROR(SEARCH(Formulaire!$H$28,$C3388,1),""))=1),MAX(O$1:O3387)+1,"")</f>
        <v/>
      </c>
      <c r="Q3388" s="91" t="str">
        <f>IFERROR(INDEX($C$2:$C$5193,MATCH(ROWS(M$2:M3388),M$2:M$5193,0)),"")</f>
        <v/>
      </c>
      <c r="R3388" s="70" t="str">
        <f>IFERROR(INDEX($C$2:$C$5193,MATCH(ROWS(N$2:N3388),N$2:N$5193,0)),"")</f>
        <v/>
      </c>
      <c r="S3388" s="92" t="str">
        <f>IFERROR(INDEX($C$2:$C$5193,MATCH(ROWS(O$2:O3388),O$2:O$5193,0)),"")</f>
        <v/>
      </c>
    </row>
    <row r="3389" spans="1:19" x14ac:dyDescent="0.25">
      <c r="A3389" s="68">
        <v>9886</v>
      </c>
      <c r="B3389" s="68" t="s">
        <v>9139</v>
      </c>
      <c r="C3389" s="68" t="s">
        <v>9140</v>
      </c>
      <c r="D3389" s="68" t="s">
        <v>8920</v>
      </c>
      <c r="E3389" s="68" t="s">
        <v>22416</v>
      </c>
      <c r="F3389" s="68" t="s">
        <v>9141</v>
      </c>
      <c r="G3389" s="68" t="s">
        <v>9142</v>
      </c>
      <c r="H3389" s="68">
        <v>4.25</v>
      </c>
      <c r="I3389" s="68">
        <v>96.216999999999999</v>
      </c>
      <c r="J3389" s="68">
        <v>10</v>
      </c>
      <c r="K3389" s="68">
        <v>7</v>
      </c>
      <c r="L3389" s="68">
        <f>COUNTIFS(Aéroports!$C$2:$C$5193,Aéroports!$C3389,Aéroports!$D$2:$D$5193,Aéroports!$D3389)</f>
        <v>1</v>
      </c>
      <c r="M3389" s="68" t="str">
        <f>IF(AND(Formulaire!$H$15=Aéroports!$E3389,--ISNUMBER(IFERROR(SEARCH(Formulaire!$H$16,$C3389,1),""))=1),MAX(M$1:M3388)+1,"")</f>
        <v/>
      </c>
      <c r="N3389" s="68" t="str">
        <f>IF(AND(Formulaire!$H$21=Aéroports!$E3389,--ISNUMBER(IFERROR(SEARCH(Formulaire!$H$22,$C3389,1),""))=1),MAX(N$1:N3388)+1,"")</f>
        <v/>
      </c>
      <c r="O3389" s="68" t="str">
        <f>IF(AND(Formulaire!$H$27=Aéroports!$E3389,--ISNUMBER(IFERROR(SEARCH(Formulaire!$H$28,$C3389,1),""))=1),MAX(O$1:O3388)+1,"")</f>
        <v/>
      </c>
      <c r="Q3389" s="91" t="str">
        <f>IFERROR(INDEX($C$2:$C$5193,MATCH(ROWS(M$2:M3389),M$2:M$5193,0)),"")</f>
        <v/>
      </c>
      <c r="R3389" s="70" t="str">
        <f>IFERROR(INDEX($C$2:$C$5193,MATCH(ROWS(N$2:N3389),N$2:N$5193,0)),"")</f>
        <v/>
      </c>
      <c r="S3389" s="92" t="str">
        <f>IFERROR(INDEX($C$2:$C$5193,MATCH(ROWS(O$2:O3389),O$2:O$5193,0)),"")</f>
        <v/>
      </c>
    </row>
    <row r="3390" spans="1:19" x14ac:dyDescent="0.25">
      <c r="A3390" s="69">
        <v>3886</v>
      </c>
      <c r="B3390" s="69" t="s">
        <v>9143</v>
      </c>
      <c r="C3390" s="69" t="s">
        <v>9144</v>
      </c>
      <c r="D3390" s="69" t="s">
        <v>8920</v>
      </c>
      <c r="E3390" s="69" t="s">
        <v>22416</v>
      </c>
      <c r="F3390" s="69" t="s">
        <v>9145</v>
      </c>
      <c r="G3390" s="69" t="s">
        <v>9146</v>
      </c>
      <c r="H3390" s="69">
        <v>3.6832099999999999</v>
      </c>
      <c r="I3390" s="69">
        <v>125.52800000000001</v>
      </c>
      <c r="J3390" s="69">
        <v>16</v>
      </c>
      <c r="K3390" s="69">
        <v>8</v>
      </c>
      <c r="L3390" s="69">
        <f>COUNTIFS(Aéroports!$C$2:$C$5193,Aéroports!$C3390,Aéroports!$D$2:$D$5193,Aéroports!$D3390)</f>
        <v>1</v>
      </c>
      <c r="M3390" s="69" t="str">
        <f>IF(AND(Formulaire!$H$15=Aéroports!$E3390,--ISNUMBER(IFERROR(SEARCH(Formulaire!$H$16,$C3390,1),""))=1),MAX(M$1:M3389)+1,"")</f>
        <v/>
      </c>
      <c r="N3390" s="69" t="str">
        <f>IF(AND(Formulaire!$H$21=Aéroports!$E3390,--ISNUMBER(IFERROR(SEARCH(Formulaire!$H$22,$C3390,1),""))=1),MAX(N$1:N3389)+1,"")</f>
        <v/>
      </c>
      <c r="O3390" s="69" t="str">
        <f>IF(AND(Formulaire!$H$27=Aéroports!$E3390,--ISNUMBER(IFERROR(SEARCH(Formulaire!$H$28,$C3390,1),""))=1),MAX(O$1:O3389)+1,"")</f>
        <v/>
      </c>
      <c r="Q3390" s="91" t="str">
        <f>IFERROR(INDEX($C$2:$C$5193,MATCH(ROWS(M$2:M3390),M$2:M$5193,0)),"")</f>
        <v/>
      </c>
      <c r="R3390" s="70" t="str">
        <f>IFERROR(INDEX($C$2:$C$5193,MATCH(ROWS(N$2:N3390),N$2:N$5193,0)),"")</f>
        <v/>
      </c>
      <c r="S3390" s="92" t="str">
        <f>IFERROR(INDEX($C$2:$C$5193,MATCH(ROWS(O$2:O3390),O$2:O$5193,0)),"")</f>
        <v/>
      </c>
    </row>
    <row r="3391" spans="1:19" x14ac:dyDescent="0.25">
      <c r="A3391" s="68">
        <v>6233</v>
      </c>
      <c r="B3391" s="68" t="s">
        <v>9147</v>
      </c>
      <c r="C3391" s="68" t="s">
        <v>9148</v>
      </c>
      <c r="D3391" s="68" t="s">
        <v>8920</v>
      </c>
      <c r="E3391" s="68" t="s">
        <v>22416</v>
      </c>
      <c r="F3391" s="68" t="s">
        <v>9149</v>
      </c>
      <c r="G3391" s="68" t="s">
        <v>9150</v>
      </c>
      <c r="H3391" s="68">
        <v>4.1333330000000004</v>
      </c>
      <c r="I3391" s="68">
        <v>117.66670000000001</v>
      </c>
      <c r="J3391" s="68">
        <v>30</v>
      </c>
      <c r="K3391" s="68">
        <v>8</v>
      </c>
      <c r="L3391" s="68">
        <f>COUNTIFS(Aéroports!$C$2:$C$5193,Aéroports!$C3391,Aéroports!$D$2:$D$5193,Aéroports!$D3391)</f>
        <v>1</v>
      </c>
      <c r="M3391" s="68" t="str">
        <f>IF(AND(Formulaire!$H$15=Aéroports!$E3391,--ISNUMBER(IFERROR(SEARCH(Formulaire!$H$16,$C3391,1),""))=1),MAX(M$1:M3390)+1,"")</f>
        <v/>
      </c>
      <c r="N3391" s="68" t="str">
        <f>IF(AND(Formulaire!$H$21=Aéroports!$E3391,--ISNUMBER(IFERROR(SEARCH(Formulaire!$H$22,$C3391,1),""))=1),MAX(N$1:N3390)+1,"")</f>
        <v/>
      </c>
      <c r="O3391" s="68" t="str">
        <f>IF(AND(Formulaire!$H$27=Aéroports!$E3391,--ISNUMBER(IFERROR(SEARCH(Formulaire!$H$28,$C3391,1),""))=1),MAX(O$1:O3390)+1,"")</f>
        <v/>
      </c>
      <c r="Q3391" s="91" t="str">
        <f>IFERROR(INDEX($C$2:$C$5193,MATCH(ROWS(M$2:M3391),M$2:M$5193,0)),"")</f>
        <v/>
      </c>
      <c r="R3391" s="70" t="str">
        <f>IFERROR(INDEX($C$2:$C$5193,MATCH(ROWS(N$2:N3391),N$2:N$5193,0)),"")</f>
        <v/>
      </c>
      <c r="S3391" s="92" t="str">
        <f>IFERROR(INDEX($C$2:$C$5193,MATCH(ROWS(O$2:O3391),O$2:O$5193,0)),"")</f>
        <v/>
      </c>
    </row>
    <row r="3392" spans="1:19" x14ac:dyDescent="0.25">
      <c r="A3392" s="69">
        <v>9898</v>
      </c>
      <c r="B3392" s="69" t="s">
        <v>9151</v>
      </c>
      <c r="C3392" s="69" t="s">
        <v>9152</v>
      </c>
      <c r="D3392" s="69" t="s">
        <v>8920</v>
      </c>
      <c r="E3392" s="69" t="s">
        <v>22416</v>
      </c>
      <c r="F3392" s="69" t="s">
        <v>9153</v>
      </c>
      <c r="G3392" s="69" t="s">
        <v>9154</v>
      </c>
      <c r="H3392" s="69">
        <v>-4.9070999999999998</v>
      </c>
      <c r="I3392" s="69">
        <v>140.6277</v>
      </c>
      <c r="J3392" s="69">
        <v>4315</v>
      </c>
      <c r="K3392" s="69">
        <v>9</v>
      </c>
      <c r="L3392" s="69">
        <f>COUNTIFS(Aéroports!$C$2:$C$5193,Aéroports!$C3392,Aéroports!$D$2:$D$5193,Aéroports!$D3392)</f>
        <v>1</v>
      </c>
      <c r="M3392" s="69" t="str">
        <f>IF(AND(Formulaire!$H$15=Aéroports!$E3392,--ISNUMBER(IFERROR(SEARCH(Formulaire!$H$16,$C3392,1),""))=1),MAX(M$1:M3391)+1,"")</f>
        <v/>
      </c>
      <c r="N3392" s="69" t="str">
        <f>IF(AND(Formulaire!$H$21=Aéroports!$E3392,--ISNUMBER(IFERROR(SEARCH(Formulaire!$H$22,$C3392,1),""))=1),MAX(N$1:N3391)+1,"")</f>
        <v/>
      </c>
      <c r="O3392" s="69" t="str">
        <f>IF(AND(Formulaire!$H$27=Aéroports!$E3392,--ISNUMBER(IFERROR(SEARCH(Formulaire!$H$28,$C3392,1),""))=1),MAX(O$1:O3391)+1,"")</f>
        <v/>
      </c>
      <c r="Q3392" s="91" t="str">
        <f>IFERROR(INDEX($C$2:$C$5193,MATCH(ROWS(M$2:M3392),M$2:M$5193,0)),"")</f>
        <v/>
      </c>
      <c r="R3392" s="70" t="str">
        <f>IFERROR(INDEX($C$2:$C$5193,MATCH(ROWS(N$2:N3392),N$2:N$5193,0)),"")</f>
        <v/>
      </c>
      <c r="S3392" s="92" t="str">
        <f>IFERROR(INDEX($C$2:$C$5193,MATCH(ROWS(O$2:O3392),O$2:O$5193,0)),"")</f>
        <v/>
      </c>
    </row>
    <row r="3393" spans="1:19" x14ac:dyDescent="0.25">
      <c r="A3393" s="68">
        <v>8807</v>
      </c>
      <c r="B3393" s="68" t="s">
        <v>9155</v>
      </c>
      <c r="C3393" s="68" t="s">
        <v>9156</v>
      </c>
      <c r="D3393" s="68" t="s">
        <v>8920</v>
      </c>
      <c r="E3393" s="68" t="s">
        <v>22416</v>
      </c>
      <c r="F3393" s="68" t="s">
        <v>9157</v>
      </c>
      <c r="G3393" s="68" t="s">
        <v>9158</v>
      </c>
      <c r="H3393" s="68">
        <v>-0.87498900000000002</v>
      </c>
      <c r="I3393" s="68">
        <v>100.352</v>
      </c>
      <c r="J3393" s="68">
        <v>9</v>
      </c>
      <c r="K3393" s="68">
        <v>7</v>
      </c>
      <c r="L3393" s="68">
        <f>COUNTIFS(Aéroports!$C$2:$C$5193,Aéroports!$C3393,Aéroports!$D$2:$D$5193,Aéroports!$D3393)</f>
        <v>1</v>
      </c>
      <c r="M3393" s="68" t="str">
        <f>IF(AND(Formulaire!$H$15=Aéroports!$E3393,--ISNUMBER(IFERROR(SEARCH(Formulaire!$H$16,$C3393,1),""))=1),MAX(M$1:M3392)+1,"")</f>
        <v/>
      </c>
      <c r="N3393" s="68" t="str">
        <f>IF(AND(Formulaire!$H$21=Aéroports!$E3393,--ISNUMBER(IFERROR(SEARCH(Formulaire!$H$22,$C3393,1),""))=1),MAX(N$1:N3392)+1,"")</f>
        <v/>
      </c>
      <c r="O3393" s="68" t="str">
        <f>IF(AND(Formulaire!$H$27=Aéroports!$E3393,--ISNUMBER(IFERROR(SEARCH(Formulaire!$H$28,$C3393,1),""))=1),MAX(O$1:O3392)+1,"")</f>
        <v/>
      </c>
      <c r="Q3393" s="91" t="str">
        <f>IFERROR(INDEX($C$2:$C$5193,MATCH(ROWS(M$2:M3393),M$2:M$5193,0)),"")</f>
        <v/>
      </c>
      <c r="R3393" s="70" t="str">
        <f>IFERROR(INDEX($C$2:$C$5193,MATCH(ROWS(N$2:N3393),N$2:N$5193,0)),"")</f>
        <v/>
      </c>
      <c r="S3393" s="92" t="str">
        <f>IFERROR(INDEX($C$2:$C$5193,MATCH(ROWS(O$2:O3393),O$2:O$5193,0)),"")</f>
        <v/>
      </c>
    </row>
    <row r="3394" spans="1:19" x14ac:dyDescent="0.25">
      <c r="A3394" s="69">
        <v>3911</v>
      </c>
      <c r="B3394" s="69" t="s">
        <v>9159</v>
      </c>
      <c r="C3394" s="69" t="s">
        <v>9160</v>
      </c>
      <c r="D3394" s="69" t="s">
        <v>8920</v>
      </c>
      <c r="E3394" s="69" t="s">
        <v>22416</v>
      </c>
      <c r="F3394" s="69" t="s">
        <v>9161</v>
      </c>
      <c r="G3394" s="69" t="s">
        <v>9162</v>
      </c>
      <c r="H3394" s="69">
        <v>-2.2251300000000001</v>
      </c>
      <c r="I3394" s="69">
        <v>113.943</v>
      </c>
      <c r="J3394" s="69">
        <v>82</v>
      </c>
      <c r="K3394" s="69">
        <v>7</v>
      </c>
      <c r="L3394" s="69">
        <f>COUNTIFS(Aéroports!$C$2:$C$5193,Aéroports!$C3394,Aéroports!$D$2:$D$5193,Aéroports!$D3394)</f>
        <v>1</v>
      </c>
      <c r="M3394" s="69" t="str">
        <f>IF(AND(Formulaire!$H$15=Aéroports!$E3394,--ISNUMBER(IFERROR(SEARCH(Formulaire!$H$16,$C3394,1),""))=1),MAX(M$1:M3393)+1,"")</f>
        <v/>
      </c>
      <c r="N3394" s="69" t="str">
        <f>IF(AND(Formulaire!$H$21=Aéroports!$E3394,--ISNUMBER(IFERROR(SEARCH(Formulaire!$H$22,$C3394,1),""))=1),MAX(N$1:N3393)+1,"")</f>
        <v/>
      </c>
      <c r="O3394" s="69" t="str">
        <f>IF(AND(Formulaire!$H$27=Aéroports!$E3394,--ISNUMBER(IFERROR(SEARCH(Formulaire!$H$28,$C3394,1),""))=1),MAX(O$1:O3393)+1,"")</f>
        <v/>
      </c>
      <c r="Q3394" s="91" t="str">
        <f>IFERROR(INDEX($C$2:$C$5193,MATCH(ROWS(M$2:M3394),M$2:M$5193,0)),"")</f>
        <v/>
      </c>
      <c r="R3394" s="70" t="str">
        <f>IFERROR(INDEX($C$2:$C$5193,MATCH(ROWS(N$2:N3394),N$2:N$5193,0)),"")</f>
        <v/>
      </c>
      <c r="S3394" s="92" t="str">
        <f>IFERROR(INDEX($C$2:$C$5193,MATCH(ROWS(O$2:O3394),O$2:O$5193,0)),"")</f>
        <v/>
      </c>
    </row>
    <row r="3395" spans="1:19" x14ac:dyDescent="0.25">
      <c r="A3395" s="68">
        <v>3289</v>
      </c>
      <c r="B3395" s="68" t="s">
        <v>9163</v>
      </c>
      <c r="C3395" s="68" t="s">
        <v>9164</v>
      </c>
      <c r="D3395" s="68" t="s">
        <v>8920</v>
      </c>
      <c r="E3395" s="68" t="s">
        <v>22416</v>
      </c>
      <c r="F3395" s="68" t="s">
        <v>9165</v>
      </c>
      <c r="G3395" s="68" t="s">
        <v>9166</v>
      </c>
      <c r="H3395" s="68">
        <v>-2.89825</v>
      </c>
      <c r="I3395" s="68">
        <v>104.7</v>
      </c>
      <c r="J3395" s="68">
        <v>49</v>
      </c>
      <c r="K3395" s="68">
        <v>7</v>
      </c>
      <c r="L3395" s="68">
        <f>COUNTIFS(Aéroports!$C$2:$C$5193,Aéroports!$C3395,Aéroports!$D$2:$D$5193,Aéroports!$D3395)</f>
        <v>1</v>
      </c>
      <c r="M3395" s="68" t="str">
        <f>IF(AND(Formulaire!$H$15=Aéroports!$E3395,--ISNUMBER(IFERROR(SEARCH(Formulaire!$H$16,$C3395,1),""))=1),MAX(M$1:M3394)+1,"")</f>
        <v/>
      </c>
      <c r="N3395" s="68" t="str">
        <f>IF(AND(Formulaire!$H$21=Aéroports!$E3395,--ISNUMBER(IFERROR(SEARCH(Formulaire!$H$22,$C3395,1),""))=1),MAX(N$1:N3394)+1,"")</f>
        <v/>
      </c>
      <c r="O3395" s="68" t="str">
        <f>IF(AND(Formulaire!$H$27=Aéroports!$E3395,--ISNUMBER(IFERROR(SEARCH(Formulaire!$H$28,$C3395,1),""))=1),MAX(O$1:O3394)+1,"")</f>
        <v/>
      </c>
      <c r="Q3395" s="91" t="str">
        <f>IFERROR(INDEX($C$2:$C$5193,MATCH(ROWS(M$2:M3395),M$2:M$5193,0)),"")</f>
        <v/>
      </c>
      <c r="R3395" s="70" t="str">
        <f>IFERROR(INDEX($C$2:$C$5193,MATCH(ROWS(N$2:N3395),N$2:N$5193,0)),"")</f>
        <v/>
      </c>
      <c r="S3395" s="92" t="str">
        <f>IFERROR(INDEX($C$2:$C$5193,MATCH(ROWS(O$2:O3395),O$2:O$5193,0)),"")</f>
        <v/>
      </c>
    </row>
    <row r="3396" spans="1:19" x14ac:dyDescent="0.25">
      <c r="A3396" s="69">
        <v>3249</v>
      </c>
      <c r="B3396" s="69" t="s">
        <v>9167</v>
      </c>
      <c r="C3396" s="69" t="s">
        <v>9168</v>
      </c>
      <c r="D3396" s="69" t="s">
        <v>8920</v>
      </c>
      <c r="E3396" s="69" t="s">
        <v>22416</v>
      </c>
      <c r="F3396" s="69" t="s">
        <v>9169</v>
      </c>
      <c r="G3396" s="69" t="s">
        <v>9170</v>
      </c>
      <c r="H3396" s="69">
        <v>-0.91854199999999997</v>
      </c>
      <c r="I3396" s="69">
        <v>119.91</v>
      </c>
      <c r="J3396" s="69">
        <v>284</v>
      </c>
      <c r="K3396" s="69">
        <v>8</v>
      </c>
      <c r="L3396" s="69">
        <f>COUNTIFS(Aéroports!$C$2:$C$5193,Aéroports!$C3396,Aéroports!$D$2:$D$5193,Aéroports!$D3396)</f>
        <v>1</v>
      </c>
      <c r="M3396" s="69" t="str">
        <f>IF(AND(Formulaire!$H$15=Aéroports!$E3396,--ISNUMBER(IFERROR(SEARCH(Formulaire!$H$16,$C3396,1),""))=1),MAX(M$1:M3395)+1,"")</f>
        <v/>
      </c>
      <c r="N3396" s="69" t="str">
        <f>IF(AND(Formulaire!$H$21=Aéroports!$E3396,--ISNUMBER(IFERROR(SEARCH(Formulaire!$H$22,$C3396,1),""))=1),MAX(N$1:N3395)+1,"")</f>
        <v/>
      </c>
      <c r="O3396" s="69" t="str">
        <f>IF(AND(Formulaire!$H$27=Aéroports!$E3396,--ISNUMBER(IFERROR(SEARCH(Formulaire!$H$28,$C3396,1),""))=1),MAX(O$1:O3395)+1,"")</f>
        <v/>
      </c>
      <c r="Q3396" s="91" t="str">
        <f>IFERROR(INDEX($C$2:$C$5193,MATCH(ROWS(M$2:M3396),M$2:M$5193,0)),"")</f>
        <v/>
      </c>
      <c r="R3396" s="70" t="str">
        <f>IFERROR(INDEX($C$2:$C$5193,MATCH(ROWS(N$2:N3396),N$2:N$5193,0)),"")</f>
        <v/>
      </c>
      <c r="S3396" s="92" t="str">
        <f>IFERROR(INDEX($C$2:$C$5193,MATCH(ROWS(O$2:O3396),O$2:O$5193,0)),"")</f>
        <v/>
      </c>
    </row>
    <row r="3397" spans="1:19" x14ac:dyDescent="0.25">
      <c r="A3397" s="68">
        <v>3905</v>
      </c>
      <c r="B3397" s="68" t="s">
        <v>9171</v>
      </c>
      <c r="C3397" s="68" t="s">
        <v>9172</v>
      </c>
      <c r="D3397" s="68" t="s">
        <v>8920</v>
      </c>
      <c r="E3397" s="68" t="s">
        <v>22416</v>
      </c>
      <c r="F3397" s="68" t="s">
        <v>9173</v>
      </c>
      <c r="G3397" s="68" t="s">
        <v>9174</v>
      </c>
      <c r="H3397" s="68">
        <v>-2.1621999999999999</v>
      </c>
      <c r="I3397" s="68">
        <v>106.139</v>
      </c>
      <c r="J3397" s="68">
        <v>109</v>
      </c>
      <c r="K3397" s="68">
        <v>7</v>
      </c>
      <c r="L3397" s="68">
        <f>COUNTIFS(Aéroports!$C$2:$C$5193,Aéroports!$C3397,Aéroports!$D$2:$D$5193,Aéroports!$D3397)</f>
        <v>1</v>
      </c>
      <c r="M3397" s="68" t="str">
        <f>IF(AND(Formulaire!$H$15=Aéroports!$E3397,--ISNUMBER(IFERROR(SEARCH(Formulaire!$H$16,$C3397,1),""))=1),MAX(M$1:M3396)+1,"")</f>
        <v/>
      </c>
      <c r="N3397" s="68" t="str">
        <f>IF(AND(Formulaire!$H$21=Aéroports!$E3397,--ISNUMBER(IFERROR(SEARCH(Formulaire!$H$22,$C3397,1),""))=1),MAX(N$1:N3396)+1,"")</f>
        <v/>
      </c>
      <c r="O3397" s="68" t="str">
        <f>IF(AND(Formulaire!$H$27=Aéroports!$E3397,--ISNUMBER(IFERROR(SEARCH(Formulaire!$H$28,$C3397,1),""))=1),MAX(O$1:O3396)+1,"")</f>
        <v/>
      </c>
      <c r="Q3397" s="91" t="str">
        <f>IFERROR(INDEX($C$2:$C$5193,MATCH(ROWS(M$2:M3397),M$2:M$5193,0)),"")</f>
        <v/>
      </c>
      <c r="R3397" s="70" t="str">
        <f>IFERROR(INDEX($C$2:$C$5193,MATCH(ROWS(N$2:N3397),N$2:N$5193,0)),"")</f>
        <v/>
      </c>
      <c r="S3397" s="92" t="str">
        <f>IFERROR(INDEX($C$2:$C$5193,MATCH(ROWS(O$2:O3397),O$2:O$5193,0)),"")</f>
        <v/>
      </c>
    </row>
    <row r="3398" spans="1:19" x14ac:dyDescent="0.25">
      <c r="A3398" s="69">
        <v>3910</v>
      </c>
      <c r="B3398" s="69" t="s">
        <v>9175</v>
      </c>
      <c r="C3398" s="69" t="s">
        <v>9176</v>
      </c>
      <c r="D3398" s="69" t="s">
        <v>8920</v>
      </c>
      <c r="E3398" s="69" t="s">
        <v>22416</v>
      </c>
      <c r="F3398" s="69" t="s">
        <v>9177</v>
      </c>
      <c r="G3398" s="69" t="s">
        <v>9178</v>
      </c>
      <c r="H3398" s="69">
        <v>-2.7052</v>
      </c>
      <c r="I3398" s="69">
        <v>111.673</v>
      </c>
      <c r="J3398" s="69">
        <v>75</v>
      </c>
      <c r="K3398" s="69">
        <v>7</v>
      </c>
      <c r="L3398" s="69">
        <f>COUNTIFS(Aéroports!$C$2:$C$5193,Aéroports!$C3398,Aéroports!$D$2:$D$5193,Aéroports!$D3398)</f>
        <v>1</v>
      </c>
      <c r="M3398" s="69" t="str">
        <f>IF(AND(Formulaire!$H$15=Aéroports!$E3398,--ISNUMBER(IFERROR(SEARCH(Formulaire!$H$16,$C3398,1),""))=1),MAX(M$1:M3397)+1,"")</f>
        <v/>
      </c>
      <c r="N3398" s="69" t="str">
        <f>IF(AND(Formulaire!$H$21=Aéroports!$E3398,--ISNUMBER(IFERROR(SEARCH(Formulaire!$H$22,$C3398,1),""))=1),MAX(N$1:N3397)+1,"")</f>
        <v/>
      </c>
      <c r="O3398" s="69" t="str">
        <f>IF(AND(Formulaire!$H$27=Aéroports!$E3398,--ISNUMBER(IFERROR(SEARCH(Formulaire!$H$28,$C3398,1),""))=1),MAX(O$1:O3397)+1,"")</f>
        <v/>
      </c>
      <c r="Q3398" s="91" t="str">
        <f>IFERROR(INDEX($C$2:$C$5193,MATCH(ROWS(M$2:M3398),M$2:M$5193,0)),"")</f>
        <v/>
      </c>
      <c r="R3398" s="70" t="str">
        <f>IFERROR(INDEX($C$2:$C$5193,MATCH(ROWS(N$2:N3398),N$2:N$5193,0)),"")</f>
        <v/>
      </c>
      <c r="S3398" s="92" t="str">
        <f>IFERROR(INDEX($C$2:$C$5193,MATCH(ROWS(O$2:O3398),O$2:O$5193,0)),"")</f>
        <v/>
      </c>
    </row>
    <row r="3399" spans="1:19" x14ac:dyDescent="0.25">
      <c r="A3399" s="68">
        <v>3273</v>
      </c>
      <c r="B3399" s="68" t="s">
        <v>9179</v>
      </c>
      <c r="C3399" s="68" t="s">
        <v>9180</v>
      </c>
      <c r="D3399" s="68" t="s">
        <v>8920</v>
      </c>
      <c r="E3399" s="68" t="s">
        <v>22416</v>
      </c>
      <c r="F3399" s="68" t="s">
        <v>9181</v>
      </c>
      <c r="G3399" s="68" t="s">
        <v>9182</v>
      </c>
      <c r="H3399" s="68">
        <v>0.46078599999999997</v>
      </c>
      <c r="I3399" s="68">
        <v>101.44499999999999</v>
      </c>
      <c r="J3399" s="68">
        <v>102</v>
      </c>
      <c r="K3399" s="68">
        <v>7</v>
      </c>
      <c r="L3399" s="68">
        <f>COUNTIFS(Aéroports!$C$2:$C$5193,Aéroports!$C3399,Aéroports!$D$2:$D$5193,Aéroports!$D3399)</f>
        <v>1</v>
      </c>
      <c r="M3399" s="68" t="str">
        <f>IF(AND(Formulaire!$H$15=Aéroports!$E3399,--ISNUMBER(IFERROR(SEARCH(Formulaire!$H$16,$C3399,1),""))=1),MAX(M$1:M3398)+1,"")</f>
        <v/>
      </c>
      <c r="N3399" s="68" t="str">
        <f>IF(AND(Formulaire!$H$21=Aéroports!$E3399,--ISNUMBER(IFERROR(SEARCH(Formulaire!$H$22,$C3399,1),""))=1),MAX(N$1:N3398)+1,"")</f>
        <v/>
      </c>
      <c r="O3399" s="68" t="str">
        <f>IF(AND(Formulaire!$H$27=Aéroports!$E3399,--ISNUMBER(IFERROR(SEARCH(Formulaire!$H$28,$C3399,1),""))=1),MAX(O$1:O3398)+1,"")</f>
        <v/>
      </c>
      <c r="Q3399" s="91" t="str">
        <f>IFERROR(INDEX($C$2:$C$5193,MATCH(ROWS(M$2:M3399),M$2:M$5193,0)),"")</f>
        <v/>
      </c>
      <c r="R3399" s="70" t="str">
        <f>IFERROR(INDEX($C$2:$C$5193,MATCH(ROWS(N$2:N3399),N$2:N$5193,0)),"")</f>
        <v/>
      </c>
      <c r="S3399" s="92" t="str">
        <f>IFERROR(INDEX($C$2:$C$5193,MATCH(ROWS(O$2:O3399),O$2:O$5193,0)),"")</f>
        <v/>
      </c>
    </row>
    <row r="3400" spans="1:19" x14ac:dyDescent="0.25">
      <c r="A3400" s="69">
        <v>3284</v>
      </c>
      <c r="B3400" s="69" t="s">
        <v>9183</v>
      </c>
      <c r="C3400" s="69" t="s">
        <v>9184</v>
      </c>
      <c r="D3400" s="69" t="s">
        <v>8920</v>
      </c>
      <c r="E3400" s="69" t="s">
        <v>22416</v>
      </c>
      <c r="F3400" s="69" t="s">
        <v>9185</v>
      </c>
      <c r="G3400" s="69" t="s">
        <v>9186</v>
      </c>
      <c r="H3400" s="69">
        <v>-0.15071100000000001</v>
      </c>
      <c r="I3400" s="69">
        <v>109.404</v>
      </c>
      <c r="J3400" s="69">
        <v>10</v>
      </c>
      <c r="K3400" s="69">
        <v>7</v>
      </c>
      <c r="L3400" s="69">
        <f>COUNTIFS(Aéroports!$C$2:$C$5193,Aéroports!$C3400,Aéroports!$D$2:$D$5193,Aéroports!$D3400)</f>
        <v>1</v>
      </c>
      <c r="M3400" s="69" t="str">
        <f>IF(AND(Formulaire!$H$15=Aéroports!$E3400,--ISNUMBER(IFERROR(SEARCH(Formulaire!$H$16,$C3400,1),""))=1),MAX(M$1:M3399)+1,"")</f>
        <v/>
      </c>
      <c r="N3400" s="69" t="str">
        <f>IF(AND(Formulaire!$H$21=Aéroports!$E3400,--ISNUMBER(IFERROR(SEARCH(Formulaire!$H$22,$C3400,1),""))=1),MAX(N$1:N3399)+1,"")</f>
        <v/>
      </c>
      <c r="O3400" s="69" t="str">
        <f>IF(AND(Formulaire!$H$27=Aéroports!$E3400,--ISNUMBER(IFERROR(SEARCH(Formulaire!$H$28,$C3400,1),""))=1),MAX(O$1:O3399)+1,"")</f>
        <v/>
      </c>
      <c r="Q3400" s="91" t="str">
        <f>IFERROR(INDEX($C$2:$C$5193,MATCH(ROWS(M$2:M3400),M$2:M$5193,0)),"")</f>
        <v/>
      </c>
      <c r="R3400" s="70" t="str">
        <f>IFERROR(INDEX($C$2:$C$5193,MATCH(ROWS(N$2:N3400),N$2:N$5193,0)),"")</f>
        <v/>
      </c>
      <c r="S3400" s="92" t="str">
        <f>IFERROR(INDEX($C$2:$C$5193,MATCH(ROWS(O$2:O3400),O$2:O$5193,0)),"")</f>
        <v/>
      </c>
    </row>
    <row r="3401" spans="1:19" x14ac:dyDescent="0.25">
      <c r="A3401" s="68">
        <v>3251</v>
      </c>
      <c r="B3401" s="68" t="s">
        <v>9187</v>
      </c>
      <c r="C3401" s="68" t="s">
        <v>9188</v>
      </c>
      <c r="D3401" s="68" t="s">
        <v>8920</v>
      </c>
      <c r="E3401" s="68" t="s">
        <v>22416</v>
      </c>
      <c r="F3401" s="68" t="s">
        <v>9189</v>
      </c>
      <c r="G3401" s="68" t="s">
        <v>9190</v>
      </c>
      <c r="H3401" s="68">
        <v>-1.41675</v>
      </c>
      <c r="I3401" s="68">
        <v>120.658</v>
      </c>
      <c r="J3401" s="68">
        <v>174</v>
      </c>
      <c r="K3401" s="68">
        <v>8</v>
      </c>
      <c r="L3401" s="68">
        <f>COUNTIFS(Aéroports!$C$2:$C$5193,Aéroports!$C3401,Aéroports!$D$2:$D$5193,Aéroports!$D3401)</f>
        <v>1</v>
      </c>
      <c r="M3401" s="68" t="str">
        <f>IF(AND(Formulaire!$H$15=Aéroports!$E3401,--ISNUMBER(IFERROR(SEARCH(Formulaire!$H$16,$C3401,1),""))=1),MAX(M$1:M3400)+1,"")</f>
        <v/>
      </c>
      <c r="N3401" s="68" t="str">
        <f>IF(AND(Formulaire!$H$21=Aéroports!$E3401,--ISNUMBER(IFERROR(SEARCH(Formulaire!$H$22,$C3401,1),""))=1),MAX(N$1:N3400)+1,"")</f>
        <v/>
      </c>
      <c r="O3401" s="68" t="str">
        <f>IF(AND(Formulaire!$H$27=Aéroports!$E3401,--ISNUMBER(IFERROR(SEARCH(Formulaire!$H$28,$C3401,1),""))=1),MAX(O$1:O3400)+1,"")</f>
        <v/>
      </c>
      <c r="Q3401" s="91" t="str">
        <f>IFERROR(INDEX($C$2:$C$5193,MATCH(ROWS(M$2:M3401),M$2:M$5193,0)),"")</f>
        <v/>
      </c>
      <c r="R3401" s="70" t="str">
        <f>IFERROR(INDEX($C$2:$C$5193,MATCH(ROWS(N$2:N3401),N$2:N$5193,0)),"")</f>
        <v/>
      </c>
      <c r="S3401" s="92" t="str">
        <f>IFERROR(INDEX($C$2:$C$5193,MATCH(ROWS(O$2:O3401),O$2:O$5193,0)),"")</f>
        <v/>
      </c>
    </row>
    <row r="3402" spans="1:19" x14ac:dyDescent="0.25">
      <c r="A3402" s="69">
        <v>8401</v>
      </c>
      <c r="B3402" s="69" t="s">
        <v>9191</v>
      </c>
      <c r="C3402" s="69" t="s">
        <v>9192</v>
      </c>
      <c r="D3402" s="69" t="s">
        <v>8920</v>
      </c>
      <c r="E3402" s="69" t="s">
        <v>22416</v>
      </c>
      <c r="F3402" s="69" t="s">
        <v>9193</v>
      </c>
      <c r="G3402" s="69" t="s">
        <v>9194</v>
      </c>
      <c r="H3402" s="69">
        <v>-8.7573220000000003</v>
      </c>
      <c r="I3402" s="69">
        <v>116.27670000000001</v>
      </c>
      <c r="J3402" s="69">
        <v>319</v>
      </c>
      <c r="K3402" s="69">
        <v>8</v>
      </c>
      <c r="L3402" s="69">
        <f>COUNTIFS(Aéroports!$C$2:$C$5193,Aéroports!$C3402,Aéroports!$D$2:$D$5193,Aéroports!$D3402)</f>
        <v>1</v>
      </c>
      <c r="M3402" s="69" t="str">
        <f>IF(AND(Formulaire!$H$15=Aéroports!$E3402,--ISNUMBER(IFERROR(SEARCH(Formulaire!$H$16,$C3402,1),""))=1),MAX(M$1:M3401)+1,"")</f>
        <v/>
      </c>
      <c r="N3402" s="69" t="str">
        <f>IF(AND(Formulaire!$H$21=Aéroports!$E3402,--ISNUMBER(IFERROR(SEARCH(Formulaire!$H$22,$C3402,1),""))=1),MAX(N$1:N3401)+1,"")</f>
        <v/>
      </c>
      <c r="O3402" s="69" t="str">
        <f>IF(AND(Formulaire!$H$27=Aéroports!$E3402,--ISNUMBER(IFERROR(SEARCH(Formulaire!$H$28,$C3402,1),""))=1),MAX(O$1:O3401)+1,"")</f>
        <v/>
      </c>
      <c r="Q3402" s="91" t="str">
        <f>IFERROR(INDEX($C$2:$C$5193,MATCH(ROWS(M$2:M3402),M$2:M$5193,0)),"")</f>
        <v/>
      </c>
      <c r="R3402" s="70" t="str">
        <f>IFERROR(INDEX($C$2:$C$5193,MATCH(ROWS(N$2:N3402),N$2:N$5193,0)),"")</f>
        <v/>
      </c>
      <c r="S3402" s="92" t="str">
        <f>IFERROR(INDEX($C$2:$C$5193,MATCH(ROWS(O$2:O3402),O$2:O$5193,0)),"")</f>
        <v/>
      </c>
    </row>
    <row r="3403" spans="1:19" x14ac:dyDescent="0.25">
      <c r="A3403" s="68">
        <v>6226</v>
      </c>
      <c r="B3403" s="68" t="s">
        <v>9195</v>
      </c>
      <c r="C3403" s="68" t="s">
        <v>9196</v>
      </c>
      <c r="D3403" s="68" t="s">
        <v>8920</v>
      </c>
      <c r="E3403" s="68" t="s">
        <v>22416</v>
      </c>
      <c r="F3403" s="68" t="s">
        <v>9197</v>
      </c>
      <c r="G3403" s="68" t="s">
        <v>9198</v>
      </c>
      <c r="H3403" s="68">
        <v>0.83557800000000004</v>
      </c>
      <c r="I3403" s="68">
        <v>112.937</v>
      </c>
      <c r="J3403" s="68">
        <v>297</v>
      </c>
      <c r="K3403" s="68">
        <v>7</v>
      </c>
      <c r="L3403" s="68">
        <f>COUNTIFS(Aéroports!$C$2:$C$5193,Aéroports!$C3403,Aéroports!$D$2:$D$5193,Aéroports!$D3403)</f>
        <v>1</v>
      </c>
      <c r="M3403" s="68" t="str">
        <f>IF(AND(Formulaire!$H$15=Aéroports!$E3403,--ISNUMBER(IFERROR(SEARCH(Formulaire!$H$16,$C3403,1),""))=1),MAX(M$1:M3402)+1,"")</f>
        <v/>
      </c>
      <c r="N3403" s="68" t="str">
        <f>IF(AND(Formulaire!$H$21=Aéroports!$E3403,--ISNUMBER(IFERROR(SEARCH(Formulaire!$H$22,$C3403,1),""))=1),MAX(N$1:N3402)+1,"")</f>
        <v/>
      </c>
      <c r="O3403" s="68" t="str">
        <f>IF(AND(Formulaire!$H$27=Aéroports!$E3403,--ISNUMBER(IFERROR(SEARCH(Formulaire!$H$28,$C3403,1),""))=1),MAX(O$1:O3402)+1,"")</f>
        <v/>
      </c>
      <c r="Q3403" s="91" t="str">
        <f>IFERROR(INDEX($C$2:$C$5193,MATCH(ROWS(M$2:M3403),M$2:M$5193,0)),"")</f>
        <v/>
      </c>
      <c r="R3403" s="70" t="str">
        <f>IFERROR(INDEX($C$2:$C$5193,MATCH(ROWS(N$2:N3403),N$2:N$5193,0)),"")</f>
        <v/>
      </c>
      <c r="S3403" s="92" t="str">
        <f>IFERROR(INDEX($C$2:$C$5193,MATCH(ROWS(O$2:O3403),O$2:O$5193,0)),"")</f>
        <v/>
      </c>
    </row>
    <row r="3404" spans="1:19" x14ac:dyDescent="0.25">
      <c r="A3404" s="69">
        <v>6225</v>
      </c>
      <c r="B3404" s="69" t="s">
        <v>9199</v>
      </c>
      <c r="C3404" s="69" t="s">
        <v>9200</v>
      </c>
      <c r="D3404" s="69" t="s">
        <v>8920</v>
      </c>
      <c r="E3404" s="69" t="s">
        <v>22416</v>
      </c>
      <c r="F3404" s="69" t="s">
        <v>9201</v>
      </c>
      <c r="G3404" s="69" t="s">
        <v>9202</v>
      </c>
      <c r="H3404" s="69">
        <v>3.9087100000000001</v>
      </c>
      <c r="I3404" s="69">
        <v>108.38800000000001</v>
      </c>
      <c r="J3404" s="69">
        <v>7</v>
      </c>
      <c r="K3404" s="69">
        <v>7</v>
      </c>
      <c r="L3404" s="69">
        <f>COUNTIFS(Aéroports!$C$2:$C$5193,Aéroports!$C3404,Aéroports!$D$2:$D$5193,Aéroports!$D3404)</f>
        <v>1</v>
      </c>
      <c r="M3404" s="69" t="str">
        <f>IF(AND(Formulaire!$H$15=Aéroports!$E3404,--ISNUMBER(IFERROR(SEARCH(Formulaire!$H$16,$C3404,1),""))=1),MAX(M$1:M3403)+1,"")</f>
        <v/>
      </c>
      <c r="N3404" s="69" t="str">
        <f>IF(AND(Formulaire!$H$21=Aéroports!$E3404,--ISNUMBER(IFERROR(SEARCH(Formulaire!$H$22,$C3404,1),""))=1),MAX(N$1:N3403)+1,"")</f>
        <v/>
      </c>
      <c r="O3404" s="69" t="str">
        <f>IF(AND(Formulaire!$H$27=Aéroports!$E3404,--ISNUMBER(IFERROR(SEARCH(Formulaire!$H$28,$C3404,1),""))=1),MAX(O$1:O3403)+1,"")</f>
        <v/>
      </c>
      <c r="Q3404" s="91" t="str">
        <f>IFERROR(INDEX($C$2:$C$5193,MATCH(ROWS(M$2:M3404),M$2:M$5193,0)),"")</f>
        <v/>
      </c>
      <c r="R3404" s="70" t="str">
        <f>IFERROR(INDEX($C$2:$C$5193,MATCH(ROWS(N$2:N3404),N$2:N$5193,0)),"")</f>
        <v/>
      </c>
      <c r="S3404" s="92" t="str">
        <f>IFERROR(INDEX($C$2:$C$5193,MATCH(ROWS(O$2:O3404),O$2:O$5193,0)),"")</f>
        <v/>
      </c>
    </row>
    <row r="3405" spans="1:19" x14ac:dyDescent="0.25">
      <c r="A3405" s="68">
        <v>3291</v>
      </c>
      <c r="B3405" s="68" t="s">
        <v>9203</v>
      </c>
      <c r="C3405" s="68" t="s">
        <v>9204</v>
      </c>
      <c r="D3405" s="68" t="s">
        <v>8920</v>
      </c>
      <c r="E3405" s="68" t="s">
        <v>22416</v>
      </c>
      <c r="F3405" s="68" t="s">
        <v>9205</v>
      </c>
      <c r="G3405" s="68" t="s">
        <v>9206</v>
      </c>
      <c r="H3405" s="68">
        <v>-0.35280800000000001</v>
      </c>
      <c r="I3405" s="68">
        <v>102.33499999999999</v>
      </c>
      <c r="J3405" s="68">
        <v>62</v>
      </c>
      <c r="K3405" s="68">
        <v>7</v>
      </c>
      <c r="L3405" s="68">
        <f>COUNTIFS(Aéroports!$C$2:$C$5193,Aéroports!$C3405,Aéroports!$D$2:$D$5193,Aéroports!$D3405)</f>
        <v>1</v>
      </c>
      <c r="M3405" s="68" t="str">
        <f>IF(AND(Formulaire!$H$15=Aéroports!$E3405,--ISNUMBER(IFERROR(SEARCH(Formulaire!$H$16,$C3405,1),""))=1),MAX(M$1:M3404)+1,"")</f>
        <v/>
      </c>
      <c r="N3405" s="68" t="str">
        <f>IF(AND(Formulaire!$H$21=Aéroports!$E3405,--ISNUMBER(IFERROR(SEARCH(Formulaire!$H$22,$C3405,1),""))=1),MAX(N$1:N3404)+1,"")</f>
        <v/>
      </c>
      <c r="O3405" s="68" t="str">
        <f>IF(AND(Formulaire!$H$27=Aéroports!$E3405,--ISNUMBER(IFERROR(SEARCH(Formulaire!$H$28,$C3405,1),""))=1),MAX(O$1:O3404)+1,"")</f>
        <v/>
      </c>
      <c r="Q3405" s="91" t="str">
        <f>IFERROR(INDEX($C$2:$C$5193,MATCH(ROWS(M$2:M3405),M$2:M$5193,0)),"")</f>
        <v/>
      </c>
      <c r="R3405" s="70" t="str">
        <f>IFERROR(INDEX($C$2:$C$5193,MATCH(ROWS(N$2:N3405),N$2:N$5193,0)),"")</f>
        <v/>
      </c>
      <c r="S3405" s="92" t="str">
        <f>IFERROR(INDEX($C$2:$C$5193,MATCH(ROWS(O$2:O3405),O$2:O$5193,0)),"")</f>
        <v/>
      </c>
    </row>
    <row r="3406" spans="1:19" x14ac:dyDescent="0.25">
      <c r="A3406" s="69">
        <v>3915</v>
      </c>
      <c r="B3406" s="69" t="s">
        <v>9207</v>
      </c>
      <c r="C3406" s="69" t="s">
        <v>9208</v>
      </c>
      <c r="D3406" s="69" t="s">
        <v>8920</v>
      </c>
      <c r="E3406" s="69" t="s">
        <v>22416</v>
      </c>
      <c r="F3406" s="69" t="s">
        <v>9209</v>
      </c>
      <c r="G3406" s="69" t="s">
        <v>9210</v>
      </c>
      <c r="H3406" s="69">
        <v>-8.5970099999999992</v>
      </c>
      <c r="I3406" s="69">
        <v>120.477</v>
      </c>
      <c r="J3406" s="69">
        <v>3510</v>
      </c>
      <c r="K3406" s="69">
        <v>8</v>
      </c>
      <c r="L3406" s="69">
        <f>COUNTIFS(Aéroports!$C$2:$C$5193,Aéroports!$C3406,Aéroports!$D$2:$D$5193,Aéroports!$D3406)</f>
        <v>1</v>
      </c>
      <c r="M3406" s="69" t="str">
        <f>IF(AND(Formulaire!$H$15=Aéroports!$E3406,--ISNUMBER(IFERROR(SEARCH(Formulaire!$H$16,$C3406,1),""))=1),MAX(M$1:M3405)+1,"")</f>
        <v/>
      </c>
      <c r="N3406" s="69" t="str">
        <f>IF(AND(Formulaire!$H$21=Aéroports!$E3406,--ISNUMBER(IFERROR(SEARCH(Formulaire!$H$22,$C3406,1),""))=1),MAX(N$1:N3405)+1,"")</f>
        <v/>
      </c>
      <c r="O3406" s="69" t="str">
        <f>IF(AND(Formulaire!$H$27=Aéroports!$E3406,--ISNUMBER(IFERROR(SEARCH(Formulaire!$H$28,$C3406,1),""))=1),MAX(O$1:O3405)+1,"")</f>
        <v/>
      </c>
      <c r="Q3406" s="91" t="str">
        <f>IFERROR(INDEX($C$2:$C$5193,MATCH(ROWS(M$2:M3406),M$2:M$5193,0)),"")</f>
        <v/>
      </c>
      <c r="R3406" s="70" t="str">
        <f>IFERROR(INDEX($C$2:$C$5193,MATCH(ROWS(N$2:N3406),N$2:N$5193,0)),"")</f>
        <v/>
      </c>
      <c r="S3406" s="92" t="str">
        <f>IFERROR(INDEX($C$2:$C$5193,MATCH(ROWS(O$2:O3406),O$2:O$5193,0)),"")</f>
        <v/>
      </c>
    </row>
    <row r="3407" spans="1:19" x14ac:dyDescent="0.25">
      <c r="A3407" s="68">
        <v>3891</v>
      </c>
      <c r="B3407" s="68" t="s">
        <v>9211</v>
      </c>
      <c r="C3407" s="68" t="s">
        <v>9212</v>
      </c>
      <c r="D3407" s="68" t="s">
        <v>8920</v>
      </c>
      <c r="E3407" s="68" t="s">
        <v>22416</v>
      </c>
      <c r="F3407" s="68" t="s">
        <v>9213</v>
      </c>
      <c r="G3407" s="68" t="s">
        <v>9214</v>
      </c>
      <c r="H3407" s="68">
        <v>5.8741300000000001</v>
      </c>
      <c r="I3407" s="68">
        <v>95.339699999999993</v>
      </c>
      <c r="J3407" s="68">
        <v>393</v>
      </c>
      <c r="K3407" s="68">
        <v>7</v>
      </c>
      <c r="L3407" s="68">
        <f>COUNTIFS(Aéroports!$C$2:$C$5193,Aéroports!$C3407,Aéroports!$D$2:$D$5193,Aéroports!$D3407)</f>
        <v>1</v>
      </c>
      <c r="M3407" s="68" t="str">
        <f>IF(AND(Formulaire!$H$15=Aéroports!$E3407,--ISNUMBER(IFERROR(SEARCH(Formulaire!$H$16,$C3407,1),""))=1),MAX(M$1:M3406)+1,"")</f>
        <v/>
      </c>
      <c r="N3407" s="68" t="str">
        <f>IF(AND(Formulaire!$H$21=Aéroports!$E3407,--ISNUMBER(IFERROR(SEARCH(Formulaire!$H$22,$C3407,1),""))=1),MAX(N$1:N3406)+1,"")</f>
        <v/>
      </c>
      <c r="O3407" s="68" t="str">
        <f>IF(AND(Formulaire!$H$27=Aéroports!$E3407,--ISNUMBER(IFERROR(SEARCH(Formulaire!$H$28,$C3407,1),""))=1),MAX(O$1:O3406)+1,"")</f>
        <v/>
      </c>
      <c r="Q3407" s="91" t="str">
        <f>IFERROR(INDEX($C$2:$C$5193,MATCH(ROWS(M$2:M3407),M$2:M$5193,0)),"")</f>
        <v/>
      </c>
      <c r="R3407" s="70" t="str">
        <f>IFERROR(INDEX($C$2:$C$5193,MATCH(ROWS(N$2:N3407),N$2:N$5193,0)),"")</f>
        <v/>
      </c>
      <c r="S3407" s="92" t="str">
        <f>IFERROR(INDEX($C$2:$C$5193,MATCH(ROWS(O$2:O3407),O$2:O$5193,0)),"")</f>
        <v/>
      </c>
    </row>
    <row r="3408" spans="1:19" x14ac:dyDescent="0.25">
      <c r="A3408" s="69">
        <v>3921</v>
      </c>
      <c r="B3408" s="69" t="s">
        <v>9215</v>
      </c>
      <c r="C3408" s="69" t="s">
        <v>9216</v>
      </c>
      <c r="D3408" s="69" t="s">
        <v>8920</v>
      </c>
      <c r="E3408" s="69" t="s">
        <v>22416</v>
      </c>
      <c r="F3408" s="69" t="s">
        <v>9217</v>
      </c>
      <c r="G3408" s="69" t="s">
        <v>9218</v>
      </c>
      <c r="H3408" s="69">
        <v>-0.48453099999999999</v>
      </c>
      <c r="I3408" s="69">
        <v>117.157</v>
      </c>
      <c r="J3408" s="69">
        <v>33</v>
      </c>
      <c r="K3408" s="69">
        <v>8</v>
      </c>
      <c r="L3408" s="69">
        <f>COUNTIFS(Aéroports!$C$2:$C$5193,Aéroports!$C3408,Aéroports!$D$2:$D$5193,Aéroports!$D3408)</f>
        <v>1</v>
      </c>
      <c r="M3408" s="69" t="str">
        <f>IF(AND(Formulaire!$H$15=Aéroports!$E3408,--ISNUMBER(IFERROR(SEARCH(Formulaire!$H$16,$C3408,1),""))=1),MAX(M$1:M3407)+1,"")</f>
        <v/>
      </c>
      <c r="N3408" s="69" t="str">
        <f>IF(AND(Formulaire!$H$21=Aéroports!$E3408,--ISNUMBER(IFERROR(SEARCH(Formulaire!$H$22,$C3408,1),""))=1),MAX(N$1:N3407)+1,"")</f>
        <v/>
      </c>
      <c r="O3408" s="69" t="str">
        <f>IF(AND(Formulaire!$H$27=Aéroports!$E3408,--ISNUMBER(IFERROR(SEARCH(Formulaire!$H$28,$C3408,1),""))=1),MAX(O$1:O3407)+1,"")</f>
        <v/>
      </c>
      <c r="Q3408" s="91" t="str">
        <f>IFERROR(INDEX($C$2:$C$5193,MATCH(ROWS(M$2:M3408),M$2:M$5193,0)),"")</f>
        <v/>
      </c>
      <c r="R3408" s="70" t="str">
        <f>IFERROR(INDEX($C$2:$C$5193,MATCH(ROWS(N$2:N3408),N$2:N$5193,0)),"")</f>
        <v/>
      </c>
      <c r="S3408" s="92" t="str">
        <f>IFERROR(INDEX($C$2:$C$5193,MATCH(ROWS(O$2:O3408),O$2:O$5193,0)),"")</f>
        <v/>
      </c>
    </row>
    <row r="3409" spans="1:19" x14ac:dyDescent="0.25">
      <c r="A3409" s="68">
        <v>6211</v>
      </c>
      <c r="B3409" s="68" t="s">
        <v>9219</v>
      </c>
      <c r="C3409" s="68" t="s">
        <v>9220</v>
      </c>
      <c r="D3409" s="68" t="s">
        <v>8920</v>
      </c>
      <c r="E3409" s="68" t="s">
        <v>22416</v>
      </c>
      <c r="F3409" s="68" t="s">
        <v>9221</v>
      </c>
      <c r="G3409" s="68" t="s">
        <v>9222</v>
      </c>
      <c r="H3409" s="68">
        <v>-2.49919</v>
      </c>
      <c r="I3409" s="68">
        <v>112.97499999999999</v>
      </c>
      <c r="J3409" s="68">
        <v>50</v>
      </c>
      <c r="K3409" s="68">
        <v>7</v>
      </c>
      <c r="L3409" s="68">
        <f>COUNTIFS(Aéroports!$C$2:$C$5193,Aéroports!$C3409,Aéroports!$D$2:$D$5193,Aéroports!$D3409)</f>
        <v>1</v>
      </c>
      <c r="M3409" s="68" t="str">
        <f>IF(AND(Formulaire!$H$15=Aéroports!$E3409,--ISNUMBER(IFERROR(SEARCH(Formulaire!$H$16,$C3409,1),""))=1),MAX(M$1:M3408)+1,"")</f>
        <v/>
      </c>
      <c r="N3409" s="68" t="str">
        <f>IF(AND(Formulaire!$H$21=Aéroports!$E3409,--ISNUMBER(IFERROR(SEARCH(Formulaire!$H$22,$C3409,1),""))=1),MAX(N$1:N3408)+1,"")</f>
        <v/>
      </c>
      <c r="O3409" s="68" t="str">
        <f>IF(AND(Formulaire!$H$27=Aéroports!$E3409,--ISNUMBER(IFERROR(SEARCH(Formulaire!$H$28,$C3409,1),""))=1),MAX(O$1:O3408)+1,"")</f>
        <v/>
      </c>
      <c r="Q3409" s="91" t="str">
        <f>IFERROR(INDEX($C$2:$C$5193,MATCH(ROWS(M$2:M3409),M$2:M$5193,0)),"")</f>
        <v/>
      </c>
      <c r="R3409" s="70" t="str">
        <f>IFERROR(INDEX($C$2:$C$5193,MATCH(ROWS(N$2:N3409),N$2:N$5193,0)),"")</f>
        <v/>
      </c>
      <c r="S3409" s="92" t="str">
        <f>IFERROR(INDEX($C$2:$C$5193,MATCH(ROWS(O$2:O3409),O$2:O$5193,0)),"")</f>
        <v/>
      </c>
    </row>
    <row r="3410" spans="1:19" x14ac:dyDescent="0.25">
      <c r="A3410" s="69">
        <v>9890</v>
      </c>
      <c r="B3410" s="69" t="s">
        <v>9223</v>
      </c>
      <c r="C3410" s="69" t="s">
        <v>9224</v>
      </c>
      <c r="D3410" s="69" t="s">
        <v>8920</v>
      </c>
      <c r="E3410" s="69" t="s">
        <v>22416</v>
      </c>
      <c r="F3410" s="69" t="s">
        <v>9225</v>
      </c>
      <c r="G3410" s="69" t="s">
        <v>9226</v>
      </c>
      <c r="H3410" s="69">
        <v>0.38469999999999999</v>
      </c>
      <c r="I3410" s="69">
        <v>117.54300000000001</v>
      </c>
      <c r="J3410" s="69">
        <v>60</v>
      </c>
      <c r="K3410" s="69">
        <v>8</v>
      </c>
      <c r="L3410" s="69">
        <f>COUNTIFS(Aéroports!$C$2:$C$5193,Aéroports!$C3410,Aéroports!$D$2:$D$5193,Aéroports!$D3410)</f>
        <v>1</v>
      </c>
      <c r="M3410" s="69" t="str">
        <f>IF(AND(Formulaire!$H$15=Aéroports!$E3410,--ISNUMBER(IFERROR(SEARCH(Formulaire!$H$16,$C3410,1),""))=1),MAX(M$1:M3409)+1,"")</f>
        <v/>
      </c>
      <c r="N3410" s="69" t="str">
        <f>IF(AND(Formulaire!$H$21=Aéroports!$E3410,--ISNUMBER(IFERROR(SEARCH(Formulaire!$H$22,$C3410,1),""))=1),MAX(N$1:N3409)+1,"")</f>
        <v/>
      </c>
      <c r="O3410" s="69" t="str">
        <f>IF(AND(Formulaire!$H$27=Aéroports!$E3410,--ISNUMBER(IFERROR(SEARCH(Formulaire!$H$28,$C3410,1),""))=1),MAX(O$1:O3409)+1,"")</f>
        <v/>
      </c>
      <c r="Q3410" s="91" t="str">
        <f>IFERROR(INDEX($C$2:$C$5193,MATCH(ROWS(M$2:M3410),M$2:M$5193,0)),"")</f>
        <v/>
      </c>
      <c r="R3410" s="70" t="str">
        <f>IFERROR(INDEX($C$2:$C$5193,MATCH(ROWS(N$2:N3410),N$2:N$5193,0)),"")</f>
        <v/>
      </c>
      <c r="S3410" s="92" t="str">
        <f>IFERROR(INDEX($C$2:$C$5193,MATCH(ROWS(O$2:O3410),O$2:O$5193,0)),"")</f>
        <v/>
      </c>
    </row>
    <row r="3411" spans="1:19" x14ac:dyDescent="0.25">
      <c r="A3411" s="68">
        <v>11258</v>
      </c>
      <c r="B3411" s="68" t="s">
        <v>9227</v>
      </c>
      <c r="C3411" s="68" t="s">
        <v>9228</v>
      </c>
      <c r="D3411" s="68" t="s">
        <v>8920</v>
      </c>
      <c r="E3411" s="68" t="s">
        <v>22416</v>
      </c>
      <c r="F3411" s="68" t="s">
        <v>9229</v>
      </c>
      <c r="G3411" s="68" t="s">
        <v>9230</v>
      </c>
      <c r="H3411" s="68">
        <v>-7.9886100000000004</v>
      </c>
      <c r="I3411" s="68">
        <v>131.30600000000001</v>
      </c>
      <c r="J3411" s="68">
        <v>218</v>
      </c>
      <c r="K3411" s="68">
        <v>9</v>
      </c>
      <c r="L3411" s="68">
        <f>COUNTIFS(Aéroports!$C$2:$C$5193,Aéroports!$C3411,Aéroports!$D$2:$D$5193,Aéroports!$D3411)</f>
        <v>1</v>
      </c>
      <c r="M3411" s="68" t="str">
        <f>IF(AND(Formulaire!$H$15=Aéroports!$E3411,--ISNUMBER(IFERROR(SEARCH(Formulaire!$H$16,$C3411,1),""))=1),MAX(M$1:M3410)+1,"")</f>
        <v/>
      </c>
      <c r="N3411" s="68" t="str">
        <f>IF(AND(Formulaire!$H$21=Aéroports!$E3411,--ISNUMBER(IFERROR(SEARCH(Formulaire!$H$22,$C3411,1),""))=1),MAX(N$1:N3410)+1,"")</f>
        <v/>
      </c>
      <c r="O3411" s="68" t="str">
        <f>IF(AND(Formulaire!$H$27=Aéroports!$E3411,--ISNUMBER(IFERROR(SEARCH(Formulaire!$H$28,$C3411,1),""))=1),MAX(O$1:O3410)+1,"")</f>
        <v/>
      </c>
      <c r="Q3411" s="91" t="str">
        <f>IFERROR(INDEX($C$2:$C$5193,MATCH(ROWS(M$2:M3411),M$2:M$5193,0)),"")</f>
        <v/>
      </c>
      <c r="R3411" s="70" t="str">
        <f>IFERROR(INDEX($C$2:$C$5193,MATCH(ROWS(N$2:N3411),N$2:N$5193,0)),"")</f>
        <v/>
      </c>
      <c r="S3411" s="92" t="str">
        <f>IFERROR(INDEX($C$2:$C$5193,MATCH(ROWS(O$2:O3411),O$2:O$5193,0)),"")</f>
        <v/>
      </c>
    </row>
    <row r="3412" spans="1:19" x14ac:dyDescent="0.25">
      <c r="A3412" s="69">
        <v>3901</v>
      </c>
      <c r="B3412" s="69" t="s">
        <v>9231</v>
      </c>
      <c r="C3412" s="69" t="s">
        <v>9232</v>
      </c>
      <c r="D3412" s="69" t="s">
        <v>8920</v>
      </c>
      <c r="E3412" s="69" t="s">
        <v>22416</v>
      </c>
      <c r="F3412" s="69" t="s">
        <v>9233</v>
      </c>
      <c r="G3412" s="69" t="s">
        <v>9234</v>
      </c>
      <c r="H3412" s="69">
        <v>-6.9727300000000003</v>
      </c>
      <c r="I3412" s="69">
        <v>110.375</v>
      </c>
      <c r="J3412" s="69">
        <v>10</v>
      </c>
      <c r="K3412" s="69">
        <v>7</v>
      </c>
      <c r="L3412" s="69">
        <f>COUNTIFS(Aéroports!$C$2:$C$5193,Aéroports!$C3412,Aéroports!$D$2:$D$5193,Aéroports!$D3412)</f>
        <v>1</v>
      </c>
      <c r="M3412" s="69" t="str">
        <f>IF(AND(Formulaire!$H$15=Aéroports!$E3412,--ISNUMBER(IFERROR(SEARCH(Formulaire!$H$16,$C3412,1),""))=1),MAX(M$1:M3411)+1,"")</f>
        <v/>
      </c>
      <c r="N3412" s="69" t="str">
        <f>IF(AND(Formulaire!$H$21=Aéroports!$E3412,--ISNUMBER(IFERROR(SEARCH(Formulaire!$H$22,$C3412,1),""))=1),MAX(N$1:N3411)+1,"")</f>
        <v/>
      </c>
      <c r="O3412" s="69" t="str">
        <f>IF(AND(Formulaire!$H$27=Aéroports!$E3412,--ISNUMBER(IFERROR(SEARCH(Formulaire!$H$28,$C3412,1),""))=1),MAX(O$1:O3411)+1,"")</f>
        <v/>
      </c>
      <c r="Q3412" s="91" t="str">
        <f>IFERROR(INDEX($C$2:$C$5193,MATCH(ROWS(M$2:M3412),M$2:M$5193,0)),"")</f>
        <v/>
      </c>
      <c r="R3412" s="70" t="str">
        <f>IFERROR(INDEX($C$2:$C$5193,MATCH(ROWS(N$2:N3412),N$2:N$5193,0)),"")</f>
        <v/>
      </c>
      <c r="S3412" s="92" t="str">
        <f>IFERROR(INDEX($C$2:$C$5193,MATCH(ROWS(O$2:O3412),O$2:O$5193,0)),"")</f>
        <v/>
      </c>
    </row>
    <row r="3413" spans="1:19" x14ac:dyDescent="0.25">
      <c r="A3413" s="68">
        <v>6206</v>
      </c>
      <c r="B3413" s="68" t="s">
        <v>9235</v>
      </c>
      <c r="C3413" s="68" t="s">
        <v>9236</v>
      </c>
      <c r="D3413" s="68" t="s">
        <v>8920</v>
      </c>
      <c r="E3413" s="68" t="s">
        <v>22416</v>
      </c>
      <c r="F3413" s="68" t="s">
        <v>9237</v>
      </c>
      <c r="G3413" s="68" t="s">
        <v>9238</v>
      </c>
      <c r="H3413" s="68">
        <v>-3.45</v>
      </c>
      <c r="I3413" s="68">
        <v>140.779</v>
      </c>
      <c r="J3413" s="68">
        <v>914</v>
      </c>
      <c r="K3413" s="68">
        <v>9</v>
      </c>
      <c r="L3413" s="68">
        <f>COUNTIFS(Aéroports!$C$2:$C$5193,Aéroports!$C3413,Aéroports!$D$2:$D$5193,Aéroports!$D3413)</f>
        <v>1</v>
      </c>
      <c r="M3413" s="68" t="str">
        <f>IF(AND(Formulaire!$H$15=Aéroports!$E3413,--ISNUMBER(IFERROR(SEARCH(Formulaire!$H$16,$C3413,1),""))=1),MAX(M$1:M3412)+1,"")</f>
        <v/>
      </c>
      <c r="N3413" s="68" t="str">
        <f>IF(AND(Formulaire!$H$21=Aéroports!$E3413,--ISNUMBER(IFERROR(SEARCH(Formulaire!$H$22,$C3413,1),""))=1),MAX(N$1:N3412)+1,"")</f>
        <v/>
      </c>
      <c r="O3413" s="68" t="str">
        <f>IF(AND(Formulaire!$H$27=Aéroports!$E3413,--ISNUMBER(IFERROR(SEARCH(Formulaire!$H$28,$C3413,1),""))=1),MAX(O$1:O3412)+1,"")</f>
        <v/>
      </c>
      <c r="Q3413" s="91" t="str">
        <f>IFERROR(INDEX($C$2:$C$5193,MATCH(ROWS(M$2:M3413),M$2:M$5193,0)),"")</f>
        <v/>
      </c>
      <c r="R3413" s="70" t="str">
        <f>IFERROR(INDEX($C$2:$C$5193,MATCH(ROWS(N$2:N3413),N$2:N$5193,0)),"")</f>
        <v/>
      </c>
      <c r="S3413" s="92" t="str">
        <f>IFERROR(INDEX($C$2:$C$5193,MATCH(ROWS(O$2:O3413),O$2:O$5193,0)),"")</f>
        <v/>
      </c>
    </row>
    <row r="3414" spans="1:19" x14ac:dyDescent="0.25">
      <c r="A3414" s="69">
        <v>9874</v>
      </c>
      <c r="B3414" s="69" t="s">
        <v>9239</v>
      </c>
      <c r="C3414" s="69" t="s">
        <v>9240</v>
      </c>
      <c r="D3414" s="69" t="s">
        <v>8920</v>
      </c>
      <c r="E3414" s="69" t="s">
        <v>22416</v>
      </c>
      <c r="F3414" s="69" t="s">
        <v>9241</v>
      </c>
      <c r="G3414" s="69" t="s">
        <v>9242</v>
      </c>
      <c r="H3414" s="69">
        <v>2.2597299999999998</v>
      </c>
      <c r="I3414" s="69">
        <v>98.991900000000001</v>
      </c>
      <c r="J3414" s="69">
        <v>4700</v>
      </c>
      <c r="K3414" s="69">
        <v>7</v>
      </c>
      <c r="L3414" s="69">
        <f>COUNTIFS(Aéroports!$C$2:$C$5193,Aéroports!$C3414,Aéroports!$D$2:$D$5193,Aéroports!$D3414)</f>
        <v>1</v>
      </c>
      <c r="M3414" s="69" t="str">
        <f>IF(AND(Formulaire!$H$15=Aéroports!$E3414,--ISNUMBER(IFERROR(SEARCH(Formulaire!$H$16,$C3414,1),""))=1),MAX(M$1:M3413)+1,"")</f>
        <v/>
      </c>
      <c r="N3414" s="69" t="str">
        <f>IF(AND(Formulaire!$H$21=Aéroports!$E3414,--ISNUMBER(IFERROR(SEARCH(Formulaire!$H$22,$C3414,1),""))=1),MAX(N$1:N3413)+1,"")</f>
        <v/>
      </c>
      <c r="O3414" s="69" t="str">
        <f>IF(AND(Formulaire!$H$27=Aéroports!$E3414,--ISNUMBER(IFERROR(SEARCH(Formulaire!$H$28,$C3414,1),""))=1),MAX(O$1:O3413)+1,"")</f>
        <v/>
      </c>
      <c r="Q3414" s="91" t="str">
        <f>IFERROR(INDEX($C$2:$C$5193,MATCH(ROWS(M$2:M3414),M$2:M$5193,0)),"")</f>
        <v/>
      </c>
      <c r="R3414" s="70" t="str">
        <f>IFERROR(INDEX($C$2:$C$5193,MATCH(ROWS(N$2:N3414),N$2:N$5193,0)),"")</f>
        <v/>
      </c>
      <c r="S3414" s="92" t="str">
        <f>IFERROR(INDEX($C$2:$C$5193,MATCH(ROWS(O$2:O3414),O$2:O$5193,0)),"")</f>
        <v/>
      </c>
    </row>
    <row r="3415" spans="1:19" x14ac:dyDescent="0.25">
      <c r="A3415" s="68">
        <v>9875</v>
      </c>
      <c r="B3415" s="68" t="s">
        <v>9243</v>
      </c>
      <c r="C3415" s="68" t="s">
        <v>9244</v>
      </c>
      <c r="D3415" s="68" t="s">
        <v>8920</v>
      </c>
      <c r="E3415" s="68" t="s">
        <v>22416</v>
      </c>
      <c r="F3415" s="68" t="s">
        <v>9245</v>
      </c>
      <c r="G3415" s="68" t="s">
        <v>9246</v>
      </c>
      <c r="H3415" s="68">
        <v>2.4102800000000002</v>
      </c>
      <c r="I3415" s="68">
        <v>96.325599999999994</v>
      </c>
      <c r="J3415" s="68">
        <v>19</v>
      </c>
      <c r="K3415" s="68">
        <v>7</v>
      </c>
      <c r="L3415" s="68">
        <f>COUNTIFS(Aéroports!$C$2:$C$5193,Aéroports!$C3415,Aéroports!$D$2:$D$5193,Aéroports!$D3415)</f>
        <v>1</v>
      </c>
      <c r="M3415" s="68" t="str">
        <f>IF(AND(Formulaire!$H$15=Aéroports!$E3415,--ISNUMBER(IFERROR(SEARCH(Formulaire!$H$16,$C3415,1),""))=1),MAX(M$1:M3414)+1,"")</f>
        <v/>
      </c>
      <c r="N3415" s="68" t="str">
        <f>IF(AND(Formulaire!$H$21=Aéroports!$E3415,--ISNUMBER(IFERROR(SEARCH(Formulaire!$H$22,$C3415,1),""))=1),MAX(N$1:N3414)+1,"")</f>
        <v/>
      </c>
      <c r="O3415" s="68" t="str">
        <f>IF(AND(Formulaire!$H$27=Aéroports!$E3415,--ISNUMBER(IFERROR(SEARCH(Formulaire!$H$28,$C3415,1),""))=1),MAX(O$1:O3414)+1,"")</f>
        <v/>
      </c>
      <c r="Q3415" s="91" t="str">
        <f>IFERROR(INDEX($C$2:$C$5193,MATCH(ROWS(M$2:M3415),M$2:M$5193,0)),"")</f>
        <v/>
      </c>
      <c r="R3415" s="70" t="str">
        <f>IFERROR(INDEX($C$2:$C$5193,MATCH(ROWS(N$2:N3415),N$2:N$5193,0)),"")</f>
        <v/>
      </c>
      <c r="S3415" s="92" t="str">
        <f>IFERROR(INDEX($C$2:$C$5193,MATCH(ROWS(O$2:O3415),O$2:O$5193,0)),"")</f>
        <v/>
      </c>
    </row>
    <row r="3416" spans="1:19" x14ac:dyDescent="0.25">
      <c r="A3416" s="69">
        <v>3907</v>
      </c>
      <c r="B3416" s="69" t="s">
        <v>9247</v>
      </c>
      <c r="C3416" s="69" t="s">
        <v>9248</v>
      </c>
      <c r="D3416" s="69" t="s">
        <v>8920</v>
      </c>
      <c r="E3416" s="69" t="s">
        <v>22416</v>
      </c>
      <c r="F3416" s="69" t="s">
        <v>9249</v>
      </c>
      <c r="G3416" s="69" t="s">
        <v>9250</v>
      </c>
      <c r="H3416" s="69">
        <v>-0.47918899999999998</v>
      </c>
      <c r="I3416" s="69">
        <v>104.57899999999999</v>
      </c>
      <c r="J3416" s="69">
        <v>95</v>
      </c>
      <c r="K3416" s="69">
        <v>7</v>
      </c>
      <c r="L3416" s="69">
        <f>COUNTIFS(Aéroports!$C$2:$C$5193,Aéroports!$C3416,Aéroports!$D$2:$D$5193,Aéroports!$D3416)</f>
        <v>1</v>
      </c>
      <c r="M3416" s="69" t="str">
        <f>IF(AND(Formulaire!$H$15=Aéroports!$E3416,--ISNUMBER(IFERROR(SEARCH(Formulaire!$H$16,$C3416,1),""))=1),MAX(M$1:M3415)+1,"")</f>
        <v/>
      </c>
      <c r="N3416" s="69" t="str">
        <f>IF(AND(Formulaire!$H$21=Aéroports!$E3416,--ISNUMBER(IFERROR(SEARCH(Formulaire!$H$22,$C3416,1),""))=1),MAX(N$1:N3415)+1,"")</f>
        <v/>
      </c>
      <c r="O3416" s="69" t="str">
        <f>IF(AND(Formulaire!$H$27=Aéroports!$E3416,--ISNUMBER(IFERROR(SEARCH(Formulaire!$H$28,$C3416,1),""))=1),MAX(O$1:O3415)+1,"")</f>
        <v/>
      </c>
      <c r="Q3416" s="91" t="str">
        <f>IFERROR(INDEX($C$2:$C$5193,MATCH(ROWS(M$2:M3416),M$2:M$5193,0)),"")</f>
        <v/>
      </c>
      <c r="R3416" s="70" t="str">
        <f>IFERROR(INDEX($C$2:$C$5193,MATCH(ROWS(N$2:N3416),N$2:N$5193,0)),"")</f>
        <v/>
      </c>
      <c r="S3416" s="92" t="str">
        <f>IFERROR(INDEX($C$2:$C$5193,MATCH(ROWS(O$2:O3416),O$2:O$5193,0)),"")</f>
        <v/>
      </c>
    </row>
    <row r="3417" spans="1:19" x14ac:dyDescent="0.25">
      <c r="A3417" s="68">
        <v>6227</v>
      </c>
      <c r="B3417" s="68" t="s">
        <v>9251</v>
      </c>
      <c r="C3417" s="68" t="s">
        <v>9252</v>
      </c>
      <c r="D3417" s="68" t="s">
        <v>8920</v>
      </c>
      <c r="E3417" s="68" t="s">
        <v>22416</v>
      </c>
      <c r="F3417" s="68" t="s">
        <v>9253</v>
      </c>
      <c r="G3417" s="68" t="s">
        <v>9254</v>
      </c>
      <c r="H3417" s="68">
        <v>6.3618999999999995E-2</v>
      </c>
      <c r="I3417" s="68">
        <v>111.473</v>
      </c>
      <c r="J3417" s="68">
        <v>98</v>
      </c>
      <c r="K3417" s="68">
        <v>7</v>
      </c>
      <c r="L3417" s="68">
        <f>COUNTIFS(Aéroports!$C$2:$C$5193,Aéroports!$C3417,Aéroports!$D$2:$D$5193,Aéroports!$D3417)</f>
        <v>1</v>
      </c>
      <c r="M3417" s="68" t="str">
        <f>IF(AND(Formulaire!$H$15=Aéroports!$E3417,--ISNUMBER(IFERROR(SEARCH(Formulaire!$H$16,$C3417,1),""))=1),MAX(M$1:M3416)+1,"")</f>
        <v/>
      </c>
      <c r="N3417" s="68" t="str">
        <f>IF(AND(Formulaire!$H$21=Aéroports!$E3417,--ISNUMBER(IFERROR(SEARCH(Formulaire!$H$22,$C3417,1),""))=1),MAX(N$1:N3416)+1,"")</f>
        <v/>
      </c>
      <c r="O3417" s="68" t="str">
        <f>IF(AND(Formulaire!$H$27=Aéroports!$E3417,--ISNUMBER(IFERROR(SEARCH(Formulaire!$H$28,$C3417,1),""))=1),MAX(O$1:O3416)+1,"")</f>
        <v/>
      </c>
      <c r="Q3417" s="91" t="str">
        <f>IFERROR(INDEX($C$2:$C$5193,MATCH(ROWS(M$2:M3417),M$2:M$5193,0)),"")</f>
        <v/>
      </c>
      <c r="R3417" s="70" t="str">
        <f>IFERROR(INDEX($C$2:$C$5193,MATCH(ROWS(N$2:N3417),N$2:N$5193,0)),"")</f>
        <v/>
      </c>
      <c r="S3417" s="92" t="str">
        <f>IFERROR(INDEX($C$2:$C$5193,MATCH(ROWS(O$2:O3417),O$2:O$5193,0)),"")</f>
        <v/>
      </c>
    </row>
    <row r="3418" spans="1:19" x14ac:dyDescent="0.25">
      <c r="A3418" s="69">
        <v>3929</v>
      </c>
      <c r="B3418" s="69" t="s">
        <v>9255</v>
      </c>
      <c r="C3418" s="69" t="s">
        <v>9256</v>
      </c>
      <c r="D3418" s="69" t="s">
        <v>8920</v>
      </c>
      <c r="E3418" s="69" t="s">
        <v>22416</v>
      </c>
      <c r="F3418" s="69" t="s">
        <v>9257</v>
      </c>
      <c r="G3418" s="69" t="s">
        <v>9258</v>
      </c>
      <c r="H3418" s="69">
        <v>-7.5160900000000002</v>
      </c>
      <c r="I3418" s="69">
        <v>110.75700000000001</v>
      </c>
      <c r="J3418" s="69">
        <v>421</v>
      </c>
      <c r="K3418" s="69">
        <v>7</v>
      </c>
      <c r="L3418" s="69">
        <f>COUNTIFS(Aéroports!$C$2:$C$5193,Aéroports!$C3418,Aéroports!$D$2:$D$5193,Aéroports!$D3418)</f>
        <v>1</v>
      </c>
      <c r="M3418" s="69" t="str">
        <f>IF(AND(Formulaire!$H$15=Aéroports!$E3418,--ISNUMBER(IFERROR(SEARCH(Formulaire!$H$16,$C3418,1),""))=1),MAX(M$1:M3417)+1,"")</f>
        <v/>
      </c>
      <c r="N3418" s="69" t="str">
        <f>IF(AND(Formulaire!$H$21=Aéroports!$E3418,--ISNUMBER(IFERROR(SEARCH(Formulaire!$H$22,$C3418,1),""))=1),MAX(N$1:N3417)+1,"")</f>
        <v/>
      </c>
      <c r="O3418" s="69" t="str">
        <f>IF(AND(Formulaire!$H$27=Aéroports!$E3418,--ISNUMBER(IFERROR(SEARCH(Formulaire!$H$28,$C3418,1),""))=1),MAX(O$1:O3417)+1,"")</f>
        <v/>
      </c>
      <c r="Q3418" s="91" t="str">
        <f>IFERROR(INDEX($C$2:$C$5193,MATCH(ROWS(M$2:M3418),M$2:M$5193,0)),"")</f>
        <v/>
      </c>
      <c r="R3418" s="70" t="str">
        <f>IFERROR(INDEX($C$2:$C$5193,MATCH(ROWS(N$2:N3418),N$2:N$5193,0)),"")</f>
        <v/>
      </c>
      <c r="S3418" s="92" t="str">
        <f>IFERROR(INDEX($C$2:$C$5193,MATCH(ROWS(O$2:O3418),O$2:O$5193,0)),"")</f>
        <v/>
      </c>
    </row>
    <row r="3419" spans="1:19" x14ac:dyDescent="0.25">
      <c r="A3419" s="68">
        <v>3261</v>
      </c>
      <c r="B3419" s="68" t="s">
        <v>9259</v>
      </c>
      <c r="C3419" s="68" t="s">
        <v>9260</v>
      </c>
      <c r="D3419" s="68" t="s">
        <v>8920</v>
      </c>
      <c r="E3419" s="68" t="s">
        <v>22416</v>
      </c>
      <c r="F3419" s="68" t="s">
        <v>9261</v>
      </c>
      <c r="G3419" s="68" t="s">
        <v>9262</v>
      </c>
      <c r="H3419" s="68">
        <v>-0.89400000000000002</v>
      </c>
      <c r="I3419" s="68">
        <v>131.28700000000001</v>
      </c>
      <c r="J3419" s="68">
        <v>10</v>
      </c>
      <c r="K3419" s="68">
        <v>9</v>
      </c>
      <c r="L3419" s="68">
        <f>COUNTIFS(Aéroports!$C$2:$C$5193,Aéroports!$C3419,Aéroports!$D$2:$D$5193,Aéroports!$D3419)</f>
        <v>1</v>
      </c>
      <c r="M3419" s="68" t="str">
        <f>IF(AND(Formulaire!$H$15=Aéroports!$E3419,--ISNUMBER(IFERROR(SEARCH(Formulaire!$H$16,$C3419,1),""))=1),MAX(M$1:M3418)+1,"")</f>
        <v/>
      </c>
      <c r="N3419" s="68" t="str">
        <f>IF(AND(Formulaire!$H$21=Aéroports!$E3419,--ISNUMBER(IFERROR(SEARCH(Formulaire!$H$22,$C3419,1),""))=1),MAX(N$1:N3418)+1,"")</f>
        <v/>
      </c>
      <c r="O3419" s="68" t="str">
        <f>IF(AND(Formulaire!$H$27=Aéroports!$E3419,--ISNUMBER(IFERROR(SEARCH(Formulaire!$H$28,$C3419,1),""))=1),MAX(O$1:O3418)+1,"")</f>
        <v/>
      </c>
      <c r="Q3419" s="91" t="str">
        <f>IFERROR(INDEX($C$2:$C$5193,MATCH(ROWS(M$2:M3419),M$2:M$5193,0)),"")</f>
        <v/>
      </c>
      <c r="R3419" s="70" t="str">
        <f>IFERROR(INDEX($C$2:$C$5193,MATCH(ROWS(N$2:N3419),N$2:N$5193,0)),"")</f>
        <v/>
      </c>
      <c r="S3419" s="92" t="str">
        <f>IFERROR(INDEX($C$2:$C$5193,MATCH(ROWS(O$2:O3419),O$2:O$5193,0)),"")</f>
        <v/>
      </c>
    </row>
    <row r="3420" spans="1:19" x14ac:dyDescent="0.25">
      <c r="A3420" s="69">
        <v>6203</v>
      </c>
      <c r="B3420" s="69" t="s">
        <v>9263</v>
      </c>
      <c r="C3420" s="69" t="s">
        <v>9264</v>
      </c>
      <c r="D3420" s="69" t="s">
        <v>8920</v>
      </c>
      <c r="E3420" s="69" t="s">
        <v>22416</v>
      </c>
      <c r="F3420" s="69" t="s">
        <v>9265</v>
      </c>
      <c r="G3420" s="69" t="s">
        <v>9266</v>
      </c>
      <c r="H3420" s="69">
        <v>-8.4890399999999993</v>
      </c>
      <c r="I3420" s="69">
        <v>117.41200000000001</v>
      </c>
      <c r="J3420" s="69">
        <v>16</v>
      </c>
      <c r="K3420" s="69">
        <v>8</v>
      </c>
      <c r="L3420" s="69">
        <f>COUNTIFS(Aéroports!$C$2:$C$5193,Aéroports!$C3420,Aéroports!$D$2:$D$5193,Aéroports!$D3420)</f>
        <v>1</v>
      </c>
      <c r="M3420" s="69" t="str">
        <f>IF(AND(Formulaire!$H$15=Aéroports!$E3420,--ISNUMBER(IFERROR(SEARCH(Formulaire!$H$16,$C3420,1),""))=1),MAX(M$1:M3419)+1,"")</f>
        <v/>
      </c>
      <c r="N3420" s="69" t="str">
        <f>IF(AND(Formulaire!$H$21=Aéroports!$E3420,--ISNUMBER(IFERROR(SEARCH(Formulaire!$H$22,$C3420,1),""))=1),MAX(N$1:N3419)+1,"")</f>
        <v/>
      </c>
      <c r="O3420" s="69" t="str">
        <f>IF(AND(Formulaire!$H$27=Aéroports!$E3420,--ISNUMBER(IFERROR(SEARCH(Formulaire!$H$28,$C3420,1),""))=1),MAX(O$1:O3419)+1,"")</f>
        <v/>
      </c>
      <c r="Q3420" s="91" t="str">
        <f>IFERROR(INDEX($C$2:$C$5193,MATCH(ROWS(M$2:M3420),M$2:M$5193,0)),"")</f>
        <v/>
      </c>
      <c r="R3420" s="70" t="str">
        <f>IFERROR(INDEX($C$2:$C$5193,MATCH(ROWS(N$2:N3420),N$2:N$5193,0)),"")</f>
        <v/>
      </c>
      <c r="S3420" s="92" t="str">
        <f>IFERROR(INDEX($C$2:$C$5193,MATCH(ROWS(O$2:O3420),O$2:O$5193,0)),"")</f>
        <v/>
      </c>
    </row>
    <row r="3421" spans="1:19" x14ac:dyDescent="0.25">
      <c r="A3421" s="68">
        <v>3928</v>
      </c>
      <c r="B3421" s="68" t="s">
        <v>9267</v>
      </c>
      <c r="C3421" s="68" t="s">
        <v>9268</v>
      </c>
      <c r="D3421" s="68" t="s">
        <v>8920</v>
      </c>
      <c r="E3421" s="68" t="s">
        <v>22416</v>
      </c>
      <c r="F3421" s="68" t="s">
        <v>9269</v>
      </c>
      <c r="G3421" s="68" t="s">
        <v>9270</v>
      </c>
      <c r="H3421" s="68">
        <v>-7.3798300000000001</v>
      </c>
      <c r="I3421" s="68">
        <v>112.78700000000001</v>
      </c>
      <c r="J3421" s="68">
        <v>9</v>
      </c>
      <c r="K3421" s="68">
        <v>7</v>
      </c>
      <c r="L3421" s="68">
        <f>COUNTIFS(Aéroports!$C$2:$C$5193,Aéroports!$C3421,Aéroports!$D$2:$D$5193,Aéroports!$D3421)</f>
        <v>1</v>
      </c>
      <c r="M3421" s="68" t="str">
        <f>IF(AND(Formulaire!$H$15=Aéroports!$E3421,--ISNUMBER(IFERROR(SEARCH(Formulaire!$H$16,$C3421,1),""))=1),MAX(M$1:M3420)+1,"")</f>
        <v/>
      </c>
      <c r="N3421" s="68" t="str">
        <f>IF(AND(Formulaire!$H$21=Aéroports!$E3421,--ISNUMBER(IFERROR(SEARCH(Formulaire!$H$22,$C3421,1),""))=1),MAX(N$1:N3420)+1,"")</f>
        <v/>
      </c>
      <c r="O3421" s="68" t="str">
        <f>IF(AND(Formulaire!$H$27=Aéroports!$E3421,--ISNUMBER(IFERROR(SEARCH(Formulaire!$H$28,$C3421,1),""))=1),MAX(O$1:O3420)+1,"")</f>
        <v/>
      </c>
      <c r="Q3421" s="91" t="str">
        <f>IFERROR(INDEX($C$2:$C$5193,MATCH(ROWS(M$2:M3421),M$2:M$5193,0)),"")</f>
        <v/>
      </c>
      <c r="R3421" s="70" t="str">
        <f>IFERROR(INDEX($C$2:$C$5193,MATCH(ROWS(N$2:N3421),N$2:N$5193,0)),"")</f>
        <v/>
      </c>
      <c r="S3421" s="92" t="str">
        <f>IFERROR(INDEX($C$2:$C$5193,MATCH(ROWS(O$2:O3421),O$2:O$5193,0)),"")</f>
        <v/>
      </c>
    </row>
    <row r="3422" spans="1:19" x14ac:dyDescent="0.25">
      <c r="A3422" s="69">
        <v>6228</v>
      </c>
      <c r="B3422" s="69" t="s">
        <v>9271</v>
      </c>
      <c r="C3422" s="69" t="s">
        <v>9272</v>
      </c>
      <c r="D3422" s="69" t="s">
        <v>8920</v>
      </c>
      <c r="E3422" s="69" t="s">
        <v>22416</v>
      </c>
      <c r="F3422" s="69" t="s">
        <v>9273</v>
      </c>
      <c r="G3422" s="69" t="s">
        <v>9274</v>
      </c>
      <c r="H3422" s="69">
        <v>-3.28607</v>
      </c>
      <c r="I3422" s="69">
        <v>103.88</v>
      </c>
      <c r="J3422" s="69">
        <v>184</v>
      </c>
      <c r="K3422" s="69">
        <v>7</v>
      </c>
      <c r="L3422" s="69">
        <f>COUNTIFS(Aéroports!$C$2:$C$5193,Aéroports!$C3422,Aéroports!$D$2:$D$5193,Aéroports!$D3422)</f>
        <v>1</v>
      </c>
      <c r="M3422" s="69" t="str">
        <f>IF(AND(Formulaire!$H$15=Aéroports!$E3422,--ISNUMBER(IFERROR(SEARCH(Formulaire!$H$16,$C3422,1),""))=1),MAX(M$1:M3421)+1,"")</f>
        <v/>
      </c>
      <c r="N3422" s="69" t="str">
        <f>IF(AND(Formulaire!$H$21=Aéroports!$E3422,--ISNUMBER(IFERROR(SEARCH(Formulaire!$H$22,$C3422,1),""))=1),MAX(N$1:N3421)+1,"")</f>
        <v/>
      </c>
      <c r="O3422" s="69" t="str">
        <f>IF(AND(Formulaire!$H$27=Aéroports!$E3422,--ISNUMBER(IFERROR(SEARCH(Formulaire!$H$28,$C3422,1),""))=1),MAX(O$1:O3421)+1,"")</f>
        <v/>
      </c>
      <c r="Q3422" s="91" t="str">
        <f>IFERROR(INDEX($C$2:$C$5193,MATCH(ROWS(M$2:M3422),M$2:M$5193,0)),"")</f>
        <v/>
      </c>
      <c r="R3422" s="70" t="str">
        <f>IFERROR(INDEX($C$2:$C$5193,MATCH(ROWS(N$2:N3422),N$2:N$5193,0)),"")</f>
        <v/>
      </c>
      <c r="S3422" s="92" t="str">
        <f>IFERROR(INDEX($C$2:$C$5193,MATCH(ROWS(O$2:O3422),O$2:O$5193,0)),"")</f>
        <v/>
      </c>
    </row>
    <row r="3423" spans="1:19" x14ac:dyDescent="0.25">
      <c r="A3423" s="68">
        <v>3904</v>
      </c>
      <c r="B3423" s="68" t="s">
        <v>9275</v>
      </c>
      <c r="C3423" s="68" t="s">
        <v>9276</v>
      </c>
      <c r="D3423" s="68" t="s">
        <v>8920</v>
      </c>
      <c r="E3423" s="68" t="s">
        <v>22416</v>
      </c>
      <c r="F3423" s="68" t="s">
        <v>9277</v>
      </c>
      <c r="G3423" s="68" t="s">
        <v>9278</v>
      </c>
      <c r="H3423" s="68">
        <v>-2.7457199999999999</v>
      </c>
      <c r="I3423" s="68">
        <v>107.755</v>
      </c>
      <c r="J3423" s="68">
        <v>164</v>
      </c>
      <c r="K3423" s="68">
        <v>7</v>
      </c>
      <c r="L3423" s="68">
        <f>COUNTIFS(Aéroports!$C$2:$C$5193,Aéroports!$C3423,Aéroports!$D$2:$D$5193,Aéroports!$D3423)</f>
        <v>1</v>
      </c>
      <c r="M3423" s="68" t="str">
        <f>IF(AND(Formulaire!$H$15=Aéroports!$E3423,--ISNUMBER(IFERROR(SEARCH(Formulaire!$H$16,$C3423,1),""))=1),MAX(M$1:M3422)+1,"")</f>
        <v/>
      </c>
      <c r="N3423" s="68" t="str">
        <f>IF(AND(Formulaire!$H$21=Aéroports!$E3423,--ISNUMBER(IFERROR(SEARCH(Formulaire!$H$22,$C3423,1),""))=1),MAX(N$1:N3422)+1,"")</f>
        <v/>
      </c>
      <c r="O3423" s="68" t="str">
        <f>IF(AND(Formulaire!$H$27=Aéroports!$E3423,--ISNUMBER(IFERROR(SEARCH(Formulaire!$H$28,$C3423,1),""))=1),MAX(O$1:O3422)+1,"")</f>
        <v/>
      </c>
      <c r="Q3423" s="91" t="str">
        <f>IFERROR(INDEX($C$2:$C$5193,MATCH(ROWS(M$2:M3423),M$2:M$5193,0)),"")</f>
        <v/>
      </c>
      <c r="R3423" s="70" t="str">
        <f>IFERROR(INDEX($C$2:$C$5193,MATCH(ROWS(N$2:N3423),N$2:N$5193,0)),"")</f>
        <v/>
      </c>
      <c r="S3423" s="92" t="str">
        <f>IFERROR(INDEX($C$2:$C$5193,MATCH(ROWS(O$2:O3423),O$2:O$5193,0)),"")</f>
        <v/>
      </c>
    </row>
    <row r="3424" spans="1:19" x14ac:dyDescent="0.25">
      <c r="A3424" s="69">
        <v>3906</v>
      </c>
      <c r="B3424" s="69" t="s">
        <v>9279</v>
      </c>
      <c r="C3424" s="69" t="s">
        <v>9280</v>
      </c>
      <c r="D3424" s="69" t="s">
        <v>8920</v>
      </c>
      <c r="E3424" s="69" t="s">
        <v>22416</v>
      </c>
      <c r="F3424" s="69" t="s">
        <v>9281</v>
      </c>
      <c r="G3424" s="69" t="s">
        <v>9282</v>
      </c>
      <c r="H3424" s="69">
        <v>0.92268300000000003</v>
      </c>
      <c r="I3424" s="69">
        <v>104.532</v>
      </c>
      <c r="J3424" s="69">
        <v>52</v>
      </c>
      <c r="K3424" s="69">
        <v>7</v>
      </c>
      <c r="L3424" s="69">
        <f>COUNTIFS(Aéroports!$C$2:$C$5193,Aéroports!$C3424,Aéroports!$D$2:$D$5193,Aéroports!$D3424)</f>
        <v>1</v>
      </c>
      <c r="M3424" s="69" t="str">
        <f>IF(AND(Formulaire!$H$15=Aéroports!$E3424,--ISNUMBER(IFERROR(SEARCH(Formulaire!$H$16,$C3424,1),""))=1),MAX(M$1:M3423)+1,"")</f>
        <v/>
      </c>
      <c r="N3424" s="69" t="str">
        <f>IF(AND(Formulaire!$H$21=Aéroports!$E3424,--ISNUMBER(IFERROR(SEARCH(Formulaire!$H$22,$C3424,1),""))=1),MAX(N$1:N3423)+1,"")</f>
        <v/>
      </c>
      <c r="O3424" s="69" t="str">
        <f>IF(AND(Formulaire!$H$27=Aéroports!$E3424,--ISNUMBER(IFERROR(SEARCH(Formulaire!$H$28,$C3424,1),""))=1),MAX(O$1:O3423)+1,"")</f>
        <v/>
      </c>
      <c r="Q3424" s="91" t="str">
        <f>IFERROR(INDEX($C$2:$C$5193,MATCH(ROWS(M$2:M3424),M$2:M$5193,0)),"")</f>
        <v/>
      </c>
      <c r="R3424" s="70" t="str">
        <f>IFERROR(INDEX($C$2:$C$5193,MATCH(ROWS(N$2:N3424),N$2:N$5193,0)),"")</f>
        <v/>
      </c>
      <c r="S3424" s="92" t="str">
        <f>IFERROR(INDEX($C$2:$C$5193,MATCH(ROWS(O$2:O3424),O$2:O$5193,0)),"")</f>
        <v/>
      </c>
    </row>
    <row r="3425" spans="1:19" x14ac:dyDescent="0.25">
      <c r="A3425" s="68">
        <v>6209</v>
      </c>
      <c r="B3425" s="68" t="s">
        <v>9283</v>
      </c>
      <c r="C3425" s="68" t="s">
        <v>9284</v>
      </c>
      <c r="D3425" s="68" t="s">
        <v>8920</v>
      </c>
      <c r="E3425" s="68" t="s">
        <v>22416</v>
      </c>
      <c r="F3425" s="68" t="s">
        <v>9285</v>
      </c>
      <c r="G3425" s="68" t="s">
        <v>9286</v>
      </c>
      <c r="H3425" s="68">
        <v>2.1555</v>
      </c>
      <c r="I3425" s="68">
        <v>117.432</v>
      </c>
      <c r="J3425" s="68">
        <v>59</v>
      </c>
      <c r="K3425" s="68">
        <v>8</v>
      </c>
      <c r="L3425" s="68">
        <f>COUNTIFS(Aéroports!$C$2:$C$5193,Aéroports!$C3425,Aéroports!$D$2:$D$5193,Aéroports!$D3425)</f>
        <v>1</v>
      </c>
      <c r="M3425" s="68" t="str">
        <f>IF(AND(Formulaire!$H$15=Aéroports!$E3425,--ISNUMBER(IFERROR(SEARCH(Formulaire!$H$16,$C3425,1),""))=1),MAX(M$1:M3424)+1,"")</f>
        <v/>
      </c>
      <c r="N3425" s="68" t="str">
        <f>IF(AND(Formulaire!$H$21=Aéroports!$E3425,--ISNUMBER(IFERROR(SEARCH(Formulaire!$H$22,$C3425,1),""))=1),MAX(N$1:N3424)+1,"")</f>
        <v/>
      </c>
      <c r="O3425" s="68" t="str">
        <f>IF(AND(Formulaire!$H$27=Aéroports!$E3425,--ISNUMBER(IFERROR(SEARCH(Formulaire!$H$28,$C3425,1),""))=1),MAX(O$1:O3424)+1,"")</f>
        <v/>
      </c>
      <c r="Q3425" s="91" t="str">
        <f>IFERROR(INDEX($C$2:$C$5193,MATCH(ROWS(M$2:M3425),M$2:M$5193,0)),"")</f>
        <v/>
      </c>
      <c r="R3425" s="70" t="str">
        <f>IFERROR(INDEX($C$2:$C$5193,MATCH(ROWS(N$2:N3425),N$2:N$5193,0)),"")</f>
        <v/>
      </c>
      <c r="S3425" s="92" t="str">
        <f>IFERROR(INDEX($C$2:$C$5193,MATCH(ROWS(O$2:O3425),O$2:O$5193,0)),"")</f>
        <v/>
      </c>
    </row>
    <row r="3426" spans="1:19" x14ac:dyDescent="0.25">
      <c r="A3426" s="69">
        <v>6207</v>
      </c>
      <c r="B3426" s="69" t="s">
        <v>9287</v>
      </c>
      <c r="C3426" s="69" t="s">
        <v>9288</v>
      </c>
      <c r="D3426" s="69" t="s">
        <v>8920</v>
      </c>
      <c r="E3426" s="69" t="s">
        <v>22416</v>
      </c>
      <c r="F3426" s="69" t="s">
        <v>9289</v>
      </c>
      <c r="G3426" s="69" t="s">
        <v>9290</v>
      </c>
      <c r="H3426" s="69">
        <v>2.835833</v>
      </c>
      <c r="I3426" s="69">
        <v>117.3736</v>
      </c>
      <c r="J3426" s="69">
        <v>10</v>
      </c>
      <c r="K3426" s="69">
        <v>8</v>
      </c>
      <c r="L3426" s="69">
        <f>COUNTIFS(Aéroports!$C$2:$C$5193,Aéroports!$C3426,Aéroports!$D$2:$D$5193,Aéroports!$D3426)</f>
        <v>1</v>
      </c>
      <c r="M3426" s="69" t="str">
        <f>IF(AND(Formulaire!$H$15=Aéroports!$E3426,--ISNUMBER(IFERROR(SEARCH(Formulaire!$H$16,$C3426,1),""))=1),MAX(M$1:M3425)+1,"")</f>
        <v/>
      </c>
      <c r="N3426" s="69" t="str">
        <f>IF(AND(Formulaire!$H$21=Aéroports!$E3426,--ISNUMBER(IFERROR(SEARCH(Formulaire!$H$22,$C3426,1),""))=1),MAX(N$1:N3425)+1,"")</f>
        <v/>
      </c>
      <c r="O3426" s="69" t="str">
        <f>IF(AND(Formulaire!$H$27=Aéroports!$E3426,--ISNUMBER(IFERROR(SEARCH(Formulaire!$H$28,$C3426,1),""))=1),MAX(O$1:O3425)+1,"")</f>
        <v/>
      </c>
      <c r="Q3426" s="91" t="str">
        <f>IFERROR(INDEX($C$2:$C$5193,MATCH(ROWS(M$2:M3426),M$2:M$5193,0)),"")</f>
        <v/>
      </c>
      <c r="R3426" s="70" t="str">
        <f>IFERROR(INDEX($C$2:$C$5193,MATCH(ROWS(N$2:N3426),N$2:N$5193,0)),"")</f>
        <v/>
      </c>
      <c r="S3426" s="92" t="str">
        <f>IFERROR(INDEX($C$2:$C$5193,MATCH(ROWS(O$2:O3426),O$2:O$5193,0)),"")</f>
        <v/>
      </c>
    </row>
    <row r="3427" spans="1:19" x14ac:dyDescent="0.25">
      <c r="A3427" s="68">
        <v>6210</v>
      </c>
      <c r="B3427" s="68" t="s">
        <v>9291</v>
      </c>
      <c r="C3427" s="68" t="s">
        <v>9292</v>
      </c>
      <c r="D3427" s="68" t="s">
        <v>8920</v>
      </c>
      <c r="E3427" s="68" t="s">
        <v>22416</v>
      </c>
      <c r="F3427" s="68" t="s">
        <v>9293</v>
      </c>
      <c r="G3427" s="68" t="s">
        <v>9294</v>
      </c>
      <c r="H3427" s="68">
        <v>-2.2165599999999999</v>
      </c>
      <c r="I3427" s="68">
        <v>115.43600000000001</v>
      </c>
      <c r="J3427" s="68">
        <v>197</v>
      </c>
      <c r="K3427" s="68">
        <v>8</v>
      </c>
      <c r="L3427" s="68">
        <f>COUNTIFS(Aéroports!$C$2:$C$5193,Aéroports!$C3427,Aéroports!$D$2:$D$5193,Aéroports!$D3427)</f>
        <v>1</v>
      </c>
      <c r="M3427" s="68" t="str">
        <f>IF(AND(Formulaire!$H$15=Aéroports!$E3427,--ISNUMBER(IFERROR(SEARCH(Formulaire!$H$16,$C3427,1),""))=1),MAX(M$1:M3426)+1,"")</f>
        <v/>
      </c>
      <c r="N3427" s="68" t="str">
        <f>IF(AND(Formulaire!$H$21=Aéroports!$E3427,--ISNUMBER(IFERROR(SEARCH(Formulaire!$H$22,$C3427,1),""))=1),MAX(N$1:N3426)+1,"")</f>
        <v/>
      </c>
      <c r="O3427" s="68" t="str">
        <f>IF(AND(Formulaire!$H$27=Aéroports!$E3427,--ISNUMBER(IFERROR(SEARCH(Formulaire!$H$28,$C3427,1),""))=1),MAX(O$1:O3426)+1,"")</f>
        <v/>
      </c>
      <c r="Q3427" s="91" t="str">
        <f>IFERROR(INDEX($C$2:$C$5193,MATCH(ROWS(M$2:M3427),M$2:M$5193,0)),"")</f>
        <v/>
      </c>
      <c r="R3427" s="70" t="str">
        <f>IFERROR(INDEX($C$2:$C$5193,MATCH(ROWS(N$2:N3427),N$2:N$5193,0)),"")</f>
        <v/>
      </c>
      <c r="S3427" s="92" t="str">
        <f>IFERROR(INDEX($C$2:$C$5193,MATCH(ROWS(O$2:O3427),O$2:O$5193,0)),"")</f>
        <v/>
      </c>
    </row>
    <row r="3428" spans="1:19" x14ac:dyDescent="0.25">
      <c r="A3428" s="69">
        <v>3920</v>
      </c>
      <c r="B3428" s="69" t="s">
        <v>9295</v>
      </c>
      <c r="C3428" s="69" t="s">
        <v>9296</v>
      </c>
      <c r="D3428" s="69" t="s">
        <v>8920</v>
      </c>
      <c r="E3428" s="69" t="s">
        <v>22416</v>
      </c>
      <c r="F3428" s="69" t="s">
        <v>9297</v>
      </c>
      <c r="G3428" s="69" t="s">
        <v>9298</v>
      </c>
      <c r="H3428" s="69">
        <v>3.326667</v>
      </c>
      <c r="I3428" s="69">
        <v>117.5694</v>
      </c>
      <c r="J3428" s="69">
        <v>23</v>
      </c>
      <c r="K3428" s="69">
        <v>8</v>
      </c>
      <c r="L3428" s="69">
        <f>COUNTIFS(Aéroports!$C$2:$C$5193,Aéroports!$C3428,Aéroports!$D$2:$D$5193,Aéroports!$D3428)</f>
        <v>1</v>
      </c>
      <c r="M3428" s="69" t="str">
        <f>IF(AND(Formulaire!$H$15=Aéroports!$E3428,--ISNUMBER(IFERROR(SEARCH(Formulaire!$H$16,$C3428,1),""))=1),MAX(M$1:M3427)+1,"")</f>
        <v/>
      </c>
      <c r="N3428" s="69" t="str">
        <f>IF(AND(Formulaire!$H$21=Aéroports!$E3428,--ISNUMBER(IFERROR(SEARCH(Formulaire!$H$22,$C3428,1),""))=1),MAX(N$1:N3427)+1,"")</f>
        <v/>
      </c>
      <c r="O3428" s="69" t="str">
        <f>IF(AND(Formulaire!$H$27=Aéroports!$E3428,--ISNUMBER(IFERROR(SEARCH(Formulaire!$H$28,$C3428,1),""))=1),MAX(O$1:O3427)+1,"")</f>
        <v/>
      </c>
      <c r="Q3428" s="91" t="str">
        <f>IFERROR(INDEX($C$2:$C$5193,MATCH(ROWS(M$2:M3428),M$2:M$5193,0)),"")</f>
        <v/>
      </c>
      <c r="R3428" s="70" t="str">
        <f>IFERROR(INDEX($C$2:$C$5193,MATCH(ROWS(N$2:N3428),N$2:N$5193,0)),"")</f>
        <v/>
      </c>
      <c r="S3428" s="92" t="str">
        <f>IFERROR(INDEX($C$2:$C$5193,MATCH(ROWS(O$2:O3428),O$2:O$5193,0)),"")</f>
        <v/>
      </c>
    </row>
    <row r="3429" spans="1:19" x14ac:dyDescent="0.25">
      <c r="A3429" s="68">
        <v>3253</v>
      </c>
      <c r="B3429" s="68" t="s">
        <v>9299</v>
      </c>
      <c r="C3429" s="68" t="s">
        <v>9300</v>
      </c>
      <c r="D3429" s="68" t="s">
        <v>8920</v>
      </c>
      <c r="E3429" s="68" t="s">
        <v>22416</v>
      </c>
      <c r="F3429" s="68" t="s">
        <v>9301</v>
      </c>
      <c r="G3429" s="68" t="s">
        <v>9302</v>
      </c>
      <c r="H3429" s="68">
        <v>0.83141399999999999</v>
      </c>
      <c r="I3429" s="68">
        <v>127.381</v>
      </c>
      <c r="J3429" s="68">
        <v>49</v>
      </c>
      <c r="K3429" s="68">
        <v>9</v>
      </c>
      <c r="L3429" s="68">
        <f>COUNTIFS(Aéroports!$C$2:$C$5193,Aéroports!$C3429,Aéroports!$D$2:$D$5193,Aéroports!$D3429)</f>
        <v>1</v>
      </c>
      <c r="M3429" s="68" t="str">
        <f>IF(AND(Formulaire!$H$15=Aéroports!$E3429,--ISNUMBER(IFERROR(SEARCH(Formulaire!$H$16,$C3429,1),""))=1),MAX(M$1:M3428)+1,"")</f>
        <v/>
      </c>
      <c r="N3429" s="68" t="str">
        <f>IF(AND(Formulaire!$H$21=Aéroports!$E3429,--ISNUMBER(IFERROR(SEARCH(Formulaire!$H$22,$C3429,1),""))=1),MAX(N$1:N3428)+1,"")</f>
        <v/>
      </c>
      <c r="O3429" s="68" t="str">
        <f>IF(AND(Formulaire!$H$27=Aéroports!$E3429,--ISNUMBER(IFERROR(SEARCH(Formulaire!$H$28,$C3429,1),""))=1),MAX(O$1:O3428)+1,"")</f>
        <v/>
      </c>
      <c r="Q3429" s="91" t="str">
        <f>IFERROR(INDEX($C$2:$C$5193,MATCH(ROWS(M$2:M3429),M$2:M$5193,0)),"")</f>
        <v/>
      </c>
      <c r="R3429" s="70" t="str">
        <f>IFERROR(INDEX($C$2:$C$5193,MATCH(ROWS(N$2:N3429),N$2:N$5193,0)),"")</f>
        <v/>
      </c>
      <c r="S3429" s="92" t="str">
        <f>IFERROR(INDEX($C$2:$C$5193,MATCH(ROWS(O$2:O3429),O$2:O$5193,0)),"")</f>
        <v/>
      </c>
    </row>
    <row r="3430" spans="1:19" x14ac:dyDescent="0.25">
      <c r="A3430" s="69">
        <v>3243</v>
      </c>
      <c r="B3430" s="69" t="s">
        <v>9303</v>
      </c>
      <c r="C3430" s="69" t="s">
        <v>9304</v>
      </c>
      <c r="D3430" s="69" t="s">
        <v>8920</v>
      </c>
      <c r="E3430" s="69" t="s">
        <v>22416</v>
      </c>
      <c r="F3430" s="69" t="s">
        <v>9305</v>
      </c>
      <c r="G3430" s="69" t="s">
        <v>9306</v>
      </c>
      <c r="H3430" s="69">
        <v>-4.5282799999999996</v>
      </c>
      <c r="I3430" s="69">
        <v>136.887</v>
      </c>
      <c r="J3430" s="69">
        <v>103</v>
      </c>
      <c r="K3430" s="69">
        <v>9</v>
      </c>
      <c r="L3430" s="69">
        <f>COUNTIFS(Aéroports!$C$2:$C$5193,Aéroports!$C3430,Aéroports!$D$2:$D$5193,Aéroports!$D3430)</f>
        <v>1</v>
      </c>
      <c r="M3430" s="69" t="str">
        <f>IF(AND(Formulaire!$H$15=Aéroports!$E3430,--ISNUMBER(IFERROR(SEARCH(Formulaire!$H$16,$C3430,1),""))=1),MAX(M$1:M3429)+1,"")</f>
        <v/>
      </c>
      <c r="N3430" s="69" t="str">
        <f>IF(AND(Formulaire!$H$21=Aéroports!$E3430,--ISNUMBER(IFERROR(SEARCH(Formulaire!$H$22,$C3430,1),""))=1),MAX(N$1:N3429)+1,"")</f>
        <v/>
      </c>
      <c r="O3430" s="69" t="str">
        <f>IF(AND(Formulaire!$H$27=Aéroports!$E3430,--ISNUMBER(IFERROR(SEARCH(Formulaire!$H$28,$C3430,1),""))=1),MAX(O$1:O3429)+1,"")</f>
        <v/>
      </c>
      <c r="Q3430" s="91" t="str">
        <f>IFERROR(INDEX($C$2:$C$5193,MATCH(ROWS(M$2:M3430),M$2:M$5193,0)),"")</f>
        <v/>
      </c>
      <c r="R3430" s="70" t="str">
        <f>IFERROR(INDEX($C$2:$C$5193,MATCH(ROWS(N$2:N3430),N$2:N$5193,0)),"")</f>
        <v/>
      </c>
      <c r="S3430" s="92" t="str">
        <f>IFERROR(INDEX($C$2:$C$5193,MATCH(ROWS(O$2:O3430),O$2:O$5193,0)),"")</f>
        <v/>
      </c>
    </row>
    <row r="3431" spans="1:19" x14ac:dyDescent="0.25">
      <c r="A3431" s="68">
        <v>11401</v>
      </c>
      <c r="B3431" s="68" t="s">
        <v>9307</v>
      </c>
      <c r="C3431" s="68" t="s">
        <v>9308</v>
      </c>
      <c r="D3431" s="68" t="s">
        <v>8920</v>
      </c>
      <c r="E3431" s="68" t="s">
        <v>22416</v>
      </c>
      <c r="F3431" s="68" t="s">
        <v>9309</v>
      </c>
      <c r="G3431" s="68" t="s">
        <v>9310</v>
      </c>
      <c r="H3431" s="68">
        <v>1.1234280000000001</v>
      </c>
      <c r="I3431" s="68">
        <v>120.7937</v>
      </c>
      <c r="J3431" s="68">
        <v>40</v>
      </c>
      <c r="K3431" s="68">
        <v>8</v>
      </c>
      <c r="L3431" s="68">
        <f>COUNTIFS(Aéroports!$C$2:$C$5193,Aéroports!$C3431,Aéroports!$D$2:$D$5193,Aéroports!$D3431)</f>
        <v>1</v>
      </c>
      <c r="M3431" s="68" t="str">
        <f>IF(AND(Formulaire!$H$15=Aéroports!$E3431,--ISNUMBER(IFERROR(SEARCH(Formulaire!$H$16,$C3431,1),""))=1),MAX(M$1:M3430)+1,"")</f>
        <v/>
      </c>
      <c r="N3431" s="68" t="str">
        <f>IF(AND(Formulaire!$H$21=Aéroports!$E3431,--ISNUMBER(IFERROR(SEARCH(Formulaire!$H$22,$C3431,1),""))=1),MAX(N$1:N3430)+1,"")</f>
        <v/>
      </c>
      <c r="O3431" s="68" t="str">
        <f>IF(AND(Formulaire!$H$27=Aéroports!$E3431,--ISNUMBER(IFERROR(SEARCH(Formulaire!$H$28,$C3431,1),""))=1),MAX(O$1:O3430)+1,"")</f>
        <v/>
      </c>
      <c r="Q3431" s="91" t="str">
        <f>IFERROR(INDEX($C$2:$C$5193,MATCH(ROWS(M$2:M3431),M$2:M$5193,0)),"")</f>
        <v/>
      </c>
      <c r="R3431" s="70" t="str">
        <f>IFERROR(INDEX($C$2:$C$5193,MATCH(ROWS(N$2:N3431),N$2:N$5193,0)),"")</f>
        <v/>
      </c>
      <c r="S3431" s="92" t="str">
        <f>IFERROR(INDEX($C$2:$C$5193,MATCH(ROWS(O$2:O3431),O$2:O$5193,0)),"")</f>
        <v/>
      </c>
    </row>
    <row r="3432" spans="1:19" x14ac:dyDescent="0.25">
      <c r="A3432" s="69">
        <v>3240</v>
      </c>
      <c r="B3432" s="69" t="s">
        <v>9311</v>
      </c>
      <c r="C3432" s="69" t="s">
        <v>9312</v>
      </c>
      <c r="D3432" s="69" t="s">
        <v>8920</v>
      </c>
      <c r="E3432" s="69" t="s">
        <v>22416</v>
      </c>
      <c r="F3432" s="69" t="s">
        <v>9313</v>
      </c>
      <c r="G3432" s="69" t="s">
        <v>9314</v>
      </c>
      <c r="H3432" s="69">
        <v>-5.0616300000000001</v>
      </c>
      <c r="I3432" s="69">
        <v>119.554</v>
      </c>
      <c r="J3432" s="69">
        <v>47</v>
      </c>
      <c r="K3432" s="69">
        <v>8</v>
      </c>
      <c r="L3432" s="69">
        <f>COUNTIFS(Aéroports!$C$2:$C$5193,Aéroports!$C3432,Aéroports!$D$2:$D$5193,Aéroports!$D3432)</f>
        <v>1</v>
      </c>
      <c r="M3432" s="69" t="str">
        <f>IF(AND(Formulaire!$H$15=Aéroports!$E3432,--ISNUMBER(IFERROR(SEARCH(Formulaire!$H$16,$C3432,1),""))=1),MAX(M$1:M3431)+1,"")</f>
        <v/>
      </c>
      <c r="N3432" s="69" t="str">
        <f>IF(AND(Formulaire!$H$21=Aéroports!$E3432,--ISNUMBER(IFERROR(SEARCH(Formulaire!$H$22,$C3432,1),""))=1),MAX(N$1:N3431)+1,"")</f>
        <v/>
      </c>
      <c r="O3432" s="69" t="str">
        <f>IF(AND(Formulaire!$H$27=Aéroports!$E3432,--ISNUMBER(IFERROR(SEARCH(Formulaire!$H$28,$C3432,1),""))=1),MAX(O$1:O3431)+1,"")</f>
        <v/>
      </c>
      <c r="Q3432" s="91" t="str">
        <f>IFERROR(INDEX($C$2:$C$5193,MATCH(ROWS(M$2:M3432),M$2:M$5193,0)),"")</f>
        <v/>
      </c>
      <c r="R3432" s="70" t="str">
        <f>IFERROR(INDEX($C$2:$C$5193,MATCH(ROWS(N$2:N3432),N$2:N$5193,0)),"")</f>
        <v/>
      </c>
      <c r="S3432" s="92" t="str">
        <f>IFERROR(INDEX($C$2:$C$5193,MATCH(ROWS(O$2:O3432),O$2:O$5193,0)),"")</f>
        <v/>
      </c>
    </row>
    <row r="3433" spans="1:19" x14ac:dyDescent="0.25">
      <c r="A3433" s="68">
        <v>6204</v>
      </c>
      <c r="B3433" s="68" t="s">
        <v>9315</v>
      </c>
      <c r="C3433" s="68" t="s">
        <v>9316</v>
      </c>
      <c r="D3433" s="68" t="s">
        <v>8920</v>
      </c>
      <c r="E3433" s="68" t="s">
        <v>22416</v>
      </c>
      <c r="F3433" s="68" t="s">
        <v>9317</v>
      </c>
      <c r="G3433" s="68" t="s">
        <v>9318</v>
      </c>
      <c r="H3433" s="68">
        <v>-9.4097200000000001</v>
      </c>
      <c r="I3433" s="68">
        <v>119.244</v>
      </c>
      <c r="J3433" s="68">
        <v>161</v>
      </c>
      <c r="K3433" s="68">
        <v>8</v>
      </c>
      <c r="L3433" s="68">
        <f>COUNTIFS(Aéroports!$C$2:$C$5193,Aéroports!$C3433,Aéroports!$D$2:$D$5193,Aéroports!$D3433)</f>
        <v>1</v>
      </c>
      <c r="M3433" s="68" t="str">
        <f>IF(AND(Formulaire!$H$15=Aéroports!$E3433,--ISNUMBER(IFERROR(SEARCH(Formulaire!$H$16,$C3433,1),""))=1),MAX(M$1:M3432)+1,"")</f>
        <v/>
      </c>
      <c r="N3433" s="68" t="str">
        <f>IF(AND(Formulaire!$H$21=Aéroports!$E3433,--ISNUMBER(IFERROR(SEARCH(Formulaire!$H$22,$C3433,1),""))=1),MAX(N$1:N3432)+1,"")</f>
        <v/>
      </c>
      <c r="O3433" s="68" t="str">
        <f>IF(AND(Formulaire!$H$27=Aéroports!$E3433,--ISNUMBER(IFERROR(SEARCH(Formulaire!$H$28,$C3433,1),""))=1),MAX(O$1:O3432)+1,"")</f>
        <v/>
      </c>
      <c r="Q3433" s="91" t="str">
        <f>IFERROR(INDEX($C$2:$C$5193,MATCH(ROWS(M$2:M3433),M$2:M$5193,0)),"")</f>
        <v/>
      </c>
      <c r="R3433" s="70" t="str">
        <f>IFERROR(INDEX($C$2:$C$5193,MATCH(ROWS(N$2:N3433),N$2:N$5193,0)),"")</f>
        <v/>
      </c>
      <c r="S3433" s="92" t="str">
        <f>IFERROR(INDEX($C$2:$C$5193,MATCH(ROWS(O$2:O3433),O$2:O$5193,0)),"")</f>
        <v/>
      </c>
    </row>
    <row r="3434" spans="1:19" x14ac:dyDescent="0.25">
      <c r="A3434" s="69">
        <v>3927</v>
      </c>
      <c r="B3434" s="69" t="s">
        <v>9319</v>
      </c>
      <c r="C3434" s="69" t="s">
        <v>9320</v>
      </c>
      <c r="D3434" s="69" t="s">
        <v>8920</v>
      </c>
      <c r="E3434" s="69" t="s">
        <v>22416</v>
      </c>
      <c r="F3434" s="69" t="s">
        <v>9321</v>
      </c>
      <c r="G3434" s="69" t="s">
        <v>9322</v>
      </c>
      <c r="H3434" s="69">
        <v>-9.6692199999999993</v>
      </c>
      <c r="I3434" s="69">
        <v>120.30200000000001</v>
      </c>
      <c r="J3434" s="69">
        <v>33</v>
      </c>
      <c r="K3434" s="69">
        <v>8</v>
      </c>
      <c r="L3434" s="69">
        <f>COUNTIFS(Aéroports!$C$2:$C$5193,Aéroports!$C3434,Aéroports!$D$2:$D$5193,Aéroports!$D3434)</f>
        <v>1</v>
      </c>
      <c r="M3434" s="69" t="str">
        <f>IF(AND(Formulaire!$H$15=Aéroports!$E3434,--ISNUMBER(IFERROR(SEARCH(Formulaire!$H$16,$C3434,1),""))=1),MAX(M$1:M3433)+1,"")</f>
        <v/>
      </c>
      <c r="N3434" s="69" t="str">
        <f>IF(AND(Formulaire!$H$21=Aéroports!$E3434,--ISNUMBER(IFERROR(SEARCH(Formulaire!$H$22,$C3434,1),""))=1),MAX(N$1:N3433)+1,"")</f>
        <v/>
      </c>
      <c r="O3434" s="69" t="str">
        <f>IF(AND(Formulaire!$H$27=Aéroports!$E3434,--ISNUMBER(IFERROR(SEARCH(Formulaire!$H$28,$C3434,1),""))=1),MAX(O$1:O3433)+1,"")</f>
        <v/>
      </c>
      <c r="Q3434" s="91" t="str">
        <f>IFERROR(INDEX($C$2:$C$5193,MATCH(ROWS(M$2:M3434),M$2:M$5193,0)),"")</f>
        <v/>
      </c>
      <c r="R3434" s="70" t="str">
        <f>IFERROR(INDEX($C$2:$C$5193,MATCH(ROWS(N$2:N3434),N$2:N$5193,0)),"")</f>
        <v/>
      </c>
      <c r="S3434" s="92" t="str">
        <f>IFERROR(INDEX($C$2:$C$5193,MATCH(ROWS(O$2:O3434),O$2:O$5193,0)),"")</f>
        <v/>
      </c>
    </row>
    <row r="3435" spans="1:19" x14ac:dyDescent="0.25">
      <c r="A3435" s="68">
        <v>3245</v>
      </c>
      <c r="B3435" s="68" t="s">
        <v>9323</v>
      </c>
      <c r="C3435" s="68" t="s">
        <v>9324</v>
      </c>
      <c r="D3435" s="68" t="s">
        <v>8920</v>
      </c>
      <c r="E3435" s="68" t="s">
        <v>22416</v>
      </c>
      <c r="F3435" s="68" t="s">
        <v>9325</v>
      </c>
      <c r="G3435" s="68" t="s">
        <v>9326</v>
      </c>
      <c r="H3435" s="68">
        <v>-4.1025099999999997</v>
      </c>
      <c r="I3435" s="68">
        <v>138.95699999999999</v>
      </c>
      <c r="J3435" s="68">
        <v>5085</v>
      </c>
      <c r="K3435" s="68">
        <v>9</v>
      </c>
      <c r="L3435" s="68">
        <f>COUNTIFS(Aéroports!$C$2:$C$5193,Aéroports!$C3435,Aéroports!$D$2:$D$5193,Aéroports!$D3435)</f>
        <v>1</v>
      </c>
      <c r="M3435" s="68" t="str">
        <f>IF(AND(Formulaire!$H$15=Aéroports!$E3435,--ISNUMBER(IFERROR(SEARCH(Formulaire!$H$16,$C3435,1),""))=1),MAX(M$1:M3434)+1,"")</f>
        <v/>
      </c>
      <c r="N3435" s="68" t="str">
        <f>IF(AND(Formulaire!$H$21=Aéroports!$E3435,--ISNUMBER(IFERROR(SEARCH(Formulaire!$H$22,$C3435,1),""))=1),MAX(N$1:N3434)+1,"")</f>
        <v/>
      </c>
      <c r="O3435" s="68" t="str">
        <f>IF(AND(Formulaire!$H$27=Aéroports!$E3435,--ISNUMBER(IFERROR(SEARCH(Formulaire!$H$28,$C3435,1),""))=1),MAX(O$1:O3434)+1,"")</f>
        <v/>
      </c>
      <c r="Q3435" s="91" t="str">
        <f>IFERROR(INDEX($C$2:$C$5193,MATCH(ROWS(M$2:M3435),M$2:M$5193,0)),"")</f>
        <v/>
      </c>
      <c r="R3435" s="70" t="str">
        <f>IFERROR(INDEX($C$2:$C$5193,MATCH(ROWS(N$2:N3435),N$2:N$5193,0)),"")</f>
        <v/>
      </c>
      <c r="S3435" s="92" t="str">
        <f>IFERROR(INDEX($C$2:$C$5193,MATCH(ROWS(O$2:O3435),O$2:O$5193,0)),"")</f>
        <v/>
      </c>
    </row>
    <row r="3436" spans="1:19" x14ac:dyDescent="0.25">
      <c r="A3436" s="69">
        <v>9397</v>
      </c>
      <c r="B3436" s="69" t="s">
        <v>9327</v>
      </c>
      <c r="C3436" s="69" t="s">
        <v>9328</v>
      </c>
      <c r="D3436" s="69" t="s">
        <v>8920</v>
      </c>
      <c r="E3436" s="69" t="s">
        <v>22416</v>
      </c>
      <c r="F3436" s="69" t="s">
        <v>9329</v>
      </c>
      <c r="G3436" s="69" t="s">
        <v>9330</v>
      </c>
      <c r="H3436" s="69">
        <v>-3.2349999999999999</v>
      </c>
      <c r="I3436" s="69">
        <v>140.994</v>
      </c>
      <c r="J3436" s="69">
        <v>1500</v>
      </c>
      <c r="K3436" s="69">
        <v>9</v>
      </c>
      <c r="L3436" s="69">
        <f>COUNTIFS(Aéroports!$C$2:$C$5193,Aéroports!$C3436,Aéroports!$D$2:$D$5193,Aéroports!$D3436)</f>
        <v>1</v>
      </c>
      <c r="M3436" s="69" t="str">
        <f>IF(AND(Formulaire!$H$15=Aéroports!$E3436,--ISNUMBER(IFERROR(SEARCH(Formulaire!$H$16,$C3436,1),""))=1),MAX(M$1:M3435)+1,"")</f>
        <v/>
      </c>
      <c r="N3436" s="69" t="str">
        <f>IF(AND(Formulaire!$H$21=Aéroports!$E3436,--ISNUMBER(IFERROR(SEARCH(Formulaire!$H$22,$C3436,1),""))=1),MAX(N$1:N3435)+1,"")</f>
        <v/>
      </c>
      <c r="O3436" s="69" t="str">
        <f>IF(AND(Formulaire!$H$27=Aéroports!$E3436,--ISNUMBER(IFERROR(SEARCH(Formulaire!$H$28,$C3436,1),""))=1),MAX(O$1:O3435)+1,"")</f>
        <v/>
      </c>
      <c r="Q3436" s="91" t="str">
        <f>IFERROR(INDEX($C$2:$C$5193,MATCH(ROWS(M$2:M3436),M$2:M$5193,0)),"")</f>
        <v/>
      </c>
      <c r="R3436" s="70" t="str">
        <f>IFERROR(INDEX($C$2:$C$5193,MATCH(ROWS(N$2:N3436),N$2:N$5193,0)),"")</f>
        <v/>
      </c>
      <c r="S3436" s="92" t="str">
        <f>IFERROR(INDEX($C$2:$C$5193,MATCH(ROWS(O$2:O3436),O$2:O$5193,0)),"")</f>
        <v/>
      </c>
    </row>
    <row r="3437" spans="1:19" x14ac:dyDescent="0.25">
      <c r="A3437" s="68">
        <v>9873</v>
      </c>
      <c r="B3437" s="68" t="s">
        <v>9331</v>
      </c>
      <c r="C3437" s="68" t="s">
        <v>9332</v>
      </c>
      <c r="D3437" s="68" t="s">
        <v>8920</v>
      </c>
      <c r="E3437" s="68" t="s">
        <v>22416</v>
      </c>
      <c r="F3437" s="68" t="s">
        <v>9333</v>
      </c>
      <c r="G3437" s="68" t="s">
        <v>9334</v>
      </c>
      <c r="H3437" s="68">
        <v>-2.7210000000000001</v>
      </c>
      <c r="I3437" s="68">
        <v>134.5061</v>
      </c>
      <c r="J3437" s="68">
        <v>49</v>
      </c>
      <c r="K3437" s="68">
        <v>9</v>
      </c>
      <c r="L3437" s="68">
        <f>COUNTIFS(Aéroports!$C$2:$C$5193,Aéroports!$C3437,Aéroports!$D$2:$D$5193,Aéroports!$D3437)</f>
        <v>1</v>
      </c>
      <c r="M3437" s="68" t="str">
        <f>IF(AND(Formulaire!$H$15=Aéroports!$E3437,--ISNUMBER(IFERROR(SEARCH(Formulaire!$H$16,$C3437,1),""))=1),MAX(M$1:M3436)+1,"")</f>
        <v/>
      </c>
      <c r="N3437" s="68" t="str">
        <f>IF(AND(Formulaire!$H$21=Aéroports!$E3437,--ISNUMBER(IFERROR(SEARCH(Formulaire!$H$22,$C3437,1),""))=1),MAX(N$1:N3436)+1,"")</f>
        <v/>
      </c>
      <c r="O3437" s="68" t="str">
        <f>IF(AND(Formulaire!$H$27=Aéroports!$E3437,--ISNUMBER(IFERROR(SEARCH(Formulaire!$H$28,$C3437,1),""))=1),MAX(O$1:O3436)+1,"")</f>
        <v/>
      </c>
      <c r="Q3437" s="91" t="str">
        <f>IFERROR(INDEX($C$2:$C$5193,MATCH(ROWS(M$2:M3437),M$2:M$5193,0)),"")</f>
        <v/>
      </c>
      <c r="R3437" s="70" t="str">
        <f>IFERROR(INDEX($C$2:$C$5193,MATCH(ROWS(N$2:N3437),N$2:N$5193,0)),"")</f>
        <v/>
      </c>
      <c r="S3437" s="92" t="str">
        <f>IFERROR(INDEX($C$2:$C$5193,MATCH(ROWS(O$2:O3437),O$2:O$5193,0)),"")</f>
        <v/>
      </c>
    </row>
    <row r="3438" spans="1:19" x14ac:dyDescent="0.25">
      <c r="A3438" s="69">
        <v>3898</v>
      </c>
      <c r="B3438" s="69" t="s">
        <v>9335</v>
      </c>
      <c r="C3438" s="69" t="s">
        <v>9336</v>
      </c>
      <c r="D3438" s="69" t="s">
        <v>8920</v>
      </c>
      <c r="E3438" s="69" t="s">
        <v>22416</v>
      </c>
      <c r="F3438" s="69" t="s">
        <v>9337</v>
      </c>
      <c r="G3438" s="69" t="s">
        <v>9338</v>
      </c>
      <c r="H3438" s="69">
        <v>-7.7881799999999997</v>
      </c>
      <c r="I3438" s="69">
        <v>110.432</v>
      </c>
      <c r="J3438" s="69">
        <v>350</v>
      </c>
      <c r="K3438" s="69">
        <v>7</v>
      </c>
      <c r="L3438" s="69">
        <f>COUNTIFS(Aéroports!$C$2:$C$5193,Aéroports!$C3438,Aéroports!$D$2:$D$5193,Aéroports!$D3438)</f>
        <v>1</v>
      </c>
      <c r="M3438" s="69" t="str">
        <f>IF(AND(Formulaire!$H$15=Aéroports!$E3438,--ISNUMBER(IFERROR(SEARCH(Formulaire!$H$16,$C3438,1),""))=1),MAX(M$1:M3437)+1,"")</f>
        <v/>
      </c>
      <c r="N3438" s="69" t="str">
        <f>IF(AND(Formulaire!$H$21=Aéroports!$E3438,--ISNUMBER(IFERROR(SEARCH(Formulaire!$H$22,$C3438,1),""))=1),MAX(N$1:N3437)+1,"")</f>
        <v/>
      </c>
      <c r="O3438" s="69" t="str">
        <f>IF(AND(Formulaire!$H$27=Aéroports!$E3438,--ISNUMBER(IFERROR(SEARCH(Formulaire!$H$28,$C3438,1),""))=1),MAX(O$1:O3437)+1,"")</f>
        <v/>
      </c>
      <c r="Q3438" s="91" t="str">
        <f>IFERROR(INDEX($C$2:$C$5193,MATCH(ROWS(M$2:M3438),M$2:M$5193,0)),"")</f>
        <v/>
      </c>
      <c r="R3438" s="70" t="str">
        <f>IFERROR(INDEX($C$2:$C$5193,MATCH(ROWS(N$2:N3438),N$2:N$5193,0)),"")</f>
        <v/>
      </c>
      <c r="S3438" s="92" t="str">
        <f>IFERROR(INDEX($C$2:$C$5193,MATCH(ROWS(O$2:O3438),O$2:O$5193,0)),"")</f>
        <v/>
      </c>
    </row>
    <row r="3439" spans="1:19" x14ac:dyDescent="0.25">
      <c r="A3439" s="68">
        <v>4130</v>
      </c>
      <c r="B3439" s="68" t="s">
        <v>9516</v>
      </c>
      <c r="C3439" s="68" t="s">
        <v>9517</v>
      </c>
      <c r="D3439" s="68" t="s">
        <v>9518</v>
      </c>
      <c r="E3439" s="68" t="s">
        <v>22417</v>
      </c>
      <c r="F3439" s="68" t="s">
        <v>9519</v>
      </c>
      <c r="G3439" s="68" t="s">
        <v>9520</v>
      </c>
      <c r="H3439" s="68">
        <v>33.262500000000003</v>
      </c>
      <c r="I3439" s="68">
        <v>44.2346</v>
      </c>
      <c r="J3439" s="68">
        <v>114</v>
      </c>
      <c r="K3439" s="68">
        <v>3</v>
      </c>
      <c r="L3439" s="68">
        <f>COUNTIFS(Aéroports!$C$2:$C$5193,Aéroports!$C3439,Aéroports!$D$2:$D$5193,Aéroports!$D3439)</f>
        <v>1</v>
      </c>
      <c r="M3439" s="68" t="str">
        <f>IF(AND(Formulaire!$H$15=Aéroports!$E3439,--ISNUMBER(IFERROR(SEARCH(Formulaire!$H$16,$C3439,1),""))=1),MAX(M$1:M3438)+1,"")</f>
        <v/>
      </c>
      <c r="N3439" s="68" t="str">
        <f>IF(AND(Formulaire!$H$21=Aéroports!$E3439,--ISNUMBER(IFERROR(SEARCH(Formulaire!$H$22,$C3439,1),""))=1),MAX(N$1:N3438)+1,"")</f>
        <v/>
      </c>
      <c r="O3439" s="68" t="str">
        <f>IF(AND(Formulaire!$H$27=Aéroports!$E3439,--ISNUMBER(IFERROR(SEARCH(Formulaire!$H$28,$C3439,1),""))=1),MAX(O$1:O3438)+1,"")</f>
        <v/>
      </c>
      <c r="Q3439" s="91" t="str">
        <f>IFERROR(INDEX($C$2:$C$5193,MATCH(ROWS(M$2:M3439),M$2:M$5193,0)),"")</f>
        <v/>
      </c>
      <c r="R3439" s="70" t="str">
        <f>IFERROR(INDEX($C$2:$C$5193,MATCH(ROWS(N$2:N3439),N$2:N$5193,0)),"")</f>
        <v/>
      </c>
      <c r="S3439" s="92" t="str">
        <f>IFERROR(INDEX($C$2:$C$5193,MATCH(ROWS(O$2:O3439),O$2:O$5193,0)),"")</f>
        <v/>
      </c>
    </row>
    <row r="3440" spans="1:19" x14ac:dyDescent="0.25">
      <c r="A3440" s="69">
        <v>2234</v>
      </c>
      <c r="B3440" s="69" t="s">
        <v>9521</v>
      </c>
      <c r="C3440" s="69" t="s">
        <v>9522</v>
      </c>
      <c r="D3440" s="69" t="s">
        <v>9518</v>
      </c>
      <c r="E3440" s="69" t="s">
        <v>22417</v>
      </c>
      <c r="F3440" s="69" t="s">
        <v>9523</v>
      </c>
      <c r="G3440" s="69" t="s">
        <v>9524</v>
      </c>
      <c r="H3440" s="69">
        <v>30.549099999999999</v>
      </c>
      <c r="I3440" s="69">
        <v>47.662100000000002</v>
      </c>
      <c r="J3440" s="69">
        <v>11</v>
      </c>
      <c r="K3440" s="69">
        <v>3</v>
      </c>
      <c r="L3440" s="69">
        <f>COUNTIFS(Aéroports!$C$2:$C$5193,Aéroports!$C3440,Aéroports!$D$2:$D$5193,Aéroports!$D3440)</f>
        <v>1</v>
      </c>
      <c r="M3440" s="69" t="str">
        <f>IF(AND(Formulaire!$H$15=Aéroports!$E3440,--ISNUMBER(IFERROR(SEARCH(Formulaire!$H$16,$C3440,1),""))=1),MAX(M$1:M3439)+1,"")</f>
        <v/>
      </c>
      <c r="N3440" s="69" t="str">
        <f>IF(AND(Formulaire!$H$21=Aéroports!$E3440,--ISNUMBER(IFERROR(SEARCH(Formulaire!$H$22,$C3440,1),""))=1),MAX(N$1:N3439)+1,"")</f>
        <v/>
      </c>
      <c r="O3440" s="69" t="str">
        <f>IF(AND(Formulaire!$H$27=Aéroports!$E3440,--ISNUMBER(IFERROR(SEARCH(Formulaire!$H$28,$C3440,1),""))=1),MAX(O$1:O3439)+1,"")</f>
        <v/>
      </c>
      <c r="Q3440" s="91" t="str">
        <f>IFERROR(INDEX($C$2:$C$5193,MATCH(ROWS(M$2:M3440),M$2:M$5193,0)),"")</f>
        <v/>
      </c>
      <c r="R3440" s="70" t="str">
        <f>IFERROR(INDEX($C$2:$C$5193,MATCH(ROWS(N$2:N3440),N$2:N$5193,0)),"")</f>
        <v/>
      </c>
      <c r="S3440" s="92" t="str">
        <f>IFERROR(INDEX($C$2:$C$5193,MATCH(ROWS(O$2:O3440),O$2:O$5193,0)),"")</f>
        <v/>
      </c>
    </row>
    <row r="3441" spans="1:19" x14ac:dyDescent="0.25">
      <c r="A3441" s="68">
        <v>3989</v>
      </c>
      <c r="B3441" s="68" t="s">
        <v>9525</v>
      </c>
      <c r="C3441" s="68" t="s">
        <v>9526</v>
      </c>
      <c r="D3441" s="68" t="s">
        <v>9518</v>
      </c>
      <c r="E3441" s="68" t="s">
        <v>22417</v>
      </c>
      <c r="F3441" s="68" t="s">
        <v>9527</v>
      </c>
      <c r="G3441" s="68" t="s">
        <v>9528</v>
      </c>
      <c r="H3441" s="68">
        <v>36.2376</v>
      </c>
      <c r="I3441" s="68">
        <v>43.963200000000001</v>
      </c>
      <c r="J3441" s="68">
        <v>1341</v>
      </c>
      <c r="K3441" s="68">
        <v>3</v>
      </c>
      <c r="L3441" s="68">
        <f>COUNTIFS(Aéroports!$C$2:$C$5193,Aéroports!$C3441,Aéroports!$D$2:$D$5193,Aéroports!$D3441)</f>
        <v>1</v>
      </c>
      <c r="M3441" s="68" t="str">
        <f>IF(AND(Formulaire!$H$15=Aéroports!$E3441,--ISNUMBER(IFERROR(SEARCH(Formulaire!$H$16,$C3441,1),""))=1),MAX(M$1:M3440)+1,"")</f>
        <v/>
      </c>
      <c r="N3441" s="68" t="str">
        <f>IF(AND(Formulaire!$H$21=Aéroports!$E3441,--ISNUMBER(IFERROR(SEARCH(Formulaire!$H$22,$C3441,1),""))=1),MAX(N$1:N3440)+1,"")</f>
        <v/>
      </c>
      <c r="O3441" s="68" t="str">
        <f>IF(AND(Formulaire!$H$27=Aéroports!$E3441,--ISNUMBER(IFERROR(SEARCH(Formulaire!$H$28,$C3441,1),""))=1),MAX(O$1:O3440)+1,"")</f>
        <v/>
      </c>
      <c r="Q3441" s="91" t="str">
        <f>IFERROR(INDEX($C$2:$C$5193,MATCH(ROWS(M$2:M3441),M$2:M$5193,0)),"")</f>
        <v/>
      </c>
      <c r="R3441" s="70" t="str">
        <f>IFERROR(INDEX($C$2:$C$5193,MATCH(ROWS(N$2:N3441),N$2:N$5193,0)),"")</f>
        <v/>
      </c>
      <c r="S3441" s="92" t="str">
        <f>IFERROR(INDEX($C$2:$C$5193,MATCH(ROWS(O$2:O3441),O$2:O$5193,0)),"")</f>
        <v/>
      </c>
    </row>
    <row r="3442" spans="1:19" x14ac:dyDescent="0.25">
      <c r="A3442" s="69">
        <v>6832</v>
      </c>
      <c r="B3442" s="69" t="s">
        <v>9529</v>
      </c>
      <c r="C3442" s="69" t="s">
        <v>9530</v>
      </c>
      <c r="D3442" s="69" t="s">
        <v>9518</v>
      </c>
      <c r="E3442" s="69" t="s">
        <v>22417</v>
      </c>
      <c r="F3442" s="69" t="s">
        <v>9531</v>
      </c>
      <c r="G3442" s="69" t="s">
        <v>9532</v>
      </c>
      <c r="H3442" s="69">
        <v>35.469499999999996</v>
      </c>
      <c r="I3442" s="69">
        <v>44.3489</v>
      </c>
      <c r="J3442" s="69">
        <v>1061</v>
      </c>
      <c r="K3442" s="69">
        <v>3</v>
      </c>
      <c r="L3442" s="69">
        <f>COUNTIFS(Aéroports!$C$2:$C$5193,Aéroports!$C3442,Aéroports!$D$2:$D$5193,Aéroports!$D3442)</f>
        <v>1</v>
      </c>
      <c r="M3442" s="69" t="str">
        <f>IF(AND(Formulaire!$H$15=Aéroports!$E3442,--ISNUMBER(IFERROR(SEARCH(Formulaire!$H$16,$C3442,1),""))=1),MAX(M$1:M3441)+1,"")</f>
        <v/>
      </c>
      <c r="N3442" s="69" t="str">
        <f>IF(AND(Formulaire!$H$21=Aéroports!$E3442,--ISNUMBER(IFERROR(SEARCH(Formulaire!$H$22,$C3442,1),""))=1),MAX(N$1:N3441)+1,"")</f>
        <v/>
      </c>
      <c r="O3442" s="69" t="str">
        <f>IF(AND(Formulaire!$H$27=Aéroports!$E3442,--ISNUMBER(IFERROR(SEARCH(Formulaire!$H$28,$C3442,1),""))=1),MAX(O$1:O3441)+1,"")</f>
        <v/>
      </c>
      <c r="Q3442" s="91" t="str">
        <f>IFERROR(INDEX($C$2:$C$5193,MATCH(ROWS(M$2:M3442),M$2:M$5193,0)),"")</f>
        <v/>
      </c>
      <c r="R3442" s="70" t="str">
        <f>IFERROR(INDEX($C$2:$C$5193,MATCH(ROWS(N$2:N3442),N$2:N$5193,0)),"")</f>
        <v/>
      </c>
      <c r="S3442" s="92" t="str">
        <f>IFERROR(INDEX($C$2:$C$5193,MATCH(ROWS(O$2:O3442),O$2:O$5193,0)),"")</f>
        <v/>
      </c>
    </row>
    <row r="3443" spans="1:19" x14ac:dyDescent="0.25">
      <c r="A3443" s="68">
        <v>7548</v>
      </c>
      <c r="B3443" s="68" t="s">
        <v>9533</v>
      </c>
      <c r="C3443" s="68" t="s">
        <v>9534</v>
      </c>
      <c r="D3443" s="68" t="s">
        <v>9518</v>
      </c>
      <c r="E3443" s="68" t="s">
        <v>22417</v>
      </c>
      <c r="F3443" s="68" t="s">
        <v>9535</v>
      </c>
      <c r="G3443" s="68" t="s">
        <v>9536</v>
      </c>
      <c r="H3443" s="68">
        <v>36.305799999999998</v>
      </c>
      <c r="I3443" s="68">
        <v>43.147399999999998</v>
      </c>
      <c r="J3443" s="68">
        <v>719</v>
      </c>
      <c r="K3443" s="68">
        <v>3</v>
      </c>
      <c r="L3443" s="68">
        <f>COUNTIFS(Aéroports!$C$2:$C$5193,Aéroports!$C3443,Aéroports!$D$2:$D$5193,Aéroports!$D3443)</f>
        <v>1</v>
      </c>
      <c r="M3443" s="68" t="str">
        <f>IF(AND(Formulaire!$H$15=Aéroports!$E3443,--ISNUMBER(IFERROR(SEARCH(Formulaire!$H$16,$C3443,1),""))=1),MAX(M$1:M3442)+1,"")</f>
        <v/>
      </c>
      <c r="N3443" s="68" t="str">
        <f>IF(AND(Formulaire!$H$21=Aéroports!$E3443,--ISNUMBER(IFERROR(SEARCH(Formulaire!$H$22,$C3443,1),""))=1),MAX(N$1:N3442)+1,"")</f>
        <v/>
      </c>
      <c r="O3443" s="68" t="str">
        <f>IF(AND(Formulaire!$H$27=Aéroports!$E3443,--ISNUMBER(IFERROR(SEARCH(Formulaire!$H$28,$C3443,1),""))=1),MAX(O$1:O3442)+1,"")</f>
        <v/>
      </c>
      <c r="Q3443" s="91" t="str">
        <f>IFERROR(INDEX($C$2:$C$5193,MATCH(ROWS(M$2:M3443),M$2:M$5193,0)),"")</f>
        <v/>
      </c>
      <c r="R3443" s="70" t="str">
        <f>IFERROR(INDEX($C$2:$C$5193,MATCH(ROWS(N$2:N3443),N$2:N$5193,0)),"")</f>
        <v/>
      </c>
      <c r="S3443" s="92" t="str">
        <f>IFERROR(INDEX($C$2:$C$5193,MATCH(ROWS(O$2:O3443),O$2:O$5193,0)),"")</f>
        <v/>
      </c>
    </row>
    <row r="3444" spans="1:19" x14ac:dyDescent="0.25">
      <c r="A3444" s="69">
        <v>7490</v>
      </c>
      <c r="B3444" s="69" t="s">
        <v>9537</v>
      </c>
      <c r="C3444" s="69" t="s">
        <v>9538</v>
      </c>
      <c r="D3444" s="69" t="s">
        <v>9518</v>
      </c>
      <c r="E3444" s="69" t="s">
        <v>22417</v>
      </c>
      <c r="F3444" s="69" t="s">
        <v>9539</v>
      </c>
      <c r="G3444" s="69" t="s">
        <v>9540</v>
      </c>
      <c r="H3444" s="69">
        <v>31.989850000000001</v>
      </c>
      <c r="I3444" s="69">
        <v>44.404319999999998</v>
      </c>
      <c r="J3444" s="69">
        <v>103</v>
      </c>
      <c r="K3444" s="69">
        <v>3</v>
      </c>
      <c r="L3444" s="69">
        <f>COUNTIFS(Aéroports!$C$2:$C$5193,Aéroports!$C3444,Aéroports!$D$2:$D$5193,Aéroports!$D3444)</f>
        <v>1</v>
      </c>
      <c r="M3444" s="69" t="str">
        <f>IF(AND(Formulaire!$H$15=Aéroports!$E3444,--ISNUMBER(IFERROR(SEARCH(Formulaire!$H$16,$C3444,1),""))=1),MAX(M$1:M3443)+1,"")</f>
        <v/>
      </c>
      <c r="N3444" s="69" t="str">
        <f>IF(AND(Formulaire!$H$21=Aéroports!$E3444,--ISNUMBER(IFERROR(SEARCH(Formulaire!$H$22,$C3444,1),""))=1),MAX(N$1:N3443)+1,"")</f>
        <v/>
      </c>
      <c r="O3444" s="69" t="str">
        <f>IF(AND(Formulaire!$H$27=Aéroports!$E3444,--ISNUMBER(IFERROR(SEARCH(Formulaire!$H$28,$C3444,1),""))=1),MAX(O$1:O3443)+1,"")</f>
        <v/>
      </c>
      <c r="Q3444" s="91" t="str">
        <f>IFERROR(INDEX($C$2:$C$5193,MATCH(ROWS(M$2:M3444),M$2:M$5193,0)),"")</f>
        <v/>
      </c>
      <c r="R3444" s="70" t="str">
        <f>IFERROR(INDEX($C$2:$C$5193,MATCH(ROWS(N$2:N3444),N$2:N$5193,0)),"")</f>
        <v/>
      </c>
      <c r="S3444" s="92" t="str">
        <f>IFERROR(INDEX($C$2:$C$5193,MATCH(ROWS(O$2:O3444),O$2:O$5193,0)),"")</f>
        <v/>
      </c>
    </row>
    <row r="3445" spans="1:19" x14ac:dyDescent="0.25">
      <c r="A3445" s="68">
        <v>11913</v>
      </c>
      <c r="B3445" s="68" t="s">
        <v>9541</v>
      </c>
      <c r="C3445" s="68" t="s">
        <v>9542</v>
      </c>
      <c r="D3445" s="68" t="s">
        <v>9518</v>
      </c>
      <c r="E3445" s="68" t="s">
        <v>22417</v>
      </c>
      <c r="F3445" s="68" t="s">
        <v>9543</v>
      </c>
      <c r="G3445" s="68" t="s">
        <v>9544</v>
      </c>
      <c r="H3445" s="68">
        <v>35.767200000000003</v>
      </c>
      <c r="I3445" s="68">
        <v>43.125100000000003</v>
      </c>
      <c r="J3445" s="68">
        <v>749</v>
      </c>
      <c r="K3445" s="68" t="s">
        <v>340</v>
      </c>
      <c r="L3445" s="68">
        <f>COUNTIFS(Aéroports!$C$2:$C$5193,Aéroports!$C3445,Aéroports!$D$2:$D$5193,Aéroports!$D3445)</f>
        <v>1</v>
      </c>
      <c r="M3445" s="68" t="str">
        <f>IF(AND(Formulaire!$H$15=Aéroports!$E3445,--ISNUMBER(IFERROR(SEARCH(Formulaire!$H$16,$C3445,1),""))=1),MAX(M$1:M3444)+1,"")</f>
        <v/>
      </c>
      <c r="N3445" s="68" t="str">
        <f>IF(AND(Formulaire!$H$21=Aéroports!$E3445,--ISNUMBER(IFERROR(SEARCH(Formulaire!$H$22,$C3445,1),""))=1),MAX(N$1:N3444)+1,"")</f>
        <v/>
      </c>
      <c r="O3445" s="68" t="str">
        <f>IF(AND(Formulaire!$H$27=Aéroports!$E3445,--ISNUMBER(IFERROR(SEARCH(Formulaire!$H$28,$C3445,1),""))=1),MAX(O$1:O3444)+1,"")</f>
        <v/>
      </c>
      <c r="Q3445" s="91" t="str">
        <f>IFERROR(INDEX($C$2:$C$5193,MATCH(ROWS(M$2:M3445),M$2:M$5193,0)),"")</f>
        <v/>
      </c>
      <c r="R3445" s="70" t="str">
        <f>IFERROR(INDEX($C$2:$C$5193,MATCH(ROWS(N$2:N3445),N$2:N$5193,0)),"")</f>
        <v/>
      </c>
      <c r="S3445" s="92" t="str">
        <f>IFERROR(INDEX($C$2:$C$5193,MATCH(ROWS(O$2:O3445),O$2:O$5193,0)),"")</f>
        <v/>
      </c>
    </row>
    <row r="3446" spans="1:19" x14ac:dyDescent="0.25">
      <c r="A3446" s="69">
        <v>5952</v>
      </c>
      <c r="B3446" s="69" t="s">
        <v>9545</v>
      </c>
      <c r="C3446" s="69" t="s">
        <v>9546</v>
      </c>
      <c r="D3446" s="69" t="s">
        <v>9518</v>
      </c>
      <c r="E3446" s="69" t="s">
        <v>22417</v>
      </c>
      <c r="F3446" s="69" t="s">
        <v>9547</v>
      </c>
      <c r="G3446" s="69" t="s">
        <v>9548</v>
      </c>
      <c r="H3446" s="69">
        <v>35.561750000000004</v>
      </c>
      <c r="I3446" s="69">
        <v>45.316740000000003</v>
      </c>
      <c r="J3446" s="69">
        <v>2494</v>
      </c>
      <c r="K3446" s="69">
        <v>3</v>
      </c>
      <c r="L3446" s="69">
        <f>COUNTIFS(Aéroports!$C$2:$C$5193,Aéroports!$C3446,Aéroports!$D$2:$D$5193,Aéroports!$D3446)</f>
        <v>1</v>
      </c>
      <c r="M3446" s="69" t="str">
        <f>IF(AND(Formulaire!$H$15=Aéroports!$E3446,--ISNUMBER(IFERROR(SEARCH(Formulaire!$H$16,$C3446,1),""))=1),MAX(M$1:M3445)+1,"")</f>
        <v/>
      </c>
      <c r="N3446" s="69" t="str">
        <f>IF(AND(Formulaire!$H$21=Aéroports!$E3446,--ISNUMBER(IFERROR(SEARCH(Formulaire!$H$22,$C3446,1),""))=1),MAX(N$1:N3445)+1,"")</f>
        <v/>
      </c>
      <c r="O3446" s="69" t="str">
        <f>IF(AND(Formulaire!$H$27=Aéroports!$E3446,--ISNUMBER(IFERROR(SEARCH(Formulaire!$H$28,$C3446,1),""))=1),MAX(O$1:O3445)+1,"")</f>
        <v/>
      </c>
      <c r="Q3446" s="91" t="str">
        <f>IFERROR(INDEX($C$2:$C$5193,MATCH(ROWS(M$2:M3446),M$2:M$5193,0)),"")</f>
        <v/>
      </c>
      <c r="R3446" s="70" t="str">
        <f>IFERROR(INDEX($C$2:$C$5193,MATCH(ROWS(N$2:N3446),N$2:N$5193,0)),"")</f>
        <v/>
      </c>
      <c r="S3446" s="92" t="str">
        <f>IFERROR(INDEX($C$2:$C$5193,MATCH(ROWS(O$2:O3446),O$2:O$5193,0)),"")</f>
        <v/>
      </c>
    </row>
    <row r="3447" spans="1:19" x14ac:dyDescent="0.25">
      <c r="A3447" s="68">
        <v>2097</v>
      </c>
      <c r="B3447" s="68" t="s">
        <v>9339</v>
      </c>
      <c r="C3447" s="68" t="s">
        <v>9340</v>
      </c>
      <c r="D3447" s="68" t="s">
        <v>9341</v>
      </c>
      <c r="E3447" s="68" t="s">
        <v>9341</v>
      </c>
      <c r="F3447" s="68" t="s">
        <v>9342</v>
      </c>
      <c r="G3447" s="68" t="s">
        <v>9343</v>
      </c>
      <c r="H3447" s="68">
        <v>30.371099999999998</v>
      </c>
      <c r="I3447" s="68">
        <v>48.228299999999997</v>
      </c>
      <c r="J3447" s="68">
        <v>10</v>
      </c>
      <c r="K3447" s="68">
        <v>3.5</v>
      </c>
      <c r="L3447" s="68">
        <f>COUNTIFS(Aéroports!$C$2:$C$5193,Aéroports!$C3447,Aéroports!$D$2:$D$5193,Aéroports!$D3447)</f>
        <v>1</v>
      </c>
      <c r="M3447" s="68" t="str">
        <f>IF(AND(Formulaire!$H$15=Aéroports!$E3447,--ISNUMBER(IFERROR(SEARCH(Formulaire!$H$16,$C3447,1),""))=1),MAX(M$1:M3446)+1,"")</f>
        <v/>
      </c>
      <c r="N3447" s="68" t="str">
        <f>IF(AND(Formulaire!$H$21=Aéroports!$E3447,--ISNUMBER(IFERROR(SEARCH(Formulaire!$H$22,$C3447,1),""))=1),MAX(N$1:N3446)+1,"")</f>
        <v/>
      </c>
      <c r="O3447" s="68" t="str">
        <f>IF(AND(Formulaire!$H$27=Aéroports!$E3447,--ISNUMBER(IFERROR(SEARCH(Formulaire!$H$28,$C3447,1),""))=1),MAX(O$1:O3446)+1,"")</f>
        <v/>
      </c>
      <c r="Q3447" s="91" t="str">
        <f>IFERROR(INDEX($C$2:$C$5193,MATCH(ROWS(M$2:M3447),M$2:M$5193,0)),"")</f>
        <v/>
      </c>
      <c r="R3447" s="70" t="str">
        <f>IFERROR(INDEX($C$2:$C$5193,MATCH(ROWS(N$2:N3447),N$2:N$5193,0)),"")</f>
        <v/>
      </c>
      <c r="S3447" s="92" t="str">
        <f>IFERROR(INDEX($C$2:$C$5193,MATCH(ROWS(O$2:O3447),O$2:O$5193,0)),"")</f>
        <v/>
      </c>
    </row>
    <row r="3448" spans="1:19" x14ac:dyDescent="0.25">
      <c r="A3448" s="69">
        <v>2104</v>
      </c>
      <c r="B3448" s="69" t="s">
        <v>9344</v>
      </c>
      <c r="C3448" s="69" t="s">
        <v>9345</v>
      </c>
      <c r="D3448" s="69" t="s">
        <v>9341</v>
      </c>
      <c r="E3448" s="69" t="s">
        <v>9341</v>
      </c>
      <c r="F3448" s="69" t="s">
        <v>9346</v>
      </c>
      <c r="G3448" s="69" t="s">
        <v>9347</v>
      </c>
      <c r="H3448" s="69">
        <v>31.337399999999999</v>
      </c>
      <c r="I3448" s="69">
        <v>48.762</v>
      </c>
      <c r="J3448" s="69">
        <v>66</v>
      </c>
      <c r="K3448" s="69">
        <v>3.5</v>
      </c>
      <c r="L3448" s="69">
        <f>COUNTIFS(Aéroports!$C$2:$C$5193,Aéroports!$C3448,Aéroports!$D$2:$D$5193,Aéroports!$D3448)</f>
        <v>1</v>
      </c>
      <c r="M3448" s="69" t="str">
        <f>IF(AND(Formulaire!$H$15=Aéroports!$E3448,--ISNUMBER(IFERROR(SEARCH(Formulaire!$H$16,$C3448,1),""))=1),MAX(M$1:M3447)+1,"")</f>
        <v/>
      </c>
      <c r="N3448" s="69" t="str">
        <f>IF(AND(Formulaire!$H$21=Aéroports!$E3448,--ISNUMBER(IFERROR(SEARCH(Formulaire!$H$22,$C3448,1),""))=1),MAX(N$1:N3447)+1,"")</f>
        <v/>
      </c>
      <c r="O3448" s="69" t="str">
        <f>IF(AND(Formulaire!$H$27=Aéroports!$E3448,--ISNUMBER(IFERROR(SEARCH(Formulaire!$H$28,$C3448,1),""))=1),MAX(O$1:O3447)+1,"")</f>
        <v/>
      </c>
      <c r="Q3448" s="91" t="str">
        <f>IFERROR(INDEX($C$2:$C$5193,MATCH(ROWS(M$2:M3448),M$2:M$5193,0)),"")</f>
        <v/>
      </c>
      <c r="R3448" s="70" t="str">
        <f>IFERROR(INDEX($C$2:$C$5193,MATCH(ROWS(N$2:N3448),N$2:N$5193,0)),"")</f>
        <v/>
      </c>
      <c r="S3448" s="92" t="str">
        <f>IFERROR(INDEX($C$2:$C$5193,MATCH(ROWS(O$2:O3448),O$2:O$5193,0)),"")</f>
        <v/>
      </c>
    </row>
    <row r="3449" spans="1:19" x14ac:dyDescent="0.25">
      <c r="A3449" s="68">
        <v>5935</v>
      </c>
      <c r="B3449" s="68" t="s">
        <v>9348</v>
      </c>
      <c r="C3449" s="68" t="s">
        <v>9349</v>
      </c>
      <c r="D3449" s="68" t="s">
        <v>9341</v>
      </c>
      <c r="E3449" s="68" t="s">
        <v>9341</v>
      </c>
      <c r="F3449" s="68" t="s">
        <v>9350</v>
      </c>
      <c r="G3449" s="68" t="s">
        <v>9351</v>
      </c>
      <c r="H3449" s="68">
        <v>38.325699999999998</v>
      </c>
      <c r="I3449" s="68">
        <v>48.424399999999999</v>
      </c>
      <c r="J3449" s="68">
        <v>4315</v>
      </c>
      <c r="K3449" s="68">
        <v>3.5</v>
      </c>
      <c r="L3449" s="68">
        <f>COUNTIFS(Aéroports!$C$2:$C$5193,Aéroports!$C3449,Aéroports!$D$2:$D$5193,Aéroports!$D3449)</f>
        <v>1</v>
      </c>
      <c r="M3449" s="68" t="str">
        <f>IF(AND(Formulaire!$H$15=Aéroports!$E3449,--ISNUMBER(IFERROR(SEARCH(Formulaire!$H$16,$C3449,1),""))=1),MAX(M$1:M3448)+1,"")</f>
        <v/>
      </c>
      <c r="N3449" s="68" t="str">
        <f>IF(AND(Formulaire!$H$21=Aéroports!$E3449,--ISNUMBER(IFERROR(SEARCH(Formulaire!$H$22,$C3449,1),""))=1),MAX(N$1:N3448)+1,"")</f>
        <v/>
      </c>
      <c r="O3449" s="68" t="str">
        <f>IF(AND(Formulaire!$H$27=Aéroports!$E3449,--ISNUMBER(IFERROR(SEARCH(Formulaire!$H$28,$C3449,1),""))=1),MAX(O$1:O3448)+1,"")</f>
        <v/>
      </c>
      <c r="Q3449" s="91" t="str">
        <f>IFERROR(INDEX($C$2:$C$5193,MATCH(ROWS(M$2:M3449),M$2:M$5193,0)),"")</f>
        <v/>
      </c>
      <c r="R3449" s="70" t="str">
        <f>IFERROR(INDEX($C$2:$C$5193,MATCH(ROWS(N$2:N3449),N$2:N$5193,0)),"")</f>
        <v/>
      </c>
      <c r="S3449" s="92" t="str">
        <f>IFERROR(INDEX($C$2:$C$5193,MATCH(ROWS(O$2:O3449),O$2:O$5193,0)),"")</f>
        <v/>
      </c>
    </row>
    <row r="3450" spans="1:19" x14ac:dyDescent="0.25">
      <c r="A3450" s="69">
        <v>2114</v>
      </c>
      <c r="B3450" s="69" t="s">
        <v>9352</v>
      </c>
      <c r="C3450" s="69" t="s">
        <v>9353</v>
      </c>
      <c r="D3450" s="69" t="s">
        <v>9341</v>
      </c>
      <c r="E3450" s="69" t="s">
        <v>9341</v>
      </c>
      <c r="F3450" s="69" t="s">
        <v>9354</v>
      </c>
      <c r="G3450" s="69" t="s">
        <v>9355</v>
      </c>
      <c r="H3450" s="69">
        <v>34.3459</v>
      </c>
      <c r="I3450" s="69">
        <v>47.158099999999997</v>
      </c>
      <c r="J3450" s="69">
        <v>4307</v>
      </c>
      <c r="K3450" s="69">
        <v>3.5</v>
      </c>
      <c r="L3450" s="69">
        <f>COUNTIFS(Aéroports!$C$2:$C$5193,Aéroports!$C3450,Aéroports!$D$2:$D$5193,Aéroports!$D3450)</f>
        <v>1</v>
      </c>
      <c r="M3450" s="69" t="str">
        <f>IF(AND(Formulaire!$H$15=Aéroports!$E3450,--ISNUMBER(IFERROR(SEARCH(Formulaire!$H$16,$C3450,1),""))=1),MAX(M$1:M3449)+1,"")</f>
        <v/>
      </c>
      <c r="N3450" s="69" t="str">
        <f>IF(AND(Formulaire!$H$21=Aéroports!$E3450,--ISNUMBER(IFERROR(SEARCH(Formulaire!$H$22,$C3450,1),""))=1),MAX(N$1:N3449)+1,"")</f>
        <v/>
      </c>
      <c r="O3450" s="69" t="str">
        <f>IF(AND(Formulaire!$H$27=Aéroports!$E3450,--ISNUMBER(IFERROR(SEARCH(Formulaire!$H$28,$C3450,1),""))=1),MAX(O$1:O3449)+1,"")</f>
        <v/>
      </c>
      <c r="Q3450" s="91" t="str">
        <f>IFERROR(INDEX($C$2:$C$5193,MATCH(ROWS(M$2:M3450),M$2:M$5193,0)),"")</f>
        <v/>
      </c>
      <c r="R3450" s="70" t="str">
        <f>IFERROR(INDEX($C$2:$C$5193,MATCH(ROWS(N$2:N3450),N$2:N$5193,0)),"")</f>
        <v/>
      </c>
      <c r="S3450" s="92" t="str">
        <f>IFERROR(INDEX($C$2:$C$5193,MATCH(ROWS(O$2:O3450),O$2:O$5193,0)),"")</f>
        <v/>
      </c>
    </row>
    <row r="3451" spans="1:19" x14ac:dyDescent="0.25">
      <c r="A3451" s="68">
        <v>5928</v>
      </c>
      <c r="B3451" s="68" t="s">
        <v>9356</v>
      </c>
      <c r="C3451" s="68" t="s">
        <v>9357</v>
      </c>
      <c r="D3451" s="68" t="s">
        <v>9341</v>
      </c>
      <c r="E3451" s="68" t="s">
        <v>9341</v>
      </c>
      <c r="F3451" s="68" t="s">
        <v>9358</v>
      </c>
      <c r="G3451" s="68" t="s">
        <v>9359</v>
      </c>
      <c r="H3451" s="68">
        <v>29.084199999999999</v>
      </c>
      <c r="I3451" s="68">
        <v>58.45</v>
      </c>
      <c r="J3451" s="68">
        <v>3231</v>
      </c>
      <c r="K3451" s="68">
        <v>3.5</v>
      </c>
      <c r="L3451" s="68">
        <f>COUNTIFS(Aéroports!$C$2:$C$5193,Aéroports!$C3451,Aéroports!$D$2:$D$5193,Aéroports!$D3451)</f>
        <v>1</v>
      </c>
      <c r="M3451" s="68" t="str">
        <f>IF(AND(Formulaire!$H$15=Aéroports!$E3451,--ISNUMBER(IFERROR(SEARCH(Formulaire!$H$16,$C3451,1),""))=1),MAX(M$1:M3450)+1,"")</f>
        <v/>
      </c>
      <c r="N3451" s="68" t="str">
        <f>IF(AND(Formulaire!$H$21=Aéroports!$E3451,--ISNUMBER(IFERROR(SEARCH(Formulaire!$H$22,$C3451,1),""))=1),MAX(N$1:N3450)+1,"")</f>
        <v/>
      </c>
      <c r="O3451" s="68" t="str">
        <f>IF(AND(Formulaire!$H$27=Aéroports!$E3451,--ISNUMBER(IFERROR(SEARCH(Formulaire!$H$28,$C3451,1),""))=1),MAX(O$1:O3450)+1,"")</f>
        <v/>
      </c>
      <c r="Q3451" s="91" t="str">
        <f>IFERROR(INDEX($C$2:$C$5193,MATCH(ROWS(M$2:M3451),M$2:M$5193,0)),"")</f>
        <v/>
      </c>
      <c r="R3451" s="70" t="str">
        <f>IFERROR(INDEX($C$2:$C$5193,MATCH(ROWS(N$2:N3451),N$2:N$5193,0)),"")</f>
        <v/>
      </c>
      <c r="S3451" s="92" t="str">
        <f>IFERROR(INDEX($C$2:$C$5193,MATCH(ROWS(O$2:O3451),O$2:O$5193,0)),"")</f>
        <v/>
      </c>
    </row>
    <row r="3452" spans="1:19" x14ac:dyDescent="0.25">
      <c r="A3452" s="69">
        <v>2134</v>
      </c>
      <c r="B3452" s="69" t="s">
        <v>9360</v>
      </c>
      <c r="C3452" s="69" t="s">
        <v>9361</v>
      </c>
      <c r="D3452" s="69" t="s">
        <v>9341</v>
      </c>
      <c r="E3452" s="69" t="s">
        <v>9341</v>
      </c>
      <c r="F3452" s="69" t="s">
        <v>9362</v>
      </c>
      <c r="G3452" s="69" t="s">
        <v>9363</v>
      </c>
      <c r="H3452" s="69">
        <v>27.218299999999999</v>
      </c>
      <c r="I3452" s="69">
        <v>56.377800000000001</v>
      </c>
      <c r="J3452" s="69">
        <v>22</v>
      </c>
      <c r="K3452" s="69">
        <v>3.5</v>
      </c>
      <c r="L3452" s="69">
        <f>COUNTIFS(Aéroports!$C$2:$C$5193,Aéroports!$C3452,Aéroports!$D$2:$D$5193,Aéroports!$D3452)</f>
        <v>1</v>
      </c>
      <c r="M3452" s="69" t="str">
        <f>IF(AND(Formulaire!$H$15=Aéroports!$E3452,--ISNUMBER(IFERROR(SEARCH(Formulaire!$H$16,$C3452,1),""))=1),MAX(M$1:M3451)+1,"")</f>
        <v/>
      </c>
      <c r="N3452" s="69" t="str">
        <f>IF(AND(Formulaire!$H$21=Aéroports!$E3452,--ISNUMBER(IFERROR(SEARCH(Formulaire!$H$22,$C3452,1),""))=1),MAX(N$1:N3451)+1,"")</f>
        <v/>
      </c>
      <c r="O3452" s="69" t="str">
        <f>IF(AND(Formulaire!$H$27=Aéroports!$E3452,--ISNUMBER(IFERROR(SEARCH(Formulaire!$H$28,$C3452,1),""))=1),MAX(O$1:O3451)+1,"")</f>
        <v/>
      </c>
      <c r="Q3452" s="91" t="str">
        <f>IFERROR(INDEX($C$2:$C$5193,MATCH(ROWS(M$2:M3452),M$2:M$5193,0)),"")</f>
        <v/>
      </c>
      <c r="R3452" s="70" t="str">
        <f>IFERROR(INDEX($C$2:$C$5193,MATCH(ROWS(N$2:N3452),N$2:N$5193,0)),"")</f>
        <v/>
      </c>
      <c r="S3452" s="92" t="str">
        <f>IFERROR(INDEX($C$2:$C$5193,MATCH(ROWS(O$2:O3452),O$2:O$5193,0)),"")</f>
        <v/>
      </c>
    </row>
    <row r="3453" spans="1:19" x14ac:dyDescent="0.25">
      <c r="A3453" s="68">
        <v>2110</v>
      </c>
      <c r="B3453" s="68" t="s">
        <v>9364</v>
      </c>
      <c r="C3453" s="68" t="s">
        <v>9365</v>
      </c>
      <c r="D3453" s="68" t="s">
        <v>9341</v>
      </c>
      <c r="E3453" s="68" t="s">
        <v>9341</v>
      </c>
      <c r="F3453" s="68" t="s">
        <v>9366</v>
      </c>
      <c r="G3453" s="68" t="s">
        <v>9367</v>
      </c>
      <c r="H3453" s="68">
        <v>26.532</v>
      </c>
      <c r="I3453" s="68">
        <v>54.824800000000003</v>
      </c>
      <c r="J3453" s="68">
        <v>67</v>
      </c>
      <c r="K3453" s="68">
        <v>3.5</v>
      </c>
      <c r="L3453" s="68">
        <f>COUNTIFS(Aéroports!$C$2:$C$5193,Aéroports!$C3453,Aéroports!$D$2:$D$5193,Aéroports!$D3453)</f>
        <v>1</v>
      </c>
      <c r="M3453" s="68" t="str">
        <f>IF(AND(Formulaire!$H$15=Aéroports!$E3453,--ISNUMBER(IFERROR(SEARCH(Formulaire!$H$16,$C3453,1),""))=1),MAX(M$1:M3452)+1,"")</f>
        <v/>
      </c>
      <c r="N3453" s="68" t="str">
        <f>IF(AND(Formulaire!$H$21=Aéroports!$E3453,--ISNUMBER(IFERROR(SEARCH(Formulaire!$H$22,$C3453,1),""))=1),MAX(N$1:N3452)+1,"")</f>
        <v/>
      </c>
      <c r="O3453" s="68" t="str">
        <f>IF(AND(Formulaire!$H$27=Aéroports!$E3453,--ISNUMBER(IFERROR(SEARCH(Formulaire!$H$28,$C3453,1),""))=1),MAX(O$1:O3452)+1,"")</f>
        <v/>
      </c>
      <c r="Q3453" s="91" t="str">
        <f>IFERROR(INDEX($C$2:$C$5193,MATCH(ROWS(M$2:M3453),M$2:M$5193,0)),"")</f>
        <v/>
      </c>
      <c r="R3453" s="70" t="str">
        <f>IFERROR(INDEX($C$2:$C$5193,MATCH(ROWS(N$2:N3453),N$2:N$5193,0)),"")</f>
        <v/>
      </c>
      <c r="S3453" s="92" t="str">
        <f>IFERROR(INDEX($C$2:$C$5193,MATCH(ROWS(O$2:O3453),O$2:O$5193,0)),"")</f>
        <v/>
      </c>
    </row>
    <row r="3454" spans="1:19" x14ac:dyDescent="0.25">
      <c r="A3454" s="69">
        <v>2103</v>
      </c>
      <c r="B3454" s="69" t="s">
        <v>9368</v>
      </c>
      <c r="C3454" s="69" t="s">
        <v>9369</v>
      </c>
      <c r="D3454" s="69" t="s">
        <v>9341</v>
      </c>
      <c r="E3454" s="69" t="s">
        <v>9341</v>
      </c>
      <c r="F3454" s="69" t="s">
        <v>9370</v>
      </c>
      <c r="G3454" s="69" t="s">
        <v>9371</v>
      </c>
      <c r="H3454" s="69">
        <v>30.5562</v>
      </c>
      <c r="I3454" s="69">
        <v>49.151899999999998</v>
      </c>
      <c r="J3454" s="69">
        <v>8</v>
      </c>
      <c r="K3454" s="69">
        <v>3.5</v>
      </c>
      <c r="L3454" s="69">
        <f>COUNTIFS(Aéroports!$C$2:$C$5193,Aéroports!$C3454,Aéroports!$D$2:$D$5193,Aéroports!$D3454)</f>
        <v>1</v>
      </c>
      <c r="M3454" s="69" t="str">
        <f>IF(AND(Formulaire!$H$15=Aéroports!$E3454,--ISNUMBER(IFERROR(SEARCH(Formulaire!$H$16,$C3454,1),""))=1),MAX(M$1:M3453)+1,"")</f>
        <v/>
      </c>
      <c r="N3454" s="69" t="str">
        <f>IF(AND(Formulaire!$H$21=Aéroports!$E3454,--ISNUMBER(IFERROR(SEARCH(Formulaire!$H$22,$C3454,1),""))=1),MAX(N$1:N3453)+1,"")</f>
        <v/>
      </c>
      <c r="O3454" s="69" t="str">
        <f>IF(AND(Formulaire!$H$27=Aéroports!$E3454,--ISNUMBER(IFERROR(SEARCH(Formulaire!$H$28,$C3454,1),""))=1),MAX(O$1:O3453)+1,"")</f>
        <v/>
      </c>
      <c r="Q3454" s="91" t="str">
        <f>IFERROR(INDEX($C$2:$C$5193,MATCH(ROWS(M$2:M3454),M$2:M$5193,0)),"")</f>
        <v/>
      </c>
      <c r="R3454" s="70" t="str">
        <f>IFERROR(INDEX($C$2:$C$5193,MATCH(ROWS(N$2:N3454),N$2:N$5193,0)),"")</f>
        <v/>
      </c>
      <c r="S3454" s="92" t="str">
        <f>IFERROR(INDEX($C$2:$C$5193,MATCH(ROWS(O$2:O3454),O$2:O$5193,0)),"")</f>
        <v/>
      </c>
    </row>
    <row r="3455" spans="1:19" x14ac:dyDescent="0.25">
      <c r="A3455" s="68">
        <v>2142</v>
      </c>
      <c r="B3455" s="68" t="s">
        <v>9372</v>
      </c>
      <c r="C3455" s="68" t="s">
        <v>9373</v>
      </c>
      <c r="D3455" s="68" t="s">
        <v>9341</v>
      </c>
      <c r="E3455" s="68" t="s">
        <v>9341</v>
      </c>
      <c r="F3455" s="68" t="s">
        <v>9374</v>
      </c>
      <c r="G3455" s="68" t="s">
        <v>9375</v>
      </c>
      <c r="H3455" s="68">
        <v>32.898099999999999</v>
      </c>
      <c r="I3455" s="68">
        <v>59.266100000000002</v>
      </c>
      <c r="J3455" s="68">
        <v>4952</v>
      </c>
      <c r="K3455" s="68">
        <v>3.5</v>
      </c>
      <c r="L3455" s="68">
        <f>COUNTIFS(Aéroports!$C$2:$C$5193,Aéroports!$C3455,Aéroports!$D$2:$D$5193,Aéroports!$D3455)</f>
        <v>1</v>
      </c>
      <c r="M3455" s="68" t="str">
        <f>IF(AND(Formulaire!$H$15=Aéroports!$E3455,--ISNUMBER(IFERROR(SEARCH(Formulaire!$H$16,$C3455,1),""))=1),MAX(M$1:M3454)+1,"")</f>
        <v/>
      </c>
      <c r="N3455" s="68" t="str">
        <f>IF(AND(Formulaire!$H$21=Aéroports!$E3455,--ISNUMBER(IFERROR(SEARCH(Formulaire!$H$22,$C3455,1),""))=1),MAX(N$1:N3454)+1,"")</f>
        <v/>
      </c>
      <c r="O3455" s="68" t="str">
        <f>IF(AND(Formulaire!$H$27=Aéroports!$E3455,--ISNUMBER(IFERROR(SEARCH(Formulaire!$H$28,$C3455,1),""))=1),MAX(O$1:O3454)+1,"")</f>
        <v/>
      </c>
      <c r="Q3455" s="91" t="str">
        <f>IFERROR(INDEX($C$2:$C$5193,MATCH(ROWS(M$2:M3455),M$2:M$5193,0)),"")</f>
        <v/>
      </c>
      <c r="R3455" s="70" t="str">
        <f>IFERROR(INDEX($C$2:$C$5193,MATCH(ROWS(N$2:N3455),N$2:N$5193,0)),"")</f>
        <v/>
      </c>
      <c r="S3455" s="92" t="str">
        <f>IFERROR(INDEX($C$2:$C$5193,MATCH(ROWS(O$2:O3455),O$2:O$5193,0)),"")</f>
        <v/>
      </c>
    </row>
    <row r="3456" spans="1:19" x14ac:dyDescent="0.25">
      <c r="A3456" s="69">
        <v>5930</v>
      </c>
      <c r="B3456" s="69" t="s">
        <v>9376</v>
      </c>
      <c r="C3456" s="69" t="s">
        <v>9377</v>
      </c>
      <c r="D3456" s="69" t="s">
        <v>9341</v>
      </c>
      <c r="E3456" s="69" t="s">
        <v>9341</v>
      </c>
      <c r="F3456" s="69" t="s">
        <v>9378</v>
      </c>
      <c r="G3456" s="69" t="s">
        <v>9379</v>
      </c>
      <c r="H3456" s="69">
        <v>37.493000000000002</v>
      </c>
      <c r="I3456" s="69">
        <v>57.308199999999999</v>
      </c>
      <c r="J3456" s="69">
        <v>3499</v>
      </c>
      <c r="K3456" s="69">
        <v>3.5</v>
      </c>
      <c r="L3456" s="69">
        <f>COUNTIFS(Aéroports!$C$2:$C$5193,Aéroports!$C3456,Aéroports!$D$2:$D$5193,Aéroports!$D3456)</f>
        <v>1</v>
      </c>
      <c r="M3456" s="69" t="str">
        <f>IF(AND(Formulaire!$H$15=Aéroports!$E3456,--ISNUMBER(IFERROR(SEARCH(Formulaire!$H$16,$C3456,1),""))=1),MAX(M$1:M3455)+1,"")</f>
        <v/>
      </c>
      <c r="N3456" s="69" t="str">
        <f>IF(AND(Formulaire!$H$21=Aéroports!$E3456,--ISNUMBER(IFERROR(SEARCH(Formulaire!$H$22,$C3456,1),""))=1),MAX(N$1:N3455)+1,"")</f>
        <v/>
      </c>
      <c r="O3456" s="69" t="str">
        <f>IF(AND(Formulaire!$H$27=Aéroports!$E3456,--ISNUMBER(IFERROR(SEARCH(Formulaire!$H$28,$C3456,1),""))=1),MAX(O$1:O3455)+1,"")</f>
        <v/>
      </c>
      <c r="Q3456" s="91" t="str">
        <f>IFERROR(INDEX($C$2:$C$5193,MATCH(ROWS(M$2:M3456),M$2:M$5193,0)),"")</f>
        <v/>
      </c>
      <c r="R3456" s="70" t="str">
        <f>IFERROR(INDEX($C$2:$C$5193,MATCH(ROWS(N$2:N3456),N$2:N$5193,0)),"")</f>
        <v/>
      </c>
      <c r="S3456" s="92" t="str">
        <f>IFERROR(INDEX($C$2:$C$5193,MATCH(ROWS(O$2:O3456),O$2:O$5193,0)),"")</f>
        <v/>
      </c>
    </row>
    <row r="3457" spans="1:19" x14ac:dyDescent="0.25">
      <c r="A3457" s="68">
        <v>2106</v>
      </c>
      <c r="B3457" s="68" t="s">
        <v>9380</v>
      </c>
      <c r="C3457" s="68" t="s">
        <v>9381</v>
      </c>
      <c r="D3457" s="68" t="s">
        <v>9341</v>
      </c>
      <c r="E3457" s="68" t="s">
        <v>9341</v>
      </c>
      <c r="F3457" s="68" t="s">
        <v>9382</v>
      </c>
      <c r="G3457" s="68" t="s">
        <v>9383</v>
      </c>
      <c r="H3457" s="68">
        <v>28.944800000000001</v>
      </c>
      <c r="I3457" s="68">
        <v>50.834600000000002</v>
      </c>
      <c r="J3457" s="68">
        <v>68</v>
      </c>
      <c r="K3457" s="68">
        <v>3.5</v>
      </c>
      <c r="L3457" s="68">
        <f>COUNTIFS(Aéroports!$C$2:$C$5193,Aéroports!$C3457,Aéroports!$D$2:$D$5193,Aéroports!$D3457)</f>
        <v>1</v>
      </c>
      <c r="M3457" s="68" t="str">
        <f>IF(AND(Formulaire!$H$15=Aéroports!$E3457,--ISNUMBER(IFERROR(SEARCH(Formulaire!$H$16,$C3457,1),""))=1),MAX(M$1:M3456)+1,"")</f>
        <v/>
      </c>
      <c r="N3457" s="68" t="str">
        <f>IF(AND(Formulaire!$H$21=Aéroports!$E3457,--ISNUMBER(IFERROR(SEARCH(Formulaire!$H$22,$C3457,1),""))=1),MAX(N$1:N3456)+1,"")</f>
        <v/>
      </c>
      <c r="O3457" s="68" t="str">
        <f>IF(AND(Formulaire!$H$27=Aéroports!$E3457,--ISNUMBER(IFERROR(SEARCH(Formulaire!$H$28,$C3457,1),""))=1),MAX(O$1:O3456)+1,"")</f>
        <v/>
      </c>
      <c r="Q3457" s="91" t="str">
        <f>IFERROR(INDEX($C$2:$C$5193,MATCH(ROWS(M$2:M3457),M$2:M$5193,0)),"")</f>
        <v/>
      </c>
      <c r="R3457" s="70" t="str">
        <f>IFERROR(INDEX($C$2:$C$5193,MATCH(ROWS(N$2:N3457),N$2:N$5193,0)),"")</f>
        <v/>
      </c>
      <c r="S3457" s="92" t="str">
        <f>IFERROR(INDEX($C$2:$C$5193,MATCH(ROWS(O$2:O3457),O$2:O$5193,0)),"")</f>
        <v/>
      </c>
    </row>
    <row r="3458" spans="1:19" x14ac:dyDescent="0.25">
      <c r="A3458" s="69">
        <v>2166</v>
      </c>
      <c r="B3458" s="69" t="s">
        <v>9384</v>
      </c>
      <c r="C3458" s="69" t="s">
        <v>9385</v>
      </c>
      <c r="D3458" s="69" t="s">
        <v>9341</v>
      </c>
      <c r="E3458" s="69" t="s">
        <v>9341</v>
      </c>
      <c r="F3458" s="69" t="s">
        <v>9386</v>
      </c>
      <c r="G3458" s="69" t="s">
        <v>9387</v>
      </c>
      <c r="H3458" s="69">
        <v>25.443300000000001</v>
      </c>
      <c r="I3458" s="69">
        <v>60.382100000000001</v>
      </c>
      <c r="J3458" s="69">
        <v>43</v>
      </c>
      <c r="K3458" s="69">
        <v>3.5</v>
      </c>
      <c r="L3458" s="69">
        <f>COUNTIFS(Aéroports!$C$2:$C$5193,Aéroports!$C3458,Aéroports!$D$2:$D$5193,Aéroports!$D3458)</f>
        <v>1</v>
      </c>
      <c r="M3458" s="69" t="str">
        <f>IF(AND(Formulaire!$H$15=Aéroports!$E3458,--ISNUMBER(IFERROR(SEARCH(Formulaire!$H$16,$C3458,1),""))=1),MAX(M$1:M3457)+1,"")</f>
        <v/>
      </c>
      <c r="N3458" s="69" t="str">
        <f>IF(AND(Formulaire!$H$21=Aéroports!$E3458,--ISNUMBER(IFERROR(SEARCH(Formulaire!$H$22,$C3458,1),""))=1),MAX(N$1:N3457)+1,"")</f>
        <v/>
      </c>
      <c r="O3458" s="69" t="str">
        <f>IF(AND(Formulaire!$H$27=Aéroports!$E3458,--ISNUMBER(IFERROR(SEARCH(Formulaire!$H$28,$C3458,1),""))=1),MAX(O$1:O3457)+1,"")</f>
        <v/>
      </c>
      <c r="Q3458" s="91" t="str">
        <f>IFERROR(INDEX($C$2:$C$5193,MATCH(ROWS(M$2:M3458),M$2:M$5193,0)),"")</f>
        <v/>
      </c>
      <c r="R3458" s="70" t="str">
        <f>IFERROR(INDEX($C$2:$C$5193,MATCH(ROWS(N$2:N3458),N$2:N$5193,0)),"")</f>
        <v/>
      </c>
      <c r="S3458" s="92" t="str">
        <f>IFERROR(INDEX($C$2:$C$5193,MATCH(ROWS(O$2:O3458),O$2:O$5193,0)),"")</f>
        <v/>
      </c>
    </row>
    <row r="3459" spans="1:19" x14ac:dyDescent="0.25">
      <c r="A3459" s="68">
        <v>5933</v>
      </c>
      <c r="B3459" s="68" t="s">
        <v>9388</v>
      </c>
      <c r="C3459" s="68" t="s">
        <v>9389</v>
      </c>
      <c r="D3459" s="68" t="s">
        <v>9341</v>
      </c>
      <c r="E3459" s="68" t="s">
        <v>9341</v>
      </c>
      <c r="F3459" s="68" t="s">
        <v>9390</v>
      </c>
      <c r="G3459" s="68" t="s">
        <v>9391</v>
      </c>
      <c r="H3459" s="68">
        <v>36.635800000000003</v>
      </c>
      <c r="I3459" s="68">
        <v>53.193600000000004</v>
      </c>
      <c r="J3459" s="68">
        <v>35</v>
      </c>
      <c r="K3459" s="68">
        <v>3.5</v>
      </c>
      <c r="L3459" s="68">
        <f>COUNTIFS(Aéroports!$C$2:$C$5193,Aéroports!$C3459,Aéroports!$D$2:$D$5193,Aéroports!$D3459)</f>
        <v>1</v>
      </c>
      <c r="M3459" s="68" t="str">
        <f>IF(AND(Formulaire!$H$15=Aéroports!$E3459,--ISNUMBER(IFERROR(SEARCH(Formulaire!$H$16,$C3459,1),""))=1),MAX(M$1:M3458)+1,"")</f>
        <v/>
      </c>
      <c r="N3459" s="68" t="str">
        <f>IF(AND(Formulaire!$H$21=Aéroports!$E3459,--ISNUMBER(IFERROR(SEARCH(Formulaire!$H$22,$C3459,1),""))=1),MAX(N$1:N3458)+1,"")</f>
        <v/>
      </c>
      <c r="O3459" s="68" t="str">
        <f>IF(AND(Formulaire!$H$27=Aéroports!$E3459,--ISNUMBER(IFERROR(SEARCH(Formulaire!$H$28,$C3459,1),""))=1),MAX(O$1:O3458)+1,"")</f>
        <v/>
      </c>
      <c r="Q3459" s="91" t="str">
        <f>IFERROR(INDEX($C$2:$C$5193,MATCH(ROWS(M$2:M3459),M$2:M$5193,0)),"")</f>
        <v/>
      </c>
      <c r="R3459" s="70" t="str">
        <f>IFERROR(INDEX($C$2:$C$5193,MATCH(ROWS(N$2:N3459),N$2:N$5193,0)),"")</f>
        <v/>
      </c>
      <c r="S3459" s="92" t="str">
        <f>IFERROR(INDEX($C$2:$C$5193,MATCH(ROWS(O$2:O3459),O$2:O$5193,0)),"")</f>
        <v/>
      </c>
    </row>
    <row r="3460" spans="1:19" x14ac:dyDescent="0.25">
      <c r="A3460" s="69">
        <v>2121</v>
      </c>
      <c r="B3460" s="69" t="s">
        <v>9392</v>
      </c>
      <c r="C3460" s="69" t="s">
        <v>9393</v>
      </c>
      <c r="D3460" s="69" t="s">
        <v>9341</v>
      </c>
      <c r="E3460" s="69" t="s">
        <v>9341</v>
      </c>
      <c r="F3460" s="69" t="s">
        <v>9394</v>
      </c>
      <c r="G3460" s="69" t="s">
        <v>9395</v>
      </c>
      <c r="H3460" s="69">
        <v>32.750799999999998</v>
      </c>
      <c r="I3460" s="69">
        <v>51.8613</v>
      </c>
      <c r="J3460" s="69">
        <v>5059</v>
      </c>
      <c r="K3460" s="69">
        <v>3.5</v>
      </c>
      <c r="L3460" s="69">
        <f>COUNTIFS(Aéroports!$C$2:$C$5193,Aéroports!$C3460,Aéroports!$D$2:$D$5193,Aéroports!$D3460)</f>
        <v>1</v>
      </c>
      <c r="M3460" s="69" t="str">
        <f>IF(AND(Formulaire!$H$15=Aéroports!$E3460,--ISNUMBER(IFERROR(SEARCH(Formulaire!$H$16,$C3460,1),""))=1),MAX(M$1:M3459)+1,"")</f>
        <v/>
      </c>
      <c r="N3460" s="69" t="str">
        <f>IF(AND(Formulaire!$H$21=Aéroports!$E3460,--ISNUMBER(IFERROR(SEARCH(Formulaire!$H$22,$C3460,1),""))=1),MAX(N$1:N3459)+1,"")</f>
        <v/>
      </c>
      <c r="O3460" s="69" t="str">
        <f>IF(AND(Formulaire!$H$27=Aéroports!$E3460,--ISNUMBER(IFERROR(SEARCH(Formulaire!$H$28,$C3460,1),""))=1),MAX(O$1:O3459)+1,"")</f>
        <v/>
      </c>
      <c r="Q3460" s="91" t="str">
        <f>IFERROR(INDEX($C$2:$C$5193,MATCH(ROWS(M$2:M3460),M$2:M$5193,0)),"")</f>
        <v/>
      </c>
      <c r="R3460" s="70" t="str">
        <f>IFERROR(INDEX($C$2:$C$5193,MATCH(ROWS(N$2:N3460),N$2:N$5193,0)),"")</f>
        <v/>
      </c>
      <c r="S3460" s="92" t="str">
        <f>IFERROR(INDEX($C$2:$C$5193,MATCH(ROWS(O$2:O3460),O$2:O$5193,0)),"")</f>
        <v/>
      </c>
    </row>
    <row r="3461" spans="1:19" x14ac:dyDescent="0.25">
      <c r="A3461" s="68">
        <v>6747</v>
      </c>
      <c r="B3461" s="68" t="s">
        <v>9396</v>
      </c>
      <c r="C3461" s="68" t="s">
        <v>9397</v>
      </c>
      <c r="D3461" s="68" t="s">
        <v>9341</v>
      </c>
      <c r="E3461" s="68" t="s">
        <v>9341</v>
      </c>
      <c r="F3461" s="68" t="s">
        <v>9398</v>
      </c>
      <c r="G3461" s="68" t="s">
        <v>9399</v>
      </c>
      <c r="H3461" s="68">
        <v>36.909399999999998</v>
      </c>
      <c r="I3461" s="68">
        <v>54.401299999999999</v>
      </c>
      <c r="J3461" s="68">
        <v>-24</v>
      </c>
      <c r="K3461" s="68">
        <v>3.5</v>
      </c>
      <c r="L3461" s="68">
        <f>COUNTIFS(Aéroports!$C$2:$C$5193,Aéroports!$C3461,Aéroports!$D$2:$D$5193,Aéroports!$D3461)</f>
        <v>1</v>
      </c>
      <c r="M3461" s="68" t="str">
        <f>IF(AND(Formulaire!$H$15=Aéroports!$E3461,--ISNUMBER(IFERROR(SEARCH(Formulaire!$H$16,$C3461,1),""))=1),MAX(M$1:M3460)+1,"")</f>
        <v/>
      </c>
      <c r="N3461" s="68" t="str">
        <f>IF(AND(Formulaire!$H$21=Aéroports!$E3461,--ISNUMBER(IFERROR(SEARCH(Formulaire!$H$22,$C3461,1),""))=1),MAX(N$1:N3460)+1,"")</f>
        <v/>
      </c>
      <c r="O3461" s="68" t="str">
        <f>IF(AND(Formulaire!$H$27=Aéroports!$E3461,--ISNUMBER(IFERROR(SEARCH(Formulaire!$H$28,$C3461,1),""))=1),MAX(O$1:O3460)+1,"")</f>
        <v/>
      </c>
      <c r="Q3461" s="91" t="str">
        <f>IFERROR(INDEX($C$2:$C$5193,MATCH(ROWS(M$2:M3461),M$2:M$5193,0)),"")</f>
        <v/>
      </c>
      <c r="R3461" s="70" t="str">
        <f>IFERROR(INDEX($C$2:$C$5193,MATCH(ROWS(N$2:N3461),N$2:N$5193,0)),"")</f>
        <v/>
      </c>
      <c r="S3461" s="92" t="str">
        <f>IFERROR(INDEX($C$2:$C$5193,MATCH(ROWS(O$2:O3461),O$2:O$5193,0)),"")</f>
        <v/>
      </c>
    </row>
    <row r="3462" spans="1:19" x14ac:dyDescent="0.25">
      <c r="A3462" s="69">
        <v>6790</v>
      </c>
      <c r="B3462" s="69" t="s">
        <v>9400</v>
      </c>
      <c r="C3462" s="69" t="s">
        <v>9401</v>
      </c>
      <c r="D3462" s="69" t="s">
        <v>9341</v>
      </c>
      <c r="E3462" s="69" t="s">
        <v>9341</v>
      </c>
      <c r="F3462" s="69" t="s">
        <v>9402</v>
      </c>
      <c r="G3462" s="69" t="s">
        <v>9403</v>
      </c>
      <c r="H3462" s="69">
        <v>34.869199999999999</v>
      </c>
      <c r="I3462" s="69">
        <v>48.552500000000002</v>
      </c>
      <c r="J3462" s="69">
        <v>5755</v>
      </c>
      <c r="K3462" s="69">
        <v>3.5</v>
      </c>
      <c r="L3462" s="69">
        <f>COUNTIFS(Aéroports!$C$2:$C$5193,Aéroports!$C3462,Aéroports!$D$2:$D$5193,Aéroports!$D3462)</f>
        <v>1</v>
      </c>
      <c r="M3462" s="69" t="str">
        <f>IF(AND(Formulaire!$H$15=Aéroports!$E3462,--ISNUMBER(IFERROR(SEARCH(Formulaire!$H$16,$C3462,1),""))=1),MAX(M$1:M3461)+1,"")</f>
        <v/>
      </c>
      <c r="N3462" s="69" t="str">
        <f>IF(AND(Formulaire!$H$21=Aéroports!$E3462,--ISNUMBER(IFERROR(SEARCH(Formulaire!$H$22,$C3462,1),""))=1),MAX(N$1:N3461)+1,"")</f>
        <v/>
      </c>
      <c r="O3462" s="69" t="str">
        <f>IF(AND(Formulaire!$H$27=Aéroports!$E3462,--ISNUMBER(IFERROR(SEARCH(Formulaire!$H$28,$C3462,1),""))=1),MAX(O$1:O3461)+1,"")</f>
        <v/>
      </c>
      <c r="Q3462" s="91" t="str">
        <f>IFERROR(INDEX($C$2:$C$5193,MATCH(ROWS(M$2:M3462),M$2:M$5193,0)),"")</f>
        <v/>
      </c>
      <c r="R3462" s="70" t="str">
        <f>IFERROR(INDEX($C$2:$C$5193,MATCH(ROWS(N$2:N3462),N$2:N$5193,0)),"")</f>
        <v/>
      </c>
      <c r="S3462" s="92" t="str">
        <f>IFERROR(INDEX($C$2:$C$5193,MATCH(ROWS(O$2:O3462),O$2:O$5193,0)),"")</f>
        <v/>
      </c>
    </row>
    <row r="3463" spans="1:19" x14ac:dyDescent="0.25">
      <c r="A3463" s="68">
        <v>6748</v>
      </c>
      <c r="B3463" s="68" t="s">
        <v>9404</v>
      </c>
      <c r="C3463" s="68" t="s">
        <v>9405</v>
      </c>
      <c r="D3463" s="68" t="s">
        <v>9341</v>
      </c>
      <c r="E3463" s="68" t="s">
        <v>9341</v>
      </c>
      <c r="F3463" s="68" t="s">
        <v>9406</v>
      </c>
      <c r="G3463" s="68" t="s">
        <v>9407</v>
      </c>
      <c r="H3463" s="68">
        <v>33.586599999999997</v>
      </c>
      <c r="I3463" s="68">
        <v>46.404800000000002</v>
      </c>
      <c r="J3463" s="68">
        <v>4404</v>
      </c>
      <c r="K3463" s="68">
        <v>3.5</v>
      </c>
      <c r="L3463" s="68">
        <f>COUNTIFS(Aéroports!$C$2:$C$5193,Aéroports!$C3463,Aéroports!$D$2:$D$5193,Aéroports!$D3463)</f>
        <v>1</v>
      </c>
      <c r="M3463" s="68" t="str">
        <f>IF(AND(Formulaire!$H$15=Aéroports!$E3463,--ISNUMBER(IFERROR(SEARCH(Formulaire!$H$16,$C3463,1),""))=1),MAX(M$1:M3462)+1,"")</f>
        <v/>
      </c>
      <c r="N3463" s="68" t="str">
        <f>IF(AND(Formulaire!$H$21=Aéroports!$E3463,--ISNUMBER(IFERROR(SEARCH(Formulaire!$H$22,$C3463,1),""))=1),MAX(N$1:N3462)+1,"")</f>
        <v/>
      </c>
      <c r="O3463" s="68" t="str">
        <f>IF(AND(Formulaire!$H$27=Aéroports!$E3463,--ISNUMBER(IFERROR(SEARCH(Formulaire!$H$28,$C3463,1),""))=1),MAX(O$1:O3462)+1,"")</f>
        <v/>
      </c>
      <c r="Q3463" s="91" t="str">
        <f>IFERROR(INDEX($C$2:$C$5193,MATCH(ROWS(M$2:M3463),M$2:M$5193,0)),"")</f>
        <v/>
      </c>
      <c r="R3463" s="70" t="str">
        <f>IFERROR(INDEX($C$2:$C$5193,MATCH(ROWS(N$2:N3463),N$2:N$5193,0)),"")</f>
        <v/>
      </c>
      <c r="S3463" s="92" t="str">
        <f>IFERROR(INDEX($C$2:$C$5193,MATCH(ROWS(O$2:O3463),O$2:O$5193,0)),"")</f>
        <v/>
      </c>
    </row>
    <row r="3464" spans="1:19" x14ac:dyDescent="0.25">
      <c r="A3464" s="69">
        <v>11903</v>
      </c>
      <c r="B3464" s="69" t="s">
        <v>9408</v>
      </c>
      <c r="C3464" s="69" t="s">
        <v>9409</v>
      </c>
      <c r="D3464" s="69" t="s">
        <v>9341</v>
      </c>
      <c r="E3464" s="69" t="s">
        <v>9341</v>
      </c>
      <c r="F3464" s="69" t="s">
        <v>9410</v>
      </c>
      <c r="G3464" s="69" t="s">
        <v>9411</v>
      </c>
      <c r="H3464" s="69">
        <v>27.820499999999999</v>
      </c>
      <c r="I3464" s="69">
        <v>52.352200000000003</v>
      </c>
      <c r="J3464" s="69">
        <v>2173</v>
      </c>
      <c r="K3464" s="69" t="s">
        <v>340</v>
      </c>
      <c r="L3464" s="69">
        <f>COUNTIFS(Aéroports!$C$2:$C$5193,Aéroports!$C3464,Aéroports!$D$2:$D$5193,Aéroports!$D3464)</f>
        <v>1</v>
      </c>
      <c r="M3464" s="69" t="str">
        <f>IF(AND(Formulaire!$H$15=Aéroports!$E3464,--ISNUMBER(IFERROR(SEARCH(Formulaire!$H$16,$C3464,1),""))=1),MAX(M$1:M3463)+1,"")</f>
        <v/>
      </c>
      <c r="N3464" s="69" t="str">
        <f>IF(AND(Formulaire!$H$21=Aéroports!$E3464,--ISNUMBER(IFERROR(SEARCH(Formulaire!$H$22,$C3464,1),""))=1),MAX(N$1:N3463)+1,"")</f>
        <v/>
      </c>
      <c r="O3464" s="69" t="str">
        <f>IF(AND(Formulaire!$H$27=Aéroports!$E3464,--ISNUMBER(IFERROR(SEARCH(Formulaire!$H$28,$C3464,1),""))=1),MAX(O$1:O3463)+1,"")</f>
        <v/>
      </c>
      <c r="Q3464" s="91" t="str">
        <f>IFERROR(INDEX($C$2:$C$5193,MATCH(ROWS(M$2:M3464),M$2:M$5193,0)),"")</f>
        <v/>
      </c>
      <c r="R3464" s="70" t="str">
        <f>IFERROR(INDEX($C$2:$C$5193,MATCH(ROWS(N$2:N3464),N$2:N$5193,0)),"")</f>
        <v/>
      </c>
      <c r="S3464" s="92" t="str">
        <f>IFERROR(INDEX($C$2:$C$5193,MATCH(ROWS(O$2:O3464),O$2:O$5193,0)),"")</f>
        <v/>
      </c>
    </row>
    <row r="3465" spans="1:19" x14ac:dyDescent="0.25">
      <c r="A3465" s="68">
        <v>11905</v>
      </c>
      <c r="B3465" s="68" t="s">
        <v>9412</v>
      </c>
      <c r="C3465" s="68" t="s">
        <v>9413</v>
      </c>
      <c r="D3465" s="68" t="s">
        <v>9341</v>
      </c>
      <c r="E3465" s="68" t="s">
        <v>9341</v>
      </c>
      <c r="F3465" s="68" t="s">
        <v>9414</v>
      </c>
      <c r="G3465" s="68" t="s">
        <v>9415</v>
      </c>
      <c r="H3465" s="68">
        <v>35.7761</v>
      </c>
      <c r="I3465" s="68">
        <v>50.826700000000002</v>
      </c>
      <c r="J3465" s="68">
        <v>4170</v>
      </c>
      <c r="K3465" s="68" t="s">
        <v>340</v>
      </c>
      <c r="L3465" s="68">
        <f>COUNTIFS(Aéroports!$C$2:$C$5193,Aéroports!$C3465,Aéroports!$D$2:$D$5193,Aéroports!$D3465)</f>
        <v>1</v>
      </c>
      <c r="M3465" s="68" t="str">
        <f>IF(AND(Formulaire!$H$15=Aéroports!$E3465,--ISNUMBER(IFERROR(SEARCH(Formulaire!$H$16,$C3465,1),""))=1),MAX(M$1:M3464)+1,"")</f>
        <v/>
      </c>
      <c r="N3465" s="68" t="str">
        <f>IF(AND(Formulaire!$H$21=Aéroports!$E3465,--ISNUMBER(IFERROR(SEARCH(Formulaire!$H$22,$C3465,1),""))=1),MAX(N$1:N3464)+1,"")</f>
        <v/>
      </c>
      <c r="O3465" s="68" t="str">
        <f>IF(AND(Formulaire!$H$27=Aéroports!$E3465,--ISNUMBER(IFERROR(SEARCH(Formulaire!$H$28,$C3465,1),""))=1),MAX(O$1:O3464)+1,"")</f>
        <v/>
      </c>
      <c r="Q3465" s="91" t="str">
        <f>IFERROR(INDEX($C$2:$C$5193,MATCH(ROWS(M$2:M3465),M$2:M$5193,0)),"")</f>
        <v/>
      </c>
      <c r="R3465" s="70" t="str">
        <f>IFERROR(INDEX($C$2:$C$5193,MATCH(ROWS(N$2:N3465),N$2:N$5193,0)),"")</f>
        <v/>
      </c>
      <c r="S3465" s="92" t="str">
        <f>IFERROR(INDEX($C$2:$C$5193,MATCH(ROWS(O$2:O3465),O$2:O$5193,0)),"")</f>
        <v/>
      </c>
    </row>
    <row r="3466" spans="1:19" x14ac:dyDescent="0.25">
      <c r="A3466" s="69">
        <v>2136</v>
      </c>
      <c r="B3466" s="69" t="s">
        <v>9416</v>
      </c>
      <c r="C3466" s="69" t="s">
        <v>9417</v>
      </c>
      <c r="D3466" s="69" t="s">
        <v>9341</v>
      </c>
      <c r="E3466" s="69" t="s">
        <v>9341</v>
      </c>
      <c r="F3466" s="69" t="s">
        <v>9418</v>
      </c>
      <c r="G3466" s="69" t="s">
        <v>9419</v>
      </c>
      <c r="H3466" s="69">
        <v>30.2744</v>
      </c>
      <c r="I3466" s="69">
        <v>56.951099999999997</v>
      </c>
      <c r="J3466" s="69">
        <v>5741</v>
      </c>
      <c r="K3466" s="69">
        <v>3.5</v>
      </c>
      <c r="L3466" s="69">
        <f>COUNTIFS(Aéroports!$C$2:$C$5193,Aéroports!$C3466,Aéroports!$D$2:$D$5193,Aéroports!$D3466)</f>
        <v>1</v>
      </c>
      <c r="M3466" s="69" t="str">
        <f>IF(AND(Formulaire!$H$15=Aéroports!$E3466,--ISNUMBER(IFERROR(SEARCH(Formulaire!$H$16,$C3466,1),""))=1),MAX(M$1:M3465)+1,"")</f>
        <v/>
      </c>
      <c r="N3466" s="69" t="str">
        <f>IF(AND(Formulaire!$H$21=Aéroports!$E3466,--ISNUMBER(IFERROR(SEARCH(Formulaire!$H$22,$C3466,1),""))=1),MAX(N$1:N3465)+1,"")</f>
        <v/>
      </c>
      <c r="O3466" s="69" t="str">
        <f>IF(AND(Formulaire!$H$27=Aéroports!$E3466,--ISNUMBER(IFERROR(SEARCH(Formulaire!$H$28,$C3466,1),""))=1),MAX(O$1:O3465)+1,"")</f>
        <v/>
      </c>
      <c r="Q3466" s="91" t="str">
        <f>IFERROR(INDEX($C$2:$C$5193,MATCH(ROWS(M$2:M3466),M$2:M$5193,0)),"")</f>
        <v/>
      </c>
      <c r="R3466" s="70" t="str">
        <f>IFERROR(INDEX($C$2:$C$5193,MATCH(ROWS(N$2:N3466),N$2:N$5193,0)),"")</f>
        <v/>
      </c>
      <c r="S3466" s="92" t="str">
        <f>IFERROR(INDEX($C$2:$C$5193,MATCH(ROWS(O$2:O3466),O$2:O$5193,0)),"")</f>
        <v/>
      </c>
    </row>
    <row r="3467" spans="1:19" x14ac:dyDescent="0.25">
      <c r="A3467" s="68">
        <v>7546</v>
      </c>
      <c r="B3467" s="68" t="s">
        <v>9420</v>
      </c>
      <c r="C3467" s="68" t="s">
        <v>9421</v>
      </c>
      <c r="D3467" s="68" t="s">
        <v>9341</v>
      </c>
      <c r="E3467" s="68" t="s">
        <v>9341</v>
      </c>
      <c r="F3467" s="68" t="s">
        <v>9422</v>
      </c>
      <c r="G3467" s="68" t="s">
        <v>9423</v>
      </c>
      <c r="H3467" s="68">
        <v>27.3796</v>
      </c>
      <c r="I3467" s="68">
        <v>52.737699999999997</v>
      </c>
      <c r="J3467" s="68">
        <v>27</v>
      </c>
      <c r="K3467" s="68">
        <v>3.5</v>
      </c>
      <c r="L3467" s="68">
        <f>COUNTIFS(Aéroports!$C$2:$C$5193,Aéroports!$C3467,Aéroports!$D$2:$D$5193,Aéroports!$D3467)</f>
        <v>1</v>
      </c>
      <c r="M3467" s="68" t="str">
        <f>IF(AND(Formulaire!$H$15=Aéroports!$E3467,--ISNUMBER(IFERROR(SEARCH(Formulaire!$H$16,$C3467,1),""))=1),MAX(M$1:M3466)+1,"")</f>
        <v/>
      </c>
      <c r="N3467" s="68" t="str">
        <f>IF(AND(Formulaire!$H$21=Aéroports!$E3467,--ISNUMBER(IFERROR(SEARCH(Formulaire!$H$22,$C3467,1),""))=1),MAX(N$1:N3466)+1,"")</f>
        <v/>
      </c>
      <c r="O3467" s="68" t="str">
        <f>IF(AND(Formulaire!$H$27=Aéroports!$E3467,--ISNUMBER(IFERROR(SEARCH(Formulaire!$H$28,$C3467,1),""))=1),MAX(O$1:O3466)+1,"")</f>
        <v/>
      </c>
      <c r="Q3467" s="91" t="str">
        <f>IFERROR(INDEX($C$2:$C$5193,MATCH(ROWS(M$2:M3467),M$2:M$5193,0)),"")</f>
        <v/>
      </c>
      <c r="R3467" s="70" t="str">
        <f>IFERROR(INDEX($C$2:$C$5193,MATCH(ROWS(N$2:N3467),N$2:N$5193,0)),"")</f>
        <v/>
      </c>
      <c r="S3467" s="92" t="str">
        <f>IFERROR(INDEX($C$2:$C$5193,MATCH(ROWS(O$2:O3467),O$2:O$5193,0)),"")</f>
        <v/>
      </c>
    </row>
    <row r="3468" spans="1:19" x14ac:dyDescent="0.25">
      <c r="A3468" s="69">
        <v>5927</v>
      </c>
      <c r="B3468" s="69" t="s">
        <v>9424</v>
      </c>
      <c r="C3468" s="69" t="s">
        <v>9425</v>
      </c>
      <c r="D3468" s="69" t="s">
        <v>9341</v>
      </c>
      <c r="E3468" s="69" t="s">
        <v>9341</v>
      </c>
      <c r="F3468" s="69" t="s">
        <v>9426</v>
      </c>
      <c r="G3468" s="69" t="s">
        <v>9427</v>
      </c>
      <c r="H3468" s="69">
        <v>33.435400000000001</v>
      </c>
      <c r="I3468" s="69">
        <v>48.282899999999998</v>
      </c>
      <c r="J3468" s="69">
        <v>3782</v>
      </c>
      <c r="K3468" s="69">
        <v>3.5</v>
      </c>
      <c r="L3468" s="69">
        <f>COUNTIFS(Aéroports!$C$2:$C$5193,Aéroports!$C3468,Aéroports!$D$2:$D$5193,Aéroports!$D3468)</f>
        <v>1</v>
      </c>
      <c r="M3468" s="69" t="str">
        <f>IF(AND(Formulaire!$H$15=Aéroports!$E3468,--ISNUMBER(IFERROR(SEARCH(Formulaire!$H$16,$C3468,1),""))=1),MAX(M$1:M3467)+1,"")</f>
        <v/>
      </c>
      <c r="N3468" s="69" t="str">
        <f>IF(AND(Formulaire!$H$21=Aéroports!$E3468,--ISNUMBER(IFERROR(SEARCH(Formulaire!$H$22,$C3468,1),""))=1),MAX(N$1:N3467)+1,"")</f>
        <v/>
      </c>
      <c r="O3468" s="69" t="str">
        <f>IF(AND(Formulaire!$H$27=Aéroports!$E3468,--ISNUMBER(IFERROR(SEARCH(Formulaire!$H$28,$C3468,1),""))=1),MAX(O$1:O3467)+1,"")</f>
        <v/>
      </c>
      <c r="Q3468" s="91" t="str">
        <f>IFERROR(INDEX($C$2:$C$5193,MATCH(ROWS(M$2:M3468),M$2:M$5193,0)),"")</f>
        <v/>
      </c>
      <c r="R3468" s="70" t="str">
        <f>IFERROR(INDEX($C$2:$C$5193,MATCH(ROWS(N$2:N3468),N$2:N$5193,0)),"")</f>
        <v/>
      </c>
      <c r="S3468" s="92" t="str">
        <f>IFERROR(INDEX($C$2:$C$5193,MATCH(ROWS(O$2:O3468),O$2:O$5193,0)),"")</f>
        <v/>
      </c>
    </row>
    <row r="3469" spans="1:19" x14ac:dyDescent="0.25">
      <c r="A3469" s="68">
        <v>2109</v>
      </c>
      <c r="B3469" s="68" t="s">
        <v>9428</v>
      </c>
      <c r="C3469" s="68" t="s">
        <v>9429</v>
      </c>
      <c r="D3469" s="68" t="s">
        <v>9341</v>
      </c>
      <c r="E3469" s="68" t="s">
        <v>9341</v>
      </c>
      <c r="F3469" s="68" t="s">
        <v>9430</v>
      </c>
      <c r="G3469" s="68" t="s">
        <v>9431</v>
      </c>
      <c r="H3469" s="68">
        <v>26.526199999999999</v>
      </c>
      <c r="I3469" s="68">
        <v>53.980200000000004</v>
      </c>
      <c r="J3469" s="68">
        <v>101</v>
      </c>
      <c r="K3469" s="68">
        <v>3.5</v>
      </c>
      <c r="L3469" s="68">
        <f>COUNTIFS(Aéroports!$C$2:$C$5193,Aéroports!$C3469,Aéroports!$D$2:$D$5193,Aéroports!$D3469)</f>
        <v>1</v>
      </c>
      <c r="M3469" s="68" t="str">
        <f>IF(AND(Formulaire!$H$15=Aéroports!$E3469,--ISNUMBER(IFERROR(SEARCH(Formulaire!$H$16,$C3469,1),""))=1),MAX(M$1:M3468)+1,"")</f>
        <v/>
      </c>
      <c r="N3469" s="68" t="str">
        <f>IF(AND(Formulaire!$H$21=Aéroports!$E3469,--ISNUMBER(IFERROR(SEARCH(Formulaire!$H$22,$C3469,1),""))=1),MAX(N$1:N3468)+1,"")</f>
        <v/>
      </c>
      <c r="O3469" s="68" t="str">
        <f>IF(AND(Formulaire!$H$27=Aéroports!$E3469,--ISNUMBER(IFERROR(SEARCH(Formulaire!$H$28,$C3469,1),""))=1),MAX(O$1:O3468)+1,"")</f>
        <v/>
      </c>
      <c r="Q3469" s="91" t="str">
        <f>IFERROR(INDEX($C$2:$C$5193,MATCH(ROWS(M$2:M3469),M$2:M$5193,0)),"")</f>
        <v/>
      </c>
      <c r="R3469" s="70" t="str">
        <f>IFERROR(INDEX($C$2:$C$5193,MATCH(ROWS(N$2:N3469),N$2:N$5193,0)),"")</f>
        <v/>
      </c>
      <c r="S3469" s="92" t="str">
        <f>IFERROR(INDEX($C$2:$C$5193,MATCH(ROWS(O$2:O3469),O$2:O$5193,0)),"")</f>
        <v/>
      </c>
    </row>
    <row r="3470" spans="1:19" x14ac:dyDescent="0.25">
      <c r="A3470" s="69">
        <v>5934</v>
      </c>
      <c r="B3470" s="69" t="s">
        <v>9432</v>
      </c>
      <c r="C3470" s="69" t="s">
        <v>9433</v>
      </c>
      <c r="D3470" s="69" t="s">
        <v>9341</v>
      </c>
      <c r="E3470" s="69" t="s">
        <v>9341</v>
      </c>
      <c r="F3470" s="69" t="s">
        <v>9434</v>
      </c>
      <c r="G3470" s="69" t="s">
        <v>9435</v>
      </c>
      <c r="H3470" s="69">
        <v>27.674700000000001</v>
      </c>
      <c r="I3470" s="69">
        <v>54.383299999999998</v>
      </c>
      <c r="J3470" s="69">
        <v>2641</v>
      </c>
      <c r="K3470" s="69">
        <v>3.5</v>
      </c>
      <c r="L3470" s="69">
        <f>COUNTIFS(Aéroports!$C$2:$C$5193,Aéroports!$C3470,Aéroports!$D$2:$D$5193,Aéroports!$D3470)</f>
        <v>1</v>
      </c>
      <c r="M3470" s="69" t="str">
        <f>IF(AND(Formulaire!$H$15=Aéroports!$E3470,--ISNUMBER(IFERROR(SEARCH(Formulaire!$H$16,$C3470,1),""))=1),MAX(M$1:M3469)+1,"")</f>
        <v/>
      </c>
      <c r="N3470" s="69" t="str">
        <f>IF(AND(Formulaire!$H$21=Aéroports!$E3470,--ISNUMBER(IFERROR(SEARCH(Formulaire!$H$22,$C3470,1),""))=1),MAX(N$1:N3469)+1,"")</f>
        <v/>
      </c>
      <c r="O3470" s="69" t="str">
        <f>IF(AND(Formulaire!$H$27=Aéroports!$E3470,--ISNUMBER(IFERROR(SEARCH(Formulaire!$H$28,$C3470,1),""))=1),MAX(O$1:O3469)+1,"")</f>
        <v/>
      </c>
      <c r="Q3470" s="91" t="str">
        <f>IFERROR(INDEX($C$2:$C$5193,MATCH(ROWS(M$2:M3470),M$2:M$5193,0)),"")</f>
        <v/>
      </c>
      <c r="R3470" s="70" t="str">
        <f>IFERROR(INDEX($C$2:$C$5193,MATCH(ROWS(N$2:N3470),N$2:N$5193,0)),"")</f>
        <v/>
      </c>
      <c r="S3470" s="92" t="str">
        <f>IFERROR(INDEX($C$2:$C$5193,MATCH(ROWS(O$2:O3470),O$2:O$5193,0)),"")</f>
        <v/>
      </c>
    </row>
    <row r="3471" spans="1:19" x14ac:dyDescent="0.25">
      <c r="A3471" s="68">
        <v>6746</v>
      </c>
      <c r="B3471" s="68" t="s">
        <v>9436</v>
      </c>
      <c r="C3471" s="68" t="s">
        <v>9437</v>
      </c>
      <c r="D3471" s="68" t="s">
        <v>9341</v>
      </c>
      <c r="E3471" s="68" t="s">
        <v>9341</v>
      </c>
      <c r="F3471" s="68" t="s">
        <v>9438</v>
      </c>
      <c r="G3471" s="68" t="s">
        <v>9439</v>
      </c>
      <c r="H3471" s="68">
        <v>37.347999999999999</v>
      </c>
      <c r="I3471" s="68">
        <v>46.127899999999997</v>
      </c>
      <c r="J3471" s="68">
        <v>4396</v>
      </c>
      <c r="K3471" s="68">
        <v>3.5</v>
      </c>
      <c r="L3471" s="68">
        <f>COUNTIFS(Aéroports!$C$2:$C$5193,Aéroports!$C3471,Aéroports!$D$2:$D$5193,Aéroports!$D3471)</f>
        <v>1</v>
      </c>
      <c r="M3471" s="68" t="str">
        <f>IF(AND(Formulaire!$H$15=Aéroports!$E3471,--ISNUMBER(IFERROR(SEARCH(Formulaire!$H$16,$C3471,1),""))=1),MAX(M$1:M3470)+1,"")</f>
        <v/>
      </c>
      <c r="N3471" s="68" t="str">
        <f>IF(AND(Formulaire!$H$21=Aéroports!$E3471,--ISNUMBER(IFERROR(SEARCH(Formulaire!$H$22,$C3471,1),""))=1),MAX(N$1:N3470)+1,"")</f>
        <v/>
      </c>
      <c r="O3471" s="68" t="str">
        <f>IF(AND(Formulaire!$H$27=Aéroports!$E3471,--ISNUMBER(IFERROR(SEARCH(Formulaire!$H$28,$C3471,1),""))=1),MAX(O$1:O3470)+1,"")</f>
        <v/>
      </c>
      <c r="Q3471" s="91" t="str">
        <f>IFERROR(INDEX($C$2:$C$5193,MATCH(ROWS(M$2:M3471),M$2:M$5193,0)),"")</f>
        <v/>
      </c>
      <c r="R3471" s="70" t="str">
        <f>IFERROR(INDEX($C$2:$C$5193,MATCH(ROWS(N$2:N3471),N$2:N$5193,0)),"")</f>
        <v/>
      </c>
      <c r="S3471" s="92" t="str">
        <f>IFERROR(INDEX($C$2:$C$5193,MATCH(ROWS(O$2:O3471),O$2:O$5193,0)),"")</f>
        <v/>
      </c>
    </row>
    <row r="3472" spans="1:19" x14ac:dyDescent="0.25">
      <c r="A3472" s="69">
        <v>4331</v>
      </c>
      <c r="B3472" s="69" t="s">
        <v>9440</v>
      </c>
      <c r="C3472" s="69" t="s">
        <v>9441</v>
      </c>
      <c r="D3472" s="69" t="s">
        <v>9341</v>
      </c>
      <c r="E3472" s="69" t="s">
        <v>9341</v>
      </c>
      <c r="F3472" s="69" t="s">
        <v>9442</v>
      </c>
      <c r="G3472" s="69" t="s">
        <v>9443</v>
      </c>
      <c r="H3472" s="69">
        <v>36.235199999999999</v>
      </c>
      <c r="I3472" s="69">
        <v>59.640999999999998</v>
      </c>
      <c r="J3472" s="69">
        <v>3263</v>
      </c>
      <c r="K3472" s="69">
        <v>3.5</v>
      </c>
      <c r="L3472" s="69">
        <f>COUNTIFS(Aéroports!$C$2:$C$5193,Aéroports!$C3472,Aéroports!$D$2:$D$5193,Aéroports!$D3472)</f>
        <v>1</v>
      </c>
      <c r="M3472" s="69" t="str">
        <f>IF(AND(Formulaire!$H$15=Aéroports!$E3472,--ISNUMBER(IFERROR(SEARCH(Formulaire!$H$16,$C3472,1),""))=1),MAX(M$1:M3471)+1,"")</f>
        <v/>
      </c>
      <c r="N3472" s="69" t="str">
        <f>IF(AND(Formulaire!$H$21=Aéroports!$E3472,--ISNUMBER(IFERROR(SEARCH(Formulaire!$H$22,$C3472,1),""))=1),MAX(N$1:N3471)+1,"")</f>
        <v/>
      </c>
      <c r="O3472" s="69" t="str">
        <f>IF(AND(Formulaire!$H$27=Aéroports!$E3472,--ISNUMBER(IFERROR(SEARCH(Formulaire!$H$28,$C3472,1),""))=1),MAX(O$1:O3471)+1,"")</f>
        <v/>
      </c>
      <c r="Q3472" s="91" t="str">
        <f>IFERROR(INDEX($C$2:$C$5193,MATCH(ROWS(M$2:M3472),M$2:M$5193,0)),"")</f>
        <v/>
      </c>
      <c r="R3472" s="70" t="str">
        <f>IFERROR(INDEX($C$2:$C$5193,MATCH(ROWS(N$2:N3472),N$2:N$5193,0)),"")</f>
        <v/>
      </c>
      <c r="S3472" s="92" t="str">
        <f>IFERROR(INDEX($C$2:$C$5193,MATCH(ROWS(O$2:O3472),O$2:O$5193,0)),"")</f>
        <v/>
      </c>
    </row>
    <row r="3473" spans="1:19" x14ac:dyDescent="0.25">
      <c r="A3473" s="68">
        <v>2101</v>
      </c>
      <c r="B3473" s="68" t="s">
        <v>9444</v>
      </c>
      <c r="C3473" s="68" t="s">
        <v>9445</v>
      </c>
      <c r="D3473" s="68" t="s">
        <v>9341</v>
      </c>
      <c r="E3473" s="68" t="s">
        <v>9341</v>
      </c>
      <c r="F3473" s="68" t="s">
        <v>9446</v>
      </c>
      <c r="G3473" s="68" t="s">
        <v>9447</v>
      </c>
      <c r="H3473" s="68">
        <v>32.002400000000002</v>
      </c>
      <c r="I3473" s="68">
        <v>49.270400000000002</v>
      </c>
      <c r="J3473" s="68">
        <v>1206</v>
      </c>
      <c r="K3473" s="68">
        <v>3.5</v>
      </c>
      <c r="L3473" s="68">
        <f>COUNTIFS(Aéroports!$C$2:$C$5193,Aéroports!$C3473,Aéroports!$D$2:$D$5193,Aéroports!$D3473)</f>
        <v>1</v>
      </c>
      <c r="M3473" s="68" t="str">
        <f>IF(AND(Formulaire!$H$15=Aéroports!$E3473,--ISNUMBER(IFERROR(SEARCH(Formulaire!$H$16,$C3473,1),""))=1),MAX(M$1:M3472)+1,"")</f>
        <v/>
      </c>
      <c r="N3473" s="68" t="str">
        <f>IF(AND(Formulaire!$H$21=Aéroports!$E3473,--ISNUMBER(IFERROR(SEARCH(Formulaire!$H$22,$C3473,1),""))=1),MAX(N$1:N3472)+1,"")</f>
        <v/>
      </c>
      <c r="O3473" s="68" t="str">
        <f>IF(AND(Formulaire!$H$27=Aéroports!$E3473,--ISNUMBER(IFERROR(SEARCH(Formulaire!$H$28,$C3473,1),""))=1),MAX(O$1:O3472)+1,"")</f>
        <v/>
      </c>
      <c r="Q3473" s="91" t="str">
        <f>IFERROR(INDEX($C$2:$C$5193,MATCH(ROWS(M$2:M3473),M$2:M$5193,0)),"")</f>
        <v/>
      </c>
      <c r="R3473" s="70" t="str">
        <f>IFERROR(INDEX($C$2:$C$5193,MATCH(ROWS(N$2:N3473),N$2:N$5193,0)),"")</f>
        <v/>
      </c>
      <c r="S3473" s="92" t="str">
        <f>IFERROR(INDEX($C$2:$C$5193,MATCH(ROWS(O$2:O3473),O$2:O$5193,0)),"")</f>
        <v/>
      </c>
    </row>
    <row r="3474" spans="1:19" x14ac:dyDescent="0.25">
      <c r="A3474" s="69">
        <v>5932</v>
      </c>
      <c r="B3474" s="69" t="s">
        <v>9448</v>
      </c>
      <c r="C3474" s="69" t="s">
        <v>9449</v>
      </c>
      <c r="D3474" s="69" t="s">
        <v>9341</v>
      </c>
      <c r="E3474" s="69" t="s">
        <v>9341</v>
      </c>
      <c r="F3474" s="69" t="s">
        <v>9450</v>
      </c>
      <c r="G3474" s="69" t="s">
        <v>9451</v>
      </c>
      <c r="H3474" s="69">
        <v>36.6633</v>
      </c>
      <c r="I3474" s="69">
        <v>51.464700000000001</v>
      </c>
      <c r="J3474" s="69">
        <v>-61</v>
      </c>
      <c r="K3474" s="69">
        <v>3.5</v>
      </c>
      <c r="L3474" s="69">
        <f>COUNTIFS(Aéroports!$C$2:$C$5193,Aéroports!$C3474,Aéroports!$D$2:$D$5193,Aéroports!$D3474)</f>
        <v>1</v>
      </c>
      <c r="M3474" s="69" t="str">
        <f>IF(AND(Formulaire!$H$15=Aéroports!$E3474,--ISNUMBER(IFERROR(SEARCH(Formulaire!$H$16,$C3474,1),""))=1),MAX(M$1:M3473)+1,"")</f>
        <v/>
      </c>
      <c r="N3474" s="69" t="str">
        <f>IF(AND(Formulaire!$H$21=Aéroports!$E3474,--ISNUMBER(IFERROR(SEARCH(Formulaire!$H$22,$C3474,1),""))=1),MAX(N$1:N3473)+1,"")</f>
        <v/>
      </c>
      <c r="O3474" s="69" t="str">
        <f>IF(AND(Formulaire!$H$27=Aéroports!$E3474,--ISNUMBER(IFERROR(SEARCH(Formulaire!$H$28,$C3474,1),""))=1),MAX(O$1:O3473)+1,"")</f>
        <v/>
      </c>
      <c r="Q3474" s="91" t="str">
        <f>IFERROR(INDEX($C$2:$C$5193,MATCH(ROWS(M$2:M3474),M$2:M$5193,0)),"")</f>
        <v/>
      </c>
      <c r="R3474" s="70" t="str">
        <f>IFERROR(INDEX($C$2:$C$5193,MATCH(ROWS(N$2:N3474),N$2:N$5193,0)),"")</f>
        <v/>
      </c>
      <c r="S3474" s="92" t="str">
        <f>IFERROR(INDEX($C$2:$C$5193,MATCH(ROWS(O$2:O3474),O$2:O$5193,0)),"")</f>
        <v/>
      </c>
    </row>
    <row r="3475" spans="1:19" x14ac:dyDescent="0.25">
      <c r="A3475" s="68">
        <v>6749</v>
      </c>
      <c r="B3475" s="68" t="s">
        <v>9452</v>
      </c>
      <c r="C3475" s="68" t="s">
        <v>9453</v>
      </c>
      <c r="D3475" s="68" t="s">
        <v>9341</v>
      </c>
      <c r="E3475" s="68" t="s">
        <v>9341</v>
      </c>
      <c r="F3475" s="68" t="s">
        <v>9454</v>
      </c>
      <c r="G3475" s="68" t="s">
        <v>9455</v>
      </c>
      <c r="H3475" s="68">
        <v>39.6036</v>
      </c>
      <c r="I3475" s="68">
        <v>47.881500000000003</v>
      </c>
      <c r="J3475" s="68">
        <v>251</v>
      </c>
      <c r="K3475" s="68">
        <v>3.5</v>
      </c>
      <c r="L3475" s="68">
        <f>COUNTIFS(Aéroports!$C$2:$C$5193,Aéroports!$C3475,Aéroports!$D$2:$D$5193,Aéroports!$D3475)</f>
        <v>1</v>
      </c>
      <c r="M3475" s="68" t="str">
        <f>IF(AND(Formulaire!$H$15=Aéroports!$E3475,--ISNUMBER(IFERROR(SEARCH(Formulaire!$H$16,$C3475,1),""))=1),MAX(M$1:M3474)+1,"")</f>
        <v/>
      </c>
      <c r="N3475" s="68" t="str">
        <f>IF(AND(Formulaire!$H$21=Aéroports!$E3475,--ISNUMBER(IFERROR(SEARCH(Formulaire!$H$22,$C3475,1),""))=1),MAX(N$1:N3474)+1,"")</f>
        <v/>
      </c>
      <c r="O3475" s="68" t="str">
        <f>IF(AND(Formulaire!$H$27=Aéroports!$E3475,--ISNUMBER(IFERROR(SEARCH(Formulaire!$H$28,$C3475,1),""))=1),MAX(O$1:O3474)+1,"")</f>
        <v/>
      </c>
      <c r="Q3475" s="91" t="str">
        <f>IFERROR(INDEX($C$2:$C$5193,MATCH(ROWS(M$2:M3475),M$2:M$5193,0)),"")</f>
        <v/>
      </c>
      <c r="R3475" s="70" t="str">
        <f>IFERROR(INDEX($C$2:$C$5193,MATCH(ROWS(N$2:N3475),N$2:N$5193,0)),"")</f>
        <v/>
      </c>
      <c r="S3475" s="92" t="str">
        <f>IFERROR(INDEX($C$2:$C$5193,MATCH(ROWS(O$2:O3475),O$2:O$5193,0)),"")</f>
        <v/>
      </c>
    </row>
    <row r="3476" spans="1:19" x14ac:dyDescent="0.25">
      <c r="A3476" s="69">
        <v>5929</v>
      </c>
      <c r="B3476" s="69" t="s">
        <v>9456</v>
      </c>
      <c r="C3476" s="69" t="s">
        <v>9457</v>
      </c>
      <c r="D3476" s="69" t="s">
        <v>9341</v>
      </c>
      <c r="E3476" s="69" t="s">
        <v>9341</v>
      </c>
      <c r="F3476" s="69" t="s">
        <v>9458</v>
      </c>
      <c r="G3476" s="69" t="s">
        <v>9459</v>
      </c>
      <c r="H3476" s="69">
        <v>30.297699999999999</v>
      </c>
      <c r="I3476" s="69">
        <v>56.051099999999998</v>
      </c>
      <c r="J3476" s="69">
        <v>5298</v>
      </c>
      <c r="K3476" s="69">
        <v>3.5</v>
      </c>
      <c r="L3476" s="69">
        <f>COUNTIFS(Aéroports!$C$2:$C$5193,Aéroports!$C3476,Aéroports!$D$2:$D$5193,Aéroports!$D3476)</f>
        <v>1</v>
      </c>
      <c r="M3476" s="69" t="str">
        <f>IF(AND(Formulaire!$H$15=Aéroports!$E3476,--ISNUMBER(IFERROR(SEARCH(Formulaire!$H$16,$C3476,1),""))=1),MAX(M$1:M3475)+1,"")</f>
        <v/>
      </c>
      <c r="N3476" s="69" t="str">
        <f>IF(AND(Formulaire!$H$21=Aéroports!$E3476,--ISNUMBER(IFERROR(SEARCH(Formulaire!$H$22,$C3476,1),""))=1),MAX(N$1:N3475)+1,"")</f>
        <v/>
      </c>
      <c r="O3476" s="69" t="str">
        <f>IF(AND(Formulaire!$H$27=Aéroports!$E3476,--ISNUMBER(IFERROR(SEARCH(Formulaire!$H$28,$C3476,1),""))=1),MAX(O$1:O3475)+1,"")</f>
        <v/>
      </c>
      <c r="Q3476" s="91" t="str">
        <f>IFERROR(INDEX($C$2:$C$5193,MATCH(ROWS(M$2:M3476),M$2:M$5193,0)),"")</f>
        <v/>
      </c>
      <c r="R3476" s="70" t="str">
        <f>IFERROR(INDEX($C$2:$C$5193,MATCH(ROWS(N$2:N3476),N$2:N$5193,0)),"")</f>
        <v/>
      </c>
      <c r="S3476" s="92" t="str">
        <f>IFERROR(INDEX($C$2:$C$5193,MATCH(ROWS(O$2:O3476),O$2:O$5193,0)),"")</f>
        <v/>
      </c>
    </row>
    <row r="3477" spans="1:19" x14ac:dyDescent="0.25">
      <c r="A3477" s="68">
        <v>2151</v>
      </c>
      <c r="B3477" s="68" t="s">
        <v>9460</v>
      </c>
      <c r="C3477" s="68" t="s">
        <v>9461</v>
      </c>
      <c r="D3477" s="68" t="s">
        <v>9341</v>
      </c>
      <c r="E3477" s="68" t="s">
        <v>9341</v>
      </c>
      <c r="F3477" s="68" t="s">
        <v>9462</v>
      </c>
      <c r="G3477" s="68" t="s">
        <v>9463</v>
      </c>
      <c r="H3477" s="68">
        <v>36.9099</v>
      </c>
      <c r="I3477" s="68">
        <v>50.679600000000001</v>
      </c>
      <c r="J3477" s="68">
        <v>-70</v>
      </c>
      <c r="K3477" s="68">
        <v>3.5</v>
      </c>
      <c r="L3477" s="68">
        <f>COUNTIFS(Aéroports!$C$2:$C$5193,Aéroports!$C3477,Aéroports!$D$2:$D$5193,Aéroports!$D3477)</f>
        <v>1</v>
      </c>
      <c r="M3477" s="68" t="str">
        <f>IF(AND(Formulaire!$H$15=Aéroports!$E3477,--ISNUMBER(IFERROR(SEARCH(Formulaire!$H$16,$C3477,1),""))=1),MAX(M$1:M3476)+1,"")</f>
        <v/>
      </c>
      <c r="N3477" s="68" t="str">
        <f>IF(AND(Formulaire!$H$21=Aéroports!$E3477,--ISNUMBER(IFERROR(SEARCH(Formulaire!$H$22,$C3477,1),""))=1),MAX(N$1:N3476)+1,"")</f>
        <v/>
      </c>
      <c r="O3477" s="68" t="str">
        <f>IF(AND(Formulaire!$H$27=Aéroports!$E3477,--ISNUMBER(IFERROR(SEARCH(Formulaire!$H$28,$C3477,1),""))=1),MAX(O$1:O3476)+1,"")</f>
        <v/>
      </c>
      <c r="Q3477" s="91" t="str">
        <f>IFERROR(INDEX($C$2:$C$5193,MATCH(ROWS(M$2:M3477),M$2:M$5193,0)),"")</f>
        <v/>
      </c>
      <c r="R3477" s="70" t="str">
        <f>IFERROR(INDEX($C$2:$C$5193,MATCH(ROWS(N$2:N3477),N$2:N$5193,0)),"")</f>
        <v/>
      </c>
      <c r="S3477" s="92" t="str">
        <f>IFERROR(INDEX($C$2:$C$5193,MATCH(ROWS(O$2:O3477),O$2:O$5193,0)),"")</f>
        <v/>
      </c>
    </row>
    <row r="3478" spans="1:19" x14ac:dyDescent="0.25">
      <c r="A3478" s="69">
        <v>2123</v>
      </c>
      <c r="B3478" s="69" t="s">
        <v>9464</v>
      </c>
      <c r="C3478" s="69" t="s">
        <v>9465</v>
      </c>
      <c r="D3478" s="69" t="s">
        <v>9341</v>
      </c>
      <c r="E3478" s="69" t="s">
        <v>9341</v>
      </c>
      <c r="F3478" s="69" t="s">
        <v>9466</v>
      </c>
      <c r="G3478" s="69" t="s">
        <v>9467</v>
      </c>
      <c r="H3478" s="69">
        <v>37.323329999999999</v>
      </c>
      <c r="I3478" s="69">
        <v>49.617780000000003</v>
      </c>
      <c r="J3478" s="69">
        <v>-40</v>
      </c>
      <c r="K3478" s="69">
        <v>3.5</v>
      </c>
      <c r="L3478" s="69">
        <f>COUNTIFS(Aéroports!$C$2:$C$5193,Aéroports!$C3478,Aéroports!$D$2:$D$5193,Aéroports!$D3478)</f>
        <v>1</v>
      </c>
      <c r="M3478" s="69" t="str">
        <f>IF(AND(Formulaire!$H$15=Aéroports!$E3478,--ISNUMBER(IFERROR(SEARCH(Formulaire!$H$16,$C3478,1),""))=1),MAX(M$1:M3477)+1,"")</f>
        <v/>
      </c>
      <c r="N3478" s="69" t="str">
        <f>IF(AND(Formulaire!$H$21=Aéroports!$E3478,--ISNUMBER(IFERROR(SEARCH(Formulaire!$H$22,$C3478,1),""))=1),MAX(N$1:N3477)+1,"")</f>
        <v/>
      </c>
      <c r="O3478" s="69" t="str">
        <f>IF(AND(Formulaire!$H$27=Aéroports!$E3478,--ISNUMBER(IFERROR(SEARCH(Formulaire!$H$28,$C3478,1),""))=1),MAX(O$1:O3477)+1,"")</f>
        <v/>
      </c>
      <c r="Q3478" s="91" t="str">
        <f>IFERROR(INDEX($C$2:$C$5193,MATCH(ROWS(M$2:M3478),M$2:M$5193,0)),"")</f>
        <v/>
      </c>
      <c r="R3478" s="70" t="str">
        <f>IFERROR(INDEX($C$2:$C$5193,MATCH(ROWS(N$2:N3478),N$2:N$5193,0)),"")</f>
        <v/>
      </c>
      <c r="S3478" s="92" t="str">
        <f>IFERROR(INDEX($C$2:$C$5193,MATCH(ROWS(O$2:O3478),O$2:O$5193,0)),"")</f>
        <v/>
      </c>
    </row>
    <row r="3479" spans="1:19" x14ac:dyDescent="0.25">
      <c r="A3479" s="68">
        <v>5931</v>
      </c>
      <c r="B3479" s="68" t="s">
        <v>9468</v>
      </c>
      <c r="C3479" s="68" t="s">
        <v>9469</v>
      </c>
      <c r="D3479" s="68" t="s">
        <v>9341</v>
      </c>
      <c r="E3479" s="68" t="s">
        <v>9341</v>
      </c>
      <c r="F3479" s="68" t="s">
        <v>9470</v>
      </c>
      <c r="G3479" s="68" t="s">
        <v>9471</v>
      </c>
      <c r="H3479" s="68">
        <v>36.168100000000003</v>
      </c>
      <c r="I3479" s="68">
        <v>57.595199999999998</v>
      </c>
      <c r="J3479" s="68">
        <v>3010</v>
      </c>
      <c r="K3479" s="68">
        <v>3.5</v>
      </c>
      <c r="L3479" s="68">
        <f>COUNTIFS(Aéroports!$C$2:$C$5193,Aéroports!$C3479,Aéroports!$D$2:$D$5193,Aéroports!$D3479)</f>
        <v>1</v>
      </c>
      <c r="M3479" s="68" t="str">
        <f>IF(AND(Formulaire!$H$15=Aéroports!$E3479,--ISNUMBER(IFERROR(SEARCH(Formulaire!$H$16,$C3479,1),""))=1),MAX(M$1:M3478)+1,"")</f>
        <v/>
      </c>
      <c r="N3479" s="68" t="str">
        <f>IF(AND(Formulaire!$H$21=Aéroports!$E3479,--ISNUMBER(IFERROR(SEARCH(Formulaire!$H$22,$C3479,1),""))=1),MAX(N$1:N3478)+1,"")</f>
        <v/>
      </c>
      <c r="O3479" s="68" t="str">
        <f>IF(AND(Formulaire!$H$27=Aéroports!$E3479,--ISNUMBER(IFERROR(SEARCH(Formulaire!$H$28,$C3479,1),""))=1),MAX(O$1:O3478)+1,"")</f>
        <v/>
      </c>
      <c r="Q3479" s="91" t="str">
        <f>IFERROR(INDEX($C$2:$C$5193,MATCH(ROWS(M$2:M3479),M$2:M$5193,0)),"")</f>
        <v/>
      </c>
      <c r="R3479" s="70" t="str">
        <f>IFERROR(INDEX($C$2:$C$5193,MATCH(ROWS(N$2:N3479),N$2:N$5193,0)),"")</f>
        <v/>
      </c>
      <c r="S3479" s="92" t="str">
        <f>IFERROR(INDEX($C$2:$C$5193,MATCH(ROWS(O$2:O3479),O$2:O$5193,0)),"")</f>
        <v/>
      </c>
    </row>
    <row r="3480" spans="1:19" x14ac:dyDescent="0.25">
      <c r="A3480" s="69">
        <v>2117</v>
      </c>
      <c r="B3480" s="69" t="s">
        <v>9472</v>
      </c>
      <c r="C3480" s="69" t="s">
        <v>9473</v>
      </c>
      <c r="D3480" s="69" t="s">
        <v>9341</v>
      </c>
      <c r="E3480" s="69" t="s">
        <v>9341</v>
      </c>
      <c r="F3480" s="69" t="s">
        <v>9474</v>
      </c>
      <c r="G3480" s="69" t="s">
        <v>9475</v>
      </c>
      <c r="H3480" s="69">
        <v>35.245899999999999</v>
      </c>
      <c r="I3480" s="69">
        <v>47.0092</v>
      </c>
      <c r="J3480" s="69">
        <v>4522</v>
      </c>
      <c r="K3480" s="69">
        <v>3.5</v>
      </c>
      <c r="L3480" s="69">
        <f>COUNTIFS(Aéroports!$C$2:$C$5193,Aéroports!$C3480,Aéroports!$D$2:$D$5193,Aéroports!$D3480)</f>
        <v>1</v>
      </c>
      <c r="M3480" s="69" t="str">
        <f>IF(AND(Formulaire!$H$15=Aéroports!$E3480,--ISNUMBER(IFERROR(SEARCH(Formulaire!$H$16,$C3480,1),""))=1),MAX(M$1:M3479)+1,"")</f>
        <v/>
      </c>
      <c r="N3480" s="69" t="str">
        <f>IF(AND(Formulaire!$H$21=Aéroports!$E3480,--ISNUMBER(IFERROR(SEARCH(Formulaire!$H$22,$C3480,1),""))=1),MAX(N$1:N3479)+1,"")</f>
        <v/>
      </c>
      <c r="O3480" s="69" t="str">
        <f>IF(AND(Formulaire!$H$27=Aéroports!$E3480,--ISNUMBER(IFERROR(SEARCH(Formulaire!$H$28,$C3480,1),""))=1),MAX(O$1:O3479)+1,"")</f>
        <v/>
      </c>
      <c r="Q3480" s="91" t="str">
        <f>IFERROR(INDEX($C$2:$C$5193,MATCH(ROWS(M$2:M3480),M$2:M$5193,0)),"")</f>
        <v/>
      </c>
      <c r="R3480" s="70" t="str">
        <f>IFERROR(INDEX($C$2:$C$5193,MATCH(ROWS(N$2:N3480),N$2:N$5193,0)),"")</f>
        <v/>
      </c>
      <c r="S3480" s="92" t="str">
        <f>IFERROR(INDEX($C$2:$C$5193,MATCH(ROWS(O$2:O3480),O$2:O$5193,0)),"")</f>
        <v/>
      </c>
    </row>
    <row r="3481" spans="1:19" x14ac:dyDescent="0.25">
      <c r="A3481" s="68">
        <v>6759</v>
      </c>
      <c r="B3481" s="68" t="s">
        <v>9476</v>
      </c>
      <c r="C3481" s="68" t="s">
        <v>9477</v>
      </c>
      <c r="D3481" s="68" t="s">
        <v>9341</v>
      </c>
      <c r="E3481" s="68" t="s">
        <v>9341</v>
      </c>
      <c r="F3481" s="68" t="s">
        <v>9478</v>
      </c>
      <c r="G3481" s="68" t="s">
        <v>9479</v>
      </c>
      <c r="H3481" s="68">
        <v>32.297199999999997</v>
      </c>
      <c r="I3481" s="68">
        <v>50.842199999999998</v>
      </c>
      <c r="J3481" s="68">
        <v>6723</v>
      </c>
      <c r="K3481" s="68">
        <v>3.5</v>
      </c>
      <c r="L3481" s="68">
        <f>COUNTIFS(Aéroports!$C$2:$C$5193,Aéroports!$C3481,Aéroports!$D$2:$D$5193,Aéroports!$D3481)</f>
        <v>1</v>
      </c>
      <c r="M3481" s="68" t="str">
        <f>IF(AND(Formulaire!$H$15=Aéroports!$E3481,--ISNUMBER(IFERROR(SEARCH(Formulaire!$H$16,$C3481,1),""))=1),MAX(M$1:M3480)+1,"")</f>
        <v/>
      </c>
      <c r="N3481" s="68" t="str">
        <f>IF(AND(Formulaire!$H$21=Aéroports!$E3481,--ISNUMBER(IFERROR(SEARCH(Formulaire!$H$22,$C3481,1),""))=1),MAX(N$1:N3480)+1,"")</f>
        <v/>
      </c>
      <c r="O3481" s="68" t="str">
        <f>IF(AND(Formulaire!$H$27=Aéroports!$E3481,--ISNUMBER(IFERROR(SEARCH(Formulaire!$H$28,$C3481,1),""))=1),MAX(O$1:O3480)+1,"")</f>
        <v/>
      </c>
      <c r="Q3481" s="91" t="str">
        <f>IFERROR(INDEX($C$2:$C$5193,MATCH(ROWS(M$2:M3481),M$2:M$5193,0)),"")</f>
        <v/>
      </c>
      <c r="R3481" s="70" t="str">
        <f>IFERROR(INDEX($C$2:$C$5193,MATCH(ROWS(N$2:N3481),N$2:N$5193,0)),"")</f>
        <v/>
      </c>
      <c r="S3481" s="92" t="str">
        <f>IFERROR(INDEX($C$2:$C$5193,MATCH(ROWS(O$2:O3481),O$2:O$5193,0)),"")</f>
        <v/>
      </c>
    </row>
    <row r="3482" spans="1:19" x14ac:dyDescent="0.25">
      <c r="A3482" s="69">
        <v>2157</v>
      </c>
      <c r="B3482" s="69" t="s">
        <v>9480</v>
      </c>
      <c r="C3482" s="69" t="s">
        <v>9481</v>
      </c>
      <c r="D3482" s="69" t="s">
        <v>9341</v>
      </c>
      <c r="E3482" s="69" t="s">
        <v>9341</v>
      </c>
      <c r="F3482" s="69" t="s">
        <v>9482</v>
      </c>
      <c r="G3482" s="69" t="s">
        <v>9483</v>
      </c>
      <c r="H3482" s="69">
        <v>29.539200000000001</v>
      </c>
      <c r="I3482" s="69">
        <v>52.589799999999997</v>
      </c>
      <c r="J3482" s="69">
        <v>4920</v>
      </c>
      <c r="K3482" s="69">
        <v>3.5</v>
      </c>
      <c r="L3482" s="69">
        <f>COUNTIFS(Aéroports!$C$2:$C$5193,Aéroports!$C3482,Aéroports!$D$2:$D$5193,Aéroports!$D3482)</f>
        <v>1</v>
      </c>
      <c r="M3482" s="69" t="str">
        <f>IF(AND(Formulaire!$H$15=Aéroports!$E3482,--ISNUMBER(IFERROR(SEARCH(Formulaire!$H$16,$C3482,1),""))=1),MAX(M$1:M3481)+1,"")</f>
        <v/>
      </c>
      <c r="N3482" s="69" t="str">
        <f>IF(AND(Formulaire!$H$21=Aéroports!$E3482,--ISNUMBER(IFERROR(SEARCH(Formulaire!$H$22,$C3482,1),""))=1),MAX(N$1:N3481)+1,"")</f>
        <v/>
      </c>
      <c r="O3482" s="69" t="str">
        <f>IF(AND(Formulaire!$H$27=Aéroports!$E3482,--ISNUMBER(IFERROR(SEARCH(Formulaire!$H$28,$C3482,1),""))=1),MAX(O$1:O3481)+1,"")</f>
        <v/>
      </c>
      <c r="Q3482" s="91" t="str">
        <f>IFERROR(INDEX($C$2:$C$5193,MATCH(ROWS(M$2:M3482),M$2:M$5193,0)),"")</f>
        <v/>
      </c>
      <c r="R3482" s="70" t="str">
        <f>IFERROR(INDEX($C$2:$C$5193,MATCH(ROWS(N$2:N3482),N$2:N$5193,0)),"")</f>
        <v/>
      </c>
      <c r="S3482" s="92" t="str">
        <f>IFERROR(INDEX($C$2:$C$5193,MATCH(ROWS(O$2:O3482),O$2:O$5193,0)),"")</f>
        <v/>
      </c>
    </row>
    <row r="3483" spans="1:19" x14ac:dyDescent="0.25">
      <c r="A3483" s="68">
        <v>2162</v>
      </c>
      <c r="B3483" s="68" t="s">
        <v>9484</v>
      </c>
      <c r="C3483" s="68" t="s">
        <v>9485</v>
      </c>
      <c r="D3483" s="68" t="s">
        <v>9341</v>
      </c>
      <c r="E3483" s="68" t="s">
        <v>9341</v>
      </c>
      <c r="F3483" s="68" t="s">
        <v>9486</v>
      </c>
      <c r="G3483" s="68" t="s">
        <v>9487</v>
      </c>
      <c r="H3483" s="68">
        <v>38.133899999999997</v>
      </c>
      <c r="I3483" s="68">
        <v>46.234999999999999</v>
      </c>
      <c r="J3483" s="68">
        <v>4459</v>
      </c>
      <c r="K3483" s="68">
        <v>3.5</v>
      </c>
      <c r="L3483" s="68">
        <f>COUNTIFS(Aéroports!$C$2:$C$5193,Aéroports!$C3483,Aéroports!$D$2:$D$5193,Aéroports!$D3483)</f>
        <v>1</v>
      </c>
      <c r="M3483" s="68" t="str">
        <f>IF(AND(Formulaire!$H$15=Aéroports!$E3483,--ISNUMBER(IFERROR(SEARCH(Formulaire!$H$16,$C3483,1),""))=1),MAX(M$1:M3482)+1,"")</f>
        <v/>
      </c>
      <c r="N3483" s="68" t="str">
        <f>IF(AND(Formulaire!$H$21=Aéroports!$E3483,--ISNUMBER(IFERROR(SEARCH(Formulaire!$H$22,$C3483,1),""))=1),MAX(N$1:N3482)+1,"")</f>
        <v/>
      </c>
      <c r="O3483" s="68" t="str">
        <f>IF(AND(Formulaire!$H$27=Aéroports!$E3483,--ISNUMBER(IFERROR(SEARCH(Formulaire!$H$28,$C3483,1),""))=1),MAX(O$1:O3482)+1,"")</f>
        <v/>
      </c>
      <c r="Q3483" s="91" t="str">
        <f>IFERROR(INDEX($C$2:$C$5193,MATCH(ROWS(M$2:M3483),M$2:M$5193,0)),"")</f>
        <v/>
      </c>
      <c r="R3483" s="70" t="str">
        <f>IFERROR(INDEX($C$2:$C$5193,MATCH(ROWS(N$2:N3483),N$2:N$5193,0)),"")</f>
        <v/>
      </c>
      <c r="S3483" s="92" t="str">
        <f>IFERROR(INDEX($C$2:$C$5193,MATCH(ROWS(O$2:O3483),O$2:O$5193,0)),"")</f>
        <v/>
      </c>
    </row>
    <row r="3484" spans="1:19" x14ac:dyDescent="0.25">
      <c r="A3484" s="69">
        <v>2131</v>
      </c>
      <c r="B3484" s="69" t="s">
        <v>9488</v>
      </c>
      <c r="C3484" s="69" t="s">
        <v>9489</v>
      </c>
      <c r="D3484" s="69" t="s">
        <v>9341</v>
      </c>
      <c r="E3484" s="69" t="s">
        <v>9341</v>
      </c>
      <c r="F3484" s="69" t="s">
        <v>9490</v>
      </c>
      <c r="G3484" s="69" t="s">
        <v>9491</v>
      </c>
      <c r="H3484" s="69">
        <v>35.6892</v>
      </c>
      <c r="I3484" s="69">
        <v>51.313400000000001</v>
      </c>
      <c r="J3484" s="69">
        <v>3962</v>
      </c>
      <c r="K3484" s="69">
        <v>3.5</v>
      </c>
      <c r="L3484" s="69">
        <f>COUNTIFS(Aéroports!$C$2:$C$5193,Aéroports!$C3484,Aéroports!$D$2:$D$5193,Aéroports!$D3484)</f>
        <v>1</v>
      </c>
      <c r="M3484" s="69" t="str">
        <f>IF(AND(Formulaire!$H$15=Aéroports!$E3484,--ISNUMBER(IFERROR(SEARCH(Formulaire!$H$16,$C3484,1),""))=1),MAX(M$1:M3483)+1,"")</f>
        <v/>
      </c>
      <c r="N3484" s="69" t="str">
        <f>IF(AND(Formulaire!$H$21=Aéroports!$E3484,--ISNUMBER(IFERROR(SEARCH(Formulaire!$H$22,$C3484,1),""))=1),MAX(N$1:N3483)+1,"")</f>
        <v/>
      </c>
      <c r="O3484" s="69" t="str">
        <f>IF(AND(Formulaire!$H$27=Aéroports!$E3484,--ISNUMBER(IFERROR(SEARCH(Formulaire!$H$28,$C3484,1),""))=1),MAX(O$1:O3483)+1,"")</f>
        <v/>
      </c>
      <c r="Q3484" s="91" t="str">
        <f>IFERROR(INDEX($C$2:$C$5193,MATCH(ROWS(M$2:M3484),M$2:M$5193,0)),"")</f>
        <v/>
      </c>
      <c r="R3484" s="70" t="str">
        <f>IFERROR(INDEX($C$2:$C$5193,MATCH(ROWS(N$2:N3484),N$2:N$5193,0)),"")</f>
        <v/>
      </c>
      <c r="S3484" s="92" t="str">
        <f>IFERROR(INDEX($C$2:$C$5193,MATCH(ROWS(O$2:O3484),O$2:O$5193,0)),"")</f>
        <v/>
      </c>
    </row>
    <row r="3485" spans="1:19" x14ac:dyDescent="0.25">
      <c r="A3485" s="68">
        <v>4330</v>
      </c>
      <c r="B3485" s="68" t="s">
        <v>9492</v>
      </c>
      <c r="C3485" s="68" t="s">
        <v>9493</v>
      </c>
      <c r="D3485" s="68" t="s">
        <v>9341</v>
      </c>
      <c r="E3485" s="68" t="s">
        <v>9341</v>
      </c>
      <c r="F3485" s="68" t="s">
        <v>9494</v>
      </c>
      <c r="G3485" s="68" t="s">
        <v>9495</v>
      </c>
      <c r="H3485" s="68">
        <v>35.4161</v>
      </c>
      <c r="I3485" s="68">
        <v>51.152200000000001</v>
      </c>
      <c r="J3485" s="68">
        <v>3305</v>
      </c>
      <c r="K3485" s="68">
        <v>3.5</v>
      </c>
      <c r="L3485" s="68">
        <f>COUNTIFS(Aéroports!$C$2:$C$5193,Aéroports!$C3485,Aéroports!$D$2:$D$5193,Aéroports!$D3485)</f>
        <v>1</v>
      </c>
      <c r="M3485" s="68" t="str">
        <f>IF(AND(Formulaire!$H$15=Aéroports!$E3485,--ISNUMBER(IFERROR(SEARCH(Formulaire!$H$16,$C3485,1),""))=1),MAX(M$1:M3484)+1,"")</f>
        <v/>
      </c>
      <c r="N3485" s="68" t="str">
        <f>IF(AND(Formulaire!$H$21=Aéroports!$E3485,--ISNUMBER(IFERROR(SEARCH(Formulaire!$H$22,$C3485,1),""))=1),MAX(N$1:N3484)+1,"")</f>
        <v/>
      </c>
      <c r="O3485" s="68" t="str">
        <f>IF(AND(Formulaire!$H$27=Aéroports!$E3485,--ISNUMBER(IFERROR(SEARCH(Formulaire!$H$28,$C3485,1),""))=1),MAX(O$1:O3484)+1,"")</f>
        <v/>
      </c>
      <c r="Q3485" s="91" t="str">
        <f>IFERROR(INDEX($C$2:$C$5193,MATCH(ROWS(M$2:M3485),M$2:M$5193,0)),"")</f>
        <v/>
      </c>
      <c r="R3485" s="70" t="str">
        <f>IFERROR(INDEX($C$2:$C$5193,MATCH(ROWS(N$2:N3485),N$2:N$5193,0)),"")</f>
        <v/>
      </c>
      <c r="S3485" s="92" t="str">
        <f>IFERROR(INDEX($C$2:$C$5193,MATCH(ROWS(O$2:O3485),O$2:O$5193,0)),"")</f>
        <v/>
      </c>
    </row>
    <row r="3486" spans="1:19" x14ac:dyDescent="0.25">
      <c r="A3486" s="69">
        <v>5936</v>
      </c>
      <c r="B3486" s="69" t="s">
        <v>9496</v>
      </c>
      <c r="C3486" s="69" t="s">
        <v>9497</v>
      </c>
      <c r="D3486" s="69" t="s">
        <v>9341</v>
      </c>
      <c r="E3486" s="69" t="s">
        <v>9341</v>
      </c>
      <c r="F3486" s="69" t="s">
        <v>9498</v>
      </c>
      <c r="G3486" s="69" t="s">
        <v>9499</v>
      </c>
      <c r="H3486" s="69">
        <v>37.668100000000003</v>
      </c>
      <c r="I3486" s="69">
        <v>45.0687</v>
      </c>
      <c r="J3486" s="69">
        <v>4343</v>
      </c>
      <c r="K3486" s="69">
        <v>3.5</v>
      </c>
      <c r="L3486" s="69">
        <f>COUNTIFS(Aéroports!$C$2:$C$5193,Aéroports!$C3486,Aéroports!$D$2:$D$5193,Aéroports!$D3486)</f>
        <v>1</v>
      </c>
      <c r="M3486" s="69" t="str">
        <f>IF(AND(Formulaire!$H$15=Aéroports!$E3486,--ISNUMBER(IFERROR(SEARCH(Formulaire!$H$16,$C3486,1),""))=1),MAX(M$1:M3485)+1,"")</f>
        <v/>
      </c>
      <c r="N3486" s="69" t="str">
        <f>IF(AND(Formulaire!$H$21=Aéroports!$E3486,--ISNUMBER(IFERROR(SEARCH(Formulaire!$H$22,$C3486,1),""))=1),MAX(N$1:N3485)+1,"")</f>
        <v/>
      </c>
      <c r="O3486" s="69" t="str">
        <f>IF(AND(Formulaire!$H$27=Aéroports!$E3486,--ISNUMBER(IFERROR(SEARCH(Formulaire!$H$28,$C3486,1),""))=1),MAX(O$1:O3485)+1,"")</f>
        <v/>
      </c>
      <c r="Q3486" s="91" t="str">
        <f>IFERROR(INDEX($C$2:$C$5193,MATCH(ROWS(M$2:M3486),M$2:M$5193,0)),"")</f>
        <v/>
      </c>
      <c r="R3486" s="70" t="str">
        <f>IFERROR(INDEX($C$2:$C$5193,MATCH(ROWS(N$2:N3486),N$2:N$5193,0)),"")</f>
        <v/>
      </c>
      <c r="S3486" s="92" t="str">
        <f>IFERROR(INDEX($C$2:$C$5193,MATCH(ROWS(O$2:O3486),O$2:O$5193,0)),"")</f>
        <v/>
      </c>
    </row>
    <row r="3487" spans="1:19" x14ac:dyDescent="0.25">
      <c r="A3487" s="68">
        <v>7547</v>
      </c>
      <c r="B3487" s="68" t="s">
        <v>9500</v>
      </c>
      <c r="C3487" s="68" t="s">
        <v>9501</v>
      </c>
      <c r="D3487" s="68" t="s">
        <v>9341</v>
      </c>
      <c r="E3487" s="68" t="s">
        <v>9341</v>
      </c>
      <c r="F3487" s="68" t="s">
        <v>9502</v>
      </c>
      <c r="G3487" s="68" t="s">
        <v>9503</v>
      </c>
      <c r="H3487" s="68">
        <v>30.700500000000002</v>
      </c>
      <c r="I3487" s="68">
        <v>51.545099999999998</v>
      </c>
      <c r="J3487" s="68">
        <v>5939</v>
      </c>
      <c r="K3487" s="68">
        <v>3.5</v>
      </c>
      <c r="L3487" s="68">
        <f>COUNTIFS(Aéroports!$C$2:$C$5193,Aéroports!$C3487,Aéroports!$D$2:$D$5193,Aéroports!$D3487)</f>
        <v>1</v>
      </c>
      <c r="M3487" s="68" t="str">
        <f>IF(AND(Formulaire!$H$15=Aéroports!$E3487,--ISNUMBER(IFERROR(SEARCH(Formulaire!$H$16,$C3487,1),""))=1),MAX(M$1:M3486)+1,"")</f>
        <v/>
      </c>
      <c r="N3487" s="68" t="str">
        <f>IF(AND(Formulaire!$H$21=Aéroports!$E3487,--ISNUMBER(IFERROR(SEARCH(Formulaire!$H$22,$C3487,1),""))=1),MAX(N$1:N3486)+1,"")</f>
        <v/>
      </c>
      <c r="O3487" s="68" t="str">
        <f>IF(AND(Formulaire!$H$27=Aéroports!$E3487,--ISNUMBER(IFERROR(SEARCH(Formulaire!$H$28,$C3487,1),""))=1),MAX(O$1:O3486)+1,"")</f>
        <v/>
      </c>
      <c r="Q3487" s="91" t="str">
        <f>IFERROR(INDEX($C$2:$C$5193,MATCH(ROWS(M$2:M3487),M$2:M$5193,0)),"")</f>
        <v/>
      </c>
      <c r="R3487" s="70" t="str">
        <f>IFERROR(INDEX($C$2:$C$5193,MATCH(ROWS(N$2:N3487),N$2:N$5193,0)),"")</f>
        <v/>
      </c>
      <c r="S3487" s="92" t="str">
        <f>IFERROR(INDEX($C$2:$C$5193,MATCH(ROWS(O$2:O3487),O$2:O$5193,0)),"")</f>
        <v/>
      </c>
    </row>
    <row r="3488" spans="1:19" x14ac:dyDescent="0.25">
      <c r="A3488" s="69">
        <v>2164</v>
      </c>
      <c r="B3488" s="69" t="s">
        <v>9504</v>
      </c>
      <c r="C3488" s="69" t="s">
        <v>9505</v>
      </c>
      <c r="D3488" s="69" t="s">
        <v>9341</v>
      </c>
      <c r="E3488" s="69" t="s">
        <v>9341</v>
      </c>
      <c r="F3488" s="69" t="s">
        <v>9506</v>
      </c>
      <c r="G3488" s="69" t="s">
        <v>9507</v>
      </c>
      <c r="H3488" s="69">
        <v>31.904900000000001</v>
      </c>
      <c r="I3488" s="69">
        <v>54.276499999999999</v>
      </c>
      <c r="J3488" s="69">
        <v>4054</v>
      </c>
      <c r="K3488" s="69">
        <v>3.5</v>
      </c>
      <c r="L3488" s="69">
        <f>COUNTIFS(Aéroports!$C$2:$C$5193,Aéroports!$C3488,Aéroports!$D$2:$D$5193,Aéroports!$D3488)</f>
        <v>1</v>
      </c>
      <c r="M3488" s="69" t="str">
        <f>IF(AND(Formulaire!$H$15=Aéroports!$E3488,--ISNUMBER(IFERROR(SEARCH(Formulaire!$H$16,$C3488,1),""))=1),MAX(M$1:M3487)+1,"")</f>
        <v/>
      </c>
      <c r="N3488" s="69" t="str">
        <f>IF(AND(Formulaire!$H$21=Aéroports!$E3488,--ISNUMBER(IFERROR(SEARCH(Formulaire!$H$22,$C3488,1),""))=1),MAX(N$1:N3487)+1,"")</f>
        <v/>
      </c>
      <c r="O3488" s="69" t="str">
        <f>IF(AND(Formulaire!$H$27=Aéroports!$E3488,--ISNUMBER(IFERROR(SEARCH(Formulaire!$H$28,$C3488,1),""))=1),MAX(O$1:O3487)+1,"")</f>
        <v/>
      </c>
      <c r="Q3488" s="91" t="str">
        <f>IFERROR(INDEX($C$2:$C$5193,MATCH(ROWS(M$2:M3488),M$2:M$5193,0)),"")</f>
        <v/>
      </c>
      <c r="R3488" s="70" t="str">
        <f>IFERROR(INDEX($C$2:$C$5193,MATCH(ROWS(N$2:N3488),N$2:N$5193,0)),"")</f>
        <v/>
      </c>
      <c r="S3488" s="92" t="str">
        <f>IFERROR(INDEX($C$2:$C$5193,MATCH(ROWS(O$2:O3488),O$2:O$5193,0)),"")</f>
        <v/>
      </c>
    </row>
    <row r="3489" spans="1:19" x14ac:dyDescent="0.25">
      <c r="A3489" s="68">
        <v>2165</v>
      </c>
      <c r="B3489" s="68" t="s">
        <v>9508</v>
      </c>
      <c r="C3489" s="68" t="s">
        <v>9509</v>
      </c>
      <c r="D3489" s="68" t="s">
        <v>9341</v>
      </c>
      <c r="E3489" s="68" t="s">
        <v>9341</v>
      </c>
      <c r="F3489" s="68" t="s">
        <v>9510</v>
      </c>
      <c r="G3489" s="68" t="s">
        <v>9511</v>
      </c>
      <c r="H3489" s="68">
        <v>31.098299999999998</v>
      </c>
      <c r="I3489" s="68">
        <v>61.543900000000001</v>
      </c>
      <c r="J3489" s="68">
        <v>1628</v>
      </c>
      <c r="K3489" s="68">
        <v>3.5</v>
      </c>
      <c r="L3489" s="68">
        <f>COUNTIFS(Aéroports!$C$2:$C$5193,Aéroports!$C3489,Aéroports!$D$2:$D$5193,Aéroports!$D3489)</f>
        <v>1</v>
      </c>
      <c r="M3489" s="68" t="str">
        <f>IF(AND(Formulaire!$H$15=Aéroports!$E3489,--ISNUMBER(IFERROR(SEARCH(Formulaire!$H$16,$C3489,1),""))=1),MAX(M$1:M3488)+1,"")</f>
        <v/>
      </c>
      <c r="N3489" s="68" t="str">
        <f>IF(AND(Formulaire!$H$21=Aéroports!$E3489,--ISNUMBER(IFERROR(SEARCH(Formulaire!$H$22,$C3489,1),""))=1),MAX(N$1:N3488)+1,"")</f>
        <v/>
      </c>
      <c r="O3489" s="68" t="str">
        <f>IF(AND(Formulaire!$H$27=Aéroports!$E3489,--ISNUMBER(IFERROR(SEARCH(Formulaire!$H$28,$C3489,1),""))=1),MAX(O$1:O3488)+1,"")</f>
        <v/>
      </c>
      <c r="Q3489" s="91" t="str">
        <f>IFERROR(INDEX($C$2:$C$5193,MATCH(ROWS(M$2:M3489),M$2:M$5193,0)),"")</f>
        <v/>
      </c>
      <c r="R3489" s="70" t="str">
        <f>IFERROR(INDEX($C$2:$C$5193,MATCH(ROWS(N$2:N3489),N$2:N$5193,0)),"")</f>
        <v/>
      </c>
      <c r="S3489" s="92" t="str">
        <f>IFERROR(INDEX($C$2:$C$5193,MATCH(ROWS(O$2:O3489),O$2:O$5193,0)),"")</f>
        <v/>
      </c>
    </row>
    <row r="3490" spans="1:19" x14ac:dyDescent="0.25">
      <c r="A3490" s="69">
        <v>2167</v>
      </c>
      <c r="B3490" s="69" t="s">
        <v>9512</v>
      </c>
      <c r="C3490" s="69" t="s">
        <v>9513</v>
      </c>
      <c r="D3490" s="69" t="s">
        <v>9341</v>
      </c>
      <c r="E3490" s="69" t="s">
        <v>9341</v>
      </c>
      <c r="F3490" s="69" t="s">
        <v>9514</v>
      </c>
      <c r="G3490" s="69" t="s">
        <v>9515</v>
      </c>
      <c r="H3490" s="69">
        <v>29.4757</v>
      </c>
      <c r="I3490" s="69">
        <v>60.906199999999998</v>
      </c>
      <c r="J3490" s="69">
        <v>4564</v>
      </c>
      <c r="K3490" s="69">
        <v>3.5</v>
      </c>
      <c r="L3490" s="69">
        <f>COUNTIFS(Aéroports!$C$2:$C$5193,Aéroports!$C3490,Aéroports!$D$2:$D$5193,Aéroports!$D3490)</f>
        <v>1</v>
      </c>
      <c r="M3490" s="69" t="str">
        <f>IF(AND(Formulaire!$H$15=Aéroports!$E3490,--ISNUMBER(IFERROR(SEARCH(Formulaire!$H$16,$C3490,1),""))=1),MAX(M$1:M3489)+1,"")</f>
        <v/>
      </c>
      <c r="N3490" s="69" t="str">
        <f>IF(AND(Formulaire!$H$21=Aéroports!$E3490,--ISNUMBER(IFERROR(SEARCH(Formulaire!$H$22,$C3490,1),""))=1),MAX(N$1:N3489)+1,"")</f>
        <v/>
      </c>
      <c r="O3490" s="69" t="str">
        <f>IF(AND(Formulaire!$H$27=Aéroports!$E3490,--ISNUMBER(IFERROR(SEARCH(Formulaire!$H$28,$C3490,1),""))=1),MAX(O$1:O3489)+1,"")</f>
        <v/>
      </c>
      <c r="Q3490" s="91" t="str">
        <f>IFERROR(INDEX($C$2:$C$5193,MATCH(ROWS(M$2:M3490),M$2:M$5193,0)),"")</f>
        <v/>
      </c>
      <c r="R3490" s="70" t="str">
        <f>IFERROR(INDEX($C$2:$C$5193,MATCH(ROWS(N$2:N3490),N$2:N$5193,0)),"")</f>
        <v/>
      </c>
      <c r="S3490" s="92" t="str">
        <f>IFERROR(INDEX($C$2:$C$5193,MATCH(ROWS(O$2:O3490),O$2:O$5193,0)),"")</f>
        <v/>
      </c>
    </row>
    <row r="3491" spans="1:19" x14ac:dyDescent="0.25">
      <c r="A3491" s="68">
        <v>8698</v>
      </c>
      <c r="B3491" s="68" t="s">
        <v>9549</v>
      </c>
      <c r="C3491" s="68" t="s">
        <v>9550</v>
      </c>
      <c r="D3491" s="68" t="s">
        <v>9551</v>
      </c>
      <c r="E3491" s="68" t="s">
        <v>22418</v>
      </c>
      <c r="F3491" s="68" t="s">
        <v>9552</v>
      </c>
      <c r="G3491" s="68" t="s">
        <v>9553</v>
      </c>
      <c r="H3491" s="68">
        <v>51.668599999999998</v>
      </c>
      <c r="I3491" s="68">
        <v>-9.4841700000000007</v>
      </c>
      <c r="J3491" s="68">
        <v>7</v>
      </c>
      <c r="K3491" s="68">
        <v>0</v>
      </c>
      <c r="L3491" s="68">
        <f>COUNTIFS(Aéroports!$C$2:$C$5193,Aéroports!$C3491,Aéroports!$D$2:$D$5193,Aéroports!$D3491)</f>
        <v>1</v>
      </c>
      <c r="M3491" s="68" t="str">
        <f>IF(AND(Formulaire!$H$15=Aéroports!$E3491,--ISNUMBER(IFERROR(SEARCH(Formulaire!$H$16,$C3491,1),""))=1),MAX(M$1:M3490)+1,"")</f>
        <v/>
      </c>
      <c r="N3491" s="68" t="str">
        <f>IF(AND(Formulaire!$H$21=Aéroports!$E3491,--ISNUMBER(IFERROR(SEARCH(Formulaire!$H$22,$C3491,1),""))=1),MAX(N$1:N3490)+1,"")</f>
        <v/>
      </c>
      <c r="O3491" s="68" t="str">
        <f>IF(AND(Formulaire!$H$27=Aéroports!$E3491,--ISNUMBER(IFERROR(SEARCH(Formulaire!$H$28,$C3491,1),""))=1),MAX(O$1:O3490)+1,"")</f>
        <v/>
      </c>
      <c r="Q3491" s="91" t="str">
        <f>IFERROR(INDEX($C$2:$C$5193,MATCH(ROWS(M$2:M3491),M$2:M$5193,0)),"")</f>
        <v/>
      </c>
      <c r="R3491" s="70" t="str">
        <f>IFERROR(INDEX($C$2:$C$5193,MATCH(ROWS(N$2:N3491),N$2:N$5193,0)),"")</f>
        <v/>
      </c>
      <c r="S3491" s="92" t="str">
        <f>IFERROR(INDEX($C$2:$C$5193,MATCH(ROWS(O$2:O3491),O$2:O$5193,0)),"")</f>
        <v/>
      </c>
    </row>
    <row r="3492" spans="1:19" x14ac:dyDescent="0.25">
      <c r="A3492" s="69">
        <v>600</v>
      </c>
      <c r="B3492" s="69" t="s">
        <v>9554</v>
      </c>
      <c r="C3492" s="69" t="s">
        <v>9555</v>
      </c>
      <c r="D3492" s="69" t="s">
        <v>9551</v>
      </c>
      <c r="E3492" s="69" t="s">
        <v>22418</v>
      </c>
      <c r="F3492" s="69" t="s">
        <v>9556</v>
      </c>
      <c r="G3492" s="69" t="s">
        <v>9557</v>
      </c>
      <c r="H3492" s="69">
        <v>53.910299999999999</v>
      </c>
      <c r="I3492" s="69">
        <v>-8.8184900000000006</v>
      </c>
      <c r="J3492" s="69">
        <v>665</v>
      </c>
      <c r="K3492" s="69">
        <v>0</v>
      </c>
      <c r="L3492" s="69">
        <f>COUNTIFS(Aéroports!$C$2:$C$5193,Aéroports!$C3492,Aéroports!$D$2:$D$5193,Aéroports!$D3492)</f>
        <v>1</v>
      </c>
      <c r="M3492" s="69" t="str">
        <f>IF(AND(Formulaire!$H$15=Aéroports!$E3492,--ISNUMBER(IFERROR(SEARCH(Formulaire!$H$16,$C3492,1),""))=1),MAX(M$1:M3491)+1,"")</f>
        <v/>
      </c>
      <c r="N3492" s="69" t="str">
        <f>IF(AND(Formulaire!$H$21=Aéroports!$E3492,--ISNUMBER(IFERROR(SEARCH(Formulaire!$H$22,$C3492,1),""))=1),MAX(N$1:N3491)+1,"")</f>
        <v/>
      </c>
      <c r="O3492" s="69" t="str">
        <f>IF(AND(Formulaire!$H$27=Aéroports!$E3492,--ISNUMBER(IFERROR(SEARCH(Formulaire!$H$28,$C3492,1),""))=1),MAX(O$1:O3491)+1,"")</f>
        <v/>
      </c>
      <c r="Q3492" s="91" t="str">
        <f>IFERROR(INDEX($C$2:$C$5193,MATCH(ROWS(M$2:M3492),M$2:M$5193,0)),"")</f>
        <v/>
      </c>
      <c r="R3492" s="70" t="str">
        <f>IFERROR(INDEX($C$2:$C$5193,MATCH(ROWS(N$2:N3492),N$2:N$5193,0)),"")</f>
        <v/>
      </c>
      <c r="S3492" s="92" t="str">
        <f>IFERROR(INDEX($C$2:$C$5193,MATCH(ROWS(O$2:O3492),O$2:O$5193,0)),"")</f>
        <v/>
      </c>
    </row>
    <row r="3493" spans="1:19" x14ac:dyDescent="0.25">
      <c r="A3493" s="68">
        <v>596</v>
      </c>
      <c r="B3493" s="68" t="s">
        <v>9558</v>
      </c>
      <c r="C3493" s="68" t="s">
        <v>9559</v>
      </c>
      <c r="D3493" s="68" t="s">
        <v>9551</v>
      </c>
      <c r="E3493" s="68" t="s">
        <v>22418</v>
      </c>
      <c r="F3493" s="68" t="s">
        <v>9560</v>
      </c>
      <c r="G3493" s="68" t="s">
        <v>9561</v>
      </c>
      <c r="H3493" s="68">
        <v>51.841299999999997</v>
      </c>
      <c r="I3493" s="68">
        <v>-8.4911100000000008</v>
      </c>
      <c r="J3493" s="68">
        <v>502</v>
      </c>
      <c r="K3493" s="68">
        <v>0</v>
      </c>
      <c r="L3493" s="68">
        <f>COUNTIFS(Aéroports!$C$2:$C$5193,Aéroports!$C3493,Aéroports!$D$2:$D$5193,Aéroports!$D3493)</f>
        <v>1</v>
      </c>
      <c r="M3493" s="68" t="str">
        <f>IF(AND(Formulaire!$H$15=Aéroports!$E3493,--ISNUMBER(IFERROR(SEARCH(Formulaire!$H$16,$C3493,1),""))=1),MAX(M$1:M3492)+1,"")</f>
        <v/>
      </c>
      <c r="N3493" s="68" t="str">
        <f>IF(AND(Formulaire!$H$21=Aéroports!$E3493,--ISNUMBER(IFERROR(SEARCH(Formulaire!$H$22,$C3493,1),""))=1),MAX(N$1:N3492)+1,"")</f>
        <v/>
      </c>
      <c r="O3493" s="68" t="str">
        <f>IF(AND(Formulaire!$H$27=Aéroports!$E3493,--ISNUMBER(IFERROR(SEARCH(Formulaire!$H$28,$C3493,1),""))=1),MAX(O$1:O3492)+1,"")</f>
        <v/>
      </c>
      <c r="Q3493" s="91" t="str">
        <f>IFERROR(INDEX($C$2:$C$5193,MATCH(ROWS(M$2:M3493),M$2:M$5193,0)),"")</f>
        <v/>
      </c>
      <c r="R3493" s="70" t="str">
        <f>IFERROR(INDEX($C$2:$C$5193,MATCH(ROWS(N$2:N3493),N$2:N$5193,0)),"")</f>
        <v/>
      </c>
      <c r="S3493" s="92" t="str">
        <f>IFERROR(INDEX($C$2:$C$5193,MATCH(ROWS(O$2:O3493),O$2:O$5193,0)),"")</f>
        <v/>
      </c>
    </row>
    <row r="3494" spans="1:19" x14ac:dyDescent="0.25">
      <c r="A3494" s="69">
        <v>5577</v>
      </c>
      <c r="B3494" s="69" t="s">
        <v>9562</v>
      </c>
      <c r="C3494" s="69" t="s">
        <v>9563</v>
      </c>
      <c r="D3494" s="69" t="s">
        <v>9551</v>
      </c>
      <c r="E3494" s="69" t="s">
        <v>22418</v>
      </c>
      <c r="F3494" s="69" t="s">
        <v>9564</v>
      </c>
      <c r="G3494" s="69" t="s">
        <v>9565</v>
      </c>
      <c r="H3494" s="69">
        <v>55.044199999999996</v>
      </c>
      <c r="I3494" s="69">
        <v>-8.3409999999999993</v>
      </c>
      <c r="J3494" s="69">
        <v>30</v>
      </c>
      <c r="K3494" s="69">
        <v>0</v>
      </c>
      <c r="L3494" s="69">
        <f>COUNTIFS(Aéroports!$C$2:$C$5193,Aéroports!$C3494,Aéroports!$D$2:$D$5193,Aéroports!$D3494)</f>
        <v>1</v>
      </c>
      <c r="M3494" s="69" t="str">
        <f>IF(AND(Formulaire!$H$15=Aéroports!$E3494,--ISNUMBER(IFERROR(SEARCH(Formulaire!$H$16,$C3494,1),""))=1),MAX(M$1:M3493)+1,"")</f>
        <v/>
      </c>
      <c r="N3494" s="69" t="str">
        <f>IF(AND(Formulaire!$H$21=Aéroports!$E3494,--ISNUMBER(IFERROR(SEARCH(Formulaire!$H$22,$C3494,1),""))=1),MAX(N$1:N3493)+1,"")</f>
        <v/>
      </c>
      <c r="O3494" s="69" t="str">
        <f>IF(AND(Formulaire!$H$27=Aéroports!$E3494,--ISNUMBER(IFERROR(SEARCH(Formulaire!$H$28,$C3494,1),""))=1),MAX(O$1:O3493)+1,"")</f>
        <v/>
      </c>
      <c r="Q3494" s="91" t="str">
        <f>IFERROR(INDEX($C$2:$C$5193,MATCH(ROWS(M$2:M3494),M$2:M$5193,0)),"")</f>
        <v/>
      </c>
      <c r="R3494" s="70" t="str">
        <f>IFERROR(INDEX($C$2:$C$5193,MATCH(ROWS(N$2:N3494),N$2:N$5193,0)),"")</f>
        <v/>
      </c>
      <c r="S3494" s="92" t="str">
        <f>IFERROR(INDEX($C$2:$C$5193,MATCH(ROWS(O$2:O3494),O$2:O$5193,0)),"")</f>
        <v/>
      </c>
    </row>
    <row r="3495" spans="1:19" x14ac:dyDescent="0.25">
      <c r="A3495" s="68">
        <v>599</v>
      </c>
      <c r="B3495" s="68" t="s">
        <v>9566</v>
      </c>
      <c r="C3495" s="68" t="s">
        <v>9567</v>
      </c>
      <c r="D3495" s="68" t="s">
        <v>9551</v>
      </c>
      <c r="E3495" s="68" t="s">
        <v>22418</v>
      </c>
      <c r="F3495" s="68" t="s">
        <v>9568</v>
      </c>
      <c r="G3495" s="68" t="s">
        <v>9569</v>
      </c>
      <c r="H3495" s="68">
        <v>53.421300000000002</v>
      </c>
      <c r="I3495" s="68">
        <v>-6.2700699999999996</v>
      </c>
      <c r="J3495" s="68">
        <v>242</v>
      </c>
      <c r="K3495" s="68">
        <v>0</v>
      </c>
      <c r="L3495" s="68">
        <f>COUNTIFS(Aéroports!$C$2:$C$5193,Aéroports!$C3495,Aéroports!$D$2:$D$5193,Aéroports!$D3495)</f>
        <v>1</v>
      </c>
      <c r="M3495" s="68" t="str">
        <f>IF(AND(Formulaire!$H$15=Aéroports!$E3495,--ISNUMBER(IFERROR(SEARCH(Formulaire!$H$16,$C3495,1),""))=1),MAX(M$1:M3494)+1,"")</f>
        <v/>
      </c>
      <c r="N3495" s="68" t="str">
        <f>IF(AND(Formulaire!$H$21=Aéroports!$E3495,--ISNUMBER(IFERROR(SEARCH(Formulaire!$H$22,$C3495,1),""))=1),MAX(N$1:N3494)+1,"")</f>
        <v/>
      </c>
      <c r="O3495" s="68" t="str">
        <f>IF(AND(Formulaire!$H$27=Aéroports!$E3495,--ISNUMBER(IFERROR(SEARCH(Formulaire!$H$28,$C3495,1),""))=1),MAX(O$1:O3494)+1,"")</f>
        <v/>
      </c>
      <c r="Q3495" s="91" t="str">
        <f>IFERROR(INDEX($C$2:$C$5193,MATCH(ROWS(M$2:M3495),M$2:M$5193,0)),"")</f>
        <v/>
      </c>
      <c r="R3495" s="70" t="str">
        <f>IFERROR(INDEX($C$2:$C$5193,MATCH(ROWS(N$2:N3495),N$2:N$5193,0)),"")</f>
        <v/>
      </c>
      <c r="S3495" s="92" t="str">
        <f>IFERROR(INDEX($C$2:$C$5193,MATCH(ROWS(O$2:O3495),O$2:O$5193,0)),"")</f>
        <v/>
      </c>
    </row>
    <row r="3496" spans="1:19" x14ac:dyDescent="0.25">
      <c r="A3496" s="69">
        <v>597</v>
      </c>
      <c r="B3496" s="69" t="s">
        <v>9570</v>
      </c>
      <c r="C3496" s="69" t="s">
        <v>9571</v>
      </c>
      <c r="D3496" s="69" t="s">
        <v>9551</v>
      </c>
      <c r="E3496" s="69" t="s">
        <v>22418</v>
      </c>
      <c r="F3496" s="69" t="s">
        <v>9572</v>
      </c>
      <c r="G3496" s="69" t="s">
        <v>9573</v>
      </c>
      <c r="H3496" s="69">
        <v>53.300199999999997</v>
      </c>
      <c r="I3496" s="69">
        <v>-8.9415899999999997</v>
      </c>
      <c r="J3496" s="69">
        <v>81</v>
      </c>
      <c r="K3496" s="69">
        <v>0</v>
      </c>
      <c r="L3496" s="69">
        <f>COUNTIFS(Aéroports!$C$2:$C$5193,Aéroports!$C3496,Aéroports!$D$2:$D$5193,Aéroports!$D3496)</f>
        <v>1</v>
      </c>
      <c r="M3496" s="69" t="str">
        <f>IF(AND(Formulaire!$H$15=Aéroports!$E3496,--ISNUMBER(IFERROR(SEARCH(Formulaire!$H$16,$C3496,1),""))=1),MAX(M$1:M3495)+1,"")</f>
        <v/>
      </c>
      <c r="N3496" s="69" t="str">
        <f>IF(AND(Formulaire!$H$21=Aéroports!$E3496,--ISNUMBER(IFERROR(SEARCH(Formulaire!$H$22,$C3496,1),""))=1),MAX(N$1:N3495)+1,"")</f>
        <v/>
      </c>
      <c r="O3496" s="69" t="str">
        <f>IF(AND(Formulaire!$H$27=Aéroports!$E3496,--ISNUMBER(IFERROR(SEARCH(Formulaire!$H$28,$C3496,1),""))=1),MAX(O$1:O3495)+1,"")</f>
        <v/>
      </c>
      <c r="Q3496" s="91" t="str">
        <f>IFERROR(INDEX($C$2:$C$5193,MATCH(ROWS(M$2:M3496),M$2:M$5193,0)),"")</f>
        <v/>
      </c>
      <c r="R3496" s="70" t="str">
        <f>IFERROR(INDEX($C$2:$C$5193,MATCH(ROWS(N$2:N3496),N$2:N$5193,0)),"")</f>
        <v/>
      </c>
      <c r="S3496" s="92" t="str">
        <f>IFERROR(INDEX($C$2:$C$5193,MATCH(ROWS(O$2:O3496),O$2:O$5193,0)),"")</f>
        <v/>
      </c>
    </row>
    <row r="3497" spans="1:19" x14ac:dyDescent="0.25">
      <c r="A3497" s="68">
        <v>6422</v>
      </c>
      <c r="B3497" s="68" t="s">
        <v>9574</v>
      </c>
      <c r="C3497" s="68" t="s">
        <v>9575</v>
      </c>
      <c r="D3497" s="68" t="s">
        <v>9551</v>
      </c>
      <c r="E3497" s="68" t="s">
        <v>22418</v>
      </c>
      <c r="F3497" s="68" t="s">
        <v>9576</v>
      </c>
      <c r="G3497" s="68" t="s">
        <v>9577</v>
      </c>
      <c r="H3497" s="68">
        <v>53.2303</v>
      </c>
      <c r="I3497" s="68">
        <v>-9.4677799999999994</v>
      </c>
      <c r="J3497" s="68">
        <v>70</v>
      </c>
      <c r="K3497" s="68">
        <v>0</v>
      </c>
      <c r="L3497" s="68">
        <f>COUNTIFS(Aéroports!$C$2:$C$5193,Aéroports!$C3497,Aéroports!$D$2:$D$5193,Aéroports!$D3497)</f>
        <v>1</v>
      </c>
      <c r="M3497" s="68" t="str">
        <f>IF(AND(Formulaire!$H$15=Aéroports!$E3497,--ISNUMBER(IFERROR(SEARCH(Formulaire!$H$16,$C3497,1),""))=1),MAX(M$1:M3496)+1,"")</f>
        <v/>
      </c>
      <c r="N3497" s="68" t="str">
        <f>IF(AND(Formulaire!$H$21=Aéroports!$E3497,--ISNUMBER(IFERROR(SEARCH(Formulaire!$H$22,$C3497,1),""))=1),MAX(N$1:N3496)+1,"")</f>
        <v/>
      </c>
      <c r="O3497" s="68" t="str">
        <f>IF(AND(Formulaire!$H$27=Aéroports!$E3497,--ISNUMBER(IFERROR(SEARCH(Formulaire!$H$28,$C3497,1),""))=1),MAX(O$1:O3496)+1,"")</f>
        <v/>
      </c>
      <c r="Q3497" s="91" t="str">
        <f>IFERROR(INDEX($C$2:$C$5193,MATCH(ROWS(M$2:M3497),M$2:M$5193,0)),"")</f>
        <v/>
      </c>
      <c r="R3497" s="70" t="str">
        <f>IFERROR(INDEX($C$2:$C$5193,MATCH(ROWS(N$2:N3497),N$2:N$5193,0)),"")</f>
        <v/>
      </c>
      <c r="S3497" s="92" t="str">
        <f>IFERROR(INDEX($C$2:$C$5193,MATCH(ROWS(O$2:O3497),O$2:O$5193,0)),"")</f>
        <v/>
      </c>
    </row>
    <row r="3498" spans="1:19" x14ac:dyDescent="0.25">
      <c r="A3498" s="69">
        <v>6421</v>
      </c>
      <c r="B3498" s="69" t="s">
        <v>9578</v>
      </c>
      <c r="C3498" s="69" t="s">
        <v>9579</v>
      </c>
      <c r="D3498" s="69" t="s">
        <v>9551</v>
      </c>
      <c r="E3498" s="69" t="s">
        <v>22418</v>
      </c>
      <c r="F3498" s="69" t="s">
        <v>9580</v>
      </c>
      <c r="G3498" s="69" t="s">
        <v>9581</v>
      </c>
      <c r="H3498" s="69">
        <v>53.106699999999996</v>
      </c>
      <c r="I3498" s="69">
        <v>-9.6536100000000005</v>
      </c>
      <c r="J3498" s="69">
        <v>24</v>
      </c>
      <c r="K3498" s="69">
        <v>0</v>
      </c>
      <c r="L3498" s="69">
        <f>COUNTIFS(Aéroports!$C$2:$C$5193,Aéroports!$C3498,Aéroports!$D$2:$D$5193,Aéroports!$D3498)</f>
        <v>1</v>
      </c>
      <c r="M3498" s="69" t="str">
        <f>IF(AND(Formulaire!$H$15=Aéroports!$E3498,--ISNUMBER(IFERROR(SEARCH(Formulaire!$H$16,$C3498,1),""))=1),MAX(M$1:M3497)+1,"")</f>
        <v/>
      </c>
      <c r="N3498" s="69" t="str">
        <f>IF(AND(Formulaire!$H$21=Aéroports!$E3498,--ISNUMBER(IFERROR(SEARCH(Formulaire!$H$22,$C3498,1),""))=1),MAX(N$1:N3497)+1,"")</f>
        <v/>
      </c>
      <c r="O3498" s="69" t="str">
        <f>IF(AND(Formulaire!$H$27=Aéroports!$E3498,--ISNUMBER(IFERROR(SEARCH(Formulaire!$H$28,$C3498,1),""))=1),MAX(O$1:O3497)+1,"")</f>
        <v/>
      </c>
      <c r="Q3498" s="91" t="str">
        <f>IFERROR(INDEX($C$2:$C$5193,MATCH(ROWS(M$2:M3498),M$2:M$5193,0)),"")</f>
        <v/>
      </c>
      <c r="R3498" s="70" t="str">
        <f>IFERROR(INDEX($C$2:$C$5193,MATCH(ROWS(N$2:N3498),N$2:N$5193,0)),"")</f>
        <v/>
      </c>
      <c r="S3498" s="92" t="str">
        <f>IFERROR(INDEX($C$2:$C$5193,MATCH(ROWS(O$2:O3498),O$2:O$5193,0)),"")</f>
        <v/>
      </c>
    </row>
    <row r="3499" spans="1:19" x14ac:dyDescent="0.25">
      <c r="A3499" s="68">
        <v>7030</v>
      </c>
      <c r="B3499" s="68" t="s">
        <v>9582</v>
      </c>
      <c r="C3499" s="68" t="s">
        <v>9583</v>
      </c>
      <c r="D3499" s="68" t="s">
        <v>9551</v>
      </c>
      <c r="E3499" s="68" t="s">
        <v>22418</v>
      </c>
      <c r="F3499" s="68" t="s">
        <v>9584</v>
      </c>
      <c r="G3499" s="68" t="s">
        <v>9585</v>
      </c>
      <c r="H3499" s="68">
        <v>53.064700000000002</v>
      </c>
      <c r="I3499" s="68">
        <v>-9.5108999999999995</v>
      </c>
      <c r="J3499" s="68">
        <v>40</v>
      </c>
      <c r="K3499" s="68">
        <v>0</v>
      </c>
      <c r="L3499" s="68">
        <f>COUNTIFS(Aéroports!$C$2:$C$5193,Aéroports!$C3499,Aéroports!$D$2:$D$5193,Aéroports!$D3499)</f>
        <v>1</v>
      </c>
      <c r="M3499" s="68" t="str">
        <f>IF(AND(Formulaire!$H$15=Aéroports!$E3499,--ISNUMBER(IFERROR(SEARCH(Formulaire!$H$16,$C3499,1),""))=1),MAX(M$1:M3498)+1,"")</f>
        <v/>
      </c>
      <c r="N3499" s="68" t="str">
        <f>IF(AND(Formulaire!$H$21=Aéroports!$E3499,--ISNUMBER(IFERROR(SEARCH(Formulaire!$H$22,$C3499,1),""))=1),MAX(N$1:N3498)+1,"")</f>
        <v/>
      </c>
      <c r="O3499" s="68" t="str">
        <f>IF(AND(Formulaire!$H$27=Aéroports!$E3499,--ISNUMBER(IFERROR(SEARCH(Formulaire!$H$28,$C3499,1),""))=1),MAX(O$1:O3498)+1,"")</f>
        <v/>
      </c>
      <c r="Q3499" s="91" t="str">
        <f>IFERROR(INDEX($C$2:$C$5193,MATCH(ROWS(M$2:M3499),M$2:M$5193,0)),"")</f>
        <v/>
      </c>
      <c r="R3499" s="70" t="str">
        <f>IFERROR(INDEX($C$2:$C$5193,MATCH(ROWS(N$2:N3499),N$2:N$5193,0)),"")</f>
        <v/>
      </c>
      <c r="S3499" s="92" t="str">
        <f>IFERROR(INDEX($C$2:$C$5193,MATCH(ROWS(O$2:O3499),O$2:O$5193,0)),"")</f>
        <v/>
      </c>
    </row>
    <row r="3500" spans="1:19" x14ac:dyDescent="0.25">
      <c r="A3500" s="69">
        <v>7468</v>
      </c>
      <c r="B3500" s="69" t="s">
        <v>9586</v>
      </c>
      <c r="C3500" s="69" t="s">
        <v>9587</v>
      </c>
      <c r="D3500" s="69" t="s">
        <v>9551</v>
      </c>
      <c r="E3500" s="69" t="s">
        <v>22418</v>
      </c>
      <c r="F3500" s="69" t="s">
        <v>9588</v>
      </c>
      <c r="G3500" s="69" t="s">
        <v>9589</v>
      </c>
      <c r="H3500" s="69">
        <v>53.093000000000004</v>
      </c>
      <c r="I3500" s="69">
        <v>-9.5680599999999991</v>
      </c>
      <c r="J3500" s="69">
        <v>15</v>
      </c>
      <c r="K3500" s="69">
        <v>0</v>
      </c>
      <c r="L3500" s="69">
        <f>COUNTIFS(Aéroports!$C$2:$C$5193,Aéroports!$C3500,Aéroports!$D$2:$D$5193,Aéroports!$D3500)</f>
        <v>1</v>
      </c>
      <c r="M3500" s="69" t="str">
        <f>IF(AND(Formulaire!$H$15=Aéroports!$E3500,--ISNUMBER(IFERROR(SEARCH(Formulaire!$H$16,$C3500,1),""))=1),MAX(M$1:M3499)+1,"")</f>
        <v/>
      </c>
      <c r="N3500" s="69" t="str">
        <f>IF(AND(Formulaire!$H$21=Aéroports!$E3500,--ISNUMBER(IFERROR(SEARCH(Formulaire!$H$22,$C3500,1),""))=1),MAX(N$1:N3499)+1,"")</f>
        <v/>
      </c>
      <c r="O3500" s="69" t="str">
        <f>IF(AND(Formulaire!$H$27=Aéroports!$E3500,--ISNUMBER(IFERROR(SEARCH(Formulaire!$H$28,$C3500,1),""))=1),MAX(O$1:O3499)+1,"")</f>
        <v/>
      </c>
      <c r="Q3500" s="91" t="str">
        <f>IFERROR(INDEX($C$2:$C$5193,MATCH(ROWS(M$2:M3500),M$2:M$5193,0)),"")</f>
        <v/>
      </c>
      <c r="R3500" s="70" t="str">
        <f>IFERROR(INDEX($C$2:$C$5193,MATCH(ROWS(N$2:N3500),N$2:N$5193,0)),"")</f>
        <v/>
      </c>
      <c r="S3500" s="92" t="str">
        <f>IFERROR(INDEX($C$2:$C$5193,MATCH(ROWS(O$2:O3500),O$2:O$5193,0)),"")</f>
        <v/>
      </c>
    </row>
    <row r="3501" spans="1:19" x14ac:dyDescent="0.25">
      <c r="A3501" s="68">
        <v>601</v>
      </c>
      <c r="B3501" s="68" t="s">
        <v>9590</v>
      </c>
      <c r="C3501" s="68" t="s">
        <v>9591</v>
      </c>
      <c r="D3501" s="68" t="s">
        <v>9551</v>
      </c>
      <c r="E3501" s="68" t="s">
        <v>22418</v>
      </c>
      <c r="F3501" s="68" t="s">
        <v>9592</v>
      </c>
      <c r="G3501" s="68" t="s">
        <v>9593</v>
      </c>
      <c r="H3501" s="68">
        <v>52.180900000000001</v>
      </c>
      <c r="I3501" s="68">
        <v>-9.5237800000000004</v>
      </c>
      <c r="J3501" s="68">
        <v>112</v>
      </c>
      <c r="K3501" s="68">
        <v>0</v>
      </c>
      <c r="L3501" s="68">
        <f>COUNTIFS(Aéroports!$C$2:$C$5193,Aéroports!$C3501,Aéroports!$D$2:$D$5193,Aéroports!$D3501)</f>
        <v>1</v>
      </c>
      <c r="M3501" s="68" t="str">
        <f>IF(AND(Formulaire!$H$15=Aéroports!$E3501,--ISNUMBER(IFERROR(SEARCH(Formulaire!$H$16,$C3501,1),""))=1),MAX(M$1:M3500)+1,"")</f>
        <v/>
      </c>
      <c r="N3501" s="68" t="str">
        <f>IF(AND(Formulaire!$H$21=Aéroports!$E3501,--ISNUMBER(IFERROR(SEARCH(Formulaire!$H$22,$C3501,1),""))=1),MAX(N$1:N3500)+1,"")</f>
        <v/>
      </c>
      <c r="O3501" s="68" t="str">
        <f>IF(AND(Formulaire!$H$27=Aéroports!$E3501,--ISNUMBER(IFERROR(SEARCH(Formulaire!$H$28,$C3501,1),""))=1),MAX(O$1:O3500)+1,"")</f>
        <v/>
      </c>
      <c r="Q3501" s="91" t="str">
        <f>IFERROR(INDEX($C$2:$C$5193,MATCH(ROWS(M$2:M3501),M$2:M$5193,0)),"")</f>
        <v/>
      </c>
      <c r="R3501" s="70" t="str">
        <f>IFERROR(INDEX($C$2:$C$5193,MATCH(ROWS(N$2:N3501),N$2:N$5193,0)),"")</f>
        <v/>
      </c>
      <c r="S3501" s="92" t="str">
        <f>IFERROR(INDEX($C$2:$C$5193,MATCH(ROWS(O$2:O3501),O$2:O$5193,0)),"")</f>
        <v/>
      </c>
    </row>
    <row r="3502" spans="1:19" x14ac:dyDescent="0.25">
      <c r="A3502" s="69">
        <v>603</v>
      </c>
      <c r="B3502" s="69" t="s">
        <v>9594</v>
      </c>
      <c r="C3502" s="69" t="s">
        <v>9595</v>
      </c>
      <c r="D3502" s="69" t="s">
        <v>9551</v>
      </c>
      <c r="E3502" s="69" t="s">
        <v>22418</v>
      </c>
      <c r="F3502" s="69" t="s">
        <v>9596</v>
      </c>
      <c r="G3502" s="69" t="s">
        <v>9597</v>
      </c>
      <c r="H3502" s="69">
        <v>52.701999999999998</v>
      </c>
      <c r="I3502" s="69">
        <v>-8.9248200000000004</v>
      </c>
      <c r="J3502" s="69">
        <v>46</v>
      </c>
      <c r="K3502" s="69">
        <v>0</v>
      </c>
      <c r="L3502" s="69">
        <f>COUNTIFS(Aéroports!$C$2:$C$5193,Aéroports!$C3502,Aéroports!$D$2:$D$5193,Aéroports!$D3502)</f>
        <v>1</v>
      </c>
      <c r="M3502" s="69" t="str">
        <f>IF(AND(Formulaire!$H$15=Aéroports!$E3502,--ISNUMBER(IFERROR(SEARCH(Formulaire!$H$16,$C3502,1),""))=1),MAX(M$1:M3501)+1,"")</f>
        <v/>
      </c>
      <c r="N3502" s="69" t="str">
        <f>IF(AND(Formulaire!$H$21=Aéroports!$E3502,--ISNUMBER(IFERROR(SEARCH(Formulaire!$H$22,$C3502,1),""))=1),MAX(N$1:N3501)+1,"")</f>
        <v/>
      </c>
      <c r="O3502" s="69" t="str">
        <f>IF(AND(Formulaire!$H$27=Aéroports!$E3502,--ISNUMBER(IFERROR(SEARCH(Formulaire!$H$28,$C3502,1),""))=1),MAX(O$1:O3501)+1,"")</f>
        <v/>
      </c>
      <c r="Q3502" s="91" t="str">
        <f>IFERROR(INDEX($C$2:$C$5193,MATCH(ROWS(M$2:M3502),M$2:M$5193,0)),"")</f>
        <v/>
      </c>
      <c r="R3502" s="70" t="str">
        <f>IFERROR(INDEX($C$2:$C$5193,MATCH(ROWS(N$2:N3502),N$2:N$5193,0)),"")</f>
        <v/>
      </c>
      <c r="S3502" s="92" t="str">
        <f>IFERROR(INDEX($C$2:$C$5193,MATCH(ROWS(O$2:O3502),O$2:O$5193,0)),"")</f>
        <v/>
      </c>
    </row>
    <row r="3503" spans="1:19" x14ac:dyDescent="0.25">
      <c r="A3503" s="68">
        <v>604</v>
      </c>
      <c r="B3503" s="68" t="s">
        <v>9598</v>
      </c>
      <c r="C3503" s="68" t="s">
        <v>9599</v>
      </c>
      <c r="D3503" s="68" t="s">
        <v>9551</v>
      </c>
      <c r="E3503" s="68" t="s">
        <v>22418</v>
      </c>
      <c r="F3503" s="68" t="s">
        <v>9600</v>
      </c>
      <c r="G3503" s="68" t="s">
        <v>9601</v>
      </c>
      <c r="H3503" s="68">
        <v>54.280200000000001</v>
      </c>
      <c r="I3503" s="68">
        <v>-8.5992099999999994</v>
      </c>
      <c r="J3503" s="68">
        <v>11</v>
      </c>
      <c r="K3503" s="68">
        <v>0</v>
      </c>
      <c r="L3503" s="68">
        <f>COUNTIFS(Aéroports!$C$2:$C$5193,Aéroports!$C3503,Aéroports!$D$2:$D$5193,Aéroports!$D3503)</f>
        <v>1</v>
      </c>
      <c r="M3503" s="68" t="str">
        <f>IF(AND(Formulaire!$H$15=Aéroports!$E3503,--ISNUMBER(IFERROR(SEARCH(Formulaire!$H$16,$C3503,1),""))=1),MAX(M$1:M3502)+1,"")</f>
        <v/>
      </c>
      <c r="N3503" s="68" t="str">
        <f>IF(AND(Formulaire!$H$21=Aéroports!$E3503,--ISNUMBER(IFERROR(SEARCH(Formulaire!$H$22,$C3503,1),""))=1),MAX(N$1:N3502)+1,"")</f>
        <v/>
      </c>
      <c r="O3503" s="68" t="str">
        <f>IF(AND(Formulaire!$H$27=Aéroports!$E3503,--ISNUMBER(IFERROR(SEARCH(Formulaire!$H$28,$C3503,1),""))=1),MAX(O$1:O3502)+1,"")</f>
        <v/>
      </c>
      <c r="Q3503" s="91" t="str">
        <f>IFERROR(INDEX($C$2:$C$5193,MATCH(ROWS(M$2:M3503),M$2:M$5193,0)),"")</f>
        <v/>
      </c>
      <c r="R3503" s="70" t="str">
        <f>IFERROR(INDEX($C$2:$C$5193,MATCH(ROWS(N$2:N3503),N$2:N$5193,0)),"")</f>
        <v/>
      </c>
      <c r="S3503" s="92" t="str">
        <f>IFERROR(INDEX($C$2:$C$5193,MATCH(ROWS(O$2:O3503),O$2:O$5193,0)),"")</f>
        <v/>
      </c>
    </row>
    <row r="3504" spans="1:19" x14ac:dyDescent="0.25">
      <c r="A3504" s="69">
        <v>605</v>
      </c>
      <c r="B3504" s="69" t="s">
        <v>9602</v>
      </c>
      <c r="C3504" s="69" t="s">
        <v>9603</v>
      </c>
      <c r="D3504" s="69" t="s">
        <v>9551</v>
      </c>
      <c r="E3504" s="69" t="s">
        <v>22418</v>
      </c>
      <c r="F3504" s="69" t="s">
        <v>9604</v>
      </c>
      <c r="G3504" s="69" t="s">
        <v>9605</v>
      </c>
      <c r="H3504" s="69">
        <v>52.187199999999997</v>
      </c>
      <c r="I3504" s="69">
        <v>-7.0869600000000004</v>
      </c>
      <c r="J3504" s="69">
        <v>119</v>
      </c>
      <c r="K3504" s="69">
        <v>0</v>
      </c>
      <c r="L3504" s="69">
        <f>COUNTIFS(Aéroports!$C$2:$C$5193,Aéroports!$C3504,Aéroports!$D$2:$D$5193,Aéroports!$D3504)</f>
        <v>1</v>
      </c>
      <c r="M3504" s="69" t="str">
        <f>IF(AND(Formulaire!$H$15=Aéroports!$E3504,--ISNUMBER(IFERROR(SEARCH(Formulaire!$H$16,$C3504,1),""))=1),MAX(M$1:M3503)+1,"")</f>
        <v/>
      </c>
      <c r="N3504" s="69" t="str">
        <f>IF(AND(Formulaire!$H$21=Aéroports!$E3504,--ISNUMBER(IFERROR(SEARCH(Formulaire!$H$22,$C3504,1),""))=1),MAX(N$1:N3503)+1,"")</f>
        <v/>
      </c>
      <c r="O3504" s="69" t="str">
        <f>IF(AND(Formulaire!$H$27=Aéroports!$E3504,--ISNUMBER(IFERROR(SEARCH(Formulaire!$H$28,$C3504,1),""))=1),MAX(O$1:O3503)+1,"")</f>
        <v/>
      </c>
      <c r="Q3504" s="91" t="str">
        <f>IFERROR(INDEX($C$2:$C$5193,MATCH(ROWS(M$2:M3504),M$2:M$5193,0)),"")</f>
        <v/>
      </c>
      <c r="R3504" s="70" t="str">
        <f>IFERROR(INDEX($C$2:$C$5193,MATCH(ROWS(N$2:N3504),N$2:N$5193,0)),"")</f>
        <v/>
      </c>
      <c r="S3504" s="92" t="str">
        <f>IFERROR(INDEX($C$2:$C$5193,MATCH(ROWS(O$2:O3504),O$2:O$5193,0)),"")</f>
        <v/>
      </c>
    </row>
    <row r="3505" spans="1:19" x14ac:dyDescent="0.25">
      <c r="A3505" s="68">
        <v>11</v>
      </c>
      <c r="B3505" s="68" t="s">
        <v>8441</v>
      </c>
      <c r="C3505" s="68" t="s">
        <v>8442</v>
      </c>
      <c r="D3505" s="68" t="s">
        <v>8443</v>
      </c>
      <c r="E3505" s="68" t="s">
        <v>22414</v>
      </c>
      <c r="F3505" s="68" t="s">
        <v>8444</v>
      </c>
      <c r="G3505" s="68" t="s">
        <v>8445</v>
      </c>
      <c r="H3505" s="68">
        <v>65.66</v>
      </c>
      <c r="I3505" s="68">
        <v>-18.072700000000001</v>
      </c>
      <c r="J3505" s="68">
        <v>6</v>
      </c>
      <c r="K3505" s="68">
        <v>0</v>
      </c>
      <c r="L3505" s="68">
        <f>COUNTIFS(Aéroports!$C$2:$C$5193,Aéroports!$C3505,Aéroports!$D$2:$D$5193,Aéroports!$D3505)</f>
        <v>1</v>
      </c>
      <c r="M3505" s="68" t="str">
        <f>IF(AND(Formulaire!$H$15=Aéroports!$E3505,--ISNUMBER(IFERROR(SEARCH(Formulaire!$H$16,$C3505,1),""))=1),MAX(M$1:M3504)+1,"")</f>
        <v/>
      </c>
      <c r="N3505" s="68" t="str">
        <f>IF(AND(Formulaire!$H$21=Aéroports!$E3505,--ISNUMBER(IFERROR(SEARCH(Formulaire!$H$22,$C3505,1),""))=1),MAX(N$1:N3504)+1,"")</f>
        <v/>
      </c>
      <c r="O3505" s="68" t="str">
        <f>IF(AND(Formulaire!$H$27=Aéroports!$E3505,--ISNUMBER(IFERROR(SEARCH(Formulaire!$H$28,$C3505,1),""))=1),MAX(O$1:O3504)+1,"")</f>
        <v/>
      </c>
      <c r="Q3505" s="91" t="str">
        <f>IFERROR(INDEX($C$2:$C$5193,MATCH(ROWS(M$2:M3505),M$2:M$5193,0)),"")</f>
        <v/>
      </c>
      <c r="R3505" s="70" t="str">
        <f>IFERROR(INDEX($C$2:$C$5193,MATCH(ROWS(N$2:N3505),N$2:N$5193,0)),"")</f>
        <v/>
      </c>
      <c r="S3505" s="92" t="str">
        <f>IFERROR(INDEX($C$2:$C$5193,MATCH(ROWS(O$2:O3505),O$2:O$5193,0)),"")</f>
        <v/>
      </c>
    </row>
    <row r="3506" spans="1:19" x14ac:dyDescent="0.25">
      <c r="A3506" s="69">
        <v>7464</v>
      </c>
      <c r="B3506" s="69" t="s">
        <v>8446</v>
      </c>
      <c r="C3506" s="69" t="s">
        <v>8447</v>
      </c>
      <c r="D3506" s="69" t="s">
        <v>8443</v>
      </c>
      <c r="E3506" s="69" t="s">
        <v>22414</v>
      </c>
      <c r="F3506" s="69" t="s">
        <v>8448</v>
      </c>
      <c r="G3506" s="69" t="s">
        <v>8449</v>
      </c>
      <c r="H3506" s="69">
        <v>65.641300000000001</v>
      </c>
      <c r="I3506" s="69">
        <v>-23.546199999999999</v>
      </c>
      <c r="J3506" s="69">
        <v>18</v>
      </c>
      <c r="K3506" s="69">
        <v>0</v>
      </c>
      <c r="L3506" s="69">
        <f>COUNTIFS(Aéroports!$C$2:$C$5193,Aéroports!$C3506,Aéroports!$D$2:$D$5193,Aéroports!$D3506)</f>
        <v>1</v>
      </c>
      <c r="M3506" s="69" t="str">
        <f>IF(AND(Formulaire!$H$15=Aéroports!$E3506,--ISNUMBER(IFERROR(SEARCH(Formulaire!$H$16,$C3506,1),""))=1),MAX(M$1:M3505)+1,"")</f>
        <v/>
      </c>
      <c r="N3506" s="69" t="str">
        <f>IF(AND(Formulaire!$H$21=Aéroports!$E3506,--ISNUMBER(IFERROR(SEARCH(Formulaire!$H$22,$C3506,1),""))=1),MAX(N$1:N3505)+1,"")</f>
        <v/>
      </c>
      <c r="O3506" s="69" t="str">
        <f>IF(AND(Formulaire!$H$27=Aéroports!$E3506,--ISNUMBER(IFERROR(SEARCH(Formulaire!$H$28,$C3506,1),""))=1),MAX(O$1:O3505)+1,"")</f>
        <v/>
      </c>
      <c r="Q3506" s="91" t="str">
        <f>IFERROR(INDEX($C$2:$C$5193,MATCH(ROWS(M$2:M3506),M$2:M$5193,0)),"")</f>
        <v/>
      </c>
      <c r="R3506" s="70" t="str">
        <f>IFERROR(INDEX($C$2:$C$5193,MATCH(ROWS(N$2:N3506),N$2:N$5193,0)),"")</f>
        <v/>
      </c>
      <c r="S3506" s="92" t="str">
        <f>IFERROR(INDEX($C$2:$C$5193,MATCH(ROWS(O$2:O3506),O$2:O$5193,0)),"")</f>
        <v/>
      </c>
    </row>
    <row r="3507" spans="1:19" x14ac:dyDescent="0.25">
      <c r="A3507" s="68">
        <v>12</v>
      </c>
      <c r="B3507" s="68" t="s">
        <v>8450</v>
      </c>
      <c r="C3507" s="68" t="s">
        <v>8451</v>
      </c>
      <c r="D3507" s="68" t="s">
        <v>8443</v>
      </c>
      <c r="E3507" s="68" t="s">
        <v>22414</v>
      </c>
      <c r="F3507" s="68" t="s">
        <v>8452</v>
      </c>
      <c r="G3507" s="68" t="s">
        <v>8453</v>
      </c>
      <c r="H3507" s="68">
        <v>65.283299999999997</v>
      </c>
      <c r="I3507" s="68">
        <v>-14.401400000000001</v>
      </c>
      <c r="J3507" s="68">
        <v>76</v>
      </c>
      <c r="K3507" s="68">
        <v>0</v>
      </c>
      <c r="L3507" s="68">
        <f>COUNTIFS(Aéroports!$C$2:$C$5193,Aéroports!$C3507,Aéroports!$D$2:$D$5193,Aéroports!$D3507)</f>
        <v>1</v>
      </c>
      <c r="M3507" s="68" t="str">
        <f>IF(AND(Formulaire!$H$15=Aéroports!$E3507,--ISNUMBER(IFERROR(SEARCH(Formulaire!$H$16,$C3507,1),""))=1),MAX(M$1:M3506)+1,"")</f>
        <v/>
      </c>
      <c r="N3507" s="68" t="str">
        <f>IF(AND(Formulaire!$H$21=Aéroports!$E3507,--ISNUMBER(IFERROR(SEARCH(Formulaire!$H$22,$C3507,1),""))=1),MAX(N$1:N3506)+1,"")</f>
        <v/>
      </c>
      <c r="O3507" s="68" t="str">
        <f>IF(AND(Formulaire!$H$27=Aéroports!$E3507,--ISNUMBER(IFERROR(SEARCH(Formulaire!$H$28,$C3507,1),""))=1),MAX(O$1:O3506)+1,"")</f>
        <v/>
      </c>
      <c r="Q3507" s="91" t="str">
        <f>IFERROR(INDEX($C$2:$C$5193,MATCH(ROWS(M$2:M3507),M$2:M$5193,0)),"")</f>
        <v/>
      </c>
      <c r="R3507" s="70" t="str">
        <f>IFERROR(INDEX($C$2:$C$5193,MATCH(ROWS(N$2:N3507),N$2:N$5193,0)),"")</f>
        <v/>
      </c>
      <c r="S3507" s="92" t="str">
        <f>IFERROR(INDEX($C$2:$C$5193,MATCH(ROWS(O$2:O3507),O$2:O$5193,0)),"")</f>
        <v/>
      </c>
    </row>
    <row r="3508" spans="1:19" x14ac:dyDescent="0.25">
      <c r="A3508" s="69">
        <v>7465</v>
      </c>
      <c r="B3508" s="69" t="s">
        <v>8454</v>
      </c>
      <c r="C3508" s="69" t="s">
        <v>8455</v>
      </c>
      <c r="D3508" s="69" t="s">
        <v>8443</v>
      </c>
      <c r="E3508" s="69" t="s">
        <v>22414</v>
      </c>
      <c r="F3508" s="69" t="s">
        <v>8456</v>
      </c>
      <c r="G3508" s="69" t="s">
        <v>8457</v>
      </c>
      <c r="H3508" s="69">
        <v>65.9953</v>
      </c>
      <c r="I3508" s="69">
        <v>-21.326899999999998</v>
      </c>
      <c r="J3508" s="69">
        <v>83</v>
      </c>
      <c r="K3508" s="69">
        <v>0</v>
      </c>
      <c r="L3508" s="69">
        <f>COUNTIFS(Aéroports!$C$2:$C$5193,Aéroports!$C3508,Aéroports!$D$2:$D$5193,Aéroports!$D3508)</f>
        <v>1</v>
      </c>
      <c r="M3508" s="69" t="str">
        <f>IF(AND(Formulaire!$H$15=Aéroports!$E3508,--ISNUMBER(IFERROR(SEARCH(Formulaire!$H$16,$C3508,1),""))=1),MAX(M$1:M3507)+1,"")</f>
        <v/>
      </c>
      <c r="N3508" s="69" t="str">
        <f>IF(AND(Formulaire!$H$21=Aéroports!$E3508,--ISNUMBER(IFERROR(SEARCH(Formulaire!$H$22,$C3508,1),""))=1),MAX(N$1:N3507)+1,"")</f>
        <v/>
      </c>
      <c r="O3508" s="69" t="str">
        <f>IF(AND(Formulaire!$H$27=Aéroports!$E3508,--ISNUMBER(IFERROR(SEARCH(Formulaire!$H$28,$C3508,1),""))=1),MAX(O$1:O3507)+1,"")</f>
        <v/>
      </c>
      <c r="Q3508" s="91" t="str">
        <f>IFERROR(INDEX($C$2:$C$5193,MATCH(ROWS(M$2:M3508),M$2:M$5193,0)),"")</f>
        <v/>
      </c>
      <c r="R3508" s="70" t="str">
        <f>IFERROR(INDEX($C$2:$C$5193,MATCH(ROWS(N$2:N3508),N$2:N$5193,0)),"")</f>
        <v/>
      </c>
      <c r="S3508" s="92" t="str">
        <f>IFERROR(INDEX($C$2:$C$5193,MATCH(ROWS(O$2:O3508),O$2:O$5193,0)),"")</f>
        <v/>
      </c>
    </row>
    <row r="3509" spans="1:19" x14ac:dyDescent="0.25">
      <c r="A3509" s="68">
        <v>5450</v>
      </c>
      <c r="B3509" s="68" t="s">
        <v>8458</v>
      </c>
      <c r="C3509" s="68" t="s">
        <v>8459</v>
      </c>
      <c r="D3509" s="68" t="s">
        <v>8443</v>
      </c>
      <c r="E3509" s="68" t="s">
        <v>22414</v>
      </c>
      <c r="F3509" s="68" t="s">
        <v>8460</v>
      </c>
      <c r="G3509" s="68" t="s">
        <v>8461</v>
      </c>
      <c r="H3509" s="68">
        <v>66.5458</v>
      </c>
      <c r="I3509" s="68">
        <v>-18.017299999999999</v>
      </c>
      <c r="J3509" s="68">
        <v>66</v>
      </c>
      <c r="K3509" s="68">
        <v>0</v>
      </c>
      <c r="L3509" s="68">
        <f>COUNTIFS(Aéroports!$C$2:$C$5193,Aéroports!$C3509,Aéroports!$D$2:$D$5193,Aéroports!$D3509)</f>
        <v>1</v>
      </c>
      <c r="M3509" s="68" t="str">
        <f>IF(AND(Formulaire!$H$15=Aéroports!$E3509,--ISNUMBER(IFERROR(SEARCH(Formulaire!$H$16,$C3509,1),""))=1),MAX(M$1:M3508)+1,"")</f>
        <v/>
      </c>
      <c r="N3509" s="68" t="str">
        <f>IF(AND(Formulaire!$H$21=Aéroports!$E3509,--ISNUMBER(IFERROR(SEARCH(Formulaire!$H$22,$C3509,1),""))=1),MAX(N$1:N3508)+1,"")</f>
        <v/>
      </c>
      <c r="O3509" s="68" t="str">
        <f>IF(AND(Formulaire!$H$27=Aéroports!$E3509,--ISNUMBER(IFERROR(SEARCH(Formulaire!$H$28,$C3509,1),""))=1),MAX(O$1:O3508)+1,"")</f>
        <v/>
      </c>
      <c r="Q3509" s="91" t="str">
        <f>IFERROR(INDEX($C$2:$C$5193,MATCH(ROWS(M$2:M3509),M$2:M$5193,0)),"")</f>
        <v/>
      </c>
      <c r="R3509" s="70" t="str">
        <f>IFERROR(INDEX($C$2:$C$5193,MATCH(ROWS(N$2:N3509),N$2:N$5193,0)),"")</f>
        <v/>
      </c>
      <c r="S3509" s="92" t="str">
        <f>IFERROR(INDEX($C$2:$C$5193,MATCH(ROWS(O$2:O3509),O$2:O$5193,0)),"")</f>
        <v/>
      </c>
    </row>
    <row r="3510" spans="1:19" x14ac:dyDescent="0.25">
      <c r="A3510" s="69">
        <v>13</v>
      </c>
      <c r="B3510" s="69" t="s">
        <v>8462</v>
      </c>
      <c r="C3510" s="69" t="s">
        <v>8463</v>
      </c>
      <c r="D3510" s="69" t="s">
        <v>8443</v>
      </c>
      <c r="E3510" s="69" t="s">
        <v>22414</v>
      </c>
      <c r="F3510" s="69" t="s">
        <v>8464</v>
      </c>
      <c r="G3510" s="69" t="s">
        <v>8465</v>
      </c>
      <c r="H3510" s="69">
        <v>64.295599999999993</v>
      </c>
      <c r="I3510" s="69">
        <v>-15.2272</v>
      </c>
      <c r="J3510" s="69">
        <v>24</v>
      </c>
      <c r="K3510" s="69">
        <v>0</v>
      </c>
      <c r="L3510" s="69">
        <f>COUNTIFS(Aéroports!$C$2:$C$5193,Aéroports!$C3510,Aéroports!$D$2:$D$5193,Aéroports!$D3510)</f>
        <v>1</v>
      </c>
      <c r="M3510" s="69" t="str">
        <f>IF(AND(Formulaire!$H$15=Aéroports!$E3510,--ISNUMBER(IFERROR(SEARCH(Formulaire!$H$16,$C3510,1),""))=1),MAX(M$1:M3509)+1,"")</f>
        <v/>
      </c>
      <c r="N3510" s="69" t="str">
        <f>IF(AND(Formulaire!$H$21=Aéroports!$E3510,--ISNUMBER(IFERROR(SEARCH(Formulaire!$H$22,$C3510,1),""))=1),MAX(N$1:N3509)+1,"")</f>
        <v/>
      </c>
      <c r="O3510" s="69" t="str">
        <f>IF(AND(Formulaire!$H$27=Aéroports!$E3510,--ISNUMBER(IFERROR(SEARCH(Formulaire!$H$28,$C3510,1),""))=1),MAX(O$1:O3509)+1,"")</f>
        <v/>
      </c>
      <c r="Q3510" s="91" t="str">
        <f>IFERROR(INDEX($C$2:$C$5193,MATCH(ROWS(M$2:M3510),M$2:M$5193,0)),"")</f>
        <v/>
      </c>
      <c r="R3510" s="70" t="str">
        <f>IFERROR(INDEX($C$2:$C$5193,MATCH(ROWS(N$2:N3510),N$2:N$5193,0)),"")</f>
        <v/>
      </c>
      <c r="S3510" s="92" t="str">
        <f>IFERROR(INDEX($C$2:$C$5193,MATCH(ROWS(O$2:O3510),O$2:O$5193,0)),"")</f>
        <v/>
      </c>
    </row>
    <row r="3511" spans="1:19" x14ac:dyDescent="0.25">
      <c r="A3511" s="68">
        <v>14</v>
      </c>
      <c r="B3511" s="68" t="s">
        <v>8466</v>
      </c>
      <c r="C3511" s="68" t="s">
        <v>8467</v>
      </c>
      <c r="D3511" s="68" t="s">
        <v>8443</v>
      </c>
      <c r="E3511" s="68" t="s">
        <v>22414</v>
      </c>
      <c r="F3511" s="68" t="s">
        <v>8468</v>
      </c>
      <c r="G3511" s="68" t="s">
        <v>8469</v>
      </c>
      <c r="H3511" s="68">
        <v>65.952299999999994</v>
      </c>
      <c r="I3511" s="68">
        <v>-17.425999999999998</v>
      </c>
      <c r="J3511" s="68">
        <v>48</v>
      </c>
      <c r="K3511" s="68">
        <v>0</v>
      </c>
      <c r="L3511" s="68">
        <f>COUNTIFS(Aéroports!$C$2:$C$5193,Aéroports!$C3511,Aéroports!$D$2:$D$5193,Aéroports!$D3511)</f>
        <v>1</v>
      </c>
      <c r="M3511" s="68" t="str">
        <f>IF(AND(Formulaire!$H$15=Aéroports!$E3511,--ISNUMBER(IFERROR(SEARCH(Formulaire!$H$16,$C3511,1),""))=1),MAX(M$1:M3510)+1,"")</f>
        <v/>
      </c>
      <c r="N3511" s="68" t="str">
        <f>IF(AND(Formulaire!$H$21=Aéroports!$E3511,--ISNUMBER(IFERROR(SEARCH(Formulaire!$H$22,$C3511,1),""))=1),MAX(N$1:N3510)+1,"")</f>
        <v/>
      </c>
      <c r="O3511" s="68" t="str">
        <f>IF(AND(Formulaire!$H$27=Aéroports!$E3511,--ISNUMBER(IFERROR(SEARCH(Formulaire!$H$28,$C3511,1),""))=1),MAX(O$1:O3510)+1,"")</f>
        <v/>
      </c>
      <c r="Q3511" s="91" t="str">
        <f>IFERROR(INDEX($C$2:$C$5193,MATCH(ROWS(M$2:M3511),M$2:M$5193,0)),"")</f>
        <v/>
      </c>
      <c r="R3511" s="70" t="str">
        <f>IFERROR(INDEX($C$2:$C$5193,MATCH(ROWS(N$2:N3511),N$2:N$5193,0)),"")</f>
        <v/>
      </c>
      <c r="S3511" s="92" t="str">
        <f>IFERROR(INDEX($C$2:$C$5193,MATCH(ROWS(O$2:O3511),O$2:O$5193,0)),"")</f>
        <v/>
      </c>
    </row>
    <row r="3512" spans="1:19" x14ac:dyDescent="0.25">
      <c r="A3512" s="69">
        <v>15</v>
      </c>
      <c r="B3512" s="69" t="s">
        <v>8470</v>
      </c>
      <c r="C3512" s="69" t="s">
        <v>8471</v>
      </c>
      <c r="D3512" s="69" t="s">
        <v>8443</v>
      </c>
      <c r="E3512" s="69" t="s">
        <v>22414</v>
      </c>
      <c r="F3512" s="69" t="s">
        <v>8472</v>
      </c>
      <c r="G3512" s="69" t="s">
        <v>8473</v>
      </c>
      <c r="H3512" s="69">
        <v>66.058099999999996</v>
      </c>
      <c r="I3512" s="69">
        <v>-23.135300000000001</v>
      </c>
      <c r="J3512" s="69">
        <v>8</v>
      </c>
      <c r="K3512" s="69">
        <v>0</v>
      </c>
      <c r="L3512" s="69">
        <f>COUNTIFS(Aéroports!$C$2:$C$5193,Aéroports!$C3512,Aéroports!$D$2:$D$5193,Aéroports!$D3512)</f>
        <v>1</v>
      </c>
      <c r="M3512" s="69" t="str">
        <f>IF(AND(Formulaire!$H$15=Aéroports!$E3512,--ISNUMBER(IFERROR(SEARCH(Formulaire!$H$16,$C3512,1),""))=1),MAX(M$1:M3511)+1,"")</f>
        <v/>
      </c>
      <c r="N3512" s="69" t="str">
        <f>IF(AND(Formulaire!$H$21=Aéroports!$E3512,--ISNUMBER(IFERROR(SEARCH(Formulaire!$H$22,$C3512,1),""))=1),MAX(N$1:N3511)+1,"")</f>
        <v/>
      </c>
      <c r="O3512" s="69" t="str">
        <f>IF(AND(Formulaire!$H$27=Aéroports!$E3512,--ISNUMBER(IFERROR(SEARCH(Formulaire!$H$28,$C3512,1),""))=1),MAX(O$1:O3511)+1,"")</f>
        <v/>
      </c>
      <c r="Q3512" s="91" t="str">
        <f>IFERROR(INDEX($C$2:$C$5193,MATCH(ROWS(M$2:M3512),M$2:M$5193,0)),"")</f>
        <v/>
      </c>
      <c r="R3512" s="70" t="str">
        <f>IFERROR(INDEX($C$2:$C$5193,MATCH(ROWS(N$2:N3512),N$2:N$5193,0)),"")</f>
        <v/>
      </c>
      <c r="S3512" s="92" t="str">
        <f>IFERROR(INDEX($C$2:$C$5193,MATCH(ROWS(O$2:O3512),O$2:O$5193,0)),"")</f>
        <v/>
      </c>
    </row>
    <row r="3513" spans="1:19" x14ac:dyDescent="0.25">
      <c r="A3513" s="68">
        <v>16</v>
      </c>
      <c r="B3513" s="68" t="s">
        <v>8474</v>
      </c>
      <c r="C3513" s="68" t="s">
        <v>8475</v>
      </c>
      <c r="D3513" s="68" t="s">
        <v>8443</v>
      </c>
      <c r="E3513" s="68" t="s">
        <v>22414</v>
      </c>
      <c r="F3513" s="68" t="s">
        <v>8476</v>
      </c>
      <c r="G3513" s="68" t="s">
        <v>8477</v>
      </c>
      <c r="H3513" s="68">
        <v>63.984999999999999</v>
      </c>
      <c r="I3513" s="68">
        <v>-22.605599999999999</v>
      </c>
      <c r="J3513" s="68">
        <v>171</v>
      </c>
      <c r="K3513" s="68">
        <v>0</v>
      </c>
      <c r="L3513" s="68">
        <f>COUNTIFS(Aéroports!$C$2:$C$5193,Aéroports!$C3513,Aéroports!$D$2:$D$5193,Aéroports!$D3513)</f>
        <v>1</v>
      </c>
      <c r="M3513" s="68" t="str">
        <f>IF(AND(Formulaire!$H$15=Aéroports!$E3513,--ISNUMBER(IFERROR(SEARCH(Formulaire!$H$16,$C3513,1),""))=1),MAX(M$1:M3512)+1,"")</f>
        <v/>
      </c>
      <c r="N3513" s="68" t="str">
        <f>IF(AND(Formulaire!$H$21=Aéroports!$E3513,--ISNUMBER(IFERROR(SEARCH(Formulaire!$H$22,$C3513,1),""))=1),MAX(N$1:N3512)+1,"")</f>
        <v/>
      </c>
      <c r="O3513" s="68" t="str">
        <f>IF(AND(Formulaire!$H$27=Aéroports!$E3513,--ISNUMBER(IFERROR(SEARCH(Formulaire!$H$28,$C3513,1),""))=1),MAX(O$1:O3512)+1,"")</f>
        <v/>
      </c>
      <c r="Q3513" s="91" t="str">
        <f>IFERROR(INDEX($C$2:$C$5193,MATCH(ROWS(M$2:M3513),M$2:M$5193,0)),"")</f>
        <v/>
      </c>
      <c r="R3513" s="70" t="str">
        <f>IFERROR(INDEX($C$2:$C$5193,MATCH(ROWS(N$2:N3513),N$2:N$5193,0)),"")</f>
        <v/>
      </c>
      <c r="S3513" s="92" t="str">
        <f>IFERROR(INDEX($C$2:$C$5193,MATCH(ROWS(O$2:O3513),O$2:O$5193,0)),"")</f>
        <v/>
      </c>
    </row>
    <row r="3514" spans="1:19" x14ac:dyDescent="0.25">
      <c r="A3514" s="69">
        <v>6867</v>
      </c>
      <c r="B3514" s="69" t="s">
        <v>8478</v>
      </c>
      <c r="C3514" s="69" t="s">
        <v>8479</v>
      </c>
      <c r="D3514" s="69" t="s">
        <v>8443</v>
      </c>
      <c r="E3514" s="69" t="s">
        <v>22414</v>
      </c>
      <c r="F3514" s="69" t="s">
        <v>8480</v>
      </c>
      <c r="G3514" s="69" t="s">
        <v>8481</v>
      </c>
      <c r="H3514" s="69">
        <v>65.655799999999999</v>
      </c>
      <c r="I3514" s="69">
        <v>-16.918099999999999</v>
      </c>
      <c r="J3514" s="69">
        <v>1030</v>
      </c>
      <c r="K3514" s="69">
        <v>0</v>
      </c>
      <c r="L3514" s="69">
        <f>COUNTIFS(Aéroports!$C$2:$C$5193,Aéroports!$C3514,Aéroports!$D$2:$D$5193,Aéroports!$D3514)</f>
        <v>1</v>
      </c>
      <c r="M3514" s="69" t="str">
        <f>IF(AND(Formulaire!$H$15=Aéroports!$E3514,--ISNUMBER(IFERROR(SEARCH(Formulaire!$H$16,$C3514,1),""))=1),MAX(M$1:M3513)+1,"")</f>
        <v/>
      </c>
      <c r="N3514" s="69" t="str">
        <f>IF(AND(Formulaire!$H$21=Aéroports!$E3514,--ISNUMBER(IFERROR(SEARCH(Formulaire!$H$22,$C3514,1),""))=1),MAX(N$1:N3513)+1,"")</f>
        <v/>
      </c>
      <c r="O3514" s="69" t="str">
        <f>IF(AND(Formulaire!$H$27=Aéroports!$E3514,--ISNUMBER(IFERROR(SEARCH(Formulaire!$H$28,$C3514,1),""))=1),MAX(O$1:O3513)+1,"")</f>
        <v/>
      </c>
      <c r="Q3514" s="91" t="str">
        <f>IFERROR(INDEX($C$2:$C$5193,MATCH(ROWS(M$2:M3514),M$2:M$5193,0)),"")</f>
        <v/>
      </c>
      <c r="R3514" s="70" t="str">
        <f>IFERROR(INDEX($C$2:$C$5193,MATCH(ROWS(N$2:N3514),N$2:N$5193,0)),"")</f>
        <v/>
      </c>
      <c r="S3514" s="92" t="str">
        <f>IFERROR(INDEX($C$2:$C$5193,MATCH(ROWS(O$2:O3514),O$2:O$5193,0)),"")</f>
        <v/>
      </c>
    </row>
    <row r="3515" spans="1:19" x14ac:dyDescent="0.25">
      <c r="A3515" s="68">
        <v>9394</v>
      </c>
      <c r="B3515" s="68" t="s">
        <v>8482</v>
      </c>
      <c r="C3515" s="68" t="s">
        <v>8483</v>
      </c>
      <c r="D3515" s="68" t="s">
        <v>8443</v>
      </c>
      <c r="E3515" s="68" t="s">
        <v>22414</v>
      </c>
      <c r="F3515" s="68" t="s">
        <v>8484</v>
      </c>
      <c r="G3515" s="68" t="s">
        <v>8485</v>
      </c>
      <c r="H3515" s="68">
        <v>65.131900000000002</v>
      </c>
      <c r="I3515" s="68">
        <v>-13.7464</v>
      </c>
      <c r="J3515" s="68">
        <v>13</v>
      </c>
      <c r="K3515" s="68">
        <v>0</v>
      </c>
      <c r="L3515" s="68">
        <f>COUNTIFS(Aéroports!$C$2:$C$5193,Aéroports!$C3515,Aéroports!$D$2:$D$5193,Aéroports!$D3515)</f>
        <v>1</v>
      </c>
      <c r="M3515" s="68" t="str">
        <f>IF(AND(Formulaire!$H$15=Aéroports!$E3515,--ISNUMBER(IFERROR(SEARCH(Formulaire!$H$16,$C3515,1),""))=1),MAX(M$1:M3514)+1,"")</f>
        <v/>
      </c>
      <c r="N3515" s="68" t="str">
        <f>IF(AND(Formulaire!$H$21=Aéroports!$E3515,--ISNUMBER(IFERROR(SEARCH(Formulaire!$H$22,$C3515,1),""))=1),MAX(N$1:N3514)+1,"")</f>
        <v/>
      </c>
      <c r="O3515" s="68" t="str">
        <f>IF(AND(Formulaire!$H$27=Aéroports!$E3515,--ISNUMBER(IFERROR(SEARCH(Formulaire!$H$28,$C3515,1),""))=1),MAX(O$1:O3514)+1,"")</f>
        <v/>
      </c>
      <c r="Q3515" s="91" t="str">
        <f>IFERROR(INDEX($C$2:$C$5193,MATCH(ROWS(M$2:M3515),M$2:M$5193,0)),"")</f>
        <v/>
      </c>
      <c r="R3515" s="70" t="str">
        <f>IFERROR(INDEX($C$2:$C$5193,MATCH(ROWS(N$2:N3515),N$2:N$5193,0)),"")</f>
        <v/>
      </c>
      <c r="S3515" s="92" t="str">
        <f>IFERROR(INDEX($C$2:$C$5193,MATCH(ROWS(O$2:O3515),O$2:O$5193,0)),"")</f>
        <v/>
      </c>
    </row>
    <row r="3516" spans="1:19" x14ac:dyDescent="0.25">
      <c r="A3516" s="69">
        <v>17</v>
      </c>
      <c r="B3516" s="69" t="s">
        <v>8486</v>
      </c>
      <c r="C3516" s="69" t="s">
        <v>8487</v>
      </c>
      <c r="D3516" s="69" t="s">
        <v>8443</v>
      </c>
      <c r="E3516" s="69" t="s">
        <v>22414</v>
      </c>
      <c r="F3516" s="69" t="s">
        <v>8488</v>
      </c>
      <c r="G3516" s="69" t="s">
        <v>8489</v>
      </c>
      <c r="H3516" s="69">
        <v>65.555800000000005</v>
      </c>
      <c r="I3516" s="69">
        <v>-23.965</v>
      </c>
      <c r="J3516" s="69">
        <v>11</v>
      </c>
      <c r="K3516" s="69">
        <v>0</v>
      </c>
      <c r="L3516" s="69">
        <f>COUNTIFS(Aéroports!$C$2:$C$5193,Aéroports!$C3516,Aéroports!$D$2:$D$5193,Aéroports!$D3516)</f>
        <v>1</v>
      </c>
      <c r="M3516" s="69" t="str">
        <f>IF(AND(Formulaire!$H$15=Aéroports!$E3516,--ISNUMBER(IFERROR(SEARCH(Formulaire!$H$16,$C3516,1),""))=1),MAX(M$1:M3515)+1,"")</f>
        <v/>
      </c>
      <c r="N3516" s="69" t="str">
        <f>IF(AND(Formulaire!$H$21=Aéroports!$E3516,--ISNUMBER(IFERROR(SEARCH(Formulaire!$H$22,$C3516,1),""))=1),MAX(N$1:N3515)+1,"")</f>
        <v/>
      </c>
      <c r="O3516" s="69" t="str">
        <f>IF(AND(Formulaire!$H$27=Aéroports!$E3516,--ISNUMBER(IFERROR(SEARCH(Formulaire!$H$28,$C3516,1),""))=1),MAX(O$1:O3515)+1,"")</f>
        <v/>
      </c>
      <c r="Q3516" s="91" t="str">
        <f>IFERROR(INDEX($C$2:$C$5193,MATCH(ROWS(M$2:M3516),M$2:M$5193,0)),"")</f>
        <v/>
      </c>
      <c r="R3516" s="70" t="str">
        <f>IFERROR(INDEX($C$2:$C$5193,MATCH(ROWS(N$2:N3516),N$2:N$5193,0)),"")</f>
        <v/>
      </c>
      <c r="S3516" s="92" t="str">
        <f>IFERROR(INDEX($C$2:$C$5193,MATCH(ROWS(O$2:O3516),O$2:O$5193,0)),"")</f>
        <v/>
      </c>
    </row>
    <row r="3517" spans="1:19" x14ac:dyDescent="0.25">
      <c r="A3517" s="68">
        <v>18</v>
      </c>
      <c r="B3517" s="68" t="s">
        <v>8490</v>
      </c>
      <c r="C3517" s="68" t="s">
        <v>8491</v>
      </c>
      <c r="D3517" s="68" t="s">
        <v>8443</v>
      </c>
      <c r="E3517" s="68" t="s">
        <v>22414</v>
      </c>
      <c r="F3517" s="68" t="s">
        <v>8492</v>
      </c>
      <c r="G3517" s="68" t="s">
        <v>8493</v>
      </c>
      <c r="H3517" s="68">
        <v>64.13</v>
      </c>
      <c r="I3517" s="68">
        <v>-21.9406</v>
      </c>
      <c r="J3517" s="68">
        <v>48</v>
      </c>
      <c r="K3517" s="68">
        <v>0</v>
      </c>
      <c r="L3517" s="68">
        <f>COUNTIFS(Aéroports!$C$2:$C$5193,Aéroports!$C3517,Aéroports!$D$2:$D$5193,Aéroports!$D3517)</f>
        <v>1</v>
      </c>
      <c r="M3517" s="68" t="str">
        <f>IF(AND(Formulaire!$H$15=Aéroports!$E3517,--ISNUMBER(IFERROR(SEARCH(Formulaire!$H$16,$C3517,1),""))=1),MAX(M$1:M3516)+1,"")</f>
        <v/>
      </c>
      <c r="N3517" s="68" t="str">
        <f>IF(AND(Formulaire!$H$21=Aéroports!$E3517,--ISNUMBER(IFERROR(SEARCH(Formulaire!$H$22,$C3517,1),""))=1),MAX(N$1:N3516)+1,"")</f>
        <v/>
      </c>
      <c r="O3517" s="68" t="str">
        <f>IF(AND(Formulaire!$H$27=Aéroports!$E3517,--ISNUMBER(IFERROR(SEARCH(Formulaire!$H$28,$C3517,1),""))=1),MAX(O$1:O3516)+1,"")</f>
        <v/>
      </c>
      <c r="Q3517" s="91" t="str">
        <f>IFERROR(INDEX($C$2:$C$5193,MATCH(ROWS(M$2:M3517),M$2:M$5193,0)),"")</f>
        <v/>
      </c>
      <c r="R3517" s="70" t="str">
        <f>IFERROR(INDEX($C$2:$C$5193,MATCH(ROWS(N$2:N3517),N$2:N$5193,0)),"")</f>
        <v/>
      </c>
      <c r="S3517" s="92" t="str">
        <f>IFERROR(INDEX($C$2:$C$5193,MATCH(ROWS(O$2:O3517),O$2:O$5193,0)),"")</f>
        <v/>
      </c>
    </row>
    <row r="3518" spans="1:19" x14ac:dyDescent="0.25">
      <c r="A3518" s="69">
        <v>7466</v>
      </c>
      <c r="B3518" s="69" t="s">
        <v>8494</v>
      </c>
      <c r="C3518" s="69" t="s">
        <v>8495</v>
      </c>
      <c r="D3518" s="69" t="s">
        <v>8443</v>
      </c>
      <c r="E3518" s="69" t="s">
        <v>22414</v>
      </c>
      <c r="F3518" s="69" t="s">
        <v>8496</v>
      </c>
      <c r="G3518" s="69" t="s">
        <v>8497</v>
      </c>
      <c r="H3518" s="69">
        <v>65.731700000000004</v>
      </c>
      <c r="I3518" s="69">
        <v>-19.572800000000001</v>
      </c>
      <c r="J3518" s="69">
        <v>8</v>
      </c>
      <c r="K3518" s="69">
        <v>0</v>
      </c>
      <c r="L3518" s="69">
        <f>COUNTIFS(Aéroports!$C$2:$C$5193,Aéroports!$C3518,Aéroports!$D$2:$D$5193,Aéroports!$D3518)</f>
        <v>1</v>
      </c>
      <c r="M3518" s="69" t="str">
        <f>IF(AND(Formulaire!$H$15=Aéroports!$E3518,--ISNUMBER(IFERROR(SEARCH(Formulaire!$H$16,$C3518,1),""))=1),MAX(M$1:M3517)+1,"")</f>
        <v/>
      </c>
      <c r="N3518" s="69" t="str">
        <f>IF(AND(Formulaire!$H$21=Aéroports!$E3518,--ISNUMBER(IFERROR(SEARCH(Formulaire!$H$22,$C3518,1),""))=1),MAX(N$1:N3517)+1,"")</f>
        <v/>
      </c>
      <c r="O3518" s="69" t="str">
        <f>IF(AND(Formulaire!$H$27=Aéroports!$E3518,--ISNUMBER(IFERROR(SEARCH(Formulaire!$H$28,$C3518,1),""))=1),MAX(O$1:O3517)+1,"")</f>
        <v/>
      </c>
      <c r="Q3518" s="91" t="str">
        <f>IFERROR(INDEX($C$2:$C$5193,MATCH(ROWS(M$2:M3518),M$2:M$5193,0)),"")</f>
        <v/>
      </c>
      <c r="R3518" s="70" t="str">
        <f>IFERROR(INDEX($C$2:$C$5193,MATCH(ROWS(N$2:N3518),N$2:N$5193,0)),"")</f>
        <v/>
      </c>
      <c r="S3518" s="92" t="str">
        <f>IFERROR(INDEX($C$2:$C$5193,MATCH(ROWS(O$2:O3518),O$2:O$5193,0)),"")</f>
        <v/>
      </c>
    </row>
    <row r="3519" spans="1:19" x14ac:dyDescent="0.25">
      <c r="A3519" s="68">
        <v>19</v>
      </c>
      <c r="B3519" s="68" t="s">
        <v>8498</v>
      </c>
      <c r="C3519" s="68" t="s">
        <v>8499</v>
      </c>
      <c r="D3519" s="68" t="s">
        <v>8443</v>
      </c>
      <c r="E3519" s="68" t="s">
        <v>22414</v>
      </c>
      <c r="F3519" s="68" t="s">
        <v>8500</v>
      </c>
      <c r="G3519" s="68" t="s">
        <v>8501</v>
      </c>
      <c r="H3519" s="68">
        <v>66.133300000000006</v>
      </c>
      <c r="I3519" s="68">
        <v>-18.916699999999999</v>
      </c>
      <c r="J3519" s="68">
        <v>10</v>
      </c>
      <c r="K3519" s="68">
        <v>0</v>
      </c>
      <c r="L3519" s="68">
        <f>COUNTIFS(Aéroports!$C$2:$C$5193,Aéroports!$C3519,Aéroports!$D$2:$D$5193,Aéroports!$D3519)</f>
        <v>1</v>
      </c>
      <c r="M3519" s="68" t="str">
        <f>IF(AND(Formulaire!$H$15=Aéroports!$E3519,--ISNUMBER(IFERROR(SEARCH(Formulaire!$H$16,$C3519,1),""))=1),MAX(M$1:M3518)+1,"")</f>
        <v/>
      </c>
      <c r="N3519" s="68" t="str">
        <f>IF(AND(Formulaire!$H$21=Aéroports!$E3519,--ISNUMBER(IFERROR(SEARCH(Formulaire!$H$22,$C3519,1),""))=1),MAX(N$1:N3518)+1,"")</f>
        <v/>
      </c>
      <c r="O3519" s="68" t="str">
        <f>IF(AND(Formulaire!$H$27=Aéroports!$E3519,--ISNUMBER(IFERROR(SEARCH(Formulaire!$H$28,$C3519,1),""))=1),MAX(O$1:O3518)+1,"")</f>
        <v/>
      </c>
      <c r="Q3519" s="91" t="str">
        <f>IFERROR(INDEX($C$2:$C$5193,MATCH(ROWS(M$2:M3519),M$2:M$5193,0)),"")</f>
        <v/>
      </c>
      <c r="R3519" s="70" t="str">
        <f>IFERROR(INDEX($C$2:$C$5193,MATCH(ROWS(N$2:N3519),N$2:N$5193,0)),"")</f>
        <v/>
      </c>
      <c r="S3519" s="92" t="str">
        <f>IFERROR(INDEX($C$2:$C$5193,MATCH(ROWS(O$2:O3519),O$2:O$5193,0)),"")</f>
        <v/>
      </c>
    </row>
    <row r="3520" spans="1:19" x14ac:dyDescent="0.25">
      <c r="A3520" s="69">
        <v>5452</v>
      </c>
      <c r="B3520" s="69" t="s">
        <v>8502</v>
      </c>
      <c r="C3520" s="69" t="s">
        <v>8503</v>
      </c>
      <c r="D3520" s="69" t="s">
        <v>8443</v>
      </c>
      <c r="E3520" s="69" t="s">
        <v>22414</v>
      </c>
      <c r="F3520" s="69" t="s">
        <v>8504</v>
      </c>
      <c r="G3520" s="69" t="s">
        <v>8505</v>
      </c>
      <c r="H3520" s="69">
        <v>66.218500000000006</v>
      </c>
      <c r="I3520" s="69">
        <v>-15.335599999999999</v>
      </c>
      <c r="J3520" s="69">
        <v>65</v>
      </c>
      <c r="K3520" s="69">
        <v>0</v>
      </c>
      <c r="L3520" s="69">
        <f>COUNTIFS(Aéroports!$C$2:$C$5193,Aéroports!$C3520,Aéroports!$D$2:$D$5193,Aéroports!$D3520)</f>
        <v>1</v>
      </c>
      <c r="M3520" s="69" t="str">
        <f>IF(AND(Formulaire!$H$15=Aéroports!$E3520,--ISNUMBER(IFERROR(SEARCH(Formulaire!$H$16,$C3520,1),""))=1),MAX(M$1:M3519)+1,"")</f>
        <v/>
      </c>
      <c r="N3520" s="69" t="str">
        <f>IF(AND(Formulaire!$H$21=Aéroports!$E3520,--ISNUMBER(IFERROR(SEARCH(Formulaire!$H$22,$C3520,1),""))=1),MAX(N$1:N3519)+1,"")</f>
        <v/>
      </c>
      <c r="O3520" s="69" t="str">
        <f>IF(AND(Formulaire!$H$27=Aéroports!$E3520,--ISNUMBER(IFERROR(SEARCH(Formulaire!$H$28,$C3520,1),""))=1),MAX(O$1:O3519)+1,"")</f>
        <v/>
      </c>
      <c r="Q3520" s="91" t="str">
        <f>IFERROR(INDEX($C$2:$C$5193,MATCH(ROWS(M$2:M3520),M$2:M$5193,0)),"")</f>
        <v/>
      </c>
      <c r="R3520" s="70" t="str">
        <f>IFERROR(INDEX($C$2:$C$5193,MATCH(ROWS(N$2:N3520),N$2:N$5193,0)),"")</f>
        <v/>
      </c>
      <c r="S3520" s="92" t="str">
        <f>IFERROR(INDEX($C$2:$C$5193,MATCH(ROWS(O$2:O3520),O$2:O$5193,0)),"")</f>
        <v/>
      </c>
    </row>
    <row r="3521" spans="1:19" x14ac:dyDescent="0.25">
      <c r="A3521" s="68">
        <v>20</v>
      </c>
      <c r="B3521" s="68" t="s">
        <v>8506</v>
      </c>
      <c r="C3521" s="68" t="s">
        <v>8507</v>
      </c>
      <c r="D3521" s="68" t="s">
        <v>8443</v>
      </c>
      <c r="E3521" s="68" t="s">
        <v>22414</v>
      </c>
      <c r="F3521" s="68" t="s">
        <v>8508</v>
      </c>
      <c r="G3521" s="68" t="s">
        <v>8509</v>
      </c>
      <c r="H3521" s="68">
        <v>63.424300000000002</v>
      </c>
      <c r="I3521" s="68">
        <v>-20.2789</v>
      </c>
      <c r="J3521" s="68">
        <v>326</v>
      </c>
      <c r="K3521" s="68">
        <v>0</v>
      </c>
      <c r="L3521" s="68">
        <f>COUNTIFS(Aéroports!$C$2:$C$5193,Aéroports!$C3521,Aéroports!$D$2:$D$5193,Aéroports!$D3521)</f>
        <v>1</v>
      </c>
      <c r="M3521" s="68" t="str">
        <f>IF(AND(Formulaire!$H$15=Aéroports!$E3521,--ISNUMBER(IFERROR(SEARCH(Formulaire!$H$16,$C3521,1),""))=1),MAX(M$1:M3520)+1,"")</f>
        <v/>
      </c>
      <c r="N3521" s="68" t="str">
        <f>IF(AND(Formulaire!$H$21=Aéroports!$E3521,--ISNUMBER(IFERROR(SEARCH(Formulaire!$H$22,$C3521,1),""))=1),MAX(N$1:N3520)+1,"")</f>
        <v/>
      </c>
      <c r="O3521" s="68" t="str">
        <f>IF(AND(Formulaire!$H$27=Aéroports!$E3521,--ISNUMBER(IFERROR(SEARCH(Formulaire!$H$28,$C3521,1),""))=1),MAX(O$1:O3520)+1,"")</f>
        <v/>
      </c>
      <c r="Q3521" s="91" t="str">
        <f>IFERROR(INDEX($C$2:$C$5193,MATCH(ROWS(M$2:M3521),M$2:M$5193,0)),"")</f>
        <v/>
      </c>
      <c r="R3521" s="70" t="str">
        <f>IFERROR(INDEX($C$2:$C$5193,MATCH(ROWS(N$2:N3521),N$2:N$5193,0)),"")</f>
        <v/>
      </c>
      <c r="S3521" s="92" t="str">
        <f>IFERROR(INDEX($C$2:$C$5193,MATCH(ROWS(O$2:O3521),O$2:O$5193,0)),"")</f>
        <v/>
      </c>
    </row>
    <row r="3522" spans="1:19" x14ac:dyDescent="0.25">
      <c r="A3522" s="69">
        <v>5453</v>
      </c>
      <c r="B3522" s="69" t="s">
        <v>8510</v>
      </c>
      <c r="C3522" s="69" t="s">
        <v>8511</v>
      </c>
      <c r="D3522" s="69" t="s">
        <v>8443</v>
      </c>
      <c r="E3522" s="69" t="s">
        <v>22414</v>
      </c>
      <c r="F3522" s="69" t="s">
        <v>8512</v>
      </c>
      <c r="G3522" s="69" t="s">
        <v>8513</v>
      </c>
      <c r="H3522" s="69">
        <v>65.720600000000005</v>
      </c>
      <c r="I3522" s="69">
        <v>-14.8506</v>
      </c>
      <c r="J3522" s="69">
        <v>16</v>
      </c>
      <c r="K3522" s="69">
        <v>0</v>
      </c>
      <c r="L3522" s="69">
        <f>COUNTIFS(Aéroports!$C$2:$C$5193,Aéroports!$C3522,Aéroports!$D$2:$D$5193,Aéroports!$D3522)</f>
        <v>1</v>
      </c>
      <c r="M3522" s="69" t="str">
        <f>IF(AND(Formulaire!$H$15=Aéroports!$E3522,--ISNUMBER(IFERROR(SEARCH(Formulaire!$H$16,$C3522,1),""))=1),MAX(M$1:M3521)+1,"")</f>
        <v/>
      </c>
      <c r="N3522" s="69" t="str">
        <f>IF(AND(Formulaire!$H$21=Aéroports!$E3522,--ISNUMBER(IFERROR(SEARCH(Formulaire!$H$22,$C3522,1),""))=1),MAX(N$1:N3521)+1,"")</f>
        <v/>
      </c>
      <c r="O3522" s="69" t="str">
        <f>IF(AND(Formulaire!$H$27=Aéroports!$E3522,--ISNUMBER(IFERROR(SEARCH(Formulaire!$H$28,$C3522,1),""))=1),MAX(O$1:O3521)+1,"")</f>
        <v/>
      </c>
      <c r="Q3522" s="91" t="str">
        <f>IFERROR(INDEX($C$2:$C$5193,MATCH(ROWS(M$2:M3522),M$2:M$5193,0)),"")</f>
        <v/>
      </c>
      <c r="R3522" s="70" t="str">
        <f>IFERROR(INDEX($C$2:$C$5193,MATCH(ROWS(N$2:N3522),N$2:N$5193,0)),"")</f>
        <v/>
      </c>
      <c r="S3522" s="92" t="str">
        <f>IFERROR(INDEX($C$2:$C$5193,MATCH(ROWS(O$2:O3522),O$2:O$5193,0)),"")</f>
        <v/>
      </c>
    </row>
    <row r="3523" spans="1:19" x14ac:dyDescent="0.25">
      <c r="A3523" s="68">
        <v>1591</v>
      </c>
      <c r="B3523" s="68" t="s">
        <v>9611</v>
      </c>
      <c r="C3523" s="68" t="s">
        <v>9612</v>
      </c>
      <c r="D3523" s="68" t="s">
        <v>9613</v>
      </c>
      <c r="E3523" s="68" t="s">
        <v>22420</v>
      </c>
      <c r="F3523" s="68" t="s">
        <v>9614</v>
      </c>
      <c r="G3523" s="68" t="s">
        <v>9615</v>
      </c>
      <c r="H3523" s="68">
        <v>31.286999999999999</v>
      </c>
      <c r="I3523" s="68">
        <v>34.722999999999999</v>
      </c>
      <c r="J3523" s="68">
        <v>656</v>
      </c>
      <c r="K3523" s="68">
        <v>2</v>
      </c>
      <c r="L3523" s="68">
        <f>COUNTIFS(Aéroports!$C$2:$C$5193,Aéroports!$C3523,Aéroports!$D$2:$D$5193,Aéroports!$D3523)</f>
        <v>1</v>
      </c>
      <c r="M3523" s="68" t="str">
        <f>IF(AND(Formulaire!$H$15=Aéroports!$E3523,--ISNUMBER(IFERROR(SEARCH(Formulaire!$H$16,$C3523,1),""))=1),MAX(M$1:M3522)+1,"")</f>
        <v/>
      </c>
      <c r="N3523" s="68" t="str">
        <f>IF(AND(Formulaire!$H$21=Aéroports!$E3523,--ISNUMBER(IFERROR(SEARCH(Formulaire!$H$22,$C3523,1),""))=1),MAX(N$1:N3522)+1,"")</f>
        <v/>
      </c>
      <c r="O3523" s="68" t="str">
        <f>IF(AND(Formulaire!$H$27=Aéroports!$E3523,--ISNUMBER(IFERROR(SEARCH(Formulaire!$H$28,$C3523,1),""))=1),MAX(O$1:O3522)+1,"")</f>
        <v/>
      </c>
      <c r="Q3523" s="91" t="str">
        <f>IFERROR(INDEX($C$2:$C$5193,MATCH(ROWS(M$2:M3523),M$2:M$5193,0)),"")</f>
        <v/>
      </c>
      <c r="R3523" s="70" t="str">
        <f>IFERROR(INDEX($C$2:$C$5193,MATCH(ROWS(N$2:N3523),N$2:N$5193,0)),"")</f>
        <v/>
      </c>
      <c r="S3523" s="92" t="str">
        <f>IFERROR(INDEX($C$2:$C$5193,MATCH(ROWS(O$2:O3523),O$2:O$5193,0)),"")</f>
        <v/>
      </c>
    </row>
    <row r="3524" spans="1:19" x14ac:dyDescent="0.25">
      <c r="A3524" s="69">
        <v>1594</v>
      </c>
      <c r="B3524" s="69" t="s">
        <v>9616</v>
      </c>
      <c r="C3524" s="69" t="s">
        <v>9617</v>
      </c>
      <c r="D3524" s="69" t="s">
        <v>9613</v>
      </c>
      <c r="E3524" s="69" t="s">
        <v>22420</v>
      </c>
      <c r="F3524" s="69" t="s">
        <v>9618</v>
      </c>
      <c r="G3524" s="69" t="s">
        <v>9619</v>
      </c>
      <c r="H3524" s="69">
        <v>29.561299999999999</v>
      </c>
      <c r="I3524" s="69">
        <v>34.960099999999997</v>
      </c>
      <c r="J3524" s="69">
        <v>42</v>
      </c>
      <c r="K3524" s="69">
        <v>2</v>
      </c>
      <c r="L3524" s="69">
        <f>COUNTIFS(Aéroports!$C$2:$C$5193,Aéroports!$C3524,Aéroports!$D$2:$D$5193,Aéroports!$D3524)</f>
        <v>1</v>
      </c>
      <c r="M3524" s="69" t="str">
        <f>IF(AND(Formulaire!$H$15=Aéroports!$E3524,--ISNUMBER(IFERROR(SEARCH(Formulaire!$H$16,$C3524,1),""))=1),MAX(M$1:M3523)+1,"")</f>
        <v/>
      </c>
      <c r="N3524" s="69" t="str">
        <f>IF(AND(Formulaire!$H$21=Aéroports!$E3524,--ISNUMBER(IFERROR(SEARCH(Formulaire!$H$22,$C3524,1),""))=1),MAX(N$1:N3523)+1,"")</f>
        <v/>
      </c>
      <c r="O3524" s="69" t="str">
        <f>IF(AND(Formulaire!$H$27=Aéroports!$E3524,--ISNUMBER(IFERROR(SEARCH(Formulaire!$H$28,$C3524,1),""))=1),MAX(O$1:O3523)+1,"")</f>
        <v/>
      </c>
      <c r="Q3524" s="91" t="str">
        <f>IFERROR(INDEX($C$2:$C$5193,MATCH(ROWS(M$2:M3524),M$2:M$5193,0)),"")</f>
        <v/>
      </c>
      <c r="R3524" s="70" t="str">
        <f>IFERROR(INDEX($C$2:$C$5193,MATCH(ROWS(N$2:N3524),N$2:N$5193,0)),"")</f>
        <v/>
      </c>
      <c r="S3524" s="92" t="str">
        <f>IFERROR(INDEX($C$2:$C$5193,MATCH(ROWS(O$2:O3524),O$2:O$5193,0)),"")</f>
        <v/>
      </c>
    </row>
    <row r="3525" spans="1:19" x14ac:dyDescent="0.25">
      <c r="A3525" s="68">
        <v>1596</v>
      </c>
      <c r="B3525" s="68" t="s">
        <v>9620</v>
      </c>
      <c r="C3525" s="68" t="s">
        <v>9621</v>
      </c>
      <c r="D3525" s="68" t="s">
        <v>9613</v>
      </c>
      <c r="E3525" s="68" t="s">
        <v>22420</v>
      </c>
      <c r="F3525" s="68" t="s">
        <v>9622</v>
      </c>
      <c r="G3525" s="68" t="s">
        <v>9623</v>
      </c>
      <c r="H3525" s="68">
        <v>32.809399999999997</v>
      </c>
      <c r="I3525" s="68">
        <v>35.043100000000003</v>
      </c>
      <c r="J3525" s="68">
        <v>28</v>
      </c>
      <c r="K3525" s="68">
        <v>2</v>
      </c>
      <c r="L3525" s="68">
        <f>COUNTIFS(Aéroports!$C$2:$C$5193,Aéroports!$C3525,Aéroports!$D$2:$D$5193,Aéroports!$D3525)</f>
        <v>1</v>
      </c>
      <c r="M3525" s="68" t="str">
        <f>IF(AND(Formulaire!$H$15=Aéroports!$E3525,--ISNUMBER(IFERROR(SEARCH(Formulaire!$H$16,$C3525,1),""))=1),MAX(M$1:M3524)+1,"")</f>
        <v/>
      </c>
      <c r="N3525" s="68" t="str">
        <f>IF(AND(Formulaire!$H$21=Aéroports!$E3525,--ISNUMBER(IFERROR(SEARCH(Formulaire!$H$22,$C3525,1),""))=1),MAX(N$1:N3524)+1,"")</f>
        <v/>
      </c>
      <c r="O3525" s="68" t="str">
        <f>IF(AND(Formulaire!$H$27=Aéroports!$E3525,--ISNUMBER(IFERROR(SEARCH(Formulaire!$H$28,$C3525,1),""))=1),MAX(O$1:O3524)+1,"")</f>
        <v/>
      </c>
      <c r="Q3525" s="91" t="str">
        <f>IFERROR(INDEX($C$2:$C$5193,MATCH(ROWS(M$2:M3525),M$2:M$5193,0)),"")</f>
        <v/>
      </c>
      <c r="R3525" s="70" t="str">
        <f>IFERROR(INDEX($C$2:$C$5193,MATCH(ROWS(N$2:N3525),N$2:N$5193,0)),"")</f>
        <v/>
      </c>
      <c r="S3525" s="92" t="str">
        <f>IFERROR(INDEX($C$2:$C$5193,MATCH(ROWS(O$2:O3525),O$2:O$5193,0)),"")</f>
        <v/>
      </c>
    </row>
    <row r="3526" spans="1:19" x14ac:dyDescent="0.25">
      <c r="A3526" s="69">
        <v>1602</v>
      </c>
      <c r="B3526" s="69" t="s">
        <v>9624</v>
      </c>
      <c r="C3526" s="69" t="s">
        <v>9625</v>
      </c>
      <c r="D3526" s="69" t="s">
        <v>9613</v>
      </c>
      <c r="E3526" s="69" t="s">
        <v>22420</v>
      </c>
      <c r="F3526" s="69" t="s">
        <v>9626</v>
      </c>
      <c r="G3526" s="69" t="s">
        <v>9627</v>
      </c>
      <c r="H3526" s="69">
        <v>29.940300000000001</v>
      </c>
      <c r="I3526" s="69">
        <v>34.9358</v>
      </c>
      <c r="J3526" s="69">
        <v>1492</v>
      </c>
      <c r="K3526" s="69">
        <v>2</v>
      </c>
      <c r="L3526" s="69">
        <f>COUNTIFS(Aéroports!$C$2:$C$5193,Aéroports!$C3526,Aéroports!$D$2:$D$5193,Aéroports!$D3526)</f>
        <v>1</v>
      </c>
      <c r="M3526" s="69" t="str">
        <f>IF(AND(Formulaire!$H$15=Aéroports!$E3526,--ISNUMBER(IFERROR(SEARCH(Formulaire!$H$16,$C3526,1),""))=1),MAX(M$1:M3525)+1,"")</f>
        <v/>
      </c>
      <c r="N3526" s="69" t="str">
        <f>IF(AND(Formulaire!$H$21=Aéroports!$E3526,--ISNUMBER(IFERROR(SEARCH(Formulaire!$H$22,$C3526,1),""))=1),MAX(N$1:N3525)+1,"")</f>
        <v/>
      </c>
      <c r="O3526" s="69" t="str">
        <f>IF(AND(Formulaire!$H$27=Aéroports!$E3526,--ISNUMBER(IFERROR(SEARCH(Formulaire!$H$28,$C3526,1),""))=1),MAX(O$1:O3525)+1,"")</f>
        <v/>
      </c>
      <c r="Q3526" s="91" t="str">
        <f>IFERROR(INDEX($C$2:$C$5193,MATCH(ROWS(M$2:M3526),M$2:M$5193,0)),"")</f>
        <v/>
      </c>
      <c r="R3526" s="70" t="str">
        <f>IFERROR(INDEX($C$2:$C$5193,MATCH(ROWS(N$2:N3526),N$2:N$5193,0)),"")</f>
        <v/>
      </c>
      <c r="S3526" s="92" t="str">
        <f>IFERROR(INDEX($C$2:$C$5193,MATCH(ROWS(O$2:O3526),O$2:O$5193,0)),"")</f>
        <v/>
      </c>
    </row>
    <row r="3527" spans="1:19" x14ac:dyDescent="0.25">
      <c r="A3527" s="68">
        <v>1598</v>
      </c>
      <c r="B3527" s="68" t="s">
        <v>9628</v>
      </c>
      <c r="C3527" s="68" t="s">
        <v>9629</v>
      </c>
      <c r="D3527" s="68" t="s">
        <v>9613</v>
      </c>
      <c r="E3527" s="68" t="s">
        <v>22420</v>
      </c>
      <c r="F3527" s="68" t="s">
        <v>9630</v>
      </c>
      <c r="G3527" s="68" t="s">
        <v>9631</v>
      </c>
      <c r="H3527" s="68">
        <v>32.981000000000002</v>
      </c>
      <c r="I3527" s="68">
        <v>35.571899999999999</v>
      </c>
      <c r="J3527" s="68">
        <v>922</v>
      </c>
      <c r="K3527" s="68">
        <v>2</v>
      </c>
      <c r="L3527" s="68">
        <f>COUNTIFS(Aéroports!$C$2:$C$5193,Aéroports!$C3527,Aéroports!$D$2:$D$5193,Aéroports!$D3527)</f>
        <v>1</v>
      </c>
      <c r="M3527" s="68" t="str">
        <f>IF(AND(Formulaire!$H$15=Aéroports!$E3527,--ISNUMBER(IFERROR(SEARCH(Formulaire!$H$16,$C3527,1),""))=1),MAX(M$1:M3526)+1,"")</f>
        <v/>
      </c>
      <c r="N3527" s="68" t="str">
        <f>IF(AND(Formulaire!$H$21=Aéroports!$E3527,--ISNUMBER(IFERROR(SEARCH(Formulaire!$H$22,$C3527,1),""))=1),MAX(N$1:N3526)+1,"")</f>
        <v/>
      </c>
      <c r="O3527" s="68" t="str">
        <f>IF(AND(Formulaire!$H$27=Aéroports!$E3527,--ISNUMBER(IFERROR(SEARCH(Formulaire!$H$28,$C3527,1),""))=1),MAX(O$1:O3526)+1,"")</f>
        <v/>
      </c>
      <c r="Q3527" s="91" t="str">
        <f>IFERROR(INDEX($C$2:$C$5193,MATCH(ROWS(M$2:M3527),M$2:M$5193,0)),"")</f>
        <v/>
      </c>
      <c r="R3527" s="70" t="str">
        <f>IFERROR(INDEX($C$2:$C$5193,MATCH(ROWS(N$2:N3527),N$2:N$5193,0)),"")</f>
        <v/>
      </c>
      <c r="S3527" s="92" t="str">
        <f>IFERROR(INDEX($C$2:$C$5193,MATCH(ROWS(O$2:O3527),O$2:O$5193,0)),"")</f>
        <v/>
      </c>
    </row>
    <row r="3528" spans="1:19" x14ac:dyDescent="0.25">
      <c r="A3528" s="69">
        <v>1590</v>
      </c>
      <c r="B3528" s="69" t="s">
        <v>9636</v>
      </c>
      <c r="C3528" s="69" t="s">
        <v>9633</v>
      </c>
      <c r="D3528" s="69" t="s">
        <v>9613</v>
      </c>
      <c r="E3528" s="69" t="s">
        <v>22420</v>
      </c>
      <c r="F3528" s="69" t="s">
        <v>9637</v>
      </c>
      <c r="G3528" s="69" t="s">
        <v>9638</v>
      </c>
      <c r="H3528" s="69">
        <v>32.011400000000002</v>
      </c>
      <c r="I3528" s="69">
        <v>34.886699999999998</v>
      </c>
      <c r="J3528" s="69">
        <v>135</v>
      </c>
      <c r="K3528" s="69">
        <v>2</v>
      </c>
      <c r="L3528" s="69">
        <f>COUNTIFS(Aéroports!$C$2:$C$5193,Aéroports!$C3528,Aéroports!$D$2:$D$5193,Aéroports!$D3528)</f>
        <v>1</v>
      </c>
      <c r="M3528" s="69" t="str">
        <f>IF(AND(Formulaire!$H$15=Aéroports!$E3528,--ISNUMBER(IFERROR(SEARCH(Formulaire!$H$16,$C3528,1),""))=1),MAX(M$1:M3527)+1,"")</f>
        <v/>
      </c>
      <c r="N3528" s="69" t="str">
        <f>IF(AND(Formulaire!$H$21=Aéroports!$E3528,--ISNUMBER(IFERROR(SEARCH(Formulaire!$H$22,$C3528,1),""))=1),MAX(N$1:N3527)+1,"")</f>
        <v/>
      </c>
      <c r="O3528" s="69" t="str">
        <f>IF(AND(Formulaire!$H$27=Aéroports!$E3528,--ISNUMBER(IFERROR(SEARCH(Formulaire!$H$28,$C3528,1),""))=1),MAX(O$1:O3527)+1,"")</f>
        <v/>
      </c>
      <c r="Q3528" s="91" t="str">
        <f>IFERROR(INDEX($C$2:$C$5193,MATCH(ROWS(M$2:M3528),M$2:M$5193,0)),"")</f>
        <v/>
      </c>
      <c r="R3528" s="70" t="str">
        <f>IFERROR(INDEX($C$2:$C$5193,MATCH(ROWS(N$2:N3528),N$2:N$5193,0)),"")</f>
        <v/>
      </c>
      <c r="S3528" s="92" t="str">
        <f>IFERROR(INDEX($C$2:$C$5193,MATCH(ROWS(O$2:O3528),O$2:O$5193,0)),"")</f>
        <v/>
      </c>
    </row>
    <row r="3529" spans="1:19" x14ac:dyDescent="0.25">
      <c r="A3529" s="69">
        <v>1517</v>
      </c>
      <c r="B3529" s="69" t="s">
        <v>9644</v>
      </c>
      <c r="C3529" s="69" t="s">
        <v>9645</v>
      </c>
      <c r="D3529" s="69" t="s">
        <v>9641</v>
      </c>
      <c r="E3529" s="69" t="s">
        <v>22421</v>
      </c>
      <c r="F3529" s="69" t="s">
        <v>9646</v>
      </c>
      <c r="G3529" s="69" t="s">
        <v>9647</v>
      </c>
      <c r="H3529" s="69">
        <v>40.632100000000001</v>
      </c>
      <c r="I3529" s="69">
        <v>8.2907700000000002</v>
      </c>
      <c r="J3529" s="69">
        <v>87</v>
      </c>
      <c r="K3529" s="69">
        <v>1</v>
      </c>
      <c r="L3529" s="69">
        <f>COUNTIFS(Aéroports!$C$2:$C$5193,Aéroports!$C3529,Aéroports!$D$2:$D$5193,Aéroports!$D3529)</f>
        <v>1</v>
      </c>
      <c r="M3529" s="69" t="str">
        <f>IF(AND(Formulaire!$H$15=Aéroports!$E3529,--ISNUMBER(IFERROR(SEARCH(Formulaire!$H$16,$C3529,1),""))=1),MAX(M$1:M3528)+1,"")</f>
        <v/>
      </c>
      <c r="N3529" s="69" t="str">
        <f>IF(AND(Formulaire!$H$21=Aéroports!$E3529,--ISNUMBER(IFERROR(SEARCH(Formulaire!$H$22,$C3529,1),""))=1),MAX(N$1:N3528)+1,"")</f>
        <v/>
      </c>
      <c r="O3529" s="69" t="str">
        <f>IF(AND(Formulaire!$H$27=Aéroports!$E3529,--ISNUMBER(IFERROR(SEARCH(Formulaire!$H$28,$C3529,1),""))=1),MAX(O$1:O3528)+1,"")</f>
        <v/>
      </c>
      <c r="Q3529" s="91" t="str">
        <f>IFERROR(INDEX($C$2:$C$5193,MATCH(ROWS(M$2:M3529),M$2:M$5193,0)),"")</f>
        <v/>
      </c>
      <c r="R3529" s="70" t="str">
        <f>IFERROR(INDEX($C$2:$C$5193,MATCH(ROWS(N$2:N3529),N$2:N$5193,0)),"")</f>
        <v/>
      </c>
      <c r="S3529" s="92" t="str">
        <f>IFERROR(INDEX($C$2:$C$5193,MATCH(ROWS(O$2:O3529),O$2:O$5193,0)),"")</f>
        <v/>
      </c>
    </row>
    <row r="3530" spans="1:19" x14ac:dyDescent="0.25">
      <c r="A3530" s="68">
        <v>4309</v>
      </c>
      <c r="B3530" s="68" t="s">
        <v>9648</v>
      </c>
      <c r="C3530" s="68" t="s">
        <v>9649</v>
      </c>
      <c r="D3530" s="68" t="s">
        <v>9641</v>
      </c>
      <c r="E3530" s="68" t="s">
        <v>22421</v>
      </c>
      <c r="F3530" s="68" t="s">
        <v>9650</v>
      </c>
      <c r="G3530" s="68" t="s">
        <v>9651</v>
      </c>
      <c r="H3530" s="68">
        <v>43.616300000000003</v>
      </c>
      <c r="I3530" s="68">
        <v>13.362299999999999</v>
      </c>
      <c r="J3530" s="68">
        <v>49</v>
      </c>
      <c r="K3530" s="68">
        <v>1</v>
      </c>
      <c r="L3530" s="68">
        <f>COUNTIFS(Aéroports!$C$2:$C$5193,Aéroports!$C3530,Aéroports!$D$2:$D$5193,Aéroports!$D3530)</f>
        <v>1</v>
      </c>
      <c r="M3530" s="68" t="str">
        <f>IF(AND(Formulaire!$H$15=Aéroports!$E3530,--ISNUMBER(IFERROR(SEARCH(Formulaire!$H$16,$C3530,1),""))=1),MAX(M$1:M3529)+1,"")</f>
        <v/>
      </c>
      <c r="N3530" s="68" t="str">
        <f>IF(AND(Formulaire!$H$21=Aéroports!$E3530,--ISNUMBER(IFERROR(SEARCH(Formulaire!$H$22,$C3530,1),""))=1),MAX(N$1:N3529)+1,"")</f>
        <v/>
      </c>
      <c r="O3530" s="68" t="str">
        <f>IF(AND(Formulaire!$H$27=Aéroports!$E3530,--ISNUMBER(IFERROR(SEARCH(Formulaire!$H$28,$C3530,1),""))=1),MAX(O$1:O3529)+1,"")</f>
        <v/>
      </c>
      <c r="Q3530" s="91" t="str">
        <f>IFERROR(INDEX($C$2:$C$5193,MATCH(ROWS(M$2:M3530),M$2:M$5193,0)),"")</f>
        <v/>
      </c>
      <c r="R3530" s="70" t="str">
        <f>IFERROR(INDEX($C$2:$C$5193,MATCH(ROWS(N$2:N3530),N$2:N$5193,0)),"")</f>
        <v/>
      </c>
      <c r="S3530" s="92" t="str">
        <f>IFERROR(INDEX($C$2:$C$5193,MATCH(ROWS(O$2:O3530),O$2:O$5193,0)),"")</f>
        <v/>
      </c>
    </row>
    <row r="3531" spans="1:19" x14ac:dyDescent="0.25">
      <c r="A3531" s="69">
        <v>5791</v>
      </c>
      <c r="B3531" s="69" t="s">
        <v>9652</v>
      </c>
      <c r="C3531" s="69" t="s">
        <v>9653</v>
      </c>
      <c r="D3531" s="69" t="s">
        <v>9641</v>
      </c>
      <c r="E3531" s="69" t="s">
        <v>22421</v>
      </c>
      <c r="F3531" s="69" t="s">
        <v>9654</v>
      </c>
      <c r="G3531" s="69" t="s">
        <v>9655</v>
      </c>
      <c r="H3531" s="69">
        <v>45.738500000000002</v>
      </c>
      <c r="I3531" s="69">
        <v>7.3687199999999997</v>
      </c>
      <c r="J3531" s="69">
        <v>1791</v>
      </c>
      <c r="K3531" s="69">
        <v>1</v>
      </c>
      <c r="L3531" s="69">
        <f>COUNTIFS(Aéroports!$C$2:$C$5193,Aéroports!$C3531,Aéroports!$D$2:$D$5193,Aéroports!$D3531)</f>
        <v>1</v>
      </c>
      <c r="M3531" s="69" t="str">
        <f>IF(AND(Formulaire!$H$15=Aéroports!$E3531,--ISNUMBER(IFERROR(SEARCH(Formulaire!$H$16,$C3531,1),""))=1),MAX(M$1:M3530)+1,"")</f>
        <v/>
      </c>
      <c r="N3531" s="69" t="str">
        <f>IF(AND(Formulaire!$H$21=Aéroports!$E3531,--ISNUMBER(IFERROR(SEARCH(Formulaire!$H$22,$C3531,1),""))=1),MAX(N$1:N3530)+1,"")</f>
        <v/>
      </c>
      <c r="O3531" s="69" t="str">
        <f>IF(AND(Formulaire!$H$27=Aéroports!$E3531,--ISNUMBER(IFERROR(SEARCH(Formulaire!$H$28,$C3531,1),""))=1),MAX(O$1:O3530)+1,"")</f>
        <v/>
      </c>
      <c r="Q3531" s="91" t="str">
        <f>IFERROR(INDEX($C$2:$C$5193,MATCH(ROWS(M$2:M3531),M$2:M$5193,0)),"")</f>
        <v/>
      </c>
      <c r="R3531" s="70" t="str">
        <f>IFERROR(INDEX($C$2:$C$5193,MATCH(ROWS(N$2:N3531),N$2:N$5193,0)),"")</f>
        <v/>
      </c>
      <c r="S3531" s="92" t="str">
        <f>IFERROR(INDEX($C$2:$C$5193,MATCH(ROWS(O$2:O3531),O$2:O$5193,0)),"")</f>
        <v/>
      </c>
    </row>
    <row r="3532" spans="1:19" x14ac:dyDescent="0.25">
      <c r="A3532" s="69">
        <v>1501</v>
      </c>
      <c r="B3532" s="69" t="s">
        <v>9660</v>
      </c>
      <c r="C3532" s="69" t="s">
        <v>9661</v>
      </c>
      <c r="D3532" s="69" t="s">
        <v>9641</v>
      </c>
      <c r="E3532" s="69" t="s">
        <v>22421</v>
      </c>
      <c r="F3532" s="69" t="s">
        <v>9662</v>
      </c>
      <c r="G3532" s="69" t="s">
        <v>9663</v>
      </c>
      <c r="H3532" s="69">
        <v>41.1389</v>
      </c>
      <c r="I3532" s="69">
        <v>16.7606</v>
      </c>
      <c r="J3532" s="69">
        <v>177</v>
      </c>
      <c r="K3532" s="69">
        <v>1</v>
      </c>
      <c r="L3532" s="69">
        <f>COUNTIFS(Aéroports!$C$2:$C$5193,Aéroports!$C3532,Aéroports!$D$2:$D$5193,Aéroports!$D3532)</f>
        <v>1</v>
      </c>
      <c r="M3532" s="69" t="str">
        <f>IF(AND(Formulaire!$H$15=Aéroports!$E3532,--ISNUMBER(IFERROR(SEARCH(Formulaire!$H$16,$C3532,1),""))=1),MAX(M$1:M3531)+1,"")</f>
        <v/>
      </c>
      <c r="N3532" s="69" t="str">
        <f>IF(AND(Formulaire!$H$21=Aéroports!$E3532,--ISNUMBER(IFERROR(SEARCH(Formulaire!$H$22,$C3532,1),""))=1),MAX(N$1:N3531)+1,"")</f>
        <v/>
      </c>
      <c r="O3532" s="69" t="str">
        <f>IF(AND(Formulaire!$H$27=Aéroports!$E3532,--ISNUMBER(IFERROR(SEARCH(Formulaire!$H$28,$C3532,1),""))=1),MAX(O$1:O3531)+1,"")</f>
        <v/>
      </c>
      <c r="Q3532" s="91" t="str">
        <f>IFERROR(INDEX($C$2:$C$5193,MATCH(ROWS(M$2:M3532),M$2:M$5193,0)),"")</f>
        <v/>
      </c>
      <c r="R3532" s="70" t="str">
        <f>IFERROR(INDEX($C$2:$C$5193,MATCH(ROWS(N$2:N3532),N$2:N$5193,0)),"")</f>
        <v/>
      </c>
      <c r="S3532" s="92" t="str">
        <f>IFERROR(INDEX($C$2:$C$5193,MATCH(ROWS(O$2:O3532),O$2:O$5193,0)),"")</f>
        <v/>
      </c>
    </row>
    <row r="3533" spans="1:19" x14ac:dyDescent="0.25">
      <c r="A3533" s="68">
        <v>1525</v>
      </c>
      <c r="B3533" s="68" t="s">
        <v>9664</v>
      </c>
      <c r="C3533" s="68" t="s">
        <v>9665</v>
      </c>
      <c r="D3533" s="68" t="s">
        <v>9641</v>
      </c>
      <c r="E3533" s="68" t="s">
        <v>22421</v>
      </c>
      <c r="F3533" s="68" t="s">
        <v>9666</v>
      </c>
      <c r="G3533" s="68" t="s">
        <v>9667</v>
      </c>
      <c r="H3533" s="68">
        <v>45.673900000000003</v>
      </c>
      <c r="I3533" s="68">
        <v>9.7041699999999995</v>
      </c>
      <c r="J3533" s="68">
        <v>782</v>
      </c>
      <c r="K3533" s="68">
        <v>1</v>
      </c>
      <c r="L3533" s="68">
        <f>COUNTIFS(Aéroports!$C$2:$C$5193,Aéroports!$C3533,Aéroports!$D$2:$D$5193,Aéroports!$D3533)</f>
        <v>1</v>
      </c>
      <c r="M3533" s="68" t="str">
        <f>IF(AND(Formulaire!$H$15=Aéroports!$E3533,--ISNUMBER(IFERROR(SEARCH(Formulaire!$H$16,$C3533,1),""))=1),MAX(M$1:M3532)+1,"")</f>
        <v/>
      </c>
      <c r="N3533" s="68" t="str">
        <f>IF(AND(Formulaire!$H$21=Aéroports!$E3533,--ISNUMBER(IFERROR(SEARCH(Formulaire!$H$22,$C3533,1),""))=1),MAX(N$1:N3532)+1,"")</f>
        <v/>
      </c>
      <c r="O3533" s="68" t="str">
        <f>IF(AND(Formulaire!$H$27=Aéroports!$E3533,--ISNUMBER(IFERROR(SEARCH(Formulaire!$H$28,$C3533,1),""))=1),MAX(O$1:O3532)+1,"")</f>
        <v/>
      </c>
      <c r="Q3533" s="91" t="str">
        <f>IFERROR(INDEX($C$2:$C$5193,MATCH(ROWS(M$2:M3533),M$2:M$5193,0)),"")</f>
        <v/>
      </c>
      <c r="R3533" s="70" t="str">
        <f>IFERROR(INDEX($C$2:$C$5193,MATCH(ROWS(N$2:N3533),N$2:N$5193,0)),"")</f>
        <v/>
      </c>
      <c r="S3533" s="92" t="str">
        <f>IFERROR(INDEX($C$2:$C$5193,MATCH(ROWS(O$2:O3533),O$2:O$5193,0)),"")</f>
        <v/>
      </c>
    </row>
    <row r="3534" spans="1:19" x14ac:dyDescent="0.25">
      <c r="A3534" s="69">
        <v>1538</v>
      </c>
      <c r="B3534" s="69" t="s">
        <v>9668</v>
      </c>
      <c r="C3534" s="69" t="s">
        <v>9669</v>
      </c>
      <c r="D3534" s="69" t="s">
        <v>9641</v>
      </c>
      <c r="E3534" s="69" t="s">
        <v>22421</v>
      </c>
      <c r="F3534" s="69" t="s">
        <v>9670</v>
      </c>
      <c r="G3534" s="69" t="s">
        <v>9671</v>
      </c>
      <c r="H3534" s="69">
        <v>44.535400000000003</v>
      </c>
      <c r="I3534" s="69">
        <v>11.2887</v>
      </c>
      <c r="J3534" s="69">
        <v>123</v>
      </c>
      <c r="K3534" s="69">
        <v>1</v>
      </c>
      <c r="L3534" s="69">
        <f>COUNTIFS(Aéroports!$C$2:$C$5193,Aéroports!$C3534,Aéroports!$D$2:$D$5193,Aéroports!$D3534)</f>
        <v>1</v>
      </c>
      <c r="M3534" s="69" t="str">
        <f>IF(AND(Formulaire!$H$15=Aéroports!$E3534,--ISNUMBER(IFERROR(SEARCH(Formulaire!$H$16,$C3534,1),""))=1),MAX(M$1:M3533)+1,"")</f>
        <v/>
      </c>
      <c r="N3534" s="69" t="str">
        <f>IF(AND(Formulaire!$H$21=Aéroports!$E3534,--ISNUMBER(IFERROR(SEARCH(Formulaire!$H$22,$C3534,1),""))=1),MAX(N$1:N3533)+1,"")</f>
        <v/>
      </c>
      <c r="O3534" s="69" t="str">
        <f>IF(AND(Formulaire!$H$27=Aéroports!$E3534,--ISNUMBER(IFERROR(SEARCH(Formulaire!$H$28,$C3534,1),""))=1),MAX(O$1:O3533)+1,"")</f>
        <v/>
      </c>
      <c r="Q3534" s="91" t="str">
        <f>IFERROR(INDEX($C$2:$C$5193,MATCH(ROWS(M$2:M3534),M$2:M$5193,0)),"")</f>
        <v/>
      </c>
      <c r="R3534" s="70" t="str">
        <f>IFERROR(INDEX($C$2:$C$5193,MATCH(ROWS(N$2:N3534),N$2:N$5193,0)),"")</f>
        <v/>
      </c>
      <c r="S3534" s="92" t="str">
        <f>IFERROR(INDEX($C$2:$C$5193,MATCH(ROWS(O$2:O3534),O$2:O$5193,0)),"")</f>
        <v/>
      </c>
    </row>
    <row r="3535" spans="1:19" x14ac:dyDescent="0.25">
      <c r="A3535" s="68">
        <v>1536</v>
      </c>
      <c r="B3535" s="68" t="s">
        <v>9672</v>
      </c>
      <c r="C3535" s="68" t="s">
        <v>9673</v>
      </c>
      <c r="D3535" s="68" t="s">
        <v>9641</v>
      </c>
      <c r="E3535" s="68" t="s">
        <v>22421</v>
      </c>
      <c r="F3535" s="68" t="s">
        <v>9674</v>
      </c>
      <c r="G3535" s="68" t="s">
        <v>9675</v>
      </c>
      <c r="H3535" s="68">
        <v>46.4602</v>
      </c>
      <c r="I3535" s="68">
        <v>11.3264</v>
      </c>
      <c r="J3535" s="68">
        <v>789</v>
      </c>
      <c r="K3535" s="68">
        <v>1</v>
      </c>
      <c r="L3535" s="68">
        <f>COUNTIFS(Aéroports!$C$2:$C$5193,Aéroports!$C3535,Aéroports!$D$2:$D$5193,Aéroports!$D3535)</f>
        <v>1</v>
      </c>
      <c r="M3535" s="68" t="str">
        <f>IF(AND(Formulaire!$H$15=Aéroports!$E3535,--ISNUMBER(IFERROR(SEARCH(Formulaire!$H$16,$C3535,1),""))=1),MAX(M$1:M3534)+1,"")</f>
        <v/>
      </c>
      <c r="N3535" s="68" t="str">
        <f>IF(AND(Formulaire!$H$21=Aéroports!$E3535,--ISNUMBER(IFERROR(SEARCH(Formulaire!$H$22,$C3535,1),""))=1),MAX(N$1:N3534)+1,"")</f>
        <v/>
      </c>
      <c r="O3535" s="68" t="str">
        <f>IF(AND(Formulaire!$H$27=Aéroports!$E3535,--ISNUMBER(IFERROR(SEARCH(Formulaire!$H$28,$C3535,1),""))=1),MAX(O$1:O3534)+1,"")</f>
        <v/>
      </c>
      <c r="Q3535" s="91" t="str">
        <f>IFERROR(INDEX($C$2:$C$5193,MATCH(ROWS(M$2:M3535),M$2:M$5193,0)),"")</f>
        <v/>
      </c>
      <c r="R3535" s="70" t="str">
        <f>IFERROR(INDEX($C$2:$C$5193,MATCH(ROWS(N$2:N3535),N$2:N$5193,0)),"")</f>
        <v/>
      </c>
      <c r="S3535" s="92" t="str">
        <f>IFERROR(INDEX($C$2:$C$5193,MATCH(ROWS(O$2:O3535),O$2:O$5193,0)),"")</f>
        <v/>
      </c>
    </row>
    <row r="3536" spans="1:19" x14ac:dyDescent="0.25">
      <c r="A3536" s="68">
        <v>1506</v>
      </c>
      <c r="B3536" s="68" t="s">
        <v>9680</v>
      </c>
      <c r="C3536" s="68" t="s">
        <v>9681</v>
      </c>
      <c r="D3536" s="68" t="s">
        <v>9641</v>
      </c>
      <c r="E3536" s="68" t="s">
        <v>22421</v>
      </c>
      <c r="F3536" s="68" t="s">
        <v>9682</v>
      </c>
      <c r="G3536" s="68" t="s">
        <v>9683</v>
      </c>
      <c r="H3536" s="68">
        <v>40.657600000000002</v>
      </c>
      <c r="I3536" s="68">
        <v>17.946999999999999</v>
      </c>
      <c r="J3536" s="68">
        <v>47</v>
      </c>
      <c r="K3536" s="68">
        <v>1</v>
      </c>
      <c r="L3536" s="68">
        <f>COUNTIFS(Aéroports!$C$2:$C$5193,Aéroports!$C3536,Aéroports!$D$2:$D$5193,Aéroports!$D3536)</f>
        <v>1</v>
      </c>
      <c r="M3536" s="68" t="str">
        <f>IF(AND(Formulaire!$H$15=Aéroports!$E3536,--ISNUMBER(IFERROR(SEARCH(Formulaire!$H$16,$C3536,1),""))=1),MAX(M$1:M3535)+1,"")</f>
        <v/>
      </c>
      <c r="N3536" s="68" t="str">
        <f>IF(AND(Formulaire!$H$21=Aéroports!$E3536,--ISNUMBER(IFERROR(SEARCH(Formulaire!$H$22,$C3536,1),""))=1),MAX(N$1:N3535)+1,"")</f>
        <v/>
      </c>
      <c r="O3536" s="68" t="str">
        <f>IF(AND(Formulaire!$H$27=Aéroports!$E3536,--ISNUMBER(IFERROR(SEARCH(Formulaire!$H$28,$C3536,1),""))=1),MAX(O$1:O3535)+1,"")</f>
        <v/>
      </c>
      <c r="Q3536" s="91" t="str">
        <f>IFERROR(INDEX($C$2:$C$5193,MATCH(ROWS(M$2:M3536),M$2:M$5193,0)),"")</f>
        <v/>
      </c>
      <c r="R3536" s="70" t="str">
        <f>IFERROR(INDEX($C$2:$C$5193,MATCH(ROWS(N$2:N3536),N$2:N$5193,0)),"")</f>
        <v/>
      </c>
      <c r="S3536" s="92" t="str">
        <f>IFERROR(INDEX($C$2:$C$5193,MATCH(ROWS(O$2:O3536),O$2:O$5193,0)),"")</f>
        <v/>
      </c>
    </row>
    <row r="3537" spans="1:19" x14ac:dyDescent="0.25">
      <c r="A3537" s="69">
        <v>1519</v>
      </c>
      <c r="B3537" s="69" t="s">
        <v>9684</v>
      </c>
      <c r="C3537" s="69" t="s">
        <v>9685</v>
      </c>
      <c r="D3537" s="69" t="s">
        <v>9641</v>
      </c>
      <c r="E3537" s="69" t="s">
        <v>22421</v>
      </c>
      <c r="F3537" s="69" t="s">
        <v>9686</v>
      </c>
      <c r="G3537" s="69" t="s">
        <v>9687</v>
      </c>
      <c r="H3537" s="69">
        <v>39.2515</v>
      </c>
      <c r="I3537" s="69">
        <v>9.0542800000000003</v>
      </c>
      <c r="J3537" s="69">
        <v>13</v>
      </c>
      <c r="K3537" s="69">
        <v>1</v>
      </c>
      <c r="L3537" s="69">
        <f>COUNTIFS(Aéroports!$C$2:$C$5193,Aéroports!$C3537,Aéroports!$D$2:$D$5193,Aéroports!$D3537)</f>
        <v>1</v>
      </c>
      <c r="M3537" s="69" t="str">
        <f>IF(AND(Formulaire!$H$15=Aéroports!$E3537,--ISNUMBER(IFERROR(SEARCH(Formulaire!$H$16,$C3537,1),""))=1),MAX(M$1:M3536)+1,"")</f>
        <v/>
      </c>
      <c r="N3537" s="69" t="str">
        <f>IF(AND(Formulaire!$H$21=Aéroports!$E3537,--ISNUMBER(IFERROR(SEARCH(Formulaire!$H$22,$C3537,1),""))=1),MAX(N$1:N3536)+1,"")</f>
        <v/>
      </c>
      <c r="O3537" s="69" t="str">
        <f>IF(AND(Formulaire!$H$27=Aéroports!$E3537,--ISNUMBER(IFERROR(SEARCH(Formulaire!$H$28,$C3537,1),""))=1),MAX(O$1:O3536)+1,"")</f>
        <v/>
      </c>
      <c r="Q3537" s="91" t="str">
        <f>IFERROR(INDEX($C$2:$C$5193,MATCH(ROWS(M$2:M3537),M$2:M$5193,0)),"")</f>
        <v/>
      </c>
      <c r="R3537" s="70" t="str">
        <f>IFERROR(INDEX($C$2:$C$5193,MATCH(ROWS(N$2:N3537),N$2:N$5193,0)),"")</f>
        <v/>
      </c>
      <c r="S3537" s="92" t="str">
        <f>IFERROR(INDEX($C$2:$C$5193,MATCH(ROWS(O$2:O3537),O$2:O$5193,0)),"")</f>
        <v/>
      </c>
    </row>
    <row r="3538" spans="1:19" x14ac:dyDescent="0.25">
      <c r="A3538" s="68">
        <v>1509</v>
      </c>
      <c r="B3538" s="68" t="s">
        <v>9688</v>
      </c>
      <c r="C3538" s="68" t="s">
        <v>9689</v>
      </c>
      <c r="D3538" s="68" t="s">
        <v>9641</v>
      </c>
      <c r="E3538" s="68" t="s">
        <v>22421</v>
      </c>
      <c r="F3538" s="68" t="s">
        <v>9690</v>
      </c>
      <c r="G3538" s="68" t="s">
        <v>9691</v>
      </c>
      <c r="H3538" s="68">
        <v>37.466799999999999</v>
      </c>
      <c r="I3538" s="68">
        <v>15.0664</v>
      </c>
      <c r="J3538" s="68">
        <v>39</v>
      </c>
      <c r="K3538" s="68">
        <v>1</v>
      </c>
      <c r="L3538" s="68">
        <f>COUNTIFS(Aéroports!$C$2:$C$5193,Aéroports!$C3538,Aéroports!$D$2:$D$5193,Aéroports!$D3538)</f>
        <v>1</v>
      </c>
      <c r="M3538" s="68" t="str">
        <f>IF(AND(Formulaire!$H$15=Aéroports!$E3538,--ISNUMBER(IFERROR(SEARCH(Formulaire!$H$16,$C3538,1),""))=1),MAX(M$1:M3537)+1,"")</f>
        <v/>
      </c>
      <c r="N3538" s="68" t="str">
        <f>IF(AND(Formulaire!$H$21=Aéroports!$E3538,--ISNUMBER(IFERROR(SEARCH(Formulaire!$H$22,$C3538,1),""))=1),MAX(N$1:N3537)+1,"")</f>
        <v/>
      </c>
      <c r="O3538" s="68" t="str">
        <f>IF(AND(Formulaire!$H$27=Aéroports!$E3538,--ISNUMBER(IFERROR(SEARCH(Formulaire!$H$28,$C3538,1),""))=1),MAX(O$1:O3537)+1,"")</f>
        <v/>
      </c>
      <c r="Q3538" s="91" t="str">
        <f>IFERROR(INDEX($C$2:$C$5193,MATCH(ROWS(M$2:M3538),M$2:M$5193,0)),"")</f>
        <v/>
      </c>
      <c r="R3538" s="70" t="str">
        <f>IFERROR(INDEX($C$2:$C$5193,MATCH(ROWS(N$2:N3538),N$2:N$5193,0)),"")</f>
        <v/>
      </c>
      <c r="S3538" s="92" t="str">
        <f>IFERROR(INDEX($C$2:$C$5193,MATCH(ROWS(O$2:O3538),O$2:O$5193,0)),"")</f>
        <v/>
      </c>
    </row>
    <row r="3539" spans="1:19" x14ac:dyDescent="0.25">
      <c r="A3539" s="69">
        <v>9327</v>
      </c>
      <c r="B3539" s="69" t="s">
        <v>9692</v>
      </c>
      <c r="C3539" s="69" t="s">
        <v>9693</v>
      </c>
      <c r="D3539" s="69" t="s">
        <v>9641</v>
      </c>
      <c r="E3539" s="69" t="s">
        <v>22421</v>
      </c>
      <c r="F3539" s="69" t="s">
        <v>9694</v>
      </c>
      <c r="G3539" s="69" t="s">
        <v>9695</v>
      </c>
      <c r="H3539" s="69">
        <v>36.994599999999998</v>
      </c>
      <c r="I3539" s="69">
        <v>14.60718</v>
      </c>
      <c r="J3539" s="69">
        <v>623</v>
      </c>
      <c r="K3539" s="69">
        <v>1</v>
      </c>
      <c r="L3539" s="69">
        <f>COUNTIFS(Aéroports!$C$2:$C$5193,Aéroports!$C3539,Aéroports!$D$2:$D$5193,Aéroports!$D3539)</f>
        <v>1</v>
      </c>
      <c r="M3539" s="69" t="str">
        <f>IF(AND(Formulaire!$H$15=Aéroports!$E3539,--ISNUMBER(IFERROR(SEARCH(Formulaire!$H$16,$C3539,1),""))=1),MAX(M$1:M3538)+1,"")</f>
        <v/>
      </c>
      <c r="N3539" s="69" t="str">
        <f>IF(AND(Formulaire!$H$21=Aéroports!$E3539,--ISNUMBER(IFERROR(SEARCH(Formulaire!$H$22,$C3539,1),""))=1),MAX(N$1:N3538)+1,"")</f>
        <v/>
      </c>
      <c r="O3539" s="69" t="str">
        <f>IF(AND(Formulaire!$H$27=Aéroports!$E3539,--ISNUMBER(IFERROR(SEARCH(Formulaire!$H$28,$C3539,1),""))=1),MAX(O$1:O3538)+1,"")</f>
        <v/>
      </c>
      <c r="Q3539" s="91" t="str">
        <f>IFERROR(INDEX($C$2:$C$5193,MATCH(ROWS(M$2:M3539),M$2:M$5193,0)),"")</f>
        <v/>
      </c>
      <c r="R3539" s="70" t="str">
        <f>IFERROR(INDEX($C$2:$C$5193,MATCH(ROWS(N$2:N3539),N$2:N$5193,0)),"")</f>
        <v/>
      </c>
      <c r="S3539" s="92" t="str">
        <f>IFERROR(INDEX($C$2:$C$5193,MATCH(ROWS(O$2:O3539),O$2:O$5193,0)),"")</f>
        <v/>
      </c>
    </row>
    <row r="3540" spans="1:19" x14ac:dyDescent="0.25">
      <c r="A3540" s="68">
        <v>1500</v>
      </c>
      <c r="B3540" s="68" t="s">
        <v>9696</v>
      </c>
      <c r="C3540" s="68" t="s">
        <v>9697</v>
      </c>
      <c r="D3540" s="68" t="s">
        <v>9641</v>
      </c>
      <c r="E3540" s="68" t="s">
        <v>22421</v>
      </c>
      <c r="F3540" s="68" t="s">
        <v>9698</v>
      </c>
      <c r="G3540" s="68" t="s">
        <v>9699</v>
      </c>
      <c r="H3540" s="68">
        <v>38.997199999999999</v>
      </c>
      <c r="I3540" s="68">
        <v>17.080200000000001</v>
      </c>
      <c r="J3540" s="68">
        <v>522</v>
      </c>
      <c r="K3540" s="68">
        <v>1</v>
      </c>
      <c r="L3540" s="68">
        <f>COUNTIFS(Aéroports!$C$2:$C$5193,Aéroports!$C3540,Aéroports!$D$2:$D$5193,Aéroports!$D3540)</f>
        <v>1</v>
      </c>
      <c r="M3540" s="68" t="str">
        <f>IF(AND(Formulaire!$H$15=Aéroports!$E3540,--ISNUMBER(IFERROR(SEARCH(Formulaire!$H$16,$C3540,1),""))=1),MAX(M$1:M3539)+1,"")</f>
        <v/>
      </c>
      <c r="N3540" s="68" t="str">
        <f>IF(AND(Formulaire!$H$21=Aéroports!$E3540,--ISNUMBER(IFERROR(SEARCH(Formulaire!$H$22,$C3540,1),""))=1),MAX(N$1:N3539)+1,"")</f>
        <v/>
      </c>
      <c r="O3540" s="68" t="str">
        <f>IF(AND(Formulaire!$H$27=Aéroports!$E3540,--ISNUMBER(IFERROR(SEARCH(Formulaire!$H$28,$C3540,1),""))=1),MAX(O$1:O3539)+1,"")</f>
        <v/>
      </c>
      <c r="Q3540" s="91" t="str">
        <f>IFERROR(INDEX($C$2:$C$5193,MATCH(ROWS(M$2:M3540),M$2:M$5193,0)),"")</f>
        <v/>
      </c>
      <c r="R3540" s="70" t="str">
        <f>IFERROR(INDEX($C$2:$C$5193,MATCH(ROWS(N$2:N3540),N$2:N$5193,0)),"")</f>
        <v/>
      </c>
      <c r="S3540" s="92" t="str">
        <f>IFERROR(INDEX($C$2:$C$5193,MATCH(ROWS(O$2:O3540),O$2:O$5193,0)),"")</f>
        <v/>
      </c>
    </row>
    <row r="3541" spans="1:19" x14ac:dyDescent="0.25">
      <c r="A3541" s="69">
        <v>1534</v>
      </c>
      <c r="B3541" s="69" t="s">
        <v>9700</v>
      </c>
      <c r="C3541" s="69" t="s">
        <v>9701</v>
      </c>
      <c r="D3541" s="69" t="s">
        <v>9641</v>
      </c>
      <c r="E3541" s="69" t="s">
        <v>22421</v>
      </c>
      <c r="F3541" s="69" t="s">
        <v>9702</v>
      </c>
      <c r="G3541" s="69" t="s">
        <v>9703</v>
      </c>
      <c r="H3541" s="69">
        <v>44.546999999999997</v>
      </c>
      <c r="I3541" s="69">
        <v>7.6232199999999999</v>
      </c>
      <c r="J3541" s="69">
        <v>1267</v>
      </c>
      <c r="K3541" s="69">
        <v>1</v>
      </c>
      <c r="L3541" s="69">
        <f>COUNTIFS(Aéroports!$C$2:$C$5193,Aéroports!$C3541,Aéroports!$D$2:$D$5193,Aéroports!$D3541)</f>
        <v>1</v>
      </c>
      <c r="M3541" s="69" t="str">
        <f>IF(AND(Formulaire!$H$15=Aéroports!$E3541,--ISNUMBER(IFERROR(SEARCH(Formulaire!$H$16,$C3541,1),""))=1),MAX(M$1:M3540)+1,"")</f>
        <v/>
      </c>
      <c r="N3541" s="69" t="str">
        <f>IF(AND(Formulaire!$H$21=Aéroports!$E3541,--ISNUMBER(IFERROR(SEARCH(Formulaire!$H$22,$C3541,1),""))=1),MAX(N$1:N3540)+1,"")</f>
        <v/>
      </c>
      <c r="O3541" s="69" t="str">
        <f>IF(AND(Formulaire!$H$27=Aéroports!$E3541,--ISNUMBER(IFERROR(SEARCH(Formulaire!$H$28,$C3541,1),""))=1),MAX(O$1:O3540)+1,"")</f>
        <v/>
      </c>
      <c r="Q3541" s="91" t="str">
        <f>IFERROR(INDEX($C$2:$C$5193,MATCH(ROWS(M$2:M3541),M$2:M$5193,0)),"")</f>
        <v/>
      </c>
      <c r="R3541" s="70" t="str">
        <f>IFERROR(INDEX($C$2:$C$5193,MATCH(ROWS(N$2:N3541),N$2:N$5193,0)),"")</f>
        <v/>
      </c>
      <c r="S3541" s="92" t="str">
        <f>IFERROR(INDEX($C$2:$C$5193,MATCH(ROWS(O$2:O3541),O$2:O$5193,0)),"")</f>
        <v/>
      </c>
    </row>
    <row r="3542" spans="1:19" x14ac:dyDescent="0.25">
      <c r="A3542" s="69">
        <v>1563</v>
      </c>
      <c r="B3542" s="69" t="s">
        <v>9708</v>
      </c>
      <c r="C3542" s="69" t="s">
        <v>9709</v>
      </c>
      <c r="D3542" s="69" t="s">
        <v>9641</v>
      </c>
      <c r="E3542" s="69" t="s">
        <v>22421</v>
      </c>
      <c r="F3542" s="69" t="s">
        <v>9710</v>
      </c>
      <c r="G3542" s="69" t="s">
        <v>9711</v>
      </c>
      <c r="H3542" s="69">
        <v>43.81</v>
      </c>
      <c r="I3542" s="69">
        <v>11.2051</v>
      </c>
      <c r="J3542" s="69">
        <v>142</v>
      </c>
      <c r="K3542" s="69">
        <v>1</v>
      </c>
      <c r="L3542" s="69">
        <f>COUNTIFS(Aéroports!$C$2:$C$5193,Aéroports!$C3542,Aéroports!$D$2:$D$5193,Aéroports!$D3542)</f>
        <v>1</v>
      </c>
      <c r="M3542" s="69" t="str">
        <f>IF(AND(Formulaire!$H$15=Aéroports!$E3542,--ISNUMBER(IFERROR(SEARCH(Formulaire!$H$16,$C3542,1),""))=1),MAX(M$1:M3541)+1,"")</f>
        <v/>
      </c>
      <c r="N3542" s="69" t="str">
        <f>IF(AND(Formulaire!$H$21=Aéroports!$E3542,--ISNUMBER(IFERROR(SEARCH(Formulaire!$H$22,$C3542,1),""))=1),MAX(N$1:N3541)+1,"")</f>
        <v/>
      </c>
      <c r="O3542" s="69" t="str">
        <f>IF(AND(Formulaire!$H$27=Aéroports!$E3542,--ISNUMBER(IFERROR(SEARCH(Formulaire!$H$28,$C3542,1),""))=1),MAX(O$1:O3541)+1,"")</f>
        <v/>
      </c>
      <c r="Q3542" s="91" t="str">
        <f>IFERROR(INDEX($C$2:$C$5193,MATCH(ROWS(M$2:M3542),M$2:M$5193,0)),"")</f>
        <v/>
      </c>
      <c r="R3542" s="70" t="str">
        <f>IFERROR(INDEX($C$2:$C$5193,MATCH(ROWS(N$2:N3542),N$2:N$5193,0)),"")</f>
        <v/>
      </c>
      <c r="S3542" s="92" t="str">
        <f>IFERROR(INDEX($C$2:$C$5193,MATCH(ROWS(O$2:O3542),O$2:O$5193,0)),"")</f>
        <v/>
      </c>
    </row>
    <row r="3543" spans="1:19" x14ac:dyDescent="0.25">
      <c r="A3543" s="68">
        <v>1502</v>
      </c>
      <c r="B3543" s="68" t="s">
        <v>7018</v>
      </c>
      <c r="C3543" s="68" t="s">
        <v>9712</v>
      </c>
      <c r="D3543" s="68" t="s">
        <v>9641</v>
      </c>
      <c r="E3543" s="68" t="s">
        <v>22421</v>
      </c>
      <c r="F3543" s="68" t="s">
        <v>9713</v>
      </c>
      <c r="G3543" s="68" t="s">
        <v>9714</v>
      </c>
      <c r="H3543" s="68">
        <v>41.432899999999997</v>
      </c>
      <c r="I3543" s="68">
        <v>15.535</v>
      </c>
      <c r="J3543" s="68">
        <v>265</v>
      </c>
      <c r="K3543" s="68">
        <v>1</v>
      </c>
      <c r="L3543" s="68">
        <f>COUNTIFS(Aéroports!$C$2:$C$5193,Aéroports!$C3543,Aéroports!$D$2:$D$5193,Aéroports!$D3543)</f>
        <v>1</v>
      </c>
      <c r="M3543" s="68" t="str">
        <f>IF(AND(Formulaire!$H$15=Aéroports!$E3543,--ISNUMBER(IFERROR(SEARCH(Formulaire!$H$16,$C3543,1),""))=1),MAX(M$1:M3542)+1,"")</f>
        <v/>
      </c>
      <c r="N3543" s="68" t="str">
        <f>IF(AND(Formulaire!$H$21=Aéroports!$E3543,--ISNUMBER(IFERROR(SEARCH(Formulaire!$H$22,$C3543,1),""))=1),MAX(N$1:N3542)+1,"")</f>
        <v/>
      </c>
      <c r="O3543" s="68" t="str">
        <f>IF(AND(Formulaire!$H$27=Aéroports!$E3543,--ISNUMBER(IFERROR(SEARCH(Formulaire!$H$28,$C3543,1),""))=1),MAX(O$1:O3542)+1,"")</f>
        <v/>
      </c>
      <c r="Q3543" s="91" t="str">
        <f>IFERROR(INDEX($C$2:$C$5193,MATCH(ROWS(M$2:M3543),M$2:M$5193,0)),"")</f>
        <v/>
      </c>
      <c r="R3543" s="70" t="str">
        <f>IFERROR(INDEX($C$2:$C$5193,MATCH(ROWS(N$2:N3543),N$2:N$5193,0)),"")</f>
        <v/>
      </c>
      <c r="S3543" s="92" t="str">
        <f>IFERROR(INDEX($C$2:$C$5193,MATCH(ROWS(O$2:O3543),O$2:O$5193,0)),"")</f>
        <v/>
      </c>
    </row>
    <row r="3544" spans="1:19" x14ac:dyDescent="0.25">
      <c r="A3544" s="69">
        <v>1541</v>
      </c>
      <c r="B3544" s="69" t="s">
        <v>9715</v>
      </c>
      <c r="C3544" s="69" t="s">
        <v>9716</v>
      </c>
      <c r="D3544" s="69" t="s">
        <v>9641</v>
      </c>
      <c r="E3544" s="69" t="s">
        <v>22421</v>
      </c>
      <c r="F3544" s="69" t="s">
        <v>9717</v>
      </c>
      <c r="G3544" s="69" t="s">
        <v>9718</v>
      </c>
      <c r="H3544" s="69">
        <v>44.194800000000001</v>
      </c>
      <c r="I3544" s="69">
        <v>12.0701</v>
      </c>
      <c r="J3544" s="69">
        <v>97</v>
      </c>
      <c r="K3544" s="69">
        <v>1</v>
      </c>
      <c r="L3544" s="69">
        <f>COUNTIFS(Aéroports!$C$2:$C$5193,Aéroports!$C3544,Aéroports!$D$2:$D$5193,Aéroports!$D3544)</f>
        <v>1</v>
      </c>
      <c r="M3544" s="69" t="str">
        <f>IF(AND(Formulaire!$H$15=Aéroports!$E3544,--ISNUMBER(IFERROR(SEARCH(Formulaire!$H$16,$C3544,1),""))=1),MAX(M$1:M3543)+1,"")</f>
        <v/>
      </c>
      <c r="N3544" s="69" t="str">
        <f>IF(AND(Formulaire!$H$21=Aéroports!$E3544,--ISNUMBER(IFERROR(SEARCH(Formulaire!$H$22,$C3544,1),""))=1),MAX(N$1:N3543)+1,"")</f>
        <v/>
      </c>
      <c r="O3544" s="69" t="str">
        <f>IF(AND(Formulaire!$H$27=Aéroports!$E3544,--ISNUMBER(IFERROR(SEARCH(Formulaire!$H$28,$C3544,1),""))=1),MAX(O$1:O3543)+1,"")</f>
        <v/>
      </c>
      <c r="Q3544" s="91" t="str">
        <f>IFERROR(INDEX($C$2:$C$5193,MATCH(ROWS(M$2:M3544),M$2:M$5193,0)),"")</f>
        <v/>
      </c>
      <c r="R3544" s="70" t="str">
        <f>IFERROR(INDEX($C$2:$C$5193,MATCH(ROWS(N$2:N3544),N$2:N$5193,0)),"")</f>
        <v/>
      </c>
      <c r="S3544" s="92" t="str">
        <f>IFERROR(INDEX($C$2:$C$5193,MATCH(ROWS(O$2:O3544),O$2:O$5193,0)),"")</f>
        <v/>
      </c>
    </row>
    <row r="3545" spans="1:19" x14ac:dyDescent="0.25">
      <c r="A3545" s="68">
        <v>1528</v>
      </c>
      <c r="B3545" s="68" t="s">
        <v>9719</v>
      </c>
      <c r="C3545" s="68" t="s">
        <v>9720</v>
      </c>
      <c r="D3545" s="68" t="s">
        <v>9641</v>
      </c>
      <c r="E3545" s="68" t="s">
        <v>22421</v>
      </c>
      <c r="F3545" s="68" t="s">
        <v>9721</v>
      </c>
      <c r="G3545" s="68" t="s">
        <v>9722</v>
      </c>
      <c r="H3545" s="68">
        <v>44.4133</v>
      </c>
      <c r="I3545" s="68">
        <v>8.8375000000000004</v>
      </c>
      <c r="J3545" s="68">
        <v>13</v>
      </c>
      <c r="K3545" s="68">
        <v>1</v>
      </c>
      <c r="L3545" s="68">
        <f>COUNTIFS(Aéroports!$C$2:$C$5193,Aéroports!$C3545,Aéroports!$D$2:$D$5193,Aéroports!$D3545)</f>
        <v>1</v>
      </c>
      <c r="M3545" s="68" t="str">
        <f>IF(AND(Formulaire!$H$15=Aéroports!$E3545,--ISNUMBER(IFERROR(SEARCH(Formulaire!$H$16,$C3545,1),""))=1),MAX(M$1:M3544)+1,"")</f>
        <v/>
      </c>
      <c r="N3545" s="68" t="str">
        <f>IF(AND(Formulaire!$H$21=Aéroports!$E3545,--ISNUMBER(IFERROR(SEARCH(Formulaire!$H$22,$C3545,1),""))=1),MAX(N$1:N3544)+1,"")</f>
        <v/>
      </c>
      <c r="O3545" s="68" t="str">
        <f>IF(AND(Formulaire!$H$27=Aéroports!$E3545,--ISNUMBER(IFERROR(SEARCH(Formulaire!$H$28,$C3545,1),""))=1),MAX(O$1:O3544)+1,"")</f>
        <v/>
      </c>
      <c r="Q3545" s="91" t="str">
        <f>IFERROR(INDEX($C$2:$C$5193,MATCH(ROWS(M$2:M3545),M$2:M$5193,0)),"")</f>
        <v/>
      </c>
      <c r="R3545" s="70" t="str">
        <f>IFERROR(INDEX($C$2:$C$5193,MATCH(ROWS(N$2:N3545),N$2:N$5193,0)),"")</f>
        <v/>
      </c>
      <c r="S3545" s="92" t="str">
        <f>IFERROR(INDEX($C$2:$C$5193,MATCH(ROWS(O$2:O3545),O$2:O$5193,0)),"")</f>
        <v/>
      </c>
    </row>
    <row r="3546" spans="1:19" x14ac:dyDescent="0.25">
      <c r="A3546" s="69">
        <v>1508</v>
      </c>
      <c r="B3546" s="69" t="s">
        <v>9730</v>
      </c>
      <c r="C3546" s="69" t="s">
        <v>9731</v>
      </c>
      <c r="D3546" s="69" t="s">
        <v>9641</v>
      </c>
      <c r="E3546" s="69" t="s">
        <v>22421</v>
      </c>
      <c r="F3546" s="69" t="s">
        <v>9732</v>
      </c>
      <c r="G3546" s="69" t="s">
        <v>9733</v>
      </c>
      <c r="H3546" s="69">
        <v>38.9054</v>
      </c>
      <c r="I3546" s="69">
        <v>16.2423</v>
      </c>
      <c r="J3546" s="69">
        <v>39</v>
      </c>
      <c r="K3546" s="69">
        <v>1</v>
      </c>
      <c r="L3546" s="69">
        <f>COUNTIFS(Aéroports!$C$2:$C$5193,Aéroports!$C3546,Aéroports!$D$2:$D$5193,Aéroports!$D3546)</f>
        <v>1</v>
      </c>
      <c r="M3546" s="69" t="str">
        <f>IF(AND(Formulaire!$H$15=Aéroports!$E3546,--ISNUMBER(IFERROR(SEARCH(Formulaire!$H$16,$C3546,1),""))=1),MAX(M$1:M3545)+1,"")</f>
        <v/>
      </c>
      <c r="N3546" s="69" t="str">
        <f>IF(AND(Formulaire!$H$21=Aéroports!$E3546,--ISNUMBER(IFERROR(SEARCH(Formulaire!$H$22,$C3546,1),""))=1),MAX(N$1:N3545)+1,"")</f>
        <v/>
      </c>
      <c r="O3546" s="69" t="str">
        <f>IF(AND(Formulaire!$H$27=Aéroports!$E3546,--ISNUMBER(IFERROR(SEARCH(Formulaire!$H$28,$C3546,1),""))=1),MAX(O$1:O3545)+1,"")</f>
        <v/>
      </c>
      <c r="Q3546" s="91" t="str">
        <f>IFERROR(INDEX($C$2:$C$5193,MATCH(ROWS(M$2:M3546),M$2:M$5193,0)),"")</f>
        <v/>
      </c>
      <c r="R3546" s="70" t="str">
        <f>IFERROR(INDEX($C$2:$C$5193,MATCH(ROWS(N$2:N3546),N$2:N$5193,0)),"")</f>
        <v/>
      </c>
      <c r="S3546" s="92" t="str">
        <f>IFERROR(INDEX($C$2:$C$5193,MATCH(ROWS(O$2:O3546),O$2:O$5193,0)),"")</f>
        <v/>
      </c>
    </row>
    <row r="3547" spans="1:19" x14ac:dyDescent="0.25">
      <c r="A3547" s="68">
        <v>1510</v>
      </c>
      <c r="B3547" s="68" t="s">
        <v>9734</v>
      </c>
      <c r="C3547" s="68" t="s">
        <v>9735</v>
      </c>
      <c r="D3547" s="68" t="s">
        <v>9641</v>
      </c>
      <c r="E3547" s="68" t="s">
        <v>22421</v>
      </c>
      <c r="F3547" s="68" t="s">
        <v>9736</v>
      </c>
      <c r="G3547" s="68" t="s">
        <v>9737</v>
      </c>
      <c r="H3547" s="68">
        <v>35.497900000000001</v>
      </c>
      <c r="I3547" s="68">
        <v>12.6181</v>
      </c>
      <c r="J3547" s="68">
        <v>70</v>
      </c>
      <c r="K3547" s="68">
        <v>1</v>
      </c>
      <c r="L3547" s="68">
        <f>COUNTIFS(Aéroports!$C$2:$C$5193,Aéroports!$C3547,Aéroports!$D$2:$D$5193,Aéroports!$D3547)</f>
        <v>1</v>
      </c>
      <c r="M3547" s="68" t="str">
        <f>IF(AND(Formulaire!$H$15=Aéroports!$E3547,--ISNUMBER(IFERROR(SEARCH(Formulaire!$H$16,$C3547,1),""))=1),MAX(M$1:M3546)+1,"")</f>
        <v/>
      </c>
      <c r="N3547" s="68" t="str">
        <f>IF(AND(Formulaire!$H$21=Aéroports!$E3547,--ISNUMBER(IFERROR(SEARCH(Formulaire!$H$22,$C3547,1),""))=1),MAX(N$1:N3546)+1,"")</f>
        <v/>
      </c>
      <c r="O3547" s="68" t="str">
        <f>IF(AND(Formulaire!$H$27=Aéroports!$E3547,--ISNUMBER(IFERROR(SEARCH(Formulaire!$H$28,$C3547,1),""))=1),MAX(O$1:O3546)+1,"")</f>
        <v/>
      </c>
      <c r="Q3547" s="91" t="str">
        <f>IFERROR(INDEX($C$2:$C$5193,MATCH(ROWS(M$2:M3547),M$2:M$5193,0)),"")</f>
        <v/>
      </c>
      <c r="R3547" s="70" t="str">
        <f>IFERROR(INDEX($C$2:$C$5193,MATCH(ROWS(N$2:N3547),N$2:N$5193,0)),"")</f>
        <v/>
      </c>
      <c r="S3547" s="92" t="str">
        <f>IFERROR(INDEX($C$2:$C$5193,MATCH(ROWS(O$2:O3547),O$2:O$5193,0)),"")</f>
        <v/>
      </c>
    </row>
    <row r="3548" spans="1:19" x14ac:dyDescent="0.25">
      <c r="A3548" s="69">
        <v>1558</v>
      </c>
      <c r="B3548" s="69" t="s">
        <v>9746</v>
      </c>
      <c r="C3548" s="69" t="s">
        <v>9747</v>
      </c>
      <c r="D3548" s="69" t="s">
        <v>9641</v>
      </c>
      <c r="E3548" s="69" t="s">
        <v>22421</v>
      </c>
      <c r="F3548" s="69" t="s">
        <v>9748</v>
      </c>
      <c r="G3548" s="69" t="s">
        <v>9749</v>
      </c>
      <c r="H3548" s="69">
        <v>42.760300000000001</v>
      </c>
      <c r="I3548" s="69">
        <v>10.2394</v>
      </c>
      <c r="J3548" s="69">
        <v>31</v>
      </c>
      <c r="K3548" s="69">
        <v>1</v>
      </c>
      <c r="L3548" s="69">
        <f>COUNTIFS(Aéroports!$C$2:$C$5193,Aéroports!$C3548,Aéroports!$D$2:$D$5193,Aéroports!$D3548)</f>
        <v>1</v>
      </c>
      <c r="M3548" s="69" t="str">
        <f>IF(AND(Formulaire!$H$15=Aéroports!$E3548,--ISNUMBER(IFERROR(SEARCH(Formulaire!$H$16,$C3548,1),""))=1),MAX(M$1:M3547)+1,"")</f>
        <v/>
      </c>
      <c r="N3548" s="69" t="str">
        <f>IF(AND(Formulaire!$H$21=Aéroports!$E3548,--ISNUMBER(IFERROR(SEARCH(Formulaire!$H$22,$C3548,1),""))=1),MAX(N$1:N3547)+1,"")</f>
        <v/>
      </c>
      <c r="O3548" s="69" t="str">
        <f>IF(AND(Formulaire!$H$27=Aéroports!$E3548,--ISNUMBER(IFERROR(SEARCH(Formulaire!$H$28,$C3548,1),""))=1),MAX(O$1:O3547)+1,"")</f>
        <v/>
      </c>
      <c r="Q3548" s="91" t="str">
        <f>IFERROR(INDEX($C$2:$C$5193,MATCH(ROWS(M$2:M3548),M$2:M$5193,0)),"")</f>
        <v/>
      </c>
      <c r="R3548" s="70" t="str">
        <f>IFERROR(INDEX($C$2:$C$5193,MATCH(ROWS(N$2:N3548),N$2:N$5193,0)),"")</f>
        <v/>
      </c>
      <c r="S3548" s="92" t="str">
        <f>IFERROR(INDEX($C$2:$C$5193,MATCH(ROWS(O$2:O3548),O$2:O$5193,0)),"")</f>
        <v/>
      </c>
    </row>
    <row r="3549" spans="1:19" x14ac:dyDescent="0.25">
      <c r="A3549" s="68">
        <v>1529</v>
      </c>
      <c r="B3549" s="68" t="s">
        <v>9750</v>
      </c>
      <c r="C3549" s="68" t="s">
        <v>9751</v>
      </c>
      <c r="D3549" s="68" t="s">
        <v>9641</v>
      </c>
      <c r="E3549" s="68" t="s">
        <v>22421</v>
      </c>
      <c r="F3549" s="68" t="s">
        <v>9752</v>
      </c>
      <c r="G3549" s="68" t="s">
        <v>9753</v>
      </c>
      <c r="H3549" s="68">
        <v>45.445099999999996</v>
      </c>
      <c r="I3549" s="68">
        <v>9.2767400000000002</v>
      </c>
      <c r="J3549" s="68">
        <v>353</v>
      </c>
      <c r="K3549" s="68">
        <v>1</v>
      </c>
      <c r="L3549" s="68">
        <f>COUNTIFS(Aéroports!$C$2:$C$5193,Aéroports!$C3549,Aéroports!$D$2:$D$5193,Aéroports!$D3549)</f>
        <v>1</v>
      </c>
      <c r="M3549" s="68" t="str">
        <f>IF(AND(Formulaire!$H$15=Aéroports!$E3549,--ISNUMBER(IFERROR(SEARCH(Formulaire!$H$16,$C3549,1),""))=1),MAX(M$1:M3548)+1,"")</f>
        <v/>
      </c>
      <c r="N3549" s="68" t="str">
        <f>IF(AND(Formulaire!$H$21=Aéroports!$E3549,--ISNUMBER(IFERROR(SEARCH(Formulaire!$H$22,$C3549,1),""))=1),MAX(N$1:N3548)+1,"")</f>
        <v/>
      </c>
      <c r="O3549" s="68" t="str">
        <f>IF(AND(Formulaire!$H$27=Aéroports!$E3549,--ISNUMBER(IFERROR(SEARCH(Formulaire!$H$28,$C3549,1),""))=1),MAX(O$1:O3548)+1,"")</f>
        <v/>
      </c>
      <c r="Q3549" s="91" t="str">
        <f>IFERROR(INDEX($C$2:$C$5193,MATCH(ROWS(M$2:M3549),M$2:M$5193,0)),"")</f>
        <v/>
      </c>
      <c r="R3549" s="70" t="str">
        <f>IFERROR(INDEX($C$2:$C$5193,MATCH(ROWS(N$2:N3549),N$2:N$5193,0)),"")</f>
        <v/>
      </c>
      <c r="S3549" s="92" t="str">
        <f>IFERROR(INDEX($C$2:$C$5193,MATCH(ROWS(O$2:O3549),O$2:O$5193,0)),"")</f>
        <v/>
      </c>
    </row>
    <row r="3550" spans="1:19" x14ac:dyDescent="0.25">
      <c r="A3550" s="69">
        <v>1524</v>
      </c>
      <c r="B3550" s="69" t="s">
        <v>9754</v>
      </c>
      <c r="C3550" s="69" t="s">
        <v>9755</v>
      </c>
      <c r="D3550" s="69" t="s">
        <v>9641</v>
      </c>
      <c r="E3550" s="69" t="s">
        <v>22421</v>
      </c>
      <c r="F3550" s="69" t="s">
        <v>9756</v>
      </c>
      <c r="G3550" s="69" t="s">
        <v>9757</v>
      </c>
      <c r="H3550" s="69">
        <v>45.630600000000001</v>
      </c>
      <c r="I3550" s="69">
        <v>8.7281099999999991</v>
      </c>
      <c r="J3550" s="69">
        <v>768</v>
      </c>
      <c r="K3550" s="69">
        <v>1</v>
      </c>
      <c r="L3550" s="69">
        <f>COUNTIFS(Aéroports!$C$2:$C$5193,Aéroports!$C3550,Aéroports!$D$2:$D$5193,Aéroports!$D3550)</f>
        <v>1</v>
      </c>
      <c r="M3550" s="69" t="str">
        <f>IF(AND(Formulaire!$H$15=Aéroports!$E3550,--ISNUMBER(IFERROR(SEARCH(Formulaire!$H$16,$C3550,1),""))=1),MAX(M$1:M3549)+1,"")</f>
        <v/>
      </c>
      <c r="N3550" s="69" t="str">
        <f>IF(AND(Formulaire!$H$21=Aéroports!$E3550,--ISNUMBER(IFERROR(SEARCH(Formulaire!$H$22,$C3550,1),""))=1),MAX(N$1:N3549)+1,"")</f>
        <v/>
      </c>
      <c r="O3550" s="69" t="str">
        <f>IF(AND(Formulaire!$H$27=Aéroports!$E3550,--ISNUMBER(IFERROR(SEARCH(Formulaire!$H$28,$C3550,1),""))=1),MAX(O$1:O3549)+1,"")</f>
        <v/>
      </c>
      <c r="Q3550" s="91" t="str">
        <f>IFERROR(INDEX($C$2:$C$5193,MATCH(ROWS(M$2:M3550),M$2:M$5193,0)),"")</f>
        <v/>
      </c>
      <c r="R3550" s="70" t="str">
        <f>IFERROR(INDEX($C$2:$C$5193,MATCH(ROWS(N$2:N3550),N$2:N$5193,0)),"")</f>
        <v/>
      </c>
      <c r="S3550" s="92" t="str">
        <f>IFERROR(INDEX($C$2:$C$5193,MATCH(ROWS(O$2:O3550),O$2:O$5193,0)),"")</f>
        <v/>
      </c>
    </row>
    <row r="3551" spans="1:19" x14ac:dyDescent="0.25">
      <c r="A3551" s="68">
        <v>1561</v>
      </c>
      <c r="B3551" s="68" t="s">
        <v>9758</v>
      </c>
      <c r="C3551" s="68" t="s">
        <v>9759</v>
      </c>
      <c r="D3551" s="68" t="s">
        <v>9641</v>
      </c>
      <c r="E3551" s="68" t="s">
        <v>22421</v>
      </c>
      <c r="F3551" s="68" t="s">
        <v>9760</v>
      </c>
      <c r="G3551" s="68" t="s">
        <v>9761</v>
      </c>
      <c r="H3551" s="68">
        <v>40.886000000000003</v>
      </c>
      <c r="I3551" s="68">
        <v>14.290800000000001</v>
      </c>
      <c r="J3551" s="68">
        <v>294</v>
      </c>
      <c r="K3551" s="68">
        <v>1</v>
      </c>
      <c r="L3551" s="68">
        <f>COUNTIFS(Aéroports!$C$2:$C$5193,Aéroports!$C3551,Aéroports!$D$2:$D$5193,Aéroports!$D3551)</f>
        <v>1</v>
      </c>
      <c r="M3551" s="68" t="str">
        <f>IF(AND(Formulaire!$H$15=Aéroports!$E3551,--ISNUMBER(IFERROR(SEARCH(Formulaire!$H$16,$C3551,1),""))=1),MAX(M$1:M3550)+1,"")</f>
        <v/>
      </c>
      <c r="N3551" s="68" t="str">
        <f>IF(AND(Formulaire!$H$21=Aéroports!$E3551,--ISNUMBER(IFERROR(SEARCH(Formulaire!$H$22,$C3551,1),""))=1),MAX(N$1:N3550)+1,"")</f>
        <v/>
      </c>
      <c r="O3551" s="68" t="str">
        <f>IF(AND(Formulaire!$H$27=Aéroports!$E3551,--ISNUMBER(IFERROR(SEARCH(Formulaire!$H$28,$C3551,1),""))=1),MAX(O$1:O3550)+1,"")</f>
        <v/>
      </c>
      <c r="Q3551" s="91" t="str">
        <f>IFERROR(INDEX($C$2:$C$5193,MATCH(ROWS(M$2:M3551),M$2:M$5193,0)),"")</f>
        <v/>
      </c>
      <c r="R3551" s="70" t="str">
        <f>IFERROR(INDEX($C$2:$C$5193,MATCH(ROWS(N$2:N3551),N$2:N$5193,0)),"")</f>
        <v/>
      </c>
      <c r="S3551" s="92" t="str">
        <f>IFERROR(INDEX($C$2:$C$5193,MATCH(ROWS(O$2:O3551),O$2:O$5193,0)),"")</f>
        <v/>
      </c>
    </row>
    <row r="3552" spans="1:19" x14ac:dyDescent="0.25">
      <c r="A3552" s="69">
        <v>1520</v>
      </c>
      <c r="B3552" s="69" t="s">
        <v>9762</v>
      </c>
      <c r="C3552" s="69" t="s">
        <v>9763</v>
      </c>
      <c r="D3552" s="69" t="s">
        <v>9641</v>
      </c>
      <c r="E3552" s="69" t="s">
        <v>22421</v>
      </c>
      <c r="F3552" s="69" t="s">
        <v>9764</v>
      </c>
      <c r="G3552" s="69" t="s">
        <v>9765</v>
      </c>
      <c r="H3552" s="69">
        <v>40.898699999999998</v>
      </c>
      <c r="I3552" s="69">
        <v>9.5176300000000005</v>
      </c>
      <c r="J3552" s="69">
        <v>37</v>
      </c>
      <c r="K3552" s="69">
        <v>1</v>
      </c>
      <c r="L3552" s="69">
        <f>COUNTIFS(Aéroports!$C$2:$C$5193,Aéroports!$C3552,Aéroports!$D$2:$D$5193,Aéroports!$D3552)</f>
        <v>1</v>
      </c>
      <c r="M3552" s="69" t="str">
        <f>IF(AND(Formulaire!$H$15=Aéroports!$E3552,--ISNUMBER(IFERROR(SEARCH(Formulaire!$H$16,$C3552,1),""))=1),MAX(M$1:M3551)+1,"")</f>
        <v/>
      </c>
      <c r="N3552" s="69" t="str">
        <f>IF(AND(Formulaire!$H$21=Aéroports!$E3552,--ISNUMBER(IFERROR(SEARCH(Formulaire!$H$22,$C3552,1),""))=1),MAX(N$1:N3551)+1,"")</f>
        <v/>
      </c>
      <c r="O3552" s="69" t="str">
        <f>IF(AND(Formulaire!$H$27=Aéroports!$E3552,--ISNUMBER(IFERROR(SEARCH(Formulaire!$H$28,$C3552,1),""))=1),MAX(O$1:O3551)+1,"")</f>
        <v/>
      </c>
      <c r="Q3552" s="91" t="str">
        <f>IFERROR(INDEX($C$2:$C$5193,MATCH(ROWS(M$2:M3552),M$2:M$5193,0)),"")</f>
        <v/>
      </c>
      <c r="R3552" s="70" t="str">
        <f>IFERROR(INDEX($C$2:$C$5193,MATCH(ROWS(N$2:N3552),N$2:N$5193,0)),"")</f>
        <v/>
      </c>
      <c r="S3552" s="92" t="str">
        <f>IFERROR(INDEX($C$2:$C$5193,MATCH(ROWS(O$2:O3552),O$2:O$5193,0)),"")</f>
        <v/>
      </c>
    </row>
    <row r="3553" spans="1:19" x14ac:dyDescent="0.25">
      <c r="A3553" s="68">
        <v>1512</v>
      </c>
      <c r="B3553" s="68" t="s">
        <v>9774</v>
      </c>
      <c r="C3553" s="68" t="s">
        <v>9775</v>
      </c>
      <c r="D3553" s="68" t="s">
        <v>9641</v>
      </c>
      <c r="E3553" s="68" t="s">
        <v>22421</v>
      </c>
      <c r="F3553" s="68" t="s">
        <v>9776</v>
      </c>
      <c r="G3553" s="68" t="s">
        <v>9777</v>
      </c>
      <c r="H3553" s="68">
        <v>38.176000000000002</v>
      </c>
      <c r="I3553" s="68">
        <v>13.090999999999999</v>
      </c>
      <c r="J3553" s="68">
        <v>65</v>
      </c>
      <c r="K3553" s="68">
        <v>1</v>
      </c>
      <c r="L3553" s="68">
        <f>COUNTIFS(Aéroports!$C$2:$C$5193,Aéroports!$C3553,Aéroports!$D$2:$D$5193,Aéroports!$D3553)</f>
        <v>1</v>
      </c>
      <c r="M3553" s="68" t="str">
        <f>IF(AND(Formulaire!$H$15=Aéroports!$E3553,--ISNUMBER(IFERROR(SEARCH(Formulaire!$H$16,$C3553,1),""))=1),MAX(M$1:M3552)+1,"")</f>
        <v/>
      </c>
      <c r="N3553" s="68" t="str">
        <f>IF(AND(Formulaire!$H$21=Aéroports!$E3553,--ISNUMBER(IFERROR(SEARCH(Formulaire!$H$22,$C3553,1),""))=1),MAX(N$1:N3552)+1,"")</f>
        <v/>
      </c>
      <c r="O3553" s="68" t="str">
        <f>IF(AND(Formulaire!$H$27=Aéroports!$E3553,--ISNUMBER(IFERROR(SEARCH(Formulaire!$H$28,$C3553,1),""))=1),MAX(O$1:O3552)+1,"")</f>
        <v/>
      </c>
      <c r="Q3553" s="91" t="str">
        <f>IFERROR(INDEX($C$2:$C$5193,MATCH(ROWS(M$2:M3553),M$2:M$5193,0)),"")</f>
        <v/>
      </c>
      <c r="R3553" s="70" t="str">
        <f>IFERROR(INDEX($C$2:$C$5193,MATCH(ROWS(N$2:N3553),N$2:N$5193,0)),"")</f>
        <v/>
      </c>
      <c r="S3553" s="92" t="str">
        <f>IFERROR(INDEX($C$2:$C$5193,MATCH(ROWS(O$2:O3553),O$2:O$5193,0)),"")</f>
        <v/>
      </c>
    </row>
    <row r="3554" spans="1:19" x14ac:dyDescent="0.25">
      <c r="A3554" s="69">
        <v>1511</v>
      </c>
      <c r="B3554" s="69" t="s">
        <v>9778</v>
      </c>
      <c r="C3554" s="69" t="s">
        <v>9779</v>
      </c>
      <c r="D3554" s="69" t="s">
        <v>9641</v>
      </c>
      <c r="E3554" s="69" t="s">
        <v>22421</v>
      </c>
      <c r="F3554" s="69" t="s">
        <v>9780</v>
      </c>
      <c r="G3554" s="69" t="s">
        <v>9781</v>
      </c>
      <c r="H3554" s="69">
        <v>36.816499999999998</v>
      </c>
      <c r="I3554" s="69">
        <v>11.9689</v>
      </c>
      <c r="J3554" s="69">
        <v>628</v>
      </c>
      <c r="K3554" s="69">
        <v>1</v>
      </c>
      <c r="L3554" s="69">
        <f>COUNTIFS(Aéroports!$C$2:$C$5193,Aéroports!$C3554,Aéroports!$D$2:$D$5193,Aéroports!$D3554)</f>
        <v>1</v>
      </c>
      <c r="M3554" s="69" t="str">
        <f>IF(AND(Formulaire!$H$15=Aéroports!$E3554,--ISNUMBER(IFERROR(SEARCH(Formulaire!$H$16,$C3554,1),""))=1),MAX(M$1:M3553)+1,"")</f>
        <v/>
      </c>
      <c r="N3554" s="69" t="str">
        <f>IF(AND(Formulaire!$H$21=Aéroports!$E3554,--ISNUMBER(IFERROR(SEARCH(Formulaire!$H$22,$C3554,1),""))=1),MAX(N$1:N3553)+1,"")</f>
        <v/>
      </c>
      <c r="O3554" s="69" t="str">
        <f>IF(AND(Formulaire!$H$27=Aéroports!$E3554,--ISNUMBER(IFERROR(SEARCH(Formulaire!$H$28,$C3554,1),""))=1),MAX(O$1:O3553)+1,"")</f>
        <v/>
      </c>
      <c r="Q3554" s="91" t="str">
        <f>IFERROR(INDEX($C$2:$C$5193,MATCH(ROWS(M$2:M3554),M$2:M$5193,0)),"")</f>
        <v/>
      </c>
      <c r="R3554" s="70" t="str">
        <f>IFERROR(INDEX($C$2:$C$5193,MATCH(ROWS(N$2:N3554),N$2:N$5193,0)),"")</f>
        <v/>
      </c>
      <c r="S3554" s="92" t="str">
        <f>IFERROR(INDEX($C$2:$C$5193,MATCH(ROWS(O$2:O3554),O$2:O$5193,0)),"")</f>
        <v/>
      </c>
    </row>
    <row r="3555" spans="1:19" x14ac:dyDescent="0.25">
      <c r="A3555" s="68">
        <v>1531</v>
      </c>
      <c r="B3555" s="68" t="s">
        <v>9782</v>
      </c>
      <c r="C3555" s="68" t="s">
        <v>9783</v>
      </c>
      <c r="D3555" s="68" t="s">
        <v>9641</v>
      </c>
      <c r="E3555" s="68" t="s">
        <v>22421</v>
      </c>
      <c r="F3555" s="68" t="s">
        <v>9784</v>
      </c>
      <c r="G3555" s="68" t="s">
        <v>9785</v>
      </c>
      <c r="H3555" s="68">
        <v>44.8245</v>
      </c>
      <c r="I3555" s="68">
        <v>10.2964</v>
      </c>
      <c r="J3555" s="68">
        <v>161</v>
      </c>
      <c r="K3555" s="68">
        <v>1</v>
      </c>
      <c r="L3555" s="68">
        <f>COUNTIFS(Aéroports!$C$2:$C$5193,Aéroports!$C3555,Aéroports!$D$2:$D$5193,Aéroports!$D3555)</f>
        <v>1</v>
      </c>
      <c r="M3555" s="68" t="str">
        <f>IF(AND(Formulaire!$H$15=Aéroports!$E3555,--ISNUMBER(IFERROR(SEARCH(Formulaire!$H$16,$C3555,1),""))=1),MAX(M$1:M3554)+1,"")</f>
        <v/>
      </c>
      <c r="N3555" s="68" t="str">
        <f>IF(AND(Formulaire!$H$21=Aéroports!$E3555,--ISNUMBER(IFERROR(SEARCH(Formulaire!$H$22,$C3555,1),""))=1),MAX(N$1:N3554)+1,"")</f>
        <v/>
      </c>
      <c r="O3555" s="68" t="str">
        <f>IF(AND(Formulaire!$H$27=Aéroports!$E3555,--ISNUMBER(IFERROR(SEARCH(Formulaire!$H$28,$C3555,1),""))=1),MAX(O$1:O3554)+1,"")</f>
        <v/>
      </c>
      <c r="Q3555" s="91" t="str">
        <f>IFERROR(INDEX($C$2:$C$5193,MATCH(ROWS(M$2:M3555),M$2:M$5193,0)),"")</f>
        <v/>
      </c>
      <c r="R3555" s="70" t="str">
        <f>IFERROR(INDEX($C$2:$C$5193,MATCH(ROWS(N$2:N3555),N$2:N$5193,0)),"")</f>
        <v/>
      </c>
      <c r="S3555" s="92" t="str">
        <f>IFERROR(INDEX($C$2:$C$5193,MATCH(ROWS(O$2:O3555),O$2:O$5193,0)),"")</f>
        <v/>
      </c>
    </row>
    <row r="3556" spans="1:19" x14ac:dyDescent="0.25">
      <c r="A3556" s="69">
        <v>1567</v>
      </c>
      <c r="B3556" s="69" t="s">
        <v>9786</v>
      </c>
      <c r="C3556" s="69" t="s">
        <v>9787</v>
      </c>
      <c r="D3556" s="69" t="s">
        <v>9641</v>
      </c>
      <c r="E3556" s="69" t="s">
        <v>22421</v>
      </c>
      <c r="F3556" s="69" t="s">
        <v>9788</v>
      </c>
      <c r="G3556" s="69" t="s">
        <v>9789</v>
      </c>
      <c r="H3556" s="69">
        <v>43.0959</v>
      </c>
      <c r="I3556" s="69">
        <v>12.513199999999999</v>
      </c>
      <c r="J3556" s="69">
        <v>697</v>
      </c>
      <c r="K3556" s="69">
        <v>1</v>
      </c>
      <c r="L3556" s="69">
        <f>COUNTIFS(Aéroports!$C$2:$C$5193,Aéroports!$C3556,Aéroports!$D$2:$D$5193,Aéroports!$D3556)</f>
        <v>1</v>
      </c>
      <c r="M3556" s="69" t="str">
        <f>IF(AND(Formulaire!$H$15=Aéroports!$E3556,--ISNUMBER(IFERROR(SEARCH(Formulaire!$H$16,$C3556,1),""))=1),MAX(M$1:M3555)+1,"")</f>
        <v/>
      </c>
      <c r="N3556" s="69" t="str">
        <f>IF(AND(Formulaire!$H$21=Aéroports!$E3556,--ISNUMBER(IFERROR(SEARCH(Formulaire!$H$22,$C3556,1),""))=1),MAX(N$1:N3555)+1,"")</f>
        <v/>
      </c>
      <c r="O3556" s="69" t="str">
        <f>IF(AND(Formulaire!$H$27=Aéroports!$E3556,--ISNUMBER(IFERROR(SEARCH(Formulaire!$H$28,$C3556,1),""))=1),MAX(O$1:O3555)+1,"")</f>
        <v/>
      </c>
      <c r="Q3556" s="91" t="str">
        <f>IFERROR(INDEX($C$2:$C$5193,MATCH(ROWS(M$2:M3556),M$2:M$5193,0)),"")</f>
        <v/>
      </c>
      <c r="R3556" s="70" t="str">
        <f>IFERROR(INDEX($C$2:$C$5193,MATCH(ROWS(N$2:N3556),N$2:N$5193,0)),"")</f>
        <v/>
      </c>
      <c r="S3556" s="92" t="str">
        <f>IFERROR(INDEX($C$2:$C$5193,MATCH(ROWS(O$2:O3556),O$2:O$5193,0)),"")</f>
        <v/>
      </c>
    </row>
    <row r="3557" spans="1:19" x14ac:dyDescent="0.25">
      <c r="A3557" s="68">
        <v>1505</v>
      </c>
      <c r="B3557" s="68" t="s">
        <v>9790</v>
      </c>
      <c r="C3557" s="68" t="s">
        <v>9791</v>
      </c>
      <c r="D3557" s="68" t="s">
        <v>9641</v>
      </c>
      <c r="E3557" s="68" t="s">
        <v>22421</v>
      </c>
      <c r="F3557" s="68" t="s">
        <v>9792</v>
      </c>
      <c r="G3557" s="68" t="s">
        <v>9793</v>
      </c>
      <c r="H3557" s="68">
        <v>42.431699999999999</v>
      </c>
      <c r="I3557" s="68">
        <v>14.181100000000001</v>
      </c>
      <c r="J3557" s="68">
        <v>48</v>
      </c>
      <c r="K3557" s="68">
        <v>1</v>
      </c>
      <c r="L3557" s="68">
        <f>COUNTIFS(Aéroports!$C$2:$C$5193,Aéroports!$C3557,Aéroports!$D$2:$D$5193,Aéroports!$D3557)</f>
        <v>1</v>
      </c>
      <c r="M3557" s="68" t="str">
        <f>IF(AND(Formulaire!$H$15=Aéroports!$E3557,--ISNUMBER(IFERROR(SEARCH(Formulaire!$H$16,$C3557,1),""))=1),MAX(M$1:M3556)+1,"")</f>
        <v/>
      </c>
      <c r="N3557" s="68" t="str">
        <f>IF(AND(Formulaire!$H$21=Aéroports!$E3557,--ISNUMBER(IFERROR(SEARCH(Formulaire!$H$22,$C3557,1),""))=1),MAX(N$1:N3556)+1,"")</f>
        <v/>
      </c>
      <c r="O3557" s="68" t="str">
        <f>IF(AND(Formulaire!$H$27=Aéroports!$E3557,--ISNUMBER(IFERROR(SEARCH(Formulaire!$H$28,$C3557,1),""))=1),MAX(O$1:O3556)+1,"")</f>
        <v/>
      </c>
      <c r="Q3557" s="91" t="str">
        <f>IFERROR(INDEX($C$2:$C$5193,MATCH(ROWS(M$2:M3557),M$2:M$5193,0)),"")</f>
        <v/>
      </c>
      <c r="R3557" s="70" t="str">
        <f>IFERROR(INDEX($C$2:$C$5193,MATCH(ROWS(N$2:N3557),N$2:N$5193,0)),"")</f>
        <v/>
      </c>
      <c r="S3557" s="92" t="str">
        <f>IFERROR(INDEX($C$2:$C$5193,MATCH(ROWS(O$2:O3557),O$2:O$5193,0)),"")</f>
        <v/>
      </c>
    </row>
    <row r="3558" spans="1:19" x14ac:dyDescent="0.25">
      <c r="A3558" s="68">
        <v>1562</v>
      </c>
      <c r="B3558" s="68" t="s">
        <v>9798</v>
      </c>
      <c r="C3558" s="68" t="s">
        <v>9799</v>
      </c>
      <c r="D3558" s="68" t="s">
        <v>9641</v>
      </c>
      <c r="E3558" s="68" t="s">
        <v>22421</v>
      </c>
      <c r="F3558" s="68" t="s">
        <v>9800</v>
      </c>
      <c r="G3558" s="68" t="s">
        <v>9801</v>
      </c>
      <c r="H3558" s="68">
        <v>43.683900000000001</v>
      </c>
      <c r="I3558" s="68">
        <v>10.3927</v>
      </c>
      <c r="J3558" s="68">
        <v>6</v>
      </c>
      <c r="K3558" s="68">
        <v>1</v>
      </c>
      <c r="L3558" s="68">
        <f>COUNTIFS(Aéroports!$C$2:$C$5193,Aéroports!$C3558,Aéroports!$D$2:$D$5193,Aéroports!$D3558)</f>
        <v>1</v>
      </c>
      <c r="M3558" s="68" t="str">
        <f>IF(AND(Formulaire!$H$15=Aéroports!$E3558,--ISNUMBER(IFERROR(SEARCH(Formulaire!$H$16,$C3558,1),""))=1),MAX(M$1:M3557)+1,"")</f>
        <v/>
      </c>
      <c r="N3558" s="68" t="str">
        <f>IF(AND(Formulaire!$H$21=Aéroports!$E3558,--ISNUMBER(IFERROR(SEARCH(Formulaire!$H$22,$C3558,1),""))=1),MAX(N$1:N3557)+1,"")</f>
        <v/>
      </c>
      <c r="O3558" s="68" t="str">
        <f>IF(AND(Formulaire!$H$27=Aéroports!$E3558,--ISNUMBER(IFERROR(SEARCH(Formulaire!$H$28,$C3558,1),""))=1),MAX(O$1:O3557)+1,"")</f>
        <v/>
      </c>
      <c r="Q3558" s="91" t="str">
        <f>IFERROR(INDEX($C$2:$C$5193,MATCH(ROWS(M$2:M3558),M$2:M$5193,0)),"")</f>
        <v/>
      </c>
      <c r="R3558" s="70" t="str">
        <f>IFERROR(INDEX($C$2:$C$5193,MATCH(ROWS(N$2:N3558),N$2:N$5193,0)),"")</f>
        <v/>
      </c>
      <c r="S3558" s="92" t="str">
        <f>IFERROR(INDEX($C$2:$C$5193,MATCH(ROWS(O$2:O3558),O$2:O$5193,0)),"")</f>
        <v/>
      </c>
    </row>
    <row r="3559" spans="1:19" x14ac:dyDescent="0.25">
      <c r="A3559" s="69">
        <v>1514</v>
      </c>
      <c r="B3559" s="69" t="s">
        <v>9802</v>
      </c>
      <c r="C3559" s="69" t="s">
        <v>9803</v>
      </c>
      <c r="D3559" s="69" t="s">
        <v>9641</v>
      </c>
      <c r="E3559" s="69" t="s">
        <v>22421</v>
      </c>
      <c r="F3559" s="69" t="s">
        <v>9804</v>
      </c>
      <c r="G3559" s="69" t="s">
        <v>9805</v>
      </c>
      <c r="H3559" s="69">
        <v>38.071199999999997</v>
      </c>
      <c r="I3559" s="69">
        <v>15.6516</v>
      </c>
      <c r="J3559" s="69">
        <v>96</v>
      </c>
      <c r="K3559" s="69">
        <v>1</v>
      </c>
      <c r="L3559" s="69">
        <f>COUNTIFS(Aéroports!$C$2:$C$5193,Aéroports!$C3559,Aéroports!$D$2:$D$5193,Aéroports!$D3559)</f>
        <v>1</v>
      </c>
      <c r="M3559" s="69" t="str">
        <f>IF(AND(Formulaire!$H$15=Aéroports!$E3559,--ISNUMBER(IFERROR(SEARCH(Formulaire!$H$16,$C3559,1),""))=1),MAX(M$1:M3558)+1,"")</f>
        <v/>
      </c>
      <c r="N3559" s="69" t="str">
        <f>IF(AND(Formulaire!$H$21=Aéroports!$E3559,--ISNUMBER(IFERROR(SEARCH(Formulaire!$H$22,$C3559,1),""))=1),MAX(N$1:N3558)+1,"")</f>
        <v/>
      </c>
      <c r="O3559" s="69" t="str">
        <f>IF(AND(Formulaire!$H$27=Aéroports!$E3559,--ISNUMBER(IFERROR(SEARCH(Formulaire!$H$28,$C3559,1),""))=1),MAX(O$1:O3558)+1,"")</f>
        <v/>
      </c>
      <c r="Q3559" s="91" t="str">
        <f>IFERROR(INDEX($C$2:$C$5193,MATCH(ROWS(M$2:M3559),M$2:M$5193,0)),"")</f>
        <v/>
      </c>
      <c r="R3559" s="70" t="str">
        <f>IFERROR(INDEX($C$2:$C$5193,MATCH(ROWS(N$2:N3559),N$2:N$5193,0)),"")</f>
        <v/>
      </c>
      <c r="S3559" s="92" t="str">
        <f>IFERROR(INDEX($C$2:$C$5193,MATCH(ROWS(O$2:O3559),O$2:O$5193,0)),"")</f>
        <v/>
      </c>
    </row>
    <row r="3560" spans="1:19" x14ac:dyDescent="0.25">
      <c r="A3560" s="68">
        <v>1546</v>
      </c>
      <c r="B3560" s="68" t="s">
        <v>9806</v>
      </c>
      <c r="C3560" s="68" t="s">
        <v>9807</v>
      </c>
      <c r="D3560" s="68" t="s">
        <v>9641</v>
      </c>
      <c r="E3560" s="68" t="s">
        <v>22421</v>
      </c>
      <c r="F3560" s="68" t="s">
        <v>9808</v>
      </c>
      <c r="G3560" s="68" t="s">
        <v>9809</v>
      </c>
      <c r="H3560" s="68">
        <v>44.020299999999999</v>
      </c>
      <c r="I3560" s="68">
        <v>12.611700000000001</v>
      </c>
      <c r="J3560" s="68">
        <v>40</v>
      </c>
      <c r="K3560" s="68">
        <v>1</v>
      </c>
      <c r="L3560" s="68">
        <f>COUNTIFS(Aéroports!$C$2:$C$5193,Aéroports!$C3560,Aéroports!$D$2:$D$5193,Aéroports!$D3560)</f>
        <v>1</v>
      </c>
      <c r="M3560" s="68" t="str">
        <f>IF(AND(Formulaire!$H$15=Aéroports!$E3560,--ISNUMBER(IFERROR(SEARCH(Formulaire!$H$16,$C3560,1),""))=1),MAX(M$1:M3559)+1,"")</f>
        <v/>
      </c>
      <c r="N3560" s="68" t="str">
        <f>IF(AND(Formulaire!$H$21=Aéroports!$E3560,--ISNUMBER(IFERROR(SEARCH(Formulaire!$H$22,$C3560,1),""))=1),MAX(N$1:N3559)+1,"")</f>
        <v/>
      </c>
      <c r="O3560" s="68" t="str">
        <f>IF(AND(Formulaire!$H$27=Aéroports!$E3560,--ISNUMBER(IFERROR(SEARCH(Formulaire!$H$28,$C3560,1),""))=1),MAX(O$1:O3559)+1,"")</f>
        <v/>
      </c>
      <c r="Q3560" s="91" t="str">
        <f>IFERROR(INDEX($C$2:$C$5193,MATCH(ROWS(M$2:M3560),M$2:M$5193,0)),"")</f>
        <v/>
      </c>
      <c r="R3560" s="70" t="str">
        <f>IFERROR(INDEX($C$2:$C$5193,MATCH(ROWS(N$2:N3560),N$2:N$5193,0)),"")</f>
        <v/>
      </c>
      <c r="S3560" s="92" t="str">
        <f>IFERROR(INDEX($C$2:$C$5193,MATCH(ROWS(O$2:O3560),O$2:O$5193,0)),"")</f>
        <v/>
      </c>
    </row>
    <row r="3561" spans="1:19" x14ac:dyDescent="0.25">
      <c r="A3561" s="69">
        <v>1555</v>
      </c>
      <c r="B3561" s="69" t="s">
        <v>9814</v>
      </c>
      <c r="C3561" s="69" t="s">
        <v>9811</v>
      </c>
      <c r="D3561" s="69" t="s">
        <v>9641</v>
      </c>
      <c r="E3561" s="69" t="s">
        <v>22421</v>
      </c>
      <c r="F3561" s="69" t="s">
        <v>9815</v>
      </c>
      <c r="G3561" s="69" t="s">
        <v>9816</v>
      </c>
      <c r="H3561" s="69">
        <v>41.800280000000001</v>
      </c>
      <c r="I3561" s="69">
        <v>12.23889</v>
      </c>
      <c r="J3561" s="69">
        <v>13</v>
      </c>
      <c r="K3561" s="69">
        <v>1</v>
      </c>
      <c r="L3561" s="69">
        <f>COUNTIFS(Aéroports!$C$2:$C$5193,Aéroports!$C3561,Aéroports!$D$2:$D$5193,Aéroports!$D3561)</f>
        <v>1</v>
      </c>
      <c r="M3561" s="69" t="str">
        <f>IF(AND(Formulaire!$H$15=Aéroports!$E3561,--ISNUMBER(IFERROR(SEARCH(Formulaire!$H$16,$C3561,1),""))=1),MAX(M$1:M3560)+1,"")</f>
        <v/>
      </c>
      <c r="N3561" s="69" t="str">
        <f>IF(AND(Formulaire!$H$21=Aéroports!$E3561,--ISNUMBER(IFERROR(SEARCH(Formulaire!$H$22,$C3561,1),""))=1),MAX(N$1:N3560)+1,"")</f>
        <v/>
      </c>
      <c r="O3561" s="69" t="str">
        <f>IF(AND(Formulaire!$H$27=Aéroports!$E3561,--ISNUMBER(IFERROR(SEARCH(Formulaire!$H$28,$C3561,1),""))=1),MAX(O$1:O3560)+1,"")</f>
        <v/>
      </c>
      <c r="Q3561" s="91" t="str">
        <f>IFERROR(INDEX($C$2:$C$5193,MATCH(ROWS(M$2:M3561),M$2:M$5193,0)),"")</f>
        <v/>
      </c>
      <c r="R3561" s="70" t="str">
        <f>IFERROR(INDEX($C$2:$C$5193,MATCH(ROWS(N$2:N3561),N$2:N$5193,0)),"")</f>
        <v/>
      </c>
      <c r="S3561" s="92" t="str">
        <f>IFERROR(INDEX($C$2:$C$5193,MATCH(ROWS(O$2:O3561),O$2:O$5193,0)),"")</f>
        <v/>
      </c>
    </row>
    <row r="3562" spans="1:19" x14ac:dyDescent="0.25">
      <c r="A3562" s="68">
        <v>1545</v>
      </c>
      <c r="B3562" s="68" t="s">
        <v>9817</v>
      </c>
      <c r="C3562" s="68" t="s">
        <v>9818</v>
      </c>
      <c r="D3562" s="68" t="s">
        <v>9641</v>
      </c>
      <c r="E3562" s="68" t="s">
        <v>22421</v>
      </c>
      <c r="F3562" s="68" t="s">
        <v>9819</v>
      </c>
      <c r="G3562" s="68" t="s">
        <v>9820</v>
      </c>
      <c r="H3562" s="68">
        <v>45.827500000000001</v>
      </c>
      <c r="I3562" s="68">
        <v>13.472200000000001</v>
      </c>
      <c r="J3562" s="68">
        <v>39</v>
      </c>
      <c r="K3562" s="68">
        <v>1</v>
      </c>
      <c r="L3562" s="68">
        <f>COUNTIFS(Aéroports!$C$2:$C$5193,Aéroports!$C3562,Aéroports!$D$2:$D$5193,Aéroports!$D3562)</f>
        <v>1</v>
      </c>
      <c r="M3562" s="68" t="str">
        <f>IF(AND(Formulaire!$H$15=Aéroports!$E3562,--ISNUMBER(IFERROR(SEARCH(Formulaire!$H$16,$C3562,1),""))=1),MAX(M$1:M3561)+1,"")</f>
        <v/>
      </c>
      <c r="N3562" s="68" t="str">
        <f>IF(AND(Formulaire!$H$21=Aéroports!$E3562,--ISNUMBER(IFERROR(SEARCH(Formulaire!$H$22,$C3562,1),""))=1),MAX(N$1:N3561)+1,"")</f>
        <v/>
      </c>
      <c r="O3562" s="68" t="str">
        <f>IF(AND(Formulaire!$H$27=Aéroports!$E3562,--ISNUMBER(IFERROR(SEARCH(Formulaire!$H$28,$C3562,1),""))=1),MAX(O$1:O3561)+1,"")</f>
        <v/>
      </c>
      <c r="Q3562" s="91" t="str">
        <f>IFERROR(INDEX($C$2:$C$5193,MATCH(ROWS(M$2:M3562),M$2:M$5193,0)),"")</f>
        <v/>
      </c>
      <c r="R3562" s="70" t="str">
        <f>IFERROR(INDEX($C$2:$C$5193,MATCH(ROWS(N$2:N3562),N$2:N$5193,0)),"")</f>
        <v/>
      </c>
      <c r="S3562" s="92" t="str">
        <f>IFERROR(INDEX($C$2:$C$5193,MATCH(ROWS(O$2:O3562),O$2:O$5193,0)),"")</f>
        <v/>
      </c>
    </row>
    <row r="3563" spans="1:19" x14ac:dyDescent="0.25">
      <c r="A3563" s="69">
        <v>1526</v>
      </c>
      <c r="B3563" s="69" t="s">
        <v>9837</v>
      </c>
      <c r="C3563" s="69" t="s">
        <v>9838</v>
      </c>
      <c r="D3563" s="69" t="s">
        <v>9641</v>
      </c>
      <c r="E3563" s="69" t="s">
        <v>22421</v>
      </c>
      <c r="F3563" s="69" t="s">
        <v>9839</v>
      </c>
      <c r="G3563" s="69" t="s">
        <v>9840</v>
      </c>
      <c r="H3563" s="69">
        <v>45.200800000000001</v>
      </c>
      <c r="I3563" s="69">
        <v>7.6496300000000002</v>
      </c>
      <c r="J3563" s="69">
        <v>989</v>
      </c>
      <c r="K3563" s="69">
        <v>1</v>
      </c>
      <c r="L3563" s="69">
        <f>COUNTIFS(Aéroports!$C$2:$C$5193,Aéroports!$C3563,Aéroports!$D$2:$D$5193,Aéroports!$D3563)</f>
        <v>1</v>
      </c>
      <c r="M3563" s="69" t="str">
        <f>IF(AND(Formulaire!$H$15=Aéroports!$E3563,--ISNUMBER(IFERROR(SEARCH(Formulaire!$H$16,$C3563,1),""))=1),MAX(M$1:M3562)+1,"")</f>
        <v/>
      </c>
      <c r="N3563" s="69" t="str">
        <f>IF(AND(Formulaire!$H$21=Aéroports!$E3563,--ISNUMBER(IFERROR(SEARCH(Formulaire!$H$22,$C3563,1),""))=1),MAX(N$1:N3562)+1,"")</f>
        <v/>
      </c>
      <c r="O3563" s="69" t="str">
        <f>IF(AND(Formulaire!$H$27=Aéroports!$E3563,--ISNUMBER(IFERROR(SEARCH(Formulaire!$H$28,$C3563,1),""))=1),MAX(O$1:O3562)+1,"")</f>
        <v/>
      </c>
      <c r="Q3563" s="91" t="str">
        <f>IFERROR(INDEX($C$2:$C$5193,MATCH(ROWS(M$2:M3563),M$2:M$5193,0)),"")</f>
        <v/>
      </c>
      <c r="R3563" s="70" t="str">
        <f>IFERROR(INDEX($C$2:$C$5193,MATCH(ROWS(N$2:N3563),N$2:N$5193,0)),"")</f>
        <v/>
      </c>
      <c r="S3563" s="92" t="str">
        <f>IFERROR(INDEX($C$2:$C$5193,MATCH(ROWS(O$2:O3563),O$2:O$5193,0)),"")</f>
        <v/>
      </c>
    </row>
    <row r="3564" spans="1:19" x14ac:dyDescent="0.25">
      <c r="A3564" s="69">
        <v>1515</v>
      </c>
      <c r="B3564" s="69" t="s">
        <v>9845</v>
      </c>
      <c r="C3564" s="69" t="s">
        <v>9846</v>
      </c>
      <c r="D3564" s="69" t="s">
        <v>9641</v>
      </c>
      <c r="E3564" s="69" t="s">
        <v>22421</v>
      </c>
      <c r="F3564" s="69" t="s">
        <v>9847</v>
      </c>
      <c r="G3564" s="69" t="s">
        <v>9848</v>
      </c>
      <c r="H3564" s="69">
        <v>37.9114</v>
      </c>
      <c r="I3564" s="69">
        <v>12.488</v>
      </c>
      <c r="J3564" s="69">
        <v>25</v>
      </c>
      <c r="K3564" s="69">
        <v>1</v>
      </c>
      <c r="L3564" s="69">
        <f>COUNTIFS(Aéroports!$C$2:$C$5193,Aéroports!$C3564,Aéroports!$D$2:$D$5193,Aéroports!$D3564)</f>
        <v>1</v>
      </c>
      <c r="M3564" s="69" t="str">
        <f>IF(AND(Formulaire!$H$15=Aéroports!$E3564,--ISNUMBER(IFERROR(SEARCH(Formulaire!$H$16,$C3564,1),""))=1),MAX(M$1:M3563)+1,"")</f>
        <v/>
      </c>
      <c r="N3564" s="69" t="str">
        <f>IF(AND(Formulaire!$H$21=Aéroports!$E3564,--ISNUMBER(IFERROR(SEARCH(Formulaire!$H$22,$C3564,1),""))=1),MAX(N$1:N3563)+1,"")</f>
        <v/>
      </c>
      <c r="O3564" s="69" t="str">
        <f>IF(AND(Formulaire!$H$27=Aéroports!$E3564,--ISNUMBER(IFERROR(SEARCH(Formulaire!$H$28,$C3564,1),""))=1),MAX(O$1:O3563)+1,"")</f>
        <v/>
      </c>
      <c r="Q3564" s="91" t="str">
        <f>IFERROR(INDEX($C$2:$C$5193,MATCH(ROWS(M$2:M3564),M$2:M$5193,0)),"")</f>
        <v/>
      </c>
      <c r="R3564" s="70" t="str">
        <f>IFERROR(INDEX($C$2:$C$5193,MATCH(ROWS(N$2:N3564),N$2:N$5193,0)),"")</f>
        <v/>
      </c>
      <c r="S3564" s="92" t="str">
        <f>IFERROR(INDEX($C$2:$C$5193,MATCH(ROWS(O$2:O3564),O$2:O$5193,0)),"")</f>
        <v/>
      </c>
    </row>
    <row r="3565" spans="1:19" x14ac:dyDescent="0.25">
      <c r="A3565" s="69">
        <v>1539</v>
      </c>
      <c r="B3565" s="69" t="s">
        <v>9853</v>
      </c>
      <c r="C3565" s="69" t="s">
        <v>9854</v>
      </c>
      <c r="D3565" s="69" t="s">
        <v>9641</v>
      </c>
      <c r="E3565" s="69" t="s">
        <v>22421</v>
      </c>
      <c r="F3565" s="69" t="s">
        <v>9855</v>
      </c>
      <c r="G3565" s="69" t="s">
        <v>9856</v>
      </c>
      <c r="H3565" s="69">
        <v>45.648400000000002</v>
      </c>
      <c r="I3565" s="69">
        <v>12.1944</v>
      </c>
      <c r="J3565" s="69">
        <v>59</v>
      </c>
      <c r="K3565" s="69">
        <v>1</v>
      </c>
      <c r="L3565" s="69">
        <f>COUNTIFS(Aéroports!$C$2:$C$5193,Aéroports!$C3565,Aéroports!$D$2:$D$5193,Aéroports!$D3565)</f>
        <v>1</v>
      </c>
      <c r="M3565" s="69" t="str">
        <f>IF(AND(Formulaire!$H$15=Aéroports!$E3565,--ISNUMBER(IFERROR(SEARCH(Formulaire!$H$16,$C3565,1),""))=1),MAX(M$1:M3564)+1,"")</f>
        <v/>
      </c>
      <c r="N3565" s="69" t="str">
        <f>IF(AND(Formulaire!$H$21=Aéroports!$E3565,--ISNUMBER(IFERROR(SEARCH(Formulaire!$H$22,$C3565,1),""))=1),MAX(N$1:N3564)+1,"")</f>
        <v/>
      </c>
      <c r="O3565" s="69" t="str">
        <f>IF(AND(Formulaire!$H$27=Aéroports!$E3565,--ISNUMBER(IFERROR(SEARCH(Formulaire!$H$28,$C3565,1),""))=1),MAX(O$1:O3564)+1,"")</f>
        <v/>
      </c>
      <c r="Q3565" s="91" t="str">
        <f>IFERROR(INDEX($C$2:$C$5193,MATCH(ROWS(M$2:M3565),M$2:M$5193,0)),"")</f>
        <v/>
      </c>
      <c r="R3565" s="70" t="str">
        <f>IFERROR(INDEX($C$2:$C$5193,MATCH(ROWS(N$2:N3565),N$2:N$5193,0)),"")</f>
        <v/>
      </c>
      <c r="S3565" s="92" t="str">
        <f>IFERROR(INDEX($C$2:$C$5193,MATCH(ROWS(O$2:O3565),O$2:O$5193,0)),"")</f>
        <v/>
      </c>
    </row>
    <row r="3566" spans="1:19" x14ac:dyDescent="0.25">
      <c r="A3566" s="68">
        <v>1551</v>
      </c>
      <c r="B3566" s="68" t="s">
        <v>9857</v>
      </c>
      <c r="C3566" s="68" t="s">
        <v>9858</v>
      </c>
      <c r="D3566" s="68" t="s">
        <v>9641</v>
      </c>
      <c r="E3566" s="68" t="s">
        <v>22421</v>
      </c>
      <c r="F3566" s="68" t="s">
        <v>9859</v>
      </c>
      <c r="G3566" s="68" t="s">
        <v>9860</v>
      </c>
      <c r="H3566" s="68">
        <v>45.505299999999998</v>
      </c>
      <c r="I3566" s="68">
        <v>12.351900000000001</v>
      </c>
      <c r="J3566" s="68">
        <v>7</v>
      </c>
      <c r="K3566" s="68">
        <v>1</v>
      </c>
      <c r="L3566" s="68">
        <f>COUNTIFS(Aéroports!$C$2:$C$5193,Aéroports!$C3566,Aéroports!$D$2:$D$5193,Aéroports!$D3566)</f>
        <v>1</v>
      </c>
      <c r="M3566" s="68" t="str">
        <f>IF(AND(Formulaire!$H$15=Aéroports!$E3566,--ISNUMBER(IFERROR(SEARCH(Formulaire!$H$16,$C3566,1),""))=1),MAX(M$1:M3565)+1,"")</f>
        <v/>
      </c>
      <c r="N3566" s="68" t="str">
        <f>IF(AND(Formulaire!$H$21=Aéroports!$E3566,--ISNUMBER(IFERROR(SEARCH(Formulaire!$H$22,$C3566,1),""))=1),MAX(N$1:N3565)+1,"")</f>
        <v/>
      </c>
      <c r="O3566" s="68" t="str">
        <f>IF(AND(Formulaire!$H$27=Aéroports!$E3566,--ISNUMBER(IFERROR(SEARCH(Formulaire!$H$28,$C3566,1),""))=1),MAX(O$1:O3565)+1,"")</f>
        <v/>
      </c>
      <c r="Q3566" s="91" t="str">
        <f>IFERROR(INDEX($C$2:$C$5193,MATCH(ROWS(M$2:M3566),M$2:M$5193,0)),"")</f>
        <v/>
      </c>
      <c r="R3566" s="70" t="str">
        <f>IFERROR(INDEX($C$2:$C$5193,MATCH(ROWS(N$2:N3566),N$2:N$5193,0)),"")</f>
        <v/>
      </c>
      <c r="S3566" s="92" t="str">
        <f>IFERROR(INDEX($C$2:$C$5193,MATCH(ROWS(O$2:O3566),O$2:O$5193,0)),"")</f>
        <v/>
      </c>
    </row>
    <row r="3567" spans="1:19" x14ac:dyDescent="0.25">
      <c r="A3567" s="68">
        <v>1550</v>
      </c>
      <c r="B3567" s="68" t="s">
        <v>9865</v>
      </c>
      <c r="C3567" s="68" t="s">
        <v>9866</v>
      </c>
      <c r="D3567" s="68" t="s">
        <v>9641</v>
      </c>
      <c r="E3567" s="68" t="s">
        <v>22421</v>
      </c>
      <c r="F3567" s="68" t="s">
        <v>9867</v>
      </c>
      <c r="G3567" s="68" t="s">
        <v>9868</v>
      </c>
      <c r="H3567" s="68">
        <v>45.395699999999998</v>
      </c>
      <c r="I3567" s="68">
        <v>10.888500000000001</v>
      </c>
      <c r="J3567" s="68">
        <v>239</v>
      </c>
      <c r="K3567" s="68">
        <v>1</v>
      </c>
      <c r="L3567" s="68">
        <f>COUNTIFS(Aéroports!$C$2:$C$5193,Aéroports!$C3567,Aéroports!$D$2:$D$5193,Aéroports!$D3567)</f>
        <v>1</v>
      </c>
      <c r="M3567" s="68" t="str">
        <f>IF(AND(Formulaire!$H$15=Aéroports!$E3567,--ISNUMBER(IFERROR(SEARCH(Formulaire!$H$16,$C3567,1),""))=1),MAX(M$1:M3566)+1,"")</f>
        <v/>
      </c>
      <c r="N3567" s="68" t="str">
        <f>IF(AND(Formulaire!$H$21=Aéroports!$E3567,--ISNUMBER(IFERROR(SEARCH(Formulaire!$H$22,$C3567,1),""))=1),MAX(N$1:N3566)+1,"")</f>
        <v/>
      </c>
      <c r="O3567" s="68" t="str">
        <f>IF(AND(Formulaire!$H$27=Aéroports!$E3567,--ISNUMBER(IFERROR(SEARCH(Formulaire!$H$28,$C3567,1),""))=1),MAX(O$1:O3566)+1,"")</f>
        <v/>
      </c>
      <c r="Q3567" s="91" t="str">
        <f>IFERROR(INDEX($C$2:$C$5193,MATCH(ROWS(M$2:M3567),M$2:M$5193,0)),"")</f>
        <v/>
      </c>
      <c r="R3567" s="70" t="str">
        <f>IFERROR(INDEX($C$2:$C$5193,MATCH(ROWS(N$2:N3567),N$2:N$5193,0)),"")</f>
        <v/>
      </c>
      <c r="S3567" s="92" t="str">
        <f>IFERROR(INDEX($C$2:$C$5193,MATCH(ROWS(O$2:O3567),O$2:O$5193,0)),"")</f>
        <v/>
      </c>
    </row>
    <row r="3568" spans="1:19" x14ac:dyDescent="0.25">
      <c r="A3568" s="69">
        <v>1779</v>
      </c>
      <c r="B3568" s="69" t="s">
        <v>9869</v>
      </c>
      <c r="C3568" s="69" t="s">
        <v>3705</v>
      </c>
      <c r="D3568" s="69" t="s">
        <v>9870</v>
      </c>
      <c r="E3568" s="69" t="s">
        <v>22422</v>
      </c>
      <c r="F3568" s="69" t="s">
        <v>9871</v>
      </c>
      <c r="G3568" s="69" t="s">
        <v>9872</v>
      </c>
      <c r="H3568" s="69">
        <v>17.935700000000001</v>
      </c>
      <c r="I3568" s="69">
        <v>-76.787499999999994</v>
      </c>
      <c r="J3568" s="69">
        <v>10</v>
      </c>
      <c r="K3568" s="69">
        <v>-5</v>
      </c>
      <c r="L3568" s="69">
        <f>COUNTIFS(Aéroports!$C$2:$C$5193,Aéroports!$C3568,Aéroports!$D$2:$D$5193,Aéroports!$D3568)</f>
        <v>1</v>
      </c>
      <c r="M3568" s="69" t="str">
        <f>IF(AND(Formulaire!$H$15=Aéroports!$E3568,--ISNUMBER(IFERROR(SEARCH(Formulaire!$H$16,$C3568,1),""))=1),MAX(M$1:M3567)+1,"")</f>
        <v/>
      </c>
      <c r="N3568" s="69" t="str">
        <f>IF(AND(Formulaire!$H$21=Aéroports!$E3568,--ISNUMBER(IFERROR(SEARCH(Formulaire!$H$22,$C3568,1),""))=1),MAX(N$1:N3567)+1,"")</f>
        <v/>
      </c>
      <c r="O3568" s="69" t="str">
        <f>IF(AND(Formulaire!$H$27=Aéroports!$E3568,--ISNUMBER(IFERROR(SEARCH(Formulaire!$H$28,$C3568,1),""))=1),MAX(O$1:O3567)+1,"")</f>
        <v/>
      </c>
      <c r="Q3568" s="91" t="str">
        <f>IFERROR(INDEX($C$2:$C$5193,MATCH(ROWS(M$2:M3568),M$2:M$5193,0)),"")</f>
        <v/>
      </c>
      <c r="R3568" s="70" t="str">
        <f>IFERROR(INDEX($C$2:$C$5193,MATCH(ROWS(N$2:N3568),N$2:N$5193,0)),"")</f>
        <v/>
      </c>
      <c r="S3568" s="92" t="str">
        <f>IFERROR(INDEX($C$2:$C$5193,MATCH(ROWS(O$2:O3568),O$2:O$5193,0)),"")</f>
        <v/>
      </c>
    </row>
    <row r="3569" spans="1:19" x14ac:dyDescent="0.25">
      <c r="A3569" s="68">
        <v>1780</v>
      </c>
      <c r="B3569" s="68" t="s">
        <v>9876</v>
      </c>
      <c r="C3569" s="68" t="s">
        <v>9877</v>
      </c>
      <c r="D3569" s="68" t="s">
        <v>9870</v>
      </c>
      <c r="E3569" s="68" t="s">
        <v>22422</v>
      </c>
      <c r="F3569" s="68" t="s">
        <v>9878</v>
      </c>
      <c r="G3569" s="68" t="s">
        <v>9879</v>
      </c>
      <c r="H3569" s="68">
        <v>18.503699999999998</v>
      </c>
      <c r="I3569" s="68">
        <v>-77.913399999999996</v>
      </c>
      <c r="J3569" s="68">
        <v>4</v>
      </c>
      <c r="K3569" s="68">
        <v>-5</v>
      </c>
      <c r="L3569" s="68">
        <f>COUNTIFS(Aéroports!$C$2:$C$5193,Aéroports!$C3569,Aéroports!$D$2:$D$5193,Aéroports!$D3569)</f>
        <v>1</v>
      </c>
      <c r="M3569" s="68" t="str">
        <f>IF(AND(Formulaire!$H$15=Aéroports!$E3569,--ISNUMBER(IFERROR(SEARCH(Formulaire!$H$16,$C3569,1),""))=1),MAX(M$1:M3568)+1,"")</f>
        <v/>
      </c>
      <c r="N3569" s="68" t="str">
        <f>IF(AND(Formulaire!$H$21=Aéroports!$E3569,--ISNUMBER(IFERROR(SEARCH(Formulaire!$H$22,$C3569,1),""))=1),MAX(N$1:N3568)+1,"")</f>
        <v/>
      </c>
      <c r="O3569" s="68" t="str">
        <f>IF(AND(Formulaire!$H$27=Aéroports!$E3569,--ISNUMBER(IFERROR(SEARCH(Formulaire!$H$28,$C3569,1),""))=1),MAX(O$1:O3568)+1,"")</f>
        <v/>
      </c>
      <c r="Q3569" s="91" t="str">
        <f>IFERROR(INDEX($C$2:$C$5193,MATCH(ROWS(M$2:M3569),M$2:M$5193,0)),"")</f>
        <v/>
      </c>
      <c r="R3569" s="70" t="str">
        <f>IFERROR(INDEX($C$2:$C$5193,MATCH(ROWS(N$2:N3569),N$2:N$5193,0)),"")</f>
        <v/>
      </c>
      <c r="S3569" s="92" t="str">
        <f>IFERROR(INDEX($C$2:$C$5193,MATCH(ROWS(O$2:O3569),O$2:O$5193,0)),"")</f>
        <v/>
      </c>
    </row>
    <row r="3570" spans="1:19" x14ac:dyDescent="0.25">
      <c r="A3570" s="69">
        <v>7302</v>
      </c>
      <c r="B3570" s="69" t="s">
        <v>9880</v>
      </c>
      <c r="C3570" s="69" t="s">
        <v>9881</v>
      </c>
      <c r="D3570" s="69" t="s">
        <v>9870</v>
      </c>
      <c r="E3570" s="69" t="s">
        <v>22422</v>
      </c>
      <c r="F3570" s="69" t="s">
        <v>9882</v>
      </c>
      <c r="G3570" s="69" t="s">
        <v>9883</v>
      </c>
      <c r="H3570" s="69">
        <v>18.3428</v>
      </c>
      <c r="I3570" s="69">
        <v>-78.332099999999997</v>
      </c>
      <c r="J3570" s="69">
        <v>9</v>
      </c>
      <c r="K3570" s="69">
        <v>-5</v>
      </c>
      <c r="L3570" s="69">
        <f>COUNTIFS(Aéroports!$C$2:$C$5193,Aéroports!$C3570,Aéroports!$D$2:$D$5193,Aéroports!$D3570)</f>
        <v>1</v>
      </c>
      <c r="M3570" s="69" t="str">
        <f>IF(AND(Formulaire!$H$15=Aéroports!$E3570,--ISNUMBER(IFERROR(SEARCH(Formulaire!$H$16,$C3570,1),""))=1),MAX(M$1:M3569)+1,"")</f>
        <v/>
      </c>
      <c r="N3570" s="69" t="str">
        <f>IF(AND(Formulaire!$H$21=Aéroports!$E3570,--ISNUMBER(IFERROR(SEARCH(Formulaire!$H$22,$C3570,1),""))=1),MAX(N$1:N3569)+1,"")</f>
        <v/>
      </c>
      <c r="O3570" s="69" t="str">
        <f>IF(AND(Formulaire!$H$27=Aéroports!$E3570,--ISNUMBER(IFERROR(SEARCH(Formulaire!$H$28,$C3570,1),""))=1),MAX(O$1:O3569)+1,"")</f>
        <v/>
      </c>
      <c r="Q3570" s="91" t="str">
        <f>IFERROR(INDEX($C$2:$C$5193,MATCH(ROWS(M$2:M3570),M$2:M$5193,0)),"")</f>
        <v/>
      </c>
      <c r="R3570" s="70" t="str">
        <f>IFERROR(INDEX($C$2:$C$5193,MATCH(ROWS(N$2:N3570),N$2:N$5193,0)),"")</f>
        <v/>
      </c>
      <c r="S3570" s="92" t="str">
        <f>IFERROR(INDEX($C$2:$C$5193,MATCH(ROWS(O$2:O3570),O$2:O$5193,0)),"")</f>
        <v/>
      </c>
    </row>
    <row r="3571" spans="1:19" x14ac:dyDescent="0.25">
      <c r="A3571" s="68">
        <v>1778</v>
      </c>
      <c r="B3571" s="68" t="s">
        <v>9884</v>
      </c>
      <c r="C3571" s="68" t="s">
        <v>9885</v>
      </c>
      <c r="D3571" s="68" t="s">
        <v>9870</v>
      </c>
      <c r="E3571" s="68" t="s">
        <v>22422</v>
      </c>
      <c r="F3571" s="68" t="s">
        <v>9886</v>
      </c>
      <c r="G3571" s="68" t="s">
        <v>9887</v>
      </c>
      <c r="H3571" s="68">
        <v>18.404199999999999</v>
      </c>
      <c r="I3571" s="68">
        <v>-76.968999999999994</v>
      </c>
      <c r="J3571" s="68">
        <v>90</v>
      </c>
      <c r="K3571" s="68">
        <v>-5</v>
      </c>
      <c r="L3571" s="68">
        <f>COUNTIFS(Aéroports!$C$2:$C$5193,Aéroports!$C3571,Aéroports!$D$2:$D$5193,Aéroports!$D3571)</f>
        <v>1</v>
      </c>
      <c r="M3571" s="68" t="str">
        <f>IF(AND(Formulaire!$H$15=Aéroports!$E3571,--ISNUMBER(IFERROR(SEARCH(Formulaire!$H$16,$C3571,1),""))=1),MAX(M$1:M3570)+1,"")</f>
        <v/>
      </c>
      <c r="N3571" s="68" t="str">
        <f>IF(AND(Formulaire!$H$21=Aéroports!$E3571,--ISNUMBER(IFERROR(SEARCH(Formulaire!$H$22,$C3571,1),""))=1),MAX(N$1:N3570)+1,"")</f>
        <v/>
      </c>
      <c r="O3571" s="68" t="str">
        <f>IF(AND(Formulaire!$H$27=Aéroports!$E3571,--ISNUMBER(IFERROR(SEARCH(Formulaire!$H$28,$C3571,1),""))=1),MAX(O$1:O3570)+1,"")</f>
        <v/>
      </c>
      <c r="Q3571" s="91" t="str">
        <f>IFERROR(INDEX($C$2:$C$5193,MATCH(ROWS(M$2:M3571),M$2:M$5193,0)),"")</f>
        <v/>
      </c>
      <c r="R3571" s="70" t="str">
        <f>IFERROR(INDEX($C$2:$C$5193,MATCH(ROWS(N$2:N3571),N$2:N$5193,0)),"")</f>
        <v/>
      </c>
      <c r="S3571" s="92" t="str">
        <f>IFERROR(INDEX($C$2:$C$5193,MATCH(ROWS(O$2:O3571),O$2:O$5193,0)),"")</f>
        <v/>
      </c>
    </row>
    <row r="3572" spans="1:19" x14ac:dyDescent="0.25">
      <c r="A3572" s="69">
        <v>1781</v>
      </c>
      <c r="B3572" s="69" t="s">
        <v>9888</v>
      </c>
      <c r="C3572" s="69" t="s">
        <v>9889</v>
      </c>
      <c r="D3572" s="69" t="s">
        <v>9870</v>
      </c>
      <c r="E3572" s="69" t="s">
        <v>22422</v>
      </c>
      <c r="F3572" s="69" t="s">
        <v>9890</v>
      </c>
      <c r="G3572" s="69" t="s">
        <v>9891</v>
      </c>
      <c r="H3572" s="69">
        <v>18.198799999999999</v>
      </c>
      <c r="I3572" s="69">
        <v>-76.534499999999994</v>
      </c>
      <c r="J3572" s="69">
        <v>20</v>
      </c>
      <c r="K3572" s="69">
        <v>-5</v>
      </c>
      <c r="L3572" s="69">
        <f>COUNTIFS(Aéroports!$C$2:$C$5193,Aéroports!$C3572,Aéroports!$D$2:$D$5193,Aéroports!$D3572)</f>
        <v>1</v>
      </c>
      <c r="M3572" s="69" t="str">
        <f>IF(AND(Formulaire!$H$15=Aéroports!$E3572,--ISNUMBER(IFERROR(SEARCH(Formulaire!$H$16,$C3572,1),""))=1),MAX(M$1:M3571)+1,"")</f>
        <v/>
      </c>
      <c r="N3572" s="69" t="str">
        <f>IF(AND(Formulaire!$H$21=Aéroports!$E3572,--ISNUMBER(IFERROR(SEARCH(Formulaire!$H$22,$C3572,1),""))=1),MAX(N$1:N3571)+1,"")</f>
        <v/>
      </c>
      <c r="O3572" s="69" t="str">
        <f>IF(AND(Formulaire!$H$27=Aéroports!$E3572,--ISNUMBER(IFERROR(SEARCH(Formulaire!$H$28,$C3572,1),""))=1),MAX(O$1:O3571)+1,"")</f>
        <v/>
      </c>
      <c r="Q3572" s="91" t="str">
        <f>IFERROR(INDEX($C$2:$C$5193,MATCH(ROWS(M$2:M3572),M$2:M$5193,0)),"")</f>
        <v/>
      </c>
      <c r="R3572" s="70" t="str">
        <f>IFERROR(INDEX($C$2:$C$5193,MATCH(ROWS(N$2:N3572),N$2:N$5193,0)),"")</f>
        <v/>
      </c>
      <c r="S3572" s="92" t="str">
        <f>IFERROR(INDEX($C$2:$C$5193,MATCH(ROWS(O$2:O3572),O$2:O$5193,0)),"")</f>
        <v/>
      </c>
    </row>
    <row r="3573" spans="1:19" x14ac:dyDescent="0.25">
      <c r="A3573" s="68">
        <v>7552</v>
      </c>
      <c r="B3573" s="68" t="s">
        <v>9892</v>
      </c>
      <c r="C3573" s="68" t="s">
        <v>9893</v>
      </c>
      <c r="D3573" s="68" t="s">
        <v>9894</v>
      </c>
      <c r="E3573" s="68" t="s">
        <v>22423</v>
      </c>
      <c r="F3573" s="68" t="s">
        <v>9895</v>
      </c>
      <c r="G3573" s="68" t="s">
        <v>9896</v>
      </c>
      <c r="H3573" s="68">
        <v>26.592500000000001</v>
      </c>
      <c r="I3573" s="68">
        <v>127.241</v>
      </c>
      <c r="J3573" s="68">
        <v>38</v>
      </c>
      <c r="K3573" s="68">
        <v>9</v>
      </c>
      <c r="L3573" s="68">
        <f>COUNTIFS(Aéroports!$C$2:$C$5193,Aéroports!$C3573,Aéroports!$D$2:$D$5193,Aéroports!$D3573)</f>
        <v>1</v>
      </c>
      <c r="M3573" s="68" t="str">
        <f>IF(AND(Formulaire!$H$15=Aéroports!$E3573,--ISNUMBER(IFERROR(SEARCH(Formulaire!$H$16,$C3573,1),""))=1),MAX(M$1:M3572)+1,"")</f>
        <v/>
      </c>
      <c r="N3573" s="68" t="str">
        <f>IF(AND(Formulaire!$H$21=Aéroports!$E3573,--ISNUMBER(IFERROR(SEARCH(Formulaire!$H$22,$C3573,1),""))=1),MAX(N$1:N3572)+1,"")</f>
        <v/>
      </c>
      <c r="O3573" s="68" t="str">
        <f>IF(AND(Formulaire!$H$27=Aéroports!$E3573,--ISNUMBER(IFERROR(SEARCH(Formulaire!$H$28,$C3573,1),""))=1),MAX(O$1:O3572)+1,"")</f>
        <v/>
      </c>
      <c r="Q3573" s="91" t="str">
        <f>IFERROR(INDEX($C$2:$C$5193,MATCH(ROWS(M$2:M3573),M$2:M$5193,0)),"")</f>
        <v/>
      </c>
      <c r="R3573" s="70" t="str">
        <f>IFERROR(INDEX($C$2:$C$5193,MATCH(ROWS(N$2:N3573),N$2:N$5193,0)),"")</f>
        <v/>
      </c>
      <c r="S3573" s="92" t="str">
        <f>IFERROR(INDEX($C$2:$C$5193,MATCH(ROWS(O$2:O3573),O$2:O$5193,0)),"")</f>
        <v/>
      </c>
    </row>
    <row r="3574" spans="1:19" x14ac:dyDescent="0.25">
      <c r="A3574" s="69">
        <v>2345</v>
      </c>
      <c r="B3574" s="69" t="s">
        <v>9897</v>
      </c>
      <c r="C3574" s="69" t="s">
        <v>9898</v>
      </c>
      <c r="D3574" s="69" t="s">
        <v>9894</v>
      </c>
      <c r="E3574" s="69" t="s">
        <v>22423</v>
      </c>
      <c r="F3574" s="69" t="s">
        <v>9899</v>
      </c>
      <c r="G3574" s="69" t="s">
        <v>9900</v>
      </c>
      <c r="H3574" s="69">
        <v>39.615600000000001</v>
      </c>
      <c r="I3574" s="69">
        <v>140.21899999999999</v>
      </c>
      <c r="J3574" s="69">
        <v>313</v>
      </c>
      <c r="K3574" s="69">
        <v>9</v>
      </c>
      <c r="L3574" s="69">
        <f>COUNTIFS(Aéroports!$C$2:$C$5193,Aéroports!$C3574,Aéroports!$D$2:$D$5193,Aéroports!$D3574)</f>
        <v>1</v>
      </c>
      <c r="M3574" s="69" t="str">
        <f>IF(AND(Formulaire!$H$15=Aéroports!$E3574,--ISNUMBER(IFERROR(SEARCH(Formulaire!$H$16,$C3574,1),""))=1),MAX(M$1:M3573)+1,"")</f>
        <v/>
      </c>
      <c r="N3574" s="69" t="str">
        <f>IF(AND(Formulaire!$H$21=Aéroports!$E3574,--ISNUMBER(IFERROR(SEARCH(Formulaire!$H$22,$C3574,1),""))=1),MAX(N$1:N3573)+1,"")</f>
        <v/>
      </c>
      <c r="O3574" s="69" t="str">
        <f>IF(AND(Formulaire!$H$27=Aéroports!$E3574,--ISNUMBER(IFERROR(SEARCH(Formulaire!$H$28,$C3574,1),""))=1),MAX(O$1:O3573)+1,"")</f>
        <v/>
      </c>
      <c r="Q3574" s="91" t="str">
        <f>IFERROR(INDEX($C$2:$C$5193,MATCH(ROWS(M$2:M3574),M$2:M$5193,0)),"")</f>
        <v/>
      </c>
      <c r="R3574" s="70" t="str">
        <f>IFERROR(INDEX($C$2:$C$5193,MATCH(ROWS(N$2:N3574),N$2:N$5193,0)),"")</f>
        <v/>
      </c>
      <c r="S3574" s="92" t="str">
        <f>IFERROR(INDEX($C$2:$C$5193,MATCH(ROWS(O$2:O3574),O$2:O$5193,0)),"")</f>
        <v/>
      </c>
    </row>
    <row r="3575" spans="1:19" x14ac:dyDescent="0.25">
      <c r="A3575" s="68">
        <v>7550</v>
      </c>
      <c r="B3575" s="68" t="s">
        <v>9901</v>
      </c>
      <c r="C3575" s="68" t="s">
        <v>9902</v>
      </c>
      <c r="D3575" s="68" t="s">
        <v>9894</v>
      </c>
      <c r="E3575" s="68" t="s">
        <v>22423</v>
      </c>
      <c r="F3575" s="68" t="s">
        <v>9903</v>
      </c>
      <c r="G3575" s="68" t="s">
        <v>9904</v>
      </c>
      <c r="H3575" s="68">
        <v>32.482500000000002</v>
      </c>
      <c r="I3575" s="68">
        <v>130.15899999999999</v>
      </c>
      <c r="J3575" s="68">
        <v>340</v>
      </c>
      <c r="K3575" s="68">
        <v>9</v>
      </c>
      <c r="L3575" s="68">
        <f>COUNTIFS(Aéroports!$C$2:$C$5193,Aéroports!$C3575,Aéroports!$D$2:$D$5193,Aéroports!$D3575)</f>
        <v>1</v>
      </c>
      <c r="M3575" s="68" t="str">
        <f>IF(AND(Formulaire!$H$15=Aéroports!$E3575,--ISNUMBER(IFERROR(SEARCH(Formulaire!$H$16,$C3575,1),""))=1),MAX(M$1:M3574)+1,"")</f>
        <v/>
      </c>
      <c r="N3575" s="68" t="str">
        <f>IF(AND(Formulaire!$H$21=Aéroports!$E3575,--ISNUMBER(IFERROR(SEARCH(Formulaire!$H$22,$C3575,1),""))=1),MAX(N$1:N3574)+1,"")</f>
        <v/>
      </c>
      <c r="O3575" s="68" t="str">
        <f>IF(AND(Formulaire!$H$27=Aéroports!$E3575,--ISNUMBER(IFERROR(SEARCH(Formulaire!$H$28,$C3575,1),""))=1),MAX(O$1:O3574)+1,"")</f>
        <v/>
      </c>
      <c r="Q3575" s="91" t="str">
        <f>IFERROR(INDEX($C$2:$C$5193,MATCH(ROWS(M$2:M3575),M$2:M$5193,0)),"")</f>
        <v/>
      </c>
      <c r="R3575" s="70" t="str">
        <f>IFERROR(INDEX($C$2:$C$5193,MATCH(ROWS(N$2:N3575),N$2:N$5193,0)),"")</f>
        <v/>
      </c>
      <c r="S3575" s="92" t="str">
        <f>IFERROR(INDEX($C$2:$C$5193,MATCH(ROWS(O$2:O3575),O$2:O$5193,0)),"")</f>
        <v/>
      </c>
    </row>
    <row r="3576" spans="1:19" x14ac:dyDescent="0.25">
      <c r="A3576" s="69">
        <v>2316</v>
      </c>
      <c r="B3576" s="69" t="s">
        <v>9905</v>
      </c>
      <c r="C3576" s="69" t="s">
        <v>9906</v>
      </c>
      <c r="D3576" s="69" t="s">
        <v>9894</v>
      </c>
      <c r="E3576" s="69" t="s">
        <v>22423</v>
      </c>
      <c r="F3576" s="69" t="s">
        <v>9907</v>
      </c>
      <c r="G3576" s="69" t="s">
        <v>9908</v>
      </c>
      <c r="H3576" s="69">
        <v>28.430599999999998</v>
      </c>
      <c r="I3576" s="69">
        <v>129.71299999999999</v>
      </c>
      <c r="J3576" s="69">
        <v>27</v>
      </c>
      <c r="K3576" s="69">
        <v>9</v>
      </c>
      <c r="L3576" s="69">
        <f>COUNTIFS(Aéroports!$C$2:$C$5193,Aéroports!$C3576,Aéroports!$D$2:$D$5193,Aéroports!$D3576)</f>
        <v>1</v>
      </c>
      <c r="M3576" s="69" t="str">
        <f>IF(AND(Formulaire!$H$15=Aéroports!$E3576,--ISNUMBER(IFERROR(SEARCH(Formulaire!$H$16,$C3576,1),""))=1),MAX(M$1:M3575)+1,"")</f>
        <v/>
      </c>
      <c r="N3576" s="69" t="str">
        <f>IF(AND(Formulaire!$H$21=Aéroports!$E3576,--ISNUMBER(IFERROR(SEARCH(Formulaire!$H$22,$C3576,1),""))=1),MAX(N$1:N3575)+1,"")</f>
        <v/>
      </c>
      <c r="O3576" s="69" t="str">
        <f>IF(AND(Formulaire!$H$27=Aéroports!$E3576,--ISNUMBER(IFERROR(SEARCH(Formulaire!$H$28,$C3576,1),""))=1),MAX(O$1:O3575)+1,"")</f>
        <v/>
      </c>
      <c r="Q3576" s="91" t="str">
        <f>IFERROR(INDEX($C$2:$C$5193,MATCH(ROWS(M$2:M3576),M$2:M$5193,0)),"")</f>
        <v/>
      </c>
      <c r="R3576" s="70" t="str">
        <f>IFERROR(INDEX($C$2:$C$5193,MATCH(ROWS(N$2:N3576),N$2:N$5193,0)),"")</f>
        <v/>
      </c>
      <c r="S3576" s="92" t="str">
        <f>IFERROR(INDEX($C$2:$C$5193,MATCH(ROWS(O$2:O3576),O$2:O$5193,0)),"")</f>
        <v/>
      </c>
    </row>
    <row r="3577" spans="1:19" x14ac:dyDescent="0.25">
      <c r="A3577" s="68">
        <v>2340</v>
      </c>
      <c r="B3577" s="68" t="s">
        <v>9909</v>
      </c>
      <c r="C3577" s="68" t="s">
        <v>9910</v>
      </c>
      <c r="D3577" s="68" t="s">
        <v>9894</v>
      </c>
      <c r="E3577" s="68" t="s">
        <v>22423</v>
      </c>
      <c r="F3577" s="68" t="s">
        <v>9911</v>
      </c>
      <c r="G3577" s="68" t="s">
        <v>9912</v>
      </c>
      <c r="H3577" s="68">
        <v>40.734699999999997</v>
      </c>
      <c r="I3577" s="68">
        <v>140.691</v>
      </c>
      <c r="J3577" s="68">
        <v>664</v>
      </c>
      <c r="K3577" s="68">
        <v>9</v>
      </c>
      <c r="L3577" s="68">
        <f>COUNTIFS(Aéroports!$C$2:$C$5193,Aéroports!$C3577,Aéroports!$D$2:$D$5193,Aéroports!$D3577)</f>
        <v>1</v>
      </c>
      <c r="M3577" s="68" t="str">
        <f>IF(AND(Formulaire!$H$15=Aéroports!$E3577,--ISNUMBER(IFERROR(SEARCH(Formulaire!$H$16,$C3577,1),""))=1),MAX(M$1:M3576)+1,"")</f>
        <v/>
      </c>
      <c r="N3577" s="68" t="str">
        <f>IF(AND(Formulaire!$H$21=Aéroports!$E3577,--ISNUMBER(IFERROR(SEARCH(Formulaire!$H$22,$C3577,1),""))=1),MAX(N$1:N3576)+1,"")</f>
        <v/>
      </c>
      <c r="O3577" s="68" t="str">
        <f>IF(AND(Formulaire!$H$27=Aéroports!$E3577,--ISNUMBER(IFERROR(SEARCH(Formulaire!$H$28,$C3577,1),""))=1),MAX(O$1:O3576)+1,"")</f>
        <v/>
      </c>
      <c r="Q3577" s="91" t="str">
        <f>IFERROR(INDEX($C$2:$C$5193,MATCH(ROWS(M$2:M3577),M$2:M$5193,0)),"")</f>
        <v/>
      </c>
      <c r="R3577" s="70" t="str">
        <f>IFERROR(INDEX($C$2:$C$5193,MATCH(ROWS(N$2:N3577),N$2:N$5193,0)),"")</f>
        <v/>
      </c>
      <c r="S3577" s="92" t="str">
        <f>IFERROR(INDEX($C$2:$C$5193,MATCH(ROWS(O$2:O3577),O$2:O$5193,0)),"")</f>
        <v/>
      </c>
    </row>
    <row r="3578" spans="1:19" x14ac:dyDescent="0.25">
      <c r="A3578" s="69">
        <v>2299</v>
      </c>
      <c r="B3578" s="69" t="s">
        <v>9913</v>
      </c>
      <c r="C3578" s="69" t="s">
        <v>9914</v>
      </c>
      <c r="D3578" s="69" t="s">
        <v>9894</v>
      </c>
      <c r="E3578" s="69" t="s">
        <v>22423</v>
      </c>
      <c r="F3578" s="69" t="s">
        <v>9915</v>
      </c>
      <c r="G3578" s="69" t="s">
        <v>9916</v>
      </c>
      <c r="H3578" s="69">
        <v>43.6708</v>
      </c>
      <c r="I3578" s="69">
        <v>142.447</v>
      </c>
      <c r="J3578" s="69">
        <v>721</v>
      </c>
      <c r="K3578" s="69">
        <v>9</v>
      </c>
      <c r="L3578" s="69">
        <f>COUNTIFS(Aéroports!$C$2:$C$5193,Aéroports!$C3578,Aéroports!$D$2:$D$5193,Aéroports!$D3578)</f>
        <v>1</v>
      </c>
      <c r="M3578" s="69" t="str">
        <f>IF(AND(Formulaire!$H$15=Aéroports!$E3578,--ISNUMBER(IFERROR(SEARCH(Formulaire!$H$16,$C3578,1),""))=1),MAX(M$1:M3577)+1,"")</f>
        <v/>
      </c>
      <c r="N3578" s="69" t="str">
        <f>IF(AND(Formulaire!$H$21=Aéroports!$E3578,--ISNUMBER(IFERROR(SEARCH(Formulaire!$H$22,$C3578,1),""))=1),MAX(N$1:N3577)+1,"")</f>
        <v/>
      </c>
      <c r="O3578" s="69" t="str">
        <f>IF(AND(Formulaire!$H$27=Aéroports!$E3578,--ISNUMBER(IFERROR(SEARCH(Formulaire!$H$28,$C3578,1),""))=1),MAX(O$1:O3577)+1,"")</f>
        <v/>
      </c>
      <c r="Q3578" s="91" t="str">
        <f>IFERROR(INDEX($C$2:$C$5193,MATCH(ROWS(M$2:M3578),M$2:M$5193,0)),"")</f>
        <v/>
      </c>
      <c r="R3578" s="70" t="str">
        <f>IFERROR(INDEX($C$2:$C$5193,MATCH(ROWS(N$2:N3578),N$2:N$5193,0)),"")</f>
        <v/>
      </c>
      <c r="S3578" s="92" t="str">
        <f>IFERROR(INDEX($C$2:$C$5193,MATCH(ROWS(O$2:O3578),O$2:O$5193,0)),"")</f>
        <v/>
      </c>
    </row>
    <row r="3579" spans="1:19" x14ac:dyDescent="0.25">
      <c r="A3579" s="68">
        <v>2289</v>
      </c>
      <c r="B3579" s="68" t="s">
        <v>9917</v>
      </c>
      <c r="C3579" s="68" t="s">
        <v>9918</v>
      </c>
      <c r="D3579" s="68" t="s">
        <v>9894</v>
      </c>
      <c r="E3579" s="68" t="s">
        <v>22423</v>
      </c>
      <c r="F3579" s="68" t="s">
        <v>9919</v>
      </c>
      <c r="G3579" s="68" t="s">
        <v>9920</v>
      </c>
      <c r="H3579" s="68">
        <v>42.794499999999999</v>
      </c>
      <c r="I3579" s="68">
        <v>141.666</v>
      </c>
      <c r="J3579" s="68">
        <v>87</v>
      </c>
      <c r="K3579" s="68">
        <v>9</v>
      </c>
      <c r="L3579" s="68">
        <f>COUNTIFS(Aéroports!$C$2:$C$5193,Aéroports!$C3579,Aéroports!$D$2:$D$5193,Aéroports!$D3579)</f>
        <v>1</v>
      </c>
      <c r="M3579" s="68" t="str">
        <f>IF(AND(Formulaire!$H$15=Aéroports!$E3579,--ISNUMBER(IFERROR(SEARCH(Formulaire!$H$16,$C3579,1),""))=1),MAX(M$1:M3578)+1,"")</f>
        <v/>
      </c>
      <c r="N3579" s="68" t="str">
        <f>IF(AND(Formulaire!$H$21=Aéroports!$E3579,--ISNUMBER(IFERROR(SEARCH(Formulaire!$H$22,$C3579,1),""))=1),MAX(N$1:N3578)+1,"")</f>
        <v/>
      </c>
      <c r="O3579" s="68" t="str">
        <f>IF(AND(Formulaire!$H$27=Aéroports!$E3579,--ISNUMBER(IFERROR(SEARCH(Formulaire!$H$28,$C3579,1),""))=1),MAX(O$1:O3578)+1,"")</f>
        <v/>
      </c>
      <c r="Q3579" s="91" t="str">
        <f>IFERROR(INDEX($C$2:$C$5193,MATCH(ROWS(M$2:M3579),M$2:M$5193,0)),"")</f>
        <v/>
      </c>
      <c r="R3579" s="70" t="str">
        <f>IFERROR(INDEX($C$2:$C$5193,MATCH(ROWS(N$2:N3579),N$2:N$5193,0)),"")</f>
        <v/>
      </c>
      <c r="S3579" s="92" t="str">
        <f>IFERROR(INDEX($C$2:$C$5193,MATCH(ROWS(O$2:O3579),O$2:O$5193,0)),"")</f>
        <v/>
      </c>
    </row>
    <row r="3580" spans="1:19" x14ac:dyDescent="0.25">
      <c r="A3580" s="69">
        <v>2304</v>
      </c>
      <c r="B3580" s="69" t="s">
        <v>9921</v>
      </c>
      <c r="C3580" s="69" t="s">
        <v>9922</v>
      </c>
      <c r="D3580" s="69" t="s">
        <v>9894</v>
      </c>
      <c r="E3580" s="69" t="s">
        <v>22423</v>
      </c>
      <c r="F3580" s="69" t="s">
        <v>9923</v>
      </c>
      <c r="G3580" s="69" t="s">
        <v>9924</v>
      </c>
      <c r="H3580" s="69">
        <v>32.6663</v>
      </c>
      <c r="I3580" s="69">
        <v>128.833</v>
      </c>
      <c r="J3580" s="69">
        <v>273</v>
      </c>
      <c r="K3580" s="69">
        <v>9</v>
      </c>
      <c r="L3580" s="69">
        <f>COUNTIFS(Aéroports!$C$2:$C$5193,Aéroports!$C3580,Aéroports!$D$2:$D$5193,Aéroports!$D3580)</f>
        <v>1</v>
      </c>
      <c r="M3580" s="69" t="str">
        <f>IF(AND(Formulaire!$H$15=Aéroports!$E3580,--ISNUMBER(IFERROR(SEARCH(Formulaire!$H$16,$C3580,1),""))=1),MAX(M$1:M3579)+1,"")</f>
        <v/>
      </c>
      <c r="N3580" s="69" t="str">
        <f>IF(AND(Formulaire!$H$21=Aéroports!$E3580,--ISNUMBER(IFERROR(SEARCH(Formulaire!$H$22,$C3580,1),""))=1),MAX(N$1:N3579)+1,"")</f>
        <v/>
      </c>
      <c r="O3580" s="69" t="str">
        <f>IF(AND(Formulaire!$H$27=Aéroports!$E3580,--ISNUMBER(IFERROR(SEARCH(Formulaire!$H$28,$C3580,1),""))=1),MAX(O$1:O3579)+1,"")</f>
        <v/>
      </c>
      <c r="Q3580" s="91" t="str">
        <f>IFERROR(INDEX($C$2:$C$5193,MATCH(ROWS(M$2:M3580),M$2:M$5193,0)),"")</f>
        <v/>
      </c>
      <c r="R3580" s="70" t="str">
        <f>IFERROR(INDEX($C$2:$C$5193,MATCH(ROWS(N$2:N3580),N$2:N$5193,0)),"")</f>
        <v/>
      </c>
      <c r="S3580" s="92" t="str">
        <f>IFERROR(INDEX($C$2:$C$5193,MATCH(ROWS(O$2:O3580),O$2:O$5193,0)),"")</f>
        <v/>
      </c>
    </row>
    <row r="3581" spans="1:19" x14ac:dyDescent="0.25">
      <c r="A3581" s="68">
        <v>2305</v>
      </c>
      <c r="B3581" s="68" t="s">
        <v>9925</v>
      </c>
      <c r="C3581" s="68" t="s">
        <v>9926</v>
      </c>
      <c r="D3581" s="68" t="s">
        <v>9894</v>
      </c>
      <c r="E3581" s="68" t="s">
        <v>22423</v>
      </c>
      <c r="F3581" s="68" t="s">
        <v>9927</v>
      </c>
      <c r="G3581" s="68" t="s">
        <v>9928</v>
      </c>
      <c r="H3581" s="68">
        <v>33.585900000000002</v>
      </c>
      <c r="I3581" s="68">
        <v>130.45099999999999</v>
      </c>
      <c r="J3581" s="68">
        <v>32</v>
      </c>
      <c r="K3581" s="68">
        <v>9</v>
      </c>
      <c r="L3581" s="68">
        <f>COUNTIFS(Aéroports!$C$2:$C$5193,Aéroports!$C3581,Aéroports!$D$2:$D$5193,Aéroports!$D3581)</f>
        <v>1</v>
      </c>
      <c r="M3581" s="68" t="str">
        <f>IF(AND(Formulaire!$H$15=Aéroports!$E3581,--ISNUMBER(IFERROR(SEARCH(Formulaire!$H$16,$C3581,1),""))=1),MAX(M$1:M3580)+1,"")</f>
        <v/>
      </c>
      <c r="N3581" s="68" t="str">
        <f>IF(AND(Formulaire!$H$21=Aéroports!$E3581,--ISNUMBER(IFERROR(SEARCH(Formulaire!$H$22,$C3581,1),""))=1),MAX(N$1:N3580)+1,"")</f>
        <v/>
      </c>
      <c r="O3581" s="68" t="str">
        <f>IF(AND(Formulaire!$H$27=Aéroports!$E3581,--ISNUMBER(IFERROR(SEARCH(Formulaire!$H$28,$C3581,1),""))=1),MAX(O$1:O3580)+1,"")</f>
        <v/>
      </c>
      <c r="Q3581" s="91" t="str">
        <f>IFERROR(INDEX($C$2:$C$5193,MATCH(ROWS(M$2:M3581),M$2:M$5193,0)),"")</f>
        <v/>
      </c>
      <c r="R3581" s="70" t="str">
        <f>IFERROR(INDEX($C$2:$C$5193,MATCH(ROWS(N$2:N3581),N$2:N$5193,0)),"")</f>
        <v/>
      </c>
      <c r="S3581" s="92" t="str">
        <f>IFERROR(INDEX($C$2:$C$5193,MATCH(ROWS(O$2:O3581),O$2:O$5193,0)),"")</f>
        <v/>
      </c>
    </row>
    <row r="3582" spans="1:19" x14ac:dyDescent="0.25">
      <c r="A3582" s="69">
        <v>5999</v>
      </c>
      <c r="B3582" s="69" t="s">
        <v>9929</v>
      </c>
      <c r="C3582" s="69" t="s">
        <v>9930</v>
      </c>
      <c r="D3582" s="69" t="s">
        <v>9894</v>
      </c>
      <c r="E3582" s="69" t="s">
        <v>22423</v>
      </c>
      <c r="F3582" s="69" t="s">
        <v>9931</v>
      </c>
      <c r="G3582" s="69" t="s">
        <v>9932</v>
      </c>
      <c r="H3582" s="69">
        <v>37.227400000000003</v>
      </c>
      <c r="I3582" s="69">
        <v>140.43100000000001</v>
      </c>
      <c r="J3582" s="69">
        <v>1221</v>
      </c>
      <c r="K3582" s="69">
        <v>9</v>
      </c>
      <c r="L3582" s="69">
        <f>COUNTIFS(Aéroports!$C$2:$C$5193,Aéroports!$C3582,Aéroports!$D$2:$D$5193,Aéroports!$D3582)</f>
        <v>1</v>
      </c>
      <c r="M3582" s="69" t="str">
        <f>IF(AND(Formulaire!$H$15=Aéroports!$E3582,--ISNUMBER(IFERROR(SEARCH(Formulaire!$H$16,$C3582,1),""))=1),MAX(M$1:M3581)+1,"")</f>
        <v/>
      </c>
      <c r="N3582" s="69" t="str">
        <f>IF(AND(Formulaire!$H$21=Aéroports!$E3582,--ISNUMBER(IFERROR(SEARCH(Formulaire!$H$22,$C3582,1),""))=1),MAX(N$1:N3581)+1,"")</f>
        <v/>
      </c>
      <c r="O3582" s="69" t="str">
        <f>IF(AND(Formulaire!$H$27=Aéroports!$E3582,--ISNUMBER(IFERROR(SEARCH(Formulaire!$H$28,$C3582,1),""))=1),MAX(O$1:O3581)+1,"")</f>
        <v/>
      </c>
      <c r="Q3582" s="91" t="str">
        <f>IFERROR(INDEX($C$2:$C$5193,MATCH(ROWS(M$2:M3582),M$2:M$5193,0)),"")</f>
        <v/>
      </c>
      <c r="R3582" s="70" t="str">
        <f>IFERROR(INDEX($C$2:$C$5193,MATCH(ROWS(N$2:N3582),N$2:N$5193,0)),"")</f>
        <v/>
      </c>
      <c r="S3582" s="92" t="str">
        <f>IFERROR(INDEX($C$2:$C$5193,MATCH(ROWS(O$2:O3582),O$2:O$5193,0)),"")</f>
        <v/>
      </c>
    </row>
    <row r="3583" spans="1:19" x14ac:dyDescent="0.25">
      <c r="A3583" s="68">
        <v>2352</v>
      </c>
      <c r="B3583" s="68" t="s">
        <v>9933</v>
      </c>
      <c r="C3583" s="68" t="s">
        <v>9934</v>
      </c>
      <c r="D3583" s="68" t="s">
        <v>9894</v>
      </c>
      <c r="E3583" s="68" t="s">
        <v>22423</v>
      </c>
      <c r="F3583" s="68" t="s">
        <v>9935</v>
      </c>
      <c r="G3583" s="68" t="s">
        <v>9936</v>
      </c>
      <c r="H3583" s="68">
        <v>33.115000000000002</v>
      </c>
      <c r="I3583" s="68">
        <v>139.786</v>
      </c>
      <c r="J3583" s="68">
        <v>303</v>
      </c>
      <c r="K3583" s="68">
        <v>9</v>
      </c>
      <c r="L3583" s="68">
        <f>COUNTIFS(Aéroports!$C$2:$C$5193,Aéroports!$C3583,Aéroports!$D$2:$D$5193,Aéroports!$D3583)</f>
        <v>1</v>
      </c>
      <c r="M3583" s="68" t="str">
        <f>IF(AND(Formulaire!$H$15=Aéroports!$E3583,--ISNUMBER(IFERROR(SEARCH(Formulaire!$H$16,$C3583,1),""))=1),MAX(M$1:M3582)+1,"")</f>
        <v/>
      </c>
      <c r="N3583" s="68" t="str">
        <f>IF(AND(Formulaire!$H$21=Aéroports!$E3583,--ISNUMBER(IFERROR(SEARCH(Formulaire!$H$22,$C3583,1),""))=1),MAX(N$1:N3582)+1,"")</f>
        <v/>
      </c>
      <c r="O3583" s="68" t="str">
        <f>IF(AND(Formulaire!$H$27=Aéroports!$E3583,--ISNUMBER(IFERROR(SEARCH(Formulaire!$H$28,$C3583,1),""))=1),MAX(O$1:O3582)+1,"")</f>
        <v/>
      </c>
      <c r="Q3583" s="91" t="str">
        <f>IFERROR(INDEX($C$2:$C$5193,MATCH(ROWS(M$2:M3583),M$2:M$5193,0)),"")</f>
        <v/>
      </c>
      <c r="R3583" s="70" t="str">
        <f>IFERROR(INDEX($C$2:$C$5193,MATCH(ROWS(N$2:N3583),N$2:N$5193,0)),"")</f>
        <v/>
      </c>
      <c r="S3583" s="92" t="str">
        <f>IFERROR(INDEX($C$2:$C$5193,MATCH(ROWS(O$2:O3583),O$2:O$5193,0)),"")</f>
        <v/>
      </c>
    </row>
    <row r="3584" spans="1:19" x14ac:dyDescent="0.25">
      <c r="A3584" s="69">
        <v>2288</v>
      </c>
      <c r="B3584" s="69" t="s">
        <v>9937</v>
      </c>
      <c r="C3584" s="69" t="s">
        <v>9938</v>
      </c>
      <c r="D3584" s="69" t="s">
        <v>9894</v>
      </c>
      <c r="E3584" s="69" t="s">
        <v>22423</v>
      </c>
      <c r="F3584" s="69" t="s">
        <v>9939</v>
      </c>
      <c r="G3584" s="69" t="s">
        <v>9940</v>
      </c>
      <c r="H3584" s="69">
        <v>41.77</v>
      </c>
      <c r="I3584" s="69">
        <v>140.822</v>
      </c>
      <c r="J3584" s="69">
        <v>151</v>
      </c>
      <c r="K3584" s="69">
        <v>9</v>
      </c>
      <c r="L3584" s="69">
        <f>COUNTIFS(Aéroports!$C$2:$C$5193,Aéroports!$C3584,Aéroports!$D$2:$D$5193,Aéroports!$D3584)</f>
        <v>1</v>
      </c>
      <c r="M3584" s="69" t="str">
        <f>IF(AND(Formulaire!$H$15=Aéroports!$E3584,--ISNUMBER(IFERROR(SEARCH(Formulaire!$H$16,$C3584,1),""))=1),MAX(M$1:M3583)+1,"")</f>
        <v/>
      </c>
      <c r="N3584" s="69" t="str">
        <f>IF(AND(Formulaire!$H$21=Aéroports!$E3584,--ISNUMBER(IFERROR(SEARCH(Formulaire!$H$22,$C3584,1),""))=1),MAX(N$1:N3583)+1,"")</f>
        <v/>
      </c>
      <c r="O3584" s="69" t="str">
        <f>IF(AND(Formulaire!$H$27=Aéroports!$E3584,--ISNUMBER(IFERROR(SEARCH(Formulaire!$H$28,$C3584,1),""))=1),MAX(O$1:O3583)+1,"")</f>
        <v/>
      </c>
      <c r="Q3584" s="91" t="str">
        <f>IFERROR(INDEX($C$2:$C$5193,MATCH(ROWS(M$2:M3584),M$2:M$5193,0)),"")</f>
        <v/>
      </c>
      <c r="R3584" s="70" t="str">
        <f>IFERROR(INDEX($C$2:$C$5193,MATCH(ROWS(N$2:N3584),N$2:N$5193,0)),"")</f>
        <v/>
      </c>
      <c r="S3584" s="92" t="str">
        <f>IFERROR(INDEX($C$2:$C$5193,MATCH(ROWS(O$2:O3584),O$2:O$5193,0)),"")</f>
        <v/>
      </c>
    </row>
    <row r="3585" spans="1:19" x14ac:dyDescent="0.25">
      <c r="A3585" s="68">
        <v>2344</v>
      </c>
      <c r="B3585" s="68" t="s">
        <v>9941</v>
      </c>
      <c r="C3585" s="68" t="s">
        <v>9942</v>
      </c>
      <c r="D3585" s="68" t="s">
        <v>9894</v>
      </c>
      <c r="E3585" s="68" t="s">
        <v>22423</v>
      </c>
      <c r="F3585" s="68" t="s">
        <v>9943</v>
      </c>
      <c r="G3585" s="68" t="s">
        <v>9944</v>
      </c>
      <c r="H3585" s="68">
        <v>39.428600000000003</v>
      </c>
      <c r="I3585" s="68">
        <v>141.13499999999999</v>
      </c>
      <c r="J3585" s="68">
        <v>297</v>
      </c>
      <c r="K3585" s="68">
        <v>9</v>
      </c>
      <c r="L3585" s="68">
        <f>COUNTIFS(Aéroports!$C$2:$C$5193,Aéroports!$C3585,Aéroports!$D$2:$D$5193,Aéroports!$D3585)</f>
        <v>1</v>
      </c>
      <c r="M3585" s="68" t="str">
        <f>IF(AND(Formulaire!$H$15=Aéroports!$E3585,--ISNUMBER(IFERROR(SEARCH(Formulaire!$H$16,$C3585,1),""))=1),MAX(M$1:M3584)+1,"")</f>
        <v/>
      </c>
      <c r="N3585" s="68" t="str">
        <f>IF(AND(Formulaire!$H$21=Aéroports!$E3585,--ISNUMBER(IFERROR(SEARCH(Formulaire!$H$22,$C3585,1),""))=1),MAX(N$1:N3584)+1,"")</f>
        <v/>
      </c>
      <c r="O3585" s="68" t="str">
        <f>IF(AND(Formulaire!$H$27=Aéroports!$E3585,--ISNUMBER(IFERROR(SEARCH(Formulaire!$H$28,$C3585,1),""))=1),MAX(O$1:O3584)+1,"")</f>
        <v/>
      </c>
      <c r="Q3585" s="91" t="str">
        <f>IFERROR(INDEX($C$2:$C$5193,MATCH(ROWS(M$2:M3585),M$2:M$5193,0)),"")</f>
        <v/>
      </c>
      <c r="R3585" s="70" t="str">
        <f>IFERROR(INDEX($C$2:$C$5193,MATCH(ROWS(N$2:N3585),N$2:N$5193,0)),"")</f>
        <v/>
      </c>
      <c r="S3585" s="92" t="str">
        <f>IFERROR(INDEX($C$2:$C$5193,MATCH(ROWS(O$2:O3585),O$2:O$5193,0)),"")</f>
        <v/>
      </c>
    </row>
    <row r="3586" spans="1:19" x14ac:dyDescent="0.25">
      <c r="A3586" s="69">
        <v>2326</v>
      </c>
      <c r="B3586" s="69" t="s">
        <v>9945</v>
      </c>
      <c r="C3586" s="69" t="s">
        <v>9946</v>
      </c>
      <c r="D3586" s="69" t="s">
        <v>9894</v>
      </c>
      <c r="E3586" s="69" t="s">
        <v>22423</v>
      </c>
      <c r="F3586" s="69" t="s">
        <v>9947</v>
      </c>
      <c r="G3586" s="69" t="s">
        <v>9948</v>
      </c>
      <c r="H3586" s="69">
        <v>34.436100000000003</v>
      </c>
      <c r="I3586" s="69">
        <v>132.91900000000001</v>
      </c>
      <c r="J3586" s="69">
        <v>1088</v>
      </c>
      <c r="K3586" s="69">
        <v>9</v>
      </c>
      <c r="L3586" s="69">
        <f>COUNTIFS(Aéroports!$C$2:$C$5193,Aéroports!$C3586,Aéroports!$D$2:$D$5193,Aéroports!$D3586)</f>
        <v>1</v>
      </c>
      <c r="M3586" s="69" t="str">
        <f>IF(AND(Formulaire!$H$15=Aéroports!$E3586,--ISNUMBER(IFERROR(SEARCH(Formulaire!$H$16,$C3586,1),""))=1),MAX(M$1:M3585)+1,"")</f>
        <v/>
      </c>
      <c r="N3586" s="69" t="str">
        <f>IF(AND(Formulaire!$H$21=Aéroports!$E3586,--ISNUMBER(IFERROR(SEARCH(Formulaire!$H$22,$C3586,1),""))=1),MAX(N$1:N3585)+1,"")</f>
        <v/>
      </c>
      <c r="O3586" s="69" t="str">
        <f>IF(AND(Formulaire!$H$27=Aéroports!$E3586,--ISNUMBER(IFERROR(SEARCH(Formulaire!$H$28,$C3586,1),""))=1),MAX(O$1:O3585)+1,"")</f>
        <v/>
      </c>
      <c r="Q3586" s="91" t="str">
        <f>IFERROR(INDEX($C$2:$C$5193,MATCH(ROWS(M$2:M3586),M$2:M$5193,0)),"")</f>
        <v/>
      </c>
      <c r="R3586" s="70" t="str">
        <f>IFERROR(INDEX($C$2:$C$5193,MATCH(ROWS(N$2:N3586),N$2:N$5193,0)),"")</f>
        <v/>
      </c>
      <c r="S3586" s="92" t="str">
        <f>IFERROR(INDEX($C$2:$C$5193,MATCH(ROWS(O$2:O3586),O$2:O$5193,0)),"")</f>
        <v/>
      </c>
    </row>
    <row r="3587" spans="1:19" x14ac:dyDescent="0.25">
      <c r="A3587" s="68">
        <v>2281</v>
      </c>
      <c r="B3587" s="68" t="s">
        <v>9952</v>
      </c>
      <c r="C3587" s="68" t="s">
        <v>9953</v>
      </c>
      <c r="D3587" s="68" t="s">
        <v>9894</v>
      </c>
      <c r="E3587" s="68" t="s">
        <v>22423</v>
      </c>
      <c r="F3587" s="68" t="s">
        <v>9954</v>
      </c>
      <c r="G3587" s="68" t="s">
        <v>9955</v>
      </c>
      <c r="H3587" s="68">
        <v>36.181100000000001</v>
      </c>
      <c r="I3587" s="68">
        <v>140.41499999999999</v>
      </c>
      <c r="J3587" s="68">
        <v>105</v>
      </c>
      <c r="K3587" s="68">
        <v>9</v>
      </c>
      <c r="L3587" s="68">
        <f>COUNTIFS(Aéroports!$C$2:$C$5193,Aéroports!$C3587,Aéroports!$D$2:$D$5193,Aéroports!$D3587)</f>
        <v>1</v>
      </c>
      <c r="M3587" s="68" t="str">
        <f>IF(AND(Formulaire!$H$15=Aéroports!$E3587,--ISNUMBER(IFERROR(SEARCH(Formulaire!$H$16,$C3587,1),""))=1),MAX(M$1:M3586)+1,"")</f>
        <v/>
      </c>
      <c r="N3587" s="68" t="str">
        <f>IF(AND(Formulaire!$H$21=Aéroports!$E3587,--ISNUMBER(IFERROR(SEARCH(Formulaire!$H$22,$C3587,1),""))=1),MAX(N$1:N3586)+1,"")</f>
        <v/>
      </c>
      <c r="O3587" s="68" t="str">
        <f>IF(AND(Formulaire!$H$27=Aéroports!$E3587,--ISNUMBER(IFERROR(SEARCH(Formulaire!$H$28,$C3587,1),""))=1),MAX(O$1:O3586)+1,"")</f>
        <v/>
      </c>
      <c r="Q3587" s="91" t="str">
        <f>IFERROR(INDEX($C$2:$C$5193,MATCH(ROWS(M$2:M3587),M$2:M$5193,0)),"")</f>
        <v/>
      </c>
      <c r="R3587" s="70" t="str">
        <f>IFERROR(INDEX($C$2:$C$5193,MATCH(ROWS(N$2:N3587),N$2:N$5193,0)),"")</f>
        <v/>
      </c>
      <c r="S3587" s="92" t="str">
        <f>IFERROR(INDEX($C$2:$C$5193,MATCH(ROWS(O$2:O3587),O$2:O$5193,0)),"")</f>
        <v/>
      </c>
    </row>
    <row r="3588" spans="1:19" x14ac:dyDescent="0.25">
      <c r="A3588" s="69">
        <v>11925</v>
      </c>
      <c r="B3588" s="69" t="s">
        <v>9956</v>
      </c>
      <c r="C3588" s="69" t="s">
        <v>9957</v>
      </c>
      <c r="D3588" s="69" t="s">
        <v>9894</v>
      </c>
      <c r="E3588" s="69" t="s">
        <v>22423</v>
      </c>
      <c r="F3588" s="69" t="s">
        <v>9958</v>
      </c>
      <c r="G3588" s="69" t="s">
        <v>9959</v>
      </c>
      <c r="H3588" s="69">
        <v>26.722000000000001</v>
      </c>
      <c r="I3588" s="69">
        <v>127.785</v>
      </c>
      <c r="J3588" s="69">
        <v>246</v>
      </c>
      <c r="K3588" s="69" t="s">
        <v>340</v>
      </c>
      <c r="L3588" s="69">
        <f>COUNTIFS(Aéroports!$C$2:$C$5193,Aéroports!$C3588,Aéroports!$D$2:$D$5193,Aéroports!$D3588)</f>
        <v>1</v>
      </c>
      <c r="M3588" s="69" t="str">
        <f>IF(AND(Formulaire!$H$15=Aéroports!$E3588,--ISNUMBER(IFERROR(SEARCH(Formulaire!$H$16,$C3588,1),""))=1),MAX(M$1:M3587)+1,"")</f>
        <v/>
      </c>
      <c r="N3588" s="69" t="str">
        <f>IF(AND(Formulaire!$H$21=Aéroports!$E3588,--ISNUMBER(IFERROR(SEARCH(Formulaire!$H$22,$C3588,1),""))=1),MAX(N$1:N3587)+1,"")</f>
        <v/>
      </c>
      <c r="O3588" s="69" t="str">
        <f>IF(AND(Formulaire!$H$27=Aéroports!$E3588,--ISNUMBER(IFERROR(SEARCH(Formulaire!$H$28,$C3588,1),""))=1),MAX(O$1:O3587)+1,"")</f>
        <v/>
      </c>
      <c r="Q3588" s="91" t="str">
        <f>IFERROR(INDEX($C$2:$C$5193,MATCH(ROWS(M$2:M3588),M$2:M$5193,0)),"")</f>
        <v/>
      </c>
      <c r="R3588" s="70" t="str">
        <f>IFERROR(INDEX($C$2:$C$5193,MATCH(ROWS(N$2:N3588),N$2:N$5193,0)),"")</f>
        <v/>
      </c>
      <c r="S3588" s="92" t="str">
        <f>IFERROR(INDEX($C$2:$C$5193,MATCH(ROWS(O$2:O3588),O$2:O$5193,0)),"")</f>
        <v/>
      </c>
    </row>
    <row r="3589" spans="1:19" x14ac:dyDescent="0.25">
      <c r="A3589" s="68">
        <v>2295</v>
      </c>
      <c r="B3589" s="68" t="s">
        <v>9960</v>
      </c>
      <c r="C3589" s="68" t="s">
        <v>9961</v>
      </c>
      <c r="D3589" s="68" t="s">
        <v>9894</v>
      </c>
      <c r="E3589" s="68" t="s">
        <v>22423</v>
      </c>
      <c r="F3589" s="68" t="s">
        <v>9962</v>
      </c>
      <c r="G3589" s="68" t="s">
        <v>9963</v>
      </c>
      <c r="H3589" s="68">
        <v>33.749000000000002</v>
      </c>
      <c r="I3589" s="68">
        <v>129.785</v>
      </c>
      <c r="J3589" s="68">
        <v>41</v>
      </c>
      <c r="K3589" s="68">
        <v>9</v>
      </c>
      <c r="L3589" s="68">
        <f>COUNTIFS(Aéroports!$C$2:$C$5193,Aéroports!$C3589,Aéroports!$D$2:$D$5193,Aéroports!$D3589)</f>
        <v>1</v>
      </c>
      <c r="M3589" s="68" t="str">
        <f>IF(AND(Formulaire!$H$15=Aéroports!$E3589,--ISNUMBER(IFERROR(SEARCH(Formulaire!$H$16,$C3589,1),""))=1),MAX(M$1:M3588)+1,"")</f>
        <v/>
      </c>
      <c r="N3589" s="68" t="str">
        <f>IF(AND(Formulaire!$H$21=Aéroports!$E3589,--ISNUMBER(IFERROR(SEARCH(Formulaire!$H$22,$C3589,1),""))=1),MAX(N$1:N3588)+1,"")</f>
        <v/>
      </c>
      <c r="O3589" s="68" t="str">
        <f>IF(AND(Formulaire!$H$27=Aéroports!$E3589,--ISNUMBER(IFERROR(SEARCH(Formulaire!$H$28,$C3589,1),""))=1),MAX(O$1:O3588)+1,"")</f>
        <v/>
      </c>
      <c r="Q3589" s="91" t="str">
        <f>IFERROR(INDEX($C$2:$C$5193,MATCH(ROWS(M$2:M3589),M$2:M$5193,0)),"")</f>
        <v/>
      </c>
      <c r="R3589" s="70" t="str">
        <f>IFERROR(INDEX($C$2:$C$5193,MATCH(ROWS(N$2:N3589),N$2:N$5193,0)),"")</f>
        <v/>
      </c>
      <c r="S3589" s="92" t="str">
        <f>IFERROR(INDEX($C$2:$C$5193,MATCH(ROWS(O$2:O3589),O$2:O$5193,0)),"")</f>
        <v/>
      </c>
    </row>
    <row r="3590" spans="1:19" x14ac:dyDescent="0.25">
      <c r="A3590" s="69">
        <v>2387</v>
      </c>
      <c r="B3590" s="69" t="s">
        <v>9964</v>
      </c>
      <c r="C3590" s="69" t="s">
        <v>9965</v>
      </c>
      <c r="D3590" s="69" t="s">
        <v>9894</v>
      </c>
      <c r="E3590" s="69" t="s">
        <v>22423</v>
      </c>
      <c r="F3590" s="69" t="s">
        <v>9966</v>
      </c>
      <c r="G3590" s="69" t="s">
        <v>9967</v>
      </c>
      <c r="H3590" s="69">
        <v>24.3445</v>
      </c>
      <c r="I3590" s="69">
        <v>124.187</v>
      </c>
      <c r="J3590" s="69">
        <v>93</v>
      </c>
      <c r="K3590" s="69">
        <v>9</v>
      </c>
      <c r="L3590" s="69">
        <f>COUNTIFS(Aéroports!$C$2:$C$5193,Aéroports!$C3590,Aéroports!$D$2:$D$5193,Aéroports!$D3590)</f>
        <v>1</v>
      </c>
      <c r="M3590" s="69" t="str">
        <f>IF(AND(Formulaire!$H$15=Aéroports!$E3590,--ISNUMBER(IFERROR(SEARCH(Formulaire!$H$16,$C3590,1),""))=1),MAX(M$1:M3589)+1,"")</f>
        <v/>
      </c>
      <c r="N3590" s="69" t="str">
        <f>IF(AND(Formulaire!$H$21=Aéroports!$E3590,--ISNUMBER(IFERROR(SEARCH(Formulaire!$H$22,$C3590,1),""))=1),MAX(N$1:N3589)+1,"")</f>
        <v/>
      </c>
      <c r="O3590" s="69" t="str">
        <f>IF(AND(Formulaire!$H$27=Aéroports!$E3590,--ISNUMBER(IFERROR(SEARCH(Formulaire!$H$28,$C3590,1),""))=1),MAX(O$1:O3589)+1,"")</f>
        <v/>
      </c>
      <c r="Q3590" s="91" t="str">
        <f>IFERROR(INDEX($C$2:$C$5193,MATCH(ROWS(M$2:M3590),M$2:M$5193,0)),"")</f>
        <v/>
      </c>
      <c r="R3590" s="70" t="str">
        <f>IFERROR(INDEX($C$2:$C$5193,MATCH(ROWS(N$2:N3590),N$2:N$5193,0)),"")</f>
        <v/>
      </c>
      <c r="S3590" s="92" t="str">
        <f>IFERROR(INDEX($C$2:$C$5193,MATCH(ROWS(O$2:O3590),O$2:O$5193,0)),"")</f>
        <v/>
      </c>
    </row>
    <row r="3591" spans="1:19" x14ac:dyDescent="0.25">
      <c r="A3591" s="68">
        <v>5998</v>
      </c>
      <c r="B3591" s="68" t="s">
        <v>9968</v>
      </c>
      <c r="C3591" s="68" t="s">
        <v>9969</v>
      </c>
      <c r="D3591" s="68" t="s">
        <v>9894</v>
      </c>
      <c r="E3591" s="68" t="s">
        <v>22423</v>
      </c>
      <c r="F3591" s="68" t="s">
        <v>9970</v>
      </c>
      <c r="G3591" s="68" t="s">
        <v>9971</v>
      </c>
      <c r="H3591" s="68">
        <v>34.676400000000001</v>
      </c>
      <c r="I3591" s="68">
        <v>131.79</v>
      </c>
      <c r="J3591" s="68">
        <v>184</v>
      </c>
      <c r="K3591" s="68">
        <v>9</v>
      </c>
      <c r="L3591" s="68">
        <f>COUNTIFS(Aéroports!$C$2:$C$5193,Aéroports!$C3591,Aéroports!$D$2:$D$5193,Aéroports!$D3591)</f>
        <v>1</v>
      </c>
      <c r="M3591" s="68" t="str">
        <f>IF(AND(Formulaire!$H$15=Aéroports!$E3591,--ISNUMBER(IFERROR(SEARCH(Formulaire!$H$16,$C3591,1),""))=1),MAX(M$1:M3590)+1,"")</f>
        <v/>
      </c>
      <c r="N3591" s="68" t="str">
        <f>IF(AND(Formulaire!$H$21=Aéroports!$E3591,--ISNUMBER(IFERROR(SEARCH(Formulaire!$H$22,$C3591,1),""))=1),MAX(N$1:N3590)+1,"")</f>
        <v/>
      </c>
      <c r="O3591" s="68" t="str">
        <f>IF(AND(Formulaire!$H$27=Aéroports!$E3591,--ISNUMBER(IFERROR(SEARCH(Formulaire!$H$28,$C3591,1),""))=1),MAX(O$1:O3590)+1,"")</f>
        <v/>
      </c>
      <c r="Q3591" s="91" t="str">
        <f>IFERROR(INDEX($C$2:$C$5193,MATCH(ROWS(M$2:M3591),M$2:M$5193,0)),"")</f>
        <v/>
      </c>
      <c r="R3591" s="70" t="str">
        <f>IFERROR(INDEX($C$2:$C$5193,MATCH(ROWS(N$2:N3591),N$2:N$5193,0)),"")</f>
        <v/>
      </c>
      <c r="S3591" s="92" t="str">
        <f>IFERROR(INDEX($C$2:$C$5193,MATCH(ROWS(O$2:O3591),O$2:O$5193,0)),"")</f>
        <v/>
      </c>
    </row>
    <row r="3592" spans="1:19" x14ac:dyDescent="0.25">
      <c r="A3592" s="69">
        <v>2283</v>
      </c>
      <c r="B3592" s="69" t="s">
        <v>9972</v>
      </c>
      <c r="C3592" s="69" t="s">
        <v>9973</v>
      </c>
      <c r="D3592" s="69" t="s">
        <v>9894</v>
      </c>
      <c r="E3592" s="69" t="s">
        <v>22423</v>
      </c>
      <c r="F3592" s="69" t="s">
        <v>9974</v>
      </c>
      <c r="G3592" s="69" t="s">
        <v>9975</v>
      </c>
      <c r="H3592" s="69">
        <v>24.783999999999999</v>
      </c>
      <c r="I3592" s="69">
        <v>141.32300000000001</v>
      </c>
      <c r="J3592" s="69">
        <v>384</v>
      </c>
      <c r="K3592" s="69">
        <v>9</v>
      </c>
      <c r="L3592" s="69">
        <f>COUNTIFS(Aéroports!$C$2:$C$5193,Aéroports!$C3592,Aéroports!$D$2:$D$5193,Aéroports!$D3592)</f>
        <v>1</v>
      </c>
      <c r="M3592" s="69" t="str">
        <f>IF(AND(Formulaire!$H$15=Aéroports!$E3592,--ISNUMBER(IFERROR(SEARCH(Formulaire!$H$16,$C3592,1),""))=1),MAX(M$1:M3591)+1,"")</f>
        <v/>
      </c>
      <c r="N3592" s="69" t="str">
        <f>IF(AND(Formulaire!$H$21=Aéroports!$E3592,--ISNUMBER(IFERROR(SEARCH(Formulaire!$H$22,$C3592,1),""))=1),MAX(N$1:N3591)+1,"")</f>
        <v/>
      </c>
      <c r="O3592" s="69" t="str">
        <f>IF(AND(Formulaire!$H$27=Aéroports!$E3592,--ISNUMBER(IFERROR(SEARCH(Formulaire!$H$28,$C3592,1),""))=1),MAX(O$1:O3591)+1,"")</f>
        <v/>
      </c>
      <c r="Q3592" s="91" t="str">
        <f>IFERROR(INDEX($C$2:$C$5193,MATCH(ROWS(M$2:M3592),M$2:M$5193,0)),"")</f>
        <v/>
      </c>
      <c r="R3592" s="70" t="str">
        <f>IFERROR(INDEX($C$2:$C$5193,MATCH(ROWS(N$2:N3592),N$2:N$5193,0)),"")</f>
        <v/>
      </c>
      <c r="S3592" s="92" t="str">
        <f>IFERROR(INDEX($C$2:$C$5193,MATCH(ROWS(O$2:O3592),O$2:O$5193,0)),"")</f>
        <v/>
      </c>
    </row>
    <row r="3593" spans="1:19" x14ac:dyDescent="0.25">
      <c r="A3593" s="68">
        <v>2328</v>
      </c>
      <c r="B3593" s="68" t="s">
        <v>9976</v>
      </c>
      <c r="C3593" s="68" t="s">
        <v>9977</v>
      </c>
      <c r="D3593" s="68" t="s">
        <v>9894</v>
      </c>
      <c r="E3593" s="68" t="s">
        <v>22423</v>
      </c>
      <c r="F3593" s="68" t="s">
        <v>9978</v>
      </c>
      <c r="G3593" s="68" t="s">
        <v>9979</v>
      </c>
      <c r="H3593" s="68">
        <v>35.413600000000002</v>
      </c>
      <c r="I3593" s="68">
        <v>132.88999999999999</v>
      </c>
      <c r="J3593" s="68">
        <v>15</v>
      </c>
      <c r="K3593" s="68">
        <v>9</v>
      </c>
      <c r="L3593" s="68">
        <f>COUNTIFS(Aéroports!$C$2:$C$5193,Aéroports!$C3593,Aéroports!$D$2:$D$5193,Aéroports!$D3593)</f>
        <v>1</v>
      </c>
      <c r="M3593" s="68" t="str">
        <f>IF(AND(Formulaire!$H$15=Aéroports!$E3593,--ISNUMBER(IFERROR(SEARCH(Formulaire!$H$16,$C3593,1),""))=1),MAX(M$1:M3592)+1,"")</f>
        <v/>
      </c>
      <c r="N3593" s="68" t="str">
        <f>IF(AND(Formulaire!$H$21=Aéroports!$E3593,--ISNUMBER(IFERROR(SEARCH(Formulaire!$H$22,$C3593,1),""))=1),MAX(N$1:N3592)+1,"")</f>
        <v/>
      </c>
      <c r="O3593" s="68" t="str">
        <f>IF(AND(Formulaire!$H$27=Aéroports!$E3593,--ISNUMBER(IFERROR(SEARCH(Formulaire!$H$28,$C3593,1),""))=1),MAX(O$1:O3592)+1,"")</f>
        <v/>
      </c>
      <c r="Q3593" s="91" t="str">
        <f>IFERROR(INDEX($C$2:$C$5193,MATCH(ROWS(M$2:M3593),M$2:M$5193,0)),"")</f>
        <v/>
      </c>
      <c r="R3593" s="70" t="str">
        <f>IFERROR(INDEX($C$2:$C$5193,MATCH(ROWS(N$2:N3593),N$2:N$5193,0)),"")</f>
        <v/>
      </c>
      <c r="S3593" s="92" t="str">
        <f>IFERROR(INDEX($C$2:$C$5193,MATCH(ROWS(O$2:O3593),O$2:O$5193,0)),"")</f>
        <v/>
      </c>
    </row>
    <row r="3594" spans="1:19" x14ac:dyDescent="0.25">
      <c r="A3594" s="69">
        <v>2386</v>
      </c>
      <c r="B3594" s="69" t="s">
        <v>9980</v>
      </c>
      <c r="C3594" s="69" t="s">
        <v>9981</v>
      </c>
      <c r="D3594" s="69" t="s">
        <v>9894</v>
      </c>
      <c r="E3594" s="69" t="s">
        <v>22423</v>
      </c>
      <c r="F3594" s="69" t="s">
        <v>9982</v>
      </c>
      <c r="G3594" s="69" t="s">
        <v>9983</v>
      </c>
      <c r="H3594" s="69">
        <v>26.355599999999999</v>
      </c>
      <c r="I3594" s="69">
        <v>127.768</v>
      </c>
      <c r="J3594" s="69">
        <v>143</v>
      </c>
      <c r="K3594" s="69">
        <v>9</v>
      </c>
      <c r="L3594" s="69">
        <f>COUNTIFS(Aéroports!$C$2:$C$5193,Aéroports!$C3594,Aéroports!$D$2:$D$5193,Aéroports!$D3594)</f>
        <v>1</v>
      </c>
      <c r="M3594" s="69" t="str">
        <f>IF(AND(Formulaire!$H$15=Aéroports!$E3594,--ISNUMBER(IFERROR(SEARCH(Formulaire!$H$16,$C3594,1),""))=1),MAX(M$1:M3593)+1,"")</f>
        <v/>
      </c>
      <c r="N3594" s="69" t="str">
        <f>IF(AND(Formulaire!$H$21=Aéroports!$E3594,--ISNUMBER(IFERROR(SEARCH(Formulaire!$H$22,$C3594,1),""))=1),MAX(N$1:N3593)+1,"")</f>
        <v/>
      </c>
      <c r="O3594" s="69" t="str">
        <f>IF(AND(Formulaire!$H$27=Aéroports!$E3594,--ISNUMBER(IFERROR(SEARCH(Formulaire!$H$28,$C3594,1),""))=1),MAX(O$1:O3593)+1,"")</f>
        <v/>
      </c>
      <c r="Q3594" s="91" t="str">
        <f>IFERROR(INDEX($C$2:$C$5193,MATCH(ROWS(M$2:M3594),M$2:M$5193,0)),"")</f>
        <v/>
      </c>
      <c r="R3594" s="70" t="str">
        <f>IFERROR(INDEX($C$2:$C$5193,MATCH(ROWS(N$2:N3594),N$2:N$5193,0)),"")</f>
        <v/>
      </c>
      <c r="S3594" s="92" t="str">
        <f>IFERROR(INDEX($C$2:$C$5193,MATCH(ROWS(O$2:O3594),O$2:O$5193,0)),"")</f>
        <v/>
      </c>
    </row>
    <row r="3595" spans="1:19" x14ac:dyDescent="0.25">
      <c r="A3595" s="68">
        <v>2307</v>
      </c>
      <c r="B3595" s="68" t="s">
        <v>9984</v>
      </c>
      <c r="C3595" s="68" t="s">
        <v>9985</v>
      </c>
      <c r="D3595" s="68" t="s">
        <v>9894</v>
      </c>
      <c r="E3595" s="68" t="s">
        <v>22423</v>
      </c>
      <c r="F3595" s="68" t="s">
        <v>9986</v>
      </c>
      <c r="G3595" s="68" t="s">
        <v>9987</v>
      </c>
      <c r="H3595" s="68">
        <v>31.8034</v>
      </c>
      <c r="I3595" s="68">
        <v>130.71899999999999</v>
      </c>
      <c r="J3595" s="68">
        <v>906</v>
      </c>
      <c r="K3595" s="68">
        <v>9</v>
      </c>
      <c r="L3595" s="68">
        <f>COUNTIFS(Aéroports!$C$2:$C$5193,Aéroports!$C3595,Aéroports!$D$2:$D$5193,Aéroports!$D3595)</f>
        <v>1</v>
      </c>
      <c r="M3595" s="68" t="str">
        <f>IF(AND(Formulaire!$H$15=Aéroports!$E3595,--ISNUMBER(IFERROR(SEARCH(Formulaire!$H$16,$C3595,1),""))=1),MAX(M$1:M3594)+1,"")</f>
        <v/>
      </c>
      <c r="N3595" s="68" t="str">
        <f>IF(AND(Formulaire!$H$21=Aéroports!$E3595,--ISNUMBER(IFERROR(SEARCH(Formulaire!$H$22,$C3595,1),""))=1),MAX(N$1:N3594)+1,"")</f>
        <v/>
      </c>
      <c r="O3595" s="68" t="str">
        <f>IF(AND(Formulaire!$H$27=Aéroports!$E3595,--ISNUMBER(IFERROR(SEARCH(Formulaire!$H$28,$C3595,1),""))=1),MAX(O$1:O3594)+1,"")</f>
        <v/>
      </c>
      <c r="Q3595" s="91" t="str">
        <f>IFERROR(INDEX($C$2:$C$5193,MATCH(ROWS(M$2:M3595),M$2:M$5193,0)),"")</f>
        <v/>
      </c>
      <c r="R3595" s="70" t="str">
        <f>IFERROR(INDEX($C$2:$C$5193,MATCH(ROWS(N$2:N3595),N$2:N$5193,0)),"")</f>
        <v/>
      </c>
      <c r="S3595" s="92" t="str">
        <f>IFERROR(INDEX($C$2:$C$5193,MATCH(ROWS(O$2:O3595),O$2:O$5193,0)),"")</f>
        <v/>
      </c>
    </row>
    <row r="3596" spans="1:19" x14ac:dyDescent="0.25">
      <c r="A3596" s="69">
        <v>2322</v>
      </c>
      <c r="B3596" s="69" t="s">
        <v>9988</v>
      </c>
      <c r="C3596" s="69" t="s">
        <v>9989</v>
      </c>
      <c r="D3596" s="69" t="s">
        <v>9894</v>
      </c>
      <c r="E3596" s="69" t="s">
        <v>22423</v>
      </c>
      <c r="F3596" s="69" t="s">
        <v>9990</v>
      </c>
      <c r="G3596" s="69" t="s">
        <v>9991</v>
      </c>
      <c r="H3596" s="69">
        <v>36.394599999999997</v>
      </c>
      <c r="I3596" s="69">
        <v>136.40700000000001</v>
      </c>
      <c r="J3596" s="69">
        <v>36</v>
      </c>
      <c r="K3596" s="69">
        <v>9</v>
      </c>
      <c r="L3596" s="69">
        <f>COUNTIFS(Aéroports!$C$2:$C$5193,Aéroports!$C3596,Aéroports!$D$2:$D$5193,Aéroports!$D3596)</f>
        <v>1</v>
      </c>
      <c r="M3596" s="69" t="str">
        <f>IF(AND(Formulaire!$H$15=Aéroports!$E3596,--ISNUMBER(IFERROR(SEARCH(Formulaire!$H$16,$C3596,1),""))=1),MAX(M$1:M3595)+1,"")</f>
        <v/>
      </c>
      <c r="N3596" s="69" t="str">
        <f>IF(AND(Formulaire!$H$21=Aéroports!$E3596,--ISNUMBER(IFERROR(SEARCH(Formulaire!$H$22,$C3596,1),""))=1),MAX(N$1:N3595)+1,"")</f>
        <v/>
      </c>
      <c r="O3596" s="69" t="str">
        <f>IF(AND(Formulaire!$H$27=Aéroports!$E3596,--ISNUMBER(IFERROR(SEARCH(Formulaire!$H$28,$C3596,1),""))=1),MAX(O$1:O3595)+1,"")</f>
        <v/>
      </c>
      <c r="Q3596" s="91" t="str">
        <f>IFERROR(INDEX($C$2:$C$5193,MATCH(ROWS(M$2:M3596),M$2:M$5193,0)),"")</f>
        <v/>
      </c>
      <c r="R3596" s="70" t="str">
        <f>IFERROR(INDEX($C$2:$C$5193,MATCH(ROWS(N$2:N3596),N$2:N$5193,0)),"")</f>
        <v/>
      </c>
      <c r="S3596" s="92" t="str">
        <f>IFERROR(INDEX($C$2:$C$5193,MATCH(ROWS(O$2:O3596),O$2:O$5193,0)),"")</f>
        <v/>
      </c>
    </row>
    <row r="3597" spans="1:19" x14ac:dyDescent="0.25">
      <c r="A3597" s="68">
        <v>9148</v>
      </c>
      <c r="B3597" s="68" t="s">
        <v>9992</v>
      </c>
      <c r="C3597" s="68" t="s">
        <v>9993</v>
      </c>
      <c r="D3597" s="68" t="s">
        <v>9894</v>
      </c>
      <c r="E3597" s="68" t="s">
        <v>22423</v>
      </c>
      <c r="F3597" s="68" t="s">
        <v>9994</v>
      </c>
      <c r="G3597" s="68" t="s">
        <v>9995</v>
      </c>
      <c r="H3597" s="68">
        <v>26.168299999999999</v>
      </c>
      <c r="I3597" s="68">
        <v>127.29300000000001</v>
      </c>
      <c r="J3597" s="68">
        <v>156</v>
      </c>
      <c r="K3597" s="68">
        <v>9</v>
      </c>
      <c r="L3597" s="68">
        <f>COUNTIFS(Aéroports!$C$2:$C$5193,Aéroports!$C3597,Aéroports!$D$2:$D$5193,Aéroports!$D3597)</f>
        <v>1</v>
      </c>
      <c r="M3597" s="68" t="str">
        <f>IF(AND(Formulaire!$H$15=Aéroports!$E3597,--ISNUMBER(IFERROR(SEARCH(Formulaire!$H$16,$C3597,1),""))=1),MAX(M$1:M3596)+1,"")</f>
        <v/>
      </c>
      <c r="N3597" s="68" t="str">
        <f>IF(AND(Formulaire!$H$21=Aéroports!$E3597,--ISNUMBER(IFERROR(SEARCH(Formulaire!$H$22,$C3597,1),""))=1),MAX(N$1:N3596)+1,"")</f>
        <v/>
      </c>
      <c r="O3597" s="68" t="str">
        <f>IF(AND(Formulaire!$H$27=Aéroports!$E3597,--ISNUMBER(IFERROR(SEARCH(Formulaire!$H$28,$C3597,1),""))=1),MAX(O$1:O3596)+1,"")</f>
        <v/>
      </c>
      <c r="Q3597" s="91" t="str">
        <f>IFERROR(INDEX($C$2:$C$5193,MATCH(ROWS(M$2:M3597),M$2:M$5193,0)),"")</f>
        <v/>
      </c>
      <c r="R3597" s="70" t="str">
        <f>IFERROR(INDEX($C$2:$C$5193,MATCH(ROWS(N$2:N3597),N$2:N$5193,0)),"")</f>
        <v/>
      </c>
      <c r="S3597" s="92" t="str">
        <f>IFERROR(INDEX($C$2:$C$5193,MATCH(ROWS(O$2:O3597),O$2:O$5193,0)),"")</f>
        <v/>
      </c>
    </row>
    <row r="3598" spans="1:19" x14ac:dyDescent="0.25">
      <c r="A3598" s="69">
        <v>7551</v>
      </c>
      <c r="B3598" s="69" t="s">
        <v>9996</v>
      </c>
      <c r="C3598" s="69" t="s">
        <v>9997</v>
      </c>
      <c r="D3598" s="69" t="s">
        <v>9894</v>
      </c>
      <c r="E3598" s="69" t="s">
        <v>22423</v>
      </c>
      <c r="F3598" s="69" t="s">
        <v>9998</v>
      </c>
      <c r="G3598" s="69" t="s">
        <v>9999</v>
      </c>
      <c r="H3598" s="69">
        <v>28.321300000000001</v>
      </c>
      <c r="I3598" s="69">
        <v>129.928</v>
      </c>
      <c r="J3598" s="69">
        <v>21</v>
      </c>
      <c r="K3598" s="69">
        <v>9</v>
      </c>
      <c r="L3598" s="69">
        <f>COUNTIFS(Aéroports!$C$2:$C$5193,Aéroports!$C3598,Aéroports!$D$2:$D$5193,Aéroports!$D3598)</f>
        <v>1</v>
      </c>
      <c r="M3598" s="69" t="str">
        <f>IF(AND(Formulaire!$H$15=Aéroports!$E3598,--ISNUMBER(IFERROR(SEARCH(Formulaire!$H$16,$C3598,1),""))=1),MAX(M$1:M3597)+1,"")</f>
        <v/>
      </c>
      <c r="N3598" s="69" t="str">
        <f>IF(AND(Formulaire!$H$21=Aéroports!$E3598,--ISNUMBER(IFERROR(SEARCH(Formulaire!$H$22,$C3598,1),""))=1),MAX(N$1:N3597)+1,"")</f>
        <v/>
      </c>
      <c r="O3598" s="69" t="str">
        <f>IF(AND(Formulaire!$H$27=Aéroports!$E3598,--ISNUMBER(IFERROR(SEARCH(Formulaire!$H$28,$C3598,1),""))=1),MAX(O$1:O3597)+1,"")</f>
        <v/>
      </c>
      <c r="Q3598" s="91" t="str">
        <f>IFERROR(INDEX($C$2:$C$5193,MATCH(ROWS(M$2:M3598),M$2:M$5193,0)),"")</f>
        <v/>
      </c>
      <c r="R3598" s="70" t="str">
        <f>IFERROR(INDEX($C$2:$C$5193,MATCH(ROWS(N$2:N3598),N$2:N$5193,0)),"")</f>
        <v/>
      </c>
      <c r="S3598" s="92" t="str">
        <f>IFERROR(INDEX($C$2:$C$5193,MATCH(ROWS(O$2:O3598),O$2:O$5193,0)),"")</f>
        <v/>
      </c>
    </row>
    <row r="3599" spans="1:19" x14ac:dyDescent="0.25">
      <c r="A3599" s="68">
        <v>2391</v>
      </c>
      <c r="B3599" s="68" t="s">
        <v>10000</v>
      </c>
      <c r="C3599" s="68" t="s">
        <v>10001</v>
      </c>
      <c r="D3599" s="68" t="s">
        <v>9894</v>
      </c>
      <c r="E3599" s="68" t="s">
        <v>22423</v>
      </c>
      <c r="F3599" s="68" t="s">
        <v>10002</v>
      </c>
      <c r="G3599" s="68" t="s">
        <v>10003</v>
      </c>
      <c r="H3599" s="68">
        <v>25.944700000000001</v>
      </c>
      <c r="I3599" s="68">
        <v>131.327</v>
      </c>
      <c r="J3599" s="68">
        <v>80</v>
      </c>
      <c r="K3599" s="68">
        <v>9</v>
      </c>
      <c r="L3599" s="68">
        <f>COUNTIFS(Aéroports!$C$2:$C$5193,Aéroports!$C3599,Aéroports!$D$2:$D$5193,Aéroports!$D3599)</f>
        <v>1</v>
      </c>
      <c r="M3599" s="68" t="str">
        <f>IF(AND(Formulaire!$H$15=Aéroports!$E3599,--ISNUMBER(IFERROR(SEARCH(Formulaire!$H$16,$C3599,1),""))=1),MAX(M$1:M3598)+1,"")</f>
        <v/>
      </c>
      <c r="N3599" s="68" t="str">
        <f>IF(AND(Formulaire!$H$21=Aéroports!$E3599,--ISNUMBER(IFERROR(SEARCH(Formulaire!$H$22,$C3599,1),""))=1),MAX(N$1:N3598)+1,"")</f>
        <v/>
      </c>
      <c r="O3599" s="68" t="str">
        <f>IF(AND(Formulaire!$H$27=Aéroports!$E3599,--ISNUMBER(IFERROR(SEARCH(Formulaire!$H$28,$C3599,1),""))=1),MAX(O$1:O3598)+1,"")</f>
        <v/>
      </c>
      <c r="Q3599" s="91" t="str">
        <f>IFERROR(INDEX($C$2:$C$5193,MATCH(ROWS(M$2:M3599),M$2:M$5193,0)),"")</f>
        <v/>
      </c>
      <c r="R3599" s="70" t="str">
        <f>IFERROR(INDEX($C$2:$C$5193,MATCH(ROWS(N$2:N3599),N$2:N$5193,0)),"")</f>
        <v/>
      </c>
      <c r="S3599" s="92" t="str">
        <f>IFERROR(INDEX($C$2:$C$5193,MATCH(ROWS(O$2:O3599),O$2:O$5193,0)),"")</f>
        <v/>
      </c>
    </row>
    <row r="3600" spans="1:19" x14ac:dyDescent="0.25">
      <c r="A3600" s="69">
        <v>2311</v>
      </c>
      <c r="B3600" s="69" t="s">
        <v>10004</v>
      </c>
      <c r="C3600" s="69" t="s">
        <v>10005</v>
      </c>
      <c r="D3600" s="69" t="s">
        <v>9894</v>
      </c>
      <c r="E3600" s="69" t="s">
        <v>22423</v>
      </c>
      <c r="F3600" s="69" t="s">
        <v>10006</v>
      </c>
      <c r="G3600" s="69" t="s">
        <v>10007</v>
      </c>
      <c r="H3600" s="69">
        <v>33.8459</v>
      </c>
      <c r="I3600" s="69">
        <v>131.035</v>
      </c>
      <c r="J3600" s="69">
        <v>21</v>
      </c>
      <c r="K3600" s="69">
        <v>9</v>
      </c>
      <c r="L3600" s="69">
        <f>COUNTIFS(Aéroports!$C$2:$C$5193,Aéroports!$C3600,Aéroports!$D$2:$D$5193,Aéroports!$D3600)</f>
        <v>1</v>
      </c>
      <c r="M3600" s="69" t="str">
        <f>IF(AND(Formulaire!$H$15=Aéroports!$E3600,--ISNUMBER(IFERROR(SEARCH(Formulaire!$H$16,$C3600,1),""))=1),MAX(M$1:M3599)+1,"")</f>
        <v/>
      </c>
      <c r="N3600" s="69" t="str">
        <f>IF(AND(Formulaire!$H$21=Aéroports!$E3600,--ISNUMBER(IFERROR(SEARCH(Formulaire!$H$22,$C3600,1),""))=1),MAX(N$1:N3599)+1,"")</f>
        <v/>
      </c>
      <c r="O3600" s="69" t="str">
        <f>IF(AND(Formulaire!$H$27=Aéroports!$E3600,--ISNUMBER(IFERROR(SEARCH(Formulaire!$H$28,$C3600,1),""))=1),MAX(O$1:O3599)+1,"")</f>
        <v/>
      </c>
      <c r="Q3600" s="91" t="str">
        <f>IFERROR(INDEX($C$2:$C$5193,MATCH(ROWS(M$2:M3600),M$2:M$5193,0)),"")</f>
        <v/>
      </c>
      <c r="R3600" s="70" t="str">
        <f>IFERROR(INDEX($C$2:$C$5193,MATCH(ROWS(N$2:N3600),N$2:N$5193,0)),"")</f>
        <v/>
      </c>
      <c r="S3600" s="92" t="str">
        <f>IFERROR(INDEX($C$2:$C$5193,MATCH(ROWS(O$2:O3600),O$2:O$5193,0)),"")</f>
        <v/>
      </c>
    </row>
    <row r="3601" spans="1:19" x14ac:dyDescent="0.25">
      <c r="A3601" s="68">
        <v>3943</v>
      </c>
      <c r="B3601" s="68" t="s">
        <v>10008</v>
      </c>
      <c r="C3601" s="68" t="s">
        <v>10009</v>
      </c>
      <c r="D3601" s="68" t="s">
        <v>9894</v>
      </c>
      <c r="E3601" s="68" t="s">
        <v>22423</v>
      </c>
      <c r="F3601" s="68" t="s">
        <v>10010</v>
      </c>
      <c r="G3601" s="68" t="s">
        <v>10011</v>
      </c>
      <c r="H3601" s="68">
        <v>34.632800000000003</v>
      </c>
      <c r="I3601" s="68">
        <v>135.22399999999999</v>
      </c>
      <c r="J3601" s="68">
        <v>22</v>
      </c>
      <c r="K3601" s="68">
        <v>9</v>
      </c>
      <c r="L3601" s="68">
        <f>COUNTIFS(Aéroports!$C$2:$C$5193,Aéroports!$C3601,Aéroports!$D$2:$D$5193,Aéroports!$D3601)</f>
        <v>1</v>
      </c>
      <c r="M3601" s="68" t="str">
        <f>IF(AND(Formulaire!$H$15=Aéroports!$E3601,--ISNUMBER(IFERROR(SEARCH(Formulaire!$H$16,$C3601,1),""))=1),MAX(M$1:M3600)+1,"")</f>
        <v/>
      </c>
      <c r="N3601" s="68" t="str">
        <f>IF(AND(Formulaire!$H$21=Aéroports!$E3601,--ISNUMBER(IFERROR(SEARCH(Formulaire!$H$22,$C3601,1),""))=1),MAX(N$1:N3600)+1,"")</f>
        <v/>
      </c>
      <c r="O3601" s="68" t="str">
        <f>IF(AND(Formulaire!$H$27=Aéroports!$E3601,--ISNUMBER(IFERROR(SEARCH(Formulaire!$H$28,$C3601,1),""))=1),MAX(O$1:O3600)+1,"")</f>
        <v/>
      </c>
      <c r="Q3601" s="91" t="str">
        <f>IFERROR(INDEX($C$2:$C$5193,MATCH(ROWS(M$2:M3601),M$2:M$5193,0)),"")</f>
        <v/>
      </c>
      <c r="R3601" s="70" t="str">
        <f>IFERROR(INDEX($C$2:$C$5193,MATCH(ROWS(N$2:N3601),N$2:N$5193,0)),"")</f>
        <v/>
      </c>
      <c r="S3601" s="92" t="str">
        <f>IFERROR(INDEX($C$2:$C$5193,MATCH(ROWS(O$2:O3601),O$2:O$5193,0)),"")</f>
        <v/>
      </c>
    </row>
    <row r="3602" spans="1:19" x14ac:dyDescent="0.25">
      <c r="A3602" s="69">
        <v>2332</v>
      </c>
      <c r="B3602" s="69" t="s">
        <v>10012</v>
      </c>
      <c r="C3602" s="69" t="s">
        <v>8732</v>
      </c>
      <c r="D3602" s="69" t="s">
        <v>9894</v>
      </c>
      <c r="E3602" s="69" t="s">
        <v>22423</v>
      </c>
      <c r="F3602" s="69" t="s">
        <v>10013</v>
      </c>
      <c r="G3602" s="69" t="s">
        <v>10014</v>
      </c>
      <c r="H3602" s="69">
        <v>33.546100000000003</v>
      </c>
      <c r="I3602" s="69">
        <v>133.66900000000001</v>
      </c>
      <c r="J3602" s="69">
        <v>42</v>
      </c>
      <c r="K3602" s="69">
        <v>9</v>
      </c>
      <c r="L3602" s="69">
        <f>COUNTIFS(Aéroports!$C$2:$C$5193,Aéroports!$C3602,Aéroports!$D$2:$D$5193,Aéroports!$D3602)</f>
        <v>1</v>
      </c>
      <c r="M3602" s="69" t="str">
        <f>IF(AND(Formulaire!$H$15=Aéroports!$E3602,--ISNUMBER(IFERROR(SEARCH(Formulaire!$H$16,$C3602,1),""))=1),MAX(M$1:M3601)+1,"")</f>
        <v/>
      </c>
      <c r="N3602" s="69" t="str">
        <f>IF(AND(Formulaire!$H$21=Aéroports!$E3602,--ISNUMBER(IFERROR(SEARCH(Formulaire!$H$22,$C3602,1),""))=1),MAX(N$1:N3601)+1,"")</f>
        <v/>
      </c>
      <c r="O3602" s="69" t="str">
        <f>IF(AND(Formulaire!$H$27=Aéroports!$E3602,--ISNUMBER(IFERROR(SEARCH(Formulaire!$H$28,$C3602,1),""))=1),MAX(O$1:O3601)+1,"")</f>
        <v/>
      </c>
      <c r="Q3602" s="91" t="str">
        <f>IFERROR(INDEX($C$2:$C$5193,MATCH(ROWS(M$2:M3602),M$2:M$5193,0)),"")</f>
        <v/>
      </c>
      <c r="R3602" s="70" t="str">
        <f>IFERROR(INDEX($C$2:$C$5193,MATCH(ROWS(N$2:N3602),N$2:N$5193,0)),"")</f>
        <v/>
      </c>
      <c r="S3602" s="92" t="str">
        <f>IFERROR(INDEX($C$2:$C$5193,MATCH(ROWS(O$2:O3602),O$2:O$5193,0)),"")</f>
        <v/>
      </c>
    </row>
    <row r="3603" spans="1:19" x14ac:dyDescent="0.25">
      <c r="A3603" s="68">
        <v>2312</v>
      </c>
      <c r="B3603" s="68" t="s">
        <v>10015</v>
      </c>
      <c r="C3603" s="68" t="s">
        <v>10016</v>
      </c>
      <c r="D3603" s="68" t="s">
        <v>9894</v>
      </c>
      <c r="E3603" s="68" t="s">
        <v>22423</v>
      </c>
      <c r="F3603" s="68" t="s">
        <v>10017</v>
      </c>
      <c r="G3603" s="68" t="s">
        <v>10018</v>
      </c>
      <c r="H3603" s="68">
        <v>32.837299999999999</v>
      </c>
      <c r="I3603" s="68">
        <v>130.85499999999999</v>
      </c>
      <c r="J3603" s="68">
        <v>642</v>
      </c>
      <c r="K3603" s="68">
        <v>9</v>
      </c>
      <c r="L3603" s="68">
        <f>COUNTIFS(Aéroports!$C$2:$C$5193,Aéroports!$C3603,Aéroports!$D$2:$D$5193,Aéroports!$D3603)</f>
        <v>1</v>
      </c>
      <c r="M3603" s="68" t="str">
        <f>IF(AND(Formulaire!$H$15=Aéroports!$E3603,--ISNUMBER(IFERROR(SEARCH(Formulaire!$H$16,$C3603,1),""))=1),MAX(M$1:M3602)+1,"")</f>
        <v/>
      </c>
      <c r="N3603" s="68" t="str">
        <f>IF(AND(Formulaire!$H$21=Aéroports!$E3603,--ISNUMBER(IFERROR(SEARCH(Formulaire!$H$22,$C3603,1),""))=1),MAX(N$1:N3602)+1,"")</f>
        <v/>
      </c>
      <c r="O3603" s="68" t="str">
        <f>IF(AND(Formulaire!$H$27=Aéroports!$E3603,--ISNUMBER(IFERROR(SEARCH(Formulaire!$H$28,$C3603,1),""))=1),MAX(O$1:O3602)+1,"")</f>
        <v/>
      </c>
      <c r="Q3603" s="91" t="str">
        <f>IFERROR(INDEX($C$2:$C$5193,MATCH(ROWS(M$2:M3603),M$2:M$5193,0)),"")</f>
        <v/>
      </c>
      <c r="R3603" s="70" t="str">
        <f>IFERROR(INDEX($C$2:$C$5193,MATCH(ROWS(N$2:N3603),N$2:N$5193,0)),"")</f>
        <v/>
      </c>
      <c r="S3603" s="92" t="str">
        <f>IFERROR(INDEX($C$2:$C$5193,MATCH(ROWS(O$2:O3603),O$2:O$5193,0)),"")</f>
        <v/>
      </c>
    </row>
    <row r="3604" spans="1:19" x14ac:dyDescent="0.25">
      <c r="A3604" s="69">
        <v>2388</v>
      </c>
      <c r="B3604" s="69" t="s">
        <v>10019</v>
      </c>
      <c r="C3604" s="69" t="s">
        <v>10020</v>
      </c>
      <c r="D3604" s="69" t="s">
        <v>9894</v>
      </c>
      <c r="E3604" s="69" t="s">
        <v>22423</v>
      </c>
      <c r="F3604" s="69" t="s">
        <v>10021</v>
      </c>
      <c r="G3604" s="69" t="s">
        <v>10022</v>
      </c>
      <c r="H3604" s="69">
        <v>26.363499999999998</v>
      </c>
      <c r="I3604" s="69">
        <v>126.714</v>
      </c>
      <c r="J3604" s="69">
        <v>23</v>
      </c>
      <c r="K3604" s="69">
        <v>9</v>
      </c>
      <c r="L3604" s="69">
        <f>COUNTIFS(Aéroports!$C$2:$C$5193,Aéroports!$C3604,Aéroports!$D$2:$D$5193,Aéroports!$D3604)</f>
        <v>1</v>
      </c>
      <c r="M3604" s="69" t="str">
        <f>IF(AND(Formulaire!$H$15=Aéroports!$E3604,--ISNUMBER(IFERROR(SEARCH(Formulaire!$H$16,$C3604,1),""))=1),MAX(M$1:M3603)+1,"")</f>
        <v/>
      </c>
      <c r="N3604" s="69" t="str">
        <f>IF(AND(Formulaire!$H$21=Aéroports!$E3604,--ISNUMBER(IFERROR(SEARCH(Formulaire!$H$22,$C3604,1),""))=1),MAX(N$1:N3603)+1,"")</f>
        <v/>
      </c>
      <c r="O3604" s="69" t="str">
        <f>IF(AND(Formulaire!$H$27=Aéroports!$E3604,--ISNUMBER(IFERROR(SEARCH(Formulaire!$H$28,$C3604,1),""))=1),MAX(O$1:O3603)+1,"")</f>
        <v/>
      </c>
      <c r="Q3604" s="91" t="str">
        <f>IFERROR(INDEX($C$2:$C$5193,MATCH(ROWS(M$2:M3604),M$2:M$5193,0)),"")</f>
        <v/>
      </c>
      <c r="R3604" s="70" t="str">
        <f>IFERROR(INDEX($C$2:$C$5193,MATCH(ROWS(N$2:N3604),N$2:N$5193,0)),"")</f>
        <v/>
      </c>
      <c r="S3604" s="92" t="str">
        <f>IFERROR(INDEX($C$2:$C$5193,MATCH(ROWS(O$2:O3604),O$2:O$5193,0)),"")</f>
        <v/>
      </c>
    </row>
    <row r="3605" spans="1:19" x14ac:dyDescent="0.25">
      <c r="A3605" s="68">
        <v>5994</v>
      </c>
      <c r="B3605" s="68" t="s">
        <v>10023</v>
      </c>
      <c r="C3605" s="68" t="s">
        <v>10024</v>
      </c>
      <c r="D3605" s="68" t="s">
        <v>9894</v>
      </c>
      <c r="E3605" s="68" t="s">
        <v>22423</v>
      </c>
      <c r="F3605" s="68" t="s">
        <v>10025</v>
      </c>
      <c r="G3605" s="68" t="s">
        <v>10026</v>
      </c>
      <c r="H3605" s="68">
        <v>43.040999999999997</v>
      </c>
      <c r="I3605" s="68">
        <v>144.19300000000001</v>
      </c>
      <c r="J3605" s="68">
        <v>327</v>
      </c>
      <c r="K3605" s="68">
        <v>9</v>
      </c>
      <c r="L3605" s="68">
        <f>COUNTIFS(Aéroports!$C$2:$C$5193,Aéroports!$C3605,Aéroports!$D$2:$D$5193,Aéroports!$D3605)</f>
        <v>1</v>
      </c>
      <c r="M3605" s="68" t="str">
        <f>IF(AND(Formulaire!$H$15=Aéroports!$E3605,--ISNUMBER(IFERROR(SEARCH(Formulaire!$H$16,$C3605,1),""))=1),MAX(M$1:M3604)+1,"")</f>
        <v/>
      </c>
      <c r="N3605" s="68" t="str">
        <f>IF(AND(Formulaire!$H$21=Aéroports!$E3605,--ISNUMBER(IFERROR(SEARCH(Formulaire!$H$22,$C3605,1),""))=1),MAX(N$1:N3604)+1,"")</f>
        <v/>
      </c>
      <c r="O3605" s="68" t="str">
        <f>IF(AND(Formulaire!$H$27=Aéroports!$E3605,--ISNUMBER(IFERROR(SEARCH(Formulaire!$H$28,$C3605,1),""))=1),MAX(O$1:O3604)+1,"")</f>
        <v/>
      </c>
      <c r="Q3605" s="91" t="str">
        <f>IFERROR(INDEX($C$2:$C$5193,MATCH(ROWS(M$2:M3605),M$2:M$5193,0)),"")</f>
        <v/>
      </c>
      <c r="R3605" s="70" t="str">
        <f>IFERROR(INDEX($C$2:$C$5193,MATCH(ROWS(N$2:N3605),N$2:N$5193,0)),"")</f>
        <v/>
      </c>
      <c r="S3605" s="92" t="str">
        <f>IFERROR(INDEX($C$2:$C$5193,MATCH(ROWS(O$2:O3605),O$2:O$5193,0)),"")</f>
        <v/>
      </c>
    </row>
    <row r="3606" spans="1:19" x14ac:dyDescent="0.25">
      <c r="A3606" s="69">
        <v>2280</v>
      </c>
      <c r="B3606" s="69" t="s">
        <v>10027</v>
      </c>
      <c r="C3606" s="69" t="s">
        <v>10028</v>
      </c>
      <c r="D3606" s="69" t="s">
        <v>9894</v>
      </c>
      <c r="E3606" s="69" t="s">
        <v>22423</v>
      </c>
      <c r="F3606" s="69" t="s">
        <v>10029</v>
      </c>
      <c r="G3606" s="69" t="s">
        <v>10030</v>
      </c>
      <c r="H3606" s="69">
        <v>36.166800000000002</v>
      </c>
      <c r="I3606" s="69">
        <v>137.923</v>
      </c>
      <c r="J3606" s="69">
        <v>2182</v>
      </c>
      <c r="K3606" s="69">
        <v>9</v>
      </c>
      <c r="L3606" s="69">
        <f>COUNTIFS(Aéroports!$C$2:$C$5193,Aéroports!$C3606,Aéroports!$D$2:$D$5193,Aéroports!$D3606)</f>
        <v>1</v>
      </c>
      <c r="M3606" s="69" t="str">
        <f>IF(AND(Formulaire!$H$15=Aéroports!$E3606,--ISNUMBER(IFERROR(SEARCH(Formulaire!$H$16,$C3606,1),""))=1),MAX(M$1:M3605)+1,"")</f>
        <v/>
      </c>
      <c r="N3606" s="69" t="str">
        <f>IF(AND(Formulaire!$H$21=Aéroports!$E3606,--ISNUMBER(IFERROR(SEARCH(Formulaire!$H$22,$C3606,1),""))=1),MAX(N$1:N3605)+1,"")</f>
        <v/>
      </c>
      <c r="O3606" s="69" t="str">
        <f>IF(AND(Formulaire!$H$27=Aéroports!$E3606,--ISNUMBER(IFERROR(SEARCH(Formulaire!$H$28,$C3606,1),""))=1),MAX(O$1:O3605)+1,"")</f>
        <v/>
      </c>
      <c r="Q3606" s="91" t="str">
        <f>IFERROR(INDEX($C$2:$C$5193,MATCH(ROWS(M$2:M3606),M$2:M$5193,0)),"")</f>
        <v/>
      </c>
      <c r="R3606" s="70" t="str">
        <f>IFERROR(INDEX($C$2:$C$5193,MATCH(ROWS(N$2:N3606),N$2:N$5193,0)),"")</f>
        <v/>
      </c>
      <c r="S3606" s="92" t="str">
        <f>IFERROR(INDEX($C$2:$C$5193,MATCH(ROWS(O$2:O3606),O$2:O$5193,0)),"")</f>
        <v/>
      </c>
    </row>
    <row r="3607" spans="1:19" x14ac:dyDescent="0.25">
      <c r="A3607" s="68">
        <v>2333</v>
      </c>
      <c r="B3607" s="68" t="s">
        <v>10031</v>
      </c>
      <c r="C3607" s="68" t="s">
        <v>10032</v>
      </c>
      <c r="D3607" s="68" t="s">
        <v>9894</v>
      </c>
      <c r="E3607" s="68" t="s">
        <v>22423</v>
      </c>
      <c r="F3607" s="68" t="s">
        <v>10033</v>
      </c>
      <c r="G3607" s="68" t="s">
        <v>10034</v>
      </c>
      <c r="H3607" s="68">
        <v>33.827199999999998</v>
      </c>
      <c r="I3607" s="68">
        <v>132.69999999999999</v>
      </c>
      <c r="J3607" s="68">
        <v>25</v>
      </c>
      <c r="K3607" s="68">
        <v>9</v>
      </c>
      <c r="L3607" s="68">
        <f>COUNTIFS(Aéroports!$C$2:$C$5193,Aéroports!$C3607,Aéroports!$D$2:$D$5193,Aéroports!$D3607)</f>
        <v>1</v>
      </c>
      <c r="M3607" s="68" t="str">
        <f>IF(AND(Formulaire!$H$15=Aéroports!$E3607,--ISNUMBER(IFERROR(SEARCH(Formulaire!$H$16,$C3607,1),""))=1),MAX(M$1:M3606)+1,"")</f>
        <v/>
      </c>
      <c r="N3607" s="68" t="str">
        <f>IF(AND(Formulaire!$H$21=Aéroports!$E3607,--ISNUMBER(IFERROR(SEARCH(Formulaire!$H$22,$C3607,1),""))=1),MAX(N$1:N3606)+1,"")</f>
        <v/>
      </c>
      <c r="O3607" s="68" t="str">
        <f>IF(AND(Formulaire!$H$27=Aéroports!$E3607,--ISNUMBER(IFERROR(SEARCH(Formulaire!$H$28,$C3607,1),""))=1),MAX(O$1:O3606)+1,"")</f>
        <v/>
      </c>
      <c r="Q3607" s="91" t="str">
        <f>IFERROR(INDEX($C$2:$C$5193,MATCH(ROWS(M$2:M3607),M$2:M$5193,0)),"")</f>
        <v/>
      </c>
      <c r="R3607" s="70" t="str">
        <f>IFERROR(INDEX($C$2:$C$5193,MATCH(ROWS(N$2:N3607),N$2:N$5193,0)),"")</f>
        <v/>
      </c>
      <c r="S3607" s="92" t="str">
        <f>IFERROR(INDEX($C$2:$C$5193,MATCH(ROWS(O$2:O3607),O$2:O$5193,0)),"")</f>
        <v/>
      </c>
    </row>
    <row r="3608" spans="1:19" x14ac:dyDescent="0.25">
      <c r="A3608" s="69">
        <v>2290</v>
      </c>
      <c r="B3608" s="69" t="s">
        <v>10035</v>
      </c>
      <c r="C3608" s="69" t="s">
        <v>10036</v>
      </c>
      <c r="D3608" s="69" t="s">
        <v>9894</v>
      </c>
      <c r="E3608" s="69" t="s">
        <v>22423</v>
      </c>
      <c r="F3608" s="69" t="s">
        <v>10037</v>
      </c>
      <c r="G3608" s="69" t="s">
        <v>10038</v>
      </c>
      <c r="H3608" s="69">
        <v>43.880600000000001</v>
      </c>
      <c r="I3608" s="69">
        <v>144.16399999999999</v>
      </c>
      <c r="J3608" s="69">
        <v>135</v>
      </c>
      <c r="K3608" s="69">
        <v>9</v>
      </c>
      <c r="L3608" s="69">
        <f>COUNTIFS(Aéroports!$C$2:$C$5193,Aéroports!$C3608,Aéroports!$D$2:$D$5193,Aéroports!$D3608)</f>
        <v>1</v>
      </c>
      <c r="M3608" s="69" t="str">
        <f>IF(AND(Formulaire!$H$15=Aéroports!$E3608,--ISNUMBER(IFERROR(SEARCH(Formulaire!$H$16,$C3608,1),""))=1),MAX(M$1:M3607)+1,"")</f>
        <v/>
      </c>
      <c r="N3608" s="69" t="str">
        <f>IF(AND(Formulaire!$H$21=Aéroports!$E3608,--ISNUMBER(IFERROR(SEARCH(Formulaire!$H$22,$C3608,1),""))=1),MAX(N$1:N3607)+1,"")</f>
        <v/>
      </c>
      <c r="O3608" s="69" t="str">
        <f>IF(AND(Formulaire!$H$27=Aéroports!$E3608,--ISNUMBER(IFERROR(SEARCH(Formulaire!$H$28,$C3608,1),""))=1),MAX(O$1:O3607)+1,"")</f>
        <v/>
      </c>
      <c r="Q3608" s="91" t="str">
        <f>IFERROR(INDEX($C$2:$C$5193,MATCH(ROWS(M$2:M3608),M$2:M$5193,0)),"")</f>
        <v/>
      </c>
      <c r="R3608" s="70" t="str">
        <f>IFERROR(INDEX($C$2:$C$5193,MATCH(ROWS(N$2:N3608),N$2:N$5193,0)),"")</f>
        <v/>
      </c>
      <c r="S3608" s="92" t="str">
        <f>IFERROR(INDEX($C$2:$C$5193,MATCH(ROWS(O$2:O3608),O$2:O$5193,0)),"")</f>
        <v/>
      </c>
    </row>
    <row r="3609" spans="1:19" x14ac:dyDescent="0.25">
      <c r="A3609" s="68">
        <v>2330</v>
      </c>
      <c r="B3609" s="68" t="s">
        <v>10039</v>
      </c>
      <c r="C3609" s="68" t="s">
        <v>10040</v>
      </c>
      <c r="D3609" s="68" t="s">
        <v>9894</v>
      </c>
      <c r="E3609" s="68" t="s">
        <v>22423</v>
      </c>
      <c r="F3609" s="68" t="s">
        <v>10041</v>
      </c>
      <c r="G3609" s="68" t="s">
        <v>10042</v>
      </c>
      <c r="H3609" s="68">
        <v>35.492199999999997</v>
      </c>
      <c r="I3609" s="68">
        <v>133.23599999999999</v>
      </c>
      <c r="J3609" s="68">
        <v>20</v>
      </c>
      <c r="K3609" s="68">
        <v>9</v>
      </c>
      <c r="L3609" s="68">
        <f>COUNTIFS(Aéroports!$C$2:$C$5193,Aéroports!$C3609,Aéroports!$D$2:$D$5193,Aéroports!$D3609)</f>
        <v>1</v>
      </c>
      <c r="M3609" s="68" t="str">
        <f>IF(AND(Formulaire!$H$15=Aéroports!$E3609,--ISNUMBER(IFERROR(SEARCH(Formulaire!$H$16,$C3609,1),""))=1),MAX(M$1:M3608)+1,"")</f>
        <v/>
      </c>
      <c r="N3609" s="68" t="str">
        <f>IF(AND(Formulaire!$H$21=Aéroports!$E3609,--ISNUMBER(IFERROR(SEARCH(Formulaire!$H$22,$C3609,1),""))=1),MAX(N$1:N3608)+1,"")</f>
        <v/>
      </c>
      <c r="O3609" s="68" t="str">
        <f>IF(AND(Formulaire!$H$27=Aéroports!$E3609,--ISNUMBER(IFERROR(SEARCH(Formulaire!$H$28,$C3609,1),""))=1),MAX(O$1:O3608)+1,"")</f>
        <v/>
      </c>
      <c r="Q3609" s="91" t="str">
        <f>IFERROR(INDEX($C$2:$C$5193,MATCH(ROWS(M$2:M3609),M$2:M$5193,0)),"")</f>
        <v/>
      </c>
      <c r="R3609" s="70" t="str">
        <f>IFERROR(INDEX($C$2:$C$5193,MATCH(ROWS(N$2:N3609),N$2:N$5193,0)),"")</f>
        <v/>
      </c>
      <c r="S3609" s="92" t="str">
        <f>IFERROR(INDEX($C$2:$C$5193,MATCH(ROWS(O$2:O3609),O$2:O$5193,0)),"")</f>
        <v/>
      </c>
    </row>
    <row r="3610" spans="1:19" x14ac:dyDescent="0.25">
      <c r="A3610" s="69">
        <v>2389</v>
      </c>
      <c r="B3610" s="69" t="s">
        <v>10043</v>
      </c>
      <c r="C3610" s="69" t="s">
        <v>10044</v>
      </c>
      <c r="D3610" s="69" t="s">
        <v>9894</v>
      </c>
      <c r="E3610" s="69" t="s">
        <v>22423</v>
      </c>
      <c r="F3610" s="69" t="s">
        <v>10045</v>
      </c>
      <c r="G3610" s="69" t="s">
        <v>10046</v>
      </c>
      <c r="H3610" s="69">
        <v>25.846499999999999</v>
      </c>
      <c r="I3610" s="69">
        <v>131.26300000000001</v>
      </c>
      <c r="J3610" s="69">
        <v>167</v>
      </c>
      <c r="K3610" s="69">
        <v>9</v>
      </c>
      <c r="L3610" s="69">
        <f>COUNTIFS(Aéroports!$C$2:$C$5193,Aéroports!$C3610,Aéroports!$D$2:$D$5193,Aéroports!$D3610)</f>
        <v>1</v>
      </c>
      <c r="M3610" s="69" t="str">
        <f>IF(AND(Formulaire!$H$15=Aéroports!$E3610,--ISNUMBER(IFERROR(SEARCH(Formulaire!$H$16,$C3610,1),""))=1),MAX(M$1:M3609)+1,"")</f>
        <v/>
      </c>
      <c r="N3610" s="69" t="str">
        <f>IF(AND(Formulaire!$H$21=Aéroports!$E3610,--ISNUMBER(IFERROR(SEARCH(Formulaire!$H$22,$C3610,1),""))=1),MAX(N$1:N3609)+1,"")</f>
        <v/>
      </c>
      <c r="O3610" s="69" t="str">
        <f>IF(AND(Formulaire!$H$27=Aéroports!$E3610,--ISNUMBER(IFERROR(SEARCH(Formulaire!$H$28,$C3610,1),""))=1),MAX(O$1:O3609)+1,"")</f>
        <v/>
      </c>
      <c r="Q3610" s="91" t="str">
        <f>IFERROR(INDEX($C$2:$C$5193,MATCH(ROWS(M$2:M3610),M$2:M$5193,0)),"")</f>
        <v/>
      </c>
      <c r="R3610" s="70" t="str">
        <f>IFERROR(INDEX($C$2:$C$5193,MATCH(ROWS(N$2:N3610),N$2:N$5193,0)),"")</f>
        <v/>
      </c>
      <c r="S3610" s="92" t="str">
        <f>IFERROR(INDEX($C$2:$C$5193,MATCH(ROWS(O$2:O3610),O$2:O$5193,0)),"")</f>
        <v/>
      </c>
    </row>
    <row r="3611" spans="1:19" x14ac:dyDescent="0.25">
      <c r="A3611" s="68">
        <v>2346</v>
      </c>
      <c r="B3611" s="68" t="s">
        <v>10047</v>
      </c>
      <c r="C3611" s="68" t="s">
        <v>10048</v>
      </c>
      <c r="D3611" s="68" t="s">
        <v>9894</v>
      </c>
      <c r="E3611" s="68" t="s">
        <v>22423</v>
      </c>
      <c r="F3611" s="68" t="s">
        <v>10049</v>
      </c>
      <c r="G3611" s="68" t="s">
        <v>10050</v>
      </c>
      <c r="H3611" s="68">
        <v>40.703200000000002</v>
      </c>
      <c r="I3611" s="68">
        <v>141.36799999999999</v>
      </c>
      <c r="J3611" s="68">
        <v>119</v>
      </c>
      <c r="K3611" s="68">
        <v>9</v>
      </c>
      <c r="L3611" s="68">
        <f>COUNTIFS(Aéroports!$C$2:$C$5193,Aéroports!$C3611,Aéroports!$D$2:$D$5193,Aéroports!$D3611)</f>
        <v>1</v>
      </c>
      <c r="M3611" s="68" t="str">
        <f>IF(AND(Formulaire!$H$15=Aéroports!$E3611,--ISNUMBER(IFERROR(SEARCH(Formulaire!$H$16,$C3611,1),""))=1),MAX(M$1:M3610)+1,"")</f>
        <v/>
      </c>
      <c r="N3611" s="68" t="str">
        <f>IF(AND(Formulaire!$H$21=Aéroports!$E3611,--ISNUMBER(IFERROR(SEARCH(Formulaire!$H$22,$C3611,1),""))=1),MAX(N$1:N3610)+1,"")</f>
        <v/>
      </c>
      <c r="O3611" s="68" t="str">
        <f>IF(AND(Formulaire!$H$27=Aéroports!$E3611,--ISNUMBER(IFERROR(SEARCH(Formulaire!$H$28,$C3611,1),""))=1),MAX(O$1:O3610)+1,"")</f>
        <v/>
      </c>
      <c r="Q3611" s="91" t="str">
        <f>IFERROR(INDEX($C$2:$C$5193,MATCH(ROWS(M$2:M3611),M$2:M$5193,0)),"")</f>
        <v/>
      </c>
      <c r="R3611" s="70" t="str">
        <f>IFERROR(INDEX($C$2:$C$5193,MATCH(ROWS(N$2:N3611),N$2:N$5193,0)),"")</f>
        <v/>
      </c>
      <c r="S3611" s="92" t="str">
        <f>IFERROR(INDEX($C$2:$C$5193,MATCH(ROWS(O$2:O3611),O$2:O$5193,0)),"")</f>
        <v/>
      </c>
    </row>
    <row r="3612" spans="1:19" x14ac:dyDescent="0.25">
      <c r="A3612" s="69">
        <v>6002</v>
      </c>
      <c r="B3612" s="69" t="s">
        <v>10051</v>
      </c>
      <c r="C3612" s="69" t="s">
        <v>10052</v>
      </c>
      <c r="D3612" s="69" t="s">
        <v>9894</v>
      </c>
      <c r="E3612" s="69" t="s">
        <v>22423</v>
      </c>
      <c r="F3612" s="69" t="s">
        <v>10053</v>
      </c>
      <c r="G3612" s="69" t="s">
        <v>10054</v>
      </c>
      <c r="H3612" s="69">
        <v>34.073599999999999</v>
      </c>
      <c r="I3612" s="69">
        <v>139.56</v>
      </c>
      <c r="J3612" s="69">
        <v>67</v>
      </c>
      <c r="K3612" s="69">
        <v>9</v>
      </c>
      <c r="L3612" s="69">
        <f>COUNTIFS(Aéroports!$C$2:$C$5193,Aéroports!$C3612,Aéroports!$D$2:$D$5193,Aéroports!$D3612)</f>
        <v>1</v>
      </c>
      <c r="M3612" s="69" t="str">
        <f>IF(AND(Formulaire!$H$15=Aéroports!$E3612,--ISNUMBER(IFERROR(SEARCH(Formulaire!$H$16,$C3612,1),""))=1),MAX(M$1:M3611)+1,"")</f>
        <v/>
      </c>
      <c r="N3612" s="69" t="str">
        <f>IF(AND(Formulaire!$H$21=Aéroports!$E3612,--ISNUMBER(IFERROR(SEARCH(Formulaire!$H$22,$C3612,1),""))=1),MAX(N$1:N3611)+1,"")</f>
        <v/>
      </c>
      <c r="O3612" s="69" t="str">
        <f>IF(AND(Formulaire!$H$27=Aéroports!$E3612,--ISNUMBER(IFERROR(SEARCH(Formulaire!$H$28,$C3612,1),""))=1),MAX(O$1:O3611)+1,"")</f>
        <v/>
      </c>
      <c r="Q3612" s="91" t="str">
        <f>IFERROR(INDEX($C$2:$C$5193,MATCH(ROWS(M$2:M3612),M$2:M$5193,0)),"")</f>
        <v/>
      </c>
      <c r="R3612" s="70" t="str">
        <f>IFERROR(INDEX($C$2:$C$5193,MATCH(ROWS(N$2:N3612),N$2:N$5193,0)),"")</f>
        <v/>
      </c>
      <c r="S3612" s="92" t="str">
        <f>IFERROR(INDEX($C$2:$C$5193,MATCH(ROWS(O$2:O3612),O$2:O$5193,0)),"")</f>
        <v/>
      </c>
    </row>
    <row r="3613" spans="1:19" x14ac:dyDescent="0.25">
      <c r="A3613" s="68">
        <v>2390</v>
      </c>
      <c r="B3613" s="68" t="s">
        <v>10055</v>
      </c>
      <c r="C3613" s="68" t="s">
        <v>10056</v>
      </c>
      <c r="D3613" s="68" t="s">
        <v>9894</v>
      </c>
      <c r="E3613" s="68" t="s">
        <v>22423</v>
      </c>
      <c r="F3613" s="68" t="s">
        <v>10057</v>
      </c>
      <c r="G3613" s="68" t="s">
        <v>10058</v>
      </c>
      <c r="H3613" s="68">
        <v>24.782800000000002</v>
      </c>
      <c r="I3613" s="68">
        <v>125.295</v>
      </c>
      <c r="J3613" s="68">
        <v>150</v>
      </c>
      <c r="K3613" s="68">
        <v>9</v>
      </c>
      <c r="L3613" s="68">
        <f>COUNTIFS(Aéroports!$C$2:$C$5193,Aéroports!$C3613,Aéroports!$D$2:$D$5193,Aéroports!$D3613)</f>
        <v>1</v>
      </c>
      <c r="M3613" s="68" t="str">
        <f>IF(AND(Formulaire!$H$15=Aéroports!$E3613,--ISNUMBER(IFERROR(SEARCH(Formulaire!$H$16,$C3613,1),""))=1),MAX(M$1:M3612)+1,"")</f>
        <v/>
      </c>
      <c r="N3613" s="68" t="str">
        <f>IF(AND(Formulaire!$H$21=Aéroports!$E3613,--ISNUMBER(IFERROR(SEARCH(Formulaire!$H$22,$C3613,1),""))=1),MAX(N$1:N3612)+1,"")</f>
        <v/>
      </c>
      <c r="O3613" s="68" t="str">
        <f>IF(AND(Formulaire!$H$27=Aéroports!$E3613,--ISNUMBER(IFERROR(SEARCH(Formulaire!$H$28,$C3613,1),""))=1),MAX(O$1:O3612)+1,"")</f>
        <v/>
      </c>
      <c r="Q3613" s="91" t="str">
        <f>IFERROR(INDEX($C$2:$C$5193,MATCH(ROWS(M$2:M3613),M$2:M$5193,0)),"")</f>
        <v/>
      </c>
      <c r="R3613" s="70" t="str">
        <f>IFERROR(INDEX($C$2:$C$5193,MATCH(ROWS(N$2:N3613),N$2:N$5193,0)),"")</f>
        <v/>
      </c>
      <c r="S3613" s="92" t="str">
        <f>IFERROR(INDEX($C$2:$C$5193,MATCH(ROWS(O$2:O3613),O$2:O$5193,0)),"")</f>
        <v/>
      </c>
    </row>
    <row r="3614" spans="1:19" x14ac:dyDescent="0.25">
      <c r="A3614" s="69">
        <v>2308</v>
      </c>
      <c r="B3614" s="69" t="s">
        <v>10059</v>
      </c>
      <c r="C3614" s="69" t="s">
        <v>10060</v>
      </c>
      <c r="D3614" s="69" t="s">
        <v>9894</v>
      </c>
      <c r="E3614" s="69" t="s">
        <v>22423</v>
      </c>
      <c r="F3614" s="69" t="s">
        <v>10061</v>
      </c>
      <c r="G3614" s="69" t="s">
        <v>10062</v>
      </c>
      <c r="H3614" s="69">
        <v>31.877199999999998</v>
      </c>
      <c r="I3614" s="69">
        <v>131.44900000000001</v>
      </c>
      <c r="J3614" s="69">
        <v>20</v>
      </c>
      <c r="K3614" s="69">
        <v>9</v>
      </c>
      <c r="L3614" s="69">
        <f>COUNTIFS(Aéroports!$C$2:$C$5193,Aéroports!$C3614,Aéroports!$D$2:$D$5193,Aéroports!$D3614)</f>
        <v>1</v>
      </c>
      <c r="M3614" s="69" t="str">
        <f>IF(AND(Formulaire!$H$15=Aéroports!$E3614,--ISNUMBER(IFERROR(SEARCH(Formulaire!$H$16,$C3614,1),""))=1),MAX(M$1:M3613)+1,"")</f>
        <v/>
      </c>
      <c r="N3614" s="69" t="str">
        <f>IF(AND(Formulaire!$H$21=Aéroports!$E3614,--ISNUMBER(IFERROR(SEARCH(Formulaire!$H$22,$C3614,1),""))=1),MAX(N$1:N3613)+1,"")</f>
        <v/>
      </c>
      <c r="O3614" s="69" t="str">
        <f>IF(AND(Formulaire!$H$27=Aéroports!$E3614,--ISNUMBER(IFERROR(SEARCH(Formulaire!$H$28,$C3614,1),""))=1),MAX(O$1:O3613)+1,"")</f>
        <v/>
      </c>
      <c r="Q3614" s="91" t="str">
        <f>IFERROR(INDEX($C$2:$C$5193,MATCH(ROWS(M$2:M3614),M$2:M$5193,0)),"")</f>
        <v/>
      </c>
      <c r="R3614" s="70" t="str">
        <f>IFERROR(INDEX($C$2:$C$5193,MATCH(ROWS(N$2:N3614),N$2:N$5193,0)),"")</f>
        <v/>
      </c>
      <c r="S3614" s="92" t="str">
        <f>IFERROR(INDEX($C$2:$C$5193,MATCH(ROWS(O$2:O3614),O$2:O$5193,0)),"")</f>
        <v/>
      </c>
    </row>
    <row r="3615" spans="1:19" x14ac:dyDescent="0.25">
      <c r="A3615" s="68">
        <v>2298</v>
      </c>
      <c r="B3615" s="68" t="s">
        <v>10063</v>
      </c>
      <c r="C3615" s="68" t="s">
        <v>10064</v>
      </c>
      <c r="D3615" s="68" t="s">
        <v>9894</v>
      </c>
      <c r="E3615" s="68" t="s">
        <v>22423</v>
      </c>
      <c r="F3615" s="68" t="s">
        <v>10065</v>
      </c>
      <c r="G3615" s="68" t="s">
        <v>10066</v>
      </c>
      <c r="H3615" s="68">
        <v>44.303899999999999</v>
      </c>
      <c r="I3615" s="68">
        <v>143.404</v>
      </c>
      <c r="J3615" s="68">
        <v>80</v>
      </c>
      <c r="K3615" s="68">
        <v>9</v>
      </c>
      <c r="L3615" s="68">
        <f>COUNTIFS(Aéroports!$C$2:$C$5193,Aéroports!$C3615,Aéroports!$D$2:$D$5193,Aéroports!$D3615)</f>
        <v>1</v>
      </c>
      <c r="M3615" s="68" t="str">
        <f>IF(AND(Formulaire!$H$15=Aéroports!$E3615,--ISNUMBER(IFERROR(SEARCH(Formulaire!$H$16,$C3615,1),""))=1),MAX(M$1:M3614)+1,"")</f>
        <v/>
      </c>
      <c r="N3615" s="68" t="str">
        <f>IF(AND(Formulaire!$H$21=Aéroports!$E3615,--ISNUMBER(IFERROR(SEARCH(Formulaire!$H$22,$C3615,1),""))=1),MAX(N$1:N3614)+1,"")</f>
        <v/>
      </c>
      <c r="O3615" s="68" t="str">
        <f>IF(AND(Formulaire!$H$27=Aéroports!$E3615,--ISNUMBER(IFERROR(SEARCH(Formulaire!$H$28,$C3615,1),""))=1),MAX(O$1:O3614)+1,"")</f>
        <v/>
      </c>
      <c r="Q3615" s="91" t="str">
        <f>IFERROR(INDEX($C$2:$C$5193,MATCH(ROWS(M$2:M3615),M$2:M$5193,0)),"")</f>
        <v/>
      </c>
      <c r="R3615" s="70" t="str">
        <f>IFERROR(INDEX($C$2:$C$5193,MATCH(ROWS(N$2:N3615),N$2:N$5193,0)),"")</f>
        <v/>
      </c>
      <c r="S3615" s="92" t="str">
        <f>IFERROR(INDEX($C$2:$C$5193,MATCH(ROWS(O$2:O3615),O$2:O$5193,0)),"")</f>
        <v/>
      </c>
    </row>
    <row r="3616" spans="1:19" x14ac:dyDescent="0.25">
      <c r="A3616" s="69">
        <v>2313</v>
      </c>
      <c r="B3616" s="69" t="s">
        <v>10067</v>
      </c>
      <c r="C3616" s="69" t="s">
        <v>10068</v>
      </c>
      <c r="D3616" s="69" t="s">
        <v>9894</v>
      </c>
      <c r="E3616" s="69" t="s">
        <v>22423</v>
      </c>
      <c r="F3616" s="69" t="s">
        <v>10069</v>
      </c>
      <c r="G3616" s="69" t="s">
        <v>10070</v>
      </c>
      <c r="H3616" s="69">
        <v>32.916899999999998</v>
      </c>
      <c r="I3616" s="69">
        <v>129.91399999999999</v>
      </c>
      <c r="J3616" s="69">
        <v>15</v>
      </c>
      <c r="K3616" s="69">
        <v>9</v>
      </c>
      <c r="L3616" s="69">
        <f>COUNTIFS(Aéroports!$C$2:$C$5193,Aéroports!$C3616,Aéroports!$D$2:$D$5193,Aéroports!$D3616)</f>
        <v>1</v>
      </c>
      <c r="M3616" s="69" t="str">
        <f>IF(AND(Formulaire!$H$15=Aéroports!$E3616,--ISNUMBER(IFERROR(SEARCH(Formulaire!$H$16,$C3616,1),""))=1),MAX(M$1:M3615)+1,"")</f>
        <v/>
      </c>
      <c r="N3616" s="69" t="str">
        <f>IF(AND(Formulaire!$H$21=Aéroports!$E3616,--ISNUMBER(IFERROR(SEARCH(Formulaire!$H$22,$C3616,1),""))=1),MAX(N$1:N3615)+1,"")</f>
        <v/>
      </c>
      <c r="O3616" s="69" t="str">
        <f>IF(AND(Formulaire!$H$27=Aéroports!$E3616,--ISNUMBER(IFERROR(SEARCH(Formulaire!$H$28,$C3616,1),""))=1),MAX(O$1:O3615)+1,"")</f>
        <v/>
      </c>
      <c r="Q3616" s="91" t="str">
        <f>IFERROR(INDEX($C$2:$C$5193,MATCH(ROWS(M$2:M3616),M$2:M$5193,0)),"")</f>
        <v/>
      </c>
      <c r="R3616" s="70" t="str">
        <f>IFERROR(INDEX($C$2:$C$5193,MATCH(ROWS(N$2:N3616),N$2:N$5193,0)),"")</f>
        <v/>
      </c>
      <c r="S3616" s="92" t="str">
        <f>IFERROR(INDEX($C$2:$C$5193,MATCH(ROWS(O$2:O3616),O$2:O$5193,0)),"")</f>
        <v/>
      </c>
    </row>
    <row r="3617" spans="1:19" x14ac:dyDescent="0.25">
      <c r="A3617" s="68">
        <v>3942</v>
      </c>
      <c r="B3617" s="68" t="s">
        <v>10071</v>
      </c>
      <c r="C3617" s="68" t="s">
        <v>10072</v>
      </c>
      <c r="D3617" s="68" t="s">
        <v>9894</v>
      </c>
      <c r="E3617" s="68" t="s">
        <v>22423</v>
      </c>
      <c r="F3617" s="68" t="s">
        <v>10073</v>
      </c>
      <c r="G3617" s="68" t="s">
        <v>10074</v>
      </c>
      <c r="H3617" s="68">
        <v>34.858400000000003</v>
      </c>
      <c r="I3617" s="68">
        <v>136.80500000000001</v>
      </c>
      <c r="J3617" s="68">
        <v>15</v>
      </c>
      <c r="K3617" s="68">
        <v>9</v>
      </c>
      <c r="L3617" s="68">
        <f>COUNTIFS(Aéroports!$C$2:$C$5193,Aéroports!$C3617,Aéroports!$D$2:$D$5193,Aéroports!$D3617)</f>
        <v>1</v>
      </c>
      <c r="M3617" s="68" t="str">
        <f>IF(AND(Formulaire!$H$15=Aéroports!$E3617,--ISNUMBER(IFERROR(SEARCH(Formulaire!$H$16,$C3617,1),""))=1),MAX(M$1:M3616)+1,"")</f>
        <v/>
      </c>
      <c r="N3617" s="68" t="str">
        <f>IF(AND(Formulaire!$H$21=Aéroports!$E3617,--ISNUMBER(IFERROR(SEARCH(Formulaire!$H$22,$C3617,1),""))=1),MAX(N$1:N3616)+1,"")</f>
        <v/>
      </c>
      <c r="O3617" s="68" t="str">
        <f>IF(AND(Formulaire!$H$27=Aéroports!$E3617,--ISNUMBER(IFERROR(SEARCH(Formulaire!$H$28,$C3617,1),""))=1),MAX(O$1:O3616)+1,"")</f>
        <v/>
      </c>
      <c r="Q3617" s="91" t="str">
        <f>IFERROR(INDEX($C$2:$C$5193,MATCH(ROWS(M$2:M3617),M$2:M$5193,0)),"")</f>
        <v/>
      </c>
      <c r="R3617" s="70" t="str">
        <f>IFERROR(INDEX($C$2:$C$5193,MATCH(ROWS(N$2:N3617),N$2:N$5193,0)),"")</f>
        <v/>
      </c>
      <c r="S3617" s="92" t="str">
        <f>IFERROR(INDEX($C$2:$C$5193,MATCH(ROWS(O$2:O3617),O$2:O$5193,0)),"")</f>
        <v/>
      </c>
    </row>
    <row r="3618" spans="1:19" x14ac:dyDescent="0.25">
      <c r="A3618" s="69">
        <v>2291</v>
      </c>
      <c r="B3618" s="69" t="s">
        <v>10078</v>
      </c>
      <c r="C3618" s="69" t="s">
        <v>10079</v>
      </c>
      <c r="D3618" s="69" t="s">
        <v>9894</v>
      </c>
      <c r="E3618" s="69" t="s">
        <v>22423</v>
      </c>
      <c r="F3618" s="69" t="s">
        <v>10080</v>
      </c>
      <c r="G3618" s="69" t="s">
        <v>10081</v>
      </c>
      <c r="H3618" s="69">
        <v>43.577500000000001</v>
      </c>
      <c r="I3618" s="69">
        <v>144.96</v>
      </c>
      <c r="J3618" s="69">
        <v>234</v>
      </c>
      <c r="K3618" s="69">
        <v>9</v>
      </c>
      <c r="L3618" s="69">
        <f>COUNTIFS(Aéroports!$C$2:$C$5193,Aéroports!$C3618,Aéroports!$D$2:$D$5193,Aéroports!$D3618)</f>
        <v>1</v>
      </c>
      <c r="M3618" s="69" t="str">
        <f>IF(AND(Formulaire!$H$15=Aéroports!$E3618,--ISNUMBER(IFERROR(SEARCH(Formulaire!$H$16,$C3618,1),""))=1),MAX(M$1:M3617)+1,"")</f>
        <v/>
      </c>
      <c r="N3618" s="69" t="str">
        <f>IF(AND(Formulaire!$H$21=Aéroports!$E3618,--ISNUMBER(IFERROR(SEARCH(Formulaire!$H$22,$C3618,1),""))=1),MAX(N$1:N3617)+1,"")</f>
        <v/>
      </c>
      <c r="O3618" s="69" t="str">
        <f>IF(AND(Formulaire!$H$27=Aéroports!$E3618,--ISNUMBER(IFERROR(SEARCH(Formulaire!$H$28,$C3618,1),""))=1),MAX(O$1:O3617)+1,"")</f>
        <v/>
      </c>
      <c r="Q3618" s="91" t="str">
        <f>IFERROR(INDEX($C$2:$C$5193,MATCH(ROWS(M$2:M3618),M$2:M$5193,0)),"")</f>
        <v/>
      </c>
      <c r="R3618" s="70" t="str">
        <f>IFERROR(INDEX($C$2:$C$5193,MATCH(ROWS(N$2:N3618),N$2:N$5193,0)),"")</f>
        <v/>
      </c>
      <c r="S3618" s="92" t="str">
        <f>IFERROR(INDEX($C$2:$C$5193,MATCH(ROWS(O$2:O3618),O$2:O$5193,0)),"")</f>
        <v/>
      </c>
    </row>
    <row r="3619" spans="1:19" x14ac:dyDescent="0.25">
      <c r="A3619" s="68">
        <v>2284</v>
      </c>
      <c r="B3619" s="68" t="s">
        <v>10082</v>
      </c>
      <c r="C3619" s="68" t="s">
        <v>10083</v>
      </c>
      <c r="D3619" s="68" t="s">
        <v>9894</v>
      </c>
      <c r="E3619" s="68" t="s">
        <v>22423</v>
      </c>
      <c r="F3619" s="68" t="s">
        <v>10084</v>
      </c>
      <c r="G3619" s="68" t="s">
        <v>10085</v>
      </c>
      <c r="H3619" s="68">
        <v>33.662199999999999</v>
      </c>
      <c r="I3619" s="68">
        <v>135.364</v>
      </c>
      <c r="J3619" s="68">
        <v>298</v>
      </c>
      <c r="K3619" s="68">
        <v>9</v>
      </c>
      <c r="L3619" s="68">
        <f>COUNTIFS(Aéroports!$C$2:$C$5193,Aéroports!$C3619,Aéroports!$D$2:$D$5193,Aéroports!$D3619)</f>
        <v>1</v>
      </c>
      <c r="M3619" s="68" t="str">
        <f>IF(AND(Formulaire!$H$15=Aéroports!$E3619,--ISNUMBER(IFERROR(SEARCH(Formulaire!$H$16,$C3619,1),""))=1),MAX(M$1:M3618)+1,"")</f>
        <v/>
      </c>
      <c r="N3619" s="68" t="str">
        <f>IF(AND(Formulaire!$H$21=Aéroports!$E3619,--ISNUMBER(IFERROR(SEARCH(Formulaire!$H$22,$C3619,1),""))=1),MAX(N$1:N3618)+1,"")</f>
        <v/>
      </c>
      <c r="O3619" s="68" t="str">
        <f>IF(AND(Formulaire!$H$27=Aéroports!$E3619,--ISNUMBER(IFERROR(SEARCH(Formulaire!$H$28,$C3619,1),""))=1),MAX(O$1:O3618)+1,"")</f>
        <v/>
      </c>
      <c r="Q3619" s="91" t="str">
        <f>IFERROR(INDEX($C$2:$C$5193,MATCH(ROWS(M$2:M3619),M$2:M$5193,0)),"")</f>
        <v/>
      </c>
      <c r="R3619" s="70" t="str">
        <f>IFERROR(INDEX($C$2:$C$5193,MATCH(ROWS(N$2:N3619),N$2:N$5193,0)),"")</f>
        <v/>
      </c>
      <c r="S3619" s="92" t="str">
        <f>IFERROR(INDEX($C$2:$C$5193,MATCH(ROWS(O$2:O3619),O$2:O$5193,0)),"")</f>
        <v/>
      </c>
    </row>
    <row r="3620" spans="1:19" x14ac:dyDescent="0.25">
      <c r="A3620" s="69">
        <v>4381</v>
      </c>
      <c r="B3620" s="69" t="s">
        <v>10086</v>
      </c>
      <c r="C3620" s="69" t="s">
        <v>10087</v>
      </c>
      <c r="D3620" s="69" t="s">
        <v>9894</v>
      </c>
      <c r="E3620" s="69" t="s">
        <v>22423</v>
      </c>
      <c r="F3620" s="69" t="s">
        <v>10088</v>
      </c>
      <c r="G3620" s="69" t="s">
        <v>10089</v>
      </c>
      <c r="H3620" s="69">
        <v>37.9559</v>
      </c>
      <c r="I3620" s="69">
        <v>139.12100000000001</v>
      </c>
      <c r="J3620" s="69">
        <v>29</v>
      </c>
      <c r="K3620" s="69">
        <v>9</v>
      </c>
      <c r="L3620" s="69">
        <f>COUNTIFS(Aéroports!$C$2:$C$5193,Aéroports!$C3620,Aéroports!$D$2:$D$5193,Aéroports!$D3620)</f>
        <v>1</v>
      </c>
      <c r="M3620" s="69" t="str">
        <f>IF(AND(Formulaire!$H$15=Aéroports!$E3620,--ISNUMBER(IFERROR(SEARCH(Formulaire!$H$16,$C3620,1),""))=1),MAX(M$1:M3619)+1,"")</f>
        <v/>
      </c>
      <c r="N3620" s="69" t="str">
        <f>IF(AND(Formulaire!$H$21=Aéroports!$E3620,--ISNUMBER(IFERROR(SEARCH(Formulaire!$H$22,$C3620,1),""))=1),MAX(N$1:N3619)+1,"")</f>
        <v/>
      </c>
      <c r="O3620" s="69" t="str">
        <f>IF(AND(Formulaire!$H$27=Aéroports!$E3620,--ISNUMBER(IFERROR(SEARCH(Formulaire!$H$28,$C3620,1),""))=1),MAX(O$1:O3619)+1,"")</f>
        <v/>
      </c>
      <c r="Q3620" s="91" t="str">
        <f>IFERROR(INDEX($C$2:$C$5193,MATCH(ROWS(M$2:M3620),M$2:M$5193,0)),"")</f>
        <v/>
      </c>
      <c r="R3620" s="70" t="str">
        <f>IFERROR(INDEX($C$2:$C$5193,MATCH(ROWS(N$2:N3620),N$2:N$5193,0)),"")</f>
        <v/>
      </c>
      <c r="S3620" s="92" t="str">
        <f>IFERROR(INDEX($C$2:$C$5193,MATCH(ROWS(O$2:O3620),O$2:O$5193,0)),"")</f>
        <v/>
      </c>
    </row>
    <row r="3621" spans="1:19" x14ac:dyDescent="0.25">
      <c r="A3621" s="68">
        <v>2286</v>
      </c>
      <c r="B3621" s="68" t="s">
        <v>10090</v>
      </c>
      <c r="C3621" s="68" t="s">
        <v>10091</v>
      </c>
      <c r="D3621" s="68" t="s">
        <v>9894</v>
      </c>
      <c r="E3621" s="68" t="s">
        <v>22423</v>
      </c>
      <c r="F3621" s="68" t="s">
        <v>10092</v>
      </c>
      <c r="G3621" s="68" t="s">
        <v>10093</v>
      </c>
      <c r="H3621" s="68">
        <v>42.7333</v>
      </c>
      <c r="I3621" s="68">
        <v>143.21700000000001</v>
      </c>
      <c r="J3621" s="68">
        <v>505</v>
      </c>
      <c r="K3621" s="68">
        <v>9</v>
      </c>
      <c r="L3621" s="68">
        <f>COUNTIFS(Aéroports!$C$2:$C$5193,Aéroports!$C3621,Aéroports!$D$2:$D$5193,Aéroports!$D3621)</f>
        <v>1</v>
      </c>
      <c r="M3621" s="68" t="str">
        <f>IF(AND(Formulaire!$H$15=Aéroports!$E3621,--ISNUMBER(IFERROR(SEARCH(Formulaire!$H$16,$C3621,1),""))=1),MAX(M$1:M3620)+1,"")</f>
        <v/>
      </c>
      <c r="N3621" s="68" t="str">
        <f>IF(AND(Formulaire!$H$21=Aéroports!$E3621,--ISNUMBER(IFERROR(SEARCH(Formulaire!$H$22,$C3621,1),""))=1),MAX(N$1:N3620)+1,"")</f>
        <v/>
      </c>
      <c r="O3621" s="68" t="str">
        <f>IF(AND(Formulaire!$H$27=Aéroports!$E3621,--ISNUMBER(IFERROR(SEARCH(Formulaire!$H$28,$C3621,1),""))=1),MAX(O$1:O3620)+1,"")</f>
        <v/>
      </c>
      <c r="Q3621" s="91" t="str">
        <f>IFERROR(INDEX($C$2:$C$5193,MATCH(ROWS(M$2:M3621),M$2:M$5193,0)),"")</f>
        <v/>
      </c>
      <c r="R3621" s="70" t="str">
        <f>IFERROR(INDEX($C$2:$C$5193,MATCH(ROWS(N$2:N3621),N$2:N$5193,0)),"")</f>
        <v/>
      </c>
      <c r="S3621" s="92" t="str">
        <f>IFERROR(INDEX($C$2:$C$5193,MATCH(ROWS(O$2:O3621),O$2:O$5193,0)),"")</f>
        <v/>
      </c>
    </row>
    <row r="3622" spans="1:19" x14ac:dyDescent="0.25">
      <c r="A3622" s="69">
        <v>6000</v>
      </c>
      <c r="B3622" s="69" t="s">
        <v>10094</v>
      </c>
      <c r="C3622" s="69" t="s">
        <v>10095</v>
      </c>
      <c r="D3622" s="69" t="s">
        <v>9894</v>
      </c>
      <c r="E3622" s="69" t="s">
        <v>22423</v>
      </c>
      <c r="F3622" s="69" t="s">
        <v>10096</v>
      </c>
      <c r="G3622" s="69" t="s">
        <v>10097</v>
      </c>
      <c r="H3622" s="69">
        <v>40.191899999999997</v>
      </c>
      <c r="I3622" s="69">
        <v>140.37100000000001</v>
      </c>
      <c r="J3622" s="69">
        <v>292</v>
      </c>
      <c r="K3622" s="69">
        <v>9</v>
      </c>
      <c r="L3622" s="69">
        <f>COUNTIFS(Aéroports!$C$2:$C$5193,Aéroports!$C3622,Aéroports!$D$2:$D$5193,Aéroports!$D3622)</f>
        <v>1</v>
      </c>
      <c r="M3622" s="69" t="str">
        <f>IF(AND(Formulaire!$H$15=Aéroports!$E3622,--ISNUMBER(IFERROR(SEARCH(Formulaire!$H$16,$C3622,1),""))=1),MAX(M$1:M3621)+1,"")</f>
        <v/>
      </c>
      <c r="N3622" s="69" t="str">
        <f>IF(AND(Formulaire!$H$21=Aéroports!$E3622,--ISNUMBER(IFERROR(SEARCH(Formulaire!$H$22,$C3622,1),""))=1),MAX(N$1:N3621)+1,"")</f>
        <v/>
      </c>
      <c r="O3622" s="69" t="str">
        <f>IF(AND(Formulaire!$H$27=Aéroports!$E3622,--ISNUMBER(IFERROR(SEARCH(Formulaire!$H$28,$C3622,1),""))=1),MAX(O$1:O3621)+1,"")</f>
        <v/>
      </c>
      <c r="Q3622" s="91" t="str">
        <f>IFERROR(INDEX($C$2:$C$5193,MATCH(ROWS(M$2:M3622),M$2:M$5193,0)),"")</f>
        <v/>
      </c>
      <c r="R3622" s="70" t="str">
        <f>IFERROR(INDEX($C$2:$C$5193,MATCH(ROWS(N$2:N3622),N$2:N$5193,0)),"")</f>
        <v/>
      </c>
      <c r="S3622" s="92" t="str">
        <f>IFERROR(INDEX($C$2:$C$5193,MATCH(ROWS(O$2:O3622),O$2:O$5193,0)),"")</f>
        <v/>
      </c>
    </row>
    <row r="3623" spans="1:19" x14ac:dyDescent="0.25">
      <c r="A3623" s="68">
        <v>2310</v>
      </c>
      <c r="B3623" s="68" t="s">
        <v>10098</v>
      </c>
      <c r="C3623" s="68" t="s">
        <v>10099</v>
      </c>
      <c r="D3623" s="68" t="s">
        <v>9894</v>
      </c>
      <c r="E3623" s="68" t="s">
        <v>22423</v>
      </c>
      <c r="F3623" s="68" t="s">
        <v>10100</v>
      </c>
      <c r="G3623" s="68" t="s">
        <v>10101</v>
      </c>
      <c r="H3623" s="68">
        <v>33.479399999999998</v>
      </c>
      <c r="I3623" s="68">
        <v>131.73699999999999</v>
      </c>
      <c r="J3623" s="68">
        <v>19</v>
      </c>
      <c r="K3623" s="68">
        <v>9</v>
      </c>
      <c r="L3623" s="68">
        <f>COUNTIFS(Aéroports!$C$2:$C$5193,Aéroports!$C3623,Aéroports!$D$2:$D$5193,Aéroports!$D3623)</f>
        <v>1</v>
      </c>
      <c r="M3623" s="68" t="str">
        <f>IF(AND(Formulaire!$H$15=Aéroports!$E3623,--ISNUMBER(IFERROR(SEARCH(Formulaire!$H$16,$C3623,1),""))=1),MAX(M$1:M3622)+1,"")</f>
        <v/>
      </c>
      <c r="N3623" s="68" t="str">
        <f>IF(AND(Formulaire!$H$21=Aéroports!$E3623,--ISNUMBER(IFERROR(SEARCH(Formulaire!$H$22,$C3623,1),""))=1),MAX(N$1:N3622)+1,"")</f>
        <v/>
      </c>
      <c r="O3623" s="68" t="str">
        <f>IF(AND(Formulaire!$H$27=Aéroports!$E3623,--ISNUMBER(IFERROR(SEARCH(Formulaire!$H$28,$C3623,1),""))=1),MAX(O$1:O3622)+1,"")</f>
        <v/>
      </c>
      <c r="Q3623" s="91" t="str">
        <f>IFERROR(INDEX($C$2:$C$5193,MATCH(ROWS(M$2:M3623),M$2:M$5193,0)),"")</f>
        <v/>
      </c>
      <c r="R3623" s="70" t="str">
        <f>IFERROR(INDEX($C$2:$C$5193,MATCH(ROWS(N$2:N3623),N$2:N$5193,0)),"")</f>
        <v/>
      </c>
      <c r="S3623" s="92" t="str">
        <f>IFERROR(INDEX($C$2:$C$5193,MATCH(ROWS(O$2:O3623),O$2:O$5193,0)),"")</f>
        <v/>
      </c>
    </row>
    <row r="3624" spans="1:19" x14ac:dyDescent="0.25">
      <c r="A3624" s="69">
        <v>2327</v>
      </c>
      <c r="B3624" s="69" t="s">
        <v>10102</v>
      </c>
      <c r="C3624" s="69" t="s">
        <v>10103</v>
      </c>
      <c r="D3624" s="69" t="s">
        <v>9894</v>
      </c>
      <c r="E3624" s="69" t="s">
        <v>22423</v>
      </c>
      <c r="F3624" s="69" t="s">
        <v>10104</v>
      </c>
      <c r="G3624" s="69" t="s">
        <v>10105</v>
      </c>
      <c r="H3624" s="69">
        <v>34.756900000000002</v>
      </c>
      <c r="I3624" s="69">
        <v>133.85499999999999</v>
      </c>
      <c r="J3624" s="69">
        <v>806</v>
      </c>
      <c r="K3624" s="69">
        <v>9</v>
      </c>
      <c r="L3624" s="69">
        <f>COUNTIFS(Aéroports!$C$2:$C$5193,Aéroports!$C3624,Aéroports!$D$2:$D$5193,Aéroports!$D3624)</f>
        <v>1</v>
      </c>
      <c r="M3624" s="69" t="str">
        <f>IF(AND(Formulaire!$H$15=Aéroports!$E3624,--ISNUMBER(IFERROR(SEARCH(Formulaire!$H$16,$C3624,1),""))=1),MAX(M$1:M3623)+1,"")</f>
        <v/>
      </c>
      <c r="N3624" s="69" t="str">
        <f>IF(AND(Formulaire!$H$21=Aéroports!$E3624,--ISNUMBER(IFERROR(SEARCH(Formulaire!$H$22,$C3624,1),""))=1),MAX(N$1:N3623)+1,"")</f>
        <v/>
      </c>
      <c r="O3624" s="69" t="str">
        <f>IF(AND(Formulaire!$H$27=Aéroports!$E3624,--ISNUMBER(IFERROR(SEARCH(Formulaire!$H$28,$C3624,1),""))=1),MAX(O$1:O3623)+1,"")</f>
        <v/>
      </c>
      <c r="Q3624" s="91" t="str">
        <f>IFERROR(INDEX($C$2:$C$5193,MATCH(ROWS(M$2:M3624),M$2:M$5193,0)),"")</f>
        <v/>
      </c>
      <c r="R3624" s="70" t="str">
        <f>IFERROR(INDEX($C$2:$C$5193,MATCH(ROWS(N$2:N3624),N$2:N$5193,0)),"")</f>
        <v/>
      </c>
      <c r="S3624" s="92" t="str">
        <f>IFERROR(INDEX($C$2:$C$5193,MATCH(ROWS(O$2:O3624),O$2:O$5193,0)),"")</f>
        <v/>
      </c>
    </row>
    <row r="3625" spans="1:19" x14ac:dyDescent="0.25">
      <c r="A3625" s="68">
        <v>2323</v>
      </c>
      <c r="B3625" s="68" t="s">
        <v>10106</v>
      </c>
      <c r="C3625" s="68" t="s">
        <v>10107</v>
      </c>
      <c r="D3625" s="68" t="s">
        <v>9894</v>
      </c>
      <c r="E3625" s="68" t="s">
        <v>22423</v>
      </c>
      <c r="F3625" s="68" t="s">
        <v>10108</v>
      </c>
      <c r="G3625" s="68" t="s">
        <v>10109</v>
      </c>
      <c r="H3625" s="68">
        <v>36.181100000000001</v>
      </c>
      <c r="I3625" s="68">
        <v>133.32499999999999</v>
      </c>
      <c r="J3625" s="68">
        <v>311</v>
      </c>
      <c r="K3625" s="68">
        <v>9</v>
      </c>
      <c r="L3625" s="68">
        <f>COUNTIFS(Aéroports!$C$2:$C$5193,Aéroports!$C3625,Aéroports!$D$2:$D$5193,Aéroports!$D3625)</f>
        <v>1</v>
      </c>
      <c r="M3625" s="68" t="str">
        <f>IF(AND(Formulaire!$H$15=Aéroports!$E3625,--ISNUMBER(IFERROR(SEARCH(Formulaire!$H$16,$C3625,1),""))=1),MAX(M$1:M3624)+1,"")</f>
        <v/>
      </c>
      <c r="N3625" s="68" t="str">
        <f>IF(AND(Formulaire!$H$21=Aéroports!$E3625,--ISNUMBER(IFERROR(SEARCH(Formulaire!$H$22,$C3625,1),""))=1),MAX(N$1:N3624)+1,"")</f>
        <v/>
      </c>
      <c r="O3625" s="68" t="str">
        <f>IF(AND(Formulaire!$H$27=Aéroports!$E3625,--ISNUMBER(IFERROR(SEARCH(Formulaire!$H$28,$C3625,1),""))=1),MAX(O$1:O3624)+1,"")</f>
        <v/>
      </c>
      <c r="Q3625" s="91" t="str">
        <f>IFERROR(INDEX($C$2:$C$5193,MATCH(ROWS(M$2:M3625),M$2:M$5193,0)),"")</f>
        <v/>
      </c>
      <c r="R3625" s="70" t="str">
        <f>IFERROR(INDEX($C$2:$C$5193,MATCH(ROWS(N$2:N3625),N$2:N$5193,0)),"")</f>
        <v/>
      </c>
      <c r="S3625" s="92" t="str">
        <f>IFERROR(INDEX($C$2:$C$5193,MATCH(ROWS(O$2:O3625),O$2:O$5193,0)),"")</f>
        <v/>
      </c>
    </row>
    <row r="3626" spans="1:19" x14ac:dyDescent="0.25">
      <c r="A3626" s="69">
        <v>2384</v>
      </c>
      <c r="B3626" s="69" t="s">
        <v>9143</v>
      </c>
      <c r="C3626" s="69" t="s">
        <v>10110</v>
      </c>
      <c r="D3626" s="69" t="s">
        <v>9894</v>
      </c>
      <c r="E3626" s="69" t="s">
        <v>22423</v>
      </c>
      <c r="F3626" s="69" t="s">
        <v>10111</v>
      </c>
      <c r="G3626" s="69" t="s">
        <v>10112</v>
      </c>
      <c r="H3626" s="69">
        <v>26.195799999999998</v>
      </c>
      <c r="I3626" s="69">
        <v>127.646</v>
      </c>
      <c r="J3626" s="69">
        <v>12</v>
      </c>
      <c r="K3626" s="69">
        <v>9</v>
      </c>
      <c r="L3626" s="69">
        <f>COUNTIFS(Aéroports!$C$2:$C$5193,Aéroports!$C3626,Aéroports!$D$2:$D$5193,Aéroports!$D3626)</f>
        <v>1</v>
      </c>
      <c r="M3626" s="69" t="str">
        <f>IF(AND(Formulaire!$H$15=Aéroports!$E3626,--ISNUMBER(IFERROR(SEARCH(Formulaire!$H$16,$C3626,1),""))=1),MAX(M$1:M3625)+1,"")</f>
        <v/>
      </c>
      <c r="N3626" s="69" t="str">
        <f>IF(AND(Formulaire!$H$21=Aéroports!$E3626,--ISNUMBER(IFERROR(SEARCH(Formulaire!$H$22,$C3626,1),""))=1),MAX(N$1:N3625)+1,"")</f>
        <v/>
      </c>
      <c r="O3626" s="69" t="str">
        <f>IF(AND(Formulaire!$H$27=Aéroports!$E3626,--ISNUMBER(IFERROR(SEARCH(Formulaire!$H$28,$C3626,1),""))=1),MAX(O$1:O3625)+1,"")</f>
        <v/>
      </c>
      <c r="Q3626" s="91" t="str">
        <f>IFERROR(INDEX($C$2:$C$5193,MATCH(ROWS(M$2:M3626),M$2:M$5193,0)),"")</f>
        <v/>
      </c>
      <c r="R3626" s="70" t="str">
        <f>IFERROR(INDEX($C$2:$C$5193,MATCH(ROWS(N$2:N3626),N$2:N$5193,0)),"")</f>
        <v/>
      </c>
      <c r="S3626" s="92" t="str">
        <f>IFERROR(INDEX($C$2:$C$5193,MATCH(ROWS(O$2:O3626),O$2:O$5193,0)),"")</f>
        <v/>
      </c>
    </row>
    <row r="3627" spans="1:19" x14ac:dyDescent="0.25">
      <c r="A3627" s="68">
        <v>2300</v>
      </c>
      <c r="B3627" s="68" t="s">
        <v>10113</v>
      </c>
      <c r="C3627" s="68" t="s">
        <v>10114</v>
      </c>
      <c r="D3627" s="68" t="s">
        <v>9894</v>
      </c>
      <c r="E3627" s="68" t="s">
        <v>22423</v>
      </c>
      <c r="F3627" s="68" t="s">
        <v>10115</v>
      </c>
      <c r="G3627" s="68" t="s">
        <v>10116</v>
      </c>
      <c r="H3627" s="68">
        <v>42.0717</v>
      </c>
      <c r="I3627" s="68">
        <v>139.43299999999999</v>
      </c>
      <c r="J3627" s="68">
        <v>161</v>
      </c>
      <c r="K3627" s="68">
        <v>9</v>
      </c>
      <c r="L3627" s="68">
        <f>COUNTIFS(Aéroports!$C$2:$C$5193,Aéroports!$C3627,Aéroports!$D$2:$D$5193,Aéroports!$D3627)</f>
        <v>1</v>
      </c>
      <c r="M3627" s="68" t="str">
        <f>IF(AND(Formulaire!$H$15=Aéroports!$E3627,--ISNUMBER(IFERROR(SEARCH(Formulaire!$H$16,$C3627,1),""))=1),MAX(M$1:M3626)+1,"")</f>
        <v/>
      </c>
      <c r="N3627" s="68" t="str">
        <f>IF(AND(Formulaire!$H$21=Aéroports!$E3627,--ISNUMBER(IFERROR(SEARCH(Formulaire!$H$22,$C3627,1),""))=1),MAX(N$1:N3626)+1,"")</f>
        <v/>
      </c>
      <c r="O3627" s="68" t="str">
        <f>IF(AND(Formulaire!$H$27=Aéroports!$E3627,--ISNUMBER(IFERROR(SEARCH(Formulaire!$H$28,$C3627,1),""))=1),MAX(O$1:O3626)+1,"")</f>
        <v/>
      </c>
      <c r="Q3627" s="91" t="str">
        <f>IFERROR(INDEX($C$2:$C$5193,MATCH(ROWS(M$2:M3627),M$2:M$5193,0)),"")</f>
        <v/>
      </c>
      <c r="R3627" s="70" t="str">
        <f>IFERROR(INDEX($C$2:$C$5193,MATCH(ROWS(N$2:N3627),N$2:N$5193,0)),"")</f>
        <v/>
      </c>
      <c r="S3627" s="92" t="str">
        <f>IFERROR(INDEX($C$2:$C$5193,MATCH(ROWS(O$2:O3627),O$2:O$5193,0)),"")</f>
        <v/>
      </c>
    </row>
    <row r="3628" spans="1:19" x14ac:dyDescent="0.25">
      <c r="A3628" s="69">
        <v>3992</v>
      </c>
      <c r="B3628" s="69" t="s">
        <v>10121</v>
      </c>
      <c r="C3628" s="69" t="s">
        <v>10118</v>
      </c>
      <c r="D3628" s="69" t="s">
        <v>9894</v>
      </c>
      <c r="E3628" s="69" t="s">
        <v>22423</v>
      </c>
      <c r="F3628" s="69" t="s">
        <v>10122</v>
      </c>
      <c r="G3628" s="69" t="s">
        <v>10123</v>
      </c>
      <c r="H3628" s="69">
        <v>34.427300000000002</v>
      </c>
      <c r="I3628" s="69">
        <v>135.244</v>
      </c>
      <c r="J3628" s="69">
        <v>26</v>
      </c>
      <c r="K3628" s="69">
        <v>9</v>
      </c>
      <c r="L3628" s="69">
        <f>COUNTIFS(Aéroports!$C$2:$C$5193,Aéroports!$C3628,Aéroports!$D$2:$D$5193,Aéroports!$D3628)</f>
        <v>1</v>
      </c>
      <c r="M3628" s="69" t="str">
        <f>IF(AND(Formulaire!$H$15=Aéroports!$E3628,--ISNUMBER(IFERROR(SEARCH(Formulaire!$H$16,$C3628,1),""))=1),MAX(M$1:M3627)+1,"")</f>
        <v/>
      </c>
      <c r="N3628" s="69" t="str">
        <f>IF(AND(Formulaire!$H$21=Aéroports!$E3628,--ISNUMBER(IFERROR(SEARCH(Formulaire!$H$22,$C3628,1),""))=1),MAX(N$1:N3627)+1,"")</f>
        <v/>
      </c>
      <c r="O3628" s="69" t="str">
        <f>IF(AND(Formulaire!$H$27=Aéroports!$E3628,--ISNUMBER(IFERROR(SEARCH(Formulaire!$H$28,$C3628,1),""))=1),MAX(O$1:O3627)+1,"")</f>
        <v/>
      </c>
      <c r="Q3628" s="91" t="str">
        <f>IFERROR(INDEX($C$2:$C$5193,MATCH(ROWS(M$2:M3628),M$2:M$5193,0)),"")</f>
        <v/>
      </c>
      <c r="R3628" s="70" t="str">
        <f>IFERROR(INDEX($C$2:$C$5193,MATCH(ROWS(N$2:N3628),N$2:N$5193,0)),"")</f>
        <v/>
      </c>
      <c r="S3628" s="92" t="str">
        <f>IFERROR(INDEX($C$2:$C$5193,MATCH(ROWS(O$2:O3628),O$2:O$5193,0)),"")</f>
        <v/>
      </c>
    </row>
    <row r="3629" spans="1:19" x14ac:dyDescent="0.25">
      <c r="A3629" s="68">
        <v>2356</v>
      </c>
      <c r="B3629" s="68" t="s">
        <v>10124</v>
      </c>
      <c r="C3629" s="68" t="s">
        <v>10125</v>
      </c>
      <c r="D3629" s="68" t="s">
        <v>9894</v>
      </c>
      <c r="E3629" s="68" t="s">
        <v>22423</v>
      </c>
      <c r="F3629" s="68" t="s">
        <v>10126</v>
      </c>
      <c r="G3629" s="68" t="s">
        <v>10127</v>
      </c>
      <c r="H3629" s="68">
        <v>34.781999999999996</v>
      </c>
      <c r="I3629" s="68">
        <v>139.36000000000001</v>
      </c>
      <c r="J3629" s="68">
        <v>130</v>
      </c>
      <c r="K3629" s="68">
        <v>9</v>
      </c>
      <c r="L3629" s="68">
        <f>COUNTIFS(Aéroports!$C$2:$C$5193,Aéroports!$C3629,Aéroports!$D$2:$D$5193,Aéroports!$D3629)</f>
        <v>1</v>
      </c>
      <c r="M3629" s="68" t="str">
        <f>IF(AND(Formulaire!$H$15=Aéroports!$E3629,--ISNUMBER(IFERROR(SEARCH(Formulaire!$H$16,$C3629,1),""))=1),MAX(M$1:M3628)+1,"")</f>
        <v/>
      </c>
      <c r="N3629" s="68" t="str">
        <f>IF(AND(Formulaire!$H$21=Aéroports!$E3629,--ISNUMBER(IFERROR(SEARCH(Formulaire!$H$22,$C3629,1),""))=1),MAX(N$1:N3628)+1,"")</f>
        <v/>
      </c>
      <c r="O3629" s="68" t="str">
        <f>IF(AND(Formulaire!$H$27=Aéroports!$E3629,--ISNUMBER(IFERROR(SEARCH(Formulaire!$H$28,$C3629,1),""))=1),MAX(O$1:O3628)+1,"")</f>
        <v/>
      </c>
      <c r="Q3629" s="91" t="str">
        <f>IFERROR(INDEX($C$2:$C$5193,MATCH(ROWS(M$2:M3629),M$2:M$5193,0)),"")</f>
        <v/>
      </c>
      <c r="R3629" s="70" t="str">
        <f>IFERROR(INDEX($C$2:$C$5193,MATCH(ROWS(N$2:N3629),N$2:N$5193,0)),"")</f>
        <v/>
      </c>
      <c r="S3629" s="92" t="str">
        <f>IFERROR(INDEX($C$2:$C$5193,MATCH(ROWS(O$2:O3629),O$2:O$5193,0)),"")</f>
        <v/>
      </c>
    </row>
    <row r="3630" spans="1:19" x14ac:dyDescent="0.25">
      <c r="A3630" s="69">
        <v>2301</v>
      </c>
      <c r="B3630" s="69" t="s">
        <v>10128</v>
      </c>
      <c r="C3630" s="69" t="s">
        <v>10129</v>
      </c>
      <c r="D3630" s="69" t="s">
        <v>9894</v>
      </c>
      <c r="E3630" s="69" t="s">
        <v>22423</v>
      </c>
      <c r="F3630" s="69" t="s">
        <v>10130</v>
      </c>
      <c r="G3630" s="69" t="s">
        <v>10131</v>
      </c>
      <c r="H3630" s="69">
        <v>45.241999999999997</v>
      </c>
      <c r="I3630" s="69">
        <v>141.18600000000001</v>
      </c>
      <c r="J3630" s="69">
        <v>112</v>
      </c>
      <c r="K3630" s="69">
        <v>9</v>
      </c>
      <c r="L3630" s="69">
        <f>COUNTIFS(Aéroports!$C$2:$C$5193,Aéroports!$C3630,Aéroports!$D$2:$D$5193,Aéroports!$D3630)</f>
        <v>1</v>
      </c>
      <c r="M3630" s="69" t="str">
        <f>IF(AND(Formulaire!$H$15=Aéroports!$E3630,--ISNUMBER(IFERROR(SEARCH(Formulaire!$H$16,$C3630,1),""))=1),MAX(M$1:M3629)+1,"")</f>
        <v/>
      </c>
      <c r="N3630" s="69" t="str">
        <f>IF(AND(Formulaire!$H$21=Aéroports!$E3630,--ISNUMBER(IFERROR(SEARCH(Formulaire!$H$22,$C3630,1),""))=1),MAX(N$1:N3629)+1,"")</f>
        <v/>
      </c>
      <c r="O3630" s="69" t="str">
        <f>IF(AND(Formulaire!$H$27=Aéroports!$E3630,--ISNUMBER(IFERROR(SEARCH(Formulaire!$H$28,$C3630,1),""))=1),MAX(O$1:O3629)+1,"")</f>
        <v/>
      </c>
      <c r="Q3630" s="91" t="str">
        <f>IFERROR(INDEX($C$2:$C$5193,MATCH(ROWS(M$2:M3630),M$2:M$5193,0)),"")</f>
        <v/>
      </c>
      <c r="R3630" s="70" t="str">
        <f>IFERROR(INDEX($C$2:$C$5193,MATCH(ROWS(N$2:N3630),N$2:N$5193,0)),"")</f>
        <v/>
      </c>
      <c r="S3630" s="92" t="str">
        <f>IFERROR(INDEX($C$2:$C$5193,MATCH(ROWS(O$2:O3630),O$2:O$5193,0)),"")</f>
        <v/>
      </c>
    </row>
    <row r="3631" spans="1:19" x14ac:dyDescent="0.25">
      <c r="A3631" s="68">
        <v>2342</v>
      </c>
      <c r="B3631" s="68" t="s">
        <v>10132</v>
      </c>
      <c r="C3631" s="68" t="s">
        <v>10133</v>
      </c>
      <c r="D3631" s="68" t="s">
        <v>9894</v>
      </c>
      <c r="E3631" s="68" t="s">
        <v>22423</v>
      </c>
      <c r="F3631" s="68" t="s">
        <v>10134</v>
      </c>
      <c r="G3631" s="68" t="s">
        <v>10135</v>
      </c>
      <c r="H3631" s="68">
        <v>38.060200000000002</v>
      </c>
      <c r="I3631" s="68">
        <v>138.41399999999999</v>
      </c>
      <c r="J3631" s="68">
        <v>88</v>
      </c>
      <c r="K3631" s="68">
        <v>9</v>
      </c>
      <c r="L3631" s="68">
        <f>COUNTIFS(Aéroports!$C$2:$C$5193,Aéroports!$C3631,Aéroports!$D$2:$D$5193,Aéroports!$D3631)</f>
        <v>1</v>
      </c>
      <c r="M3631" s="68" t="str">
        <f>IF(AND(Formulaire!$H$15=Aéroports!$E3631,--ISNUMBER(IFERROR(SEARCH(Formulaire!$H$16,$C3631,1),""))=1),MAX(M$1:M3630)+1,"")</f>
        <v/>
      </c>
      <c r="N3631" s="68" t="str">
        <f>IF(AND(Formulaire!$H$21=Aéroports!$E3631,--ISNUMBER(IFERROR(SEARCH(Formulaire!$H$22,$C3631,1),""))=1),MAX(N$1:N3630)+1,"")</f>
        <v/>
      </c>
      <c r="O3631" s="68" t="str">
        <f>IF(AND(Formulaire!$H$27=Aéroports!$E3631,--ISNUMBER(IFERROR(SEARCH(Formulaire!$H$28,$C3631,1),""))=1),MAX(O$1:O3630)+1,"")</f>
        <v/>
      </c>
      <c r="Q3631" s="91" t="str">
        <f>IFERROR(INDEX($C$2:$C$5193,MATCH(ROWS(M$2:M3631),M$2:M$5193,0)),"")</f>
        <v/>
      </c>
      <c r="R3631" s="70" t="str">
        <f>IFERROR(INDEX($C$2:$C$5193,MATCH(ROWS(N$2:N3631),N$2:N$5193,0)),"")</f>
        <v/>
      </c>
      <c r="S3631" s="92" t="str">
        <f>IFERROR(INDEX($C$2:$C$5193,MATCH(ROWS(O$2:O3631),O$2:O$5193,0)),"")</f>
        <v/>
      </c>
    </row>
    <row r="3632" spans="1:19" x14ac:dyDescent="0.25">
      <c r="A3632" s="69">
        <v>5996</v>
      </c>
      <c r="B3632" s="69" t="s">
        <v>10136</v>
      </c>
      <c r="C3632" s="69" t="s">
        <v>10137</v>
      </c>
      <c r="D3632" s="69" t="s">
        <v>9894</v>
      </c>
      <c r="E3632" s="69" t="s">
        <v>22423</v>
      </c>
      <c r="F3632" s="69" t="s">
        <v>10138</v>
      </c>
      <c r="G3632" s="69" t="s">
        <v>10139</v>
      </c>
      <c r="H3632" s="69">
        <v>33.149700000000003</v>
      </c>
      <c r="I3632" s="69">
        <v>130.30199999999999</v>
      </c>
      <c r="J3632" s="69">
        <v>6</v>
      </c>
      <c r="K3632" s="69">
        <v>9</v>
      </c>
      <c r="L3632" s="69">
        <f>COUNTIFS(Aéroports!$C$2:$C$5193,Aéroports!$C3632,Aéroports!$D$2:$D$5193,Aéroports!$D3632)</f>
        <v>1</v>
      </c>
      <c r="M3632" s="69" t="str">
        <f>IF(AND(Formulaire!$H$15=Aéroports!$E3632,--ISNUMBER(IFERROR(SEARCH(Formulaire!$H$16,$C3632,1),""))=1),MAX(M$1:M3631)+1,"")</f>
        <v/>
      </c>
      <c r="N3632" s="69" t="str">
        <f>IF(AND(Formulaire!$H$21=Aéroports!$E3632,--ISNUMBER(IFERROR(SEARCH(Formulaire!$H$22,$C3632,1),""))=1),MAX(N$1:N3631)+1,"")</f>
        <v/>
      </c>
      <c r="O3632" s="69" t="str">
        <f>IF(AND(Formulaire!$H$27=Aéroports!$E3632,--ISNUMBER(IFERROR(SEARCH(Formulaire!$H$28,$C3632,1),""))=1),MAX(O$1:O3631)+1,"")</f>
        <v/>
      </c>
      <c r="Q3632" s="91" t="str">
        <f>IFERROR(INDEX($C$2:$C$5193,MATCH(ROWS(M$2:M3632),M$2:M$5193,0)),"")</f>
        <v/>
      </c>
      <c r="R3632" s="70" t="str">
        <f>IFERROR(INDEX($C$2:$C$5193,MATCH(ROWS(N$2:N3632),N$2:N$5193,0)),"")</f>
        <v/>
      </c>
      <c r="S3632" s="92" t="str">
        <f>IFERROR(INDEX($C$2:$C$5193,MATCH(ROWS(O$2:O3632),O$2:O$5193,0)),"")</f>
        <v/>
      </c>
    </row>
    <row r="3633" spans="1:19" x14ac:dyDescent="0.25">
      <c r="A3633" s="68">
        <v>2287</v>
      </c>
      <c r="B3633" s="68" t="s">
        <v>10140</v>
      </c>
      <c r="C3633" s="68" t="s">
        <v>10141</v>
      </c>
      <c r="D3633" s="68" t="s">
        <v>9894</v>
      </c>
      <c r="E3633" s="68" t="s">
        <v>22423</v>
      </c>
      <c r="F3633" s="68" t="s">
        <v>10142</v>
      </c>
      <c r="G3633" s="68" t="s">
        <v>10143</v>
      </c>
      <c r="H3633" s="68">
        <v>42.775199999999998</v>
      </c>
      <c r="I3633" s="68">
        <v>141.69200000000001</v>
      </c>
      <c r="J3633" s="68">
        <v>82</v>
      </c>
      <c r="K3633" s="68">
        <v>9</v>
      </c>
      <c r="L3633" s="68">
        <f>COUNTIFS(Aéroports!$C$2:$C$5193,Aéroports!$C3633,Aéroports!$D$2:$D$5193,Aéroports!$D3633)</f>
        <v>1</v>
      </c>
      <c r="M3633" s="68" t="str">
        <f>IF(AND(Formulaire!$H$15=Aéroports!$E3633,--ISNUMBER(IFERROR(SEARCH(Formulaire!$H$16,$C3633,1),""))=1),MAX(M$1:M3632)+1,"")</f>
        <v/>
      </c>
      <c r="N3633" s="68" t="str">
        <f>IF(AND(Formulaire!$H$21=Aéroports!$E3633,--ISNUMBER(IFERROR(SEARCH(Formulaire!$H$22,$C3633,1),""))=1),MAX(N$1:N3632)+1,"")</f>
        <v/>
      </c>
      <c r="O3633" s="68" t="str">
        <f>IF(AND(Formulaire!$H$27=Aéroports!$E3633,--ISNUMBER(IFERROR(SEARCH(Formulaire!$H$28,$C3633,1),""))=1),MAX(O$1:O3632)+1,"")</f>
        <v/>
      </c>
      <c r="Q3633" s="91" t="str">
        <f>IFERROR(INDEX($C$2:$C$5193,MATCH(ROWS(M$2:M3633),M$2:M$5193,0)),"")</f>
        <v/>
      </c>
      <c r="R3633" s="70" t="str">
        <f>IFERROR(INDEX($C$2:$C$5193,MATCH(ROWS(N$2:N3633),N$2:N$5193,0)),"")</f>
        <v/>
      </c>
      <c r="S3633" s="92" t="str">
        <f>IFERROR(INDEX($C$2:$C$5193,MATCH(ROWS(O$2:O3633),O$2:O$5193,0)),"")</f>
        <v/>
      </c>
    </row>
    <row r="3634" spans="1:19" x14ac:dyDescent="0.25">
      <c r="A3634" s="69">
        <v>2347</v>
      </c>
      <c r="B3634" s="69" t="s">
        <v>10147</v>
      </c>
      <c r="C3634" s="69" t="s">
        <v>10148</v>
      </c>
      <c r="D3634" s="69" t="s">
        <v>9894</v>
      </c>
      <c r="E3634" s="69" t="s">
        <v>22423</v>
      </c>
      <c r="F3634" s="69" t="s">
        <v>10149</v>
      </c>
      <c r="G3634" s="69" t="s">
        <v>10150</v>
      </c>
      <c r="H3634" s="69">
        <v>38.139699999999998</v>
      </c>
      <c r="I3634" s="69">
        <v>140.917</v>
      </c>
      <c r="J3634" s="69">
        <v>15</v>
      </c>
      <c r="K3634" s="69">
        <v>9</v>
      </c>
      <c r="L3634" s="69">
        <f>COUNTIFS(Aéroports!$C$2:$C$5193,Aéroports!$C3634,Aéroports!$D$2:$D$5193,Aéroports!$D3634)</f>
        <v>1</v>
      </c>
      <c r="M3634" s="69" t="str">
        <f>IF(AND(Formulaire!$H$15=Aéroports!$E3634,--ISNUMBER(IFERROR(SEARCH(Formulaire!$H$16,$C3634,1),""))=1),MAX(M$1:M3633)+1,"")</f>
        <v/>
      </c>
      <c r="N3634" s="69" t="str">
        <f>IF(AND(Formulaire!$H$21=Aéroports!$E3634,--ISNUMBER(IFERROR(SEARCH(Formulaire!$H$22,$C3634,1),""))=1),MAX(N$1:N3633)+1,"")</f>
        <v/>
      </c>
      <c r="O3634" s="69" t="str">
        <f>IF(AND(Formulaire!$H$27=Aéroports!$E3634,--ISNUMBER(IFERROR(SEARCH(Formulaire!$H$28,$C3634,1),""))=1),MAX(O$1:O3633)+1,"")</f>
        <v/>
      </c>
      <c r="Q3634" s="91" t="str">
        <f>IFERROR(INDEX($C$2:$C$5193,MATCH(ROWS(M$2:M3634),M$2:M$5193,0)),"")</f>
        <v/>
      </c>
      <c r="R3634" s="70" t="str">
        <f>IFERROR(INDEX($C$2:$C$5193,MATCH(ROWS(N$2:N3634),N$2:N$5193,0)),"")</f>
        <v/>
      </c>
      <c r="S3634" s="92" t="str">
        <f>IFERROR(INDEX($C$2:$C$5193,MATCH(ROWS(O$2:O3634),O$2:O$5193,0)),"")</f>
        <v/>
      </c>
    </row>
    <row r="3635" spans="1:19" x14ac:dyDescent="0.25">
      <c r="A3635" s="68">
        <v>2392</v>
      </c>
      <c r="B3635" s="68" t="s">
        <v>10151</v>
      </c>
      <c r="C3635" s="68" t="s">
        <v>10152</v>
      </c>
      <c r="D3635" s="68" t="s">
        <v>9894</v>
      </c>
      <c r="E3635" s="68" t="s">
        <v>22423</v>
      </c>
      <c r="F3635" s="68" t="s">
        <v>10153</v>
      </c>
      <c r="G3635" s="68" t="s">
        <v>10154</v>
      </c>
      <c r="H3635" s="68">
        <v>24.826699999999999</v>
      </c>
      <c r="I3635" s="68">
        <v>125.145</v>
      </c>
      <c r="J3635" s="68">
        <v>54</v>
      </c>
      <c r="K3635" s="68">
        <v>9</v>
      </c>
      <c r="L3635" s="68">
        <f>COUNTIFS(Aéroports!$C$2:$C$5193,Aéroports!$C3635,Aéroports!$D$2:$D$5193,Aéroports!$D3635)</f>
        <v>1</v>
      </c>
      <c r="M3635" s="68" t="str">
        <f>IF(AND(Formulaire!$H$15=Aéroports!$E3635,--ISNUMBER(IFERROR(SEARCH(Formulaire!$H$16,$C3635,1),""))=1),MAX(M$1:M3634)+1,"")</f>
        <v/>
      </c>
      <c r="N3635" s="68" t="str">
        <f>IF(AND(Formulaire!$H$21=Aéroports!$E3635,--ISNUMBER(IFERROR(SEARCH(Formulaire!$H$22,$C3635,1),""))=1),MAX(N$1:N3634)+1,"")</f>
        <v/>
      </c>
      <c r="O3635" s="68" t="str">
        <f>IF(AND(Formulaire!$H$27=Aéroports!$E3635,--ISNUMBER(IFERROR(SEARCH(Formulaire!$H$28,$C3635,1),""))=1),MAX(O$1:O3634)+1,"")</f>
        <v/>
      </c>
      <c r="Q3635" s="91" t="str">
        <f>IFERROR(INDEX($C$2:$C$5193,MATCH(ROWS(M$2:M3635),M$2:M$5193,0)),"")</f>
        <v/>
      </c>
      <c r="R3635" s="70" t="str">
        <f>IFERROR(INDEX($C$2:$C$5193,MATCH(ROWS(N$2:N3635),N$2:N$5193,0)),"")</f>
        <v/>
      </c>
      <c r="S3635" s="92" t="str">
        <f>IFERROR(INDEX($C$2:$C$5193,MATCH(ROWS(O$2:O3635),O$2:O$5193,0)),"")</f>
        <v/>
      </c>
    </row>
    <row r="3636" spans="1:19" x14ac:dyDescent="0.25">
      <c r="A3636" s="69">
        <v>6001</v>
      </c>
      <c r="B3636" s="69" t="s">
        <v>10155</v>
      </c>
      <c r="C3636" s="69" t="s">
        <v>10156</v>
      </c>
      <c r="D3636" s="69" t="s">
        <v>9894</v>
      </c>
      <c r="E3636" s="69" t="s">
        <v>22423</v>
      </c>
      <c r="F3636" s="69" t="s">
        <v>10157</v>
      </c>
      <c r="G3636" s="69" t="s">
        <v>10158</v>
      </c>
      <c r="H3636" s="69">
        <v>38.812199999999997</v>
      </c>
      <c r="I3636" s="69">
        <v>139.78700000000001</v>
      </c>
      <c r="J3636" s="69">
        <v>86</v>
      </c>
      <c r="K3636" s="69">
        <v>9</v>
      </c>
      <c r="L3636" s="69">
        <f>COUNTIFS(Aéroports!$C$2:$C$5193,Aéroports!$C3636,Aéroports!$D$2:$D$5193,Aéroports!$D3636)</f>
        <v>1</v>
      </c>
      <c r="M3636" s="69" t="str">
        <f>IF(AND(Formulaire!$H$15=Aéroports!$E3636,--ISNUMBER(IFERROR(SEARCH(Formulaire!$H$16,$C3636,1),""))=1),MAX(M$1:M3635)+1,"")</f>
        <v/>
      </c>
      <c r="N3636" s="69" t="str">
        <f>IF(AND(Formulaire!$H$21=Aéroports!$E3636,--ISNUMBER(IFERROR(SEARCH(Formulaire!$H$22,$C3636,1),""))=1),MAX(N$1:N3635)+1,"")</f>
        <v/>
      </c>
      <c r="O3636" s="69" t="str">
        <f>IF(AND(Formulaire!$H$27=Aéroports!$E3636,--ISNUMBER(IFERROR(SEARCH(Formulaire!$H$28,$C3636,1),""))=1),MAX(O$1:O3635)+1,"")</f>
        <v/>
      </c>
      <c r="Q3636" s="91" t="str">
        <f>IFERROR(INDEX($C$2:$C$5193,MATCH(ROWS(M$2:M3636),M$2:M$5193,0)),"")</f>
        <v/>
      </c>
      <c r="R3636" s="70" t="str">
        <f>IFERROR(INDEX($C$2:$C$5193,MATCH(ROWS(N$2:N3636),N$2:N$5193,0)),"")</f>
        <v/>
      </c>
      <c r="S3636" s="92" t="str">
        <f>IFERROR(INDEX($C$2:$C$5193,MATCH(ROWS(O$2:O3636),O$2:O$5193,0)),"")</f>
        <v/>
      </c>
    </row>
    <row r="3637" spans="1:19" x14ac:dyDescent="0.25">
      <c r="A3637" s="68">
        <v>2337</v>
      </c>
      <c r="B3637" s="68" t="s">
        <v>10159</v>
      </c>
      <c r="C3637" s="68" t="s">
        <v>10160</v>
      </c>
      <c r="D3637" s="68" t="s">
        <v>9894</v>
      </c>
      <c r="E3637" s="68" t="s">
        <v>22423</v>
      </c>
      <c r="F3637" s="68" t="s">
        <v>10161</v>
      </c>
      <c r="G3637" s="68" t="s">
        <v>10162</v>
      </c>
      <c r="H3637" s="68">
        <v>34.214199999999998</v>
      </c>
      <c r="I3637" s="68">
        <v>134.01599999999999</v>
      </c>
      <c r="J3637" s="68">
        <v>607</v>
      </c>
      <c r="K3637" s="68">
        <v>9</v>
      </c>
      <c r="L3637" s="68">
        <f>COUNTIFS(Aéroports!$C$2:$C$5193,Aéroports!$C3637,Aéroports!$D$2:$D$5193,Aéroports!$D3637)</f>
        <v>1</v>
      </c>
      <c r="M3637" s="68" t="str">
        <f>IF(AND(Formulaire!$H$15=Aéroports!$E3637,--ISNUMBER(IFERROR(SEARCH(Formulaire!$H$16,$C3637,1),""))=1),MAX(M$1:M3636)+1,"")</f>
        <v/>
      </c>
      <c r="N3637" s="68" t="str">
        <f>IF(AND(Formulaire!$H$21=Aéroports!$E3637,--ISNUMBER(IFERROR(SEARCH(Formulaire!$H$22,$C3637,1),""))=1),MAX(N$1:N3636)+1,"")</f>
        <v/>
      </c>
      <c r="O3637" s="68" t="str">
        <f>IF(AND(Formulaire!$H$27=Aéroports!$E3637,--ISNUMBER(IFERROR(SEARCH(Formulaire!$H$28,$C3637,1),""))=1),MAX(O$1:O3636)+1,"")</f>
        <v/>
      </c>
      <c r="Q3637" s="91" t="str">
        <f>IFERROR(INDEX($C$2:$C$5193,MATCH(ROWS(M$2:M3637),M$2:M$5193,0)),"")</f>
        <v/>
      </c>
      <c r="R3637" s="70" t="str">
        <f>IFERROR(INDEX($C$2:$C$5193,MATCH(ROWS(N$2:N3637),N$2:N$5193,0)),"")</f>
        <v/>
      </c>
      <c r="S3637" s="92" t="str">
        <f>IFERROR(INDEX($C$2:$C$5193,MATCH(ROWS(O$2:O3637),O$2:O$5193,0)),"")</f>
        <v/>
      </c>
    </row>
    <row r="3638" spans="1:19" x14ac:dyDescent="0.25">
      <c r="A3638" s="69">
        <v>10166</v>
      </c>
      <c r="B3638" s="69" t="s">
        <v>10163</v>
      </c>
      <c r="C3638" s="69" t="s">
        <v>10164</v>
      </c>
      <c r="D3638" s="69" t="s">
        <v>9894</v>
      </c>
      <c r="E3638" s="69" t="s">
        <v>22423</v>
      </c>
      <c r="F3638" s="69" t="s">
        <v>10165</v>
      </c>
      <c r="G3638" s="69" t="s">
        <v>10166</v>
      </c>
      <c r="H3638" s="69">
        <v>24.058900000000001</v>
      </c>
      <c r="I3638" s="69">
        <v>123.806</v>
      </c>
      <c r="J3638" s="69">
        <v>43</v>
      </c>
      <c r="K3638" s="69">
        <v>9</v>
      </c>
      <c r="L3638" s="69">
        <f>COUNTIFS(Aéroports!$C$2:$C$5193,Aéroports!$C3638,Aéroports!$D$2:$D$5193,Aéroports!$D3638)</f>
        <v>1</v>
      </c>
      <c r="M3638" s="69" t="str">
        <f>IF(AND(Formulaire!$H$15=Aéroports!$E3638,--ISNUMBER(IFERROR(SEARCH(Formulaire!$H$16,$C3638,1),""))=1),MAX(M$1:M3637)+1,"")</f>
        <v/>
      </c>
      <c r="N3638" s="69" t="str">
        <f>IF(AND(Formulaire!$H$21=Aéroports!$E3638,--ISNUMBER(IFERROR(SEARCH(Formulaire!$H$22,$C3638,1),""))=1),MAX(N$1:N3637)+1,"")</f>
        <v/>
      </c>
      <c r="O3638" s="69" t="str">
        <f>IF(AND(Formulaire!$H$27=Aéroports!$E3638,--ISNUMBER(IFERROR(SEARCH(Formulaire!$H$28,$C3638,1),""))=1),MAX(O$1:O3637)+1,"")</f>
        <v/>
      </c>
      <c r="Q3638" s="91" t="str">
        <f>IFERROR(INDEX($C$2:$C$5193,MATCH(ROWS(M$2:M3638),M$2:M$5193,0)),"")</f>
        <v/>
      </c>
      <c r="R3638" s="70" t="str">
        <f>IFERROR(INDEX($C$2:$C$5193,MATCH(ROWS(N$2:N3638),N$2:N$5193,0)),"")</f>
        <v/>
      </c>
      <c r="S3638" s="92" t="str">
        <f>IFERROR(INDEX($C$2:$C$5193,MATCH(ROWS(O$2:O3638),O$2:O$5193,0)),"")</f>
        <v/>
      </c>
    </row>
    <row r="3639" spans="1:19" x14ac:dyDescent="0.25">
      <c r="A3639" s="68">
        <v>2306</v>
      </c>
      <c r="B3639" s="68" t="s">
        <v>10167</v>
      </c>
      <c r="C3639" s="68" t="s">
        <v>10168</v>
      </c>
      <c r="D3639" s="68" t="s">
        <v>9894</v>
      </c>
      <c r="E3639" s="68" t="s">
        <v>22423</v>
      </c>
      <c r="F3639" s="68" t="s">
        <v>10169</v>
      </c>
      <c r="G3639" s="68" t="s">
        <v>10170</v>
      </c>
      <c r="H3639" s="68">
        <v>30.6051</v>
      </c>
      <c r="I3639" s="68">
        <v>130.99100000000001</v>
      </c>
      <c r="J3639" s="68">
        <v>768</v>
      </c>
      <c r="K3639" s="68">
        <v>9</v>
      </c>
      <c r="L3639" s="68">
        <f>COUNTIFS(Aéroports!$C$2:$C$5193,Aéroports!$C3639,Aéroports!$D$2:$D$5193,Aéroports!$D3639)</f>
        <v>1</v>
      </c>
      <c r="M3639" s="68" t="str">
        <f>IF(AND(Formulaire!$H$15=Aéroports!$E3639,--ISNUMBER(IFERROR(SEARCH(Formulaire!$H$16,$C3639,1),""))=1),MAX(M$1:M3638)+1,"")</f>
        <v/>
      </c>
      <c r="N3639" s="68" t="str">
        <f>IF(AND(Formulaire!$H$21=Aéroports!$E3639,--ISNUMBER(IFERROR(SEARCH(Formulaire!$H$22,$C3639,1),""))=1),MAX(N$1:N3638)+1,"")</f>
        <v/>
      </c>
      <c r="O3639" s="68" t="str">
        <f>IF(AND(Formulaire!$H$27=Aéroports!$E3639,--ISNUMBER(IFERROR(SEARCH(Formulaire!$H$28,$C3639,1),""))=1),MAX(O$1:O3638)+1,"")</f>
        <v/>
      </c>
      <c r="Q3639" s="91" t="str">
        <f>IFERROR(INDEX($C$2:$C$5193,MATCH(ROWS(M$2:M3639),M$2:M$5193,0)),"")</f>
        <v/>
      </c>
      <c r="R3639" s="70" t="str">
        <f>IFERROR(INDEX($C$2:$C$5193,MATCH(ROWS(N$2:N3639),N$2:N$5193,0)),"")</f>
        <v/>
      </c>
      <c r="S3639" s="92" t="str">
        <f>IFERROR(INDEX($C$2:$C$5193,MATCH(ROWS(O$2:O3639),O$2:O$5193,0)),"")</f>
        <v/>
      </c>
    </row>
    <row r="3640" spans="1:19" x14ac:dyDescent="0.25">
      <c r="A3640" s="69">
        <v>2318</v>
      </c>
      <c r="B3640" s="69" t="s">
        <v>10171</v>
      </c>
      <c r="C3640" s="69" t="s">
        <v>10172</v>
      </c>
      <c r="D3640" s="69" t="s">
        <v>9894</v>
      </c>
      <c r="E3640" s="69" t="s">
        <v>22423</v>
      </c>
      <c r="F3640" s="69" t="s">
        <v>10173</v>
      </c>
      <c r="G3640" s="69" t="s">
        <v>10174</v>
      </c>
      <c r="H3640" s="69">
        <v>27.836400000000001</v>
      </c>
      <c r="I3640" s="69">
        <v>128.881</v>
      </c>
      <c r="J3640" s="69">
        <v>17</v>
      </c>
      <c r="K3640" s="69">
        <v>9</v>
      </c>
      <c r="L3640" s="69">
        <f>COUNTIFS(Aéroports!$C$2:$C$5193,Aéroports!$C3640,Aéroports!$D$2:$D$5193,Aéroports!$D3640)</f>
        <v>1</v>
      </c>
      <c r="M3640" s="69" t="str">
        <f>IF(AND(Formulaire!$H$15=Aéroports!$E3640,--ISNUMBER(IFERROR(SEARCH(Formulaire!$H$16,$C3640,1),""))=1),MAX(M$1:M3639)+1,"")</f>
        <v/>
      </c>
      <c r="N3640" s="69" t="str">
        <f>IF(AND(Formulaire!$H$21=Aéroports!$E3640,--ISNUMBER(IFERROR(SEARCH(Formulaire!$H$22,$C3640,1),""))=1),MAX(N$1:N3639)+1,"")</f>
        <v/>
      </c>
      <c r="O3640" s="69" t="str">
        <f>IF(AND(Formulaire!$H$27=Aéroports!$E3640,--ISNUMBER(IFERROR(SEARCH(Formulaire!$H$28,$C3640,1),""))=1),MAX(O$1:O3639)+1,"")</f>
        <v/>
      </c>
      <c r="Q3640" s="91" t="str">
        <f>IFERROR(INDEX($C$2:$C$5193,MATCH(ROWS(M$2:M3640),M$2:M$5193,0)),"")</f>
        <v/>
      </c>
      <c r="R3640" s="70" t="str">
        <f>IFERROR(INDEX($C$2:$C$5193,MATCH(ROWS(N$2:N3640),N$2:N$5193,0)),"")</f>
        <v/>
      </c>
      <c r="S3640" s="92" t="str">
        <f>IFERROR(INDEX($C$2:$C$5193,MATCH(ROWS(O$2:O3640),O$2:O$5193,0)),"")</f>
        <v/>
      </c>
    </row>
    <row r="3641" spans="1:19" x14ac:dyDescent="0.25">
      <c r="A3641" s="68">
        <v>2336</v>
      </c>
      <c r="B3641" s="68" t="s">
        <v>10175</v>
      </c>
      <c r="C3641" s="68" t="s">
        <v>10176</v>
      </c>
      <c r="D3641" s="68" t="s">
        <v>9894</v>
      </c>
      <c r="E3641" s="68" t="s">
        <v>22423</v>
      </c>
      <c r="F3641" s="68" t="s">
        <v>10177</v>
      </c>
      <c r="G3641" s="68" t="s">
        <v>10178</v>
      </c>
      <c r="H3641" s="68">
        <v>34.132800000000003</v>
      </c>
      <c r="I3641" s="68">
        <v>134.607</v>
      </c>
      <c r="J3641" s="68">
        <v>26</v>
      </c>
      <c r="K3641" s="68">
        <v>9</v>
      </c>
      <c r="L3641" s="68">
        <f>COUNTIFS(Aéroports!$C$2:$C$5193,Aéroports!$C3641,Aéroports!$D$2:$D$5193,Aéroports!$D3641)</f>
        <v>1</v>
      </c>
      <c r="M3641" s="68" t="str">
        <f>IF(AND(Formulaire!$H$15=Aéroports!$E3641,--ISNUMBER(IFERROR(SEARCH(Formulaire!$H$16,$C3641,1),""))=1),MAX(M$1:M3640)+1,"")</f>
        <v/>
      </c>
      <c r="N3641" s="68" t="str">
        <f>IF(AND(Formulaire!$H$21=Aéroports!$E3641,--ISNUMBER(IFERROR(SEARCH(Formulaire!$H$22,$C3641,1),""))=1),MAX(N$1:N3640)+1,"")</f>
        <v/>
      </c>
      <c r="O3641" s="68" t="str">
        <f>IF(AND(Formulaire!$H$27=Aéroports!$E3641,--ISNUMBER(IFERROR(SEARCH(Formulaire!$H$28,$C3641,1),""))=1),MAX(O$1:O3640)+1,"")</f>
        <v/>
      </c>
      <c r="Q3641" s="91" t="str">
        <f>IFERROR(INDEX($C$2:$C$5193,MATCH(ROWS(M$2:M3641),M$2:M$5193,0)),"")</f>
        <v/>
      </c>
      <c r="R3641" s="70" t="str">
        <f>IFERROR(INDEX($C$2:$C$5193,MATCH(ROWS(N$2:N3641),N$2:N$5193,0)),"")</f>
        <v/>
      </c>
      <c r="S3641" s="92" t="str">
        <f>IFERROR(INDEX($C$2:$C$5193,MATCH(ROWS(O$2:O3641),O$2:O$5193,0)),"")</f>
        <v/>
      </c>
    </row>
    <row r="3642" spans="1:19" x14ac:dyDescent="0.25">
      <c r="A3642" s="69">
        <v>2359</v>
      </c>
      <c r="B3642" s="69" t="s">
        <v>10179</v>
      </c>
      <c r="C3642" s="69" t="s">
        <v>10180</v>
      </c>
      <c r="D3642" s="69" t="s">
        <v>9894</v>
      </c>
      <c r="E3642" s="69" t="s">
        <v>22423</v>
      </c>
      <c r="F3642" s="69" t="s">
        <v>10181</v>
      </c>
      <c r="G3642" s="69" t="s">
        <v>10182</v>
      </c>
      <c r="H3642" s="69">
        <v>35.552300000000002</v>
      </c>
      <c r="I3642" s="69">
        <v>139.78</v>
      </c>
      <c r="J3642" s="69">
        <v>35</v>
      </c>
      <c r="K3642" s="69">
        <v>9</v>
      </c>
      <c r="L3642" s="69">
        <f>COUNTIFS(Aéroports!$C$2:$C$5193,Aéroports!$C3642,Aéroports!$D$2:$D$5193,Aéroports!$D3642)</f>
        <v>1</v>
      </c>
      <c r="M3642" s="69" t="str">
        <f>IF(AND(Formulaire!$H$15=Aéroports!$E3642,--ISNUMBER(IFERROR(SEARCH(Formulaire!$H$16,$C3642,1),""))=1),MAX(M$1:M3641)+1,"")</f>
        <v/>
      </c>
      <c r="N3642" s="69" t="str">
        <f>IF(AND(Formulaire!$H$21=Aéroports!$E3642,--ISNUMBER(IFERROR(SEARCH(Formulaire!$H$22,$C3642,1),""))=1),MAX(N$1:N3641)+1,"")</f>
        <v/>
      </c>
      <c r="O3642" s="69" t="str">
        <f>IF(AND(Formulaire!$H$27=Aéroports!$E3642,--ISNUMBER(IFERROR(SEARCH(Formulaire!$H$28,$C3642,1),""))=1),MAX(O$1:O3641)+1,"")</f>
        <v/>
      </c>
      <c r="Q3642" s="91" t="str">
        <f>IFERROR(INDEX($C$2:$C$5193,MATCH(ROWS(M$2:M3642),M$2:M$5193,0)),"")</f>
        <v/>
      </c>
      <c r="R3642" s="70" t="str">
        <f>IFERROR(INDEX($C$2:$C$5193,MATCH(ROWS(N$2:N3642),N$2:N$5193,0)),"")</f>
        <v/>
      </c>
      <c r="S3642" s="92" t="str">
        <f>IFERROR(INDEX($C$2:$C$5193,MATCH(ROWS(O$2:O3642),O$2:O$5193,0)),"")</f>
        <v/>
      </c>
    </row>
    <row r="3643" spans="1:19" x14ac:dyDescent="0.25">
      <c r="A3643" s="68">
        <v>2335</v>
      </c>
      <c r="B3643" s="68" t="s">
        <v>10186</v>
      </c>
      <c r="C3643" s="68" t="s">
        <v>10187</v>
      </c>
      <c r="D3643" s="68" t="s">
        <v>9894</v>
      </c>
      <c r="E3643" s="68" t="s">
        <v>22423</v>
      </c>
      <c r="F3643" s="68" t="s">
        <v>10188</v>
      </c>
      <c r="G3643" s="68" t="s">
        <v>10189</v>
      </c>
      <c r="H3643" s="68">
        <v>35.530099999999997</v>
      </c>
      <c r="I3643" s="68">
        <v>134.167</v>
      </c>
      <c r="J3643" s="68">
        <v>65</v>
      </c>
      <c r="K3643" s="68">
        <v>9</v>
      </c>
      <c r="L3643" s="68">
        <f>COUNTIFS(Aéroports!$C$2:$C$5193,Aéroports!$C3643,Aéroports!$D$2:$D$5193,Aéroports!$D3643)</f>
        <v>1</v>
      </c>
      <c r="M3643" s="68" t="str">
        <f>IF(AND(Formulaire!$H$15=Aéroports!$E3643,--ISNUMBER(IFERROR(SEARCH(Formulaire!$H$16,$C3643,1),""))=1),MAX(M$1:M3642)+1,"")</f>
        <v/>
      </c>
      <c r="N3643" s="68" t="str">
        <f>IF(AND(Formulaire!$H$21=Aéroports!$E3643,--ISNUMBER(IFERROR(SEARCH(Formulaire!$H$22,$C3643,1),""))=1),MAX(N$1:N3642)+1,"")</f>
        <v/>
      </c>
      <c r="O3643" s="68" t="str">
        <f>IF(AND(Formulaire!$H$27=Aéroports!$E3643,--ISNUMBER(IFERROR(SEARCH(Formulaire!$H$28,$C3643,1),""))=1),MAX(O$1:O3642)+1,"")</f>
        <v/>
      </c>
      <c r="Q3643" s="91" t="str">
        <f>IFERROR(INDEX($C$2:$C$5193,MATCH(ROWS(M$2:M3643),M$2:M$5193,0)),"")</f>
        <v/>
      </c>
      <c r="R3643" s="70" t="str">
        <f>IFERROR(INDEX($C$2:$C$5193,MATCH(ROWS(N$2:N3643),N$2:N$5193,0)),"")</f>
        <v/>
      </c>
      <c r="S3643" s="92" t="str">
        <f>IFERROR(INDEX($C$2:$C$5193,MATCH(ROWS(O$2:O3643),O$2:O$5193,0)),"")</f>
        <v/>
      </c>
    </row>
    <row r="3644" spans="1:19" x14ac:dyDescent="0.25">
      <c r="A3644" s="69">
        <v>2324</v>
      </c>
      <c r="B3644" s="69" t="s">
        <v>10190</v>
      </c>
      <c r="C3644" s="69" t="s">
        <v>10191</v>
      </c>
      <c r="D3644" s="69" t="s">
        <v>9894</v>
      </c>
      <c r="E3644" s="69" t="s">
        <v>22423</v>
      </c>
      <c r="F3644" s="69" t="s">
        <v>10192</v>
      </c>
      <c r="G3644" s="69" t="s">
        <v>10193</v>
      </c>
      <c r="H3644" s="69">
        <v>36.648299999999999</v>
      </c>
      <c r="I3644" s="69">
        <v>137.18799999999999</v>
      </c>
      <c r="J3644" s="69">
        <v>95</v>
      </c>
      <c r="K3644" s="69">
        <v>9</v>
      </c>
      <c r="L3644" s="69">
        <f>COUNTIFS(Aéroports!$C$2:$C$5193,Aéroports!$C3644,Aéroports!$D$2:$D$5193,Aéroports!$D3644)</f>
        <v>1</v>
      </c>
      <c r="M3644" s="69" t="str">
        <f>IF(AND(Formulaire!$H$15=Aéroports!$E3644,--ISNUMBER(IFERROR(SEARCH(Formulaire!$H$16,$C3644,1),""))=1),MAX(M$1:M3643)+1,"")</f>
        <v/>
      </c>
      <c r="N3644" s="69" t="str">
        <f>IF(AND(Formulaire!$H$21=Aéroports!$E3644,--ISNUMBER(IFERROR(SEARCH(Formulaire!$H$22,$C3644,1),""))=1),MAX(N$1:N3643)+1,"")</f>
        <v/>
      </c>
      <c r="O3644" s="69" t="str">
        <f>IF(AND(Formulaire!$H$27=Aéroports!$E3644,--ISNUMBER(IFERROR(SEARCH(Formulaire!$H$28,$C3644,1),""))=1),MAX(O$1:O3643)+1,"")</f>
        <v/>
      </c>
      <c r="Q3644" s="91" t="str">
        <f>IFERROR(INDEX($C$2:$C$5193,MATCH(ROWS(M$2:M3644),M$2:M$5193,0)),"")</f>
        <v/>
      </c>
      <c r="R3644" s="70" t="str">
        <f>IFERROR(INDEX($C$2:$C$5193,MATCH(ROWS(N$2:N3644),N$2:N$5193,0)),"")</f>
        <v/>
      </c>
      <c r="S3644" s="92" t="str">
        <f>IFERROR(INDEX($C$2:$C$5193,MATCH(ROWS(O$2:O3644),O$2:O$5193,0)),"")</f>
        <v/>
      </c>
    </row>
    <row r="3645" spans="1:19" x14ac:dyDescent="0.25">
      <c r="A3645" s="68">
        <v>7549</v>
      </c>
      <c r="B3645" s="68" t="s">
        <v>10194</v>
      </c>
      <c r="C3645" s="68" t="s">
        <v>10195</v>
      </c>
      <c r="D3645" s="68" t="s">
        <v>9894</v>
      </c>
      <c r="E3645" s="68" t="s">
        <v>22423</v>
      </c>
      <c r="F3645" s="68" t="s">
        <v>10196</v>
      </c>
      <c r="G3645" s="68" t="s">
        <v>10197</v>
      </c>
      <c r="H3645" s="68">
        <v>35.512799999999999</v>
      </c>
      <c r="I3645" s="68">
        <v>134.78700000000001</v>
      </c>
      <c r="J3645" s="68">
        <v>584</v>
      </c>
      <c r="K3645" s="68">
        <v>9</v>
      </c>
      <c r="L3645" s="68">
        <f>COUNTIFS(Aéroports!$C$2:$C$5193,Aéroports!$C3645,Aéroports!$D$2:$D$5193,Aéroports!$D3645)</f>
        <v>1</v>
      </c>
      <c r="M3645" s="68" t="str">
        <f>IF(AND(Formulaire!$H$15=Aéroports!$E3645,--ISNUMBER(IFERROR(SEARCH(Formulaire!$H$16,$C3645,1),""))=1),MAX(M$1:M3644)+1,"")</f>
        <v/>
      </c>
      <c r="N3645" s="68" t="str">
        <f>IF(AND(Formulaire!$H$21=Aéroports!$E3645,--ISNUMBER(IFERROR(SEARCH(Formulaire!$H$22,$C3645,1),""))=1),MAX(N$1:N3644)+1,"")</f>
        <v/>
      </c>
      <c r="O3645" s="68" t="str">
        <f>IF(AND(Formulaire!$H$27=Aéroports!$E3645,--ISNUMBER(IFERROR(SEARCH(Formulaire!$H$28,$C3645,1),""))=1),MAX(O$1:O3644)+1,"")</f>
        <v/>
      </c>
      <c r="Q3645" s="91" t="str">
        <f>IFERROR(INDEX($C$2:$C$5193,MATCH(ROWS(M$2:M3645),M$2:M$5193,0)),"")</f>
        <v/>
      </c>
      <c r="R3645" s="70" t="str">
        <f>IFERROR(INDEX($C$2:$C$5193,MATCH(ROWS(N$2:N3645),N$2:N$5193,0)),"")</f>
        <v/>
      </c>
      <c r="S3645" s="92" t="str">
        <f>IFERROR(INDEX($C$2:$C$5193,MATCH(ROWS(O$2:O3645),O$2:O$5193,0)),"")</f>
        <v/>
      </c>
    </row>
    <row r="3646" spans="1:19" x14ac:dyDescent="0.25">
      <c r="A3646" s="69">
        <v>2297</v>
      </c>
      <c r="B3646" s="69" t="s">
        <v>10198</v>
      </c>
      <c r="C3646" s="69" t="s">
        <v>10199</v>
      </c>
      <c r="D3646" s="69" t="s">
        <v>9894</v>
      </c>
      <c r="E3646" s="69" t="s">
        <v>22423</v>
      </c>
      <c r="F3646" s="69" t="s">
        <v>10200</v>
      </c>
      <c r="G3646" s="69" t="s">
        <v>10201</v>
      </c>
      <c r="H3646" s="69">
        <v>34.2849</v>
      </c>
      <c r="I3646" s="69">
        <v>129.33099999999999</v>
      </c>
      <c r="J3646" s="69">
        <v>213</v>
      </c>
      <c r="K3646" s="69">
        <v>9</v>
      </c>
      <c r="L3646" s="69">
        <f>COUNTIFS(Aéroports!$C$2:$C$5193,Aéroports!$C3646,Aéroports!$D$2:$D$5193,Aéroports!$D3646)</f>
        <v>1</v>
      </c>
      <c r="M3646" s="69" t="str">
        <f>IF(AND(Formulaire!$H$15=Aéroports!$E3646,--ISNUMBER(IFERROR(SEARCH(Formulaire!$H$16,$C3646,1),""))=1),MAX(M$1:M3645)+1,"")</f>
        <v/>
      </c>
      <c r="N3646" s="69" t="str">
        <f>IF(AND(Formulaire!$H$21=Aéroports!$E3646,--ISNUMBER(IFERROR(SEARCH(Formulaire!$H$22,$C3646,1),""))=1),MAX(N$1:N3645)+1,"")</f>
        <v/>
      </c>
      <c r="O3646" s="69" t="str">
        <f>IF(AND(Formulaire!$H$27=Aéroports!$E3646,--ISNUMBER(IFERROR(SEARCH(Formulaire!$H$28,$C3646,1),""))=1),MAX(O$1:O3645)+1,"")</f>
        <v/>
      </c>
      <c r="Q3646" s="91" t="str">
        <f>IFERROR(INDEX($C$2:$C$5193,MATCH(ROWS(M$2:M3646),M$2:M$5193,0)),"")</f>
        <v/>
      </c>
      <c r="R3646" s="70" t="str">
        <f>IFERROR(INDEX($C$2:$C$5193,MATCH(ROWS(N$2:N3646),N$2:N$5193,0)),"")</f>
        <v/>
      </c>
      <c r="S3646" s="92" t="str">
        <f>IFERROR(INDEX($C$2:$C$5193,MATCH(ROWS(O$2:O3646),O$2:O$5193,0)),"")</f>
        <v/>
      </c>
    </row>
    <row r="3647" spans="1:19" x14ac:dyDescent="0.25">
      <c r="A3647" s="68">
        <v>11923</v>
      </c>
      <c r="B3647" s="68" t="s">
        <v>10234</v>
      </c>
      <c r="C3647" s="68" t="s">
        <v>22584</v>
      </c>
      <c r="D3647" s="68" t="s">
        <v>9894</v>
      </c>
      <c r="E3647" s="68" t="s">
        <v>22423</v>
      </c>
      <c r="F3647" s="68" t="s">
        <v>10235</v>
      </c>
      <c r="G3647" s="68" t="s">
        <v>10236</v>
      </c>
      <c r="H3647" s="68">
        <v>36.514499999999998</v>
      </c>
      <c r="I3647" s="68">
        <v>139.87100000000001</v>
      </c>
      <c r="J3647" s="68">
        <v>334</v>
      </c>
      <c r="K3647" s="68" t="s">
        <v>340</v>
      </c>
      <c r="L3647" s="68">
        <f>COUNTIFS(Aéroports!$C$2:$C$5193,Aéroports!$C3647,Aéroports!$D$2:$D$5193,Aéroports!$D3647)</f>
        <v>1</v>
      </c>
      <c r="M3647" s="68" t="str">
        <f>IF(AND(Formulaire!$H$15=Aéroports!$E3647,--ISNUMBER(IFERROR(SEARCH(Formulaire!$H$16,$C3647,1),""))=1),MAX(M$1:M3646)+1,"")</f>
        <v/>
      </c>
      <c r="N3647" s="68" t="str">
        <f>IF(AND(Formulaire!$H$21=Aéroports!$E3647,--ISNUMBER(IFERROR(SEARCH(Formulaire!$H$22,$C3647,1),""))=1),MAX(N$1:N3646)+1,"")</f>
        <v/>
      </c>
      <c r="O3647" s="68" t="str">
        <f>IF(AND(Formulaire!$H$27=Aéroports!$E3647,--ISNUMBER(IFERROR(SEARCH(Formulaire!$H$28,$C3647,1),""))=1),MAX(O$1:O3646)+1,"")</f>
        <v/>
      </c>
      <c r="Q3647" s="91" t="str">
        <f>IFERROR(INDEX($C$2:$C$5193,MATCH(ROWS(M$2:M3647),M$2:M$5193,0)),"")</f>
        <v/>
      </c>
      <c r="R3647" s="70" t="str">
        <f>IFERROR(INDEX($C$2:$C$5193,MATCH(ROWS(N$2:N3647),N$2:N$5193,0)),"")</f>
        <v/>
      </c>
      <c r="S3647" s="92" t="str">
        <f>IFERROR(INDEX($C$2:$C$5193,MATCH(ROWS(O$2:O3647),O$2:O$5193,0)),"")</f>
        <v/>
      </c>
    </row>
    <row r="3648" spans="1:19" x14ac:dyDescent="0.25">
      <c r="A3648" s="69">
        <v>3409</v>
      </c>
      <c r="B3648" s="69" t="s">
        <v>10202</v>
      </c>
      <c r="C3648" s="69" t="s">
        <v>10203</v>
      </c>
      <c r="D3648" s="69" t="s">
        <v>9894</v>
      </c>
      <c r="E3648" s="69" t="s">
        <v>22423</v>
      </c>
      <c r="F3648" s="69" t="s">
        <v>10204</v>
      </c>
      <c r="G3648" s="69" t="s">
        <v>10205</v>
      </c>
      <c r="H3648" s="69">
        <v>37.293100000000003</v>
      </c>
      <c r="I3648" s="69">
        <v>136.96199999999999</v>
      </c>
      <c r="J3648" s="69">
        <v>718</v>
      </c>
      <c r="K3648" s="69">
        <v>9</v>
      </c>
      <c r="L3648" s="69">
        <f>COUNTIFS(Aéroports!$C$2:$C$5193,Aéroports!$C3648,Aéroports!$D$2:$D$5193,Aéroports!$D3648)</f>
        <v>1</v>
      </c>
      <c r="M3648" s="69" t="str">
        <f>IF(AND(Formulaire!$H$15=Aéroports!$E3648,--ISNUMBER(IFERROR(SEARCH(Formulaire!$H$16,$C3648,1),""))=1),MAX(M$1:M3647)+1,"")</f>
        <v/>
      </c>
      <c r="N3648" s="69" t="str">
        <f>IF(AND(Formulaire!$H$21=Aéroports!$E3648,--ISNUMBER(IFERROR(SEARCH(Formulaire!$H$22,$C3648,1),""))=1),MAX(N$1:N3647)+1,"")</f>
        <v/>
      </c>
      <c r="O3648" s="69" t="str">
        <f>IF(AND(Formulaire!$H$27=Aéroports!$E3648,--ISNUMBER(IFERROR(SEARCH(Formulaire!$H$28,$C3648,1),""))=1),MAX(O$1:O3647)+1,"")</f>
        <v/>
      </c>
      <c r="Q3648" s="91" t="str">
        <f>IFERROR(INDEX($C$2:$C$5193,MATCH(ROWS(M$2:M3648),M$2:M$5193,0)),"")</f>
        <v/>
      </c>
      <c r="R3648" s="70" t="str">
        <f>IFERROR(INDEX($C$2:$C$5193,MATCH(ROWS(N$2:N3648),N$2:N$5193,0)),"")</f>
        <v/>
      </c>
      <c r="S3648" s="92" t="str">
        <f>IFERROR(INDEX($C$2:$C$5193,MATCH(ROWS(O$2:O3648),O$2:O$5193,0)),"")</f>
        <v/>
      </c>
    </row>
    <row r="3649" spans="1:19" x14ac:dyDescent="0.25">
      <c r="A3649" s="68">
        <v>2294</v>
      </c>
      <c r="B3649" s="68" t="s">
        <v>10206</v>
      </c>
      <c r="C3649" s="68" t="s">
        <v>10207</v>
      </c>
      <c r="D3649" s="68" t="s">
        <v>9894</v>
      </c>
      <c r="E3649" s="68" t="s">
        <v>22423</v>
      </c>
      <c r="F3649" s="68" t="s">
        <v>10208</v>
      </c>
      <c r="G3649" s="68" t="s">
        <v>10209</v>
      </c>
      <c r="H3649" s="68">
        <v>45.404200000000003</v>
      </c>
      <c r="I3649" s="68">
        <v>141.80099999999999</v>
      </c>
      <c r="J3649" s="68">
        <v>30</v>
      </c>
      <c r="K3649" s="68">
        <v>9</v>
      </c>
      <c r="L3649" s="68">
        <f>COUNTIFS(Aéroports!$C$2:$C$5193,Aéroports!$C3649,Aéroports!$D$2:$D$5193,Aéroports!$D3649)</f>
        <v>1</v>
      </c>
      <c r="M3649" s="68" t="str">
        <f>IF(AND(Formulaire!$H$15=Aéroports!$E3649,--ISNUMBER(IFERROR(SEARCH(Formulaire!$H$16,$C3649,1),""))=1),MAX(M$1:M3648)+1,"")</f>
        <v/>
      </c>
      <c r="N3649" s="68" t="str">
        <f>IF(AND(Formulaire!$H$21=Aéroports!$E3649,--ISNUMBER(IFERROR(SEARCH(Formulaire!$H$22,$C3649,1),""))=1),MAX(N$1:N3648)+1,"")</f>
        <v/>
      </c>
      <c r="O3649" s="68" t="str">
        <f>IF(AND(Formulaire!$H$27=Aéroports!$E3649,--ISNUMBER(IFERROR(SEARCH(Formulaire!$H$28,$C3649,1),""))=1),MAX(O$1:O3648)+1,"")</f>
        <v/>
      </c>
      <c r="Q3649" s="91" t="str">
        <f>IFERROR(INDEX($C$2:$C$5193,MATCH(ROWS(M$2:M3649),M$2:M$5193,0)),"")</f>
        <v/>
      </c>
      <c r="R3649" s="70" t="str">
        <f>IFERROR(INDEX($C$2:$C$5193,MATCH(ROWS(N$2:N3649),N$2:N$5193,0)),"")</f>
        <v/>
      </c>
      <c r="S3649" s="92" t="str">
        <f>IFERROR(INDEX($C$2:$C$5193,MATCH(ROWS(O$2:O3649),O$2:O$5193,0)),"")</f>
        <v/>
      </c>
    </row>
    <row r="3650" spans="1:19" x14ac:dyDescent="0.25">
      <c r="A3650" s="69">
        <v>2303</v>
      </c>
      <c r="B3650" s="69" t="s">
        <v>10210</v>
      </c>
      <c r="C3650" s="69" t="s">
        <v>10211</v>
      </c>
      <c r="D3650" s="69" t="s">
        <v>9894</v>
      </c>
      <c r="E3650" s="69" t="s">
        <v>22423</v>
      </c>
      <c r="F3650" s="69" t="s">
        <v>10212</v>
      </c>
      <c r="G3650" s="69" t="s">
        <v>10213</v>
      </c>
      <c r="H3650" s="69">
        <v>30.3856</v>
      </c>
      <c r="I3650" s="69">
        <v>130.65899999999999</v>
      </c>
      <c r="J3650" s="69">
        <v>124</v>
      </c>
      <c r="K3650" s="69">
        <v>9</v>
      </c>
      <c r="L3650" s="69">
        <f>COUNTIFS(Aéroports!$C$2:$C$5193,Aéroports!$C3650,Aéroports!$D$2:$D$5193,Aéroports!$D3650)</f>
        <v>1</v>
      </c>
      <c r="M3650" s="69" t="str">
        <f>IF(AND(Formulaire!$H$15=Aéroports!$E3650,--ISNUMBER(IFERROR(SEARCH(Formulaire!$H$16,$C3650,1),""))=1),MAX(M$1:M3649)+1,"")</f>
        <v/>
      </c>
      <c r="N3650" s="69" t="str">
        <f>IF(AND(Formulaire!$H$21=Aéroports!$E3650,--ISNUMBER(IFERROR(SEARCH(Formulaire!$H$22,$C3650,1),""))=1),MAX(N$1:N3649)+1,"")</f>
        <v/>
      </c>
      <c r="O3650" s="69" t="str">
        <f>IF(AND(Formulaire!$H$27=Aéroports!$E3650,--ISNUMBER(IFERROR(SEARCH(Formulaire!$H$28,$C3650,1),""))=1),MAX(O$1:O3649)+1,"")</f>
        <v/>
      </c>
      <c r="Q3650" s="91" t="str">
        <f>IFERROR(INDEX($C$2:$C$5193,MATCH(ROWS(M$2:M3650),M$2:M$5193,0)),"")</f>
        <v/>
      </c>
      <c r="R3650" s="70" t="str">
        <f>IFERROR(INDEX($C$2:$C$5193,MATCH(ROWS(N$2:N3650),N$2:N$5193,0)),"")</f>
        <v/>
      </c>
      <c r="S3650" s="92" t="str">
        <f>IFERROR(INDEX($C$2:$C$5193,MATCH(ROWS(O$2:O3650),O$2:O$5193,0)),"")</f>
        <v/>
      </c>
    </row>
    <row r="3651" spans="1:19" x14ac:dyDescent="0.25">
      <c r="A3651" s="68">
        <v>2341</v>
      </c>
      <c r="B3651" s="68" t="s">
        <v>10214</v>
      </c>
      <c r="C3651" s="68" t="s">
        <v>10215</v>
      </c>
      <c r="D3651" s="68" t="s">
        <v>9894</v>
      </c>
      <c r="E3651" s="68" t="s">
        <v>22423</v>
      </c>
      <c r="F3651" s="68" t="s">
        <v>10216</v>
      </c>
      <c r="G3651" s="68" t="s">
        <v>10217</v>
      </c>
      <c r="H3651" s="68">
        <v>38.411900000000003</v>
      </c>
      <c r="I3651" s="68">
        <v>140.37100000000001</v>
      </c>
      <c r="J3651" s="68">
        <v>353</v>
      </c>
      <c r="K3651" s="68">
        <v>9</v>
      </c>
      <c r="L3651" s="68">
        <f>COUNTIFS(Aéroports!$C$2:$C$5193,Aéroports!$C3651,Aéroports!$D$2:$D$5193,Aéroports!$D3651)</f>
        <v>1</v>
      </c>
      <c r="M3651" s="68" t="str">
        <f>IF(AND(Formulaire!$H$15=Aéroports!$E3651,--ISNUMBER(IFERROR(SEARCH(Formulaire!$H$16,$C3651,1),""))=1),MAX(M$1:M3650)+1,"")</f>
        <v/>
      </c>
      <c r="N3651" s="68" t="str">
        <f>IF(AND(Formulaire!$H$21=Aéroports!$E3651,--ISNUMBER(IFERROR(SEARCH(Formulaire!$H$22,$C3651,1),""))=1),MAX(N$1:N3650)+1,"")</f>
        <v/>
      </c>
      <c r="O3651" s="68" t="str">
        <f>IF(AND(Formulaire!$H$27=Aéroports!$E3651,--ISNUMBER(IFERROR(SEARCH(Formulaire!$H$28,$C3651,1),""))=1),MAX(O$1:O3650)+1,"")</f>
        <v/>
      </c>
      <c r="Q3651" s="91" t="str">
        <f>IFERROR(INDEX($C$2:$C$5193,MATCH(ROWS(M$2:M3651),M$2:M$5193,0)),"")</f>
        <v/>
      </c>
      <c r="R3651" s="70" t="str">
        <f>IFERROR(INDEX($C$2:$C$5193,MATCH(ROWS(N$2:N3651),N$2:N$5193,0)),"")</f>
        <v/>
      </c>
      <c r="S3651" s="92" t="str">
        <f>IFERROR(INDEX($C$2:$C$5193,MATCH(ROWS(O$2:O3651),O$2:O$5193,0)),"")</f>
        <v/>
      </c>
    </row>
    <row r="3652" spans="1:19" x14ac:dyDescent="0.25">
      <c r="A3652" s="69">
        <v>2296</v>
      </c>
      <c r="B3652" s="69" t="s">
        <v>10218</v>
      </c>
      <c r="C3652" s="69" t="s">
        <v>10219</v>
      </c>
      <c r="D3652" s="69" t="s">
        <v>9894</v>
      </c>
      <c r="E3652" s="69" t="s">
        <v>22423</v>
      </c>
      <c r="F3652" s="69" t="s">
        <v>10220</v>
      </c>
      <c r="G3652" s="69" t="s">
        <v>10221</v>
      </c>
      <c r="H3652" s="69">
        <v>33.93</v>
      </c>
      <c r="I3652" s="69">
        <v>131.279</v>
      </c>
      <c r="J3652" s="69">
        <v>23</v>
      </c>
      <c r="K3652" s="69">
        <v>9</v>
      </c>
      <c r="L3652" s="69">
        <f>COUNTIFS(Aéroports!$C$2:$C$5193,Aéroports!$C3652,Aéroports!$D$2:$D$5193,Aéroports!$D3652)</f>
        <v>1</v>
      </c>
      <c r="M3652" s="69" t="str">
        <f>IF(AND(Formulaire!$H$15=Aéroports!$E3652,--ISNUMBER(IFERROR(SEARCH(Formulaire!$H$16,$C3652,1),""))=1),MAX(M$1:M3651)+1,"")</f>
        <v/>
      </c>
      <c r="N3652" s="69" t="str">
        <f>IF(AND(Formulaire!$H$21=Aéroports!$E3652,--ISNUMBER(IFERROR(SEARCH(Formulaire!$H$22,$C3652,1),""))=1),MAX(N$1:N3651)+1,"")</f>
        <v/>
      </c>
      <c r="O3652" s="69" t="str">
        <f>IF(AND(Formulaire!$H$27=Aéroports!$E3652,--ISNUMBER(IFERROR(SEARCH(Formulaire!$H$28,$C3652,1),""))=1),MAX(O$1:O3651)+1,"")</f>
        <v/>
      </c>
      <c r="Q3652" s="91" t="str">
        <f>IFERROR(INDEX($C$2:$C$5193,MATCH(ROWS(M$2:M3652),M$2:M$5193,0)),"")</f>
        <v/>
      </c>
      <c r="R3652" s="70" t="str">
        <f>IFERROR(INDEX($C$2:$C$5193,MATCH(ROWS(N$2:N3652),N$2:N$5193,0)),"")</f>
        <v/>
      </c>
      <c r="S3652" s="92" t="str">
        <f>IFERROR(INDEX($C$2:$C$5193,MATCH(ROWS(O$2:O3652),O$2:O$5193,0)),"")</f>
        <v/>
      </c>
    </row>
    <row r="3653" spans="1:19" x14ac:dyDescent="0.25">
      <c r="A3653" s="68">
        <v>2360</v>
      </c>
      <c r="B3653" s="68" t="s">
        <v>10222</v>
      </c>
      <c r="C3653" s="68" t="s">
        <v>10223</v>
      </c>
      <c r="D3653" s="68" t="s">
        <v>9894</v>
      </c>
      <c r="E3653" s="68" t="s">
        <v>22423</v>
      </c>
      <c r="F3653" s="68" t="s">
        <v>10224</v>
      </c>
      <c r="G3653" s="68" t="s">
        <v>10225</v>
      </c>
      <c r="H3653" s="68">
        <v>35.7485</v>
      </c>
      <c r="I3653" s="68">
        <v>139.34800000000001</v>
      </c>
      <c r="J3653" s="68">
        <v>463</v>
      </c>
      <c r="K3653" s="68">
        <v>9</v>
      </c>
      <c r="L3653" s="68">
        <f>COUNTIFS(Aéroports!$C$2:$C$5193,Aéroports!$C3653,Aéroports!$D$2:$D$5193,Aéroports!$D3653)</f>
        <v>1</v>
      </c>
      <c r="M3653" s="68" t="str">
        <f>IF(AND(Formulaire!$H$15=Aéroports!$E3653,--ISNUMBER(IFERROR(SEARCH(Formulaire!$H$16,$C3653,1),""))=1),MAX(M$1:M3652)+1,"")</f>
        <v/>
      </c>
      <c r="N3653" s="68" t="str">
        <f>IF(AND(Formulaire!$H$21=Aéroports!$E3653,--ISNUMBER(IFERROR(SEARCH(Formulaire!$H$22,$C3653,1),""))=1),MAX(N$1:N3652)+1,"")</f>
        <v/>
      </c>
      <c r="O3653" s="68" t="str">
        <f>IF(AND(Formulaire!$H$27=Aéroports!$E3653,--ISNUMBER(IFERROR(SEARCH(Formulaire!$H$28,$C3653,1),""))=1),MAX(O$1:O3652)+1,"")</f>
        <v/>
      </c>
      <c r="Q3653" s="91" t="str">
        <f>IFERROR(INDEX($C$2:$C$5193,MATCH(ROWS(M$2:M3653),M$2:M$5193,0)),"")</f>
        <v/>
      </c>
      <c r="R3653" s="70" t="str">
        <f>IFERROR(INDEX($C$2:$C$5193,MATCH(ROWS(N$2:N3653),N$2:N$5193,0)),"")</f>
        <v/>
      </c>
      <c r="S3653" s="92" t="str">
        <f>IFERROR(INDEX($C$2:$C$5193,MATCH(ROWS(O$2:O3653),O$2:O$5193,0)),"")</f>
        <v/>
      </c>
    </row>
    <row r="3654" spans="1:19" x14ac:dyDescent="0.25">
      <c r="A3654" s="69">
        <v>2396</v>
      </c>
      <c r="B3654" s="69" t="s">
        <v>10226</v>
      </c>
      <c r="C3654" s="69" t="s">
        <v>10227</v>
      </c>
      <c r="D3654" s="69" t="s">
        <v>9894</v>
      </c>
      <c r="E3654" s="69" t="s">
        <v>22423</v>
      </c>
      <c r="F3654" s="69" t="s">
        <v>10228</v>
      </c>
      <c r="G3654" s="69" t="s">
        <v>10229</v>
      </c>
      <c r="H3654" s="69">
        <v>24.466899999999999</v>
      </c>
      <c r="I3654" s="69">
        <v>122.97799999999999</v>
      </c>
      <c r="J3654" s="69">
        <v>70</v>
      </c>
      <c r="K3654" s="69">
        <v>9</v>
      </c>
      <c r="L3654" s="69">
        <f>COUNTIFS(Aéroports!$C$2:$C$5193,Aéroports!$C3654,Aéroports!$D$2:$D$5193,Aéroports!$D3654)</f>
        <v>1</v>
      </c>
      <c r="M3654" s="69" t="str">
        <f>IF(AND(Formulaire!$H$15=Aéroports!$E3654,--ISNUMBER(IFERROR(SEARCH(Formulaire!$H$16,$C3654,1),""))=1),MAX(M$1:M3653)+1,"")</f>
        <v/>
      </c>
      <c r="N3654" s="69" t="str">
        <f>IF(AND(Formulaire!$H$21=Aéroports!$E3654,--ISNUMBER(IFERROR(SEARCH(Formulaire!$H$22,$C3654,1),""))=1),MAX(N$1:N3653)+1,"")</f>
        <v/>
      </c>
      <c r="O3654" s="69" t="str">
        <f>IF(AND(Formulaire!$H$27=Aéroports!$E3654,--ISNUMBER(IFERROR(SEARCH(Formulaire!$H$28,$C3654,1),""))=1),MAX(O$1:O3653)+1,"")</f>
        <v/>
      </c>
      <c r="Q3654" s="91" t="str">
        <f>IFERROR(INDEX($C$2:$C$5193,MATCH(ROWS(M$2:M3654),M$2:M$5193,0)),"")</f>
        <v/>
      </c>
      <c r="R3654" s="70" t="str">
        <f>IFERROR(INDEX($C$2:$C$5193,MATCH(ROWS(N$2:N3654),N$2:N$5193,0)),"")</f>
        <v/>
      </c>
      <c r="S3654" s="92" t="str">
        <f>IFERROR(INDEX($C$2:$C$5193,MATCH(ROWS(O$2:O3654),O$2:O$5193,0)),"")</f>
        <v/>
      </c>
    </row>
    <row r="3655" spans="1:19" x14ac:dyDescent="0.25">
      <c r="A3655" s="68">
        <v>2394</v>
      </c>
      <c r="B3655" s="68" t="s">
        <v>10230</v>
      </c>
      <c r="C3655" s="68" t="s">
        <v>10231</v>
      </c>
      <c r="D3655" s="68" t="s">
        <v>9894</v>
      </c>
      <c r="E3655" s="68" t="s">
        <v>22423</v>
      </c>
      <c r="F3655" s="68" t="s">
        <v>10232</v>
      </c>
      <c r="G3655" s="68" t="s">
        <v>10233</v>
      </c>
      <c r="H3655" s="68">
        <v>27.044</v>
      </c>
      <c r="I3655" s="68">
        <v>128.40199999999999</v>
      </c>
      <c r="J3655" s="68">
        <v>52</v>
      </c>
      <c r="K3655" s="68">
        <v>9</v>
      </c>
      <c r="L3655" s="68">
        <f>COUNTIFS(Aéroports!$C$2:$C$5193,Aéroports!$C3655,Aéroports!$D$2:$D$5193,Aéroports!$D3655)</f>
        <v>1</v>
      </c>
      <c r="M3655" s="68" t="str">
        <f>IF(AND(Formulaire!$H$15=Aéroports!$E3655,--ISNUMBER(IFERROR(SEARCH(Formulaire!$H$16,$C3655,1),""))=1),MAX(M$1:M3654)+1,"")</f>
        <v/>
      </c>
      <c r="N3655" s="68" t="str">
        <f>IF(AND(Formulaire!$H$21=Aéroports!$E3655,--ISNUMBER(IFERROR(SEARCH(Formulaire!$H$22,$C3655,1),""))=1),MAX(N$1:N3654)+1,"")</f>
        <v/>
      </c>
      <c r="O3655" s="68" t="str">
        <f>IF(AND(Formulaire!$H$27=Aéroports!$E3655,--ISNUMBER(IFERROR(SEARCH(Formulaire!$H$28,$C3655,1),""))=1),MAX(O$1:O3654)+1,"")</f>
        <v/>
      </c>
      <c r="Q3655" s="91" t="str">
        <f>IFERROR(INDEX($C$2:$C$5193,MATCH(ROWS(M$2:M3655),M$2:M$5193,0)),"")</f>
        <v/>
      </c>
      <c r="R3655" s="70" t="str">
        <f>IFERROR(INDEX($C$2:$C$5193,MATCH(ROWS(N$2:N3655),N$2:N$5193,0)),"")</f>
        <v/>
      </c>
      <c r="S3655" s="92" t="str">
        <f>IFERROR(INDEX($C$2:$C$5193,MATCH(ROWS(O$2:O3655),O$2:O$5193,0)),"")</f>
        <v/>
      </c>
    </row>
    <row r="3656" spans="1:19" x14ac:dyDescent="0.25">
      <c r="A3656" s="69">
        <v>499</v>
      </c>
      <c r="B3656" s="69" t="s">
        <v>10237</v>
      </c>
      <c r="C3656" s="69" t="s">
        <v>10238</v>
      </c>
      <c r="D3656" s="69" t="s">
        <v>10238</v>
      </c>
      <c r="E3656" s="69" t="s">
        <v>10238</v>
      </c>
      <c r="F3656" s="69" t="s">
        <v>10239</v>
      </c>
      <c r="G3656" s="69" t="s">
        <v>10240</v>
      </c>
      <c r="H3656" s="69">
        <v>49.207900000000002</v>
      </c>
      <c r="I3656" s="69">
        <v>-2.1955100000000001</v>
      </c>
      <c r="J3656" s="69">
        <v>277</v>
      </c>
      <c r="K3656" s="69">
        <v>0</v>
      </c>
      <c r="L3656" s="69">
        <f>COUNTIFS(Aéroports!$C$2:$C$5193,Aéroports!$C3656,Aéroports!$D$2:$D$5193,Aéroports!$D3656)</f>
        <v>1</v>
      </c>
      <c r="M3656" s="69" t="str">
        <f>IF(AND(Formulaire!$H$15=Aéroports!$E3656,--ISNUMBER(IFERROR(SEARCH(Formulaire!$H$16,$C3656,1),""))=1),MAX(M$1:M3655)+1,"")</f>
        <v/>
      </c>
      <c r="N3656" s="69" t="str">
        <f>IF(AND(Formulaire!$H$21=Aéroports!$E3656,--ISNUMBER(IFERROR(SEARCH(Formulaire!$H$22,$C3656,1),""))=1),MAX(N$1:N3655)+1,"")</f>
        <v/>
      </c>
      <c r="O3656" s="69" t="str">
        <f>IF(AND(Formulaire!$H$27=Aéroports!$E3656,--ISNUMBER(IFERROR(SEARCH(Formulaire!$H$28,$C3656,1),""))=1),MAX(O$1:O3655)+1,"")</f>
        <v/>
      </c>
      <c r="Q3656" s="91" t="str">
        <f>IFERROR(INDEX($C$2:$C$5193,MATCH(ROWS(M$2:M3656),M$2:M$5193,0)),"")</f>
        <v/>
      </c>
      <c r="R3656" s="70" t="str">
        <f>IFERROR(INDEX($C$2:$C$5193,MATCH(ROWS(N$2:N3656),N$2:N$5193,0)),"")</f>
        <v/>
      </c>
      <c r="S3656" s="92" t="str">
        <f>IFERROR(INDEX($C$2:$C$5193,MATCH(ROWS(O$2:O3656),O$2:O$5193,0)),"")</f>
        <v/>
      </c>
    </row>
    <row r="3657" spans="1:19" x14ac:dyDescent="0.25">
      <c r="A3657" s="68">
        <v>2170</v>
      </c>
      <c r="B3657" s="68" t="s">
        <v>10251</v>
      </c>
      <c r="C3657" s="68" t="s">
        <v>10247</v>
      </c>
      <c r="D3657" s="68" t="s">
        <v>10248</v>
      </c>
      <c r="E3657" s="68" t="s">
        <v>22425</v>
      </c>
      <c r="F3657" s="68" t="s">
        <v>10252</v>
      </c>
      <c r="G3657" s="68" t="s">
        <v>10253</v>
      </c>
      <c r="H3657" s="68">
        <v>31.7226</v>
      </c>
      <c r="I3657" s="68">
        <v>35.993200000000002</v>
      </c>
      <c r="J3657" s="68">
        <v>2395</v>
      </c>
      <c r="K3657" s="68">
        <v>2</v>
      </c>
      <c r="L3657" s="68">
        <f>COUNTIFS(Aéroports!$C$2:$C$5193,Aéroports!$C3657,Aéroports!$D$2:$D$5193,Aéroports!$D3657)</f>
        <v>1</v>
      </c>
      <c r="M3657" s="68" t="str">
        <f>IF(AND(Formulaire!$H$15=Aéroports!$E3657,--ISNUMBER(IFERROR(SEARCH(Formulaire!$H$16,$C3657,1),""))=1),MAX(M$1:M3656)+1,"")</f>
        <v/>
      </c>
      <c r="N3657" s="68" t="str">
        <f>IF(AND(Formulaire!$H$21=Aéroports!$E3657,--ISNUMBER(IFERROR(SEARCH(Formulaire!$H$22,$C3657,1),""))=1),MAX(N$1:N3656)+1,"")</f>
        <v/>
      </c>
      <c r="O3657" s="68" t="str">
        <f>IF(AND(Formulaire!$H$27=Aéroports!$E3657,--ISNUMBER(IFERROR(SEARCH(Formulaire!$H$28,$C3657,1),""))=1),MAX(O$1:O3656)+1,"")</f>
        <v/>
      </c>
      <c r="Q3657" s="91" t="str">
        <f>IFERROR(INDEX($C$2:$C$5193,MATCH(ROWS(M$2:M3657),M$2:M$5193,0)),"")</f>
        <v/>
      </c>
      <c r="R3657" s="70" t="str">
        <f>IFERROR(INDEX($C$2:$C$5193,MATCH(ROWS(N$2:N3657),N$2:N$5193,0)),"")</f>
        <v/>
      </c>
      <c r="S3657" s="92" t="str">
        <f>IFERROR(INDEX($C$2:$C$5193,MATCH(ROWS(O$2:O3657),O$2:O$5193,0)),"")</f>
        <v/>
      </c>
    </row>
    <row r="3658" spans="1:19" x14ac:dyDescent="0.25">
      <c r="A3658" s="69">
        <v>2172</v>
      </c>
      <c r="B3658" s="69" t="s">
        <v>10254</v>
      </c>
      <c r="C3658" s="69" t="s">
        <v>10255</v>
      </c>
      <c r="D3658" s="69" t="s">
        <v>10248</v>
      </c>
      <c r="E3658" s="69" t="s">
        <v>22425</v>
      </c>
      <c r="F3658" s="69" t="s">
        <v>10256</v>
      </c>
      <c r="G3658" s="69" t="s">
        <v>10257</v>
      </c>
      <c r="H3658" s="69">
        <v>29.611599999999999</v>
      </c>
      <c r="I3658" s="69">
        <v>35.018099999999997</v>
      </c>
      <c r="J3658" s="69">
        <v>175</v>
      </c>
      <c r="K3658" s="69">
        <v>2</v>
      </c>
      <c r="L3658" s="69">
        <f>COUNTIFS(Aéroports!$C$2:$C$5193,Aéroports!$C3658,Aéroports!$D$2:$D$5193,Aéroports!$D3658)</f>
        <v>1</v>
      </c>
      <c r="M3658" s="69" t="str">
        <f>IF(AND(Formulaire!$H$15=Aéroports!$E3658,--ISNUMBER(IFERROR(SEARCH(Formulaire!$H$16,$C3658,1),""))=1),MAX(M$1:M3657)+1,"")</f>
        <v/>
      </c>
      <c r="N3658" s="69" t="str">
        <f>IF(AND(Formulaire!$H$21=Aéroports!$E3658,--ISNUMBER(IFERROR(SEARCH(Formulaire!$H$22,$C3658,1),""))=1),MAX(N$1:N3657)+1,"")</f>
        <v/>
      </c>
      <c r="O3658" s="69" t="str">
        <f>IF(AND(Formulaire!$H$27=Aéroports!$E3658,--ISNUMBER(IFERROR(SEARCH(Formulaire!$H$28,$C3658,1),""))=1),MAX(O$1:O3657)+1,"")</f>
        <v/>
      </c>
      <c r="Q3658" s="91" t="str">
        <f>IFERROR(INDEX($C$2:$C$5193,MATCH(ROWS(M$2:M3658),M$2:M$5193,0)),"")</f>
        <v/>
      </c>
      <c r="R3658" s="70" t="str">
        <f>IFERROR(INDEX($C$2:$C$5193,MATCH(ROWS(N$2:N3658),N$2:N$5193,0)),"")</f>
        <v/>
      </c>
      <c r="S3658" s="92" t="str">
        <f>IFERROR(INDEX($C$2:$C$5193,MATCH(ROWS(O$2:O3658),O$2:O$5193,0)),"")</f>
        <v/>
      </c>
    </row>
    <row r="3659" spans="1:19" x14ac:dyDescent="0.25">
      <c r="A3659" s="68">
        <v>2175</v>
      </c>
      <c r="B3659" s="68" t="s">
        <v>10258</v>
      </c>
      <c r="C3659" s="68" t="s">
        <v>10259</v>
      </c>
      <c r="D3659" s="68" t="s">
        <v>10248</v>
      </c>
      <c r="E3659" s="68" t="s">
        <v>22425</v>
      </c>
      <c r="F3659" s="68" t="s">
        <v>10260</v>
      </c>
      <c r="G3659" s="68" t="s">
        <v>10261</v>
      </c>
      <c r="H3659" s="68">
        <v>32.356400000000001</v>
      </c>
      <c r="I3659" s="68">
        <v>36.2592</v>
      </c>
      <c r="J3659" s="68">
        <v>2240</v>
      </c>
      <c r="K3659" s="68">
        <v>2</v>
      </c>
      <c r="L3659" s="68">
        <f>COUNTIFS(Aéroports!$C$2:$C$5193,Aéroports!$C3659,Aéroports!$D$2:$D$5193,Aéroports!$D3659)</f>
        <v>1</v>
      </c>
      <c r="M3659" s="68" t="str">
        <f>IF(AND(Formulaire!$H$15=Aéroports!$E3659,--ISNUMBER(IFERROR(SEARCH(Formulaire!$H$16,$C3659,1),""))=1),MAX(M$1:M3658)+1,"")</f>
        <v/>
      </c>
      <c r="N3659" s="68" t="str">
        <f>IF(AND(Formulaire!$H$21=Aéroports!$E3659,--ISNUMBER(IFERROR(SEARCH(Formulaire!$H$22,$C3659,1),""))=1),MAX(N$1:N3658)+1,"")</f>
        <v/>
      </c>
      <c r="O3659" s="68" t="str">
        <f>IF(AND(Formulaire!$H$27=Aéroports!$E3659,--ISNUMBER(IFERROR(SEARCH(Formulaire!$H$28,$C3659,1),""))=1),MAX(O$1:O3658)+1,"")</f>
        <v/>
      </c>
      <c r="Q3659" s="91" t="str">
        <f>IFERROR(INDEX($C$2:$C$5193,MATCH(ROWS(M$2:M3659),M$2:M$5193,0)),"")</f>
        <v/>
      </c>
      <c r="R3659" s="70" t="str">
        <f>IFERROR(INDEX($C$2:$C$5193,MATCH(ROWS(N$2:N3659),N$2:N$5193,0)),"")</f>
        <v/>
      </c>
      <c r="S3659" s="92" t="str">
        <f>IFERROR(INDEX($C$2:$C$5193,MATCH(ROWS(O$2:O3659),O$2:O$5193,0)),"")</f>
        <v/>
      </c>
    </row>
    <row r="3660" spans="1:19" x14ac:dyDescent="0.25">
      <c r="A3660" s="69">
        <v>4367</v>
      </c>
      <c r="B3660" s="69" t="s">
        <v>10262</v>
      </c>
      <c r="C3660" s="69" t="s">
        <v>10263</v>
      </c>
      <c r="D3660" s="69" t="s">
        <v>10264</v>
      </c>
      <c r="E3660" s="69" t="s">
        <v>10264</v>
      </c>
      <c r="F3660" s="69" t="s">
        <v>10265</v>
      </c>
      <c r="G3660" s="69" t="s">
        <v>10266</v>
      </c>
      <c r="H3660" s="69">
        <v>43.860100000000003</v>
      </c>
      <c r="I3660" s="69">
        <v>51.091999999999999</v>
      </c>
      <c r="J3660" s="69">
        <v>73</v>
      </c>
      <c r="K3660" s="69">
        <v>5</v>
      </c>
      <c r="L3660" s="69">
        <f>COUNTIFS(Aéroports!$C$2:$C$5193,Aéroports!$C3660,Aéroports!$D$2:$D$5193,Aéroports!$D3660)</f>
        <v>1</v>
      </c>
      <c r="M3660" s="69" t="str">
        <f>IF(AND(Formulaire!$H$15=Aéroports!$E3660,--ISNUMBER(IFERROR(SEARCH(Formulaire!$H$16,$C3660,1),""))=1),MAX(M$1:M3659)+1,"")</f>
        <v/>
      </c>
      <c r="N3660" s="69" t="str">
        <f>IF(AND(Formulaire!$H$21=Aéroports!$E3660,--ISNUMBER(IFERROR(SEARCH(Formulaire!$H$22,$C3660,1),""))=1),MAX(N$1:N3659)+1,"")</f>
        <v/>
      </c>
      <c r="O3660" s="69" t="str">
        <f>IF(AND(Formulaire!$H$27=Aéroports!$E3660,--ISNUMBER(IFERROR(SEARCH(Formulaire!$H$28,$C3660,1),""))=1),MAX(O$1:O3659)+1,"")</f>
        <v/>
      </c>
      <c r="Q3660" s="91" t="str">
        <f>IFERROR(INDEX($C$2:$C$5193,MATCH(ROWS(M$2:M3660),M$2:M$5193,0)),"")</f>
        <v/>
      </c>
      <c r="R3660" s="70" t="str">
        <f>IFERROR(INDEX($C$2:$C$5193,MATCH(ROWS(N$2:N3660),N$2:N$5193,0)),"")</f>
        <v/>
      </c>
      <c r="S3660" s="92" t="str">
        <f>IFERROR(INDEX($C$2:$C$5193,MATCH(ROWS(O$2:O3660),O$2:O$5193,0)),"")</f>
        <v/>
      </c>
    </row>
    <row r="3661" spans="1:19" x14ac:dyDescent="0.25">
      <c r="A3661" s="68">
        <v>2920</v>
      </c>
      <c r="B3661" s="68" t="s">
        <v>10267</v>
      </c>
      <c r="C3661" s="68" t="s">
        <v>10268</v>
      </c>
      <c r="D3661" s="68" t="s">
        <v>10264</v>
      </c>
      <c r="E3661" s="68" t="s">
        <v>10264</v>
      </c>
      <c r="F3661" s="68" t="s">
        <v>10269</v>
      </c>
      <c r="G3661" s="68" t="s">
        <v>10270</v>
      </c>
      <c r="H3661" s="68">
        <v>50.245800000000003</v>
      </c>
      <c r="I3661" s="68">
        <v>57.206699999999998</v>
      </c>
      <c r="J3661" s="68">
        <v>738</v>
      </c>
      <c r="K3661" s="68">
        <v>5</v>
      </c>
      <c r="L3661" s="68">
        <f>COUNTIFS(Aéroports!$C$2:$C$5193,Aéroports!$C3661,Aéroports!$D$2:$D$5193,Aéroports!$D3661)</f>
        <v>1</v>
      </c>
      <c r="M3661" s="68" t="str">
        <f>IF(AND(Formulaire!$H$15=Aéroports!$E3661,--ISNUMBER(IFERROR(SEARCH(Formulaire!$H$16,$C3661,1),""))=1),MAX(M$1:M3660)+1,"")</f>
        <v/>
      </c>
      <c r="N3661" s="68" t="str">
        <f>IF(AND(Formulaire!$H$21=Aéroports!$E3661,--ISNUMBER(IFERROR(SEARCH(Formulaire!$H$22,$C3661,1),""))=1),MAX(N$1:N3660)+1,"")</f>
        <v/>
      </c>
      <c r="O3661" s="68" t="str">
        <f>IF(AND(Formulaire!$H$27=Aéroports!$E3661,--ISNUMBER(IFERROR(SEARCH(Formulaire!$H$28,$C3661,1),""))=1),MAX(O$1:O3660)+1,"")</f>
        <v/>
      </c>
      <c r="Q3661" s="91" t="str">
        <f>IFERROR(INDEX($C$2:$C$5193,MATCH(ROWS(M$2:M3661),M$2:M$5193,0)),"")</f>
        <v/>
      </c>
      <c r="R3661" s="70" t="str">
        <f>IFERROR(INDEX($C$2:$C$5193,MATCH(ROWS(N$2:N3661),N$2:N$5193,0)),"")</f>
        <v/>
      </c>
      <c r="S3661" s="92" t="str">
        <f>IFERROR(INDEX($C$2:$C$5193,MATCH(ROWS(O$2:O3661),O$2:O$5193,0)),"")</f>
        <v/>
      </c>
    </row>
    <row r="3662" spans="1:19" x14ac:dyDescent="0.25">
      <c r="A3662" s="69">
        <v>2908</v>
      </c>
      <c r="B3662" s="69" t="s">
        <v>10271</v>
      </c>
      <c r="C3662" s="69" t="s">
        <v>10272</v>
      </c>
      <c r="D3662" s="69" t="s">
        <v>10264</v>
      </c>
      <c r="E3662" s="69" t="s">
        <v>10264</v>
      </c>
      <c r="F3662" s="69" t="s">
        <v>10273</v>
      </c>
      <c r="G3662" s="69" t="s">
        <v>10274</v>
      </c>
      <c r="H3662" s="69">
        <v>43.3521</v>
      </c>
      <c r="I3662" s="69">
        <v>77.040499999999994</v>
      </c>
      <c r="J3662" s="69">
        <v>2234</v>
      </c>
      <c r="K3662" s="69">
        <v>6</v>
      </c>
      <c r="L3662" s="69">
        <f>COUNTIFS(Aéroports!$C$2:$C$5193,Aéroports!$C3662,Aéroports!$D$2:$D$5193,Aéroports!$D3662)</f>
        <v>1</v>
      </c>
      <c r="M3662" s="69" t="str">
        <f>IF(AND(Formulaire!$H$15=Aéroports!$E3662,--ISNUMBER(IFERROR(SEARCH(Formulaire!$H$16,$C3662,1),""))=1),MAX(M$1:M3661)+1,"")</f>
        <v/>
      </c>
      <c r="N3662" s="69" t="str">
        <f>IF(AND(Formulaire!$H$21=Aéroports!$E3662,--ISNUMBER(IFERROR(SEARCH(Formulaire!$H$22,$C3662,1),""))=1),MAX(N$1:N3661)+1,"")</f>
        <v/>
      </c>
      <c r="O3662" s="69" t="str">
        <f>IF(AND(Formulaire!$H$27=Aéroports!$E3662,--ISNUMBER(IFERROR(SEARCH(Formulaire!$H$28,$C3662,1),""))=1),MAX(O$1:O3661)+1,"")</f>
        <v/>
      </c>
      <c r="Q3662" s="91" t="str">
        <f>IFERROR(INDEX($C$2:$C$5193,MATCH(ROWS(M$2:M3662),M$2:M$5193,0)),"")</f>
        <v/>
      </c>
      <c r="R3662" s="70" t="str">
        <f>IFERROR(INDEX($C$2:$C$5193,MATCH(ROWS(N$2:N3662),N$2:N$5193,0)),"")</f>
        <v/>
      </c>
      <c r="S3662" s="92" t="str">
        <f>IFERROR(INDEX($C$2:$C$5193,MATCH(ROWS(O$2:O3662),O$2:O$5193,0)),"")</f>
        <v/>
      </c>
    </row>
    <row r="3663" spans="1:19" x14ac:dyDescent="0.25">
      <c r="A3663" s="68">
        <v>7131</v>
      </c>
      <c r="B3663" s="68" t="s">
        <v>10275</v>
      </c>
      <c r="C3663" s="68" t="s">
        <v>10276</v>
      </c>
      <c r="D3663" s="68" t="s">
        <v>10264</v>
      </c>
      <c r="E3663" s="68" t="s">
        <v>10264</v>
      </c>
      <c r="F3663" s="68" t="s">
        <v>10277</v>
      </c>
      <c r="G3663" s="68" t="s">
        <v>10278</v>
      </c>
      <c r="H3663" s="68">
        <v>50.318600000000004</v>
      </c>
      <c r="I3663" s="68">
        <v>66.952799999999996</v>
      </c>
      <c r="J3663" s="68">
        <v>1266</v>
      </c>
      <c r="K3663" s="68">
        <v>6</v>
      </c>
      <c r="L3663" s="68">
        <f>COUNTIFS(Aéroports!$C$2:$C$5193,Aéroports!$C3663,Aéroports!$D$2:$D$5193,Aéroports!$D3663)</f>
        <v>1</v>
      </c>
      <c r="M3663" s="68" t="str">
        <f>IF(AND(Formulaire!$H$15=Aéroports!$E3663,--ISNUMBER(IFERROR(SEARCH(Formulaire!$H$16,$C3663,1),""))=1),MAX(M$1:M3662)+1,"")</f>
        <v/>
      </c>
      <c r="N3663" s="68" t="str">
        <f>IF(AND(Formulaire!$H$21=Aéroports!$E3663,--ISNUMBER(IFERROR(SEARCH(Formulaire!$H$22,$C3663,1),""))=1),MAX(N$1:N3662)+1,"")</f>
        <v/>
      </c>
      <c r="O3663" s="68" t="str">
        <f>IF(AND(Formulaire!$H$27=Aéroports!$E3663,--ISNUMBER(IFERROR(SEARCH(Formulaire!$H$28,$C3663,1),""))=1),MAX(O$1:O3662)+1,"")</f>
        <v/>
      </c>
      <c r="Q3663" s="91" t="str">
        <f>IFERROR(INDEX($C$2:$C$5193,MATCH(ROWS(M$2:M3663),M$2:M$5193,0)),"")</f>
        <v/>
      </c>
      <c r="R3663" s="70" t="str">
        <f>IFERROR(INDEX($C$2:$C$5193,MATCH(ROWS(N$2:N3663),N$2:N$5193,0)),"")</f>
        <v/>
      </c>
      <c r="S3663" s="92" t="str">
        <f>IFERROR(INDEX($C$2:$C$5193,MATCH(ROWS(O$2:O3663),O$2:O$5193,0)),"")</f>
        <v/>
      </c>
    </row>
    <row r="3664" spans="1:19" x14ac:dyDescent="0.25">
      <c r="A3664" s="69">
        <v>4357</v>
      </c>
      <c r="B3664" s="69" t="s">
        <v>10279</v>
      </c>
      <c r="C3664" s="69" t="s">
        <v>10280</v>
      </c>
      <c r="D3664" s="69" t="s">
        <v>10264</v>
      </c>
      <c r="E3664" s="69" t="s">
        <v>10264</v>
      </c>
      <c r="F3664" s="69" t="s">
        <v>10281</v>
      </c>
      <c r="G3664" s="69" t="s">
        <v>10282</v>
      </c>
      <c r="H3664" s="69">
        <v>47.121899999999997</v>
      </c>
      <c r="I3664" s="69">
        <v>51.821399999999997</v>
      </c>
      <c r="J3664" s="69">
        <v>-72</v>
      </c>
      <c r="K3664" s="69">
        <v>5</v>
      </c>
      <c r="L3664" s="69">
        <f>COUNTIFS(Aéroports!$C$2:$C$5193,Aéroports!$C3664,Aéroports!$D$2:$D$5193,Aéroports!$D3664)</f>
        <v>1</v>
      </c>
      <c r="M3664" s="69" t="str">
        <f>IF(AND(Formulaire!$H$15=Aéroports!$E3664,--ISNUMBER(IFERROR(SEARCH(Formulaire!$H$16,$C3664,1),""))=1),MAX(M$1:M3663)+1,"")</f>
        <v/>
      </c>
      <c r="N3664" s="69" t="str">
        <f>IF(AND(Formulaire!$H$21=Aéroports!$E3664,--ISNUMBER(IFERROR(SEARCH(Formulaire!$H$22,$C3664,1),""))=1),MAX(N$1:N3663)+1,"")</f>
        <v/>
      </c>
      <c r="O3664" s="69" t="str">
        <f>IF(AND(Formulaire!$H$27=Aéroports!$E3664,--ISNUMBER(IFERROR(SEARCH(Formulaire!$H$28,$C3664,1),""))=1),MAX(O$1:O3663)+1,"")</f>
        <v/>
      </c>
      <c r="Q3664" s="91" t="str">
        <f>IFERROR(INDEX($C$2:$C$5193,MATCH(ROWS(M$2:M3664),M$2:M$5193,0)),"")</f>
        <v/>
      </c>
      <c r="R3664" s="70" t="str">
        <f>IFERROR(INDEX($C$2:$C$5193,MATCH(ROWS(N$2:N3664),N$2:N$5193,0)),"")</f>
        <v/>
      </c>
      <c r="S3664" s="92" t="str">
        <f>IFERROR(INDEX($C$2:$C$5193,MATCH(ROWS(O$2:O3664),O$2:O$5193,0)),"")</f>
        <v/>
      </c>
    </row>
    <row r="3665" spans="1:19" x14ac:dyDescent="0.25">
      <c r="A3665" s="68">
        <v>2909</v>
      </c>
      <c r="B3665" s="68" t="s">
        <v>10283</v>
      </c>
      <c r="C3665" s="68" t="s">
        <v>10284</v>
      </c>
      <c r="D3665" s="68" t="s">
        <v>10264</v>
      </c>
      <c r="E3665" s="68" t="s">
        <v>10264</v>
      </c>
      <c r="F3665" s="68" t="s">
        <v>10285</v>
      </c>
      <c r="G3665" s="68" t="s">
        <v>10286</v>
      </c>
      <c r="H3665" s="68">
        <v>46.893300000000004</v>
      </c>
      <c r="I3665" s="68">
        <v>75.004999999999995</v>
      </c>
      <c r="J3665" s="68">
        <v>1446</v>
      </c>
      <c r="K3665" s="68">
        <v>6</v>
      </c>
      <c r="L3665" s="68">
        <f>COUNTIFS(Aéroports!$C$2:$C$5193,Aéroports!$C3665,Aéroports!$D$2:$D$5193,Aéroports!$D3665)</f>
        <v>1</v>
      </c>
      <c r="M3665" s="68" t="str">
        <f>IF(AND(Formulaire!$H$15=Aéroports!$E3665,--ISNUMBER(IFERROR(SEARCH(Formulaire!$H$16,$C3665,1),""))=1),MAX(M$1:M3664)+1,"")</f>
        <v/>
      </c>
      <c r="N3665" s="68" t="str">
        <f>IF(AND(Formulaire!$H$21=Aéroports!$E3665,--ISNUMBER(IFERROR(SEARCH(Formulaire!$H$22,$C3665,1),""))=1),MAX(N$1:N3664)+1,"")</f>
        <v/>
      </c>
      <c r="O3665" s="68" t="str">
        <f>IF(AND(Formulaire!$H$27=Aéroports!$E3665,--ISNUMBER(IFERROR(SEARCH(Formulaire!$H$28,$C3665,1),""))=1),MAX(O$1:O3664)+1,"")</f>
        <v/>
      </c>
      <c r="Q3665" s="91" t="str">
        <f>IFERROR(INDEX($C$2:$C$5193,MATCH(ROWS(M$2:M3665),M$2:M$5193,0)),"")</f>
        <v/>
      </c>
      <c r="R3665" s="70" t="str">
        <f>IFERROR(INDEX($C$2:$C$5193,MATCH(ROWS(N$2:N3665),N$2:N$5193,0)),"")</f>
        <v/>
      </c>
      <c r="S3665" s="92" t="str">
        <f>IFERROR(INDEX($C$2:$C$5193,MATCH(ROWS(O$2:O3665),O$2:O$5193,0)),"")</f>
        <v/>
      </c>
    </row>
    <row r="3666" spans="1:19" x14ac:dyDescent="0.25">
      <c r="A3666" s="69">
        <v>2914</v>
      </c>
      <c r="B3666" s="69" t="s">
        <v>10287</v>
      </c>
      <c r="C3666" s="69" t="s">
        <v>10288</v>
      </c>
      <c r="D3666" s="69" t="s">
        <v>10264</v>
      </c>
      <c r="E3666" s="69" t="s">
        <v>10264</v>
      </c>
      <c r="F3666" s="69" t="s">
        <v>10289</v>
      </c>
      <c r="G3666" s="69" t="s">
        <v>10290</v>
      </c>
      <c r="H3666" s="69">
        <v>42.364199999999997</v>
      </c>
      <c r="I3666" s="69">
        <v>69.478899999999996</v>
      </c>
      <c r="J3666" s="69">
        <v>1385</v>
      </c>
      <c r="K3666" s="69">
        <v>6</v>
      </c>
      <c r="L3666" s="69">
        <f>COUNTIFS(Aéroports!$C$2:$C$5193,Aéroports!$C3666,Aéroports!$D$2:$D$5193,Aéroports!$D3666)</f>
        <v>1</v>
      </c>
      <c r="M3666" s="69" t="str">
        <f>IF(AND(Formulaire!$H$15=Aéroports!$E3666,--ISNUMBER(IFERROR(SEARCH(Formulaire!$H$16,$C3666,1),""))=1),MAX(M$1:M3665)+1,"")</f>
        <v/>
      </c>
      <c r="N3666" s="69" t="str">
        <f>IF(AND(Formulaire!$H$21=Aéroports!$E3666,--ISNUMBER(IFERROR(SEARCH(Formulaire!$H$22,$C3666,1),""))=1),MAX(N$1:N3665)+1,"")</f>
        <v/>
      </c>
      <c r="O3666" s="69" t="str">
        <f>IF(AND(Formulaire!$H$27=Aéroports!$E3666,--ISNUMBER(IFERROR(SEARCH(Formulaire!$H$28,$C3666,1),""))=1),MAX(O$1:O3665)+1,"")</f>
        <v/>
      </c>
      <c r="Q3666" s="91" t="str">
        <f>IFERROR(INDEX($C$2:$C$5193,MATCH(ROWS(M$2:M3666),M$2:M$5193,0)),"")</f>
        <v/>
      </c>
      <c r="R3666" s="70" t="str">
        <f>IFERROR(INDEX($C$2:$C$5193,MATCH(ROWS(N$2:N3666),N$2:N$5193,0)),"")</f>
        <v/>
      </c>
      <c r="S3666" s="92" t="str">
        <f>IFERROR(INDEX($C$2:$C$5193,MATCH(ROWS(O$2:O3666),O$2:O$5193,0)),"")</f>
        <v/>
      </c>
    </row>
    <row r="3667" spans="1:19" x14ac:dyDescent="0.25">
      <c r="A3667" s="68">
        <v>2911</v>
      </c>
      <c r="B3667" s="68" t="s">
        <v>10291</v>
      </c>
      <c r="C3667" s="68" t="s">
        <v>10292</v>
      </c>
      <c r="D3667" s="68" t="s">
        <v>10264</v>
      </c>
      <c r="E3667" s="68" t="s">
        <v>10264</v>
      </c>
      <c r="F3667" s="68" t="s">
        <v>10293</v>
      </c>
      <c r="G3667" s="68" t="s">
        <v>10294</v>
      </c>
      <c r="H3667" s="68">
        <v>42.8536</v>
      </c>
      <c r="I3667" s="68">
        <v>71.303600000000003</v>
      </c>
      <c r="J3667" s="68">
        <v>2184</v>
      </c>
      <c r="K3667" s="68">
        <v>6</v>
      </c>
      <c r="L3667" s="68">
        <f>COUNTIFS(Aéroports!$C$2:$C$5193,Aéroports!$C3667,Aéroports!$D$2:$D$5193,Aéroports!$D3667)</f>
        <v>1</v>
      </c>
      <c r="M3667" s="68" t="str">
        <f>IF(AND(Formulaire!$H$15=Aéroports!$E3667,--ISNUMBER(IFERROR(SEARCH(Formulaire!$H$16,$C3667,1),""))=1),MAX(M$1:M3666)+1,"")</f>
        <v/>
      </c>
      <c r="N3667" s="68" t="str">
        <f>IF(AND(Formulaire!$H$21=Aéroports!$E3667,--ISNUMBER(IFERROR(SEARCH(Formulaire!$H$22,$C3667,1),""))=1),MAX(N$1:N3666)+1,"")</f>
        <v/>
      </c>
      <c r="O3667" s="68" t="str">
        <f>IF(AND(Formulaire!$H$27=Aéroports!$E3667,--ISNUMBER(IFERROR(SEARCH(Formulaire!$H$28,$C3667,1),""))=1),MAX(O$1:O3666)+1,"")</f>
        <v/>
      </c>
      <c r="Q3667" s="91" t="str">
        <f>IFERROR(INDEX($C$2:$C$5193,MATCH(ROWS(M$2:M3667),M$2:M$5193,0)),"")</f>
        <v/>
      </c>
      <c r="R3667" s="70" t="str">
        <f>IFERROR(INDEX($C$2:$C$5193,MATCH(ROWS(N$2:N3667),N$2:N$5193,0)),"")</f>
        <v/>
      </c>
      <c r="S3667" s="92" t="str">
        <f>IFERROR(INDEX($C$2:$C$5193,MATCH(ROWS(O$2:O3667),O$2:O$5193,0)),"")</f>
        <v/>
      </c>
    </row>
    <row r="3668" spans="1:19" x14ac:dyDescent="0.25">
      <c r="A3668" s="69">
        <v>4375</v>
      </c>
      <c r="B3668" s="69" t="s">
        <v>10295</v>
      </c>
      <c r="C3668" s="69" t="s">
        <v>10296</v>
      </c>
      <c r="D3668" s="69" t="s">
        <v>10264</v>
      </c>
      <c r="E3668" s="69" t="s">
        <v>10264</v>
      </c>
      <c r="F3668" s="69" t="s">
        <v>10297</v>
      </c>
      <c r="G3668" s="69" t="s">
        <v>10298</v>
      </c>
      <c r="H3668" s="69">
        <v>49.6708</v>
      </c>
      <c r="I3668" s="69">
        <v>73.334400000000002</v>
      </c>
      <c r="J3668" s="69">
        <v>1765</v>
      </c>
      <c r="K3668" s="69">
        <v>6</v>
      </c>
      <c r="L3668" s="69">
        <f>COUNTIFS(Aéroports!$C$2:$C$5193,Aéroports!$C3668,Aéroports!$D$2:$D$5193,Aéroports!$D3668)</f>
        <v>1</v>
      </c>
      <c r="M3668" s="69" t="str">
        <f>IF(AND(Formulaire!$H$15=Aéroports!$E3668,--ISNUMBER(IFERROR(SEARCH(Formulaire!$H$16,$C3668,1),""))=1),MAX(M$1:M3667)+1,"")</f>
        <v/>
      </c>
      <c r="N3668" s="69" t="str">
        <f>IF(AND(Formulaire!$H$21=Aéroports!$E3668,--ISNUMBER(IFERROR(SEARCH(Formulaire!$H$22,$C3668,1),""))=1),MAX(N$1:N3667)+1,"")</f>
        <v/>
      </c>
      <c r="O3668" s="69" t="str">
        <f>IF(AND(Formulaire!$H$27=Aéroports!$E3668,--ISNUMBER(IFERROR(SEARCH(Formulaire!$H$28,$C3668,1),""))=1),MAX(O$1:O3667)+1,"")</f>
        <v/>
      </c>
      <c r="Q3668" s="91" t="str">
        <f>IFERROR(INDEX($C$2:$C$5193,MATCH(ROWS(M$2:M3668),M$2:M$5193,0)),"")</f>
        <v/>
      </c>
      <c r="R3668" s="70" t="str">
        <f>IFERROR(INDEX($C$2:$C$5193,MATCH(ROWS(N$2:N3668),N$2:N$5193,0)),"")</f>
        <v/>
      </c>
      <c r="S3668" s="92" t="str">
        <f>IFERROR(INDEX($C$2:$C$5193,MATCH(ROWS(O$2:O3668),O$2:O$5193,0)),"")</f>
        <v/>
      </c>
    </row>
    <row r="3669" spans="1:19" x14ac:dyDescent="0.25">
      <c r="A3669" s="68">
        <v>6083</v>
      </c>
      <c r="B3669" s="68" t="s">
        <v>10299</v>
      </c>
      <c r="C3669" s="68" t="s">
        <v>10300</v>
      </c>
      <c r="D3669" s="68" t="s">
        <v>10264</v>
      </c>
      <c r="E3669" s="68" t="s">
        <v>10264</v>
      </c>
      <c r="F3669" s="68" t="s">
        <v>10301</v>
      </c>
      <c r="G3669" s="68" t="s">
        <v>10302</v>
      </c>
      <c r="H3669" s="68">
        <v>53.329099999999997</v>
      </c>
      <c r="I3669" s="68">
        <v>69.5946</v>
      </c>
      <c r="J3669" s="68">
        <v>900</v>
      </c>
      <c r="K3669" s="68">
        <v>6</v>
      </c>
      <c r="L3669" s="68">
        <f>COUNTIFS(Aéroports!$C$2:$C$5193,Aéroports!$C3669,Aéroports!$D$2:$D$5193,Aéroports!$D3669)</f>
        <v>1</v>
      </c>
      <c r="M3669" s="68" t="str">
        <f>IF(AND(Formulaire!$H$15=Aéroports!$E3669,--ISNUMBER(IFERROR(SEARCH(Formulaire!$H$16,$C3669,1),""))=1),MAX(M$1:M3668)+1,"")</f>
        <v/>
      </c>
      <c r="N3669" s="68" t="str">
        <f>IF(AND(Formulaire!$H$21=Aéroports!$E3669,--ISNUMBER(IFERROR(SEARCH(Formulaire!$H$22,$C3669,1),""))=1),MAX(N$1:N3668)+1,"")</f>
        <v/>
      </c>
      <c r="O3669" s="68" t="str">
        <f>IF(AND(Formulaire!$H$27=Aéroports!$E3669,--ISNUMBER(IFERROR(SEARCH(Formulaire!$H$28,$C3669,1),""))=1),MAX(O$1:O3668)+1,"")</f>
        <v/>
      </c>
      <c r="Q3669" s="91" t="str">
        <f>IFERROR(INDEX($C$2:$C$5193,MATCH(ROWS(M$2:M3669),M$2:M$5193,0)),"")</f>
        <v/>
      </c>
      <c r="R3669" s="70" t="str">
        <f>IFERROR(INDEX($C$2:$C$5193,MATCH(ROWS(N$2:N3669),N$2:N$5193,0)),"")</f>
        <v/>
      </c>
      <c r="S3669" s="92" t="str">
        <f>IFERROR(INDEX($C$2:$C$5193,MATCH(ROWS(O$2:O3669),O$2:O$5193,0)),"")</f>
        <v/>
      </c>
    </row>
    <row r="3670" spans="1:19" x14ac:dyDescent="0.25">
      <c r="A3670" s="69">
        <v>6088</v>
      </c>
      <c r="B3670" s="69" t="s">
        <v>10303</v>
      </c>
      <c r="C3670" s="69" t="s">
        <v>10304</v>
      </c>
      <c r="D3670" s="69" t="s">
        <v>10264</v>
      </c>
      <c r="E3670" s="69" t="s">
        <v>10264</v>
      </c>
      <c r="F3670" s="69" t="s">
        <v>10305</v>
      </c>
      <c r="G3670" s="69" t="s">
        <v>10306</v>
      </c>
      <c r="H3670" s="69">
        <v>53.206899999999997</v>
      </c>
      <c r="I3670" s="69">
        <v>63.5503</v>
      </c>
      <c r="J3670" s="69">
        <v>595</v>
      </c>
      <c r="K3670" s="69">
        <v>6</v>
      </c>
      <c r="L3670" s="69">
        <f>COUNTIFS(Aéroports!$C$2:$C$5193,Aéroports!$C3670,Aéroports!$D$2:$D$5193,Aéroports!$D3670)</f>
        <v>1</v>
      </c>
      <c r="M3670" s="69" t="str">
        <f>IF(AND(Formulaire!$H$15=Aéroports!$E3670,--ISNUMBER(IFERROR(SEARCH(Formulaire!$H$16,$C3670,1),""))=1),MAX(M$1:M3669)+1,"")</f>
        <v/>
      </c>
      <c r="N3670" s="69" t="str">
        <f>IF(AND(Formulaire!$H$21=Aéroports!$E3670,--ISNUMBER(IFERROR(SEARCH(Formulaire!$H$22,$C3670,1),""))=1),MAX(N$1:N3669)+1,"")</f>
        <v/>
      </c>
      <c r="O3670" s="69" t="str">
        <f>IF(AND(Formulaire!$H$27=Aéroports!$E3670,--ISNUMBER(IFERROR(SEARCH(Formulaire!$H$28,$C3670,1),""))=1),MAX(O$1:O3669)+1,"")</f>
        <v/>
      </c>
      <c r="Q3670" s="91" t="str">
        <f>IFERROR(INDEX($C$2:$C$5193,MATCH(ROWS(M$2:M3670),M$2:M$5193,0)),"")</f>
        <v/>
      </c>
      <c r="R3670" s="70" t="str">
        <f>IFERROR(INDEX($C$2:$C$5193,MATCH(ROWS(N$2:N3670),N$2:N$5193,0)),"")</f>
        <v/>
      </c>
      <c r="S3670" s="92" t="str">
        <f>IFERROR(INDEX($C$2:$C$5193,MATCH(ROWS(O$2:O3670),O$2:O$5193,0)),"")</f>
        <v/>
      </c>
    </row>
    <row r="3671" spans="1:19" x14ac:dyDescent="0.25">
      <c r="A3671" s="68">
        <v>4358</v>
      </c>
      <c r="B3671" s="68" t="s">
        <v>10307</v>
      </c>
      <c r="C3671" s="68" t="s">
        <v>10308</v>
      </c>
      <c r="D3671" s="68" t="s">
        <v>10264</v>
      </c>
      <c r="E3671" s="68" t="s">
        <v>10264</v>
      </c>
      <c r="F3671" s="68" t="s">
        <v>10309</v>
      </c>
      <c r="G3671" s="68" t="s">
        <v>10310</v>
      </c>
      <c r="H3671" s="68">
        <v>44.706899999999997</v>
      </c>
      <c r="I3671" s="68">
        <v>65.592500000000001</v>
      </c>
      <c r="J3671" s="68">
        <v>433</v>
      </c>
      <c r="K3671" s="68">
        <v>6</v>
      </c>
      <c r="L3671" s="68">
        <f>COUNTIFS(Aéroports!$C$2:$C$5193,Aéroports!$C3671,Aéroports!$D$2:$D$5193,Aéroports!$D3671)</f>
        <v>1</v>
      </c>
      <c r="M3671" s="68" t="str">
        <f>IF(AND(Formulaire!$H$15=Aéroports!$E3671,--ISNUMBER(IFERROR(SEARCH(Formulaire!$H$16,$C3671,1),""))=1),MAX(M$1:M3670)+1,"")</f>
        <v/>
      </c>
      <c r="N3671" s="68" t="str">
        <f>IF(AND(Formulaire!$H$21=Aéroports!$E3671,--ISNUMBER(IFERROR(SEARCH(Formulaire!$H$22,$C3671,1),""))=1),MAX(N$1:N3670)+1,"")</f>
        <v/>
      </c>
      <c r="O3671" s="68" t="str">
        <f>IF(AND(Formulaire!$H$27=Aéroports!$E3671,--ISNUMBER(IFERROR(SEARCH(Formulaire!$H$28,$C3671,1),""))=1),MAX(O$1:O3670)+1,"")</f>
        <v/>
      </c>
      <c r="Q3671" s="91" t="str">
        <f>IFERROR(INDEX($C$2:$C$5193,MATCH(ROWS(M$2:M3671),M$2:M$5193,0)),"")</f>
        <v/>
      </c>
      <c r="R3671" s="70" t="str">
        <f>IFERROR(INDEX($C$2:$C$5193,MATCH(ROWS(N$2:N3671),N$2:N$5193,0)),"")</f>
        <v/>
      </c>
      <c r="S3671" s="92" t="str">
        <f>IFERROR(INDEX($C$2:$C$5193,MATCH(ROWS(O$2:O3671),O$2:O$5193,0)),"")</f>
        <v/>
      </c>
    </row>
    <row r="3672" spans="1:19" x14ac:dyDescent="0.25">
      <c r="A3672" s="69">
        <v>2917</v>
      </c>
      <c r="B3672" s="69" t="s">
        <v>10311</v>
      </c>
      <c r="C3672" s="69" t="s">
        <v>10312</v>
      </c>
      <c r="D3672" s="69" t="s">
        <v>10264</v>
      </c>
      <c r="E3672" s="69" t="s">
        <v>10264</v>
      </c>
      <c r="F3672" s="69" t="s">
        <v>10313</v>
      </c>
      <c r="G3672" s="69" t="s">
        <v>10314</v>
      </c>
      <c r="H3672" s="69">
        <v>52.195</v>
      </c>
      <c r="I3672" s="69">
        <v>77.073899999999995</v>
      </c>
      <c r="J3672" s="69">
        <v>410</v>
      </c>
      <c r="K3672" s="69">
        <v>6</v>
      </c>
      <c r="L3672" s="69">
        <f>COUNTIFS(Aéroports!$C$2:$C$5193,Aéroports!$C3672,Aéroports!$D$2:$D$5193,Aéroports!$D3672)</f>
        <v>1</v>
      </c>
      <c r="M3672" s="69" t="str">
        <f>IF(AND(Formulaire!$H$15=Aéroports!$E3672,--ISNUMBER(IFERROR(SEARCH(Formulaire!$H$16,$C3672,1),""))=1),MAX(M$1:M3671)+1,"")</f>
        <v/>
      </c>
      <c r="N3672" s="69" t="str">
        <f>IF(AND(Formulaire!$H$21=Aéroports!$E3672,--ISNUMBER(IFERROR(SEARCH(Formulaire!$H$22,$C3672,1),""))=1),MAX(N$1:N3671)+1,"")</f>
        <v/>
      </c>
      <c r="O3672" s="69" t="str">
        <f>IF(AND(Formulaire!$H$27=Aéroports!$E3672,--ISNUMBER(IFERROR(SEARCH(Formulaire!$H$28,$C3672,1),""))=1),MAX(O$1:O3671)+1,"")</f>
        <v/>
      </c>
      <c r="Q3672" s="91" t="str">
        <f>IFERROR(INDEX($C$2:$C$5193,MATCH(ROWS(M$2:M3672),M$2:M$5193,0)),"")</f>
        <v/>
      </c>
      <c r="R3672" s="70" t="str">
        <f>IFERROR(INDEX($C$2:$C$5193,MATCH(ROWS(N$2:N3672),N$2:N$5193,0)),"")</f>
        <v/>
      </c>
      <c r="S3672" s="92" t="str">
        <f>IFERROR(INDEX($C$2:$C$5193,MATCH(ROWS(O$2:O3672),O$2:O$5193,0)),"")</f>
        <v/>
      </c>
    </row>
    <row r="3673" spans="1:19" x14ac:dyDescent="0.25">
      <c r="A3673" s="68">
        <v>6084</v>
      </c>
      <c r="B3673" s="68" t="s">
        <v>10315</v>
      </c>
      <c r="C3673" s="68" t="s">
        <v>10316</v>
      </c>
      <c r="D3673" s="68" t="s">
        <v>10264</v>
      </c>
      <c r="E3673" s="68" t="s">
        <v>10264</v>
      </c>
      <c r="F3673" s="68" t="s">
        <v>10317</v>
      </c>
      <c r="G3673" s="68" t="s">
        <v>10318</v>
      </c>
      <c r="H3673" s="68">
        <v>54.774700000000003</v>
      </c>
      <c r="I3673" s="68">
        <v>69.183899999999994</v>
      </c>
      <c r="J3673" s="68">
        <v>453</v>
      </c>
      <c r="K3673" s="68">
        <v>6</v>
      </c>
      <c r="L3673" s="68">
        <f>COUNTIFS(Aéroports!$C$2:$C$5193,Aéroports!$C3673,Aéroports!$D$2:$D$5193,Aéroports!$D3673)</f>
        <v>1</v>
      </c>
      <c r="M3673" s="68" t="str">
        <f>IF(AND(Formulaire!$H$15=Aéroports!$E3673,--ISNUMBER(IFERROR(SEARCH(Formulaire!$H$16,$C3673,1),""))=1),MAX(M$1:M3672)+1,"")</f>
        <v/>
      </c>
      <c r="N3673" s="68" t="str">
        <f>IF(AND(Formulaire!$H$21=Aéroports!$E3673,--ISNUMBER(IFERROR(SEARCH(Formulaire!$H$22,$C3673,1),""))=1),MAX(N$1:N3672)+1,"")</f>
        <v/>
      </c>
      <c r="O3673" s="68" t="str">
        <f>IF(AND(Formulaire!$H$27=Aéroports!$E3673,--ISNUMBER(IFERROR(SEARCH(Formulaire!$H$28,$C3673,1),""))=1),MAX(O$1:O3672)+1,"")</f>
        <v/>
      </c>
      <c r="Q3673" s="91" t="str">
        <f>IFERROR(INDEX($C$2:$C$5193,MATCH(ROWS(M$2:M3673),M$2:M$5193,0)),"")</f>
        <v/>
      </c>
      <c r="R3673" s="70" t="str">
        <f>IFERROR(INDEX($C$2:$C$5193,MATCH(ROWS(N$2:N3673),N$2:N$5193,0)),"")</f>
        <v/>
      </c>
      <c r="S3673" s="92" t="str">
        <f>IFERROR(INDEX($C$2:$C$5193,MATCH(ROWS(O$2:O3673),O$2:O$5193,0)),"")</f>
        <v/>
      </c>
    </row>
    <row r="3674" spans="1:19" x14ac:dyDescent="0.25">
      <c r="A3674" s="69">
        <v>2918</v>
      </c>
      <c r="B3674" s="69" t="s">
        <v>10319</v>
      </c>
      <c r="C3674" s="69" t="s">
        <v>10320</v>
      </c>
      <c r="D3674" s="69" t="s">
        <v>10264</v>
      </c>
      <c r="E3674" s="69" t="s">
        <v>10264</v>
      </c>
      <c r="F3674" s="69" t="s">
        <v>10321</v>
      </c>
      <c r="G3674" s="69" t="s">
        <v>10322</v>
      </c>
      <c r="H3674" s="69">
        <v>50.351300000000002</v>
      </c>
      <c r="I3674" s="69">
        <v>80.234399999999994</v>
      </c>
      <c r="J3674" s="69">
        <v>761</v>
      </c>
      <c r="K3674" s="69">
        <v>6</v>
      </c>
      <c r="L3674" s="69">
        <f>COUNTIFS(Aéroports!$C$2:$C$5193,Aéroports!$C3674,Aéroports!$D$2:$D$5193,Aéroports!$D3674)</f>
        <v>1</v>
      </c>
      <c r="M3674" s="69" t="str">
        <f>IF(AND(Formulaire!$H$15=Aéroports!$E3674,--ISNUMBER(IFERROR(SEARCH(Formulaire!$H$16,$C3674,1),""))=1),MAX(M$1:M3673)+1,"")</f>
        <v/>
      </c>
      <c r="N3674" s="69" t="str">
        <f>IF(AND(Formulaire!$H$21=Aéroports!$E3674,--ISNUMBER(IFERROR(SEARCH(Formulaire!$H$22,$C3674,1),""))=1),MAX(N$1:N3673)+1,"")</f>
        <v/>
      </c>
      <c r="O3674" s="69" t="str">
        <f>IF(AND(Formulaire!$H$27=Aéroports!$E3674,--ISNUMBER(IFERROR(SEARCH(Formulaire!$H$28,$C3674,1),""))=1),MAX(O$1:O3673)+1,"")</f>
        <v/>
      </c>
      <c r="Q3674" s="91" t="str">
        <f>IFERROR(INDEX($C$2:$C$5193,MATCH(ROWS(M$2:M3674),M$2:M$5193,0)),"")</f>
        <v/>
      </c>
      <c r="R3674" s="70" t="str">
        <f>IFERROR(INDEX($C$2:$C$5193,MATCH(ROWS(N$2:N3674),N$2:N$5193,0)),"")</f>
        <v/>
      </c>
      <c r="S3674" s="92" t="str">
        <f>IFERROR(INDEX($C$2:$C$5193,MATCH(ROWS(O$2:O3674),O$2:O$5193,0)),"")</f>
        <v/>
      </c>
    </row>
    <row r="3675" spans="1:19" x14ac:dyDescent="0.25">
      <c r="A3675" s="68">
        <v>7469</v>
      </c>
      <c r="B3675" s="68" t="s">
        <v>10323</v>
      </c>
      <c r="C3675" s="68" t="s">
        <v>10324</v>
      </c>
      <c r="D3675" s="68" t="s">
        <v>10264</v>
      </c>
      <c r="E3675" s="68" t="s">
        <v>10264</v>
      </c>
      <c r="F3675" s="68" t="s">
        <v>10325</v>
      </c>
      <c r="G3675" s="68" t="s">
        <v>10326</v>
      </c>
      <c r="H3675" s="68">
        <v>42.889580000000002</v>
      </c>
      <c r="I3675" s="68">
        <v>73.602010000000007</v>
      </c>
      <c r="J3675" s="68">
        <v>0</v>
      </c>
      <c r="K3675" s="68">
        <v>6</v>
      </c>
      <c r="L3675" s="68">
        <f>COUNTIFS(Aéroports!$C$2:$C$5193,Aéroports!$C3675,Aéroports!$D$2:$D$5193,Aéroports!$D3675)</f>
        <v>1</v>
      </c>
      <c r="M3675" s="68" t="str">
        <f>IF(AND(Formulaire!$H$15=Aéroports!$E3675,--ISNUMBER(IFERROR(SEARCH(Formulaire!$H$16,$C3675,1),""))=1),MAX(M$1:M3674)+1,"")</f>
        <v/>
      </c>
      <c r="N3675" s="68" t="str">
        <f>IF(AND(Formulaire!$H$21=Aéroports!$E3675,--ISNUMBER(IFERROR(SEARCH(Formulaire!$H$22,$C3675,1),""))=1),MAX(N$1:N3674)+1,"")</f>
        <v/>
      </c>
      <c r="O3675" s="68" t="str">
        <f>IF(AND(Formulaire!$H$27=Aéroports!$E3675,--ISNUMBER(IFERROR(SEARCH(Formulaire!$H$28,$C3675,1),""))=1),MAX(O$1:O3674)+1,"")</f>
        <v/>
      </c>
      <c r="Q3675" s="91" t="str">
        <f>IFERROR(INDEX($C$2:$C$5193,MATCH(ROWS(M$2:M3675),M$2:M$5193,0)),"")</f>
        <v/>
      </c>
      <c r="R3675" s="70" t="str">
        <f>IFERROR(INDEX($C$2:$C$5193,MATCH(ROWS(N$2:N3675),N$2:N$5193,0)),"")</f>
        <v/>
      </c>
      <c r="S3675" s="92" t="str">
        <f>IFERROR(INDEX($C$2:$C$5193,MATCH(ROWS(O$2:O3675),O$2:O$5193,0)),"")</f>
        <v/>
      </c>
    </row>
    <row r="3676" spans="1:19" x14ac:dyDescent="0.25">
      <c r="A3676" s="69">
        <v>2910</v>
      </c>
      <c r="B3676" s="69" t="s">
        <v>10327</v>
      </c>
      <c r="C3676" s="69" t="s">
        <v>10328</v>
      </c>
      <c r="D3676" s="69" t="s">
        <v>10264</v>
      </c>
      <c r="E3676" s="69" t="s">
        <v>10264</v>
      </c>
      <c r="F3676" s="69" t="s">
        <v>10329</v>
      </c>
      <c r="G3676" s="69" t="s">
        <v>10330</v>
      </c>
      <c r="H3676" s="69">
        <v>51.022199999999998</v>
      </c>
      <c r="I3676" s="69">
        <v>71.466899999999995</v>
      </c>
      <c r="J3676" s="69">
        <v>1165</v>
      </c>
      <c r="K3676" s="69">
        <v>6</v>
      </c>
      <c r="L3676" s="69">
        <f>COUNTIFS(Aéroports!$C$2:$C$5193,Aéroports!$C3676,Aéroports!$D$2:$D$5193,Aéroports!$D3676)</f>
        <v>1</v>
      </c>
      <c r="M3676" s="69" t="str">
        <f>IF(AND(Formulaire!$H$15=Aéroports!$E3676,--ISNUMBER(IFERROR(SEARCH(Formulaire!$H$16,$C3676,1),""))=1),MAX(M$1:M3675)+1,"")</f>
        <v/>
      </c>
      <c r="N3676" s="69" t="str">
        <f>IF(AND(Formulaire!$H$21=Aéroports!$E3676,--ISNUMBER(IFERROR(SEARCH(Formulaire!$H$22,$C3676,1),""))=1),MAX(N$1:N3675)+1,"")</f>
        <v/>
      </c>
      <c r="O3676" s="69" t="str">
        <f>IF(AND(Formulaire!$H$27=Aéroports!$E3676,--ISNUMBER(IFERROR(SEARCH(Formulaire!$H$28,$C3676,1),""))=1),MAX(O$1:O3675)+1,"")</f>
        <v/>
      </c>
      <c r="Q3676" s="91" t="str">
        <f>IFERROR(INDEX($C$2:$C$5193,MATCH(ROWS(M$2:M3676),M$2:M$5193,0)),"")</f>
        <v/>
      </c>
      <c r="R3676" s="70" t="str">
        <f>IFERROR(INDEX($C$2:$C$5193,MATCH(ROWS(N$2:N3676),N$2:N$5193,0)),"")</f>
        <v/>
      </c>
      <c r="S3676" s="92" t="str">
        <f>IFERROR(INDEX($C$2:$C$5193,MATCH(ROWS(O$2:O3676),O$2:O$5193,0)),"")</f>
        <v/>
      </c>
    </row>
    <row r="3677" spans="1:19" x14ac:dyDescent="0.25">
      <c r="A3677" s="68">
        <v>2916</v>
      </c>
      <c r="B3677" s="68" t="s">
        <v>10331</v>
      </c>
      <c r="C3677" s="68" t="s">
        <v>10332</v>
      </c>
      <c r="D3677" s="68" t="s">
        <v>10264</v>
      </c>
      <c r="E3677" s="68" t="s">
        <v>10264</v>
      </c>
      <c r="F3677" s="68" t="s">
        <v>10333</v>
      </c>
      <c r="G3677" s="68" t="s">
        <v>10334</v>
      </c>
      <c r="H3677" s="68">
        <v>51.150799999999997</v>
      </c>
      <c r="I3677" s="68">
        <v>51.543100000000003</v>
      </c>
      <c r="J3677" s="68">
        <v>125</v>
      </c>
      <c r="K3677" s="68">
        <v>5</v>
      </c>
      <c r="L3677" s="68">
        <f>COUNTIFS(Aéroports!$C$2:$C$5193,Aéroports!$C3677,Aéroports!$D$2:$D$5193,Aéroports!$D3677)</f>
        <v>1</v>
      </c>
      <c r="M3677" s="68" t="str">
        <f>IF(AND(Formulaire!$H$15=Aéroports!$E3677,--ISNUMBER(IFERROR(SEARCH(Formulaire!$H$16,$C3677,1),""))=1),MAX(M$1:M3676)+1,"")</f>
        <v/>
      </c>
      <c r="N3677" s="68" t="str">
        <f>IF(AND(Formulaire!$H$21=Aéroports!$E3677,--ISNUMBER(IFERROR(SEARCH(Formulaire!$H$22,$C3677,1),""))=1),MAX(N$1:N3676)+1,"")</f>
        <v/>
      </c>
      <c r="O3677" s="68" t="str">
        <f>IF(AND(Formulaire!$H$27=Aéroports!$E3677,--ISNUMBER(IFERROR(SEARCH(Formulaire!$H$28,$C3677,1),""))=1),MAX(O$1:O3676)+1,"")</f>
        <v/>
      </c>
      <c r="Q3677" s="91" t="str">
        <f>IFERROR(INDEX($C$2:$C$5193,MATCH(ROWS(M$2:M3677),M$2:M$5193,0)),"")</f>
        <v/>
      </c>
      <c r="R3677" s="70" t="str">
        <f>IFERROR(INDEX($C$2:$C$5193,MATCH(ROWS(N$2:N3677),N$2:N$5193,0)),"")</f>
        <v/>
      </c>
      <c r="S3677" s="92" t="str">
        <f>IFERROR(INDEX($C$2:$C$5193,MATCH(ROWS(O$2:O3677),O$2:O$5193,0)),"")</f>
        <v/>
      </c>
    </row>
    <row r="3678" spans="1:19" x14ac:dyDescent="0.25">
      <c r="A3678" s="69">
        <v>6086</v>
      </c>
      <c r="B3678" s="69" t="s">
        <v>10335</v>
      </c>
      <c r="C3678" s="69" t="s">
        <v>10336</v>
      </c>
      <c r="D3678" s="69" t="s">
        <v>10264</v>
      </c>
      <c r="E3678" s="69" t="s">
        <v>10264</v>
      </c>
      <c r="F3678" s="69" t="s">
        <v>10337</v>
      </c>
      <c r="G3678" s="69" t="s">
        <v>10338</v>
      </c>
      <c r="H3678" s="69">
        <v>50.0366</v>
      </c>
      <c r="I3678" s="69">
        <v>82.494200000000006</v>
      </c>
      <c r="J3678" s="69">
        <v>939</v>
      </c>
      <c r="K3678" s="69">
        <v>6</v>
      </c>
      <c r="L3678" s="69">
        <f>COUNTIFS(Aéroports!$C$2:$C$5193,Aéroports!$C3678,Aéroports!$D$2:$D$5193,Aéroports!$D3678)</f>
        <v>1</v>
      </c>
      <c r="M3678" s="69" t="str">
        <f>IF(AND(Formulaire!$H$15=Aéroports!$E3678,--ISNUMBER(IFERROR(SEARCH(Formulaire!$H$16,$C3678,1),""))=1),MAX(M$1:M3677)+1,"")</f>
        <v/>
      </c>
      <c r="N3678" s="69" t="str">
        <f>IF(AND(Formulaire!$H$21=Aéroports!$E3678,--ISNUMBER(IFERROR(SEARCH(Formulaire!$H$22,$C3678,1),""))=1),MAX(N$1:N3677)+1,"")</f>
        <v/>
      </c>
      <c r="O3678" s="69" t="str">
        <f>IF(AND(Formulaire!$H$27=Aéroports!$E3678,--ISNUMBER(IFERROR(SEARCH(Formulaire!$H$28,$C3678,1),""))=1),MAX(O$1:O3677)+1,"")</f>
        <v/>
      </c>
      <c r="Q3678" s="91" t="str">
        <f>IFERROR(INDEX($C$2:$C$5193,MATCH(ROWS(M$2:M3678),M$2:M$5193,0)),"")</f>
        <v/>
      </c>
      <c r="R3678" s="70" t="str">
        <f>IFERROR(INDEX($C$2:$C$5193,MATCH(ROWS(N$2:N3678),N$2:N$5193,0)),"")</f>
        <v/>
      </c>
      <c r="S3678" s="92" t="str">
        <f>IFERROR(INDEX($C$2:$C$5193,MATCH(ROWS(O$2:O3678),O$2:O$5193,0)),"")</f>
        <v/>
      </c>
    </row>
    <row r="3679" spans="1:19" x14ac:dyDescent="0.25">
      <c r="A3679" s="68">
        <v>6085</v>
      </c>
      <c r="B3679" s="68" t="s">
        <v>10339</v>
      </c>
      <c r="C3679" s="68" t="s">
        <v>10340</v>
      </c>
      <c r="D3679" s="68" t="s">
        <v>10264</v>
      </c>
      <c r="E3679" s="68" t="s">
        <v>10264</v>
      </c>
      <c r="F3679" s="68" t="s">
        <v>10341</v>
      </c>
      <c r="G3679" s="68" t="s">
        <v>10342</v>
      </c>
      <c r="H3679" s="68">
        <v>47.708300000000001</v>
      </c>
      <c r="I3679" s="68">
        <v>67.7333</v>
      </c>
      <c r="J3679" s="68">
        <v>1250</v>
      </c>
      <c r="K3679" s="68">
        <v>6</v>
      </c>
      <c r="L3679" s="68">
        <f>COUNTIFS(Aéroports!$C$2:$C$5193,Aéroports!$C3679,Aéroports!$D$2:$D$5193,Aéroports!$D3679)</f>
        <v>1</v>
      </c>
      <c r="M3679" s="68" t="str">
        <f>IF(AND(Formulaire!$H$15=Aéroports!$E3679,--ISNUMBER(IFERROR(SEARCH(Formulaire!$H$16,$C3679,1),""))=1),MAX(M$1:M3678)+1,"")</f>
        <v/>
      </c>
      <c r="N3679" s="68" t="str">
        <f>IF(AND(Formulaire!$H$21=Aéroports!$E3679,--ISNUMBER(IFERROR(SEARCH(Formulaire!$H$22,$C3679,1),""))=1),MAX(N$1:N3678)+1,"")</f>
        <v/>
      </c>
      <c r="O3679" s="68" t="str">
        <f>IF(AND(Formulaire!$H$27=Aéroports!$E3679,--ISNUMBER(IFERROR(SEARCH(Formulaire!$H$28,$C3679,1),""))=1),MAX(O$1:O3678)+1,"")</f>
        <v/>
      </c>
      <c r="Q3679" s="91" t="str">
        <f>IFERROR(INDEX($C$2:$C$5193,MATCH(ROWS(M$2:M3679),M$2:M$5193,0)),"")</f>
        <v/>
      </c>
      <c r="R3679" s="70" t="str">
        <f>IFERROR(INDEX($C$2:$C$5193,MATCH(ROWS(N$2:N3679),N$2:N$5193,0)),"")</f>
        <v/>
      </c>
      <c r="S3679" s="92" t="str">
        <f>IFERROR(INDEX($C$2:$C$5193,MATCH(ROWS(O$2:O3679),O$2:O$5193,0)),"")</f>
        <v/>
      </c>
    </row>
    <row r="3680" spans="1:19" x14ac:dyDescent="0.25">
      <c r="A3680" s="69">
        <v>5692</v>
      </c>
      <c r="B3680" s="69" t="s">
        <v>10343</v>
      </c>
      <c r="C3680" s="69" t="s">
        <v>10344</v>
      </c>
      <c r="D3680" s="69" t="s">
        <v>10345</v>
      </c>
      <c r="E3680" s="69" t="s">
        <v>10345</v>
      </c>
      <c r="F3680" s="69" t="s">
        <v>10346</v>
      </c>
      <c r="G3680" s="69" t="s">
        <v>10347</v>
      </c>
      <c r="H3680" s="69">
        <v>-2.6450499999999999</v>
      </c>
      <c r="I3680" s="69">
        <v>37.253100000000003</v>
      </c>
      <c r="J3680" s="69">
        <v>3755</v>
      </c>
      <c r="K3680" s="69">
        <v>3</v>
      </c>
      <c r="L3680" s="69">
        <f>COUNTIFS(Aéroports!$C$2:$C$5193,Aéroports!$C3680,Aéroports!$D$2:$D$5193,Aéroports!$D3680)</f>
        <v>1</v>
      </c>
      <c r="M3680" s="69" t="str">
        <f>IF(AND(Formulaire!$H$15=Aéroports!$E3680,--ISNUMBER(IFERROR(SEARCH(Formulaire!$H$16,$C3680,1),""))=1),MAX(M$1:M3679)+1,"")</f>
        <v/>
      </c>
      <c r="N3680" s="69" t="str">
        <f>IF(AND(Formulaire!$H$21=Aéroports!$E3680,--ISNUMBER(IFERROR(SEARCH(Formulaire!$H$22,$C3680,1),""))=1),MAX(N$1:N3679)+1,"")</f>
        <v/>
      </c>
      <c r="O3680" s="69" t="str">
        <f>IF(AND(Formulaire!$H$27=Aéroports!$E3680,--ISNUMBER(IFERROR(SEARCH(Formulaire!$H$28,$C3680,1),""))=1),MAX(O$1:O3679)+1,"")</f>
        <v/>
      </c>
      <c r="Q3680" s="91" t="str">
        <f>IFERROR(INDEX($C$2:$C$5193,MATCH(ROWS(M$2:M3680),M$2:M$5193,0)),"")</f>
        <v/>
      </c>
      <c r="R3680" s="70" t="str">
        <f>IFERROR(INDEX($C$2:$C$5193,MATCH(ROWS(N$2:N3680),N$2:N$5193,0)),"")</f>
        <v/>
      </c>
      <c r="S3680" s="92" t="str">
        <f>IFERROR(INDEX($C$2:$C$5193,MATCH(ROWS(O$2:O3680),O$2:O$5193,0)),"")</f>
        <v/>
      </c>
    </row>
    <row r="3681" spans="1:19" x14ac:dyDescent="0.25">
      <c r="A3681" s="68">
        <v>6826</v>
      </c>
      <c r="B3681" s="68" t="s">
        <v>10348</v>
      </c>
      <c r="C3681" s="68" t="s">
        <v>10349</v>
      </c>
      <c r="D3681" s="68" t="s">
        <v>10345</v>
      </c>
      <c r="E3681" s="68" t="s">
        <v>10345</v>
      </c>
      <c r="F3681" s="68" t="s">
        <v>10350</v>
      </c>
      <c r="G3681" s="68" t="s">
        <v>10351</v>
      </c>
      <c r="H3681" s="68">
        <v>30.738900000000001</v>
      </c>
      <c r="I3681" s="68">
        <v>-98.238600000000005</v>
      </c>
      <c r="J3681" s="68">
        <v>1284</v>
      </c>
      <c r="K3681" s="68">
        <v>-6</v>
      </c>
      <c r="L3681" s="68">
        <f>COUNTIFS(Aéroports!$C$2:$C$5193,Aéroports!$C3681,Aéroports!$D$2:$D$5193,Aéroports!$D3681)</f>
        <v>1</v>
      </c>
      <c r="M3681" s="68" t="str">
        <f>IF(AND(Formulaire!$H$15=Aéroports!$E3681,--ISNUMBER(IFERROR(SEARCH(Formulaire!$H$16,$C3681,1),""))=1),MAX(M$1:M3680)+1,"")</f>
        <v/>
      </c>
      <c r="N3681" s="68" t="str">
        <f>IF(AND(Formulaire!$H$21=Aéroports!$E3681,--ISNUMBER(IFERROR(SEARCH(Formulaire!$H$22,$C3681,1),""))=1),MAX(N$1:N3680)+1,"")</f>
        <v/>
      </c>
      <c r="O3681" s="68" t="str">
        <f>IF(AND(Formulaire!$H$27=Aéroports!$E3681,--ISNUMBER(IFERROR(SEARCH(Formulaire!$H$28,$C3681,1),""))=1),MAX(O$1:O3680)+1,"")</f>
        <v/>
      </c>
      <c r="Q3681" s="91" t="str">
        <f>IFERROR(INDEX($C$2:$C$5193,MATCH(ROWS(M$2:M3681),M$2:M$5193,0)),"")</f>
        <v/>
      </c>
      <c r="R3681" s="70" t="str">
        <f>IFERROR(INDEX($C$2:$C$5193,MATCH(ROWS(N$2:N3681),N$2:N$5193,0)),"")</f>
        <v/>
      </c>
      <c r="S3681" s="92" t="str">
        <f>IFERROR(INDEX($C$2:$C$5193,MATCH(ROWS(O$2:O3681),O$2:O$5193,0)),"")</f>
        <v/>
      </c>
    </row>
    <row r="3682" spans="1:19" x14ac:dyDescent="0.25">
      <c r="A3682" s="69">
        <v>1138</v>
      </c>
      <c r="B3682" s="69" t="s">
        <v>10352</v>
      </c>
      <c r="C3682" s="69" t="s">
        <v>10353</v>
      </c>
      <c r="D3682" s="69" t="s">
        <v>10345</v>
      </c>
      <c r="E3682" s="69" t="s">
        <v>10345</v>
      </c>
      <c r="F3682" s="69" t="s">
        <v>10354</v>
      </c>
      <c r="G3682" s="69" t="s">
        <v>10355</v>
      </c>
      <c r="H3682" s="69">
        <v>0.40445799999999998</v>
      </c>
      <c r="I3682" s="69">
        <v>35.238900000000001</v>
      </c>
      <c r="J3682" s="69">
        <v>6941</v>
      </c>
      <c r="K3682" s="69">
        <v>3</v>
      </c>
      <c r="L3682" s="69">
        <f>COUNTIFS(Aéroports!$C$2:$C$5193,Aéroports!$C3682,Aéroports!$D$2:$D$5193,Aéroports!$D3682)</f>
        <v>1</v>
      </c>
      <c r="M3682" s="69" t="str">
        <f>IF(AND(Formulaire!$H$15=Aéroports!$E3682,--ISNUMBER(IFERROR(SEARCH(Formulaire!$H$16,$C3682,1),""))=1),MAX(M$1:M3681)+1,"")</f>
        <v/>
      </c>
      <c r="N3682" s="69" t="str">
        <f>IF(AND(Formulaire!$H$21=Aéroports!$E3682,--ISNUMBER(IFERROR(SEARCH(Formulaire!$H$22,$C3682,1),""))=1),MAX(N$1:N3681)+1,"")</f>
        <v/>
      </c>
      <c r="O3682" s="69" t="str">
        <f>IF(AND(Formulaire!$H$27=Aéroports!$E3682,--ISNUMBER(IFERROR(SEARCH(Formulaire!$H$28,$C3682,1),""))=1),MAX(O$1:O3681)+1,"")</f>
        <v/>
      </c>
      <c r="Q3682" s="91" t="str">
        <f>IFERROR(INDEX($C$2:$C$5193,MATCH(ROWS(M$2:M3682),M$2:M$5193,0)),"")</f>
        <v/>
      </c>
      <c r="R3682" s="70" t="str">
        <f>IFERROR(INDEX($C$2:$C$5193,MATCH(ROWS(N$2:N3682),N$2:N$5193,0)),"")</f>
        <v/>
      </c>
      <c r="S3682" s="92" t="str">
        <f>IFERROR(INDEX($C$2:$C$5193,MATCH(ROWS(O$2:O3682),O$2:O$5193,0)),"")</f>
        <v/>
      </c>
    </row>
    <row r="3683" spans="1:19" x14ac:dyDescent="0.25">
      <c r="A3683" s="68">
        <v>8712</v>
      </c>
      <c r="B3683" s="68" t="s">
        <v>10356</v>
      </c>
      <c r="C3683" s="68" t="s">
        <v>10357</v>
      </c>
      <c r="D3683" s="68" t="s">
        <v>10345</v>
      </c>
      <c r="E3683" s="68" t="s">
        <v>10345</v>
      </c>
      <c r="F3683" s="68" t="s">
        <v>10358</v>
      </c>
      <c r="G3683" s="68" t="s">
        <v>10359</v>
      </c>
      <c r="H3683" s="68">
        <v>-0.46350799999999998</v>
      </c>
      <c r="I3683" s="68">
        <v>39.648299999999999</v>
      </c>
      <c r="J3683" s="68">
        <v>475</v>
      </c>
      <c r="K3683" s="68">
        <v>3</v>
      </c>
      <c r="L3683" s="68">
        <f>COUNTIFS(Aéroports!$C$2:$C$5193,Aéroports!$C3683,Aéroports!$D$2:$D$5193,Aéroports!$D3683)</f>
        <v>1</v>
      </c>
      <c r="M3683" s="68" t="str">
        <f>IF(AND(Formulaire!$H$15=Aéroports!$E3683,--ISNUMBER(IFERROR(SEARCH(Formulaire!$H$16,$C3683,1),""))=1),MAX(M$1:M3682)+1,"")</f>
        <v/>
      </c>
      <c r="N3683" s="68" t="str">
        <f>IF(AND(Formulaire!$H$21=Aéroports!$E3683,--ISNUMBER(IFERROR(SEARCH(Formulaire!$H$22,$C3683,1),""))=1),MAX(N$1:N3682)+1,"")</f>
        <v/>
      </c>
      <c r="O3683" s="68" t="str">
        <f>IF(AND(Formulaire!$H$27=Aéroports!$E3683,--ISNUMBER(IFERROR(SEARCH(Formulaire!$H$28,$C3683,1),""))=1),MAX(O$1:O3682)+1,"")</f>
        <v/>
      </c>
      <c r="Q3683" s="91" t="str">
        <f>IFERROR(INDEX($C$2:$C$5193,MATCH(ROWS(M$2:M3683),M$2:M$5193,0)),"")</f>
        <v/>
      </c>
      <c r="R3683" s="70" t="str">
        <f>IFERROR(INDEX($C$2:$C$5193,MATCH(ROWS(N$2:N3683),N$2:N$5193,0)),"")</f>
        <v/>
      </c>
      <c r="S3683" s="92" t="str">
        <f>IFERROR(INDEX($C$2:$C$5193,MATCH(ROWS(O$2:O3683),O$2:O$5193,0)),"")</f>
        <v/>
      </c>
    </row>
    <row r="3684" spans="1:19" x14ac:dyDescent="0.25">
      <c r="A3684" s="69">
        <v>8713</v>
      </c>
      <c r="B3684" s="69" t="s">
        <v>10360</v>
      </c>
      <c r="C3684" s="69" t="s">
        <v>10361</v>
      </c>
      <c r="D3684" s="69" t="s">
        <v>10345</v>
      </c>
      <c r="E3684" s="69" t="s">
        <v>10345</v>
      </c>
      <c r="F3684" s="69" t="s">
        <v>10362</v>
      </c>
      <c r="G3684" s="69" t="s">
        <v>10363</v>
      </c>
      <c r="H3684" s="69">
        <v>-1.522</v>
      </c>
      <c r="I3684" s="69">
        <v>40.003999999999998</v>
      </c>
      <c r="J3684" s="69">
        <v>195</v>
      </c>
      <c r="K3684" s="69">
        <v>3</v>
      </c>
      <c r="L3684" s="69">
        <f>COUNTIFS(Aéroports!$C$2:$C$5193,Aéroports!$C3684,Aéroports!$D$2:$D$5193,Aéroports!$D3684)</f>
        <v>1</v>
      </c>
      <c r="M3684" s="69" t="str">
        <f>IF(AND(Formulaire!$H$15=Aéroports!$E3684,--ISNUMBER(IFERROR(SEARCH(Formulaire!$H$16,$C3684,1),""))=1),MAX(M$1:M3683)+1,"")</f>
        <v/>
      </c>
      <c r="N3684" s="69" t="str">
        <f>IF(AND(Formulaire!$H$21=Aéroports!$E3684,--ISNUMBER(IFERROR(SEARCH(Formulaire!$H$22,$C3684,1),""))=1),MAX(N$1:N3683)+1,"")</f>
        <v/>
      </c>
      <c r="O3684" s="69" t="str">
        <f>IF(AND(Formulaire!$H$27=Aéroports!$E3684,--ISNUMBER(IFERROR(SEARCH(Formulaire!$H$28,$C3684,1),""))=1),MAX(O$1:O3683)+1,"")</f>
        <v/>
      </c>
      <c r="Q3684" s="91" t="str">
        <f>IFERROR(INDEX($C$2:$C$5193,MATCH(ROWS(M$2:M3684),M$2:M$5193,0)),"")</f>
        <v/>
      </c>
      <c r="R3684" s="70" t="str">
        <f>IFERROR(INDEX($C$2:$C$5193,MATCH(ROWS(N$2:N3684),N$2:N$5193,0)),"")</f>
        <v/>
      </c>
      <c r="S3684" s="92" t="str">
        <f>IFERROR(INDEX($C$2:$C$5193,MATCH(ROWS(O$2:O3684),O$2:O$5193,0)),"")</f>
        <v/>
      </c>
    </row>
    <row r="3685" spans="1:19" x14ac:dyDescent="0.25">
      <c r="A3685" s="68">
        <v>8717</v>
      </c>
      <c r="B3685" s="68" t="s">
        <v>10364</v>
      </c>
      <c r="C3685" s="68" t="s">
        <v>10365</v>
      </c>
      <c r="D3685" s="68" t="s">
        <v>10345</v>
      </c>
      <c r="E3685" s="68" t="s">
        <v>10345</v>
      </c>
      <c r="F3685" s="68" t="s">
        <v>10366</v>
      </c>
      <c r="G3685" s="68" t="s">
        <v>10367</v>
      </c>
      <c r="H3685" s="68">
        <v>-0.41699999999999998</v>
      </c>
      <c r="I3685" s="68">
        <v>35.25</v>
      </c>
      <c r="J3685" s="68">
        <v>6562</v>
      </c>
      <c r="K3685" s="68">
        <v>3</v>
      </c>
      <c r="L3685" s="68">
        <f>COUNTIFS(Aéroports!$C$2:$C$5193,Aéroports!$C3685,Aéroports!$D$2:$D$5193,Aéroports!$D3685)</f>
        <v>1</v>
      </c>
      <c r="M3685" s="68" t="str">
        <f>IF(AND(Formulaire!$H$15=Aéroports!$E3685,--ISNUMBER(IFERROR(SEARCH(Formulaire!$H$16,$C3685,1),""))=1),MAX(M$1:M3684)+1,"")</f>
        <v/>
      </c>
      <c r="N3685" s="68" t="str">
        <f>IF(AND(Formulaire!$H$21=Aéroports!$E3685,--ISNUMBER(IFERROR(SEARCH(Formulaire!$H$22,$C3685,1),""))=1),MAX(N$1:N3684)+1,"")</f>
        <v/>
      </c>
      <c r="O3685" s="68" t="str">
        <f>IF(AND(Formulaire!$H$27=Aéroports!$E3685,--ISNUMBER(IFERROR(SEARCH(Formulaire!$H$28,$C3685,1),""))=1),MAX(O$1:O3684)+1,"")</f>
        <v/>
      </c>
      <c r="Q3685" s="91" t="str">
        <f>IFERROR(INDEX($C$2:$C$5193,MATCH(ROWS(M$2:M3685),M$2:M$5193,0)),"")</f>
        <v/>
      </c>
      <c r="R3685" s="70" t="str">
        <f>IFERROR(INDEX($C$2:$C$5193,MATCH(ROWS(N$2:N3685),N$2:N$5193,0)),"")</f>
        <v/>
      </c>
      <c r="S3685" s="92" t="str">
        <f>IFERROR(INDEX($C$2:$C$5193,MATCH(ROWS(O$2:O3685),O$2:O$5193,0)),"")</f>
        <v/>
      </c>
    </row>
    <row r="3686" spans="1:19" x14ac:dyDescent="0.25">
      <c r="A3686" s="69">
        <v>8718</v>
      </c>
      <c r="B3686" s="69" t="s">
        <v>10368</v>
      </c>
      <c r="C3686" s="69" t="s">
        <v>10369</v>
      </c>
      <c r="D3686" s="69" t="s">
        <v>10345</v>
      </c>
      <c r="E3686" s="69" t="s">
        <v>10345</v>
      </c>
      <c r="F3686" s="69" t="s">
        <v>10370</v>
      </c>
      <c r="G3686" s="69" t="s">
        <v>10371</v>
      </c>
      <c r="H3686" s="69">
        <v>-2.9106100000000001</v>
      </c>
      <c r="I3686" s="69">
        <v>38.065199999999997</v>
      </c>
      <c r="J3686" s="69">
        <v>2750</v>
      </c>
      <c r="K3686" s="69">
        <v>3</v>
      </c>
      <c r="L3686" s="69">
        <f>COUNTIFS(Aéroports!$C$2:$C$5193,Aéroports!$C3686,Aéroports!$D$2:$D$5193,Aéroports!$D3686)</f>
        <v>1</v>
      </c>
      <c r="M3686" s="69" t="str">
        <f>IF(AND(Formulaire!$H$15=Aéroports!$E3686,--ISNUMBER(IFERROR(SEARCH(Formulaire!$H$16,$C3686,1),""))=1),MAX(M$1:M3685)+1,"")</f>
        <v/>
      </c>
      <c r="N3686" s="69" t="str">
        <f>IF(AND(Formulaire!$H$21=Aéroports!$E3686,--ISNUMBER(IFERROR(SEARCH(Formulaire!$H$22,$C3686,1),""))=1),MAX(N$1:N3685)+1,"")</f>
        <v/>
      </c>
      <c r="O3686" s="69" t="str">
        <f>IF(AND(Formulaire!$H$27=Aéroports!$E3686,--ISNUMBER(IFERROR(SEARCH(Formulaire!$H$28,$C3686,1),""))=1),MAX(O$1:O3685)+1,"")</f>
        <v/>
      </c>
      <c r="Q3686" s="91" t="str">
        <f>IFERROR(INDEX($C$2:$C$5193,MATCH(ROWS(M$2:M3686),M$2:M$5193,0)),"")</f>
        <v/>
      </c>
      <c r="R3686" s="70" t="str">
        <f>IFERROR(INDEX($C$2:$C$5193,MATCH(ROWS(N$2:N3686),N$2:N$5193,0)),"")</f>
        <v/>
      </c>
      <c r="S3686" s="92" t="str">
        <f>IFERROR(INDEX($C$2:$C$5193,MATCH(ROWS(O$2:O3686),O$2:O$5193,0)),"")</f>
        <v/>
      </c>
    </row>
    <row r="3687" spans="1:19" x14ac:dyDescent="0.25">
      <c r="A3687" s="68">
        <v>1140</v>
      </c>
      <c r="B3687" s="68" t="s">
        <v>10372</v>
      </c>
      <c r="C3687" s="68" t="s">
        <v>10373</v>
      </c>
      <c r="D3687" s="68" t="s">
        <v>10345</v>
      </c>
      <c r="E3687" s="68" t="s">
        <v>10345</v>
      </c>
      <c r="F3687" s="68" t="s">
        <v>10374</v>
      </c>
      <c r="G3687" s="68" t="s">
        <v>10375</v>
      </c>
      <c r="H3687" s="68">
        <v>-8.6138999999999993E-2</v>
      </c>
      <c r="I3687" s="68">
        <v>34.728900000000003</v>
      </c>
      <c r="J3687" s="68">
        <v>3734</v>
      </c>
      <c r="K3687" s="68">
        <v>3</v>
      </c>
      <c r="L3687" s="68">
        <f>COUNTIFS(Aéroports!$C$2:$C$5193,Aéroports!$C3687,Aéroports!$D$2:$D$5193,Aéroports!$D3687)</f>
        <v>1</v>
      </c>
      <c r="M3687" s="68" t="str">
        <f>IF(AND(Formulaire!$H$15=Aéroports!$E3687,--ISNUMBER(IFERROR(SEARCH(Formulaire!$H$16,$C3687,1),""))=1),MAX(M$1:M3686)+1,"")</f>
        <v/>
      </c>
      <c r="N3687" s="68" t="str">
        <f>IF(AND(Formulaire!$H$21=Aéroports!$E3687,--ISNUMBER(IFERROR(SEARCH(Formulaire!$H$22,$C3687,1),""))=1),MAX(N$1:N3686)+1,"")</f>
        <v/>
      </c>
      <c r="O3687" s="68" t="str">
        <f>IF(AND(Formulaire!$H$27=Aéroports!$E3687,--ISNUMBER(IFERROR(SEARCH(Formulaire!$H$28,$C3687,1),""))=1),MAX(O$1:O3686)+1,"")</f>
        <v/>
      </c>
      <c r="Q3687" s="91" t="str">
        <f>IFERROR(INDEX($C$2:$C$5193,MATCH(ROWS(M$2:M3687),M$2:M$5193,0)),"")</f>
        <v/>
      </c>
      <c r="R3687" s="70" t="str">
        <f>IFERROR(INDEX($C$2:$C$5193,MATCH(ROWS(N$2:N3687),N$2:N$5193,0)),"")</f>
        <v/>
      </c>
      <c r="S3687" s="92" t="str">
        <f>IFERROR(INDEX($C$2:$C$5193,MATCH(ROWS(O$2:O3687),O$2:O$5193,0)),"")</f>
        <v/>
      </c>
    </row>
    <row r="3688" spans="1:19" x14ac:dyDescent="0.25">
      <c r="A3688" s="69">
        <v>1141</v>
      </c>
      <c r="B3688" s="69" t="s">
        <v>10376</v>
      </c>
      <c r="C3688" s="69" t="s">
        <v>10377</v>
      </c>
      <c r="D3688" s="69" t="s">
        <v>10345</v>
      </c>
      <c r="E3688" s="69" t="s">
        <v>10345</v>
      </c>
      <c r="F3688" s="69" t="s">
        <v>10378</v>
      </c>
      <c r="G3688" s="69" t="s">
        <v>10379</v>
      </c>
      <c r="H3688" s="69">
        <v>0.97198899999999999</v>
      </c>
      <c r="I3688" s="69">
        <v>34.958599999999997</v>
      </c>
      <c r="J3688" s="69">
        <v>6070</v>
      </c>
      <c r="K3688" s="69">
        <v>3</v>
      </c>
      <c r="L3688" s="69">
        <f>COUNTIFS(Aéroports!$C$2:$C$5193,Aéroports!$C3688,Aéroports!$D$2:$D$5193,Aéroports!$D3688)</f>
        <v>1</v>
      </c>
      <c r="M3688" s="69" t="str">
        <f>IF(AND(Formulaire!$H$15=Aéroports!$E3688,--ISNUMBER(IFERROR(SEARCH(Formulaire!$H$16,$C3688,1),""))=1),MAX(M$1:M3687)+1,"")</f>
        <v/>
      </c>
      <c r="N3688" s="69" t="str">
        <f>IF(AND(Formulaire!$H$21=Aéroports!$E3688,--ISNUMBER(IFERROR(SEARCH(Formulaire!$H$22,$C3688,1),""))=1),MAX(N$1:N3687)+1,"")</f>
        <v/>
      </c>
      <c r="O3688" s="69" t="str">
        <f>IF(AND(Formulaire!$H$27=Aéroports!$E3688,--ISNUMBER(IFERROR(SEARCH(Formulaire!$H$28,$C3688,1),""))=1),MAX(O$1:O3687)+1,"")</f>
        <v/>
      </c>
      <c r="Q3688" s="91" t="str">
        <f>IFERROR(INDEX($C$2:$C$5193,MATCH(ROWS(M$2:M3688),M$2:M$5193,0)),"")</f>
        <v/>
      </c>
      <c r="R3688" s="70" t="str">
        <f>IFERROR(INDEX($C$2:$C$5193,MATCH(ROWS(N$2:N3688),N$2:N$5193,0)),"")</f>
        <v/>
      </c>
      <c r="S3688" s="92" t="str">
        <f>IFERROR(INDEX($C$2:$C$5193,MATCH(ROWS(O$2:O3688),O$2:O$5193,0)),"")</f>
        <v/>
      </c>
    </row>
    <row r="3689" spans="1:19" x14ac:dyDescent="0.25">
      <c r="A3689" s="68">
        <v>1144</v>
      </c>
      <c r="B3689" s="68" t="s">
        <v>10380</v>
      </c>
      <c r="C3689" s="68" t="s">
        <v>10381</v>
      </c>
      <c r="D3689" s="68" t="s">
        <v>10345</v>
      </c>
      <c r="E3689" s="68" t="s">
        <v>10345</v>
      </c>
      <c r="F3689" s="68" t="s">
        <v>10382</v>
      </c>
      <c r="G3689" s="68" t="s">
        <v>10383</v>
      </c>
      <c r="H3689" s="68">
        <v>-2.2524199999999999</v>
      </c>
      <c r="I3689" s="68">
        <v>40.9131</v>
      </c>
      <c r="J3689" s="68">
        <v>20</v>
      </c>
      <c r="K3689" s="68">
        <v>3</v>
      </c>
      <c r="L3689" s="68">
        <f>COUNTIFS(Aéroports!$C$2:$C$5193,Aéroports!$C3689,Aéroports!$D$2:$D$5193,Aéroports!$D3689)</f>
        <v>1</v>
      </c>
      <c r="M3689" s="68" t="str">
        <f>IF(AND(Formulaire!$H$15=Aéroports!$E3689,--ISNUMBER(IFERROR(SEARCH(Formulaire!$H$16,$C3689,1),""))=1),MAX(M$1:M3688)+1,"")</f>
        <v/>
      </c>
      <c r="N3689" s="68" t="str">
        <f>IF(AND(Formulaire!$H$21=Aéroports!$E3689,--ISNUMBER(IFERROR(SEARCH(Formulaire!$H$22,$C3689,1),""))=1),MAX(N$1:N3688)+1,"")</f>
        <v/>
      </c>
      <c r="O3689" s="68" t="str">
        <f>IF(AND(Formulaire!$H$27=Aéroports!$E3689,--ISNUMBER(IFERROR(SEARCH(Formulaire!$H$28,$C3689,1),""))=1),MAX(O$1:O3688)+1,"")</f>
        <v/>
      </c>
      <c r="Q3689" s="91" t="str">
        <f>IFERROR(INDEX($C$2:$C$5193,MATCH(ROWS(M$2:M3689),M$2:M$5193,0)),"")</f>
        <v/>
      </c>
      <c r="R3689" s="70" t="str">
        <f>IFERROR(INDEX($C$2:$C$5193,MATCH(ROWS(N$2:N3689),N$2:N$5193,0)),"")</f>
        <v/>
      </c>
      <c r="S3689" s="92" t="str">
        <f>IFERROR(INDEX($C$2:$C$5193,MATCH(ROWS(O$2:O3689),O$2:O$5193,0)),"")</f>
        <v/>
      </c>
    </row>
    <row r="3690" spans="1:19" x14ac:dyDescent="0.25">
      <c r="A3690" s="69">
        <v>1143</v>
      </c>
      <c r="B3690" s="69" t="s">
        <v>10384</v>
      </c>
      <c r="C3690" s="69" t="s">
        <v>10385</v>
      </c>
      <c r="D3690" s="69" t="s">
        <v>10345</v>
      </c>
      <c r="E3690" s="69" t="s">
        <v>10345</v>
      </c>
      <c r="F3690" s="69" t="s">
        <v>10386</v>
      </c>
      <c r="G3690" s="69" t="s">
        <v>10387</v>
      </c>
      <c r="H3690" s="69">
        <v>3.1219700000000001</v>
      </c>
      <c r="I3690" s="69">
        <v>35.608699999999999</v>
      </c>
      <c r="J3690" s="69">
        <v>1715</v>
      </c>
      <c r="K3690" s="69">
        <v>3</v>
      </c>
      <c r="L3690" s="69">
        <f>COUNTIFS(Aéroports!$C$2:$C$5193,Aéroports!$C3690,Aéroports!$D$2:$D$5193,Aéroports!$D3690)</f>
        <v>1</v>
      </c>
      <c r="M3690" s="69" t="str">
        <f>IF(AND(Formulaire!$H$15=Aéroports!$E3690,--ISNUMBER(IFERROR(SEARCH(Formulaire!$H$16,$C3690,1),""))=1),MAX(M$1:M3689)+1,"")</f>
        <v/>
      </c>
      <c r="N3690" s="69" t="str">
        <f>IF(AND(Formulaire!$H$21=Aéroports!$E3690,--ISNUMBER(IFERROR(SEARCH(Formulaire!$H$22,$C3690,1),""))=1),MAX(N$1:N3689)+1,"")</f>
        <v/>
      </c>
      <c r="O3690" s="69" t="str">
        <f>IF(AND(Formulaire!$H$27=Aéroports!$E3690,--ISNUMBER(IFERROR(SEARCH(Formulaire!$H$28,$C3690,1),""))=1),MAX(O$1:O3689)+1,"")</f>
        <v/>
      </c>
      <c r="Q3690" s="91" t="str">
        <f>IFERROR(INDEX($C$2:$C$5193,MATCH(ROWS(M$2:M3690),M$2:M$5193,0)),"")</f>
        <v/>
      </c>
      <c r="R3690" s="70" t="str">
        <f>IFERROR(INDEX($C$2:$C$5193,MATCH(ROWS(N$2:N3690),N$2:N$5193,0)),"")</f>
        <v/>
      </c>
      <c r="S3690" s="92" t="str">
        <f>IFERROR(INDEX($C$2:$C$5193,MATCH(ROWS(O$2:O3690),O$2:O$5193,0)),"")</f>
        <v/>
      </c>
    </row>
    <row r="3691" spans="1:19" x14ac:dyDescent="0.25">
      <c r="A3691" s="68">
        <v>5693</v>
      </c>
      <c r="B3691" s="68" t="s">
        <v>10388</v>
      </c>
      <c r="C3691" s="68" t="s">
        <v>10389</v>
      </c>
      <c r="D3691" s="68" t="s">
        <v>10345</v>
      </c>
      <c r="E3691" s="68" t="s">
        <v>10345</v>
      </c>
      <c r="F3691" s="68" t="s">
        <v>10390</v>
      </c>
      <c r="G3691" s="68" t="s">
        <v>10391</v>
      </c>
      <c r="H3691" s="68">
        <v>4.2041199999999996</v>
      </c>
      <c r="I3691" s="68">
        <v>34.348199999999999</v>
      </c>
      <c r="J3691" s="68">
        <v>2074</v>
      </c>
      <c r="K3691" s="68">
        <v>3</v>
      </c>
      <c r="L3691" s="68">
        <f>COUNTIFS(Aéroports!$C$2:$C$5193,Aéroports!$C3691,Aéroports!$D$2:$D$5193,Aéroports!$D3691)</f>
        <v>1</v>
      </c>
      <c r="M3691" s="68" t="str">
        <f>IF(AND(Formulaire!$H$15=Aéroports!$E3691,--ISNUMBER(IFERROR(SEARCH(Formulaire!$H$16,$C3691,1),""))=1),MAX(M$1:M3690)+1,"")</f>
        <v/>
      </c>
      <c r="N3691" s="68" t="str">
        <f>IF(AND(Formulaire!$H$21=Aéroports!$E3691,--ISNUMBER(IFERROR(SEARCH(Formulaire!$H$22,$C3691,1),""))=1),MAX(N$1:N3690)+1,"")</f>
        <v/>
      </c>
      <c r="O3691" s="68" t="str">
        <f>IF(AND(Formulaire!$H$27=Aéroports!$E3691,--ISNUMBER(IFERROR(SEARCH(Formulaire!$H$28,$C3691,1),""))=1),MAX(O$1:O3690)+1,"")</f>
        <v/>
      </c>
      <c r="Q3691" s="91" t="str">
        <f>IFERROR(INDEX($C$2:$C$5193,MATCH(ROWS(M$2:M3691),M$2:M$5193,0)),"")</f>
        <v/>
      </c>
      <c r="R3691" s="70" t="str">
        <f>IFERROR(INDEX($C$2:$C$5193,MATCH(ROWS(N$2:N3691),N$2:N$5193,0)),"")</f>
        <v/>
      </c>
      <c r="S3691" s="92" t="str">
        <f>IFERROR(INDEX($C$2:$C$5193,MATCH(ROWS(O$2:O3691),O$2:O$5193,0)),"")</f>
        <v/>
      </c>
    </row>
    <row r="3692" spans="1:19" x14ac:dyDescent="0.25">
      <c r="A3692" s="69">
        <v>5694</v>
      </c>
      <c r="B3692" s="69" t="s">
        <v>10392</v>
      </c>
      <c r="C3692" s="69" t="s">
        <v>10393</v>
      </c>
      <c r="D3692" s="69" t="s">
        <v>10345</v>
      </c>
      <c r="E3692" s="69" t="s">
        <v>10345</v>
      </c>
      <c r="F3692" s="69" t="s">
        <v>10394</v>
      </c>
      <c r="G3692" s="69" t="s">
        <v>10395</v>
      </c>
      <c r="H3692" s="69">
        <v>-3.2293099999999999</v>
      </c>
      <c r="I3692" s="69">
        <v>40.101700000000001</v>
      </c>
      <c r="J3692" s="69">
        <v>80</v>
      </c>
      <c r="K3692" s="69">
        <v>3</v>
      </c>
      <c r="L3692" s="69">
        <f>COUNTIFS(Aéroports!$C$2:$C$5193,Aéroports!$C3692,Aéroports!$D$2:$D$5193,Aéroports!$D3692)</f>
        <v>1</v>
      </c>
      <c r="M3692" s="69" t="str">
        <f>IF(AND(Formulaire!$H$15=Aéroports!$E3692,--ISNUMBER(IFERROR(SEARCH(Formulaire!$H$16,$C3692,1),""))=1),MAX(M$1:M3691)+1,"")</f>
        <v/>
      </c>
      <c r="N3692" s="69" t="str">
        <f>IF(AND(Formulaire!$H$21=Aéroports!$E3692,--ISNUMBER(IFERROR(SEARCH(Formulaire!$H$22,$C3692,1),""))=1),MAX(N$1:N3691)+1,"")</f>
        <v/>
      </c>
      <c r="O3692" s="69" t="str">
        <f>IF(AND(Formulaire!$H$27=Aéroports!$E3692,--ISNUMBER(IFERROR(SEARCH(Formulaire!$H$28,$C3692,1),""))=1),MAX(O$1:O3691)+1,"")</f>
        <v/>
      </c>
      <c r="Q3692" s="91" t="str">
        <f>IFERROR(INDEX($C$2:$C$5193,MATCH(ROWS(M$2:M3692),M$2:M$5193,0)),"")</f>
        <v/>
      </c>
      <c r="R3692" s="70" t="str">
        <f>IFERROR(INDEX($C$2:$C$5193,MATCH(ROWS(N$2:N3692),N$2:N$5193,0)),"")</f>
        <v/>
      </c>
      <c r="S3692" s="92" t="str">
        <f>IFERROR(INDEX($C$2:$C$5193,MATCH(ROWS(O$2:O3692),O$2:O$5193,0)),"")</f>
        <v/>
      </c>
    </row>
    <row r="3693" spans="1:19" x14ac:dyDescent="0.25">
      <c r="A3693" s="68">
        <v>7424</v>
      </c>
      <c r="B3693" s="68" t="s">
        <v>10396</v>
      </c>
      <c r="C3693" s="68" t="s">
        <v>10397</v>
      </c>
      <c r="D3693" s="68" t="s">
        <v>10345</v>
      </c>
      <c r="E3693" s="68" t="s">
        <v>10345</v>
      </c>
      <c r="F3693" s="68" t="s">
        <v>10398</v>
      </c>
      <c r="G3693" s="68" t="s">
        <v>10399</v>
      </c>
      <c r="H3693" s="68">
        <v>-1.4061110000000001</v>
      </c>
      <c r="I3693" s="68">
        <v>35.00806</v>
      </c>
      <c r="J3693" s="68">
        <v>5200</v>
      </c>
      <c r="K3693" s="68">
        <v>3</v>
      </c>
      <c r="L3693" s="68">
        <f>COUNTIFS(Aéroports!$C$2:$C$5193,Aéroports!$C3693,Aéroports!$D$2:$D$5193,Aéroports!$D3693)</f>
        <v>1</v>
      </c>
      <c r="M3693" s="68" t="str">
        <f>IF(AND(Formulaire!$H$15=Aéroports!$E3693,--ISNUMBER(IFERROR(SEARCH(Formulaire!$H$16,$C3693,1),""))=1),MAX(M$1:M3692)+1,"")</f>
        <v/>
      </c>
      <c r="N3693" s="68" t="str">
        <f>IF(AND(Formulaire!$H$21=Aéroports!$E3693,--ISNUMBER(IFERROR(SEARCH(Formulaire!$H$22,$C3693,1),""))=1),MAX(N$1:N3692)+1,"")</f>
        <v/>
      </c>
      <c r="O3693" s="68" t="str">
        <f>IF(AND(Formulaire!$H$27=Aéroports!$E3693,--ISNUMBER(IFERROR(SEARCH(Formulaire!$H$28,$C3693,1),""))=1),MAX(O$1:O3692)+1,"")</f>
        <v/>
      </c>
      <c r="Q3693" s="91" t="str">
        <f>IFERROR(INDEX($C$2:$C$5193,MATCH(ROWS(M$2:M3693),M$2:M$5193,0)),"")</f>
        <v/>
      </c>
      <c r="R3693" s="70" t="str">
        <f>IFERROR(INDEX($C$2:$C$5193,MATCH(ROWS(N$2:N3693),N$2:N$5193,0)),"")</f>
        <v/>
      </c>
      <c r="S3693" s="92" t="str">
        <f>IFERROR(INDEX($C$2:$C$5193,MATCH(ROWS(O$2:O3693),O$2:O$5193,0)),"")</f>
        <v/>
      </c>
    </row>
    <row r="3694" spans="1:19" x14ac:dyDescent="0.25">
      <c r="A3694" s="69">
        <v>1145</v>
      </c>
      <c r="B3694" s="69" t="s">
        <v>10400</v>
      </c>
      <c r="C3694" s="69" t="s">
        <v>10401</v>
      </c>
      <c r="D3694" s="69" t="s">
        <v>10345</v>
      </c>
      <c r="E3694" s="69" t="s">
        <v>10345</v>
      </c>
      <c r="F3694" s="69" t="s">
        <v>10402</v>
      </c>
      <c r="G3694" s="69" t="s">
        <v>10403</v>
      </c>
      <c r="H3694" s="69">
        <v>-4.0348300000000004</v>
      </c>
      <c r="I3694" s="69">
        <v>39.594200000000001</v>
      </c>
      <c r="J3694" s="69">
        <v>200</v>
      </c>
      <c r="K3694" s="69">
        <v>3</v>
      </c>
      <c r="L3694" s="69">
        <f>COUNTIFS(Aéroports!$C$2:$C$5193,Aéroports!$C3694,Aéroports!$D$2:$D$5193,Aéroports!$D3694)</f>
        <v>1</v>
      </c>
      <c r="M3694" s="69" t="str">
        <f>IF(AND(Formulaire!$H$15=Aéroports!$E3694,--ISNUMBER(IFERROR(SEARCH(Formulaire!$H$16,$C3694,1),""))=1),MAX(M$1:M3693)+1,"")</f>
        <v/>
      </c>
      <c r="N3694" s="69" t="str">
        <f>IF(AND(Formulaire!$H$21=Aéroports!$E3694,--ISNUMBER(IFERROR(SEARCH(Formulaire!$H$22,$C3694,1),""))=1),MAX(N$1:N3693)+1,"")</f>
        <v/>
      </c>
      <c r="O3694" s="69" t="str">
        <f>IF(AND(Formulaire!$H$27=Aéroports!$E3694,--ISNUMBER(IFERROR(SEARCH(Formulaire!$H$28,$C3694,1),""))=1),MAX(O$1:O3693)+1,"")</f>
        <v/>
      </c>
      <c r="Q3694" s="91" t="str">
        <f>IFERROR(INDEX($C$2:$C$5193,MATCH(ROWS(M$2:M3694),M$2:M$5193,0)),"")</f>
        <v/>
      </c>
      <c r="R3694" s="70" t="str">
        <f>IFERROR(INDEX($C$2:$C$5193,MATCH(ROWS(N$2:N3694),N$2:N$5193,0)),"")</f>
        <v/>
      </c>
      <c r="S3694" s="92" t="str">
        <f>IFERROR(INDEX($C$2:$C$5193,MATCH(ROWS(O$2:O3694),O$2:O$5193,0)),"")</f>
        <v/>
      </c>
    </row>
    <row r="3695" spans="1:19" x14ac:dyDescent="0.25">
      <c r="A3695" s="68">
        <v>8334</v>
      </c>
      <c r="B3695" s="68" t="s">
        <v>10404</v>
      </c>
      <c r="C3695" s="68" t="s">
        <v>10405</v>
      </c>
      <c r="D3695" s="68" t="s">
        <v>10345</v>
      </c>
      <c r="E3695" s="68" t="s">
        <v>10345</v>
      </c>
      <c r="F3695" s="68" t="s">
        <v>10406</v>
      </c>
      <c r="G3695" s="68" t="s">
        <v>10407</v>
      </c>
      <c r="H3695" s="68">
        <v>3.4697200000000001</v>
      </c>
      <c r="I3695" s="68">
        <v>39.101399999999998</v>
      </c>
      <c r="J3695" s="68">
        <v>2790</v>
      </c>
      <c r="K3695" s="68">
        <v>3</v>
      </c>
      <c r="L3695" s="68">
        <f>COUNTIFS(Aéroports!$C$2:$C$5193,Aéroports!$C3695,Aéroports!$D$2:$D$5193,Aéroports!$D3695)</f>
        <v>1</v>
      </c>
      <c r="M3695" s="68" t="str">
        <f>IF(AND(Formulaire!$H$15=Aéroports!$E3695,--ISNUMBER(IFERROR(SEARCH(Formulaire!$H$16,$C3695,1),""))=1),MAX(M$1:M3694)+1,"")</f>
        <v/>
      </c>
      <c r="N3695" s="68" t="str">
        <f>IF(AND(Formulaire!$H$21=Aéroports!$E3695,--ISNUMBER(IFERROR(SEARCH(Formulaire!$H$22,$C3695,1),""))=1),MAX(N$1:N3694)+1,"")</f>
        <v/>
      </c>
      <c r="O3695" s="68" t="str">
        <f>IF(AND(Formulaire!$H$27=Aéroports!$E3695,--ISNUMBER(IFERROR(SEARCH(Formulaire!$H$28,$C3695,1),""))=1),MAX(O$1:O3694)+1,"")</f>
        <v/>
      </c>
      <c r="Q3695" s="91" t="str">
        <f>IFERROR(INDEX($C$2:$C$5193,MATCH(ROWS(M$2:M3695),M$2:M$5193,0)),"")</f>
        <v/>
      </c>
      <c r="R3695" s="70" t="str">
        <f>IFERROR(INDEX($C$2:$C$5193,MATCH(ROWS(N$2:N3695),N$2:N$5193,0)),"")</f>
        <v/>
      </c>
      <c r="S3695" s="92" t="str">
        <f>IFERROR(INDEX($C$2:$C$5193,MATCH(ROWS(O$2:O3695),O$2:O$5193,0)),"")</f>
        <v/>
      </c>
    </row>
    <row r="3696" spans="1:19" x14ac:dyDescent="0.25">
      <c r="A3696" s="69">
        <v>4059</v>
      </c>
      <c r="B3696" s="69" t="s">
        <v>10408</v>
      </c>
      <c r="C3696" s="69" t="s">
        <v>10409</v>
      </c>
      <c r="D3696" s="69" t="s">
        <v>10345</v>
      </c>
      <c r="E3696" s="69" t="s">
        <v>10345</v>
      </c>
      <c r="F3696" s="69" t="s">
        <v>10410</v>
      </c>
      <c r="G3696" s="69" t="s">
        <v>10411</v>
      </c>
      <c r="H3696" s="69">
        <v>-1.31924</v>
      </c>
      <c r="I3696" s="69">
        <v>36.927799999999998</v>
      </c>
      <c r="J3696" s="69">
        <v>5330</v>
      </c>
      <c r="K3696" s="69">
        <v>3</v>
      </c>
      <c r="L3696" s="69">
        <f>COUNTIFS(Aéroports!$C$2:$C$5193,Aéroports!$C3696,Aéroports!$D$2:$D$5193,Aéroports!$D3696)</f>
        <v>1</v>
      </c>
      <c r="M3696" s="69" t="str">
        <f>IF(AND(Formulaire!$H$15=Aéroports!$E3696,--ISNUMBER(IFERROR(SEARCH(Formulaire!$H$16,$C3696,1),""))=1),MAX(M$1:M3695)+1,"")</f>
        <v/>
      </c>
      <c r="N3696" s="69" t="str">
        <f>IF(AND(Formulaire!$H$21=Aéroports!$E3696,--ISNUMBER(IFERROR(SEARCH(Formulaire!$H$22,$C3696,1),""))=1),MAX(N$1:N3695)+1,"")</f>
        <v/>
      </c>
      <c r="O3696" s="69" t="str">
        <f>IF(AND(Formulaire!$H$27=Aéroports!$E3696,--ISNUMBER(IFERROR(SEARCH(Formulaire!$H$28,$C3696,1),""))=1),MAX(O$1:O3695)+1,"")</f>
        <v/>
      </c>
      <c r="Q3696" s="91" t="str">
        <f>IFERROR(INDEX($C$2:$C$5193,MATCH(ROWS(M$2:M3696),M$2:M$5193,0)),"")</f>
        <v/>
      </c>
      <c r="R3696" s="70" t="str">
        <f>IFERROR(INDEX($C$2:$C$5193,MATCH(ROWS(N$2:N3696),N$2:N$5193,0)),"")</f>
        <v/>
      </c>
      <c r="S3696" s="92" t="str">
        <f>IFERROR(INDEX($C$2:$C$5193,MATCH(ROWS(O$2:O3696),O$2:O$5193,0)),"")</f>
        <v/>
      </c>
    </row>
    <row r="3697" spans="1:19" x14ac:dyDescent="0.25">
      <c r="A3697" s="68">
        <v>5695</v>
      </c>
      <c r="B3697" s="68" t="s">
        <v>10415</v>
      </c>
      <c r="C3697" s="68" t="s">
        <v>10416</v>
      </c>
      <c r="D3697" s="68" t="s">
        <v>10345</v>
      </c>
      <c r="E3697" s="68" t="s">
        <v>10345</v>
      </c>
      <c r="F3697" s="68" t="s">
        <v>10417</v>
      </c>
      <c r="G3697" s="68" t="s">
        <v>10418</v>
      </c>
      <c r="H3697" s="68">
        <v>-6.23989E-2</v>
      </c>
      <c r="I3697" s="68">
        <v>37.04101</v>
      </c>
      <c r="J3697" s="68">
        <v>6250</v>
      </c>
      <c r="K3697" s="68">
        <v>3</v>
      </c>
      <c r="L3697" s="68">
        <f>COUNTIFS(Aéroports!$C$2:$C$5193,Aéroports!$C3697,Aéroports!$D$2:$D$5193,Aéroports!$D3697)</f>
        <v>1</v>
      </c>
      <c r="M3697" s="68" t="str">
        <f>IF(AND(Formulaire!$H$15=Aéroports!$E3697,--ISNUMBER(IFERROR(SEARCH(Formulaire!$H$16,$C3697,1),""))=1),MAX(M$1:M3696)+1,"")</f>
        <v/>
      </c>
      <c r="N3697" s="68" t="str">
        <f>IF(AND(Formulaire!$H$21=Aéroports!$E3697,--ISNUMBER(IFERROR(SEARCH(Formulaire!$H$22,$C3697,1),""))=1),MAX(N$1:N3696)+1,"")</f>
        <v/>
      </c>
      <c r="O3697" s="68" t="str">
        <f>IF(AND(Formulaire!$H$27=Aéroports!$E3697,--ISNUMBER(IFERROR(SEARCH(Formulaire!$H$28,$C3697,1),""))=1),MAX(O$1:O3696)+1,"")</f>
        <v/>
      </c>
      <c r="Q3697" s="91" t="str">
        <f>IFERROR(INDEX($C$2:$C$5193,MATCH(ROWS(M$2:M3697),M$2:M$5193,0)),"")</f>
        <v/>
      </c>
      <c r="R3697" s="70" t="str">
        <f>IFERROR(INDEX($C$2:$C$5193,MATCH(ROWS(N$2:N3697),N$2:N$5193,0)),"")</f>
        <v/>
      </c>
      <c r="S3697" s="92" t="str">
        <f>IFERROR(INDEX($C$2:$C$5193,MATCH(ROWS(O$2:O3697),O$2:O$5193,0)),"")</f>
        <v/>
      </c>
    </row>
    <row r="3698" spans="1:19" x14ac:dyDescent="0.25">
      <c r="A3698" s="69">
        <v>9218</v>
      </c>
      <c r="B3698" s="69" t="s">
        <v>10419</v>
      </c>
      <c r="C3698" s="69" t="s">
        <v>10420</v>
      </c>
      <c r="D3698" s="69" t="s">
        <v>10345</v>
      </c>
      <c r="E3698" s="69" t="s">
        <v>10345</v>
      </c>
      <c r="F3698" s="69" t="s">
        <v>10421</v>
      </c>
      <c r="G3698" s="69" t="s">
        <v>10422</v>
      </c>
      <c r="H3698" s="69">
        <v>-0.36441400000000002</v>
      </c>
      <c r="I3698" s="69">
        <v>36.978490000000001</v>
      </c>
      <c r="J3698" s="69">
        <v>5830</v>
      </c>
      <c r="K3698" s="69">
        <v>3</v>
      </c>
      <c r="L3698" s="69">
        <f>COUNTIFS(Aéroports!$C$2:$C$5193,Aéroports!$C3698,Aéroports!$D$2:$D$5193,Aéroports!$D3698)</f>
        <v>1</v>
      </c>
      <c r="M3698" s="69" t="str">
        <f>IF(AND(Formulaire!$H$15=Aéroports!$E3698,--ISNUMBER(IFERROR(SEARCH(Formulaire!$H$16,$C3698,1),""))=1),MAX(M$1:M3697)+1,"")</f>
        <v/>
      </c>
      <c r="N3698" s="69" t="str">
        <f>IF(AND(Formulaire!$H$21=Aéroports!$E3698,--ISNUMBER(IFERROR(SEARCH(Formulaire!$H$22,$C3698,1),""))=1),MAX(N$1:N3697)+1,"")</f>
        <v/>
      </c>
      <c r="O3698" s="69" t="str">
        <f>IF(AND(Formulaire!$H$27=Aéroports!$E3698,--ISNUMBER(IFERROR(SEARCH(Formulaire!$H$28,$C3698,1),""))=1),MAX(O$1:O3697)+1,"")</f>
        <v/>
      </c>
      <c r="Q3698" s="91" t="str">
        <f>IFERROR(INDEX($C$2:$C$5193,MATCH(ROWS(M$2:M3698),M$2:M$5193,0)),"")</f>
        <v/>
      </c>
      <c r="R3698" s="70" t="str">
        <f>IFERROR(INDEX($C$2:$C$5193,MATCH(ROWS(N$2:N3698),N$2:N$5193,0)),"")</f>
        <v/>
      </c>
      <c r="S3698" s="92" t="str">
        <f>IFERROR(INDEX($C$2:$C$5193,MATCH(ROWS(O$2:O3698),O$2:O$5193,0)),"")</f>
        <v/>
      </c>
    </row>
    <row r="3699" spans="1:19" x14ac:dyDescent="0.25">
      <c r="A3699" s="68">
        <v>6773</v>
      </c>
      <c r="B3699" s="68" t="s">
        <v>10423</v>
      </c>
      <c r="C3699" s="68" t="s">
        <v>10424</v>
      </c>
      <c r="D3699" s="68" t="s">
        <v>10345</v>
      </c>
      <c r="E3699" s="68" t="s">
        <v>10345</v>
      </c>
      <c r="F3699" s="68" t="s">
        <v>10425</v>
      </c>
      <c r="G3699" s="68" t="s">
        <v>10426</v>
      </c>
      <c r="H3699" s="68">
        <v>0.53058300000000003</v>
      </c>
      <c r="I3699" s="68">
        <v>37.534190000000002</v>
      </c>
      <c r="J3699" s="68">
        <v>3295</v>
      </c>
      <c r="K3699" s="68">
        <v>3</v>
      </c>
      <c r="L3699" s="68">
        <f>COUNTIFS(Aéroports!$C$2:$C$5193,Aéroports!$C3699,Aéroports!$D$2:$D$5193,Aéroports!$D3699)</f>
        <v>1</v>
      </c>
      <c r="M3699" s="68" t="str">
        <f>IF(AND(Formulaire!$H$15=Aéroports!$E3699,--ISNUMBER(IFERROR(SEARCH(Formulaire!$H$16,$C3699,1),""))=1),MAX(M$1:M3698)+1,"")</f>
        <v/>
      </c>
      <c r="N3699" s="68" t="str">
        <f>IF(AND(Formulaire!$H$21=Aéroports!$E3699,--ISNUMBER(IFERROR(SEARCH(Formulaire!$H$22,$C3699,1),""))=1),MAX(N$1:N3698)+1,"")</f>
        <v/>
      </c>
      <c r="O3699" s="68" t="str">
        <f>IF(AND(Formulaire!$H$27=Aéroports!$E3699,--ISNUMBER(IFERROR(SEARCH(Formulaire!$H$28,$C3699,1),""))=1),MAX(O$1:O3698)+1,"")</f>
        <v/>
      </c>
      <c r="Q3699" s="91" t="str">
        <f>IFERROR(INDEX($C$2:$C$5193,MATCH(ROWS(M$2:M3699),M$2:M$5193,0)),"")</f>
        <v/>
      </c>
      <c r="R3699" s="70" t="str">
        <f>IFERROR(INDEX($C$2:$C$5193,MATCH(ROWS(N$2:N3699),N$2:N$5193,0)),"")</f>
        <v/>
      </c>
      <c r="S3699" s="92" t="str">
        <f>IFERROR(INDEX($C$2:$C$5193,MATCH(ROWS(O$2:O3699),O$2:O$5193,0)),"")</f>
        <v/>
      </c>
    </row>
    <row r="3700" spans="1:19" x14ac:dyDescent="0.25">
      <c r="A3700" s="69">
        <v>7976</v>
      </c>
      <c r="B3700" s="69" t="s">
        <v>10427</v>
      </c>
      <c r="C3700" s="69" t="s">
        <v>10428</v>
      </c>
      <c r="D3700" s="69" t="s">
        <v>10345</v>
      </c>
      <c r="E3700" s="69" t="s">
        <v>10345</v>
      </c>
      <c r="F3700" s="69" t="s">
        <v>10429</v>
      </c>
      <c r="G3700" s="69" t="s">
        <v>10430</v>
      </c>
      <c r="H3700" s="69">
        <v>-4.2933300000000001</v>
      </c>
      <c r="I3700" s="69">
        <v>39.571100000000001</v>
      </c>
      <c r="J3700" s="69">
        <v>98</v>
      </c>
      <c r="K3700" s="69">
        <v>3</v>
      </c>
      <c r="L3700" s="69">
        <f>COUNTIFS(Aéroports!$C$2:$C$5193,Aéroports!$C3700,Aéroports!$D$2:$D$5193,Aéroports!$D3700)</f>
        <v>1</v>
      </c>
      <c r="M3700" s="69" t="str">
        <f>IF(AND(Formulaire!$H$15=Aéroports!$E3700,--ISNUMBER(IFERROR(SEARCH(Formulaire!$H$16,$C3700,1),""))=1),MAX(M$1:M3699)+1,"")</f>
        <v/>
      </c>
      <c r="N3700" s="69" t="str">
        <f>IF(AND(Formulaire!$H$21=Aéroports!$E3700,--ISNUMBER(IFERROR(SEARCH(Formulaire!$H$22,$C3700,1),""))=1),MAX(N$1:N3699)+1,"")</f>
        <v/>
      </c>
      <c r="O3700" s="69" t="str">
        <f>IF(AND(Formulaire!$H$27=Aéroports!$E3700,--ISNUMBER(IFERROR(SEARCH(Formulaire!$H$28,$C3700,1),""))=1),MAX(O$1:O3699)+1,"")</f>
        <v/>
      </c>
      <c r="Q3700" s="91" t="str">
        <f>IFERROR(INDEX($C$2:$C$5193,MATCH(ROWS(M$2:M3700),M$2:M$5193,0)),"")</f>
        <v/>
      </c>
      <c r="R3700" s="70" t="str">
        <f>IFERROR(INDEX($C$2:$C$5193,MATCH(ROWS(N$2:N3700),N$2:N$5193,0)),"")</f>
        <v/>
      </c>
      <c r="S3700" s="92" t="str">
        <f>IFERROR(INDEX($C$2:$C$5193,MATCH(ROWS(O$2:O3700),O$2:O$5193,0)),"")</f>
        <v/>
      </c>
    </row>
    <row r="3701" spans="1:19" x14ac:dyDescent="0.25">
      <c r="A3701" s="68">
        <v>1149</v>
      </c>
      <c r="B3701" s="68" t="s">
        <v>10431</v>
      </c>
      <c r="C3701" s="68" t="s">
        <v>10432</v>
      </c>
      <c r="D3701" s="68" t="s">
        <v>10345</v>
      </c>
      <c r="E3701" s="68" t="s">
        <v>10345</v>
      </c>
      <c r="F3701" s="68" t="s">
        <v>10433</v>
      </c>
      <c r="G3701" s="68" t="s">
        <v>10434</v>
      </c>
      <c r="H3701" s="68">
        <v>1.7332399999999999</v>
      </c>
      <c r="I3701" s="68">
        <v>40.0916</v>
      </c>
      <c r="J3701" s="68">
        <v>770</v>
      </c>
      <c r="K3701" s="68">
        <v>3</v>
      </c>
      <c r="L3701" s="68">
        <f>COUNTIFS(Aéroports!$C$2:$C$5193,Aéroports!$C3701,Aéroports!$D$2:$D$5193,Aéroports!$D3701)</f>
        <v>1</v>
      </c>
      <c r="M3701" s="68" t="str">
        <f>IF(AND(Formulaire!$H$15=Aéroports!$E3701,--ISNUMBER(IFERROR(SEARCH(Formulaire!$H$16,$C3701,1),""))=1),MAX(M$1:M3700)+1,"")</f>
        <v/>
      </c>
      <c r="N3701" s="68" t="str">
        <f>IF(AND(Formulaire!$H$21=Aéroports!$E3701,--ISNUMBER(IFERROR(SEARCH(Formulaire!$H$22,$C3701,1),""))=1),MAX(N$1:N3700)+1,"")</f>
        <v/>
      </c>
      <c r="O3701" s="68" t="str">
        <f>IF(AND(Formulaire!$H$27=Aéroports!$E3701,--ISNUMBER(IFERROR(SEARCH(Formulaire!$H$28,$C3701,1),""))=1),MAX(O$1:O3700)+1,"")</f>
        <v/>
      </c>
      <c r="Q3701" s="91" t="str">
        <f>IFERROR(INDEX($C$2:$C$5193,MATCH(ROWS(M$2:M3701),M$2:M$5193,0)),"")</f>
        <v/>
      </c>
      <c r="R3701" s="70" t="str">
        <f>IFERROR(INDEX($C$2:$C$5193,MATCH(ROWS(N$2:N3701),N$2:N$5193,0)),"")</f>
        <v/>
      </c>
      <c r="S3701" s="92" t="str">
        <f>IFERROR(INDEX($C$2:$C$5193,MATCH(ROWS(O$2:O3701),O$2:O$5193,0)),"")</f>
        <v/>
      </c>
    </row>
    <row r="3702" spans="1:19" x14ac:dyDescent="0.25">
      <c r="A3702" s="69">
        <v>2912</v>
      </c>
      <c r="B3702" s="69" t="s">
        <v>10516</v>
      </c>
      <c r="C3702" s="69" t="s">
        <v>10517</v>
      </c>
      <c r="D3702" s="69" t="s">
        <v>10518</v>
      </c>
      <c r="E3702" s="69" t="s">
        <v>22427</v>
      </c>
      <c r="F3702" s="69" t="s">
        <v>10519</v>
      </c>
      <c r="G3702" s="69" t="s">
        <v>10520</v>
      </c>
      <c r="H3702" s="69">
        <v>43.061300000000003</v>
      </c>
      <c r="I3702" s="69">
        <v>74.477599999999995</v>
      </c>
      <c r="J3702" s="69">
        <v>2058</v>
      </c>
      <c r="K3702" s="69">
        <v>6</v>
      </c>
      <c r="L3702" s="69">
        <f>COUNTIFS(Aéroports!$C$2:$C$5193,Aéroports!$C3702,Aéroports!$D$2:$D$5193,Aéroports!$D3702)</f>
        <v>1</v>
      </c>
      <c r="M3702" s="69" t="str">
        <f>IF(AND(Formulaire!$H$15=Aéroports!$E3702,--ISNUMBER(IFERROR(SEARCH(Formulaire!$H$16,$C3702,1),""))=1),MAX(M$1:M3701)+1,"")</f>
        <v/>
      </c>
      <c r="N3702" s="69" t="str">
        <f>IF(AND(Formulaire!$H$21=Aéroports!$E3702,--ISNUMBER(IFERROR(SEARCH(Formulaire!$H$22,$C3702,1),""))=1),MAX(N$1:N3701)+1,"")</f>
        <v/>
      </c>
      <c r="O3702" s="69" t="str">
        <f>IF(AND(Formulaire!$H$27=Aéroports!$E3702,--ISNUMBER(IFERROR(SEARCH(Formulaire!$H$28,$C3702,1),""))=1),MAX(O$1:O3701)+1,"")</f>
        <v/>
      </c>
      <c r="Q3702" s="91" t="str">
        <f>IFERROR(INDEX($C$2:$C$5193,MATCH(ROWS(M$2:M3702),M$2:M$5193,0)),"")</f>
        <v/>
      </c>
      <c r="R3702" s="70" t="str">
        <f>IFERROR(INDEX($C$2:$C$5193,MATCH(ROWS(N$2:N3702),N$2:N$5193,0)),"")</f>
        <v/>
      </c>
      <c r="S3702" s="92" t="str">
        <f>IFERROR(INDEX($C$2:$C$5193,MATCH(ROWS(O$2:O3702),O$2:O$5193,0)),"")</f>
        <v/>
      </c>
    </row>
    <row r="3703" spans="1:19" x14ac:dyDescent="0.25">
      <c r="A3703" s="68">
        <v>2913</v>
      </c>
      <c r="B3703" s="68" t="s">
        <v>10521</v>
      </c>
      <c r="C3703" s="68" t="s">
        <v>10522</v>
      </c>
      <c r="D3703" s="68" t="s">
        <v>10518</v>
      </c>
      <c r="E3703" s="68" t="s">
        <v>22427</v>
      </c>
      <c r="F3703" s="68" t="s">
        <v>10523</v>
      </c>
      <c r="G3703" s="68" t="s">
        <v>10524</v>
      </c>
      <c r="H3703" s="68">
        <v>40.609000000000002</v>
      </c>
      <c r="I3703" s="68">
        <v>72.793300000000002</v>
      </c>
      <c r="J3703" s="68">
        <v>2927</v>
      </c>
      <c r="K3703" s="68">
        <v>6</v>
      </c>
      <c r="L3703" s="68">
        <f>COUNTIFS(Aéroports!$C$2:$C$5193,Aéroports!$C3703,Aéroports!$D$2:$D$5193,Aéroports!$D3703)</f>
        <v>1</v>
      </c>
      <c r="M3703" s="68" t="str">
        <f>IF(AND(Formulaire!$H$15=Aéroports!$E3703,--ISNUMBER(IFERROR(SEARCH(Formulaire!$H$16,$C3703,1),""))=1),MAX(M$1:M3702)+1,"")</f>
        <v/>
      </c>
      <c r="N3703" s="68" t="str">
        <f>IF(AND(Formulaire!$H$21=Aéroports!$E3703,--ISNUMBER(IFERROR(SEARCH(Formulaire!$H$22,$C3703,1),""))=1),MAX(N$1:N3702)+1,"")</f>
        <v/>
      </c>
      <c r="O3703" s="68" t="str">
        <f>IF(AND(Formulaire!$H$27=Aéroports!$E3703,--ISNUMBER(IFERROR(SEARCH(Formulaire!$H$28,$C3703,1),""))=1),MAX(O$1:O3702)+1,"")</f>
        <v/>
      </c>
      <c r="Q3703" s="91" t="str">
        <f>IFERROR(INDEX($C$2:$C$5193,MATCH(ROWS(M$2:M3703),M$2:M$5193,0)),"")</f>
        <v/>
      </c>
      <c r="R3703" s="70" t="str">
        <f>IFERROR(INDEX($C$2:$C$5193,MATCH(ROWS(N$2:N3703),N$2:N$5193,0)),"")</f>
        <v/>
      </c>
      <c r="S3703" s="92" t="str">
        <f>IFERROR(INDEX($C$2:$C$5193,MATCH(ROWS(O$2:O3703),O$2:O$5193,0)),"")</f>
        <v/>
      </c>
    </row>
    <row r="3704" spans="1:19" x14ac:dyDescent="0.25">
      <c r="A3704" s="69">
        <v>11948</v>
      </c>
      <c r="B3704" s="69" t="s">
        <v>10525</v>
      </c>
      <c r="C3704" s="69" t="s">
        <v>10526</v>
      </c>
      <c r="D3704" s="69" t="s">
        <v>10518</v>
      </c>
      <c r="E3704" s="69" t="s">
        <v>22427</v>
      </c>
      <c r="F3704" s="69" t="s">
        <v>10527</v>
      </c>
      <c r="G3704" s="69" t="s">
        <v>10528</v>
      </c>
      <c r="H3704" s="69">
        <v>42.587919999999997</v>
      </c>
      <c r="I3704" s="69">
        <v>76.713040000000007</v>
      </c>
      <c r="J3704" s="69">
        <v>5425</v>
      </c>
      <c r="K3704" s="69" t="s">
        <v>340</v>
      </c>
      <c r="L3704" s="69">
        <f>COUNTIFS(Aéroports!$C$2:$C$5193,Aéroports!$C3704,Aéroports!$D$2:$D$5193,Aéroports!$D3704)</f>
        <v>1</v>
      </c>
      <c r="M3704" s="69" t="str">
        <f>IF(AND(Formulaire!$H$15=Aéroports!$E3704,--ISNUMBER(IFERROR(SEARCH(Formulaire!$H$16,$C3704,1),""))=1),MAX(M$1:M3703)+1,"")</f>
        <v/>
      </c>
      <c r="N3704" s="69" t="str">
        <f>IF(AND(Formulaire!$H$21=Aéroports!$E3704,--ISNUMBER(IFERROR(SEARCH(Formulaire!$H$22,$C3704,1),""))=1),MAX(N$1:N3703)+1,"")</f>
        <v/>
      </c>
      <c r="O3704" s="69" t="str">
        <f>IF(AND(Formulaire!$H$27=Aéroports!$E3704,--ISNUMBER(IFERROR(SEARCH(Formulaire!$H$28,$C3704,1),""))=1),MAX(O$1:O3703)+1,"")</f>
        <v/>
      </c>
      <c r="Q3704" s="91" t="str">
        <f>IFERROR(INDEX($C$2:$C$5193,MATCH(ROWS(M$2:M3704),M$2:M$5193,0)),"")</f>
        <v/>
      </c>
      <c r="R3704" s="70" t="str">
        <f>IFERROR(INDEX($C$2:$C$5193,MATCH(ROWS(N$2:N3704),N$2:N$5193,0)),"")</f>
        <v/>
      </c>
      <c r="S3704" s="92" t="str">
        <f>IFERROR(INDEX($C$2:$C$5193,MATCH(ROWS(O$2:O3704),O$2:O$5193,0)),"")</f>
        <v/>
      </c>
    </row>
    <row r="3705" spans="1:19" x14ac:dyDescent="0.25">
      <c r="A3705" s="68">
        <v>7320</v>
      </c>
      <c r="B3705" s="68" t="s">
        <v>10435</v>
      </c>
      <c r="C3705" s="68" t="s">
        <v>10436</v>
      </c>
      <c r="D3705" s="68" t="s">
        <v>10437</v>
      </c>
      <c r="E3705" s="68" t="s">
        <v>10437</v>
      </c>
      <c r="F3705" s="68" t="s">
        <v>10438</v>
      </c>
      <c r="G3705" s="68" t="s">
        <v>10439</v>
      </c>
      <c r="H3705" s="68">
        <v>1.79861</v>
      </c>
      <c r="I3705" s="68">
        <v>173.041</v>
      </c>
      <c r="J3705" s="68">
        <v>0</v>
      </c>
      <c r="K3705" s="68">
        <v>12</v>
      </c>
      <c r="L3705" s="68">
        <f>COUNTIFS(Aéroports!$C$2:$C$5193,Aéroports!$C3705,Aéroports!$D$2:$D$5193,Aéroports!$D3705)</f>
        <v>1</v>
      </c>
      <c r="M3705" s="68" t="str">
        <f>IF(AND(Formulaire!$H$15=Aéroports!$E3705,--ISNUMBER(IFERROR(SEARCH(Formulaire!$H$16,$C3705,1),""))=1),MAX(M$1:M3704)+1,"")</f>
        <v/>
      </c>
      <c r="N3705" s="68" t="str">
        <f>IF(AND(Formulaire!$H$21=Aéroports!$E3705,--ISNUMBER(IFERROR(SEARCH(Formulaire!$H$22,$C3705,1),""))=1),MAX(N$1:N3704)+1,"")</f>
        <v/>
      </c>
      <c r="O3705" s="68" t="str">
        <f>IF(AND(Formulaire!$H$27=Aéroports!$E3705,--ISNUMBER(IFERROR(SEARCH(Formulaire!$H$28,$C3705,1),""))=1),MAX(O$1:O3704)+1,"")</f>
        <v/>
      </c>
      <c r="Q3705" s="91" t="str">
        <f>IFERROR(INDEX($C$2:$C$5193,MATCH(ROWS(M$2:M3705),M$2:M$5193,0)),"")</f>
        <v/>
      </c>
      <c r="R3705" s="70" t="str">
        <f>IFERROR(INDEX($C$2:$C$5193,MATCH(ROWS(N$2:N3705),N$2:N$5193,0)),"")</f>
        <v/>
      </c>
      <c r="S3705" s="92" t="str">
        <f>IFERROR(INDEX($C$2:$C$5193,MATCH(ROWS(O$2:O3705),O$2:O$5193,0)),"")</f>
        <v/>
      </c>
    </row>
    <row r="3706" spans="1:19" x14ac:dyDescent="0.25">
      <c r="A3706" s="69">
        <v>7590</v>
      </c>
      <c r="B3706" s="69" t="s">
        <v>10440</v>
      </c>
      <c r="C3706" s="69" t="s">
        <v>10441</v>
      </c>
      <c r="D3706" s="69" t="s">
        <v>10437</v>
      </c>
      <c r="E3706" s="69" t="s">
        <v>10437</v>
      </c>
      <c r="F3706" s="69" t="s">
        <v>10442</v>
      </c>
      <c r="G3706" s="69" t="s">
        <v>10443</v>
      </c>
      <c r="H3706" s="69">
        <v>0.49083300000000002</v>
      </c>
      <c r="I3706" s="69">
        <v>173.82900000000001</v>
      </c>
      <c r="J3706" s="69">
        <v>8</v>
      </c>
      <c r="K3706" s="69">
        <v>12</v>
      </c>
      <c r="L3706" s="69">
        <f>COUNTIFS(Aéroports!$C$2:$C$5193,Aéroports!$C3706,Aéroports!$D$2:$D$5193,Aéroports!$D3706)</f>
        <v>1</v>
      </c>
      <c r="M3706" s="69" t="str">
        <f>IF(AND(Formulaire!$H$15=Aéroports!$E3706,--ISNUMBER(IFERROR(SEARCH(Formulaire!$H$16,$C3706,1),""))=1),MAX(M$1:M3705)+1,"")</f>
        <v/>
      </c>
      <c r="N3706" s="69" t="str">
        <f>IF(AND(Formulaire!$H$21=Aéroports!$E3706,--ISNUMBER(IFERROR(SEARCH(Formulaire!$H$22,$C3706,1),""))=1),MAX(N$1:N3705)+1,"")</f>
        <v/>
      </c>
      <c r="O3706" s="69" t="str">
        <f>IF(AND(Formulaire!$H$27=Aéroports!$E3706,--ISNUMBER(IFERROR(SEARCH(Formulaire!$H$28,$C3706,1),""))=1),MAX(O$1:O3705)+1,"")</f>
        <v/>
      </c>
      <c r="Q3706" s="91" t="str">
        <f>IFERROR(INDEX($C$2:$C$5193,MATCH(ROWS(M$2:M3706),M$2:M$5193,0)),"")</f>
        <v/>
      </c>
      <c r="R3706" s="70" t="str">
        <f>IFERROR(INDEX($C$2:$C$5193,MATCH(ROWS(N$2:N3706),N$2:N$5193,0)),"")</f>
        <v/>
      </c>
      <c r="S3706" s="92" t="str">
        <f>IFERROR(INDEX($C$2:$C$5193,MATCH(ROWS(O$2:O3706),O$2:O$5193,0)),"")</f>
        <v/>
      </c>
    </row>
    <row r="3707" spans="1:19" x14ac:dyDescent="0.25">
      <c r="A3707" s="68">
        <v>7593</v>
      </c>
      <c r="B3707" s="68" t="s">
        <v>10444</v>
      </c>
      <c r="C3707" s="68" t="s">
        <v>10445</v>
      </c>
      <c r="D3707" s="68" t="s">
        <v>10437</v>
      </c>
      <c r="E3707" s="68" t="s">
        <v>10437</v>
      </c>
      <c r="F3707" s="68" t="s">
        <v>10446</v>
      </c>
      <c r="G3707" s="68" t="s">
        <v>10447</v>
      </c>
      <c r="H3707" s="68">
        <v>-2.6161099999999999</v>
      </c>
      <c r="I3707" s="68">
        <v>176.803</v>
      </c>
      <c r="J3707" s="68">
        <v>0</v>
      </c>
      <c r="K3707" s="68">
        <v>12</v>
      </c>
      <c r="L3707" s="68">
        <f>COUNTIFS(Aéroports!$C$2:$C$5193,Aéroports!$C3707,Aéroports!$D$2:$D$5193,Aéroports!$D3707)</f>
        <v>1</v>
      </c>
      <c r="M3707" s="68" t="str">
        <f>IF(AND(Formulaire!$H$15=Aéroports!$E3707,--ISNUMBER(IFERROR(SEARCH(Formulaire!$H$16,$C3707,1),""))=1),MAX(M$1:M3706)+1,"")</f>
        <v/>
      </c>
      <c r="N3707" s="68" t="str">
        <f>IF(AND(Formulaire!$H$21=Aéroports!$E3707,--ISNUMBER(IFERROR(SEARCH(Formulaire!$H$22,$C3707,1),""))=1),MAX(N$1:N3706)+1,"")</f>
        <v/>
      </c>
      <c r="O3707" s="68" t="str">
        <f>IF(AND(Formulaire!$H$27=Aéroports!$E3707,--ISNUMBER(IFERROR(SEARCH(Formulaire!$H$28,$C3707,1),""))=1),MAX(O$1:O3706)+1,"")</f>
        <v/>
      </c>
      <c r="Q3707" s="91" t="str">
        <f>IFERROR(INDEX($C$2:$C$5193,MATCH(ROWS(M$2:M3707),M$2:M$5193,0)),"")</f>
        <v/>
      </c>
      <c r="R3707" s="70" t="str">
        <f>IFERROR(INDEX($C$2:$C$5193,MATCH(ROWS(N$2:N3707),N$2:N$5193,0)),"")</f>
        <v/>
      </c>
      <c r="S3707" s="92" t="str">
        <f>IFERROR(INDEX($C$2:$C$5193,MATCH(ROWS(O$2:O3707),O$2:O$5193,0)),"")</f>
        <v/>
      </c>
    </row>
    <row r="3708" spans="1:19" x14ac:dyDescent="0.25">
      <c r="A3708" s="69">
        <v>7595</v>
      </c>
      <c r="B3708" s="69" t="s">
        <v>10448</v>
      </c>
      <c r="C3708" s="69" t="s">
        <v>10449</v>
      </c>
      <c r="D3708" s="69" t="s">
        <v>10437</v>
      </c>
      <c r="E3708" s="69" t="s">
        <v>10437</v>
      </c>
      <c r="F3708" s="69" t="s">
        <v>10450</v>
      </c>
      <c r="G3708" s="69" t="s">
        <v>10451</v>
      </c>
      <c r="H3708" s="69">
        <v>-1.3547199999999999</v>
      </c>
      <c r="I3708" s="69">
        <v>176.00700000000001</v>
      </c>
      <c r="J3708" s="69">
        <v>6</v>
      </c>
      <c r="K3708" s="69">
        <v>12</v>
      </c>
      <c r="L3708" s="69">
        <f>COUNTIFS(Aéroports!$C$2:$C$5193,Aéroports!$C3708,Aéroports!$D$2:$D$5193,Aéroports!$D3708)</f>
        <v>1</v>
      </c>
      <c r="M3708" s="69" t="str">
        <f>IF(AND(Formulaire!$H$15=Aéroports!$E3708,--ISNUMBER(IFERROR(SEARCH(Formulaire!$H$16,$C3708,1),""))=1),MAX(M$1:M3707)+1,"")</f>
        <v/>
      </c>
      <c r="N3708" s="69" t="str">
        <f>IF(AND(Formulaire!$H$21=Aéroports!$E3708,--ISNUMBER(IFERROR(SEARCH(Formulaire!$H$22,$C3708,1),""))=1),MAX(N$1:N3707)+1,"")</f>
        <v/>
      </c>
      <c r="O3708" s="69" t="str">
        <f>IF(AND(Formulaire!$H$27=Aéroports!$E3708,--ISNUMBER(IFERROR(SEARCH(Formulaire!$H$28,$C3708,1),""))=1),MAX(O$1:O3707)+1,"")</f>
        <v/>
      </c>
      <c r="Q3708" s="91" t="str">
        <f>IFERROR(INDEX($C$2:$C$5193,MATCH(ROWS(M$2:M3708),M$2:M$5193,0)),"")</f>
        <v/>
      </c>
      <c r="R3708" s="70" t="str">
        <f>IFERROR(INDEX($C$2:$C$5193,MATCH(ROWS(N$2:N3708),N$2:N$5193,0)),"")</f>
        <v/>
      </c>
      <c r="S3708" s="92" t="str">
        <f>IFERROR(INDEX($C$2:$C$5193,MATCH(ROWS(O$2:O3708),O$2:O$5193,0)),"")</f>
        <v/>
      </c>
    </row>
    <row r="3709" spans="1:19" x14ac:dyDescent="0.25">
      <c r="A3709" s="68">
        <v>7591</v>
      </c>
      <c r="B3709" s="68" t="s">
        <v>10452</v>
      </c>
      <c r="C3709" s="68" t="s">
        <v>10453</v>
      </c>
      <c r="D3709" s="68" t="s">
        <v>10437</v>
      </c>
      <c r="E3709" s="68" t="s">
        <v>10437</v>
      </c>
      <c r="F3709" s="68" t="s">
        <v>10454</v>
      </c>
      <c r="G3709" s="68" t="s">
        <v>10455</v>
      </c>
      <c r="H3709" s="68">
        <v>0.185278</v>
      </c>
      <c r="I3709" s="68">
        <v>173.637</v>
      </c>
      <c r="J3709" s="68">
        <v>0</v>
      </c>
      <c r="K3709" s="68">
        <v>10</v>
      </c>
      <c r="L3709" s="68">
        <f>COUNTIFS(Aéroports!$C$2:$C$5193,Aéroports!$C3709,Aéroports!$D$2:$D$5193,Aéroports!$D3709)</f>
        <v>1</v>
      </c>
      <c r="M3709" s="68" t="str">
        <f>IF(AND(Formulaire!$H$15=Aéroports!$E3709,--ISNUMBER(IFERROR(SEARCH(Formulaire!$H$16,$C3709,1),""))=1),MAX(M$1:M3708)+1,"")</f>
        <v/>
      </c>
      <c r="N3709" s="68" t="str">
        <f>IF(AND(Formulaire!$H$21=Aéroports!$E3709,--ISNUMBER(IFERROR(SEARCH(Formulaire!$H$22,$C3709,1),""))=1),MAX(N$1:N3708)+1,"")</f>
        <v/>
      </c>
      <c r="O3709" s="68" t="str">
        <f>IF(AND(Formulaire!$H$27=Aéroports!$E3709,--ISNUMBER(IFERROR(SEARCH(Formulaire!$H$28,$C3709,1),""))=1),MAX(O$1:O3708)+1,"")</f>
        <v/>
      </c>
      <c r="Q3709" s="91" t="str">
        <f>IFERROR(INDEX($C$2:$C$5193,MATCH(ROWS(M$2:M3709),M$2:M$5193,0)),"")</f>
        <v/>
      </c>
      <c r="R3709" s="70" t="str">
        <f>IFERROR(INDEX($C$2:$C$5193,MATCH(ROWS(N$2:N3709),N$2:N$5193,0)),"")</f>
        <v/>
      </c>
      <c r="S3709" s="92" t="str">
        <f>IFERROR(INDEX($C$2:$C$5193,MATCH(ROWS(O$2:O3709),O$2:O$5193,0)),"")</f>
        <v/>
      </c>
    </row>
    <row r="3710" spans="1:19" x14ac:dyDescent="0.25">
      <c r="A3710" s="69">
        <v>7597</v>
      </c>
      <c r="B3710" s="69" t="s">
        <v>10456</v>
      </c>
      <c r="C3710" s="69" t="s">
        <v>10457</v>
      </c>
      <c r="D3710" s="69" t="s">
        <v>10437</v>
      </c>
      <c r="E3710" s="69" t="s">
        <v>10437</v>
      </c>
      <c r="F3710" s="69" t="s">
        <v>10458</v>
      </c>
      <c r="G3710" s="69" t="s">
        <v>10459</v>
      </c>
      <c r="H3710" s="69">
        <v>3.0858300000000001</v>
      </c>
      <c r="I3710" s="69">
        <v>172.81100000000001</v>
      </c>
      <c r="J3710" s="69">
        <v>5</v>
      </c>
      <c r="K3710" s="69">
        <v>12</v>
      </c>
      <c r="L3710" s="69">
        <f>COUNTIFS(Aéroports!$C$2:$C$5193,Aéroports!$C3710,Aéroports!$D$2:$D$5193,Aéroports!$D3710)</f>
        <v>1</v>
      </c>
      <c r="M3710" s="69" t="str">
        <f>IF(AND(Formulaire!$H$15=Aéroports!$E3710,--ISNUMBER(IFERROR(SEARCH(Formulaire!$H$16,$C3710,1),""))=1),MAX(M$1:M3709)+1,"")</f>
        <v/>
      </c>
      <c r="N3710" s="69" t="str">
        <f>IF(AND(Formulaire!$H$21=Aéroports!$E3710,--ISNUMBER(IFERROR(SEARCH(Formulaire!$H$22,$C3710,1),""))=1),MAX(N$1:N3709)+1,"")</f>
        <v/>
      </c>
      <c r="O3710" s="69" t="str">
        <f>IF(AND(Formulaire!$H$27=Aéroports!$E3710,--ISNUMBER(IFERROR(SEARCH(Formulaire!$H$28,$C3710,1),""))=1),MAX(O$1:O3709)+1,"")</f>
        <v/>
      </c>
      <c r="Q3710" s="91" t="str">
        <f>IFERROR(INDEX($C$2:$C$5193,MATCH(ROWS(M$2:M3710),M$2:M$5193,0)),"")</f>
        <v/>
      </c>
      <c r="R3710" s="70" t="str">
        <f>IFERROR(INDEX($C$2:$C$5193,MATCH(ROWS(N$2:N3710),N$2:N$5193,0)),"")</f>
        <v/>
      </c>
      <c r="S3710" s="92" t="str">
        <f>IFERROR(INDEX($C$2:$C$5193,MATCH(ROWS(O$2:O3710),O$2:O$5193,0)),"")</f>
        <v/>
      </c>
    </row>
    <row r="3711" spans="1:19" x14ac:dyDescent="0.25">
      <c r="A3711" s="68">
        <v>2242</v>
      </c>
      <c r="B3711" s="68" t="s">
        <v>10460</v>
      </c>
      <c r="C3711" s="68" t="s">
        <v>10461</v>
      </c>
      <c r="D3711" s="68" t="s">
        <v>10437</v>
      </c>
      <c r="E3711" s="68" t="s">
        <v>10437</v>
      </c>
      <c r="F3711" s="68" t="s">
        <v>10462</v>
      </c>
      <c r="G3711" s="68" t="s">
        <v>10463</v>
      </c>
      <c r="H3711" s="68">
        <v>-2.7681200000000001</v>
      </c>
      <c r="I3711" s="68">
        <v>-171.71</v>
      </c>
      <c r="J3711" s="68">
        <v>9</v>
      </c>
      <c r="K3711" s="68">
        <v>13</v>
      </c>
      <c r="L3711" s="68">
        <f>COUNTIFS(Aéroports!$C$2:$C$5193,Aéroports!$C3711,Aéroports!$D$2:$D$5193,Aéroports!$D3711)</f>
        <v>1</v>
      </c>
      <c r="M3711" s="68" t="str">
        <f>IF(AND(Formulaire!$H$15=Aéroports!$E3711,--ISNUMBER(IFERROR(SEARCH(Formulaire!$H$16,$C3711,1),""))=1),MAX(M$1:M3710)+1,"")</f>
        <v/>
      </c>
      <c r="N3711" s="68" t="str">
        <f>IF(AND(Formulaire!$H$21=Aéroports!$E3711,--ISNUMBER(IFERROR(SEARCH(Formulaire!$H$22,$C3711,1),""))=1),MAX(N$1:N3710)+1,"")</f>
        <v/>
      </c>
      <c r="O3711" s="68" t="str">
        <f>IF(AND(Formulaire!$H$27=Aéroports!$E3711,--ISNUMBER(IFERROR(SEARCH(Formulaire!$H$28,$C3711,1),""))=1),MAX(O$1:O3710)+1,"")</f>
        <v/>
      </c>
      <c r="Q3711" s="91" t="str">
        <f>IFERROR(INDEX($C$2:$C$5193,MATCH(ROWS(M$2:M3711),M$2:M$5193,0)),"")</f>
        <v/>
      </c>
      <c r="R3711" s="70" t="str">
        <f>IFERROR(INDEX($C$2:$C$5193,MATCH(ROWS(N$2:N3711),N$2:N$5193,0)),"")</f>
        <v/>
      </c>
      <c r="S3711" s="92" t="str">
        <f>IFERROR(INDEX($C$2:$C$5193,MATCH(ROWS(O$2:O3711),O$2:O$5193,0)),"")</f>
        <v/>
      </c>
    </row>
    <row r="3712" spans="1:19" x14ac:dyDescent="0.25">
      <c r="A3712" s="69">
        <v>2252</v>
      </c>
      <c r="B3712" s="69" t="s">
        <v>10464</v>
      </c>
      <c r="C3712" s="69" t="s">
        <v>10465</v>
      </c>
      <c r="D3712" s="69" t="s">
        <v>10437</v>
      </c>
      <c r="E3712" s="69" t="s">
        <v>10437</v>
      </c>
      <c r="F3712" s="69" t="s">
        <v>10466</v>
      </c>
      <c r="G3712" s="69" t="s">
        <v>10467</v>
      </c>
      <c r="H3712" s="69">
        <v>1.9861599999999999</v>
      </c>
      <c r="I3712" s="69">
        <v>-157.35</v>
      </c>
      <c r="J3712" s="69">
        <v>5</v>
      </c>
      <c r="K3712" s="69">
        <v>-12</v>
      </c>
      <c r="L3712" s="69">
        <f>COUNTIFS(Aéroports!$C$2:$C$5193,Aéroports!$C3712,Aéroports!$D$2:$D$5193,Aéroports!$D3712)</f>
        <v>1</v>
      </c>
      <c r="M3712" s="69" t="str">
        <f>IF(AND(Formulaire!$H$15=Aéroports!$E3712,--ISNUMBER(IFERROR(SEARCH(Formulaire!$H$16,$C3712,1),""))=1),MAX(M$1:M3711)+1,"")</f>
        <v/>
      </c>
      <c r="N3712" s="69" t="str">
        <f>IF(AND(Formulaire!$H$21=Aéroports!$E3712,--ISNUMBER(IFERROR(SEARCH(Formulaire!$H$22,$C3712,1),""))=1),MAX(N$1:N3711)+1,"")</f>
        <v/>
      </c>
      <c r="O3712" s="69" t="str">
        <f>IF(AND(Formulaire!$H$27=Aéroports!$E3712,--ISNUMBER(IFERROR(SEARCH(Formulaire!$H$28,$C3712,1),""))=1),MAX(O$1:O3711)+1,"")</f>
        <v/>
      </c>
      <c r="Q3712" s="91" t="str">
        <f>IFERROR(INDEX($C$2:$C$5193,MATCH(ROWS(M$2:M3712),M$2:M$5193,0)),"")</f>
        <v/>
      </c>
      <c r="R3712" s="70" t="str">
        <f>IFERROR(INDEX($C$2:$C$5193,MATCH(ROWS(N$2:N3712),N$2:N$5193,0)),"")</f>
        <v/>
      </c>
      <c r="S3712" s="92" t="str">
        <f>IFERROR(INDEX($C$2:$C$5193,MATCH(ROWS(O$2:O3712),O$2:O$5193,0)),"")</f>
        <v/>
      </c>
    </row>
    <row r="3713" spans="1:19" x14ac:dyDescent="0.25">
      <c r="A3713" s="68">
        <v>7592</v>
      </c>
      <c r="B3713" s="68" t="s">
        <v>10468</v>
      </c>
      <c r="C3713" s="68" t="s">
        <v>10469</v>
      </c>
      <c r="D3713" s="68" t="s">
        <v>10437</v>
      </c>
      <c r="E3713" s="68" t="s">
        <v>10437</v>
      </c>
      <c r="F3713" s="68" t="s">
        <v>10470</v>
      </c>
      <c r="G3713" s="68" t="s">
        <v>10471</v>
      </c>
      <c r="H3713" s="68">
        <v>0.218611</v>
      </c>
      <c r="I3713" s="68">
        <v>173.44200000000001</v>
      </c>
      <c r="J3713" s="68">
        <v>0</v>
      </c>
      <c r="K3713" s="68">
        <v>12</v>
      </c>
      <c r="L3713" s="68">
        <f>COUNTIFS(Aéroports!$C$2:$C$5193,Aéroports!$C3713,Aéroports!$D$2:$D$5193,Aéroports!$D3713)</f>
        <v>1</v>
      </c>
      <c r="M3713" s="68" t="str">
        <f>IF(AND(Formulaire!$H$15=Aéroports!$E3713,--ISNUMBER(IFERROR(SEARCH(Formulaire!$H$16,$C3713,1),""))=1),MAX(M$1:M3712)+1,"")</f>
        <v/>
      </c>
      <c r="N3713" s="68" t="str">
        <f>IF(AND(Formulaire!$H$21=Aéroports!$E3713,--ISNUMBER(IFERROR(SEARCH(Formulaire!$H$22,$C3713,1),""))=1),MAX(N$1:N3712)+1,"")</f>
        <v/>
      </c>
      <c r="O3713" s="68" t="str">
        <f>IF(AND(Formulaire!$H$27=Aéroports!$E3713,--ISNUMBER(IFERROR(SEARCH(Formulaire!$H$28,$C3713,1),""))=1),MAX(O$1:O3712)+1,"")</f>
        <v/>
      </c>
      <c r="Q3713" s="91" t="str">
        <f>IFERROR(INDEX($C$2:$C$5193,MATCH(ROWS(M$2:M3713),M$2:M$5193,0)),"")</f>
        <v/>
      </c>
      <c r="R3713" s="70" t="str">
        <f>IFERROR(INDEX($C$2:$C$5193,MATCH(ROWS(N$2:N3713),N$2:N$5193,0)),"")</f>
        <v/>
      </c>
      <c r="S3713" s="92" t="str">
        <f>IFERROR(INDEX($C$2:$C$5193,MATCH(ROWS(O$2:O3713),O$2:O$5193,0)),"")</f>
        <v/>
      </c>
    </row>
    <row r="3714" spans="1:19" x14ac:dyDescent="0.25">
      <c r="A3714" s="69">
        <v>7599</v>
      </c>
      <c r="B3714" s="69" t="s">
        <v>10472</v>
      </c>
      <c r="C3714" s="69" t="s">
        <v>10473</v>
      </c>
      <c r="D3714" s="69" t="s">
        <v>10437</v>
      </c>
      <c r="E3714" s="69" t="s">
        <v>10437</v>
      </c>
      <c r="F3714" s="69" t="s">
        <v>10474</v>
      </c>
      <c r="G3714" s="69" t="s">
        <v>10475</v>
      </c>
      <c r="H3714" s="69">
        <v>1.0036099999999999</v>
      </c>
      <c r="I3714" s="69">
        <v>173.03100000000001</v>
      </c>
      <c r="J3714" s="69">
        <v>8</v>
      </c>
      <c r="K3714" s="69">
        <v>12</v>
      </c>
      <c r="L3714" s="69">
        <f>COUNTIFS(Aéroports!$C$2:$C$5193,Aéroports!$C3714,Aéroports!$D$2:$D$5193,Aéroports!$D3714)</f>
        <v>1</v>
      </c>
      <c r="M3714" s="69" t="str">
        <f>IF(AND(Formulaire!$H$15=Aéroports!$E3714,--ISNUMBER(IFERROR(SEARCH(Formulaire!$H$16,$C3714,1),""))=1),MAX(M$1:M3713)+1,"")</f>
        <v/>
      </c>
      <c r="N3714" s="69" t="str">
        <f>IF(AND(Formulaire!$H$21=Aéroports!$E3714,--ISNUMBER(IFERROR(SEARCH(Formulaire!$H$22,$C3714,1),""))=1),MAX(N$1:N3713)+1,"")</f>
        <v/>
      </c>
      <c r="O3714" s="69" t="str">
        <f>IF(AND(Formulaire!$H$27=Aéroports!$E3714,--ISNUMBER(IFERROR(SEARCH(Formulaire!$H$28,$C3714,1),""))=1),MAX(O$1:O3713)+1,"")</f>
        <v/>
      </c>
      <c r="Q3714" s="91" t="str">
        <f>IFERROR(INDEX($C$2:$C$5193,MATCH(ROWS(M$2:M3714),M$2:M$5193,0)),"")</f>
        <v/>
      </c>
      <c r="R3714" s="70" t="str">
        <f>IFERROR(INDEX($C$2:$C$5193,MATCH(ROWS(N$2:N3714),N$2:N$5193,0)),"")</f>
        <v/>
      </c>
      <c r="S3714" s="92" t="str">
        <f>IFERROR(INDEX($C$2:$C$5193,MATCH(ROWS(O$2:O3714),O$2:O$5193,0)),"")</f>
        <v/>
      </c>
    </row>
    <row r="3715" spans="1:19" x14ac:dyDescent="0.25">
      <c r="A3715" s="68">
        <v>7598</v>
      </c>
      <c r="B3715" s="68" t="s">
        <v>10476</v>
      </c>
      <c r="C3715" s="68" t="s">
        <v>10477</v>
      </c>
      <c r="D3715" s="68" t="s">
        <v>10437</v>
      </c>
      <c r="E3715" s="68" t="s">
        <v>10437</v>
      </c>
      <c r="F3715" s="68" t="s">
        <v>10478</v>
      </c>
      <c r="G3715" s="68" t="s">
        <v>10479</v>
      </c>
      <c r="H3715" s="68">
        <v>3.3744399999999999</v>
      </c>
      <c r="I3715" s="68">
        <v>172.99199999999999</v>
      </c>
      <c r="J3715" s="68">
        <v>0</v>
      </c>
      <c r="K3715" s="68">
        <v>12</v>
      </c>
      <c r="L3715" s="68">
        <f>COUNTIFS(Aéroports!$C$2:$C$5193,Aéroports!$C3715,Aéroports!$D$2:$D$5193,Aéroports!$D3715)</f>
        <v>1</v>
      </c>
      <c r="M3715" s="68" t="str">
        <f>IF(AND(Formulaire!$H$15=Aéroports!$E3715,--ISNUMBER(IFERROR(SEARCH(Formulaire!$H$16,$C3715,1),""))=1),MAX(M$1:M3714)+1,"")</f>
        <v/>
      </c>
      <c r="N3715" s="68" t="str">
        <f>IF(AND(Formulaire!$H$21=Aéroports!$E3715,--ISNUMBER(IFERROR(SEARCH(Formulaire!$H$22,$C3715,1),""))=1),MAX(N$1:N3714)+1,"")</f>
        <v/>
      </c>
      <c r="O3715" s="68" t="str">
        <f>IF(AND(Formulaire!$H$27=Aéroports!$E3715,--ISNUMBER(IFERROR(SEARCH(Formulaire!$H$28,$C3715,1),""))=1),MAX(O$1:O3714)+1,"")</f>
        <v/>
      </c>
      <c r="Q3715" s="91" t="str">
        <f>IFERROR(INDEX($C$2:$C$5193,MATCH(ROWS(M$2:M3715),M$2:M$5193,0)),"")</f>
        <v/>
      </c>
      <c r="R3715" s="70" t="str">
        <f>IFERROR(INDEX($C$2:$C$5193,MATCH(ROWS(N$2:N3715),N$2:N$5193,0)),"")</f>
        <v/>
      </c>
      <c r="S3715" s="92" t="str">
        <f>IFERROR(INDEX($C$2:$C$5193,MATCH(ROWS(O$2:O3715),O$2:O$5193,0)),"")</f>
        <v/>
      </c>
    </row>
    <row r="3716" spans="1:19" x14ac:dyDescent="0.25">
      <c r="A3716" s="69">
        <v>7589</v>
      </c>
      <c r="B3716" s="69" t="s">
        <v>10480</v>
      </c>
      <c r="C3716" s="69" t="s">
        <v>10481</v>
      </c>
      <c r="D3716" s="69" t="s">
        <v>10437</v>
      </c>
      <c r="E3716" s="69" t="s">
        <v>10437</v>
      </c>
      <c r="F3716" s="69" t="s">
        <v>10482</v>
      </c>
      <c r="G3716" s="69" t="s">
        <v>10483</v>
      </c>
      <c r="H3716" s="69">
        <v>2.0586099999999998</v>
      </c>
      <c r="I3716" s="69">
        <v>173.27099999999999</v>
      </c>
      <c r="J3716" s="69">
        <v>10</v>
      </c>
      <c r="K3716" s="69">
        <v>12</v>
      </c>
      <c r="L3716" s="69">
        <f>COUNTIFS(Aéroports!$C$2:$C$5193,Aéroports!$C3716,Aéroports!$D$2:$D$5193,Aéroports!$D3716)</f>
        <v>1</v>
      </c>
      <c r="M3716" s="69" t="str">
        <f>IF(AND(Formulaire!$H$15=Aéroports!$E3716,--ISNUMBER(IFERROR(SEARCH(Formulaire!$H$16,$C3716,1),""))=1),MAX(M$1:M3715)+1,"")</f>
        <v/>
      </c>
      <c r="N3716" s="69" t="str">
        <f>IF(AND(Formulaire!$H$21=Aéroports!$E3716,--ISNUMBER(IFERROR(SEARCH(Formulaire!$H$22,$C3716,1),""))=1),MAX(N$1:N3715)+1,"")</f>
        <v/>
      </c>
      <c r="O3716" s="69" t="str">
        <f>IF(AND(Formulaire!$H$27=Aéroports!$E3716,--ISNUMBER(IFERROR(SEARCH(Formulaire!$H$28,$C3716,1),""))=1),MAX(O$1:O3715)+1,"")</f>
        <v/>
      </c>
      <c r="Q3716" s="91" t="str">
        <f>IFERROR(INDEX($C$2:$C$5193,MATCH(ROWS(M$2:M3716),M$2:M$5193,0)),"")</f>
        <v/>
      </c>
      <c r="R3716" s="70" t="str">
        <f>IFERROR(INDEX($C$2:$C$5193,MATCH(ROWS(N$2:N3716),N$2:N$5193,0)),"")</f>
        <v/>
      </c>
      <c r="S3716" s="92" t="str">
        <f>IFERROR(INDEX($C$2:$C$5193,MATCH(ROWS(O$2:O3716),O$2:O$5193,0)),"")</f>
        <v/>
      </c>
    </row>
    <row r="3717" spans="1:19" x14ac:dyDescent="0.25">
      <c r="A3717" s="68">
        <v>7596</v>
      </c>
      <c r="B3717" s="68" t="s">
        <v>10484</v>
      </c>
      <c r="C3717" s="68" t="s">
        <v>10485</v>
      </c>
      <c r="D3717" s="68" t="s">
        <v>10437</v>
      </c>
      <c r="E3717" s="68" t="s">
        <v>10437</v>
      </c>
      <c r="F3717" s="68" t="s">
        <v>10486</v>
      </c>
      <c r="G3717" s="68" t="s">
        <v>10487</v>
      </c>
      <c r="H3717" s="68">
        <v>-1.3144400000000001</v>
      </c>
      <c r="I3717" s="68">
        <v>176.41</v>
      </c>
      <c r="J3717" s="68">
        <v>6</v>
      </c>
      <c r="K3717" s="68">
        <v>12</v>
      </c>
      <c r="L3717" s="68">
        <f>COUNTIFS(Aéroports!$C$2:$C$5193,Aéroports!$C3717,Aéroports!$D$2:$D$5193,Aéroports!$D3717)</f>
        <v>1</v>
      </c>
      <c r="M3717" s="68" t="str">
        <f>IF(AND(Formulaire!$H$15=Aéroports!$E3717,--ISNUMBER(IFERROR(SEARCH(Formulaire!$H$16,$C3717,1),""))=1),MAX(M$1:M3716)+1,"")</f>
        <v/>
      </c>
      <c r="N3717" s="68" t="str">
        <f>IF(AND(Formulaire!$H$21=Aéroports!$E3717,--ISNUMBER(IFERROR(SEARCH(Formulaire!$H$22,$C3717,1),""))=1),MAX(N$1:N3716)+1,"")</f>
        <v/>
      </c>
      <c r="O3717" s="68" t="str">
        <f>IF(AND(Formulaire!$H$27=Aéroports!$E3717,--ISNUMBER(IFERROR(SEARCH(Formulaire!$H$28,$C3717,1),""))=1),MAX(O$1:O3716)+1,"")</f>
        <v/>
      </c>
      <c r="Q3717" s="91" t="str">
        <f>IFERROR(INDEX($C$2:$C$5193,MATCH(ROWS(M$2:M3717),M$2:M$5193,0)),"")</f>
        <v/>
      </c>
      <c r="R3717" s="70" t="str">
        <f>IFERROR(INDEX($C$2:$C$5193,MATCH(ROWS(N$2:N3717),N$2:N$5193,0)),"")</f>
        <v/>
      </c>
      <c r="S3717" s="92" t="str">
        <f>IFERROR(INDEX($C$2:$C$5193,MATCH(ROWS(O$2:O3717),O$2:O$5193,0)),"")</f>
        <v/>
      </c>
    </row>
    <row r="3718" spans="1:19" x14ac:dyDescent="0.25">
      <c r="A3718" s="69">
        <v>7600</v>
      </c>
      <c r="B3718" s="69" t="s">
        <v>10488</v>
      </c>
      <c r="C3718" s="69" t="s">
        <v>10489</v>
      </c>
      <c r="D3718" s="69" t="s">
        <v>10437</v>
      </c>
      <c r="E3718" s="69" t="s">
        <v>10437</v>
      </c>
      <c r="F3718" s="69" t="s">
        <v>10490</v>
      </c>
      <c r="G3718" s="69" t="s">
        <v>10491</v>
      </c>
      <c r="H3718" s="69">
        <v>-0.63972200000000001</v>
      </c>
      <c r="I3718" s="69">
        <v>174.428</v>
      </c>
      <c r="J3718" s="69">
        <v>10</v>
      </c>
      <c r="K3718" s="69">
        <v>12</v>
      </c>
      <c r="L3718" s="69">
        <f>COUNTIFS(Aéroports!$C$2:$C$5193,Aéroports!$C3718,Aéroports!$D$2:$D$5193,Aéroports!$D3718)</f>
        <v>1</v>
      </c>
      <c r="M3718" s="69" t="str">
        <f>IF(AND(Formulaire!$H$15=Aéroports!$E3718,--ISNUMBER(IFERROR(SEARCH(Formulaire!$H$16,$C3718,1),""))=1),MAX(M$1:M3717)+1,"")</f>
        <v/>
      </c>
      <c r="N3718" s="69" t="str">
        <f>IF(AND(Formulaire!$H$21=Aéroports!$E3718,--ISNUMBER(IFERROR(SEARCH(Formulaire!$H$22,$C3718,1),""))=1),MAX(N$1:N3717)+1,"")</f>
        <v/>
      </c>
      <c r="O3718" s="69" t="str">
        <f>IF(AND(Formulaire!$H$27=Aéroports!$E3718,--ISNUMBER(IFERROR(SEARCH(Formulaire!$H$28,$C3718,1),""))=1),MAX(O$1:O3717)+1,"")</f>
        <v/>
      </c>
      <c r="Q3718" s="91" t="str">
        <f>IFERROR(INDEX($C$2:$C$5193,MATCH(ROWS(M$2:M3718),M$2:M$5193,0)),"")</f>
        <v/>
      </c>
      <c r="R3718" s="70" t="str">
        <f>IFERROR(INDEX($C$2:$C$5193,MATCH(ROWS(N$2:N3718),N$2:N$5193,0)),"")</f>
        <v/>
      </c>
      <c r="S3718" s="92" t="str">
        <f>IFERROR(INDEX($C$2:$C$5193,MATCH(ROWS(O$2:O3718),O$2:O$5193,0)),"")</f>
        <v/>
      </c>
    </row>
    <row r="3719" spans="1:19" x14ac:dyDescent="0.25">
      <c r="A3719" s="68">
        <v>7601</v>
      </c>
      <c r="B3719" s="68" t="s">
        <v>10492</v>
      </c>
      <c r="C3719" s="68" t="s">
        <v>10493</v>
      </c>
      <c r="D3719" s="68" t="s">
        <v>10437</v>
      </c>
      <c r="E3719" s="68" t="s">
        <v>10437</v>
      </c>
      <c r="F3719" s="68" t="s">
        <v>10494</v>
      </c>
      <c r="G3719" s="68" t="s">
        <v>10495</v>
      </c>
      <c r="H3719" s="68">
        <v>-1.47444</v>
      </c>
      <c r="I3719" s="68">
        <v>175.06399999999999</v>
      </c>
      <c r="J3719" s="68">
        <v>0</v>
      </c>
      <c r="K3719" s="68">
        <v>12</v>
      </c>
      <c r="L3719" s="68">
        <f>COUNTIFS(Aéroports!$C$2:$C$5193,Aéroports!$C3719,Aéroports!$D$2:$D$5193,Aéroports!$D3719)</f>
        <v>1</v>
      </c>
      <c r="M3719" s="68" t="str">
        <f>IF(AND(Formulaire!$H$15=Aéroports!$E3719,--ISNUMBER(IFERROR(SEARCH(Formulaire!$H$16,$C3719,1),""))=1),MAX(M$1:M3718)+1,"")</f>
        <v/>
      </c>
      <c r="N3719" s="68" t="str">
        <f>IF(AND(Formulaire!$H$21=Aéroports!$E3719,--ISNUMBER(IFERROR(SEARCH(Formulaire!$H$22,$C3719,1),""))=1),MAX(N$1:N3718)+1,"")</f>
        <v/>
      </c>
      <c r="O3719" s="68" t="str">
        <f>IF(AND(Formulaire!$H$27=Aéroports!$E3719,--ISNUMBER(IFERROR(SEARCH(Formulaire!$H$28,$C3719,1),""))=1),MAX(O$1:O3718)+1,"")</f>
        <v/>
      </c>
      <c r="Q3719" s="91" t="str">
        <f>IFERROR(INDEX($C$2:$C$5193,MATCH(ROWS(M$2:M3719),M$2:M$5193,0)),"")</f>
        <v/>
      </c>
      <c r="R3719" s="70" t="str">
        <f>IFERROR(INDEX($C$2:$C$5193,MATCH(ROWS(N$2:N3719),N$2:N$5193,0)),"")</f>
        <v/>
      </c>
      <c r="S3719" s="92" t="str">
        <f>IFERROR(INDEX($C$2:$C$5193,MATCH(ROWS(O$2:O3719),O$2:O$5193,0)),"")</f>
        <v/>
      </c>
    </row>
    <row r="3720" spans="1:19" x14ac:dyDescent="0.25">
      <c r="A3720" s="69">
        <v>1966</v>
      </c>
      <c r="B3720" s="69" t="s">
        <v>10496</v>
      </c>
      <c r="C3720" s="69" t="s">
        <v>10497</v>
      </c>
      <c r="D3720" s="69" t="s">
        <v>10437</v>
      </c>
      <c r="E3720" s="69" t="s">
        <v>10437</v>
      </c>
      <c r="F3720" s="69" t="s">
        <v>10498</v>
      </c>
      <c r="G3720" s="69" t="s">
        <v>10499</v>
      </c>
      <c r="H3720" s="69">
        <v>-1.2244699999999999</v>
      </c>
      <c r="I3720" s="69">
        <v>174.77600000000001</v>
      </c>
      <c r="J3720" s="69">
        <v>7</v>
      </c>
      <c r="K3720" s="69">
        <v>12</v>
      </c>
      <c r="L3720" s="69">
        <f>COUNTIFS(Aéroports!$C$2:$C$5193,Aéroports!$C3720,Aéroports!$D$2:$D$5193,Aéroports!$D3720)</f>
        <v>1</v>
      </c>
      <c r="M3720" s="69" t="str">
        <f>IF(AND(Formulaire!$H$15=Aéroports!$E3720,--ISNUMBER(IFERROR(SEARCH(Formulaire!$H$16,$C3720,1),""))=1),MAX(M$1:M3719)+1,"")</f>
        <v/>
      </c>
      <c r="N3720" s="69" t="str">
        <f>IF(AND(Formulaire!$H$21=Aéroports!$E3720,--ISNUMBER(IFERROR(SEARCH(Formulaire!$H$22,$C3720,1),""))=1),MAX(N$1:N3719)+1,"")</f>
        <v/>
      </c>
      <c r="O3720" s="69" t="str">
        <f>IF(AND(Formulaire!$H$27=Aéroports!$E3720,--ISNUMBER(IFERROR(SEARCH(Formulaire!$H$28,$C3720,1),""))=1),MAX(O$1:O3719)+1,"")</f>
        <v/>
      </c>
      <c r="Q3720" s="91" t="str">
        <f>IFERROR(INDEX($C$2:$C$5193,MATCH(ROWS(M$2:M3720),M$2:M$5193,0)),"")</f>
        <v/>
      </c>
      <c r="R3720" s="70" t="str">
        <f>IFERROR(INDEX($C$2:$C$5193,MATCH(ROWS(N$2:N3720),N$2:N$5193,0)),"")</f>
        <v/>
      </c>
      <c r="S3720" s="92" t="str">
        <f>IFERROR(INDEX($C$2:$C$5193,MATCH(ROWS(O$2:O3720),O$2:O$5193,0)),"")</f>
        <v/>
      </c>
    </row>
    <row r="3721" spans="1:19" x14ac:dyDescent="0.25">
      <c r="A3721" s="68">
        <v>7594</v>
      </c>
      <c r="B3721" s="68" t="s">
        <v>10500</v>
      </c>
      <c r="C3721" s="68" t="s">
        <v>10501</v>
      </c>
      <c r="D3721" s="68" t="s">
        <v>10437</v>
      </c>
      <c r="E3721" s="68" t="s">
        <v>10437</v>
      </c>
      <c r="F3721" s="68" t="s">
        <v>10502</v>
      </c>
      <c r="G3721" s="68" t="s">
        <v>10503</v>
      </c>
      <c r="H3721" s="68">
        <v>-2.48583</v>
      </c>
      <c r="I3721" s="68">
        <v>175.97</v>
      </c>
      <c r="J3721" s="68">
        <v>0</v>
      </c>
      <c r="K3721" s="68">
        <v>12</v>
      </c>
      <c r="L3721" s="68">
        <f>COUNTIFS(Aéroports!$C$2:$C$5193,Aéroports!$C3721,Aéroports!$D$2:$D$5193,Aéroports!$D3721)</f>
        <v>1</v>
      </c>
      <c r="M3721" s="68" t="str">
        <f>IF(AND(Formulaire!$H$15=Aéroports!$E3721,--ISNUMBER(IFERROR(SEARCH(Formulaire!$H$16,$C3721,1),""))=1),MAX(M$1:M3720)+1,"")</f>
        <v/>
      </c>
      <c r="N3721" s="68" t="str">
        <f>IF(AND(Formulaire!$H$21=Aéroports!$E3721,--ISNUMBER(IFERROR(SEARCH(Formulaire!$H$22,$C3721,1),""))=1),MAX(N$1:N3720)+1,"")</f>
        <v/>
      </c>
      <c r="O3721" s="68" t="str">
        <f>IF(AND(Formulaire!$H$27=Aéroports!$E3721,--ISNUMBER(IFERROR(SEARCH(Formulaire!$H$28,$C3721,1),""))=1),MAX(O$1:O3720)+1,"")</f>
        <v/>
      </c>
      <c r="Q3721" s="91" t="str">
        <f>IFERROR(INDEX($C$2:$C$5193,MATCH(ROWS(M$2:M3721),M$2:M$5193,0)),"")</f>
        <v/>
      </c>
      <c r="R3721" s="70" t="str">
        <f>IFERROR(INDEX($C$2:$C$5193,MATCH(ROWS(N$2:N3721),N$2:N$5193,0)),"")</f>
        <v/>
      </c>
      <c r="S3721" s="92" t="str">
        <f>IFERROR(INDEX($C$2:$C$5193,MATCH(ROWS(O$2:O3721),O$2:O$5193,0)),"")</f>
        <v/>
      </c>
    </row>
    <row r="3722" spans="1:19" x14ac:dyDescent="0.25">
      <c r="A3722" s="69">
        <v>1965</v>
      </c>
      <c r="B3722" s="69" t="s">
        <v>10504</v>
      </c>
      <c r="C3722" s="69" t="s">
        <v>10505</v>
      </c>
      <c r="D3722" s="69" t="s">
        <v>10437</v>
      </c>
      <c r="E3722" s="69" t="s">
        <v>10437</v>
      </c>
      <c r="F3722" s="69" t="s">
        <v>10506</v>
      </c>
      <c r="G3722" s="69" t="s">
        <v>10507</v>
      </c>
      <c r="H3722" s="69">
        <v>1.38164</v>
      </c>
      <c r="I3722" s="69">
        <v>173.14699999999999</v>
      </c>
      <c r="J3722" s="69">
        <v>9</v>
      </c>
      <c r="K3722" s="69">
        <v>12</v>
      </c>
      <c r="L3722" s="69">
        <f>COUNTIFS(Aéroports!$C$2:$C$5193,Aéroports!$C3722,Aéroports!$D$2:$D$5193,Aéroports!$D3722)</f>
        <v>1</v>
      </c>
      <c r="M3722" s="69" t="str">
        <f>IF(AND(Formulaire!$H$15=Aéroports!$E3722,--ISNUMBER(IFERROR(SEARCH(Formulaire!$H$16,$C3722,1),""))=1),MAX(M$1:M3721)+1,"")</f>
        <v/>
      </c>
      <c r="N3722" s="69" t="str">
        <f>IF(AND(Formulaire!$H$21=Aéroports!$E3722,--ISNUMBER(IFERROR(SEARCH(Formulaire!$H$22,$C3722,1),""))=1),MAX(N$1:N3721)+1,"")</f>
        <v/>
      </c>
      <c r="O3722" s="69" t="str">
        <f>IF(AND(Formulaire!$H$27=Aéroports!$E3722,--ISNUMBER(IFERROR(SEARCH(Formulaire!$H$28,$C3722,1),""))=1),MAX(O$1:O3721)+1,"")</f>
        <v/>
      </c>
      <c r="Q3722" s="91" t="str">
        <f>IFERROR(INDEX($C$2:$C$5193,MATCH(ROWS(M$2:M3722),M$2:M$5193,0)),"")</f>
        <v/>
      </c>
      <c r="R3722" s="70" t="str">
        <f>IFERROR(INDEX($C$2:$C$5193,MATCH(ROWS(N$2:N3722),N$2:N$5193,0)),"")</f>
        <v/>
      </c>
      <c r="S3722" s="92" t="str">
        <f>IFERROR(INDEX($C$2:$C$5193,MATCH(ROWS(O$2:O3722),O$2:O$5193,0)),"")</f>
        <v/>
      </c>
    </row>
    <row r="3723" spans="1:19" x14ac:dyDescent="0.25">
      <c r="A3723" s="68">
        <v>11906</v>
      </c>
      <c r="B3723" s="68" t="s">
        <v>10508</v>
      </c>
      <c r="C3723" s="68" t="s">
        <v>10509</v>
      </c>
      <c r="D3723" s="68" t="s">
        <v>10510</v>
      </c>
      <c r="E3723" s="68" t="s">
        <v>22426</v>
      </c>
      <c r="F3723" s="68" t="s">
        <v>10511</v>
      </c>
      <c r="G3723" s="68" t="s">
        <v>10512</v>
      </c>
      <c r="H3723" s="68">
        <v>28.934799999999999</v>
      </c>
      <c r="I3723" s="68">
        <v>47.791899999999998</v>
      </c>
      <c r="J3723" s="68">
        <v>409</v>
      </c>
      <c r="K3723" s="68" t="s">
        <v>340</v>
      </c>
      <c r="L3723" s="68">
        <f>COUNTIFS(Aéroports!$C$2:$C$5193,Aéroports!$C3723,Aéroports!$D$2:$D$5193,Aéroports!$D3723)</f>
        <v>1</v>
      </c>
      <c r="M3723" s="68" t="str">
        <f>IF(AND(Formulaire!$H$15=Aéroports!$E3723,--ISNUMBER(IFERROR(SEARCH(Formulaire!$H$16,$C3723,1),""))=1),MAX(M$1:M3722)+1,"")</f>
        <v/>
      </c>
      <c r="N3723" s="68" t="str">
        <f>IF(AND(Formulaire!$H$21=Aéroports!$E3723,--ISNUMBER(IFERROR(SEARCH(Formulaire!$H$22,$C3723,1),""))=1),MAX(N$1:N3722)+1,"")</f>
        <v/>
      </c>
      <c r="O3723" s="68" t="str">
        <f>IF(AND(Formulaire!$H$27=Aéroports!$E3723,--ISNUMBER(IFERROR(SEARCH(Formulaire!$H$28,$C3723,1),""))=1),MAX(O$1:O3722)+1,"")</f>
        <v/>
      </c>
      <c r="Q3723" s="91" t="str">
        <f>IFERROR(INDEX($C$2:$C$5193,MATCH(ROWS(M$2:M3723),M$2:M$5193,0)),"")</f>
        <v/>
      </c>
      <c r="R3723" s="70" t="str">
        <f>IFERROR(INDEX($C$2:$C$5193,MATCH(ROWS(N$2:N3723),N$2:N$5193,0)),"")</f>
        <v/>
      </c>
      <c r="S3723" s="92" t="str">
        <f>IFERROR(INDEX($C$2:$C$5193,MATCH(ROWS(O$2:O3723),O$2:O$5193,0)),"")</f>
        <v/>
      </c>
    </row>
    <row r="3724" spans="1:19" x14ac:dyDescent="0.25">
      <c r="A3724" s="69">
        <v>2176</v>
      </c>
      <c r="B3724" s="69" t="s">
        <v>10513</v>
      </c>
      <c r="C3724" s="69" t="s">
        <v>10510</v>
      </c>
      <c r="D3724" s="69" t="s">
        <v>10510</v>
      </c>
      <c r="E3724" s="69" t="s">
        <v>22426</v>
      </c>
      <c r="F3724" s="69" t="s">
        <v>10514</v>
      </c>
      <c r="G3724" s="69" t="s">
        <v>10515</v>
      </c>
      <c r="H3724" s="69">
        <v>29.226600000000001</v>
      </c>
      <c r="I3724" s="69">
        <v>47.968899999999998</v>
      </c>
      <c r="J3724" s="69">
        <v>206</v>
      </c>
      <c r="K3724" s="69">
        <v>3</v>
      </c>
      <c r="L3724" s="69">
        <f>COUNTIFS(Aéroports!$C$2:$C$5193,Aéroports!$C3724,Aéroports!$D$2:$D$5193,Aéroports!$D3724)</f>
        <v>1</v>
      </c>
      <c r="M3724" s="69" t="str">
        <f>IF(AND(Formulaire!$H$15=Aéroports!$E3724,--ISNUMBER(IFERROR(SEARCH(Formulaire!$H$16,$C3724,1),""))=1),MAX(M$1:M3723)+1,"")</f>
        <v/>
      </c>
      <c r="N3724" s="69" t="str">
        <f>IF(AND(Formulaire!$H$21=Aéroports!$E3724,--ISNUMBER(IFERROR(SEARCH(Formulaire!$H$22,$C3724,1),""))=1),MAX(N$1:N3723)+1,"")</f>
        <v/>
      </c>
      <c r="O3724" s="69" t="str">
        <f>IF(AND(Formulaire!$H$27=Aéroports!$E3724,--ISNUMBER(IFERROR(SEARCH(Formulaire!$H$28,$C3724,1),""))=1),MAX(O$1:O3723)+1,"")</f>
        <v/>
      </c>
      <c r="Q3724" s="91" t="str">
        <f>IFERROR(INDEX($C$2:$C$5193,MATCH(ROWS(M$2:M3724),M$2:M$5193,0)),"")</f>
        <v/>
      </c>
      <c r="R3724" s="70" t="str">
        <f>IFERROR(INDEX($C$2:$C$5193,MATCH(ROWS(N$2:N3724),N$2:N$5193,0)),"")</f>
        <v/>
      </c>
      <c r="S3724" s="92" t="str">
        <f>IFERROR(INDEX($C$2:$C$5193,MATCH(ROWS(O$2:O3724),O$2:O$5193,0)),"")</f>
        <v/>
      </c>
    </row>
    <row r="3725" spans="1:19" x14ac:dyDescent="0.25">
      <c r="A3725" s="68">
        <v>11291</v>
      </c>
      <c r="B3725" s="68" t="s">
        <v>10529</v>
      </c>
      <c r="C3725" s="68" t="s">
        <v>10530</v>
      </c>
      <c r="D3725" s="68" t="s">
        <v>10531</v>
      </c>
      <c r="E3725" s="68" t="s">
        <v>10531</v>
      </c>
      <c r="F3725" s="68" t="s">
        <v>10532</v>
      </c>
      <c r="G3725" s="68" t="s">
        <v>10533</v>
      </c>
      <c r="H3725" s="68">
        <v>14.814719999999999</v>
      </c>
      <c r="I3725" s="68">
        <v>106.82170000000001</v>
      </c>
      <c r="J3725" s="68">
        <v>344</v>
      </c>
      <c r="K3725" s="68">
        <v>7</v>
      </c>
      <c r="L3725" s="68">
        <f>COUNTIFS(Aéroports!$C$2:$C$5193,Aéroports!$C3725,Aéroports!$D$2:$D$5193,Aéroports!$D3725)</f>
        <v>1</v>
      </c>
      <c r="M3725" s="68" t="str">
        <f>IF(AND(Formulaire!$H$15=Aéroports!$E3725,--ISNUMBER(IFERROR(SEARCH(Formulaire!$H$16,$C3725,1),""))=1),MAX(M$1:M3724)+1,"")</f>
        <v/>
      </c>
      <c r="N3725" s="68" t="str">
        <f>IF(AND(Formulaire!$H$21=Aéroports!$E3725,--ISNUMBER(IFERROR(SEARCH(Formulaire!$H$22,$C3725,1),""))=1),MAX(N$1:N3724)+1,"")</f>
        <v/>
      </c>
      <c r="O3725" s="68" t="str">
        <f>IF(AND(Formulaire!$H$27=Aéroports!$E3725,--ISNUMBER(IFERROR(SEARCH(Formulaire!$H$28,$C3725,1),""))=1),MAX(O$1:O3724)+1,"")</f>
        <v/>
      </c>
      <c r="Q3725" s="91" t="str">
        <f>IFERROR(INDEX($C$2:$C$5193,MATCH(ROWS(M$2:M3725),M$2:M$5193,0)),"")</f>
        <v/>
      </c>
      <c r="R3725" s="70" t="str">
        <f>IFERROR(INDEX($C$2:$C$5193,MATCH(ROWS(N$2:N3725),N$2:N$5193,0)),"")</f>
        <v/>
      </c>
      <c r="S3725" s="92" t="str">
        <f>IFERROR(INDEX($C$2:$C$5193,MATCH(ROWS(O$2:O3725),O$2:O$5193,0)),"")</f>
        <v/>
      </c>
    </row>
    <row r="3726" spans="1:19" x14ac:dyDescent="0.25">
      <c r="A3726" s="69">
        <v>6177</v>
      </c>
      <c r="B3726" s="69" t="s">
        <v>10534</v>
      </c>
      <c r="C3726" s="69" t="s">
        <v>10535</v>
      </c>
      <c r="D3726" s="69" t="s">
        <v>10531</v>
      </c>
      <c r="E3726" s="69" t="s">
        <v>10531</v>
      </c>
      <c r="F3726" s="69" t="s">
        <v>10536</v>
      </c>
      <c r="G3726" s="69" t="s">
        <v>10537</v>
      </c>
      <c r="H3726" s="69">
        <v>20.257300000000001</v>
      </c>
      <c r="I3726" s="69">
        <v>100.437</v>
      </c>
      <c r="J3726" s="69">
        <v>1380</v>
      </c>
      <c r="K3726" s="69">
        <v>7</v>
      </c>
      <c r="L3726" s="69">
        <f>COUNTIFS(Aéroports!$C$2:$C$5193,Aéroports!$C3726,Aéroports!$D$2:$D$5193,Aéroports!$D3726)</f>
        <v>1</v>
      </c>
      <c r="M3726" s="69" t="str">
        <f>IF(AND(Formulaire!$H$15=Aéroports!$E3726,--ISNUMBER(IFERROR(SEARCH(Formulaire!$H$16,$C3726,1),""))=1),MAX(M$1:M3725)+1,"")</f>
        <v/>
      </c>
      <c r="N3726" s="69" t="str">
        <f>IF(AND(Formulaire!$H$21=Aéroports!$E3726,--ISNUMBER(IFERROR(SEARCH(Formulaire!$H$22,$C3726,1),""))=1),MAX(N$1:N3725)+1,"")</f>
        <v/>
      </c>
      <c r="O3726" s="69" t="str">
        <f>IF(AND(Formulaire!$H$27=Aéroports!$E3726,--ISNUMBER(IFERROR(SEARCH(Formulaire!$H$28,$C3726,1),""))=1),MAX(O$1:O3725)+1,"")</f>
        <v/>
      </c>
      <c r="Q3726" s="91" t="str">
        <f>IFERROR(INDEX($C$2:$C$5193,MATCH(ROWS(M$2:M3726),M$2:M$5193,0)),"")</f>
        <v/>
      </c>
      <c r="R3726" s="70" t="str">
        <f>IFERROR(INDEX($C$2:$C$5193,MATCH(ROWS(N$2:N3726),N$2:N$5193,0)),"")</f>
        <v/>
      </c>
      <c r="S3726" s="92" t="str">
        <f>IFERROR(INDEX($C$2:$C$5193,MATCH(ROWS(O$2:O3726),O$2:O$5193,0)),"")</f>
        <v/>
      </c>
    </row>
    <row r="3727" spans="1:19" x14ac:dyDescent="0.25">
      <c r="A3727" s="68">
        <v>4142</v>
      </c>
      <c r="B3727" s="68" t="s">
        <v>10538</v>
      </c>
      <c r="C3727" s="68" t="s">
        <v>10539</v>
      </c>
      <c r="D3727" s="68" t="s">
        <v>10531</v>
      </c>
      <c r="E3727" s="68" t="s">
        <v>10531</v>
      </c>
      <c r="F3727" s="68" t="s">
        <v>10540</v>
      </c>
      <c r="G3727" s="68" t="s">
        <v>10541</v>
      </c>
      <c r="H3727" s="68">
        <v>20.966999999999999</v>
      </c>
      <c r="I3727" s="68">
        <v>101.4</v>
      </c>
      <c r="J3727" s="68">
        <v>1968</v>
      </c>
      <c r="K3727" s="68">
        <v>7</v>
      </c>
      <c r="L3727" s="68">
        <f>COUNTIFS(Aéroports!$C$2:$C$5193,Aéroports!$C3727,Aéroports!$D$2:$D$5193,Aéroports!$D3727)</f>
        <v>1</v>
      </c>
      <c r="M3727" s="68" t="str">
        <f>IF(AND(Formulaire!$H$15=Aéroports!$E3727,--ISNUMBER(IFERROR(SEARCH(Formulaire!$H$16,$C3727,1),""))=1),MAX(M$1:M3726)+1,"")</f>
        <v/>
      </c>
      <c r="N3727" s="68" t="str">
        <f>IF(AND(Formulaire!$H$21=Aéroports!$E3727,--ISNUMBER(IFERROR(SEARCH(Formulaire!$H$22,$C3727,1),""))=1),MAX(N$1:N3726)+1,"")</f>
        <v/>
      </c>
      <c r="O3727" s="68" t="str">
        <f>IF(AND(Formulaire!$H$27=Aéroports!$E3727,--ISNUMBER(IFERROR(SEARCH(Formulaire!$H$28,$C3727,1),""))=1),MAX(O$1:O3726)+1,"")</f>
        <v/>
      </c>
      <c r="Q3727" s="91" t="str">
        <f>IFERROR(INDEX($C$2:$C$5193,MATCH(ROWS(M$2:M3727),M$2:M$5193,0)),"")</f>
        <v/>
      </c>
      <c r="R3727" s="70" t="str">
        <f>IFERROR(INDEX($C$2:$C$5193,MATCH(ROWS(N$2:N3727),N$2:N$5193,0)),"")</f>
        <v/>
      </c>
      <c r="S3727" s="92" t="str">
        <f>IFERROR(INDEX($C$2:$C$5193,MATCH(ROWS(O$2:O3727),O$2:O$5193,0)),"")</f>
        <v/>
      </c>
    </row>
    <row r="3728" spans="1:19" x14ac:dyDescent="0.25">
      <c r="A3728" s="69">
        <v>3115</v>
      </c>
      <c r="B3728" s="69" t="s">
        <v>10542</v>
      </c>
      <c r="C3728" s="69" t="s">
        <v>10543</v>
      </c>
      <c r="D3728" s="69" t="s">
        <v>10531</v>
      </c>
      <c r="E3728" s="69" t="s">
        <v>10531</v>
      </c>
      <c r="F3728" s="69" t="s">
        <v>10544</v>
      </c>
      <c r="G3728" s="69" t="s">
        <v>10545</v>
      </c>
      <c r="H3728" s="69">
        <v>19.897300000000001</v>
      </c>
      <c r="I3728" s="69">
        <v>102.161</v>
      </c>
      <c r="J3728" s="69">
        <v>955</v>
      </c>
      <c r="K3728" s="69">
        <v>7</v>
      </c>
      <c r="L3728" s="69">
        <f>COUNTIFS(Aéroports!$C$2:$C$5193,Aéroports!$C3728,Aéroports!$D$2:$D$5193,Aéroports!$D3728)</f>
        <v>1</v>
      </c>
      <c r="M3728" s="69" t="str">
        <f>IF(AND(Formulaire!$H$15=Aéroports!$E3728,--ISNUMBER(IFERROR(SEARCH(Formulaire!$H$16,$C3728,1),""))=1),MAX(M$1:M3727)+1,"")</f>
        <v/>
      </c>
      <c r="N3728" s="69" t="str">
        <f>IF(AND(Formulaire!$H$21=Aéroports!$E3728,--ISNUMBER(IFERROR(SEARCH(Formulaire!$H$22,$C3728,1),""))=1),MAX(N$1:N3727)+1,"")</f>
        <v/>
      </c>
      <c r="O3728" s="69" t="str">
        <f>IF(AND(Formulaire!$H$27=Aéroports!$E3728,--ISNUMBER(IFERROR(SEARCH(Formulaire!$H$28,$C3728,1),""))=1),MAX(O$1:O3727)+1,"")</f>
        <v/>
      </c>
      <c r="Q3728" s="91" t="str">
        <f>IFERROR(INDEX($C$2:$C$5193,MATCH(ROWS(M$2:M3728),M$2:M$5193,0)),"")</f>
        <v/>
      </c>
      <c r="R3728" s="70" t="str">
        <f>IFERROR(INDEX($C$2:$C$5193,MATCH(ROWS(N$2:N3728),N$2:N$5193,0)),"")</f>
        <v/>
      </c>
      <c r="S3728" s="92" t="str">
        <f>IFERROR(INDEX($C$2:$C$5193,MATCH(ROWS(O$2:O3728),O$2:O$5193,0)),"")</f>
        <v/>
      </c>
    </row>
    <row r="3729" spans="1:19" x14ac:dyDescent="0.25">
      <c r="A3729" s="68">
        <v>4143</v>
      </c>
      <c r="B3729" s="68" t="s">
        <v>10546</v>
      </c>
      <c r="C3729" s="68" t="s">
        <v>10547</v>
      </c>
      <c r="D3729" s="68" t="s">
        <v>10531</v>
      </c>
      <c r="E3729" s="68" t="s">
        <v>10531</v>
      </c>
      <c r="F3729" s="68" t="s">
        <v>10548</v>
      </c>
      <c r="G3729" s="68" t="s">
        <v>10549</v>
      </c>
      <c r="H3729" s="68">
        <v>20.682700000000001</v>
      </c>
      <c r="I3729" s="68">
        <v>101.994</v>
      </c>
      <c r="J3729" s="68">
        <v>1804</v>
      </c>
      <c r="K3729" s="68">
        <v>7</v>
      </c>
      <c r="L3729" s="68">
        <f>COUNTIFS(Aéroports!$C$2:$C$5193,Aéroports!$C3729,Aéroports!$D$2:$D$5193,Aéroports!$D3729)</f>
        <v>1</v>
      </c>
      <c r="M3729" s="68" t="str">
        <f>IF(AND(Formulaire!$H$15=Aéroports!$E3729,--ISNUMBER(IFERROR(SEARCH(Formulaire!$H$16,$C3729,1),""))=1),MAX(M$1:M3728)+1,"")</f>
        <v/>
      </c>
      <c r="N3729" s="68" t="str">
        <f>IF(AND(Formulaire!$H$21=Aéroports!$E3729,--ISNUMBER(IFERROR(SEARCH(Formulaire!$H$22,$C3729,1),""))=1),MAX(N$1:N3728)+1,"")</f>
        <v/>
      </c>
      <c r="O3729" s="68" t="str">
        <f>IF(AND(Formulaire!$H$27=Aéroports!$E3729,--ISNUMBER(IFERROR(SEARCH(Formulaire!$H$28,$C3729,1),""))=1),MAX(O$1:O3728)+1,"")</f>
        <v/>
      </c>
      <c r="Q3729" s="91" t="str">
        <f>IFERROR(INDEX($C$2:$C$5193,MATCH(ROWS(M$2:M3729),M$2:M$5193,0)),"")</f>
        <v/>
      </c>
      <c r="R3729" s="70" t="str">
        <f>IFERROR(INDEX($C$2:$C$5193,MATCH(ROWS(N$2:N3729),N$2:N$5193,0)),"")</f>
        <v/>
      </c>
      <c r="S3729" s="92" t="str">
        <f>IFERROR(INDEX($C$2:$C$5193,MATCH(ROWS(O$2:O3729),O$2:O$5193,0)),"")</f>
        <v/>
      </c>
    </row>
    <row r="3730" spans="1:19" x14ac:dyDescent="0.25">
      <c r="A3730" s="69">
        <v>3116</v>
      </c>
      <c r="B3730" s="69" t="s">
        <v>10550</v>
      </c>
      <c r="C3730" s="69" t="s">
        <v>10551</v>
      </c>
      <c r="D3730" s="69" t="s">
        <v>10531</v>
      </c>
      <c r="E3730" s="69" t="s">
        <v>10531</v>
      </c>
      <c r="F3730" s="69" t="s">
        <v>10552</v>
      </c>
      <c r="G3730" s="69" t="s">
        <v>10553</v>
      </c>
      <c r="H3730" s="69">
        <v>15.132099999999999</v>
      </c>
      <c r="I3730" s="69">
        <v>105.78100000000001</v>
      </c>
      <c r="J3730" s="69">
        <v>351</v>
      </c>
      <c r="K3730" s="69">
        <v>7</v>
      </c>
      <c r="L3730" s="69">
        <f>COUNTIFS(Aéroports!$C$2:$C$5193,Aéroports!$C3730,Aéroports!$D$2:$D$5193,Aéroports!$D3730)</f>
        <v>1</v>
      </c>
      <c r="M3730" s="69" t="str">
        <f>IF(AND(Formulaire!$H$15=Aéroports!$E3730,--ISNUMBER(IFERROR(SEARCH(Formulaire!$H$16,$C3730,1),""))=1),MAX(M$1:M3729)+1,"")</f>
        <v/>
      </c>
      <c r="N3730" s="69" t="str">
        <f>IF(AND(Formulaire!$H$21=Aéroports!$E3730,--ISNUMBER(IFERROR(SEARCH(Formulaire!$H$22,$C3730,1),""))=1),MAX(N$1:N3729)+1,"")</f>
        <v/>
      </c>
      <c r="O3730" s="69" t="str">
        <f>IF(AND(Formulaire!$H$27=Aéroports!$E3730,--ISNUMBER(IFERROR(SEARCH(Formulaire!$H$28,$C3730,1),""))=1),MAX(O$1:O3729)+1,"")</f>
        <v/>
      </c>
      <c r="Q3730" s="91" t="str">
        <f>IFERROR(INDEX($C$2:$C$5193,MATCH(ROWS(M$2:M3730),M$2:M$5193,0)),"")</f>
        <v/>
      </c>
      <c r="R3730" s="70" t="str">
        <f>IFERROR(INDEX($C$2:$C$5193,MATCH(ROWS(N$2:N3730),N$2:N$5193,0)),"")</f>
        <v/>
      </c>
      <c r="S3730" s="92" t="str">
        <f>IFERROR(INDEX($C$2:$C$5193,MATCH(ROWS(O$2:O3730),O$2:O$5193,0)),"")</f>
        <v/>
      </c>
    </row>
    <row r="3731" spans="1:19" x14ac:dyDescent="0.25">
      <c r="A3731" s="68">
        <v>4081</v>
      </c>
      <c r="B3731" s="68" t="s">
        <v>10554</v>
      </c>
      <c r="C3731" s="68" t="s">
        <v>10555</v>
      </c>
      <c r="D3731" s="68" t="s">
        <v>10531</v>
      </c>
      <c r="E3731" s="68" t="s">
        <v>10531</v>
      </c>
      <c r="F3731" s="68" t="s">
        <v>10556</v>
      </c>
      <c r="G3731" s="68" t="s">
        <v>10557</v>
      </c>
      <c r="H3731" s="68">
        <v>19.45</v>
      </c>
      <c r="I3731" s="68">
        <v>103.158</v>
      </c>
      <c r="J3731" s="68">
        <v>3445</v>
      </c>
      <c r="K3731" s="68">
        <v>7</v>
      </c>
      <c r="L3731" s="68">
        <f>COUNTIFS(Aéroports!$C$2:$C$5193,Aéroports!$C3731,Aéroports!$D$2:$D$5193,Aéroports!$D3731)</f>
        <v>1</v>
      </c>
      <c r="M3731" s="68" t="str">
        <f>IF(AND(Formulaire!$H$15=Aéroports!$E3731,--ISNUMBER(IFERROR(SEARCH(Formulaire!$H$16,$C3731,1),""))=1),MAX(M$1:M3730)+1,"")</f>
        <v/>
      </c>
      <c r="N3731" s="68" t="str">
        <f>IF(AND(Formulaire!$H$21=Aéroports!$E3731,--ISNUMBER(IFERROR(SEARCH(Formulaire!$H$22,$C3731,1),""))=1),MAX(N$1:N3730)+1,"")</f>
        <v/>
      </c>
      <c r="O3731" s="68" t="str">
        <f>IF(AND(Formulaire!$H$27=Aéroports!$E3731,--ISNUMBER(IFERROR(SEARCH(Formulaire!$H$28,$C3731,1),""))=1),MAX(O$1:O3730)+1,"")</f>
        <v/>
      </c>
      <c r="Q3731" s="91" t="str">
        <f>IFERROR(INDEX($C$2:$C$5193,MATCH(ROWS(M$2:M3731),M$2:M$5193,0)),"")</f>
        <v/>
      </c>
      <c r="R3731" s="70" t="str">
        <f>IFERROR(INDEX($C$2:$C$5193,MATCH(ROWS(N$2:N3731),N$2:N$5193,0)),"")</f>
        <v/>
      </c>
      <c r="S3731" s="92" t="str">
        <f>IFERROR(INDEX($C$2:$C$5193,MATCH(ROWS(O$2:O3731),O$2:O$5193,0)),"")</f>
        <v/>
      </c>
    </row>
    <row r="3732" spans="1:19" x14ac:dyDescent="0.25">
      <c r="A3732" s="69">
        <v>8684</v>
      </c>
      <c r="B3732" s="69" t="s">
        <v>10558</v>
      </c>
      <c r="C3732" s="69" t="s">
        <v>10559</v>
      </c>
      <c r="D3732" s="69" t="s">
        <v>10531</v>
      </c>
      <c r="E3732" s="69" t="s">
        <v>10531</v>
      </c>
      <c r="F3732" s="69" t="s">
        <v>10560</v>
      </c>
      <c r="G3732" s="69" t="s">
        <v>10561</v>
      </c>
      <c r="H3732" s="69">
        <v>15.709440000000001</v>
      </c>
      <c r="I3732" s="69">
        <v>106.41070000000001</v>
      </c>
      <c r="J3732" s="69">
        <v>574</v>
      </c>
      <c r="K3732" s="69">
        <v>7</v>
      </c>
      <c r="L3732" s="69">
        <f>COUNTIFS(Aéroports!$C$2:$C$5193,Aéroports!$C3732,Aéroports!$D$2:$D$5193,Aéroports!$D3732)</f>
        <v>1</v>
      </c>
      <c r="M3732" s="69" t="str">
        <f>IF(AND(Formulaire!$H$15=Aéroports!$E3732,--ISNUMBER(IFERROR(SEARCH(Formulaire!$H$16,$C3732,1),""))=1),MAX(M$1:M3731)+1,"")</f>
        <v/>
      </c>
      <c r="N3732" s="69" t="str">
        <f>IF(AND(Formulaire!$H$21=Aéroports!$E3732,--ISNUMBER(IFERROR(SEARCH(Formulaire!$H$22,$C3732,1),""))=1),MAX(N$1:N3731)+1,"")</f>
        <v/>
      </c>
      <c r="O3732" s="69" t="str">
        <f>IF(AND(Formulaire!$H$27=Aéroports!$E3732,--ISNUMBER(IFERROR(SEARCH(Formulaire!$H$28,$C3732,1),""))=1),MAX(O$1:O3731)+1,"")</f>
        <v/>
      </c>
      <c r="Q3732" s="91" t="str">
        <f>IFERROR(INDEX($C$2:$C$5193,MATCH(ROWS(M$2:M3732),M$2:M$5193,0)),"")</f>
        <v/>
      </c>
      <c r="R3732" s="70" t="str">
        <f>IFERROR(INDEX($C$2:$C$5193,MATCH(ROWS(N$2:N3732),N$2:N$5193,0)),"")</f>
        <v/>
      </c>
      <c r="S3732" s="92" t="str">
        <f>IFERROR(INDEX($C$2:$C$5193,MATCH(ROWS(O$2:O3732),O$2:O$5193,0)),"")</f>
        <v/>
      </c>
    </row>
    <row r="3733" spans="1:19" x14ac:dyDescent="0.25">
      <c r="A3733" s="68">
        <v>3118</v>
      </c>
      <c r="B3733" s="68" t="s">
        <v>10562</v>
      </c>
      <c r="C3733" s="68" t="s">
        <v>10563</v>
      </c>
      <c r="D3733" s="68" t="s">
        <v>10531</v>
      </c>
      <c r="E3733" s="68" t="s">
        <v>10531</v>
      </c>
      <c r="F3733" s="68" t="s">
        <v>10564</v>
      </c>
      <c r="G3733" s="68" t="s">
        <v>10565</v>
      </c>
      <c r="H3733" s="68">
        <v>16.5566</v>
      </c>
      <c r="I3733" s="68">
        <v>104.76</v>
      </c>
      <c r="J3733" s="68">
        <v>509</v>
      </c>
      <c r="K3733" s="68">
        <v>7</v>
      </c>
      <c r="L3733" s="68">
        <f>COUNTIFS(Aéroports!$C$2:$C$5193,Aéroports!$C3733,Aéroports!$D$2:$D$5193,Aéroports!$D3733)</f>
        <v>1</v>
      </c>
      <c r="M3733" s="68" t="str">
        <f>IF(AND(Formulaire!$H$15=Aéroports!$E3733,--ISNUMBER(IFERROR(SEARCH(Formulaire!$H$16,$C3733,1),""))=1),MAX(M$1:M3732)+1,"")</f>
        <v/>
      </c>
      <c r="N3733" s="68" t="str">
        <f>IF(AND(Formulaire!$H$21=Aéroports!$E3733,--ISNUMBER(IFERROR(SEARCH(Formulaire!$H$22,$C3733,1),""))=1),MAX(N$1:N3732)+1,"")</f>
        <v/>
      </c>
      <c r="O3733" s="68" t="str">
        <f>IF(AND(Formulaire!$H$27=Aéroports!$E3733,--ISNUMBER(IFERROR(SEARCH(Formulaire!$H$28,$C3733,1),""))=1),MAX(O$1:O3732)+1,"")</f>
        <v/>
      </c>
      <c r="Q3733" s="91" t="str">
        <f>IFERROR(INDEX($C$2:$C$5193,MATCH(ROWS(M$2:M3733),M$2:M$5193,0)),"")</f>
        <v/>
      </c>
      <c r="R3733" s="70" t="str">
        <f>IFERROR(INDEX($C$2:$C$5193,MATCH(ROWS(N$2:N3733),N$2:N$5193,0)),"")</f>
        <v/>
      </c>
      <c r="S3733" s="92" t="str">
        <f>IFERROR(INDEX($C$2:$C$5193,MATCH(ROWS(O$2:O3733),O$2:O$5193,0)),"")</f>
        <v/>
      </c>
    </row>
    <row r="3734" spans="1:19" x14ac:dyDescent="0.25">
      <c r="A3734" s="69">
        <v>3120</v>
      </c>
      <c r="B3734" s="69" t="s">
        <v>10566</v>
      </c>
      <c r="C3734" s="69" t="s">
        <v>10567</v>
      </c>
      <c r="D3734" s="69" t="s">
        <v>10531</v>
      </c>
      <c r="E3734" s="69" t="s">
        <v>10531</v>
      </c>
      <c r="F3734" s="69" t="s">
        <v>10568</v>
      </c>
      <c r="G3734" s="69" t="s">
        <v>10569</v>
      </c>
      <c r="H3734" s="69">
        <v>17.988299999999999</v>
      </c>
      <c r="I3734" s="69">
        <v>102.563</v>
      </c>
      <c r="J3734" s="69">
        <v>564</v>
      </c>
      <c r="K3734" s="69">
        <v>7</v>
      </c>
      <c r="L3734" s="69">
        <f>COUNTIFS(Aéroports!$C$2:$C$5193,Aéroports!$C3734,Aéroports!$D$2:$D$5193,Aéroports!$D3734)</f>
        <v>1</v>
      </c>
      <c r="M3734" s="69" t="str">
        <f>IF(AND(Formulaire!$H$15=Aéroports!$E3734,--ISNUMBER(IFERROR(SEARCH(Formulaire!$H$16,$C3734,1),""))=1),MAX(M$1:M3733)+1,"")</f>
        <v/>
      </c>
      <c r="N3734" s="69" t="str">
        <f>IF(AND(Formulaire!$H$21=Aéroports!$E3734,--ISNUMBER(IFERROR(SEARCH(Formulaire!$H$22,$C3734,1),""))=1),MAX(N$1:N3733)+1,"")</f>
        <v/>
      </c>
      <c r="O3734" s="69" t="str">
        <f>IF(AND(Formulaire!$H$27=Aéroports!$E3734,--ISNUMBER(IFERROR(SEARCH(Formulaire!$H$28,$C3734,1),""))=1),MAX(O$1:O3733)+1,"")</f>
        <v/>
      </c>
      <c r="Q3734" s="91" t="str">
        <f>IFERROR(INDEX($C$2:$C$5193,MATCH(ROWS(M$2:M3734),M$2:M$5193,0)),"")</f>
        <v/>
      </c>
      <c r="R3734" s="70" t="str">
        <f>IFERROR(INDEX($C$2:$C$5193,MATCH(ROWS(N$2:N3734),N$2:N$5193,0)),"")</f>
        <v/>
      </c>
      <c r="S3734" s="92" t="str">
        <f>IFERROR(INDEX($C$2:$C$5193,MATCH(ROWS(O$2:O3734),O$2:O$5193,0)),"")</f>
        <v/>
      </c>
    </row>
    <row r="3735" spans="1:19" x14ac:dyDescent="0.25">
      <c r="A3735" s="68">
        <v>1018</v>
      </c>
      <c r="B3735" s="68" t="s">
        <v>10592</v>
      </c>
      <c r="C3735" s="68" t="s">
        <v>10593</v>
      </c>
      <c r="D3735" s="68" t="s">
        <v>10594</v>
      </c>
      <c r="E3735" s="68" t="s">
        <v>10594</v>
      </c>
      <c r="F3735" s="68" t="s">
        <v>10595</v>
      </c>
      <c r="G3735" s="68" t="s">
        <v>10596</v>
      </c>
      <c r="H3735" s="68">
        <v>-29.462299999999999</v>
      </c>
      <c r="I3735" s="68">
        <v>27.552499999999998</v>
      </c>
      <c r="J3735" s="68">
        <v>5348</v>
      </c>
      <c r="K3735" s="68">
        <v>2</v>
      </c>
      <c r="L3735" s="68">
        <f>COUNTIFS(Aéroports!$C$2:$C$5193,Aéroports!$C3735,Aéroports!$D$2:$D$5193,Aéroports!$D3735)</f>
        <v>1</v>
      </c>
      <c r="M3735" s="68" t="str">
        <f>IF(AND(Formulaire!$H$15=Aéroports!$E3735,--ISNUMBER(IFERROR(SEARCH(Formulaire!$H$16,$C3735,1),""))=1),MAX(M$1:M3734)+1,"")</f>
        <v/>
      </c>
      <c r="N3735" s="68" t="str">
        <f>IF(AND(Formulaire!$H$21=Aéroports!$E3735,--ISNUMBER(IFERROR(SEARCH(Formulaire!$H$22,$C3735,1),""))=1),MAX(N$1:N3734)+1,"")</f>
        <v/>
      </c>
      <c r="O3735" s="68" t="str">
        <f>IF(AND(Formulaire!$H$27=Aéroports!$E3735,--ISNUMBER(IFERROR(SEARCH(Formulaire!$H$28,$C3735,1),""))=1),MAX(O$1:O3734)+1,"")</f>
        <v/>
      </c>
      <c r="Q3735" s="91" t="str">
        <f>IFERROR(INDEX($C$2:$C$5193,MATCH(ROWS(M$2:M3735),M$2:M$5193,0)),"")</f>
        <v/>
      </c>
      <c r="R3735" s="70" t="str">
        <f>IFERROR(INDEX($C$2:$C$5193,MATCH(ROWS(N$2:N3735),N$2:N$5193,0)),"")</f>
        <v/>
      </c>
      <c r="S3735" s="92" t="str">
        <f>IFERROR(INDEX($C$2:$C$5193,MATCH(ROWS(O$2:O3735),O$2:O$5193,0)),"")</f>
        <v/>
      </c>
    </row>
    <row r="3736" spans="1:19" x14ac:dyDescent="0.25">
      <c r="A3736" s="69">
        <v>11799</v>
      </c>
      <c r="B3736" s="69" t="s">
        <v>10570</v>
      </c>
      <c r="C3736" s="69" t="s">
        <v>10571</v>
      </c>
      <c r="D3736" s="69" t="s">
        <v>10572</v>
      </c>
      <c r="E3736" s="69" t="s">
        <v>22428</v>
      </c>
      <c r="F3736" s="69" t="s">
        <v>10573</v>
      </c>
      <c r="G3736" s="69" t="s">
        <v>10574</v>
      </c>
      <c r="H3736" s="69">
        <v>55.944719999999997</v>
      </c>
      <c r="I3736" s="69">
        <v>26.664999999999999</v>
      </c>
      <c r="J3736" s="69">
        <v>398</v>
      </c>
      <c r="K3736" s="69" t="s">
        <v>340</v>
      </c>
      <c r="L3736" s="69">
        <f>COUNTIFS(Aéroports!$C$2:$C$5193,Aéroports!$C3736,Aéroports!$D$2:$D$5193,Aéroports!$D3736)</f>
        <v>1</v>
      </c>
      <c r="M3736" s="69" t="str">
        <f>IF(AND(Formulaire!$H$15=Aéroports!$E3736,--ISNUMBER(IFERROR(SEARCH(Formulaire!$H$16,$C3736,1),""))=1),MAX(M$1:M3735)+1,"")</f>
        <v/>
      </c>
      <c r="N3736" s="69" t="str">
        <f>IF(AND(Formulaire!$H$21=Aéroports!$E3736,--ISNUMBER(IFERROR(SEARCH(Formulaire!$H$22,$C3736,1),""))=1),MAX(N$1:N3735)+1,"")</f>
        <v/>
      </c>
      <c r="O3736" s="69" t="str">
        <f>IF(AND(Formulaire!$H$27=Aéroports!$E3736,--ISNUMBER(IFERROR(SEARCH(Formulaire!$H$28,$C3736,1),""))=1),MAX(O$1:O3735)+1,"")</f>
        <v/>
      </c>
      <c r="Q3736" s="91" t="str">
        <f>IFERROR(INDEX($C$2:$C$5193,MATCH(ROWS(M$2:M3736),M$2:M$5193,0)),"")</f>
        <v/>
      </c>
      <c r="R3736" s="70" t="str">
        <f>IFERROR(INDEX($C$2:$C$5193,MATCH(ROWS(N$2:N3736),N$2:N$5193,0)),"")</f>
        <v/>
      </c>
      <c r="S3736" s="92" t="str">
        <f>IFERROR(INDEX($C$2:$C$5193,MATCH(ROWS(O$2:O3736),O$2:O$5193,0)),"")</f>
        <v/>
      </c>
    </row>
    <row r="3737" spans="1:19" x14ac:dyDescent="0.25">
      <c r="A3737" s="68">
        <v>3952</v>
      </c>
      <c r="B3737" s="68" t="s">
        <v>10575</v>
      </c>
      <c r="C3737" s="68" t="s">
        <v>10576</v>
      </c>
      <c r="D3737" s="68" t="s">
        <v>10572</v>
      </c>
      <c r="E3737" s="68" t="s">
        <v>22428</v>
      </c>
      <c r="F3737" s="68" t="s">
        <v>10577</v>
      </c>
      <c r="G3737" s="68" t="s">
        <v>10578</v>
      </c>
      <c r="H3737" s="68">
        <v>56.517499999999998</v>
      </c>
      <c r="I3737" s="68">
        <v>21.096900000000002</v>
      </c>
      <c r="J3737" s="68">
        <v>16</v>
      </c>
      <c r="K3737" s="68">
        <v>2</v>
      </c>
      <c r="L3737" s="68">
        <f>COUNTIFS(Aéroports!$C$2:$C$5193,Aéroports!$C3737,Aéroports!$D$2:$D$5193,Aéroports!$D3737)</f>
        <v>1</v>
      </c>
      <c r="M3737" s="68" t="str">
        <f>IF(AND(Formulaire!$H$15=Aéroports!$E3737,--ISNUMBER(IFERROR(SEARCH(Formulaire!$H$16,$C3737,1),""))=1),MAX(M$1:M3736)+1,"")</f>
        <v/>
      </c>
      <c r="N3737" s="68" t="str">
        <f>IF(AND(Formulaire!$H$21=Aéroports!$E3737,--ISNUMBER(IFERROR(SEARCH(Formulaire!$H$22,$C3737,1),""))=1),MAX(N$1:N3736)+1,"")</f>
        <v/>
      </c>
      <c r="O3737" s="68" t="str">
        <f>IF(AND(Formulaire!$H$27=Aéroports!$E3737,--ISNUMBER(IFERROR(SEARCH(Formulaire!$H$28,$C3737,1),""))=1),MAX(O$1:O3736)+1,"")</f>
        <v/>
      </c>
      <c r="Q3737" s="91" t="str">
        <f>IFERROR(INDEX($C$2:$C$5193,MATCH(ROWS(M$2:M3737),M$2:M$5193,0)),"")</f>
        <v/>
      </c>
      <c r="R3737" s="70" t="str">
        <f>IFERROR(INDEX($C$2:$C$5193,MATCH(ROWS(N$2:N3737),N$2:N$5193,0)),"")</f>
        <v/>
      </c>
      <c r="S3737" s="92" t="str">
        <f>IFERROR(INDEX($C$2:$C$5193,MATCH(ROWS(O$2:O3737),O$2:O$5193,0)),"")</f>
        <v/>
      </c>
    </row>
    <row r="3738" spans="1:19" x14ac:dyDescent="0.25">
      <c r="A3738" s="69">
        <v>3953</v>
      </c>
      <c r="B3738" s="69" t="s">
        <v>10579</v>
      </c>
      <c r="C3738" s="69" t="s">
        <v>10580</v>
      </c>
      <c r="D3738" s="69" t="s">
        <v>10572</v>
      </c>
      <c r="E3738" s="69" t="s">
        <v>22428</v>
      </c>
      <c r="F3738" s="69" t="s">
        <v>10581</v>
      </c>
      <c r="G3738" s="69" t="s">
        <v>10582</v>
      </c>
      <c r="H3738" s="69">
        <v>56.9236</v>
      </c>
      <c r="I3738" s="69">
        <v>23.9711</v>
      </c>
      <c r="J3738" s="69">
        <v>36</v>
      </c>
      <c r="K3738" s="69">
        <v>2</v>
      </c>
      <c r="L3738" s="69">
        <f>COUNTIFS(Aéroports!$C$2:$C$5193,Aéroports!$C3738,Aéroports!$D$2:$D$5193,Aéroports!$D3738)</f>
        <v>1</v>
      </c>
      <c r="M3738" s="69" t="str">
        <f>IF(AND(Formulaire!$H$15=Aéroports!$E3738,--ISNUMBER(IFERROR(SEARCH(Formulaire!$H$16,$C3738,1),""))=1),MAX(M$1:M3737)+1,"")</f>
        <v/>
      </c>
      <c r="N3738" s="69" t="str">
        <f>IF(AND(Formulaire!$H$21=Aéroports!$E3738,--ISNUMBER(IFERROR(SEARCH(Formulaire!$H$22,$C3738,1),""))=1),MAX(N$1:N3737)+1,"")</f>
        <v/>
      </c>
      <c r="O3738" s="69" t="str">
        <f>IF(AND(Formulaire!$H$27=Aéroports!$E3738,--ISNUMBER(IFERROR(SEARCH(Formulaire!$H$28,$C3738,1),""))=1),MAX(O$1:O3737)+1,"")</f>
        <v/>
      </c>
      <c r="Q3738" s="91" t="str">
        <f>IFERROR(INDEX($C$2:$C$5193,MATCH(ROWS(M$2:M3738),M$2:M$5193,0)),"")</f>
        <v/>
      </c>
      <c r="R3738" s="70" t="str">
        <f>IFERROR(INDEX($C$2:$C$5193,MATCH(ROWS(N$2:N3738),N$2:N$5193,0)),"")</f>
        <v/>
      </c>
      <c r="S3738" s="92" t="str">
        <f>IFERROR(INDEX($C$2:$C$5193,MATCH(ROWS(O$2:O3738),O$2:O$5193,0)),"")</f>
        <v/>
      </c>
    </row>
    <row r="3739" spans="1:19" x14ac:dyDescent="0.25">
      <c r="A3739" s="68">
        <v>5602</v>
      </c>
      <c r="B3739" s="68" t="s">
        <v>10583</v>
      </c>
      <c r="C3739" s="68" t="s">
        <v>10584</v>
      </c>
      <c r="D3739" s="68" t="s">
        <v>10572</v>
      </c>
      <c r="E3739" s="68" t="s">
        <v>22428</v>
      </c>
      <c r="F3739" s="68" t="s">
        <v>10585</v>
      </c>
      <c r="G3739" s="68" t="s">
        <v>10586</v>
      </c>
      <c r="H3739" s="68">
        <v>57.357799999999997</v>
      </c>
      <c r="I3739" s="68">
        <v>21.5442</v>
      </c>
      <c r="J3739" s="68">
        <v>19</v>
      </c>
      <c r="K3739" s="68">
        <v>2</v>
      </c>
      <c r="L3739" s="68">
        <f>COUNTIFS(Aéroports!$C$2:$C$5193,Aéroports!$C3739,Aéroports!$D$2:$D$5193,Aéroports!$D3739)</f>
        <v>1</v>
      </c>
      <c r="M3739" s="68" t="str">
        <f>IF(AND(Formulaire!$H$15=Aéroports!$E3739,--ISNUMBER(IFERROR(SEARCH(Formulaire!$H$16,$C3739,1),""))=1),MAX(M$1:M3738)+1,"")</f>
        <v/>
      </c>
      <c r="N3739" s="68" t="str">
        <f>IF(AND(Formulaire!$H$21=Aéroports!$E3739,--ISNUMBER(IFERROR(SEARCH(Formulaire!$H$22,$C3739,1),""))=1),MAX(N$1:N3738)+1,"")</f>
        <v/>
      </c>
      <c r="O3739" s="68" t="str">
        <f>IF(AND(Formulaire!$H$27=Aéroports!$E3739,--ISNUMBER(IFERROR(SEARCH(Formulaire!$H$28,$C3739,1),""))=1),MAX(O$1:O3738)+1,"")</f>
        <v/>
      </c>
      <c r="Q3739" s="91" t="str">
        <f>IFERROR(INDEX($C$2:$C$5193,MATCH(ROWS(M$2:M3739),M$2:M$5193,0)),"")</f>
        <v/>
      </c>
      <c r="R3739" s="70" t="str">
        <f>IFERROR(INDEX($C$2:$C$5193,MATCH(ROWS(N$2:N3739),N$2:N$5193,0)),"")</f>
        <v/>
      </c>
      <c r="S3739" s="92" t="str">
        <f>IFERROR(INDEX($C$2:$C$5193,MATCH(ROWS(O$2:O3739),O$2:O$5193,0)),"")</f>
        <v/>
      </c>
    </row>
    <row r="3740" spans="1:19" x14ac:dyDescent="0.25">
      <c r="A3740" s="69">
        <v>2177</v>
      </c>
      <c r="B3740" s="69" t="s">
        <v>10587</v>
      </c>
      <c r="C3740" s="69" t="s">
        <v>10588</v>
      </c>
      <c r="D3740" s="69" t="s">
        <v>10589</v>
      </c>
      <c r="E3740" s="69" t="s">
        <v>22429</v>
      </c>
      <c r="F3740" s="69" t="s">
        <v>10590</v>
      </c>
      <c r="G3740" s="69" t="s">
        <v>10591</v>
      </c>
      <c r="H3740" s="69">
        <v>33.820900000000002</v>
      </c>
      <c r="I3740" s="69">
        <v>35.488399999999999</v>
      </c>
      <c r="J3740" s="69">
        <v>87</v>
      </c>
      <c r="K3740" s="69">
        <v>2</v>
      </c>
      <c r="L3740" s="69">
        <f>COUNTIFS(Aéroports!$C$2:$C$5193,Aéroports!$C3740,Aéroports!$D$2:$D$5193,Aéroports!$D3740)</f>
        <v>1</v>
      </c>
      <c r="M3740" s="69" t="str">
        <f>IF(AND(Formulaire!$H$15=Aéroports!$E3740,--ISNUMBER(IFERROR(SEARCH(Formulaire!$H$16,$C3740,1),""))=1),MAX(M$1:M3739)+1,"")</f>
        <v/>
      </c>
      <c r="N3740" s="69" t="str">
        <f>IF(AND(Formulaire!$H$21=Aéroports!$E3740,--ISNUMBER(IFERROR(SEARCH(Formulaire!$H$22,$C3740,1),""))=1),MAX(N$1:N3739)+1,"")</f>
        <v/>
      </c>
      <c r="O3740" s="69" t="str">
        <f>IF(AND(Formulaire!$H$27=Aéroports!$E3740,--ISNUMBER(IFERROR(SEARCH(Formulaire!$H$28,$C3740,1),""))=1),MAX(O$1:O3739)+1,"")</f>
        <v/>
      </c>
      <c r="Q3740" s="91" t="str">
        <f>IFERROR(INDEX($C$2:$C$5193,MATCH(ROWS(M$2:M3740),M$2:M$5193,0)),"")</f>
        <v/>
      </c>
      <c r="R3740" s="70" t="str">
        <f>IFERROR(INDEX($C$2:$C$5193,MATCH(ROWS(N$2:N3740),N$2:N$5193,0)),"")</f>
        <v/>
      </c>
      <c r="S3740" s="92" t="str">
        <f>IFERROR(INDEX($C$2:$C$5193,MATCH(ROWS(O$2:O3740),O$2:O$5193,0)),"")</f>
        <v/>
      </c>
    </row>
    <row r="3741" spans="1:19" x14ac:dyDescent="0.25">
      <c r="A3741" s="68">
        <v>7429</v>
      </c>
      <c r="B3741" s="68" t="s">
        <v>10597</v>
      </c>
      <c r="C3741" s="68" t="s">
        <v>10598</v>
      </c>
      <c r="D3741" s="68" t="s">
        <v>5979</v>
      </c>
      <c r="E3741" s="68" t="s">
        <v>5979</v>
      </c>
      <c r="F3741" s="68" t="s">
        <v>10599</v>
      </c>
      <c r="G3741" s="68" t="s">
        <v>10600</v>
      </c>
      <c r="H3741" s="68">
        <v>4.3790199999999997</v>
      </c>
      <c r="I3741" s="68">
        <v>-7.6969500000000002</v>
      </c>
      <c r="J3741" s="68">
        <v>20</v>
      </c>
      <c r="K3741" s="68">
        <v>0</v>
      </c>
      <c r="L3741" s="68">
        <f>COUNTIFS(Aéroports!$C$2:$C$5193,Aéroports!$C3741,Aéroports!$D$2:$D$5193,Aéroports!$D3741)</f>
        <v>1</v>
      </c>
      <c r="M3741" s="68" t="str">
        <f>IF(AND(Formulaire!$H$15=Aéroports!$E3741,--ISNUMBER(IFERROR(SEARCH(Formulaire!$H$16,$C3741,1),""))=1),MAX(M$1:M3740)+1,"")</f>
        <v/>
      </c>
      <c r="N3741" s="68" t="str">
        <f>IF(AND(Formulaire!$H$21=Aéroports!$E3741,--ISNUMBER(IFERROR(SEARCH(Formulaire!$H$22,$C3741,1),""))=1),MAX(N$1:N3740)+1,"")</f>
        <v/>
      </c>
      <c r="O3741" s="68" t="str">
        <f>IF(AND(Formulaire!$H$27=Aéroports!$E3741,--ISNUMBER(IFERROR(SEARCH(Formulaire!$H$28,$C3741,1),""))=1),MAX(O$1:O3740)+1,"")</f>
        <v/>
      </c>
      <c r="Q3741" s="91" t="str">
        <f>IFERROR(INDEX($C$2:$C$5193,MATCH(ROWS(M$2:M3741),M$2:M$5193,0)),"")</f>
        <v/>
      </c>
      <c r="R3741" s="70" t="str">
        <f>IFERROR(INDEX($C$2:$C$5193,MATCH(ROWS(N$2:N3741),N$2:N$5193,0)),"")</f>
        <v/>
      </c>
      <c r="S3741" s="92" t="str">
        <f>IFERROR(INDEX($C$2:$C$5193,MATCH(ROWS(O$2:O3741),O$2:O$5193,0)),"")</f>
        <v/>
      </c>
    </row>
    <row r="3742" spans="1:19" x14ac:dyDescent="0.25">
      <c r="A3742" s="69">
        <v>1063</v>
      </c>
      <c r="B3742" s="69" t="s">
        <v>10605</v>
      </c>
      <c r="C3742" s="69" t="s">
        <v>10602</v>
      </c>
      <c r="D3742" s="69" t="s">
        <v>5979</v>
      </c>
      <c r="E3742" s="69" t="s">
        <v>5979</v>
      </c>
      <c r="F3742" s="69" t="s">
        <v>10606</v>
      </c>
      <c r="G3742" s="69" t="s">
        <v>10607</v>
      </c>
      <c r="H3742" s="69">
        <v>6.2337899999999999</v>
      </c>
      <c r="I3742" s="69">
        <v>-10.362299999999999</v>
      </c>
      <c r="J3742" s="69">
        <v>31</v>
      </c>
      <c r="K3742" s="69">
        <v>0</v>
      </c>
      <c r="L3742" s="69">
        <f>COUNTIFS(Aéroports!$C$2:$C$5193,Aéroports!$C3742,Aéroports!$D$2:$D$5193,Aéroports!$D3742)</f>
        <v>1</v>
      </c>
      <c r="M3742" s="69" t="str">
        <f>IF(AND(Formulaire!$H$15=Aéroports!$E3742,--ISNUMBER(IFERROR(SEARCH(Formulaire!$H$16,$C3742,1),""))=1),MAX(M$1:M3741)+1,"")</f>
        <v/>
      </c>
      <c r="N3742" s="69" t="str">
        <f>IF(AND(Formulaire!$H$21=Aéroports!$E3742,--ISNUMBER(IFERROR(SEARCH(Formulaire!$H$22,$C3742,1),""))=1),MAX(N$1:N3741)+1,"")</f>
        <v/>
      </c>
      <c r="O3742" s="69" t="str">
        <f>IF(AND(Formulaire!$H$27=Aéroports!$E3742,--ISNUMBER(IFERROR(SEARCH(Formulaire!$H$28,$C3742,1),""))=1),MAX(O$1:O3741)+1,"")</f>
        <v/>
      </c>
      <c r="Q3742" s="91" t="str">
        <f>IFERROR(INDEX($C$2:$C$5193,MATCH(ROWS(M$2:M3742),M$2:M$5193,0)),"")</f>
        <v/>
      </c>
      <c r="R3742" s="70" t="str">
        <f>IFERROR(INDEX($C$2:$C$5193,MATCH(ROWS(N$2:N3742),N$2:N$5193,0)),"")</f>
        <v/>
      </c>
      <c r="S3742" s="92" t="str">
        <f>IFERROR(INDEX($C$2:$C$5193,MATCH(ROWS(O$2:O3742),O$2:O$5193,0)),"")</f>
        <v/>
      </c>
    </row>
    <row r="3743" spans="1:19" x14ac:dyDescent="0.25">
      <c r="A3743" s="68">
        <v>5699</v>
      </c>
      <c r="B3743" s="68" t="s">
        <v>10608</v>
      </c>
      <c r="C3743" s="68" t="s">
        <v>10609</v>
      </c>
      <c r="D3743" s="68" t="s">
        <v>10610</v>
      </c>
      <c r="E3743" s="68" t="s">
        <v>22430</v>
      </c>
      <c r="F3743" s="68" t="s">
        <v>10611</v>
      </c>
      <c r="G3743" s="68" t="s">
        <v>10612</v>
      </c>
      <c r="H3743" s="68">
        <v>32.788699999999999</v>
      </c>
      <c r="I3743" s="68">
        <v>21.964300000000001</v>
      </c>
      <c r="J3743" s="68">
        <v>2157</v>
      </c>
      <c r="K3743" s="68">
        <v>2</v>
      </c>
      <c r="L3743" s="68">
        <f>COUNTIFS(Aéroports!$C$2:$C$5193,Aéroports!$C3743,Aéroports!$D$2:$D$5193,Aéroports!$D3743)</f>
        <v>1</v>
      </c>
      <c r="M3743" s="68" t="str">
        <f>IF(AND(Formulaire!$H$15=Aéroports!$E3743,--ISNUMBER(IFERROR(SEARCH(Formulaire!$H$16,$C3743,1),""))=1),MAX(M$1:M3742)+1,"")</f>
        <v/>
      </c>
      <c r="N3743" s="68" t="str">
        <f>IF(AND(Formulaire!$H$21=Aéroports!$E3743,--ISNUMBER(IFERROR(SEARCH(Formulaire!$H$22,$C3743,1),""))=1),MAX(N$1:N3742)+1,"")</f>
        <v/>
      </c>
      <c r="O3743" s="68" t="str">
        <f>IF(AND(Formulaire!$H$27=Aéroports!$E3743,--ISNUMBER(IFERROR(SEARCH(Formulaire!$H$28,$C3743,1),""))=1),MAX(O$1:O3742)+1,"")</f>
        <v/>
      </c>
      <c r="Q3743" s="91" t="str">
        <f>IFERROR(INDEX($C$2:$C$5193,MATCH(ROWS(M$2:M3743),M$2:M$5193,0)),"")</f>
        <v/>
      </c>
      <c r="R3743" s="70" t="str">
        <f>IFERROR(INDEX($C$2:$C$5193,MATCH(ROWS(N$2:N3743),N$2:N$5193,0)),"")</f>
        <v/>
      </c>
      <c r="S3743" s="92" t="str">
        <f>IFERROR(INDEX($C$2:$C$5193,MATCH(ROWS(O$2:O3743),O$2:O$5193,0)),"")</f>
        <v/>
      </c>
    </row>
    <row r="3744" spans="1:19" x14ac:dyDescent="0.25">
      <c r="A3744" s="69">
        <v>1154</v>
      </c>
      <c r="B3744" s="69" t="s">
        <v>10613</v>
      </c>
      <c r="C3744" s="69" t="s">
        <v>10614</v>
      </c>
      <c r="D3744" s="69" t="s">
        <v>10610</v>
      </c>
      <c r="E3744" s="69" t="s">
        <v>22430</v>
      </c>
      <c r="F3744" s="69" t="s">
        <v>10615</v>
      </c>
      <c r="G3744" s="69" t="s">
        <v>10616</v>
      </c>
      <c r="H3744" s="69">
        <v>32.096800000000002</v>
      </c>
      <c r="I3744" s="69">
        <v>20.269500000000001</v>
      </c>
      <c r="J3744" s="69">
        <v>433</v>
      </c>
      <c r="K3744" s="69">
        <v>2</v>
      </c>
      <c r="L3744" s="69">
        <f>COUNTIFS(Aéroports!$C$2:$C$5193,Aéroports!$C3744,Aéroports!$D$2:$D$5193,Aéroports!$D3744)</f>
        <v>1</v>
      </c>
      <c r="M3744" s="69" t="str">
        <f>IF(AND(Formulaire!$H$15=Aéroports!$E3744,--ISNUMBER(IFERROR(SEARCH(Formulaire!$H$16,$C3744,1),""))=1),MAX(M$1:M3743)+1,"")</f>
        <v/>
      </c>
      <c r="N3744" s="69" t="str">
        <f>IF(AND(Formulaire!$H$21=Aéroports!$E3744,--ISNUMBER(IFERROR(SEARCH(Formulaire!$H$22,$C3744,1),""))=1),MAX(N$1:N3743)+1,"")</f>
        <v/>
      </c>
      <c r="O3744" s="69" t="str">
        <f>IF(AND(Formulaire!$H$27=Aéroports!$E3744,--ISNUMBER(IFERROR(SEARCH(Formulaire!$H$28,$C3744,1),""))=1),MAX(O$1:O3743)+1,"")</f>
        <v/>
      </c>
      <c r="Q3744" s="91" t="str">
        <f>IFERROR(INDEX($C$2:$C$5193,MATCH(ROWS(M$2:M3744),M$2:M$5193,0)),"")</f>
        <v/>
      </c>
      <c r="R3744" s="70" t="str">
        <f>IFERROR(INDEX($C$2:$C$5193,MATCH(ROWS(N$2:N3744),N$2:N$5193,0)),"")</f>
        <v/>
      </c>
      <c r="S3744" s="92" t="str">
        <f>IFERROR(INDEX($C$2:$C$5193,MATCH(ROWS(O$2:O3744),O$2:O$5193,0)),"")</f>
        <v/>
      </c>
    </row>
    <row r="3745" spans="1:19" x14ac:dyDescent="0.25">
      <c r="A3745" s="68">
        <v>1162</v>
      </c>
      <c r="B3745" s="68" t="s">
        <v>10617</v>
      </c>
      <c r="C3745" s="68" t="s">
        <v>10618</v>
      </c>
      <c r="D3745" s="68" t="s">
        <v>10610</v>
      </c>
      <c r="E3745" s="68" t="s">
        <v>22430</v>
      </c>
      <c r="F3745" s="68" t="s">
        <v>10619</v>
      </c>
      <c r="G3745" s="68" t="s">
        <v>10620</v>
      </c>
      <c r="H3745" s="68">
        <v>30.151700000000002</v>
      </c>
      <c r="I3745" s="68">
        <v>9.7153100000000006</v>
      </c>
      <c r="J3745" s="68">
        <v>1122</v>
      </c>
      <c r="K3745" s="68">
        <v>2</v>
      </c>
      <c r="L3745" s="68">
        <f>COUNTIFS(Aéroports!$C$2:$C$5193,Aéroports!$C3745,Aéroports!$D$2:$D$5193,Aéroports!$D3745)</f>
        <v>1</v>
      </c>
      <c r="M3745" s="68" t="str">
        <f>IF(AND(Formulaire!$H$15=Aéroports!$E3745,--ISNUMBER(IFERROR(SEARCH(Formulaire!$H$16,$C3745,1),""))=1),MAX(M$1:M3744)+1,"")</f>
        <v/>
      </c>
      <c r="N3745" s="68" t="str">
        <f>IF(AND(Formulaire!$H$21=Aéroports!$E3745,--ISNUMBER(IFERROR(SEARCH(Formulaire!$H$22,$C3745,1),""))=1),MAX(N$1:N3744)+1,"")</f>
        <v/>
      </c>
      <c r="O3745" s="68" t="str">
        <f>IF(AND(Formulaire!$H$27=Aéroports!$E3745,--ISNUMBER(IFERROR(SEARCH(Formulaire!$H$28,$C3745,1),""))=1),MAX(O$1:O3744)+1,"")</f>
        <v/>
      </c>
      <c r="Q3745" s="91" t="str">
        <f>IFERROR(INDEX($C$2:$C$5193,MATCH(ROWS(M$2:M3745),M$2:M$5193,0)),"")</f>
        <v/>
      </c>
      <c r="R3745" s="70" t="str">
        <f>IFERROR(INDEX($C$2:$C$5193,MATCH(ROWS(N$2:N3745),N$2:N$5193,0)),"")</f>
        <v/>
      </c>
      <c r="S3745" s="92" t="str">
        <f>IFERROR(INDEX($C$2:$C$5193,MATCH(ROWS(O$2:O3745),O$2:O$5193,0)),"")</f>
        <v/>
      </c>
    </row>
    <row r="3746" spans="1:19" x14ac:dyDescent="0.25">
      <c r="A3746" s="69">
        <v>1152</v>
      </c>
      <c r="B3746" s="69" t="s">
        <v>10621</v>
      </c>
      <c r="C3746" s="69" t="s">
        <v>10622</v>
      </c>
      <c r="D3746" s="69" t="s">
        <v>10610</v>
      </c>
      <c r="E3746" s="69" t="s">
        <v>22430</v>
      </c>
      <c r="F3746" s="69" t="s">
        <v>10623</v>
      </c>
      <c r="G3746" s="69" t="s">
        <v>10624</v>
      </c>
      <c r="H3746" s="69">
        <v>25.145600000000002</v>
      </c>
      <c r="I3746" s="69">
        <v>10.1426</v>
      </c>
      <c r="J3746" s="69">
        <v>2296</v>
      </c>
      <c r="K3746" s="69">
        <v>2</v>
      </c>
      <c r="L3746" s="69">
        <f>COUNTIFS(Aéroports!$C$2:$C$5193,Aéroports!$C3746,Aéroports!$D$2:$D$5193,Aéroports!$D3746)</f>
        <v>1</v>
      </c>
      <c r="M3746" s="69" t="str">
        <f>IF(AND(Formulaire!$H$15=Aéroports!$E3746,--ISNUMBER(IFERROR(SEARCH(Formulaire!$H$16,$C3746,1),""))=1),MAX(M$1:M3745)+1,"")</f>
        <v/>
      </c>
      <c r="N3746" s="69" t="str">
        <f>IF(AND(Formulaire!$H$21=Aéroports!$E3746,--ISNUMBER(IFERROR(SEARCH(Formulaire!$H$22,$C3746,1),""))=1),MAX(N$1:N3745)+1,"")</f>
        <v/>
      </c>
      <c r="O3746" s="69" t="str">
        <f>IF(AND(Formulaire!$H$27=Aéroports!$E3746,--ISNUMBER(IFERROR(SEARCH(Formulaire!$H$28,$C3746,1),""))=1),MAX(O$1:O3745)+1,"")</f>
        <v/>
      </c>
      <c r="Q3746" s="91" t="str">
        <f>IFERROR(INDEX($C$2:$C$5193,MATCH(ROWS(M$2:M3746),M$2:M$5193,0)),"")</f>
        <v/>
      </c>
      <c r="R3746" s="70" t="str">
        <f>IFERROR(INDEX($C$2:$C$5193,MATCH(ROWS(N$2:N3746),N$2:N$5193,0)),"")</f>
        <v/>
      </c>
      <c r="S3746" s="92" t="str">
        <f>IFERROR(INDEX($C$2:$C$5193,MATCH(ROWS(O$2:O3746),O$2:O$5193,0)),"")</f>
        <v/>
      </c>
    </row>
    <row r="3747" spans="1:19" x14ac:dyDescent="0.25">
      <c r="A3747" s="68">
        <v>1153</v>
      </c>
      <c r="B3747" s="68" t="s">
        <v>10625</v>
      </c>
      <c r="C3747" s="68" t="s">
        <v>10626</v>
      </c>
      <c r="D3747" s="68" t="s">
        <v>10610</v>
      </c>
      <c r="E3747" s="68" t="s">
        <v>22430</v>
      </c>
      <c r="F3747" s="68" t="s">
        <v>10627</v>
      </c>
      <c r="G3747" s="68" t="s">
        <v>10628</v>
      </c>
      <c r="H3747" s="68">
        <v>24.178699999999999</v>
      </c>
      <c r="I3747" s="68">
        <v>23.314</v>
      </c>
      <c r="J3747" s="68">
        <v>1367</v>
      </c>
      <c r="K3747" s="68">
        <v>2</v>
      </c>
      <c r="L3747" s="68">
        <f>COUNTIFS(Aéroports!$C$2:$C$5193,Aéroports!$C3747,Aéroports!$D$2:$D$5193,Aéroports!$D3747)</f>
        <v>1</v>
      </c>
      <c r="M3747" s="68" t="str">
        <f>IF(AND(Formulaire!$H$15=Aéroports!$E3747,--ISNUMBER(IFERROR(SEARCH(Formulaire!$H$16,$C3747,1),""))=1),MAX(M$1:M3746)+1,"")</f>
        <v/>
      </c>
      <c r="N3747" s="68" t="str">
        <f>IF(AND(Formulaire!$H$21=Aéroports!$E3747,--ISNUMBER(IFERROR(SEARCH(Formulaire!$H$22,$C3747,1),""))=1),MAX(N$1:N3746)+1,"")</f>
        <v/>
      </c>
      <c r="O3747" s="68" t="str">
        <f>IF(AND(Formulaire!$H$27=Aéroports!$E3747,--ISNUMBER(IFERROR(SEARCH(Formulaire!$H$28,$C3747,1),""))=1),MAX(O$1:O3746)+1,"")</f>
        <v/>
      </c>
      <c r="Q3747" s="91" t="str">
        <f>IFERROR(INDEX($C$2:$C$5193,MATCH(ROWS(M$2:M3747),M$2:M$5193,0)),"")</f>
        <v/>
      </c>
      <c r="R3747" s="70" t="str">
        <f>IFERROR(INDEX($C$2:$C$5193,MATCH(ROWS(N$2:N3747),N$2:N$5193,0)),"")</f>
        <v/>
      </c>
      <c r="S3747" s="92" t="str">
        <f>IFERROR(INDEX($C$2:$C$5193,MATCH(ROWS(O$2:O3747),O$2:O$5193,0)),"")</f>
        <v/>
      </c>
    </row>
    <row r="3748" spans="1:19" x14ac:dyDescent="0.25">
      <c r="A3748" s="69">
        <v>1156</v>
      </c>
      <c r="B3748" s="69" t="s">
        <v>10629</v>
      </c>
      <c r="C3748" s="69" t="s">
        <v>10630</v>
      </c>
      <c r="D3748" s="69" t="s">
        <v>10610</v>
      </c>
      <c r="E3748" s="69" t="s">
        <v>22430</v>
      </c>
      <c r="F3748" s="69" t="s">
        <v>10631</v>
      </c>
      <c r="G3748" s="69" t="s">
        <v>10632</v>
      </c>
      <c r="H3748" s="69">
        <v>26.986999999999998</v>
      </c>
      <c r="I3748" s="69">
        <v>14.4725</v>
      </c>
      <c r="J3748" s="69">
        <v>1427</v>
      </c>
      <c r="K3748" s="69">
        <v>2</v>
      </c>
      <c r="L3748" s="69">
        <f>COUNTIFS(Aéroports!$C$2:$C$5193,Aéroports!$C3748,Aéroports!$D$2:$D$5193,Aéroports!$D3748)</f>
        <v>1</v>
      </c>
      <c r="M3748" s="69" t="str">
        <f>IF(AND(Formulaire!$H$15=Aéroports!$E3748,--ISNUMBER(IFERROR(SEARCH(Formulaire!$H$16,$C3748,1),""))=1),MAX(M$1:M3747)+1,"")</f>
        <v/>
      </c>
      <c r="N3748" s="69" t="str">
        <f>IF(AND(Formulaire!$H$21=Aéroports!$E3748,--ISNUMBER(IFERROR(SEARCH(Formulaire!$H$22,$C3748,1),""))=1),MAX(N$1:N3747)+1,"")</f>
        <v/>
      </c>
      <c r="O3748" s="69" t="str">
        <f>IF(AND(Formulaire!$H$27=Aéroports!$E3748,--ISNUMBER(IFERROR(SEARCH(Formulaire!$H$28,$C3748,1),""))=1),MAX(O$1:O3747)+1,"")</f>
        <v/>
      </c>
      <c r="Q3748" s="91" t="str">
        <f>IFERROR(INDEX($C$2:$C$5193,MATCH(ROWS(M$2:M3748),M$2:M$5193,0)),"")</f>
        <v/>
      </c>
      <c r="R3748" s="70" t="str">
        <f>IFERROR(INDEX($C$2:$C$5193,MATCH(ROWS(N$2:N3748),N$2:N$5193,0)),"")</f>
        <v/>
      </c>
      <c r="S3748" s="92" t="str">
        <f>IFERROR(INDEX($C$2:$C$5193,MATCH(ROWS(O$2:O3748),O$2:O$5193,0)),"")</f>
        <v/>
      </c>
    </row>
    <row r="3749" spans="1:19" x14ac:dyDescent="0.25">
      <c r="A3749" s="68">
        <v>5696</v>
      </c>
      <c r="B3749" s="68" t="s">
        <v>10633</v>
      </c>
      <c r="C3749" s="68" t="s">
        <v>10634</v>
      </c>
      <c r="D3749" s="68" t="s">
        <v>10610</v>
      </c>
      <c r="E3749" s="68" t="s">
        <v>22430</v>
      </c>
      <c r="F3749" s="68" t="s">
        <v>10635</v>
      </c>
      <c r="G3749" s="68" t="s">
        <v>10636</v>
      </c>
      <c r="H3749" s="68">
        <v>31.063500000000001</v>
      </c>
      <c r="I3749" s="68">
        <v>16.594999999999999</v>
      </c>
      <c r="J3749" s="68">
        <v>267</v>
      </c>
      <c r="K3749" s="68">
        <v>2</v>
      </c>
      <c r="L3749" s="68">
        <f>COUNTIFS(Aéroports!$C$2:$C$5193,Aéroports!$C3749,Aéroports!$D$2:$D$5193,Aéroports!$D3749)</f>
        <v>1</v>
      </c>
      <c r="M3749" s="68" t="str">
        <f>IF(AND(Formulaire!$H$15=Aéroports!$E3749,--ISNUMBER(IFERROR(SEARCH(Formulaire!$H$16,$C3749,1),""))=1),MAX(M$1:M3748)+1,"")</f>
        <v/>
      </c>
      <c r="N3749" s="68" t="str">
        <f>IF(AND(Formulaire!$H$21=Aéroports!$E3749,--ISNUMBER(IFERROR(SEARCH(Formulaire!$H$22,$C3749,1),""))=1),MAX(N$1:N3748)+1,"")</f>
        <v/>
      </c>
      <c r="O3749" s="68" t="str">
        <f>IF(AND(Formulaire!$H$27=Aéroports!$E3749,--ISNUMBER(IFERROR(SEARCH(Formulaire!$H$28,$C3749,1),""))=1),MAX(O$1:O3748)+1,"")</f>
        <v/>
      </c>
      <c r="Q3749" s="91" t="str">
        <f>IFERROR(INDEX($C$2:$C$5193,MATCH(ROWS(M$2:M3749),M$2:M$5193,0)),"")</f>
        <v/>
      </c>
      <c r="R3749" s="70" t="str">
        <f>IFERROR(INDEX($C$2:$C$5193,MATCH(ROWS(N$2:N3749),N$2:N$5193,0)),"")</f>
        <v/>
      </c>
      <c r="S3749" s="92" t="str">
        <f>IFERROR(INDEX($C$2:$C$5193,MATCH(ROWS(O$2:O3749),O$2:O$5193,0)),"")</f>
        <v/>
      </c>
    </row>
    <row r="3750" spans="1:19" x14ac:dyDescent="0.25">
      <c r="A3750" s="69">
        <v>5697</v>
      </c>
      <c r="B3750" s="69" t="s">
        <v>10637</v>
      </c>
      <c r="C3750" s="69" t="s">
        <v>10638</v>
      </c>
      <c r="D3750" s="69" t="s">
        <v>10610</v>
      </c>
      <c r="E3750" s="69" t="s">
        <v>22430</v>
      </c>
      <c r="F3750" s="69" t="s">
        <v>10639</v>
      </c>
      <c r="G3750" s="69" t="s">
        <v>10640</v>
      </c>
      <c r="H3750" s="69">
        <v>31.861000000000001</v>
      </c>
      <c r="I3750" s="69">
        <v>23.907</v>
      </c>
      <c r="J3750" s="69">
        <v>519</v>
      </c>
      <c r="K3750" s="69">
        <v>2</v>
      </c>
      <c r="L3750" s="69">
        <f>COUNTIFS(Aéroports!$C$2:$C$5193,Aéroports!$C3750,Aéroports!$D$2:$D$5193,Aéroports!$D3750)</f>
        <v>1</v>
      </c>
      <c r="M3750" s="69" t="str">
        <f>IF(AND(Formulaire!$H$15=Aéroports!$E3750,--ISNUMBER(IFERROR(SEARCH(Formulaire!$H$16,$C3750,1),""))=1),MAX(M$1:M3749)+1,"")</f>
        <v/>
      </c>
      <c r="N3750" s="69" t="str">
        <f>IF(AND(Formulaire!$H$21=Aéroports!$E3750,--ISNUMBER(IFERROR(SEARCH(Formulaire!$H$22,$C3750,1),""))=1),MAX(N$1:N3749)+1,"")</f>
        <v/>
      </c>
      <c r="O3750" s="69" t="str">
        <f>IF(AND(Formulaire!$H$27=Aéroports!$E3750,--ISNUMBER(IFERROR(SEARCH(Formulaire!$H$28,$C3750,1),""))=1),MAX(O$1:O3749)+1,"")</f>
        <v/>
      </c>
      <c r="Q3750" s="91" t="str">
        <f>IFERROR(INDEX($C$2:$C$5193,MATCH(ROWS(M$2:M3750),M$2:M$5193,0)),"")</f>
        <v/>
      </c>
      <c r="R3750" s="70" t="str">
        <f>IFERROR(INDEX($C$2:$C$5193,MATCH(ROWS(N$2:N3750),N$2:N$5193,0)),"")</f>
        <v/>
      </c>
      <c r="S3750" s="92" t="str">
        <f>IFERROR(INDEX($C$2:$C$5193,MATCH(ROWS(O$2:O3750),O$2:O$5193,0)),"")</f>
        <v/>
      </c>
    </row>
    <row r="3751" spans="1:19" x14ac:dyDescent="0.25">
      <c r="A3751" s="68">
        <v>1157</v>
      </c>
      <c r="B3751" s="68" t="s">
        <v>10645</v>
      </c>
      <c r="C3751" s="68" t="s">
        <v>10642</v>
      </c>
      <c r="D3751" s="68" t="s">
        <v>10610</v>
      </c>
      <c r="E3751" s="68" t="s">
        <v>22430</v>
      </c>
      <c r="F3751" s="68" t="s">
        <v>10646</v>
      </c>
      <c r="G3751" s="68" t="s">
        <v>10647</v>
      </c>
      <c r="H3751" s="68">
        <v>32.663499999999999</v>
      </c>
      <c r="I3751" s="68">
        <v>13.159000000000001</v>
      </c>
      <c r="J3751" s="68">
        <v>263</v>
      </c>
      <c r="K3751" s="68">
        <v>2</v>
      </c>
      <c r="L3751" s="68">
        <f>COUNTIFS(Aéroports!$C$2:$C$5193,Aéroports!$C3751,Aéroports!$D$2:$D$5193,Aéroports!$D3751)</f>
        <v>1</v>
      </c>
      <c r="M3751" s="68" t="str">
        <f>IF(AND(Formulaire!$H$15=Aéroports!$E3751,--ISNUMBER(IFERROR(SEARCH(Formulaire!$H$16,$C3751,1),""))=1),MAX(M$1:M3750)+1,"")</f>
        <v/>
      </c>
      <c r="N3751" s="68" t="str">
        <f>IF(AND(Formulaire!$H$21=Aéroports!$E3751,--ISNUMBER(IFERROR(SEARCH(Formulaire!$H$22,$C3751,1),""))=1),MAX(N$1:N3750)+1,"")</f>
        <v/>
      </c>
      <c r="O3751" s="68" t="str">
        <f>IF(AND(Formulaire!$H$27=Aéroports!$E3751,--ISNUMBER(IFERROR(SEARCH(Formulaire!$H$28,$C3751,1),""))=1),MAX(O$1:O3750)+1,"")</f>
        <v/>
      </c>
      <c r="Q3751" s="91" t="str">
        <f>IFERROR(INDEX($C$2:$C$5193,MATCH(ROWS(M$2:M3751),M$2:M$5193,0)),"")</f>
        <v/>
      </c>
      <c r="R3751" s="70" t="str">
        <f>IFERROR(INDEX($C$2:$C$5193,MATCH(ROWS(N$2:N3751),N$2:N$5193,0)),"")</f>
        <v/>
      </c>
      <c r="S3751" s="92" t="str">
        <f>IFERROR(INDEX($C$2:$C$5193,MATCH(ROWS(O$2:O3751),O$2:O$5193,0)),"")</f>
        <v/>
      </c>
    </row>
    <row r="3752" spans="1:19" x14ac:dyDescent="0.25">
      <c r="A3752" s="69">
        <v>3955</v>
      </c>
      <c r="B3752" s="69" t="s">
        <v>10648</v>
      </c>
      <c r="C3752" s="69" t="s">
        <v>10649</v>
      </c>
      <c r="D3752" s="69" t="s">
        <v>10650</v>
      </c>
      <c r="E3752" s="69" t="s">
        <v>22431</v>
      </c>
      <c r="F3752" s="69" t="s">
        <v>10651</v>
      </c>
      <c r="G3752" s="69" t="s">
        <v>10652</v>
      </c>
      <c r="H3752" s="69">
        <v>56.070599999999999</v>
      </c>
      <c r="I3752" s="69">
        <v>23.5581</v>
      </c>
      <c r="J3752" s="69">
        <v>270</v>
      </c>
      <c r="K3752" s="69">
        <v>2</v>
      </c>
      <c r="L3752" s="69">
        <f>COUNTIFS(Aéroports!$C$2:$C$5193,Aéroports!$C3752,Aéroports!$D$2:$D$5193,Aéroports!$D3752)</f>
        <v>1</v>
      </c>
      <c r="M3752" s="69" t="str">
        <f>IF(AND(Formulaire!$H$15=Aéroports!$E3752,--ISNUMBER(IFERROR(SEARCH(Formulaire!$H$16,$C3752,1),""))=1),MAX(M$1:M3751)+1,"")</f>
        <v/>
      </c>
      <c r="N3752" s="69" t="str">
        <f>IF(AND(Formulaire!$H$21=Aéroports!$E3752,--ISNUMBER(IFERROR(SEARCH(Formulaire!$H$22,$C3752,1),""))=1),MAX(N$1:N3751)+1,"")</f>
        <v/>
      </c>
      <c r="O3752" s="69" t="str">
        <f>IF(AND(Formulaire!$H$27=Aéroports!$E3752,--ISNUMBER(IFERROR(SEARCH(Formulaire!$H$28,$C3752,1),""))=1),MAX(O$1:O3751)+1,"")</f>
        <v/>
      </c>
      <c r="Q3752" s="91" t="str">
        <f>IFERROR(INDEX($C$2:$C$5193,MATCH(ROWS(M$2:M3752),M$2:M$5193,0)),"")</f>
        <v/>
      </c>
      <c r="R3752" s="70" t="str">
        <f>IFERROR(INDEX($C$2:$C$5193,MATCH(ROWS(N$2:N3752),N$2:N$5193,0)),"")</f>
        <v/>
      </c>
      <c r="S3752" s="92" t="str">
        <f>IFERROR(INDEX($C$2:$C$5193,MATCH(ROWS(O$2:O3752),O$2:O$5193,0)),"")</f>
        <v/>
      </c>
    </row>
    <row r="3753" spans="1:19" x14ac:dyDescent="0.25">
      <c r="A3753" s="68">
        <v>3956</v>
      </c>
      <c r="B3753" s="68" t="s">
        <v>10653</v>
      </c>
      <c r="C3753" s="68" t="s">
        <v>10654</v>
      </c>
      <c r="D3753" s="68" t="s">
        <v>10650</v>
      </c>
      <c r="E3753" s="68" t="s">
        <v>22431</v>
      </c>
      <c r="F3753" s="68" t="s">
        <v>10655</v>
      </c>
      <c r="G3753" s="68" t="s">
        <v>10656</v>
      </c>
      <c r="H3753" s="68">
        <v>54.963900000000002</v>
      </c>
      <c r="I3753" s="68">
        <v>24.084800000000001</v>
      </c>
      <c r="J3753" s="68">
        <v>256</v>
      </c>
      <c r="K3753" s="68">
        <v>2</v>
      </c>
      <c r="L3753" s="68">
        <f>COUNTIFS(Aéroports!$C$2:$C$5193,Aéroports!$C3753,Aéroports!$D$2:$D$5193,Aéroports!$D3753)</f>
        <v>1</v>
      </c>
      <c r="M3753" s="68" t="str">
        <f>IF(AND(Formulaire!$H$15=Aéroports!$E3753,--ISNUMBER(IFERROR(SEARCH(Formulaire!$H$16,$C3753,1),""))=1),MAX(M$1:M3752)+1,"")</f>
        <v/>
      </c>
      <c r="N3753" s="68" t="str">
        <f>IF(AND(Formulaire!$H$21=Aéroports!$E3753,--ISNUMBER(IFERROR(SEARCH(Formulaire!$H$22,$C3753,1),""))=1),MAX(N$1:N3752)+1,"")</f>
        <v/>
      </c>
      <c r="O3753" s="68" t="str">
        <f>IF(AND(Formulaire!$H$27=Aéroports!$E3753,--ISNUMBER(IFERROR(SEARCH(Formulaire!$H$28,$C3753,1),""))=1),MAX(O$1:O3752)+1,"")</f>
        <v/>
      </c>
      <c r="Q3753" s="91" t="str">
        <f>IFERROR(INDEX($C$2:$C$5193,MATCH(ROWS(M$2:M3753),M$2:M$5193,0)),"")</f>
        <v/>
      </c>
      <c r="R3753" s="70" t="str">
        <f>IFERROR(INDEX($C$2:$C$5193,MATCH(ROWS(N$2:N3753),N$2:N$5193,0)),"")</f>
        <v/>
      </c>
      <c r="S3753" s="92" t="str">
        <f>IFERROR(INDEX($C$2:$C$5193,MATCH(ROWS(O$2:O3753),O$2:O$5193,0)),"")</f>
        <v/>
      </c>
    </row>
    <row r="3754" spans="1:19" x14ac:dyDescent="0.25">
      <c r="A3754" s="69">
        <v>3958</v>
      </c>
      <c r="B3754" s="69" t="s">
        <v>10657</v>
      </c>
      <c r="C3754" s="69" t="s">
        <v>10658</v>
      </c>
      <c r="D3754" s="69" t="s">
        <v>10650</v>
      </c>
      <c r="E3754" s="69" t="s">
        <v>22431</v>
      </c>
      <c r="F3754" s="69" t="s">
        <v>10659</v>
      </c>
      <c r="G3754" s="69" t="s">
        <v>10660</v>
      </c>
      <c r="H3754" s="69">
        <v>55.973199999999999</v>
      </c>
      <c r="I3754" s="69">
        <v>21.093900000000001</v>
      </c>
      <c r="J3754" s="69">
        <v>33</v>
      </c>
      <c r="K3754" s="69">
        <v>2</v>
      </c>
      <c r="L3754" s="69">
        <f>COUNTIFS(Aéroports!$C$2:$C$5193,Aéroports!$C3754,Aéroports!$D$2:$D$5193,Aéroports!$D3754)</f>
        <v>1</v>
      </c>
      <c r="M3754" s="69" t="str">
        <f>IF(AND(Formulaire!$H$15=Aéroports!$E3754,--ISNUMBER(IFERROR(SEARCH(Formulaire!$H$16,$C3754,1),""))=1),MAX(M$1:M3753)+1,"")</f>
        <v/>
      </c>
      <c r="N3754" s="69" t="str">
        <f>IF(AND(Formulaire!$H$21=Aéroports!$E3754,--ISNUMBER(IFERROR(SEARCH(Formulaire!$H$22,$C3754,1),""))=1),MAX(N$1:N3753)+1,"")</f>
        <v/>
      </c>
      <c r="O3754" s="69" t="str">
        <f>IF(AND(Formulaire!$H$27=Aéroports!$E3754,--ISNUMBER(IFERROR(SEARCH(Formulaire!$H$28,$C3754,1),""))=1),MAX(O$1:O3753)+1,"")</f>
        <v/>
      </c>
      <c r="Q3754" s="91" t="str">
        <f>IFERROR(INDEX($C$2:$C$5193,MATCH(ROWS(M$2:M3754),M$2:M$5193,0)),"")</f>
        <v/>
      </c>
      <c r="R3754" s="70" t="str">
        <f>IFERROR(INDEX($C$2:$C$5193,MATCH(ROWS(N$2:N3754),N$2:N$5193,0)),"")</f>
        <v/>
      </c>
      <c r="S3754" s="92" t="str">
        <f>IFERROR(INDEX($C$2:$C$5193,MATCH(ROWS(O$2:O3754),O$2:O$5193,0)),"")</f>
        <v/>
      </c>
    </row>
    <row r="3755" spans="1:19" x14ac:dyDescent="0.25">
      <c r="A3755" s="68">
        <v>3960</v>
      </c>
      <c r="B3755" s="68" t="s">
        <v>10661</v>
      </c>
      <c r="C3755" s="68" t="s">
        <v>10662</v>
      </c>
      <c r="D3755" s="68" t="s">
        <v>10650</v>
      </c>
      <c r="E3755" s="68" t="s">
        <v>22431</v>
      </c>
      <c r="F3755" s="68" t="s">
        <v>10663</v>
      </c>
      <c r="G3755" s="68" t="s">
        <v>10664</v>
      </c>
      <c r="H3755" s="68">
        <v>55.729399999999998</v>
      </c>
      <c r="I3755" s="68">
        <v>24.460799999999999</v>
      </c>
      <c r="J3755" s="68">
        <v>197</v>
      </c>
      <c r="K3755" s="68">
        <v>2</v>
      </c>
      <c r="L3755" s="68">
        <f>COUNTIFS(Aéroports!$C$2:$C$5193,Aéroports!$C3755,Aéroports!$D$2:$D$5193,Aéroports!$D3755)</f>
        <v>1</v>
      </c>
      <c r="M3755" s="68" t="str">
        <f>IF(AND(Formulaire!$H$15=Aéroports!$E3755,--ISNUMBER(IFERROR(SEARCH(Formulaire!$H$16,$C3755,1),""))=1),MAX(M$1:M3754)+1,"")</f>
        <v/>
      </c>
      <c r="N3755" s="68" t="str">
        <f>IF(AND(Formulaire!$H$21=Aéroports!$E3755,--ISNUMBER(IFERROR(SEARCH(Formulaire!$H$22,$C3755,1),""))=1),MAX(N$1:N3754)+1,"")</f>
        <v/>
      </c>
      <c r="O3755" s="68" t="str">
        <f>IF(AND(Formulaire!$H$27=Aéroports!$E3755,--ISNUMBER(IFERROR(SEARCH(Formulaire!$H$28,$C3755,1),""))=1),MAX(O$1:O3754)+1,"")</f>
        <v/>
      </c>
      <c r="Q3755" s="91" t="str">
        <f>IFERROR(INDEX($C$2:$C$5193,MATCH(ROWS(M$2:M3755),M$2:M$5193,0)),"")</f>
        <v/>
      </c>
      <c r="R3755" s="70" t="str">
        <f>IFERROR(INDEX($C$2:$C$5193,MATCH(ROWS(N$2:N3755),N$2:N$5193,0)),"")</f>
        <v/>
      </c>
      <c r="S3755" s="92" t="str">
        <f>IFERROR(INDEX($C$2:$C$5193,MATCH(ROWS(O$2:O3755),O$2:O$5193,0)),"")</f>
        <v/>
      </c>
    </row>
    <row r="3756" spans="1:19" x14ac:dyDescent="0.25">
      <c r="A3756" s="69">
        <v>3954</v>
      </c>
      <c r="B3756" s="69" t="s">
        <v>10665</v>
      </c>
      <c r="C3756" s="69" t="s">
        <v>10666</v>
      </c>
      <c r="D3756" s="69" t="s">
        <v>10650</v>
      </c>
      <c r="E3756" s="69" t="s">
        <v>22431</v>
      </c>
      <c r="F3756" s="69" t="s">
        <v>10667</v>
      </c>
      <c r="G3756" s="69" t="s">
        <v>10668</v>
      </c>
      <c r="H3756" s="69">
        <v>55.893900000000002</v>
      </c>
      <c r="I3756" s="69">
        <v>23.395</v>
      </c>
      <c r="J3756" s="69">
        <v>443</v>
      </c>
      <c r="K3756" s="69">
        <v>2</v>
      </c>
      <c r="L3756" s="69">
        <f>COUNTIFS(Aéroports!$C$2:$C$5193,Aéroports!$C3756,Aéroports!$D$2:$D$5193,Aéroports!$D3756)</f>
        <v>1</v>
      </c>
      <c r="M3756" s="69" t="str">
        <f>IF(AND(Formulaire!$H$15=Aéroports!$E3756,--ISNUMBER(IFERROR(SEARCH(Formulaire!$H$16,$C3756,1),""))=1),MAX(M$1:M3755)+1,"")</f>
        <v/>
      </c>
      <c r="N3756" s="69" t="str">
        <f>IF(AND(Formulaire!$H$21=Aéroports!$E3756,--ISNUMBER(IFERROR(SEARCH(Formulaire!$H$22,$C3756,1),""))=1),MAX(N$1:N3755)+1,"")</f>
        <v/>
      </c>
      <c r="O3756" s="69" t="str">
        <f>IF(AND(Formulaire!$H$27=Aéroports!$E3756,--ISNUMBER(IFERROR(SEARCH(Formulaire!$H$28,$C3756,1),""))=1),MAX(O$1:O3755)+1,"")</f>
        <v/>
      </c>
      <c r="Q3756" s="91" t="str">
        <f>IFERROR(INDEX($C$2:$C$5193,MATCH(ROWS(M$2:M3756),M$2:M$5193,0)),"")</f>
        <v/>
      </c>
      <c r="R3756" s="70" t="str">
        <f>IFERROR(INDEX($C$2:$C$5193,MATCH(ROWS(N$2:N3756),N$2:N$5193,0)),"")</f>
        <v/>
      </c>
      <c r="S3756" s="92" t="str">
        <f>IFERROR(INDEX($C$2:$C$5193,MATCH(ROWS(O$2:O3756),O$2:O$5193,0)),"")</f>
        <v/>
      </c>
    </row>
    <row r="3757" spans="1:19" x14ac:dyDescent="0.25">
      <c r="A3757" s="68">
        <v>3959</v>
      </c>
      <c r="B3757" s="68" t="s">
        <v>10669</v>
      </c>
      <c r="C3757" s="68" t="s">
        <v>10670</v>
      </c>
      <c r="D3757" s="68" t="s">
        <v>10650</v>
      </c>
      <c r="E3757" s="68" t="s">
        <v>22431</v>
      </c>
      <c r="F3757" s="68" t="s">
        <v>10671</v>
      </c>
      <c r="G3757" s="68" t="s">
        <v>10672</v>
      </c>
      <c r="H3757" s="68">
        <v>54.634099999999997</v>
      </c>
      <c r="I3757" s="68">
        <v>25.285799999999998</v>
      </c>
      <c r="J3757" s="68">
        <v>646</v>
      </c>
      <c r="K3757" s="68">
        <v>2</v>
      </c>
      <c r="L3757" s="68">
        <f>COUNTIFS(Aéroports!$C$2:$C$5193,Aéroports!$C3757,Aéroports!$D$2:$D$5193,Aéroports!$D3757)</f>
        <v>1</v>
      </c>
      <c r="M3757" s="68" t="str">
        <f>IF(AND(Formulaire!$H$15=Aéroports!$E3757,--ISNUMBER(IFERROR(SEARCH(Formulaire!$H$16,$C3757,1),""))=1),MAX(M$1:M3756)+1,"")</f>
        <v/>
      </c>
      <c r="N3757" s="68" t="str">
        <f>IF(AND(Formulaire!$H$21=Aéroports!$E3757,--ISNUMBER(IFERROR(SEARCH(Formulaire!$H$22,$C3757,1),""))=1),MAX(N$1:N3756)+1,"")</f>
        <v/>
      </c>
      <c r="O3757" s="68" t="str">
        <f>IF(AND(Formulaire!$H$27=Aéroports!$E3757,--ISNUMBER(IFERROR(SEARCH(Formulaire!$H$28,$C3757,1),""))=1),MAX(O$1:O3756)+1,"")</f>
        <v/>
      </c>
      <c r="Q3757" s="91" t="str">
        <f>IFERROR(INDEX($C$2:$C$5193,MATCH(ROWS(M$2:M3757),M$2:M$5193,0)),"")</f>
        <v/>
      </c>
      <c r="R3757" s="70" t="str">
        <f>IFERROR(INDEX($C$2:$C$5193,MATCH(ROWS(N$2:N3757),N$2:N$5193,0)),"")</f>
        <v/>
      </c>
      <c r="S3757" s="92" t="str">
        <f>IFERROR(INDEX($C$2:$C$5193,MATCH(ROWS(O$2:O3757),O$2:O$5193,0)),"")</f>
        <v/>
      </c>
    </row>
    <row r="3758" spans="1:19" x14ac:dyDescent="0.25">
      <c r="A3758" s="69">
        <v>629</v>
      </c>
      <c r="B3758" s="69" t="s">
        <v>10673</v>
      </c>
      <c r="C3758" s="69" t="s">
        <v>10674</v>
      </c>
      <c r="D3758" s="69" t="s">
        <v>10675</v>
      </c>
      <c r="E3758" s="69" t="s">
        <v>10675</v>
      </c>
      <c r="F3758" s="69" t="s">
        <v>10676</v>
      </c>
      <c r="G3758" s="69" t="s">
        <v>10677</v>
      </c>
      <c r="H3758" s="69">
        <v>49.623330000000003</v>
      </c>
      <c r="I3758" s="69">
        <v>6.2044439999999996</v>
      </c>
      <c r="J3758" s="69">
        <v>1234</v>
      </c>
      <c r="K3758" s="69">
        <v>1</v>
      </c>
      <c r="L3758" s="69">
        <f>COUNTIFS(Aéroports!$C$2:$C$5193,Aéroports!$C3758,Aéroports!$D$2:$D$5193,Aéroports!$D3758)</f>
        <v>1</v>
      </c>
      <c r="M3758" s="69" t="str">
        <f>IF(AND(Formulaire!$H$15=Aéroports!$E3758,--ISNUMBER(IFERROR(SEARCH(Formulaire!$H$16,$C3758,1),""))=1),MAX(M$1:M3757)+1,"")</f>
        <v/>
      </c>
      <c r="N3758" s="69" t="str">
        <f>IF(AND(Formulaire!$H$21=Aéroports!$E3758,--ISNUMBER(IFERROR(SEARCH(Formulaire!$H$22,$C3758,1),""))=1),MAX(N$1:N3757)+1,"")</f>
        <v/>
      </c>
      <c r="O3758" s="69" t="str">
        <f>IF(AND(Formulaire!$H$27=Aéroports!$E3758,--ISNUMBER(IFERROR(SEARCH(Formulaire!$H$28,$C3758,1),""))=1),MAX(O$1:O3757)+1,"")</f>
        <v/>
      </c>
      <c r="Q3758" s="91" t="str">
        <f>IFERROR(INDEX($C$2:$C$5193,MATCH(ROWS(M$2:M3758),M$2:M$5193,0)),"")</f>
        <v/>
      </c>
      <c r="R3758" s="70" t="str">
        <f>IFERROR(INDEX($C$2:$C$5193,MATCH(ROWS(N$2:N3758),N$2:N$5193,0)),"")</f>
        <v/>
      </c>
      <c r="S3758" s="92" t="str">
        <f>IFERROR(INDEX($C$2:$C$5193,MATCH(ROWS(O$2:O3758),O$2:O$5193,0)),"")</f>
        <v/>
      </c>
    </row>
    <row r="3759" spans="1:19" x14ac:dyDescent="0.25">
      <c r="A3759" s="68">
        <v>3121</v>
      </c>
      <c r="B3759" s="68" t="s">
        <v>10678</v>
      </c>
      <c r="C3759" s="68" t="s">
        <v>10679</v>
      </c>
      <c r="D3759" s="68" t="s">
        <v>10679</v>
      </c>
      <c r="E3759" s="68" t="s">
        <v>22432</v>
      </c>
      <c r="F3759" s="68" t="s">
        <v>10680</v>
      </c>
      <c r="G3759" s="68" t="s">
        <v>10681</v>
      </c>
      <c r="H3759" s="68">
        <v>22.1496</v>
      </c>
      <c r="I3759" s="68">
        <v>113.592</v>
      </c>
      <c r="J3759" s="68">
        <v>20</v>
      </c>
      <c r="K3759" s="68">
        <v>8</v>
      </c>
      <c r="L3759" s="68">
        <f>COUNTIFS(Aéroports!$C$2:$C$5193,Aéroports!$C3759,Aéroports!$D$2:$D$5193,Aéroports!$D3759)</f>
        <v>1</v>
      </c>
      <c r="M3759" s="68" t="str">
        <f>IF(AND(Formulaire!$H$15=Aéroports!$E3759,--ISNUMBER(IFERROR(SEARCH(Formulaire!$H$16,$C3759,1),""))=1),MAX(M$1:M3758)+1,"")</f>
        <v/>
      </c>
      <c r="N3759" s="68" t="str">
        <f>IF(AND(Formulaire!$H$21=Aéroports!$E3759,--ISNUMBER(IFERROR(SEARCH(Formulaire!$H$22,$C3759,1),""))=1),MAX(N$1:N3758)+1,"")</f>
        <v/>
      </c>
      <c r="O3759" s="68" t="str">
        <f>IF(AND(Formulaire!$H$27=Aéroports!$E3759,--ISNUMBER(IFERROR(SEARCH(Formulaire!$H$28,$C3759,1),""))=1),MAX(O$1:O3758)+1,"")</f>
        <v/>
      </c>
      <c r="Q3759" s="91" t="str">
        <f>IFERROR(INDEX($C$2:$C$5193,MATCH(ROWS(M$2:M3759),M$2:M$5193,0)),"")</f>
        <v/>
      </c>
      <c r="R3759" s="70" t="str">
        <f>IFERROR(INDEX($C$2:$C$5193,MATCH(ROWS(N$2:N3759),N$2:N$5193,0)),"")</f>
        <v/>
      </c>
      <c r="S3759" s="92" t="str">
        <f>IFERROR(INDEX($C$2:$C$5193,MATCH(ROWS(O$2:O3759),O$2:O$5193,0)),"")</f>
        <v/>
      </c>
    </row>
    <row r="3760" spans="1:19" x14ac:dyDescent="0.25">
      <c r="A3760" s="69">
        <v>1736</v>
      </c>
      <c r="B3760" s="69" t="s">
        <v>10682</v>
      </c>
      <c r="C3760" s="69" t="s">
        <v>10683</v>
      </c>
      <c r="D3760" s="69" t="s">
        <v>10684</v>
      </c>
      <c r="E3760" s="69" t="s">
        <v>22433</v>
      </c>
      <c r="F3760" s="69" t="s">
        <v>10685</v>
      </c>
      <c r="G3760" s="69" t="s">
        <v>10686</v>
      </c>
      <c r="H3760" s="69">
        <v>41.18</v>
      </c>
      <c r="I3760" s="69">
        <v>20.7423</v>
      </c>
      <c r="J3760" s="69">
        <v>2313</v>
      </c>
      <c r="K3760" s="69">
        <v>1</v>
      </c>
      <c r="L3760" s="69">
        <f>COUNTIFS(Aéroports!$C$2:$C$5193,Aéroports!$C3760,Aéroports!$D$2:$D$5193,Aéroports!$D3760)</f>
        <v>1</v>
      </c>
      <c r="M3760" s="69" t="str">
        <f>IF(AND(Formulaire!$H$15=Aéroports!$E3760,--ISNUMBER(IFERROR(SEARCH(Formulaire!$H$16,$C3760,1),""))=1),MAX(M$1:M3759)+1,"")</f>
        <v/>
      </c>
      <c r="N3760" s="69" t="str">
        <f>IF(AND(Formulaire!$H$21=Aéroports!$E3760,--ISNUMBER(IFERROR(SEARCH(Formulaire!$H$22,$C3760,1),""))=1),MAX(N$1:N3759)+1,"")</f>
        <v/>
      </c>
      <c r="O3760" s="69" t="str">
        <f>IF(AND(Formulaire!$H$27=Aéroports!$E3760,--ISNUMBER(IFERROR(SEARCH(Formulaire!$H$28,$C3760,1),""))=1),MAX(O$1:O3759)+1,"")</f>
        <v/>
      </c>
      <c r="Q3760" s="91" t="str">
        <f>IFERROR(INDEX($C$2:$C$5193,MATCH(ROWS(M$2:M3760),M$2:M$5193,0)),"")</f>
        <v/>
      </c>
      <c r="R3760" s="70" t="str">
        <f>IFERROR(INDEX($C$2:$C$5193,MATCH(ROWS(N$2:N3760),N$2:N$5193,0)),"")</f>
        <v/>
      </c>
      <c r="S3760" s="92" t="str">
        <f>IFERROR(INDEX($C$2:$C$5193,MATCH(ROWS(O$2:O3760),O$2:O$5193,0)),"")</f>
        <v/>
      </c>
    </row>
    <row r="3761" spans="1:19" x14ac:dyDescent="0.25">
      <c r="A3761" s="68">
        <v>1737</v>
      </c>
      <c r="B3761" s="68" t="s">
        <v>10687</v>
      </c>
      <c r="C3761" s="68" t="s">
        <v>10688</v>
      </c>
      <c r="D3761" s="68" t="s">
        <v>10684</v>
      </c>
      <c r="E3761" s="68" t="s">
        <v>22433</v>
      </c>
      <c r="F3761" s="68" t="s">
        <v>10689</v>
      </c>
      <c r="G3761" s="68" t="s">
        <v>10690</v>
      </c>
      <c r="H3761" s="68">
        <v>41.961599999999997</v>
      </c>
      <c r="I3761" s="68">
        <v>21.621400000000001</v>
      </c>
      <c r="J3761" s="68">
        <v>781</v>
      </c>
      <c r="K3761" s="68">
        <v>1</v>
      </c>
      <c r="L3761" s="68">
        <f>COUNTIFS(Aéroports!$C$2:$C$5193,Aéroports!$C3761,Aéroports!$D$2:$D$5193,Aéroports!$D3761)</f>
        <v>1</v>
      </c>
      <c r="M3761" s="68" t="str">
        <f>IF(AND(Formulaire!$H$15=Aéroports!$E3761,--ISNUMBER(IFERROR(SEARCH(Formulaire!$H$16,$C3761,1),""))=1),MAX(M$1:M3760)+1,"")</f>
        <v/>
      </c>
      <c r="N3761" s="68" t="str">
        <f>IF(AND(Formulaire!$H$21=Aéroports!$E3761,--ISNUMBER(IFERROR(SEARCH(Formulaire!$H$22,$C3761,1),""))=1),MAX(N$1:N3760)+1,"")</f>
        <v/>
      </c>
      <c r="O3761" s="68" t="str">
        <f>IF(AND(Formulaire!$H$27=Aéroports!$E3761,--ISNUMBER(IFERROR(SEARCH(Formulaire!$H$28,$C3761,1),""))=1),MAX(O$1:O3760)+1,"")</f>
        <v/>
      </c>
      <c r="Q3761" s="91" t="str">
        <f>IFERROR(INDEX($C$2:$C$5193,MATCH(ROWS(M$2:M3761),M$2:M$5193,0)),"")</f>
        <v/>
      </c>
      <c r="R3761" s="70" t="str">
        <f>IFERROR(INDEX($C$2:$C$5193,MATCH(ROWS(N$2:N3761),N$2:N$5193,0)),"")</f>
        <v/>
      </c>
      <c r="S3761" s="92" t="str">
        <f>IFERROR(INDEX($C$2:$C$5193,MATCH(ROWS(O$2:O3761),O$2:O$5193,0)),"")</f>
        <v/>
      </c>
    </row>
    <row r="3762" spans="1:19" x14ac:dyDescent="0.25">
      <c r="A3762" s="69">
        <v>5622</v>
      </c>
      <c r="B3762" s="69" t="s">
        <v>10691</v>
      </c>
      <c r="C3762" s="69" t="s">
        <v>10692</v>
      </c>
      <c r="D3762" s="69" t="s">
        <v>10693</v>
      </c>
      <c r="E3762" s="69" t="s">
        <v>10693</v>
      </c>
      <c r="F3762" s="69" t="s">
        <v>10694</v>
      </c>
      <c r="G3762" s="69" t="s">
        <v>10695</v>
      </c>
      <c r="H3762" s="69">
        <v>-17.795380000000002</v>
      </c>
      <c r="I3762" s="69">
        <v>48.44258</v>
      </c>
      <c r="J3762" s="69">
        <v>2513</v>
      </c>
      <c r="K3762" s="69">
        <v>3</v>
      </c>
      <c r="L3762" s="69">
        <f>COUNTIFS(Aéroports!$C$2:$C$5193,Aéroports!$C3762,Aéroports!$D$2:$D$5193,Aéroports!$D3762)</f>
        <v>1</v>
      </c>
      <c r="M3762" s="69" t="str">
        <f>IF(AND(Formulaire!$H$15=Aéroports!$E3762,--ISNUMBER(IFERROR(SEARCH(Formulaire!$H$16,$C3762,1),""))=1),MAX(M$1:M3761)+1,"")</f>
        <v/>
      </c>
      <c r="N3762" s="69" t="str">
        <f>IF(AND(Formulaire!$H$21=Aéroports!$E3762,--ISNUMBER(IFERROR(SEARCH(Formulaire!$H$22,$C3762,1),""))=1),MAX(N$1:N3761)+1,"")</f>
        <v/>
      </c>
      <c r="O3762" s="69" t="str">
        <f>IF(AND(Formulaire!$H$27=Aéroports!$E3762,--ISNUMBER(IFERROR(SEARCH(Formulaire!$H$28,$C3762,1),""))=1),MAX(O$1:O3761)+1,"")</f>
        <v/>
      </c>
      <c r="Q3762" s="91" t="str">
        <f>IFERROR(INDEX($C$2:$C$5193,MATCH(ROWS(M$2:M3762),M$2:M$5193,0)),"")</f>
        <v/>
      </c>
      <c r="R3762" s="70" t="str">
        <f>IFERROR(INDEX($C$2:$C$5193,MATCH(ROWS(N$2:N3762),N$2:N$5193,0)),"")</f>
        <v/>
      </c>
      <c r="S3762" s="92" t="str">
        <f>IFERROR(INDEX($C$2:$C$5193,MATCH(ROWS(O$2:O3762),O$2:O$5193,0)),"")</f>
        <v/>
      </c>
    </row>
    <row r="3763" spans="1:19" x14ac:dyDescent="0.25">
      <c r="A3763" s="68">
        <v>926</v>
      </c>
      <c r="B3763" s="68" t="s">
        <v>10696</v>
      </c>
      <c r="C3763" s="68" t="s">
        <v>10697</v>
      </c>
      <c r="D3763" s="68" t="s">
        <v>10693</v>
      </c>
      <c r="E3763" s="68" t="s">
        <v>10693</v>
      </c>
      <c r="F3763" s="68" t="s">
        <v>10698</v>
      </c>
      <c r="G3763" s="68" t="s">
        <v>10699</v>
      </c>
      <c r="H3763" s="68">
        <v>-13.1884</v>
      </c>
      <c r="I3763" s="68">
        <v>48.988</v>
      </c>
      <c r="J3763" s="68">
        <v>72</v>
      </c>
      <c r="K3763" s="68">
        <v>3</v>
      </c>
      <c r="L3763" s="68">
        <f>COUNTIFS(Aéroports!$C$2:$C$5193,Aéroports!$C3763,Aéroports!$D$2:$D$5193,Aéroports!$D3763)</f>
        <v>1</v>
      </c>
      <c r="M3763" s="68" t="str">
        <f>IF(AND(Formulaire!$H$15=Aéroports!$E3763,--ISNUMBER(IFERROR(SEARCH(Formulaire!$H$16,$C3763,1),""))=1),MAX(M$1:M3762)+1,"")</f>
        <v/>
      </c>
      <c r="N3763" s="68" t="str">
        <f>IF(AND(Formulaire!$H$21=Aéroports!$E3763,--ISNUMBER(IFERROR(SEARCH(Formulaire!$H$22,$C3763,1),""))=1),MAX(N$1:N3762)+1,"")</f>
        <v/>
      </c>
      <c r="O3763" s="68" t="str">
        <f>IF(AND(Formulaire!$H$27=Aéroports!$E3763,--ISNUMBER(IFERROR(SEARCH(Formulaire!$H$28,$C3763,1),""))=1),MAX(O$1:O3762)+1,"")</f>
        <v/>
      </c>
      <c r="Q3763" s="91" t="str">
        <f>IFERROR(INDEX($C$2:$C$5193,MATCH(ROWS(M$2:M3763),M$2:M$5193,0)),"")</f>
        <v/>
      </c>
      <c r="R3763" s="70" t="str">
        <f>IFERROR(INDEX($C$2:$C$5193,MATCH(ROWS(N$2:N3763),N$2:N$5193,0)),"")</f>
        <v/>
      </c>
      <c r="S3763" s="92" t="str">
        <f>IFERROR(INDEX($C$2:$C$5193,MATCH(ROWS(O$2:O3763),O$2:O$5193,0)),"")</f>
        <v/>
      </c>
    </row>
    <row r="3764" spans="1:19" x14ac:dyDescent="0.25">
      <c r="A3764" s="69">
        <v>936</v>
      </c>
      <c r="B3764" s="69" t="s">
        <v>10700</v>
      </c>
      <c r="C3764" s="69" t="s">
        <v>10701</v>
      </c>
      <c r="D3764" s="69" t="s">
        <v>10693</v>
      </c>
      <c r="E3764" s="69" t="s">
        <v>10693</v>
      </c>
      <c r="F3764" s="69" t="s">
        <v>10702</v>
      </c>
      <c r="G3764" s="69" t="s">
        <v>10703</v>
      </c>
      <c r="H3764" s="69">
        <v>-13.484819999999999</v>
      </c>
      <c r="I3764" s="69">
        <v>48.6327</v>
      </c>
      <c r="J3764" s="69">
        <v>49</v>
      </c>
      <c r="K3764" s="69">
        <v>3</v>
      </c>
      <c r="L3764" s="69">
        <f>COUNTIFS(Aéroports!$C$2:$C$5193,Aéroports!$C3764,Aéroports!$D$2:$D$5193,Aéroports!$D3764)</f>
        <v>1</v>
      </c>
      <c r="M3764" s="69" t="str">
        <f>IF(AND(Formulaire!$H$15=Aéroports!$E3764,--ISNUMBER(IFERROR(SEARCH(Formulaire!$H$16,$C3764,1),""))=1),MAX(M$1:M3763)+1,"")</f>
        <v/>
      </c>
      <c r="N3764" s="69" t="str">
        <f>IF(AND(Formulaire!$H$21=Aéroports!$E3764,--ISNUMBER(IFERROR(SEARCH(Formulaire!$H$22,$C3764,1),""))=1),MAX(N$1:N3763)+1,"")</f>
        <v/>
      </c>
      <c r="O3764" s="69" t="str">
        <f>IF(AND(Formulaire!$H$27=Aéroports!$E3764,--ISNUMBER(IFERROR(SEARCH(Formulaire!$H$28,$C3764,1),""))=1),MAX(O$1:O3763)+1,"")</f>
        <v/>
      </c>
      <c r="Q3764" s="91" t="str">
        <f>IFERROR(INDEX($C$2:$C$5193,MATCH(ROWS(M$2:M3764),M$2:M$5193,0)),"")</f>
        <v/>
      </c>
      <c r="R3764" s="70" t="str">
        <f>IFERROR(INDEX($C$2:$C$5193,MATCH(ROWS(N$2:N3764),N$2:N$5193,0)),"")</f>
        <v/>
      </c>
      <c r="S3764" s="92" t="str">
        <f>IFERROR(INDEX($C$2:$C$5193,MATCH(ROWS(O$2:O3764),O$2:O$5193,0)),"")</f>
        <v/>
      </c>
    </row>
    <row r="3765" spans="1:19" x14ac:dyDescent="0.25">
      <c r="A3765" s="68">
        <v>928</v>
      </c>
      <c r="B3765" s="68" t="s">
        <v>10704</v>
      </c>
      <c r="C3765" s="68" t="s">
        <v>10705</v>
      </c>
      <c r="D3765" s="68" t="s">
        <v>10693</v>
      </c>
      <c r="E3765" s="68" t="s">
        <v>10693</v>
      </c>
      <c r="F3765" s="68" t="s">
        <v>10706</v>
      </c>
      <c r="G3765" s="68" t="s">
        <v>10707</v>
      </c>
      <c r="H3765" s="68">
        <v>-14.6297</v>
      </c>
      <c r="I3765" s="68">
        <v>47.763800000000003</v>
      </c>
      <c r="J3765" s="68">
        <v>345</v>
      </c>
      <c r="K3765" s="68">
        <v>3</v>
      </c>
      <c r="L3765" s="68">
        <f>COUNTIFS(Aéroports!$C$2:$C$5193,Aéroports!$C3765,Aéroports!$D$2:$D$5193,Aéroports!$D3765)</f>
        <v>1</v>
      </c>
      <c r="M3765" s="68" t="str">
        <f>IF(AND(Formulaire!$H$15=Aéroports!$E3765,--ISNUMBER(IFERROR(SEARCH(Formulaire!$H$16,$C3765,1),""))=1),MAX(M$1:M3764)+1,"")</f>
        <v/>
      </c>
      <c r="N3765" s="68" t="str">
        <f>IF(AND(Formulaire!$H$21=Aéroports!$E3765,--ISNUMBER(IFERROR(SEARCH(Formulaire!$H$22,$C3765,1),""))=1),MAX(N$1:N3764)+1,"")</f>
        <v/>
      </c>
      <c r="O3765" s="68" t="str">
        <f>IF(AND(Formulaire!$H$27=Aéroports!$E3765,--ISNUMBER(IFERROR(SEARCH(Formulaire!$H$28,$C3765,1),""))=1),MAX(O$1:O3764)+1,"")</f>
        <v/>
      </c>
      <c r="Q3765" s="91" t="str">
        <f>IFERROR(INDEX($C$2:$C$5193,MATCH(ROWS(M$2:M3765),M$2:M$5193,0)),"")</f>
        <v/>
      </c>
      <c r="R3765" s="70" t="str">
        <f>IFERROR(INDEX($C$2:$C$5193,MATCH(ROWS(N$2:N3765),N$2:N$5193,0)),"")</f>
        <v/>
      </c>
      <c r="S3765" s="92" t="str">
        <f>IFERROR(INDEX($C$2:$C$5193,MATCH(ROWS(O$2:O3765),O$2:O$5193,0)),"")</f>
        <v/>
      </c>
    </row>
    <row r="3766" spans="1:19" x14ac:dyDescent="0.25">
      <c r="A3766" s="69">
        <v>925</v>
      </c>
      <c r="B3766" s="69" t="s">
        <v>10708</v>
      </c>
      <c r="C3766" s="69" t="s">
        <v>10709</v>
      </c>
      <c r="D3766" s="69" t="s">
        <v>10693</v>
      </c>
      <c r="E3766" s="69" t="s">
        <v>10693</v>
      </c>
      <c r="F3766" s="69" t="s">
        <v>10710</v>
      </c>
      <c r="G3766" s="69" t="s">
        <v>10711</v>
      </c>
      <c r="H3766" s="69">
        <v>-14.6517</v>
      </c>
      <c r="I3766" s="69">
        <v>49.620600000000003</v>
      </c>
      <c r="J3766" s="69">
        <v>1552</v>
      </c>
      <c r="K3766" s="69">
        <v>3</v>
      </c>
      <c r="L3766" s="69">
        <f>COUNTIFS(Aéroports!$C$2:$C$5193,Aéroports!$C3766,Aéroports!$D$2:$D$5193,Aéroports!$D3766)</f>
        <v>1</v>
      </c>
      <c r="M3766" s="69" t="str">
        <f>IF(AND(Formulaire!$H$15=Aéroports!$E3766,--ISNUMBER(IFERROR(SEARCH(Formulaire!$H$16,$C3766,1),""))=1),MAX(M$1:M3765)+1,"")</f>
        <v/>
      </c>
      <c r="N3766" s="69" t="str">
        <f>IF(AND(Formulaire!$H$21=Aéroports!$E3766,--ISNUMBER(IFERROR(SEARCH(Formulaire!$H$22,$C3766,1),""))=1),MAX(N$1:N3765)+1,"")</f>
        <v/>
      </c>
      <c r="O3766" s="69" t="str">
        <f>IF(AND(Formulaire!$H$27=Aéroports!$E3766,--ISNUMBER(IFERROR(SEARCH(Formulaire!$H$28,$C3766,1),""))=1),MAX(O$1:O3765)+1,"")</f>
        <v/>
      </c>
      <c r="Q3766" s="91" t="str">
        <f>IFERROR(INDEX($C$2:$C$5193,MATCH(ROWS(M$2:M3766),M$2:M$5193,0)),"")</f>
        <v/>
      </c>
      <c r="R3766" s="70" t="str">
        <f>IFERROR(INDEX($C$2:$C$5193,MATCH(ROWS(N$2:N3766),N$2:N$5193,0)),"")</f>
        <v/>
      </c>
      <c r="S3766" s="92" t="str">
        <f>IFERROR(INDEX($C$2:$C$5193,MATCH(ROWS(O$2:O3766),O$2:O$5193,0)),"")</f>
        <v/>
      </c>
    </row>
    <row r="3767" spans="1:19" x14ac:dyDescent="0.25">
      <c r="A3767" s="68">
        <v>5616</v>
      </c>
      <c r="B3767" s="68" t="s">
        <v>10712</v>
      </c>
      <c r="C3767" s="68" t="s">
        <v>10713</v>
      </c>
      <c r="D3767" s="68" t="s">
        <v>10693</v>
      </c>
      <c r="E3767" s="68" t="s">
        <v>10693</v>
      </c>
      <c r="F3767" s="68" t="s">
        <v>10714</v>
      </c>
      <c r="G3767" s="68" t="s">
        <v>10715</v>
      </c>
      <c r="H3767" s="68">
        <v>-18.805009999999999</v>
      </c>
      <c r="I3767" s="68">
        <v>45.273470000000003</v>
      </c>
      <c r="J3767" s="68">
        <v>427</v>
      </c>
      <c r="K3767" s="68">
        <v>3</v>
      </c>
      <c r="L3767" s="68">
        <f>COUNTIFS(Aéroports!$C$2:$C$5193,Aéroports!$C3767,Aéroports!$D$2:$D$5193,Aéroports!$D3767)</f>
        <v>1</v>
      </c>
      <c r="M3767" s="68" t="str">
        <f>IF(AND(Formulaire!$H$15=Aéroports!$E3767,--ISNUMBER(IFERROR(SEARCH(Formulaire!$H$16,$C3767,1),""))=1),MAX(M$1:M3766)+1,"")</f>
        <v/>
      </c>
      <c r="N3767" s="68" t="str">
        <f>IF(AND(Formulaire!$H$21=Aéroports!$E3767,--ISNUMBER(IFERROR(SEARCH(Formulaire!$H$22,$C3767,1),""))=1),MAX(N$1:N3766)+1,"")</f>
        <v/>
      </c>
      <c r="O3767" s="68" t="str">
        <f>IF(AND(Formulaire!$H$27=Aéroports!$E3767,--ISNUMBER(IFERROR(SEARCH(Formulaire!$H$28,$C3767,1),""))=1),MAX(O$1:O3766)+1,"")</f>
        <v/>
      </c>
      <c r="Q3767" s="91" t="str">
        <f>IFERROR(INDEX($C$2:$C$5193,MATCH(ROWS(M$2:M3767),M$2:M$5193,0)),"")</f>
        <v/>
      </c>
      <c r="R3767" s="70" t="str">
        <f>IFERROR(INDEX($C$2:$C$5193,MATCH(ROWS(N$2:N3767),N$2:N$5193,0)),"")</f>
        <v/>
      </c>
      <c r="S3767" s="92" t="str">
        <f>IFERROR(INDEX($C$2:$C$5193,MATCH(ROWS(O$2:O3767),O$2:O$5193,0)),"")</f>
        <v/>
      </c>
    </row>
    <row r="3768" spans="1:19" x14ac:dyDescent="0.25">
      <c r="A3768" s="69">
        <v>927</v>
      </c>
      <c r="B3768" s="69" t="s">
        <v>10716</v>
      </c>
      <c r="C3768" s="69" t="s">
        <v>10717</v>
      </c>
      <c r="D3768" s="69" t="s">
        <v>10693</v>
      </c>
      <c r="E3768" s="69" t="s">
        <v>10693</v>
      </c>
      <c r="F3768" s="69" t="s">
        <v>10718</v>
      </c>
      <c r="G3768" s="69" t="s">
        <v>10719</v>
      </c>
      <c r="H3768" s="69">
        <v>-14.9994</v>
      </c>
      <c r="I3768" s="69">
        <v>50.3202</v>
      </c>
      <c r="J3768" s="69">
        <v>20</v>
      </c>
      <c r="K3768" s="69">
        <v>3</v>
      </c>
      <c r="L3768" s="69">
        <f>COUNTIFS(Aéroports!$C$2:$C$5193,Aéroports!$C3768,Aéroports!$D$2:$D$5193,Aéroports!$D3768)</f>
        <v>1</v>
      </c>
      <c r="M3768" s="69" t="str">
        <f>IF(AND(Formulaire!$H$15=Aéroports!$E3768,--ISNUMBER(IFERROR(SEARCH(Formulaire!$H$16,$C3768,1),""))=1),MAX(M$1:M3767)+1,"")</f>
        <v/>
      </c>
      <c r="N3768" s="69" t="str">
        <f>IF(AND(Formulaire!$H$21=Aéroports!$E3768,--ISNUMBER(IFERROR(SEARCH(Formulaire!$H$22,$C3768,1),""))=1),MAX(N$1:N3767)+1,"")</f>
        <v/>
      </c>
      <c r="O3768" s="69" t="str">
        <f>IF(AND(Formulaire!$H$27=Aéroports!$E3768,--ISNUMBER(IFERROR(SEARCH(Formulaire!$H$28,$C3768,1),""))=1),MAX(O$1:O3767)+1,"")</f>
        <v/>
      </c>
      <c r="Q3768" s="91" t="str">
        <f>IFERROR(INDEX($C$2:$C$5193,MATCH(ROWS(M$2:M3768),M$2:M$5193,0)),"")</f>
        <v/>
      </c>
      <c r="R3768" s="70" t="str">
        <f>IFERROR(INDEX($C$2:$C$5193,MATCH(ROWS(N$2:N3768),N$2:N$5193,0)),"")</f>
        <v/>
      </c>
      <c r="S3768" s="92" t="str">
        <f>IFERROR(INDEX($C$2:$C$5193,MATCH(ROWS(O$2:O3768),O$2:O$5193,0)),"")</f>
        <v/>
      </c>
    </row>
    <row r="3769" spans="1:19" x14ac:dyDescent="0.25">
      <c r="A3769" s="68">
        <v>918</v>
      </c>
      <c r="B3769" s="68" t="s">
        <v>10720</v>
      </c>
      <c r="C3769" s="68" t="s">
        <v>10721</v>
      </c>
      <c r="D3769" s="68" t="s">
        <v>10693</v>
      </c>
      <c r="E3769" s="68" t="s">
        <v>10693</v>
      </c>
      <c r="F3769" s="68" t="s">
        <v>10722</v>
      </c>
      <c r="G3769" s="68" t="s">
        <v>10723</v>
      </c>
      <c r="H3769" s="68">
        <v>-18.796900000000001</v>
      </c>
      <c r="I3769" s="68">
        <v>47.4788</v>
      </c>
      <c r="J3769" s="68">
        <v>4198</v>
      </c>
      <c r="K3769" s="68">
        <v>3</v>
      </c>
      <c r="L3769" s="68">
        <f>COUNTIFS(Aéroports!$C$2:$C$5193,Aéroports!$C3769,Aéroports!$D$2:$D$5193,Aéroports!$D3769)</f>
        <v>1</v>
      </c>
      <c r="M3769" s="68" t="str">
        <f>IF(AND(Formulaire!$H$15=Aéroports!$E3769,--ISNUMBER(IFERROR(SEARCH(Formulaire!$H$16,$C3769,1),""))=1),MAX(M$1:M3768)+1,"")</f>
        <v/>
      </c>
      <c r="N3769" s="68" t="str">
        <f>IF(AND(Formulaire!$H$21=Aéroports!$E3769,--ISNUMBER(IFERROR(SEARCH(Formulaire!$H$22,$C3769,1),""))=1),MAX(N$1:N3768)+1,"")</f>
        <v/>
      </c>
      <c r="O3769" s="68" t="str">
        <f>IF(AND(Formulaire!$H$27=Aéroports!$E3769,--ISNUMBER(IFERROR(SEARCH(Formulaire!$H$28,$C3769,1),""))=1),MAX(O$1:O3768)+1,"")</f>
        <v/>
      </c>
      <c r="Q3769" s="91" t="str">
        <f>IFERROR(INDEX($C$2:$C$5193,MATCH(ROWS(M$2:M3769),M$2:M$5193,0)),"")</f>
        <v/>
      </c>
      <c r="R3769" s="70" t="str">
        <f>IFERROR(INDEX($C$2:$C$5193,MATCH(ROWS(N$2:N3769),N$2:N$5193,0)),"")</f>
        <v/>
      </c>
      <c r="S3769" s="92" t="str">
        <f>IFERROR(INDEX($C$2:$C$5193,MATCH(ROWS(O$2:O3769),O$2:O$5193,0)),"")</f>
        <v/>
      </c>
    </row>
    <row r="3770" spans="1:19" x14ac:dyDescent="0.25">
      <c r="A3770" s="69">
        <v>5615</v>
      </c>
      <c r="B3770" s="69" t="s">
        <v>10724</v>
      </c>
      <c r="C3770" s="69" t="s">
        <v>10725</v>
      </c>
      <c r="D3770" s="69" t="s">
        <v>10693</v>
      </c>
      <c r="E3770" s="69" t="s">
        <v>10693</v>
      </c>
      <c r="F3770" s="69" t="s">
        <v>10726</v>
      </c>
      <c r="G3770" s="69" t="s">
        <v>10727</v>
      </c>
      <c r="H3770" s="69">
        <v>-18.701270000000001</v>
      </c>
      <c r="I3770" s="69">
        <v>44.614919999999998</v>
      </c>
      <c r="J3770" s="69">
        <v>551</v>
      </c>
      <c r="K3770" s="69">
        <v>3</v>
      </c>
      <c r="L3770" s="69">
        <f>COUNTIFS(Aéroports!$C$2:$C$5193,Aéroports!$C3770,Aéroports!$D$2:$D$5193,Aéroports!$D3770)</f>
        <v>1</v>
      </c>
      <c r="M3770" s="69" t="str">
        <f>IF(AND(Formulaire!$H$15=Aéroports!$E3770,--ISNUMBER(IFERROR(SEARCH(Formulaire!$H$16,$C3770,1),""))=1),MAX(M$1:M3769)+1,"")</f>
        <v/>
      </c>
      <c r="N3770" s="69" t="str">
        <f>IF(AND(Formulaire!$H$21=Aéroports!$E3770,--ISNUMBER(IFERROR(SEARCH(Formulaire!$H$22,$C3770,1),""))=1),MAX(N$1:N3769)+1,"")</f>
        <v/>
      </c>
      <c r="O3770" s="69" t="str">
        <f>IF(AND(Formulaire!$H$27=Aéroports!$E3770,--ISNUMBER(IFERROR(SEARCH(Formulaire!$H$28,$C3770,1),""))=1),MAX(O$1:O3769)+1,"")</f>
        <v/>
      </c>
      <c r="Q3770" s="91" t="str">
        <f>IFERROR(INDEX($C$2:$C$5193,MATCH(ROWS(M$2:M3770),M$2:M$5193,0)),"")</f>
        <v/>
      </c>
      <c r="R3770" s="70" t="str">
        <f>IFERROR(INDEX($C$2:$C$5193,MATCH(ROWS(N$2:N3770),N$2:N$5193,0)),"")</f>
        <v/>
      </c>
      <c r="S3770" s="92" t="str">
        <f>IFERROR(INDEX($C$2:$C$5193,MATCH(ROWS(O$2:O3770),O$2:O$5193,0)),"")</f>
        <v/>
      </c>
    </row>
    <row r="3771" spans="1:19" x14ac:dyDescent="0.25">
      <c r="A3771" s="68">
        <v>8721</v>
      </c>
      <c r="B3771" s="68" t="s">
        <v>10728</v>
      </c>
      <c r="C3771" s="68" t="s">
        <v>10729</v>
      </c>
      <c r="D3771" s="68" t="s">
        <v>10693</v>
      </c>
      <c r="E3771" s="68" t="s">
        <v>10693</v>
      </c>
      <c r="F3771" s="68" t="s">
        <v>10730</v>
      </c>
      <c r="G3771" s="68" t="s">
        <v>10731</v>
      </c>
      <c r="H3771" s="68">
        <v>-19.839220000000001</v>
      </c>
      <c r="I3771" s="68">
        <v>47.06371</v>
      </c>
      <c r="J3771" s="68">
        <v>4997</v>
      </c>
      <c r="K3771" s="68">
        <v>3</v>
      </c>
      <c r="L3771" s="68">
        <f>COUNTIFS(Aéroports!$C$2:$C$5193,Aéroports!$C3771,Aéroports!$D$2:$D$5193,Aéroports!$D3771)</f>
        <v>1</v>
      </c>
      <c r="M3771" s="68" t="str">
        <f>IF(AND(Formulaire!$H$15=Aéroports!$E3771,--ISNUMBER(IFERROR(SEARCH(Formulaire!$H$16,$C3771,1),""))=1),MAX(M$1:M3770)+1,"")</f>
        <v/>
      </c>
      <c r="N3771" s="68" t="str">
        <f>IF(AND(Formulaire!$H$21=Aéroports!$E3771,--ISNUMBER(IFERROR(SEARCH(Formulaire!$H$22,$C3771,1),""))=1),MAX(N$1:N3770)+1,"")</f>
        <v/>
      </c>
      <c r="O3771" s="68" t="str">
        <f>IF(AND(Formulaire!$H$27=Aéroports!$E3771,--ISNUMBER(IFERROR(SEARCH(Formulaire!$H$28,$C3771,1),""))=1),MAX(O$1:O3770)+1,"")</f>
        <v/>
      </c>
      <c r="Q3771" s="91" t="str">
        <f>IFERROR(INDEX($C$2:$C$5193,MATCH(ROWS(M$2:M3771),M$2:M$5193,0)),"")</f>
        <v/>
      </c>
      <c r="R3771" s="70" t="str">
        <f>IFERROR(INDEX($C$2:$C$5193,MATCH(ROWS(N$2:N3771),N$2:N$5193,0)),"")</f>
        <v/>
      </c>
      <c r="S3771" s="92" t="str">
        <f>IFERROR(INDEX($C$2:$C$5193,MATCH(ROWS(O$2:O3771),O$2:O$5193,0)),"")</f>
        <v/>
      </c>
    </row>
    <row r="3772" spans="1:19" x14ac:dyDescent="0.25">
      <c r="A3772" s="69">
        <v>923</v>
      </c>
      <c r="B3772" s="69" t="s">
        <v>10732</v>
      </c>
      <c r="C3772" s="69" t="s">
        <v>10733</v>
      </c>
      <c r="D3772" s="69" t="s">
        <v>10693</v>
      </c>
      <c r="E3772" s="69" t="s">
        <v>10693</v>
      </c>
      <c r="F3772" s="69" t="s">
        <v>10734</v>
      </c>
      <c r="G3772" s="69" t="s">
        <v>10735</v>
      </c>
      <c r="H3772" s="69">
        <v>-12.349399999999999</v>
      </c>
      <c r="I3772" s="69">
        <v>49.291699999999999</v>
      </c>
      <c r="J3772" s="69">
        <v>374</v>
      </c>
      <c r="K3772" s="69">
        <v>3</v>
      </c>
      <c r="L3772" s="69">
        <f>COUNTIFS(Aéroports!$C$2:$C$5193,Aéroports!$C3772,Aéroports!$D$2:$D$5193,Aéroports!$D3772)</f>
        <v>1</v>
      </c>
      <c r="M3772" s="69" t="str">
        <f>IF(AND(Formulaire!$H$15=Aéroports!$E3772,--ISNUMBER(IFERROR(SEARCH(Formulaire!$H$16,$C3772,1),""))=1),MAX(M$1:M3771)+1,"")</f>
        <v/>
      </c>
      <c r="N3772" s="69" t="str">
        <f>IF(AND(Formulaire!$H$21=Aéroports!$E3772,--ISNUMBER(IFERROR(SEARCH(Formulaire!$H$22,$C3772,1),""))=1),MAX(N$1:N3771)+1,"")</f>
        <v/>
      </c>
      <c r="O3772" s="69" t="str">
        <f>IF(AND(Formulaire!$H$27=Aéroports!$E3772,--ISNUMBER(IFERROR(SEARCH(Formulaire!$H$28,$C3772,1),""))=1),MAX(O$1:O3771)+1,"")</f>
        <v/>
      </c>
      <c r="Q3772" s="91" t="str">
        <f>IFERROR(INDEX($C$2:$C$5193,MATCH(ROWS(M$2:M3772),M$2:M$5193,0)),"")</f>
        <v/>
      </c>
      <c r="R3772" s="70" t="str">
        <f>IFERROR(INDEX($C$2:$C$5193,MATCH(ROWS(N$2:N3772),N$2:N$5193,0)),"")</f>
        <v/>
      </c>
      <c r="S3772" s="92" t="str">
        <f>IFERROR(INDEX($C$2:$C$5193,MATCH(ROWS(O$2:O3772),O$2:O$5193,0)),"")</f>
        <v/>
      </c>
    </row>
    <row r="3773" spans="1:19" x14ac:dyDescent="0.25">
      <c r="A3773" s="68">
        <v>935</v>
      </c>
      <c r="B3773" s="68" t="s">
        <v>10736</v>
      </c>
      <c r="C3773" s="68" t="s">
        <v>10737</v>
      </c>
      <c r="D3773" s="68" t="s">
        <v>10693</v>
      </c>
      <c r="E3773" s="68" t="s">
        <v>10693</v>
      </c>
      <c r="F3773" s="68" t="s">
        <v>10738</v>
      </c>
      <c r="G3773" s="68" t="s">
        <v>10739</v>
      </c>
      <c r="H3773" s="68">
        <v>-14.8988</v>
      </c>
      <c r="I3773" s="68">
        <v>47.993899999999996</v>
      </c>
      <c r="J3773" s="68">
        <v>92</v>
      </c>
      <c r="K3773" s="68">
        <v>3</v>
      </c>
      <c r="L3773" s="68">
        <f>COUNTIFS(Aéroports!$C$2:$C$5193,Aéroports!$C3773,Aéroports!$D$2:$D$5193,Aéroports!$D3773)</f>
        <v>1</v>
      </c>
      <c r="M3773" s="68" t="str">
        <f>IF(AND(Formulaire!$H$15=Aéroports!$E3773,--ISNUMBER(IFERROR(SEARCH(Formulaire!$H$16,$C3773,1),""))=1),MAX(M$1:M3772)+1,"")</f>
        <v/>
      </c>
      <c r="N3773" s="68" t="str">
        <f>IF(AND(Formulaire!$H$21=Aéroports!$E3773,--ISNUMBER(IFERROR(SEARCH(Formulaire!$H$22,$C3773,1),""))=1),MAX(N$1:N3772)+1,"")</f>
        <v/>
      </c>
      <c r="O3773" s="68" t="str">
        <f>IF(AND(Formulaire!$H$27=Aéroports!$E3773,--ISNUMBER(IFERROR(SEARCH(Formulaire!$H$28,$C3773,1),""))=1),MAX(O$1:O3772)+1,"")</f>
        <v/>
      </c>
      <c r="Q3773" s="91" t="str">
        <f>IFERROR(INDEX($C$2:$C$5193,MATCH(ROWS(M$2:M3773),M$2:M$5193,0)),"")</f>
        <v/>
      </c>
      <c r="R3773" s="70" t="str">
        <f>IFERROR(INDEX($C$2:$C$5193,MATCH(ROWS(N$2:N3773),N$2:N$5193,0)),"")</f>
        <v/>
      </c>
      <c r="S3773" s="92" t="str">
        <f>IFERROR(INDEX($C$2:$C$5193,MATCH(ROWS(O$2:O3773),O$2:O$5193,0)),"")</f>
        <v/>
      </c>
    </row>
    <row r="3774" spans="1:19" x14ac:dyDescent="0.25">
      <c r="A3774" s="69">
        <v>8722</v>
      </c>
      <c r="B3774" s="69" t="s">
        <v>10740</v>
      </c>
      <c r="C3774" s="69" t="s">
        <v>10741</v>
      </c>
      <c r="D3774" s="69" t="s">
        <v>10693</v>
      </c>
      <c r="E3774" s="69" t="s">
        <v>10693</v>
      </c>
      <c r="F3774" s="69" t="s">
        <v>10742</v>
      </c>
      <c r="G3774" s="69" t="s">
        <v>10743</v>
      </c>
      <c r="H3774" s="69">
        <v>-24.235690000000002</v>
      </c>
      <c r="I3774" s="69">
        <v>45.30453</v>
      </c>
      <c r="J3774" s="69">
        <v>1270</v>
      </c>
      <c r="K3774" s="69">
        <v>3</v>
      </c>
      <c r="L3774" s="69">
        <f>COUNTIFS(Aéroports!$C$2:$C$5193,Aéroports!$C3774,Aéroports!$D$2:$D$5193,Aéroports!$D3774)</f>
        <v>1</v>
      </c>
      <c r="M3774" s="69" t="str">
        <f>IF(AND(Formulaire!$H$15=Aéroports!$E3774,--ISNUMBER(IFERROR(SEARCH(Formulaire!$H$16,$C3774,1),""))=1),MAX(M$1:M3773)+1,"")</f>
        <v/>
      </c>
      <c r="N3774" s="69" t="str">
        <f>IF(AND(Formulaire!$H$21=Aéroports!$E3774,--ISNUMBER(IFERROR(SEARCH(Formulaire!$H$22,$C3774,1),""))=1),MAX(N$1:N3773)+1,"")</f>
        <v/>
      </c>
      <c r="O3774" s="69" t="str">
        <f>IF(AND(Formulaire!$H$27=Aéroports!$E3774,--ISNUMBER(IFERROR(SEARCH(Formulaire!$H$28,$C3774,1),""))=1),MAX(O$1:O3773)+1,"")</f>
        <v/>
      </c>
      <c r="Q3774" s="91" t="str">
        <f>IFERROR(INDEX($C$2:$C$5193,MATCH(ROWS(M$2:M3774),M$2:M$5193,0)),"")</f>
        <v/>
      </c>
      <c r="R3774" s="70" t="str">
        <f>IFERROR(INDEX($C$2:$C$5193,MATCH(ROWS(N$2:N3774),N$2:N$5193,0)),"")</f>
        <v/>
      </c>
      <c r="S3774" s="92" t="str">
        <f>IFERROR(INDEX($C$2:$C$5193,MATCH(ROWS(O$2:O3774),O$2:O$5193,0)),"")</f>
        <v/>
      </c>
    </row>
    <row r="3775" spans="1:19" x14ac:dyDescent="0.25">
      <c r="A3775" s="68">
        <v>5617</v>
      </c>
      <c r="B3775" s="68" t="s">
        <v>10744</v>
      </c>
      <c r="C3775" s="68" t="s">
        <v>10745</v>
      </c>
      <c r="D3775" s="68" t="s">
        <v>10693</v>
      </c>
      <c r="E3775" s="68" t="s">
        <v>10693</v>
      </c>
      <c r="F3775" s="68" t="s">
        <v>10746</v>
      </c>
      <c r="G3775" s="68" t="s">
        <v>10747</v>
      </c>
      <c r="H3775" s="68">
        <v>-19.686699999999998</v>
      </c>
      <c r="I3775" s="68">
        <v>44.541899999999998</v>
      </c>
      <c r="J3775" s="68">
        <v>154</v>
      </c>
      <c r="K3775" s="68">
        <v>3</v>
      </c>
      <c r="L3775" s="68">
        <f>COUNTIFS(Aéroports!$C$2:$C$5193,Aéroports!$C3775,Aéroports!$D$2:$D$5193,Aéroports!$D3775)</f>
        <v>1</v>
      </c>
      <c r="M3775" s="68" t="str">
        <f>IF(AND(Formulaire!$H$15=Aéroports!$E3775,--ISNUMBER(IFERROR(SEARCH(Formulaire!$H$16,$C3775,1),""))=1),MAX(M$1:M3774)+1,"")</f>
        <v/>
      </c>
      <c r="N3775" s="68" t="str">
        <f>IF(AND(Formulaire!$H$21=Aéroports!$E3775,--ISNUMBER(IFERROR(SEARCH(Formulaire!$H$22,$C3775,1),""))=1),MAX(N$1:N3774)+1,"")</f>
        <v/>
      </c>
      <c r="O3775" s="68" t="str">
        <f>IF(AND(Formulaire!$H$27=Aéroports!$E3775,--ISNUMBER(IFERROR(SEARCH(Formulaire!$H$28,$C3775,1),""))=1),MAX(O$1:O3774)+1,"")</f>
        <v/>
      </c>
      <c r="Q3775" s="91" t="str">
        <f>IFERROR(INDEX($C$2:$C$5193,MATCH(ROWS(M$2:M3775),M$2:M$5193,0)),"")</f>
        <v/>
      </c>
      <c r="R3775" s="70" t="str">
        <f>IFERROR(INDEX($C$2:$C$5193,MATCH(ROWS(N$2:N3775),N$2:N$5193,0)),"")</f>
        <v/>
      </c>
      <c r="S3775" s="92" t="str">
        <f>IFERROR(INDEX($C$2:$C$5193,MATCH(ROWS(O$2:O3775),O$2:O$5193,0)),"")</f>
        <v/>
      </c>
    </row>
    <row r="3776" spans="1:19" x14ac:dyDescent="0.25">
      <c r="A3776" s="69">
        <v>931</v>
      </c>
      <c r="B3776" s="69" t="s">
        <v>10748</v>
      </c>
      <c r="C3776" s="69" t="s">
        <v>10749</v>
      </c>
      <c r="D3776" s="69" t="s">
        <v>10693</v>
      </c>
      <c r="E3776" s="69" t="s">
        <v>10693</v>
      </c>
      <c r="F3776" s="69" t="s">
        <v>10750</v>
      </c>
      <c r="G3776" s="69" t="s">
        <v>10751</v>
      </c>
      <c r="H3776" s="69">
        <v>-16.744530000000001</v>
      </c>
      <c r="I3776" s="69">
        <v>44.482480000000002</v>
      </c>
      <c r="J3776" s="69">
        <v>125</v>
      </c>
      <c r="K3776" s="69">
        <v>3</v>
      </c>
      <c r="L3776" s="69">
        <f>COUNTIFS(Aéroports!$C$2:$C$5193,Aéroports!$C3776,Aéroports!$D$2:$D$5193,Aéroports!$D3776)</f>
        <v>1</v>
      </c>
      <c r="M3776" s="69" t="str">
        <f>IF(AND(Formulaire!$H$15=Aéroports!$E3776,--ISNUMBER(IFERROR(SEARCH(Formulaire!$H$16,$C3776,1),""))=1),MAX(M$1:M3775)+1,"")</f>
        <v/>
      </c>
      <c r="N3776" s="69" t="str">
        <f>IF(AND(Formulaire!$H$21=Aéroports!$E3776,--ISNUMBER(IFERROR(SEARCH(Formulaire!$H$22,$C3776,1),""))=1),MAX(N$1:N3775)+1,"")</f>
        <v/>
      </c>
      <c r="O3776" s="69" t="str">
        <f>IF(AND(Formulaire!$H$27=Aéroports!$E3776,--ISNUMBER(IFERROR(SEARCH(Formulaire!$H$28,$C3776,1),""))=1),MAX(O$1:O3775)+1,"")</f>
        <v/>
      </c>
      <c r="Q3776" s="91" t="str">
        <f>IFERROR(INDEX($C$2:$C$5193,MATCH(ROWS(M$2:M3776),M$2:M$5193,0)),"")</f>
        <v/>
      </c>
      <c r="R3776" s="70" t="str">
        <f>IFERROR(INDEX($C$2:$C$5193,MATCH(ROWS(N$2:N3776),N$2:N$5193,0)),"")</f>
        <v/>
      </c>
      <c r="S3776" s="92" t="str">
        <f>IFERROR(INDEX($C$2:$C$5193,MATCH(ROWS(O$2:O3776),O$2:O$5193,0)),"")</f>
        <v/>
      </c>
    </row>
    <row r="3777" spans="1:19" x14ac:dyDescent="0.25">
      <c r="A3777" s="68">
        <v>939</v>
      </c>
      <c r="B3777" s="68" t="s">
        <v>10752</v>
      </c>
      <c r="C3777" s="68" t="s">
        <v>10753</v>
      </c>
      <c r="D3777" s="68" t="s">
        <v>10693</v>
      </c>
      <c r="E3777" s="68" t="s">
        <v>10693</v>
      </c>
      <c r="F3777" s="68" t="s">
        <v>10754</v>
      </c>
      <c r="G3777" s="68" t="s">
        <v>10755</v>
      </c>
      <c r="H3777" s="68">
        <v>-22.805299999999999</v>
      </c>
      <c r="I3777" s="68">
        <v>47.820599999999999</v>
      </c>
      <c r="J3777" s="68">
        <v>26</v>
      </c>
      <c r="K3777" s="68">
        <v>3</v>
      </c>
      <c r="L3777" s="68">
        <f>COUNTIFS(Aéroports!$C$2:$C$5193,Aéroports!$C3777,Aéroports!$D$2:$D$5193,Aéroports!$D3777)</f>
        <v>1</v>
      </c>
      <c r="M3777" s="68" t="str">
        <f>IF(AND(Formulaire!$H$15=Aéroports!$E3777,--ISNUMBER(IFERROR(SEARCH(Formulaire!$H$16,$C3777,1),""))=1),MAX(M$1:M3776)+1,"")</f>
        <v/>
      </c>
      <c r="N3777" s="68" t="str">
        <f>IF(AND(Formulaire!$H$21=Aéroports!$E3777,--ISNUMBER(IFERROR(SEARCH(Formulaire!$H$22,$C3777,1),""))=1),MAX(N$1:N3776)+1,"")</f>
        <v/>
      </c>
      <c r="O3777" s="68" t="str">
        <f>IF(AND(Formulaire!$H$27=Aéroports!$E3777,--ISNUMBER(IFERROR(SEARCH(Formulaire!$H$28,$C3777,1),""))=1),MAX(O$1:O3776)+1,"")</f>
        <v/>
      </c>
      <c r="Q3777" s="91" t="str">
        <f>IFERROR(INDEX($C$2:$C$5193,MATCH(ROWS(M$2:M3777),M$2:M$5193,0)),"")</f>
        <v/>
      </c>
      <c r="R3777" s="70" t="str">
        <f>IFERROR(INDEX($C$2:$C$5193,MATCH(ROWS(N$2:N3777),N$2:N$5193,0)),"")</f>
        <v/>
      </c>
      <c r="S3777" s="92" t="str">
        <f>IFERROR(INDEX($C$2:$C$5193,MATCH(ROWS(O$2:O3777),O$2:O$5193,0)),"")</f>
        <v/>
      </c>
    </row>
    <row r="3778" spans="1:19" x14ac:dyDescent="0.25">
      <c r="A3778" s="69">
        <v>938</v>
      </c>
      <c r="B3778" s="69" t="s">
        <v>10756</v>
      </c>
      <c r="C3778" s="69" t="s">
        <v>10757</v>
      </c>
      <c r="D3778" s="69" t="s">
        <v>10693</v>
      </c>
      <c r="E3778" s="69" t="s">
        <v>10693</v>
      </c>
      <c r="F3778" s="69" t="s">
        <v>10758</v>
      </c>
      <c r="G3778" s="69" t="s">
        <v>10759</v>
      </c>
      <c r="H3778" s="69">
        <v>-21.441600000000001</v>
      </c>
      <c r="I3778" s="69">
        <v>47.111699999999999</v>
      </c>
      <c r="J3778" s="69">
        <v>3658</v>
      </c>
      <c r="K3778" s="69">
        <v>3</v>
      </c>
      <c r="L3778" s="69">
        <f>COUNTIFS(Aéroports!$C$2:$C$5193,Aéroports!$C3778,Aéroports!$D$2:$D$5193,Aéroports!$D3778)</f>
        <v>1</v>
      </c>
      <c r="M3778" s="69" t="str">
        <f>IF(AND(Formulaire!$H$15=Aéroports!$E3778,--ISNUMBER(IFERROR(SEARCH(Formulaire!$H$16,$C3778,1),""))=1),MAX(M$1:M3777)+1,"")</f>
        <v/>
      </c>
      <c r="N3778" s="69" t="str">
        <f>IF(AND(Formulaire!$H$21=Aéroports!$E3778,--ISNUMBER(IFERROR(SEARCH(Formulaire!$H$22,$C3778,1),""))=1),MAX(N$1:N3777)+1,"")</f>
        <v/>
      </c>
      <c r="O3778" s="69" t="str">
        <f>IF(AND(Formulaire!$H$27=Aéroports!$E3778,--ISNUMBER(IFERROR(SEARCH(Formulaire!$H$28,$C3778,1),""))=1),MAX(O$1:O3777)+1,"")</f>
        <v/>
      </c>
      <c r="Q3778" s="91" t="str">
        <f>IFERROR(INDEX($C$2:$C$5193,MATCH(ROWS(M$2:M3778),M$2:M$5193,0)),"")</f>
        <v/>
      </c>
      <c r="R3778" s="70" t="str">
        <f>IFERROR(INDEX($C$2:$C$5193,MATCH(ROWS(N$2:N3778),N$2:N$5193,0)),"")</f>
        <v/>
      </c>
      <c r="S3778" s="92" t="str">
        <f>IFERROR(INDEX($C$2:$C$5193,MATCH(ROWS(O$2:O3778),O$2:O$5193,0)),"")</f>
        <v/>
      </c>
    </row>
    <row r="3779" spans="1:19" x14ac:dyDescent="0.25">
      <c r="A3779" s="68">
        <v>929</v>
      </c>
      <c r="B3779" s="68" t="s">
        <v>10760</v>
      </c>
      <c r="C3779" s="68" t="s">
        <v>10761</v>
      </c>
      <c r="D3779" s="68" t="s">
        <v>10693</v>
      </c>
      <c r="E3779" s="68" t="s">
        <v>10693</v>
      </c>
      <c r="F3779" s="68" t="s">
        <v>10762</v>
      </c>
      <c r="G3779" s="68" t="s">
        <v>10763</v>
      </c>
      <c r="H3779" s="68">
        <v>-15.666840000000001</v>
      </c>
      <c r="I3779" s="68">
        <v>46.351230000000001</v>
      </c>
      <c r="J3779" s="68">
        <v>87</v>
      </c>
      <c r="K3779" s="68">
        <v>3</v>
      </c>
      <c r="L3779" s="68">
        <f>COUNTIFS(Aéroports!$C$2:$C$5193,Aéroports!$C3779,Aéroports!$D$2:$D$5193,Aéroports!$D3779)</f>
        <v>1</v>
      </c>
      <c r="M3779" s="68" t="str">
        <f>IF(AND(Formulaire!$H$15=Aéroports!$E3779,--ISNUMBER(IFERROR(SEARCH(Formulaire!$H$16,$C3779,1),""))=1),MAX(M$1:M3778)+1,"")</f>
        <v/>
      </c>
      <c r="N3779" s="68" t="str">
        <f>IF(AND(Formulaire!$H$21=Aéroports!$E3779,--ISNUMBER(IFERROR(SEARCH(Formulaire!$H$22,$C3779,1),""))=1),MAX(N$1:N3778)+1,"")</f>
        <v/>
      </c>
      <c r="O3779" s="68" t="str">
        <f>IF(AND(Formulaire!$H$27=Aéroports!$E3779,--ISNUMBER(IFERROR(SEARCH(Formulaire!$H$28,$C3779,1),""))=1),MAX(O$1:O3778)+1,"")</f>
        <v/>
      </c>
      <c r="Q3779" s="91" t="str">
        <f>IFERROR(INDEX($C$2:$C$5193,MATCH(ROWS(M$2:M3779),M$2:M$5193,0)),"")</f>
        <v/>
      </c>
      <c r="R3779" s="70" t="str">
        <f>IFERROR(INDEX($C$2:$C$5193,MATCH(ROWS(N$2:N3779),N$2:N$5193,0)),"")</f>
        <v/>
      </c>
      <c r="S3779" s="92" t="str">
        <f>IFERROR(INDEX($C$2:$C$5193,MATCH(ROWS(O$2:O3779),O$2:O$5193,0)),"")</f>
        <v/>
      </c>
    </row>
    <row r="3780" spans="1:19" x14ac:dyDescent="0.25">
      <c r="A3780" s="69">
        <v>5618</v>
      </c>
      <c r="B3780" s="69" t="s">
        <v>10764</v>
      </c>
      <c r="C3780" s="69" t="s">
        <v>10765</v>
      </c>
      <c r="D3780" s="69" t="s">
        <v>10693</v>
      </c>
      <c r="E3780" s="69" t="s">
        <v>10693</v>
      </c>
      <c r="F3780" s="69" t="s">
        <v>10766</v>
      </c>
      <c r="G3780" s="69" t="s">
        <v>10767</v>
      </c>
      <c r="H3780" s="69">
        <v>-18.05</v>
      </c>
      <c r="I3780" s="69">
        <v>44.033000000000001</v>
      </c>
      <c r="J3780" s="69">
        <v>95</v>
      </c>
      <c r="K3780" s="69">
        <v>3</v>
      </c>
      <c r="L3780" s="69">
        <f>COUNTIFS(Aéroports!$C$2:$C$5193,Aéroports!$C3780,Aéroports!$D$2:$D$5193,Aéroports!$D3780)</f>
        <v>1</v>
      </c>
      <c r="M3780" s="69" t="str">
        <f>IF(AND(Formulaire!$H$15=Aéroports!$E3780,--ISNUMBER(IFERROR(SEARCH(Formulaire!$H$16,$C3780,1),""))=1),MAX(M$1:M3779)+1,"")</f>
        <v/>
      </c>
      <c r="N3780" s="69" t="str">
        <f>IF(AND(Formulaire!$H$21=Aéroports!$E3780,--ISNUMBER(IFERROR(SEARCH(Formulaire!$H$22,$C3780,1),""))=1),MAX(N$1:N3779)+1,"")</f>
        <v/>
      </c>
      <c r="O3780" s="69" t="str">
        <f>IF(AND(Formulaire!$H$27=Aéroports!$E3780,--ISNUMBER(IFERROR(SEARCH(Formulaire!$H$28,$C3780,1),""))=1),MAX(O$1:O3779)+1,"")</f>
        <v/>
      </c>
      <c r="Q3780" s="91" t="str">
        <f>IFERROR(INDEX($C$2:$C$5193,MATCH(ROWS(M$2:M3780),M$2:M$5193,0)),"")</f>
        <v/>
      </c>
      <c r="R3780" s="70" t="str">
        <f>IFERROR(INDEX($C$2:$C$5193,MATCH(ROWS(N$2:N3780),N$2:N$5193,0)),"")</f>
        <v/>
      </c>
      <c r="S3780" s="92" t="str">
        <f>IFERROR(INDEX($C$2:$C$5193,MATCH(ROWS(O$2:O3780),O$2:O$5193,0)),"")</f>
        <v/>
      </c>
    </row>
    <row r="3781" spans="1:19" x14ac:dyDescent="0.25">
      <c r="A3781" s="68">
        <v>5626</v>
      </c>
      <c r="B3781" s="68" t="s">
        <v>10768</v>
      </c>
      <c r="C3781" s="68" t="s">
        <v>10769</v>
      </c>
      <c r="D3781" s="68" t="s">
        <v>10693</v>
      </c>
      <c r="E3781" s="68" t="s">
        <v>10693</v>
      </c>
      <c r="F3781" s="68" t="s">
        <v>10770</v>
      </c>
      <c r="G3781" s="68" t="s">
        <v>10771</v>
      </c>
      <c r="H3781" s="68">
        <v>-16.07227</v>
      </c>
      <c r="I3781" s="68">
        <v>47.644170000000003</v>
      </c>
      <c r="J3781" s="68">
        <v>0</v>
      </c>
      <c r="K3781" s="68">
        <v>3</v>
      </c>
      <c r="L3781" s="68">
        <f>COUNTIFS(Aéroports!$C$2:$C$5193,Aéroports!$C3781,Aéroports!$D$2:$D$5193,Aéroports!$D3781)</f>
        <v>1</v>
      </c>
      <c r="M3781" s="68" t="str">
        <f>IF(AND(Formulaire!$H$15=Aéroports!$E3781,--ISNUMBER(IFERROR(SEARCH(Formulaire!$H$16,$C3781,1),""))=1),MAX(M$1:M3780)+1,"")</f>
        <v/>
      </c>
      <c r="N3781" s="68" t="str">
        <f>IF(AND(Formulaire!$H$21=Aéroports!$E3781,--ISNUMBER(IFERROR(SEARCH(Formulaire!$H$22,$C3781,1),""))=1),MAX(N$1:N3780)+1,"")</f>
        <v/>
      </c>
      <c r="O3781" s="68" t="str">
        <f>IF(AND(Formulaire!$H$27=Aéroports!$E3781,--ISNUMBER(IFERROR(SEARCH(Formulaire!$H$28,$C3781,1),""))=1),MAX(O$1:O3780)+1,"")</f>
        <v/>
      </c>
      <c r="Q3781" s="91" t="str">
        <f>IFERROR(INDEX($C$2:$C$5193,MATCH(ROWS(M$2:M3781),M$2:M$5193,0)),"")</f>
        <v/>
      </c>
      <c r="R3781" s="70" t="str">
        <f>IFERROR(INDEX($C$2:$C$5193,MATCH(ROWS(N$2:N3781),N$2:N$5193,0)),"")</f>
        <v/>
      </c>
      <c r="S3781" s="92" t="str">
        <f>IFERROR(INDEX($C$2:$C$5193,MATCH(ROWS(O$2:O3781),O$2:O$5193,0)),"")</f>
        <v/>
      </c>
    </row>
    <row r="3782" spans="1:19" x14ac:dyDescent="0.25">
      <c r="A3782" s="69">
        <v>940</v>
      </c>
      <c r="B3782" s="69" t="s">
        <v>10772</v>
      </c>
      <c r="C3782" s="69" t="s">
        <v>10773</v>
      </c>
      <c r="D3782" s="69" t="s">
        <v>10693</v>
      </c>
      <c r="E3782" s="69" t="s">
        <v>10693</v>
      </c>
      <c r="F3782" s="69" t="s">
        <v>10774</v>
      </c>
      <c r="G3782" s="69" t="s">
        <v>10775</v>
      </c>
      <c r="H3782" s="69">
        <v>-22.119700000000002</v>
      </c>
      <c r="I3782" s="69">
        <v>48.021700000000003</v>
      </c>
      <c r="J3782" s="69">
        <v>33</v>
      </c>
      <c r="K3782" s="69">
        <v>3</v>
      </c>
      <c r="L3782" s="69">
        <f>COUNTIFS(Aéroports!$C$2:$C$5193,Aéroports!$C3782,Aéroports!$D$2:$D$5193,Aéroports!$D3782)</f>
        <v>1</v>
      </c>
      <c r="M3782" s="69" t="str">
        <f>IF(AND(Formulaire!$H$15=Aéroports!$E3782,--ISNUMBER(IFERROR(SEARCH(Formulaire!$H$16,$C3782,1),""))=1),MAX(M$1:M3781)+1,"")</f>
        <v/>
      </c>
      <c r="N3782" s="69" t="str">
        <f>IF(AND(Formulaire!$H$21=Aéroports!$E3782,--ISNUMBER(IFERROR(SEARCH(Formulaire!$H$22,$C3782,1),""))=1),MAX(N$1:N3781)+1,"")</f>
        <v/>
      </c>
      <c r="O3782" s="69" t="str">
        <f>IF(AND(Formulaire!$H$27=Aéroports!$E3782,--ISNUMBER(IFERROR(SEARCH(Formulaire!$H$28,$C3782,1),""))=1),MAX(O$1:O3781)+1,"")</f>
        <v/>
      </c>
      <c r="Q3782" s="91" t="str">
        <f>IFERROR(INDEX($C$2:$C$5193,MATCH(ROWS(M$2:M3782),M$2:M$5193,0)),"")</f>
        <v/>
      </c>
      <c r="R3782" s="70" t="str">
        <f>IFERROR(INDEX($C$2:$C$5193,MATCH(ROWS(N$2:N3782),N$2:N$5193,0)),"")</f>
        <v/>
      </c>
      <c r="S3782" s="92" t="str">
        <f>IFERROR(INDEX($C$2:$C$5193,MATCH(ROWS(O$2:O3782),O$2:O$5193,0)),"")</f>
        <v/>
      </c>
    </row>
    <row r="3783" spans="1:19" x14ac:dyDescent="0.25">
      <c r="A3783" s="68">
        <v>924</v>
      </c>
      <c r="B3783" s="68" t="s">
        <v>10776</v>
      </c>
      <c r="C3783" s="68" t="s">
        <v>10777</v>
      </c>
      <c r="D3783" s="68" t="s">
        <v>10693</v>
      </c>
      <c r="E3783" s="68" t="s">
        <v>10693</v>
      </c>
      <c r="F3783" s="68" t="s">
        <v>10778</v>
      </c>
      <c r="G3783" s="68" t="s">
        <v>10779</v>
      </c>
      <c r="H3783" s="68">
        <v>-16.163900000000002</v>
      </c>
      <c r="I3783" s="68">
        <v>49.773800000000001</v>
      </c>
      <c r="J3783" s="68">
        <v>9</v>
      </c>
      <c r="K3783" s="68">
        <v>3</v>
      </c>
      <c r="L3783" s="68">
        <f>COUNTIFS(Aéroports!$C$2:$C$5193,Aéroports!$C3783,Aéroports!$D$2:$D$5193,Aéroports!$D3783)</f>
        <v>1</v>
      </c>
      <c r="M3783" s="68" t="str">
        <f>IF(AND(Formulaire!$H$15=Aéroports!$E3783,--ISNUMBER(IFERROR(SEARCH(Formulaire!$H$16,$C3783,1),""))=1),MAX(M$1:M3782)+1,"")</f>
        <v/>
      </c>
      <c r="N3783" s="68" t="str">
        <f>IF(AND(Formulaire!$H$21=Aéroports!$E3783,--ISNUMBER(IFERROR(SEARCH(Formulaire!$H$22,$C3783,1),""))=1),MAX(N$1:N3782)+1,"")</f>
        <v/>
      </c>
      <c r="O3783" s="68" t="str">
        <f>IF(AND(Formulaire!$H$27=Aéroports!$E3783,--ISNUMBER(IFERROR(SEARCH(Formulaire!$H$28,$C3783,1),""))=1),MAX(O$1:O3782)+1,"")</f>
        <v/>
      </c>
      <c r="Q3783" s="91" t="str">
        <f>IFERROR(INDEX($C$2:$C$5193,MATCH(ROWS(M$2:M3783),M$2:M$5193,0)),"")</f>
        <v/>
      </c>
      <c r="R3783" s="70" t="str">
        <f>IFERROR(INDEX($C$2:$C$5193,MATCH(ROWS(N$2:N3783),N$2:N$5193,0)),"")</f>
        <v/>
      </c>
      <c r="S3783" s="92" t="str">
        <f>IFERROR(INDEX($C$2:$C$5193,MATCH(ROWS(O$2:O3783),O$2:O$5193,0)),"")</f>
        <v/>
      </c>
    </row>
    <row r="3784" spans="1:19" x14ac:dyDescent="0.25">
      <c r="A3784" s="69">
        <v>941</v>
      </c>
      <c r="B3784" s="69" t="s">
        <v>10780</v>
      </c>
      <c r="C3784" s="69" t="s">
        <v>10781</v>
      </c>
      <c r="D3784" s="69" t="s">
        <v>10693</v>
      </c>
      <c r="E3784" s="69" t="s">
        <v>10693</v>
      </c>
      <c r="F3784" s="69" t="s">
        <v>10782</v>
      </c>
      <c r="G3784" s="69" t="s">
        <v>10783</v>
      </c>
      <c r="H3784" s="69">
        <v>-21.201799999999999</v>
      </c>
      <c r="I3784" s="69">
        <v>48.3583</v>
      </c>
      <c r="J3784" s="69">
        <v>20</v>
      </c>
      <c r="K3784" s="69">
        <v>3</v>
      </c>
      <c r="L3784" s="69">
        <f>COUNTIFS(Aéroports!$C$2:$C$5193,Aéroports!$C3784,Aéroports!$D$2:$D$5193,Aéroports!$D3784)</f>
        <v>1</v>
      </c>
      <c r="M3784" s="69" t="str">
        <f>IF(AND(Formulaire!$H$15=Aéroports!$E3784,--ISNUMBER(IFERROR(SEARCH(Formulaire!$H$16,$C3784,1),""))=1),MAX(M$1:M3783)+1,"")</f>
        <v/>
      </c>
      <c r="N3784" s="69" t="str">
        <f>IF(AND(Formulaire!$H$21=Aéroports!$E3784,--ISNUMBER(IFERROR(SEARCH(Formulaire!$H$22,$C3784,1),""))=1),MAX(N$1:N3783)+1,"")</f>
        <v/>
      </c>
      <c r="O3784" s="69" t="str">
        <f>IF(AND(Formulaire!$H$27=Aéroports!$E3784,--ISNUMBER(IFERROR(SEARCH(Formulaire!$H$28,$C3784,1),""))=1),MAX(O$1:O3783)+1,"")</f>
        <v/>
      </c>
      <c r="Q3784" s="91" t="str">
        <f>IFERROR(INDEX($C$2:$C$5193,MATCH(ROWS(M$2:M3784),M$2:M$5193,0)),"")</f>
        <v/>
      </c>
      <c r="R3784" s="70" t="str">
        <f>IFERROR(INDEX($C$2:$C$5193,MATCH(ROWS(N$2:N3784),N$2:N$5193,0)),"")</f>
        <v/>
      </c>
      <c r="S3784" s="92" t="str">
        <f>IFERROR(INDEX($C$2:$C$5193,MATCH(ROWS(O$2:O3784),O$2:O$5193,0)),"")</f>
        <v/>
      </c>
    </row>
    <row r="3785" spans="1:19" x14ac:dyDescent="0.25">
      <c r="A3785" s="68">
        <v>5628</v>
      </c>
      <c r="B3785" s="68" t="s">
        <v>10784</v>
      </c>
      <c r="C3785" s="68" t="s">
        <v>10785</v>
      </c>
      <c r="D3785" s="68" t="s">
        <v>10693</v>
      </c>
      <c r="E3785" s="68" t="s">
        <v>10693</v>
      </c>
      <c r="F3785" s="68" t="s">
        <v>10786</v>
      </c>
      <c r="G3785" s="68" t="s">
        <v>10787</v>
      </c>
      <c r="H3785" s="68">
        <v>-15.83305</v>
      </c>
      <c r="I3785" s="68">
        <v>48.833289999999998</v>
      </c>
      <c r="J3785" s="68">
        <v>1007</v>
      </c>
      <c r="K3785" s="68">
        <v>3</v>
      </c>
      <c r="L3785" s="68">
        <f>COUNTIFS(Aéroports!$C$2:$C$5193,Aéroports!$C3785,Aéroports!$D$2:$D$5193,Aéroports!$D3785)</f>
        <v>1</v>
      </c>
      <c r="M3785" s="68" t="str">
        <f>IF(AND(Formulaire!$H$15=Aéroports!$E3785,--ISNUMBER(IFERROR(SEARCH(Formulaire!$H$16,$C3785,1),""))=1),MAX(M$1:M3784)+1,"")</f>
        <v/>
      </c>
      <c r="N3785" s="68" t="str">
        <f>IF(AND(Formulaire!$H$21=Aéroports!$E3785,--ISNUMBER(IFERROR(SEARCH(Formulaire!$H$22,$C3785,1),""))=1),MAX(N$1:N3784)+1,"")</f>
        <v/>
      </c>
      <c r="O3785" s="68" t="str">
        <f>IF(AND(Formulaire!$H$27=Aéroports!$E3785,--ISNUMBER(IFERROR(SEARCH(Formulaire!$H$28,$C3785,1),""))=1),MAX(O$1:O3784)+1,"")</f>
        <v/>
      </c>
      <c r="Q3785" s="91" t="str">
        <f>IFERROR(INDEX($C$2:$C$5193,MATCH(ROWS(M$2:M3785),M$2:M$5193,0)),"")</f>
        <v/>
      </c>
      <c r="R3785" s="70" t="str">
        <f>IFERROR(INDEX($C$2:$C$5193,MATCH(ROWS(N$2:N3785),N$2:N$5193,0)),"")</f>
        <v/>
      </c>
      <c r="S3785" s="92" t="str">
        <f>IFERROR(INDEX($C$2:$C$5193,MATCH(ROWS(O$2:O3785),O$2:O$5193,0)),"")</f>
        <v/>
      </c>
    </row>
    <row r="3786" spans="1:19" x14ac:dyDescent="0.25">
      <c r="A3786" s="69">
        <v>5629</v>
      </c>
      <c r="B3786" s="69" t="s">
        <v>10788</v>
      </c>
      <c r="C3786" s="69" t="s">
        <v>10789</v>
      </c>
      <c r="D3786" s="69" t="s">
        <v>10693</v>
      </c>
      <c r="E3786" s="69" t="s">
        <v>10693</v>
      </c>
      <c r="F3786" s="69" t="s">
        <v>10790</v>
      </c>
      <c r="G3786" s="69" t="s">
        <v>10791</v>
      </c>
      <c r="H3786" s="69">
        <v>-21.426110000000001</v>
      </c>
      <c r="I3786" s="69">
        <v>44.316510000000001</v>
      </c>
      <c r="J3786" s="69">
        <v>787</v>
      </c>
      <c r="K3786" s="69">
        <v>3</v>
      </c>
      <c r="L3786" s="69">
        <f>COUNTIFS(Aéroports!$C$2:$C$5193,Aéroports!$C3786,Aéroports!$D$2:$D$5193,Aéroports!$D3786)</f>
        <v>1</v>
      </c>
      <c r="M3786" s="69" t="str">
        <f>IF(AND(Formulaire!$H$15=Aéroports!$E3786,--ISNUMBER(IFERROR(SEARCH(Formulaire!$H$16,$C3786,1),""))=1),MAX(M$1:M3785)+1,"")</f>
        <v/>
      </c>
      <c r="N3786" s="69" t="str">
        <f>IF(AND(Formulaire!$H$21=Aéroports!$E3786,--ISNUMBER(IFERROR(SEARCH(Formulaire!$H$22,$C3786,1),""))=1),MAX(N$1:N3785)+1,"")</f>
        <v/>
      </c>
      <c r="O3786" s="69" t="str">
        <f>IF(AND(Formulaire!$H$27=Aéroports!$E3786,--ISNUMBER(IFERROR(SEARCH(Formulaire!$H$28,$C3786,1),""))=1),MAX(O$1:O3785)+1,"")</f>
        <v/>
      </c>
      <c r="Q3786" s="91" t="str">
        <f>IFERROR(INDEX($C$2:$C$5193,MATCH(ROWS(M$2:M3786),M$2:M$5193,0)),"")</f>
        <v/>
      </c>
      <c r="R3786" s="70" t="str">
        <f>IFERROR(INDEX($C$2:$C$5193,MATCH(ROWS(N$2:N3786),N$2:N$5193,0)),"")</f>
        <v/>
      </c>
      <c r="S3786" s="92" t="str">
        <f>IFERROR(INDEX($C$2:$C$5193,MATCH(ROWS(O$2:O3786),O$2:O$5193,0)),"")</f>
        <v/>
      </c>
    </row>
    <row r="3787" spans="1:19" x14ac:dyDescent="0.25">
      <c r="A3787" s="68">
        <v>932</v>
      </c>
      <c r="B3787" s="68" t="s">
        <v>10792</v>
      </c>
      <c r="C3787" s="68" t="s">
        <v>10793</v>
      </c>
      <c r="D3787" s="68" t="s">
        <v>10693</v>
      </c>
      <c r="E3787" s="68" t="s">
        <v>10693</v>
      </c>
      <c r="F3787" s="68" t="s">
        <v>10794</v>
      </c>
      <c r="G3787" s="68" t="s">
        <v>10795</v>
      </c>
      <c r="H3787" s="68">
        <v>-15.4367</v>
      </c>
      <c r="I3787" s="68">
        <v>49.688299999999998</v>
      </c>
      <c r="J3787" s="68">
        <v>13</v>
      </c>
      <c r="K3787" s="68">
        <v>3</v>
      </c>
      <c r="L3787" s="68">
        <f>COUNTIFS(Aéroports!$C$2:$C$5193,Aéroports!$C3787,Aéroports!$D$2:$D$5193,Aéroports!$D3787)</f>
        <v>1</v>
      </c>
      <c r="M3787" s="68" t="str">
        <f>IF(AND(Formulaire!$H$15=Aéroports!$E3787,--ISNUMBER(IFERROR(SEARCH(Formulaire!$H$16,$C3787,1),""))=1),MAX(M$1:M3786)+1,"")</f>
        <v/>
      </c>
      <c r="N3787" s="68" t="str">
        <f>IF(AND(Formulaire!$H$21=Aéroports!$E3787,--ISNUMBER(IFERROR(SEARCH(Formulaire!$H$22,$C3787,1),""))=1),MAX(N$1:N3786)+1,"")</f>
        <v/>
      </c>
      <c r="O3787" s="68" t="str">
        <f>IF(AND(Formulaire!$H$27=Aéroports!$E3787,--ISNUMBER(IFERROR(SEARCH(Formulaire!$H$28,$C3787,1),""))=1),MAX(O$1:O3786)+1,"")</f>
        <v/>
      </c>
      <c r="Q3787" s="91" t="str">
        <f>IFERROR(INDEX($C$2:$C$5193,MATCH(ROWS(M$2:M3787),M$2:M$5193,0)),"")</f>
        <v/>
      </c>
      <c r="R3787" s="70" t="str">
        <f>IFERROR(INDEX($C$2:$C$5193,MATCH(ROWS(N$2:N3787),N$2:N$5193,0)),"")</f>
        <v/>
      </c>
      <c r="S3787" s="92" t="str">
        <f>IFERROR(INDEX($C$2:$C$5193,MATCH(ROWS(O$2:O3787),O$2:O$5193,0)),"")</f>
        <v/>
      </c>
    </row>
    <row r="3788" spans="1:19" x14ac:dyDescent="0.25">
      <c r="A3788" s="69">
        <v>919</v>
      </c>
      <c r="B3788" s="69" t="s">
        <v>10796</v>
      </c>
      <c r="C3788" s="69" t="s">
        <v>10797</v>
      </c>
      <c r="D3788" s="69" t="s">
        <v>10693</v>
      </c>
      <c r="E3788" s="69" t="s">
        <v>10693</v>
      </c>
      <c r="F3788" s="69" t="s">
        <v>10798</v>
      </c>
      <c r="G3788" s="69" t="s">
        <v>10799</v>
      </c>
      <c r="H3788" s="69">
        <v>-19.562799999999999</v>
      </c>
      <c r="I3788" s="69">
        <v>45.450800000000001</v>
      </c>
      <c r="J3788" s="69">
        <v>203</v>
      </c>
      <c r="K3788" s="69">
        <v>3</v>
      </c>
      <c r="L3788" s="69">
        <f>COUNTIFS(Aéroports!$C$2:$C$5193,Aéroports!$C3788,Aéroports!$D$2:$D$5193,Aéroports!$D3788)</f>
        <v>1</v>
      </c>
      <c r="M3788" s="69" t="str">
        <f>IF(AND(Formulaire!$H$15=Aéroports!$E3788,--ISNUMBER(IFERROR(SEARCH(Formulaire!$H$16,$C3788,1),""))=1),MAX(M$1:M3787)+1,"")</f>
        <v/>
      </c>
      <c r="N3788" s="69" t="str">
        <f>IF(AND(Formulaire!$H$21=Aéroports!$E3788,--ISNUMBER(IFERROR(SEARCH(Formulaire!$H$22,$C3788,1),""))=1),MAX(N$1:N3787)+1,"")</f>
        <v/>
      </c>
      <c r="O3788" s="69" t="str">
        <f>IF(AND(Formulaire!$H$27=Aéroports!$E3788,--ISNUMBER(IFERROR(SEARCH(Formulaire!$H$28,$C3788,1),""))=1),MAX(O$1:O3787)+1,"")</f>
        <v/>
      </c>
      <c r="Q3788" s="91" t="str">
        <f>IFERROR(INDEX($C$2:$C$5193,MATCH(ROWS(M$2:M3788),M$2:M$5193,0)),"")</f>
        <v/>
      </c>
      <c r="R3788" s="70" t="str">
        <f>IFERROR(INDEX($C$2:$C$5193,MATCH(ROWS(N$2:N3788),N$2:N$5193,0)),"")</f>
        <v/>
      </c>
      <c r="S3788" s="92" t="str">
        <f>IFERROR(INDEX($C$2:$C$5193,MATCH(ROWS(O$2:O3788),O$2:O$5193,0)),"")</f>
        <v/>
      </c>
    </row>
    <row r="3789" spans="1:19" x14ac:dyDescent="0.25">
      <c r="A3789" s="68">
        <v>5619</v>
      </c>
      <c r="B3789" s="68" t="s">
        <v>10800</v>
      </c>
      <c r="C3789" s="68" t="s">
        <v>10801</v>
      </c>
      <c r="D3789" s="68" t="s">
        <v>10693</v>
      </c>
      <c r="E3789" s="68" t="s">
        <v>10693</v>
      </c>
      <c r="F3789" s="68" t="s">
        <v>10802</v>
      </c>
      <c r="G3789" s="68" t="s">
        <v>10803</v>
      </c>
      <c r="H3789" s="68">
        <v>-17.850079999999998</v>
      </c>
      <c r="I3789" s="68">
        <v>44.920470000000002</v>
      </c>
      <c r="J3789" s="68">
        <v>748</v>
      </c>
      <c r="K3789" s="68">
        <v>3</v>
      </c>
      <c r="L3789" s="68">
        <f>COUNTIFS(Aéroports!$C$2:$C$5193,Aéroports!$C3789,Aéroports!$D$2:$D$5193,Aéroports!$D3789)</f>
        <v>1</v>
      </c>
      <c r="M3789" s="68" t="str">
        <f>IF(AND(Formulaire!$H$15=Aéroports!$E3789,--ISNUMBER(IFERROR(SEARCH(Formulaire!$H$16,$C3789,1),""))=1),MAX(M$1:M3788)+1,"")</f>
        <v/>
      </c>
      <c r="N3789" s="68" t="str">
        <f>IF(AND(Formulaire!$H$21=Aéroports!$E3789,--ISNUMBER(IFERROR(SEARCH(Formulaire!$H$22,$C3789,1),""))=1),MAX(N$1:N3788)+1,"")</f>
        <v/>
      </c>
      <c r="O3789" s="68" t="str">
        <f>IF(AND(Formulaire!$H$27=Aéroports!$E3789,--ISNUMBER(IFERROR(SEARCH(Formulaire!$H$28,$C3789,1),""))=1),MAX(O$1:O3788)+1,"")</f>
        <v/>
      </c>
      <c r="Q3789" s="91" t="str">
        <f>IFERROR(INDEX($C$2:$C$5193,MATCH(ROWS(M$2:M3789),M$2:M$5193,0)),"")</f>
        <v/>
      </c>
      <c r="R3789" s="70" t="str">
        <f>IFERROR(INDEX($C$2:$C$5193,MATCH(ROWS(N$2:N3789),N$2:N$5193,0)),"")</f>
        <v/>
      </c>
      <c r="S3789" s="92" t="str">
        <f>IFERROR(INDEX($C$2:$C$5193,MATCH(ROWS(O$2:O3789),O$2:O$5193,0)),"")</f>
        <v/>
      </c>
    </row>
    <row r="3790" spans="1:19" x14ac:dyDescent="0.25">
      <c r="A3790" s="69">
        <v>942</v>
      </c>
      <c r="B3790" s="69" t="s">
        <v>10804</v>
      </c>
      <c r="C3790" s="69" t="s">
        <v>10805</v>
      </c>
      <c r="D3790" s="69" t="s">
        <v>10693</v>
      </c>
      <c r="E3790" s="69" t="s">
        <v>10693</v>
      </c>
      <c r="F3790" s="69" t="s">
        <v>10806</v>
      </c>
      <c r="G3790" s="69" t="s">
        <v>10807</v>
      </c>
      <c r="H3790" s="69">
        <v>-21.753900000000002</v>
      </c>
      <c r="I3790" s="69">
        <v>43.375500000000002</v>
      </c>
      <c r="J3790" s="69">
        <v>16</v>
      </c>
      <c r="K3790" s="69">
        <v>3</v>
      </c>
      <c r="L3790" s="69">
        <f>COUNTIFS(Aéroports!$C$2:$C$5193,Aéroports!$C3790,Aéroports!$D$2:$D$5193,Aéroports!$D3790)</f>
        <v>1</v>
      </c>
      <c r="M3790" s="69" t="str">
        <f>IF(AND(Formulaire!$H$15=Aéroports!$E3790,--ISNUMBER(IFERROR(SEARCH(Formulaire!$H$16,$C3790,1),""))=1),MAX(M$1:M3789)+1,"")</f>
        <v/>
      </c>
      <c r="N3790" s="69" t="str">
        <f>IF(AND(Formulaire!$H$21=Aéroports!$E3790,--ISNUMBER(IFERROR(SEARCH(Formulaire!$H$22,$C3790,1),""))=1),MAX(N$1:N3789)+1,"")</f>
        <v/>
      </c>
      <c r="O3790" s="69" t="str">
        <f>IF(AND(Formulaire!$H$27=Aéroports!$E3790,--ISNUMBER(IFERROR(SEARCH(Formulaire!$H$28,$C3790,1),""))=1),MAX(O$1:O3789)+1,"")</f>
        <v/>
      </c>
      <c r="Q3790" s="91" t="str">
        <f>IFERROR(INDEX($C$2:$C$5193,MATCH(ROWS(M$2:M3790),M$2:M$5193,0)),"")</f>
        <v/>
      </c>
      <c r="R3790" s="70" t="str">
        <f>IFERROR(INDEX($C$2:$C$5193,MATCH(ROWS(N$2:N3790),N$2:N$5193,0)),"")</f>
        <v/>
      </c>
      <c r="S3790" s="92" t="str">
        <f>IFERROR(INDEX($C$2:$C$5193,MATCH(ROWS(O$2:O3790),O$2:O$5193,0)),"")</f>
        <v/>
      </c>
    </row>
    <row r="3791" spans="1:19" x14ac:dyDescent="0.25">
      <c r="A3791" s="68">
        <v>922</v>
      </c>
      <c r="B3791" s="68" t="s">
        <v>10808</v>
      </c>
      <c r="C3791" s="68" t="s">
        <v>10809</v>
      </c>
      <c r="D3791" s="68" t="s">
        <v>10693</v>
      </c>
      <c r="E3791" s="68" t="s">
        <v>10693</v>
      </c>
      <c r="F3791" s="68" t="s">
        <v>10810</v>
      </c>
      <c r="G3791" s="68" t="s">
        <v>10811</v>
      </c>
      <c r="H3791" s="68">
        <v>-20.284700000000001</v>
      </c>
      <c r="I3791" s="68">
        <v>44.317599999999999</v>
      </c>
      <c r="J3791" s="68">
        <v>30</v>
      </c>
      <c r="K3791" s="68">
        <v>3</v>
      </c>
      <c r="L3791" s="68">
        <f>COUNTIFS(Aéroports!$C$2:$C$5193,Aéroports!$C3791,Aéroports!$D$2:$D$5193,Aéroports!$D3791)</f>
        <v>1</v>
      </c>
      <c r="M3791" s="68" t="str">
        <f>IF(AND(Formulaire!$H$15=Aéroports!$E3791,--ISNUMBER(IFERROR(SEARCH(Formulaire!$H$16,$C3791,1),""))=1),MAX(M$1:M3790)+1,"")</f>
        <v/>
      </c>
      <c r="N3791" s="68" t="str">
        <f>IF(AND(Formulaire!$H$21=Aéroports!$E3791,--ISNUMBER(IFERROR(SEARCH(Formulaire!$H$22,$C3791,1),""))=1),MAX(N$1:N3790)+1,"")</f>
        <v/>
      </c>
      <c r="O3791" s="68" t="str">
        <f>IF(AND(Formulaire!$H$27=Aéroports!$E3791,--ISNUMBER(IFERROR(SEARCH(Formulaire!$H$28,$C3791,1),""))=1),MAX(O$1:O3790)+1,"")</f>
        <v/>
      </c>
      <c r="Q3791" s="91" t="str">
        <f>IFERROR(INDEX($C$2:$C$5193,MATCH(ROWS(M$2:M3791),M$2:M$5193,0)),"")</f>
        <v/>
      </c>
      <c r="R3791" s="70" t="str">
        <f>IFERROR(INDEX($C$2:$C$5193,MATCH(ROWS(N$2:N3791),N$2:N$5193,0)),"")</f>
        <v/>
      </c>
      <c r="S3791" s="92" t="str">
        <f>IFERROR(INDEX($C$2:$C$5193,MATCH(ROWS(O$2:O3791),O$2:O$5193,0)),"")</f>
        <v/>
      </c>
    </row>
    <row r="3792" spans="1:19" x14ac:dyDescent="0.25">
      <c r="A3792" s="69">
        <v>930</v>
      </c>
      <c r="B3792" s="69" t="s">
        <v>10812</v>
      </c>
      <c r="C3792" s="69" t="s">
        <v>10813</v>
      </c>
      <c r="D3792" s="69" t="s">
        <v>10693</v>
      </c>
      <c r="E3792" s="69" t="s">
        <v>10693</v>
      </c>
      <c r="F3792" s="69" t="s">
        <v>10814</v>
      </c>
      <c r="G3792" s="69" t="s">
        <v>10815</v>
      </c>
      <c r="H3792" s="69">
        <v>-13.312099999999999</v>
      </c>
      <c r="I3792" s="69">
        <v>48.314799999999998</v>
      </c>
      <c r="J3792" s="69">
        <v>36</v>
      </c>
      <c r="K3792" s="69">
        <v>3</v>
      </c>
      <c r="L3792" s="69">
        <f>COUNTIFS(Aéroports!$C$2:$C$5193,Aéroports!$C3792,Aéroports!$D$2:$D$5193,Aéroports!$D3792)</f>
        <v>1</v>
      </c>
      <c r="M3792" s="69" t="str">
        <f>IF(AND(Formulaire!$H$15=Aéroports!$E3792,--ISNUMBER(IFERROR(SEARCH(Formulaire!$H$16,$C3792,1),""))=1),MAX(M$1:M3791)+1,"")</f>
        <v/>
      </c>
      <c r="N3792" s="69" t="str">
        <f>IF(AND(Formulaire!$H$21=Aéroports!$E3792,--ISNUMBER(IFERROR(SEARCH(Formulaire!$H$22,$C3792,1),""))=1),MAX(N$1:N3791)+1,"")</f>
        <v/>
      </c>
      <c r="O3792" s="69" t="str">
        <f>IF(AND(Formulaire!$H$27=Aéroports!$E3792,--ISNUMBER(IFERROR(SEARCH(Formulaire!$H$28,$C3792,1),""))=1),MAX(O$1:O3791)+1,"")</f>
        <v/>
      </c>
      <c r="Q3792" s="91" t="str">
        <f>IFERROR(INDEX($C$2:$C$5193,MATCH(ROWS(M$2:M3792),M$2:M$5193,0)),"")</f>
        <v/>
      </c>
      <c r="R3792" s="70" t="str">
        <f>IFERROR(INDEX($C$2:$C$5193,MATCH(ROWS(N$2:N3792),N$2:N$5193,0)),"")</f>
        <v/>
      </c>
      <c r="S3792" s="92" t="str">
        <f>IFERROR(INDEX($C$2:$C$5193,MATCH(ROWS(O$2:O3792),O$2:O$5193,0)),"")</f>
        <v/>
      </c>
    </row>
    <row r="3793" spans="1:19" x14ac:dyDescent="0.25">
      <c r="A3793" s="68">
        <v>5623</v>
      </c>
      <c r="B3793" s="68" t="s">
        <v>10816</v>
      </c>
      <c r="C3793" s="68" t="s">
        <v>10817</v>
      </c>
      <c r="D3793" s="68" t="s">
        <v>10693</v>
      </c>
      <c r="E3793" s="68" t="s">
        <v>10693</v>
      </c>
      <c r="F3793" s="68" t="s">
        <v>10818</v>
      </c>
      <c r="G3793" s="68" t="s">
        <v>10819</v>
      </c>
      <c r="H3793" s="68">
        <v>-15.584289999999999</v>
      </c>
      <c r="I3793" s="68">
        <v>47.62359</v>
      </c>
      <c r="J3793" s="68">
        <v>213</v>
      </c>
      <c r="K3793" s="68">
        <v>3</v>
      </c>
      <c r="L3793" s="68">
        <f>COUNTIFS(Aéroports!$C$2:$C$5193,Aéroports!$C3793,Aéroports!$D$2:$D$5193,Aéroports!$D3793)</f>
        <v>1</v>
      </c>
      <c r="M3793" s="68" t="str">
        <f>IF(AND(Formulaire!$H$15=Aéroports!$E3793,--ISNUMBER(IFERROR(SEARCH(Formulaire!$H$16,$C3793,1),""))=1),MAX(M$1:M3792)+1,"")</f>
        <v/>
      </c>
      <c r="N3793" s="68" t="str">
        <f>IF(AND(Formulaire!$H$21=Aéroports!$E3793,--ISNUMBER(IFERROR(SEARCH(Formulaire!$H$22,$C3793,1),""))=1),MAX(N$1:N3792)+1,"")</f>
        <v/>
      </c>
      <c r="O3793" s="68" t="str">
        <f>IF(AND(Formulaire!$H$27=Aéroports!$E3793,--ISNUMBER(IFERROR(SEARCH(Formulaire!$H$28,$C3793,1),""))=1),MAX(O$1:O3792)+1,"")</f>
        <v/>
      </c>
      <c r="Q3793" s="91" t="str">
        <f>IFERROR(INDEX($C$2:$C$5193,MATCH(ROWS(M$2:M3793),M$2:M$5193,0)),"")</f>
        <v/>
      </c>
      <c r="R3793" s="70" t="str">
        <f>IFERROR(INDEX($C$2:$C$5193,MATCH(ROWS(N$2:N3793),N$2:N$5193,0)),"")</f>
        <v/>
      </c>
      <c r="S3793" s="92" t="str">
        <f>IFERROR(INDEX($C$2:$C$5193,MATCH(ROWS(O$2:O3793),O$2:O$5193,0)),"")</f>
        <v/>
      </c>
    </row>
    <row r="3794" spans="1:19" x14ac:dyDescent="0.25">
      <c r="A3794" s="69">
        <v>920</v>
      </c>
      <c r="B3794" s="69" t="s">
        <v>10820</v>
      </c>
      <c r="C3794" s="69" t="s">
        <v>10821</v>
      </c>
      <c r="D3794" s="69" t="s">
        <v>10693</v>
      </c>
      <c r="E3794" s="69" t="s">
        <v>10693</v>
      </c>
      <c r="F3794" s="69" t="s">
        <v>10822</v>
      </c>
      <c r="G3794" s="69" t="s">
        <v>10823</v>
      </c>
      <c r="H3794" s="69">
        <v>-17.093900000000001</v>
      </c>
      <c r="I3794" s="69">
        <v>49.815800000000003</v>
      </c>
      <c r="J3794" s="69">
        <v>7</v>
      </c>
      <c r="K3794" s="69">
        <v>3</v>
      </c>
      <c r="L3794" s="69">
        <f>COUNTIFS(Aéroports!$C$2:$C$5193,Aéroports!$C3794,Aéroports!$D$2:$D$5193,Aéroports!$D3794)</f>
        <v>1</v>
      </c>
      <c r="M3794" s="69" t="str">
        <f>IF(AND(Formulaire!$H$15=Aéroports!$E3794,--ISNUMBER(IFERROR(SEARCH(Formulaire!$H$16,$C3794,1),""))=1),MAX(M$1:M3793)+1,"")</f>
        <v/>
      </c>
      <c r="N3794" s="69" t="str">
        <f>IF(AND(Formulaire!$H$21=Aéroports!$E3794,--ISNUMBER(IFERROR(SEARCH(Formulaire!$H$22,$C3794,1),""))=1),MAX(N$1:N3793)+1,"")</f>
        <v/>
      </c>
      <c r="O3794" s="69" t="str">
        <f>IF(AND(Formulaire!$H$27=Aéroports!$E3794,--ISNUMBER(IFERROR(SEARCH(Formulaire!$H$28,$C3794,1),""))=1),MAX(O$1:O3793)+1,"")</f>
        <v/>
      </c>
      <c r="Q3794" s="91" t="str">
        <f>IFERROR(INDEX($C$2:$C$5193,MATCH(ROWS(M$2:M3794),M$2:M$5193,0)),"")</f>
        <v/>
      </c>
      <c r="R3794" s="70" t="str">
        <f>IFERROR(INDEX($C$2:$C$5193,MATCH(ROWS(N$2:N3794),N$2:N$5193,0)),"")</f>
        <v/>
      </c>
      <c r="S3794" s="92" t="str">
        <f>IFERROR(INDEX($C$2:$C$5193,MATCH(ROWS(O$2:O3794),O$2:O$5193,0)),"")</f>
        <v/>
      </c>
    </row>
    <row r="3795" spans="1:19" x14ac:dyDescent="0.25">
      <c r="A3795" s="68">
        <v>933</v>
      </c>
      <c r="B3795" s="68" t="s">
        <v>10824</v>
      </c>
      <c r="C3795" s="68" t="s">
        <v>10825</v>
      </c>
      <c r="D3795" s="68" t="s">
        <v>10693</v>
      </c>
      <c r="E3795" s="68" t="s">
        <v>10693</v>
      </c>
      <c r="F3795" s="68" t="s">
        <v>10826</v>
      </c>
      <c r="G3795" s="68" t="s">
        <v>10827</v>
      </c>
      <c r="H3795" s="68">
        <v>-14.278600000000001</v>
      </c>
      <c r="I3795" s="68">
        <v>50.174700000000001</v>
      </c>
      <c r="J3795" s="68">
        <v>20</v>
      </c>
      <c r="K3795" s="68">
        <v>3</v>
      </c>
      <c r="L3795" s="68">
        <f>COUNTIFS(Aéroports!$C$2:$C$5193,Aéroports!$C3795,Aéroports!$D$2:$D$5193,Aéroports!$D3795)</f>
        <v>1</v>
      </c>
      <c r="M3795" s="68" t="str">
        <f>IF(AND(Formulaire!$H$15=Aéroports!$E3795,--ISNUMBER(IFERROR(SEARCH(Formulaire!$H$16,$C3795,1),""))=1),MAX(M$1:M3794)+1,"")</f>
        <v/>
      </c>
      <c r="N3795" s="68" t="str">
        <f>IF(AND(Formulaire!$H$21=Aéroports!$E3795,--ISNUMBER(IFERROR(SEARCH(Formulaire!$H$22,$C3795,1),""))=1),MAX(N$1:N3794)+1,"")</f>
        <v/>
      </c>
      <c r="O3795" s="68" t="str">
        <f>IF(AND(Formulaire!$H$27=Aéroports!$E3795,--ISNUMBER(IFERROR(SEARCH(Formulaire!$H$28,$C3795,1),""))=1),MAX(O$1:O3794)+1,"")</f>
        <v/>
      </c>
      <c r="Q3795" s="91" t="str">
        <f>IFERROR(INDEX($C$2:$C$5193,MATCH(ROWS(M$2:M3795),M$2:M$5193,0)),"")</f>
        <v/>
      </c>
      <c r="R3795" s="70" t="str">
        <f>IFERROR(INDEX($C$2:$C$5193,MATCH(ROWS(N$2:N3795),N$2:N$5193,0)),"")</f>
        <v/>
      </c>
      <c r="S3795" s="92" t="str">
        <f>IFERROR(INDEX($C$2:$C$5193,MATCH(ROWS(O$2:O3795),O$2:O$5193,0)),"")</f>
        <v/>
      </c>
    </row>
    <row r="3796" spans="1:19" x14ac:dyDescent="0.25">
      <c r="A3796" s="69">
        <v>5625</v>
      </c>
      <c r="B3796" s="69" t="s">
        <v>10828</v>
      </c>
      <c r="C3796" s="69" t="s">
        <v>10829</v>
      </c>
      <c r="D3796" s="69" t="s">
        <v>10693</v>
      </c>
      <c r="E3796" s="69" t="s">
        <v>10693</v>
      </c>
      <c r="F3796" s="69" t="s">
        <v>10830</v>
      </c>
      <c r="G3796" s="69" t="s">
        <v>10831</v>
      </c>
      <c r="H3796" s="69">
        <v>-16.101690000000001</v>
      </c>
      <c r="I3796" s="69">
        <v>45.358840000000001</v>
      </c>
      <c r="J3796" s="69">
        <v>141</v>
      </c>
      <c r="K3796" s="69">
        <v>3</v>
      </c>
      <c r="L3796" s="69">
        <f>COUNTIFS(Aéroports!$C$2:$C$5193,Aéroports!$C3796,Aéroports!$D$2:$D$5193,Aéroports!$D3796)</f>
        <v>1</v>
      </c>
      <c r="M3796" s="69" t="str">
        <f>IF(AND(Formulaire!$H$15=Aéroports!$E3796,--ISNUMBER(IFERROR(SEARCH(Formulaire!$H$16,$C3796,1),""))=1),MAX(M$1:M3795)+1,"")</f>
        <v/>
      </c>
      <c r="N3796" s="69" t="str">
        <f>IF(AND(Formulaire!$H$21=Aéroports!$E3796,--ISNUMBER(IFERROR(SEARCH(Formulaire!$H$22,$C3796,1),""))=1),MAX(N$1:N3795)+1,"")</f>
        <v/>
      </c>
      <c r="O3796" s="69" t="str">
        <f>IF(AND(Formulaire!$H$27=Aéroports!$E3796,--ISNUMBER(IFERROR(SEARCH(Formulaire!$H$28,$C3796,1),""))=1),MAX(O$1:O3795)+1,"")</f>
        <v/>
      </c>
      <c r="Q3796" s="91" t="str">
        <f>IFERROR(INDEX($C$2:$C$5193,MATCH(ROWS(M$2:M3796),M$2:M$5193,0)),"")</f>
        <v/>
      </c>
      <c r="R3796" s="70" t="str">
        <f>IFERROR(INDEX($C$2:$C$5193,MATCH(ROWS(N$2:N3796),N$2:N$5193,0)),"")</f>
        <v/>
      </c>
      <c r="S3796" s="92" t="str">
        <f>IFERROR(INDEX($C$2:$C$5193,MATCH(ROWS(O$2:O3796),O$2:O$5193,0)),"")</f>
        <v/>
      </c>
    </row>
    <row r="3797" spans="1:19" x14ac:dyDescent="0.25">
      <c r="A3797" s="68">
        <v>5620</v>
      </c>
      <c r="B3797" s="68" t="s">
        <v>10832</v>
      </c>
      <c r="C3797" s="68" t="s">
        <v>10833</v>
      </c>
      <c r="D3797" s="68" t="s">
        <v>10693</v>
      </c>
      <c r="E3797" s="68" t="s">
        <v>10693</v>
      </c>
      <c r="F3797" s="68" t="s">
        <v>10834</v>
      </c>
      <c r="G3797" s="68" t="s">
        <v>10835</v>
      </c>
      <c r="H3797" s="68">
        <v>-17.476099999999999</v>
      </c>
      <c r="I3797" s="68">
        <v>43.972799999999999</v>
      </c>
      <c r="J3797" s="68">
        <v>23</v>
      </c>
      <c r="K3797" s="68">
        <v>3</v>
      </c>
      <c r="L3797" s="68">
        <f>COUNTIFS(Aéroports!$C$2:$C$5193,Aéroports!$C3797,Aéroports!$D$2:$D$5193,Aéroports!$D3797)</f>
        <v>1</v>
      </c>
      <c r="M3797" s="68" t="str">
        <f>IF(AND(Formulaire!$H$15=Aéroports!$E3797,--ISNUMBER(IFERROR(SEARCH(Formulaire!$H$16,$C3797,1),""))=1),MAX(M$1:M3796)+1,"")</f>
        <v/>
      </c>
      <c r="N3797" s="68" t="str">
        <f>IF(AND(Formulaire!$H$21=Aéroports!$E3797,--ISNUMBER(IFERROR(SEARCH(Formulaire!$H$22,$C3797,1),""))=1),MAX(N$1:N3796)+1,"")</f>
        <v/>
      </c>
      <c r="O3797" s="68" t="str">
        <f>IF(AND(Formulaire!$H$27=Aéroports!$E3797,--ISNUMBER(IFERROR(SEARCH(Formulaire!$H$28,$C3797,1),""))=1),MAX(O$1:O3796)+1,"")</f>
        <v/>
      </c>
      <c r="Q3797" s="91" t="str">
        <f>IFERROR(INDEX($C$2:$C$5193,MATCH(ROWS(M$2:M3797),M$2:M$5193,0)),"")</f>
        <v/>
      </c>
      <c r="R3797" s="70" t="str">
        <f>IFERROR(INDEX($C$2:$C$5193,MATCH(ROWS(N$2:N3797),N$2:N$5193,0)),"")</f>
        <v/>
      </c>
      <c r="S3797" s="92" t="str">
        <f>IFERROR(INDEX($C$2:$C$5193,MATCH(ROWS(O$2:O3797),O$2:O$5193,0)),"")</f>
        <v/>
      </c>
    </row>
    <row r="3798" spans="1:19" x14ac:dyDescent="0.25">
      <c r="A3798" s="69">
        <v>921</v>
      </c>
      <c r="B3798" s="69" t="s">
        <v>10836</v>
      </c>
      <c r="C3798" s="69" t="s">
        <v>10837</v>
      </c>
      <c r="D3798" s="69" t="s">
        <v>10693</v>
      </c>
      <c r="E3798" s="69" t="s">
        <v>10693</v>
      </c>
      <c r="F3798" s="69" t="s">
        <v>10838</v>
      </c>
      <c r="G3798" s="69" t="s">
        <v>10839</v>
      </c>
      <c r="H3798" s="69">
        <v>-18.109500000000001</v>
      </c>
      <c r="I3798" s="69">
        <v>49.392499999999998</v>
      </c>
      <c r="J3798" s="69">
        <v>22</v>
      </c>
      <c r="K3798" s="69">
        <v>3</v>
      </c>
      <c r="L3798" s="69">
        <f>COUNTIFS(Aéroports!$C$2:$C$5193,Aéroports!$C3798,Aéroports!$D$2:$D$5193,Aéroports!$D3798)</f>
        <v>1</v>
      </c>
      <c r="M3798" s="69" t="str">
        <f>IF(AND(Formulaire!$H$15=Aéroports!$E3798,--ISNUMBER(IFERROR(SEARCH(Formulaire!$H$16,$C3798,1),""))=1),MAX(M$1:M3797)+1,"")</f>
        <v/>
      </c>
      <c r="N3798" s="69" t="str">
        <f>IF(AND(Formulaire!$H$21=Aéroports!$E3798,--ISNUMBER(IFERROR(SEARCH(Formulaire!$H$22,$C3798,1),""))=1),MAX(N$1:N3797)+1,"")</f>
        <v/>
      </c>
      <c r="O3798" s="69" t="str">
        <f>IF(AND(Formulaire!$H$27=Aéroports!$E3798,--ISNUMBER(IFERROR(SEARCH(Formulaire!$H$28,$C3798,1),""))=1),MAX(O$1:O3797)+1,"")</f>
        <v/>
      </c>
      <c r="Q3798" s="91" t="str">
        <f>IFERROR(INDEX($C$2:$C$5193,MATCH(ROWS(M$2:M3798),M$2:M$5193,0)),"")</f>
        <v/>
      </c>
      <c r="R3798" s="70" t="str">
        <f>IFERROR(INDEX($C$2:$C$5193,MATCH(ROWS(N$2:N3798),N$2:N$5193,0)),"")</f>
        <v/>
      </c>
      <c r="S3798" s="92" t="str">
        <f>IFERROR(INDEX($C$2:$C$5193,MATCH(ROWS(O$2:O3798),O$2:O$5193,0)),"")</f>
        <v/>
      </c>
    </row>
    <row r="3799" spans="1:19" x14ac:dyDescent="0.25">
      <c r="A3799" s="68">
        <v>937</v>
      </c>
      <c r="B3799" s="68" t="s">
        <v>10840</v>
      </c>
      <c r="C3799" s="68" t="s">
        <v>10841</v>
      </c>
      <c r="D3799" s="68" t="s">
        <v>10693</v>
      </c>
      <c r="E3799" s="68" t="s">
        <v>10693</v>
      </c>
      <c r="F3799" s="68" t="s">
        <v>10842</v>
      </c>
      <c r="G3799" s="68" t="s">
        <v>10843</v>
      </c>
      <c r="H3799" s="68">
        <v>-25.0381</v>
      </c>
      <c r="I3799" s="68">
        <v>46.956099999999999</v>
      </c>
      <c r="J3799" s="68">
        <v>29</v>
      </c>
      <c r="K3799" s="68">
        <v>3</v>
      </c>
      <c r="L3799" s="68">
        <f>COUNTIFS(Aéroports!$C$2:$C$5193,Aéroports!$C3799,Aéroports!$D$2:$D$5193,Aéroports!$D3799)</f>
        <v>1</v>
      </c>
      <c r="M3799" s="68" t="str">
        <f>IF(AND(Formulaire!$H$15=Aéroports!$E3799,--ISNUMBER(IFERROR(SEARCH(Formulaire!$H$16,$C3799,1),""))=1),MAX(M$1:M3798)+1,"")</f>
        <v/>
      </c>
      <c r="N3799" s="68" t="str">
        <f>IF(AND(Formulaire!$H$21=Aéroports!$E3799,--ISNUMBER(IFERROR(SEARCH(Formulaire!$H$22,$C3799,1),""))=1),MAX(N$1:N3798)+1,"")</f>
        <v/>
      </c>
      <c r="O3799" s="68" t="str">
        <f>IF(AND(Formulaire!$H$27=Aéroports!$E3799,--ISNUMBER(IFERROR(SEARCH(Formulaire!$H$28,$C3799,1),""))=1),MAX(O$1:O3798)+1,"")</f>
        <v/>
      </c>
      <c r="Q3799" s="91" t="str">
        <f>IFERROR(INDEX($C$2:$C$5193,MATCH(ROWS(M$2:M3799),M$2:M$5193,0)),"")</f>
        <v/>
      </c>
      <c r="R3799" s="70" t="str">
        <f>IFERROR(INDEX($C$2:$C$5193,MATCH(ROWS(N$2:N3799),N$2:N$5193,0)),"")</f>
        <v/>
      </c>
      <c r="S3799" s="92" t="str">
        <f>IFERROR(INDEX($C$2:$C$5193,MATCH(ROWS(O$2:O3799),O$2:O$5193,0)),"")</f>
        <v/>
      </c>
    </row>
    <row r="3800" spans="1:19" x14ac:dyDescent="0.25">
      <c r="A3800" s="69">
        <v>943</v>
      </c>
      <c r="B3800" s="69" t="s">
        <v>10844</v>
      </c>
      <c r="C3800" s="69" t="s">
        <v>10845</v>
      </c>
      <c r="D3800" s="69" t="s">
        <v>10693</v>
      </c>
      <c r="E3800" s="69" t="s">
        <v>10693</v>
      </c>
      <c r="F3800" s="69" t="s">
        <v>10846</v>
      </c>
      <c r="G3800" s="69" t="s">
        <v>10847</v>
      </c>
      <c r="H3800" s="69">
        <v>-23.383400000000002</v>
      </c>
      <c r="I3800" s="69">
        <v>43.728499999999997</v>
      </c>
      <c r="J3800" s="69">
        <v>29</v>
      </c>
      <c r="K3800" s="69">
        <v>3</v>
      </c>
      <c r="L3800" s="69">
        <f>COUNTIFS(Aéroports!$C$2:$C$5193,Aéroports!$C3800,Aéroports!$D$2:$D$5193,Aéroports!$D3800)</f>
        <v>1</v>
      </c>
      <c r="M3800" s="69" t="str">
        <f>IF(AND(Formulaire!$H$15=Aéroports!$E3800,--ISNUMBER(IFERROR(SEARCH(Formulaire!$H$16,$C3800,1),""))=1),MAX(M$1:M3799)+1,"")</f>
        <v/>
      </c>
      <c r="N3800" s="69" t="str">
        <f>IF(AND(Formulaire!$H$21=Aéroports!$E3800,--ISNUMBER(IFERROR(SEARCH(Formulaire!$H$22,$C3800,1),""))=1),MAX(N$1:N3799)+1,"")</f>
        <v/>
      </c>
      <c r="O3800" s="69" t="str">
        <f>IF(AND(Formulaire!$H$27=Aéroports!$E3800,--ISNUMBER(IFERROR(SEARCH(Formulaire!$H$28,$C3800,1),""))=1),MAX(O$1:O3799)+1,"")</f>
        <v/>
      </c>
      <c r="Q3800" s="91" t="str">
        <f>IFERROR(INDEX($C$2:$C$5193,MATCH(ROWS(M$2:M3800),M$2:M$5193,0)),"")</f>
        <v/>
      </c>
      <c r="R3800" s="70" t="str">
        <f>IFERROR(INDEX($C$2:$C$5193,MATCH(ROWS(N$2:N3800),N$2:N$5193,0)),"")</f>
        <v/>
      </c>
      <c r="S3800" s="92" t="str">
        <f>IFERROR(INDEX($C$2:$C$5193,MATCH(ROWS(O$2:O3800),O$2:O$5193,0)),"")</f>
        <v/>
      </c>
    </row>
    <row r="3801" spans="1:19" x14ac:dyDescent="0.25">
      <c r="A3801" s="68">
        <v>5627</v>
      </c>
      <c r="B3801" s="68" t="s">
        <v>10848</v>
      </c>
      <c r="C3801" s="68" t="s">
        <v>10849</v>
      </c>
      <c r="D3801" s="68" t="s">
        <v>10693</v>
      </c>
      <c r="E3801" s="68" t="s">
        <v>10693</v>
      </c>
      <c r="F3801" s="68" t="s">
        <v>10850</v>
      </c>
      <c r="G3801" s="68" t="s">
        <v>10851</v>
      </c>
      <c r="H3801" s="68">
        <v>28.614999999999998</v>
      </c>
      <c r="I3801" s="68">
        <v>-80.694500000000005</v>
      </c>
      <c r="J3801" s="68">
        <v>10</v>
      </c>
      <c r="K3801" s="68">
        <v>-5</v>
      </c>
      <c r="L3801" s="68">
        <f>COUNTIFS(Aéroports!$C$2:$C$5193,Aéroports!$C3801,Aéroports!$D$2:$D$5193,Aéroports!$D3801)</f>
        <v>1</v>
      </c>
      <c r="M3801" s="68" t="str">
        <f>IF(AND(Formulaire!$H$15=Aéroports!$E3801,--ISNUMBER(IFERROR(SEARCH(Formulaire!$H$16,$C3801,1),""))=1),MAX(M$1:M3800)+1,"")</f>
        <v/>
      </c>
      <c r="N3801" s="68" t="str">
        <f>IF(AND(Formulaire!$H$21=Aéroports!$E3801,--ISNUMBER(IFERROR(SEARCH(Formulaire!$H$22,$C3801,1),""))=1),MAX(N$1:N3800)+1,"")</f>
        <v/>
      </c>
      <c r="O3801" s="68" t="str">
        <f>IF(AND(Formulaire!$H$27=Aéroports!$E3801,--ISNUMBER(IFERROR(SEARCH(Formulaire!$H$28,$C3801,1),""))=1),MAX(O$1:O3800)+1,"")</f>
        <v/>
      </c>
      <c r="Q3801" s="91" t="str">
        <f>IFERROR(INDEX($C$2:$C$5193,MATCH(ROWS(M$2:M3801),M$2:M$5193,0)),"")</f>
        <v/>
      </c>
      <c r="R3801" s="70" t="str">
        <f>IFERROR(INDEX($C$2:$C$5193,MATCH(ROWS(N$2:N3801),N$2:N$5193,0)),"")</f>
        <v/>
      </c>
      <c r="S3801" s="92" t="str">
        <f>IFERROR(INDEX($C$2:$C$5193,MATCH(ROWS(O$2:O3801),O$2:O$5193,0)),"")</f>
        <v/>
      </c>
    </row>
    <row r="3802" spans="1:19" x14ac:dyDescent="0.25">
      <c r="A3802" s="69">
        <v>5621</v>
      </c>
      <c r="B3802" s="69" t="s">
        <v>10852</v>
      </c>
      <c r="C3802" s="69" t="s">
        <v>10853</v>
      </c>
      <c r="D3802" s="69" t="s">
        <v>10693</v>
      </c>
      <c r="E3802" s="69" t="s">
        <v>10693</v>
      </c>
      <c r="F3802" s="69" t="s">
        <v>10854</v>
      </c>
      <c r="G3802" s="69" t="s">
        <v>10855</v>
      </c>
      <c r="H3802" s="69">
        <v>-18.759679999999999</v>
      </c>
      <c r="I3802" s="69">
        <v>46.054070000000003</v>
      </c>
      <c r="J3802" s="69">
        <v>2776</v>
      </c>
      <c r="K3802" s="69">
        <v>3</v>
      </c>
      <c r="L3802" s="69">
        <f>COUNTIFS(Aéroports!$C$2:$C$5193,Aéroports!$C3802,Aéroports!$D$2:$D$5193,Aéroports!$D3802)</f>
        <v>1</v>
      </c>
      <c r="M3802" s="69" t="str">
        <f>IF(AND(Formulaire!$H$15=Aéroports!$E3802,--ISNUMBER(IFERROR(SEARCH(Formulaire!$H$16,$C3802,1),""))=1),MAX(M$1:M3801)+1,"")</f>
        <v/>
      </c>
      <c r="N3802" s="69" t="str">
        <f>IF(AND(Formulaire!$H$21=Aéroports!$E3802,--ISNUMBER(IFERROR(SEARCH(Formulaire!$H$22,$C3802,1),""))=1),MAX(N$1:N3801)+1,"")</f>
        <v/>
      </c>
      <c r="O3802" s="69" t="str">
        <f>IF(AND(Formulaire!$H$27=Aéroports!$E3802,--ISNUMBER(IFERROR(SEARCH(Formulaire!$H$28,$C3802,1),""))=1),MAX(O$1:O3801)+1,"")</f>
        <v/>
      </c>
      <c r="Q3802" s="91" t="str">
        <f>IFERROR(INDEX($C$2:$C$5193,MATCH(ROWS(M$2:M3802),M$2:M$5193,0)),"")</f>
        <v/>
      </c>
      <c r="R3802" s="70" t="str">
        <f>IFERROR(INDEX($C$2:$C$5193,MATCH(ROWS(N$2:N3802),N$2:N$5193,0)),"")</f>
        <v/>
      </c>
      <c r="S3802" s="92" t="str">
        <f>IFERROR(INDEX($C$2:$C$5193,MATCH(ROWS(O$2:O3802),O$2:O$5193,0)),"")</f>
        <v/>
      </c>
    </row>
    <row r="3803" spans="1:19" x14ac:dyDescent="0.25">
      <c r="A3803" s="68">
        <v>934</v>
      </c>
      <c r="B3803" s="68" t="s">
        <v>10856</v>
      </c>
      <c r="C3803" s="68" t="s">
        <v>10857</v>
      </c>
      <c r="D3803" s="68" t="s">
        <v>10693</v>
      </c>
      <c r="E3803" s="68" t="s">
        <v>10693</v>
      </c>
      <c r="F3803" s="68" t="s">
        <v>10858</v>
      </c>
      <c r="G3803" s="68" t="s">
        <v>10859</v>
      </c>
      <c r="H3803" s="68">
        <v>-13.3758</v>
      </c>
      <c r="I3803" s="68">
        <v>50.002800000000001</v>
      </c>
      <c r="J3803" s="68">
        <v>19</v>
      </c>
      <c r="K3803" s="68">
        <v>3</v>
      </c>
      <c r="L3803" s="68">
        <f>COUNTIFS(Aéroports!$C$2:$C$5193,Aéroports!$C3803,Aéroports!$D$2:$D$5193,Aéroports!$D3803)</f>
        <v>1</v>
      </c>
      <c r="M3803" s="68" t="str">
        <f>IF(AND(Formulaire!$H$15=Aéroports!$E3803,--ISNUMBER(IFERROR(SEARCH(Formulaire!$H$16,$C3803,1),""))=1),MAX(M$1:M3802)+1,"")</f>
        <v/>
      </c>
      <c r="N3803" s="68" t="str">
        <f>IF(AND(Formulaire!$H$21=Aéroports!$E3803,--ISNUMBER(IFERROR(SEARCH(Formulaire!$H$22,$C3803,1),""))=1),MAX(N$1:N3802)+1,"")</f>
        <v/>
      </c>
      <c r="O3803" s="68" t="str">
        <f>IF(AND(Formulaire!$H$27=Aéroports!$E3803,--ISNUMBER(IFERROR(SEARCH(Formulaire!$H$28,$C3803,1),""))=1),MAX(O$1:O3802)+1,"")</f>
        <v/>
      </c>
      <c r="Q3803" s="91" t="str">
        <f>IFERROR(INDEX($C$2:$C$5193,MATCH(ROWS(M$2:M3803),M$2:M$5193,0)),"")</f>
        <v/>
      </c>
      <c r="R3803" s="70" t="str">
        <f>IFERROR(INDEX($C$2:$C$5193,MATCH(ROWS(N$2:N3803),N$2:N$5193,0)),"")</f>
        <v/>
      </c>
      <c r="S3803" s="92" t="str">
        <f>IFERROR(INDEX($C$2:$C$5193,MATCH(ROWS(O$2:O3803),O$2:O$5193,0)),"")</f>
        <v/>
      </c>
    </row>
    <row r="3804" spans="1:19" x14ac:dyDescent="0.25">
      <c r="A3804" s="69">
        <v>3296</v>
      </c>
      <c r="B3804" s="69" t="s">
        <v>10889</v>
      </c>
      <c r="C3804" s="69" t="s">
        <v>10890</v>
      </c>
      <c r="D3804" s="69" t="s">
        <v>10891</v>
      </c>
      <c r="E3804" s="69" t="s">
        <v>22434</v>
      </c>
      <c r="F3804" s="69" t="s">
        <v>10892</v>
      </c>
      <c r="G3804" s="69" t="s">
        <v>10893</v>
      </c>
      <c r="H3804" s="69">
        <v>6.1896699999999996</v>
      </c>
      <c r="I3804" s="69">
        <v>100.398</v>
      </c>
      <c r="J3804" s="69">
        <v>15</v>
      </c>
      <c r="K3804" s="69">
        <v>8</v>
      </c>
      <c r="L3804" s="69">
        <f>COUNTIFS(Aéroports!$C$2:$C$5193,Aéroports!$C3804,Aéroports!$D$2:$D$5193,Aéroports!$D3804)</f>
        <v>1</v>
      </c>
      <c r="M3804" s="69" t="str">
        <f>IF(AND(Formulaire!$H$15=Aéroports!$E3804,--ISNUMBER(IFERROR(SEARCH(Formulaire!$H$16,$C3804,1),""))=1),MAX(M$1:M3803)+1,"")</f>
        <v/>
      </c>
      <c r="N3804" s="69" t="str">
        <f>IF(AND(Formulaire!$H$21=Aéroports!$E3804,--ISNUMBER(IFERROR(SEARCH(Formulaire!$H$22,$C3804,1),""))=1),MAX(N$1:N3803)+1,"")</f>
        <v/>
      </c>
      <c r="O3804" s="69" t="str">
        <f>IF(AND(Formulaire!$H$27=Aéroports!$E3804,--ISNUMBER(IFERROR(SEARCH(Formulaire!$H$28,$C3804,1),""))=1),MAX(O$1:O3803)+1,"")</f>
        <v/>
      </c>
      <c r="Q3804" s="91" t="str">
        <f>IFERROR(INDEX($C$2:$C$5193,MATCH(ROWS(M$2:M3804),M$2:M$5193,0)),"")</f>
        <v/>
      </c>
      <c r="R3804" s="70" t="str">
        <f>IFERROR(INDEX($C$2:$C$5193,MATCH(ROWS(N$2:N3804),N$2:N$5193,0)),"")</f>
        <v/>
      </c>
      <c r="S3804" s="92" t="str">
        <f>IFERROR(INDEX($C$2:$C$5193,MATCH(ROWS(O$2:O3804),O$2:O$5193,0)),"")</f>
        <v/>
      </c>
    </row>
    <row r="3805" spans="1:19" x14ac:dyDescent="0.25">
      <c r="A3805" s="68">
        <v>6218</v>
      </c>
      <c r="B3805" s="68" t="s">
        <v>10894</v>
      </c>
      <c r="C3805" s="68" t="s">
        <v>10895</v>
      </c>
      <c r="D3805" s="68" t="s">
        <v>10891</v>
      </c>
      <c r="E3805" s="68" t="s">
        <v>22434</v>
      </c>
      <c r="F3805" s="68" t="s">
        <v>10896</v>
      </c>
      <c r="G3805" s="68" t="s">
        <v>10897</v>
      </c>
      <c r="H3805" s="68">
        <v>3.9740000000000002</v>
      </c>
      <c r="I3805" s="68">
        <v>115.61799999999999</v>
      </c>
      <c r="J3805" s="68">
        <v>2900</v>
      </c>
      <c r="K3805" s="68">
        <v>8</v>
      </c>
      <c r="L3805" s="68">
        <f>COUNTIFS(Aéroports!$C$2:$C$5193,Aéroports!$C3805,Aéroports!$D$2:$D$5193,Aéroports!$D3805)</f>
        <v>1</v>
      </c>
      <c r="M3805" s="68" t="str">
        <f>IF(AND(Formulaire!$H$15=Aéroports!$E3805,--ISNUMBER(IFERROR(SEARCH(Formulaire!$H$16,$C3805,1),""))=1),MAX(M$1:M3804)+1,"")</f>
        <v/>
      </c>
      <c r="N3805" s="68" t="str">
        <f>IF(AND(Formulaire!$H$21=Aéroports!$E3805,--ISNUMBER(IFERROR(SEARCH(Formulaire!$H$22,$C3805,1),""))=1),MAX(N$1:N3804)+1,"")</f>
        <v/>
      </c>
      <c r="O3805" s="68" t="str">
        <f>IF(AND(Formulaire!$H$27=Aéroports!$E3805,--ISNUMBER(IFERROR(SEARCH(Formulaire!$H$28,$C3805,1),""))=1),MAX(O$1:O3804)+1,"")</f>
        <v/>
      </c>
      <c r="Q3805" s="91" t="str">
        <f>IFERROR(INDEX($C$2:$C$5193,MATCH(ROWS(M$2:M3805),M$2:M$5193,0)),"")</f>
        <v/>
      </c>
      <c r="R3805" s="70" t="str">
        <f>IFERROR(INDEX($C$2:$C$5193,MATCH(ROWS(N$2:N3805),N$2:N$5193,0)),"")</f>
        <v/>
      </c>
      <c r="S3805" s="92" t="str">
        <f>IFERROR(INDEX($C$2:$C$5193,MATCH(ROWS(O$2:O3805),O$2:O$5193,0)),"")</f>
        <v/>
      </c>
    </row>
    <row r="3806" spans="1:19" x14ac:dyDescent="0.25">
      <c r="A3806" s="69">
        <v>6220</v>
      </c>
      <c r="B3806" s="69" t="s">
        <v>10898</v>
      </c>
      <c r="C3806" s="69" t="s">
        <v>10899</v>
      </c>
      <c r="D3806" s="69" t="s">
        <v>10891</v>
      </c>
      <c r="E3806" s="69" t="s">
        <v>22434</v>
      </c>
      <c r="F3806" s="69" t="s">
        <v>10900</v>
      </c>
      <c r="G3806" s="69" t="s">
        <v>10901</v>
      </c>
      <c r="H3806" s="69">
        <v>3.7338900000000002</v>
      </c>
      <c r="I3806" s="69">
        <v>115.479</v>
      </c>
      <c r="J3806" s="69">
        <v>3350</v>
      </c>
      <c r="K3806" s="69">
        <v>8</v>
      </c>
      <c r="L3806" s="69">
        <f>COUNTIFS(Aéroports!$C$2:$C$5193,Aéroports!$C3806,Aéroports!$D$2:$D$5193,Aéroports!$D3806)</f>
        <v>1</v>
      </c>
      <c r="M3806" s="69" t="str">
        <f>IF(AND(Formulaire!$H$15=Aéroports!$E3806,--ISNUMBER(IFERROR(SEARCH(Formulaire!$H$16,$C3806,1),""))=1),MAX(M$1:M3805)+1,"")</f>
        <v/>
      </c>
      <c r="N3806" s="69" t="str">
        <f>IF(AND(Formulaire!$H$21=Aéroports!$E3806,--ISNUMBER(IFERROR(SEARCH(Formulaire!$H$22,$C3806,1),""))=1),MAX(N$1:N3805)+1,"")</f>
        <v/>
      </c>
      <c r="O3806" s="69" t="str">
        <f>IF(AND(Formulaire!$H$27=Aéroports!$E3806,--ISNUMBER(IFERROR(SEARCH(Formulaire!$H$28,$C3806,1),""))=1),MAX(O$1:O3805)+1,"")</f>
        <v/>
      </c>
      <c r="Q3806" s="91" t="str">
        <f>IFERROR(INDEX($C$2:$C$5193,MATCH(ROWS(M$2:M3806),M$2:M$5193,0)),"")</f>
        <v/>
      </c>
      <c r="R3806" s="70" t="str">
        <f>IFERROR(INDEX($C$2:$C$5193,MATCH(ROWS(N$2:N3806),N$2:N$5193,0)),"")</f>
        <v/>
      </c>
      <c r="S3806" s="92" t="str">
        <f>IFERROR(INDEX($C$2:$C$5193,MATCH(ROWS(O$2:O3806),O$2:O$5193,0)),"")</f>
        <v/>
      </c>
    </row>
    <row r="3807" spans="1:19" x14ac:dyDescent="0.25">
      <c r="A3807" s="68">
        <v>6214</v>
      </c>
      <c r="B3807" s="68" t="s">
        <v>10902</v>
      </c>
      <c r="C3807" s="68" t="s">
        <v>10903</v>
      </c>
      <c r="D3807" s="68" t="s">
        <v>10891</v>
      </c>
      <c r="E3807" s="68" t="s">
        <v>22434</v>
      </c>
      <c r="F3807" s="68" t="s">
        <v>10904</v>
      </c>
      <c r="G3807" s="68" t="s">
        <v>10905</v>
      </c>
      <c r="H3807" s="68">
        <v>2.65</v>
      </c>
      <c r="I3807" s="68">
        <v>113.767</v>
      </c>
      <c r="J3807" s="68">
        <v>200</v>
      </c>
      <c r="K3807" s="68">
        <v>8</v>
      </c>
      <c r="L3807" s="68">
        <f>COUNTIFS(Aéroports!$C$2:$C$5193,Aéroports!$C3807,Aéroports!$D$2:$D$5193,Aéroports!$D3807)</f>
        <v>1</v>
      </c>
      <c r="M3807" s="68" t="str">
        <f>IF(AND(Formulaire!$H$15=Aéroports!$E3807,--ISNUMBER(IFERROR(SEARCH(Formulaire!$H$16,$C3807,1),""))=1),MAX(M$1:M3806)+1,"")</f>
        <v/>
      </c>
      <c r="N3807" s="68" t="str">
        <f>IF(AND(Formulaire!$H$21=Aéroports!$E3807,--ISNUMBER(IFERROR(SEARCH(Formulaire!$H$22,$C3807,1),""))=1),MAX(N$1:N3806)+1,"")</f>
        <v/>
      </c>
      <c r="O3807" s="68" t="str">
        <f>IF(AND(Formulaire!$H$27=Aéroports!$E3807,--ISNUMBER(IFERROR(SEARCH(Formulaire!$H$28,$C3807,1),""))=1),MAX(O$1:O3806)+1,"")</f>
        <v/>
      </c>
      <c r="Q3807" s="91" t="str">
        <f>IFERROR(INDEX($C$2:$C$5193,MATCH(ROWS(M$2:M3807),M$2:M$5193,0)),"")</f>
        <v/>
      </c>
      <c r="R3807" s="70" t="str">
        <f>IFERROR(INDEX($C$2:$C$5193,MATCH(ROWS(N$2:N3807),N$2:N$5193,0)),"")</f>
        <v/>
      </c>
      <c r="S3807" s="92" t="str">
        <f>IFERROR(INDEX($C$2:$C$5193,MATCH(ROWS(O$2:O3807),O$2:O$5193,0)),"")</f>
        <v/>
      </c>
    </row>
    <row r="3808" spans="1:19" x14ac:dyDescent="0.25">
      <c r="A3808" s="69">
        <v>3262</v>
      </c>
      <c r="B3808" s="69" t="s">
        <v>10906</v>
      </c>
      <c r="C3808" s="69" t="s">
        <v>10907</v>
      </c>
      <c r="D3808" s="69" t="s">
        <v>10891</v>
      </c>
      <c r="E3808" s="69" t="s">
        <v>22434</v>
      </c>
      <c r="F3808" s="69" t="s">
        <v>10908</v>
      </c>
      <c r="G3808" s="69" t="s">
        <v>10909</v>
      </c>
      <c r="H3808" s="69">
        <v>3.12385</v>
      </c>
      <c r="I3808" s="69">
        <v>113.02</v>
      </c>
      <c r="J3808" s="69">
        <v>74</v>
      </c>
      <c r="K3808" s="69">
        <v>8</v>
      </c>
      <c r="L3808" s="69">
        <f>COUNTIFS(Aéroports!$C$2:$C$5193,Aéroports!$C3808,Aéroports!$D$2:$D$5193,Aéroports!$D3808)</f>
        <v>1</v>
      </c>
      <c r="M3808" s="69" t="str">
        <f>IF(AND(Formulaire!$H$15=Aéroports!$E3808,--ISNUMBER(IFERROR(SEARCH(Formulaire!$H$16,$C3808,1),""))=1),MAX(M$1:M3807)+1,"")</f>
        <v/>
      </c>
      <c r="N3808" s="69" t="str">
        <f>IF(AND(Formulaire!$H$21=Aéroports!$E3808,--ISNUMBER(IFERROR(SEARCH(Formulaire!$H$22,$C3808,1),""))=1),MAX(N$1:N3807)+1,"")</f>
        <v/>
      </c>
      <c r="O3808" s="69" t="str">
        <f>IF(AND(Formulaire!$H$27=Aéroports!$E3808,--ISNUMBER(IFERROR(SEARCH(Formulaire!$H$28,$C3808,1),""))=1),MAX(O$1:O3807)+1,"")</f>
        <v/>
      </c>
      <c r="Q3808" s="91" t="str">
        <f>IFERROR(INDEX($C$2:$C$5193,MATCH(ROWS(M$2:M3808),M$2:M$5193,0)),"")</f>
        <v/>
      </c>
      <c r="R3808" s="70" t="str">
        <f>IFERROR(INDEX($C$2:$C$5193,MATCH(ROWS(N$2:N3808),N$2:N$5193,0)),"")</f>
        <v/>
      </c>
      <c r="S3808" s="92" t="str">
        <f>IFERROR(INDEX($C$2:$C$5193,MATCH(ROWS(O$2:O3808),O$2:O$5193,0)),"")</f>
        <v/>
      </c>
    </row>
    <row r="3809" spans="1:19" x14ac:dyDescent="0.25">
      <c r="A3809" s="68">
        <v>3302</v>
      </c>
      <c r="B3809" s="68" t="s">
        <v>10910</v>
      </c>
      <c r="C3809" s="68" t="s">
        <v>10911</v>
      </c>
      <c r="D3809" s="68" t="s">
        <v>10891</v>
      </c>
      <c r="E3809" s="68" t="s">
        <v>22434</v>
      </c>
      <c r="F3809" s="68" t="s">
        <v>10912</v>
      </c>
      <c r="G3809" s="68" t="s">
        <v>10913</v>
      </c>
      <c r="H3809" s="68">
        <v>4.5679699999999999</v>
      </c>
      <c r="I3809" s="68">
        <v>101.092</v>
      </c>
      <c r="J3809" s="68">
        <v>130</v>
      </c>
      <c r="K3809" s="68">
        <v>8</v>
      </c>
      <c r="L3809" s="68">
        <f>COUNTIFS(Aéroports!$C$2:$C$5193,Aéroports!$C3809,Aéroports!$D$2:$D$5193,Aéroports!$D3809)</f>
        <v>1</v>
      </c>
      <c r="M3809" s="68" t="str">
        <f>IF(AND(Formulaire!$H$15=Aéroports!$E3809,--ISNUMBER(IFERROR(SEARCH(Formulaire!$H$16,$C3809,1),""))=1),MAX(M$1:M3808)+1,"")</f>
        <v/>
      </c>
      <c r="N3809" s="68" t="str">
        <f>IF(AND(Formulaire!$H$21=Aéroports!$E3809,--ISNUMBER(IFERROR(SEARCH(Formulaire!$H$22,$C3809,1),""))=1),MAX(N$1:N3808)+1,"")</f>
        <v/>
      </c>
      <c r="O3809" s="68" t="str">
        <f>IF(AND(Formulaire!$H$27=Aéroports!$E3809,--ISNUMBER(IFERROR(SEARCH(Formulaire!$H$28,$C3809,1),""))=1),MAX(O$1:O3808)+1,"")</f>
        <v/>
      </c>
      <c r="Q3809" s="91" t="str">
        <f>IFERROR(INDEX($C$2:$C$5193,MATCH(ROWS(M$2:M3809),M$2:M$5193,0)),"")</f>
        <v/>
      </c>
      <c r="R3809" s="70" t="str">
        <f>IFERROR(INDEX($C$2:$C$5193,MATCH(ROWS(N$2:N3809),N$2:N$5193,0)),"")</f>
        <v/>
      </c>
      <c r="S3809" s="92" t="str">
        <f>IFERROR(INDEX($C$2:$C$5193,MATCH(ROWS(O$2:O3809),O$2:O$5193,0)),"")</f>
        <v/>
      </c>
    </row>
    <row r="3810" spans="1:19" x14ac:dyDescent="0.25">
      <c r="A3810" s="69">
        <v>3303</v>
      </c>
      <c r="B3810" s="69" t="s">
        <v>10914</v>
      </c>
      <c r="C3810" s="69" t="s">
        <v>10915</v>
      </c>
      <c r="D3810" s="69" t="s">
        <v>10891</v>
      </c>
      <c r="E3810" s="69" t="s">
        <v>22434</v>
      </c>
      <c r="F3810" s="69" t="s">
        <v>10916</v>
      </c>
      <c r="G3810" s="69" t="s">
        <v>10917</v>
      </c>
      <c r="H3810" s="69">
        <v>1.64131</v>
      </c>
      <c r="I3810" s="69">
        <v>103.67</v>
      </c>
      <c r="J3810" s="69">
        <v>135</v>
      </c>
      <c r="K3810" s="69">
        <v>8</v>
      </c>
      <c r="L3810" s="69">
        <f>COUNTIFS(Aéroports!$C$2:$C$5193,Aéroports!$C3810,Aéroports!$D$2:$D$5193,Aéroports!$D3810)</f>
        <v>1</v>
      </c>
      <c r="M3810" s="69" t="str">
        <f>IF(AND(Formulaire!$H$15=Aéroports!$E3810,--ISNUMBER(IFERROR(SEARCH(Formulaire!$H$16,$C3810,1),""))=1),MAX(M$1:M3809)+1,"")</f>
        <v/>
      </c>
      <c r="N3810" s="69" t="str">
        <f>IF(AND(Formulaire!$H$21=Aéroports!$E3810,--ISNUMBER(IFERROR(SEARCH(Formulaire!$H$22,$C3810,1),""))=1),MAX(N$1:N3809)+1,"")</f>
        <v/>
      </c>
      <c r="O3810" s="69" t="str">
        <f>IF(AND(Formulaire!$H$27=Aéroports!$E3810,--ISNUMBER(IFERROR(SEARCH(Formulaire!$H$28,$C3810,1),""))=1),MAX(O$1:O3809)+1,"")</f>
        <v/>
      </c>
      <c r="Q3810" s="91" t="str">
        <f>IFERROR(INDEX($C$2:$C$5193,MATCH(ROWS(M$2:M3810),M$2:M$5193,0)),"")</f>
        <v/>
      </c>
      <c r="R3810" s="70" t="str">
        <f>IFERROR(INDEX($C$2:$C$5193,MATCH(ROWS(N$2:N3810),N$2:N$5193,0)),"")</f>
        <v/>
      </c>
      <c r="S3810" s="92" t="str">
        <f>IFERROR(INDEX($C$2:$C$5193,MATCH(ROWS(O$2:O3810),O$2:O$5193,0)),"")</f>
        <v/>
      </c>
    </row>
    <row r="3811" spans="1:19" x14ac:dyDescent="0.25">
      <c r="A3811" s="68">
        <v>3300</v>
      </c>
      <c r="B3811" s="68" t="s">
        <v>10918</v>
      </c>
      <c r="C3811" s="68" t="s">
        <v>10919</v>
      </c>
      <c r="D3811" s="68" t="s">
        <v>10891</v>
      </c>
      <c r="E3811" s="68" t="s">
        <v>22434</v>
      </c>
      <c r="F3811" s="68" t="s">
        <v>10920</v>
      </c>
      <c r="G3811" s="68" t="s">
        <v>10921</v>
      </c>
      <c r="H3811" s="68">
        <v>4.5372199999999996</v>
      </c>
      <c r="I3811" s="68">
        <v>103.42700000000001</v>
      </c>
      <c r="J3811" s="68">
        <v>18</v>
      </c>
      <c r="K3811" s="68">
        <v>8</v>
      </c>
      <c r="L3811" s="68">
        <f>COUNTIFS(Aéroports!$C$2:$C$5193,Aéroports!$C3811,Aéroports!$D$2:$D$5193,Aéroports!$D3811)</f>
        <v>1</v>
      </c>
      <c r="M3811" s="68" t="str">
        <f>IF(AND(Formulaire!$H$15=Aéroports!$E3811,--ISNUMBER(IFERROR(SEARCH(Formulaire!$H$16,$C3811,1),""))=1),MAX(M$1:M3810)+1,"")</f>
        <v/>
      </c>
      <c r="N3811" s="68" t="str">
        <f>IF(AND(Formulaire!$H$21=Aéroports!$E3811,--ISNUMBER(IFERROR(SEARCH(Formulaire!$H$22,$C3811,1),""))=1),MAX(N$1:N3810)+1,"")</f>
        <v/>
      </c>
      <c r="O3811" s="68" t="str">
        <f>IF(AND(Formulaire!$H$27=Aéroports!$E3811,--ISNUMBER(IFERROR(SEARCH(Formulaire!$H$28,$C3811,1),""))=1),MAX(O$1:O3810)+1,"")</f>
        <v/>
      </c>
      <c r="Q3811" s="91" t="str">
        <f>IFERROR(INDEX($C$2:$C$5193,MATCH(ROWS(M$2:M3811),M$2:M$5193,0)),"")</f>
        <v/>
      </c>
      <c r="R3811" s="70" t="str">
        <f>IFERROR(INDEX($C$2:$C$5193,MATCH(ROWS(N$2:N3811),N$2:N$5193,0)),"")</f>
        <v/>
      </c>
      <c r="S3811" s="92" t="str">
        <f>IFERROR(INDEX($C$2:$C$5193,MATCH(ROWS(O$2:O3811),O$2:O$5193,0)),"")</f>
        <v/>
      </c>
    </row>
    <row r="3812" spans="1:19" x14ac:dyDescent="0.25">
      <c r="A3812" s="69">
        <v>3298</v>
      </c>
      <c r="B3812" s="69" t="s">
        <v>10922</v>
      </c>
      <c r="C3812" s="69" t="s">
        <v>10923</v>
      </c>
      <c r="D3812" s="69" t="s">
        <v>10891</v>
      </c>
      <c r="E3812" s="69" t="s">
        <v>22434</v>
      </c>
      <c r="F3812" s="69" t="s">
        <v>10924</v>
      </c>
      <c r="G3812" s="69" t="s">
        <v>10925</v>
      </c>
      <c r="H3812" s="69">
        <v>6.1668500000000002</v>
      </c>
      <c r="I3812" s="69">
        <v>102.29300000000001</v>
      </c>
      <c r="J3812" s="69">
        <v>16</v>
      </c>
      <c r="K3812" s="69">
        <v>8</v>
      </c>
      <c r="L3812" s="69">
        <f>COUNTIFS(Aéroports!$C$2:$C$5193,Aéroports!$C3812,Aéroports!$D$2:$D$5193,Aéroports!$D3812)</f>
        <v>1</v>
      </c>
      <c r="M3812" s="69" t="str">
        <f>IF(AND(Formulaire!$H$15=Aéroports!$E3812,--ISNUMBER(IFERROR(SEARCH(Formulaire!$H$16,$C3812,1),""))=1),MAX(M$1:M3811)+1,"")</f>
        <v/>
      </c>
      <c r="N3812" s="69" t="str">
        <f>IF(AND(Formulaire!$H$21=Aéroports!$E3812,--ISNUMBER(IFERROR(SEARCH(Formulaire!$H$22,$C3812,1),""))=1),MAX(N$1:N3811)+1,"")</f>
        <v/>
      </c>
      <c r="O3812" s="69" t="str">
        <f>IF(AND(Formulaire!$H$27=Aéroports!$E3812,--ISNUMBER(IFERROR(SEARCH(Formulaire!$H$28,$C3812,1),""))=1),MAX(O$1:O3811)+1,"")</f>
        <v/>
      </c>
      <c r="Q3812" s="91" t="str">
        <f>IFERROR(INDEX($C$2:$C$5193,MATCH(ROWS(M$2:M3812),M$2:M$5193,0)),"")</f>
        <v/>
      </c>
      <c r="R3812" s="70" t="str">
        <f>IFERROR(INDEX($C$2:$C$5193,MATCH(ROWS(N$2:N3812),N$2:N$5193,0)),"")</f>
        <v/>
      </c>
      <c r="S3812" s="92" t="str">
        <f>IFERROR(INDEX($C$2:$C$5193,MATCH(ROWS(O$2:O3812),O$2:O$5193,0)),"")</f>
        <v/>
      </c>
    </row>
    <row r="3813" spans="1:19" x14ac:dyDescent="0.25">
      <c r="A3813" s="68">
        <v>3269</v>
      </c>
      <c r="B3813" s="68" t="s">
        <v>10926</v>
      </c>
      <c r="C3813" s="68" t="s">
        <v>10927</v>
      </c>
      <c r="D3813" s="68" t="s">
        <v>10891</v>
      </c>
      <c r="E3813" s="68" t="s">
        <v>22434</v>
      </c>
      <c r="F3813" s="68" t="s">
        <v>10928</v>
      </c>
      <c r="G3813" s="68" t="s">
        <v>10929</v>
      </c>
      <c r="H3813" s="68">
        <v>5.9372100000000003</v>
      </c>
      <c r="I3813" s="68">
        <v>116.051</v>
      </c>
      <c r="J3813" s="68">
        <v>10</v>
      </c>
      <c r="K3813" s="68">
        <v>8</v>
      </c>
      <c r="L3813" s="68">
        <f>COUNTIFS(Aéroports!$C$2:$C$5193,Aéroports!$C3813,Aéroports!$D$2:$D$5193,Aéroports!$D3813)</f>
        <v>1</v>
      </c>
      <c r="M3813" s="68" t="str">
        <f>IF(AND(Formulaire!$H$15=Aéroports!$E3813,--ISNUMBER(IFERROR(SEARCH(Formulaire!$H$16,$C3813,1),""))=1),MAX(M$1:M3812)+1,"")</f>
        <v/>
      </c>
      <c r="N3813" s="68" t="str">
        <f>IF(AND(Formulaire!$H$21=Aéroports!$E3813,--ISNUMBER(IFERROR(SEARCH(Formulaire!$H$22,$C3813,1),""))=1),MAX(N$1:N3812)+1,"")</f>
        <v/>
      </c>
      <c r="O3813" s="68" t="str">
        <f>IF(AND(Formulaire!$H$27=Aéroports!$E3813,--ISNUMBER(IFERROR(SEARCH(Formulaire!$H$28,$C3813,1),""))=1),MAX(O$1:O3812)+1,"")</f>
        <v/>
      </c>
      <c r="Q3813" s="91" t="str">
        <f>IFERROR(INDEX($C$2:$C$5193,MATCH(ROWS(M$2:M3813),M$2:M$5193,0)),"")</f>
        <v/>
      </c>
      <c r="R3813" s="70" t="str">
        <f>IFERROR(INDEX($C$2:$C$5193,MATCH(ROWS(N$2:N3813),N$2:N$5193,0)),"")</f>
        <v/>
      </c>
      <c r="S3813" s="92" t="str">
        <f>IFERROR(INDEX($C$2:$C$5193,MATCH(ROWS(O$2:O3813),O$2:O$5193,0)),"")</f>
        <v/>
      </c>
    </row>
    <row r="3814" spans="1:19" x14ac:dyDescent="0.25">
      <c r="A3814" s="69">
        <v>3304</v>
      </c>
      <c r="B3814" s="69" t="s">
        <v>10930</v>
      </c>
      <c r="C3814" s="69" t="s">
        <v>10931</v>
      </c>
      <c r="D3814" s="69" t="s">
        <v>10891</v>
      </c>
      <c r="E3814" s="69" t="s">
        <v>22434</v>
      </c>
      <c r="F3814" s="69" t="s">
        <v>10932</v>
      </c>
      <c r="G3814" s="69" t="s">
        <v>10933</v>
      </c>
      <c r="H3814" s="69">
        <v>2.7455799999999999</v>
      </c>
      <c r="I3814" s="69">
        <v>101.71</v>
      </c>
      <c r="J3814" s="69">
        <v>69</v>
      </c>
      <c r="K3814" s="69">
        <v>8</v>
      </c>
      <c r="L3814" s="69">
        <f>COUNTIFS(Aéroports!$C$2:$C$5193,Aéroports!$C3814,Aéroports!$D$2:$D$5193,Aéroports!$D3814)</f>
        <v>1</v>
      </c>
      <c r="M3814" s="69" t="str">
        <f>IF(AND(Formulaire!$H$15=Aéroports!$E3814,--ISNUMBER(IFERROR(SEARCH(Formulaire!$H$16,$C3814,1),""))=1),MAX(M$1:M3813)+1,"")</f>
        <v/>
      </c>
      <c r="N3814" s="69" t="str">
        <f>IF(AND(Formulaire!$H$21=Aéroports!$E3814,--ISNUMBER(IFERROR(SEARCH(Formulaire!$H$22,$C3814,1),""))=1),MAX(N$1:N3813)+1,"")</f>
        <v/>
      </c>
      <c r="O3814" s="69" t="str">
        <f>IF(AND(Formulaire!$H$27=Aéroports!$E3814,--ISNUMBER(IFERROR(SEARCH(Formulaire!$H$28,$C3814,1),""))=1),MAX(O$1:O3813)+1,"")</f>
        <v/>
      </c>
      <c r="Q3814" s="91" t="str">
        <f>IFERROR(INDEX($C$2:$C$5193,MATCH(ROWS(M$2:M3814),M$2:M$5193,0)),"")</f>
        <v/>
      </c>
      <c r="R3814" s="70" t="str">
        <f>IFERROR(INDEX($C$2:$C$5193,MATCH(ROWS(N$2:N3814),N$2:N$5193,0)),"")</f>
        <v/>
      </c>
      <c r="S3814" s="92" t="str">
        <f>IFERROR(INDEX($C$2:$C$5193,MATCH(ROWS(O$2:O3814),O$2:O$5193,0)),"")</f>
        <v/>
      </c>
    </row>
    <row r="3815" spans="1:19" x14ac:dyDescent="0.25">
      <c r="A3815" s="68">
        <v>3307</v>
      </c>
      <c r="B3815" s="68" t="s">
        <v>10937</v>
      </c>
      <c r="C3815" s="68" t="s">
        <v>10938</v>
      </c>
      <c r="D3815" s="68" t="s">
        <v>10891</v>
      </c>
      <c r="E3815" s="68" t="s">
        <v>22434</v>
      </c>
      <c r="F3815" s="68" t="s">
        <v>10939</v>
      </c>
      <c r="G3815" s="68" t="s">
        <v>10940</v>
      </c>
      <c r="H3815" s="68">
        <v>5.3826400000000003</v>
      </c>
      <c r="I3815" s="68">
        <v>103.10299999999999</v>
      </c>
      <c r="J3815" s="68">
        <v>21</v>
      </c>
      <c r="K3815" s="68">
        <v>8</v>
      </c>
      <c r="L3815" s="68">
        <f>COUNTIFS(Aéroports!$C$2:$C$5193,Aéroports!$C3815,Aéroports!$D$2:$D$5193,Aéroports!$D3815)</f>
        <v>1</v>
      </c>
      <c r="M3815" s="68" t="str">
        <f>IF(AND(Formulaire!$H$15=Aéroports!$E3815,--ISNUMBER(IFERROR(SEARCH(Formulaire!$H$16,$C3815,1),""))=1),MAX(M$1:M3814)+1,"")</f>
        <v/>
      </c>
      <c r="N3815" s="68" t="str">
        <f>IF(AND(Formulaire!$H$21=Aéroports!$E3815,--ISNUMBER(IFERROR(SEARCH(Formulaire!$H$22,$C3815,1),""))=1),MAX(N$1:N3814)+1,"")</f>
        <v/>
      </c>
      <c r="O3815" s="68" t="str">
        <f>IF(AND(Formulaire!$H$27=Aéroports!$E3815,--ISNUMBER(IFERROR(SEARCH(Formulaire!$H$28,$C3815,1),""))=1),MAX(O$1:O3814)+1,"")</f>
        <v/>
      </c>
      <c r="Q3815" s="91" t="str">
        <f>IFERROR(INDEX($C$2:$C$5193,MATCH(ROWS(M$2:M3815),M$2:M$5193,0)),"")</f>
        <v/>
      </c>
      <c r="R3815" s="70" t="str">
        <f>IFERROR(INDEX($C$2:$C$5193,MATCH(ROWS(N$2:N3815),N$2:N$5193,0)),"")</f>
        <v/>
      </c>
      <c r="S3815" s="92" t="str">
        <f>IFERROR(INDEX($C$2:$C$5193,MATCH(ROWS(O$2:O3815),O$2:O$5193,0)),"")</f>
        <v/>
      </c>
    </row>
    <row r="3816" spans="1:19" x14ac:dyDescent="0.25">
      <c r="A3816" s="69">
        <v>3299</v>
      </c>
      <c r="B3816" s="69" t="s">
        <v>10941</v>
      </c>
      <c r="C3816" s="69" t="s">
        <v>10942</v>
      </c>
      <c r="D3816" s="69" t="s">
        <v>10891</v>
      </c>
      <c r="E3816" s="69" t="s">
        <v>22434</v>
      </c>
      <c r="F3816" s="69" t="s">
        <v>10943</v>
      </c>
      <c r="G3816" s="69" t="s">
        <v>10944</v>
      </c>
      <c r="H3816" s="69">
        <v>3.7753899999999998</v>
      </c>
      <c r="I3816" s="69">
        <v>103.209</v>
      </c>
      <c r="J3816" s="69">
        <v>58</v>
      </c>
      <c r="K3816" s="69">
        <v>8</v>
      </c>
      <c r="L3816" s="69">
        <f>COUNTIFS(Aéroports!$C$2:$C$5193,Aéroports!$C3816,Aéroports!$D$2:$D$5193,Aéroports!$D3816)</f>
        <v>1</v>
      </c>
      <c r="M3816" s="69" t="str">
        <f>IF(AND(Formulaire!$H$15=Aéroports!$E3816,--ISNUMBER(IFERROR(SEARCH(Formulaire!$H$16,$C3816,1),""))=1),MAX(M$1:M3815)+1,"")</f>
        <v/>
      </c>
      <c r="N3816" s="69" t="str">
        <f>IF(AND(Formulaire!$H$21=Aéroports!$E3816,--ISNUMBER(IFERROR(SEARCH(Formulaire!$H$22,$C3816,1),""))=1),MAX(N$1:N3815)+1,"")</f>
        <v/>
      </c>
      <c r="O3816" s="69" t="str">
        <f>IF(AND(Formulaire!$H$27=Aéroports!$E3816,--ISNUMBER(IFERROR(SEARCH(Formulaire!$H$28,$C3816,1),""))=1),MAX(O$1:O3815)+1,"")</f>
        <v/>
      </c>
      <c r="Q3816" s="91" t="str">
        <f>IFERROR(INDEX($C$2:$C$5193,MATCH(ROWS(M$2:M3816),M$2:M$5193,0)),"")</f>
        <v/>
      </c>
      <c r="R3816" s="70" t="str">
        <f>IFERROR(INDEX($C$2:$C$5193,MATCH(ROWS(N$2:N3816),N$2:N$5193,0)),"")</f>
        <v/>
      </c>
      <c r="S3816" s="92" t="str">
        <f>IFERROR(INDEX($C$2:$C$5193,MATCH(ROWS(O$2:O3816),O$2:O$5193,0)),"")</f>
        <v/>
      </c>
    </row>
    <row r="3817" spans="1:19" x14ac:dyDescent="0.25">
      <c r="A3817" s="68">
        <v>3263</v>
      </c>
      <c r="B3817" s="68" t="s">
        <v>10945</v>
      </c>
      <c r="C3817" s="68" t="s">
        <v>10946</v>
      </c>
      <c r="D3817" s="68" t="s">
        <v>10891</v>
      </c>
      <c r="E3817" s="68" t="s">
        <v>22434</v>
      </c>
      <c r="F3817" s="68" t="s">
        <v>10947</v>
      </c>
      <c r="G3817" s="68" t="s">
        <v>10948</v>
      </c>
      <c r="H3817" s="68">
        <v>1.4846999999999999</v>
      </c>
      <c r="I3817" s="68">
        <v>110.34699999999999</v>
      </c>
      <c r="J3817" s="68">
        <v>89</v>
      </c>
      <c r="K3817" s="68">
        <v>8</v>
      </c>
      <c r="L3817" s="68">
        <f>COUNTIFS(Aéroports!$C$2:$C$5193,Aéroports!$C3817,Aéroports!$D$2:$D$5193,Aéroports!$D3817)</f>
        <v>1</v>
      </c>
      <c r="M3817" s="68" t="str">
        <f>IF(AND(Formulaire!$H$15=Aéroports!$E3817,--ISNUMBER(IFERROR(SEARCH(Formulaire!$H$16,$C3817,1),""))=1),MAX(M$1:M3816)+1,"")</f>
        <v/>
      </c>
      <c r="N3817" s="68" t="str">
        <f>IF(AND(Formulaire!$H$21=Aéroports!$E3817,--ISNUMBER(IFERROR(SEARCH(Formulaire!$H$22,$C3817,1),""))=1),MAX(N$1:N3816)+1,"")</f>
        <v/>
      </c>
      <c r="O3817" s="68" t="str">
        <f>IF(AND(Formulaire!$H$27=Aéroports!$E3817,--ISNUMBER(IFERROR(SEARCH(Formulaire!$H$28,$C3817,1),""))=1),MAX(O$1:O3816)+1,"")</f>
        <v/>
      </c>
      <c r="Q3817" s="91" t="str">
        <f>IFERROR(INDEX($C$2:$C$5193,MATCH(ROWS(M$2:M3817),M$2:M$5193,0)),"")</f>
        <v/>
      </c>
      <c r="R3817" s="70" t="str">
        <f>IFERROR(INDEX($C$2:$C$5193,MATCH(ROWS(N$2:N3817),N$2:N$5193,0)),"")</f>
        <v/>
      </c>
      <c r="S3817" s="92" t="str">
        <f>IFERROR(INDEX($C$2:$C$5193,MATCH(ROWS(O$2:O3817),O$2:O$5193,0)),"")</f>
        <v/>
      </c>
    </row>
    <row r="3818" spans="1:19" x14ac:dyDescent="0.25">
      <c r="A3818" s="69">
        <v>6222</v>
      </c>
      <c r="B3818" s="69" t="s">
        <v>10949</v>
      </c>
      <c r="C3818" s="69" t="s">
        <v>10950</v>
      </c>
      <c r="D3818" s="69" t="s">
        <v>10891</v>
      </c>
      <c r="E3818" s="69" t="s">
        <v>22434</v>
      </c>
      <c r="F3818" s="69" t="s">
        <v>10951</v>
      </c>
      <c r="G3818" s="69" t="s">
        <v>10952</v>
      </c>
      <c r="H3818" s="69">
        <v>6.9225000000000003</v>
      </c>
      <c r="I3818" s="69">
        <v>116.836</v>
      </c>
      <c r="J3818" s="69">
        <v>10</v>
      </c>
      <c r="K3818" s="69">
        <v>8</v>
      </c>
      <c r="L3818" s="69">
        <f>COUNTIFS(Aéroports!$C$2:$C$5193,Aéroports!$C3818,Aéroports!$D$2:$D$5193,Aéroports!$D3818)</f>
        <v>1</v>
      </c>
      <c r="M3818" s="69" t="str">
        <f>IF(AND(Formulaire!$H$15=Aéroports!$E3818,--ISNUMBER(IFERROR(SEARCH(Formulaire!$H$16,$C3818,1),""))=1),MAX(M$1:M3817)+1,"")</f>
        <v/>
      </c>
      <c r="N3818" s="69" t="str">
        <f>IF(AND(Formulaire!$H$21=Aéroports!$E3818,--ISNUMBER(IFERROR(SEARCH(Formulaire!$H$22,$C3818,1),""))=1),MAX(N$1:N3817)+1,"")</f>
        <v/>
      </c>
      <c r="O3818" s="69" t="str">
        <f>IF(AND(Formulaire!$H$27=Aéroports!$E3818,--ISNUMBER(IFERROR(SEARCH(Formulaire!$H$28,$C3818,1),""))=1),MAX(O$1:O3817)+1,"")</f>
        <v/>
      </c>
      <c r="Q3818" s="91" t="str">
        <f>IFERROR(INDEX($C$2:$C$5193,MATCH(ROWS(M$2:M3818),M$2:M$5193,0)),"")</f>
        <v/>
      </c>
      <c r="R3818" s="70" t="str">
        <f>IFERROR(INDEX($C$2:$C$5193,MATCH(ROWS(N$2:N3818),N$2:N$5193,0)),"")</f>
        <v/>
      </c>
      <c r="S3818" s="92" t="str">
        <f>IFERROR(INDEX($C$2:$C$5193,MATCH(ROWS(O$2:O3818),O$2:O$5193,0)),"")</f>
        <v/>
      </c>
    </row>
    <row r="3819" spans="1:19" x14ac:dyDescent="0.25">
      <c r="A3819" s="68">
        <v>3270</v>
      </c>
      <c r="B3819" s="68" t="s">
        <v>10953</v>
      </c>
      <c r="C3819" s="68" t="s">
        <v>10954</v>
      </c>
      <c r="D3819" s="68" t="s">
        <v>10891</v>
      </c>
      <c r="E3819" s="68" t="s">
        <v>22434</v>
      </c>
      <c r="F3819" s="68" t="s">
        <v>10955</v>
      </c>
      <c r="G3819" s="68" t="s">
        <v>10956</v>
      </c>
      <c r="H3819" s="68">
        <v>5.3006799999999998</v>
      </c>
      <c r="I3819" s="68">
        <v>115.25</v>
      </c>
      <c r="J3819" s="68">
        <v>101</v>
      </c>
      <c r="K3819" s="68">
        <v>8</v>
      </c>
      <c r="L3819" s="68">
        <f>COUNTIFS(Aéroports!$C$2:$C$5193,Aéroports!$C3819,Aéroports!$D$2:$D$5193,Aéroports!$D3819)</f>
        <v>1</v>
      </c>
      <c r="M3819" s="68" t="str">
        <f>IF(AND(Formulaire!$H$15=Aéroports!$E3819,--ISNUMBER(IFERROR(SEARCH(Formulaire!$H$16,$C3819,1),""))=1),MAX(M$1:M3818)+1,"")</f>
        <v/>
      </c>
      <c r="N3819" s="68" t="str">
        <f>IF(AND(Formulaire!$H$21=Aéroports!$E3819,--ISNUMBER(IFERROR(SEARCH(Formulaire!$H$22,$C3819,1),""))=1),MAX(N$1:N3818)+1,"")</f>
        <v/>
      </c>
      <c r="O3819" s="68" t="str">
        <f>IF(AND(Formulaire!$H$27=Aéroports!$E3819,--ISNUMBER(IFERROR(SEARCH(Formulaire!$H$28,$C3819,1),""))=1),MAX(O$1:O3818)+1,"")</f>
        <v/>
      </c>
      <c r="Q3819" s="91" t="str">
        <f>IFERROR(INDEX($C$2:$C$5193,MATCH(ROWS(M$2:M3819),M$2:M$5193,0)),"")</f>
        <v/>
      </c>
      <c r="R3819" s="70" t="str">
        <f>IFERROR(INDEX($C$2:$C$5193,MATCH(ROWS(N$2:N3819),N$2:N$5193,0)),"")</f>
        <v/>
      </c>
      <c r="S3819" s="92" t="str">
        <f>IFERROR(INDEX($C$2:$C$5193,MATCH(ROWS(O$2:O3819),O$2:O$5193,0)),"")</f>
        <v/>
      </c>
    </row>
    <row r="3820" spans="1:19" x14ac:dyDescent="0.25">
      <c r="A3820" s="69">
        <v>3268</v>
      </c>
      <c r="B3820" s="69" t="s">
        <v>10957</v>
      </c>
      <c r="C3820" s="69" t="s">
        <v>10958</v>
      </c>
      <c r="D3820" s="69" t="s">
        <v>10891</v>
      </c>
      <c r="E3820" s="69" t="s">
        <v>22434</v>
      </c>
      <c r="F3820" s="69" t="s">
        <v>10959</v>
      </c>
      <c r="G3820" s="69" t="s">
        <v>10960</v>
      </c>
      <c r="H3820" s="69">
        <v>5.0322500000000003</v>
      </c>
      <c r="I3820" s="69">
        <v>118.324</v>
      </c>
      <c r="J3820" s="69">
        <v>45</v>
      </c>
      <c r="K3820" s="69">
        <v>8</v>
      </c>
      <c r="L3820" s="69">
        <f>COUNTIFS(Aéroports!$C$2:$C$5193,Aéroports!$C3820,Aéroports!$D$2:$D$5193,Aéroports!$D3820)</f>
        <v>1</v>
      </c>
      <c r="M3820" s="69" t="str">
        <f>IF(AND(Formulaire!$H$15=Aéroports!$E3820,--ISNUMBER(IFERROR(SEARCH(Formulaire!$H$16,$C3820,1),""))=1),MAX(M$1:M3819)+1,"")</f>
        <v/>
      </c>
      <c r="N3820" s="69" t="str">
        <f>IF(AND(Formulaire!$H$21=Aéroports!$E3820,--ISNUMBER(IFERROR(SEARCH(Formulaire!$H$22,$C3820,1),""))=1),MAX(N$1:N3819)+1,"")</f>
        <v/>
      </c>
      <c r="O3820" s="69" t="str">
        <f>IF(AND(Formulaire!$H$27=Aéroports!$E3820,--ISNUMBER(IFERROR(SEARCH(Formulaire!$H$28,$C3820,1),""))=1),MAX(O$1:O3819)+1,"")</f>
        <v/>
      </c>
      <c r="Q3820" s="91" t="str">
        <f>IFERROR(INDEX($C$2:$C$5193,MATCH(ROWS(M$2:M3820),M$2:M$5193,0)),"")</f>
        <v/>
      </c>
      <c r="R3820" s="70" t="str">
        <f>IFERROR(INDEX($C$2:$C$5193,MATCH(ROWS(N$2:N3820),N$2:N$5193,0)),"")</f>
        <v/>
      </c>
      <c r="S3820" s="92" t="str">
        <f>IFERROR(INDEX($C$2:$C$5193,MATCH(ROWS(O$2:O3820),O$2:O$5193,0)),"")</f>
        <v/>
      </c>
    </row>
    <row r="3821" spans="1:19" x14ac:dyDescent="0.25">
      <c r="A3821" s="68">
        <v>3305</v>
      </c>
      <c r="B3821" s="68" t="s">
        <v>10961</v>
      </c>
      <c r="C3821" s="68" t="s">
        <v>10962</v>
      </c>
      <c r="D3821" s="68" t="s">
        <v>10891</v>
      </c>
      <c r="E3821" s="68" t="s">
        <v>22434</v>
      </c>
      <c r="F3821" s="68" t="s">
        <v>10963</v>
      </c>
      <c r="G3821" s="68" t="s">
        <v>10964</v>
      </c>
      <c r="H3821" s="68">
        <v>6.3297299999999996</v>
      </c>
      <c r="I3821" s="68">
        <v>99.728700000000003</v>
      </c>
      <c r="J3821" s="68">
        <v>29</v>
      </c>
      <c r="K3821" s="68">
        <v>8</v>
      </c>
      <c r="L3821" s="68">
        <f>COUNTIFS(Aéroports!$C$2:$C$5193,Aéroports!$C3821,Aéroports!$D$2:$D$5193,Aéroports!$D3821)</f>
        <v>1</v>
      </c>
      <c r="M3821" s="68" t="str">
        <f>IF(AND(Formulaire!$H$15=Aéroports!$E3821,--ISNUMBER(IFERROR(SEARCH(Formulaire!$H$16,$C3821,1),""))=1),MAX(M$1:M3820)+1,"")</f>
        <v/>
      </c>
      <c r="N3821" s="68" t="str">
        <f>IF(AND(Formulaire!$H$21=Aéroports!$E3821,--ISNUMBER(IFERROR(SEARCH(Formulaire!$H$22,$C3821,1),""))=1),MAX(N$1:N3820)+1,"")</f>
        <v/>
      </c>
      <c r="O3821" s="68" t="str">
        <f>IF(AND(Formulaire!$H$27=Aéroports!$E3821,--ISNUMBER(IFERROR(SEARCH(Formulaire!$H$28,$C3821,1),""))=1),MAX(O$1:O3820)+1,"")</f>
        <v/>
      </c>
      <c r="Q3821" s="91" t="str">
        <f>IFERROR(INDEX($C$2:$C$5193,MATCH(ROWS(M$2:M3821),M$2:M$5193,0)),"")</f>
        <v/>
      </c>
      <c r="R3821" s="70" t="str">
        <f>IFERROR(INDEX($C$2:$C$5193,MATCH(ROWS(N$2:N3821),N$2:N$5193,0)),"")</f>
        <v/>
      </c>
      <c r="S3821" s="92" t="str">
        <f>IFERROR(INDEX($C$2:$C$5193,MATCH(ROWS(O$2:O3821),O$2:O$5193,0)),"")</f>
        <v/>
      </c>
    </row>
    <row r="3822" spans="1:19" x14ac:dyDescent="0.25">
      <c r="A3822" s="69">
        <v>6219</v>
      </c>
      <c r="B3822" s="69" t="s">
        <v>10965</v>
      </c>
      <c r="C3822" s="69" t="s">
        <v>10966</v>
      </c>
      <c r="D3822" s="69" t="s">
        <v>10891</v>
      </c>
      <c r="E3822" s="69" t="s">
        <v>22434</v>
      </c>
      <c r="F3822" s="69" t="s">
        <v>10967</v>
      </c>
      <c r="G3822" s="69" t="s">
        <v>10968</v>
      </c>
      <c r="H3822" s="69">
        <v>4.84917</v>
      </c>
      <c r="I3822" s="69">
        <v>115.408</v>
      </c>
      <c r="J3822" s="69">
        <v>5</v>
      </c>
      <c r="K3822" s="69">
        <v>8</v>
      </c>
      <c r="L3822" s="69">
        <f>COUNTIFS(Aéroports!$C$2:$C$5193,Aéroports!$C3822,Aéroports!$D$2:$D$5193,Aéroports!$D3822)</f>
        <v>1</v>
      </c>
      <c r="M3822" s="69" t="str">
        <f>IF(AND(Formulaire!$H$15=Aéroports!$E3822,--ISNUMBER(IFERROR(SEARCH(Formulaire!$H$16,$C3822,1),""))=1),MAX(M$1:M3821)+1,"")</f>
        <v/>
      </c>
      <c r="N3822" s="69" t="str">
        <f>IF(AND(Formulaire!$H$21=Aéroports!$E3822,--ISNUMBER(IFERROR(SEARCH(Formulaire!$H$22,$C3822,1),""))=1),MAX(N$1:N3821)+1,"")</f>
        <v/>
      </c>
      <c r="O3822" s="69" t="str">
        <f>IF(AND(Formulaire!$H$27=Aéroports!$E3822,--ISNUMBER(IFERROR(SEARCH(Formulaire!$H$28,$C3822,1),""))=1),MAX(O$1:O3821)+1,"")</f>
        <v/>
      </c>
      <c r="Q3822" s="91" t="str">
        <f>IFERROR(INDEX($C$2:$C$5193,MATCH(ROWS(M$2:M3822),M$2:M$5193,0)),"")</f>
        <v/>
      </c>
      <c r="R3822" s="70" t="str">
        <f>IFERROR(INDEX($C$2:$C$5193,MATCH(ROWS(N$2:N3822),N$2:N$5193,0)),"")</f>
        <v/>
      </c>
      <c r="S3822" s="92" t="str">
        <f>IFERROR(INDEX($C$2:$C$5193,MATCH(ROWS(O$2:O3822),O$2:O$5193,0)),"")</f>
        <v/>
      </c>
    </row>
    <row r="3823" spans="1:19" x14ac:dyDescent="0.25">
      <c r="A3823" s="68">
        <v>3264</v>
      </c>
      <c r="B3823" s="68" t="s">
        <v>10969</v>
      </c>
      <c r="C3823" s="68" t="s">
        <v>10970</v>
      </c>
      <c r="D3823" s="68" t="s">
        <v>10891</v>
      </c>
      <c r="E3823" s="68" t="s">
        <v>22434</v>
      </c>
      <c r="F3823" s="68" t="s">
        <v>10971</v>
      </c>
      <c r="G3823" s="68" t="s">
        <v>10972</v>
      </c>
      <c r="H3823" s="68">
        <v>4.8083</v>
      </c>
      <c r="I3823" s="68">
        <v>115.01</v>
      </c>
      <c r="J3823" s="68">
        <v>14</v>
      </c>
      <c r="K3823" s="68">
        <v>8</v>
      </c>
      <c r="L3823" s="68">
        <f>COUNTIFS(Aéroports!$C$2:$C$5193,Aéroports!$C3823,Aéroports!$D$2:$D$5193,Aéroports!$D3823)</f>
        <v>1</v>
      </c>
      <c r="M3823" s="68" t="str">
        <f>IF(AND(Formulaire!$H$15=Aéroports!$E3823,--ISNUMBER(IFERROR(SEARCH(Formulaire!$H$16,$C3823,1),""))=1),MAX(M$1:M3822)+1,"")</f>
        <v/>
      </c>
      <c r="N3823" s="68" t="str">
        <f>IF(AND(Formulaire!$H$21=Aéroports!$E3823,--ISNUMBER(IFERROR(SEARCH(Formulaire!$H$22,$C3823,1),""))=1),MAX(N$1:N3822)+1,"")</f>
        <v/>
      </c>
      <c r="O3823" s="68" t="str">
        <f>IF(AND(Formulaire!$H$27=Aéroports!$E3823,--ISNUMBER(IFERROR(SEARCH(Formulaire!$H$28,$C3823,1),""))=1),MAX(O$1:O3822)+1,"")</f>
        <v/>
      </c>
      <c r="Q3823" s="91" t="str">
        <f>IFERROR(INDEX($C$2:$C$5193,MATCH(ROWS(M$2:M3823),M$2:M$5193,0)),"")</f>
        <v/>
      </c>
      <c r="R3823" s="70" t="str">
        <f>IFERROR(INDEX($C$2:$C$5193,MATCH(ROWS(N$2:N3823),N$2:N$5193,0)),"")</f>
        <v/>
      </c>
      <c r="S3823" s="92" t="str">
        <f>IFERROR(INDEX($C$2:$C$5193,MATCH(ROWS(O$2:O3823),O$2:O$5193,0)),"")</f>
        <v/>
      </c>
    </row>
    <row r="3824" spans="1:19" x14ac:dyDescent="0.25">
      <c r="A3824" s="69">
        <v>6769</v>
      </c>
      <c r="B3824" s="69" t="s">
        <v>10973</v>
      </c>
      <c r="C3824" s="69" t="s">
        <v>10974</v>
      </c>
      <c r="D3824" s="69" t="s">
        <v>10891</v>
      </c>
      <c r="E3824" s="69" t="s">
        <v>22434</v>
      </c>
      <c r="F3824" s="69" t="s">
        <v>10975</v>
      </c>
      <c r="G3824" s="69" t="s">
        <v>10976</v>
      </c>
      <c r="H3824" s="69">
        <v>3.3</v>
      </c>
      <c r="I3824" s="69">
        <v>114.783</v>
      </c>
      <c r="J3824" s="69">
        <v>289</v>
      </c>
      <c r="K3824" s="69">
        <v>8</v>
      </c>
      <c r="L3824" s="69">
        <f>COUNTIFS(Aéroports!$C$2:$C$5193,Aéroports!$C3824,Aéroports!$D$2:$D$5193,Aéroports!$D3824)</f>
        <v>1</v>
      </c>
      <c r="M3824" s="69" t="str">
        <f>IF(AND(Formulaire!$H$15=Aéroports!$E3824,--ISNUMBER(IFERROR(SEARCH(Formulaire!$H$16,$C3824,1),""))=1),MAX(M$1:M3823)+1,"")</f>
        <v/>
      </c>
      <c r="N3824" s="69" t="str">
        <f>IF(AND(Formulaire!$H$21=Aéroports!$E3824,--ISNUMBER(IFERROR(SEARCH(Formulaire!$H$22,$C3824,1),""))=1),MAX(N$1:N3823)+1,"")</f>
        <v/>
      </c>
      <c r="O3824" s="69" t="str">
        <f>IF(AND(Formulaire!$H$27=Aéroports!$E3824,--ISNUMBER(IFERROR(SEARCH(Formulaire!$H$28,$C3824,1),""))=1),MAX(O$1:O3823)+1,"")</f>
        <v/>
      </c>
      <c r="Q3824" s="91" t="str">
        <f>IFERROR(INDEX($C$2:$C$5193,MATCH(ROWS(M$2:M3824),M$2:M$5193,0)),"")</f>
        <v/>
      </c>
      <c r="R3824" s="70" t="str">
        <f>IFERROR(INDEX($C$2:$C$5193,MATCH(ROWS(N$2:N3824),N$2:N$5193,0)),"")</f>
        <v/>
      </c>
      <c r="S3824" s="92" t="str">
        <f>IFERROR(INDEX($C$2:$C$5193,MATCH(ROWS(O$2:O3824),O$2:O$5193,0)),"")</f>
        <v/>
      </c>
    </row>
    <row r="3825" spans="1:19" x14ac:dyDescent="0.25">
      <c r="A3825" s="68">
        <v>6215</v>
      </c>
      <c r="B3825" s="68" t="s">
        <v>10977</v>
      </c>
      <c r="C3825" s="68" t="s">
        <v>10978</v>
      </c>
      <c r="D3825" s="68" t="s">
        <v>10891</v>
      </c>
      <c r="E3825" s="68" t="s">
        <v>22434</v>
      </c>
      <c r="F3825" s="68" t="s">
        <v>10979</v>
      </c>
      <c r="G3825" s="68" t="s">
        <v>10980</v>
      </c>
      <c r="H3825" s="68">
        <v>3.4209999999999998</v>
      </c>
      <c r="I3825" s="68">
        <v>115.154</v>
      </c>
      <c r="J3825" s="68">
        <v>1400</v>
      </c>
      <c r="K3825" s="68">
        <v>8</v>
      </c>
      <c r="L3825" s="68">
        <f>COUNTIFS(Aéroports!$C$2:$C$5193,Aéroports!$C3825,Aéroports!$D$2:$D$5193,Aéroports!$D3825)</f>
        <v>1</v>
      </c>
      <c r="M3825" s="68" t="str">
        <f>IF(AND(Formulaire!$H$15=Aéroports!$E3825,--ISNUMBER(IFERROR(SEARCH(Formulaire!$H$16,$C3825,1),""))=1),MAX(M$1:M3824)+1,"")</f>
        <v/>
      </c>
      <c r="N3825" s="68" t="str">
        <f>IF(AND(Formulaire!$H$21=Aéroports!$E3825,--ISNUMBER(IFERROR(SEARCH(Formulaire!$H$22,$C3825,1),""))=1),MAX(N$1:N3824)+1,"")</f>
        <v/>
      </c>
      <c r="O3825" s="68" t="str">
        <f>IF(AND(Formulaire!$H$27=Aéroports!$E3825,--ISNUMBER(IFERROR(SEARCH(Formulaire!$H$28,$C3825,1),""))=1),MAX(O$1:O3824)+1,"")</f>
        <v/>
      </c>
      <c r="Q3825" s="91" t="str">
        <f>IFERROR(INDEX($C$2:$C$5193,MATCH(ROWS(M$2:M3825),M$2:M$5193,0)),"")</f>
        <v/>
      </c>
      <c r="R3825" s="70" t="str">
        <f>IFERROR(INDEX($C$2:$C$5193,MATCH(ROWS(N$2:N3825),N$2:N$5193,0)),"")</f>
        <v/>
      </c>
      <c r="S3825" s="92" t="str">
        <f>IFERROR(INDEX($C$2:$C$5193,MATCH(ROWS(O$2:O3825),O$2:O$5193,0)),"")</f>
        <v/>
      </c>
    </row>
    <row r="3826" spans="1:19" x14ac:dyDescent="0.25">
      <c r="A3826" s="69">
        <v>6216</v>
      </c>
      <c r="B3826" s="69" t="s">
        <v>10981</v>
      </c>
      <c r="C3826" s="69" t="s">
        <v>10982</v>
      </c>
      <c r="D3826" s="69" t="s">
        <v>10891</v>
      </c>
      <c r="E3826" s="69" t="s">
        <v>22434</v>
      </c>
      <c r="F3826" s="69" t="s">
        <v>10983</v>
      </c>
      <c r="G3826" s="69" t="s">
        <v>10984</v>
      </c>
      <c r="H3826" s="69">
        <v>3.9670000000000001</v>
      </c>
      <c r="I3826" s="69">
        <v>115.05</v>
      </c>
      <c r="J3826" s="69">
        <v>607</v>
      </c>
      <c r="K3826" s="69">
        <v>8</v>
      </c>
      <c r="L3826" s="69">
        <f>COUNTIFS(Aéroports!$C$2:$C$5193,Aéroports!$C3826,Aéroports!$D$2:$D$5193,Aéroports!$D3826)</f>
        <v>1</v>
      </c>
      <c r="M3826" s="69" t="str">
        <f>IF(AND(Formulaire!$H$15=Aéroports!$E3826,--ISNUMBER(IFERROR(SEARCH(Formulaire!$H$16,$C3826,1),""))=1),MAX(M$1:M3825)+1,"")</f>
        <v/>
      </c>
      <c r="N3826" s="69" t="str">
        <f>IF(AND(Formulaire!$H$21=Aéroports!$E3826,--ISNUMBER(IFERROR(SEARCH(Formulaire!$H$22,$C3826,1),""))=1),MAX(N$1:N3825)+1,"")</f>
        <v/>
      </c>
      <c r="O3826" s="69" t="str">
        <f>IF(AND(Formulaire!$H$27=Aéroports!$E3826,--ISNUMBER(IFERROR(SEARCH(Formulaire!$H$28,$C3826,1),""))=1),MAX(O$1:O3825)+1,"")</f>
        <v/>
      </c>
      <c r="Q3826" s="91" t="str">
        <f>IFERROR(INDEX($C$2:$C$5193,MATCH(ROWS(M$2:M3826),M$2:M$5193,0)),"")</f>
        <v/>
      </c>
      <c r="R3826" s="70" t="str">
        <f>IFERROR(INDEX($C$2:$C$5193,MATCH(ROWS(N$2:N3826),N$2:N$5193,0)),"")</f>
        <v/>
      </c>
      <c r="S3826" s="92" t="str">
        <f>IFERROR(INDEX($C$2:$C$5193,MATCH(ROWS(O$2:O3826),O$2:O$5193,0)),"")</f>
        <v/>
      </c>
    </row>
    <row r="3827" spans="1:19" x14ac:dyDescent="0.25">
      <c r="A3827" s="68">
        <v>3306</v>
      </c>
      <c r="B3827" s="68" t="s">
        <v>10985</v>
      </c>
      <c r="C3827" s="68" t="s">
        <v>10986</v>
      </c>
      <c r="D3827" s="68" t="s">
        <v>10891</v>
      </c>
      <c r="E3827" s="68" t="s">
        <v>22434</v>
      </c>
      <c r="F3827" s="68" t="s">
        <v>10987</v>
      </c>
      <c r="G3827" s="68" t="s">
        <v>10988</v>
      </c>
      <c r="H3827" s="68">
        <v>2.26336</v>
      </c>
      <c r="I3827" s="68">
        <v>102.252</v>
      </c>
      <c r="J3827" s="68">
        <v>35</v>
      </c>
      <c r="K3827" s="68">
        <v>8</v>
      </c>
      <c r="L3827" s="68">
        <f>COUNTIFS(Aéroports!$C$2:$C$5193,Aéroports!$C3827,Aéroports!$D$2:$D$5193,Aéroports!$D3827)</f>
        <v>1</v>
      </c>
      <c r="M3827" s="68" t="str">
        <f>IF(AND(Formulaire!$H$15=Aéroports!$E3827,--ISNUMBER(IFERROR(SEARCH(Formulaire!$H$16,$C3827,1),""))=1),MAX(M$1:M3826)+1,"")</f>
        <v/>
      </c>
      <c r="N3827" s="68" t="str">
        <f>IF(AND(Formulaire!$H$21=Aéroports!$E3827,--ISNUMBER(IFERROR(SEARCH(Formulaire!$H$22,$C3827,1),""))=1),MAX(N$1:N3826)+1,"")</f>
        <v/>
      </c>
      <c r="O3827" s="68" t="str">
        <f>IF(AND(Formulaire!$H$27=Aéroports!$E3827,--ISNUMBER(IFERROR(SEARCH(Formulaire!$H$28,$C3827,1),""))=1),MAX(O$1:O3826)+1,"")</f>
        <v/>
      </c>
      <c r="Q3827" s="91" t="str">
        <f>IFERROR(INDEX($C$2:$C$5193,MATCH(ROWS(M$2:M3827),M$2:M$5193,0)),"")</f>
        <v/>
      </c>
      <c r="R3827" s="70" t="str">
        <f>IFERROR(INDEX($C$2:$C$5193,MATCH(ROWS(N$2:N3827),N$2:N$5193,0)),"")</f>
        <v/>
      </c>
      <c r="S3827" s="92" t="str">
        <f>IFERROR(INDEX($C$2:$C$5193,MATCH(ROWS(O$2:O3827),O$2:O$5193,0)),"")</f>
        <v/>
      </c>
    </row>
    <row r="3828" spans="1:19" x14ac:dyDescent="0.25">
      <c r="A3828" s="69">
        <v>3265</v>
      </c>
      <c r="B3828" s="69" t="s">
        <v>10989</v>
      </c>
      <c r="C3828" s="69" t="s">
        <v>10990</v>
      </c>
      <c r="D3828" s="69" t="s">
        <v>10891</v>
      </c>
      <c r="E3828" s="69" t="s">
        <v>22434</v>
      </c>
      <c r="F3828" s="69" t="s">
        <v>10991</v>
      </c>
      <c r="G3828" s="69" t="s">
        <v>10992</v>
      </c>
      <c r="H3828" s="69">
        <v>4.1789800000000001</v>
      </c>
      <c r="I3828" s="69">
        <v>114.32899999999999</v>
      </c>
      <c r="J3828" s="69">
        <v>103</v>
      </c>
      <c r="K3828" s="69">
        <v>8</v>
      </c>
      <c r="L3828" s="69">
        <f>COUNTIFS(Aéroports!$C$2:$C$5193,Aéroports!$C3828,Aéroports!$D$2:$D$5193,Aéroports!$D3828)</f>
        <v>1</v>
      </c>
      <c r="M3828" s="69" t="str">
        <f>IF(AND(Formulaire!$H$15=Aéroports!$E3828,--ISNUMBER(IFERROR(SEARCH(Formulaire!$H$16,$C3828,1),""))=1),MAX(M$1:M3827)+1,"")</f>
        <v/>
      </c>
      <c r="N3828" s="69" t="str">
        <f>IF(AND(Formulaire!$H$21=Aéroports!$E3828,--ISNUMBER(IFERROR(SEARCH(Formulaire!$H$22,$C3828,1),""))=1),MAX(N$1:N3827)+1,"")</f>
        <v/>
      </c>
      <c r="O3828" s="69" t="str">
        <f>IF(AND(Formulaire!$H$27=Aéroports!$E3828,--ISNUMBER(IFERROR(SEARCH(Formulaire!$H$28,$C3828,1),""))=1),MAX(O$1:O3827)+1,"")</f>
        <v/>
      </c>
      <c r="Q3828" s="91" t="str">
        <f>IFERROR(INDEX($C$2:$C$5193,MATCH(ROWS(M$2:M3828),M$2:M$5193,0)),"")</f>
        <v/>
      </c>
      <c r="R3828" s="70" t="str">
        <f>IFERROR(INDEX($C$2:$C$5193,MATCH(ROWS(N$2:N3828),N$2:N$5193,0)),"")</f>
        <v/>
      </c>
      <c r="S3828" s="92" t="str">
        <f>IFERROR(INDEX($C$2:$C$5193,MATCH(ROWS(O$2:O3828),O$2:O$5193,0)),"")</f>
        <v/>
      </c>
    </row>
    <row r="3829" spans="1:19" x14ac:dyDescent="0.25">
      <c r="A3829" s="68">
        <v>3266</v>
      </c>
      <c r="B3829" s="68" t="s">
        <v>10993</v>
      </c>
      <c r="C3829" s="68" t="s">
        <v>10994</v>
      </c>
      <c r="D3829" s="68" t="s">
        <v>10891</v>
      </c>
      <c r="E3829" s="68" t="s">
        <v>22434</v>
      </c>
      <c r="F3829" s="68" t="s">
        <v>10995</v>
      </c>
      <c r="G3829" s="68" t="s">
        <v>10996</v>
      </c>
      <c r="H3829" s="68">
        <v>4.3220099999999997</v>
      </c>
      <c r="I3829" s="68">
        <v>113.98699999999999</v>
      </c>
      <c r="J3829" s="68">
        <v>59</v>
      </c>
      <c r="K3829" s="68">
        <v>8</v>
      </c>
      <c r="L3829" s="68">
        <f>COUNTIFS(Aéroports!$C$2:$C$5193,Aéroports!$C3829,Aéroports!$D$2:$D$5193,Aéroports!$D3829)</f>
        <v>1</v>
      </c>
      <c r="M3829" s="68" t="str">
        <f>IF(AND(Formulaire!$H$15=Aéroports!$E3829,--ISNUMBER(IFERROR(SEARCH(Formulaire!$H$16,$C3829,1),""))=1),MAX(M$1:M3828)+1,"")</f>
        <v/>
      </c>
      <c r="N3829" s="68" t="str">
        <f>IF(AND(Formulaire!$H$21=Aéroports!$E3829,--ISNUMBER(IFERROR(SEARCH(Formulaire!$H$22,$C3829,1),""))=1),MAX(N$1:N3828)+1,"")</f>
        <v/>
      </c>
      <c r="O3829" s="68" t="str">
        <f>IF(AND(Formulaire!$H$27=Aéroports!$E3829,--ISNUMBER(IFERROR(SEARCH(Formulaire!$H$28,$C3829,1),""))=1),MAX(O$1:O3828)+1,"")</f>
        <v/>
      </c>
      <c r="Q3829" s="91" t="str">
        <f>IFERROR(INDEX($C$2:$C$5193,MATCH(ROWS(M$2:M3829),M$2:M$5193,0)),"")</f>
        <v/>
      </c>
      <c r="R3829" s="70" t="str">
        <f>IFERROR(INDEX($C$2:$C$5193,MATCH(ROWS(N$2:N3829),N$2:N$5193,0)),"")</f>
        <v/>
      </c>
      <c r="S3829" s="92" t="str">
        <f>IFERROR(INDEX($C$2:$C$5193,MATCH(ROWS(O$2:O3829),O$2:O$5193,0)),"")</f>
        <v/>
      </c>
    </row>
    <row r="3830" spans="1:19" x14ac:dyDescent="0.25">
      <c r="A3830" s="69">
        <v>6217</v>
      </c>
      <c r="B3830" s="69" t="s">
        <v>10997</v>
      </c>
      <c r="C3830" s="69" t="s">
        <v>10998</v>
      </c>
      <c r="D3830" s="69" t="s">
        <v>10891</v>
      </c>
      <c r="E3830" s="69" t="s">
        <v>22434</v>
      </c>
      <c r="F3830" s="69" t="s">
        <v>10999</v>
      </c>
      <c r="G3830" s="69" t="s">
        <v>11000</v>
      </c>
      <c r="H3830" s="69">
        <v>2.90639</v>
      </c>
      <c r="I3830" s="69">
        <v>112.08</v>
      </c>
      <c r="J3830" s="69">
        <v>13</v>
      </c>
      <c r="K3830" s="69">
        <v>8</v>
      </c>
      <c r="L3830" s="69">
        <f>COUNTIFS(Aéroports!$C$2:$C$5193,Aéroports!$C3830,Aéroports!$D$2:$D$5193,Aéroports!$D3830)</f>
        <v>1</v>
      </c>
      <c r="M3830" s="69" t="str">
        <f>IF(AND(Formulaire!$H$15=Aéroports!$E3830,--ISNUMBER(IFERROR(SEARCH(Formulaire!$H$16,$C3830,1),""))=1),MAX(M$1:M3829)+1,"")</f>
        <v/>
      </c>
      <c r="N3830" s="69" t="str">
        <f>IF(AND(Formulaire!$H$21=Aéroports!$E3830,--ISNUMBER(IFERROR(SEARCH(Formulaire!$H$22,$C3830,1),""))=1),MAX(N$1:N3829)+1,"")</f>
        <v/>
      </c>
      <c r="O3830" s="69" t="str">
        <f>IF(AND(Formulaire!$H$27=Aéroports!$E3830,--ISNUMBER(IFERROR(SEARCH(Formulaire!$H$28,$C3830,1),""))=1),MAX(O$1:O3829)+1,"")</f>
        <v/>
      </c>
      <c r="Q3830" s="91" t="str">
        <f>IFERROR(INDEX($C$2:$C$5193,MATCH(ROWS(M$2:M3830),M$2:M$5193,0)),"")</f>
        <v/>
      </c>
      <c r="R3830" s="70" t="str">
        <f>IFERROR(INDEX($C$2:$C$5193,MATCH(ROWS(N$2:N3830),N$2:N$5193,0)),"")</f>
        <v/>
      </c>
      <c r="S3830" s="92" t="str">
        <f>IFERROR(INDEX($C$2:$C$5193,MATCH(ROWS(O$2:O3830),O$2:O$5193,0)),"")</f>
        <v/>
      </c>
    </row>
    <row r="3831" spans="1:19" x14ac:dyDescent="0.25">
      <c r="A3831" s="68">
        <v>4056</v>
      </c>
      <c r="B3831" s="68" t="s">
        <v>11001</v>
      </c>
      <c r="C3831" s="68" t="s">
        <v>11002</v>
      </c>
      <c r="D3831" s="68" t="s">
        <v>10891</v>
      </c>
      <c r="E3831" s="68" t="s">
        <v>22434</v>
      </c>
      <c r="F3831" s="68" t="s">
        <v>11003</v>
      </c>
      <c r="G3831" s="68" t="s">
        <v>11004</v>
      </c>
      <c r="H3831" s="68">
        <v>4.04833</v>
      </c>
      <c r="I3831" s="68">
        <v>114.80500000000001</v>
      </c>
      <c r="J3831" s="68">
        <v>80</v>
      </c>
      <c r="K3831" s="68">
        <v>8</v>
      </c>
      <c r="L3831" s="68">
        <f>COUNTIFS(Aéroports!$C$2:$C$5193,Aéroports!$C3831,Aéroports!$D$2:$D$5193,Aéroports!$D3831)</f>
        <v>1</v>
      </c>
      <c r="M3831" s="68" t="str">
        <f>IF(AND(Formulaire!$H$15=Aéroports!$E3831,--ISNUMBER(IFERROR(SEARCH(Formulaire!$H$16,$C3831,1),""))=1),MAX(M$1:M3830)+1,"")</f>
        <v/>
      </c>
      <c r="N3831" s="68" t="str">
        <f>IF(AND(Formulaire!$H$21=Aéroports!$E3831,--ISNUMBER(IFERROR(SEARCH(Formulaire!$H$22,$C3831,1),""))=1),MAX(N$1:N3830)+1,"")</f>
        <v/>
      </c>
      <c r="O3831" s="68" t="str">
        <f>IF(AND(Formulaire!$H$27=Aéroports!$E3831,--ISNUMBER(IFERROR(SEARCH(Formulaire!$H$28,$C3831,1),""))=1),MAX(O$1:O3830)+1,"")</f>
        <v/>
      </c>
      <c r="Q3831" s="91" t="str">
        <f>IFERROR(INDEX($C$2:$C$5193,MATCH(ROWS(M$2:M3831),M$2:M$5193,0)),"")</f>
        <v/>
      </c>
      <c r="R3831" s="70" t="str">
        <f>IFERROR(INDEX($C$2:$C$5193,MATCH(ROWS(N$2:N3831),N$2:N$5193,0)),"")</f>
        <v/>
      </c>
      <c r="S3831" s="92" t="str">
        <f>IFERROR(INDEX($C$2:$C$5193,MATCH(ROWS(O$2:O3831),O$2:O$5193,0)),"")</f>
        <v/>
      </c>
    </row>
    <row r="3832" spans="1:19" x14ac:dyDescent="0.25">
      <c r="A3832" s="69">
        <v>6230</v>
      </c>
      <c r="B3832" s="69" t="s">
        <v>11005</v>
      </c>
      <c r="C3832" s="69" t="s">
        <v>11006</v>
      </c>
      <c r="D3832" s="69" t="s">
        <v>10891</v>
      </c>
      <c r="E3832" s="69" t="s">
        <v>22434</v>
      </c>
      <c r="F3832" s="69" t="s">
        <v>11007</v>
      </c>
      <c r="G3832" s="69" t="s">
        <v>11008</v>
      </c>
      <c r="H3832" s="69">
        <v>4.24472</v>
      </c>
      <c r="I3832" s="69">
        <v>100.553</v>
      </c>
      <c r="J3832" s="69">
        <v>19</v>
      </c>
      <c r="K3832" s="69">
        <v>8</v>
      </c>
      <c r="L3832" s="69">
        <f>COUNTIFS(Aéroports!$C$2:$C$5193,Aéroports!$C3832,Aéroports!$D$2:$D$5193,Aéroports!$D3832)</f>
        <v>1</v>
      </c>
      <c r="M3832" s="69" t="str">
        <f>IF(AND(Formulaire!$H$15=Aéroports!$E3832,--ISNUMBER(IFERROR(SEARCH(Formulaire!$H$16,$C3832,1),""))=1),MAX(M$1:M3831)+1,"")</f>
        <v/>
      </c>
      <c r="N3832" s="69" t="str">
        <f>IF(AND(Formulaire!$H$21=Aéroports!$E3832,--ISNUMBER(IFERROR(SEARCH(Formulaire!$H$22,$C3832,1),""))=1),MAX(N$1:N3831)+1,"")</f>
        <v/>
      </c>
      <c r="O3832" s="69" t="str">
        <f>IF(AND(Formulaire!$H$27=Aéroports!$E3832,--ISNUMBER(IFERROR(SEARCH(Formulaire!$H$28,$C3832,1),""))=1),MAX(O$1:O3831)+1,"")</f>
        <v/>
      </c>
      <c r="Q3832" s="91" t="str">
        <f>IFERROR(INDEX($C$2:$C$5193,MATCH(ROWS(M$2:M3832),M$2:M$5193,0)),"")</f>
        <v/>
      </c>
      <c r="R3832" s="70" t="str">
        <f>IFERROR(INDEX($C$2:$C$5193,MATCH(ROWS(N$2:N3832),N$2:N$5193,0)),"")</f>
        <v/>
      </c>
      <c r="S3832" s="92" t="str">
        <f>IFERROR(INDEX($C$2:$C$5193,MATCH(ROWS(O$2:O3832),O$2:O$5193,0)),"")</f>
        <v/>
      </c>
    </row>
    <row r="3833" spans="1:19" x14ac:dyDescent="0.25">
      <c r="A3833" s="68">
        <v>3308</v>
      </c>
      <c r="B3833" s="68" t="s">
        <v>11009</v>
      </c>
      <c r="C3833" s="68" t="s">
        <v>11010</v>
      </c>
      <c r="D3833" s="68" t="s">
        <v>10891</v>
      </c>
      <c r="E3833" s="68" t="s">
        <v>22434</v>
      </c>
      <c r="F3833" s="68" t="s">
        <v>11011</v>
      </c>
      <c r="G3833" s="68" t="s">
        <v>11012</v>
      </c>
      <c r="H3833" s="68">
        <v>5.2971399999999997</v>
      </c>
      <c r="I3833" s="68">
        <v>100.277</v>
      </c>
      <c r="J3833" s="68">
        <v>11</v>
      </c>
      <c r="K3833" s="68">
        <v>8</v>
      </c>
      <c r="L3833" s="68">
        <f>COUNTIFS(Aéroports!$C$2:$C$5193,Aéroports!$C3833,Aéroports!$D$2:$D$5193,Aéroports!$D3833)</f>
        <v>1</v>
      </c>
      <c r="M3833" s="68" t="str">
        <f>IF(AND(Formulaire!$H$15=Aéroports!$E3833,--ISNUMBER(IFERROR(SEARCH(Formulaire!$H$16,$C3833,1),""))=1),MAX(M$1:M3832)+1,"")</f>
        <v/>
      </c>
      <c r="N3833" s="68" t="str">
        <f>IF(AND(Formulaire!$H$21=Aéroports!$E3833,--ISNUMBER(IFERROR(SEARCH(Formulaire!$H$22,$C3833,1),""))=1),MAX(N$1:N3832)+1,"")</f>
        <v/>
      </c>
      <c r="O3833" s="68" t="str">
        <f>IF(AND(Formulaire!$H$27=Aéroports!$E3833,--ISNUMBER(IFERROR(SEARCH(Formulaire!$H$28,$C3833,1),""))=1),MAX(O$1:O3832)+1,"")</f>
        <v/>
      </c>
      <c r="Q3833" s="91" t="str">
        <f>IFERROR(INDEX($C$2:$C$5193,MATCH(ROWS(M$2:M3833),M$2:M$5193,0)),"")</f>
        <v/>
      </c>
      <c r="R3833" s="70" t="str">
        <f>IFERROR(INDEX($C$2:$C$5193,MATCH(ROWS(N$2:N3833),N$2:N$5193,0)),"")</f>
        <v/>
      </c>
      <c r="S3833" s="92" t="str">
        <f>IFERROR(INDEX($C$2:$C$5193,MATCH(ROWS(O$2:O3833),O$2:O$5193,0)),"")</f>
        <v/>
      </c>
    </row>
    <row r="3834" spans="1:19" x14ac:dyDescent="0.25">
      <c r="A3834" s="69">
        <v>4013</v>
      </c>
      <c r="B3834" s="69" t="s">
        <v>11013</v>
      </c>
      <c r="C3834" s="69" t="s">
        <v>11014</v>
      </c>
      <c r="D3834" s="69" t="s">
        <v>10891</v>
      </c>
      <c r="E3834" s="69" t="s">
        <v>22434</v>
      </c>
      <c r="F3834" s="69" t="s">
        <v>11015</v>
      </c>
      <c r="G3834" s="69" t="s">
        <v>11016</v>
      </c>
      <c r="H3834" s="69">
        <v>5.7652799999999997</v>
      </c>
      <c r="I3834" s="69">
        <v>103.00700000000001</v>
      </c>
      <c r="J3834" s="69">
        <v>36</v>
      </c>
      <c r="K3834" s="69">
        <v>8</v>
      </c>
      <c r="L3834" s="69">
        <f>COUNTIFS(Aéroports!$C$2:$C$5193,Aéroports!$C3834,Aéroports!$D$2:$D$5193,Aéroports!$D3834)</f>
        <v>1</v>
      </c>
      <c r="M3834" s="69" t="str">
        <f>IF(AND(Formulaire!$H$15=Aéroports!$E3834,--ISNUMBER(IFERROR(SEARCH(Formulaire!$H$16,$C3834,1),""))=1),MAX(M$1:M3833)+1,"")</f>
        <v/>
      </c>
      <c r="N3834" s="69" t="str">
        <f>IF(AND(Formulaire!$H$21=Aéroports!$E3834,--ISNUMBER(IFERROR(SEARCH(Formulaire!$H$22,$C3834,1),""))=1),MAX(N$1:N3833)+1,"")</f>
        <v/>
      </c>
      <c r="O3834" s="69" t="str">
        <f>IF(AND(Formulaire!$H$27=Aéroports!$E3834,--ISNUMBER(IFERROR(SEARCH(Formulaire!$H$28,$C3834,1),""))=1),MAX(O$1:O3833)+1,"")</f>
        <v/>
      </c>
      <c r="Q3834" s="91" t="str">
        <f>IFERROR(INDEX($C$2:$C$5193,MATCH(ROWS(M$2:M3834),M$2:M$5193,0)),"")</f>
        <v/>
      </c>
      <c r="R3834" s="70" t="str">
        <f>IFERROR(INDEX($C$2:$C$5193,MATCH(ROWS(N$2:N3834),N$2:N$5193,0)),"")</f>
        <v/>
      </c>
      <c r="S3834" s="92" t="str">
        <f>IFERROR(INDEX($C$2:$C$5193,MATCH(ROWS(O$2:O3834),O$2:O$5193,0)),"")</f>
        <v/>
      </c>
    </row>
    <row r="3835" spans="1:19" x14ac:dyDescent="0.25">
      <c r="A3835" s="68">
        <v>4141</v>
      </c>
      <c r="B3835" s="68" t="s">
        <v>11017</v>
      </c>
      <c r="C3835" s="68" t="s">
        <v>11018</v>
      </c>
      <c r="D3835" s="68" t="s">
        <v>10891</v>
      </c>
      <c r="E3835" s="68" t="s">
        <v>22434</v>
      </c>
      <c r="F3835" s="68" t="s">
        <v>11019</v>
      </c>
      <c r="G3835" s="68" t="s">
        <v>11020</v>
      </c>
      <c r="H3835" s="68">
        <v>5.9009</v>
      </c>
      <c r="I3835" s="68">
        <v>118.059</v>
      </c>
      <c r="J3835" s="68">
        <v>46</v>
      </c>
      <c r="K3835" s="68">
        <v>8</v>
      </c>
      <c r="L3835" s="68">
        <f>COUNTIFS(Aéroports!$C$2:$C$5193,Aéroports!$C3835,Aéroports!$D$2:$D$5193,Aéroports!$D3835)</f>
        <v>1</v>
      </c>
      <c r="M3835" s="68" t="str">
        <f>IF(AND(Formulaire!$H$15=Aéroports!$E3835,--ISNUMBER(IFERROR(SEARCH(Formulaire!$H$16,$C3835,1),""))=1),MAX(M$1:M3834)+1,"")</f>
        <v/>
      </c>
      <c r="N3835" s="68" t="str">
        <f>IF(AND(Formulaire!$H$21=Aéroports!$E3835,--ISNUMBER(IFERROR(SEARCH(Formulaire!$H$22,$C3835,1),""))=1),MAX(N$1:N3834)+1,"")</f>
        <v/>
      </c>
      <c r="O3835" s="68" t="str">
        <f>IF(AND(Formulaire!$H$27=Aéroports!$E3835,--ISNUMBER(IFERROR(SEARCH(Formulaire!$H$28,$C3835,1),""))=1),MAX(O$1:O3834)+1,"")</f>
        <v/>
      </c>
      <c r="Q3835" s="91" t="str">
        <f>IFERROR(INDEX($C$2:$C$5193,MATCH(ROWS(M$2:M3835),M$2:M$5193,0)),"")</f>
        <v/>
      </c>
      <c r="R3835" s="70" t="str">
        <f>IFERROR(INDEX($C$2:$C$5193,MATCH(ROWS(N$2:N3835),N$2:N$5193,0)),"")</f>
        <v/>
      </c>
      <c r="S3835" s="92" t="str">
        <f>IFERROR(INDEX($C$2:$C$5193,MATCH(ROWS(O$2:O3835),O$2:O$5193,0)),"")</f>
        <v/>
      </c>
    </row>
    <row r="3836" spans="1:19" x14ac:dyDescent="0.25">
      <c r="A3836" s="69">
        <v>3267</v>
      </c>
      <c r="B3836" s="69" t="s">
        <v>11021</v>
      </c>
      <c r="C3836" s="69" t="s">
        <v>11022</v>
      </c>
      <c r="D3836" s="69" t="s">
        <v>10891</v>
      </c>
      <c r="E3836" s="69" t="s">
        <v>22434</v>
      </c>
      <c r="F3836" s="69" t="s">
        <v>11023</v>
      </c>
      <c r="G3836" s="69" t="s">
        <v>11024</v>
      </c>
      <c r="H3836" s="69">
        <v>2.2616000000000001</v>
      </c>
      <c r="I3836" s="69">
        <v>111.985</v>
      </c>
      <c r="J3836" s="69">
        <v>122</v>
      </c>
      <c r="K3836" s="69">
        <v>8</v>
      </c>
      <c r="L3836" s="69">
        <f>COUNTIFS(Aéroports!$C$2:$C$5193,Aéroports!$C3836,Aéroports!$D$2:$D$5193,Aéroports!$D3836)</f>
        <v>1</v>
      </c>
      <c r="M3836" s="69" t="str">
        <f>IF(AND(Formulaire!$H$15=Aéroports!$E3836,--ISNUMBER(IFERROR(SEARCH(Formulaire!$H$16,$C3836,1),""))=1),MAX(M$1:M3835)+1,"")</f>
        <v/>
      </c>
      <c r="N3836" s="69" t="str">
        <f>IF(AND(Formulaire!$H$21=Aéroports!$E3836,--ISNUMBER(IFERROR(SEARCH(Formulaire!$H$22,$C3836,1),""))=1),MAX(N$1:N3835)+1,"")</f>
        <v/>
      </c>
      <c r="O3836" s="69" t="str">
        <f>IF(AND(Formulaire!$H$27=Aéroports!$E3836,--ISNUMBER(IFERROR(SEARCH(Formulaire!$H$28,$C3836,1),""))=1),MAX(O$1:O3835)+1,"")</f>
        <v/>
      </c>
      <c r="Q3836" s="91" t="str">
        <f>IFERROR(INDEX($C$2:$C$5193,MATCH(ROWS(M$2:M3836),M$2:M$5193,0)),"")</f>
        <v/>
      </c>
      <c r="R3836" s="70" t="str">
        <f>IFERROR(INDEX($C$2:$C$5193,MATCH(ROWS(N$2:N3836),N$2:N$5193,0)),"")</f>
        <v/>
      </c>
      <c r="S3836" s="92" t="str">
        <f>IFERROR(INDEX($C$2:$C$5193,MATCH(ROWS(O$2:O3836),O$2:O$5193,0)),"")</f>
        <v/>
      </c>
    </row>
    <row r="3837" spans="1:19" x14ac:dyDescent="0.25">
      <c r="A3837" s="68">
        <v>3271</v>
      </c>
      <c r="B3837" s="68" t="s">
        <v>11025</v>
      </c>
      <c r="C3837" s="68" t="s">
        <v>11026</v>
      </c>
      <c r="D3837" s="68" t="s">
        <v>10891</v>
      </c>
      <c r="E3837" s="68" t="s">
        <v>22434</v>
      </c>
      <c r="F3837" s="68" t="s">
        <v>11027</v>
      </c>
      <c r="G3837" s="68" t="s">
        <v>11028</v>
      </c>
      <c r="H3837" s="68">
        <v>4.3201599999999996</v>
      </c>
      <c r="I3837" s="68">
        <v>118.128</v>
      </c>
      <c r="J3837" s="68">
        <v>57</v>
      </c>
      <c r="K3837" s="68">
        <v>8</v>
      </c>
      <c r="L3837" s="68">
        <f>COUNTIFS(Aéroports!$C$2:$C$5193,Aéroports!$C3837,Aéroports!$D$2:$D$5193,Aéroports!$D3837)</f>
        <v>1</v>
      </c>
      <c r="M3837" s="68" t="str">
        <f>IF(AND(Formulaire!$H$15=Aéroports!$E3837,--ISNUMBER(IFERROR(SEARCH(Formulaire!$H$16,$C3837,1),""))=1),MAX(M$1:M3836)+1,"")</f>
        <v/>
      </c>
      <c r="N3837" s="68" t="str">
        <f>IF(AND(Formulaire!$H$21=Aéroports!$E3837,--ISNUMBER(IFERROR(SEARCH(Formulaire!$H$22,$C3837,1),""))=1),MAX(N$1:N3836)+1,"")</f>
        <v/>
      </c>
      <c r="O3837" s="68" t="str">
        <f>IF(AND(Formulaire!$H$27=Aéroports!$E3837,--ISNUMBER(IFERROR(SEARCH(Formulaire!$H$28,$C3837,1),""))=1),MAX(O$1:O3836)+1,"")</f>
        <v/>
      </c>
      <c r="Q3837" s="91" t="str">
        <f>IFERROR(INDEX($C$2:$C$5193,MATCH(ROWS(M$2:M3837),M$2:M$5193,0)),"")</f>
        <v/>
      </c>
      <c r="R3837" s="70" t="str">
        <f>IFERROR(INDEX($C$2:$C$5193,MATCH(ROWS(N$2:N3837),N$2:N$5193,0)),"")</f>
        <v/>
      </c>
      <c r="S3837" s="92" t="str">
        <f>IFERROR(INDEX($C$2:$C$5193,MATCH(ROWS(O$2:O3837),O$2:O$5193,0)),"")</f>
        <v/>
      </c>
    </row>
    <row r="3838" spans="1:19" x14ac:dyDescent="0.25">
      <c r="A3838" s="69">
        <v>3407</v>
      </c>
      <c r="B3838" s="69" t="s">
        <v>11029</v>
      </c>
      <c r="C3838" s="69" t="s">
        <v>11030</v>
      </c>
      <c r="D3838" s="69" t="s">
        <v>10891</v>
      </c>
      <c r="E3838" s="69" t="s">
        <v>22434</v>
      </c>
      <c r="F3838" s="69" t="s">
        <v>11031</v>
      </c>
      <c r="G3838" s="69" t="s">
        <v>11032</v>
      </c>
      <c r="H3838" s="69">
        <v>2.8181799999999999</v>
      </c>
      <c r="I3838" s="69">
        <v>104.16</v>
      </c>
      <c r="J3838" s="69">
        <v>15</v>
      </c>
      <c r="K3838" s="69">
        <v>8</v>
      </c>
      <c r="L3838" s="69">
        <f>COUNTIFS(Aéroports!$C$2:$C$5193,Aéroports!$C3838,Aéroports!$D$2:$D$5193,Aéroports!$D3838)</f>
        <v>1</v>
      </c>
      <c r="M3838" s="69" t="str">
        <f>IF(AND(Formulaire!$H$15=Aéroports!$E3838,--ISNUMBER(IFERROR(SEARCH(Formulaire!$H$16,$C3838,1),""))=1),MAX(M$1:M3837)+1,"")</f>
        <v/>
      </c>
      <c r="N3838" s="69" t="str">
        <f>IF(AND(Formulaire!$H$21=Aéroports!$E3838,--ISNUMBER(IFERROR(SEARCH(Formulaire!$H$22,$C3838,1),""))=1),MAX(N$1:N3837)+1,"")</f>
        <v/>
      </c>
      <c r="O3838" s="69" t="str">
        <f>IF(AND(Formulaire!$H$27=Aéroports!$E3838,--ISNUMBER(IFERROR(SEARCH(Formulaire!$H$28,$C3838,1),""))=1),MAX(O$1:O3837)+1,"")</f>
        <v/>
      </c>
      <c r="Q3838" s="91" t="str">
        <f>IFERROR(INDEX($C$2:$C$5193,MATCH(ROWS(M$2:M3838),M$2:M$5193,0)),"")</f>
        <v/>
      </c>
      <c r="R3838" s="70" t="str">
        <f>IFERROR(INDEX($C$2:$C$5193,MATCH(ROWS(N$2:N3838),N$2:N$5193,0)),"")</f>
        <v/>
      </c>
      <c r="S3838" s="92" t="str">
        <f>IFERROR(INDEX($C$2:$C$5193,MATCH(ROWS(O$2:O3838),O$2:O$5193,0)),"")</f>
        <v/>
      </c>
    </row>
    <row r="3839" spans="1:19" x14ac:dyDescent="0.25">
      <c r="A3839" s="68">
        <v>6221</v>
      </c>
      <c r="B3839" s="68" t="s">
        <v>11033</v>
      </c>
      <c r="C3839" s="68" t="s">
        <v>11034</v>
      </c>
      <c r="D3839" s="68" t="s">
        <v>10891</v>
      </c>
      <c r="E3839" s="68" t="s">
        <v>22434</v>
      </c>
      <c r="F3839" s="68" t="s">
        <v>11035</v>
      </c>
      <c r="G3839" s="68" t="s">
        <v>11036</v>
      </c>
      <c r="H3839" s="68">
        <v>5.4</v>
      </c>
      <c r="I3839" s="68">
        <v>118.65</v>
      </c>
      <c r="J3839" s="68">
        <v>26</v>
      </c>
      <c r="K3839" s="68">
        <v>8</v>
      </c>
      <c r="L3839" s="68">
        <f>COUNTIFS(Aéroports!$C$2:$C$5193,Aéroports!$C3839,Aéroports!$D$2:$D$5193,Aéroports!$D3839)</f>
        <v>1</v>
      </c>
      <c r="M3839" s="68" t="str">
        <f>IF(AND(Formulaire!$H$15=Aéroports!$E3839,--ISNUMBER(IFERROR(SEARCH(Formulaire!$H$16,$C3839,1),""))=1),MAX(M$1:M3838)+1,"")</f>
        <v/>
      </c>
      <c r="N3839" s="68" t="str">
        <f>IF(AND(Formulaire!$H$21=Aéroports!$E3839,--ISNUMBER(IFERROR(SEARCH(Formulaire!$H$22,$C3839,1),""))=1),MAX(N$1:N3838)+1,"")</f>
        <v/>
      </c>
      <c r="O3839" s="68" t="str">
        <f>IF(AND(Formulaire!$H$27=Aéroports!$E3839,--ISNUMBER(IFERROR(SEARCH(Formulaire!$H$28,$C3839,1),""))=1),MAX(O$1:O3838)+1,"")</f>
        <v/>
      </c>
      <c r="Q3839" s="91" t="str">
        <f>IFERROR(INDEX($C$2:$C$5193,MATCH(ROWS(M$2:M3839),M$2:M$5193,0)),"")</f>
        <v/>
      </c>
      <c r="R3839" s="70" t="str">
        <f>IFERROR(INDEX($C$2:$C$5193,MATCH(ROWS(N$2:N3839),N$2:N$5193,0)),"")</f>
        <v/>
      </c>
      <c r="S3839" s="92" t="str">
        <f>IFERROR(INDEX($C$2:$C$5193,MATCH(ROWS(O$2:O3839),O$2:O$5193,0)),"")</f>
        <v/>
      </c>
    </row>
    <row r="3840" spans="1:19" x14ac:dyDescent="0.25">
      <c r="A3840" s="69">
        <v>1013</v>
      </c>
      <c r="B3840" s="69" t="s">
        <v>10860</v>
      </c>
      <c r="C3840" s="69" t="s">
        <v>10861</v>
      </c>
      <c r="D3840" s="69" t="s">
        <v>10862</v>
      </c>
      <c r="E3840" s="69" t="s">
        <v>10862</v>
      </c>
      <c r="F3840" s="69" t="s">
        <v>10863</v>
      </c>
      <c r="G3840" s="69" t="s">
        <v>10864</v>
      </c>
      <c r="H3840" s="69">
        <v>-15.6791</v>
      </c>
      <c r="I3840" s="69">
        <v>34.973999999999997</v>
      </c>
      <c r="J3840" s="69">
        <v>2555</v>
      </c>
      <c r="K3840" s="69">
        <v>2</v>
      </c>
      <c r="L3840" s="69">
        <f>COUNTIFS(Aéroports!$C$2:$C$5193,Aéroports!$C3840,Aéroports!$D$2:$D$5193,Aéroports!$D3840)</f>
        <v>1</v>
      </c>
      <c r="M3840" s="69" t="str">
        <f>IF(AND(Formulaire!$H$15=Aéroports!$E3840,--ISNUMBER(IFERROR(SEARCH(Formulaire!$H$16,$C3840,1),""))=1),MAX(M$1:M3839)+1,"")</f>
        <v/>
      </c>
      <c r="N3840" s="69" t="str">
        <f>IF(AND(Formulaire!$H$21=Aéroports!$E3840,--ISNUMBER(IFERROR(SEARCH(Formulaire!$H$22,$C3840,1),""))=1),MAX(N$1:N3839)+1,"")</f>
        <v/>
      </c>
      <c r="O3840" s="69" t="str">
        <f>IF(AND(Formulaire!$H$27=Aéroports!$E3840,--ISNUMBER(IFERROR(SEARCH(Formulaire!$H$28,$C3840,1),""))=1),MAX(O$1:O3839)+1,"")</f>
        <v/>
      </c>
      <c r="Q3840" s="91" t="str">
        <f>IFERROR(INDEX($C$2:$C$5193,MATCH(ROWS(M$2:M3840),M$2:M$5193,0)),"")</f>
        <v/>
      </c>
      <c r="R3840" s="70" t="str">
        <f>IFERROR(INDEX($C$2:$C$5193,MATCH(ROWS(N$2:N3840),N$2:N$5193,0)),"")</f>
        <v/>
      </c>
      <c r="S3840" s="92" t="str">
        <f>IFERROR(INDEX($C$2:$C$5193,MATCH(ROWS(O$2:O3840),O$2:O$5193,0)),"")</f>
        <v/>
      </c>
    </row>
    <row r="3841" spans="1:19" x14ac:dyDescent="0.25">
      <c r="A3841" s="68">
        <v>5640</v>
      </c>
      <c r="B3841" s="68" t="s">
        <v>10865</v>
      </c>
      <c r="C3841" s="68" t="s">
        <v>10866</v>
      </c>
      <c r="D3841" s="68" t="s">
        <v>10862</v>
      </c>
      <c r="E3841" s="68" t="s">
        <v>10862</v>
      </c>
      <c r="F3841" s="68" t="s">
        <v>10867</v>
      </c>
      <c r="G3841" s="68" t="s">
        <v>10868</v>
      </c>
      <c r="H3841" s="68">
        <v>-14.306900000000001</v>
      </c>
      <c r="I3841" s="68">
        <v>35.1325</v>
      </c>
      <c r="J3841" s="68">
        <v>1587</v>
      </c>
      <c r="K3841" s="68">
        <v>2</v>
      </c>
      <c r="L3841" s="68">
        <f>COUNTIFS(Aéroports!$C$2:$C$5193,Aéroports!$C3841,Aéroports!$D$2:$D$5193,Aéroports!$D3841)</f>
        <v>1</v>
      </c>
      <c r="M3841" s="68" t="str">
        <f>IF(AND(Formulaire!$H$15=Aéroports!$E3841,--ISNUMBER(IFERROR(SEARCH(Formulaire!$H$16,$C3841,1),""))=1),MAX(M$1:M3840)+1,"")</f>
        <v/>
      </c>
      <c r="N3841" s="68" t="str">
        <f>IF(AND(Formulaire!$H$21=Aéroports!$E3841,--ISNUMBER(IFERROR(SEARCH(Formulaire!$H$22,$C3841,1),""))=1),MAX(N$1:N3840)+1,"")</f>
        <v/>
      </c>
      <c r="O3841" s="68" t="str">
        <f>IF(AND(Formulaire!$H$27=Aéroports!$E3841,--ISNUMBER(IFERROR(SEARCH(Formulaire!$H$28,$C3841,1),""))=1),MAX(O$1:O3840)+1,"")</f>
        <v/>
      </c>
      <c r="Q3841" s="91" t="str">
        <f>IFERROR(INDEX($C$2:$C$5193,MATCH(ROWS(M$2:M3841),M$2:M$5193,0)),"")</f>
        <v/>
      </c>
      <c r="R3841" s="70" t="str">
        <f>IFERROR(INDEX($C$2:$C$5193,MATCH(ROWS(N$2:N3841),N$2:N$5193,0)),"")</f>
        <v/>
      </c>
      <c r="S3841" s="92" t="str">
        <f>IFERROR(INDEX($C$2:$C$5193,MATCH(ROWS(O$2:O3841),O$2:O$5193,0)),"")</f>
        <v/>
      </c>
    </row>
    <row r="3842" spans="1:19" x14ac:dyDescent="0.25">
      <c r="A3842" s="69">
        <v>1014</v>
      </c>
      <c r="B3842" s="69" t="s">
        <v>10869</v>
      </c>
      <c r="C3842" s="69" t="s">
        <v>10870</v>
      </c>
      <c r="D3842" s="69" t="s">
        <v>10862</v>
      </c>
      <c r="E3842" s="69" t="s">
        <v>10862</v>
      </c>
      <c r="F3842" s="69" t="s">
        <v>10871</v>
      </c>
      <c r="G3842" s="69" t="s">
        <v>10872</v>
      </c>
      <c r="H3842" s="69">
        <v>-9.9535699999999991</v>
      </c>
      <c r="I3842" s="69">
        <v>33.893000000000001</v>
      </c>
      <c r="J3842" s="69">
        <v>1765</v>
      </c>
      <c r="K3842" s="69">
        <v>2</v>
      </c>
      <c r="L3842" s="69">
        <f>COUNTIFS(Aéroports!$C$2:$C$5193,Aéroports!$C3842,Aéroports!$D$2:$D$5193,Aéroports!$D3842)</f>
        <v>1</v>
      </c>
      <c r="M3842" s="69" t="str">
        <f>IF(AND(Formulaire!$H$15=Aéroports!$E3842,--ISNUMBER(IFERROR(SEARCH(Formulaire!$H$16,$C3842,1),""))=1),MAX(M$1:M3841)+1,"")</f>
        <v/>
      </c>
      <c r="N3842" s="69" t="str">
        <f>IF(AND(Formulaire!$H$21=Aéroports!$E3842,--ISNUMBER(IFERROR(SEARCH(Formulaire!$H$22,$C3842,1),""))=1),MAX(N$1:N3841)+1,"")</f>
        <v/>
      </c>
      <c r="O3842" s="69" t="str">
        <f>IF(AND(Formulaire!$H$27=Aéroports!$E3842,--ISNUMBER(IFERROR(SEARCH(Formulaire!$H$28,$C3842,1),""))=1),MAX(O$1:O3841)+1,"")</f>
        <v/>
      </c>
      <c r="Q3842" s="91" t="str">
        <f>IFERROR(INDEX($C$2:$C$5193,MATCH(ROWS(M$2:M3842),M$2:M$5193,0)),"")</f>
        <v/>
      </c>
      <c r="R3842" s="70" t="str">
        <f>IFERROR(INDEX($C$2:$C$5193,MATCH(ROWS(N$2:N3842),N$2:N$5193,0)),"")</f>
        <v/>
      </c>
      <c r="S3842" s="92" t="str">
        <f>IFERROR(INDEX($C$2:$C$5193,MATCH(ROWS(O$2:O3842),O$2:O$5193,0)),"")</f>
        <v/>
      </c>
    </row>
    <row r="3843" spans="1:19" x14ac:dyDescent="0.25">
      <c r="A3843" s="68">
        <v>9227</v>
      </c>
      <c r="B3843" s="68" t="s">
        <v>10873</v>
      </c>
      <c r="C3843" s="68" t="s">
        <v>10874</v>
      </c>
      <c r="D3843" s="68" t="s">
        <v>10862</v>
      </c>
      <c r="E3843" s="68" t="s">
        <v>10862</v>
      </c>
      <c r="F3843" s="68" t="s">
        <v>10875</v>
      </c>
      <c r="G3843" s="68" t="s">
        <v>10876</v>
      </c>
      <c r="H3843" s="68">
        <v>-12.083</v>
      </c>
      <c r="I3843" s="68">
        <v>34.732999999999997</v>
      </c>
      <c r="J3843" s="68">
        <v>1600</v>
      </c>
      <c r="K3843" s="68">
        <v>2</v>
      </c>
      <c r="L3843" s="68">
        <f>COUNTIFS(Aéroports!$C$2:$C$5193,Aéroports!$C3843,Aéroports!$D$2:$D$5193,Aéroports!$D3843)</f>
        <v>1</v>
      </c>
      <c r="M3843" s="68" t="str">
        <f>IF(AND(Formulaire!$H$15=Aéroports!$E3843,--ISNUMBER(IFERROR(SEARCH(Formulaire!$H$16,$C3843,1),""))=1),MAX(M$1:M3842)+1,"")</f>
        <v/>
      </c>
      <c r="N3843" s="68" t="str">
        <f>IF(AND(Formulaire!$H$21=Aéroports!$E3843,--ISNUMBER(IFERROR(SEARCH(Formulaire!$H$22,$C3843,1),""))=1),MAX(N$1:N3842)+1,"")</f>
        <v/>
      </c>
      <c r="O3843" s="68" t="str">
        <f>IF(AND(Formulaire!$H$27=Aéroports!$E3843,--ISNUMBER(IFERROR(SEARCH(Formulaire!$H$28,$C3843,1),""))=1),MAX(O$1:O3842)+1,"")</f>
        <v/>
      </c>
      <c r="Q3843" s="91" t="str">
        <f>IFERROR(INDEX($C$2:$C$5193,MATCH(ROWS(M$2:M3843),M$2:M$5193,0)),"")</f>
        <v/>
      </c>
      <c r="R3843" s="70" t="str">
        <f>IFERROR(INDEX($C$2:$C$5193,MATCH(ROWS(N$2:N3843),N$2:N$5193,0)),"")</f>
        <v/>
      </c>
      <c r="S3843" s="92" t="str">
        <f>IFERROR(INDEX($C$2:$C$5193,MATCH(ROWS(O$2:O3843),O$2:O$5193,0)),"")</f>
        <v/>
      </c>
    </row>
    <row r="3844" spans="1:19" x14ac:dyDescent="0.25">
      <c r="A3844" s="69">
        <v>1016</v>
      </c>
      <c r="B3844" s="69" t="s">
        <v>10877</v>
      </c>
      <c r="C3844" s="69" t="s">
        <v>10878</v>
      </c>
      <c r="D3844" s="69" t="s">
        <v>10862</v>
      </c>
      <c r="E3844" s="69" t="s">
        <v>10862</v>
      </c>
      <c r="F3844" s="69" t="s">
        <v>10879</v>
      </c>
      <c r="G3844" s="69" t="s">
        <v>10880</v>
      </c>
      <c r="H3844" s="69">
        <v>-13.789400000000001</v>
      </c>
      <c r="I3844" s="69">
        <v>33.780999999999999</v>
      </c>
      <c r="J3844" s="69">
        <v>4035</v>
      </c>
      <c r="K3844" s="69">
        <v>2</v>
      </c>
      <c r="L3844" s="69">
        <f>COUNTIFS(Aéroports!$C$2:$C$5193,Aéroports!$C3844,Aéroports!$D$2:$D$5193,Aéroports!$D3844)</f>
        <v>1</v>
      </c>
      <c r="M3844" s="69" t="str">
        <f>IF(AND(Formulaire!$H$15=Aéroports!$E3844,--ISNUMBER(IFERROR(SEARCH(Formulaire!$H$16,$C3844,1),""))=1),MAX(M$1:M3843)+1,"")</f>
        <v/>
      </c>
      <c r="N3844" s="69" t="str">
        <f>IF(AND(Formulaire!$H$21=Aéroports!$E3844,--ISNUMBER(IFERROR(SEARCH(Formulaire!$H$22,$C3844,1),""))=1),MAX(N$1:N3843)+1,"")</f>
        <v/>
      </c>
      <c r="O3844" s="69" t="str">
        <f>IF(AND(Formulaire!$H$27=Aéroports!$E3844,--ISNUMBER(IFERROR(SEARCH(Formulaire!$H$28,$C3844,1),""))=1),MAX(O$1:O3843)+1,"")</f>
        <v/>
      </c>
      <c r="Q3844" s="91" t="str">
        <f>IFERROR(INDEX($C$2:$C$5193,MATCH(ROWS(M$2:M3844),M$2:M$5193,0)),"")</f>
        <v/>
      </c>
      <c r="R3844" s="70" t="str">
        <f>IFERROR(INDEX($C$2:$C$5193,MATCH(ROWS(N$2:N3844),N$2:N$5193,0)),"")</f>
        <v/>
      </c>
      <c r="S3844" s="92" t="str">
        <f>IFERROR(INDEX($C$2:$C$5193,MATCH(ROWS(O$2:O3844),O$2:O$5193,0)),"")</f>
        <v/>
      </c>
    </row>
    <row r="3845" spans="1:19" x14ac:dyDescent="0.25">
      <c r="A3845" s="68">
        <v>11807</v>
      </c>
      <c r="B3845" s="68" t="s">
        <v>10881</v>
      </c>
      <c r="C3845" s="68" t="s">
        <v>10882</v>
      </c>
      <c r="D3845" s="68" t="s">
        <v>10862</v>
      </c>
      <c r="E3845" s="68" t="s">
        <v>10862</v>
      </c>
      <c r="F3845" s="68" t="s">
        <v>10883</v>
      </c>
      <c r="G3845" s="68" t="s">
        <v>10884</v>
      </c>
      <c r="H3845" s="68">
        <v>-14.483000000000001</v>
      </c>
      <c r="I3845" s="68">
        <v>35.267000000000003</v>
      </c>
      <c r="J3845" s="68">
        <v>1580</v>
      </c>
      <c r="K3845" s="68" t="s">
        <v>340</v>
      </c>
      <c r="L3845" s="68">
        <f>COUNTIFS(Aéroports!$C$2:$C$5193,Aéroports!$C3845,Aéroports!$D$2:$D$5193,Aéroports!$D3845)</f>
        <v>1</v>
      </c>
      <c r="M3845" s="68" t="str">
        <f>IF(AND(Formulaire!$H$15=Aéroports!$E3845,--ISNUMBER(IFERROR(SEARCH(Formulaire!$H$16,$C3845,1),""))=1),MAX(M$1:M3844)+1,"")</f>
        <v/>
      </c>
      <c r="N3845" s="68" t="str">
        <f>IF(AND(Formulaire!$H$21=Aéroports!$E3845,--ISNUMBER(IFERROR(SEARCH(Formulaire!$H$22,$C3845,1),""))=1),MAX(N$1:N3844)+1,"")</f>
        <v/>
      </c>
      <c r="O3845" s="68" t="str">
        <f>IF(AND(Formulaire!$H$27=Aéroports!$E3845,--ISNUMBER(IFERROR(SEARCH(Formulaire!$H$28,$C3845,1),""))=1),MAX(O$1:O3844)+1,"")</f>
        <v/>
      </c>
      <c r="Q3845" s="91" t="str">
        <f>IFERROR(INDEX($C$2:$C$5193,MATCH(ROWS(M$2:M3845),M$2:M$5193,0)),"")</f>
        <v/>
      </c>
      <c r="R3845" s="70" t="str">
        <f>IFERROR(INDEX($C$2:$C$5193,MATCH(ROWS(N$2:N3845),N$2:N$5193,0)),"")</f>
        <v/>
      </c>
      <c r="S3845" s="92" t="str">
        <f>IFERROR(INDEX($C$2:$C$5193,MATCH(ROWS(O$2:O3845),O$2:O$5193,0)),"")</f>
        <v/>
      </c>
    </row>
    <row r="3846" spans="1:19" x14ac:dyDescent="0.25">
      <c r="A3846" s="69">
        <v>1017</v>
      </c>
      <c r="B3846" s="69" t="s">
        <v>10885</v>
      </c>
      <c r="C3846" s="69" t="s">
        <v>10886</v>
      </c>
      <c r="D3846" s="69" t="s">
        <v>10862</v>
      </c>
      <c r="E3846" s="69" t="s">
        <v>10862</v>
      </c>
      <c r="F3846" s="69" t="s">
        <v>10887</v>
      </c>
      <c r="G3846" s="69" t="s">
        <v>10888</v>
      </c>
      <c r="H3846" s="69">
        <v>-11.444699999999999</v>
      </c>
      <c r="I3846" s="69">
        <v>34.011800000000001</v>
      </c>
      <c r="J3846" s="69">
        <v>4115</v>
      </c>
      <c r="K3846" s="69">
        <v>2</v>
      </c>
      <c r="L3846" s="69">
        <f>COUNTIFS(Aéroports!$C$2:$C$5193,Aéroports!$C3846,Aéroports!$D$2:$D$5193,Aéroports!$D3846)</f>
        <v>1</v>
      </c>
      <c r="M3846" s="69" t="str">
        <f>IF(AND(Formulaire!$H$15=Aéroports!$E3846,--ISNUMBER(IFERROR(SEARCH(Formulaire!$H$16,$C3846,1),""))=1),MAX(M$1:M3845)+1,"")</f>
        <v/>
      </c>
      <c r="N3846" s="69" t="str">
        <f>IF(AND(Formulaire!$H$21=Aéroports!$E3846,--ISNUMBER(IFERROR(SEARCH(Formulaire!$H$22,$C3846,1),""))=1),MAX(N$1:N3845)+1,"")</f>
        <v/>
      </c>
      <c r="O3846" s="69" t="str">
        <f>IF(AND(Formulaire!$H$27=Aéroports!$E3846,--ISNUMBER(IFERROR(SEARCH(Formulaire!$H$28,$C3846,1),""))=1),MAX(O$1:O3845)+1,"")</f>
        <v/>
      </c>
      <c r="Q3846" s="91" t="str">
        <f>IFERROR(INDEX($C$2:$C$5193,MATCH(ROWS(M$2:M3846),M$2:M$5193,0)),"")</f>
        <v/>
      </c>
      <c r="R3846" s="70" t="str">
        <f>IFERROR(INDEX($C$2:$C$5193,MATCH(ROWS(N$2:N3846),N$2:N$5193,0)),"")</f>
        <v/>
      </c>
      <c r="S3846" s="92" t="str">
        <f>IFERROR(INDEX($C$2:$C$5193,MATCH(ROWS(O$2:O3846),O$2:O$5193,0)),"")</f>
        <v/>
      </c>
    </row>
    <row r="3847" spans="1:19" x14ac:dyDescent="0.25">
      <c r="A3847" s="68">
        <v>11257</v>
      </c>
      <c r="B3847" s="68" t="s">
        <v>11037</v>
      </c>
      <c r="C3847" s="68" t="s">
        <v>11038</v>
      </c>
      <c r="D3847" s="68" t="s">
        <v>11039</v>
      </c>
      <c r="E3847" s="68" t="s">
        <v>11039</v>
      </c>
      <c r="F3847" s="68" t="s">
        <v>11040</v>
      </c>
      <c r="G3847" s="68" t="s">
        <v>11041</v>
      </c>
      <c r="H3847" s="68">
        <v>5.1561000000000003</v>
      </c>
      <c r="I3847" s="68">
        <v>73.130200000000002</v>
      </c>
      <c r="J3847" s="68">
        <v>6</v>
      </c>
      <c r="K3847" s="68">
        <v>5</v>
      </c>
      <c r="L3847" s="68">
        <f>COUNTIFS(Aéroports!$C$2:$C$5193,Aéroports!$C3847,Aéroports!$D$2:$D$5193,Aéroports!$D3847)</f>
        <v>1</v>
      </c>
      <c r="M3847" s="68" t="str">
        <f>IF(AND(Formulaire!$H$15=Aéroports!$E3847,--ISNUMBER(IFERROR(SEARCH(Formulaire!$H$16,$C3847,1),""))=1),MAX(M$1:M3846)+1,"")</f>
        <v/>
      </c>
      <c r="N3847" s="68" t="str">
        <f>IF(AND(Formulaire!$H$21=Aéroports!$E3847,--ISNUMBER(IFERROR(SEARCH(Formulaire!$H$22,$C3847,1),""))=1),MAX(N$1:N3846)+1,"")</f>
        <v/>
      </c>
      <c r="O3847" s="68" t="str">
        <f>IF(AND(Formulaire!$H$27=Aéroports!$E3847,--ISNUMBER(IFERROR(SEARCH(Formulaire!$H$28,$C3847,1),""))=1),MAX(O$1:O3846)+1,"")</f>
        <v/>
      </c>
      <c r="Q3847" s="91" t="str">
        <f>IFERROR(INDEX($C$2:$C$5193,MATCH(ROWS(M$2:M3847),M$2:M$5193,0)),"")</f>
        <v/>
      </c>
      <c r="R3847" s="70" t="str">
        <f>IFERROR(INDEX($C$2:$C$5193,MATCH(ROWS(N$2:N3847),N$2:N$5193,0)),"")</f>
        <v/>
      </c>
      <c r="S3847" s="92" t="str">
        <f>IFERROR(INDEX($C$2:$C$5193,MATCH(ROWS(O$2:O3847),O$2:O$5193,0)),"")</f>
        <v/>
      </c>
    </row>
    <row r="3848" spans="1:19" x14ac:dyDescent="0.25">
      <c r="A3848" s="69">
        <v>6183</v>
      </c>
      <c r="B3848" s="69" t="s">
        <v>11042</v>
      </c>
      <c r="C3848" s="69" t="s">
        <v>11043</v>
      </c>
      <c r="D3848" s="69" t="s">
        <v>11039</v>
      </c>
      <c r="E3848" s="69" t="s">
        <v>11039</v>
      </c>
      <c r="F3848" s="69" t="s">
        <v>11044</v>
      </c>
      <c r="G3848" s="69" t="s">
        <v>11045</v>
      </c>
      <c r="H3848" s="69">
        <v>-0.69334200000000001</v>
      </c>
      <c r="I3848" s="69">
        <v>73.155600000000007</v>
      </c>
      <c r="J3848" s="69">
        <v>6</v>
      </c>
      <c r="K3848" s="69">
        <v>5</v>
      </c>
      <c r="L3848" s="69">
        <f>COUNTIFS(Aéroports!$C$2:$C$5193,Aéroports!$C3848,Aéroports!$D$2:$D$5193,Aéroports!$D3848)</f>
        <v>1</v>
      </c>
      <c r="M3848" s="69" t="str">
        <f>IF(AND(Formulaire!$H$15=Aéroports!$E3848,--ISNUMBER(IFERROR(SEARCH(Formulaire!$H$16,$C3848,1),""))=1),MAX(M$1:M3847)+1,"")</f>
        <v/>
      </c>
      <c r="N3848" s="69" t="str">
        <f>IF(AND(Formulaire!$H$21=Aéroports!$E3848,--ISNUMBER(IFERROR(SEARCH(Formulaire!$H$22,$C3848,1),""))=1),MAX(N$1:N3847)+1,"")</f>
        <v/>
      </c>
      <c r="O3848" s="69" t="str">
        <f>IF(AND(Formulaire!$H$27=Aéroports!$E3848,--ISNUMBER(IFERROR(SEARCH(Formulaire!$H$28,$C3848,1),""))=1),MAX(O$1:O3847)+1,"")</f>
        <v/>
      </c>
      <c r="Q3848" s="91" t="str">
        <f>IFERROR(INDEX($C$2:$C$5193,MATCH(ROWS(M$2:M3848),M$2:M$5193,0)),"")</f>
        <v/>
      </c>
      <c r="R3848" s="70" t="str">
        <f>IFERROR(INDEX($C$2:$C$5193,MATCH(ROWS(N$2:N3848),N$2:N$5193,0)),"")</f>
        <v/>
      </c>
      <c r="S3848" s="92" t="str">
        <f>IFERROR(INDEX($C$2:$C$5193,MATCH(ROWS(O$2:O3848),O$2:O$5193,0)),"")</f>
        <v/>
      </c>
    </row>
    <row r="3849" spans="1:19" x14ac:dyDescent="0.25">
      <c r="A3849" s="68">
        <v>6184</v>
      </c>
      <c r="B3849" s="68" t="s">
        <v>11046</v>
      </c>
      <c r="C3849" s="68" t="s">
        <v>11047</v>
      </c>
      <c r="D3849" s="68" t="s">
        <v>11039</v>
      </c>
      <c r="E3849" s="68" t="s">
        <v>11039</v>
      </c>
      <c r="F3849" s="68" t="s">
        <v>11048</v>
      </c>
      <c r="G3849" s="68" t="s">
        <v>11049</v>
      </c>
      <c r="H3849" s="68">
        <v>6.7442299999999999</v>
      </c>
      <c r="I3849" s="68">
        <v>73.170500000000004</v>
      </c>
      <c r="J3849" s="68">
        <v>4</v>
      </c>
      <c r="K3849" s="68">
        <v>5</v>
      </c>
      <c r="L3849" s="68">
        <f>COUNTIFS(Aéroports!$C$2:$C$5193,Aéroports!$C3849,Aéroports!$D$2:$D$5193,Aéroports!$D3849)</f>
        <v>1</v>
      </c>
      <c r="M3849" s="68" t="str">
        <f>IF(AND(Formulaire!$H$15=Aéroports!$E3849,--ISNUMBER(IFERROR(SEARCH(Formulaire!$H$16,$C3849,1),""))=1),MAX(M$1:M3848)+1,"")</f>
        <v/>
      </c>
      <c r="N3849" s="68" t="str">
        <f>IF(AND(Formulaire!$H$21=Aéroports!$E3849,--ISNUMBER(IFERROR(SEARCH(Formulaire!$H$22,$C3849,1),""))=1),MAX(N$1:N3848)+1,"")</f>
        <v/>
      </c>
      <c r="O3849" s="68" t="str">
        <f>IF(AND(Formulaire!$H$27=Aéroports!$E3849,--ISNUMBER(IFERROR(SEARCH(Formulaire!$H$28,$C3849,1),""))=1),MAX(O$1:O3848)+1,"")</f>
        <v/>
      </c>
      <c r="Q3849" s="91" t="str">
        <f>IFERROR(INDEX($C$2:$C$5193,MATCH(ROWS(M$2:M3849),M$2:M$5193,0)),"")</f>
        <v/>
      </c>
      <c r="R3849" s="70" t="str">
        <f>IFERROR(INDEX($C$2:$C$5193,MATCH(ROWS(N$2:N3849),N$2:N$5193,0)),"")</f>
        <v/>
      </c>
      <c r="S3849" s="92" t="str">
        <f>IFERROR(INDEX($C$2:$C$5193,MATCH(ROWS(O$2:O3849),O$2:O$5193,0)),"")</f>
        <v/>
      </c>
    </row>
    <row r="3850" spans="1:19" x14ac:dyDescent="0.25">
      <c r="A3850" s="69">
        <v>11354</v>
      </c>
      <c r="B3850" s="69" t="s">
        <v>11050</v>
      </c>
      <c r="C3850" s="69" t="s">
        <v>11051</v>
      </c>
      <c r="D3850" s="69" t="s">
        <v>11039</v>
      </c>
      <c r="E3850" s="69" t="s">
        <v>11039</v>
      </c>
      <c r="F3850" s="69" t="s">
        <v>11052</v>
      </c>
      <c r="G3850" s="69" t="s">
        <v>11053</v>
      </c>
      <c r="H3850" s="69">
        <v>5.7083000000000004</v>
      </c>
      <c r="I3850" s="69">
        <v>73.025000000000006</v>
      </c>
      <c r="J3850" s="69">
        <v>20</v>
      </c>
      <c r="K3850" s="69">
        <v>5</v>
      </c>
      <c r="L3850" s="69">
        <f>COUNTIFS(Aéroports!$C$2:$C$5193,Aéroports!$C3850,Aéroports!$D$2:$D$5193,Aéroports!$D3850)</f>
        <v>1</v>
      </c>
      <c r="M3850" s="69" t="str">
        <f>IF(AND(Formulaire!$H$15=Aéroports!$E3850,--ISNUMBER(IFERROR(SEARCH(Formulaire!$H$16,$C3850,1),""))=1),MAX(M$1:M3849)+1,"")</f>
        <v/>
      </c>
      <c r="N3850" s="69" t="str">
        <f>IF(AND(Formulaire!$H$21=Aéroports!$E3850,--ISNUMBER(IFERROR(SEARCH(Formulaire!$H$22,$C3850,1),""))=1),MAX(N$1:N3849)+1,"")</f>
        <v/>
      </c>
      <c r="O3850" s="69" t="str">
        <f>IF(AND(Formulaire!$H$27=Aéroports!$E3850,--ISNUMBER(IFERROR(SEARCH(Formulaire!$H$28,$C3850,1),""))=1),MAX(O$1:O3849)+1,"")</f>
        <v/>
      </c>
      <c r="Q3850" s="91" t="str">
        <f>IFERROR(INDEX($C$2:$C$5193,MATCH(ROWS(M$2:M3850),M$2:M$5193,0)),"")</f>
        <v/>
      </c>
      <c r="R3850" s="70" t="str">
        <f>IFERROR(INDEX($C$2:$C$5193,MATCH(ROWS(N$2:N3850),N$2:N$5193,0)),"")</f>
        <v/>
      </c>
      <c r="S3850" s="92" t="str">
        <f>IFERROR(INDEX($C$2:$C$5193,MATCH(ROWS(O$2:O3850),O$2:O$5193,0)),"")</f>
        <v/>
      </c>
    </row>
    <row r="3851" spans="1:19" x14ac:dyDescent="0.25">
      <c r="A3851" s="68">
        <v>4235</v>
      </c>
      <c r="B3851" s="68" t="s">
        <v>11054</v>
      </c>
      <c r="C3851" s="68" t="s">
        <v>11055</v>
      </c>
      <c r="D3851" s="68" t="s">
        <v>11039</v>
      </c>
      <c r="E3851" s="68" t="s">
        <v>11039</v>
      </c>
      <c r="F3851" s="68" t="s">
        <v>11056</v>
      </c>
      <c r="G3851" s="68" t="s">
        <v>11057</v>
      </c>
      <c r="H3851" s="68">
        <v>0.48813099999999998</v>
      </c>
      <c r="I3851" s="68">
        <v>72.996899999999997</v>
      </c>
      <c r="J3851" s="68">
        <v>2</v>
      </c>
      <c r="K3851" s="68">
        <v>5</v>
      </c>
      <c r="L3851" s="68">
        <f>COUNTIFS(Aéroports!$C$2:$C$5193,Aéroports!$C3851,Aéroports!$D$2:$D$5193,Aéroports!$D3851)</f>
        <v>1</v>
      </c>
      <c r="M3851" s="68" t="str">
        <f>IF(AND(Formulaire!$H$15=Aéroports!$E3851,--ISNUMBER(IFERROR(SEARCH(Formulaire!$H$16,$C3851,1),""))=1),MAX(M$1:M3850)+1,"")</f>
        <v/>
      </c>
      <c r="N3851" s="68" t="str">
        <f>IF(AND(Formulaire!$H$21=Aéroports!$E3851,--ISNUMBER(IFERROR(SEARCH(Formulaire!$H$22,$C3851,1),""))=1),MAX(N$1:N3850)+1,"")</f>
        <v/>
      </c>
      <c r="O3851" s="68" t="str">
        <f>IF(AND(Formulaire!$H$27=Aéroports!$E3851,--ISNUMBER(IFERROR(SEARCH(Formulaire!$H$28,$C3851,1),""))=1),MAX(O$1:O3850)+1,"")</f>
        <v/>
      </c>
      <c r="Q3851" s="91" t="str">
        <f>IFERROR(INDEX($C$2:$C$5193,MATCH(ROWS(M$2:M3851),M$2:M$5193,0)),"")</f>
        <v/>
      </c>
      <c r="R3851" s="70" t="str">
        <f>IFERROR(INDEX($C$2:$C$5193,MATCH(ROWS(N$2:N3851),N$2:N$5193,0)),"")</f>
        <v/>
      </c>
      <c r="S3851" s="92" t="str">
        <f>IFERROR(INDEX($C$2:$C$5193,MATCH(ROWS(O$2:O3851),O$2:O$5193,0)),"")</f>
        <v/>
      </c>
    </row>
    <row r="3852" spans="1:19" x14ac:dyDescent="0.25">
      <c r="A3852" s="69">
        <v>8892</v>
      </c>
      <c r="B3852" s="69" t="s">
        <v>11058</v>
      </c>
      <c r="C3852" s="69" t="s">
        <v>11059</v>
      </c>
      <c r="D3852" s="69" t="s">
        <v>11039</v>
      </c>
      <c r="E3852" s="69" t="s">
        <v>11039</v>
      </c>
      <c r="F3852" s="69" t="s">
        <v>11060</v>
      </c>
      <c r="G3852" s="69" t="s">
        <v>11061</v>
      </c>
      <c r="H3852" s="69">
        <v>0.73240000000000005</v>
      </c>
      <c r="I3852" s="69">
        <v>73.433599999999998</v>
      </c>
      <c r="J3852" s="69">
        <v>29</v>
      </c>
      <c r="K3852" s="69">
        <v>5</v>
      </c>
      <c r="L3852" s="69">
        <f>COUNTIFS(Aéroports!$C$2:$C$5193,Aéroports!$C3852,Aéroports!$D$2:$D$5193,Aéroports!$D3852)</f>
        <v>1</v>
      </c>
      <c r="M3852" s="69" t="str">
        <f>IF(AND(Formulaire!$H$15=Aéroports!$E3852,--ISNUMBER(IFERROR(SEARCH(Formulaire!$H$16,$C3852,1),""))=1),MAX(M$1:M3851)+1,"")</f>
        <v/>
      </c>
      <c r="N3852" s="69" t="str">
        <f>IF(AND(Formulaire!$H$21=Aéroports!$E3852,--ISNUMBER(IFERROR(SEARCH(Formulaire!$H$22,$C3852,1),""))=1),MAX(N$1:N3851)+1,"")</f>
        <v/>
      </c>
      <c r="O3852" s="69" t="str">
        <f>IF(AND(Formulaire!$H$27=Aéroports!$E3852,--ISNUMBER(IFERROR(SEARCH(Formulaire!$H$28,$C3852,1),""))=1),MAX(O$1:O3851)+1,"")</f>
        <v/>
      </c>
      <c r="Q3852" s="91" t="str">
        <f>IFERROR(INDEX($C$2:$C$5193,MATCH(ROWS(M$2:M3852),M$2:M$5193,0)),"")</f>
        <v/>
      </c>
      <c r="R3852" s="70" t="str">
        <f>IFERROR(INDEX($C$2:$C$5193,MATCH(ROWS(N$2:N3852),N$2:N$5193,0)),"")</f>
        <v/>
      </c>
      <c r="S3852" s="92" t="str">
        <f>IFERROR(INDEX($C$2:$C$5193,MATCH(ROWS(O$2:O3852),O$2:O$5193,0)),"")</f>
        <v/>
      </c>
    </row>
    <row r="3853" spans="1:19" x14ac:dyDescent="0.25">
      <c r="A3853" s="68">
        <v>6185</v>
      </c>
      <c r="B3853" s="68" t="s">
        <v>11062</v>
      </c>
      <c r="C3853" s="68" t="s">
        <v>11063</v>
      </c>
      <c r="D3853" s="68" t="s">
        <v>11039</v>
      </c>
      <c r="E3853" s="68" t="s">
        <v>11039</v>
      </c>
      <c r="F3853" s="68" t="s">
        <v>11064</v>
      </c>
      <c r="G3853" s="68" t="s">
        <v>11065</v>
      </c>
      <c r="H3853" s="68">
        <v>1.85917</v>
      </c>
      <c r="I3853" s="68">
        <v>73.521900000000002</v>
      </c>
      <c r="J3853" s="68">
        <v>4</v>
      </c>
      <c r="K3853" s="68">
        <v>5</v>
      </c>
      <c r="L3853" s="68">
        <f>COUNTIFS(Aéroports!$C$2:$C$5193,Aéroports!$C3853,Aéroports!$D$2:$D$5193,Aéroports!$D3853)</f>
        <v>1</v>
      </c>
      <c r="M3853" s="68" t="str">
        <f>IF(AND(Formulaire!$H$15=Aéroports!$E3853,--ISNUMBER(IFERROR(SEARCH(Formulaire!$H$16,$C3853,1),""))=1),MAX(M$1:M3852)+1,"")</f>
        <v/>
      </c>
      <c r="N3853" s="68" t="str">
        <f>IF(AND(Formulaire!$H$21=Aéroports!$E3853,--ISNUMBER(IFERROR(SEARCH(Formulaire!$H$22,$C3853,1),""))=1),MAX(N$1:N3852)+1,"")</f>
        <v/>
      </c>
      <c r="O3853" s="68" t="str">
        <f>IF(AND(Formulaire!$H$27=Aéroports!$E3853,--ISNUMBER(IFERROR(SEARCH(Formulaire!$H$28,$C3853,1),""))=1),MAX(O$1:O3852)+1,"")</f>
        <v/>
      </c>
      <c r="Q3853" s="91" t="str">
        <f>IFERROR(INDEX($C$2:$C$5193,MATCH(ROWS(M$2:M3853),M$2:M$5193,0)),"")</f>
        <v/>
      </c>
      <c r="R3853" s="70" t="str">
        <f>IFERROR(INDEX($C$2:$C$5193,MATCH(ROWS(N$2:N3853),N$2:N$5193,0)),"")</f>
        <v/>
      </c>
      <c r="S3853" s="92" t="str">
        <f>IFERROR(INDEX($C$2:$C$5193,MATCH(ROWS(O$2:O3853),O$2:O$5193,0)),"")</f>
        <v/>
      </c>
    </row>
    <row r="3854" spans="1:19" x14ac:dyDescent="0.25">
      <c r="A3854" s="69">
        <v>8840</v>
      </c>
      <c r="B3854" s="69" t="s">
        <v>11066</v>
      </c>
      <c r="C3854" s="69" t="s">
        <v>11067</v>
      </c>
      <c r="D3854" s="69" t="s">
        <v>11039</v>
      </c>
      <c r="E3854" s="69" t="s">
        <v>11039</v>
      </c>
      <c r="F3854" s="69" t="s">
        <v>11068</v>
      </c>
      <c r="G3854" s="69" t="s">
        <v>11069</v>
      </c>
      <c r="H3854" s="69">
        <v>3.4705560000000002</v>
      </c>
      <c r="I3854" s="69">
        <v>72.835830000000001</v>
      </c>
      <c r="J3854" s="69">
        <v>6</v>
      </c>
      <c r="K3854" s="69">
        <v>5</v>
      </c>
      <c r="L3854" s="69">
        <f>COUNTIFS(Aéroports!$C$2:$C$5193,Aéroports!$C3854,Aéroports!$D$2:$D$5193,Aéroports!$D3854)</f>
        <v>1</v>
      </c>
      <c r="M3854" s="69" t="str">
        <f>IF(AND(Formulaire!$H$15=Aéroports!$E3854,--ISNUMBER(IFERROR(SEARCH(Formulaire!$H$16,$C3854,1),""))=1),MAX(M$1:M3853)+1,"")</f>
        <v/>
      </c>
      <c r="N3854" s="69" t="str">
        <f>IF(AND(Formulaire!$H$21=Aéroports!$E3854,--ISNUMBER(IFERROR(SEARCH(Formulaire!$H$22,$C3854,1),""))=1),MAX(N$1:N3853)+1,"")</f>
        <v/>
      </c>
      <c r="O3854" s="69" t="str">
        <f>IF(AND(Formulaire!$H$27=Aéroports!$E3854,--ISNUMBER(IFERROR(SEARCH(Formulaire!$H$28,$C3854,1),""))=1),MAX(O$1:O3853)+1,"")</f>
        <v/>
      </c>
      <c r="Q3854" s="91" t="str">
        <f>IFERROR(INDEX($C$2:$C$5193,MATCH(ROWS(M$2:M3854),M$2:M$5193,0)),"")</f>
        <v/>
      </c>
      <c r="R3854" s="70" t="str">
        <f>IFERROR(INDEX($C$2:$C$5193,MATCH(ROWS(N$2:N3854),N$2:N$5193,0)),"")</f>
        <v/>
      </c>
      <c r="S3854" s="92" t="str">
        <f>IFERROR(INDEX($C$2:$C$5193,MATCH(ROWS(O$2:O3854),O$2:O$5193,0)),"")</f>
        <v/>
      </c>
    </row>
    <row r="3855" spans="1:19" x14ac:dyDescent="0.25">
      <c r="A3855" s="68">
        <v>3156</v>
      </c>
      <c r="B3855" s="68" t="s">
        <v>11070</v>
      </c>
      <c r="C3855" s="68" t="s">
        <v>11071</v>
      </c>
      <c r="D3855" s="68" t="s">
        <v>11039</v>
      </c>
      <c r="E3855" s="68" t="s">
        <v>11039</v>
      </c>
      <c r="F3855" s="68" t="s">
        <v>11072</v>
      </c>
      <c r="G3855" s="68" t="s">
        <v>11073</v>
      </c>
      <c r="H3855" s="68">
        <v>4.1918300000000004</v>
      </c>
      <c r="I3855" s="68">
        <v>73.5291</v>
      </c>
      <c r="J3855" s="68">
        <v>6</v>
      </c>
      <c r="K3855" s="68">
        <v>5</v>
      </c>
      <c r="L3855" s="68">
        <f>COUNTIFS(Aéroports!$C$2:$C$5193,Aéroports!$C3855,Aéroports!$D$2:$D$5193,Aéroports!$D3855)</f>
        <v>1</v>
      </c>
      <c r="M3855" s="68" t="str">
        <f>IF(AND(Formulaire!$H$15=Aéroports!$E3855,--ISNUMBER(IFERROR(SEARCH(Formulaire!$H$16,$C3855,1),""))=1),MAX(M$1:M3854)+1,"")</f>
        <v/>
      </c>
      <c r="N3855" s="68" t="str">
        <f>IF(AND(Formulaire!$H$21=Aéroports!$E3855,--ISNUMBER(IFERROR(SEARCH(Formulaire!$H$22,$C3855,1),""))=1),MAX(N$1:N3854)+1,"")</f>
        <v/>
      </c>
      <c r="O3855" s="68" t="str">
        <f>IF(AND(Formulaire!$H$27=Aéroports!$E3855,--ISNUMBER(IFERROR(SEARCH(Formulaire!$H$28,$C3855,1),""))=1),MAX(O$1:O3854)+1,"")</f>
        <v/>
      </c>
      <c r="Q3855" s="91" t="str">
        <f>IFERROR(INDEX($C$2:$C$5193,MATCH(ROWS(M$2:M3855),M$2:M$5193,0)),"")</f>
        <v/>
      </c>
      <c r="R3855" s="70" t="str">
        <f>IFERROR(INDEX($C$2:$C$5193,MATCH(ROWS(N$2:N3855),N$2:N$5193,0)),"")</f>
        <v/>
      </c>
      <c r="S3855" s="92" t="str">
        <f>IFERROR(INDEX($C$2:$C$5193,MATCH(ROWS(O$2:O3855),O$2:O$5193,0)),"")</f>
        <v/>
      </c>
    </row>
    <row r="3856" spans="1:19" x14ac:dyDescent="0.25">
      <c r="A3856" s="69">
        <v>7909</v>
      </c>
      <c r="B3856" s="69" t="s">
        <v>11074</v>
      </c>
      <c r="C3856" s="69" t="s">
        <v>11075</v>
      </c>
      <c r="D3856" s="69" t="s">
        <v>11039</v>
      </c>
      <c r="E3856" s="69" t="s">
        <v>11039</v>
      </c>
      <c r="F3856" s="69" t="s">
        <v>11076</v>
      </c>
      <c r="G3856" s="69" t="s">
        <v>11077</v>
      </c>
      <c r="H3856" s="69">
        <v>-20.696400000000001</v>
      </c>
      <c r="I3856" s="69">
        <v>-48.2864</v>
      </c>
      <c r="J3856" s="69">
        <v>1709</v>
      </c>
      <c r="K3856" s="69">
        <v>-3</v>
      </c>
      <c r="L3856" s="69">
        <f>COUNTIFS(Aéroports!$C$2:$C$5193,Aéroports!$C3856,Aéroports!$D$2:$D$5193,Aéroports!$D3856)</f>
        <v>1</v>
      </c>
      <c r="M3856" s="69" t="str">
        <f>IF(AND(Formulaire!$H$15=Aéroports!$E3856,--ISNUMBER(IFERROR(SEARCH(Formulaire!$H$16,$C3856,1),""))=1),MAX(M$1:M3855)+1,"")</f>
        <v/>
      </c>
      <c r="N3856" s="69" t="str">
        <f>IF(AND(Formulaire!$H$21=Aéroports!$E3856,--ISNUMBER(IFERROR(SEARCH(Formulaire!$H$22,$C3856,1),""))=1),MAX(N$1:N3855)+1,"")</f>
        <v/>
      </c>
      <c r="O3856" s="69" t="str">
        <f>IF(AND(Formulaire!$H$27=Aéroports!$E3856,--ISNUMBER(IFERROR(SEARCH(Formulaire!$H$28,$C3856,1),""))=1),MAX(O$1:O3855)+1,"")</f>
        <v/>
      </c>
      <c r="Q3856" s="91" t="str">
        <f>IFERROR(INDEX($C$2:$C$5193,MATCH(ROWS(M$2:M3856),M$2:M$5193,0)),"")</f>
        <v/>
      </c>
      <c r="R3856" s="70" t="str">
        <f>IFERROR(INDEX($C$2:$C$5193,MATCH(ROWS(N$2:N3856),N$2:N$5193,0)),"")</f>
        <v/>
      </c>
      <c r="S3856" s="92" t="str">
        <f>IFERROR(INDEX($C$2:$C$5193,MATCH(ROWS(O$2:O3856),O$2:O$5193,0)),"")</f>
        <v/>
      </c>
    </row>
    <row r="3857" spans="1:19" x14ac:dyDescent="0.25">
      <c r="A3857" s="68">
        <v>11353</v>
      </c>
      <c r="B3857" s="68" t="s">
        <v>11078</v>
      </c>
      <c r="C3857" s="68" t="s">
        <v>11079</v>
      </c>
      <c r="D3857" s="68" t="s">
        <v>11039</v>
      </c>
      <c r="E3857" s="68" t="s">
        <v>11039</v>
      </c>
      <c r="F3857" s="68" t="s">
        <v>11080</v>
      </c>
      <c r="G3857" s="68" t="s">
        <v>11081</v>
      </c>
      <c r="H3857" s="68">
        <v>2.2109999999999999</v>
      </c>
      <c r="I3857" s="68">
        <v>73.153300000000002</v>
      </c>
      <c r="J3857" s="68">
        <v>6</v>
      </c>
      <c r="K3857" s="68">
        <v>5</v>
      </c>
      <c r="L3857" s="68">
        <f>COUNTIFS(Aéroports!$C$2:$C$5193,Aéroports!$C3857,Aéroports!$D$2:$D$5193,Aéroports!$D3857)</f>
        <v>1</v>
      </c>
      <c r="M3857" s="68" t="str">
        <f>IF(AND(Formulaire!$H$15=Aéroports!$E3857,--ISNUMBER(IFERROR(SEARCH(Formulaire!$H$16,$C3857,1),""))=1),MAX(M$1:M3856)+1,"")</f>
        <v/>
      </c>
      <c r="N3857" s="68" t="str">
        <f>IF(AND(Formulaire!$H$21=Aéroports!$E3857,--ISNUMBER(IFERROR(SEARCH(Formulaire!$H$22,$C3857,1),""))=1),MAX(N$1:N3856)+1,"")</f>
        <v/>
      </c>
      <c r="O3857" s="68" t="str">
        <f>IF(AND(Formulaire!$H$27=Aéroports!$E3857,--ISNUMBER(IFERROR(SEARCH(Formulaire!$H$28,$C3857,1),""))=1),MAX(O$1:O3856)+1,"")</f>
        <v/>
      </c>
      <c r="Q3857" s="91" t="str">
        <f>IFERROR(INDEX($C$2:$C$5193,MATCH(ROWS(M$2:M3857),M$2:M$5193,0)),"")</f>
        <v/>
      </c>
      <c r="R3857" s="70" t="str">
        <f>IFERROR(INDEX($C$2:$C$5193,MATCH(ROWS(N$2:N3857),N$2:N$5193,0)),"")</f>
        <v/>
      </c>
      <c r="S3857" s="92" t="str">
        <f>IFERROR(INDEX($C$2:$C$5193,MATCH(ROWS(O$2:O3857),O$2:O$5193,0)),"")</f>
        <v/>
      </c>
    </row>
    <row r="3858" spans="1:19" x14ac:dyDescent="0.25">
      <c r="A3858" s="69">
        <v>1044</v>
      </c>
      <c r="B3858" s="69" t="s">
        <v>11082</v>
      </c>
      <c r="C3858" s="69" t="s">
        <v>11083</v>
      </c>
      <c r="D3858" s="69" t="s">
        <v>11084</v>
      </c>
      <c r="E3858" s="69" t="s">
        <v>11084</v>
      </c>
      <c r="F3858" s="69" t="s">
        <v>11085</v>
      </c>
      <c r="G3858" s="69" t="s">
        <v>11086</v>
      </c>
      <c r="H3858" s="69">
        <v>12.5335</v>
      </c>
      <c r="I3858" s="69">
        <v>-7.9499399999999998</v>
      </c>
      <c r="J3858" s="69">
        <v>1247</v>
      </c>
      <c r="K3858" s="69">
        <v>0</v>
      </c>
      <c r="L3858" s="69">
        <f>COUNTIFS(Aéroports!$C$2:$C$5193,Aéroports!$C3858,Aéroports!$D$2:$D$5193,Aéroports!$D3858)</f>
        <v>1</v>
      </c>
      <c r="M3858" s="69" t="str">
        <f>IF(AND(Formulaire!$H$15=Aéroports!$E3858,--ISNUMBER(IFERROR(SEARCH(Formulaire!$H$16,$C3858,1),""))=1),MAX(M$1:M3857)+1,"")</f>
        <v/>
      </c>
      <c r="N3858" s="69" t="str">
        <f>IF(AND(Formulaire!$H$21=Aéroports!$E3858,--ISNUMBER(IFERROR(SEARCH(Formulaire!$H$22,$C3858,1),""))=1),MAX(N$1:N3857)+1,"")</f>
        <v/>
      </c>
      <c r="O3858" s="69" t="str">
        <f>IF(AND(Formulaire!$H$27=Aéroports!$E3858,--ISNUMBER(IFERROR(SEARCH(Formulaire!$H$28,$C3858,1),""))=1),MAX(O$1:O3857)+1,"")</f>
        <v/>
      </c>
      <c r="Q3858" s="91" t="str">
        <f>IFERROR(INDEX($C$2:$C$5193,MATCH(ROWS(M$2:M3858),M$2:M$5193,0)),"")</f>
        <v/>
      </c>
      <c r="R3858" s="70" t="str">
        <f>IFERROR(INDEX($C$2:$C$5193,MATCH(ROWS(N$2:N3858),N$2:N$5193,0)),"")</f>
        <v/>
      </c>
      <c r="S3858" s="92" t="str">
        <f>IFERROR(INDEX($C$2:$C$5193,MATCH(ROWS(O$2:O3858),O$2:O$5193,0)),"")</f>
        <v/>
      </c>
    </row>
    <row r="3859" spans="1:19" x14ac:dyDescent="0.25">
      <c r="A3859" s="68">
        <v>1045</v>
      </c>
      <c r="B3859" s="68" t="s">
        <v>11087</v>
      </c>
      <c r="C3859" s="68" t="s">
        <v>11088</v>
      </c>
      <c r="D3859" s="68" t="s">
        <v>11084</v>
      </c>
      <c r="E3859" s="68" t="s">
        <v>11084</v>
      </c>
      <c r="F3859" s="68" t="s">
        <v>11089</v>
      </c>
      <c r="G3859" s="68" t="s">
        <v>11090</v>
      </c>
      <c r="H3859" s="68">
        <v>16.2484</v>
      </c>
      <c r="I3859" s="68">
        <v>-5.4559999999999999E-3</v>
      </c>
      <c r="J3859" s="68">
        <v>870</v>
      </c>
      <c r="K3859" s="68">
        <v>0</v>
      </c>
      <c r="L3859" s="68">
        <f>COUNTIFS(Aéroports!$C$2:$C$5193,Aéroports!$C3859,Aéroports!$D$2:$D$5193,Aéroports!$D3859)</f>
        <v>1</v>
      </c>
      <c r="M3859" s="68" t="str">
        <f>IF(AND(Formulaire!$H$15=Aéroports!$E3859,--ISNUMBER(IFERROR(SEARCH(Formulaire!$H$16,$C3859,1),""))=1),MAX(M$1:M3858)+1,"")</f>
        <v/>
      </c>
      <c r="N3859" s="68" t="str">
        <f>IF(AND(Formulaire!$H$21=Aéroports!$E3859,--ISNUMBER(IFERROR(SEARCH(Formulaire!$H$22,$C3859,1),""))=1),MAX(N$1:N3858)+1,"")</f>
        <v/>
      </c>
      <c r="O3859" s="68" t="str">
        <f>IF(AND(Formulaire!$H$27=Aéroports!$E3859,--ISNUMBER(IFERROR(SEARCH(Formulaire!$H$28,$C3859,1),""))=1),MAX(O$1:O3858)+1,"")</f>
        <v/>
      </c>
      <c r="Q3859" s="91" t="str">
        <f>IFERROR(INDEX($C$2:$C$5193,MATCH(ROWS(M$2:M3859),M$2:M$5193,0)),"")</f>
        <v/>
      </c>
      <c r="R3859" s="70" t="str">
        <f>IFERROR(INDEX($C$2:$C$5193,MATCH(ROWS(N$2:N3859),N$2:N$5193,0)),"")</f>
        <v/>
      </c>
      <c r="S3859" s="92" t="str">
        <f>IFERROR(INDEX($C$2:$C$5193,MATCH(ROWS(O$2:O3859),O$2:O$5193,0)),"")</f>
        <v/>
      </c>
    </row>
    <row r="3860" spans="1:19" x14ac:dyDescent="0.25">
      <c r="A3860" s="69">
        <v>1046</v>
      </c>
      <c r="B3860" s="69" t="s">
        <v>11091</v>
      </c>
      <c r="C3860" s="69" t="s">
        <v>11092</v>
      </c>
      <c r="D3860" s="69" t="s">
        <v>11084</v>
      </c>
      <c r="E3860" s="69" t="s">
        <v>11084</v>
      </c>
      <c r="F3860" s="69" t="s">
        <v>11093</v>
      </c>
      <c r="G3860" s="69" t="s">
        <v>11094</v>
      </c>
      <c r="H3860" s="69">
        <v>14.481199999999999</v>
      </c>
      <c r="I3860" s="69">
        <v>-11.404400000000001</v>
      </c>
      <c r="J3860" s="69">
        <v>164</v>
      </c>
      <c r="K3860" s="69">
        <v>0</v>
      </c>
      <c r="L3860" s="69">
        <f>COUNTIFS(Aéroports!$C$2:$C$5193,Aéroports!$C3860,Aéroports!$D$2:$D$5193,Aéroports!$D3860)</f>
        <v>1</v>
      </c>
      <c r="M3860" s="69" t="str">
        <f>IF(AND(Formulaire!$H$15=Aéroports!$E3860,--ISNUMBER(IFERROR(SEARCH(Formulaire!$H$16,$C3860,1),""))=1),MAX(M$1:M3859)+1,"")</f>
        <v/>
      </c>
      <c r="N3860" s="69" t="str">
        <f>IF(AND(Formulaire!$H$21=Aéroports!$E3860,--ISNUMBER(IFERROR(SEARCH(Formulaire!$H$22,$C3860,1),""))=1),MAX(N$1:N3859)+1,"")</f>
        <v/>
      </c>
      <c r="O3860" s="69" t="str">
        <f>IF(AND(Formulaire!$H$27=Aéroports!$E3860,--ISNUMBER(IFERROR(SEARCH(Formulaire!$H$28,$C3860,1),""))=1),MAX(O$1:O3859)+1,"")</f>
        <v/>
      </c>
      <c r="Q3860" s="91" t="str">
        <f>IFERROR(INDEX($C$2:$C$5193,MATCH(ROWS(M$2:M3860),M$2:M$5193,0)),"")</f>
        <v/>
      </c>
      <c r="R3860" s="70" t="str">
        <f>IFERROR(INDEX($C$2:$C$5193,MATCH(ROWS(N$2:N3860),N$2:N$5193,0)),"")</f>
        <v/>
      </c>
      <c r="S3860" s="92" t="str">
        <f>IFERROR(INDEX($C$2:$C$5193,MATCH(ROWS(O$2:O3860),O$2:O$5193,0)),"")</f>
        <v/>
      </c>
    </row>
    <row r="3861" spans="1:19" x14ac:dyDescent="0.25">
      <c r="A3861" s="68">
        <v>1047</v>
      </c>
      <c r="B3861" s="68" t="s">
        <v>11095</v>
      </c>
      <c r="C3861" s="68" t="s">
        <v>11096</v>
      </c>
      <c r="D3861" s="68" t="s">
        <v>11084</v>
      </c>
      <c r="E3861" s="68" t="s">
        <v>11084</v>
      </c>
      <c r="F3861" s="68" t="s">
        <v>11097</v>
      </c>
      <c r="G3861" s="68" t="s">
        <v>11098</v>
      </c>
      <c r="H3861" s="68">
        <v>14.5128</v>
      </c>
      <c r="I3861" s="68">
        <v>-4.0795599999999999</v>
      </c>
      <c r="J3861" s="68">
        <v>906</v>
      </c>
      <c r="K3861" s="68">
        <v>0</v>
      </c>
      <c r="L3861" s="68">
        <f>COUNTIFS(Aéroports!$C$2:$C$5193,Aéroports!$C3861,Aéroports!$D$2:$D$5193,Aéroports!$D3861)</f>
        <v>1</v>
      </c>
      <c r="M3861" s="68" t="str">
        <f>IF(AND(Formulaire!$H$15=Aéroports!$E3861,--ISNUMBER(IFERROR(SEARCH(Formulaire!$H$16,$C3861,1),""))=1),MAX(M$1:M3860)+1,"")</f>
        <v/>
      </c>
      <c r="N3861" s="68" t="str">
        <f>IF(AND(Formulaire!$H$21=Aéroports!$E3861,--ISNUMBER(IFERROR(SEARCH(Formulaire!$H$22,$C3861,1),""))=1),MAX(N$1:N3860)+1,"")</f>
        <v/>
      </c>
      <c r="O3861" s="68" t="str">
        <f>IF(AND(Formulaire!$H$27=Aéroports!$E3861,--ISNUMBER(IFERROR(SEARCH(Formulaire!$H$28,$C3861,1),""))=1),MAX(O$1:O3860)+1,"")</f>
        <v/>
      </c>
      <c r="Q3861" s="91" t="str">
        <f>IFERROR(INDEX($C$2:$C$5193,MATCH(ROWS(M$2:M3861),M$2:M$5193,0)),"")</f>
        <v/>
      </c>
      <c r="R3861" s="70" t="str">
        <f>IFERROR(INDEX($C$2:$C$5193,MATCH(ROWS(N$2:N3861),N$2:N$5193,0)),"")</f>
        <v/>
      </c>
      <c r="S3861" s="92" t="str">
        <f>IFERROR(INDEX($C$2:$C$5193,MATCH(ROWS(O$2:O3861),O$2:O$5193,0)),"")</f>
        <v/>
      </c>
    </row>
    <row r="3862" spans="1:19" x14ac:dyDescent="0.25">
      <c r="A3862" s="69">
        <v>9850</v>
      </c>
      <c r="B3862" s="69" t="s">
        <v>11099</v>
      </c>
      <c r="C3862" s="69" t="s">
        <v>11100</v>
      </c>
      <c r="D3862" s="69" t="s">
        <v>11084</v>
      </c>
      <c r="E3862" s="69" t="s">
        <v>11084</v>
      </c>
      <c r="F3862" s="69" t="s">
        <v>11101</v>
      </c>
      <c r="G3862" s="69" t="s">
        <v>11102</v>
      </c>
      <c r="H3862" s="69">
        <v>11.333</v>
      </c>
      <c r="I3862" s="69">
        <v>-5.7</v>
      </c>
      <c r="J3862" s="69">
        <v>1378</v>
      </c>
      <c r="K3862" s="69">
        <v>0</v>
      </c>
      <c r="L3862" s="69">
        <f>COUNTIFS(Aéroports!$C$2:$C$5193,Aéroports!$C3862,Aéroports!$D$2:$D$5193,Aéroports!$D3862)</f>
        <v>1</v>
      </c>
      <c r="M3862" s="69" t="str">
        <f>IF(AND(Formulaire!$H$15=Aéroports!$E3862,--ISNUMBER(IFERROR(SEARCH(Formulaire!$H$16,$C3862,1),""))=1),MAX(M$1:M3861)+1,"")</f>
        <v/>
      </c>
      <c r="N3862" s="69" t="str">
        <f>IF(AND(Formulaire!$H$21=Aéroports!$E3862,--ISNUMBER(IFERROR(SEARCH(Formulaire!$H$22,$C3862,1),""))=1),MAX(N$1:N3861)+1,"")</f>
        <v/>
      </c>
      <c r="O3862" s="69" t="str">
        <f>IF(AND(Formulaire!$H$27=Aéroports!$E3862,--ISNUMBER(IFERROR(SEARCH(Formulaire!$H$28,$C3862,1),""))=1),MAX(O$1:O3861)+1,"")</f>
        <v/>
      </c>
      <c r="Q3862" s="91" t="str">
        <f>IFERROR(INDEX($C$2:$C$5193,MATCH(ROWS(M$2:M3862),M$2:M$5193,0)),"")</f>
        <v/>
      </c>
      <c r="R3862" s="70" t="str">
        <f>IFERROR(INDEX($C$2:$C$5193,MATCH(ROWS(N$2:N3862),N$2:N$5193,0)),"")</f>
        <v/>
      </c>
      <c r="S3862" s="92" t="str">
        <f>IFERROR(INDEX($C$2:$C$5193,MATCH(ROWS(O$2:O3862),O$2:O$5193,0)),"")</f>
        <v/>
      </c>
    </row>
    <row r="3863" spans="1:19" x14ac:dyDescent="0.25">
      <c r="A3863" s="68">
        <v>1048</v>
      </c>
      <c r="B3863" s="68" t="s">
        <v>11103</v>
      </c>
      <c r="C3863" s="68" t="s">
        <v>11104</v>
      </c>
      <c r="D3863" s="68" t="s">
        <v>11084</v>
      </c>
      <c r="E3863" s="68" t="s">
        <v>11084</v>
      </c>
      <c r="F3863" s="68" t="s">
        <v>11105</v>
      </c>
      <c r="G3863" s="68" t="s">
        <v>11106</v>
      </c>
      <c r="H3863" s="68">
        <v>16.730499999999999</v>
      </c>
      <c r="I3863" s="68">
        <v>-3.0075799999999999</v>
      </c>
      <c r="J3863" s="68">
        <v>863</v>
      </c>
      <c r="K3863" s="68">
        <v>0</v>
      </c>
      <c r="L3863" s="68">
        <f>COUNTIFS(Aéroports!$C$2:$C$5193,Aéroports!$C3863,Aéroports!$D$2:$D$5193,Aéroports!$D3863)</f>
        <v>1</v>
      </c>
      <c r="M3863" s="68" t="str">
        <f>IF(AND(Formulaire!$H$15=Aéroports!$E3863,--ISNUMBER(IFERROR(SEARCH(Formulaire!$H$16,$C3863,1),""))=1),MAX(M$1:M3862)+1,"")</f>
        <v/>
      </c>
      <c r="N3863" s="68" t="str">
        <f>IF(AND(Formulaire!$H$21=Aéroports!$E3863,--ISNUMBER(IFERROR(SEARCH(Formulaire!$H$22,$C3863,1),""))=1),MAX(N$1:N3862)+1,"")</f>
        <v/>
      </c>
      <c r="O3863" s="68" t="str">
        <f>IF(AND(Formulaire!$H$27=Aéroports!$E3863,--ISNUMBER(IFERROR(SEARCH(Formulaire!$H$28,$C3863,1),""))=1),MAX(O$1:O3862)+1,"")</f>
        <v/>
      </c>
      <c r="Q3863" s="91" t="str">
        <f>IFERROR(INDEX($C$2:$C$5193,MATCH(ROWS(M$2:M3863),M$2:M$5193,0)),"")</f>
        <v/>
      </c>
      <c r="R3863" s="70" t="str">
        <f>IFERROR(INDEX($C$2:$C$5193,MATCH(ROWS(N$2:N3863),N$2:N$5193,0)),"")</f>
        <v/>
      </c>
      <c r="S3863" s="92" t="str">
        <f>IFERROR(INDEX($C$2:$C$5193,MATCH(ROWS(O$2:O3863),O$2:O$5193,0)),"")</f>
        <v/>
      </c>
    </row>
    <row r="3864" spans="1:19" x14ac:dyDescent="0.25">
      <c r="A3864" s="69">
        <v>4005</v>
      </c>
      <c r="B3864" s="69" t="s">
        <v>11107</v>
      </c>
      <c r="C3864" s="69" t="s">
        <v>11108</v>
      </c>
      <c r="D3864" s="69" t="s">
        <v>11109</v>
      </c>
      <c r="E3864" s="69" t="s">
        <v>22435</v>
      </c>
      <c r="F3864" s="69" t="s">
        <v>11110</v>
      </c>
      <c r="G3864" s="69" t="s">
        <v>11111</v>
      </c>
      <c r="H3864" s="69">
        <v>36.027200000000001</v>
      </c>
      <c r="I3864" s="69">
        <v>14.2728</v>
      </c>
      <c r="J3864" s="69">
        <v>0</v>
      </c>
      <c r="K3864" s="69">
        <v>1</v>
      </c>
      <c r="L3864" s="69">
        <f>COUNTIFS(Aéroports!$C$2:$C$5193,Aéroports!$C3864,Aéroports!$D$2:$D$5193,Aéroports!$D3864)</f>
        <v>1</v>
      </c>
      <c r="M3864" s="69" t="str">
        <f>IF(AND(Formulaire!$H$15=Aéroports!$E3864,--ISNUMBER(IFERROR(SEARCH(Formulaire!$H$16,$C3864,1),""))=1),MAX(M$1:M3863)+1,"")</f>
        <v/>
      </c>
      <c r="N3864" s="69" t="str">
        <f>IF(AND(Formulaire!$H$21=Aéroports!$E3864,--ISNUMBER(IFERROR(SEARCH(Formulaire!$H$22,$C3864,1),""))=1),MAX(N$1:N3863)+1,"")</f>
        <v/>
      </c>
      <c r="O3864" s="69" t="str">
        <f>IF(AND(Formulaire!$H$27=Aéroports!$E3864,--ISNUMBER(IFERROR(SEARCH(Formulaire!$H$28,$C3864,1),""))=1),MAX(O$1:O3863)+1,"")</f>
        <v/>
      </c>
      <c r="Q3864" s="91" t="str">
        <f>IFERROR(INDEX($C$2:$C$5193,MATCH(ROWS(M$2:M3864),M$2:M$5193,0)),"")</f>
        <v/>
      </c>
      <c r="R3864" s="70" t="str">
        <f>IFERROR(INDEX($C$2:$C$5193,MATCH(ROWS(N$2:N3864),N$2:N$5193,0)),"")</f>
        <v/>
      </c>
      <c r="S3864" s="92" t="str">
        <f>IFERROR(INDEX($C$2:$C$5193,MATCH(ROWS(O$2:O3864),O$2:O$5193,0)),"")</f>
        <v/>
      </c>
    </row>
    <row r="3865" spans="1:19" x14ac:dyDescent="0.25">
      <c r="A3865" s="68">
        <v>1606</v>
      </c>
      <c r="B3865" s="68" t="s">
        <v>11112</v>
      </c>
      <c r="C3865" s="68" t="s">
        <v>11109</v>
      </c>
      <c r="D3865" s="68" t="s">
        <v>11109</v>
      </c>
      <c r="E3865" s="68" t="s">
        <v>22435</v>
      </c>
      <c r="F3865" s="68" t="s">
        <v>11113</v>
      </c>
      <c r="G3865" s="68" t="s">
        <v>11114</v>
      </c>
      <c r="H3865" s="68">
        <v>35.857500000000002</v>
      </c>
      <c r="I3865" s="68">
        <v>14.477499999999999</v>
      </c>
      <c r="J3865" s="68">
        <v>300</v>
      </c>
      <c r="K3865" s="68">
        <v>1</v>
      </c>
      <c r="L3865" s="68">
        <f>COUNTIFS(Aéroports!$C$2:$C$5193,Aéroports!$C3865,Aéroports!$D$2:$D$5193,Aéroports!$D3865)</f>
        <v>1</v>
      </c>
      <c r="M3865" s="68" t="str">
        <f>IF(AND(Formulaire!$H$15=Aéroports!$E3865,--ISNUMBER(IFERROR(SEARCH(Formulaire!$H$16,$C3865,1),""))=1),MAX(M$1:M3864)+1,"")</f>
        <v/>
      </c>
      <c r="N3865" s="68" t="str">
        <f>IF(AND(Formulaire!$H$21=Aéroports!$E3865,--ISNUMBER(IFERROR(SEARCH(Formulaire!$H$22,$C3865,1),""))=1),MAX(N$1:N3864)+1,"")</f>
        <v/>
      </c>
      <c r="O3865" s="68" t="str">
        <f>IF(AND(Formulaire!$H$27=Aéroports!$E3865,--ISNUMBER(IFERROR(SEARCH(Formulaire!$H$28,$C3865,1),""))=1),MAX(O$1:O3864)+1,"")</f>
        <v/>
      </c>
      <c r="Q3865" s="91" t="str">
        <f>IFERROR(INDEX($C$2:$C$5193,MATCH(ROWS(M$2:M3865),M$2:M$5193,0)),"")</f>
        <v/>
      </c>
      <c r="R3865" s="70" t="str">
        <f>IFERROR(INDEX($C$2:$C$5193,MATCH(ROWS(N$2:N3865),N$2:N$5193,0)),"")</f>
        <v/>
      </c>
      <c r="S3865" s="92" t="str">
        <f>IFERROR(INDEX($C$2:$C$5193,MATCH(ROWS(O$2:O3865),O$2:O$5193,0)),"")</f>
        <v/>
      </c>
    </row>
    <row r="3866" spans="1:19" x14ac:dyDescent="0.25">
      <c r="A3866" s="69">
        <v>2243</v>
      </c>
      <c r="B3866" s="69" t="s">
        <v>12337</v>
      </c>
      <c r="C3866" s="69" t="s">
        <v>12338</v>
      </c>
      <c r="D3866" s="69" t="s">
        <v>12339</v>
      </c>
      <c r="E3866" s="69" t="s">
        <v>22454</v>
      </c>
      <c r="F3866" s="69" t="s">
        <v>12340</v>
      </c>
      <c r="G3866" s="69" t="s">
        <v>12341</v>
      </c>
      <c r="H3866" s="69">
        <v>14.174300000000001</v>
      </c>
      <c r="I3866" s="69">
        <v>145.24299999999999</v>
      </c>
      <c r="J3866" s="69">
        <v>607</v>
      </c>
      <c r="K3866" s="69">
        <v>10</v>
      </c>
      <c r="L3866" s="69">
        <f>COUNTIFS(Aéroports!$C$2:$C$5193,Aéroports!$C3866,Aéroports!$D$2:$D$5193,Aéroports!$D3866)</f>
        <v>1</v>
      </c>
      <c r="M3866" s="69" t="str">
        <f>IF(AND(Formulaire!$H$15=Aéroports!$E3866,--ISNUMBER(IFERROR(SEARCH(Formulaire!$H$16,$C3866,1),""))=1),MAX(M$1:M3865)+1,"")</f>
        <v/>
      </c>
      <c r="N3866" s="69" t="str">
        <f>IF(AND(Formulaire!$H$21=Aéroports!$E3866,--ISNUMBER(IFERROR(SEARCH(Formulaire!$H$22,$C3866,1),""))=1),MAX(N$1:N3865)+1,"")</f>
        <v/>
      </c>
      <c r="O3866" s="69" t="str">
        <f>IF(AND(Formulaire!$H$27=Aéroports!$E3866,--ISNUMBER(IFERROR(SEARCH(Formulaire!$H$28,$C3866,1),""))=1),MAX(O$1:O3865)+1,"")</f>
        <v/>
      </c>
      <c r="Q3866" s="91" t="str">
        <f>IFERROR(INDEX($C$2:$C$5193,MATCH(ROWS(M$2:M3866),M$2:M$5193,0)),"")</f>
        <v/>
      </c>
      <c r="R3866" s="70" t="str">
        <f>IFERROR(INDEX($C$2:$C$5193,MATCH(ROWS(N$2:N3866),N$2:N$5193,0)),"")</f>
        <v/>
      </c>
      <c r="S3866" s="92" t="str">
        <f>IFERROR(INDEX($C$2:$C$5193,MATCH(ROWS(O$2:O3866),O$2:O$5193,0)),"")</f>
        <v/>
      </c>
    </row>
    <row r="3867" spans="1:19" x14ac:dyDescent="0.25">
      <c r="A3867" s="68">
        <v>2244</v>
      </c>
      <c r="B3867" s="68" t="s">
        <v>12342</v>
      </c>
      <c r="C3867" s="68" t="s">
        <v>12343</v>
      </c>
      <c r="D3867" s="68" t="s">
        <v>12339</v>
      </c>
      <c r="E3867" s="68" t="s">
        <v>22454</v>
      </c>
      <c r="F3867" s="68" t="s">
        <v>12344</v>
      </c>
      <c r="G3867" s="68" t="s">
        <v>12345</v>
      </c>
      <c r="H3867" s="68">
        <v>15.119</v>
      </c>
      <c r="I3867" s="68">
        <v>145.72900000000001</v>
      </c>
      <c r="J3867" s="68">
        <v>215</v>
      </c>
      <c r="K3867" s="68">
        <v>10</v>
      </c>
      <c r="L3867" s="68">
        <f>COUNTIFS(Aéroports!$C$2:$C$5193,Aéroports!$C3867,Aéroports!$D$2:$D$5193,Aéroports!$D3867)</f>
        <v>1</v>
      </c>
      <c r="M3867" s="68" t="str">
        <f>IF(AND(Formulaire!$H$15=Aéroports!$E3867,--ISNUMBER(IFERROR(SEARCH(Formulaire!$H$16,$C3867,1),""))=1),MAX(M$1:M3866)+1,"")</f>
        <v/>
      </c>
      <c r="N3867" s="68" t="str">
        <f>IF(AND(Formulaire!$H$21=Aéroports!$E3867,--ISNUMBER(IFERROR(SEARCH(Formulaire!$H$22,$C3867,1),""))=1),MAX(N$1:N3866)+1,"")</f>
        <v/>
      </c>
      <c r="O3867" s="68" t="str">
        <f>IF(AND(Formulaire!$H$27=Aéroports!$E3867,--ISNUMBER(IFERROR(SEARCH(Formulaire!$H$28,$C3867,1),""))=1),MAX(O$1:O3866)+1,"")</f>
        <v/>
      </c>
      <c r="Q3867" s="91" t="str">
        <f>IFERROR(INDEX($C$2:$C$5193,MATCH(ROWS(M$2:M3867),M$2:M$5193,0)),"")</f>
        <v/>
      </c>
      <c r="R3867" s="70" t="str">
        <f>IFERROR(INDEX($C$2:$C$5193,MATCH(ROWS(N$2:N3867),N$2:N$5193,0)),"")</f>
        <v/>
      </c>
      <c r="S3867" s="92" t="str">
        <f>IFERROR(INDEX($C$2:$C$5193,MATCH(ROWS(O$2:O3867),O$2:O$5193,0)),"")</f>
        <v/>
      </c>
    </row>
    <row r="3868" spans="1:19" x14ac:dyDescent="0.25">
      <c r="A3868" s="69">
        <v>2247</v>
      </c>
      <c r="B3868" s="69" t="s">
        <v>12346</v>
      </c>
      <c r="C3868" s="69" t="s">
        <v>12347</v>
      </c>
      <c r="D3868" s="69" t="s">
        <v>12339</v>
      </c>
      <c r="E3868" s="69" t="s">
        <v>22454</v>
      </c>
      <c r="F3868" s="69" t="s">
        <v>12348</v>
      </c>
      <c r="G3868" s="69" t="s">
        <v>12349</v>
      </c>
      <c r="H3868" s="69">
        <v>14.9992</v>
      </c>
      <c r="I3868" s="69">
        <v>145.619</v>
      </c>
      <c r="J3868" s="69">
        <v>271</v>
      </c>
      <c r="K3868" s="69">
        <v>10</v>
      </c>
      <c r="L3868" s="69">
        <f>COUNTIFS(Aéroports!$C$2:$C$5193,Aéroports!$C3868,Aéroports!$D$2:$D$5193,Aéroports!$D3868)</f>
        <v>1</v>
      </c>
      <c r="M3868" s="69" t="str">
        <f>IF(AND(Formulaire!$H$15=Aéroports!$E3868,--ISNUMBER(IFERROR(SEARCH(Formulaire!$H$16,$C3868,1),""))=1),MAX(M$1:M3867)+1,"")</f>
        <v/>
      </c>
      <c r="N3868" s="69" t="str">
        <f>IF(AND(Formulaire!$H$21=Aéroports!$E3868,--ISNUMBER(IFERROR(SEARCH(Formulaire!$H$22,$C3868,1),""))=1),MAX(N$1:N3867)+1,"")</f>
        <v/>
      </c>
      <c r="O3868" s="69" t="str">
        <f>IF(AND(Formulaire!$H$27=Aéroports!$E3868,--ISNUMBER(IFERROR(SEARCH(Formulaire!$H$28,$C3868,1),""))=1),MAX(O$1:O3867)+1,"")</f>
        <v/>
      </c>
      <c r="Q3868" s="91" t="str">
        <f>IFERROR(INDEX($C$2:$C$5193,MATCH(ROWS(M$2:M3868),M$2:M$5193,0)),"")</f>
        <v/>
      </c>
      <c r="R3868" s="70" t="str">
        <f>IFERROR(INDEX($C$2:$C$5193,MATCH(ROWS(N$2:N3868),N$2:N$5193,0)),"")</f>
        <v/>
      </c>
      <c r="S3868" s="92" t="str">
        <f>IFERROR(INDEX($C$2:$C$5193,MATCH(ROWS(O$2:O3868),O$2:O$5193,0)),"")</f>
        <v/>
      </c>
    </row>
    <row r="3869" spans="1:19" x14ac:dyDescent="0.25">
      <c r="A3869" s="68">
        <v>1064</v>
      </c>
      <c r="B3869" s="68" t="s">
        <v>11595</v>
      </c>
      <c r="C3869" s="68" t="s">
        <v>11596</v>
      </c>
      <c r="D3869" s="68" t="s">
        <v>11597</v>
      </c>
      <c r="E3869" s="68" t="s">
        <v>22445</v>
      </c>
      <c r="F3869" s="68" t="s">
        <v>11598</v>
      </c>
      <c r="G3869" s="68" t="s">
        <v>11599</v>
      </c>
      <c r="H3869" s="68">
        <v>30.324999999999999</v>
      </c>
      <c r="I3869" s="68">
        <v>-9.4130699999999994</v>
      </c>
      <c r="J3869" s="68">
        <v>250</v>
      </c>
      <c r="K3869" s="68">
        <v>0</v>
      </c>
      <c r="L3869" s="68">
        <f>COUNTIFS(Aéroports!$C$2:$C$5193,Aéroports!$C3869,Aéroports!$D$2:$D$5193,Aéroports!$D3869)</f>
        <v>1</v>
      </c>
      <c r="M3869" s="68" t="str">
        <f>IF(AND(Formulaire!$H$15=Aéroports!$E3869,--ISNUMBER(IFERROR(SEARCH(Formulaire!$H$16,$C3869,1),""))=1),MAX(M$1:M3868)+1,"")</f>
        <v/>
      </c>
      <c r="N3869" s="68" t="str">
        <f>IF(AND(Formulaire!$H$21=Aéroports!$E3869,--ISNUMBER(IFERROR(SEARCH(Formulaire!$H$22,$C3869,1),""))=1),MAX(N$1:N3868)+1,"")</f>
        <v/>
      </c>
      <c r="O3869" s="68" t="str">
        <f>IF(AND(Formulaire!$H$27=Aéroports!$E3869,--ISNUMBER(IFERROR(SEARCH(Formulaire!$H$28,$C3869,1),""))=1),MAX(O$1:O3868)+1,"")</f>
        <v/>
      </c>
      <c r="Q3869" s="91" t="str">
        <f>IFERROR(INDEX($C$2:$C$5193,MATCH(ROWS(M$2:M3869),M$2:M$5193,0)),"")</f>
        <v/>
      </c>
      <c r="R3869" s="70" t="str">
        <f>IFERROR(INDEX($C$2:$C$5193,MATCH(ROWS(N$2:N3869),N$2:N$5193,0)),"")</f>
        <v/>
      </c>
      <c r="S3869" s="92" t="str">
        <f>IFERROR(INDEX($C$2:$C$5193,MATCH(ROWS(O$2:O3869),O$2:O$5193,0)),"")</f>
        <v/>
      </c>
    </row>
    <row r="3870" spans="1:19" x14ac:dyDescent="0.25">
      <c r="A3870" s="69">
        <v>1078</v>
      </c>
      <c r="B3870" s="69" t="s">
        <v>11600</v>
      </c>
      <c r="C3870" s="69" t="s">
        <v>11601</v>
      </c>
      <c r="D3870" s="69" t="s">
        <v>11597</v>
      </c>
      <c r="E3870" s="69" t="s">
        <v>22445</v>
      </c>
      <c r="F3870" s="69" t="s">
        <v>11602</v>
      </c>
      <c r="G3870" s="69" t="s">
        <v>11603</v>
      </c>
      <c r="H3870" s="69">
        <v>35.177100000000003</v>
      </c>
      <c r="I3870" s="69">
        <v>-3.8395199999999998</v>
      </c>
      <c r="J3870" s="69">
        <v>95</v>
      </c>
      <c r="K3870" s="69">
        <v>0</v>
      </c>
      <c r="L3870" s="69">
        <f>COUNTIFS(Aéroports!$C$2:$C$5193,Aéroports!$C3870,Aéroports!$D$2:$D$5193,Aéroports!$D3870)</f>
        <v>1</v>
      </c>
      <c r="M3870" s="69" t="str">
        <f>IF(AND(Formulaire!$H$15=Aéroports!$E3870,--ISNUMBER(IFERROR(SEARCH(Formulaire!$H$16,$C3870,1),""))=1),MAX(M$1:M3869)+1,"")</f>
        <v/>
      </c>
      <c r="N3870" s="69" t="str">
        <f>IF(AND(Formulaire!$H$21=Aéroports!$E3870,--ISNUMBER(IFERROR(SEARCH(Formulaire!$H$22,$C3870,1),""))=1),MAX(N$1:N3869)+1,"")</f>
        <v/>
      </c>
      <c r="O3870" s="69" t="str">
        <f>IF(AND(Formulaire!$H$27=Aéroports!$E3870,--ISNUMBER(IFERROR(SEARCH(Formulaire!$H$28,$C3870,1),""))=1),MAX(O$1:O3869)+1,"")</f>
        <v/>
      </c>
      <c r="Q3870" s="91" t="str">
        <f>IFERROR(INDEX($C$2:$C$5193,MATCH(ROWS(M$2:M3870),M$2:M$5193,0)),"")</f>
        <v/>
      </c>
      <c r="R3870" s="70" t="str">
        <f>IFERROR(INDEX($C$2:$C$5193,MATCH(ROWS(N$2:N3870),N$2:N$5193,0)),"")</f>
        <v/>
      </c>
      <c r="S3870" s="92" t="str">
        <f>IFERROR(INDEX($C$2:$C$5193,MATCH(ROWS(O$2:O3870),O$2:O$5193,0)),"")</f>
        <v/>
      </c>
    </row>
    <row r="3871" spans="1:19" x14ac:dyDescent="0.25">
      <c r="A3871" s="68">
        <v>9819</v>
      </c>
      <c r="B3871" s="68" t="s">
        <v>11604</v>
      </c>
      <c r="C3871" s="68" t="s">
        <v>11605</v>
      </c>
      <c r="D3871" s="68" t="s">
        <v>11597</v>
      </c>
      <c r="E3871" s="68" t="s">
        <v>22445</v>
      </c>
      <c r="F3871" s="68" t="s">
        <v>11606</v>
      </c>
      <c r="G3871" s="68" t="s">
        <v>11607</v>
      </c>
      <c r="H3871" s="68">
        <v>32.4</v>
      </c>
      <c r="I3871" s="68">
        <v>-6.3333300000000001</v>
      </c>
      <c r="J3871" s="68">
        <v>1670</v>
      </c>
      <c r="K3871" s="68">
        <v>0</v>
      </c>
      <c r="L3871" s="68">
        <f>COUNTIFS(Aéroports!$C$2:$C$5193,Aéroports!$C3871,Aéroports!$D$2:$D$5193,Aéroports!$D3871)</f>
        <v>1</v>
      </c>
      <c r="M3871" s="68" t="str">
        <f>IF(AND(Formulaire!$H$15=Aéroports!$E3871,--ISNUMBER(IFERROR(SEARCH(Formulaire!$H$16,$C3871,1),""))=1),MAX(M$1:M3870)+1,"")</f>
        <v/>
      </c>
      <c r="N3871" s="68" t="str">
        <f>IF(AND(Formulaire!$H$21=Aéroports!$E3871,--ISNUMBER(IFERROR(SEARCH(Formulaire!$H$22,$C3871,1),""))=1),MAX(N$1:N3870)+1,"")</f>
        <v/>
      </c>
      <c r="O3871" s="68" t="str">
        <f>IF(AND(Formulaire!$H$27=Aéroports!$E3871,--ISNUMBER(IFERROR(SEARCH(Formulaire!$H$28,$C3871,1),""))=1),MAX(O$1:O3870)+1,"")</f>
        <v/>
      </c>
      <c r="Q3871" s="91" t="str">
        <f>IFERROR(INDEX($C$2:$C$5193,MATCH(ROWS(M$2:M3871),M$2:M$5193,0)),"")</f>
        <v/>
      </c>
      <c r="R3871" s="70" t="str">
        <f>IFERROR(INDEX($C$2:$C$5193,MATCH(ROWS(N$2:N3871),N$2:N$5193,0)),"")</f>
        <v/>
      </c>
      <c r="S3871" s="92" t="str">
        <f>IFERROR(INDEX($C$2:$C$5193,MATCH(ROWS(O$2:O3871),O$2:O$5193,0)),"")</f>
        <v/>
      </c>
    </row>
    <row r="3872" spans="1:19" x14ac:dyDescent="0.25">
      <c r="A3872" s="69">
        <v>1074</v>
      </c>
      <c r="B3872" s="69" t="s">
        <v>11608</v>
      </c>
      <c r="C3872" s="69" t="s">
        <v>11609</v>
      </c>
      <c r="D3872" s="69" t="s">
        <v>11597</v>
      </c>
      <c r="E3872" s="69" t="s">
        <v>22445</v>
      </c>
      <c r="F3872" s="69" t="s">
        <v>11610</v>
      </c>
      <c r="G3872" s="69" t="s">
        <v>11611</v>
      </c>
      <c r="H3872" s="69">
        <v>33.3675</v>
      </c>
      <c r="I3872" s="69">
        <v>-7.5899700000000001</v>
      </c>
      <c r="J3872" s="69">
        <v>656</v>
      </c>
      <c r="K3872" s="69">
        <v>0</v>
      </c>
      <c r="L3872" s="69">
        <f>COUNTIFS(Aéroports!$C$2:$C$5193,Aéroports!$C3872,Aéroports!$D$2:$D$5193,Aéroports!$D3872)</f>
        <v>1</v>
      </c>
      <c r="M3872" s="69" t="str">
        <f>IF(AND(Formulaire!$H$15=Aéroports!$E3872,--ISNUMBER(IFERROR(SEARCH(Formulaire!$H$16,$C3872,1),""))=1),MAX(M$1:M3871)+1,"")</f>
        <v/>
      </c>
      <c r="N3872" s="69" t="str">
        <f>IF(AND(Formulaire!$H$21=Aéroports!$E3872,--ISNUMBER(IFERROR(SEARCH(Formulaire!$H$22,$C3872,1),""))=1),MAX(N$1:N3871)+1,"")</f>
        <v/>
      </c>
      <c r="O3872" s="69" t="str">
        <f>IF(AND(Formulaire!$H$27=Aéroports!$E3872,--ISNUMBER(IFERROR(SEARCH(Formulaire!$H$28,$C3872,1),""))=1),MAX(O$1:O3871)+1,"")</f>
        <v/>
      </c>
      <c r="Q3872" s="91" t="str">
        <f>IFERROR(INDEX($C$2:$C$5193,MATCH(ROWS(M$2:M3872),M$2:M$5193,0)),"")</f>
        <v/>
      </c>
      <c r="R3872" s="70" t="str">
        <f>IFERROR(INDEX($C$2:$C$5193,MATCH(ROWS(N$2:N3872),N$2:N$5193,0)),"")</f>
        <v/>
      </c>
      <c r="S3872" s="92" t="str">
        <f>IFERROR(INDEX($C$2:$C$5193,MATCH(ROWS(O$2:O3872),O$2:O$5193,0)),"")</f>
        <v/>
      </c>
    </row>
    <row r="3873" spans="1:19" x14ac:dyDescent="0.25">
      <c r="A3873" s="68">
        <v>5673</v>
      </c>
      <c r="B3873" s="68" t="s">
        <v>11612</v>
      </c>
      <c r="C3873" s="68" t="s">
        <v>11613</v>
      </c>
      <c r="D3873" s="68" t="s">
        <v>11597</v>
      </c>
      <c r="E3873" s="68" t="s">
        <v>22445</v>
      </c>
      <c r="F3873" s="68" t="s">
        <v>11614</v>
      </c>
      <c r="G3873" s="68" t="s">
        <v>11615</v>
      </c>
      <c r="H3873" s="68">
        <v>34.988799999999998</v>
      </c>
      <c r="I3873" s="68">
        <v>-3.0282100000000001</v>
      </c>
      <c r="J3873" s="68">
        <v>574</v>
      </c>
      <c r="K3873" s="68">
        <v>0</v>
      </c>
      <c r="L3873" s="68">
        <f>COUNTIFS(Aéroports!$C$2:$C$5193,Aéroports!$C3873,Aéroports!$D$2:$D$5193,Aéroports!$D3873)</f>
        <v>1</v>
      </c>
      <c r="M3873" s="68" t="str">
        <f>IF(AND(Formulaire!$H$15=Aéroports!$E3873,--ISNUMBER(IFERROR(SEARCH(Formulaire!$H$16,$C3873,1),""))=1),MAX(M$1:M3872)+1,"")</f>
        <v/>
      </c>
      <c r="N3873" s="68" t="str">
        <f>IF(AND(Formulaire!$H$21=Aéroports!$E3873,--ISNUMBER(IFERROR(SEARCH(Formulaire!$H$22,$C3873,1),""))=1),MAX(N$1:N3872)+1,"")</f>
        <v/>
      </c>
      <c r="O3873" s="68" t="str">
        <f>IF(AND(Formulaire!$H$27=Aéroports!$E3873,--ISNUMBER(IFERROR(SEARCH(Formulaire!$H$28,$C3873,1),""))=1),MAX(O$1:O3872)+1,"")</f>
        <v/>
      </c>
      <c r="Q3873" s="91" t="str">
        <f>IFERROR(INDEX($C$2:$C$5193,MATCH(ROWS(M$2:M3873),M$2:M$5193,0)),"")</f>
        <v/>
      </c>
      <c r="R3873" s="70" t="str">
        <f>IFERROR(INDEX($C$2:$C$5193,MATCH(ROWS(N$2:N3873),N$2:N$5193,0)),"")</f>
        <v/>
      </c>
      <c r="S3873" s="92" t="str">
        <f>IFERROR(INDEX($C$2:$C$5193,MATCH(ROWS(O$2:O3873),O$2:O$5193,0)),"")</f>
        <v/>
      </c>
    </row>
    <row r="3874" spans="1:19" x14ac:dyDescent="0.25">
      <c r="A3874" s="69">
        <v>1068</v>
      </c>
      <c r="B3874" s="69" t="s">
        <v>11616</v>
      </c>
      <c r="C3874" s="69" t="s">
        <v>11617</v>
      </c>
      <c r="D3874" s="69" t="s">
        <v>11597</v>
      </c>
      <c r="E3874" s="69" t="s">
        <v>22445</v>
      </c>
      <c r="F3874" s="69" t="s">
        <v>11618</v>
      </c>
      <c r="G3874" s="69" t="s">
        <v>11619</v>
      </c>
      <c r="H3874" s="69">
        <v>31.947500000000002</v>
      </c>
      <c r="I3874" s="69">
        <v>-4.3983299999999996</v>
      </c>
      <c r="J3874" s="69">
        <v>3428</v>
      </c>
      <c r="K3874" s="69">
        <v>0</v>
      </c>
      <c r="L3874" s="69">
        <f>COUNTIFS(Aéroports!$C$2:$C$5193,Aéroports!$C3874,Aéroports!$D$2:$D$5193,Aéroports!$D3874)</f>
        <v>1</v>
      </c>
      <c r="M3874" s="69" t="str">
        <f>IF(AND(Formulaire!$H$15=Aéroports!$E3874,--ISNUMBER(IFERROR(SEARCH(Formulaire!$H$16,$C3874,1),""))=1),MAX(M$1:M3873)+1,"")</f>
        <v/>
      </c>
      <c r="N3874" s="69" t="str">
        <f>IF(AND(Formulaire!$H$21=Aéroports!$E3874,--ISNUMBER(IFERROR(SEARCH(Formulaire!$H$22,$C3874,1),""))=1),MAX(N$1:N3873)+1,"")</f>
        <v/>
      </c>
      <c r="O3874" s="69" t="str">
        <f>IF(AND(Formulaire!$H$27=Aéroports!$E3874,--ISNUMBER(IFERROR(SEARCH(Formulaire!$H$28,$C3874,1),""))=1),MAX(O$1:O3873)+1,"")</f>
        <v/>
      </c>
      <c r="Q3874" s="91" t="str">
        <f>IFERROR(INDEX($C$2:$C$5193,MATCH(ROWS(M$2:M3874),M$2:M$5193,0)),"")</f>
        <v/>
      </c>
      <c r="R3874" s="70" t="str">
        <f>IFERROR(INDEX($C$2:$C$5193,MATCH(ROWS(N$2:N3874),N$2:N$5193,0)),"")</f>
        <v/>
      </c>
      <c r="S3874" s="92" t="str">
        <f>IFERROR(INDEX($C$2:$C$5193,MATCH(ROWS(O$2:O3874),O$2:O$5193,0)),"")</f>
        <v/>
      </c>
    </row>
    <row r="3875" spans="1:19" x14ac:dyDescent="0.25">
      <c r="A3875" s="68">
        <v>5671</v>
      </c>
      <c r="B3875" s="68" t="s">
        <v>11620</v>
      </c>
      <c r="C3875" s="68" t="s">
        <v>11621</v>
      </c>
      <c r="D3875" s="68" t="s">
        <v>11597</v>
      </c>
      <c r="E3875" s="68" t="s">
        <v>22445</v>
      </c>
      <c r="F3875" s="68" t="s">
        <v>11622</v>
      </c>
      <c r="G3875" s="68" t="s">
        <v>11623</v>
      </c>
      <c r="H3875" s="68">
        <v>31.397500000000001</v>
      </c>
      <c r="I3875" s="68">
        <v>-9.6816700000000004</v>
      </c>
      <c r="J3875" s="68">
        <v>384</v>
      </c>
      <c r="K3875" s="68">
        <v>0</v>
      </c>
      <c r="L3875" s="68">
        <f>COUNTIFS(Aéroports!$C$2:$C$5193,Aéroports!$C3875,Aéroports!$D$2:$D$5193,Aéroports!$D3875)</f>
        <v>1</v>
      </c>
      <c r="M3875" s="68" t="str">
        <f>IF(AND(Formulaire!$H$15=Aéroports!$E3875,--ISNUMBER(IFERROR(SEARCH(Formulaire!$H$16,$C3875,1),""))=1),MAX(M$1:M3874)+1,"")</f>
        <v/>
      </c>
      <c r="N3875" s="68" t="str">
        <f>IF(AND(Formulaire!$H$21=Aéroports!$E3875,--ISNUMBER(IFERROR(SEARCH(Formulaire!$H$22,$C3875,1),""))=1),MAX(N$1:N3874)+1,"")</f>
        <v/>
      </c>
      <c r="O3875" s="68" t="str">
        <f>IF(AND(Formulaire!$H$27=Aéroports!$E3875,--ISNUMBER(IFERROR(SEARCH(Formulaire!$H$28,$C3875,1),""))=1),MAX(O$1:O3874)+1,"")</f>
        <v/>
      </c>
      <c r="Q3875" s="91" t="str">
        <f>IFERROR(INDEX($C$2:$C$5193,MATCH(ROWS(M$2:M3875),M$2:M$5193,0)),"")</f>
        <v/>
      </c>
      <c r="R3875" s="70" t="str">
        <f>IFERROR(INDEX($C$2:$C$5193,MATCH(ROWS(N$2:N3875),N$2:N$5193,0)),"")</f>
        <v/>
      </c>
      <c r="S3875" s="92" t="str">
        <f>IFERROR(INDEX($C$2:$C$5193,MATCH(ROWS(O$2:O3875),O$2:O$5193,0)),"")</f>
        <v/>
      </c>
    </row>
    <row r="3876" spans="1:19" x14ac:dyDescent="0.25">
      <c r="A3876" s="69">
        <v>1066</v>
      </c>
      <c r="B3876" s="69" t="s">
        <v>11624</v>
      </c>
      <c r="C3876" s="69" t="s">
        <v>11625</v>
      </c>
      <c r="D3876" s="69" t="s">
        <v>11597</v>
      </c>
      <c r="E3876" s="69" t="s">
        <v>22445</v>
      </c>
      <c r="F3876" s="69" t="s">
        <v>11626</v>
      </c>
      <c r="G3876" s="69" t="s">
        <v>11627</v>
      </c>
      <c r="H3876" s="69">
        <v>33.927300000000002</v>
      </c>
      <c r="I3876" s="69">
        <v>-4.9779600000000004</v>
      </c>
      <c r="J3876" s="69">
        <v>1900</v>
      </c>
      <c r="K3876" s="69">
        <v>0</v>
      </c>
      <c r="L3876" s="69">
        <f>COUNTIFS(Aéroports!$C$2:$C$5193,Aéroports!$C3876,Aéroports!$D$2:$D$5193,Aéroports!$D3876)</f>
        <v>1</v>
      </c>
      <c r="M3876" s="69" t="str">
        <f>IF(AND(Formulaire!$H$15=Aéroports!$E3876,--ISNUMBER(IFERROR(SEARCH(Formulaire!$H$16,$C3876,1),""))=1),MAX(M$1:M3875)+1,"")</f>
        <v/>
      </c>
      <c r="N3876" s="69" t="str">
        <f>IF(AND(Formulaire!$H$21=Aéroports!$E3876,--ISNUMBER(IFERROR(SEARCH(Formulaire!$H$22,$C3876,1),""))=1),MAX(N$1:N3875)+1,"")</f>
        <v/>
      </c>
      <c r="O3876" s="69" t="str">
        <f>IF(AND(Formulaire!$H$27=Aéroports!$E3876,--ISNUMBER(IFERROR(SEARCH(Formulaire!$H$28,$C3876,1),""))=1),MAX(O$1:O3875)+1,"")</f>
        <v/>
      </c>
      <c r="Q3876" s="91" t="str">
        <f>IFERROR(INDEX($C$2:$C$5193,MATCH(ROWS(M$2:M3876),M$2:M$5193,0)),"")</f>
        <v/>
      </c>
      <c r="R3876" s="70" t="str">
        <f>IFERROR(INDEX($C$2:$C$5193,MATCH(ROWS(N$2:N3876),N$2:N$5193,0)),"")</f>
        <v/>
      </c>
      <c r="S3876" s="92" t="str">
        <f>IFERROR(INDEX($C$2:$C$5193,MATCH(ROWS(O$2:O3876),O$2:O$5193,0)),"")</f>
        <v/>
      </c>
    </row>
    <row r="3877" spans="1:19" x14ac:dyDescent="0.25">
      <c r="A3877" s="68">
        <v>1076</v>
      </c>
      <c r="B3877" s="68" t="s">
        <v>11628</v>
      </c>
      <c r="C3877" s="68" t="s">
        <v>11629</v>
      </c>
      <c r="D3877" s="68" t="s">
        <v>11597</v>
      </c>
      <c r="E3877" s="68" t="s">
        <v>22445</v>
      </c>
      <c r="F3877" s="68" t="s">
        <v>11630</v>
      </c>
      <c r="G3877" s="68" t="s">
        <v>11631</v>
      </c>
      <c r="H3877" s="68">
        <v>34.298900000000003</v>
      </c>
      <c r="I3877" s="68">
        <v>-6.5958800000000002</v>
      </c>
      <c r="J3877" s="68">
        <v>16</v>
      </c>
      <c r="K3877" s="68">
        <v>0</v>
      </c>
      <c r="L3877" s="68">
        <f>COUNTIFS(Aéroports!$C$2:$C$5193,Aéroports!$C3877,Aéroports!$D$2:$D$5193,Aéroports!$D3877)</f>
        <v>1</v>
      </c>
      <c r="M3877" s="68" t="str">
        <f>IF(AND(Formulaire!$H$15=Aéroports!$E3877,--ISNUMBER(IFERROR(SEARCH(Formulaire!$H$16,$C3877,1),""))=1),MAX(M$1:M3876)+1,"")</f>
        <v/>
      </c>
      <c r="N3877" s="68" t="str">
        <f>IF(AND(Formulaire!$H$21=Aéroports!$E3877,--ISNUMBER(IFERROR(SEARCH(Formulaire!$H$22,$C3877,1),""))=1),MAX(N$1:N3876)+1,"")</f>
        <v/>
      </c>
      <c r="O3877" s="68" t="str">
        <f>IF(AND(Formulaire!$H$27=Aéroports!$E3877,--ISNUMBER(IFERROR(SEARCH(Formulaire!$H$28,$C3877,1),""))=1),MAX(O$1:O3876)+1,"")</f>
        <v/>
      </c>
      <c r="Q3877" s="91" t="str">
        <f>IFERROR(INDEX($C$2:$C$5193,MATCH(ROWS(M$2:M3877),M$2:M$5193,0)),"")</f>
        <v/>
      </c>
      <c r="R3877" s="70" t="str">
        <f>IFERROR(INDEX($C$2:$C$5193,MATCH(ROWS(N$2:N3877),N$2:N$5193,0)),"")</f>
        <v/>
      </c>
      <c r="S3877" s="92" t="str">
        <f>IFERROR(INDEX($C$2:$C$5193,MATCH(ROWS(O$2:O3877),O$2:O$5193,0)),"")</f>
        <v/>
      </c>
    </row>
    <row r="3878" spans="1:19" x14ac:dyDescent="0.25">
      <c r="A3878" s="69">
        <v>1075</v>
      </c>
      <c r="B3878" s="69" t="s">
        <v>11632</v>
      </c>
      <c r="C3878" s="69" t="s">
        <v>11633</v>
      </c>
      <c r="D3878" s="69" t="s">
        <v>11597</v>
      </c>
      <c r="E3878" s="69" t="s">
        <v>22445</v>
      </c>
      <c r="F3878" s="69" t="s">
        <v>11634</v>
      </c>
      <c r="G3878" s="69" t="s">
        <v>11635</v>
      </c>
      <c r="H3878" s="69">
        <v>31.6069</v>
      </c>
      <c r="I3878" s="69">
        <v>-8.0363000000000007</v>
      </c>
      <c r="J3878" s="69">
        <v>1545</v>
      </c>
      <c r="K3878" s="69">
        <v>0</v>
      </c>
      <c r="L3878" s="69">
        <f>COUNTIFS(Aéroports!$C$2:$C$5193,Aéroports!$C3878,Aéroports!$D$2:$D$5193,Aéroports!$D3878)</f>
        <v>1</v>
      </c>
      <c r="M3878" s="69" t="str">
        <f>IF(AND(Formulaire!$H$15=Aéroports!$E3878,--ISNUMBER(IFERROR(SEARCH(Formulaire!$H$16,$C3878,1),""))=1),MAX(M$1:M3877)+1,"")</f>
        <v/>
      </c>
      <c r="N3878" s="69" t="str">
        <f>IF(AND(Formulaire!$H$21=Aéroports!$E3878,--ISNUMBER(IFERROR(SEARCH(Formulaire!$H$22,$C3878,1),""))=1),MAX(N$1:N3877)+1,"")</f>
        <v/>
      </c>
      <c r="O3878" s="69" t="str">
        <f>IF(AND(Formulaire!$H$27=Aéroports!$E3878,--ISNUMBER(IFERROR(SEARCH(Formulaire!$H$28,$C3878,1),""))=1),MAX(O$1:O3877)+1,"")</f>
        <v/>
      </c>
      <c r="Q3878" s="91" t="str">
        <f>IFERROR(INDEX($C$2:$C$5193,MATCH(ROWS(M$2:M3878),M$2:M$5193,0)),"")</f>
        <v/>
      </c>
      <c r="R3878" s="70" t="str">
        <f>IFERROR(INDEX($C$2:$C$5193,MATCH(ROWS(N$2:N3878),N$2:N$5193,0)),"")</f>
        <v/>
      </c>
      <c r="S3878" s="92" t="str">
        <f>IFERROR(INDEX($C$2:$C$5193,MATCH(ROWS(O$2:O3878),O$2:O$5193,0)),"")</f>
        <v/>
      </c>
    </row>
    <row r="3879" spans="1:19" x14ac:dyDescent="0.25">
      <c r="A3879" s="68">
        <v>1069</v>
      </c>
      <c r="B3879" s="68" t="s">
        <v>11636</v>
      </c>
      <c r="C3879" s="68" t="s">
        <v>11637</v>
      </c>
      <c r="D3879" s="68" t="s">
        <v>11597</v>
      </c>
      <c r="E3879" s="68" t="s">
        <v>22445</v>
      </c>
      <c r="F3879" s="68" t="s">
        <v>11638</v>
      </c>
      <c r="G3879" s="68" t="s">
        <v>11639</v>
      </c>
      <c r="H3879" s="68">
        <v>33.879100000000001</v>
      </c>
      <c r="I3879" s="68">
        <v>-5.5151199999999996</v>
      </c>
      <c r="J3879" s="68">
        <v>1890</v>
      </c>
      <c r="K3879" s="68">
        <v>0</v>
      </c>
      <c r="L3879" s="68">
        <f>COUNTIFS(Aéroports!$C$2:$C$5193,Aéroports!$C3879,Aéroports!$D$2:$D$5193,Aéroports!$D3879)</f>
        <v>1</v>
      </c>
      <c r="M3879" s="68" t="str">
        <f>IF(AND(Formulaire!$H$15=Aéroports!$E3879,--ISNUMBER(IFERROR(SEARCH(Formulaire!$H$16,$C3879,1),""))=1),MAX(M$1:M3878)+1,"")</f>
        <v/>
      </c>
      <c r="N3879" s="68" t="str">
        <f>IF(AND(Formulaire!$H$21=Aéroports!$E3879,--ISNUMBER(IFERROR(SEARCH(Formulaire!$H$22,$C3879,1),""))=1),MAX(N$1:N3878)+1,"")</f>
        <v/>
      </c>
      <c r="O3879" s="68" t="str">
        <f>IF(AND(Formulaire!$H$27=Aéroports!$E3879,--ISNUMBER(IFERROR(SEARCH(Formulaire!$H$28,$C3879,1),""))=1),MAX(O$1:O3878)+1,"")</f>
        <v/>
      </c>
      <c r="Q3879" s="91" t="str">
        <f>IFERROR(INDEX($C$2:$C$5193,MATCH(ROWS(M$2:M3879),M$2:M$5193,0)),"")</f>
        <v/>
      </c>
      <c r="R3879" s="70" t="str">
        <f>IFERROR(INDEX($C$2:$C$5193,MATCH(ROWS(N$2:N3879),N$2:N$5193,0)),"")</f>
        <v/>
      </c>
      <c r="S3879" s="92" t="str">
        <f>IFERROR(INDEX($C$2:$C$5193,MATCH(ROWS(O$2:O3879),O$2:O$5193,0)),"")</f>
        <v/>
      </c>
    </row>
    <row r="3880" spans="1:19" x14ac:dyDescent="0.25">
      <c r="A3880" s="69">
        <v>1077</v>
      </c>
      <c r="B3880" s="69" t="s">
        <v>11640</v>
      </c>
      <c r="C3880" s="69" t="s">
        <v>11641</v>
      </c>
      <c r="D3880" s="69" t="s">
        <v>11597</v>
      </c>
      <c r="E3880" s="69" t="s">
        <v>22445</v>
      </c>
      <c r="F3880" s="69" t="s">
        <v>11642</v>
      </c>
      <c r="G3880" s="69" t="s">
        <v>11643</v>
      </c>
      <c r="H3880" s="69">
        <v>30.9391</v>
      </c>
      <c r="I3880" s="69">
        <v>-6.9094300000000004</v>
      </c>
      <c r="J3880" s="69">
        <v>3782</v>
      </c>
      <c r="K3880" s="69">
        <v>0</v>
      </c>
      <c r="L3880" s="69">
        <f>COUNTIFS(Aéroports!$C$2:$C$5193,Aéroports!$C3880,Aéroports!$D$2:$D$5193,Aéroports!$D3880)</f>
        <v>1</v>
      </c>
      <c r="M3880" s="69" t="str">
        <f>IF(AND(Formulaire!$H$15=Aéroports!$E3880,--ISNUMBER(IFERROR(SEARCH(Formulaire!$H$16,$C3880,1),""))=1),MAX(M$1:M3879)+1,"")</f>
        <v/>
      </c>
      <c r="N3880" s="69" t="str">
        <f>IF(AND(Formulaire!$H$21=Aéroports!$E3880,--ISNUMBER(IFERROR(SEARCH(Formulaire!$H$22,$C3880,1),""))=1),MAX(N$1:N3879)+1,"")</f>
        <v/>
      </c>
      <c r="O3880" s="69" t="str">
        <f>IF(AND(Formulaire!$H$27=Aéroports!$E3880,--ISNUMBER(IFERROR(SEARCH(Formulaire!$H$28,$C3880,1),""))=1),MAX(O$1:O3879)+1,"")</f>
        <v/>
      </c>
      <c r="Q3880" s="91" t="str">
        <f>IFERROR(INDEX($C$2:$C$5193,MATCH(ROWS(M$2:M3880),M$2:M$5193,0)),"")</f>
        <v/>
      </c>
      <c r="R3880" s="70" t="str">
        <f>IFERROR(INDEX($C$2:$C$5193,MATCH(ROWS(N$2:N3880),N$2:N$5193,0)),"")</f>
        <v/>
      </c>
      <c r="S3880" s="92" t="str">
        <f>IFERROR(INDEX($C$2:$C$5193,MATCH(ROWS(O$2:O3880),O$2:O$5193,0)),"")</f>
        <v/>
      </c>
    </row>
    <row r="3881" spans="1:19" x14ac:dyDescent="0.25">
      <c r="A3881" s="68">
        <v>1070</v>
      </c>
      <c r="B3881" s="68" t="s">
        <v>11644</v>
      </c>
      <c r="C3881" s="68" t="s">
        <v>11645</v>
      </c>
      <c r="D3881" s="68" t="s">
        <v>11597</v>
      </c>
      <c r="E3881" s="68" t="s">
        <v>22445</v>
      </c>
      <c r="F3881" s="68" t="s">
        <v>11646</v>
      </c>
      <c r="G3881" s="68" t="s">
        <v>11647</v>
      </c>
      <c r="H3881" s="68">
        <v>34.787199999999999</v>
      </c>
      <c r="I3881" s="68">
        <v>-1.9239900000000001</v>
      </c>
      <c r="J3881" s="68">
        <v>1535</v>
      </c>
      <c r="K3881" s="68">
        <v>0</v>
      </c>
      <c r="L3881" s="68">
        <f>COUNTIFS(Aéroports!$C$2:$C$5193,Aéroports!$C3881,Aéroports!$D$2:$D$5193,Aéroports!$D3881)</f>
        <v>1</v>
      </c>
      <c r="M3881" s="68" t="str">
        <f>IF(AND(Formulaire!$H$15=Aéroports!$E3881,--ISNUMBER(IFERROR(SEARCH(Formulaire!$H$16,$C3881,1),""))=1),MAX(M$1:M3880)+1,"")</f>
        <v/>
      </c>
      <c r="N3881" s="68" t="str">
        <f>IF(AND(Formulaire!$H$21=Aéroports!$E3881,--ISNUMBER(IFERROR(SEARCH(Formulaire!$H$22,$C3881,1),""))=1),MAX(N$1:N3880)+1,"")</f>
        <v/>
      </c>
      <c r="O3881" s="68" t="str">
        <f>IF(AND(Formulaire!$H$27=Aéroports!$E3881,--ISNUMBER(IFERROR(SEARCH(Formulaire!$H$28,$C3881,1),""))=1),MAX(O$1:O3880)+1,"")</f>
        <v/>
      </c>
      <c r="Q3881" s="91" t="str">
        <f>IFERROR(INDEX($C$2:$C$5193,MATCH(ROWS(M$2:M3881),M$2:M$5193,0)),"")</f>
        <v/>
      </c>
      <c r="R3881" s="70" t="str">
        <f>IFERROR(INDEX($C$2:$C$5193,MATCH(ROWS(N$2:N3881),N$2:N$5193,0)),"")</f>
        <v/>
      </c>
      <c r="S3881" s="92" t="str">
        <f>IFERROR(INDEX($C$2:$C$5193,MATCH(ROWS(O$2:O3881),O$2:O$5193,0)),"")</f>
        <v/>
      </c>
    </row>
    <row r="3882" spans="1:19" x14ac:dyDescent="0.25">
      <c r="A3882" s="69">
        <v>1072</v>
      </c>
      <c r="B3882" s="69" t="s">
        <v>11648</v>
      </c>
      <c r="C3882" s="69" t="s">
        <v>11649</v>
      </c>
      <c r="D3882" s="69" t="s">
        <v>11597</v>
      </c>
      <c r="E3882" s="69" t="s">
        <v>22445</v>
      </c>
      <c r="F3882" s="69" t="s">
        <v>11650</v>
      </c>
      <c r="G3882" s="69" t="s">
        <v>11651</v>
      </c>
      <c r="H3882" s="69">
        <v>34.051499999999997</v>
      </c>
      <c r="I3882" s="69">
        <v>-6.7515200000000002</v>
      </c>
      <c r="J3882" s="69">
        <v>276</v>
      </c>
      <c r="K3882" s="69">
        <v>0</v>
      </c>
      <c r="L3882" s="69">
        <f>COUNTIFS(Aéroports!$C$2:$C$5193,Aéroports!$C3882,Aéroports!$D$2:$D$5193,Aéroports!$D3882)</f>
        <v>1</v>
      </c>
      <c r="M3882" s="69" t="str">
        <f>IF(AND(Formulaire!$H$15=Aéroports!$E3882,--ISNUMBER(IFERROR(SEARCH(Formulaire!$H$16,$C3882,1),""))=1),MAX(M$1:M3881)+1,"")</f>
        <v/>
      </c>
      <c r="N3882" s="69" t="str">
        <f>IF(AND(Formulaire!$H$21=Aéroports!$E3882,--ISNUMBER(IFERROR(SEARCH(Formulaire!$H$22,$C3882,1),""))=1),MAX(N$1:N3881)+1,"")</f>
        <v/>
      </c>
      <c r="O3882" s="69" t="str">
        <f>IF(AND(Formulaire!$H$27=Aéroports!$E3882,--ISNUMBER(IFERROR(SEARCH(Formulaire!$H$28,$C3882,1),""))=1),MAX(O$1:O3881)+1,"")</f>
        <v/>
      </c>
      <c r="Q3882" s="91" t="str">
        <f>IFERROR(INDEX($C$2:$C$5193,MATCH(ROWS(M$2:M3882),M$2:M$5193,0)),"")</f>
        <v/>
      </c>
      <c r="R3882" s="70" t="str">
        <f>IFERROR(INDEX($C$2:$C$5193,MATCH(ROWS(N$2:N3882),N$2:N$5193,0)),"")</f>
        <v/>
      </c>
      <c r="S3882" s="92" t="str">
        <f>IFERROR(INDEX($C$2:$C$5193,MATCH(ROWS(O$2:O3882),O$2:O$5193,0)),"")</f>
        <v/>
      </c>
    </row>
    <row r="3883" spans="1:19" x14ac:dyDescent="0.25">
      <c r="A3883" s="68">
        <v>1065</v>
      </c>
      <c r="B3883" s="68" t="s">
        <v>11652</v>
      </c>
      <c r="C3883" s="68" t="s">
        <v>11653</v>
      </c>
      <c r="D3883" s="68" t="s">
        <v>11597</v>
      </c>
      <c r="E3883" s="68" t="s">
        <v>22445</v>
      </c>
      <c r="F3883" s="68" t="s">
        <v>11654</v>
      </c>
      <c r="G3883" s="68" t="s">
        <v>11655</v>
      </c>
      <c r="H3883" s="68">
        <v>28.4482</v>
      </c>
      <c r="I3883" s="68">
        <v>-11.161300000000001</v>
      </c>
      <c r="J3883" s="68">
        <v>653</v>
      </c>
      <c r="K3883" s="68">
        <v>0</v>
      </c>
      <c r="L3883" s="68">
        <f>COUNTIFS(Aéroports!$C$2:$C$5193,Aéroports!$C3883,Aéroports!$D$2:$D$5193,Aéroports!$D3883)</f>
        <v>1</v>
      </c>
      <c r="M3883" s="68" t="str">
        <f>IF(AND(Formulaire!$H$15=Aéroports!$E3883,--ISNUMBER(IFERROR(SEARCH(Formulaire!$H$16,$C3883,1),""))=1),MAX(M$1:M3882)+1,"")</f>
        <v/>
      </c>
      <c r="N3883" s="68" t="str">
        <f>IF(AND(Formulaire!$H$21=Aéroports!$E3883,--ISNUMBER(IFERROR(SEARCH(Formulaire!$H$22,$C3883,1),""))=1),MAX(N$1:N3882)+1,"")</f>
        <v/>
      </c>
      <c r="O3883" s="68" t="str">
        <f>IF(AND(Formulaire!$H$27=Aéroports!$E3883,--ISNUMBER(IFERROR(SEARCH(Formulaire!$H$28,$C3883,1),""))=1),MAX(O$1:O3882)+1,"")</f>
        <v/>
      </c>
      <c r="Q3883" s="91" t="str">
        <f>IFERROR(INDEX($C$2:$C$5193,MATCH(ROWS(M$2:M3883),M$2:M$5193,0)),"")</f>
        <v/>
      </c>
      <c r="R3883" s="70" t="str">
        <f>IFERROR(INDEX($C$2:$C$5193,MATCH(ROWS(N$2:N3883),N$2:N$5193,0)),"")</f>
        <v/>
      </c>
      <c r="S3883" s="92" t="str">
        <f>IFERROR(INDEX($C$2:$C$5193,MATCH(ROWS(O$2:O3883),O$2:O$5193,0)),"")</f>
        <v/>
      </c>
    </row>
    <row r="3884" spans="1:19" x14ac:dyDescent="0.25">
      <c r="A3884" s="69">
        <v>1080</v>
      </c>
      <c r="B3884" s="69" t="s">
        <v>11656</v>
      </c>
      <c r="C3884" s="69" t="s">
        <v>11657</v>
      </c>
      <c r="D3884" s="69" t="s">
        <v>11597</v>
      </c>
      <c r="E3884" s="69" t="s">
        <v>22445</v>
      </c>
      <c r="F3884" s="69" t="s">
        <v>11658</v>
      </c>
      <c r="G3884" s="69" t="s">
        <v>11659</v>
      </c>
      <c r="H3884" s="69">
        <v>35.726900000000001</v>
      </c>
      <c r="I3884" s="69">
        <v>-5.9168900000000004</v>
      </c>
      <c r="J3884" s="69">
        <v>62</v>
      </c>
      <c r="K3884" s="69">
        <v>0</v>
      </c>
      <c r="L3884" s="69">
        <f>COUNTIFS(Aéroports!$C$2:$C$5193,Aéroports!$C3884,Aéroports!$D$2:$D$5193,Aéroports!$D3884)</f>
        <v>1</v>
      </c>
      <c r="M3884" s="69" t="str">
        <f>IF(AND(Formulaire!$H$15=Aéroports!$E3884,--ISNUMBER(IFERROR(SEARCH(Formulaire!$H$16,$C3884,1),""))=1),MAX(M$1:M3883)+1,"")</f>
        <v/>
      </c>
      <c r="N3884" s="69" t="str">
        <f>IF(AND(Formulaire!$H$21=Aéroports!$E3884,--ISNUMBER(IFERROR(SEARCH(Formulaire!$H$22,$C3884,1),""))=1),MAX(N$1:N3883)+1,"")</f>
        <v/>
      </c>
      <c r="O3884" s="69" t="str">
        <f>IF(AND(Formulaire!$H$27=Aéroports!$E3884,--ISNUMBER(IFERROR(SEARCH(Formulaire!$H$28,$C3884,1),""))=1),MAX(O$1:O3883)+1,"")</f>
        <v/>
      </c>
      <c r="Q3884" s="91" t="str">
        <f>IFERROR(INDEX($C$2:$C$5193,MATCH(ROWS(M$2:M3884),M$2:M$5193,0)),"")</f>
        <v/>
      </c>
      <c r="R3884" s="70" t="str">
        <f>IFERROR(INDEX($C$2:$C$5193,MATCH(ROWS(N$2:N3884),N$2:N$5193,0)),"")</f>
        <v/>
      </c>
      <c r="S3884" s="92" t="str">
        <f>IFERROR(INDEX($C$2:$C$5193,MATCH(ROWS(O$2:O3884),O$2:O$5193,0)),"")</f>
        <v/>
      </c>
    </row>
    <row r="3885" spans="1:19" x14ac:dyDescent="0.25">
      <c r="A3885" s="68">
        <v>1079</v>
      </c>
      <c r="B3885" s="68" t="s">
        <v>11660</v>
      </c>
      <c r="C3885" s="68" t="s">
        <v>11661</v>
      </c>
      <c r="D3885" s="68" t="s">
        <v>11597</v>
      </c>
      <c r="E3885" s="68" t="s">
        <v>22445</v>
      </c>
      <c r="F3885" s="68" t="s">
        <v>11662</v>
      </c>
      <c r="G3885" s="68" t="s">
        <v>11663</v>
      </c>
      <c r="H3885" s="68">
        <v>35.594299999999997</v>
      </c>
      <c r="I3885" s="68">
        <v>-5.3200200000000004</v>
      </c>
      <c r="J3885" s="68">
        <v>10</v>
      </c>
      <c r="K3885" s="68">
        <v>0</v>
      </c>
      <c r="L3885" s="68">
        <f>COUNTIFS(Aéroports!$C$2:$C$5193,Aéroports!$C3885,Aéroports!$D$2:$D$5193,Aéroports!$D3885)</f>
        <v>1</v>
      </c>
      <c r="M3885" s="68" t="str">
        <f>IF(AND(Formulaire!$H$15=Aéroports!$E3885,--ISNUMBER(IFERROR(SEARCH(Formulaire!$H$16,$C3885,1),""))=1),MAX(M$1:M3884)+1,"")</f>
        <v/>
      </c>
      <c r="N3885" s="68" t="str">
        <f>IF(AND(Formulaire!$H$21=Aéroports!$E3885,--ISNUMBER(IFERROR(SEARCH(Formulaire!$H$22,$C3885,1),""))=1),MAX(N$1:N3884)+1,"")</f>
        <v/>
      </c>
      <c r="O3885" s="68" t="str">
        <f>IF(AND(Formulaire!$H$27=Aéroports!$E3885,--ISNUMBER(IFERROR(SEARCH(Formulaire!$H$28,$C3885,1),""))=1),MAX(O$1:O3884)+1,"")</f>
        <v/>
      </c>
      <c r="Q3885" s="91" t="str">
        <f>IFERROR(INDEX($C$2:$C$5193,MATCH(ROWS(M$2:M3885),M$2:M$5193,0)),"")</f>
        <v/>
      </c>
      <c r="R3885" s="70" t="str">
        <f>IFERROR(INDEX($C$2:$C$5193,MATCH(ROWS(N$2:N3885),N$2:N$5193,0)),"")</f>
        <v/>
      </c>
      <c r="S3885" s="92" t="str">
        <f>IFERROR(INDEX($C$2:$C$5193,MATCH(ROWS(O$2:O3885),O$2:O$5193,0)),"")</f>
        <v/>
      </c>
    </row>
    <row r="3886" spans="1:19" x14ac:dyDescent="0.25">
      <c r="A3886" s="69">
        <v>2878</v>
      </c>
      <c r="B3886" s="69" t="s">
        <v>11144</v>
      </c>
      <c r="C3886" s="69" t="s">
        <v>11145</v>
      </c>
      <c r="D3886" s="69" t="s">
        <v>11146</v>
      </c>
      <c r="E3886" s="69" t="s">
        <v>11146</v>
      </c>
      <c r="F3886" s="69" t="s">
        <v>11147</v>
      </c>
      <c r="G3886" s="69" t="s">
        <v>11148</v>
      </c>
      <c r="H3886" s="69">
        <v>14.590999999999999</v>
      </c>
      <c r="I3886" s="69">
        <v>-61.0032</v>
      </c>
      <c r="J3886" s="69">
        <v>16</v>
      </c>
      <c r="K3886" s="69">
        <v>-4</v>
      </c>
      <c r="L3886" s="69">
        <f>COUNTIFS(Aéroports!$C$2:$C$5193,Aéroports!$C3886,Aéroports!$D$2:$D$5193,Aéroports!$D3886)</f>
        <v>1</v>
      </c>
      <c r="M3886" s="69" t="str">
        <f>IF(AND(Formulaire!$H$15=Aéroports!$E3886,--ISNUMBER(IFERROR(SEARCH(Formulaire!$H$16,$C3886,1),""))=1),MAX(M$1:M3885)+1,"")</f>
        <v/>
      </c>
      <c r="N3886" s="69" t="str">
        <f>IF(AND(Formulaire!$H$21=Aéroports!$E3886,--ISNUMBER(IFERROR(SEARCH(Formulaire!$H$22,$C3886,1),""))=1),MAX(N$1:N3885)+1,"")</f>
        <v/>
      </c>
      <c r="O3886" s="69" t="str">
        <f>IF(AND(Formulaire!$H$27=Aéroports!$E3886,--ISNUMBER(IFERROR(SEARCH(Formulaire!$H$28,$C3886,1),""))=1),MAX(O$1:O3885)+1,"")</f>
        <v/>
      </c>
      <c r="Q3886" s="91" t="str">
        <f>IFERROR(INDEX($C$2:$C$5193,MATCH(ROWS(M$2:M3886),M$2:M$5193,0)),"")</f>
        <v/>
      </c>
      <c r="R3886" s="70" t="str">
        <f>IFERROR(INDEX($C$2:$C$5193,MATCH(ROWS(N$2:N3886),N$2:N$5193,0)),"")</f>
        <v/>
      </c>
      <c r="S3886" s="92" t="str">
        <f>IFERROR(INDEX($C$2:$C$5193,MATCH(ROWS(O$2:O3886),O$2:O$5193,0)),"")</f>
        <v/>
      </c>
    </row>
    <row r="3887" spans="1:19" x14ac:dyDescent="0.25">
      <c r="A3887" s="68">
        <v>893</v>
      </c>
      <c r="B3887" s="68" t="s">
        <v>11190</v>
      </c>
      <c r="C3887" s="68" t="s">
        <v>11191</v>
      </c>
      <c r="D3887" s="68" t="s">
        <v>11192</v>
      </c>
      <c r="E3887" s="68" t="s">
        <v>22438</v>
      </c>
      <c r="F3887" s="68" t="s">
        <v>11193</v>
      </c>
      <c r="G3887" s="68" t="s">
        <v>11194</v>
      </c>
      <c r="H3887" s="68">
        <v>-20.430199999999999</v>
      </c>
      <c r="I3887" s="68">
        <v>57.683599999999998</v>
      </c>
      <c r="J3887" s="68">
        <v>186</v>
      </c>
      <c r="K3887" s="68">
        <v>4</v>
      </c>
      <c r="L3887" s="68">
        <f>COUNTIFS(Aéroports!$C$2:$C$5193,Aéroports!$C3887,Aéroports!$D$2:$D$5193,Aéroports!$D3887)</f>
        <v>1</v>
      </c>
      <c r="M3887" s="68" t="str">
        <f>IF(AND(Formulaire!$H$15=Aéroports!$E3887,--ISNUMBER(IFERROR(SEARCH(Formulaire!$H$16,$C3887,1),""))=1),MAX(M$1:M3886)+1,"")</f>
        <v/>
      </c>
      <c r="N3887" s="68" t="str">
        <f>IF(AND(Formulaire!$H$21=Aéroports!$E3887,--ISNUMBER(IFERROR(SEARCH(Formulaire!$H$22,$C3887,1),""))=1),MAX(N$1:N3886)+1,"")</f>
        <v/>
      </c>
      <c r="O3887" s="68" t="str">
        <f>IF(AND(Formulaire!$H$27=Aéroports!$E3887,--ISNUMBER(IFERROR(SEARCH(Formulaire!$H$28,$C3887,1),""))=1),MAX(O$1:O3886)+1,"")</f>
        <v/>
      </c>
      <c r="Q3887" s="91" t="str">
        <f>IFERROR(INDEX($C$2:$C$5193,MATCH(ROWS(M$2:M3887),M$2:M$5193,0)),"")</f>
        <v/>
      </c>
      <c r="R3887" s="70" t="str">
        <f>IFERROR(INDEX($C$2:$C$5193,MATCH(ROWS(N$2:N3887),N$2:N$5193,0)),"")</f>
        <v/>
      </c>
      <c r="S3887" s="92" t="str">
        <f>IFERROR(INDEX($C$2:$C$5193,MATCH(ROWS(O$2:O3887),O$2:O$5193,0)),"")</f>
        <v/>
      </c>
    </row>
    <row r="3888" spans="1:19" x14ac:dyDescent="0.25">
      <c r="A3888" s="69">
        <v>894</v>
      </c>
      <c r="B3888" s="69" t="s">
        <v>11195</v>
      </c>
      <c r="C3888" s="69" t="s">
        <v>11196</v>
      </c>
      <c r="D3888" s="69" t="s">
        <v>11192</v>
      </c>
      <c r="E3888" s="69" t="s">
        <v>22438</v>
      </c>
      <c r="F3888" s="69" t="s">
        <v>11197</v>
      </c>
      <c r="G3888" s="69" t="s">
        <v>11198</v>
      </c>
      <c r="H3888" s="69">
        <v>-19.7577</v>
      </c>
      <c r="I3888" s="69">
        <v>63.360999999999997</v>
      </c>
      <c r="J3888" s="69">
        <v>95</v>
      </c>
      <c r="K3888" s="69">
        <v>4</v>
      </c>
      <c r="L3888" s="69">
        <f>COUNTIFS(Aéroports!$C$2:$C$5193,Aéroports!$C3888,Aéroports!$D$2:$D$5193,Aéroports!$D3888)</f>
        <v>1</v>
      </c>
      <c r="M3888" s="69" t="str">
        <f>IF(AND(Formulaire!$H$15=Aéroports!$E3888,--ISNUMBER(IFERROR(SEARCH(Formulaire!$H$16,$C3888,1),""))=1),MAX(M$1:M3887)+1,"")</f>
        <v/>
      </c>
      <c r="N3888" s="69" t="str">
        <f>IF(AND(Formulaire!$H$21=Aéroports!$E3888,--ISNUMBER(IFERROR(SEARCH(Formulaire!$H$22,$C3888,1),""))=1),MAX(N$1:N3887)+1,"")</f>
        <v/>
      </c>
      <c r="O3888" s="69" t="str">
        <f>IF(AND(Formulaire!$H$27=Aéroports!$E3888,--ISNUMBER(IFERROR(SEARCH(Formulaire!$H$28,$C3888,1),""))=1),MAX(O$1:O3887)+1,"")</f>
        <v/>
      </c>
      <c r="Q3888" s="91" t="str">
        <f>IFERROR(INDEX($C$2:$C$5193,MATCH(ROWS(M$2:M3888),M$2:M$5193,0)),"")</f>
        <v/>
      </c>
      <c r="R3888" s="70" t="str">
        <f>IFERROR(INDEX($C$2:$C$5193,MATCH(ROWS(N$2:N3888),N$2:N$5193,0)),"")</f>
        <v/>
      </c>
      <c r="S3888" s="92" t="str">
        <f>IFERROR(INDEX($C$2:$C$5193,MATCH(ROWS(O$2:O3888),O$2:O$5193,0)),"")</f>
        <v/>
      </c>
    </row>
    <row r="3889" spans="1:19" x14ac:dyDescent="0.25">
      <c r="A3889" s="68">
        <v>1089</v>
      </c>
      <c r="B3889" s="68" t="s">
        <v>11149</v>
      </c>
      <c r="C3889" s="68" t="s">
        <v>11150</v>
      </c>
      <c r="D3889" s="68" t="s">
        <v>11151</v>
      </c>
      <c r="E3889" s="68" t="s">
        <v>22437</v>
      </c>
      <c r="F3889" s="68" t="s">
        <v>11152</v>
      </c>
      <c r="G3889" s="68" t="s">
        <v>11153</v>
      </c>
      <c r="H3889" s="68">
        <v>16.711300000000001</v>
      </c>
      <c r="I3889" s="68">
        <v>-9.6378799999999991</v>
      </c>
      <c r="J3889" s="68">
        <v>951</v>
      </c>
      <c r="K3889" s="68">
        <v>0</v>
      </c>
      <c r="L3889" s="68">
        <f>COUNTIFS(Aéroports!$C$2:$C$5193,Aéroports!$C3889,Aéroports!$D$2:$D$5193,Aéroports!$D3889)</f>
        <v>1</v>
      </c>
      <c r="M3889" s="68" t="str">
        <f>IF(AND(Formulaire!$H$15=Aéroports!$E3889,--ISNUMBER(IFERROR(SEARCH(Formulaire!$H$16,$C3889,1),""))=1),MAX(M$1:M3888)+1,"")</f>
        <v/>
      </c>
      <c r="N3889" s="68" t="str">
        <f>IF(AND(Formulaire!$H$21=Aéroports!$E3889,--ISNUMBER(IFERROR(SEARCH(Formulaire!$H$22,$C3889,1),""))=1),MAX(N$1:N3888)+1,"")</f>
        <v/>
      </c>
      <c r="O3889" s="68" t="str">
        <f>IF(AND(Formulaire!$H$27=Aéroports!$E3889,--ISNUMBER(IFERROR(SEARCH(Formulaire!$H$28,$C3889,1),""))=1),MAX(O$1:O3888)+1,"")</f>
        <v/>
      </c>
      <c r="Q3889" s="91" t="str">
        <f>IFERROR(INDEX($C$2:$C$5193,MATCH(ROWS(M$2:M3889),M$2:M$5193,0)),"")</f>
        <v/>
      </c>
      <c r="R3889" s="70" t="str">
        <f>IFERROR(INDEX($C$2:$C$5193,MATCH(ROWS(N$2:N3889),N$2:N$5193,0)),"")</f>
        <v/>
      </c>
      <c r="S3889" s="92" t="str">
        <f>IFERROR(INDEX($C$2:$C$5193,MATCH(ROWS(O$2:O3889),O$2:O$5193,0)),"")</f>
        <v/>
      </c>
    </row>
    <row r="3890" spans="1:19" x14ac:dyDescent="0.25">
      <c r="A3890" s="69">
        <v>1096</v>
      </c>
      <c r="B3890" s="69" t="s">
        <v>11154</v>
      </c>
      <c r="C3890" s="69" t="s">
        <v>11155</v>
      </c>
      <c r="D3890" s="69" t="s">
        <v>11151</v>
      </c>
      <c r="E3890" s="69" t="s">
        <v>22437</v>
      </c>
      <c r="F3890" s="69" t="s">
        <v>11156</v>
      </c>
      <c r="G3890" s="69" t="s">
        <v>11157</v>
      </c>
      <c r="H3890" s="69">
        <v>20.506799999999998</v>
      </c>
      <c r="I3890" s="69">
        <v>-13.043200000000001</v>
      </c>
      <c r="J3890" s="69">
        <v>734</v>
      </c>
      <c r="K3890" s="69">
        <v>0</v>
      </c>
      <c r="L3890" s="69">
        <f>COUNTIFS(Aéroports!$C$2:$C$5193,Aéroports!$C3890,Aéroports!$D$2:$D$5193,Aéroports!$D3890)</f>
        <v>1</v>
      </c>
      <c r="M3890" s="69" t="str">
        <f>IF(AND(Formulaire!$H$15=Aéroports!$E3890,--ISNUMBER(IFERROR(SEARCH(Formulaire!$H$16,$C3890,1),""))=1),MAX(M$1:M3889)+1,"")</f>
        <v/>
      </c>
      <c r="N3890" s="69" t="str">
        <f>IF(AND(Formulaire!$H$21=Aéroports!$E3890,--ISNUMBER(IFERROR(SEARCH(Formulaire!$H$22,$C3890,1),""))=1),MAX(N$1:N3889)+1,"")</f>
        <v/>
      </c>
      <c r="O3890" s="69" t="str">
        <f>IF(AND(Formulaire!$H$27=Aéroports!$E3890,--ISNUMBER(IFERROR(SEARCH(Formulaire!$H$28,$C3890,1),""))=1),MAX(O$1:O3889)+1,"")</f>
        <v/>
      </c>
      <c r="Q3890" s="91" t="str">
        <f>IFERROR(INDEX($C$2:$C$5193,MATCH(ROWS(M$2:M3890),M$2:M$5193,0)),"")</f>
        <v/>
      </c>
      <c r="R3890" s="70" t="str">
        <f>IFERROR(INDEX($C$2:$C$5193,MATCH(ROWS(N$2:N3890),N$2:N$5193,0)),"")</f>
        <v/>
      </c>
      <c r="S3890" s="92" t="str">
        <f>IFERROR(INDEX($C$2:$C$5193,MATCH(ROWS(O$2:O3890),O$2:O$5193,0)),"")</f>
        <v/>
      </c>
    </row>
    <row r="3891" spans="1:19" x14ac:dyDescent="0.25">
      <c r="A3891" s="68">
        <v>1093</v>
      </c>
      <c r="B3891" s="68" t="s">
        <v>11158</v>
      </c>
      <c r="C3891" s="68" t="s">
        <v>11159</v>
      </c>
      <c r="D3891" s="68" t="s">
        <v>11151</v>
      </c>
      <c r="E3891" s="68" t="s">
        <v>22437</v>
      </c>
      <c r="F3891" s="68" t="s">
        <v>11160</v>
      </c>
      <c r="G3891" s="68" t="s">
        <v>11161</v>
      </c>
      <c r="H3891" s="68">
        <v>16.159500000000001</v>
      </c>
      <c r="I3891" s="68">
        <v>-13.5076</v>
      </c>
      <c r="J3891" s="68">
        <v>66</v>
      </c>
      <c r="K3891" s="68">
        <v>0</v>
      </c>
      <c r="L3891" s="68">
        <f>COUNTIFS(Aéroports!$C$2:$C$5193,Aéroports!$C3891,Aéroports!$D$2:$D$5193,Aéroports!$D3891)</f>
        <v>1</v>
      </c>
      <c r="M3891" s="68" t="str">
        <f>IF(AND(Formulaire!$H$15=Aéroports!$E3891,--ISNUMBER(IFERROR(SEARCH(Formulaire!$H$16,$C3891,1),""))=1),MAX(M$1:M3890)+1,"")</f>
        <v/>
      </c>
      <c r="N3891" s="68" t="str">
        <f>IF(AND(Formulaire!$H$21=Aéroports!$E3891,--ISNUMBER(IFERROR(SEARCH(Formulaire!$H$22,$C3891,1),""))=1),MAX(N$1:N3890)+1,"")</f>
        <v/>
      </c>
      <c r="O3891" s="68" t="str">
        <f>IF(AND(Formulaire!$H$27=Aéroports!$E3891,--ISNUMBER(IFERROR(SEARCH(Formulaire!$H$28,$C3891,1),""))=1),MAX(O$1:O3890)+1,"")</f>
        <v/>
      </c>
      <c r="Q3891" s="91" t="str">
        <f>IFERROR(INDEX($C$2:$C$5193,MATCH(ROWS(M$2:M3891),M$2:M$5193,0)),"")</f>
        <v/>
      </c>
      <c r="R3891" s="70" t="str">
        <f>IFERROR(INDEX($C$2:$C$5193,MATCH(ROWS(N$2:N3891),N$2:N$5193,0)),"")</f>
        <v/>
      </c>
      <c r="S3891" s="92" t="str">
        <f>IFERROR(INDEX($C$2:$C$5193,MATCH(ROWS(O$2:O3891),O$2:O$5193,0)),"")</f>
        <v/>
      </c>
    </row>
    <row r="3892" spans="1:19" x14ac:dyDescent="0.25">
      <c r="A3892" s="69">
        <v>1091</v>
      </c>
      <c r="B3892" s="69" t="s">
        <v>11162</v>
      </c>
      <c r="C3892" s="69" t="s">
        <v>11163</v>
      </c>
      <c r="D3892" s="69" t="s">
        <v>11151</v>
      </c>
      <c r="E3892" s="69" t="s">
        <v>22437</v>
      </c>
      <c r="F3892" s="69" t="s">
        <v>11164</v>
      </c>
      <c r="G3892" s="69" t="s">
        <v>11165</v>
      </c>
      <c r="H3892" s="69">
        <v>16.59</v>
      </c>
      <c r="I3892" s="69">
        <v>-11.4062</v>
      </c>
      <c r="J3892" s="69">
        <v>424</v>
      </c>
      <c r="K3892" s="69">
        <v>0</v>
      </c>
      <c r="L3892" s="69">
        <f>COUNTIFS(Aéroports!$C$2:$C$5193,Aéroports!$C3892,Aéroports!$D$2:$D$5193,Aéroports!$D3892)</f>
        <v>1</v>
      </c>
      <c r="M3892" s="69" t="str">
        <f>IF(AND(Formulaire!$H$15=Aéroports!$E3892,--ISNUMBER(IFERROR(SEARCH(Formulaire!$H$16,$C3892,1),""))=1),MAX(M$1:M3891)+1,"")</f>
        <v/>
      </c>
      <c r="N3892" s="69" t="str">
        <f>IF(AND(Formulaire!$H$21=Aéroports!$E3892,--ISNUMBER(IFERROR(SEARCH(Formulaire!$H$22,$C3892,1),""))=1),MAX(N$1:N3891)+1,"")</f>
        <v/>
      </c>
      <c r="O3892" s="69" t="str">
        <f>IF(AND(Formulaire!$H$27=Aéroports!$E3892,--ISNUMBER(IFERROR(SEARCH(Formulaire!$H$28,$C3892,1),""))=1),MAX(O$1:O3891)+1,"")</f>
        <v/>
      </c>
      <c r="Q3892" s="91" t="str">
        <f>IFERROR(INDEX($C$2:$C$5193,MATCH(ROWS(M$2:M3892),M$2:M$5193,0)),"")</f>
        <v/>
      </c>
      <c r="R3892" s="70" t="str">
        <f>IFERROR(INDEX($C$2:$C$5193,MATCH(ROWS(N$2:N3892),N$2:N$5193,0)),"")</f>
        <v/>
      </c>
      <c r="S3892" s="92" t="str">
        <f>IFERROR(INDEX($C$2:$C$5193,MATCH(ROWS(O$2:O3892),O$2:O$5193,0)),"")</f>
        <v/>
      </c>
    </row>
    <row r="3893" spans="1:19" x14ac:dyDescent="0.25">
      <c r="A3893" s="68">
        <v>1092</v>
      </c>
      <c r="B3893" s="68" t="s">
        <v>11166</v>
      </c>
      <c r="C3893" s="68" t="s">
        <v>11167</v>
      </c>
      <c r="D3893" s="68" t="s">
        <v>11151</v>
      </c>
      <c r="E3893" s="68" t="s">
        <v>22437</v>
      </c>
      <c r="F3893" s="68" t="s">
        <v>11168</v>
      </c>
      <c r="G3893" s="68" t="s">
        <v>11169</v>
      </c>
      <c r="H3893" s="68">
        <v>16.622</v>
      </c>
      <c r="I3893" s="68">
        <v>-7.3166000000000002</v>
      </c>
      <c r="J3893" s="68">
        <v>751</v>
      </c>
      <c r="K3893" s="68">
        <v>0</v>
      </c>
      <c r="L3893" s="68">
        <f>COUNTIFS(Aéroports!$C$2:$C$5193,Aéroports!$C3893,Aéroports!$D$2:$D$5193,Aéroports!$D3893)</f>
        <v>1</v>
      </c>
      <c r="M3893" s="68" t="str">
        <f>IF(AND(Formulaire!$H$15=Aéroports!$E3893,--ISNUMBER(IFERROR(SEARCH(Formulaire!$H$16,$C3893,1),""))=1),MAX(M$1:M3892)+1,"")</f>
        <v/>
      </c>
      <c r="N3893" s="68" t="str">
        <f>IF(AND(Formulaire!$H$21=Aéroports!$E3893,--ISNUMBER(IFERROR(SEARCH(Formulaire!$H$22,$C3893,1),""))=1),MAX(N$1:N3892)+1,"")</f>
        <v/>
      </c>
      <c r="O3893" s="68" t="str">
        <f>IF(AND(Formulaire!$H$27=Aéroports!$E3893,--ISNUMBER(IFERROR(SEARCH(Formulaire!$H$28,$C3893,1),""))=1),MAX(O$1:O3892)+1,"")</f>
        <v/>
      </c>
      <c r="Q3893" s="91" t="str">
        <f>IFERROR(INDEX($C$2:$C$5193,MATCH(ROWS(M$2:M3893),M$2:M$5193,0)),"")</f>
        <v/>
      </c>
      <c r="R3893" s="70" t="str">
        <f>IFERROR(INDEX($C$2:$C$5193,MATCH(ROWS(N$2:N3893),N$2:N$5193,0)),"")</f>
        <v/>
      </c>
      <c r="S3893" s="92" t="str">
        <f>IFERROR(INDEX($C$2:$C$5193,MATCH(ROWS(O$2:O3893),O$2:O$5193,0)),"")</f>
        <v/>
      </c>
    </row>
    <row r="3894" spans="1:19" x14ac:dyDescent="0.25">
      <c r="A3894" s="69">
        <v>1097</v>
      </c>
      <c r="B3894" s="69" t="s">
        <v>11170</v>
      </c>
      <c r="C3894" s="69" t="s">
        <v>11171</v>
      </c>
      <c r="D3894" s="69" t="s">
        <v>11151</v>
      </c>
      <c r="E3894" s="69" t="s">
        <v>22437</v>
      </c>
      <c r="F3894" s="69" t="s">
        <v>11172</v>
      </c>
      <c r="G3894" s="69" t="s">
        <v>11173</v>
      </c>
      <c r="H3894" s="69">
        <v>20.9331</v>
      </c>
      <c r="I3894" s="69">
        <v>-17.03</v>
      </c>
      <c r="J3894" s="69">
        <v>24</v>
      </c>
      <c r="K3894" s="69">
        <v>0</v>
      </c>
      <c r="L3894" s="69">
        <f>COUNTIFS(Aéroports!$C$2:$C$5193,Aéroports!$C3894,Aéroports!$D$2:$D$5193,Aéroports!$D3894)</f>
        <v>1</v>
      </c>
      <c r="M3894" s="69" t="str">
        <f>IF(AND(Formulaire!$H$15=Aéroports!$E3894,--ISNUMBER(IFERROR(SEARCH(Formulaire!$H$16,$C3894,1),""))=1),MAX(M$1:M3893)+1,"")</f>
        <v/>
      </c>
      <c r="N3894" s="69" t="str">
        <f>IF(AND(Formulaire!$H$21=Aéroports!$E3894,--ISNUMBER(IFERROR(SEARCH(Formulaire!$H$22,$C3894,1),""))=1),MAX(N$1:N3893)+1,"")</f>
        <v/>
      </c>
      <c r="O3894" s="69" t="str">
        <f>IF(AND(Formulaire!$H$27=Aéroports!$E3894,--ISNUMBER(IFERROR(SEARCH(Formulaire!$H$28,$C3894,1),""))=1),MAX(O$1:O3893)+1,"")</f>
        <v/>
      </c>
      <c r="Q3894" s="91" t="str">
        <f>IFERROR(INDEX($C$2:$C$5193,MATCH(ROWS(M$2:M3894),M$2:M$5193,0)),"")</f>
        <v/>
      </c>
      <c r="R3894" s="70" t="str">
        <f>IFERROR(INDEX($C$2:$C$5193,MATCH(ROWS(N$2:N3894),N$2:N$5193,0)),"")</f>
        <v/>
      </c>
      <c r="S3894" s="92" t="str">
        <f>IFERROR(INDEX($C$2:$C$5193,MATCH(ROWS(O$2:O3894),O$2:O$5193,0)),"")</f>
        <v/>
      </c>
    </row>
    <row r="3895" spans="1:19" x14ac:dyDescent="0.25">
      <c r="A3895" s="68">
        <v>1094</v>
      </c>
      <c r="B3895" s="68" t="s">
        <v>11174</v>
      </c>
      <c r="C3895" s="68" t="s">
        <v>11175</v>
      </c>
      <c r="D3895" s="68" t="s">
        <v>11151</v>
      </c>
      <c r="E3895" s="68" t="s">
        <v>22437</v>
      </c>
      <c r="F3895" s="68" t="s">
        <v>11176</v>
      </c>
      <c r="G3895" s="68" t="s">
        <v>11177</v>
      </c>
      <c r="H3895" s="68">
        <v>18.098199999999999</v>
      </c>
      <c r="I3895" s="68">
        <v>-15.948499999999999</v>
      </c>
      <c r="J3895" s="68">
        <v>13</v>
      </c>
      <c r="K3895" s="68">
        <v>0</v>
      </c>
      <c r="L3895" s="68">
        <f>COUNTIFS(Aéroports!$C$2:$C$5193,Aéroports!$C3895,Aéroports!$D$2:$D$5193,Aéroports!$D3895)</f>
        <v>1</v>
      </c>
      <c r="M3895" s="68" t="str">
        <f>IF(AND(Formulaire!$H$15=Aéroports!$E3895,--ISNUMBER(IFERROR(SEARCH(Formulaire!$H$16,$C3895,1),""))=1),MAX(M$1:M3894)+1,"")</f>
        <v/>
      </c>
      <c r="N3895" s="68" t="str">
        <f>IF(AND(Formulaire!$H$21=Aéroports!$E3895,--ISNUMBER(IFERROR(SEARCH(Formulaire!$H$22,$C3895,1),""))=1),MAX(N$1:N3894)+1,"")</f>
        <v/>
      </c>
      <c r="O3895" s="68" t="str">
        <f>IF(AND(Formulaire!$H$27=Aéroports!$E3895,--ISNUMBER(IFERROR(SEARCH(Formulaire!$H$28,$C3895,1),""))=1),MAX(O$1:O3894)+1,"")</f>
        <v/>
      </c>
      <c r="Q3895" s="91" t="str">
        <f>IFERROR(INDEX($C$2:$C$5193,MATCH(ROWS(M$2:M3895),M$2:M$5193,0)),"")</f>
        <v/>
      </c>
      <c r="R3895" s="70" t="str">
        <f>IFERROR(INDEX($C$2:$C$5193,MATCH(ROWS(N$2:N3895),N$2:N$5193,0)),"")</f>
        <v/>
      </c>
      <c r="S3895" s="92" t="str">
        <f>IFERROR(INDEX($C$2:$C$5193,MATCH(ROWS(O$2:O3895),O$2:O$5193,0)),"")</f>
        <v/>
      </c>
    </row>
    <row r="3896" spans="1:19" x14ac:dyDescent="0.25">
      <c r="A3896" s="69">
        <v>1095</v>
      </c>
      <c r="B3896" s="69" t="s">
        <v>11178</v>
      </c>
      <c r="C3896" s="69" t="s">
        <v>11179</v>
      </c>
      <c r="D3896" s="69" t="s">
        <v>11151</v>
      </c>
      <c r="E3896" s="69" t="s">
        <v>22437</v>
      </c>
      <c r="F3896" s="69" t="s">
        <v>11180</v>
      </c>
      <c r="G3896" s="69" t="s">
        <v>11181</v>
      </c>
      <c r="H3896" s="69">
        <v>15.1797</v>
      </c>
      <c r="I3896" s="69">
        <v>-12.2073</v>
      </c>
      <c r="J3896" s="69">
        <v>219</v>
      </c>
      <c r="K3896" s="69">
        <v>0</v>
      </c>
      <c r="L3896" s="69">
        <f>COUNTIFS(Aéroports!$C$2:$C$5193,Aéroports!$C3896,Aéroports!$D$2:$D$5193,Aéroports!$D3896)</f>
        <v>1</v>
      </c>
      <c r="M3896" s="69" t="str">
        <f>IF(AND(Formulaire!$H$15=Aéroports!$E3896,--ISNUMBER(IFERROR(SEARCH(Formulaire!$H$16,$C3896,1),""))=1),MAX(M$1:M3895)+1,"")</f>
        <v/>
      </c>
      <c r="N3896" s="69" t="str">
        <f>IF(AND(Formulaire!$H$21=Aéroports!$E3896,--ISNUMBER(IFERROR(SEARCH(Formulaire!$H$22,$C3896,1),""))=1),MAX(N$1:N3895)+1,"")</f>
        <v/>
      </c>
      <c r="O3896" s="69" t="str">
        <f>IF(AND(Formulaire!$H$27=Aéroports!$E3896,--ISNUMBER(IFERROR(SEARCH(Formulaire!$H$28,$C3896,1),""))=1),MAX(O$1:O3895)+1,"")</f>
        <v/>
      </c>
      <c r="Q3896" s="91" t="str">
        <f>IFERROR(INDEX($C$2:$C$5193,MATCH(ROWS(M$2:M3896),M$2:M$5193,0)),"")</f>
        <v/>
      </c>
      <c r="R3896" s="70" t="str">
        <f>IFERROR(INDEX($C$2:$C$5193,MATCH(ROWS(N$2:N3896),N$2:N$5193,0)),"")</f>
        <v/>
      </c>
      <c r="S3896" s="92" t="str">
        <f>IFERROR(INDEX($C$2:$C$5193,MATCH(ROWS(O$2:O3896),O$2:O$5193,0)),"")</f>
        <v/>
      </c>
    </row>
    <row r="3897" spans="1:19" x14ac:dyDescent="0.25">
      <c r="A3897" s="68">
        <v>1090</v>
      </c>
      <c r="B3897" s="68" t="s">
        <v>11182</v>
      </c>
      <c r="C3897" s="68" t="s">
        <v>11183</v>
      </c>
      <c r="D3897" s="68" t="s">
        <v>11151</v>
      </c>
      <c r="E3897" s="68" t="s">
        <v>22437</v>
      </c>
      <c r="F3897" s="68" t="s">
        <v>11184</v>
      </c>
      <c r="G3897" s="68" t="s">
        <v>11185</v>
      </c>
      <c r="H3897" s="68">
        <v>18.5701</v>
      </c>
      <c r="I3897" s="68">
        <v>-11.423500000000001</v>
      </c>
      <c r="J3897" s="68">
        <v>1363</v>
      </c>
      <c r="K3897" s="68">
        <v>0</v>
      </c>
      <c r="L3897" s="68">
        <f>COUNTIFS(Aéroports!$C$2:$C$5193,Aéroports!$C3897,Aéroports!$D$2:$D$5193,Aéroports!$D3897)</f>
        <v>1</v>
      </c>
      <c r="M3897" s="68" t="str">
        <f>IF(AND(Formulaire!$H$15=Aéroports!$E3897,--ISNUMBER(IFERROR(SEARCH(Formulaire!$H$16,$C3897,1),""))=1),MAX(M$1:M3896)+1,"")</f>
        <v/>
      </c>
      <c r="N3897" s="68" t="str">
        <f>IF(AND(Formulaire!$H$21=Aéroports!$E3897,--ISNUMBER(IFERROR(SEARCH(Formulaire!$H$22,$C3897,1),""))=1),MAX(N$1:N3896)+1,"")</f>
        <v/>
      </c>
      <c r="O3897" s="68" t="str">
        <f>IF(AND(Formulaire!$H$27=Aéroports!$E3897,--ISNUMBER(IFERROR(SEARCH(Formulaire!$H$28,$C3897,1),""))=1),MAX(O$1:O3896)+1,"")</f>
        <v/>
      </c>
      <c r="Q3897" s="91" t="str">
        <f>IFERROR(INDEX($C$2:$C$5193,MATCH(ROWS(M$2:M3897),M$2:M$5193,0)),"")</f>
        <v/>
      </c>
      <c r="R3897" s="70" t="str">
        <f>IFERROR(INDEX($C$2:$C$5193,MATCH(ROWS(N$2:N3897),N$2:N$5193,0)),"")</f>
        <v/>
      </c>
      <c r="S3897" s="92" t="str">
        <f>IFERROR(INDEX($C$2:$C$5193,MATCH(ROWS(O$2:O3897),O$2:O$5193,0)),"")</f>
        <v/>
      </c>
    </row>
    <row r="3898" spans="1:19" x14ac:dyDescent="0.25">
      <c r="A3898" s="69">
        <v>9824</v>
      </c>
      <c r="B3898" s="69" t="s">
        <v>11186</v>
      </c>
      <c r="C3898" s="69" t="s">
        <v>11187</v>
      </c>
      <c r="D3898" s="69" t="s">
        <v>11151</v>
      </c>
      <c r="E3898" s="69" t="s">
        <v>22437</v>
      </c>
      <c r="F3898" s="69" t="s">
        <v>11188</v>
      </c>
      <c r="G3898" s="69" t="s">
        <v>11189</v>
      </c>
      <c r="H3898" s="69">
        <v>22.756399999999999</v>
      </c>
      <c r="I3898" s="69">
        <v>-12.483599999999999</v>
      </c>
      <c r="J3898" s="69">
        <v>1129</v>
      </c>
      <c r="K3898" s="69">
        <v>0</v>
      </c>
      <c r="L3898" s="69">
        <f>COUNTIFS(Aéroports!$C$2:$C$5193,Aéroports!$C3898,Aéroports!$D$2:$D$5193,Aéroports!$D3898)</f>
        <v>1</v>
      </c>
      <c r="M3898" s="69" t="str">
        <f>IF(AND(Formulaire!$H$15=Aéroports!$E3898,--ISNUMBER(IFERROR(SEARCH(Formulaire!$H$16,$C3898,1),""))=1),MAX(M$1:M3897)+1,"")</f>
        <v/>
      </c>
      <c r="N3898" s="69" t="str">
        <f>IF(AND(Formulaire!$H$21=Aéroports!$E3898,--ISNUMBER(IFERROR(SEARCH(Formulaire!$H$22,$C3898,1),""))=1),MAX(N$1:N3897)+1,"")</f>
        <v/>
      </c>
      <c r="O3898" s="69" t="str">
        <f>IF(AND(Formulaire!$H$27=Aéroports!$E3898,--ISNUMBER(IFERROR(SEARCH(Formulaire!$H$28,$C3898,1),""))=1),MAX(O$1:O3897)+1,"")</f>
        <v/>
      </c>
      <c r="Q3898" s="91" t="str">
        <f>IFERROR(INDEX($C$2:$C$5193,MATCH(ROWS(M$2:M3898),M$2:M$5193,0)),"")</f>
        <v/>
      </c>
      <c r="R3898" s="70" t="str">
        <f>IFERROR(INDEX($C$2:$C$5193,MATCH(ROWS(N$2:N3898),N$2:N$5193,0)),"")</f>
        <v/>
      </c>
      <c r="S3898" s="92" t="str">
        <f>IFERROR(INDEX($C$2:$C$5193,MATCH(ROWS(O$2:O3898),O$2:O$5193,0)),"")</f>
        <v/>
      </c>
    </row>
    <row r="3899" spans="1:19" x14ac:dyDescent="0.25">
      <c r="A3899" s="68">
        <v>915</v>
      </c>
      <c r="B3899" s="68" t="s">
        <v>11199</v>
      </c>
      <c r="C3899" s="68" t="s">
        <v>11200</v>
      </c>
      <c r="D3899" s="68" t="s">
        <v>11201</v>
      </c>
      <c r="E3899" s="68" t="s">
        <v>11201</v>
      </c>
      <c r="F3899" s="68" t="s">
        <v>11202</v>
      </c>
      <c r="G3899" s="68" t="s">
        <v>11203</v>
      </c>
      <c r="H3899" s="68">
        <v>-12.8047</v>
      </c>
      <c r="I3899" s="68">
        <v>45.281100000000002</v>
      </c>
      <c r="J3899" s="68">
        <v>23</v>
      </c>
      <c r="K3899" s="68">
        <v>3</v>
      </c>
      <c r="L3899" s="68">
        <f>COUNTIFS(Aéroports!$C$2:$C$5193,Aéroports!$C3899,Aéroports!$D$2:$D$5193,Aéroports!$D3899)</f>
        <v>1</v>
      </c>
      <c r="M3899" s="68" t="str">
        <f>IF(AND(Formulaire!$H$15=Aéroports!$E3899,--ISNUMBER(IFERROR(SEARCH(Formulaire!$H$16,$C3899,1),""))=1),MAX(M$1:M3898)+1,"")</f>
        <v/>
      </c>
      <c r="N3899" s="68" t="str">
        <f>IF(AND(Formulaire!$H$21=Aéroports!$E3899,--ISNUMBER(IFERROR(SEARCH(Formulaire!$H$22,$C3899,1),""))=1),MAX(N$1:N3898)+1,"")</f>
        <v/>
      </c>
      <c r="O3899" s="68" t="str">
        <f>IF(AND(Formulaire!$H$27=Aéroports!$E3899,--ISNUMBER(IFERROR(SEARCH(Formulaire!$H$28,$C3899,1),""))=1),MAX(O$1:O3898)+1,"")</f>
        <v/>
      </c>
      <c r="Q3899" s="91" t="str">
        <f>IFERROR(INDEX($C$2:$C$5193,MATCH(ROWS(M$2:M3899),M$2:M$5193,0)),"")</f>
        <v/>
      </c>
      <c r="R3899" s="70" t="str">
        <f>IFERROR(INDEX($C$2:$C$5193,MATCH(ROWS(N$2:N3899),N$2:N$5193,0)),"")</f>
        <v/>
      </c>
      <c r="S3899" s="92" t="str">
        <f>IFERROR(INDEX($C$2:$C$5193,MATCH(ROWS(O$2:O3899),O$2:O$5193,0)),"")</f>
        <v/>
      </c>
    </row>
    <row r="3900" spans="1:19" x14ac:dyDescent="0.25">
      <c r="A3900" s="69">
        <v>1783</v>
      </c>
      <c r="B3900" s="69" t="s">
        <v>11204</v>
      </c>
      <c r="C3900" s="69" t="s">
        <v>11205</v>
      </c>
      <c r="D3900" s="69" t="s">
        <v>11206</v>
      </c>
      <c r="E3900" s="69" t="s">
        <v>22439</v>
      </c>
      <c r="F3900" s="69" t="s">
        <v>11207</v>
      </c>
      <c r="G3900" s="69" t="s">
        <v>11208</v>
      </c>
      <c r="H3900" s="69">
        <v>16.757100000000001</v>
      </c>
      <c r="I3900" s="69">
        <v>-99.754000000000005</v>
      </c>
      <c r="J3900" s="69">
        <v>16</v>
      </c>
      <c r="K3900" s="69">
        <v>-6</v>
      </c>
      <c r="L3900" s="69">
        <f>COUNTIFS(Aéroports!$C$2:$C$5193,Aéroports!$C3900,Aéroports!$D$2:$D$5193,Aéroports!$D3900)</f>
        <v>1</v>
      </c>
      <c r="M3900" s="69" t="str">
        <f>IF(AND(Formulaire!$H$15=Aéroports!$E3900,--ISNUMBER(IFERROR(SEARCH(Formulaire!$H$16,$C3900,1),""))=1),MAX(M$1:M3899)+1,"")</f>
        <v/>
      </c>
      <c r="N3900" s="69" t="str">
        <f>IF(AND(Formulaire!$H$21=Aéroports!$E3900,--ISNUMBER(IFERROR(SEARCH(Formulaire!$H$22,$C3900,1),""))=1),MAX(N$1:N3899)+1,"")</f>
        <v/>
      </c>
      <c r="O3900" s="69" t="str">
        <f>IF(AND(Formulaire!$H$27=Aéroports!$E3900,--ISNUMBER(IFERROR(SEARCH(Formulaire!$H$28,$C3900,1),""))=1),MAX(O$1:O3899)+1,"")</f>
        <v/>
      </c>
      <c r="Q3900" s="91" t="str">
        <f>IFERROR(INDEX($C$2:$C$5193,MATCH(ROWS(M$2:M3900),M$2:M$5193,0)),"")</f>
        <v/>
      </c>
      <c r="R3900" s="70" t="str">
        <f>IFERROR(INDEX($C$2:$C$5193,MATCH(ROWS(N$2:N3900),N$2:N$5193,0)),"")</f>
        <v/>
      </c>
      <c r="S3900" s="92" t="str">
        <f>IFERROR(INDEX($C$2:$C$5193,MATCH(ROWS(O$2:O3900),O$2:O$5193,0)),"")</f>
        <v/>
      </c>
    </row>
    <row r="3901" spans="1:19" x14ac:dyDescent="0.25">
      <c r="A3901" s="68">
        <v>1785</v>
      </c>
      <c r="B3901" s="68" t="s">
        <v>11209</v>
      </c>
      <c r="C3901" s="68" t="s">
        <v>11210</v>
      </c>
      <c r="D3901" s="68" t="s">
        <v>11206</v>
      </c>
      <c r="E3901" s="68" t="s">
        <v>22439</v>
      </c>
      <c r="F3901" s="68" t="s">
        <v>11211</v>
      </c>
      <c r="G3901" s="68" t="s">
        <v>11212</v>
      </c>
      <c r="H3901" s="68">
        <v>21.7056</v>
      </c>
      <c r="I3901" s="68">
        <v>-102.318</v>
      </c>
      <c r="J3901" s="68">
        <v>6112</v>
      </c>
      <c r="K3901" s="68">
        <v>-6</v>
      </c>
      <c r="L3901" s="68">
        <f>COUNTIFS(Aéroports!$C$2:$C$5193,Aéroports!$C3901,Aéroports!$D$2:$D$5193,Aéroports!$D3901)</f>
        <v>1</v>
      </c>
      <c r="M3901" s="68" t="str">
        <f>IF(AND(Formulaire!$H$15=Aéroports!$E3901,--ISNUMBER(IFERROR(SEARCH(Formulaire!$H$16,$C3901,1),""))=1),MAX(M$1:M3900)+1,"")</f>
        <v/>
      </c>
      <c r="N3901" s="68" t="str">
        <f>IF(AND(Formulaire!$H$21=Aéroports!$E3901,--ISNUMBER(IFERROR(SEARCH(Formulaire!$H$22,$C3901,1),""))=1),MAX(N$1:N3900)+1,"")</f>
        <v/>
      </c>
      <c r="O3901" s="68" t="str">
        <f>IF(AND(Formulaire!$H$27=Aéroports!$E3901,--ISNUMBER(IFERROR(SEARCH(Formulaire!$H$28,$C3901,1),""))=1),MAX(O$1:O3900)+1,"")</f>
        <v/>
      </c>
      <c r="Q3901" s="91" t="str">
        <f>IFERROR(INDEX($C$2:$C$5193,MATCH(ROWS(M$2:M3901),M$2:M$5193,0)),"")</f>
        <v/>
      </c>
      <c r="R3901" s="70" t="str">
        <f>IFERROR(INDEX($C$2:$C$5193,MATCH(ROWS(N$2:N3901),N$2:N$5193,0)),"")</f>
        <v/>
      </c>
      <c r="S3901" s="92" t="str">
        <f>IFERROR(INDEX($C$2:$C$5193,MATCH(ROWS(O$2:O3901),O$2:O$5193,0)),"")</f>
        <v/>
      </c>
    </row>
    <row r="3902" spans="1:19" x14ac:dyDescent="0.25">
      <c r="A3902" s="69">
        <v>1795</v>
      </c>
      <c r="B3902" s="69" t="s">
        <v>11213</v>
      </c>
      <c r="C3902" s="69" t="s">
        <v>11214</v>
      </c>
      <c r="D3902" s="69" t="s">
        <v>11206</v>
      </c>
      <c r="E3902" s="69" t="s">
        <v>22439</v>
      </c>
      <c r="F3902" s="69" t="s">
        <v>11215</v>
      </c>
      <c r="G3902" s="69" t="s">
        <v>11216</v>
      </c>
      <c r="H3902" s="69">
        <v>19.816800000000001</v>
      </c>
      <c r="I3902" s="69">
        <v>-90.500299999999996</v>
      </c>
      <c r="J3902" s="69">
        <v>34</v>
      </c>
      <c r="K3902" s="69">
        <v>-6</v>
      </c>
      <c r="L3902" s="69">
        <f>COUNTIFS(Aéroports!$C$2:$C$5193,Aéroports!$C3902,Aéroports!$D$2:$D$5193,Aéroports!$D3902)</f>
        <v>1</v>
      </c>
      <c r="M3902" s="69" t="str">
        <f>IF(AND(Formulaire!$H$15=Aéroports!$E3902,--ISNUMBER(IFERROR(SEARCH(Formulaire!$H$16,$C3902,1),""))=1),MAX(M$1:M3901)+1,"")</f>
        <v/>
      </c>
      <c r="N3902" s="69" t="str">
        <f>IF(AND(Formulaire!$H$21=Aéroports!$E3902,--ISNUMBER(IFERROR(SEARCH(Formulaire!$H$22,$C3902,1),""))=1),MAX(N$1:N3901)+1,"")</f>
        <v/>
      </c>
      <c r="O3902" s="69" t="str">
        <f>IF(AND(Formulaire!$H$27=Aéroports!$E3902,--ISNUMBER(IFERROR(SEARCH(Formulaire!$H$28,$C3902,1),""))=1),MAX(O$1:O3901)+1,"")</f>
        <v/>
      </c>
      <c r="Q3902" s="91" t="str">
        <f>IFERROR(INDEX($C$2:$C$5193,MATCH(ROWS(M$2:M3902),M$2:M$5193,0)),"")</f>
        <v/>
      </c>
      <c r="R3902" s="70" t="str">
        <f>IFERROR(INDEX($C$2:$C$5193,MATCH(ROWS(N$2:N3902),N$2:N$5193,0)),"")</f>
        <v/>
      </c>
      <c r="S3902" s="92" t="str">
        <f>IFERROR(INDEX($C$2:$C$5193,MATCH(ROWS(O$2:O3902),O$2:O$5193,0)),"")</f>
        <v/>
      </c>
    </row>
    <row r="3903" spans="1:19" x14ac:dyDescent="0.25">
      <c r="A3903" s="68">
        <v>1852</v>
      </c>
      <c r="B3903" s="68" t="s">
        <v>11217</v>
      </c>
      <c r="C3903" s="68" t="s">
        <v>11218</v>
      </c>
      <c r="D3903" s="68" t="s">
        <v>11206</v>
      </c>
      <c r="E3903" s="68" t="s">
        <v>22439</v>
      </c>
      <c r="F3903" s="68" t="s">
        <v>11219</v>
      </c>
      <c r="G3903" s="68" t="s">
        <v>11220</v>
      </c>
      <c r="H3903" s="68">
        <v>21.0365</v>
      </c>
      <c r="I3903" s="68">
        <v>-86.877099999999999</v>
      </c>
      <c r="J3903" s="68">
        <v>22</v>
      </c>
      <c r="K3903" s="68">
        <v>-5</v>
      </c>
      <c r="L3903" s="68">
        <f>COUNTIFS(Aéroports!$C$2:$C$5193,Aéroports!$C3903,Aéroports!$D$2:$D$5193,Aéroports!$D3903)</f>
        <v>1</v>
      </c>
      <c r="M3903" s="68" t="str">
        <f>IF(AND(Formulaire!$H$15=Aéroports!$E3903,--ISNUMBER(IFERROR(SEARCH(Formulaire!$H$16,$C3903,1),""))=1),MAX(M$1:M3902)+1,"")</f>
        <v/>
      </c>
      <c r="N3903" s="68" t="str">
        <f>IF(AND(Formulaire!$H$21=Aéroports!$E3903,--ISNUMBER(IFERROR(SEARCH(Formulaire!$H$22,$C3903,1),""))=1),MAX(N$1:N3902)+1,"")</f>
        <v/>
      </c>
      <c r="O3903" s="68" t="str">
        <f>IF(AND(Formulaire!$H$27=Aéroports!$E3903,--ISNUMBER(IFERROR(SEARCH(Formulaire!$H$28,$C3903,1),""))=1),MAX(O$1:O3902)+1,"")</f>
        <v/>
      </c>
      <c r="Q3903" s="91" t="str">
        <f>IFERROR(INDEX($C$2:$C$5193,MATCH(ROWS(M$2:M3903),M$2:M$5193,0)),"")</f>
        <v/>
      </c>
      <c r="R3903" s="70" t="str">
        <f>IFERROR(INDEX($C$2:$C$5193,MATCH(ROWS(N$2:N3903),N$2:N$5193,0)),"")</f>
        <v/>
      </c>
      <c r="S3903" s="92" t="str">
        <f>IFERROR(INDEX($C$2:$C$5193,MATCH(ROWS(O$2:O3903),O$2:O$5193,0)),"")</f>
        <v/>
      </c>
    </row>
    <row r="3904" spans="1:19" x14ac:dyDescent="0.25">
      <c r="A3904" s="69">
        <v>5834</v>
      </c>
      <c r="B3904" s="69" t="s">
        <v>11221</v>
      </c>
      <c r="C3904" s="69" t="s">
        <v>11222</v>
      </c>
      <c r="D3904" s="69" t="s">
        <v>11206</v>
      </c>
      <c r="E3904" s="69" t="s">
        <v>22439</v>
      </c>
      <c r="F3904" s="69" t="s">
        <v>11223</v>
      </c>
      <c r="G3904" s="69" t="s">
        <v>11224</v>
      </c>
      <c r="H3904" s="69">
        <v>20.545999999999999</v>
      </c>
      <c r="I3904" s="69">
        <v>-100.887</v>
      </c>
      <c r="J3904" s="69">
        <v>5709</v>
      </c>
      <c r="K3904" s="69">
        <v>-6</v>
      </c>
      <c r="L3904" s="69">
        <f>COUNTIFS(Aéroports!$C$2:$C$5193,Aéroports!$C3904,Aéroports!$D$2:$D$5193,Aéroports!$D3904)</f>
        <v>1</v>
      </c>
      <c r="M3904" s="69" t="str">
        <f>IF(AND(Formulaire!$H$15=Aéroports!$E3904,--ISNUMBER(IFERROR(SEARCH(Formulaire!$H$16,$C3904,1),""))=1),MAX(M$1:M3903)+1,"")</f>
        <v/>
      </c>
      <c r="N3904" s="69" t="str">
        <f>IF(AND(Formulaire!$H$21=Aéroports!$E3904,--ISNUMBER(IFERROR(SEARCH(Formulaire!$H$22,$C3904,1),""))=1),MAX(N$1:N3903)+1,"")</f>
        <v/>
      </c>
      <c r="O3904" s="69" t="str">
        <f>IF(AND(Formulaire!$H$27=Aéroports!$E3904,--ISNUMBER(IFERROR(SEARCH(Formulaire!$H$28,$C3904,1),""))=1),MAX(O$1:O3903)+1,"")</f>
        <v/>
      </c>
      <c r="Q3904" s="91" t="str">
        <f>IFERROR(INDEX($C$2:$C$5193,MATCH(ROWS(M$2:M3904),M$2:M$5193,0)),"")</f>
        <v/>
      </c>
      <c r="R3904" s="70" t="str">
        <f>IFERROR(INDEX($C$2:$C$5193,MATCH(ROWS(N$2:N3904),N$2:N$5193,0)),"")</f>
        <v/>
      </c>
      <c r="S3904" s="92" t="str">
        <f>IFERROR(INDEX($C$2:$C$5193,MATCH(ROWS(O$2:O3904),O$2:O$5193,0)),"")</f>
        <v/>
      </c>
    </row>
    <row r="3905" spans="1:19" x14ac:dyDescent="0.25">
      <c r="A3905" s="68">
        <v>1793</v>
      </c>
      <c r="B3905" s="68" t="s">
        <v>11225</v>
      </c>
      <c r="C3905" s="68" t="s">
        <v>11226</v>
      </c>
      <c r="D3905" s="68" t="s">
        <v>11206</v>
      </c>
      <c r="E3905" s="68" t="s">
        <v>22439</v>
      </c>
      <c r="F3905" s="68" t="s">
        <v>11227</v>
      </c>
      <c r="G3905" s="68" t="s">
        <v>11228</v>
      </c>
      <c r="H3905" s="68">
        <v>18.5047</v>
      </c>
      <c r="I3905" s="68">
        <v>-88.326800000000006</v>
      </c>
      <c r="J3905" s="68">
        <v>39</v>
      </c>
      <c r="K3905" s="68">
        <v>-5</v>
      </c>
      <c r="L3905" s="68">
        <f>COUNTIFS(Aéroports!$C$2:$C$5193,Aéroports!$C3905,Aéroports!$D$2:$D$5193,Aéroports!$D3905)</f>
        <v>1</v>
      </c>
      <c r="M3905" s="68" t="str">
        <f>IF(AND(Formulaire!$H$15=Aéroports!$E3905,--ISNUMBER(IFERROR(SEARCH(Formulaire!$H$16,$C3905,1),""))=1),MAX(M$1:M3904)+1,"")</f>
        <v/>
      </c>
      <c r="N3905" s="68" t="str">
        <f>IF(AND(Formulaire!$H$21=Aéroports!$E3905,--ISNUMBER(IFERROR(SEARCH(Formulaire!$H$22,$C3905,1),""))=1),MAX(N$1:N3904)+1,"")</f>
        <v/>
      </c>
      <c r="O3905" s="68" t="str">
        <f>IF(AND(Formulaire!$H$27=Aéroports!$E3905,--ISNUMBER(IFERROR(SEARCH(Formulaire!$H$28,$C3905,1),""))=1),MAX(O$1:O3904)+1,"")</f>
        <v/>
      </c>
      <c r="Q3905" s="91" t="str">
        <f>IFERROR(INDEX($C$2:$C$5193,MATCH(ROWS(M$2:M3905),M$2:M$5193,0)),"")</f>
        <v/>
      </c>
      <c r="R3905" s="70" t="str">
        <f>IFERROR(INDEX($C$2:$C$5193,MATCH(ROWS(N$2:N3905),N$2:N$5193,0)),"")</f>
        <v/>
      </c>
      <c r="S3905" s="92" t="str">
        <f>IFERROR(INDEX($C$2:$C$5193,MATCH(ROWS(O$2:O3905),O$2:O$5193,0)),"")</f>
        <v/>
      </c>
    </row>
    <row r="3906" spans="1:19" x14ac:dyDescent="0.25">
      <c r="A3906" s="69">
        <v>10114</v>
      </c>
      <c r="B3906" s="69" t="s">
        <v>11229</v>
      </c>
      <c r="C3906" s="69" t="s">
        <v>11230</v>
      </c>
      <c r="D3906" s="69" t="s">
        <v>11206</v>
      </c>
      <c r="E3906" s="69" t="s">
        <v>22439</v>
      </c>
      <c r="F3906" s="69" t="s">
        <v>11231</v>
      </c>
      <c r="G3906" s="69" t="s">
        <v>11232</v>
      </c>
      <c r="H3906" s="69">
        <v>20.641300000000001</v>
      </c>
      <c r="I3906" s="69">
        <v>-88.446200000000005</v>
      </c>
      <c r="J3906" s="69">
        <v>102</v>
      </c>
      <c r="K3906" s="69">
        <v>-6</v>
      </c>
      <c r="L3906" s="69">
        <f>COUNTIFS(Aéroports!$C$2:$C$5193,Aéroports!$C3906,Aéroports!$D$2:$D$5193,Aéroports!$D3906)</f>
        <v>1</v>
      </c>
      <c r="M3906" s="69" t="str">
        <f>IF(AND(Formulaire!$H$15=Aéroports!$E3906,--ISNUMBER(IFERROR(SEARCH(Formulaire!$H$16,$C3906,1),""))=1),MAX(M$1:M3905)+1,"")</f>
        <v/>
      </c>
      <c r="N3906" s="69" t="str">
        <f>IF(AND(Formulaire!$H$21=Aéroports!$E3906,--ISNUMBER(IFERROR(SEARCH(Formulaire!$H$22,$C3906,1),""))=1),MAX(N$1:N3905)+1,"")</f>
        <v/>
      </c>
      <c r="O3906" s="69" t="str">
        <f>IF(AND(Formulaire!$H$27=Aéroports!$E3906,--ISNUMBER(IFERROR(SEARCH(Formulaire!$H$28,$C3906,1),""))=1),MAX(O$1:O3905)+1,"")</f>
        <v/>
      </c>
      <c r="Q3906" s="91" t="str">
        <f>IFERROR(INDEX($C$2:$C$5193,MATCH(ROWS(M$2:M3906),M$2:M$5193,0)),"")</f>
        <v/>
      </c>
      <c r="R3906" s="70" t="str">
        <f>IFERROR(INDEX($C$2:$C$5193,MATCH(ROWS(N$2:N3906),N$2:N$5193,0)),"")</f>
        <v/>
      </c>
      <c r="S3906" s="92" t="str">
        <f>IFERROR(INDEX($C$2:$C$5193,MATCH(ROWS(O$2:O3906),O$2:O$5193,0)),"")</f>
        <v/>
      </c>
    </row>
    <row r="3907" spans="1:19" x14ac:dyDescent="0.25">
      <c r="A3907" s="68">
        <v>1797</v>
      </c>
      <c r="B3907" s="68" t="s">
        <v>11233</v>
      </c>
      <c r="C3907" s="68" t="s">
        <v>11234</v>
      </c>
      <c r="D3907" s="68" t="s">
        <v>11206</v>
      </c>
      <c r="E3907" s="68" t="s">
        <v>22439</v>
      </c>
      <c r="F3907" s="68" t="s">
        <v>11235</v>
      </c>
      <c r="G3907" s="68" t="s">
        <v>11236</v>
      </c>
      <c r="H3907" s="68">
        <v>28.7029</v>
      </c>
      <c r="I3907" s="68">
        <v>-105.965</v>
      </c>
      <c r="J3907" s="68">
        <v>4462</v>
      </c>
      <c r="K3907" s="68">
        <v>-7</v>
      </c>
      <c r="L3907" s="68">
        <f>COUNTIFS(Aéroports!$C$2:$C$5193,Aéroports!$C3907,Aéroports!$D$2:$D$5193,Aéroports!$D3907)</f>
        <v>1</v>
      </c>
      <c r="M3907" s="68" t="str">
        <f>IF(AND(Formulaire!$H$15=Aéroports!$E3907,--ISNUMBER(IFERROR(SEARCH(Formulaire!$H$16,$C3907,1),""))=1),MAX(M$1:M3906)+1,"")</f>
        <v/>
      </c>
      <c r="N3907" s="68" t="str">
        <f>IF(AND(Formulaire!$H$21=Aéroports!$E3907,--ISNUMBER(IFERROR(SEARCH(Formulaire!$H$22,$C3907,1),""))=1),MAX(N$1:N3906)+1,"")</f>
        <v/>
      </c>
      <c r="O3907" s="68" t="str">
        <f>IF(AND(Formulaire!$H$27=Aéroports!$E3907,--ISNUMBER(IFERROR(SEARCH(Formulaire!$H$28,$C3907,1),""))=1),MAX(O$1:O3906)+1,"")</f>
        <v/>
      </c>
      <c r="Q3907" s="91" t="str">
        <f>IFERROR(INDEX($C$2:$C$5193,MATCH(ROWS(M$2:M3907),M$2:M$5193,0)),"")</f>
        <v/>
      </c>
      <c r="R3907" s="70" t="str">
        <f>IFERROR(INDEX($C$2:$C$5193,MATCH(ROWS(N$2:N3907),N$2:N$5193,0)),"")</f>
        <v/>
      </c>
      <c r="S3907" s="92" t="str">
        <f>IFERROR(INDEX($C$2:$C$5193,MATCH(ROWS(O$2:O3907),O$2:O$5193,0)),"")</f>
        <v/>
      </c>
    </row>
    <row r="3908" spans="1:19" x14ac:dyDescent="0.25">
      <c r="A3908" s="69">
        <v>5835</v>
      </c>
      <c r="B3908" s="69" t="s">
        <v>11237</v>
      </c>
      <c r="C3908" s="69" t="s">
        <v>11238</v>
      </c>
      <c r="D3908" s="69" t="s">
        <v>11206</v>
      </c>
      <c r="E3908" s="69" t="s">
        <v>22439</v>
      </c>
      <c r="F3908" s="69" t="s">
        <v>11239</v>
      </c>
      <c r="G3908" s="69" t="s">
        <v>11240</v>
      </c>
      <c r="H3908" s="69">
        <v>25.053799999999999</v>
      </c>
      <c r="I3908" s="69">
        <v>-111.61499999999999</v>
      </c>
      <c r="J3908" s="69">
        <v>213</v>
      </c>
      <c r="K3908" s="69">
        <v>-7</v>
      </c>
      <c r="L3908" s="69">
        <f>COUNTIFS(Aéroports!$C$2:$C$5193,Aéroports!$C3908,Aéroports!$D$2:$D$5193,Aéroports!$D3908)</f>
        <v>1</v>
      </c>
      <c r="M3908" s="69" t="str">
        <f>IF(AND(Formulaire!$H$15=Aéroports!$E3908,--ISNUMBER(IFERROR(SEARCH(Formulaire!$H$16,$C3908,1),""))=1),MAX(M$1:M3907)+1,"")</f>
        <v/>
      </c>
      <c r="N3908" s="69" t="str">
        <f>IF(AND(Formulaire!$H$21=Aéroports!$E3908,--ISNUMBER(IFERROR(SEARCH(Formulaire!$H$22,$C3908,1),""))=1),MAX(N$1:N3907)+1,"")</f>
        <v/>
      </c>
      <c r="O3908" s="69" t="str">
        <f>IF(AND(Formulaire!$H$27=Aéroports!$E3908,--ISNUMBER(IFERROR(SEARCH(Formulaire!$H$28,$C3908,1),""))=1),MAX(O$1:O3907)+1,"")</f>
        <v/>
      </c>
      <c r="Q3908" s="91" t="str">
        <f>IFERROR(INDEX($C$2:$C$5193,MATCH(ROWS(M$2:M3908),M$2:M$5193,0)),"")</f>
        <v/>
      </c>
      <c r="R3908" s="70" t="str">
        <f>IFERROR(INDEX($C$2:$C$5193,MATCH(ROWS(N$2:N3908),N$2:N$5193,0)),"")</f>
        <v/>
      </c>
      <c r="S3908" s="92" t="str">
        <f>IFERROR(INDEX($C$2:$C$5193,MATCH(ROWS(O$2:O3908),O$2:O$5193,0)),"")</f>
        <v/>
      </c>
    </row>
    <row r="3909" spans="1:19" x14ac:dyDescent="0.25">
      <c r="A3909" s="68">
        <v>1789</v>
      </c>
      <c r="B3909" s="68" t="s">
        <v>11241</v>
      </c>
      <c r="C3909" s="68" t="s">
        <v>11242</v>
      </c>
      <c r="D3909" s="68" t="s">
        <v>11206</v>
      </c>
      <c r="E3909" s="68" t="s">
        <v>22439</v>
      </c>
      <c r="F3909" s="68" t="s">
        <v>11243</v>
      </c>
      <c r="G3909" s="68" t="s">
        <v>11244</v>
      </c>
      <c r="H3909" s="68">
        <v>18.653700000000001</v>
      </c>
      <c r="I3909" s="68">
        <v>-91.799000000000007</v>
      </c>
      <c r="J3909" s="68">
        <v>10</v>
      </c>
      <c r="K3909" s="68">
        <v>-6</v>
      </c>
      <c r="L3909" s="68">
        <f>COUNTIFS(Aéroports!$C$2:$C$5193,Aéroports!$C3909,Aéroports!$D$2:$D$5193,Aéroports!$D3909)</f>
        <v>1</v>
      </c>
      <c r="M3909" s="68" t="str">
        <f>IF(AND(Formulaire!$H$15=Aéroports!$E3909,--ISNUMBER(IFERROR(SEARCH(Formulaire!$H$16,$C3909,1),""))=1),MAX(M$1:M3908)+1,"")</f>
        <v/>
      </c>
      <c r="N3909" s="68" t="str">
        <f>IF(AND(Formulaire!$H$21=Aéroports!$E3909,--ISNUMBER(IFERROR(SEARCH(Formulaire!$H$22,$C3909,1),""))=1),MAX(N$1:N3908)+1,"")</f>
        <v/>
      </c>
      <c r="O3909" s="68" t="str">
        <f>IF(AND(Formulaire!$H$27=Aéroports!$E3909,--ISNUMBER(IFERROR(SEARCH(Formulaire!$H$28,$C3909,1),""))=1),MAX(O$1:O3908)+1,"")</f>
        <v/>
      </c>
      <c r="Q3909" s="91" t="str">
        <f>IFERROR(INDEX($C$2:$C$5193,MATCH(ROWS(M$2:M3909),M$2:M$5193,0)),"")</f>
        <v/>
      </c>
      <c r="R3909" s="70" t="str">
        <f>IFERROR(INDEX($C$2:$C$5193,MATCH(ROWS(N$2:N3909),N$2:N$5193,0)),"")</f>
        <v/>
      </c>
      <c r="S3909" s="92" t="str">
        <f>IFERROR(INDEX($C$2:$C$5193,MATCH(ROWS(O$2:O3909),O$2:O$5193,0)),"")</f>
        <v/>
      </c>
    </row>
    <row r="3910" spans="1:19" x14ac:dyDescent="0.25">
      <c r="A3910" s="69">
        <v>1796</v>
      </c>
      <c r="B3910" s="69" t="s">
        <v>11245</v>
      </c>
      <c r="C3910" s="69" t="s">
        <v>11246</v>
      </c>
      <c r="D3910" s="69" t="s">
        <v>11206</v>
      </c>
      <c r="E3910" s="69" t="s">
        <v>22439</v>
      </c>
      <c r="F3910" s="69" t="s">
        <v>11247</v>
      </c>
      <c r="G3910" s="69" t="s">
        <v>11248</v>
      </c>
      <c r="H3910" s="69">
        <v>31.636099999999999</v>
      </c>
      <c r="I3910" s="69">
        <v>-106.429</v>
      </c>
      <c r="J3910" s="69">
        <v>3904</v>
      </c>
      <c r="K3910" s="69">
        <v>-7</v>
      </c>
      <c r="L3910" s="69">
        <f>COUNTIFS(Aéroports!$C$2:$C$5193,Aéroports!$C3910,Aéroports!$D$2:$D$5193,Aéroports!$D3910)</f>
        <v>1</v>
      </c>
      <c r="M3910" s="69" t="str">
        <f>IF(AND(Formulaire!$H$15=Aéroports!$E3910,--ISNUMBER(IFERROR(SEARCH(Formulaire!$H$16,$C3910,1),""))=1),MAX(M$1:M3909)+1,"")</f>
        <v/>
      </c>
      <c r="N3910" s="69" t="str">
        <f>IF(AND(Formulaire!$H$21=Aéroports!$E3910,--ISNUMBER(IFERROR(SEARCH(Formulaire!$H$22,$C3910,1),""))=1),MAX(N$1:N3909)+1,"")</f>
        <v/>
      </c>
      <c r="O3910" s="69" t="str">
        <f>IF(AND(Formulaire!$H$27=Aéroports!$E3910,--ISNUMBER(IFERROR(SEARCH(Formulaire!$H$28,$C3910,1),""))=1),MAX(O$1:O3909)+1,"")</f>
        <v/>
      </c>
      <c r="Q3910" s="91" t="str">
        <f>IFERROR(INDEX($C$2:$C$5193,MATCH(ROWS(M$2:M3910),M$2:M$5193,0)),"")</f>
        <v/>
      </c>
      <c r="R3910" s="70" t="str">
        <f>IFERROR(INDEX($C$2:$C$5193,MATCH(ROWS(N$2:N3910),N$2:N$5193,0)),"")</f>
        <v/>
      </c>
      <c r="S3910" s="92" t="str">
        <f>IFERROR(INDEX($C$2:$C$5193,MATCH(ROWS(O$2:O3910),O$2:O$5193,0)),"")</f>
        <v/>
      </c>
    </row>
    <row r="3911" spans="1:19" x14ac:dyDescent="0.25">
      <c r="A3911" s="68">
        <v>1794</v>
      </c>
      <c r="B3911" s="68" t="s">
        <v>11249</v>
      </c>
      <c r="C3911" s="68" t="s">
        <v>11250</v>
      </c>
      <c r="D3911" s="68" t="s">
        <v>11206</v>
      </c>
      <c r="E3911" s="68" t="s">
        <v>22439</v>
      </c>
      <c r="F3911" s="68" t="s">
        <v>11251</v>
      </c>
      <c r="G3911" s="68" t="s">
        <v>11252</v>
      </c>
      <c r="H3911" s="68">
        <v>27.392600000000002</v>
      </c>
      <c r="I3911" s="68">
        <v>-109.833</v>
      </c>
      <c r="J3911" s="68">
        <v>243</v>
      </c>
      <c r="K3911" s="68">
        <v>-7</v>
      </c>
      <c r="L3911" s="68">
        <f>COUNTIFS(Aéroports!$C$2:$C$5193,Aéroports!$C3911,Aéroports!$D$2:$D$5193,Aéroports!$D3911)</f>
        <v>1</v>
      </c>
      <c r="M3911" s="68" t="str">
        <f>IF(AND(Formulaire!$H$15=Aéroports!$E3911,--ISNUMBER(IFERROR(SEARCH(Formulaire!$H$16,$C3911,1),""))=1),MAX(M$1:M3910)+1,"")</f>
        <v/>
      </c>
      <c r="N3911" s="68" t="str">
        <f>IF(AND(Formulaire!$H$21=Aéroports!$E3911,--ISNUMBER(IFERROR(SEARCH(Formulaire!$H$22,$C3911,1),""))=1),MAX(N$1:N3910)+1,"")</f>
        <v/>
      </c>
      <c r="O3911" s="68" t="str">
        <f>IF(AND(Formulaire!$H$27=Aéroports!$E3911,--ISNUMBER(IFERROR(SEARCH(Formulaire!$H$28,$C3911,1),""))=1),MAX(O$1:O3910)+1,"")</f>
        <v/>
      </c>
      <c r="Q3911" s="91" t="str">
        <f>IFERROR(INDEX($C$2:$C$5193,MATCH(ROWS(M$2:M3911),M$2:M$5193,0)),"")</f>
        <v/>
      </c>
      <c r="R3911" s="70" t="str">
        <f>IFERROR(INDEX($C$2:$C$5193,MATCH(ROWS(N$2:N3911),N$2:N$5193,0)),"")</f>
        <v/>
      </c>
      <c r="S3911" s="92" t="str">
        <f>IFERROR(INDEX($C$2:$C$5193,MATCH(ROWS(O$2:O3911),O$2:O$5193,0)),"")</f>
        <v/>
      </c>
    </row>
    <row r="3912" spans="1:19" x14ac:dyDescent="0.25">
      <c r="A3912" s="69">
        <v>1798</v>
      </c>
      <c r="B3912" s="69" t="s">
        <v>11253</v>
      </c>
      <c r="C3912" s="69" t="s">
        <v>11254</v>
      </c>
      <c r="D3912" s="69" t="s">
        <v>11206</v>
      </c>
      <c r="E3912" s="69" t="s">
        <v>22439</v>
      </c>
      <c r="F3912" s="69" t="s">
        <v>11255</v>
      </c>
      <c r="G3912" s="69" t="s">
        <v>11256</v>
      </c>
      <c r="H3912" s="69">
        <v>23.703299999999999</v>
      </c>
      <c r="I3912" s="69">
        <v>-98.956500000000005</v>
      </c>
      <c r="J3912" s="69">
        <v>761</v>
      </c>
      <c r="K3912" s="69">
        <v>-6</v>
      </c>
      <c r="L3912" s="69">
        <f>COUNTIFS(Aéroports!$C$2:$C$5193,Aéroports!$C3912,Aéroports!$D$2:$D$5193,Aéroports!$D3912)</f>
        <v>1</v>
      </c>
      <c r="M3912" s="69" t="str">
        <f>IF(AND(Formulaire!$H$15=Aéroports!$E3912,--ISNUMBER(IFERROR(SEARCH(Formulaire!$H$16,$C3912,1),""))=1),MAX(M$1:M3911)+1,"")</f>
        <v/>
      </c>
      <c r="N3912" s="69" t="str">
        <f>IF(AND(Formulaire!$H$21=Aéroports!$E3912,--ISNUMBER(IFERROR(SEARCH(Formulaire!$H$22,$C3912,1),""))=1),MAX(N$1:N3911)+1,"")</f>
        <v/>
      </c>
      <c r="O3912" s="69" t="str">
        <f>IF(AND(Formulaire!$H$27=Aéroports!$E3912,--ISNUMBER(IFERROR(SEARCH(Formulaire!$H$28,$C3912,1),""))=1),MAX(O$1:O3911)+1,"")</f>
        <v/>
      </c>
      <c r="Q3912" s="91" t="str">
        <f>IFERROR(INDEX($C$2:$C$5193,MATCH(ROWS(M$2:M3912),M$2:M$5193,0)),"")</f>
        <v/>
      </c>
      <c r="R3912" s="70" t="str">
        <f>IFERROR(INDEX($C$2:$C$5193,MATCH(ROWS(N$2:N3912),N$2:N$5193,0)),"")</f>
        <v/>
      </c>
      <c r="S3912" s="92" t="str">
        <f>IFERROR(INDEX($C$2:$C$5193,MATCH(ROWS(O$2:O3912),O$2:O$5193,0)),"")</f>
        <v/>
      </c>
    </row>
    <row r="3913" spans="1:19" x14ac:dyDescent="0.25">
      <c r="A3913" s="68">
        <v>1808</v>
      </c>
      <c r="B3913" s="68" t="s">
        <v>11257</v>
      </c>
      <c r="C3913" s="68" t="s">
        <v>11258</v>
      </c>
      <c r="D3913" s="68" t="s">
        <v>11206</v>
      </c>
      <c r="E3913" s="68" t="s">
        <v>22439</v>
      </c>
      <c r="F3913" s="68" t="s">
        <v>11259</v>
      </c>
      <c r="G3913" s="68" t="s">
        <v>11260</v>
      </c>
      <c r="H3913" s="68">
        <v>19.277000000000001</v>
      </c>
      <c r="I3913" s="68">
        <v>-103.577</v>
      </c>
      <c r="J3913" s="68">
        <v>2467</v>
      </c>
      <c r="K3913" s="68">
        <v>-6</v>
      </c>
      <c r="L3913" s="68">
        <f>COUNTIFS(Aéroports!$C$2:$C$5193,Aéroports!$C3913,Aéroports!$D$2:$D$5193,Aéroports!$D3913)</f>
        <v>1</v>
      </c>
      <c r="M3913" s="68" t="str">
        <f>IF(AND(Formulaire!$H$15=Aéroports!$E3913,--ISNUMBER(IFERROR(SEARCH(Formulaire!$H$16,$C3913,1),""))=1),MAX(M$1:M3912)+1,"")</f>
        <v/>
      </c>
      <c r="N3913" s="68" t="str">
        <f>IF(AND(Formulaire!$H$21=Aéroports!$E3913,--ISNUMBER(IFERROR(SEARCH(Formulaire!$H$22,$C3913,1),""))=1),MAX(N$1:N3912)+1,"")</f>
        <v/>
      </c>
      <c r="O3913" s="68" t="str">
        <f>IF(AND(Formulaire!$H$27=Aéroports!$E3913,--ISNUMBER(IFERROR(SEARCH(Formulaire!$H$28,$C3913,1),""))=1),MAX(O$1:O3912)+1,"")</f>
        <v/>
      </c>
      <c r="Q3913" s="91" t="str">
        <f>IFERROR(INDEX($C$2:$C$5193,MATCH(ROWS(M$2:M3913),M$2:M$5193,0)),"")</f>
        <v/>
      </c>
      <c r="R3913" s="70" t="str">
        <f>IFERROR(INDEX($C$2:$C$5193,MATCH(ROWS(N$2:N3913),N$2:N$5193,0)),"")</f>
        <v/>
      </c>
      <c r="S3913" s="92" t="str">
        <f>IFERROR(INDEX($C$2:$C$5193,MATCH(ROWS(O$2:O3913),O$2:O$5193,0)),"")</f>
        <v/>
      </c>
    </row>
    <row r="3914" spans="1:19" x14ac:dyDescent="0.25">
      <c r="A3914" s="69">
        <v>1800</v>
      </c>
      <c r="B3914" s="69" t="s">
        <v>11261</v>
      </c>
      <c r="C3914" s="69" t="s">
        <v>11262</v>
      </c>
      <c r="D3914" s="69" t="s">
        <v>11206</v>
      </c>
      <c r="E3914" s="69" t="s">
        <v>22439</v>
      </c>
      <c r="F3914" s="69" t="s">
        <v>11263</v>
      </c>
      <c r="G3914" s="69" t="s">
        <v>11264</v>
      </c>
      <c r="H3914" s="69">
        <v>20.522400000000001</v>
      </c>
      <c r="I3914" s="69">
        <v>-86.925600000000003</v>
      </c>
      <c r="J3914" s="69">
        <v>15</v>
      </c>
      <c r="K3914" s="69">
        <v>-5</v>
      </c>
      <c r="L3914" s="69">
        <f>COUNTIFS(Aéroports!$C$2:$C$5193,Aéroports!$C3914,Aéroports!$D$2:$D$5193,Aéroports!$D3914)</f>
        <v>1</v>
      </c>
      <c r="M3914" s="69" t="str">
        <f>IF(AND(Formulaire!$H$15=Aéroports!$E3914,--ISNUMBER(IFERROR(SEARCH(Formulaire!$H$16,$C3914,1),""))=1),MAX(M$1:M3913)+1,"")</f>
        <v/>
      </c>
      <c r="N3914" s="69" t="str">
        <f>IF(AND(Formulaire!$H$21=Aéroports!$E3914,--ISNUMBER(IFERROR(SEARCH(Formulaire!$H$22,$C3914,1),""))=1),MAX(N$1:N3913)+1,"")</f>
        <v/>
      </c>
      <c r="O3914" s="69" t="str">
        <f>IF(AND(Formulaire!$H$27=Aéroports!$E3914,--ISNUMBER(IFERROR(SEARCH(Formulaire!$H$28,$C3914,1),""))=1),MAX(O$1:O3913)+1,"")</f>
        <v/>
      </c>
      <c r="Q3914" s="91" t="str">
        <f>IFERROR(INDEX($C$2:$C$5193,MATCH(ROWS(M$2:M3914),M$2:M$5193,0)),"")</f>
        <v/>
      </c>
      <c r="R3914" s="70" t="str">
        <f>IFERROR(INDEX($C$2:$C$5193,MATCH(ROWS(N$2:N3914),N$2:N$5193,0)),"")</f>
        <v/>
      </c>
      <c r="S3914" s="92" t="str">
        <f>IFERROR(INDEX($C$2:$C$5193,MATCH(ROWS(O$2:O3914),O$2:O$5193,0)),"")</f>
        <v/>
      </c>
    </row>
    <row r="3915" spans="1:19" x14ac:dyDescent="0.25">
      <c r="A3915" s="68">
        <v>1787</v>
      </c>
      <c r="B3915" s="68" t="s">
        <v>11265</v>
      </c>
      <c r="C3915" s="68" t="s">
        <v>11266</v>
      </c>
      <c r="D3915" s="68" t="s">
        <v>11206</v>
      </c>
      <c r="E3915" s="68" t="s">
        <v>22439</v>
      </c>
      <c r="F3915" s="68" t="s">
        <v>11267</v>
      </c>
      <c r="G3915" s="68" t="s">
        <v>11268</v>
      </c>
      <c r="H3915" s="68">
        <v>18.834800000000001</v>
      </c>
      <c r="I3915" s="68">
        <v>-99.261300000000006</v>
      </c>
      <c r="J3915" s="68">
        <v>4277</v>
      </c>
      <c r="K3915" s="68">
        <v>-6</v>
      </c>
      <c r="L3915" s="68">
        <f>COUNTIFS(Aéroports!$C$2:$C$5193,Aéroports!$C3915,Aéroports!$D$2:$D$5193,Aéroports!$D3915)</f>
        <v>1</v>
      </c>
      <c r="M3915" s="68" t="str">
        <f>IF(AND(Formulaire!$H$15=Aéroports!$E3915,--ISNUMBER(IFERROR(SEARCH(Formulaire!$H$16,$C3915,1),""))=1),MAX(M$1:M3914)+1,"")</f>
        <v/>
      </c>
      <c r="N3915" s="68" t="str">
        <f>IF(AND(Formulaire!$H$21=Aéroports!$E3915,--ISNUMBER(IFERROR(SEARCH(Formulaire!$H$22,$C3915,1),""))=1),MAX(N$1:N3914)+1,"")</f>
        <v/>
      </c>
      <c r="O3915" s="68" t="str">
        <f>IF(AND(Formulaire!$H$27=Aéroports!$E3915,--ISNUMBER(IFERROR(SEARCH(Formulaire!$H$28,$C3915,1),""))=1),MAX(O$1:O3914)+1,"")</f>
        <v/>
      </c>
      <c r="Q3915" s="91" t="str">
        <f>IFERROR(INDEX($C$2:$C$5193,MATCH(ROWS(M$2:M3915),M$2:M$5193,0)),"")</f>
        <v/>
      </c>
      <c r="R3915" s="70" t="str">
        <f>IFERROR(INDEX($C$2:$C$5193,MATCH(ROWS(N$2:N3915),N$2:N$5193,0)),"")</f>
        <v/>
      </c>
      <c r="S3915" s="92" t="str">
        <f>IFERROR(INDEX($C$2:$C$5193,MATCH(ROWS(O$2:O3915),O$2:O$5193,0)),"")</f>
        <v/>
      </c>
    </row>
    <row r="3916" spans="1:19" x14ac:dyDescent="0.25">
      <c r="A3916" s="69">
        <v>1792</v>
      </c>
      <c r="B3916" s="69" t="s">
        <v>11269</v>
      </c>
      <c r="C3916" s="69" t="s">
        <v>11270</v>
      </c>
      <c r="D3916" s="69" t="s">
        <v>11206</v>
      </c>
      <c r="E3916" s="69" t="s">
        <v>22439</v>
      </c>
      <c r="F3916" s="69" t="s">
        <v>11271</v>
      </c>
      <c r="G3916" s="69" t="s">
        <v>11272</v>
      </c>
      <c r="H3916" s="69">
        <v>24.764500000000002</v>
      </c>
      <c r="I3916" s="69">
        <v>-107.47499999999999</v>
      </c>
      <c r="J3916" s="69">
        <v>108</v>
      </c>
      <c r="K3916" s="69">
        <v>-7</v>
      </c>
      <c r="L3916" s="69">
        <f>COUNTIFS(Aéroports!$C$2:$C$5193,Aéroports!$C3916,Aéroports!$D$2:$D$5193,Aéroports!$D3916)</f>
        <v>1</v>
      </c>
      <c r="M3916" s="69" t="str">
        <f>IF(AND(Formulaire!$H$15=Aéroports!$E3916,--ISNUMBER(IFERROR(SEARCH(Formulaire!$H$16,$C3916,1),""))=1),MAX(M$1:M3915)+1,"")</f>
        <v/>
      </c>
      <c r="N3916" s="69" t="str">
        <f>IF(AND(Formulaire!$H$21=Aéroports!$E3916,--ISNUMBER(IFERROR(SEARCH(Formulaire!$H$22,$C3916,1),""))=1),MAX(N$1:N3915)+1,"")</f>
        <v/>
      </c>
      <c r="O3916" s="69" t="str">
        <f>IF(AND(Formulaire!$H$27=Aéroports!$E3916,--ISNUMBER(IFERROR(SEARCH(Formulaire!$H$28,$C3916,1),""))=1),MAX(O$1:O3915)+1,"")</f>
        <v/>
      </c>
      <c r="Q3916" s="91" t="str">
        <f>IFERROR(INDEX($C$2:$C$5193,MATCH(ROWS(M$2:M3916),M$2:M$5193,0)),"")</f>
        <v/>
      </c>
      <c r="R3916" s="70" t="str">
        <f>IFERROR(INDEX($C$2:$C$5193,MATCH(ROWS(N$2:N3916),N$2:N$5193,0)),"")</f>
        <v/>
      </c>
      <c r="S3916" s="92" t="str">
        <f>IFERROR(INDEX($C$2:$C$5193,MATCH(ROWS(O$2:O3916),O$2:O$5193,0)),"")</f>
        <v/>
      </c>
    </row>
    <row r="3917" spans="1:19" x14ac:dyDescent="0.25">
      <c r="A3917" s="68">
        <v>1815</v>
      </c>
      <c r="B3917" s="68" t="s">
        <v>11273</v>
      </c>
      <c r="C3917" s="68" t="s">
        <v>11274</v>
      </c>
      <c r="D3917" s="68" t="s">
        <v>11206</v>
      </c>
      <c r="E3917" s="68" t="s">
        <v>22439</v>
      </c>
      <c r="F3917" s="68" t="s">
        <v>11275</v>
      </c>
      <c r="G3917" s="68" t="s">
        <v>11276</v>
      </c>
      <c r="H3917" s="68">
        <v>20.993500000000001</v>
      </c>
      <c r="I3917" s="68">
        <v>-101.48099999999999</v>
      </c>
      <c r="J3917" s="68">
        <v>5956</v>
      </c>
      <c r="K3917" s="68">
        <v>-6</v>
      </c>
      <c r="L3917" s="68">
        <f>COUNTIFS(Aéroports!$C$2:$C$5193,Aéroports!$C3917,Aéroports!$D$2:$D$5193,Aéroports!$D3917)</f>
        <v>1</v>
      </c>
      <c r="M3917" s="68" t="str">
        <f>IF(AND(Formulaire!$H$15=Aéroports!$E3917,--ISNUMBER(IFERROR(SEARCH(Formulaire!$H$16,$C3917,1),""))=1),MAX(M$1:M3916)+1,"")</f>
        <v/>
      </c>
      <c r="N3917" s="68" t="str">
        <f>IF(AND(Formulaire!$H$21=Aéroports!$E3917,--ISNUMBER(IFERROR(SEARCH(Formulaire!$H$22,$C3917,1),""))=1),MAX(N$1:N3916)+1,"")</f>
        <v/>
      </c>
      <c r="O3917" s="68" t="str">
        <f>IF(AND(Formulaire!$H$27=Aéroports!$E3917,--ISNUMBER(IFERROR(SEARCH(Formulaire!$H$28,$C3917,1),""))=1),MAX(O$1:O3916)+1,"")</f>
        <v/>
      </c>
      <c r="Q3917" s="91" t="str">
        <f>IFERROR(INDEX($C$2:$C$5193,MATCH(ROWS(M$2:M3917),M$2:M$5193,0)),"")</f>
        <v/>
      </c>
      <c r="R3917" s="70" t="str">
        <f>IFERROR(INDEX($C$2:$C$5193,MATCH(ROWS(N$2:N3917),N$2:N$5193,0)),"")</f>
        <v/>
      </c>
      <c r="S3917" s="92" t="str">
        <f>IFERROR(INDEX($C$2:$C$5193,MATCH(ROWS(O$2:O3917),O$2:O$5193,0)),"")</f>
        <v/>
      </c>
    </row>
    <row r="3918" spans="1:19" x14ac:dyDescent="0.25">
      <c r="A3918" s="69">
        <v>1801</v>
      </c>
      <c r="B3918" s="69" t="s">
        <v>11277</v>
      </c>
      <c r="C3918" s="69" t="s">
        <v>11278</v>
      </c>
      <c r="D3918" s="69" t="s">
        <v>11206</v>
      </c>
      <c r="E3918" s="69" t="s">
        <v>22439</v>
      </c>
      <c r="F3918" s="69" t="s">
        <v>11279</v>
      </c>
      <c r="G3918" s="69" t="s">
        <v>11280</v>
      </c>
      <c r="H3918" s="69">
        <v>24.124199999999998</v>
      </c>
      <c r="I3918" s="69">
        <v>-104.52800000000001</v>
      </c>
      <c r="J3918" s="69">
        <v>6104</v>
      </c>
      <c r="K3918" s="69">
        <v>-6</v>
      </c>
      <c r="L3918" s="69">
        <f>COUNTIFS(Aéroports!$C$2:$C$5193,Aéroports!$C3918,Aéroports!$D$2:$D$5193,Aéroports!$D3918)</f>
        <v>1</v>
      </c>
      <c r="M3918" s="69" t="str">
        <f>IF(AND(Formulaire!$H$15=Aéroports!$E3918,--ISNUMBER(IFERROR(SEARCH(Formulaire!$H$16,$C3918,1),""))=1),MAX(M$1:M3917)+1,"")</f>
        <v/>
      </c>
      <c r="N3918" s="69" t="str">
        <f>IF(AND(Formulaire!$H$21=Aéroports!$E3918,--ISNUMBER(IFERROR(SEARCH(Formulaire!$H$22,$C3918,1),""))=1),MAX(N$1:N3917)+1,"")</f>
        <v/>
      </c>
      <c r="O3918" s="69" t="str">
        <f>IF(AND(Formulaire!$H$27=Aéroports!$E3918,--ISNUMBER(IFERROR(SEARCH(Formulaire!$H$28,$C3918,1),""))=1),MAX(O$1:O3917)+1,"")</f>
        <v/>
      </c>
      <c r="Q3918" s="91" t="str">
        <f>IFERROR(INDEX($C$2:$C$5193,MATCH(ROWS(M$2:M3918),M$2:M$5193,0)),"")</f>
        <v/>
      </c>
      <c r="R3918" s="70" t="str">
        <f>IFERROR(INDEX($C$2:$C$5193,MATCH(ROWS(N$2:N3918),N$2:N$5193,0)),"")</f>
        <v/>
      </c>
      <c r="S3918" s="92" t="str">
        <f>IFERROR(INDEX($C$2:$C$5193,MATCH(ROWS(O$2:O3918),O$2:O$5193,0)),"")</f>
        <v/>
      </c>
    </row>
    <row r="3919" spans="1:19" x14ac:dyDescent="0.25">
      <c r="A3919" s="68">
        <v>1803</v>
      </c>
      <c r="B3919" s="68" t="s">
        <v>11281</v>
      </c>
      <c r="C3919" s="68" t="s">
        <v>11282</v>
      </c>
      <c r="D3919" s="68" t="s">
        <v>11206</v>
      </c>
      <c r="E3919" s="68" t="s">
        <v>22439</v>
      </c>
      <c r="F3919" s="68" t="s">
        <v>11283</v>
      </c>
      <c r="G3919" s="68" t="s">
        <v>11284</v>
      </c>
      <c r="H3919" s="68">
        <v>31.795300000000001</v>
      </c>
      <c r="I3919" s="68">
        <v>-116.60299999999999</v>
      </c>
      <c r="J3919" s="68">
        <v>66</v>
      </c>
      <c r="K3919" s="68">
        <v>-8</v>
      </c>
      <c r="L3919" s="68">
        <f>COUNTIFS(Aéroports!$C$2:$C$5193,Aéroports!$C3919,Aéroports!$D$2:$D$5193,Aéroports!$D3919)</f>
        <v>1</v>
      </c>
      <c r="M3919" s="68" t="str">
        <f>IF(AND(Formulaire!$H$15=Aéroports!$E3919,--ISNUMBER(IFERROR(SEARCH(Formulaire!$H$16,$C3919,1),""))=1),MAX(M$1:M3918)+1,"")</f>
        <v/>
      </c>
      <c r="N3919" s="68" t="str">
        <f>IF(AND(Formulaire!$H$21=Aéroports!$E3919,--ISNUMBER(IFERROR(SEARCH(Formulaire!$H$22,$C3919,1),""))=1),MAX(N$1:N3918)+1,"")</f>
        <v/>
      </c>
      <c r="O3919" s="68" t="str">
        <f>IF(AND(Formulaire!$H$27=Aéroports!$E3919,--ISNUMBER(IFERROR(SEARCH(Formulaire!$H$28,$C3919,1),""))=1),MAX(O$1:O3918)+1,"")</f>
        <v/>
      </c>
      <c r="Q3919" s="91" t="str">
        <f>IFERROR(INDEX($C$2:$C$5193,MATCH(ROWS(M$2:M3919),M$2:M$5193,0)),"")</f>
        <v/>
      </c>
      <c r="R3919" s="70" t="str">
        <f>IFERROR(INDEX($C$2:$C$5193,MATCH(ROWS(N$2:N3919),N$2:N$5193,0)),"")</f>
        <v/>
      </c>
      <c r="S3919" s="92" t="str">
        <f>IFERROR(INDEX($C$2:$C$5193,MATCH(ROWS(O$2:O3919),O$2:O$5193,0)),"")</f>
        <v/>
      </c>
    </row>
    <row r="3920" spans="1:19" x14ac:dyDescent="0.25">
      <c r="A3920" s="69">
        <v>1804</v>
      </c>
      <c r="B3920" s="69" t="s">
        <v>11285</v>
      </c>
      <c r="C3920" s="69" t="s">
        <v>11286</v>
      </c>
      <c r="D3920" s="69" t="s">
        <v>11206</v>
      </c>
      <c r="E3920" s="69" t="s">
        <v>22439</v>
      </c>
      <c r="F3920" s="69" t="s">
        <v>11287</v>
      </c>
      <c r="G3920" s="69" t="s">
        <v>11288</v>
      </c>
      <c r="H3920" s="69">
        <v>20.521799999999999</v>
      </c>
      <c r="I3920" s="69">
        <v>-103.31100000000001</v>
      </c>
      <c r="J3920" s="69">
        <v>5016</v>
      </c>
      <c r="K3920" s="69">
        <v>-6</v>
      </c>
      <c r="L3920" s="69">
        <f>COUNTIFS(Aéroports!$C$2:$C$5193,Aéroports!$C3920,Aéroports!$D$2:$D$5193,Aéroports!$D3920)</f>
        <v>1</v>
      </c>
      <c r="M3920" s="69" t="str">
        <f>IF(AND(Formulaire!$H$15=Aéroports!$E3920,--ISNUMBER(IFERROR(SEARCH(Formulaire!$H$16,$C3920,1),""))=1),MAX(M$1:M3919)+1,"")</f>
        <v/>
      </c>
      <c r="N3920" s="69" t="str">
        <f>IF(AND(Formulaire!$H$21=Aéroports!$E3920,--ISNUMBER(IFERROR(SEARCH(Formulaire!$H$22,$C3920,1),""))=1),MAX(N$1:N3919)+1,"")</f>
        <v/>
      </c>
      <c r="O3920" s="69" t="str">
        <f>IF(AND(Formulaire!$H$27=Aéroports!$E3920,--ISNUMBER(IFERROR(SEARCH(Formulaire!$H$28,$C3920,1),""))=1),MAX(O$1:O3919)+1,"")</f>
        <v/>
      </c>
      <c r="Q3920" s="91" t="str">
        <f>IFERROR(INDEX($C$2:$C$5193,MATCH(ROWS(M$2:M3920),M$2:M$5193,0)),"")</f>
        <v/>
      </c>
      <c r="R3920" s="70" t="str">
        <f>IFERROR(INDEX($C$2:$C$5193,MATCH(ROWS(N$2:N3920),N$2:N$5193,0)),"")</f>
        <v/>
      </c>
      <c r="S3920" s="92" t="str">
        <f>IFERROR(INDEX($C$2:$C$5193,MATCH(ROWS(O$2:O3920),O$2:O$5193,0)),"")</f>
        <v/>
      </c>
    </row>
    <row r="3921" spans="1:19" x14ac:dyDescent="0.25">
      <c r="A3921" s="68">
        <v>1805</v>
      </c>
      <c r="B3921" s="68" t="s">
        <v>11289</v>
      </c>
      <c r="C3921" s="68" t="s">
        <v>11290</v>
      </c>
      <c r="D3921" s="68" t="s">
        <v>11206</v>
      </c>
      <c r="E3921" s="68" t="s">
        <v>22439</v>
      </c>
      <c r="F3921" s="68" t="s">
        <v>11291</v>
      </c>
      <c r="G3921" s="68" t="s">
        <v>11292</v>
      </c>
      <c r="H3921" s="68">
        <v>27.969000000000001</v>
      </c>
      <c r="I3921" s="68">
        <v>-110.925</v>
      </c>
      <c r="J3921" s="68">
        <v>59</v>
      </c>
      <c r="K3921" s="68">
        <v>-7</v>
      </c>
      <c r="L3921" s="68">
        <f>COUNTIFS(Aéroports!$C$2:$C$5193,Aéroports!$C3921,Aéroports!$D$2:$D$5193,Aéroports!$D3921)</f>
        <v>1</v>
      </c>
      <c r="M3921" s="68" t="str">
        <f>IF(AND(Formulaire!$H$15=Aéroports!$E3921,--ISNUMBER(IFERROR(SEARCH(Formulaire!$H$16,$C3921,1),""))=1),MAX(M$1:M3920)+1,"")</f>
        <v/>
      </c>
      <c r="N3921" s="68" t="str">
        <f>IF(AND(Formulaire!$H$21=Aéroports!$E3921,--ISNUMBER(IFERROR(SEARCH(Formulaire!$H$22,$C3921,1),""))=1),MAX(N$1:N3920)+1,"")</f>
        <v/>
      </c>
      <c r="O3921" s="68" t="str">
        <f>IF(AND(Formulaire!$H$27=Aéroports!$E3921,--ISNUMBER(IFERROR(SEARCH(Formulaire!$H$28,$C3921,1),""))=1),MAX(O$1:O3920)+1,"")</f>
        <v/>
      </c>
      <c r="Q3921" s="91" t="str">
        <f>IFERROR(INDEX($C$2:$C$5193,MATCH(ROWS(M$2:M3921),M$2:M$5193,0)),"")</f>
        <v/>
      </c>
      <c r="R3921" s="70" t="str">
        <f>IFERROR(INDEX($C$2:$C$5193,MATCH(ROWS(N$2:N3921),N$2:N$5193,0)),"")</f>
        <v/>
      </c>
      <c r="S3921" s="92" t="str">
        <f>IFERROR(INDEX($C$2:$C$5193,MATCH(ROWS(O$2:O3921),O$2:O$5193,0)),"")</f>
        <v/>
      </c>
    </row>
    <row r="3922" spans="1:19" x14ac:dyDescent="0.25">
      <c r="A3922" s="69">
        <v>5836</v>
      </c>
      <c r="B3922" s="69" t="s">
        <v>11293</v>
      </c>
      <c r="C3922" s="69" t="s">
        <v>11294</v>
      </c>
      <c r="D3922" s="69" t="s">
        <v>11206</v>
      </c>
      <c r="E3922" s="69" t="s">
        <v>22439</v>
      </c>
      <c r="F3922" s="69" t="s">
        <v>11295</v>
      </c>
      <c r="G3922" s="69" t="s">
        <v>11296</v>
      </c>
      <c r="H3922" s="69">
        <v>28.0261</v>
      </c>
      <c r="I3922" s="69">
        <v>-114.024</v>
      </c>
      <c r="J3922" s="69">
        <v>59</v>
      </c>
      <c r="K3922" s="69">
        <v>-8</v>
      </c>
      <c r="L3922" s="69">
        <f>COUNTIFS(Aéroports!$C$2:$C$5193,Aéroports!$C3922,Aéroports!$D$2:$D$5193,Aéroports!$D3922)</f>
        <v>1</v>
      </c>
      <c r="M3922" s="69" t="str">
        <f>IF(AND(Formulaire!$H$15=Aéroports!$E3922,--ISNUMBER(IFERROR(SEARCH(Formulaire!$H$16,$C3922,1),""))=1),MAX(M$1:M3921)+1,"")</f>
        <v/>
      </c>
      <c r="N3922" s="69" t="str">
        <f>IF(AND(Formulaire!$H$21=Aéroports!$E3922,--ISNUMBER(IFERROR(SEARCH(Formulaire!$H$22,$C3922,1),""))=1),MAX(N$1:N3921)+1,"")</f>
        <v/>
      </c>
      <c r="O3922" s="69" t="str">
        <f>IF(AND(Formulaire!$H$27=Aéroports!$E3922,--ISNUMBER(IFERROR(SEARCH(Formulaire!$H$28,$C3922,1),""))=1),MAX(O$1:O3921)+1,"")</f>
        <v/>
      </c>
      <c r="Q3922" s="91" t="str">
        <f>IFERROR(INDEX($C$2:$C$5193,MATCH(ROWS(M$2:M3922),M$2:M$5193,0)),"")</f>
        <v/>
      </c>
      <c r="R3922" s="70" t="str">
        <f>IFERROR(INDEX($C$2:$C$5193,MATCH(ROWS(N$2:N3922),N$2:N$5193,0)),"")</f>
        <v/>
      </c>
      <c r="S3922" s="92" t="str">
        <f>IFERROR(INDEX($C$2:$C$5193,MATCH(ROWS(O$2:O3922),O$2:O$5193,0)),"")</f>
        <v/>
      </c>
    </row>
    <row r="3923" spans="1:19" x14ac:dyDescent="0.25">
      <c r="A3923" s="68">
        <v>1807</v>
      </c>
      <c r="B3923" s="68" t="s">
        <v>11297</v>
      </c>
      <c r="C3923" s="68" t="s">
        <v>11298</v>
      </c>
      <c r="D3923" s="68" t="s">
        <v>11206</v>
      </c>
      <c r="E3923" s="68" t="s">
        <v>22439</v>
      </c>
      <c r="F3923" s="68" t="s">
        <v>11299</v>
      </c>
      <c r="G3923" s="68" t="s">
        <v>11300</v>
      </c>
      <c r="H3923" s="68">
        <v>29.0959</v>
      </c>
      <c r="I3923" s="68">
        <v>-111.048</v>
      </c>
      <c r="J3923" s="68">
        <v>627</v>
      </c>
      <c r="K3923" s="68">
        <v>-7</v>
      </c>
      <c r="L3923" s="68">
        <f>COUNTIFS(Aéroports!$C$2:$C$5193,Aéroports!$C3923,Aéroports!$D$2:$D$5193,Aéroports!$D3923)</f>
        <v>1</v>
      </c>
      <c r="M3923" s="68" t="str">
        <f>IF(AND(Formulaire!$H$15=Aéroports!$E3923,--ISNUMBER(IFERROR(SEARCH(Formulaire!$H$16,$C3923,1),""))=1),MAX(M$1:M3922)+1,"")</f>
        <v/>
      </c>
      <c r="N3923" s="68" t="str">
        <f>IF(AND(Formulaire!$H$21=Aéroports!$E3923,--ISNUMBER(IFERROR(SEARCH(Formulaire!$H$22,$C3923,1),""))=1),MAX(N$1:N3922)+1,"")</f>
        <v/>
      </c>
      <c r="O3923" s="68" t="str">
        <f>IF(AND(Formulaire!$H$27=Aéroports!$E3923,--ISNUMBER(IFERROR(SEARCH(Formulaire!$H$28,$C3923,1),""))=1),MAX(O$1:O3922)+1,"")</f>
        <v/>
      </c>
      <c r="Q3923" s="91" t="str">
        <f>IFERROR(INDEX($C$2:$C$5193,MATCH(ROWS(M$2:M3923),M$2:M$5193,0)),"")</f>
        <v/>
      </c>
      <c r="R3923" s="70" t="str">
        <f>IFERROR(INDEX($C$2:$C$5193,MATCH(ROWS(N$2:N3923),N$2:N$5193,0)),"")</f>
        <v/>
      </c>
      <c r="S3923" s="92" t="str">
        <f>IFERROR(INDEX($C$2:$C$5193,MATCH(ROWS(O$2:O3923),O$2:O$5193,0)),"")</f>
        <v/>
      </c>
    </row>
    <row r="3924" spans="1:19" x14ac:dyDescent="0.25">
      <c r="A3924" s="69">
        <v>1786</v>
      </c>
      <c r="B3924" s="69" t="s">
        <v>11301</v>
      </c>
      <c r="C3924" s="69" t="s">
        <v>11302</v>
      </c>
      <c r="D3924" s="69" t="s">
        <v>11206</v>
      </c>
      <c r="E3924" s="69" t="s">
        <v>22439</v>
      </c>
      <c r="F3924" s="69" t="s">
        <v>11303</v>
      </c>
      <c r="G3924" s="69" t="s">
        <v>11304</v>
      </c>
      <c r="H3924" s="69">
        <v>15.7753</v>
      </c>
      <c r="I3924" s="69">
        <v>-96.262600000000006</v>
      </c>
      <c r="J3924" s="69">
        <v>464</v>
      </c>
      <c r="K3924" s="69">
        <v>-6</v>
      </c>
      <c r="L3924" s="69">
        <f>COUNTIFS(Aéroports!$C$2:$C$5193,Aéroports!$C3924,Aéroports!$D$2:$D$5193,Aéroports!$D3924)</f>
        <v>1</v>
      </c>
      <c r="M3924" s="69" t="str">
        <f>IF(AND(Formulaire!$H$15=Aéroports!$E3924,--ISNUMBER(IFERROR(SEARCH(Formulaire!$H$16,$C3924,1),""))=1),MAX(M$1:M3923)+1,"")</f>
        <v/>
      </c>
      <c r="N3924" s="69" t="str">
        <f>IF(AND(Formulaire!$H$21=Aéroports!$E3924,--ISNUMBER(IFERROR(SEARCH(Formulaire!$H$22,$C3924,1),""))=1),MAX(N$1:N3923)+1,"")</f>
        <v/>
      </c>
      <c r="O3924" s="69" t="str">
        <f>IF(AND(Formulaire!$H$27=Aéroports!$E3924,--ISNUMBER(IFERROR(SEARCH(Formulaire!$H$28,$C3924,1),""))=1),MAX(O$1:O3923)+1,"")</f>
        <v/>
      </c>
      <c r="Q3924" s="91" t="str">
        <f>IFERROR(INDEX($C$2:$C$5193,MATCH(ROWS(M$2:M3924),M$2:M$5193,0)),"")</f>
        <v/>
      </c>
      <c r="R3924" s="70" t="str">
        <f>IFERROR(INDEX($C$2:$C$5193,MATCH(ROWS(N$2:N3924),N$2:N$5193,0)),"")</f>
        <v/>
      </c>
      <c r="S3924" s="92" t="str">
        <f>IFERROR(INDEX($C$2:$C$5193,MATCH(ROWS(O$2:O3924),O$2:O$5193,0)),"")</f>
        <v/>
      </c>
    </row>
    <row r="3925" spans="1:19" x14ac:dyDescent="0.25">
      <c r="A3925" s="68">
        <v>1809</v>
      </c>
      <c r="B3925" s="68" t="s">
        <v>11305</v>
      </c>
      <c r="C3925" s="68" t="s">
        <v>11306</v>
      </c>
      <c r="D3925" s="68" t="s">
        <v>11206</v>
      </c>
      <c r="E3925" s="68" t="s">
        <v>22439</v>
      </c>
      <c r="F3925" s="68" t="s">
        <v>11307</v>
      </c>
      <c r="G3925" s="68" t="s">
        <v>11308</v>
      </c>
      <c r="H3925" s="68">
        <v>21.245000000000001</v>
      </c>
      <c r="I3925" s="68">
        <v>-86.74</v>
      </c>
      <c r="J3925" s="68">
        <v>7</v>
      </c>
      <c r="K3925" s="68">
        <v>-5</v>
      </c>
      <c r="L3925" s="68">
        <f>COUNTIFS(Aéroports!$C$2:$C$5193,Aéroports!$C3925,Aéroports!$D$2:$D$5193,Aéroports!$D3925)</f>
        <v>1</v>
      </c>
      <c r="M3925" s="68" t="str">
        <f>IF(AND(Formulaire!$H$15=Aéroports!$E3925,--ISNUMBER(IFERROR(SEARCH(Formulaire!$H$16,$C3925,1),""))=1),MAX(M$1:M3924)+1,"")</f>
        <v/>
      </c>
      <c r="N3925" s="68" t="str">
        <f>IF(AND(Formulaire!$H$21=Aéroports!$E3925,--ISNUMBER(IFERROR(SEARCH(Formulaire!$H$22,$C3925,1),""))=1),MAX(N$1:N3924)+1,"")</f>
        <v/>
      </c>
      <c r="O3925" s="68" t="str">
        <f>IF(AND(Formulaire!$H$27=Aéroports!$E3925,--ISNUMBER(IFERROR(SEARCH(Formulaire!$H$28,$C3925,1),""))=1),MAX(O$1:O3924)+1,"")</f>
        <v/>
      </c>
      <c r="Q3925" s="91" t="str">
        <f>IFERROR(INDEX($C$2:$C$5193,MATCH(ROWS(M$2:M3925),M$2:M$5193,0)),"")</f>
        <v/>
      </c>
      <c r="R3925" s="70" t="str">
        <f>IFERROR(INDEX($C$2:$C$5193,MATCH(ROWS(N$2:N3925),N$2:N$5193,0)),"")</f>
        <v/>
      </c>
      <c r="S3925" s="92" t="str">
        <f>IFERROR(INDEX($C$2:$C$5193,MATCH(ROWS(O$2:O3925),O$2:O$5193,0)),"")</f>
        <v/>
      </c>
    </row>
    <row r="3926" spans="1:19" x14ac:dyDescent="0.25">
      <c r="A3926" s="69">
        <v>5837</v>
      </c>
      <c r="B3926" s="69" t="s">
        <v>11309</v>
      </c>
      <c r="C3926" s="69" t="s">
        <v>11310</v>
      </c>
      <c r="D3926" s="69" t="s">
        <v>11206</v>
      </c>
      <c r="E3926" s="69" t="s">
        <v>22439</v>
      </c>
      <c r="F3926" s="69" t="s">
        <v>11311</v>
      </c>
      <c r="G3926" s="69" t="s">
        <v>11312</v>
      </c>
      <c r="H3926" s="69">
        <v>19.475100000000001</v>
      </c>
      <c r="I3926" s="69">
        <v>-96.797499999999999</v>
      </c>
      <c r="J3926" s="69">
        <v>3127</v>
      </c>
      <c r="K3926" s="69">
        <v>-6</v>
      </c>
      <c r="L3926" s="69">
        <f>COUNTIFS(Aéroports!$C$2:$C$5193,Aéroports!$C3926,Aéroports!$D$2:$D$5193,Aéroports!$D3926)</f>
        <v>1</v>
      </c>
      <c r="M3926" s="69" t="str">
        <f>IF(AND(Formulaire!$H$15=Aéroports!$E3926,--ISNUMBER(IFERROR(SEARCH(Formulaire!$H$16,$C3926,1),""))=1),MAX(M$1:M3925)+1,"")</f>
        <v/>
      </c>
      <c r="N3926" s="69" t="str">
        <f>IF(AND(Formulaire!$H$21=Aéroports!$E3926,--ISNUMBER(IFERROR(SEARCH(Formulaire!$H$22,$C3926,1),""))=1),MAX(N$1:N3925)+1,"")</f>
        <v/>
      </c>
      <c r="O3926" s="69" t="str">
        <f>IF(AND(Formulaire!$H$27=Aéroports!$E3926,--ISNUMBER(IFERROR(SEARCH(Formulaire!$H$28,$C3926,1),""))=1),MAX(O$1:O3925)+1,"")</f>
        <v/>
      </c>
      <c r="Q3926" s="91" t="str">
        <f>IFERROR(INDEX($C$2:$C$5193,MATCH(ROWS(M$2:M3926),M$2:M$5193,0)),"")</f>
        <v/>
      </c>
      <c r="R3926" s="70" t="str">
        <f>IFERROR(INDEX($C$2:$C$5193,MATCH(ROWS(N$2:N3926),N$2:N$5193,0)),"")</f>
        <v/>
      </c>
      <c r="S3926" s="92" t="str">
        <f>IFERROR(INDEX($C$2:$C$5193,MATCH(ROWS(O$2:O3926),O$2:O$5193,0)),"")</f>
        <v/>
      </c>
    </row>
    <row r="3927" spans="1:19" x14ac:dyDescent="0.25">
      <c r="A3927" s="68">
        <v>1816</v>
      </c>
      <c r="B3927" s="68" t="s">
        <v>11313</v>
      </c>
      <c r="C3927" s="68" t="s">
        <v>1940</v>
      </c>
      <c r="D3927" s="68" t="s">
        <v>11206</v>
      </c>
      <c r="E3927" s="68" t="s">
        <v>22439</v>
      </c>
      <c r="F3927" s="68" t="s">
        <v>11314</v>
      </c>
      <c r="G3927" s="68" t="s">
        <v>11315</v>
      </c>
      <c r="H3927" s="68">
        <v>24.072700000000001</v>
      </c>
      <c r="I3927" s="68">
        <v>-110.36199999999999</v>
      </c>
      <c r="J3927" s="68">
        <v>69</v>
      </c>
      <c r="K3927" s="68">
        <v>-7</v>
      </c>
      <c r="L3927" s="68">
        <f>COUNTIFS(Aéroports!$C$2:$C$5193,Aéroports!$C3927,Aéroports!$D$2:$D$5193,Aéroports!$D3927)</f>
        <v>1</v>
      </c>
      <c r="M3927" s="68" t="str">
        <f>IF(AND(Formulaire!$H$15=Aéroports!$E3927,--ISNUMBER(IFERROR(SEARCH(Formulaire!$H$16,$C3927,1),""))=1),MAX(M$1:M3926)+1,"")</f>
        <v/>
      </c>
      <c r="N3927" s="68" t="str">
        <f>IF(AND(Formulaire!$H$21=Aéroports!$E3927,--ISNUMBER(IFERROR(SEARCH(Formulaire!$H$22,$C3927,1),""))=1),MAX(N$1:N3926)+1,"")</f>
        <v/>
      </c>
      <c r="O3927" s="68" t="str">
        <f>IF(AND(Formulaire!$H$27=Aéroports!$E3927,--ISNUMBER(IFERROR(SEARCH(Formulaire!$H$28,$C3927,1),""))=1),MAX(O$1:O3926)+1,"")</f>
        <v/>
      </c>
      <c r="Q3927" s="91" t="str">
        <f>IFERROR(INDEX($C$2:$C$5193,MATCH(ROWS(M$2:M3927),M$2:M$5193,0)),"")</f>
        <v/>
      </c>
      <c r="R3927" s="70" t="str">
        <f>IFERROR(INDEX($C$2:$C$5193,MATCH(ROWS(N$2:N3927),N$2:N$5193,0)),"")</f>
        <v/>
      </c>
      <c r="S3927" s="92" t="str">
        <f>IFERROR(INDEX($C$2:$C$5193,MATCH(ROWS(O$2:O3927),O$2:O$5193,0)),"")</f>
        <v/>
      </c>
    </row>
    <row r="3928" spans="1:19" x14ac:dyDescent="0.25">
      <c r="A3928" s="69">
        <v>1813</v>
      </c>
      <c r="B3928" s="69" t="s">
        <v>11316</v>
      </c>
      <c r="C3928" s="69" t="s">
        <v>11317</v>
      </c>
      <c r="D3928" s="69" t="s">
        <v>11206</v>
      </c>
      <c r="E3928" s="69" t="s">
        <v>22439</v>
      </c>
      <c r="F3928" s="69" t="s">
        <v>11318</v>
      </c>
      <c r="G3928" s="69" t="s">
        <v>11319</v>
      </c>
      <c r="H3928" s="69">
        <v>18.0017</v>
      </c>
      <c r="I3928" s="69">
        <v>-102.221</v>
      </c>
      <c r="J3928" s="69">
        <v>39</v>
      </c>
      <c r="K3928" s="69">
        <v>-6</v>
      </c>
      <c r="L3928" s="69">
        <f>COUNTIFS(Aéroports!$C$2:$C$5193,Aéroports!$C3928,Aéroports!$D$2:$D$5193,Aéroports!$D3928)</f>
        <v>1</v>
      </c>
      <c r="M3928" s="69" t="str">
        <f>IF(AND(Formulaire!$H$15=Aéroports!$E3928,--ISNUMBER(IFERROR(SEARCH(Formulaire!$H$16,$C3928,1),""))=1),MAX(M$1:M3927)+1,"")</f>
        <v/>
      </c>
      <c r="N3928" s="69" t="str">
        <f>IF(AND(Formulaire!$H$21=Aéroports!$E3928,--ISNUMBER(IFERROR(SEARCH(Formulaire!$H$22,$C3928,1),""))=1),MAX(N$1:N3927)+1,"")</f>
        <v/>
      </c>
      <c r="O3928" s="69" t="str">
        <f>IF(AND(Formulaire!$H$27=Aéroports!$E3928,--ISNUMBER(IFERROR(SEARCH(Formulaire!$H$28,$C3928,1),""))=1),MAX(O$1:O3927)+1,"")</f>
        <v/>
      </c>
      <c r="Q3928" s="91" t="str">
        <f>IFERROR(INDEX($C$2:$C$5193,MATCH(ROWS(M$2:M3928),M$2:M$5193,0)),"")</f>
        <v/>
      </c>
      <c r="R3928" s="70" t="str">
        <f>IFERROR(INDEX($C$2:$C$5193,MATCH(ROWS(N$2:N3928),N$2:N$5193,0)),"")</f>
        <v/>
      </c>
      <c r="S3928" s="92" t="str">
        <f>IFERROR(INDEX($C$2:$C$5193,MATCH(ROWS(O$2:O3928),O$2:O$5193,0)),"")</f>
        <v/>
      </c>
    </row>
    <row r="3929" spans="1:19" x14ac:dyDescent="0.25">
      <c r="A3929" s="68">
        <v>1817</v>
      </c>
      <c r="B3929" s="68" t="s">
        <v>11320</v>
      </c>
      <c r="C3929" s="68" t="s">
        <v>11321</v>
      </c>
      <c r="D3929" s="68" t="s">
        <v>11206</v>
      </c>
      <c r="E3929" s="68" t="s">
        <v>22439</v>
      </c>
      <c r="F3929" s="68" t="s">
        <v>11322</v>
      </c>
      <c r="G3929" s="68" t="s">
        <v>11323</v>
      </c>
      <c r="H3929" s="68">
        <v>25.9892</v>
      </c>
      <c r="I3929" s="68">
        <v>-111.348</v>
      </c>
      <c r="J3929" s="68">
        <v>34</v>
      </c>
      <c r="K3929" s="68">
        <v>-7</v>
      </c>
      <c r="L3929" s="68">
        <f>COUNTIFS(Aéroports!$C$2:$C$5193,Aéroports!$C3929,Aéroports!$D$2:$D$5193,Aéroports!$D3929)</f>
        <v>1</v>
      </c>
      <c r="M3929" s="68" t="str">
        <f>IF(AND(Formulaire!$H$15=Aéroports!$E3929,--ISNUMBER(IFERROR(SEARCH(Formulaire!$H$16,$C3929,1),""))=1),MAX(M$1:M3928)+1,"")</f>
        <v/>
      </c>
      <c r="N3929" s="68" t="str">
        <f>IF(AND(Formulaire!$H$21=Aéroports!$E3929,--ISNUMBER(IFERROR(SEARCH(Formulaire!$H$22,$C3929,1),""))=1),MAX(N$1:N3928)+1,"")</f>
        <v/>
      </c>
      <c r="O3929" s="68" t="str">
        <f>IF(AND(Formulaire!$H$27=Aéroports!$E3929,--ISNUMBER(IFERROR(SEARCH(Formulaire!$H$28,$C3929,1),""))=1),MAX(O$1:O3928)+1,"")</f>
        <v/>
      </c>
      <c r="Q3929" s="91" t="str">
        <f>IFERROR(INDEX($C$2:$C$5193,MATCH(ROWS(M$2:M3929),M$2:M$5193,0)),"")</f>
        <v/>
      </c>
      <c r="R3929" s="70" t="str">
        <f>IFERROR(INDEX($C$2:$C$5193,MATCH(ROWS(N$2:N3929),N$2:N$5193,0)),"")</f>
        <v/>
      </c>
      <c r="S3929" s="92" t="str">
        <f>IFERROR(INDEX($C$2:$C$5193,MATCH(ROWS(O$2:O3929),O$2:O$5193,0)),"")</f>
        <v/>
      </c>
    </row>
    <row r="3930" spans="1:19" x14ac:dyDescent="0.25">
      <c r="A3930" s="69">
        <v>1814</v>
      </c>
      <c r="B3930" s="69" t="s">
        <v>11324</v>
      </c>
      <c r="C3930" s="69" t="s">
        <v>11325</v>
      </c>
      <c r="D3930" s="69" t="s">
        <v>11206</v>
      </c>
      <c r="E3930" s="69" t="s">
        <v>22439</v>
      </c>
      <c r="F3930" s="69" t="s">
        <v>11326</v>
      </c>
      <c r="G3930" s="69" t="s">
        <v>11327</v>
      </c>
      <c r="H3930" s="69">
        <v>25.685199999999998</v>
      </c>
      <c r="I3930" s="69">
        <v>-109.081</v>
      </c>
      <c r="J3930" s="69">
        <v>16</v>
      </c>
      <c r="K3930" s="69">
        <v>-7</v>
      </c>
      <c r="L3930" s="69">
        <f>COUNTIFS(Aéroports!$C$2:$C$5193,Aéroports!$C3930,Aéroports!$D$2:$D$5193,Aéroports!$D3930)</f>
        <v>1</v>
      </c>
      <c r="M3930" s="69" t="str">
        <f>IF(AND(Formulaire!$H$15=Aéroports!$E3930,--ISNUMBER(IFERROR(SEARCH(Formulaire!$H$16,$C3930,1),""))=1),MAX(M$1:M3929)+1,"")</f>
        <v/>
      </c>
      <c r="N3930" s="69" t="str">
        <f>IF(AND(Formulaire!$H$21=Aéroports!$E3930,--ISNUMBER(IFERROR(SEARCH(Formulaire!$H$22,$C3930,1),""))=1),MAX(N$1:N3929)+1,"")</f>
        <v/>
      </c>
      <c r="O3930" s="69" t="str">
        <f>IF(AND(Formulaire!$H$27=Aéroports!$E3930,--ISNUMBER(IFERROR(SEARCH(Formulaire!$H$28,$C3930,1),""))=1),MAX(O$1:O3929)+1,"")</f>
        <v/>
      </c>
      <c r="Q3930" s="91" t="str">
        <f>IFERROR(INDEX($C$2:$C$5193,MATCH(ROWS(M$2:M3930),M$2:M$5193,0)),"")</f>
        <v/>
      </c>
      <c r="R3930" s="70" t="str">
        <f>IFERROR(INDEX($C$2:$C$5193,MATCH(ROWS(N$2:N3930),N$2:N$5193,0)),"")</f>
        <v/>
      </c>
      <c r="S3930" s="92" t="str">
        <f>IFERROR(INDEX($C$2:$C$5193,MATCH(ROWS(O$2:O3930),O$2:O$5193,0)),"")</f>
        <v/>
      </c>
    </row>
    <row r="3931" spans="1:19" x14ac:dyDescent="0.25">
      <c r="A3931" s="68">
        <v>1858</v>
      </c>
      <c r="B3931" s="68" t="s">
        <v>11328</v>
      </c>
      <c r="C3931" s="68" t="s">
        <v>6158</v>
      </c>
      <c r="D3931" s="68" t="s">
        <v>11206</v>
      </c>
      <c r="E3931" s="68" t="s">
        <v>22439</v>
      </c>
      <c r="F3931" s="68" t="s">
        <v>11329</v>
      </c>
      <c r="G3931" s="68" t="s">
        <v>11330</v>
      </c>
      <c r="H3931" s="68">
        <v>19.1448</v>
      </c>
      <c r="I3931" s="68">
        <v>-104.559</v>
      </c>
      <c r="J3931" s="68">
        <v>30</v>
      </c>
      <c r="K3931" s="68">
        <v>-6</v>
      </c>
      <c r="L3931" s="68">
        <f>COUNTIFS(Aéroports!$C$2:$C$5193,Aéroports!$C3931,Aéroports!$D$2:$D$5193,Aéroports!$D3931)</f>
        <v>1</v>
      </c>
      <c r="M3931" s="68" t="str">
        <f>IF(AND(Formulaire!$H$15=Aéroports!$E3931,--ISNUMBER(IFERROR(SEARCH(Formulaire!$H$16,$C3931,1),""))=1),MAX(M$1:M3930)+1,"")</f>
        <v/>
      </c>
      <c r="N3931" s="68" t="str">
        <f>IF(AND(Formulaire!$H$21=Aéroports!$E3931,--ISNUMBER(IFERROR(SEARCH(Formulaire!$H$22,$C3931,1),""))=1),MAX(N$1:N3930)+1,"")</f>
        <v/>
      </c>
      <c r="O3931" s="68" t="str">
        <f>IF(AND(Formulaire!$H$27=Aéroports!$E3931,--ISNUMBER(IFERROR(SEARCH(Formulaire!$H$28,$C3931,1),""))=1),MAX(O$1:O3930)+1,"")</f>
        <v/>
      </c>
      <c r="Q3931" s="91" t="str">
        <f>IFERROR(INDEX($C$2:$C$5193,MATCH(ROWS(M$2:M3931),M$2:M$5193,0)),"")</f>
        <v/>
      </c>
      <c r="R3931" s="70" t="str">
        <f>IFERROR(INDEX($C$2:$C$5193,MATCH(ROWS(N$2:N3931),N$2:N$5193,0)),"")</f>
        <v/>
      </c>
      <c r="S3931" s="92" t="str">
        <f>IFERROR(INDEX($C$2:$C$5193,MATCH(ROWS(O$2:O3931),O$2:O$5193,0)),"")</f>
        <v/>
      </c>
    </row>
    <row r="3932" spans="1:19" x14ac:dyDescent="0.25">
      <c r="A3932" s="69">
        <v>1818</v>
      </c>
      <c r="B3932" s="69" t="s">
        <v>11331</v>
      </c>
      <c r="C3932" s="69" t="s">
        <v>11332</v>
      </c>
      <c r="D3932" s="69" t="s">
        <v>11206</v>
      </c>
      <c r="E3932" s="69" t="s">
        <v>22439</v>
      </c>
      <c r="F3932" s="69" t="s">
        <v>11333</v>
      </c>
      <c r="G3932" s="69" t="s">
        <v>11334</v>
      </c>
      <c r="H3932" s="69">
        <v>25.7699</v>
      </c>
      <c r="I3932" s="69">
        <v>-97.525300000000001</v>
      </c>
      <c r="J3932" s="69">
        <v>25</v>
      </c>
      <c r="K3932" s="69">
        <v>-6</v>
      </c>
      <c r="L3932" s="69">
        <f>COUNTIFS(Aéroports!$C$2:$C$5193,Aéroports!$C3932,Aéroports!$D$2:$D$5193,Aéroports!$D3932)</f>
        <v>1</v>
      </c>
      <c r="M3932" s="69" t="str">
        <f>IF(AND(Formulaire!$H$15=Aéroports!$E3932,--ISNUMBER(IFERROR(SEARCH(Formulaire!$H$16,$C3932,1),""))=1),MAX(M$1:M3931)+1,"")</f>
        <v/>
      </c>
      <c r="N3932" s="69" t="str">
        <f>IF(AND(Formulaire!$H$21=Aéroports!$E3932,--ISNUMBER(IFERROR(SEARCH(Formulaire!$H$22,$C3932,1),""))=1),MAX(N$1:N3931)+1,"")</f>
        <v/>
      </c>
      <c r="O3932" s="69" t="str">
        <f>IF(AND(Formulaire!$H$27=Aéroports!$E3932,--ISNUMBER(IFERROR(SEARCH(Formulaire!$H$28,$C3932,1),""))=1),MAX(O$1:O3931)+1,"")</f>
        <v/>
      </c>
      <c r="Q3932" s="91" t="str">
        <f>IFERROR(INDEX($C$2:$C$5193,MATCH(ROWS(M$2:M3932),M$2:M$5193,0)),"")</f>
        <v/>
      </c>
      <c r="R3932" s="70" t="str">
        <f>IFERROR(INDEX($C$2:$C$5193,MATCH(ROWS(N$2:N3932),N$2:N$5193,0)),"")</f>
        <v/>
      </c>
      <c r="S3932" s="92" t="str">
        <f>IFERROR(INDEX($C$2:$C$5193,MATCH(ROWS(O$2:O3932),O$2:O$5193,0)),"")</f>
        <v/>
      </c>
    </row>
    <row r="3933" spans="1:19" x14ac:dyDescent="0.25">
      <c r="A3933" s="68">
        <v>1826</v>
      </c>
      <c r="B3933" s="68" t="s">
        <v>11335</v>
      </c>
      <c r="C3933" s="68" t="s">
        <v>11336</v>
      </c>
      <c r="D3933" s="68" t="s">
        <v>11206</v>
      </c>
      <c r="E3933" s="68" t="s">
        <v>22439</v>
      </c>
      <c r="F3933" s="68" t="s">
        <v>11337</v>
      </c>
      <c r="G3933" s="68" t="s">
        <v>11338</v>
      </c>
      <c r="H3933" s="68">
        <v>23.1614</v>
      </c>
      <c r="I3933" s="68">
        <v>-106.26600000000001</v>
      </c>
      <c r="J3933" s="68">
        <v>38</v>
      </c>
      <c r="K3933" s="68">
        <v>-7</v>
      </c>
      <c r="L3933" s="68">
        <f>COUNTIFS(Aéroports!$C$2:$C$5193,Aéroports!$C3933,Aéroports!$D$2:$D$5193,Aéroports!$D3933)</f>
        <v>1</v>
      </c>
      <c r="M3933" s="68" t="str">
        <f>IF(AND(Formulaire!$H$15=Aéroports!$E3933,--ISNUMBER(IFERROR(SEARCH(Formulaire!$H$16,$C3933,1),""))=1),MAX(M$1:M3932)+1,"")</f>
        <v/>
      </c>
      <c r="N3933" s="68" t="str">
        <f>IF(AND(Formulaire!$H$21=Aéroports!$E3933,--ISNUMBER(IFERROR(SEARCH(Formulaire!$H$22,$C3933,1),""))=1),MAX(N$1:N3932)+1,"")</f>
        <v/>
      </c>
      <c r="O3933" s="68" t="str">
        <f>IF(AND(Formulaire!$H$27=Aéroports!$E3933,--ISNUMBER(IFERROR(SEARCH(Formulaire!$H$28,$C3933,1),""))=1),MAX(O$1:O3932)+1,"")</f>
        <v/>
      </c>
      <c r="Q3933" s="91" t="str">
        <f>IFERROR(INDEX($C$2:$C$5193,MATCH(ROWS(M$2:M3933),M$2:M$5193,0)),"")</f>
        <v/>
      </c>
      <c r="R3933" s="70" t="str">
        <f>IFERROR(INDEX($C$2:$C$5193,MATCH(ROWS(N$2:N3933),N$2:N$5193,0)),"")</f>
        <v/>
      </c>
      <c r="S3933" s="92" t="str">
        <f>IFERROR(INDEX($C$2:$C$5193,MATCH(ROWS(O$2:O3933),O$2:O$5193,0)),"")</f>
        <v/>
      </c>
    </row>
    <row r="3934" spans="1:19" x14ac:dyDescent="0.25">
      <c r="A3934" s="69">
        <v>1819</v>
      </c>
      <c r="B3934" s="69" t="s">
        <v>11339</v>
      </c>
      <c r="C3934" s="69" t="s">
        <v>11340</v>
      </c>
      <c r="D3934" s="69" t="s">
        <v>11206</v>
      </c>
      <c r="E3934" s="69" t="s">
        <v>22439</v>
      </c>
      <c r="F3934" s="69" t="s">
        <v>11341</v>
      </c>
      <c r="G3934" s="69" t="s">
        <v>11342</v>
      </c>
      <c r="H3934" s="69">
        <v>20.937000000000001</v>
      </c>
      <c r="I3934" s="69">
        <v>-89.657700000000006</v>
      </c>
      <c r="J3934" s="69">
        <v>38</v>
      </c>
      <c r="K3934" s="69">
        <v>-6</v>
      </c>
      <c r="L3934" s="69">
        <f>COUNTIFS(Aéroports!$C$2:$C$5193,Aéroports!$C3934,Aéroports!$D$2:$D$5193,Aéroports!$D3934)</f>
        <v>1</v>
      </c>
      <c r="M3934" s="69" t="str">
        <f>IF(AND(Formulaire!$H$15=Aéroports!$E3934,--ISNUMBER(IFERROR(SEARCH(Formulaire!$H$16,$C3934,1),""))=1),MAX(M$1:M3933)+1,"")</f>
        <v/>
      </c>
      <c r="N3934" s="69" t="str">
        <f>IF(AND(Formulaire!$H$21=Aéroports!$E3934,--ISNUMBER(IFERROR(SEARCH(Formulaire!$H$22,$C3934,1),""))=1),MAX(N$1:N3933)+1,"")</f>
        <v/>
      </c>
      <c r="O3934" s="69" t="str">
        <f>IF(AND(Formulaire!$H$27=Aéroports!$E3934,--ISNUMBER(IFERROR(SEARCH(Formulaire!$H$28,$C3934,1),""))=1),MAX(O$1:O3933)+1,"")</f>
        <v/>
      </c>
      <c r="Q3934" s="91" t="str">
        <f>IFERROR(INDEX($C$2:$C$5193,MATCH(ROWS(M$2:M3934),M$2:M$5193,0)),"")</f>
        <v/>
      </c>
      <c r="R3934" s="70" t="str">
        <f>IFERROR(INDEX($C$2:$C$5193,MATCH(ROWS(N$2:N3934),N$2:N$5193,0)),"")</f>
        <v/>
      </c>
      <c r="S3934" s="92" t="str">
        <f>IFERROR(INDEX($C$2:$C$5193,MATCH(ROWS(O$2:O3934),O$2:O$5193,0)),"")</f>
        <v/>
      </c>
    </row>
    <row r="3935" spans="1:19" x14ac:dyDescent="0.25">
      <c r="A3935" s="68">
        <v>1820</v>
      </c>
      <c r="B3935" s="68" t="s">
        <v>11343</v>
      </c>
      <c r="C3935" s="68" t="s">
        <v>11344</v>
      </c>
      <c r="D3935" s="68" t="s">
        <v>11206</v>
      </c>
      <c r="E3935" s="68" t="s">
        <v>22439</v>
      </c>
      <c r="F3935" s="68" t="s">
        <v>11345</v>
      </c>
      <c r="G3935" s="68" t="s">
        <v>11346</v>
      </c>
      <c r="H3935" s="68">
        <v>32.630600000000001</v>
      </c>
      <c r="I3935" s="68">
        <v>-115.242</v>
      </c>
      <c r="J3935" s="68">
        <v>74</v>
      </c>
      <c r="K3935" s="68">
        <v>-8</v>
      </c>
      <c r="L3935" s="68">
        <f>COUNTIFS(Aéroports!$C$2:$C$5193,Aéroports!$C3935,Aéroports!$D$2:$D$5193,Aéroports!$D3935)</f>
        <v>1</v>
      </c>
      <c r="M3935" s="68" t="str">
        <f>IF(AND(Formulaire!$H$15=Aéroports!$E3935,--ISNUMBER(IFERROR(SEARCH(Formulaire!$H$16,$C3935,1),""))=1),MAX(M$1:M3934)+1,"")</f>
        <v/>
      </c>
      <c r="N3935" s="68" t="str">
        <f>IF(AND(Formulaire!$H$21=Aéroports!$E3935,--ISNUMBER(IFERROR(SEARCH(Formulaire!$H$22,$C3935,1),""))=1),MAX(N$1:N3934)+1,"")</f>
        <v/>
      </c>
      <c r="O3935" s="68" t="str">
        <f>IF(AND(Formulaire!$H$27=Aéroports!$E3935,--ISNUMBER(IFERROR(SEARCH(Formulaire!$H$28,$C3935,1),""))=1),MAX(O$1:O3934)+1,"")</f>
        <v/>
      </c>
      <c r="Q3935" s="91" t="str">
        <f>IFERROR(INDEX($C$2:$C$5193,MATCH(ROWS(M$2:M3935),M$2:M$5193,0)),"")</f>
        <v/>
      </c>
      <c r="R3935" s="70" t="str">
        <f>IFERROR(INDEX($C$2:$C$5193,MATCH(ROWS(N$2:N3935),N$2:N$5193,0)),"")</f>
        <v/>
      </c>
      <c r="S3935" s="92" t="str">
        <f>IFERROR(INDEX($C$2:$C$5193,MATCH(ROWS(O$2:O3935),O$2:O$5193,0)),"")</f>
        <v/>
      </c>
    </row>
    <row r="3936" spans="1:19" x14ac:dyDescent="0.25">
      <c r="A3936" s="69">
        <v>1824</v>
      </c>
      <c r="B3936" s="69" t="s">
        <v>11347</v>
      </c>
      <c r="C3936" s="69" t="s">
        <v>11348</v>
      </c>
      <c r="D3936" s="69" t="s">
        <v>11206</v>
      </c>
      <c r="E3936" s="69" t="s">
        <v>22439</v>
      </c>
      <c r="F3936" s="69" t="s">
        <v>11349</v>
      </c>
      <c r="G3936" s="69" t="s">
        <v>11350</v>
      </c>
      <c r="H3936" s="69">
        <v>19.436299999999999</v>
      </c>
      <c r="I3936" s="69">
        <v>-99.072100000000006</v>
      </c>
      <c r="J3936" s="69">
        <v>7316</v>
      </c>
      <c r="K3936" s="69">
        <v>-6</v>
      </c>
      <c r="L3936" s="69">
        <f>COUNTIFS(Aéroports!$C$2:$C$5193,Aéroports!$C3936,Aéroports!$D$2:$D$5193,Aéroports!$D3936)</f>
        <v>1</v>
      </c>
      <c r="M3936" s="69" t="str">
        <f>IF(AND(Formulaire!$H$15=Aéroports!$E3936,--ISNUMBER(IFERROR(SEARCH(Formulaire!$H$16,$C3936,1),""))=1),MAX(M$1:M3935)+1,"")</f>
        <v/>
      </c>
      <c r="N3936" s="69" t="str">
        <f>IF(AND(Formulaire!$H$21=Aéroports!$E3936,--ISNUMBER(IFERROR(SEARCH(Formulaire!$H$22,$C3936,1),""))=1),MAX(N$1:N3935)+1,"")</f>
        <v/>
      </c>
      <c r="O3936" s="69" t="str">
        <f>IF(AND(Formulaire!$H$27=Aéroports!$E3936,--ISNUMBER(IFERROR(SEARCH(Formulaire!$H$28,$C3936,1),""))=1),MAX(O$1:O3935)+1,"")</f>
        <v/>
      </c>
      <c r="Q3936" s="91" t="str">
        <f>IFERROR(INDEX($C$2:$C$5193,MATCH(ROWS(M$2:M3936),M$2:M$5193,0)),"")</f>
        <v/>
      </c>
      <c r="R3936" s="70" t="str">
        <f>IFERROR(INDEX($C$2:$C$5193,MATCH(ROWS(N$2:N3936),N$2:N$5193,0)),"")</f>
        <v/>
      </c>
      <c r="S3936" s="92" t="str">
        <f>IFERROR(INDEX($C$2:$C$5193,MATCH(ROWS(O$2:O3936),O$2:O$5193,0)),"")</f>
        <v/>
      </c>
    </row>
    <row r="3937" spans="1:19" x14ac:dyDescent="0.25">
      <c r="A3937" s="68">
        <v>1822</v>
      </c>
      <c r="B3937" s="68" t="s">
        <v>11351</v>
      </c>
      <c r="C3937" s="68" t="s">
        <v>11352</v>
      </c>
      <c r="D3937" s="68" t="s">
        <v>11206</v>
      </c>
      <c r="E3937" s="68" t="s">
        <v>22439</v>
      </c>
      <c r="F3937" s="68" t="s">
        <v>11353</v>
      </c>
      <c r="G3937" s="68" t="s">
        <v>11354</v>
      </c>
      <c r="H3937" s="68">
        <v>18.103400000000001</v>
      </c>
      <c r="I3937" s="68">
        <v>-94.580699999999993</v>
      </c>
      <c r="J3937" s="68">
        <v>36</v>
      </c>
      <c r="K3937" s="68">
        <v>-6</v>
      </c>
      <c r="L3937" s="68">
        <f>COUNTIFS(Aéroports!$C$2:$C$5193,Aéroports!$C3937,Aéroports!$D$2:$D$5193,Aéroports!$D3937)</f>
        <v>1</v>
      </c>
      <c r="M3937" s="68" t="str">
        <f>IF(AND(Formulaire!$H$15=Aéroports!$E3937,--ISNUMBER(IFERROR(SEARCH(Formulaire!$H$16,$C3937,1),""))=1),MAX(M$1:M3936)+1,"")</f>
        <v/>
      </c>
      <c r="N3937" s="68" t="str">
        <f>IF(AND(Formulaire!$H$21=Aéroports!$E3937,--ISNUMBER(IFERROR(SEARCH(Formulaire!$H$22,$C3937,1),""))=1),MAX(N$1:N3936)+1,"")</f>
        <v/>
      </c>
      <c r="O3937" s="68" t="str">
        <f>IF(AND(Formulaire!$H$27=Aéroports!$E3937,--ISNUMBER(IFERROR(SEARCH(Formulaire!$H$28,$C3937,1),""))=1),MAX(O$1:O3936)+1,"")</f>
        <v/>
      </c>
      <c r="Q3937" s="91" t="str">
        <f>IFERROR(INDEX($C$2:$C$5193,MATCH(ROWS(M$2:M3937),M$2:M$5193,0)),"")</f>
        <v/>
      </c>
      <c r="R3937" s="70" t="str">
        <f>IFERROR(INDEX($C$2:$C$5193,MATCH(ROWS(N$2:N3937),N$2:N$5193,0)),"")</f>
        <v/>
      </c>
      <c r="S3937" s="92" t="str">
        <f>IFERROR(INDEX($C$2:$C$5193,MATCH(ROWS(O$2:O3937),O$2:O$5193,0)),"")</f>
        <v/>
      </c>
    </row>
    <row r="3938" spans="1:19" x14ac:dyDescent="0.25">
      <c r="A3938" s="69">
        <v>1823</v>
      </c>
      <c r="B3938" s="69" t="s">
        <v>11355</v>
      </c>
      <c r="C3938" s="69" t="s">
        <v>11356</v>
      </c>
      <c r="D3938" s="69" t="s">
        <v>11206</v>
      </c>
      <c r="E3938" s="69" t="s">
        <v>22439</v>
      </c>
      <c r="F3938" s="69" t="s">
        <v>11357</v>
      </c>
      <c r="G3938" s="69" t="s">
        <v>11358</v>
      </c>
      <c r="H3938" s="69">
        <v>26.9557</v>
      </c>
      <c r="I3938" s="69">
        <v>-101.47</v>
      </c>
      <c r="J3938" s="69">
        <v>1864</v>
      </c>
      <c r="K3938" s="69">
        <v>-6</v>
      </c>
      <c r="L3938" s="69">
        <f>COUNTIFS(Aéroports!$C$2:$C$5193,Aéroports!$C3938,Aéroports!$D$2:$D$5193,Aéroports!$D3938)</f>
        <v>1</v>
      </c>
      <c r="M3938" s="69" t="str">
        <f>IF(AND(Formulaire!$H$15=Aéroports!$E3938,--ISNUMBER(IFERROR(SEARCH(Formulaire!$H$16,$C3938,1),""))=1),MAX(M$1:M3937)+1,"")</f>
        <v/>
      </c>
      <c r="N3938" s="69" t="str">
        <f>IF(AND(Formulaire!$H$21=Aéroports!$E3938,--ISNUMBER(IFERROR(SEARCH(Formulaire!$H$22,$C3938,1),""))=1),MAX(N$1:N3937)+1,"")</f>
        <v/>
      </c>
      <c r="O3938" s="69" t="str">
        <f>IF(AND(Formulaire!$H$27=Aéroports!$E3938,--ISNUMBER(IFERROR(SEARCH(Formulaire!$H$28,$C3938,1),""))=1),MAX(O$1:O3937)+1,"")</f>
        <v/>
      </c>
      <c r="Q3938" s="91" t="str">
        <f>IFERROR(INDEX($C$2:$C$5193,MATCH(ROWS(M$2:M3938),M$2:M$5193,0)),"")</f>
        <v/>
      </c>
      <c r="R3938" s="70" t="str">
        <f>IFERROR(INDEX($C$2:$C$5193,MATCH(ROWS(N$2:N3938),N$2:N$5193,0)),"")</f>
        <v/>
      </c>
      <c r="S3938" s="92" t="str">
        <f>IFERROR(INDEX($C$2:$C$5193,MATCH(ROWS(O$2:O3938),O$2:O$5193,0)),"")</f>
        <v/>
      </c>
    </row>
    <row r="3939" spans="1:19" x14ac:dyDescent="0.25">
      <c r="A3939" s="68">
        <v>1825</v>
      </c>
      <c r="B3939" s="68" t="s">
        <v>11359</v>
      </c>
      <c r="C3939" s="68" t="s">
        <v>11360</v>
      </c>
      <c r="D3939" s="68" t="s">
        <v>11206</v>
      </c>
      <c r="E3939" s="68" t="s">
        <v>22439</v>
      </c>
      <c r="F3939" s="68" t="s">
        <v>11361</v>
      </c>
      <c r="G3939" s="68" t="s">
        <v>11362</v>
      </c>
      <c r="H3939" s="68">
        <v>25.778500000000001</v>
      </c>
      <c r="I3939" s="68">
        <v>-100.107</v>
      </c>
      <c r="J3939" s="68">
        <v>1278</v>
      </c>
      <c r="K3939" s="68">
        <v>-6</v>
      </c>
      <c r="L3939" s="68">
        <f>COUNTIFS(Aéroports!$C$2:$C$5193,Aéroports!$C3939,Aéroports!$D$2:$D$5193,Aéroports!$D3939)</f>
        <v>1</v>
      </c>
      <c r="M3939" s="68" t="str">
        <f>IF(AND(Formulaire!$H$15=Aéroports!$E3939,--ISNUMBER(IFERROR(SEARCH(Formulaire!$H$16,$C3939,1),""))=1),MAX(M$1:M3938)+1,"")</f>
        <v/>
      </c>
      <c r="N3939" s="68" t="str">
        <f>IF(AND(Formulaire!$H$21=Aéroports!$E3939,--ISNUMBER(IFERROR(SEARCH(Formulaire!$H$22,$C3939,1),""))=1),MAX(N$1:N3938)+1,"")</f>
        <v/>
      </c>
      <c r="O3939" s="68" t="str">
        <f>IF(AND(Formulaire!$H$27=Aéroports!$E3939,--ISNUMBER(IFERROR(SEARCH(Formulaire!$H$28,$C3939,1),""))=1),MAX(O$1:O3938)+1,"")</f>
        <v/>
      </c>
      <c r="Q3939" s="91" t="str">
        <f>IFERROR(INDEX($C$2:$C$5193,MATCH(ROWS(M$2:M3939),M$2:M$5193,0)),"")</f>
        <v/>
      </c>
      <c r="R3939" s="70" t="str">
        <f>IFERROR(INDEX($C$2:$C$5193,MATCH(ROWS(N$2:N3939),N$2:N$5193,0)),"")</f>
        <v/>
      </c>
      <c r="S3939" s="92" t="str">
        <f>IFERROR(INDEX($C$2:$C$5193,MATCH(ROWS(O$2:O3939),O$2:O$5193,0)),"")</f>
        <v/>
      </c>
    </row>
    <row r="3940" spans="1:19" x14ac:dyDescent="0.25">
      <c r="A3940" s="69">
        <v>1821</v>
      </c>
      <c r="B3940" s="69" t="s">
        <v>11366</v>
      </c>
      <c r="C3940" s="69" t="s">
        <v>11367</v>
      </c>
      <c r="D3940" s="69" t="s">
        <v>11206</v>
      </c>
      <c r="E3940" s="69" t="s">
        <v>22439</v>
      </c>
      <c r="F3940" s="69" t="s">
        <v>11368</v>
      </c>
      <c r="G3940" s="69" t="s">
        <v>11369</v>
      </c>
      <c r="H3940" s="69">
        <v>19.849900000000002</v>
      </c>
      <c r="I3940" s="69">
        <v>-101.02500000000001</v>
      </c>
      <c r="J3940" s="69">
        <v>6033</v>
      </c>
      <c r="K3940" s="69">
        <v>-6</v>
      </c>
      <c r="L3940" s="69">
        <f>COUNTIFS(Aéroports!$C$2:$C$5193,Aéroports!$C3940,Aéroports!$D$2:$D$5193,Aéroports!$D3940)</f>
        <v>1</v>
      </c>
      <c r="M3940" s="69" t="str">
        <f>IF(AND(Formulaire!$H$15=Aéroports!$E3940,--ISNUMBER(IFERROR(SEARCH(Formulaire!$H$16,$C3940,1),""))=1),MAX(M$1:M3939)+1,"")</f>
        <v/>
      </c>
      <c r="N3940" s="69" t="str">
        <f>IF(AND(Formulaire!$H$21=Aéroports!$E3940,--ISNUMBER(IFERROR(SEARCH(Formulaire!$H$22,$C3940,1),""))=1),MAX(N$1:N3939)+1,"")</f>
        <v/>
      </c>
      <c r="O3940" s="69" t="str">
        <f>IF(AND(Formulaire!$H$27=Aéroports!$E3940,--ISNUMBER(IFERROR(SEARCH(Formulaire!$H$28,$C3940,1),""))=1),MAX(O$1:O3939)+1,"")</f>
        <v/>
      </c>
      <c r="Q3940" s="91" t="str">
        <f>IFERROR(INDEX($C$2:$C$5193,MATCH(ROWS(M$2:M3940),M$2:M$5193,0)),"")</f>
        <v/>
      </c>
      <c r="R3940" s="70" t="str">
        <f>IFERROR(INDEX($C$2:$C$5193,MATCH(ROWS(N$2:N3940),N$2:N$5193,0)),"")</f>
        <v/>
      </c>
      <c r="S3940" s="92" t="str">
        <f>IFERROR(INDEX($C$2:$C$5193,MATCH(ROWS(O$2:O3940),O$2:O$5193,0)),"")</f>
        <v/>
      </c>
    </row>
    <row r="3941" spans="1:19" x14ac:dyDescent="0.25">
      <c r="A3941" s="68">
        <v>1827</v>
      </c>
      <c r="B3941" s="68" t="s">
        <v>11370</v>
      </c>
      <c r="C3941" s="68" t="s">
        <v>11371</v>
      </c>
      <c r="D3941" s="68" t="s">
        <v>11206</v>
      </c>
      <c r="E3941" s="68" t="s">
        <v>22439</v>
      </c>
      <c r="F3941" s="68" t="s">
        <v>11372</v>
      </c>
      <c r="G3941" s="68" t="s">
        <v>11373</v>
      </c>
      <c r="H3941" s="68">
        <v>31.226099999999999</v>
      </c>
      <c r="I3941" s="68">
        <v>-110.976</v>
      </c>
      <c r="J3941" s="68">
        <v>3990</v>
      </c>
      <c r="K3941" s="68">
        <v>-7</v>
      </c>
      <c r="L3941" s="68">
        <f>COUNTIFS(Aéroports!$C$2:$C$5193,Aéroports!$C3941,Aéroports!$D$2:$D$5193,Aéroports!$D3941)</f>
        <v>1</v>
      </c>
      <c r="M3941" s="68" t="str">
        <f>IF(AND(Formulaire!$H$15=Aéroports!$E3941,--ISNUMBER(IFERROR(SEARCH(Formulaire!$H$16,$C3941,1),""))=1),MAX(M$1:M3940)+1,"")</f>
        <v/>
      </c>
      <c r="N3941" s="68" t="str">
        <f>IF(AND(Formulaire!$H$21=Aéroports!$E3941,--ISNUMBER(IFERROR(SEARCH(Formulaire!$H$22,$C3941,1),""))=1),MAX(N$1:N3940)+1,"")</f>
        <v/>
      </c>
      <c r="O3941" s="68" t="str">
        <f>IF(AND(Formulaire!$H$27=Aéroports!$E3941,--ISNUMBER(IFERROR(SEARCH(Formulaire!$H$28,$C3941,1),""))=1),MAX(O$1:O3940)+1,"")</f>
        <v/>
      </c>
      <c r="Q3941" s="91" t="str">
        <f>IFERROR(INDEX($C$2:$C$5193,MATCH(ROWS(M$2:M3941),M$2:M$5193,0)),"")</f>
        <v/>
      </c>
      <c r="R3941" s="70" t="str">
        <f>IFERROR(INDEX($C$2:$C$5193,MATCH(ROWS(N$2:N3941),N$2:N$5193,0)),"")</f>
        <v/>
      </c>
      <c r="S3941" s="92" t="str">
        <f>IFERROR(INDEX($C$2:$C$5193,MATCH(ROWS(O$2:O3941),O$2:O$5193,0)),"")</f>
        <v/>
      </c>
    </row>
    <row r="3942" spans="1:19" x14ac:dyDescent="0.25">
      <c r="A3942" s="69">
        <v>1828</v>
      </c>
      <c r="B3942" s="69" t="s">
        <v>11374</v>
      </c>
      <c r="C3942" s="69" t="s">
        <v>11375</v>
      </c>
      <c r="D3942" s="69" t="s">
        <v>11206</v>
      </c>
      <c r="E3942" s="69" t="s">
        <v>22439</v>
      </c>
      <c r="F3942" s="69" t="s">
        <v>11376</v>
      </c>
      <c r="G3942" s="69" t="s">
        <v>11377</v>
      </c>
      <c r="H3942" s="69">
        <v>27.443899999999999</v>
      </c>
      <c r="I3942" s="69">
        <v>-99.570499999999996</v>
      </c>
      <c r="J3942" s="69">
        <v>484</v>
      </c>
      <c r="K3942" s="69">
        <v>-6</v>
      </c>
      <c r="L3942" s="69">
        <f>COUNTIFS(Aéroports!$C$2:$C$5193,Aéroports!$C3942,Aéroports!$D$2:$D$5193,Aéroports!$D3942)</f>
        <v>1</v>
      </c>
      <c r="M3942" s="69" t="str">
        <f>IF(AND(Formulaire!$H$15=Aéroports!$E3942,--ISNUMBER(IFERROR(SEARCH(Formulaire!$H$16,$C3942,1),""))=1),MAX(M$1:M3941)+1,"")</f>
        <v/>
      </c>
      <c r="N3942" s="69" t="str">
        <f>IF(AND(Formulaire!$H$21=Aéroports!$E3942,--ISNUMBER(IFERROR(SEARCH(Formulaire!$H$22,$C3942,1),""))=1),MAX(N$1:N3941)+1,"")</f>
        <v/>
      </c>
      <c r="O3942" s="69" t="str">
        <f>IF(AND(Formulaire!$H$27=Aéroports!$E3942,--ISNUMBER(IFERROR(SEARCH(Formulaire!$H$28,$C3942,1),""))=1),MAX(O$1:O3941)+1,"")</f>
        <v/>
      </c>
      <c r="Q3942" s="91" t="str">
        <f>IFERROR(INDEX($C$2:$C$5193,MATCH(ROWS(M$2:M3942),M$2:M$5193,0)),"")</f>
        <v/>
      </c>
      <c r="R3942" s="70" t="str">
        <f>IFERROR(INDEX($C$2:$C$5193,MATCH(ROWS(N$2:N3942),N$2:N$5193,0)),"")</f>
        <v/>
      </c>
      <c r="S3942" s="92" t="str">
        <f>IFERROR(INDEX($C$2:$C$5193,MATCH(ROWS(O$2:O3942),O$2:O$5193,0)),"")</f>
        <v/>
      </c>
    </row>
    <row r="3943" spans="1:19" x14ac:dyDescent="0.25">
      <c r="A3943" s="68">
        <v>1829</v>
      </c>
      <c r="B3943" s="68" t="s">
        <v>11378</v>
      </c>
      <c r="C3943" s="68" t="s">
        <v>11379</v>
      </c>
      <c r="D3943" s="68" t="s">
        <v>11206</v>
      </c>
      <c r="E3943" s="68" t="s">
        <v>22439</v>
      </c>
      <c r="F3943" s="68" t="s">
        <v>11380</v>
      </c>
      <c r="G3943" s="68" t="s">
        <v>11381</v>
      </c>
      <c r="H3943" s="68">
        <v>16.9999</v>
      </c>
      <c r="I3943" s="68">
        <v>-96.726600000000005</v>
      </c>
      <c r="J3943" s="68">
        <v>4989</v>
      </c>
      <c r="K3943" s="68">
        <v>-6</v>
      </c>
      <c r="L3943" s="68">
        <f>COUNTIFS(Aéroports!$C$2:$C$5193,Aéroports!$C3943,Aéroports!$D$2:$D$5193,Aéroports!$D3943)</f>
        <v>1</v>
      </c>
      <c r="M3943" s="68" t="str">
        <f>IF(AND(Formulaire!$H$15=Aéroports!$E3943,--ISNUMBER(IFERROR(SEARCH(Formulaire!$H$16,$C3943,1),""))=1),MAX(M$1:M3942)+1,"")</f>
        <v/>
      </c>
      <c r="N3943" s="68" t="str">
        <f>IF(AND(Formulaire!$H$21=Aéroports!$E3943,--ISNUMBER(IFERROR(SEARCH(Formulaire!$H$22,$C3943,1),""))=1),MAX(N$1:N3942)+1,"")</f>
        <v/>
      </c>
      <c r="O3943" s="68" t="str">
        <f>IF(AND(Formulaire!$H$27=Aéroports!$E3943,--ISNUMBER(IFERROR(SEARCH(Formulaire!$H$28,$C3943,1),""))=1),MAX(O$1:O3942)+1,"")</f>
        <v/>
      </c>
      <c r="Q3943" s="91" t="str">
        <f>IFERROR(INDEX($C$2:$C$5193,MATCH(ROWS(M$2:M3943),M$2:M$5193,0)),"")</f>
        <v/>
      </c>
      <c r="R3943" s="70" t="str">
        <f>IFERROR(INDEX($C$2:$C$5193,MATCH(ROWS(N$2:N3943),N$2:N$5193,0)),"")</f>
        <v/>
      </c>
      <c r="S3943" s="92" t="str">
        <f>IFERROR(INDEX($C$2:$C$5193,MATCH(ROWS(O$2:O3943),O$2:O$5193,0)),"")</f>
        <v/>
      </c>
    </row>
    <row r="3944" spans="1:19" x14ac:dyDescent="0.25">
      <c r="A3944" s="69">
        <v>1832</v>
      </c>
      <c r="B3944" s="69" t="s">
        <v>11382</v>
      </c>
      <c r="C3944" s="69" t="s">
        <v>11383</v>
      </c>
      <c r="D3944" s="69" t="s">
        <v>11206</v>
      </c>
      <c r="E3944" s="69" t="s">
        <v>22439</v>
      </c>
      <c r="F3944" s="69" t="s">
        <v>11384</v>
      </c>
      <c r="G3944" s="69" t="s">
        <v>11385</v>
      </c>
      <c r="H3944" s="69">
        <v>20.077400000000001</v>
      </c>
      <c r="I3944" s="69">
        <v>-98.782499999999999</v>
      </c>
      <c r="J3944" s="69">
        <v>7600</v>
      </c>
      <c r="K3944" s="69">
        <v>-6</v>
      </c>
      <c r="L3944" s="69">
        <f>COUNTIFS(Aéroports!$C$2:$C$5193,Aéroports!$C3944,Aéroports!$D$2:$D$5193,Aéroports!$D3944)</f>
        <v>1</v>
      </c>
      <c r="M3944" s="69" t="str">
        <f>IF(AND(Formulaire!$H$15=Aéroports!$E3944,--ISNUMBER(IFERROR(SEARCH(Formulaire!$H$16,$C3944,1),""))=1),MAX(M$1:M3943)+1,"")</f>
        <v/>
      </c>
      <c r="N3944" s="69" t="str">
        <f>IF(AND(Formulaire!$H$21=Aéroports!$E3944,--ISNUMBER(IFERROR(SEARCH(Formulaire!$H$22,$C3944,1),""))=1),MAX(N$1:N3943)+1,"")</f>
        <v/>
      </c>
      <c r="O3944" s="69" t="str">
        <f>IF(AND(Formulaire!$H$27=Aéroports!$E3944,--ISNUMBER(IFERROR(SEARCH(Formulaire!$H$28,$C3944,1),""))=1),MAX(O$1:O3943)+1,"")</f>
        <v/>
      </c>
      <c r="Q3944" s="91" t="str">
        <f>IFERROR(INDEX($C$2:$C$5193,MATCH(ROWS(M$2:M3944),M$2:M$5193,0)),"")</f>
        <v/>
      </c>
      <c r="R3944" s="70" t="str">
        <f>IFERROR(INDEX($C$2:$C$5193,MATCH(ROWS(N$2:N3944),N$2:N$5193,0)),"")</f>
        <v/>
      </c>
      <c r="S3944" s="92" t="str">
        <f>IFERROR(INDEX($C$2:$C$5193,MATCH(ROWS(O$2:O3944),O$2:O$5193,0)),"")</f>
        <v/>
      </c>
    </row>
    <row r="3945" spans="1:19" x14ac:dyDescent="0.25">
      <c r="A3945" s="68">
        <v>1834</v>
      </c>
      <c r="B3945" s="68" t="s">
        <v>11386</v>
      </c>
      <c r="C3945" s="68" t="s">
        <v>11387</v>
      </c>
      <c r="D3945" s="68" t="s">
        <v>11206</v>
      </c>
      <c r="E3945" s="68" t="s">
        <v>22439</v>
      </c>
      <c r="F3945" s="68" t="s">
        <v>11388</v>
      </c>
      <c r="G3945" s="68" t="s">
        <v>11389</v>
      </c>
      <c r="H3945" s="68">
        <v>28.627400000000002</v>
      </c>
      <c r="I3945" s="68">
        <v>-100.535</v>
      </c>
      <c r="J3945" s="68">
        <v>901</v>
      </c>
      <c r="K3945" s="68">
        <v>-6</v>
      </c>
      <c r="L3945" s="68">
        <f>COUNTIFS(Aéroports!$C$2:$C$5193,Aéroports!$C3945,Aéroports!$D$2:$D$5193,Aéroports!$D3945)</f>
        <v>1</v>
      </c>
      <c r="M3945" s="68" t="str">
        <f>IF(AND(Formulaire!$H$15=Aéroports!$E3945,--ISNUMBER(IFERROR(SEARCH(Formulaire!$H$16,$C3945,1),""))=1),MAX(M$1:M3944)+1,"")</f>
        <v/>
      </c>
      <c r="N3945" s="68" t="str">
        <f>IF(AND(Formulaire!$H$21=Aéroports!$E3945,--ISNUMBER(IFERROR(SEARCH(Formulaire!$H$22,$C3945,1),""))=1),MAX(N$1:N3944)+1,"")</f>
        <v/>
      </c>
      <c r="O3945" s="68" t="str">
        <f>IF(AND(Formulaire!$H$27=Aéroports!$E3945,--ISNUMBER(IFERROR(SEARCH(Formulaire!$H$28,$C3945,1),""))=1),MAX(O$1:O3944)+1,"")</f>
        <v/>
      </c>
      <c r="Q3945" s="91" t="str">
        <f>IFERROR(INDEX($C$2:$C$5193,MATCH(ROWS(M$2:M3945),M$2:M$5193,0)),"")</f>
        <v/>
      </c>
      <c r="R3945" s="70" t="str">
        <f>IFERROR(INDEX($C$2:$C$5193,MATCH(ROWS(N$2:N3945),N$2:N$5193,0)),"")</f>
        <v/>
      </c>
      <c r="S3945" s="92" t="str">
        <f>IFERROR(INDEX($C$2:$C$5193,MATCH(ROWS(O$2:O3945),O$2:O$5193,0)),"")</f>
        <v/>
      </c>
    </row>
    <row r="3946" spans="1:19" x14ac:dyDescent="0.25">
      <c r="A3946" s="69">
        <v>1830</v>
      </c>
      <c r="B3946" s="69" t="s">
        <v>11390</v>
      </c>
      <c r="C3946" s="69" t="s">
        <v>11391</v>
      </c>
      <c r="D3946" s="69" t="s">
        <v>11206</v>
      </c>
      <c r="E3946" s="69" t="s">
        <v>22439</v>
      </c>
      <c r="F3946" s="69" t="s">
        <v>11392</v>
      </c>
      <c r="G3946" s="69" t="s">
        <v>11393</v>
      </c>
      <c r="H3946" s="69">
        <v>20.602699999999999</v>
      </c>
      <c r="I3946" s="69">
        <v>-97.460800000000006</v>
      </c>
      <c r="J3946" s="69">
        <v>497</v>
      </c>
      <c r="K3946" s="69">
        <v>-6</v>
      </c>
      <c r="L3946" s="69">
        <f>COUNTIFS(Aéroports!$C$2:$C$5193,Aéroports!$C3946,Aéroports!$D$2:$D$5193,Aéroports!$D3946)</f>
        <v>1</v>
      </c>
      <c r="M3946" s="69" t="str">
        <f>IF(AND(Formulaire!$H$15=Aéroports!$E3946,--ISNUMBER(IFERROR(SEARCH(Formulaire!$H$16,$C3946,1),""))=1),MAX(M$1:M3945)+1,"")</f>
        <v/>
      </c>
      <c r="N3946" s="69" t="str">
        <f>IF(AND(Formulaire!$H$21=Aéroports!$E3946,--ISNUMBER(IFERROR(SEARCH(Formulaire!$H$22,$C3946,1),""))=1),MAX(N$1:N3945)+1,"")</f>
        <v/>
      </c>
      <c r="O3946" s="69" t="str">
        <f>IF(AND(Formulaire!$H$27=Aéroports!$E3946,--ISNUMBER(IFERROR(SEARCH(Formulaire!$H$28,$C3946,1),""))=1),MAX(O$1:O3945)+1,"")</f>
        <v/>
      </c>
      <c r="Q3946" s="91" t="str">
        <f>IFERROR(INDEX($C$2:$C$5193,MATCH(ROWS(M$2:M3946),M$2:M$5193,0)),"")</f>
        <v/>
      </c>
      <c r="R3946" s="70" t="str">
        <f>IFERROR(INDEX($C$2:$C$5193,MATCH(ROWS(N$2:N3946),N$2:N$5193,0)),"")</f>
        <v/>
      </c>
      <c r="S3946" s="92" t="str">
        <f>IFERROR(INDEX($C$2:$C$5193,MATCH(ROWS(O$2:O3946),O$2:O$5193,0)),"")</f>
        <v/>
      </c>
    </row>
    <row r="3947" spans="1:19" x14ac:dyDescent="0.25">
      <c r="A3947" s="68">
        <v>1831</v>
      </c>
      <c r="B3947" s="68" t="s">
        <v>11394</v>
      </c>
      <c r="C3947" s="68" t="s">
        <v>11395</v>
      </c>
      <c r="D3947" s="68" t="s">
        <v>11206</v>
      </c>
      <c r="E3947" s="68" t="s">
        <v>22439</v>
      </c>
      <c r="F3947" s="68" t="s">
        <v>11396</v>
      </c>
      <c r="G3947" s="68" t="s">
        <v>11397</v>
      </c>
      <c r="H3947" s="68">
        <v>19.158100000000001</v>
      </c>
      <c r="I3947" s="68">
        <v>-98.371399999999994</v>
      </c>
      <c r="J3947" s="68">
        <v>7361</v>
      </c>
      <c r="K3947" s="68">
        <v>-6</v>
      </c>
      <c r="L3947" s="68">
        <f>COUNTIFS(Aéroports!$C$2:$C$5193,Aéroports!$C3947,Aéroports!$D$2:$D$5193,Aéroports!$D3947)</f>
        <v>1</v>
      </c>
      <c r="M3947" s="68" t="str">
        <f>IF(AND(Formulaire!$H$15=Aéroports!$E3947,--ISNUMBER(IFERROR(SEARCH(Formulaire!$H$16,$C3947,1),""))=1),MAX(M$1:M3946)+1,"")</f>
        <v/>
      </c>
      <c r="N3947" s="68" t="str">
        <f>IF(AND(Formulaire!$H$21=Aéroports!$E3947,--ISNUMBER(IFERROR(SEARCH(Formulaire!$H$22,$C3947,1),""))=1),MAX(N$1:N3946)+1,"")</f>
        <v/>
      </c>
      <c r="O3947" s="68" t="str">
        <f>IF(AND(Formulaire!$H$27=Aéroports!$E3947,--ISNUMBER(IFERROR(SEARCH(Formulaire!$H$28,$C3947,1),""))=1),MAX(O$1:O3946)+1,"")</f>
        <v/>
      </c>
      <c r="Q3947" s="91" t="str">
        <f>IFERROR(INDEX($C$2:$C$5193,MATCH(ROWS(M$2:M3947),M$2:M$5193,0)),"")</f>
        <v/>
      </c>
      <c r="R3947" s="70" t="str">
        <f>IFERROR(INDEX($C$2:$C$5193,MATCH(ROWS(N$2:N3947),N$2:N$5193,0)),"")</f>
        <v/>
      </c>
      <c r="S3947" s="92" t="str">
        <f>IFERROR(INDEX($C$2:$C$5193,MATCH(ROWS(O$2:O3947),O$2:O$5193,0)),"")</f>
        <v/>
      </c>
    </row>
    <row r="3948" spans="1:19" x14ac:dyDescent="0.25">
      <c r="A3948" s="69">
        <v>1837</v>
      </c>
      <c r="B3948" s="69" t="s">
        <v>11398</v>
      </c>
      <c r="C3948" s="69" t="s">
        <v>11399</v>
      </c>
      <c r="D3948" s="69" t="s">
        <v>11206</v>
      </c>
      <c r="E3948" s="69" t="s">
        <v>22439</v>
      </c>
      <c r="F3948" s="69" t="s">
        <v>11400</v>
      </c>
      <c r="G3948" s="69" t="s">
        <v>11401</v>
      </c>
      <c r="H3948" s="69">
        <v>15.876899999999999</v>
      </c>
      <c r="I3948" s="69">
        <v>-97.089100000000002</v>
      </c>
      <c r="J3948" s="69">
        <v>294</v>
      </c>
      <c r="K3948" s="69">
        <v>-6</v>
      </c>
      <c r="L3948" s="69">
        <f>COUNTIFS(Aéroports!$C$2:$C$5193,Aéroports!$C3948,Aéroports!$D$2:$D$5193,Aéroports!$D3948)</f>
        <v>1</v>
      </c>
      <c r="M3948" s="69" t="str">
        <f>IF(AND(Formulaire!$H$15=Aéroports!$E3948,--ISNUMBER(IFERROR(SEARCH(Formulaire!$H$16,$C3948,1),""))=1),MAX(M$1:M3947)+1,"")</f>
        <v/>
      </c>
      <c r="N3948" s="69" t="str">
        <f>IF(AND(Formulaire!$H$21=Aéroports!$E3948,--ISNUMBER(IFERROR(SEARCH(Formulaire!$H$22,$C3948,1),""))=1),MAX(N$1:N3947)+1,"")</f>
        <v/>
      </c>
      <c r="O3948" s="69" t="str">
        <f>IF(AND(Formulaire!$H$27=Aéroports!$E3948,--ISNUMBER(IFERROR(SEARCH(Formulaire!$H$28,$C3948,1),""))=1),MAX(O$1:O3947)+1,"")</f>
        <v/>
      </c>
      <c r="Q3948" s="91" t="str">
        <f>IFERROR(INDEX($C$2:$C$5193,MATCH(ROWS(M$2:M3948),M$2:M$5193,0)),"")</f>
        <v/>
      </c>
      <c r="R3948" s="70" t="str">
        <f>IFERROR(INDEX($C$2:$C$5193,MATCH(ROWS(N$2:N3948),N$2:N$5193,0)),"")</f>
        <v/>
      </c>
      <c r="S3948" s="92" t="str">
        <f>IFERROR(INDEX($C$2:$C$5193,MATCH(ROWS(O$2:O3948),O$2:O$5193,0)),"")</f>
        <v/>
      </c>
    </row>
    <row r="3949" spans="1:19" x14ac:dyDescent="0.25">
      <c r="A3949" s="68">
        <v>1836</v>
      </c>
      <c r="B3949" s="68" t="s">
        <v>11402</v>
      </c>
      <c r="C3949" s="68" t="s">
        <v>11403</v>
      </c>
      <c r="D3949" s="68" t="s">
        <v>11206</v>
      </c>
      <c r="E3949" s="68" t="s">
        <v>22439</v>
      </c>
      <c r="F3949" s="68" t="s">
        <v>11404</v>
      </c>
      <c r="G3949" s="68" t="s">
        <v>11405</v>
      </c>
      <c r="H3949" s="68">
        <v>20.680099999999999</v>
      </c>
      <c r="I3949" s="68">
        <v>-105.254</v>
      </c>
      <c r="J3949" s="68">
        <v>23</v>
      </c>
      <c r="K3949" s="68">
        <v>-6</v>
      </c>
      <c r="L3949" s="68">
        <f>COUNTIFS(Aéroports!$C$2:$C$5193,Aéroports!$C3949,Aéroports!$D$2:$D$5193,Aéroports!$D3949)</f>
        <v>1</v>
      </c>
      <c r="M3949" s="68" t="str">
        <f>IF(AND(Formulaire!$H$15=Aéroports!$E3949,--ISNUMBER(IFERROR(SEARCH(Formulaire!$H$16,$C3949,1),""))=1),MAX(M$1:M3948)+1,"")</f>
        <v/>
      </c>
      <c r="N3949" s="68" t="str">
        <f>IF(AND(Formulaire!$H$21=Aéroports!$E3949,--ISNUMBER(IFERROR(SEARCH(Formulaire!$H$22,$C3949,1),""))=1),MAX(N$1:N3948)+1,"")</f>
        <v/>
      </c>
      <c r="O3949" s="68" t="str">
        <f>IF(AND(Formulaire!$H$27=Aéroports!$E3949,--ISNUMBER(IFERROR(SEARCH(Formulaire!$H$28,$C3949,1),""))=1),MAX(O$1:O3948)+1,"")</f>
        <v/>
      </c>
      <c r="Q3949" s="91" t="str">
        <f>IFERROR(INDEX($C$2:$C$5193,MATCH(ROWS(M$2:M3949),M$2:M$5193,0)),"")</f>
        <v/>
      </c>
      <c r="R3949" s="70" t="str">
        <f>IFERROR(INDEX($C$2:$C$5193,MATCH(ROWS(N$2:N3949),N$2:N$5193,0)),"")</f>
        <v/>
      </c>
      <c r="S3949" s="92" t="str">
        <f>IFERROR(INDEX($C$2:$C$5193,MATCH(ROWS(O$2:O3949),O$2:O$5193,0)),"")</f>
        <v/>
      </c>
    </row>
    <row r="3950" spans="1:19" x14ac:dyDescent="0.25">
      <c r="A3950" s="69">
        <v>1833</v>
      </c>
      <c r="B3950" s="69" t="s">
        <v>11406</v>
      </c>
      <c r="C3950" s="69" t="s">
        <v>11407</v>
      </c>
      <c r="D3950" s="69" t="s">
        <v>11206</v>
      </c>
      <c r="E3950" s="69" t="s">
        <v>22439</v>
      </c>
      <c r="F3950" s="69" t="s">
        <v>11408</v>
      </c>
      <c r="G3950" s="69" t="s">
        <v>11409</v>
      </c>
      <c r="H3950" s="69">
        <v>31.356200000000001</v>
      </c>
      <c r="I3950" s="69">
        <v>-113.5257</v>
      </c>
      <c r="J3950" s="69">
        <v>30</v>
      </c>
      <c r="K3950" s="69">
        <v>-7</v>
      </c>
      <c r="L3950" s="69">
        <f>COUNTIFS(Aéroports!$C$2:$C$5193,Aéroports!$C3950,Aéroports!$D$2:$D$5193,Aéroports!$D3950)</f>
        <v>1</v>
      </c>
      <c r="M3950" s="69" t="str">
        <f>IF(AND(Formulaire!$H$15=Aéroports!$E3950,--ISNUMBER(IFERROR(SEARCH(Formulaire!$H$16,$C3950,1),""))=1),MAX(M$1:M3949)+1,"")</f>
        <v/>
      </c>
      <c r="N3950" s="69" t="str">
        <f>IF(AND(Formulaire!$H$21=Aéroports!$E3950,--ISNUMBER(IFERROR(SEARCH(Formulaire!$H$22,$C3950,1),""))=1),MAX(N$1:N3949)+1,"")</f>
        <v/>
      </c>
      <c r="O3950" s="69" t="str">
        <f>IF(AND(Formulaire!$H$27=Aéroports!$E3950,--ISNUMBER(IFERROR(SEARCH(Formulaire!$H$28,$C3950,1),""))=1),MAX(O$1:O3949)+1,"")</f>
        <v/>
      </c>
      <c r="Q3950" s="91" t="str">
        <f>IFERROR(INDEX($C$2:$C$5193,MATCH(ROWS(M$2:M3950),M$2:M$5193,0)),"")</f>
        <v/>
      </c>
      <c r="R3950" s="70" t="str">
        <f>IFERROR(INDEX($C$2:$C$5193,MATCH(ROWS(N$2:N3950),N$2:N$5193,0)),"")</f>
        <v/>
      </c>
      <c r="S3950" s="92" t="str">
        <f>IFERROR(INDEX($C$2:$C$5193,MATCH(ROWS(O$2:O3950),O$2:O$5193,0)),"")</f>
        <v/>
      </c>
    </row>
    <row r="3951" spans="1:19" x14ac:dyDescent="0.25">
      <c r="A3951" s="68">
        <v>1838</v>
      </c>
      <c r="B3951" s="68" t="s">
        <v>11410</v>
      </c>
      <c r="C3951" s="68" t="s">
        <v>11411</v>
      </c>
      <c r="D3951" s="68" t="s">
        <v>11206</v>
      </c>
      <c r="E3951" s="68" t="s">
        <v>22439</v>
      </c>
      <c r="F3951" s="68" t="s">
        <v>11412</v>
      </c>
      <c r="G3951" s="68" t="s">
        <v>11413</v>
      </c>
      <c r="H3951" s="68">
        <v>20.6173</v>
      </c>
      <c r="I3951" s="68">
        <v>-100.18600000000001</v>
      </c>
      <c r="J3951" s="68">
        <v>6296</v>
      </c>
      <c r="K3951" s="68">
        <v>-6</v>
      </c>
      <c r="L3951" s="68">
        <f>COUNTIFS(Aéroports!$C$2:$C$5193,Aéroports!$C3951,Aéroports!$D$2:$D$5193,Aéroports!$D3951)</f>
        <v>1</v>
      </c>
      <c r="M3951" s="68" t="str">
        <f>IF(AND(Formulaire!$H$15=Aéroports!$E3951,--ISNUMBER(IFERROR(SEARCH(Formulaire!$H$16,$C3951,1),""))=1),MAX(M$1:M3950)+1,"")</f>
        <v/>
      </c>
      <c r="N3951" s="68" t="str">
        <f>IF(AND(Formulaire!$H$21=Aéroports!$E3951,--ISNUMBER(IFERROR(SEARCH(Formulaire!$H$22,$C3951,1),""))=1),MAX(N$1:N3950)+1,"")</f>
        <v/>
      </c>
      <c r="O3951" s="68" t="str">
        <f>IF(AND(Formulaire!$H$27=Aéroports!$E3951,--ISNUMBER(IFERROR(SEARCH(Formulaire!$H$28,$C3951,1),""))=1),MAX(O$1:O3950)+1,"")</f>
        <v/>
      </c>
      <c r="Q3951" s="91" t="str">
        <f>IFERROR(INDEX($C$2:$C$5193,MATCH(ROWS(M$2:M3951),M$2:M$5193,0)),"")</f>
        <v/>
      </c>
      <c r="R3951" s="70" t="str">
        <f>IFERROR(INDEX($C$2:$C$5193,MATCH(ROWS(N$2:N3951),N$2:N$5193,0)),"")</f>
        <v/>
      </c>
      <c r="S3951" s="92" t="str">
        <f>IFERROR(INDEX($C$2:$C$5193,MATCH(ROWS(O$2:O3951),O$2:O$5193,0)),"")</f>
        <v/>
      </c>
    </row>
    <row r="3952" spans="1:19" x14ac:dyDescent="0.25">
      <c r="A3952" s="69">
        <v>1839</v>
      </c>
      <c r="B3952" s="69" t="s">
        <v>11414</v>
      </c>
      <c r="C3952" s="69" t="s">
        <v>11415</v>
      </c>
      <c r="D3952" s="69" t="s">
        <v>11206</v>
      </c>
      <c r="E3952" s="69" t="s">
        <v>22439</v>
      </c>
      <c r="F3952" s="69" t="s">
        <v>11416</v>
      </c>
      <c r="G3952" s="69" t="s">
        <v>11417</v>
      </c>
      <c r="H3952" s="69">
        <v>26.008900000000001</v>
      </c>
      <c r="I3952" s="69">
        <v>-98.228499999999997</v>
      </c>
      <c r="J3952" s="69">
        <v>139</v>
      </c>
      <c r="K3952" s="69">
        <v>-6</v>
      </c>
      <c r="L3952" s="69">
        <f>COUNTIFS(Aéroports!$C$2:$C$5193,Aéroports!$C3952,Aéroports!$D$2:$D$5193,Aéroports!$D3952)</f>
        <v>1</v>
      </c>
      <c r="M3952" s="69" t="str">
        <f>IF(AND(Formulaire!$H$15=Aéroports!$E3952,--ISNUMBER(IFERROR(SEARCH(Formulaire!$H$16,$C3952,1),""))=1),MAX(M$1:M3951)+1,"")</f>
        <v/>
      </c>
      <c r="N3952" s="69" t="str">
        <f>IF(AND(Formulaire!$H$21=Aéroports!$E3952,--ISNUMBER(IFERROR(SEARCH(Formulaire!$H$22,$C3952,1),""))=1),MAX(N$1:N3951)+1,"")</f>
        <v/>
      </c>
      <c r="O3952" s="69" t="str">
        <f>IF(AND(Formulaire!$H$27=Aéroports!$E3952,--ISNUMBER(IFERROR(SEARCH(Formulaire!$H$28,$C3952,1),""))=1),MAX(O$1:O3951)+1,"")</f>
        <v/>
      </c>
      <c r="Q3952" s="91" t="str">
        <f>IFERROR(INDEX($C$2:$C$5193,MATCH(ROWS(M$2:M3952),M$2:M$5193,0)),"")</f>
        <v/>
      </c>
      <c r="R3952" s="70" t="str">
        <f>IFERROR(INDEX($C$2:$C$5193,MATCH(ROWS(N$2:N3952),N$2:N$5193,0)),"")</f>
        <v/>
      </c>
      <c r="S3952" s="92" t="str">
        <f>IFERROR(INDEX($C$2:$C$5193,MATCH(ROWS(O$2:O3952),O$2:O$5193,0)),"")</f>
        <v/>
      </c>
    </row>
    <row r="3953" spans="1:19" x14ac:dyDescent="0.25">
      <c r="A3953" s="68">
        <v>1810</v>
      </c>
      <c r="B3953" s="68" t="s">
        <v>11418</v>
      </c>
      <c r="C3953" s="68" t="s">
        <v>11419</v>
      </c>
      <c r="D3953" s="68" t="s">
        <v>11206</v>
      </c>
      <c r="E3953" s="68" t="s">
        <v>22439</v>
      </c>
      <c r="F3953" s="68" t="s">
        <v>11420</v>
      </c>
      <c r="G3953" s="68" t="s">
        <v>11421</v>
      </c>
      <c r="H3953" s="68">
        <v>25.549499999999998</v>
      </c>
      <c r="I3953" s="68">
        <v>-100.929</v>
      </c>
      <c r="J3953" s="68">
        <v>4778</v>
      </c>
      <c r="K3953" s="68">
        <v>-6</v>
      </c>
      <c r="L3953" s="68">
        <f>COUNTIFS(Aéroports!$C$2:$C$5193,Aéroports!$C3953,Aéroports!$D$2:$D$5193,Aéroports!$D3953)</f>
        <v>1</v>
      </c>
      <c r="M3953" s="68" t="str">
        <f>IF(AND(Formulaire!$H$15=Aéroports!$E3953,--ISNUMBER(IFERROR(SEARCH(Formulaire!$H$16,$C3953,1),""))=1),MAX(M$1:M3952)+1,"")</f>
        <v/>
      </c>
      <c r="N3953" s="68" t="str">
        <f>IF(AND(Formulaire!$H$21=Aéroports!$E3953,--ISNUMBER(IFERROR(SEARCH(Formulaire!$H$22,$C3953,1),""))=1),MAX(N$1:N3952)+1,"")</f>
        <v/>
      </c>
      <c r="O3953" s="68" t="str">
        <f>IF(AND(Formulaire!$H$27=Aéroports!$E3953,--ISNUMBER(IFERROR(SEARCH(Formulaire!$H$28,$C3953,1),""))=1),MAX(O$1:O3952)+1,"")</f>
        <v/>
      </c>
      <c r="Q3953" s="91" t="str">
        <f>IFERROR(INDEX($C$2:$C$5193,MATCH(ROWS(M$2:M3953),M$2:M$5193,0)),"")</f>
        <v/>
      </c>
      <c r="R3953" s="70" t="str">
        <f>IFERROR(INDEX($C$2:$C$5193,MATCH(ROWS(N$2:N3953),N$2:N$5193,0)),"")</f>
        <v/>
      </c>
      <c r="S3953" s="92" t="str">
        <f>IFERROR(INDEX($C$2:$C$5193,MATCH(ROWS(O$2:O3953),O$2:O$5193,0)),"")</f>
        <v/>
      </c>
    </row>
    <row r="3954" spans="1:19" x14ac:dyDescent="0.25">
      <c r="A3954" s="69">
        <v>10135</v>
      </c>
      <c r="B3954" s="69" t="s">
        <v>11422</v>
      </c>
      <c r="C3954" s="69" t="s">
        <v>11423</v>
      </c>
      <c r="D3954" s="69" t="s">
        <v>11206</v>
      </c>
      <c r="E3954" s="69" t="s">
        <v>22439</v>
      </c>
      <c r="F3954" s="69" t="s">
        <v>11424</v>
      </c>
      <c r="G3954" s="69" t="s">
        <v>11425</v>
      </c>
      <c r="H3954" s="69">
        <v>16.690300000000001</v>
      </c>
      <c r="I3954" s="69">
        <v>-92.530100000000004</v>
      </c>
      <c r="J3954" s="69">
        <v>7707</v>
      </c>
      <c r="K3954" s="69">
        <v>-6</v>
      </c>
      <c r="L3954" s="69">
        <f>COUNTIFS(Aéroports!$C$2:$C$5193,Aéroports!$C3954,Aéroports!$D$2:$D$5193,Aéroports!$D3954)</f>
        <v>1</v>
      </c>
      <c r="M3954" s="69" t="str">
        <f>IF(AND(Formulaire!$H$15=Aéroports!$E3954,--ISNUMBER(IFERROR(SEARCH(Formulaire!$H$16,$C3954,1),""))=1),MAX(M$1:M3953)+1,"")</f>
        <v/>
      </c>
      <c r="N3954" s="69" t="str">
        <f>IF(AND(Formulaire!$H$21=Aéroports!$E3954,--ISNUMBER(IFERROR(SEARCH(Formulaire!$H$22,$C3954,1),""))=1),MAX(N$1:N3953)+1,"")</f>
        <v/>
      </c>
      <c r="O3954" s="69" t="str">
        <f>IF(AND(Formulaire!$H$27=Aéroports!$E3954,--ISNUMBER(IFERROR(SEARCH(Formulaire!$H$28,$C3954,1),""))=1),MAX(O$1:O3953)+1,"")</f>
        <v/>
      </c>
      <c r="Q3954" s="91" t="str">
        <f>IFERROR(INDEX($C$2:$C$5193,MATCH(ROWS(M$2:M3954),M$2:M$5193,0)),"")</f>
        <v/>
      </c>
      <c r="R3954" s="70" t="str">
        <f>IFERROR(INDEX($C$2:$C$5193,MATCH(ROWS(N$2:N3954),N$2:N$5193,0)),"")</f>
        <v/>
      </c>
      <c r="S3954" s="92" t="str">
        <f>IFERROR(INDEX($C$2:$C$5193,MATCH(ROWS(O$2:O3954),O$2:O$5193,0)),"")</f>
        <v/>
      </c>
    </row>
    <row r="3955" spans="1:19" x14ac:dyDescent="0.25">
      <c r="A3955" s="68">
        <v>1841</v>
      </c>
      <c r="B3955" s="68" t="s">
        <v>11426</v>
      </c>
      <c r="C3955" s="68" t="s">
        <v>11427</v>
      </c>
      <c r="D3955" s="68" t="s">
        <v>11206</v>
      </c>
      <c r="E3955" s="68" t="s">
        <v>22439</v>
      </c>
      <c r="F3955" s="68" t="s">
        <v>11428</v>
      </c>
      <c r="G3955" s="68" t="s">
        <v>11429</v>
      </c>
      <c r="H3955" s="68">
        <v>30.930199999999999</v>
      </c>
      <c r="I3955" s="68">
        <v>-114.809</v>
      </c>
      <c r="J3955" s="68">
        <v>148</v>
      </c>
      <c r="K3955" s="68">
        <v>-8</v>
      </c>
      <c r="L3955" s="68">
        <f>COUNTIFS(Aéroports!$C$2:$C$5193,Aéroports!$C3955,Aéroports!$D$2:$D$5193,Aéroports!$D3955)</f>
        <v>1</v>
      </c>
      <c r="M3955" s="68" t="str">
        <f>IF(AND(Formulaire!$H$15=Aéroports!$E3955,--ISNUMBER(IFERROR(SEARCH(Formulaire!$H$16,$C3955,1),""))=1),MAX(M$1:M3954)+1,"")</f>
        <v/>
      </c>
      <c r="N3955" s="68" t="str">
        <f>IF(AND(Formulaire!$H$21=Aéroports!$E3955,--ISNUMBER(IFERROR(SEARCH(Formulaire!$H$22,$C3955,1),""))=1),MAX(N$1:N3954)+1,"")</f>
        <v/>
      </c>
      <c r="O3955" s="68" t="str">
        <f>IF(AND(Formulaire!$H$27=Aéroports!$E3955,--ISNUMBER(IFERROR(SEARCH(Formulaire!$H$28,$C3955,1),""))=1),MAX(O$1:O3954)+1,"")</f>
        <v/>
      </c>
      <c r="Q3955" s="91" t="str">
        <f>IFERROR(INDEX($C$2:$C$5193,MATCH(ROWS(M$2:M3955),M$2:M$5193,0)),"")</f>
        <v/>
      </c>
      <c r="R3955" s="70" t="str">
        <f>IFERROR(INDEX($C$2:$C$5193,MATCH(ROWS(N$2:N3955),N$2:N$5193,0)),"")</f>
        <v/>
      </c>
      <c r="S3955" s="92" t="str">
        <f>IFERROR(INDEX($C$2:$C$5193,MATCH(ROWS(O$2:O3955),O$2:O$5193,0)),"")</f>
        <v/>
      </c>
    </row>
    <row r="3956" spans="1:19" x14ac:dyDescent="0.25">
      <c r="A3956" s="69">
        <v>1840</v>
      </c>
      <c r="B3956" s="69" t="s">
        <v>11430</v>
      </c>
      <c r="C3956" s="69" t="s">
        <v>11431</v>
      </c>
      <c r="D3956" s="69" t="s">
        <v>11206</v>
      </c>
      <c r="E3956" s="69" t="s">
        <v>22439</v>
      </c>
      <c r="F3956" s="69" t="s">
        <v>11432</v>
      </c>
      <c r="G3956" s="69" t="s">
        <v>11433</v>
      </c>
      <c r="H3956" s="69">
        <v>23.151800000000001</v>
      </c>
      <c r="I3956" s="69">
        <v>-109.721</v>
      </c>
      <c r="J3956" s="69">
        <v>374</v>
      </c>
      <c r="K3956" s="69">
        <v>-7</v>
      </c>
      <c r="L3956" s="69">
        <f>COUNTIFS(Aéroports!$C$2:$C$5193,Aéroports!$C3956,Aéroports!$D$2:$D$5193,Aéroports!$D3956)</f>
        <v>1</v>
      </c>
      <c r="M3956" s="69" t="str">
        <f>IF(AND(Formulaire!$H$15=Aéroports!$E3956,--ISNUMBER(IFERROR(SEARCH(Formulaire!$H$16,$C3956,1),""))=1),MAX(M$1:M3955)+1,"")</f>
        <v/>
      </c>
      <c r="N3956" s="69" t="str">
        <f>IF(AND(Formulaire!$H$21=Aéroports!$E3956,--ISNUMBER(IFERROR(SEARCH(Formulaire!$H$22,$C3956,1),""))=1),MAX(N$1:N3955)+1,"")</f>
        <v/>
      </c>
      <c r="O3956" s="69" t="str">
        <f>IF(AND(Formulaire!$H$27=Aéroports!$E3956,--ISNUMBER(IFERROR(SEARCH(Formulaire!$H$28,$C3956,1),""))=1),MAX(O$1:O3955)+1,"")</f>
        <v/>
      </c>
      <c r="Q3956" s="91" t="str">
        <f>IFERROR(INDEX($C$2:$C$5193,MATCH(ROWS(M$2:M3956),M$2:M$5193,0)),"")</f>
        <v/>
      </c>
      <c r="R3956" s="70" t="str">
        <f>IFERROR(INDEX($C$2:$C$5193,MATCH(ROWS(N$2:N3956),N$2:N$5193,0)),"")</f>
        <v/>
      </c>
      <c r="S3956" s="92" t="str">
        <f>IFERROR(INDEX($C$2:$C$5193,MATCH(ROWS(O$2:O3956),O$2:O$5193,0)),"")</f>
        <v/>
      </c>
    </row>
    <row r="3957" spans="1:19" x14ac:dyDescent="0.25">
      <c r="A3957" s="68">
        <v>1842</v>
      </c>
      <c r="B3957" s="68" t="s">
        <v>11434</v>
      </c>
      <c r="C3957" s="68" t="s">
        <v>11435</v>
      </c>
      <c r="D3957" s="68" t="s">
        <v>11206</v>
      </c>
      <c r="E3957" s="68" t="s">
        <v>22439</v>
      </c>
      <c r="F3957" s="68" t="s">
        <v>11436</v>
      </c>
      <c r="G3957" s="68" t="s">
        <v>11437</v>
      </c>
      <c r="H3957" s="68">
        <v>22.254300000000001</v>
      </c>
      <c r="I3957" s="68">
        <v>-100.931</v>
      </c>
      <c r="J3957" s="68">
        <v>6035</v>
      </c>
      <c r="K3957" s="68">
        <v>-6</v>
      </c>
      <c r="L3957" s="68">
        <f>COUNTIFS(Aéroports!$C$2:$C$5193,Aéroports!$C3957,Aéroports!$D$2:$D$5193,Aéroports!$D3957)</f>
        <v>1</v>
      </c>
      <c r="M3957" s="68" t="str">
        <f>IF(AND(Formulaire!$H$15=Aéroports!$E3957,--ISNUMBER(IFERROR(SEARCH(Formulaire!$H$16,$C3957,1),""))=1),MAX(M$1:M3956)+1,"")</f>
        <v/>
      </c>
      <c r="N3957" s="68" t="str">
        <f>IF(AND(Formulaire!$H$21=Aéroports!$E3957,--ISNUMBER(IFERROR(SEARCH(Formulaire!$H$22,$C3957,1),""))=1),MAX(N$1:N3956)+1,"")</f>
        <v/>
      </c>
      <c r="O3957" s="68" t="str">
        <f>IF(AND(Formulaire!$H$27=Aéroports!$E3957,--ISNUMBER(IFERROR(SEARCH(Formulaire!$H$28,$C3957,1),""))=1),MAX(O$1:O3956)+1,"")</f>
        <v/>
      </c>
      <c r="Q3957" s="91" t="str">
        <f>IFERROR(INDEX($C$2:$C$5193,MATCH(ROWS(M$2:M3957),M$2:M$5193,0)),"")</f>
        <v/>
      </c>
      <c r="R3957" s="70" t="str">
        <f>IFERROR(INDEX($C$2:$C$5193,MATCH(ROWS(N$2:N3957),N$2:N$5193,0)),"")</f>
        <v/>
      </c>
      <c r="S3957" s="92" t="str">
        <f>IFERROR(INDEX($C$2:$C$5193,MATCH(ROWS(O$2:O3957),O$2:O$5193,0)),"")</f>
        <v/>
      </c>
    </row>
    <row r="3958" spans="1:19" x14ac:dyDescent="0.25">
      <c r="A3958" s="69">
        <v>1848</v>
      </c>
      <c r="B3958" s="69" t="s">
        <v>11438</v>
      </c>
      <c r="C3958" s="69" t="s">
        <v>11439</v>
      </c>
      <c r="D3958" s="69" t="s">
        <v>11206</v>
      </c>
      <c r="E3958" s="69" t="s">
        <v>22439</v>
      </c>
      <c r="F3958" s="69" t="s">
        <v>11440</v>
      </c>
      <c r="G3958" s="69" t="s">
        <v>11441</v>
      </c>
      <c r="H3958" s="69">
        <v>22.296399999999998</v>
      </c>
      <c r="I3958" s="69">
        <v>-97.865899999999996</v>
      </c>
      <c r="J3958" s="69">
        <v>80</v>
      </c>
      <c r="K3958" s="69">
        <v>-6</v>
      </c>
      <c r="L3958" s="69">
        <f>COUNTIFS(Aéroports!$C$2:$C$5193,Aéroports!$C3958,Aéroports!$D$2:$D$5193,Aéroports!$D3958)</f>
        <v>1</v>
      </c>
      <c r="M3958" s="69" t="str">
        <f>IF(AND(Formulaire!$H$15=Aéroports!$E3958,--ISNUMBER(IFERROR(SEARCH(Formulaire!$H$16,$C3958,1),""))=1),MAX(M$1:M3957)+1,"")</f>
        <v/>
      </c>
      <c r="N3958" s="69" t="str">
        <f>IF(AND(Formulaire!$H$21=Aéroports!$E3958,--ISNUMBER(IFERROR(SEARCH(Formulaire!$H$22,$C3958,1),""))=1),MAX(N$1:N3957)+1,"")</f>
        <v/>
      </c>
      <c r="O3958" s="69" t="str">
        <f>IF(AND(Formulaire!$H$27=Aéroports!$E3958,--ISNUMBER(IFERROR(SEARCH(Formulaire!$H$28,$C3958,1),""))=1),MAX(O$1:O3957)+1,"")</f>
        <v/>
      </c>
      <c r="Q3958" s="91" t="str">
        <f>IFERROR(INDEX($C$2:$C$5193,MATCH(ROWS(M$2:M3958),M$2:M$5193,0)),"")</f>
        <v/>
      </c>
      <c r="R3958" s="70" t="str">
        <f>IFERROR(INDEX($C$2:$C$5193,MATCH(ROWS(N$2:N3958),N$2:N$5193,0)),"")</f>
        <v/>
      </c>
      <c r="S3958" s="92" t="str">
        <f>IFERROR(INDEX($C$2:$C$5193,MATCH(ROWS(O$2:O3958),O$2:O$5193,0)),"")</f>
        <v/>
      </c>
    </row>
    <row r="3959" spans="1:19" x14ac:dyDescent="0.25">
      <c r="A3959" s="68">
        <v>1849</v>
      </c>
      <c r="B3959" s="68" t="s">
        <v>11442</v>
      </c>
      <c r="C3959" s="68" t="s">
        <v>11443</v>
      </c>
      <c r="D3959" s="68" t="s">
        <v>11206</v>
      </c>
      <c r="E3959" s="68" t="s">
        <v>22439</v>
      </c>
      <c r="F3959" s="68" t="s">
        <v>11444</v>
      </c>
      <c r="G3959" s="68" t="s">
        <v>11445</v>
      </c>
      <c r="H3959" s="68">
        <v>22.0383</v>
      </c>
      <c r="I3959" s="68">
        <v>-98.8065</v>
      </c>
      <c r="J3959" s="68">
        <v>164</v>
      </c>
      <c r="K3959" s="68">
        <v>-6</v>
      </c>
      <c r="L3959" s="68">
        <f>COUNTIFS(Aéroports!$C$2:$C$5193,Aéroports!$C3959,Aéroports!$D$2:$D$5193,Aéroports!$D3959)</f>
        <v>1</v>
      </c>
      <c r="M3959" s="68" t="str">
        <f>IF(AND(Formulaire!$H$15=Aéroports!$E3959,--ISNUMBER(IFERROR(SEARCH(Formulaire!$H$16,$C3959,1),""))=1),MAX(M$1:M3958)+1,"")</f>
        <v/>
      </c>
      <c r="N3959" s="68" t="str">
        <f>IF(AND(Formulaire!$H$21=Aéroports!$E3959,--ISNUMBER(IFERROR(SEARCH(Formulaire!$H$22,$C3959,1),""))=1),MAX(N$1:N3958)+1,"")</f>
        <v/>
      </c>
      <c r="O3959" s="68" t="str">
        <f>IF(AND(Formulaire!$H$27=Aéroports!$E3959,--ISNUMBER(IFERROR(SEARCH(Formulaire!$H$28,$C3959,1),""))=1),MAX(O$1:O3958)+1,"")</f>
        <v/>
      </c>
      <c r="Q3959" s="91" t="str">
        <f>IFERROR(INDEX($C$2:$C$5193,MATCH(ROWS(M$2:M3959),M$2:M$5193,0)),"")</f>
        <v/>
      </c>
      <c r="R3959" s="70" t="str">
        <f>IFERROR(INDEX($C$2:$C$5193,MATCH(ROWS(N$2:N3959),N$2:N$5193,0)),"")</f>
        <v/>
      </c>
      <c r="S3959" s="92" t="str">
        <f>IFERROR(INDEX($C$2:$C$5193,MATCH(ROWS(O$2:O3959),O$2:O$5193,0)),"")</f>
        <v/>
      </c>
    </row>
    <row r="3960" spans="1:19" x14ac:dyDescent="0.25">
      <c r="A3960" s="69">
        <v>1851</v>
      </c>
      <c r="B3960" s="69" t="s">
        <v>11446</v>
      </c>
      <c r="C3960" s="69" t="s">
        <v>11447</v>
      </c>
      <c r="D3960" s="69" t="s">
        <v>11206</v>
      </c>
      <c r="E3960" s="69" t="s">
        <v>22439</v>
      </c>
      <c r="F3960" s="69" t="s">
        <v>11448</v>
      </c>
      <c r="G3960" s="69" t="s">
        <v>11449</v>
      </c>
      <c r="H3960" s="69">
        <v>14.7943</v>
      </c>
      <c r="I3960" s="69">
        <v>-92.37</v>
      </c>
      <c r="J3960" s="69">
        <v>97</v>
      </c>
      <c r="K3960" s="69">
        <v>-6</v>
      </c>
      <c r="L3960" s="69">
        <f>COUNTIFS(Aéroports!$C$2:$C$5193,Aéroports!$C3960,Aéroports!$D$2:$D$5193,Aéroports!$D3960)</f>
        <v>1</v>
      </c>
      <c r="M3960" s="69" t="str">
        <f>IF(AND(Formulaire!$H$15=Aéroports!$E3960,--ISNUMBER(IFERROR(SEARCH(Formulaire!$H$16,$C3960,1),""))=1),MAX(M$1:M3959)+1,"")</f>
        <v/>
      </c>
      <c r="N3960" s="69" t="str">
        <f>IF(AND(Formulaire!$H$21=Aéroports!$E3960,--ISNUMBER(IFERROR(SEARCH(Formulaire!$H$22,$C3960,1),""))=1),MAX(N$1:N3959)+1,"")</f>
        <v/>
      </c>
      <c r="O3960" s="69" t="str">
        <f>IF(AND(Formulaire!$H$27=Aéroports!$E3960,--ISNUMBER(IFERROR(SEARCH(Formulaire!$H$28,$C3960,1),""))=1),MAX(O$1:O3959)+1,"")</f>
        <v/>
      </c>
      <c r="Q3960" s="91" t="str">
        <f>IFERROR(INDEX($C$2:$C$5193,MATCH(ROWS(M$2:M3960),M$2:M$5193,0)),"")</f>
        <v/>
      </c>
      <c r="R3960" s="70" t="str">
        <f>IFERROR(INDEX($C$2:$C$5193,MATCH(ROWS(N$2:N3960),N$2:N$5193,0)),"")</f>
        <v/>
      </c>
      <c r="S3960" s="92" t="str">
        <f>IFERROR(INDEX($C$2:$C$5193,MATCH(ROWS(O$2:O3960),O$2:O$5193,0)),"")</f>
        <v/>
      </c>
    </row>
    <row r="3961" spans="1:19" x14ac:dyDescent="0.25">
      <c r="A3961" s="68">
        <v>1806</v>
      </c>
      <c r="B3961" s="68" t="s">
        <v>11450</v>
      </c>
      <c r="C3961" s="68" t="s">
        <v>11451</v>
      </c>
      <c r="D3961" s="68" t="s">
        <v>11206</v>
      </c>
      <c r="E3961" s="68" t="s">
        <v>22439</v>
      </c>
      <c r="F3961" s="68" t="s">
        <v>11452</v>
      </c>
      <c r="G3961" s="68" t="s">
        <v>11453</v>
      </c>
      <c r="H3961" s="68">
        <v>18.497199999999999</v>
      </c>
      <c r="I3961" s="68">
        <v>-97.419899999999998</v>
      </c>
      <c r="J3961" s="68">
        <v>5509</v>
      </c>
      <c r="K3961" s="68">
        <v>-6</v>
      </c>
      <c r="L3961" s="68">
        <f>COUNTIFS(Aéroports!$C$2:$C$5193,Aéroports!$C3961,Aéroports!$D$2:$D$5193,Aéroports!$D3961)</f>
        <v>1</v>
      </c>
      <c r="M3961" s="68" t="str">
        <f>IF(AND(Formulaire!$H$15=Aéroports!$E3961,--ISNUMBER(IFERROR(SEARCH(Formulaire!$H$16,$C3961,1),""))=1),MAX(M$1:M3960)+1,"")</f>
        <v/>
      </c>
      <c r="N3961" s="68" t="str">
        <f>IF(AND(Formulaire!$H$21=Aéroports!$E3961,--ISNUMBER(IFERROR(SEARCH(Formulaire!$H$22,$C3961,1),""))=1),MAX(N$1:N3960)+1,"")</f>
        <v/>
      </c>
      <c r="O3961" s="68" t="str">
        <f>IF(AND(Formulaire!$H$27=Aéroports!$E3961,--ISNUMBER(IFERROR(SEARCH(Formulaire!$H$28,$C3961,1),""))=1),MAX(O$1:O3960)+1,"")</f>
        <v/>
      </c>
      <c r="Q3961" s="91" t="str">
        <f>IFERROR(INDEX($C$2:$C$5193,MATCH(ROWS(M$2:M3961),M$2:M$5193,0)),"")</f>
        <v/>
      </c>
      <c r="R3961" s="70" t="str">
        <f>IFERROR(INDEX($C$2:$C$5193,MATCH(ROWS(N$2:N3961),N$2:N$5193,0)),"")</f>
        <v/>
      </c>
      <c r="S3961" s="92" t="str">
        <f>IFERROR(INDEX($C$2:$C$5193,MATCH(ROWS(O$2:O3961),O$2:O$5193,0)),"")</f>
        <v/>
      </c>
    </row>
    <row r="3962" spans="1:19" x14ac:dyDescent="0.25">
      <c r="A3962" s="69">
        <v>1802</v>
      </c>
      <c r="B3962" s="69" t="s">
        <v>11454</v>
      </c>
      <c r="C3962" s="69" t="s">
        <v>11455</v>
      </c>
      <c r="D3962" s="69" t="s">
        <v>11206</v>
      </c>
      <c r="E3962" s="69" t="s">
        <v>22439</v>
      </c>
      <c r="F3962" s="69" t="s">
        <v>11456</v>
      </c>
      <c r="G3962" s="69" t="s">
        <v>11457</v>
      </c>
      <c r="H3962" s="69">
        <v>21.419499999999999</v>
      </c>
      <c r="I3962" s="69">
        <v>-104.843</v>
      </c>
      <c r="J3962" s="69">
        <v>3020</v>
      </c>
      <c r="K3962" s="69">
        <v>-7</v>
      </c>
      <c r="L3962" s="69">
        <f>COUNTIFS(Aéroports!$C$2:$C$5193,Aéroports!$C3962,Aéroports!$D$2:$D$5193,Aéroports!$D3962)</f>
        <v>1</v>
      </c>
      <c r="M3962" s="69" t="str">
        <f>IF(AND(Formulaire!$H$15=Aéroports!$E3962,--ISNUMBER(IFERROR(SEARCH(Formulaire!$H$16,$C3962,1),""))=1),MAX(M$1:M3961)+1,"")</f>
        <v/>
      </c>
      <c r="N3962" s="69" t="str">
        <f>IF(AND(Formulaire!$H$21=Aéroports!$E3962,--ISNUMBER(IFERROR(SEARCH(Formulaire!$H$22,$C3962,1),""))=1),MAX(N$1:N3961)+1,"")</f>
        <v/>
      </c>
      <c r="O3962" s="69" t="str">
        <f>IF(AND(Formulaire!$H$27=Aéroports!$E3962,--ISNUMBER(IFERROR(SEARCH(Formulaire!$H$28,$C3962,1),""))=1),MAX(O$1:O3961)+1,"")</f>
        <v/>
      </c>
      <c r="Q3962" s="91" t="str">
        <f>IFERROR(INDEX($C$2:$C$5193,MATCH(ROWS(M$2:M3962),M$2:M$5193,0)),"")</f>
        <v/>
      </c>
      <c r="R3962" s="70" t="str">
        <f>IFERROR(INDEX($C$2:$C$5193,MATCH(ROWS(N$2:N3962),N$2:N$5193,0)),"")</f>
        <v/>
      </c>
      <c r="S3962" s="92" t="str">
        <f>IFERROR(INDEX($C$2:$C$5193,MATCH(ROWS(O$2:O3962),O$2:O$5193,0)),"")</f>
        <v/>
      </c>
    </row>
    <row r="3963" spans="1:19" x14ac:dyDescent="0.25">
      <c r="A3963" s="68">
        <v>1847</v>
      </c>
      <c r="B3963" s="68" t="s">
        <v>11458</v>
      </c>
      <c r="C3963" s="68" t="s">
        <v>11459</v>
      </c>
      <c r="D3963" s="68" t="s">
        <v>11206</v>
      </c>
      <c r="E3963" s="68" t="s">
        <v>22439</v>
      </c>
      <c r="F3963" s="68" t="s">
        <v>11460</v>
      </c>
      <c r="G3963" s="68" t="s">
        <v>11461</v>
      </c>
      <c r="H3963" s="68">
        <v>32.5411</v>
      </c>
      <c r="I3963" s="68">
        <v>-116.97</v>
      </c>
      <c r="J3963" s="68">
        <v>489</v>
      </c>
      <c r="K3963" s="68">
        <v>-8</v>
      </c>
      <c r="L3963" s="68">
        <f>COUNTIFS(Aéroports!$C$2:$C$5193,Aéroports!$C3963,Aéroports!$D$2:$D$5193,Aéroports!$D3963)</f>
        <v>1</v>
      </c>
      <c r="M3963" s="68" t="str">
        <f>IF(AND(Formulaire!$H$15=Aéroports!$E3963,--ISNUMBER(IFERROR(SEARCH(Formulaire!$H$16,$C3963,1),""))=1),MAX(M$1:M3962)+1,"")</f>
        <v/>
      </c>
      <c r="N3963" s="68" t="str">
        <f>IF(AND(Formulaire!$H$21=Aéroports!$E3963,--ISNUMBER(IFERROR(SEARCH(Formulaire!$H$22,$C3963,1),""))=1),MAX(N$1:N3962)+1,"")</f>
        <v/>
      </c>
      <c r="O3963" s="68" t="str">
        <f>IF(AND(Formulaire!$H$27=Aéroports!$E3963,--ISNUMBER(IFERROR(SEARCH(Formulaire!$H$28,$C3963,1),""))=1),MAX(O$1:O3962)+1,"")</f>
        <v/>
      </c>
      <c r="Q3963" s="91" t="str">
        <f>IFERROR(INDEX($C$2:$C$5193,MATCH(ROWS(M$2:M3963),M$2:M$5193,0)),"")</f>
        <v/>
      </c>
      <c r="R3963" s="70" t="str">
        <f>IFERROR(INDEX($C$2:$C$5193,MATCH(ROWS(N$2:N3963),N$2:N$5193,0)),"")</f>
        <v/>
      </c>
      <c r="S3963" s="92" t="str">
        <f>IFERROR(INDEX($C$2:$C$5193,MATCH(ROWS(O$2:O3963),O$2:O$5193,0)),"")</f>
        <v/>
      </c>
    </row>
    <row r="3964" spans="1:19" x14ac:dyDescent="0.25">
      <c r="A3964" s="69">
        <v>1843</v>
      </c>
      <c r="B3964" s="69" t="s">
        <v>11462</v>
      </c>
      <c r="C3964" s="69" t="s">
        <v>11463</v>
      </c>
      <c r="D3964" s="69" t="s">
        <v>11206</v>
      </c>
      <c r="E3964" s="69" t="s">
        <v>22439</v>
      </c>
      <c r="F3964" s="69" t="s">
        <v>11464</v>
      </c>
      <c r="G3964" s="69" t="s">
        <v>11465</v>
      </c>
      <c r="H3964" s="69">
        <v>19.537990000000001</v>
      </c>
      <c r="I3964" s="69">
        <v>-98.173490000000001</v>
      </c>
      <c r="J3964" s="69">
        <v>8229</v>
      </c>
      <c r="K3964" s="69">
        <v>-6</v>
      </c>
      <c r="L3964" s="69">
        <f>COUNTIFS(Aéroports!$C$2:$C$5193,Aéroports!$C3964,Aéroports!$D$2:$D$5193,Aéroports!$D3964)</f>
        <v>1</v>
      </c>
      <c r="M3964" s="69" t="str">
        <f>IF(AND(Formulaire!$H$15=Aéroports!$E3964,--ISNUMBER(IFERROR(SEARCH(Formulaire!$H$16,$C3964,1),""))=1),MAX(M$1:M3963)+1,"")</f>
        <v/>
      </c>
      <c r="N3964" s="69" t="str">
        <f>IF(AND(Formulaire!$H$21=Aéroports!$E3964,--ISNUMBER(IFERROR(SEARCH(Formulaire!$H$22,$C3964,1),""))=1),MAX(N$1:N3963)+1,"")</f>
        <v/>
      </c>
      <c r="O3964" s="69" t="str">
        <f>IF(AND(Formulaire!$H$27=Aéroports!$E3964,--ISNUMBER(IFERROR(SEARCH(Formulaire!$H$28,$C3964,1),""))=1),MAX(O$1:O3963)+1,"")</f>
        <v/>
      </c>
      <c r="Q3964" s="91" t="str">
        <f>IFERROR(INDEX($C$2:$C$5193,MATCH(ROWS(M$2:M3964),M$2:M$5193,0)),"")</f>
        <v/>
      </c>
      <c r="R3964" s="70" t="str">
        <f>IFERROR(INDEX($C$2:$C$5193,MATCH(ROWS(N$2:N3964),N$2:N$5193,0)),"")</f>
        <v/>
      </c>
      <c r="S3964" s="92" t="str">
        <f>IFERROR(INDEX($C$2:$C$5193,MATCH(ROWS(O$2:O3964),O$2:O$5193,0)),"")</f>
        <v/>
      </c>
    </row>
    <row r="3965" spans="1:19" x14ac:dyDescent="0.25">
      <c r="A3965" s="68">
        <v>1850</v>
      </c>
      <c r="B3965" s="68" t="s">
        <v>11466</v>
      </c>
      <c r="C3965" s="68" t="s">
        <v>11467</v>
      </c>
      <c r="D3965" s="68" t="s">
        <v>11206</v>
      </c>
      <c r="E3965" s="68" t="s">
        <v>22439</v>
      </c>
      <c r="F3965" s="68" t="s">
        <v>11468</v>
      </c>
      <c r="G3965" s="68" t="s">
        <v>11469</v>
      </c>
      <c r="H3965" s="68">
        <v>19.3371</v>
      </c>
      <c r="I3965" s="68">
        <v>-99.566000000000003</v>
      </c>
      <c r="J3965" s="68">
        <v>8466</v>
      </c>
      <c r="K3965" s="68">
        <v>-6</v>
      </c>
      <c r="L3965" s="68">
        <f>COUNTIFS(Aéroports!$C$2:$C$5193,Aéroports!$C3965,Aéroports!$D$2:$D$5193,Aéroports!$D3965)</f>
        <v>1</v>
      </c>
      <c r="M3965" s="68" t="str">
        <f>IF(AND(Formulaire!$H$15=Aéroports!$E3965,--ISNUMBER(IFERROR(SEARCH(Formulaire!$H$16,$C3965,1),""))=1),MAX(M$1:M3964)+1,"")</f>
        <v/>
      </c>
      <c r="N3965" s="68" t="str">
        <f>IF(AND(Formulaire!$H$21=Aéroports!$E3965,--ISNUMBER(IFERROR(SEARCH(Formulaire!$H$22,$C3965,1),""))=1),MAX(N$1:N3964)+1,"")</f>
        <v/>
      </c>
      <c r="O3965" s="68" t="str">
        <f>IF(AND(Formulaire!$H$27=Aéroports!$E3965,--ISNUMBER(IFERROR(SEARCH(Formulaire!$H$28,$C3965,1),""))=1),MAX(O$1:O3964)+1,"")</f>
        <v/>
      </c>
      <c r="Q3965" s="91" t="str">
        <f>IFERROR(INDEX($C$2:$C$5193,MATCH(ROWS(M$2:M3965),M$2:M$5193,0)),"")</f>
        <v/>
      </c>
      <c r="R3965" s="70" t="str">
        <f>IFERROR(INDEX($C$2:$C$5193,MATCH(ROWS(N$2:N3965),N$2:N$5193,0)),"")</f>
        <v/>
      </c>
      <c r="S3965" s="92" t="str">
        <f>IFERROR(INDEX($C$2:$C$5193,MATCH(ROWS(O$2:O3965),O$2:O$5193,0)),"")</f>
        <v/>
      </c>
    </row>
    <row r="3966" spans="1:19" x14ac:dyDescent="0.25">
      <c r="A3966" s="69">
        <v>1845</v>
      </c>
      <c r="B3966" s="69" t="s">
        <v>11470</v>
      </c>
      <c r="C3966" s="69" t="s">
        <v>11471</v>
      </c>
      <c r="D3966" s="69" t="s">
        <v>11206</v>
      </c>
      <c r="E3966" s="69" t="s">
        <v>22439</v>
      </c>
      <c r="F3966" s="69" t="s">
        <v>11472</v>
      </c>
      <c r="G3966" s="69" t="s">
        <v>11473</v>
      </c>
      <c r="H3966" s="69">
        <v>25.568300000000001</v>
      </c>
      <c r="I3966" s="69">
        <v>-103.411</v>
      </c>
      <c r="J3966" s="69">
        <v>3688</v>
      </c>
      <c r="K3966" s="69">
        <v>-6</v>
      </c>
      <c r="L3966" s="69">
        <f>COUNTIFS(Aéroports!$C$2:$C$5193,Aéroports!$C3966,Aéroports!$D$2:$D$5193,Aéroports!$D3966)</f>
        <v>1</v>
      </c>
      <c r="M3966" s="69" t="str">
        <f>IF(AND(Formulaire!$H$15=Aéroports!$E3966,--ISNUMBER(IFERROR(SEARCH(Formulaire!$H$16,$C3966,1),""))=1),MAX(M$1:M3965)+1,"")</f>
        <v/>
      </c>
      <c r="N3966" s="69" t="str">
        <f>IF(AND(Formulaire!$H$21=Aéroports!$E3966,--ISNUMBER(IFERROR(SEARCH(Formulaire!$H$22,$C3966,1),""))=1),MAX(N$1:N3965)+1,"")</f>
        <v/>
      </c>
      <c r="O3966" s="69" t="str">
        <f>IF(AND(Formulaire!$H$27=Aéroports!$E3966,--ISNUMBER(IFERROR(SEARCH(Formulaire!$H$28,$C3966,1),""))=1),MAX(O$1:O3965)+1,"")</f>
        <v/>
      </c>
      <c r="Q3966" s="91" t="str">
        <f>IFERROR(INDEX($C$2:$C$5193,MATCH(ROWS(M$2:M3966),M$2:M$5193,0)),"")</f>
        <v/>
      </c>
      <c r="R3966" s="70" t="str">
        <f>IFERROR(INDEX($C$2:$C$5193,MATCH(ROWS(N$2:N3966),N$2:N$5193,0)),"")</f>
        <v/>
      </c>
      <c r="S3966" s="92" t="str">
        <f>IFERROR(INDEX($C$2:$C$5193,MATCH(ROWS(O$2:O3966),O$2:O$5193,0)),"")</f>
        <v/>
      </c>
    </row>
    <row r="3967" spans="1:19" x14ac:dyDescent="0.25">
      <c r="A3967" s="68">
        <v>1846</v>
      </c>
      <c r="B3967" s="68" t="s">
        <v>11474</v>
      </c>
      <c r="C3967" s="68" t="s">
        <v>11475</v>
      </c>
      <c r="D3967" s="68" t="s">
        <v>11206</v>
      </c>
      <c r="E3967" s="68" t="s">
        <v>22439</v>
      </c>
      <c r="F3967" s="68" t="s">
        <v>11476</v>
      </c>
      <c r="G3967" s="68" t="s">
        <v>11477</v>
      </c>
      <c r="H3967" s="68">
        <v>16.563600000000001</v>
      </c>
      <c r="I3967" s="68">
        <v>-93.022499999999994</v>
      </c>
      <c r="J3967" s="68">
        <v>1499</v>
      </c>
      <c r="K3967" s="68">
        <v>-6</v>
      </c>
      <c r="L3967" s="68">
        <f>COUNTIFS(Aéroports!$C$2:$C$5193,Aéroports!$C3967,Aéroports!$D$2:$D$5193,Aéroports!$D3967)</f>
        <v>1</v>
      </c>
      <c r="M3967" s="68" t="str">
        <f>IF(AND(Formulaire!$H$15=Aéroports!$E3967,--ISNUMBER(IFERROR(SEARCH(Formulaire!$H$16,$C3967,1),""))=1),MAX(M$1:M3966)+1,"")</f>
        <v/>
      </c>
      <c r="N3967" s="68" t="str">
        <f>IF(AND(Formulaire!$H$21=Aéroports!$E3967,--ISNUMBER(IFERROR(SEARCH(Formulaire!$H$22,$C3967,1),""))=1),MAX(N$1:N3966)+1,"")</f>
        <v/>
      </c>
      <c r="O3967" s="68" t="str">
        <f>IF(AND(Formulaire!$H$27=Aéroports!$E3967,--ISNUMBER(IFERROR(SEARCH(Formulaire!$H$28,$C3967,1),""))=1),MAX(O$1:O3966)+1,"")</f>
        <v/>
      </c>
      <c r="Q3967" s="91" t="str">
        <f>IFERROR(INDEX($C$2:$C$5193,MATCH(ROWS(M$2:M3967),M$2:M$5193,0)),"")</f>
        <v/>
      </c>
      <c r="R3967" s="70" t="str">
        <f>IFERROR(INDEX($C$2:$C$5193,MATCH(ROWS(N$2:N3967),N$2:N$5193,0)),"")</f>
        <v/>
      </c>
      <c r="S3967" s="92" t="str">
        <f>IFERROR(INDEX($C$2:$C$5193,MATCH(ROWS(O$2:O3967),O$2:O$5193,0)),"")</f>
        <v/>
      </c>
    </row>
    <row r="3968" spans="1:19" x14ac:dyDescent="0.25">
      <c r="A3968" s="69">
        <v>1835</v>
      </c>
      <c r="B3968" s="69" t="s">
        <v>11478</v>
      </c>
      <c r="C3968" s="69" t="s">
        <v>11479</v>
      </c>
      <c r="D3968" s="69" t="s">
        <v>11206</v>
      </c>
      <c r="E3968" s="69" t="s">
        <v>22439</v>
      </c>
      <c r="F3968" s="69" t="s">
        <v>11480</v>
      </c>
      <c r="G3968" s="69" t="s">
        <v>11481</v>
      </c>
      <c r="H3968" s="69">
        <v>19.396699999999999</v>
      </c>
      <c r="I3968" s="69">
        <v>-102.039</v>
      </c>
      <c r="J3968" s="69">
        <v>5258</v>
      </c>
      <c r="K3968" s="69">
        <v>-6</v>
      </c>
      <c r="L3968" s="69">
        <f>COUNTIFS(Aéroports!$C$2:$C$5193,Aéroports!$C3968,Aéroports!$D$2:$D$5193,Aéroports!$D3968)</f>
        <v>1</v>
      </c>
      <c r="M3968" s="69" t="str">
        <f>IF(AND(Formulaire!$H$15=Aéroports!$E3968,--ISNUMBER(IFERROR(SEARCH(Formulaire!$H$16,$C3968,1),""))=1),MAX(M$1:M3967)+1,"")</f>
        <v/>
      </c>
      <c r="N3968" s="69" t="str">
        <f>IF(AND(Formulaire!$H$21=Aéroports!$E3968,--ISNUMBER(IFERROR(SEARCH(Formulaire!$H$22,$C3968,1),""))=1),MAX(N$1:N3967)+1,"")</f>
        <v/>
      </c>
      <c r="O3968" s="69" t="str">
        <f>IF(AND(Formulaire!$H$27=Aéroports!$E3968,--ISNUMBER(IFERROR(SEARCH(Formulaire!$H$28,$C3968,1),""))=1),MAX(O$1:O3967)+1,"")</f>
        <v/>
      </c>
      <c r="Q3968" s="91" t="str">
        <f>IFERROR(INDEX($C$2:$C$5193,MATCH(ROWS(M$2:M3968),M$2:M$5193,0)),"")</f>
        <v/>
      </c>
      <c r="R3968" s="70" t="str">
        <f>IFERROR(INDEX($C$2:$C$5193,MATCH(ROWS(N$2:N3968),N$2:N$5193,0)),"")</f>
        <v/>
      </c>
      <c r="S3968" s="92" t="str">
        <f>IFERROR(INDEX($C$2:$C$5193,MATCH(ROWS(O$2:O3968),O$2:O$5193,0)),"")</f>
        <v/>
      </c>
    </row>
    <row r="3969" spans="1:19" x14ac:dyDescent="0.25">
      <c r="A3969" s="68">
        <v>1854</v>
      </c>
      <c r="B3969" s="68" t="s">
        <v>11482</v>
      </c>
      <c r="C3969" s="68" t="s">
        <v>11483</v>
      </c>
      <c r="D3969" s="68" t="s">
        <v>11206</v>
      </c>
      <c r="E3969" s="68" t="s">
        <v>22439</v>
      </c>
      <c r="F3969" s="68" t="s">
        <v>11484</v>
      </c>
      <c r="G3969" s="68" t="s">
        <v>11485</v>
      </c>
      <c r="H3969" s="68">
        <v>19.145900000000001</v>
      </c>
      <c r="I3969" s="68">
        <v>-96.187299999999993</v>
      </c>
      <c r="J3969" s="68">
        <v>90</v>
      </c>
      <c r="K3969" s="68">
        <v>-6</v>
      </c>
      <c r="L3969" s="68">
        <f>COUNTIFS(Aéroports!$C$2:$C$5193,Aéroports!$C3969,Aéroports!$D$2:$D$5193,Aéroports!$D3969)</f>
        <v>1</v>
      </c>
      <c r="M3969" s="68" t="str">
        <f>IF(AND(Formulaire!$H$15=Aéroports!$E3969,--ISNUMBER(IFERROR(SEARCH(Formulaire!$H$16,$C3969,1),""))=1),MAX(M$1:M3968)+1,"")</f>
        <v/>
      </c>
      <c r="N3969" s="68" t="str">
        <f>IF(AND(Formulaire!$H$21=Aéroports!$E3969,--ISNUMBER(IFERROR(SEARCH(Formulaire!$H$22,$C3969,1),""))=1),MAX(N$1:N3968)+1,"")</f>
        <v/>
      </c>
      <c r="O3969" s="68" t="str">
        <f>IF(AND(Formulaire!$H$27=Aéroports!$E3969,--ISNUMBER(IFERROR(SEARCH(Formulaire!$H$28,$C3969,1),""))=1),MAX(O$1:O3968)+1,"")</f>
        <v/>
      </c>
      <c r="Q3969" s="91" t="str">
        <f>IFERROR(INDEX($C$2:$C$5193,MATCH(ROWS(M$2:M3969),M$2:M$5193,0)),"")</f>
        <v/>
      </c>
      <c r="R3969" s="70" t="str">
        <f>IFERROR(INDEX($C$2:$C$5193,MATCH(ROWS(N$2:N3969),N$2:N$5193,0)),"")</f>
        <v/>
      </c>
      <c r="S3969" s="92" t="str">
        <f>IFERROR(INDEX($C$2:$C$5193,MATCH(ROWS(O$2:O3969),O$2:O$5193,0)),"")</f>
        <v/>
      </c>
    </row>
    <row r="3970" spans="1:19" x14ac:dyDescent="0.25">
      <c r="A3970" s="69">
        <v>1853</v>
      </c>
      <c r="B3970" s="69" t="s">
        <v>11486</v>
      </c>
      <c r="C3970" s="69" t="s">
        <v>11487</v>
      </c>
      <c r="D3970" s="69" t="s">
        <v>11206</v>
      </c>
      <c r="E3970" s="69" t="s">
        <v>22439</v>
      </c>
      <c r="F3970" s="69" t="s">
        <v>11488</v>
      </c>
      <c r="G3970" s="69" t="s">
        <v>11489</v>
      </c>
      <c r="H3970" s="69">
        <v>17.997</v>
      </c>
      <c r="I3970" s="69">
        <v>-92.817400000000006</v>
      </c>
      <c r="J3970" s="69">
        <v>46</v>
      </c>
      <c r="K3970" s="69">
        <v>-6</v>
      </c>
      <c r="L3970" s="69">
        <f>COUNTIFS(Aéroports!$C$2:$C$5193,Aéroports!$C3970,Aéroports!$D$2:$D$5193,Aéroports!$D3970)</f>
        <v>1</v>
      </c>
      <c r="M3970" s="69" t="str">
        <f>IF(AND(Formulaire!$H$15=Aéroports!$E3970,--ISNUMBER(IFERROR(SEARCH(Formulaire!$H$16,$C3970,1),""))=1),MAX(M$1:M3969)+1,"")</f>
        <v/>
      </c>
      <c r="N3970" s="69" t="str">
        <f>IF(AND(Formulaire!$H$21=Aéroports!$E3970,--ISNUMBER(IFERROR(SEARCH(Formulaire!$H$22,$C3970,1),""))=1),MAX(N$1:N3969)+1,"")</f>
        <v/>
      </c>
      <c r="O3970" s="69" t="str">
        <f>IF(AND(Formulaire!$H$27=Aéroports!$E3970,--ISNUMBER(IFERROR(SEARCH(Formulaire!$H$28,$C3970,1),""))=1),MAX(O$1:O3969)+1,"")</f>
        <v/>
      </c>
      <c r="Q3970" s="91" t="str">
        <f>IFERROR(INDEX($C$2:$C$5193,MATCH(ROWS(M$2:M3970),M$2:M$5193,0)),"")</f>
        <v/>
      </c>
      <c r="R3970" s="70" t="str">
        <f>IFERROR(INDEX($C$2:$C$5193,MATCH(ROWS(N$2:N3970),N$2:N$5193,0)),"")</f>
        <v/>
      </c>
      <c r="S3970" s="92" t="str">
        <f>IFERROR(INDEX($C$2:$C$5193,MATCH(ROWS(O$2:O3970),O$2:O$5193,0)),"")</f>
        <v/>
      </c>
    </row>
    <row r="3971" spans="1:19" x14ac:dyDescent="0.25">
      <c r="A3971" s="68">
        <v>1855</v>
      </c>
      <c r="B3971" s="68" t="s">
        <v>11490</v>
      </c>
      <c r="C3971" s="68" t="s">
        <v>11491</v>
      </c>
      <c r="D3971" s="68" t="s">
        <v>11206</v>
      </c>
      <c r="E3971" s="68" t="s">
        <v>22439</v>
      </c>
      <c r="F3971" s="68" t="s">
        <v>11492</v>
      </c>
      <c r="G3971" s="68" t="s">
        <v>11493</v>
      </c>
      <c r="H3971" s="68">
        <v>22.897099999999998</v>
      </c>
      <c r="I3971" s="68">
        <v>-102.687</v>
      </c>
      <c r="J3971" s="68">
        <v>7141</v>
      </c>
      <c r="K3971" s="68">
        <v>-6</v>
      </c>
      <c r="L3971" s="68">
        <f>COUNTIFS(Aéroports!$C$2:$C$5193,Aéroports!$C3971,Aéroports!$D$2:$D$5193,Aéroports!$D3971)</f>
        <v>1</v>
      </c>
      <c r="M3971" s="68" t="str">
        <f>IF(AND(Formulaire!$H$15=Aéroports!$E3971,--ISNUMBER(IFERROR(SEARCH(Formulaire!$H$16,$C3971,1),""))=1),MAX(M$1:M3970)+1,"")</f>
        <v/>
      </c>
      <c r="N3971" s="68" t="str">
        <f>IF(AND(Formulaire!$H$21=Aéroports!$E3971,--ISNUMBER(IFERROR(SEARCH(Formulaire!$H$22,$C3971,1),""))=1),MAX(N$1:N3970)+1,"")</f>
        <v/>
      </c>
      <c r="O3971" s="68" t="str">
        <f>IF(AND(Formulaire!$H$27=Aéroports!$E3971,--ISNUMBER(IFERROR(SEARCH(Formulaire!$H$28,$C3971,1),""))=1),MAX(O$1:O3970)+1,"")</f>
        <v/>
      </c>
      <c r="Q3971" s="91" t="str">
        <f>IFERROR(INDEX($C$2:$C$5193,MATCH(ROWS(M$2:M3971),M$2:M$5193,0)),"")</f>
        <v/>
      </c>
      <c r="R3971" s="70" t="str">
        <f>IFERROR(INDEX($C$2:$C$5193,MATCH(ROWS(N$2:N3971),N$2:N$5193,0)),"")</f>
        <v/>
      </c>
      <c r="S3971" s="92" t="str">
        <f>IFERROR(INDEX($C$2:$C$5193,MATCH(ROWS(O$2:O3971),O$2:O$5193,0)),"")</f>
        <v/>
      </c>
    </row>
    <row r="3972" spans="1:19" x14ac:dyDescent="0.25">
      <c r="A3972" s="69">
        <v>1857</v>
      </c>
      <c r="B3972" s="69" t="s">
        <v>11494</v>
      </c>
      <c r="C3972" s="69" t="s">
        <v>11495</v>
      </c>
      <c r="D3972" s="69" t="s">
        <v>11206</v>
      </c>
      <c r="E3972" s="69" t="s">
        <v>22439</v>
      </c>
      <c r="F3972" s="69" t="s">
        <v>11496</v>
      </c>
      <c r="G3972" s="69" t="s">
        <v>11497</v>
      </c>
      <c r="H3972" s="69">
        <v>20.045000000000002</v>
      </c>
      <c r="I3972" s="69">
        <v>-102.276</v>
      </c>
      <c r="J3972" s="69">
        <v>5141</v>
      </c>
      <c r="K3972" s="69">
        <v>-6</v>
      </c>
      <c r="L3972" s="69">
        <f>COUNTIFS(Aéroports!$C$2:$C$5193,Aéroports!$C3972,Aéroports!$D$2:$D$5193,Aéroports!$D3972)</f>
        <v>1</v>
      </c>
      <c r="M3972" s="69" t="str">
        <f>IF(AND(Formulaire!$H$15=Aéroports!$E3972,--ISNUMBER(IFERROR(SEARCH(Formulaire!$H$16,$C3972,1),""))=1),MAX(M$1:M3971)+1,"")</f>
        <v/>
      </c>
      <c r="N3972" s="69" t="str">
        <f>IF(AND(Formulaire!$H$21=Aéroports!$E3972,--ISNUMBER(IFERROR(SEARCH(Formulaire!$H$22,$C3972,1),""))=1),MAX(N$1:N3971)+1,"")</f>
        <v/>
      </c>
      <c r="O3972" s="69" t="str">
        <f>IF(AND(Formulaire!$H$27=Aéroports!$E3972,--ISNUMBER(IFERROR(SEARCH(Formulaire!$H$28,$C3972,1),""))=1),MAX(O$1:O3971)+1,"")</f>
        <v/>
      </c>
      <c r="Q3972" s="91" t="str">
        <f>IFERROR(INDEX($C$2:$C$5193,MATCH(ROWS(M$2:M3972),M$2:M$5193,0)),"")</f>
        <v/>
      </c>
      <c r="R3972" s="70" t="str">
        <f>IFERROR(INDEX($C$2:$C$5193,MATCH(ROWS(N$2:N3972),N$2:N$5193,0)),"")</f>
        <v/>
      </c>
      <c r="S3972" s="92" t="str">
        <f>IFERROR(INDEX($C$2:$C$5193,MATCH(ROWS(O$2:O3972),O$2:O$5193,0)),"")</f>
        <v/>
      </c>
    </row>
    <row r="3973" spans="1:19" x14ac:dyDescent="0.25">
      <c r="A3973" s="68">
        <v>1856</v>
      </c>
      <c r="B3973" s="68" t="s">
        <v>11498</v>
      </c>
      <c r="C3973" s="68" t="s">
        <v>11499</v>
      </c>
      <c r="D3973" s="68" t="s">
        <v>11206</v>
      </c>
      <c r="E3973" s="68" t="s">
        <v>22439</v>
      </c>
      <c r="F3973" s="68" t="s">
        <v>11500</v>
      </c>
      <c r="G3973" s="68" t="s">
        <v>11501</v>
      </c>
      <c r="H3973" s="68">
        <v>17.601600000000001</v>
      </c>
      <c r="I3973" s="68">
        <v>-101.461</v>
      </c>
      <c r="J3973" s="68">
        <v>26</v>
      </c>
      <c r="K3973" s="68">
        <v>-6</v>
      </c>
      <c r="L3973" s="68">
        <f>COUNTIFS(Aéroports!$C$2:$C$5193,Aéroports!$C3973,Aéroports!$D$2:$D$5193,Aéroports!$D3973)</f>
        <v>1</v>
      </c>
      <c r="M3973" s="68" t="str">
        <f>IF(AND(Formulaire!$H$15=Aéroports!$E3973,--ISNUMBER(IFERROR(SEARCH(Formulaire!$H$16,$C3973,1),""))=1),MAX(M$1:M3972)+1,"")</f>
        <v/>
      </c>
      <c r="N3973" s="68" t="str">
        <f>IF(AND(Formulaire!$H$21=Aéroports!$E3973,--ISNUMBER(IFERROR(SEARCH(Formulaire!$H$22,$C3973,1),""))=1),MAX(N$1:N3972)+1,"")</f>
        <v/>
      </c>
      <c r="O3973" s="68" t="str">
        <f>IF(AND(Formulaire!$H$27=Aéroports!$E3973,--ISNUMBER(IFERROR(SEARCH(Formulaire!$H$28,$C3973,1),""))=1),MAX(O$1:O3972)+1,"")</f>
        <v/>
      </c>
      <c r="Q3973" s="91" t="str">
        <f>IFERROR(INDEX($C$2:$C$5193,MATCH(ROWS(M$2:M3973),M$2:M$5193,0)),"")</f>
        <v/>
      </c>
      <c r="R3973" s="70" t="str">
        <f>IFERROR(INDEX($C$2:$C$5193,MATCH(ROWS(N$2:N3973),N$2:N$5193,0)),"")</f>
        <v/>
      </c>
      <c r="S3973" s="92" t="str">
        <f>IFERROR(INDEX($C$2:$C$5193,MATCH(ROWS(O$2:O3973),O$2:O$5193,0)),"")</f>
        <v/>
      </c>
    </row>
    <row r="3974" spans="1:19" x14ac:dyDescent="0.25">
      <c r="A3974" s="69">
        <v>2254</v>
      </c>
      <c r="B3974" s="69" t="s">
        <v>11502</v>
      </c>
      <c r="C3974" s="69" t="s">
        <v>11503</v>
      </c>
      <c r="D3974" s="69" t="s">
        <v>11504</v>
      </c>
      <c r="E3974" s="69" t="s">
        <v>22440</v>
      </c>
      <c r="F3974" s="69" t="s">
        <v>11505</v>
      </c>
      <c r="G3974" s="69" t="s">
        <v>11506</v>
      </c>
      <c r="H3974" s="69">
        <v>7.4618700000000002</v>
      </c>
      <c r="I3974" s="69">
        <v>151.84299999999999</v>
      </c>
      <c r="J3974" s="69">
        <v>11</v>
      </c>
      <c r="K3974" s="69">
        <v>10</v>
      </c>
      <c r="L3974" s="69">
        <f>COUNTIFS(Aéroports!$C$2:$C$5193,Aéroports!$C3974,Aéroports!$D$2:$D$5193,Aéroports!$D3974)</f>
        <v>1</v>
      </c>
      <c r="M3974" s="69" t="str">
        <f>IF(AND(Formulaire!$H$15=Aéroports!$E3974,--ISNUMBER(IFERROR(SEARCH(Formulaire!$H$16,$C3974,1),""))=1),MAX(M$1:M3973)+1,"")</f>
        <v/>
      </c>
      <c r="N3974" s="69" t="str">
        <f>IF(AND(Formulaire!$H$21=Aéroports!$E3974,--ISNUMBER(IFERROR(SEARCH(Formulaire!$H$22,$C3974,1),""))=1),MAX(N$1:N3973)+1,"")</f>
        <v/>
      </c>
      <c r="O3974" s="69" t="str">
        <f>IF(AND(Formulaire!$H$27=Aéroports!$E3974,--ISNUMBER(IFERROR(SEARCH(Formulaire!$H$28,$C3974,1),""))=1),MAX(O$1:O3973)+1,"")</f>
        <v/>
      </c>
      <c r="Q3974" s="91" t="str">
        <f>IFERROR(INDEX($C$2:$C$5193,MATCH(ROWS(M$2:M3974),M$2:M$5193,0)),"")</f>
        <v/>
      </c>
      <c r="R3974" s="70" t="str">
        <f>IFERROR(INDEX($C$2:$C$5193,MATCH(ROWS(N$2:N3974),N$2:N$5193,0)),"")</f>
        <v/>
      </c>
      <c r="S3974" s="92" t="str">
        <f>IFERROR(INDEX($C$2:$C$5193,MATCH(ROWS(O$2:O3974),O$2:O$5193,0)),"")</f>
        <v/>
      </c>
    </row>
    <row r="3975" spans="1:19" x14ac:dyDescent="0.25">
      <c r="A3975" s="68">
        <v>2257</v>
      </c>
      <c r="B3975" s="68" t="s">
        <v>11507</v>
      </c>
      <c r="C3975" s="68" t="s">
        <v>11508</v>
      </c>
      <c r="D3975" s="68" t="s">
        <v>11504</v>
      </c>
      <c r="E3975" s="68" t="s">
        <v>22440</v>
      </c>
      <c r="F3975" s="68" t="s">
        <v>11509</v>
      </c>
      <c r="G3975" s="68" t="s">
        <v>11510</v>
      </c>
      <c r="H3975" s="68">
        <v>5.3569800000000001</v>
      </c>
      <c r="I3975" s="68">
        <v>162.958</v>
      </c>
      <c r="J3975" s="68">
        <v>11</v>
      </c>
      <c r="K3975" s="68">
        <v>11</v>
      </c>
      <c r="L3975" s="68">
        <f>COUNTIFS(Aéroports!$C$2:$C$5193,Aéroports!$C3975,Aéroports!$D$2:$D$5193,Aéroports!$D3975)</f>
        <v>1</v>
      </c>
      <c r="M3975" s="68" t="str">
        <f>IF(AND(Formulaire!$H$15=Aéroports!$E3975,--ISNUMBER(IFERROR(SEARCH(Formulaire!$H$16,$C3975,1),""))=1),MAX(M$1:M3974)+1,"")</f>
        <v/>
      </c>
      <c r="N3975" s="68" t="str">
        <f>IF(AND(Formulaire!$H$21=Aéroports!$E3975,--ISNUMBER(IFERROR(SEARCH(Formulaire!$H$22,$C3975,1),""))=1),MAX(N$1:N3974)+1,"")</f>
        <v/>
      </c>
      <c r="O3975" s="68" t="str">
        <f>IF(AND(Formulaire!$H$27=Aéroports!$E3975,--ISNUMBER(IFERROR(SEARCH(Formulaire!$H$28,$C3975,1),""))=1),MAX(O$1:O3974)+1,"")</f>
        <v/>
      </c>
      <c r="Q3975" s="91" t="str">
        <f>IFERROR(INDEX($C$2:$C$5193,MATCH(ROWS(M$2:M3975),M$2:M$5193,0)),"")</f>
        <v/>
      </c>
      <c r="R3975" s="70" t="str">
        <f>IFERROR(INDEX($C$2:$C$5193,MATCH(ROWS(N$2:N3975),N$2:N$5193,0)),"")</f>
        <v/>
      </c>
      <c r="S3975" s="92" t="str">
        <f>IFERROR(INDEX($C$2:$C$5193,MATCH(ROWS(O$2:O3975),O$2:O$5193,0)),"")</f>
        <v/>
      </c>
    </row>
    <row r="3976" spans="1:19" x14ac:dyDescent="0.25">
      <c r="A3976" s="69">
        <v>2255</v>
      </c>
      <c r="B3976" s="69" t="s">
        <v>11511</v>
      </c>
      <c r="C3976" s="69" t="s">
        <v>11512</v>
      </c>
      <c r="D3976" s="69" t="s">
        <v>11504</v>
      </c>
      <c r="E3976" s="69" t="s">
        <v>22440</v>
      </c>
      <c r="F3976" s="69" t="s">
        <v>11513</v>
      </c>
      <c r="G3976" s="69" t="s">
        <v>11514</v>
      </c>
      <c r="H3976" s="69">
        <v>6.9851000000000001</v>
      </c>
      <c r="I3976" s="69">
        <v>158.209</v>
      </c>
      <c r="J3976" s="69">
        <v>10</v>
      </c>
      <c r="K3976" s="69">
        <v>11</v>
      </c>
      <c r="L3976" s="69">
        <f>COUNTIFS(Aéroports!$C$2:$C$5193,Aéroports!$C3976,Aéroports!$D$2:$D$5193,Aéroports!$D3976)</f>
        <v>1</v>
      </c>
      <c r="M3976" s="69" t="str">
        <f>IF(AND(Formulaire!$H$15=Aéroports!$E3976,--ISNUMBER(IFERROR(SEARCH(Formulaire!$H$16,$C3976,1),""))=1),MAX(M$1:M3975)+1,"")</f>
        <v/>
      </c>
      <c r="N3976" s="69" t="str">
        <f>IF(AND(Formulaire!$H$21=Aéroports!$E3976,--ISNUMBER(IFERROR(SEARCH(Formulaire!$H$22,$C3976,1),""))=1),MAX(N$1:N3975)+1,"")</f>
        <v/>
      </c>
      <c r="O3976" s="69" t="str">
        <f>IF(AND(Formulaire!$H$27=Aéroports!$E3976,--ISNUMBER(IFERROR(SEARCH(Formulaire!$H$28,$C3976,1),""))=1),MAX(O$1:O3975)+1,"")</f>
        <v/>
      </c>
      <c r="Q3976" s="91" t="str">
        <f>IFERROR(INDEX($C$2:$C$5193,MATCH(ROWS(M$2:M3976),M$2:M$5193,0)),"")</f>
        <v/>
      </c>
      <c r="R3976" s="70" t="str">
        <f>IFERROR(INDEX($C$2:$C$5193,MATCH(ROWS(N$2:N3976),N$2:N$5193,0)),"")</f>
        <v/>
      </c>
      <c r="S3976" s="92" t="str">
        <f>IFERROR(INDEX($C$2:$C$5193,MATCH(ROWS(O$2:O3976),O$2:O$5193,0)),"")</f>
        <v/>
      </c>
    </row>
    <row r="3977" spans="1:19" x14ac:dyDescent="0.25">
      <c r="A3977" s="68">
        <v>2258</v>
      </c>
      <c r="B3977" s="68" t="s">
        <v>11515</v>
      </c>
      <c r="C3977" s="68" t="s">
        <v>11516</v>
      </c>
      <c r="D3977" s="68" t="s">
        <v>11504</v>
      </c>
      <c r="E3977" s="68" t="s">
        <v>22440</v>
      </c>
      <c r="F3977" s="68" t="s">
        <v>11517</v>
      </c>
      <c r="G3977" s="68" t="s">
        <v>11518</v>
      </c>
      <c r="H3977" s="68">
        <v>9.4989100000000004</v>
      </c>
      <c r="I3977" s="68">
        <v>138.083</v>
      </c>
      <c r="J3977" s="68">
        <v>91</v>
      </c>
      <c r="K3977" s="68">
        <v>10</v>
      </c>
      <c r="L3977" s="68">
        <f>COUNTIFS(Aéroports!$C$2:$C$5193,Aéroports!$C3977,Aéroports!$D$2:$D$5193,Aéroports!$D3977)</f>
        <v>1</v>
      </c>
      <c r="M3977" s="68" t="str">
        <f>IF(AND(Formulaire!$H$15=Aéroports!$E3977,--ISNUMBER(IFERROR(SEARCH(Formulaire!$H$16,$C3977,1),""))=1),MAX(M$1:M3976)+1,"")</f>
        <v/>
      </c>
      <c r="N3977" s="68" t="str">
        <f>IF(AND(Formulaire!$H$21=Aéroports!$E3977,--ISNUMBER(IFERROR(SEARCH(Formulaire!$H$22,$C3977,1),""))=1),MAX(N$1:N3976)+1,"")</f>
        <v/>
      </c>
      <c r="O3977" s="68" t="str">
        <f>IF(AND(Formulaire!$H$27=Aéroports!$E3977,--ISNUMBER(IFERROR(SEARCH(Formulaire!$H$28,$C3977,1),""))=1),MAX(O$1:O3976)+1,"")</f>
        <v/>
      </c>
      <c r="Q3977" s="91" t="str">
        <f>IFERROR(INDEX($C$2:$C$5193,MATCH(ROWS(M$2:M3977),M$2:M$5193,0)),"")</f>
        <v/>
      </c>
      <c r="R3977" s="70" t="str">
        <f>IFERROR(INDEX($C$2:$C$5193,MATCH(ROWS(N$2:N3977),N$2:N$5193,0)),"")</f>
        <v/>
      </c>
      <c r="S3977" s="92" t="str">
        <f>IFERROR(INDEX($C$2:$C$5193,MATCH(ROWS(O$2:O3977),O$2:O$5193,0)),"")</f>
        <v/>
      </c>
    </row>
    <row r="3978" spans="1:19" x14ac:dyDescent="0.25">
      <c r="A3978" s="69">
        <v>1735</v>
      </c>
      <c r="B3978" s="69" t="s">
        <v>11524</v>
      </c>
      <c r="C3978" s="69" t="s">
        <v>11525</v>
      </c>
      <c r="D3978" s="69" t="s">
        <v>11526</v>
      </c>
      <c r="E3978" s="69" t="s">
        <v>22442</v>
      </c>
      <c r="F3978" s="69" t="s">
        <v>11527</v>
      </c>
      <c r="G3978" s="69" t="s">
        <v>11528</v>
      </c>
      <c r="H3978" s="69">
        <v>46.927700000000002</v>
      </c>
      <c r="I3978" s="69">
        <v>28.931000000000001</v>
      </c>
      <c r="J3978" s="69">
        <v>399</v>
      </c>
      <c r="K3978" s="69">
        <v>2</v>
      </c>
      <c r="L3978" s="69">
        <f>COUNTIFS(Aéroports!$C$2:$C$5193,Aéroports!$C3978,Aéroports!$D$2:$D$5193,Aéroports!$D3978)</f>
        <v>1</v>
      </c>
      <c r="M3978" s="69" t="str">
        <f>IF(AND(Formulaire!$H$15=Aéroports!$E3978,--ISNUMBER(IFERROR(SEARCH(Formulaire!$H$16,$C3978,1),""))=1),MAX(M$1:M3977)+1,"")</f>
        <v/>
      </c>
      <c r="N3978" s="69" t="str">
        <f>IF(AND(Formulaire!$H$21=Aéroports!$E3978,--ISNUMBER(IFERROR(SEARCH(Formulaire!$H$22,$C3978,1),""))=1),MAX(N$1:N3977)+1,"")</f>
        <v/>
      </c>
      <c r="O3978" s="69" t="str">
        <f>IF(AND(Formulaire!$H$27=Aéroports!$E3978,--ISNUMBER(IFERROR(SEARCH(Formulaire!$H$28,$C3978,1),""))=1),MAX(O$1:O3977)+1,"")</f>
        <v/>
      </c>
      <c r="Q3978" s="91" t="str">
        <f>IFERROR(INDEX($C$2:$C$5193,MATCH(ROWS(M$2:M3978),M$2:M$5193,0)),"")</f>
        <v/>
      </c>
      <c r="R3978" s="70" t="str">
        <f>IFERROR(INDEX($C$2:$C$5193,MATCH(ROWS(N$2:N3978),N$2:N$5193,0)),"")</f>
        <v/>
      </c>
      <c r="S3978" s="92" t="str">
        <f>IFERROR(INDEX($C$2:$C$5193,MATCH(ROWS(O$2:O3978),O$2:O$5193,0)),"")</f>
        <v/>
      </c>
    </row>
    <row r="3979" spans="1:19" x14ac:dyDescent="0.25">
      <c r="A3979" s="68">
        <v>1734</v>
      </c>
      <c r="B3979" s="68" t="s">
        <v>11529</v>
      </c>
      <c r="C3979" s="68" t="s">
        <v>11530</v>
      </c>
      <c r="D3979" s="68" t="s">
        <v>11526</v>
      </c>
      <c r="E3979" s="68" t="s">
        <v>22442</v>
      </c>
      <c r="F3979" s="68" t="s">
        <v>11531</v>
      </c>
      <c r="G3979" s="68" t="s">
        <v>11532</v>
      </c>
      <c r="H3979" s="68">
        <v>47.838099999999997</v>
      </c>
      <c r="I3979" s="68">
        <v>27.781500000000001</v>
      </c>
      <c r="J3979" s="68">
        <v>758</v>
      </c>
      <c r="K3979" s="68">
        <v>2</v>
      </c>
      <c r="L3979" s="68">
        <f>COUNTIFS(Aéroports!$C$2:$C$5193,Aéroports!$C3979,Aéroports!$D$2:$D$5193,Aéroports!$D3979)</f>
        <v>1</v>
      </c>
      <c r="M3979" s="68" t="str">
        <f>IF(AND(Formulaire!$H$15=Aéroports!$E3979,--ISNUMBER(IFERROR(SEARCH(Formulaire!$H$16,$C3979,1),""))=1),MAX(M$1:M3978)+1,"")</f>
        <v/>
      </c>
      <c r="N3979" s="68" t="str">
        <f>IF(AND(Formulaire!$H$21=Aéroports!$E3979,--ISNUMBER(IFERROR(SEARCH(Formulaire!$H$22,$C3979,1),""))=1),MAX(N$1:N3978)+1,"")</f>
        <v/>
      </c>
      <c r="O3979" s="68" t="str">
        <f>IF(AND(Formulaire!$H$27=Aéroports!$E3979,--ISNUMBER(IFERROR(SEARCH(Formulaire!$H$28,$C3979,1),""))=1),MAX(O$1:O3978)+1,"")</f>
        <v/>
      </c>
      <c r="Q3979" s="91" t="str">
        <f>IFERROR(INDEX($C$2:$C$5193,MATCH(ROWS(M$2:M3979),M$2:M$5193,0)),"")</f>
        <v/>
      </c>
      <c r="R3979" s="70" t="str">
        <f>IFERROR(INDEX($C$2:$C$5193,MATCH(ROWS(N$2:N3979),N$2:N$5193,0)),"")</f>
        <v/>
      </c>
      <c r="S3979" s="92" t="str">
        <f>IFERROR(INDEX($C$2:$C$5193,MATCH(ROWS(O$2:O3979),O$2:O$5193,0)),"")</f>
        <v/>
      </c>
    </row>
    <row r="3980" spans="1:19" x14ac:dyDescent="0.25">
      <c r="A3980" s="69">
        <v>6370</v>
      </c>
      <c r="B3980" s="69" t="s">
        <v>11533</v>
      </c>
      <c r="C3980" s="69" t="s">
        <v>11534</v>
      </c>
      <c r="D3980" s="69" t="s">
        <v>11535</v>
      </c>
      <c r="E3980" s="69" t="s">
        <v>22443</v>
      </c>
      <c r="F3980" s="69" t="s">
        <v>11536</v>
      </c>
      <c r="G3980" s="69" t="s">
        <v>11537</v>
      </c>
      <c r="H3980" s="69">
        <v>46.376399999999997</v>
      </c>
      <c r="I3980" s="69">
        <v>96.221100000000007</v>
      </c>
      <c r="J3980" s="69">
        <v>7260</v>
      </c>
      <c r="K3980" s="69">
        <v>8</v>
      </c>
      <c r="L3980" s="69">
        <f>COUNTIFS(Aéroports!$C$2:$C$5193,Aéroports!$C3980,Aéroports!$D$2:$D$5193,Aéroports!$D3980)</f>
        <v>1</v>
      </c>
      <c r="M3980" s="69" t="str">
        <f>IF(AND(Formulaire!$H$15=Aéroports!$E3980,--ISNUMBER(IFERROR(SEARCH(Formulaire!$H$16,$C3980,1),""))=1),MAX(M$1:M3979)+1,"")</f>
        <v/>
      </c>
      <c r="N3980" s="69" t="str">
        <f>IF(AND(Formulaire!$H$21=Aéroports!$E3980,--ISNUMBER(IFERROR(SEARCH(Formulaire!$H$22,$C3980,1),""))=1),MAX(N$1:N3979)+1,"")</f>
        <v/>
      </c>
      <c r="O3980" s="69" t="str">
        <f>IF(AND(Formulaire!$H$27=Aéroports!$E3980,--ISNUMBER(IFERROR(SEARCH(Formulaire!$H$28,$C3980,1),""))=1),MAX(O$1:O3979)+1,"")</f>
        <v/>
      </c>
      <c r="Q3980" s="91" t="str">
        <f>IFERROR(INDEX($C$2:$C$5193,MATCH(ROWS(M$2:M3980),M$2:M$5193,0)),"")</f>
        <v/>
      </c>
      <c r="R3980" s="70" t="str">
        <f>IFERROR(INDEX($C$2:$C$5193,MATCH(ROWS(N$2:N3980),N$2:N$5193,0)),"")</f>
        <v/>
      </c>
      <c r="S3980" s="92" t="str">
        <f>IFERROR(INDEX($C$2:$C$5193,MATCH(ROWS(O$2:O3980),O$2:O$5193,0)),"")</f>
        <v/>
      </c>
    </row>
    <row r="3981" spans="1:19" x14ac:dyDescent="0.25">
      <c r="A3981" s="68">
        <v>6369</v>
      </c>
      <c r="B3981" s="68" t="s">
        <v>11538</v>
      </c>
      <c r="C3981" s="68" t="s">
        <v>11539</v>
      </c>
      <c r="D3981" s="68" t="s">
        <v>11535</v>
      </c>
      <c r="E3981" s="68" t="s">
        <v>22443</v>
      </c>
      <c r="F3981" s="68" t="s">
        <v>11540</v>
      </c>
      <c r="G3981" s="68" t="s">
        <v>11541</v>
      </c>
      <c r="H3981" s="68">
        <v>46.250300000000003</v>
      </c>
      <c r="I3981" s="68">
        <v>102.80200000000001</v>
      </c>
      <c r="J3981" s="68">
        <v>5932</v>
      </c>
      <c r="K3981" s="68">
        <v>8</v>
      </c>
      <c r="L3981" s="68">
        <f>COUNTIFS(Aéroports!$C$2:$C$5193,Aéroports!$C3981,Aéroports!$D$2:$D$5193,Aéroports!$D3981)</f>
        <v>1</v>
      </c>
      <c r="M3981" s="68" t="str">
        <f>IF(AND(Formulaire!$H$15=Aéroports!$E3981,--ISNUMBER(IFERROR(SEARCH(Formulaire!$H$16,$C3981,1),""))=1),MAX(M$1:M3980)+1,"")</f>
        <v/>
      </c>
      <c r="N3981" s="68" t="str">
        <f>IF(AND(Formulaire!$H$21=Aéroports!$E3981,--ISNUMBER(IFERROR(SEARCH(Formulaire!$H$22,$C3981,1),""))=1),MAX(N$1:N3980)+1,"")</f>
        <v/>
      </c>
      <c r="O3981" s="68" t="str">
        <f>IF(AND(Formulaire!$H$27=Aéroports!$E3981,--ISNUMBER(IFERROR(SEARCH(Formulaire!$H$28,$C3981,1),""))=1),MAX(O$1:O3980)+1,"")</f>
        <v/>
      </c>
      <c r="Q3981" s="91" t="str">
        <f>IFERROR(INDEX($C$2:$C$5193,MATCH(ROWS(M$2:M3981),M$2:M$5193,0)),"")</f>
        <v/>
      </c>
      <c r="R3981" s="70" t="str">
        <f>IFERROR(INDEX($C$2:$C$5193,MATCH(ROWS(N$2:N3981),N$2:N$5193,0)),"")</f>
        <v/>
      </c>
      <c r="S3981" s="92" t="str">
        <f>IFERROR(INDEX($C$2:$C$5193,MATCH(ROWS(O$2:O3981),O$2:O$5193,0)),"")</f>
        <v/>
      </c>
    </row>
    <row r="3982" spans="1:19" x14ac:dyDescent="0.25">
      <c r="A3982" s="69">
        <v>12051</v>
      </c>
      <c r="B3982" s="69" t="s">
        <v>11578</v>
      </c>
      <c r="C3982" s="69" t="s">
        <v>22585</v>
      </c>
      <c r="D3982" s="69" t="s">
        <v>11535</v>
      </c>
      <c r="E3982" s="69" t="s">
        <v>22443</v>
      </c>
      <c r="F3982" s="69" t="s">
        <v>11579</v>
      </c>
      <c r="G3982" s="69" t="s">
        <v>11580</v>
      </c>
      <c r="H3982" s="69">
        <v>46.660299999999999</v>
      </c>
      <c r="I3982" s="69">
        <v>113.285</v>
      </c>
      <c r="J3982" s="69">
        <v>3205</v>
      </c>
      <c r="K3982" s="69" t="s">
        <v>340</v>
      </c>
      <c r="L3982" s="69">
        <f>COUNTIFS(Aéroports!$C$2:$C$5193,Aéroports!$C3982,Aéroports!$D$2:$D$5193,Aéroports!$D3982)</f>
        <v>1</v>
      </c>
      <c r="M3982" s="69" t="str">
        <f>IF(AND(Formulaire!$H$15=Aéroports!$E3982,--ISNUMBER(IFERROR(SEARCH(Formulaire!$H$16,$C3982,1),""))=1),MAX(M$1:M3981)+1,"")</f>
        <v/>
      </c>
      <c r="N3982" s="69" t="str">
        <f>IF(AND(Formulaire!$H$21=Aéroports!$E3982,--ISNUMBER(IFERROR(SEARCH(Formulaire!$H$22,$C3982,1),""))=1),MAX(N$1:N3981)+1,"")</f>
        <v/>
      </c>
      <c r="O3982" s="69" t="str">
        <f>IF(AND(Formulaire!$H$27=Aéroports!$E3982,--ISNUMBER(IFERROR(SEARCH(Formulaire!$H$28,$C3982,1),""))=1),MAX(O$1:O3981)+1,"")</f>
        <v/>
      </c>
      <c r="Q3982" s="91" t="str">
        <f>IFERROR(INDEX($C$2:$C$5193,MATCH(ROWS(M$2:M3982),M$2:M$5193,0)),"")</f>
        <v/>
      </c>
      <c r="R3982" s="70" t="str">
        <f>IFERROR(INDEX($C$2:$C$5193,MATCH(ROWS(N$2:N3982),N$2:N$5193,0)),"")</f>
        <v/>
      </c>
      <c r="S3982" s="92" t="str">
        <f>IFERROR(INDEX($C$2:$C$5193,MATCH(ROWS(O$2:O3982),O$2:O$5193,0)),"")</f>
        <v/>
      </c>
    </row>
    <row r="3983" spans="1:19" x14ac:dyDescent="0.25">
      <c r="A3983" s="68">
        <v>6371</v>
      </c>
      <c r="B3983" s="68" t="s">
        <v>11542</v>
      </c>
      <c r="C3983" s="68" t="s">
        <v>11543</v>
      </c>
      <c r="D3983" s="68" t="s">
        <v>11535</v>
      </c>
      <c r="E3983" s="68" t="s">
        <v>22443</v>
      </c>
      <c r="F3983" s="68" t="s">
        <v>11544</v>
      </c>
      <c r="G3983" s="68" t="s">
        <v>11545</v>
      </c>
      <c r="H3983" s="68">
        <v>46.1633</v>
      </c>
      <c r="I3983" s="68">
        <v>100.70399999999999</v>
      </c>
      <c r="J3983" s="68">
        <v>6085</v>
      </c>
      <c r="K3983" s="68">
        <v>8</v>
      </c>
      <c r="L3983" s="68">
        <f>COUNTIFS(Aéroports!$C$2:$C$5193,Aéroports!$C3983,Aéroports!$D$2:$D$5193,Aéroports!$D3983)</f>
        <v>1</v>
      </c>
      <c r="M3983" s="68" t="str">
        <f>IF(AND(Formulaire!$H$15=Aéroports!$E3983,--ISNUMBER(IFERROR(SEARCH(Formulaire!$H$16,$C3983,1),""))=1),MAX(M$1:M3982)+1,"")</f>
        <v/>
      </c>
      <c r="N3983" s="68" t="str">
        <f>IF(AND(Formulaire!$H$21=Aéroports!$E3983,--ISNUMBER(IFERROR(SEARCH(Formulaire!$H$22,$C3983,1),""))=1),MAX(N$1:N3982)+1,"")</f>
        <v/>
      </c>
      <c r="O3983" s="68" t="str">
        <f>IF(AND(Formulaire!$H$27=Aéroports!$E3983,--ISNUMBER(IFERROR(SEARCH(Formulaire!$H$28,$C3983,1),""))=1),MAX(O$1:O3982)+1,"")</f>
        <v/>
      </c>
      <c r="Q3983" s="91" t="str">
        <f>IFERROR(INDEX($C$2:$C$5193,MATCH(ROWS(M$2:M3983),M$2:M$5193,0)),"")</f>
        <v/>
      </c>
      <c r="R3983" s="70" t="str">
        <f>IFERROR(INDEX($C$2:$C$5193,MATCH(ROWS(N$2:N3983),N$2:N$5193,0)),"")</f>
        <v/>
      </c>
      <c r="S3983" s="92" t="str">
        <f>IFERROR(INDEX($C$2:$C$5193,MATCH(ROWS(O$2:O3983),O$2:O$5193,0)),"")</f>
        <v/>
      </c>
    </row>
    <row r="3984" spans="1:19" x14ac:dyDescent="0.25">
      <c r="A3984" s="69">
        <v>7557</v>
      </c>
      <c r="B3984" s="69" t="s">
        <v>11546</v>
      </c>
      <c r="C3984" s="69" t="s">
        <v>11547</v>
      </c>
      <c r="D3984" s="69" t="s">
        <v>11535</v>
      </c>
      <c r="E3984" s="69" t="s">
        <v>22443</v>
      </c>
      <c r="F3984" s="69" t="s">
        <v>11548</v>
      </c>
      <c r="G3984" s="69" t="s">
        <v>11549</v>
      </c>
      <c r="H3984" s="69">
        <v>48.854999999999997</v>
      </c>
      <c r="I3984" s="69">
        <v>103.476</v>
      </c>
      <c r="J3984" s="69">
        <v>4311</v>
      </c>
      <c r="K3984" s="69">
        <v>8</v>
      </c>
      <c r="L3984" s="69">
        <f>COUNTIFS(Aéroports!$C$2:$C$5193,Aéroports!$C3984,Aéroports!$D$2:$D$5193,Aéroports!$D3984)</f>
        <v>1</v>
      </c>
      <c r="M3984" s="69" t="str">
        <f>IF(AND(Formulaire!$H$15=Aéroports!$E3984,--ISNUMBER(IFERROR(SEARCH(Formulaire!$H$16,$C3984,1),""))=1),MAX(M$1:M3983)+1,"")</f>
        <v/>
      </c>
      <c r="N3984" s="69" t="str">
        <f>IF(AND(Formulaire!$H$21=Aéroports!$E3984,--ISNUMBER(IFERROR(SEARCH(Formulaire!$H$22,$C3984,1),""))=1),MAX(N$1:N3983)+1,"")</f>
        <v/>
      </c>
      <c r="O3984" s="69" t="str">
        <f>IF(AND(Formulaire!$H$27=Aéroports!$E3984,--ISNUMBER(IFERROR(SEARCH(Formulaire!$H$28,$C3984,1),""))=1),MAX(O$1:O3983)+1,"")</f>
        <v/>
      </c>
      <c r="Q3984" s="91" t="str">
        <f>IFERROR(INDEX($C$2:$C$5193,MATCH(ROWS(M$2:M3984),M$2:M$5193,0)),"")</f>
        <v/>
      </c>
      <c r="R3984" s="70" t="str">
        <f>IFERROR(INDEX($C$2:$C$5193,MATCH(ROWS(N$2:N3984),N$2:N$5193,0)),"")</f>
        <v/>
      </c>
      <c r="S3984" s="92" t="str">
        <f>IFERROR(INDEX($C$2:$C$5193,MATCH(ROWS(O$2:O3984),O$2:O$5193,0)),"")</f>
        <v/>
      </c>
    </row>
    <row r="3985" spans="1:19" x14ac:dyDescent="0.25">
      <c r="A3985" s="68">
        <v>6795</v>
      </c>
      <c r="B3985" s="68" t="s">
        <v>11550</v>
      </c>
      <c r="C3985" s="68" t="s">
        <v>11551</v>
      </c>
      <c r="D3985" s="68" t="s">
        <v>11535</v>
      </c>
      <c r="E3985" s="68" t="s">
        <v>22443</v>
      </c>
      <c r="F3985" s="68" t="s">
        <v>11552</v>
      </c>
      <c r="G3985" s="68" t="s">
        <v>11553</v>
      </c>
      <c r="H3985" s="68">
        <v>48.1357</v>
      </c>
      <c r="I3985" s="68">
        <v>114.646</v>
      </c>
      <c r="J3985" s="68">
        <v>2457</v>
      </c>
      <c r="K3985" s="68">
        <v>8</v>
      </c>
      <c r="L3985" s="68">
        <f>COUNTIFS(Aéroports!$C$2:$C$5193,Aéroports!$C3985,Aéroports!$D$2:$D$5193,Aéroports!$D3985)</f>
        <v>1</v>
      </c>
      <c r="M3985" s="68" t="str">
        <f>IF(AND(Formulaire!$H$15=Aéroports!$E3985,--ISNUMBER(IFERROR(SEARCH(Formulaire!$H$16,$C3985,1),""))=1),MAX(M$1:M3984)+1,"")</f>
        <v/>
      </c>
      <c r="N3985" s="68" t="str">
        <f>IF(AND(Formulaire!$H$21=Aéroports!$E3985,--ISNUMBER(IFERROR(SEARCH(Formulaire!$H$22,$C3985,1),""))=1),MAX(N$1:N3984)+1,"")</f>
        <v/>
      </c>
      <c r="O3985" s="68" t="str">
        <f>IF(AND(Formulaire!$H$27=Aéroports!$E3985,--ISNUMBER(IFERROR(SEARCH(Formulaire!$H$28,$C3985,1),""))=1),MAX(O$1:O3984)+1,"")</f>
        <v/>
      </c>
      <c r="Q3985" s="91" t="str">
        <f>IFERROR(INDEX($C$2:$C$5193,MATCH(ROWS(M$2:M3985),M$2:M$5193,0)),"")</f>
        <v/>
      </c>
      <c r="R3985" s="70" t="str">
        <f>IFERROR(INDEX($C$2:$C$5193,MATCH(ROWS(N$2:N3985),N$2:N$5193,0)),"")</f>
        <v/>
      </c>
      <c r="S3985" s="92" t="str">
        <f>IFERROR(INDEX($C$2:$C$5193,MATCH(ROWS(O$2:O3985),O$2:O$5193,0)),"")</f>
        <v/>
      </c>
    </row>
    <row r="3986" spans="1:19" x14ac:dyDescent="0.25">
      <c r="A3986" s="69">
        <v>6372</v>
      </c>
      <c r="B3986" s="69" t="s">
        <v>11554</v>
      </c>
      <c r="C3986" s="69" t="s">
        <v>11555</v>
      </c>
      <c r="D3986" s="69" t="s">
        <v>11535</v>
      </c>
      <c r="E3986" s="69" t="s">
        <v>22443</v>
      </c>
      <c r="F3986" s="69" t="s">
        <v>11556</v>
      </c>
      <c r="G3986" s="69" t="s">
        <v>11557</v>
      </c>
      <c r="H3986" s="69">
        <v>43.591700000000003</v>
      </c>
      <c r="I3986" s="69">
        <v>104.43</v>
      </c>
      <c r="J3986" s="69">
        <v>4787</v>
      </c>
      <c r="K3986" s="69">
        <v>8</v>
      </c>
      <c r="L3986" s="69">
        <f>COUNTIFS(Aéroports!$C$2:$C$5193,Aéroports!$C3986,Aéroports!$D$2:$D$5193,Aéroports!$D3986)</f>
        <v>1</v>
      </c>
      <c r="M3986" s="69" t="str">
        <f>IF(AND(Formulaire!$H$15=Aéroports!$E3986,--ISNUMBER(IFERROR(SEARCH(Formulaire!$H$16,$C3986,1),""))=1),MAX(M$1:M3985)+1,"")</f>
        <v/>
      </c>
      <c r="N3986" s="69" t="str">
        <f>IF(AND(Formulaire!$H$21=Aéroports!$E3986,--ISNUMBER(IFERROR(SEARCH(Formulaire!$H$22,$C3986,1),""))=1),MAX(N$1:N3985)+1,"")</f>
        <v/>
      </c>
      <c r="O3986" s="69" t="str">
        <f>IF(AND(Formulaire!$H$27=Aéroports!$E3986,--ISNUMBER(IFERROR(SEARCH(Formulaire!$H$28,$C3986,1),""))=1),MAX(O$1:O3985)+1,"")</f>
        <v/>
      </c>
      <c r="Q3986" s="91" t="str">
        <f>IFERROR(INDEX($C$2:$C$5193,MATCH(ROWS(M$2:M3986),M$2:M$5193,0)),"")</f>
        <v/>
      </c>
      <c r="R3986" s="70" t="str">
        <f>IFERROR(INDEX($C$2:$C$5193,MATCH(ROWS(N$2:N3986),N$2:N$5193,0)),"")</f>
        <v/>
      </c>
      <c r="S3986" s="92" t="str">
        <f>IFERROR(INDEX($C$2:$C$5193,MATCH(ROWS(O$2:O3986),O$2:O$5193,0)),"")</f>
        <v/>
      </c>
    </row>
    <row r="3987" spans="1:19" x14ac:dyDescent="0.25">
      <c r="A3987" s="68">
        <v>6373</v>
      </c>
      <c r="B3987" s="68" t="s">
        <v>11558</v>
      </c>
      <c r="C3987" s="68" t="s">
        <v>11559</v>
      </c>
      <c r="D3987" s="68" t="s">
        <v>11535</v>
      </c>
      <c r="E3987" s="68" t="s">
        <v>22443</v>
      </c>
      <c r="F3987" s="68" t="s">
        <v>11560</v>
      </c>
      <c r="G3987" s="68" t="s">
        <v>11561</v>
      </c>
      <c r="H3987" s="68">
        <v>47.954099999999997</v>
      </c>
      <c r="I3987" s="68">
        <v>91.628200000000007</v>
      </c>
      <c r="J3987" s="68">
        <v>4898</v>
      </c>
      <c r="K3987" s="68">
        <v>7</v>
      </c>
      <c r="L3987" s="68">
        <f>COUNTIFS(Aéroports!$C$2:$C$5193,Aéroports!$C3987,Aéroports!$D$2:$D$5193,Aéroports!$D3987)</f>
        <v>1</v>
      </c>
      <c r="M3987" s="68" t="str">
        <f>IF(AND(Formulaire!$H$15=Aéroports!$E3987,--ISNUMBER(IFERROR(SEARCH(Formulaire!$H$16,$C3987,1),""))=1),MAX(M$1:M3986)+1,"")</f>
        <v/>
      </c>
      <c r="N3987" s="68" t="str">
        <f>IF(AND(Formulaire!$H$21=Aéroports!$E3987,--ISNUMBER(IFERROR(SEARCH(Formulaire!$H$22,$C3987,1),""))=1),MAX(N$1:N3986)+1,"")</f>
        <v/>
      </c>
      <c r="O3987" s="68" t="str">
        <f>IF(AND(Formulaire!$H$27=Aéroports!$E3987,--ISNUMBER(IFERROR(SEARCH(Formulaire!$H$28,$C3987,1),""))=1),MAX(O$1:O3986)+1,"")</f>
        <v/>
      </c>
      <c r="Q3987" s="91" t="str">
        <f>IFERROR(INDEX($C$2:$C$5193,MATCH(ROWS(M$2:M3987),M$2:M$5193,0)),"")</f>
        <v/>
      </c>
      <c r="R3987" s="70" t="str">
        <f>IFERROR(INDEX($C$2:$C$5193,MATCH(ROWS(N$2:N3987),N$2:N$5193,0)),"")</f>
        <v/>
      </c>
      <c r="S3987" s="92" t="str">
        <f>IFERROR(INDEX($C$2:$C$5193,MATCH(ROWS(O$2:O3987),O$2:O$5193,0)),"")</f>
        <v/>
      </c>
    </row>
    <row r="3988" spans="1:19" x14ac:dyDescent="0.25">
      <c r="A3988" s="69">
        <v>6374</v>
      </c>
      <c r="B3988" s="69" t="s">
        <v>11562</v>
      </c>
      <c r="C3988" s="69" t="s">
        <v>11563</v>
      </c>
      <c r="D3988" s="69" t="s">
        <v>11535</v>
      </c>
      <c r="E3988" s="69" t="s">
        <v>22443</v>
      </c>
      <c r="F3988" s="69" t="s">
        <v>11564</v>
      </c>
      <c r="G3988" s="69" t="s">
        <v>11565</v>
      </c>
      <c r="H3988" s="69">
        <v>49.6633</v>
      </c>
      <c r="I3988" s="69">
        <v>100.099</v>
      </c>
      <c r="J3988" s="69">
        <v>4272</v>
      </c>
      <c r="K3988" s="69">
        <v>8</v>
      </c>
      <c r="L3988" s="69">
        <f>COUNTIFS(Aéroports!$C$2:$C$5193,Aéroports!$C3988,Aéroports!$D$2:$D$5193,Aéroports!$D3988)</f>
        <v>1</v>
      </c>
      <c r="M3988" s="69" t="str">
        <f>IF(AND(Formulaire!$H$15=Aéroports!$E3988,--ISNUMBER(IFERROR(SEARCH(Formulaire!$H$16,$C3988,1),""))=1),MAX(M$1:M3987)+1,"")</f>
        <v/>
      </c>
      <c r="N3988" s="69" t="str">
        <f>IF(AND(Formulaire!$H$21=Aéroports!$E3988,--ISNUMBER(IFERROR(SEARCH(Formulaire!$H$22,$C3988,1),""))=1),MAX(N$1:N3987)+1,"")</f>
        <v/>
      </c>
      <c r="O3988" s="69" t="str">
        <f>IF(AND(Formulaire!$H$27=Aéroports!$E3988,--ISNUMBER(IFERROR(SEARCH(Formulaire!$H$28,$C3988,1),""))=1),MAX(O$1:O3987)+1,"")</f>
        <v/>
      </c>
      <c r="Q3988" s="91" t="str">
        <f>IFERROR(INDEX($C$2:$C$5193,MATCH(ROWS(M$2:M3988),M$2:M$5193,0)),"")</f>
        <v/>
      </c>
      <c r="R3988" s="70" t="str">
        <f>IFERROR(INDEX($C$2:$C$5193,MATCH(ROWS(N$2:N3988),N$2:N$5193,0)),"")</f>
        <v/>
      </c>
      <c r="S3988" s="92" t="str">
        <f>IFERROR(INDEX($C$2:$C$5193,MATCH(ROWS(O$2:O3988),O$2:O$5193,0)),"")</f>
        <v/>
      </c>
    </row>
    <row r="3989" spans="1:19" x14ac:dyDescent="0.25">
      <c r="A3989" s="68">
        <v>7470</v>
      </c>
      <c r="B3989" s="68" t="s">
        <v>11566</v>
      </c>
      <c r="C3989" s="68" t="s">
        <v>11567</v>
      </c>
      <c r="D3989" s="68" t="s">
        <v>11535</v>
      </c>
      <c r="E3989" s="68" t="s">
        <v>22443</v>
      </c>
      <c r="F3989" s="68" t="s">
        <v>11568</v>
      </c>
      <c r="G3989" s="68" t="s">
        <v>11569</v>
      </c>
      <c r="H3989" s="68">
        <v>48.993299999999998</v>
      </c>
      <c r="I3989" s="68">
        <v>89.922499999999999</v>
      </c>
      <c r="J3989" s="68">
        <v>5732</v>
      </c>
      <c r="K3989" s="68">
        <v>7</v>
      </c>
      <c r="L3989" s="68">
        <f>COUNTIFS(Aéroports!$C$2:$C$5193,Aéroports!$C3989,Aéroports!$D$2:$D$5193,Aéroports!$D3989)</f>
        <v>1</v>
      </c>
      <c r="M3989" s="68" t="str">
        <f>IF(AND(Formulaire!$H$15=Aéroports!$E3989,--ISNUMBER(IFERROR(SEARCH(Formulaire!$H$16,$C3989,1),""))=1),MAX(M$1:M3988)+1,"")</f>
        <v/>
      </c>
      <c r="N3989" s="68" t="str">
        <f>IF(AND(Formulaire!$H$21=Aéroports!$E3989,--ISNUMBER(IFERROR(SEARCH(Formulaire!$H$22,$C3989,1),""))=1),MAX(N$1:N3988)+1,"")</f>
        <v/>
      </c>
      <c r="O3989" s="68" t="str">
        <f>IF(AND(Formulaire!$H$27=Aéroports!$E3989,--ISNUMBER(IFERROR(SEARCH(Formulaire!$H$28,$C3989,1),""))=1),MAX(O$1:O3988)+1,"")</f>
        <v/>
      </c>
      <c r="Q3989" s="91" t="str">
        <f>IFERROR(INDEX($C$2:$C$5193,MATCH(ROWS(M$2:M3989),M$2:M$5193,0)),"")</f>
        <v/>
      </c>
      <c r="R3989" s="70" t="str">
        <f>IFERROR(INDEX($C$2:$C$5193,MATCH(ROWS(N$2:N3989),N$2:N$5193,0)),"")</f>
        <v/>
      </c>
      <c r="S3989" s="92" t="str">
        <f>IFERROR(INDEX($C$2:$C$5193,MATCH(ROWS(O$2:O3989),O$2:O$5193,0)),"")</f>
        <v/>
      </c>
    </row>
    <row r="3990" spans="1:19" x14ac:dyDescent="0.25">
      <c r="A3990" s="69">
        <v>7558</v>
      </c>
      <c r="B3990" s="69" t="s">
        <v>11570</v>
      </c>
      <c r="C3990" s="69" t="s">
        <v>11571</v>
      </c>
      <c r="D3990" s="69" t="s">
        <v>11535</v>
      </c>
      <c r="E3990" s="69" t="s">
        <v>22443</v>
      </c>
      <c r="F3990" s="69" t="s">
        <v>11572</v>
      </c>
      <c r="G3990" s="69" t="s">
        <v>11573</v>
      </c>
      <c r="H3990" s="69">
        <v>50.066589999999998</v>
      </c>
      <c r="I3990" s="69">
        <v>91.938270000000003</v>
      </c>
      <c r="J3990" s="69">
        <v>0</v>
      </c>
      <c r="K3990" s="69">
        <v>7</v>
      </c>
      <c r="L3990" s="69">
        <f>COUNTIFS(Aéroports!$C$2:$C$5193,Aéroports!$C3990,Aéroports!$D$2:$D$5193,Aéroports!$D3990)</f>
        <v>1</v>
      </c>
      <c r="M3990" s="69" t="str">
        <f>IF(AND(Formulaire!$H$15=Aéroports!$E3990,--ISNUMBER(IFERROR(SEARCH(Formulaire!$H$16,$C3990,1),""))=1),MAX(M$1:M3989)+1,"")</f>
        <v/>
      </c>
      <c r="N3990" s="69" t="str">
        <f>IF(AND(Formulaire!$H$21=Aéroports!$E3990,--ISNUMBER(IFERROR(SEARCH(Formulaire!$H$22,$C3990,1),""))=1),MAX(N$1:N3989)+1,"")</f>
        <v/>
      </c>
      <c r="O3990" s="69" t="str">
        <f>IF(AND(Formulaire!$H$27=Aéroports!$E3990,--ISNUMBER(IFERROR(SEARCH(Formulaire!$H$28,$C3990,1),""))=1),MAX(O$1:O3989)+1,"")</f>
        <v/>
      </c>
      <c r="Q3990" s="91" t="str">
        <f>IFERROR(INDEX($C$2:$C$5193,MATCH(ROWS(M$2:M3990),M$2:M$5193,0)),"")</f>
        <v/>
      </c>
      <c r="R3990" s="70" t="str">
        <f>IFERROR(INDEX($C$2:$C$5193,MATCH(ROWS(N$2:N3990),N$2:N$5193,0)),"")</f>
        <v/>
      </c>
      <c r="S3990" s="92" t="str">
        <f>IFERROR(INDEX($C$2:$C$5193,MATCH(ROWS(O$2:O3990),O$2:O$5193,0)),"")</f>
        <v/>
      </c>
    </row>
    <row r="3991" spans="1:19" x14ac:dyDescent="0.25">
      <c r="A3991" s="68">
        <v>3380</v>
      </c>
      <c r="B3991" s="68" t="s">
        <v>11574</v>
      </c>
      <c r="C3991" s="68" t="s">
        <v>11575</v>
      </c>
      <c r="D3991" s="68" t="s">
        <v>11535</v>
      </c>
      <c r="E3991" s="68" t="s">
        <v>22443</v>
      </c>
      <c r="F3991" s="68" t="s">
        <v>11576</v>
      </c>
      <c r="G3991" s="68" t="s">
        <v>11577</v>
      </c>
      <c r="H3991" s="68">
        <v>47.8431</v>
      </c>
      <c r="I3991" s="68">
        <v>106.767</v>
      </c>
      <c r="J3991" s="68">
        <v>4364</v>
      </c>
      <c r="K3991" s="68">
        <v>8</v>
      </c>
      <c r="L3991" s="68">
        <f>COUNTIFS(Aéroports!$C$2:$C$5193,Aéroports!$C3991,Aéroports!$D$2:$D$5193,Aéroports!$D3991)</f>
        <v>1</v>
      </c>
      <c r="M3991" s="68" t="str">
        <f>IF(AND(Formulaire!$H$15=Aéroports!$E3991,--ISNUMBER(IFERROR(SEARCH(Formulaire!$H$16,$C3991,1),""))=1),MAX(M$1:M3990)+1,"")</f>
        <v/>
      </c>
      <c r="N3991" s="68" t="str">
        <f>IF(AND(Formulaire!$H$21=Aéroports!$E3991,--ISNUMBER(IFERROR(SEARCH(Formulaire!$H$22,$C3991,1),""))=1),MAX(N$1:N3990)+1,"")</f>
        <v/>
      </c>
      <c r="O3991" s="68" t="str">
        <f>IF(AND(Formulaire!$H$27=Aéroports!$E3991,--ISNUMBER(IFERROR(SEARCH(Formulaire!$H$28,$C3991,1),""))=1),MAX(O$1:O3990)+1,"")</f>
        <v/>
      </c>
      <c r="Q3991" s="91" t="str">
        <f>IFERROR(INDEX($C$2:$C$5193,MATCH(ROWS(M$2:M3991),M$2:M$5193,0)),"")</f>
        <v/>
      </c>
      <c r="R3991" s="70" t="str">
        <f>IFERROR(INDEX($C$2:$C$5193,MATCH(ROWS(N$2:N3991),N$2:N$5193,0)),"")</f>
        <v/>
      </c>
      <c r="S3991" s="92" t="str">
        <f>IFERROR(INDEX($C$2:$C$5193,MATCH(ROWS(O$2:O3991),O$2:O$5193,0)),"")</f>
        <v/>
      </c>
    </row>
    <row r="3992" spans="1:19" x14ac:dyDescent="0.25">
      <c r="A3992" s="69">
        <v>1741</v>
      </c>
      <c r="B3992" s="69" t="s">
        <v>11581</v>
      </c>
      <c r="C3992" s="69" t="s">
        <v>11582</v>
      </c>
      <c r="D3992" s="69" t="s">
        <v>11583</v>
      </c>
      <c r="E3992" s="69" t="s">
        <v>22444</v>
      </c>
      <c r="F3992" s="69" t="s">
        <v>11584</v>
      </c>
      <c r="G3992" s="69" t="s">
        <v>11585</v>
      </c>
      <c r="H3992" s="69">
        <v>42.359400000000001</v>
      </c>
      <c r="I3992" s="69">
        <v>19.251899999999999</v>
      </c>
      <c r="J3992" s="69">
        <v>141</v>
      </c>
      <c r="K3992" s="69">
        <v>1</v>
      </c>
      <c r="L3992" s="69">
        <f>COUNTIFS(Aéroports!$C$2:$C$5193,Aéroports!$C3992,Aéroports!$D$2:$D$5193,Aéroports!$D3992)</f>
        <v>1</v>
      </c>
      <c r="M3992" s="69" t="str">
        <f>IF(AND(Formulaire!$H$15=Aéroports!$E3992,--ISNUMBER(IFERROR(SEARCH(Formulaire!$H$16,$C3992,1),""))=1),MAX(M$1:M3991)+1,"")</f>
        <v/>
      </c>
      <c r="N3992" s="69" t="str">
        <f>IF(AND(Formulaire!$H$21=Aéroports!$E3992,--ISNUMBER(IFERROR(SEARCH(Formulaire!$H$22,$C3992,1),""))=1),MAX(N$1:N3991)+1,"")</f>
        <v/>
      </c>
      <c r="O3992" s="69" t="str">
        <f>IF(AND(Formulaire!$H$27=Aéroports!$E3992,--ISNUMBER(IFERROR(SEARCH(Formulaire!$H$28,$C3992,1),""))=1),MAX(O$1:O3991)+1,"")</f>
        <v/>
      </c>
      <c r="Q3992" s="91" t="str">
        <f>IFERROR(INDEX($C$2:$C$5193,MATCH(ROWS(M$2:M3992),M$2:M$5193,0)),"")</f>
        <v/>
      </c>
      <c r="R3992" s="70" t="str">
        <f>IFERROR(INDEX($C$2:$C$5193,MATCH(ROWS(N$2:N3992),N$2:N$5193,0)),"")</f>
        <v/>
      </c>
      <c r="S3992" s="92" t="str">
        <f>IFERROR(INDEX($C$2:$C$5193,MATCH(ROWS(O$2:O3992),O$2:O$5193,0)),"")</f>
        <v/>
      </c>
    </row>
    <row r="3993" spans="1:19" x14ac:dyDescent="0.25">
      <c r="A3993" s="68">
        <v>1743</v>
      </c>
      <c r="B3993" s="68" t="s">
        <v>11586</v>
      </c>
      <c r="C3993" s="68" t="s">
        <v>11587</v>
      </c>
      <c r="D3993" s="68" t="s">
        <v>11583</v>
      </c>
      <c r="E3993" s="68" t="s">
        <v>22444</v>
      </c>
      <c r="F3993" s="68" t="s">
        <v>11588</v>
      </c>
      <c r="G3993" s="68" t="s">
        <v>11589</v>
      </c>
      <c r="H3993" s="68">
        <v>42.404699999999998</v>
      </c>
      <c r="I3993" s="68">
        <v>18.723299999999998</v>
      </c>
      <c r="J3993" s="68">
        <v>20</v>
      </c>
      <c r="K3993" s="68">
        <v>1</v>
      </c>
      <c r="L3993" s="68">
        <f>COUNTIFS(Aéroports!$C$2:$C$5193,Aéroports!$C3993,Aéroports!$D$2:$D$5193,Aéroports!$D3993)</f>
        <v>1</v>
      </c>
      <c r="M3993" s="68" t="str">
        <f>IF(AND(Formulaire!$H$15=Aéroports!$E3993,--ISNUMBER(IFERROR(SEARCH(Formulaire!$H$16,$C3993,1),""))=1),MAX(M$1:M3992)+1,"")</f>
        <v/>
      </c>
      <c r="N3993" s="68" t="str">
        <f>IF(AND(Formulaire!$H$21=Aéroports!$E3993,--ISNUMBER(IFERROR(SEARCH(Formulaire!$H$22,$C3993,1),""))=1),MAX(N$1:N3992)+1,"")</f>
        <v/>
      </c>
      <c r="O3993" s="68" t="str">
        <f>IF(AND(Formulaire!$H$27=Aéroports!$E3993,--ISNUMBER(IFERROR(SEARCH(Formulaire!$H$28,$C3993,1),""))=1),MAX(O$1:O3992)+1,"")</f>
        <v/>
      </c>
      <c r="Q3993" s="91" t="str">
        <f>IFERROR(INDEX($C$2:$C$5193,MATCH(ROWS(M$2:M3993),M$2:M$5193,0)),"")</f>
        <v/>
      </c>
      <c r="R3993" s="70" t="str">
        <f>IFERROR(INDEX($C$2:$C$5193,MATCH(ROWS(N$2:N3993),N$2:N$5193,0)),"")</f>
        <v/>
      </c>
      <c r="S3993" s="92" t="str">
        <f>IFERROR(INDEX($C$2:$C$5193,MATCH(ROWS(O$2:O3993),O$2:O$5193,0)),"")</f>
        <v/>
      </c>
    </row>
    <row r="3994" spans="1:19" x14ac:dyDescent="0.25">
      <c r="A3994" s="69">
        <v>4146</v>
      </c>
      <c r="B3994" s="69" t="s">
        <v>11590</v>
      </c>
      <c r="C3994" s="69" t="s">
        <v>11591</v>
      </c>
      <c r="D3994" s="69" t="s">
        <v>11592</v>
      </c>
      <c r="E3994" s="69" t="s">
        <v>11592</v>
      </c>
      <c r="F3994" s="69" t="s">
        <v>11593</v>
      </c>
      <c r="G3994" s="69" t="s">
        <v>11594</v>
      </c>
      <c r="H3994" s="69">
        <v>16.791399999999999</v>
      </c>
      <c r="I3994" s="69">
        <v>-62.193300000000001</v>
      </c>
      <c r="J3994" s="69">
        <v>550</v>
      </c>
      <c r="K3994" s="69">
        <v>-4</v>
      </c>
      <c r="L3994" s="69">
        <f>COUNTIFS(Aéroports!$C$2:$C$5193,Aéroports!$C3994,Aéroports!$D$2:$D$5193,Aéroports!$D3994)</f>
        <v>1</v>
      </c>
      <c r="M3994" s="69" t="str">
        <f>IF(AND(Formulaire!$H$15=Aéroports!$E3994,--ISNUMBER(IFERROR(SEARCH(Formulaire!$H$16,$C3994,1),""))=1),MAX(M$1:M3993)+1,"")</f>
        <v/>
      </c>
      <c r="N3994" s="69" t="str">
        <f>IF(AND(Formulaire!$H$21=Aéroports!$E3994,--ISNUMBER(IFERROR(SEARCH(Formulaire!$H$22,$C3994,1),""))=1),MAX(N$1:N3993)+1,"")</f>
        <v/>
      </c>
      <c r="O3994" s="69" t="str">
        <f>IF(AND(Formulaire!$H$27=Aéroports!$E3994,--ISNUMBER(IFERROR(SEARCH(Formulaire!$H$28,$C3994,1),""))=1),MAX(O$1:O3993)+1,"")</f>
        <v/>
      </c>
      <c r="Q3994" s="91" t="str">
        <f>IFERROR(INDEX($C$2:$C$5193,MATCH(ROWS(M$2:M3994),M$2:M$5193,0)),"")</f>
        <v/>
      </c>
      <c r="R3994" s="70" t="str">
        <f>IFERROR(INDEX($C$2:$C$5193,MATCH(ROWS(N$2:N3994),N$2:N$5193,0)),"")</f>
        <v/>
      </c>
      <c r="S3994" s="92" t="str">
        <f>IFERROR(INDEX($C$2:$C$5193,MATCH(ROWS(O$2:O3994),O$2:O$5193,0)),"")</f>
        <v/>
      </c>
    </row>
    <row r="3995" spans="1:19" x14ac:dyDescent="0.25">
      <c r="A3995" s="68">
        <v>974</v>
      </c>
      <c r="B3995" s="68" t="s">
        <v>11664</v>
      </c>
      <c r="C3995" s="68" t="s">
        <v>11665</v>
      </c>
      <c r="D3995" s="68" t="s">
        <v>11666</v>
      </c>
      <c r="E3995" s="68" t="s">
        <v>11666</v>
      </c>
      <c r="F3995" s="68" t="s">
        <v>11667</v>
      </c>
      <c r="G3995" s="68" t="s">
        <v>11668</v>
      </c>
      <c r="H3995" s="68">
        <v>-19.796399999999998</v>
      </c>
      <c r="I3995" s="68">
        <v>34.907600000000002</v>
      </c>
      <c r="J3995" s="68">
        <v>33</v>
      </c>
      <c r="K3995" s="68">
        <v>2</v>
      </c>
      <c r="L3995" s="68">
        <f>COUNTIFS(Aéroports!$C$2:$C$5193,Aéroports!$C3995,Aéroports!$D$2:$D$5193,Aéroports!$D3995)</f>
        <v>1</v>
      </c>
      <c r="M3995" s="68" t="str">
        <f>IF(AND(Formulaire!$H$15=Aéroports!$E3995,--ISNUMBER(IFERROR(SEARCH(Formulaire!$H$16,$C3995,1),""))=1),MAX(M$1:M3994)+1,"")</f>
        <v/>
      </c>
      <c r="N3995" s="68" t="str">
        <f>IF(AND(Formulaire!$H$21=Aéroports!$E3995,--ISNUMBER(IFERROR(SEARCH(Formulaire!$H$22,$C3995,1),""))=1),MAX(N$1:N3994)+1,"")</f>
        <v/>
      </c>
      <c r="O3995" s="68" t="str">
        <f>IF(AND(Formulaire!$H$27=Aéroports!$E3995,--ISNUMBER(IFERROR(SEARCH(Formulaire!$H$28,$C3995,1),""))=1),MAX(O$1:O3994)+1,"")</f>
        <v/>
      </c>
      <c r="Q3995" s="91" t="str">
        <f>IFERROR(INDEX($C$2:$C$5193,MATCH(ROWS(M$2:M3995),M$2:M$5193,0)),"")</f>
        <v/>
      </c>
      <c r="R3995" s="70" t="str">
        <f>IFERROR(INDEX($C$2:$C$5193,MATCH(ROWS(N$2:N3995),N$2:N$5193,0)),"")</f>
        <v/>
      </c>
      <c r="S3995" s="92" t="str">
        <f>IFERROR(INDEX($C$2:$C$5193,MATCH(ROWS(O$2:O3995),O$2:O$5193,0)),"")</f>
        <v/>
      </c>
    </row>
    <row r="3996" spans="1:19" x14ac:dyDescent="0.25">
      <c r="A3996" s="69">
        <v>5637</v>
      </c>
      <c r="B3996" s="69" t="s">
        <v>11669</v>
      </c>
      <c r="C3996" s="69" t="s">
        <v>11670</v>
      </c>
      <c r="D3996" s="69" t="s">
        <v>11666</v>
      </c>
      <c r="E3996" s="69" t="s">
        <v>11666</v>
      </c>
      <c r="F3996" s="69" t="s">
        <v>11671</v>
      </c>
      <c r="G3996" s="69" t="s">
        <v>11672</v>
      </c>
      <c r="H3996" s="69">
        <v>-19.151299999999999</v>
      </c>
      <c r="I3996" s="69">
        <v>33.429000000000002</v>
      </c>
      <c r="J3996" s="69">
        <v>2287</v>
      </c>
      <c r="K3996" s="69">
        <v>2</v>
      </c>
      <c r="L3996" s="69">
        <f>COUNTIFS(Aéroports!$C$2:$C$5193,Aéroports!$C3996,Aéroports!$D$2:$D$5193,Aéroports!$D3996)</f>
        <v>1</v>
      </c>
      <c r="M3996" s="69" t="str">
        <f>IF(AND(Formulaire!$H$15=Aéroports!$E3996,--ISNUMBER(IFERROR(SEARCH(Formulaire!$H$16,$C3996,1),""))=1),MAX(M$1:M3995)+1,"")</f>
        <v/>
      </c>
      <c r="N3996" s="69" t="str">
        <f>IF(AND(Formulaire!$H$21=Aéroports!$E3996,--ISNUMBER(IFERROR(SEARCH(Formulaire!$H$22,$C3996,1),""))=1),MAX(N$1:N3995)+1,"")</f>
        <v/>
      </c>
      <c r="O3996" s="69" t="str">
        <f>IF(AND(Formulaire!$H$27=Aéroports!$E3996,--ISNUMBER(IFERROR(SEARCH(Formulaire!$H$28,$C3996,1),""))=1),MAX(O$1:O3995)+1,"")</f>
        <v/>
      </c>
      <c r="Q3996" s="91" t="str">
        <f>IFERROR(INDEX($C$2:$C$5193,MATCH(ROWS(M$2:M3996),M$2:M$5193,0)),"")</f>
        <v/>
      </c>
      <c r="R3996" s="70" t="str">
        <f>IFERROR(INDEX($C$2:$C$5193,MATCH(ROWS(N$2:N3996),N$2:N$5193,0)),"")</f>
        <v/>
      </c>
      <c r="S3996" s="92" t="str">
        <f>IFERROR(INDEX($C$2:$C$5193,MATCH(ROWS(O$2:O3996),O$2:O$5193,0)),"")</f>
        <v/>
      </c>
    </row>
    <row r="3997" spans="1:19" x14ac:dyDescent="0.25">
      <c r="A3997" s="68">
        <v>8943</v>
      </c>
      <c r="B3997" s="68" t="s">
        <v>11673</v>
      </c>
      <c r="C3997" s="68" t="s">
        <v>11674</v>
      </c>
      <c r="D3997" s="68" t="s">
        <v>11666</v>
      </c>
      <c r="E3997" s="68" t="s">
        <v>11666</v>
      </c>
      <c r="F3997" s="68" t="s">
        <v>11675</v>
      </c>
      <c r="G3997" s="68" t="s">
        <v>11676</v>
      </c>
      <c r="H3997" s="68">
        <v>-14.815</v>
      </c>
      <c r="I3997" s="68">
        <v>36.53</v>
      </c>
      <c r="J3997" s="68">
        <v>1919</v>
      </c>
      <c r="K3997" s="68">
        <v>2</v>
      </c>
      <c r="L3997" s="68">
        <f>COUNTIFS(Aéroports!$C$2:$C$5193,Aéroports!$C3997,Aéroports!$D$2:$D$5193,Aéroports!$D3997)</f>
        <v>1</v>
      </c>
      <c r="M3997" s="68" t="str">
        <f>IF(AND(Formulaire!$H$15=Aéroports!$E3997,--ISNUMBER(IFERROR(SEARCH(Formulaire!$H$16,$C3997,1),""))=1),MAX(M$1:M3996)+1,"")</f>
        <v/>
      </c>
      <c r="N3997" s="68" t="str">
        <f>IF(AND(Formulaire!$H$21=Aéroports!$E3997,--ISNUMBER(IFERROR(SEARCH(Formulaire!$H$22,$C3997,1),""))=1),MAX(N$1:N3996)+1,"")</f>
        <v/>
      </c>
      <c r="O3997" s="68" t="str">
        <f>IF(AND(Formulaire!$H$27=Aéroports!$E3997,--ISNUMBER(IFERROR(SEARCH(Formulaire!$H$28,$C3997,1),""))=1),MAX(O$1:O3996)+1,"")</f>
        <v/>
      </c>
      <c r="Q3997" s="91" t="str">
        <f>IFERROR(INDEX($C$2:$C$5193,MATCH(ROWS(M$2:M3997),M$2:M$5193,0)),"")</f>
        <v/>
      </c>
      <c r="R3997" s="70" t="str">
        <f>IFERROR(INDEX($C$2:$C$5193,MATCH(ROWS(N$2:N3997),N$2:N$5193,0)),"")</f>
        <v/>
      </c>
      <c r="S3997" s="92" t="str">
        <f>IFERROR(INDEX($C$2:$C$5193,MATCH(ROWS(O$2:O3997),O$2:O$5193,0)),"")</f>
        <v/>
      </c>
    </row>
    <row r="3998" spans="1:19" x14ac:dyDescent="0.25">
      <c r="A3998" s="69">
        <v>976</v>
      </c>
      <c r="B3998" s="69" t="s">
        <v>11677</v>
      </c>
      <c r="C3998" s="69" t="s">
        <v>11678</v>
      </c>
      <c r="D3998" s="69" t="s">
        <v>11666</v>
      </c>
      <c r="E3998" s="69" t="s">
        <v>11666</v>
      </c>
      <c r="F3998" s="69" t="s">
        <v>11679</v>
      </c>
      <c r="G3998" s="69" t="s">
        <v>11680</v>
      </c>
      <c r="H3998" s="69">
        <v>-23.8764</v>
      </c>
      <c r="I3998" s="69">
        <v>35.408499999999997</v>
      </c>
      <c r="J3998" s="69">
        <v>30</v>
      </c>
      <c r="K3998" s="69">
        <v>2</v>
      </c>
      <c r="L3998" s="69">
        <f>COUNTIFS(Aéroports!$C$2:$C$5193,Aéroports!$C3998,Aéroports!$D$2:$D$5193,Aéroports!$D3998)</f>
        <v>1</v>
      </c>
      <c r="M3998" s="69" t="str">
        <f>IF(AND(Formulaire!$H$15=Aéroports!$E3998,--ISNUMBER(IFERROR(SEARCH(Formulaire!$H$16,$C3998,1),""))=1),MAX(M$1:M3997)+1,"")</f>
        <v/>
      </c>
      <c r="N3998" s="69" t="str">
        <f>IF(AND(Formulaire!$H$21=Aéroports!$E3998,--ISNUMBER(IFERROR(SEARCH(Formulaire!$H$22,$C3998,1),""))=1),MAX(N$1:N3997)+1,"")</f>
        <v/>
      </c>
      <c r="O3998" s="69" t="str">
        <f>IF(AND(Formulaire!$H$27=Aéroports!$E3998,--ISNUMBER(IFERROR(SEARCH(Formulaire!$H$28,$C3998,1),""))=1),MAX(O$1:O3997)+1,"")</f>
        <v/>
      </c>
      <c r="Q3998" s="91" t="str">
        <f>IFERROR(INDEX($C$2:$C$5193,MATCH(ROWS(M$2:M3998),M$2:M$5193,0)),"")</f>
        <v/>
      </c>
      <c r="R3998" s="70" t="str">
        <f>IFERROR(INDEX($C$2:$C$5193,MATCH(ROWS(N$2:N3998),N$2:N$5193,0)),"")</f>
        <v/>
      </c>
      <c r="S3998" s="92" t="str">
        <f>IFERROR(INDEX($C$2:$C$5193,MATCH(ROWS(O$2:O3998),O$2:O$5193,0)),"")</f>
        <v/>
      </c>
    </row>
    <row r="3999" spans="1:19" x14ac:dyDescent="0.25">
      <c r="A3999" s="68">
        <v>977</v>
      </c>
      <c r="B3999" s="68" t="s">
        <v>11681</v>
      </c>
      <c r="C3999" s="68" t="s">
        <v>11682</v>
      </c>
      <c r="D3999" s="68" t="s">
        <v>11666</v>
      </c>
      <c r="E3999" s="68" t="s">
        <v>11666</v>
      </c>
      <c r="F3999" s="68" t="s">
        <v>11683</v>
      </c>
      <c r="G3999" s="68" t="s">
        <v>11684</v>
      </c>
      <c r="H3999" s="68">
        <v>-13.273999999999999</v>
      </c>
      <c r="I3999" s="68">
        <v>35.266300000000001</v>
      </c>
      <c r="J3999" s="68">
        <v>4505</v>
      </c>
      <c r="K3999" s="68">
        <v>2</v>
      </c>
      <c r="L3999" s="68">
        <f>COUNTIFS(Aéroports!$C$2:$C$5193,Aéroports!$C3999,Aéroports!$D$2:$D$5193,Aéroports!$D3999)</f>
        <v>1</v>
      </c>
      <c r="M3999" s="68" t="str">
        <f>IF(AND(Formulaire!$H$15=Aéroports!$E3999,--ISNUMBER(IFERROR(SEARCH(Formulaire!$H$16,$C3999,1),""))=1),MAX(M$1:M3998)+1,"")</f>
        <v/>
      </c>
      <c r="N3999" s="68" t="str">
        <f>IF(AND(Formulaire!$H$21=Aéroports!$E3999,--ISNUMBER(IFERROR(SEARCH(Formulaire!$H$22,$C3999,1),""))=1),MAX(N$1:N3998)+1,"")</f>
        <v/>
      </c>
      <c r="O3999" s="68" t="str">
        <f>IF(AND(Formulaire!$H$27=Aéroports!$E3999,--ISNUMBER(IFERROR(SEARCH(Formulaire!$H$28,$C3999,1),""))=1),MAX(O$1:O3998)+1,"")</f>
        <v/>
      </c>
      <c r="Q3999" s="91" t="str">
        <f>IFERROR(INDEX($C$2:$C$5193,MATCH(ROWS(M$2:M3999),M$2:M$5193,0)),"")</f>
        <v/>
      </c>
      <c r="R3999" s="70" t="str">
        <f>IFERROR(INDEX($C$2:$C$5193,MATCH(ROWS(N$2:N3999),N$2:N$5193,0)),"")</f>
        <v/>
      </c>
      <c r="S3999" s="92" t="str">
        <f>IFERROR(INDEX($C$2:$C$5193,MATCH(ROWS(O$2:O3999),O$2:O$5193,0)),"")</f>
        <v/>
      </c>
    </row>
    <row r="4000" spans="1:19" x14ac:dyDescent="0.25">
      <c r="A4000" s="69">
        <v>979</v>
      </c>
      <c r="B4000" s="69" t="s">
        <v>11685</v>
      </c>
      <c r="C4000" s="69" t="s">
        <v>11686</v>
      </c>
      <c r="D4000" s="69" t="s">
        <v>11666</v>
      </c>
      <c r="E4000" s="69" t="s">
        <v>11666</v>
      </c>
      <c r="F4000" s="69" t="s">
        <v>11687</v>
      </c>
      <c r="G4000" s="69" t="s">
        <v>11688</v>
      </c>
      <c r="H4000" s="69">
        <v>-25.9208</v>
      </c>
      <c r="I4000" s="69">
        <v>32.572600000000001</v>
      </c>
      <c r="J4000" s="69">
        <v>145</v>
      </c>
      <c r="K4000" s="69">
        <v>2</v>
      </c>
      <c r="L4000" s="69">
        <f>COUNTIFS(Aéroports!$C$2:$C$5193,Aéroports!$C4000,Aéroports!$D$2:$D$5193,Aéroports!$D4000)</f>
        <v>1</v>
      </c>
      <c r="M4000" s="69" t="str">
        <f>IF(AND(Formulaire!$H$15=Aéroports!$E4000,--ISNUMBER(IFERROR(SEARCH(Formulaire!$H$16,$C4000,1),""))=1),MAX(M$1:M3999)+1,"")</f>
        <v/>
      </c>
      <c r="N4000" s="69" t="str">
        <f>IF(AND(Formulaire!$H$21=Aéroports!$E4000,--ISNUMBER(IFERROR(SEARCH(Formulaire!$H$22,$C4000,1),""))=1),MAX(N$1:N3999)+1,"")</f>
        <v/>
      </c>
      <c r="O4000" s="69" t="str">
        <f>IF(AND(Formulaire!$H$27=Aéroports!$E4000,--ISNUMBER(IFERROR(SEARCH(Formulaire!$H$28,$C4000,1),""))=1),MAX(O$1:O3999)+1,"")</f>
        <v/>
      </c>
      <c r="Q4000" s="91" t="str">
        <f>IFERROR(INDEX($C$2:$C$5193,MATCH(ROWS(M$2:M4000),M$2:M$5193,0)),"")</f>
        <v/>
      </c>
      <c r="R4000" s="70" t="str">
        <f>IFERROR(INDEX($C$2:$C$5193,MATCH(ROWS(N$2:N4000),N$2:N$5193,0)),"")</f>
        <v/>
      </c>
      <c r="S4000" s="92" t="str">
        <f>IFERROR(INDEX($C$2:$C$5193,MATCH(ROWS(O$2:O4000),O$2:O$5193,0)),"")</f>
        <v/>
      </c>
    </row>
    <row r="4001" spans="1:19" x14ac:dyDescent="0.25">
      <c r="A4001" s="68">
        <v>981</v>
      </c>
      <c r="B4001" s="68" t="s">
        <v>11689</v>
      </c>
      <c r="C4001" s="68" t="s">
        <v>11690</v>
      </c>
      <c r="D4001" s="68" t="s">
        <v>11666</v>
      </c>
      <c r="E4001" s="68" t="s">
        <v>11666</v>
      </c>
      <c r="F4001" s="68" t="s">
        <v>11691</v>
      </c>
      <c r="G4001" s="68" t="s">
        <v>11692</v>
      </c>
      <c r="H4001" s="68">
        <v>-11.361800000000001</v>
      </c>
      <c r="I4001" s="68">
        <v>40.354900000000001</v>
      </c>
      <c r="J4001" s="68">
        <v>89</v>
      </c>
      <c r="K4001" s="68">
        <v>2</v>
      </c>
      <c r="L4001" s="68">
        <f>COUNTIFS(Aéroports!$C$2:$C$5193,Aéroports!$C4001,Aéroports!$D$2:$D$5193,Aéroports!$D4001)</f>
        <v>1</v>
      </c>
      <c r="M4001" s="68" t="str">
        <f>IF(AND(Formulaire!$H$15=Aéroports!$E4001,--ISNUMBER(IFERROR(SEARCH(Formulaire!$H$16,$C4001,1),""))=1),MAX(M$1:M4000)+1,"")</f>
        <v/>
      </c>
      <c r="N4001" s="68" t="str">
        <f>IF(AND(Formulaire!$H$21=Aéroports!$E4001,--ISNUMBER(IFERROR(SEARCH(Formulaire!$H$22,$C4001,1),""))=1),MAX(N$1:N4000)+1,"")</f>
        <v/>
      </c>
      <c r="O4001" s="68" t="str">
        <f>IF(AND(Formulaire!$H$27=Aéroports!$E4001,--ISNUMBER(IFERROR(SEARCH(Formulaire!$H$28,$C4001,1),""))=1),MAX(O$1:O4000)+1,"")</f>
        <v/>
      </c>
      <c r="Q4001" s="91" t="str">
        <f>IFERROR(INDEX($C$2:$C$5193,MATCH(ROWS(M$2:M4001),M$2:M$5193,0)),"")</f>
        <v/>
      </c>
      <c r="R4001" s="70" t="str">
        <f>IFERROR(INDEX($C$2:$C$5193,MATCH(ROWS(N$2:N4001),N$2:N$5193,0)),"")</f>
        <v/>
      </c>
      <c r="S4001" s="92" t="str">
        <f>IFERROR(INDEX($C$2:$C$5193,MATCH(ROWS(O$2:O4001),O$2:O$5193,0)),"")</f>
        <v/>
      </c>
    </row>
    <row r="4002" spans="1:19" x14ac:dyDescent="0.25">
      <c r="A4002" s="69">
        <v>983</v>
      </c>
      <c r="B4002" s="69" t="s">
        <v>11693</v>
      </c>
      <c r="C4002" s="69" t="s">
        <v>11694</v>
      </c>
      <c r="D4002" s="69" t="s">
        <v>11666</v>
      </c>
      <c r="E4002" s="69" t="s">
        <v>11666</v>
      </c>
      <c r="F4002" s="69" t="s">
        <v>11695</v>
      </c>
      <c r="G4002" s="69" t="s">
        <v>11696</v>
      </c>
      <c r="H4002" s="69">
        <v>-14.488200000000001</v>
      </c>
      <c r="I4002" s="69">
        <v>40.712200000000003</v>
      </c>
      <c r="J4002" s="69">
        <v>410</v>
      </c>
      <c r="K4002" s="69">
        <v>2</v>
      </c>
      <c r="L4002" s="69">
        <f>COUNTIFS(Aéroports!$C$2:$C$5193,Aéroports!$C4002,Aéroports!$D$2:$D$5193,Aéroports!$D4002)</f>
        <v>1</v>
      </c>
      <c r="M4002" s="69" t="str">
        <f>IF(AND(Formulaire!$H$15=Aéroports!$E4002,--ISNUMBER(IFERROR(SEARCH(Formulaire!$H$16,$C4002,1),""))=1),MAX(M$1:M4001)+1,"")</f>
        <v/>
      </c>
      <c r="N4002" s="69" t="str">
        <f>IF(AND(Formulaire!$H$21=Aéroports!$E4002,--ISNUMBER(IFERROR(SEARCH(Formulaire!$H$22,$C4002,1),""))=1),MAX(N$1:N4001)+1,"")</f>
        <v/>
      </c>
      <c r="O4002" s="69" t="str">
        <f>IF(AND(Formulaire!$H$27=Aéroports!$E4002,--ISNUMBER(IFERROR(SEARCH(Formulaire!$H$28,$C4002,1),""))=1),MAX(O$1:O4001)+1,"")</f>
        <v/>
      </c>
      <c r="Q4002" s="91" t="str">
        <f>IFERROR(INDEX($C$2:$C$5193,MATCH(ROWS(M$2:M4002),M$2:M$5193,0)),"")</f>
        <v/>
      </c>
      <c r="R4002" s="70" t="str">
        <f>IFERROR(INDEX($C$2:$C$5193,MATCH(ROWS(N$2:N4002),N$2:N$5193,0)),"")</f>
        <v/>
      </c>
      <c r="S4002" s="92" t="str">
        <f>IFERROR(INDEX($C$2:$C$5193,MATCH(ROWS(O$2:O4002),O$2:O$5193,0)),"")</f>
        <v/>
      </c>
    </row>
    <row r="4003" spans="1:19" x14ac:dyDescent="0.25">
      <c r="A4003" s="68">
        <v>984</v>
      </c>
      <c r="B4003" s="68" t="s">
        <v>11697</v>
      </c>
      <c r="C4003" s="68" t="s">
        <v>11698</v>
      </c>
      <c r="D4003" s="68" t="s">
        <v>11666</v>
      </c>
      <c r="E4003" s="68" t="s">
        <v>11666</v>
      </c>
      <c r="F4003" s="68" t="s">
        <v>11699</v>
      </c>
      <c r="G4003" s="68" t="s">
        <v>11700</v>
      </c>
      <c r="H4003" s="68">
        <v>-15.105600000000001</v>
      </c>
      <c r="I4003" s="68">
        <v>39.281799999999997</v>
      </c>
      <c r="J4003" s="68">
        <v>1444</v>
      </c>
      <c r="K4003" s="68">
        <v>2</v>
      </c>
      <c r="L4003" s="68">
        <f>COUNTIFS(Aéroports!$C$2:$C$5193,Aéroports!$C4003,Aéroports!$D$2:$D$5193,Aéroports!$D4003)</f>
        <v>1</v>
      </c>
      <c r="M4003" s="68" t="str">
        <f>IF(AND(Formulaire!$H$15=Aéroports!$E4003,--ISNUMBER(IFERROR(SEARCH(Formulaire!$H$16,$C4003,1),""))=1),MAX(M$1:M4002)+1,"")</f>
        <v/>
      </c>
      <c r="N4003" s="68" t="str">
        <f>IF(AND(Formulaire!$H$21=Aéroports!$E4003,--ISNUMBER(IFERROR(SEARCH(Formulaire!$H$22,$C4003,1),""))=1),MAX(N$1:N4002)+1,"")</f>
        <v/>
      </c>
      <c r="O4003" s="68" t="str">
        <f>IF(AND(Formulaire!$H$27=Aéroports!$E4003,--ISNUMBER(IFERROR(SEARCH(Formulaire!$H$28,$C4003,1),""))=1),MAX(O$1:O4002)+1,"")</f>
        <v/>
      </c>
      <c r="Q4003" s="91" t="str">
        <f>IFERROR(INDEX($C$2:$C$5193,MATCH(ROWS(M$2:M4003),M$2:M$5193,0)),"")</f>
        <v/>
      </c>
      <c r="R4003" s="70" t="str">
        <f>IFERROR(INDEX($C$2:$C$5193,MATCH(ROWS(N$2:N4003),N$2:N$5193,0)),"")</f>
        <v/>
      </c>
      <c r="S4003" s="92" t="str">
        <f>IFERROR(INDEX($C$2:$C$5193,MATCH(ROWS(O$2:O4003),O$2:O$5193,0)),"")</f>
        <v/>
      </c>
    </row>
    <row r="4004" spans="1:19" x14ac:dyDescent="0.25">
      <c r="A4004" s="69">
        <v>985</v>
      </c>
      <c r="B4004" s="69" t="s">
        <v>11701</v>
      </c>
      <c r="C4004" s="69" t="s">
        <v>11702</v>
      </c>
      <c r="D4004" s="69" t="s">
        <v>11666</v>
      </c>
      <c r="E4004" s="69" t="s">
        <v>11666</v>
      </c>
      <c r="F4004" s="69" t="s">
        <v>11703</v>
      </c>
      <c r="G4004" s="69" t="s">
        <v>11704</v>
      </c>
      <c r="H4004" s="69">
        <v>-12.991759999999999</v>
      </c>
      <c r="I4004" s="69">
        <v>40.524009999999997</v>
      </c>
      <c r="J4004" s="69">
        <v>331</v>
      </c>
      <c r="K4004" s="69">
        <v>2</v>
      </c>
      <c r="L4004" s="69">
        <f>COUNTIFS(Aéroports!$C$2:$C$5193,Aéroports!$C4004,Aéroports!$D$2:$D$5193,Aéroports!$D4004)</f>
        <v>1</v>
      </c>
      <c r="M4004" s="69" t="str">
        <f>IF(AND(Formulaire!$H$15=Aéroports!$E4004,--ISNUMBER(IFERROR(SEARCH(Formulaire!$H$16,$C4004,1),""))=1),MAX(M$1:M4003)+1,"")</f>
        <v/>
      </c>
      <c r="N4004" s="69" t="str">
        <f>IF(AND(Formulaire!$H$21=Aéroports!$E4004,--ISNUMBER(IFERROR(SEARCH(Formulaire!$H$22,$C4004,1),""))=1),MAX(N$1:N4003)+1,"")</f>
        <v/>
      </c>
      <c r="O4004" s="69" t="str">
        <f>IF(AND(Formulaire!$H$27=Aéroports!$E4004,--ISNUMBER(IFERROR(SEARCH(Formulaire!$H$28,$C4004,1),""))=1),MAX(O$1:O4003)+1,"")</f>
        <v/>
      </c>
      <c r="Q4004" s="91" t="str">
        <f>IFERROR(INDEX($C$2:$C$5193,MATCH(ROWS(M$2:M4004),M$2:M$5193,0)),"")</f>
        <v/>
      </c>
      <c r="R4004" s="70" t="str">
        <f>IFERROR(INDEX($C$2:$C$5193,MATCH(ROWS(N$2:N4004),N$2:N$5193,0)),"")</f>
        <v/>
      </c>
      <c r="S4004" s="92" t="str">
        <f>IFERROR(INDEX($C$2:$C$5193,MATCH(ROWS(O$2:O4004),O$2:O$5193,0)),"")</f>
        <v/>
      </c>
    </row>
    <row r="4005" spans="1:19" x14ac:dyDescent="0.25">
      <c r="A4005" s="68">
        <v>986</v>
      </c>
      <c r="B4005" s="68" t="s">
        <v>11705</v>
      </c>
      <c r="C4005" s="68" t="s">
        <v>11706</v>
      </c>
      <c r="D4005" s="68" t="s">
        <v>11666</v>
      </c>
      <c r="E4005" s="68" t="s">
        <v>11666</v>
      </c>
      <c r="F4005" s="68" t="s">
        <v>11707</v>
      </c>
      <c r="G4005" s="68" t="s">
        <v>11708</v>
      </c>
      <c r="H4005" s="68">
        <v>-17.855499999999999</v>
      </c>
      <c r="I4005" s="68">
        <v>36.869100000000003</v>
      </c>
      <c r="J4005" s="68">
        <v>36</v>
      </c>
      <c r="K4005" s="68">
        <v>2</v>
      </c>
      <c r="L4005" s="68">
        <f>COUNTIFS(Aéroports!$C$2:$C$5193,Aéroports!$C4005,Aéroports!$D$2:$D$5193,Aéroports!$D4005)</f>
        <v>1</v>
      </c>
      <c r="M4005" s="68" t="str">
        <f>IF(AND(Formulaire!$H$15=Aéroports!$E4005,--ISNUMBER(IFERROR(SEARCH(Formulaire!$H$16,$C4005,1),""))=1),MAX(M$1:M4004)+1,"")</f>
        <v/>
      </c>
      <c r="N4005" s="68" t="str">
        <f>IF(AND(Formulaire!$H$21=Aéroports!$E4005,--ISNUMBER(IFERROR(SEARCH(Formulaire!$H$22,$C4005,1),""))=1),MAX(N$1:N4004)+1,"")</f>
        <v/>
      </c>
      <c r="O4005" s="68" t="str">
        <f>IF(AND(Formulaire!$H$27=Aéroports!$E4005,--ISNUMBER(IFERROR(SEARCH(Formulaire!$H$28,$C4005,1),""))=1),MAX(O$1:O4004)+1,"")</f>
        <v/>
      </c>
      <c r="Q4005" s="91" t="str">
        <f>IFERROR(INDEX($C$2:$C$5193,MATCH(ROWS(M$2:M4005),M$2:M$5193,0)),"")</f>
        <v/>
      </c>
      <c r="R4005" s="70" t="str">
        <f>IFERROR(INDEX($C$2:$C$5193,MATCH(ROWS(N$2:N4005),N$2:N$5193,0)),"")</f>
        <v/>
      </c>
      <c r="S4005" s="92" t="str">
        <f>IFERROR(INDEX($C$2:$C$5193,MATCH(ROWS(O$2:O4005),O$2:O$5193,0)),"")</f>
        <v/>
      </c>
    </row>
    <row r="4006" spans="1:19" x14ac:dyDescent="0.25">
      <c r="A4006" s="69">
        <v>988</v>
      </c>
      <c r="B4006" s="69" t="s">
        <v>11709</v>
      </c>
      <c r="C4006" s="69" t="s">
        <v>11710</v>
      </c>
      <c r="D4006" s="69" t="s">
        <v>11666</v>
      </c>
      <c r="E4006" s="69" t="s">
        <v>11666</v>
      </c>
      <c r="F4006" s="69" t="s">
        <v>11711</v>
      </c>
      <c r="G4006" s="69" t="s">
        <v>11712</v>
      </c>
      <c r="H4006" s="69">
        <v>-16.104800000000001</v>
      </c>
      <c r="I4006" s="69">
        <v>33.6402</v>
      </c>
      <c r="J4006" s="69">
        <v>525</v>
      </c>
      <c r="K4006" s="69">
        <v>2</v>
      </c>
      <c r="L4006" s="69">
        <f>COUNTIFS(Aéroports!$C$2:$C$5193,Aéroports!$C4006,Aéroports!$D$2:$D$5193,Aéroports!$D4006)</f>
        <v>1</v>
      </c>
      <c r="M4006" s="69" t="str">
        <f>IF(AND(Formulaire!$H$15=Aéroports!$E4006,--ISNUMBER(IFERROR(SEARCH(Formulaire!$H$16,$C4006,1),""))=1),MAX(M$1:M4005)+1,"")</f>
        <v/>
      </c>
      <c r="N4006" s="69" t="str">
        <f>IF(AND(Formulaire!$H$21=Aéroports!$E4006,--ISNUMBER(IFERROR(SEARCH(Formulaire!$H$22,$C4006,1),""))=1),MAX(N$1:N4005)+1,"")</f>
        <v/>
      </c>
      <c r="O4006" s="69" t="str">
        <f>IF(AND(Formulaire!$H$27=Aéroports!$E4006,--ISNUMBER(IFERROR(SEARCH(Formulaire!$H$28,$C4006,1),""))=1),MAX(O$1:O4005)+1,"")</f>
        <v/>
      </c>
      <c r="Q4006" s="91" t="str">
        <f>IFERROR(INDEX($C$2:$C$5193,MATCH(ROWS(M$2:M4006),M$2:M$5193,0)),"")</f>
        <v/>
      </c>
      <c r="R4006" s="70" t="str">
        <f>IFERROR(INDEX($C$2:$C$5193,MATCH(ROWS(N$2:N4006),N$2:N$5193,0)),"")</f>
        <v/>
      </c>
      <c r="S4006" s="92" t="str">
        <f>IFERROR(INDEX($C$2:$C$5193,MATCH(ROWS(O$2:O4006),O$2:O$5193,0)),"")</f>
        <v/>
      </c>
    </row>
    <row r="4007" spans="1:19" x14ac:dyDescent="0.25">
      <c r="A4007" s="68">
        <v>990</v>
      </c>
      <c r="B4007" s="68" t="s">
        <v>11713</v>
      </c>
      <c r="C4007" s="68" t="s">
        <v>11714</v>
      </c>
      <c r="D4007" s="68" t="s">
        <v>11666</v>
      </c>
      <c r="E4007" s="68" t="s">
        <v>11666</v>
      </c>
      <c r="F4007" s="68" t="s">
        <v>11715</v>
      </c>
      <c r="G4007" s="68" t="s">
        <v>11716</v>
      </c>
      <c r="H4007" s="68">
        <v>-22.0184</v>
      </c>
      <c r="I4007" s="68">
        <v>35.313299999999998</v>
      </c>
      <c r="J4007" s="68">
        <v>46</v>
      </c>
      <c r="K4007" s="68">
        <v>2</v>
      </c>
      <c r="L4007" s="68">
        <f>COUNTIFS(Aéroports!$C$2:$C$5193,Aéroports!$C4007,Aéroports!$D$2:$D$5193,Aéroports!$D4007)</f>
        <v>1</v>
      </c>
      <c r="M4007" s="68" t="str">
        <f>IF(AND(Formulaire!$H$15=Aéroports!$E4007,--ISNUMBER(IFERROR(SEARCH(Formulaire!$H$16,$C4007,1),""))=1),MAX(M$1:M4006)+1,"")</f>
        <v/>
      </c>
      <c r="N4007" s="68" t="str">
        <f>IF(AND(Formulaire!$H$21=Aéroports!$E4007,--ISNUMBER(IFERROR(SEARCH(Formulaire!$H$22,$C4007,1),""))=1),MAX(N$1:N4006)+1,"")</f>
        <v/>
      </c>
      <c r="O4007" s="68" t="str">
        <f>IF(AND(Formulaire!$H$27=Aéroports!$E4007,--ISNUMBER(IFERROR(SEARCH(Formulaire!$H$28,$C4007,1),""))=1),MAX(O$1:O4006)+1,"")</f>
        <v/>
      </c>
      <c r="Q4007" s="91" t="str">
        <f>IFERROR(INDEX($C$2:$C$5193,MATCH(ROWS(M$2:M4007),M$2:M$5193,0)),"")</f>
        <v/>
      </c>
      <c r="R4007" s="70" t="str">
        <f>IFERROR(INDEX($C$2:$C$5193,MATCH(ROWS(N$2:N4007),N$2:N$5193,0)),"")</f>
        <v/>
      </c>
      <c r="S4007" s="92" t="str">
        <f>IFERROR(INDEX($C$2:$C$5193,MATCH(ROWS(O$2:O4007),O$2:O$5193,0)),"")</f>
        <v/>
      </c>
    </row>
    <row r="4008" spans="1:19" x14ac:dyDescent="0.25">
      <c r="A4008" s="69">
        <v>6787</v>
      </c>
      <c r="B4008" s="69" t="s">
        <v>11717</v>
      </c>
      <c r="C4008" s="69" t="s">
        <v>11718</v>
      </c>
      <c r="D4008" s="69" t="s">
        <v>11719</v>
      </c>
      <c r="E4008" s="69" t="s">
        <v>11719</v>
      </c>
      <c r="F4008" s="69" t="s">
        <v>11720</v>
      </c>
      <c r="G4008" s="69" t="s">
        <v>11721</v>
      </c>
      <c r="H4008" s="69">
        <v>23.188800000000001</v>
      </c>
      <c r="I4008" s="69">
        <v>94.051100000000005</v>
      </c>
      <c r="J4008" s="69">
        <v>499</v>
      </c>
      <c r="K4008" s="69">
        <v>6.5</v>
      </c>
      <c r="L4008" s="69">
        <f>COUNTIFS(Aéroports!$C$2:$C$5193,Aéroports!$C4008,Aéroports!$D$2:$D$5193,Aéroports!$D4008)</f>
        <v>1</v>
      </c>
      <c r="M4008" s="69" t="str">
        <f>IF(AND(Formulaire!$H$15=Aéroports!$E4008,--ISNUMBER(IFERROR(SEARCH(Formulaire!$H$16,$C4008,1),""))=1),MAX(M$1:M4007)+1,"")</f>
        <v/>
      </c>
      <c r="N4008" s="69" t="str">
        <f>IF(AND(Formulaire!$H$21=Aéroports!$E4008,--ISNUMBER(IFERROR(SEARCH(Formulaire!$H$22,$C4008,1),""))=1),MAX(N$1:N4007)+1,"")</f>
        <v/>
      </c>
      <c r="O4008" s="69" t="str">
        <f>IF(AND(Formulaire!$H$27=Aéroports!$E4008,--ISNUMBER(IFERROR(SEARCH(Formulaire!$H$28,$C4008,1),""))=1),MAX(O$1:O4007)+1,"")</f>
        <v/>
      </c>
      <c r="Q4008" s="91" t="str">
        <f>IFERROR(INDEX($C$2:$C$5193,MATCH(ROWS(M$2:M4008),M$2:M$5193,0)),"")</f>
        <v/>
      </c>
      <c r="R4008" s="70" t="str">
        <f>IFERROR(INDEX($C$2:$C$5193,MATCH(ROWS(N$2:N4008),N$2:N$5193,0)),"")</f>
        <v/>
      </c>
      <c r="S4008" s="92" t="str">
        <f>IFERROR(INDEX($C$2:$C$5193,MATCH(ROWS(O$2:O4008),O$2:O$5193,0)),"")</f>
        <v/>
      </c>
    </row>
    <row r="4009" spans="1:19" x14ac:dyDescent="0.25">
      <c r="A4009" s="68">
        <v>11808</v>
      </c>
      <c r="B4009" s="68" t="s">
        <v>11722</v>
      </c>
      <c r="C4009" s="68" t="s">
        <v>11723</v>
      </c>
      <c r="D4009" s="68" t="s">
        <v>11724</v>
      </c>
      <c r="E4009" s="68" t="s">
        <v>22446</v>
      </c>
      <c r="F4009" s="68" t="s">
        <v>11725</v>
      </c>
      <c r="G4009" s="68" t="s">
        <v>11726</v>
      </c>
      <c r="H4009" s="68">
        <v>-22.462199999999999</v>
      </c>
      <c r="I4009" s="68">
        <v>14.98</v>
      </c>
      <c r="J4009" s="68">
        <v>1905</v>
      </c>
      <c r="K4009" s="68" t="s">
        <v>340</v>
      </c>
      <c r="L4009" s="68">
        <f>COUNTIFS(Aéroports!$C$2:$C$5193,Aéroports!$C4009,Aéroports!$D$2:$D$5193,Aéroports!$D4009)</f>
        <v>1</v>
      </c>
      <c r="M4009" s="68" t="str">
        <f>IF(AND(Formulaire!$H$15=Aéroports!$E4009,--ISNUMBER(IFERROR(SEARCH(Formulaire!$H$16,$C4009,1),""))=1),MAX(M$1:M4008)+1,"")</f>
        <v/>
      </c>
      <c r="N4009" s="68" t="str">
        <f>IF(AND(Formulaire!$H$21=Aéroports!$E4009,--ISNUMBER(IFERROR(SEARCH(Formulaire!$H$22,$C4009,1),""))=1),MAX(N$1:N4008)+1,"")</f>
        <v/>
      </c>
      <c r="O4009" s="68" t="str">
        <f>IF(AND(Formulaire!$H$27=Aéroports!$E4009,--ISNUMBER(IFERROR(SEARCH(Formulaire!$H$28,$C4009,1),""))=1),MAX(O$1:O4008)+1,"")</f>
        <v/>
      </c>
      <c r="Q4009" s="91" t="str">
        <f>IFERROR(INDEX($C$2:$C$5193,MATCH(ROWS(M$2:M4009),M$2:M$5193,0)),"")</f>
        <v/>
      </c>
      <c r="R4009" s="70" t="str">
        <f>IFERROR(INDEX($C$2:$C$5193,MATCH(ROWS(N$2:N4009),N$2:N$5193,0)),"")</f>
        <v/>
      </c>
      <c r="S4009" s="92" t="str">
        <f>IFERROR(INDEX($C$2:$C$5193,MATCH(ROWS(O$2:O4009),O$2:O$5193,0)),"")</f>
        <v/>
      </c>
    </row>
    <row r="4010" spans="1:19" x14ac:dyDescent="0.25">
      <c r="A4010" s="69">
        <v>7633</v>
      </c>
      <c r="B4010" s="69" t="s">
        <v>11727</v>
      </c>
      <c r="C4010" s="69" t="s">
        <v>11728</v>
      </c>
      <c r="D4010" s="69" t="s">
        <v>11724</v>
      </c>
      <c r="E4010" s="69" t="s">
        <v>22446</v>
      </c>
      <c r="F4010" s="69" t="s">
        <v>11729</v>
      </c>
      <c r="G4010" s="69" t="s">
        <v>11730</v>
      </c>
      <c r="H4010" s="69">
        <v>-19.6022</v>
      </c>
      <c r="I4010" s="69">
        <v>18.122699999999998</v>
      </c>
      <c r="J4010" s="69">
        <v>4636</v>
      </c>
      <c r="K4010" s="69">
        <v>1</v>
      </c>
      <c r="L4010" s="69">
        <f>COUNTIFS(Aéroports!$C$2:$C$5193,Aéroports!$C4010,Aéroports!$D$2:$D$5193,Aéroports!$D4010)</f>
        <v>1</v>
      </c>
      <c r="M4010" s="69" t="str">
        <f>IF(AND(Formulaire!$H$15=Aéroports!$E4010,--ISNUMBER(IFERROR(SEARCH(Formulaire!$H$16,$C4010,1),""))=1),MAX(M$1:M4009)+1,"")</f>
        <v/>
      </c>
      <c r="N4010" s="69" t="str">
        <f>IF(AND(Formulaire!$H$21=Aéroports!$E4010,--ISNUMBER(IFERROR(SEARCH(Formulaire!$H$22,$C4010,1),""))=1),MAX(N$1:N4009)+1,"")</f>
        <v/>
      </c>
      <c r="O4010" s="69" t="str">
        <f>IF(AND(Formulaire!$H$27=Aéroports!$E4010,--ISNUMBER(IFERROR(SEARCH(Formulaire!$H$28,$C4010,1),""))=1),MAX(O$1:O4009)+1,"")</f>
        <v/>
      </c>
      <c r="Q4010" s="91" t="str">
        <f>IFERROR(INDEX($C$2:$C$5193,MATCH(ROWS(M$2:M4010),M$2:M$5193,0)),"")</f>
        <v/>
      </c>
      <c r="R4010" s="70" t="str">
        <f>IFERROR(INDEX($C$2:$C$5193,MATCH(ROWS(N$2:N4010),N$2:N$5193,0)),"")</f>
        <v/>
      </c>
      <c r="S4010" s="92" t="str">
        <f>IFERROR(INDEX($C$2:$C$5193,MATCH(ROWS(O$2:O4010),O$2:O$5193,0)),"")</f>
        <v/>
      </c>
    </row>
    <row r="4011" spans="1:19" x14ac:dyDescent="0.25">
      <c r="A4011" s="68">
        <v>8918</v>
      </c>
      <c r="B4011" s="68" t="s">
        <v>11731</v>
      </c>
      <c r="C4011" s="68" t="s">
        <v>11732</v>
      </c>
      <c r="D4011" s="68" t="s">
        <v>11724</v>
      </c>
      <c r="E4011" s="68" t="s">
        <v>22446</v>
      </c>
      <c r="F4011" s="68" t="s">
        <v>11733</v>
      </c>
      <c r="G4011" s="68" t="s">
        <v>11734</v>
      </c>
      <c r="H4011" s="68">
        <v>-26.5398</v>
      </c>
      <c r="I4011" s="68">
        <v>18.1114</v>
      </c>
      <c r="J4011" s="68">
        <v>3506</v>
      </c>
      <c r="K4011" s="68">
        <v>1</v>
      </c>
      <c r="L4011" s="68">
        <f>COUNTIFS(Aéroports!$C$2:$C$5193,Aéroports!$C4011,Aéroports!$D$2:$D$5193,Aéroports!$D4011)</f>
        <v>1</v>
      </c>
      <c r="M4011" s="68" t="str">
        <f>IF(AND(Formulaire!$H$15=Aéroports!$E4011,--ISNUMBER(IFERROR(SEARCH(Formulaire!$H$16,$C4011,1),""))=1),MAX(M$1:M4010)+1,"")</f>
        <v/>
      </c>
      <c r="N4011" s="68" t="str">
        <f>IF(AND(Formulaire!$H$21=Aéroports!$E4011,--ISNUMBER(IFERROR(SEARCH(Formulaire!$H$22,$C4011,1),""))=1),MAX(N$1:N4010)+1,"")</f>
        <v/>
      </c>
      <c r="O4011" s="68" t="str">
        <f>IF(AND(Formulaire!$H$27=Aéroports!$E4011,--ISNUMBER(IFERROR(SEARCH(Formulaire!$H$28,$C4011,1),""))=1),MAX(O$1:O4010)+1,"")</f>
        <v/>
      </c>
      <c r="Q4011" s="91" t="str">
        <f>IFERROR(INDEX($C$2:$C$5193,MATCH(ROWS(M$2:M4011),M$2:M$5193,0)),"")</f>
        <v/>
      </c>
      <c r="R4011" s="70" t="str">
        <f>IFERROR(INDEX($C$2:$C$5193,MATCH(ROWS(N$2:N4011),N$2:N$5193,0)),"")</f>
        <v/>
      </c>
      <c r="S4011" s="92" t="str">
        <f>IFERROR(INDEX($C$2:$C$5193,MATCH(ROWS(O$2:O4011),O$2:O$5193,0)),"")</f>
        <v/>
      </c>
    </row>
    <row r="4012" spans="1:19" x14ac:dyDescent="0.25">
      <c r="A4012" s="69">
        <v>5641</v>
      </c>
      <c r="B4012" s="69" t="s">
        <v>11735</v>
      </c>
      <c r="C4012" s="69" t="s">
        <v>11736</v>
      </c>
      <c r="D4012" s="69" t="s">
        <v>11724</v>
      </c>
      <c r="E4012" s="69" t="s">
        <v>22446</v>
      </c>
      <c r="F4012" s="69" t="s">
        <v>11737</v>
      </c>
      <c r="G4012" s="69" t="s">
        <v>11738</v>
      </c>
      <c r="H4012" s="69">
        <v>-26.6874</v>
      </c>
      <c r="I4012" s="69">
        <v>15.242900000000001</v>
      </c>
      <c r="J4012" s="69">
        <v>457</v>
      </c>
      <c r="K4012" s="69">
        <v>1</v>
      </c>
      <c r="L4012" s="69">
        <f>COUNTIFS(Aéroports!$C$2:$C$5193,Aéroports!$C4012,Aéroports!$D$2:$D$5193,Aéroports!$D4012)</f>
        <v>1</v>
      </c>
      <c r="M4012" s="69" t="str">
        <f>IF(AND(Formulaire!$H$15=Aéroports!$E4012,--ISNUMBER(IFERROR(SEARCH(Formulaire!$H$16,$C4012,1),""))=1),MAX(M$1:M4011)+1,"")</f>
        <v/>
      </c>
      <c r="N4012" s="69" t="str">
        <f>IF(AND(Formulaire!$H$21=Aéroports!$E4012,--ISNUMBER(IFERROR(SEARCH(Formulaire!$H$22,$C4012,1),""))=1),MAX(N$1:N4011)+1,"")</f>
        <v/>
      </c>
      <c r="O4012" s="69" t="str">
        <f>IF(AND(Formulaire!$H$27=Aéroports!$E4012,--ISNUMBER(IFERROR(SEARCH(Formulaire!$H$28,$C4012,1),""))=1),MAX(O$1:O4011)+1,"")</f>
        <v/>
      </c>
      <c r="Q4012" s="91" t="str">
        <f>IFERROR(INDEX($C$2:$C$5193,MATCH(ROWS(M$2:M4012),M$2:M$5193,0)),"")</f>
        <v/>
      </c>
      <c r="R4012" s="70" t="str">
        <f>IFERROR(INDEX($C$2:$C$5193,MATCH(ROWS(N$2:N4012),N$2:N$5193,0)),"")</f>
        <v/>
      </c>
      <c r="S4012" s="92" t="str">
        <f>IFERROR(INDEX($C$2:$C$5193,MATCH(ROWS(O$2:O4012),O$2:O$5193,0)),"")</f>
        <v/>
      </c>
    </row>
    <row r="4013" spans="1:19" x14ac:dyDescent="0.25">
      <c r="A4013" s="68">
        <v>8084</v>
      </c>
      <c r="B4013" s="68" t="s">
        <v>11739</v>
      </c>
      <c r="C4013" s="68" t="s">
        <v>11740</v>
      </c>
      <c r="D4013" s="68" t="s">
        <v>11724</v>
      </c>
      <c r="E4013" s="68" t="s">
        <v>22446</v>
      </c>
      <c r="F4013" s="68" t="s">
        <v>11741</v>
      </c>
      <c r="G4013" s="68" t="s">
        <v>11742</v>
      </c>
      <c r="H4013" s="68">
        <v>-18.812799999999999</v>
      </c>
      <c r="I4013" s="68">
        <v>17.0594</v>
      </c>
      <c r="J4013" s="68">
        <v>3665</v>
      </c>
      <c r="K4013" s="68">
        <v>1</v>
      </c>
      <c r="L4013" s="68">
        <f>COUNTIFS(Aéroports!$C$2:$C$5193,Aéroports!$C4013,Aéroports!$D$2:$D$5193,Aéroports!$D4013)</f>
        <v>1</v>
      </c>
      <c r="M4013" s="68" t="str">
        <f>IF(AND(Formulaire!$H$15=Aéroports!$E4013,--ISNUMBER(IFERROR(SEARCH(Formulaire!$H$16,$C4013,1),""))=1),MAX(M$1:M4012)+1,"")</f>
        <v/>
      </c>
      <c r="N4013" s="68" t="str">
        <f>IF(AND(Formulaire!$H$21=Aéroports!$E4013,--ISNUMBER(IFERROR(SEARCH(Formulaire!$H$22,$C4013,1),""))=1),MAX(N$1:N4012)+1,"")</f>
        <v/>
      </c>
      <c r="O4013" s="68" t="str">
        <f>IF(AND(Formulaire!$H$27=Aéroports!$E4013,--ISNUMBER(IFERROR(SEARCH(Formulaire!$H$28,$C4013,1),""))=1),MAX(O$1:O4012)+1,"")</f>
        <v/>
      </c>
      <c r="Q4013" s="91" t="str">
        <f>IFERROR(INDEX($C$2:$C$5193,MATCH(ROWS(M$2:M4013),M$2:M$5193,0)),"")</f>
        <v/>
      </c>
      <c r="R4013" s="70" t="str">
        <f>IFERROR(INDEX($C$2:$C$5193,MATCH(ROWS(N$2:N4013),N$2:N$5193,0)),"")</f>
        <v/>
      </c>
      <c r="S4013" s="92" t="str">
        <f>IFERROR(INDEX($C$2:$C$5193,MATCH(ROWS(O$2:O4013),O$2:O$5193,0)),"")</f>
        <v/>
      </c>
    </row>
    <row r="4014" spans="1:19" x14ac:dyDescent="0.25">
      <c r="A4014" s="69">
        <v>6779</v>
      </c>
      <c r="B4014" s="69" t="s">
        <v>11743</v>
      </c>
      <c r="C4014" s="69" t="s">
        <v>11744</v>
      </c>
      <c r="D4014" s="69" t="s">
        <v>11724</v>
      </c>
      <c r="E4014" s="69" t="s">
        <v>22446</v>
      </c>
      <c r="F4014" s="69" t="s">
        <v>11745</v>
      </c>
      <c r="G4014" s="69" t="s">
        <v>11746</v>
      </c>
      <c r="H4014" s="69">
        <v>-17.634399999999999</v>
      </c>
      <c r="I4014" s="69">
        <v>24.1767</v>
      </c>
      <c r="J4014" s="69">
        <v>3144</v>
      </c>
      <c r="K4014" s="69">
        <v>1</v>
      </c>
      <c r="L4014" s="69">
        <f>COUNTIFS(Aéroports!$C$2:$C$5193,Aéroports!$C4014,Aéroports!$D$2:$D$5193,Aéroports!$D4014)</f>
        <v>1</v>
      </c>
      <c r="M4014" s="69" t="str">
        <f>IF(AND(Formulaire!$H$15=Aéroports!$E4014,--ISNUMBER(IFERROR(SEARCH(Formulaire!$H$16,$C4014,1),""))=1),MAX(M$1:M4013)+1,"")</f>
        <v/>
      </c>
      <c r="N4014" s="69" t="str">
        <f>IF(AND(Formulaire!$H$21=Aéroports!$E4014,--ISNUMBER(IFERROR(SEARCH(Formulaire!$H$22,$C4014,1),""))=1),MAX(N$1:N4013)+1,"")</f>
        <v/>
      </c>
      <c r="O4014" s="69" t="str">
        <f>IF(AND(Formulaire!$H$27=Aéroports!$E4014,--ISNUMBER(IFERROR(SEARCH(Formulaire!$H$28,$C4014,1),""))=1),MAX(O$1:O4013)+1,"")</f>
        <v/>
      </c>
      <c r="Q4014" s="91" t="str">
        <f>IFERROR(INDEX($C$2:$C$5193,MATCH(ROWS(M$2:M4014),M$2:M$5193,0)),"")</f>
        <v/>
      </c>
      <c r="R4014" s="70" t="str">
        <f>IFERROR(INDEX($C$2:$C$5193,MATCH(ROWS(N$2:N4014),N$2:N$5193,0)),"")</f>
        <v/>
      </c>
      <c r="S4014" s="92" t="str">
        <f>IFERROR(INDEX($C$2:$C$5193,MATCH(ROWS(O$2:O4014),O$2:O$5193,0)),"")</f>
        <v/>
      </c>
    </row>
    <row r="4015" spans="1:19" x14ac:dyDescent="0.25">
      <c r="A4015" s="68">
        <v>8083</v>
      </c>
      <c r="B4015" s="68" t="s">
        <v>11747</v>
      </c>
      <c r="C4015" s="68" t="s">
        <v>11748</v>
      </c>
      <c r="D4015" s="68" t="s">
        <v>11724</v>
      </c>
      <c r="E4015" s="68" t="s">
        <v>22446</v>
      </c>
      <c r="F4015" s="68" t="s">
        <v>11749</v>
      </c>
      <c r="G4015" s="68" t="s">
        <v>11750</v>
      </c>
      <c r="H4015" s="68">
        <v>-19.1492</v>
      </c>
      <c r="I4015" s="68">
        <v>15.911899999999999</v>
      </c>
      <c r="J4015" s="68">
        <v>3911</v>
      </c>
      <c r="K4015" s="68">
        <v>1</v>
      </c>
      <c r="L4015" s="68">
        <f>COUNTIFS(Aéroports!$C$2:$C$5193,Aéroports!$C4015,Aéroports!$D$2:$D$5193,Aéroports!$D4015)</f>
        <v>1</v>
      </c>
      <c r="M4015" s="68" t="str">
        <f>IF(AND(Formulaire!$H$15=Aéroports!$E4015,--ISNUMBER(IFERROR(SEARCH(Formulaire!$H$16,$C4015,1),""))=1),MAX(M$1:M4014)+1,"")</f>
        <v/>
      </c>
      <c r="N4015" s="68" t="str">
        <f>IF(AND(Formulaire!$H$21=Aéroports!$E4015,--ISNUMBER(IFERROR(SEARCH(Formulaire!$H$22,$C4015,1),""))=1),MAX(N$1:N4014)+1,"")</f>
        <v/>
      </c>
      <c r="O4015" s="68" t="str">
        <f>IF(AND(Formulaire!$H$27=Aéroports!$E4015,--ISNUMBER(IFERROR(SEARCH(Formulaire!$H$28,$C4015,1),""))=1),MAX(O$1:O4014)+1,"")</f>
        <v/>
      </c>
      <c r="Q4015" s="91" t="str">
        <f>IFERROR(INDEX($C$2:$C$5193,MATCH(ROWS(M$2:M4015),M$2:M$5193,0)),"")</f>
        <v/>
      </c>
      <c r="R4015" s="70" t="str">
        <f>IFERROR(INDEX($C$2:$C$5193,MATCH(ROWS(N$2:N4015),N$2:N$5193,0)),"")</f>
        <v/>
      </c>
      <c r="S4015" s="92" t="str">
        <f>IFERROR(INDEX($C$2:$C$5193,MATCH(ROWS(O$2:O4015),O$2:O$5193,0)),"")</f>
        <v/>
      </c>
    </row>
    <row r="4016" spans="1:19" x14ac:dyDescent="0.25">
      <c r="A4016" s="69">
        <v>5642</v>
      </c>
      <c r="B4016" s="69" t="s">
        <v>11751</v>
      </c>
      <c r="C4016" s="69" t="s">
        <v>11752</v>
      </c>
      <c r="D4016" s="69" t="s">
        <v>11724</v>
      </c>
      <c r="E4016" s="69" t="s">
        <v>22446</v>
      </c>
      <c r="F4016" s="69" t="s">
        <v>11753</v>
      </c>
      <c r="G4016" s="69" t="s">
        <v>11754</v>
      </c>
      <c r="H4016" s="69">
        <v>-17.8782</v>
      </c>
      <c r="I4016" s="69">
        <v>15.9526</v>
      </c>
      <c r="J4016" s="69">
        <v>3599</v>
      </c>
      <c r="K4016" s="69">
        <v>1</v>
      </c>
      <c r="L4016" s="69">
        <f>COUNTIFS(Aéroports!$C$2:$C$5193,Aéroports!$C4016,Aéroports!$D$2:$D$5193,Aéroports!$D4016)</f>
        <v>1</v>
      </c>
      <c r="M4016" s="69" t="str">
        <f>IF(AND(Formulaire!$H$15=Aéroports!$E4016,--ISNUMBER(IFERROR(SEARCH(Formulaire!$H$16,$C4016,1),""))=1),MAX(M$1:M4015)+1,"")</f>
        <v/>
      </c>
      <c r="N4016" s="69" t="str">
        <f>IF(AND(Formulaire!$H$21=Aéroports!$E4016,--ISNUMBER(IFERROR(SEARCH(Formulaire!$H$22,$C4016,1),""))=1),MAX(N$1:N4015)+1,"")</f>
        <v/>
      </c>
      <c r="O4016" s="69" t="str">
        <f>IF(AND(Formulaire!$H$27=Aéroports!$E4016,--ISNUMBER(IFERROR(SEARCH(Formulaire!$H$28,$C4016,1),""))=1),MAX(O$1:O4015)+1,"")</f>
        <v/>
      </c>
      <c r="Q4016" s="91" t="str">
        <f>IFERROR(INDEX($C$2:$C$5193,MATCH(ROWS(M$2:M4016),M$2:M$5193,0)),"")</f>
        <v/>
      </c>
      <c r="R4016" s="70" t="str">
        <f>IFERROR(INDEX($C$2:$C$5193,MATCH(ROWS(N$2:N4016),N$2:N$5193,0)),"")</f>
        <v/>
      </c>
      <c r="S4016" s="92" t="str">
        <f>IFERROR(INDEX($C$2:$C$5193,MATCH(ROWS(O$2:O4016),O$2:O$5193,0)),"")</f>
        <v/>
      </c>
    </row>
    <row r="4017" spans="1:19" x14ac:dyDescent="0.25">
      <c r="A4017" s="68">
        <v>5643</v>
      </c>
      <c r="B4017" s="68" t="s">
        <v>11755</v>
      </c>
      <c r="C4017" s="68" t="s">
        <v>11756</v>
      </c>
      <c r="D4017" s="68" t="s">
        <v>11724</v>
      </c>
      <c r="E4017" s="68" t="s">
        <v>22446</v>
      </c>
      <c r="F4017" s="68" t="s">
        <v>11757</v>
      </c>
      <c r="G4017" s="68" t="s">
        <v>11758</v>
      </c>
      <c r="H4017" s="68">
        <v>-28.584700000000002</v>
      </c>
      <c r="I4017" s="68">
        <v>16.4467</v>
      </c>
      <c r="J4017" s="68">
        <v>14</v>
      </c>
      <c r="K4017" s="68">
        <v>1</v>
      </c>
      <c r="L4017" s="68">
        <f>COUNTIFS(Aéroports!$C$2:$C$5193,Aéroports!$C4017,Aéroports!$D$2:$D$5193,Aéroports!$D4017)</f>
        <v>1</v>
      </c>
      <c r="M4017" s="68" t="str">
        <f>IF(AND(Formulaire!$H$15=Aéroports!$E4017,--ISNUMBER(IFERROR(SEARCH(Formulaire!$H$16,$C4017,1),""))=1),MAX(M$1:M4016)+1,"")</f>
        <v/>
      </c>
      <c r="N4017" s="68" t="str">
        <f>IF(AND(Formulaire!$H$21=Aéroports!$E4017,--ISNUMBER(IFERROR(SEARCH(Formulaire!$H$22,$C4017,1),""))=1),MAX(N$1:N4016)+1,"")</f>
        <v/>
      </c>
      <c r="O4017" s="68" t="str">
        <f>IF(AND(Formulaire!$H$27=Aéroports!$E4017,--ISNUMBER(IFERROR(SEARCH(Formulaire!$H$28,$C4017,1),""))=1),MAX(O$1:O4016)+1,"")</f>
        <v/>
      </c>
      <c r="Q4017" s="91" t="str">
        <f>IFERROR(INDEX($C$2:$C$5193,MATCH(ROWS(M$2:M4017),M$2:M$5193,0)),"")</f>
        <v/>
      </c>
      <c r="R4017" s="70" t="str">
        <f>IFERROR(INDEX($C$2:$C$5193,MATCH(ROWS(N$2:N4017),N$2:N$5193,0)),"")</f>
        <v/>
      </c>
      <c r="S4017" s="92" t="str">
        <f>IFERROR(INDEX($C$2:$C$5193,MATCH(ROWS(O$2:O4017),O$2:O$5193,0)),"")</f>
        <v/>
      </c>
    </row>
    <row r="4018" spans="1:19" x14ac:dyDescent="0.25">
      <c r="A4018" s="69">
        <v>7634</v>
      </c>
      <c r="B4018" s="69" t="s">
        <v>11759</v>
      </c>
      <c r="C4018" s="69" t="s">
        <v>11760</v>
      </c>
      <c r="D4018" s="69" t="s">
        <v>11724</v>
      </c>
      <c r="E4018" s="69" t="s">
        <v>22446</v>
      </c>
      <c r="F4018" s="69" t="s">
        <v>11761</v>
      </c>
      <c r="G4018" s="69" t="s">
        <v>11762</v>
      </c>
      <c r="H4018" s="69">
        <v>-17.956499999999998</v>
      </c>
      <c r="I4018" s="69">
        <v>19.7194</v>
      </c>
      <c r="J4018" s="69">
        <v>3627</v>
      </c>
      <c r="K4018" s="69">
        <v>1</v>
      </c>
      <c r="L4018" s="69">
        <f>COUNTIFS(Aéroports!$C$2:$C$5193,Aéroports!$C4018,Aéroports!$D$2:$D$5193,Aéroports!$D4018)</f>
        <v>1</v>
      </c>
      <c r="M4018" s="69" t="str">
        <f>IF(AND(Formulaire!$H$15=Aéroports!$E4018,--ISNUMBER(IFERROR(SEARCH(Formulaire!$H$16,$C4018,1),""))=1),MAX(M$1:M4017)+1,"")</f>
        <v/>
      </c>
      <c r="N4018" s="69" t="str">
        <f>IF(AND(Formulaire!$H$21=Aéroports!$E4018,--ISNUMBER(IFERROR(SEARCH(Formulaire!$H$22,$C4018,1),""))=1),MAX(N$1:N4017)+1,"")</f>
        <v/>
      </c>
      <c r="O4018" s="69" t="str">
        <f>IF(AND(Formulaire!$H$27=Aéroports!$E4018,--ISNUMBER(IFERROR(SEARCH(Formulaire!$H$28,$C4018,1),""))=1),MAX(O$1:O4017)+1,"")</f>
        <v/>
      </c>
      <c r="Q4018" s="91" t="str">
        <f>IFERROR(INDEX($C$2:$C$5193,MATCH(ROWS(M$2:M4018),M$2:M$5193,0)),"")</f>
        <v/>
      </c>
      <c r="R4018" s="70" t="str">
        <f>IFERROR(INDEX($C$2:$C$5193,MATCH(ROWS(N$2:N4018),N$2:N$5193,0)),"")</f>
        <v/>
      </c>
      <c r="S4018" s="92" t="str">
        <f>IFERROR(INDEX($C$2:$C$5193,MATCH(ROWS(O$2:O4018),O$2:O$5193,0)),"")</f>
        <v/>
      </c>
    </row>
    <row r="4019" spans="1:19" x14ac:dyDescent="0.25">
      <c r="A4019" s="68">
        <v>5644</v>
      </c>
      <c r="B4019" s="68" t="s">
        <v>11763</v>
      </c>
      <c r="C4019" s="68" t="s">
        <v>11764</v>
      </c>
      <c r="D4019" s="68" t="s">
        <v>11724</v>
      </c>
      <c r="E4019" s="68" t="s">
        <v>22446</v>
      </c>
      <c r="F4019" s="68" t="s">
        <v>11765</v>
      </c>
      <c r="G4019" s="68" t="s">
        <v>11766</v>
      </c>
      <c r="H4019" s="68">
        <v>-22.661899999999999</v>
      </c>
      <c r="I4019" s="68">
        <v>14.568099999999999</v>
      </c>
      <c r="J4019" s="68">
        <v>207</v>
      </c>
      <c r="K4019" s="68">
        <v>1</v>
      </c>
      <c r="L4019" s="68">
        <f>COUNTIFS(Aéroports!$C$2:$C$5193,Aéroports!$C4019,Aéroports!$D$2:$D$5193,Aéroports!$D4019)</f>
        <v>1</v>
      </c>
      <c r="M4019" s="68" t="str">
        <f>IF(AND(Formulaire!$H$15=Aéroports!$E4019,--ISNUMBER(IFERROR(SEARCH(Formulaire!$H$16,$C4019,1),""))=1),MAX(M$1:M4018)+1,"")</f>
        <v/>
      </c>
      <c r="N4019" s="68" t="str">
        <f>IF(AND(Formulaire!$H$21=Aéroports!$E4019,--ISNUMBER(IFERROR(SEARCH(Formulaire!$H$22,$C4019,1),""))=1),MAX(N$1:N4018)+1,"")</f>
        <v/>
      </c>
      <c r="O4019" s="68" t="str">
        <f>IF(AND(Formulaire!$H$27=Aéroports!$E4019,--ISNUMBER(IFERROR(SEARCH(Formulaire!$H$28,$C4019,1),""))=1),MAX(O$1:O4018)+1,"")</f>
        <v/>
      </c>
      <c r="Q4019" s="91" t="str">
        <f>IFERROR(INDEX($C$2:$C$5193,MATCH(ROWS(M$2:M4019),M$2:M$5193,0)),"")</f>
        <v/>
      </c>
      <c r="R4019" s="70" t="str">
        <f>IFERROR(INDEX($C$2:$C$5193,MATCH(ROWS(N$2:N4019),N$2:N$5193,0)),"")</f>
        <v/>
      </c>
      <c r="S4019" s="92" t="str">
        <f>IFERROR(INDEX($C$2:$C$5193,MATCH(ROWS(O$2:O4019),O$2:O$5193,0)),"")</f>
        <v/>
      </c>
    </row>
    <row r="4020" spans="1:19" x14ac:dyDescent="0.25">
      <c r="A4020" s="69">
        <v>8148</v>
      </c>
      <c r="B4020" s="69" t="s">
        <v>11767</v>
      </c>
      <c r="C4020" s="69" t="s">
        <v>11768</v>
      </c>
      <c r="D4020" s="69" t="s">
        <v>11724</v>
      </c>
      <c r="E4020" s="69" t="s">
        <v>22446</v>
      </c>
      <c r="F4020" s="69" t="s">
        <v>11769</v>
      </c>
      <c r="G4020" s="69" t="s">
        <v>11770</v>
      </c>
      <c r="H4020" s="69">
        <v>-19.261900000000001</v>
      </c>
      <c r="I4020" s="69">
        <v>17.732500000000002</v>
      </c>
      <c r="J4020" s="69">
        <v>4353</v>
      </c>
      <c r="K4020" s="69">
        <v>1</v>
      </c>
      <c r="L4020" s="69">
        <f>COUNTIFS(Aéroports!$C$2:$C$5193,Aéroports!$C4020,Aéroports!$D$2:$D$5193,Aéroports!$D4020)</f>
        <v>1</v>
      </c>
      <c r="M4020" s="69" t="str">
        <f>IF(AND(Formulaire!$H$15=Aéroports!$E4020,--ISNUMBER(IFERROR(SEARCH(Formulaire!$H$16,$C4020,1),""))=1),MAX(M$1:M4019)+1,"")</f>
        <v/>
      </c>
      <c r="N4020" s="69" t="str">
        <f>IF(AND(Formulaire!$H$21=Aéroports!$E4020,--ISNUMBER(IFERROR(SEARCH(Formulaire!$H$22,$C4020,1),""))=1),MAX(N$1:N4019)+1,"")</f>
        <v/>
      </c>
      <c r="O4020" s="69" t="str">
        <f>IF(AND(Formulaire!$H$27=Aéroports!$E4020,--ISNUMBER(IFERROR(SEARCH(Formulaire!$H$28,$C4020,1),""))=1),MAX(O$1:O4019)+1,"")</f>
        <v/>
      </c>
      <c r="Q4020" s="91" t="str">
        <f>IFERROR(INDEX($C$2:$C$5193,MATCH(ROWS(M$2:M4020),M$2:M$5193,0)),"")</f>
        <v/>
      </c>
      <c r="R4020" s="70" t="str">
        <f>IFERROR(INDEX($C$2:$C$5193,MATCH(ROWS(N$2:N4020),N$2:N$5193,0)),"")</f>
        <v/>
      </c>
      <c r="S4020" s="92" t="str">
        <f>IFERROR(INDEX($C$2:$C$5193,MATCH(ROWS(O$2:O4020),O$2:O$5193,0)),"")</f>
        <v/>
      </c>
    </row>
    <row r="4021" spans="1:19" x14ac:dyDescent="0.25">
      <c r="A4021" s="68">
        <v>6778</v>
      </c>
      <c r="B4021" s="68" t="s">
        <v>11771</v>
      </c>
      <c r="C4021" s="68" t="s">
        <v>11772</v>
      </c>
      <c r="D4021" s="68" t="s">
        <v>11724</v>
      </c>
      <c r="E4021" s="68" t="s">
        <v>22446</v>
      </c>
      <c r="F4021" s="68" t="s">
        <v>11773</v>
      </c>
      <c r="G4021" s="68" t="s">
        <v>11774</v>
      </c>
      <c r="H4021" s="68">
        <v>-22.979900000000001</v>
      </c>
      <c r="I4021" s="68">
        <v>14.645300000000001</v>
      </c>
      <c r="J4021" s="68">
        <v>299</v>
      </c>
      <c r="K4021" s="68">
        <v>1</v>
      </c>
      <c r="L4021" s="68">
        <f>COUNTIFS(Aéroports!$C$2:$C$5193,Aéroports!$C4021,Aéroports!$D$2:$D$5193,Aéroports!$D4021)</f>
        <v>1</v>
      </c>
      <c r="M4021" s="68" t="str">
        <f>IF(AND(Formulaire!$H$15=Aéroports!$E4021,--ISNUMBER(IFERROR(SEARCH(Formulaire!$H$16,$C4021,1),""))=1),MAX(M$1:M4020)+1,"")</f>
        <v/>
      </c>
      <c r="N4021" s="68" t="str">
        <f>IF(AND(Formulaire!$H$21=Aéroports!$E4021,--ISNUMBER(IFERROR(SEARCH(Formulaire!$H$22,$C4021,1),""))=1),MAX(N$1:N4020)+1,"")</f>
        <v/>
      </c>
      <c r="O4021" s="68" t="str">
        <f>IF(AND(Formulaire!$H$27=Aéroports!$E4021,--ISNUMBER(IFERROR(SEARCH(Formulaire!$H$28,$C4021,1),""))=1),MAX(O$1:O4020)+1,"")</f>
        <v/>
      </c>
      <c r="Q4021" s="91" t="str">
        <f>IFERROR(INDEX($C$2:$C$5193,MATCH(ROWS(M$2:M4021),M$2:M$5193,0)),"")</f>
        <v/>
      </c>
      <c r="R4021" s="70" t="str">
        <f>IFERROR(INDEX($C$2:$C$5193,MATCH(ROWS(N$2:N4021),N$2:N$5193,0)),"")</f>
        <v/>
      </c>
      <c r="S4021" s="92" t="str">
        <f>IFERROR(INDEX($C$2:$C$5193,MATCH(ROWS(O$2:O4021),O$2:O$5193,0)),"")</f>
        <v/>
      </c>
    </row>
    <row r="4022" spans="1:19" x14ac:dyDescent="0.25">
      <c r="A4022" s="69">
        <v>4105</v>
      </c>
      <c r="B4022" s="69" t="s">
        <v>11779</v>
      </c>
      <c r="C4022" s="69" t="s">
        <v>11776</v>
      </c>
      <c r="D4022" s="69" t="s">
        <v>11724</v>
      </c>
      <c r="E4022" s="69" t="s">
        <v>22446</v>
      </c>
      <c r="F4022" s="69" t="s">
        <v>11780</v>
      </c>
      <c r="G4022" s="69" t="s">
        <v>11781</v>
      </c>
      <c r="H4022" s="69">
        <v>-22.479900000000001</v>
      </c>
      <c r="I4022" s="69">
        <v>17.4709</v>
      </c>
      <c r="J4022" s="69">
        <v>5640</v>
      </c>
      <c r="K4022" s="69">
        <v>1</v>
      </c>
      <c r="L4022" s="69">
        <f>COUNTIFS(Aéroports!$C$2:$C$5193,Aéroports!$C4022,Aéroports!$D$2:$D$5193,Aéroports!$D4022)</f>
        <v>1</v>
      </c>
      <c r="M4022" s="69" t="str">
        <f>IF(AND(Formulaire!$H$15=Aéroports!$E4022,--ISNUMBER(IFERROR(SEARCH(Formulaire!$H$16,$C4022,1),""))=1),MAX(M$1:M4021)+1,"")</f>
        <v/>
      </c>
      <c r="N4022" s="69" t="str">
        <f>IF(AND(Formulaire!$H$21=Aéroports!$E4022,--ISNUMBER(IFERROR(SEARCH(Formulaire!$H$22,$C4022,1),""))=1),MAX(N$1:N4021)+1,"")</f>
        <v/>
      </c>
      <c r="O4022" s="69" t="str">
        <f>IF(AND(Formulaire!$H$27=Aéroports!$E4022,--ISNUMBER(IFERROR(SEARCH(Formulaire!$H$28,$C4022,1),""))=1),MAX(O$1:O4021)+1,"")</f>
        <v/>
      </c>
      <c r="Q4022" s="91" t="str">
        <f>IFERROR(INDEX($C$2:$C$5193,MATCH(ROWS(M$2:M4022),M$2:M$5193,0)),"")</f>
        <v/>
      </c>
      <c r="R4022" s="70" t="str">
        <f>IFERROR(INDEX($C$2:$C$5193,MATCH(ROWS(N$2:N4022),N$2:N$5193,0)),"")</f>
        <v/>
      </c>
      <c r="S4022" s="92" t="str">
        <f>IFERROR(INDEX($C$2:$C$5193,MATCH(ROWS(O$2:O4022),O$2:O$5193,0)),"")</f>
        <v/>
      </c>
    </row>
    <row r="4023" spans="1:19" x14ac:dyDescent="0.25">
      <c r="A4023" s="68">
        <v>4076</v>
      </c>
      <c r="B4023" s="68" t="s">
        <v>11782</v>
      </c>
      <c r="C4023" s="68" t="s">
        <v>11783</v>
      </c>
      <c r="D4023" s="68" t="s">
        <v>11783</v>
      </c>
      <c r="E4023" s="68" t="s">
        <v>11783</v>
      </c>
      <c r="F4023" s="68" t="s">
        <v>11784</v>
      </c>
      <c r="G4023" s="68" t="s">
        <v>11785</v>
      </c>
      <c r="H4023" s="68">
        <v>-0.547458</v>
      </c>
      <c r="I4023" s="68">
        <v>166.91900000000001</v>
      </c>
      <c r="J4023" s="68">
        <v>22</v>
      </c>
      <c r="K4023" s="68">
        <v>12</v>
      </c>
      <c r="L4023" s="68">
        <f>COUNTIFS(Aéroports!$C$2:$C$5193,Aéroports!$C4023,Aéroports!$D$2:$D$5193,Aéroports!$D4023)</f>
        <v>1</v>
      </c>
      <c r="M4023" s="68" t="str">
        <f>IF(AND(Formulaire!$H$15=Aéroports!$E4023,--ISNUMBER(IFERROR(SEARCH(Formulaire!$H$16,$C4023,1),""))=1),MAX(M$1:M4022)+1,"")</f>
        <v/>
      </c>
      <c r="N4023" s="68" t="str">
        <f>IF(AND(Formulaire!$H$21=Aéroports!$E4023,--ISNUMBER(IFERROR(SEARCH(Formulaire!$H$22,$C4023,1),""))=1),MAX(N$1:N4022)+1,"")</f>
        <v/>
      </c>
      <c r="O4023" s="68" t="str">
        <f>IF(AND(Formulaire!$H$27=Aéroports!$E4023,--ISNUMBER(IFERROR(SEARCH(Formulaire!$H$28,$C4023,1),""))=1),MAX(O$1:O4022)+1,"")</f>
        <v/>
      </c>
      <c r="Q4023" s="91" t="str">
        <f>IFERROR(INDEX($C$2:$C$5193,MATCH(ROWS(M$2:M4023),M$2:M$5193,0)),"")</f>
        <v/>
      </c>
      <c r="R4023" s="70" t="str">
        <f>IFERROR(INDEX($C$2:$C$5193,MATCH(ROWS(N$2:N4023),N$2:N$5193,0)),"")</f>
        <v/>
      </c>
      <c r="S4023" s="92" t="str">
        <f>IFERROR(INDEX($C$2:$C$5193,MATCH(ROWS(O$2:O4023),O$2:O$5193,0)),"")</f>
        <v/>
      </c>
    </row>
    <row r="4024" spans="1:19" x14ac:dyDescent="0.25">
      <c r="A4024" s="69">
        <v>4187</v>
      </c>
      <c r="B4024" s="69" t="s">
        <v>11786</v>
      </c>
      <c r="C4024" s="69" t="s">
        <v>11787</v>
      </c>
      <c r="D4024" s="69" t="s">
        <v>11788</v>
      </c>
      <c r="E4024" s="69" t="s">
        <v>22447</v>
      </c>
      <c r="F4024" s="69" t="s">
        <v>11789</v>
      </c>
      <c r="G4024" s="69" t="s">
        <v>11790</v>
      </c>
      <c r="H4024" s="69">
        <v>29.539000000000001</v>
      </c>
      <c r="I4024" s="69">
        <v>81.185400000000001</v>
      </c>
      <c r="J4024" s="69">
        <v>4100</v>
      </c>
      <c r="K4024" s="69">
        <v>5.75</v>
      </c>
      <c r="L4024" s="69">
        <f>COUNTIFS(Aéroports!$C$2:$C$5193,Aéroports!$C4024,Aéroports!$D$2:$D$5193,Aéroports!$D4024)</f>
        <v>1</v>
      </c>
      <c r="M4024" s="69" t="str">
        <f>IF(AND(Formulaire!$H$15=Aéroports!$E4024,--ISNUMBER(IFERROR(SEARCH(Formulaire!$H$16,$C4024,1),""))=1),MAX(M$1:M4023)+1,"")</f>
        <v/>
      </c>
      <c r="N4024" s="69" t="str">
        <f>IF(AND(Formulaire!$H$21=Aéroports!$E4024,--ISNUMBER(IFERROR(SEARCH(Formulaire!$H$22,$C4024,1),""))=1),MAX(N$1:N4023)+1,"")</f>
        <v/>
      </c>
      <c r="O4024" s="69" t="str">
        <f>IF(AND(Formulaire!$H$27=Aéroports!$E4024,--ISNUMBER(IFERROR(SEARCH(Formulaire!$H$28,$C4024,1),""))=1),MAX(O$1:O4023)+1,"")</f>
        <v/>
      </c>
      <c r="Q4024" s="91" t="str">
        <f>IFERROR(INDEX($C$2:$C$5193,MATCH(ROWS(M$2:M4024),M$2:M$5193,0)),"")</f>
        <v/>
      </c>
      <c r="R4024" s="70" t="str">
        <f>IFERROR(INDEX($C$2:$C$5193,MATCH(ROWS(N$2:N4024),N$2:N$5193,0)),"")</f>
        <v/>
      </c>
      <c r="S4024" s="92" t="str">
        <f>IFERROR(INDEX($C$2:$C$5193,MATCH(ROWS(O$2:O4024),O$2:O$5193,0)),"")</f>
        <v/>
      </c>
    </row>
    <row r="4025" spans="1:19" x14ac:dyDescent="0.25">
      <c r="A4025" s="68">
        <v>9132</v>
      </c>
      <c r="B4025" s="68" t="s">
        <v>11791</v>
      </c>
      <c r="C4025" s="68" t="s">
        <v>11792</v>
      </c>
      <c r="D4025" s="68" t="s">
        <v>11788</v>
      </c>
      <c r="E4025" s="68" t="s">
        <v>22447</v>
      </c>
      <c r="F4025" s="68" t="s">
        <v>11793</v>
      </c>
      <c r="G4025" s="68" t="s">
        <v>11794</v>
      </c>
      <c r="H4025" s="68">
        <v>29.501999999999999</v>
      </c>
      <c r="I4025" s="68">
        <v>81.668999999999997</v>
      </c>
      <c r="J4025" s="68">
        <v>4300</v>
      </c>
      <c r="K4025" s="68">
        <v>5.75</v>
      </c>
      <c r="L4025" s="68">
        <f>COUNTIFS(Aéroports!$C$2:$C$5193,Aéroports!$C4025,Aéroports!$D$2:$D$5193,Aéroports!$D4025)</f>
        <v>1</v>
      </c>
      <c r="M4025" s="68" t="str">
        <f>IF(AND(Formulaire!$H$15=Aéroports!$E4025,--ISNUMBER(IFERROR(SEARCH(Formulaire!$H$16,$C4025,1),""))=1),MAX(M$1:M4024)+1,"")</f>
        <v/>
      </c>
      <c r="N4025" s="68" t="str">
        <f>IF(AND(Formulaire!$H$21=Aéroports!$E4025,--ISNUMBER(IFERROR(SEARCH(Formulaire!$H$22,$C4025,1),""))=1),MAX(N$1:N4024)+1,"")</f>
        <v/>
      </c>
      <c r="O4025" s="68" t="str">
        <f>IF(AND(Formulaire!$H$27=Aéroports!$E4025,--ISNUMBER(IFERROR(SEARCH(Formulaire!$H$28,$C4025,1),""))=1),MAX(O$1:O4024)+1,"")</f>
        <v/>
      </c>
      <c r="Q4025" s="91" t="str">
        <f>IFERROR(INDEX($C$2:$C$5193,MATCH(ROWS(M$2:M4025),M$2:M$5193,0)),"")</f>
        <v/>
      </c>
      <c r="R4025" s="70" t="str">
        <f>IFERROR(INDEX($C$2:$C$5193,MATCH(ROWS(N$2:N4025),N$2:N$5193,0)),"")</f>
        <v/>
      </c>
      <c r="S4025" s="92" t="str">
        <f>IFERROR(INDEX($C$2:$C$5193,MATCH(ROWS(O$2:O4025),O$2:O$5193,0)),"")</f>
        <v/>
      </c>
    </row>
    <row r="4026" spans="1:19" x14ac:dyDescent="0.25">
      <c r="A4026" s="69">
        <v>3122</v>
      </c>
      <c r="B4026" s="69" t="s">
        <v>11795</v>
      </c>
      <c r="C4026" s="69" t="s">
        <v>11796</v>
      </c>
      <c r="D4026" s="69" t="s">
        <v>11788</v>
      </c>
      <c r="E4026" s="69" t="s">
        <v>22447</v>
      </c>
      <c r="F4026" s="69" t="s">
        <v>11797</v>
      </c>
      <c r="G4026" s="69" t="s">
        <v>11798</v>
      </c>
      <c r="H4026" s="69">
        <v>27.505690000000001</v>
      </c>
      <c r="I4026" s="69">
        <v>83.416290000000004</v>
      </c>
      <c r="J4026" s="69">
        <v>358</v>
      </c>
      <c r="K4026" s="69">
        <v>5.75</v>
      </c>
      <c r="L4026" s="69">
        <f>COUNTIFS(Aéroports!$C$2:$C$5193,Aéroports!$C4026,Aéroports!$D$2:$D$5193,Aéroports!$D4026)</f>
        <v>1</v>
      </c>
      <c r="M4026" s="69" t="str">
        <f>IF(AND(Formulaire!$H$15=Aéroports!$E4026,--ISNUMBER(IFERROR(SEARCH(Formulaire!$H$16,$C4026,1),""))=1),MAX(M$1:M4025)+1,"")</f>
        <v/>
      </c>
      <c r="N4026" s="69" t="str">
        <f>IF(AND(Formulaire!$H$21=Aéroports!$E4026,--ISNUMBER(IFERROR(SEARCH(Formulaire!$H$22,$C4026,1),""))=1),MAX(N$1:N4025)+1,"")</f>
        <v/>
      </c>
      <c r="O4026" s="69" t="str">
        <f>IF(AND(Formulaire!$H$27=Aéroports!$E4026,--ISNUMBER(IFERROR(SEARCH(Formulaire!$H$28,$C4026,1),""))=1),MAX(O$1:O4025)+1,"")</f>
        <v/>
      </c>
      <c r="Q4026" s="91" t="str">
        <f>IFERROR(INDEX($C$2:$C$5193,MATCH(ROWS(M$2:M4026),M$2:M$5193,0)),"")</f>
        <v/>
      </c>
      <c r="R4026" s="70" t="str">
        <f>IFERROR(INDEX($C$2:$C$5193,MATCH(ROWS(N$2:N4026),N$2:N$5193,0)),"")</f>
        <v/>
      </c>
      <c r="S4026" s="92" t="str">
        <f>IFERROR(INDEX($C$2:$C$5193,MATCH(ROWS(O$2:O4026),O$2:O$5193,0)),"")</f>
        <v/>
      </c>
    </row>
    <row r="4027" spans="1:19" x14ac:dyDescent="0.25">
      <c r="A4027" s="68">
        <v>6179</v>
      </c>
      <c r="B4027" s="68" t="s">
        <v>11799</v>
      </c>
      <c r="C4027" s="68" t="s">
        <v>11800</v>
      </c>
      <c r="D4027" s="68" t="s">
        <v>11788</v>
      </c>
      <c r="E4027" s="68" t="s">
        <v>22447</v>
      </c>
      <c r="F4027" s="68" t="s">
        <v>11801</v>
      </c>
      <c r="G4027" s="68" t="s">
        <v>11802</v>
      </c>
      <c r="H4027" s="68">
        <v>27.678100000000001</v>
      </c>
      <c r="I4027" s="68">
        <v>84.429400000000001</v>
      </c>
      <c r="J4027" s="68">
        <v>600</v>
      </c>
      <c r="K4027" s="68">
        <v>5.75</v>
      </c>
      <c r="L4027" s="68">
        <f>COUNTIFS(Aéroports!$C$2:$C$5193,Aéroports!$C4027,Aéroports!$D$2:$D$5193,Aéroports!$D4027)</f>
        <v>1</v>
      </c>
      <c r="M4027" s="68" t="str">
        <f>IF(AND(Formulaire!$H$15=Aéroports!$E4027,--ISNUMBER(IFERROR(SEARCH(Formulaire!$H$16,$C4027,1),""))=1),MAX(M$1:M4026)+1,"")</f>
        <v/>
      </c>
      <c r="N4027" s="68" t="str">
        <f>IF(AND(Formulaire!$H$21=Aéroports!$E4027,--ISNUMBER(IFERROR(SEARCH(Formulaire!$H$22,$C4027,1),""))=1),MAX(N$1:N4026)+1,"")</f>
        <v/>
      </c>
      <c r="O4027" s="68" t="str">
        <f>IF(AND(Formulaire!$H$27=Aéroports!$E4027,--ISNUMBER(IFERROR(SEARCH(Formulaire!$H$28,$C4027,1),""))=1),MAX(O$1:O4026)+1,"")</f>
        <v/>
      </c>
      <c r="Q4027" s="91" t="str">
        <f>IFERROR(INDEX($C$2:$C$5193,MATCH(ROWS(M$2:M4027),M$2:M$5193,0)),"")</f>
        <v/>
      </c>
      <c r="R4027" s="70" t="str">
        <f>IFERROR(INDEX($C$2:$C$5193,MATCH(ROWS(N$2:N4027),N$2:N$5193,0)),"")</f>
        <v/>
      </c>
      <c r="S4027" s="92" t="str">
        <f>IFERROR(INDEX($C$2:$C$5193,MATCH(ROWS(O$2:O4027),O$2:O$5193,0)),"")</f>
        <v/>
      </c>
    </row>
    <row r="4028" spans="1:19" x14ac:dyDescent="0.25">
      <c r="A4028" s="69">
        <v>4171</v>
      </c>
      <c r="B4028" s="69" t="s">
        <v>11803</v>
      </c>
      <c r="C4028" s="69" t="s">
        <v>11804</v>
      </c>
      <c r="D4028" s="69" t="s">
        <v>11788</v>
      </c>
      <c r="E4028" s="69" t="s">
        <v>22447</v>
      </c>
      <c r="F4028" s="69" t="s">
        <v>11805</v>
      </c>
      <c r="G4028" s="69" t="s">
        <v>11806</v>
      </c>
      <c r="H4028" s="69">
        <v>27.147400000000001</v>
      </c>
      <c r="I4028" s="69">
        <v>87.050799999999995</v>
      </c>
      <c r="J4028" s="69">
        <v>4000</v>
      </c>
      <c r="K4028" s="69">
        <v>5.75</v>
      </c>
      <c r="L4028" s="69">
        <f>COUNTIFS(Aéroports!$C$2:$C$5193,Aéroports!$C4028,Aéroports!$D$2:$D$5193,Aéroports!$D4028)</f>
        <v>1</v>
      </c>
      <c r="M4028" s="69" t="str">
        <f>IF(AND(Formulaire!$H$15=Aéroports!$E4028,--ISNUMBER(IFERROR(SEARCH(Formulaire!$H$16,$C4028,1),""))=1),MAX(M$1:M4027)+1,"")</f>
        <v/>
      </c>
      <c r="N4028" s="69" t="str">
        <f>IF(AND(Formulaire!$H$21=Aéroports!$E4028,--ISNUMBER(IFERROR(SEARCH(Formulaire!$H$22,$C4028,1),""))=1),MAX(N$1:N4027)+1,"")</f>
        <v/>
      </c>
      <c r="O4028" s="69" t="str">
        <f>IF(AND(Formulaire!$H$27=Aéroports!$E4028,--ISNUMBER(IFERROR(SEARCH(Formulaire!$H$28,$C4028,1),""))=1),MAX(O$1:O4027)+1,"")</f>
        <v/>
      </c>
      <c r="Q4028" s="91" t="str">
        <f>IFERROR(INDEX($C$2:$C$5193,MATCH(ROWS(M$2:M4028),M$2:M$5193,0)),"")</f>
        <v/>
      </c>
      <c r="R4028" s="70" t="str">
        <f>IFERROR(INDEX($C$2:$C$5193,MATCH(ROWS(N$2:N4028),N$2:N$5193,0)),"")</f>
        <v/>
      </c>
      <c r="S4028" s="92" t="str">
        <f>IFERROR(INDEX($C$2:$C$5193,MATCH(ROWS(O$2:O4028),O$2:O$5193,0)),"")</f>
        <v/>
      </c>
    </row>
    <row r="4029" spans="1:19" x14ac:dyDescent="0.25">
      <c r="A4029" s="68">
        <v>3129</v>
      </c>
      <c r="B4029" s="68" t="s">
        <v>11807</v>
      </c>
      <c r="C4029" s="68" t="s">
        <v>11808</v>
      </c>
      <c r="D4029" s="68" t="s">
        <v>11788</v>
      </c>
      <c r="E4029" s="68" t="s">
        <v>22447</v>
      </c>
      <c r="F4029" s="68" t="s">
        <v>11809</v>
      </c>
      <c r="G4029" s="68" t="s">
        <v>11810</v>
      </c>
      <c r="H4029" s="68">
        <v>26.4815</v>
      </c>
      <c r="I4029" s="68">
        <v>87.263999999999996</v>
      </c>
      <c r="J4029" s="68">
        <v>236</v>
      </c>
      <c r="K4029" s="68">
        <v>5.75</v>
      </c>
      <c r="L4029" s="68">
        <f>COUNTIFS(Aéroports!$C$2:$C$5193,Aéroports!$C4029,Aéroports!$D$2:$D$5193,Aéroports!$D4029)</f>
        <v>1</v>
      </c>
      <c r="M4029" s="68" t="str">
        <f>IF(AND(Formulaire!$H$15=Aéroports!$E4029,--ISNUMBER(IFERROR(SEARCH(Formulaire!$H$16,$C4029,1),""))=1),MAX(M$1:M4028)+1,"")</f>
        <v/>
      </c>
      <c r="N4029" s="68" t="str">
        <f>IF(AND(Formulaire!$H$21=Aéroports!$E4029,--ISNUMBER(IFERROR(SEARCH(Formulaire!$H$22,$C4029,1),""))=1),MAX(N$1:N4028)+1,"")</f>
        <v/>
      </c>
      <c r="O4029" s="68" t="str">
        <f>IF(AND(Formulaire!$H$27=Aéroports!$E4029,--ISNUMBER(IFERROR(SEARCH(Formulaire!$H$28,$C4029,1),""))=1),MAX(O$1:O4028)+1,"")</f>
        <v/>
      </c>
      <c r="Q4029" s="91" t="str">
        <f>IFERROR(INDEX($C$2:$C$5193,MATCH(ROWS(M$2:M4029),M$2:M$5193,0)),"")</f>
        <v/>
      </c>
      <c r="R4029" s="70" t="str">
        <f>IFERROR(INDEX($C$2:$C$5193,MATCH(ROWS(N$2:N4029),N$2:N$5193,0)),"")</f>
        <v/>
      </c>
      <c r="S4029" s="92" t="str">
        <f>IFERROR(INDEX($C$2:$C$5193,MATCH(ROWS(O$2:O4029),O$2:O$5193,0)),"")</f>
        <v/>
      </c>
    </row>
    <row r="4030" spans="1:19" x14ac:dyDescent="0.25">
      <c r="A4030" s="69">
        <v>6180</v>
      </c>
      <c r="B4030" s="69" t="s">
        <v>11811</v>
      </c>
      <c r="C4030" s="69" t="s">
        <v>11812</v>
      </c>
      <c r="D4030" s="69" t="s">
        <v>11788</v>
      </c>
      <c r="E4030" s="69" t="s">
        <v>22447</v>
      </c>
      <c r="F4030" s="69" t="s">
        <v>11813</v>
      </c>
      <c r="G4030" s="69" t="s">
        <v>11814</v>
      </c>
      <c r="H4030" s="69">
        <v>26.570799999999998</v>
      </c>
      <c r="I4030" s="69">
        <v>88.079599999999999</v>
      </c>
      <c r="J4030" s="69">
        <v>300</v>
      </c>
      <c r="K4030" s="69">
        <v>5.75</v>
      </c>
      <c r="L4030" s="69">
        <f>COUNTIFS(Aéroports!$C$2:$C$5193,Aéroports!$C4030,Aéroports!$D$2:$D$5193,Aéroports!$D4030)</f>
        <v>1</v>
      </c>
      <c r="M4030" s="69" t="str">
        <f>IF(AND(Formulaire!$H$15=Aéroports!$E4030,--ISNUMBER(IFERROR(SEARCH(Formulaire!$H$16,$C4030,1),""))=1),MAX(M$1:M4029)+1,"")</f>
        <v/>
      </c>
      <c r="N4030" s="69" t="str">
        <f>IF(AND(Formulaire!$H$21=Aéroports!$E4030,--ISNUMBER(IFERROR(SEARCH(Formulaire!$H$22,$C4030,1),""))=1),MAX(N$1:N4029)+1,"")</f>
        <v/>
      </c>
      <c r="O4030" s="69" t="str">
        <f>IF(AND(Formulaire!$H$27=Aéroports!$E4030,--ISNUMBER(IFERROR(SEARCH(Formulaire!$H$28,$C4030,1),""))=1),MAX(O$1:O4029)+1,"")</f>
        <v/>
      </c>
      <c r="Q4030" s="91" t="str">
        <f>IFERROR(INDEX($C$2:$C$5193,MATCH(ROWS(M$2:M4030),M$2:M$5193,0)),"")</f>
        <v/>
      </c>
      <c r="R4030" s="70" t="str">
        <f>IFERROR(INDEX($C$2:$C$5193,MATCH(ROWS(N$2:N4030),N$2:N$5193,0)),"")</f>
        <v/>
      </c>
      <c r="S4030" s="92" t="str">
        <f>IFERROR(INDEX($C$2:$C$5193,MATCH(ROWS(O$2:O4030),O$2:O$5193,0)),"")</f>
        <v/>
      </c>
    </row>
    <row r="4031" spans="1:19" x14ac:dyDescent="0.25">
      <c r="A4031" s="68">
        <v>4178</v>
      </c>
      <c r="B4031" s="68" t="s">
        <v>11815</v>
      </c>
      <c r="C4031" s="68" t="s">
        <v>11816</v>
      </c>
      <c r="D4031" s="68" t="s">
        <v>11788</v>
      </c>
      <c r="E4031" s="68" t="s">
        <v>22447</v>
      </c>
      <c r="F4031" s="68" t="s">
        <v>11817</v>
      </c>
      <c r="G4031" s="68" t="s">
        <v>11818</v>
      </c>
      <c r="H4031" s="68">
        <v>28.1111</v>
      </c>
      <c r="I4031" s="68">
        <v>82.294200000000004</v>
      </c>
      <c r="J4031" s="68">
        <v>2100</v>
      </c>
      <c r="K4031" s="68">
        <v>5.75</v>
      </c>
      <c r="L4031" s="68">
        <f>COUNTIFS(Aéroports!$C$2:$C$5193,Aéroports!$C4031,Aéroports!$D$2:$D$5193,Aéroports!$D4031)</f>
        <v>1</v>
      </c>
      <c r="M4031" s="68" t="str">
        <f>IF(AND(Formulaire!$H$15=Aéroports!$E4031,--ISNUMBER(IFERROR(SEARCH(Formulaire!$H$16,$C4031,1),""))=1),MAX(M$1:M4030)+1,"")</f>
        <v/>
      </c>
      <c r="N4031" s="68" t="str">
        <f>IF(AND(Formulaire!$H$21=Aéroports!$E4031,--ISNUMBER(IFERROR(SEARCH(Formulaire!$H$22,$C4031,1),""))=1),MAX(N$1:N4030)+1,"")</f>
        <v/>
      </c>
      <c r="O4031" s="68" t="str">
        <f>IF(AND(Formulaire!$H$27=Aéroports!$E4031,--ISNUMBER(IFERROR(SEARCH(Formulaire!$H$28,$C4031,1),""))=1),MAX(O$1:O4030)+1,"")</f>
        <v/>
      </c>
      <c r="Q4031" s="91" t="str">
        <f>IFERROR(INDEX($C$2:$C$5193,MATCH(ROWS(M$2:M4031),M$2:M$5193,0)),"")</f>
        <v/>
      </c>
      <c r="R4031" s="70" t="str">
        <f>IFERROR(INDEX($C$2:$C$5193,MATCH(ROWS(N$2:N4031),N$2:N$5193,0)),"")</f>
        <v/>
      </c>
      <c r="S4031" s="92" t="str">
        <f>IFERROR(INDEX($C$2:$C$5193,MATCH(ROWS(O$2:O4031),O$2:O$5193,0)),"")</f>
        <v/>
      </c>
    </row>
    <row r="4032" spans="1:19" x14ac:dyDescent="0.25">
      <c r="A4032" s="69">
        <v>4188</v>
      </c>
      <c r="B4032" s="69" t="s">
        <v>11819</v>
      </c>
      <c r="C4032" s="69" t="s">
        <v>11820</v>
      </c>
      <c r="D4032" s="69" t="s">
        <v>11788</v>
      </c>
      <c r="E4032" s="69" t="s">
        <v>22447</v>
      </c>
      <c r="F4032" s="69" t="s">
        <v>11821</v>
      </c>
      <c r="G4032" s="69" t="s">
        <v>11822</v>
      </c>
      <c r="H4032" s="69">
        <v>28.753299999999999</v>
      </c>
      <c r="I4032" s="69">
        <v>80.581900000000005</v>
      </c>
      <c r="J4032" s="69">
        <v>690</v>
      </c>
      <c r="K4032" s="69">
        <v>5.75</v>
      </c>
      <c r="L4032" s="69">
        <f>COUNTIFS(Aéroports!$C$2:$C$5193,Aéroports!$C4032,Aéroports!$D$2:$D$5193,Aéroports!$D4032)</f>
        <v>1</v>
      </c>
      <c r="M4032" s="69" t="str">
        <f>IF(AND(Formulaire!$H$15=Aéroports!$E4032,--ISNUMBER(IFERROR(SEARCH(Formulaire!$H$16,$C4032,1),""))=1),MAX(M$1:M4031)+1,"")</f>
        <v/>
      </c>
      <c r="N4032" s="69" t="str">
        <f>IF(AND(Formulaire!$H$21=Aéroports!$E4032,--ISNUMBER(IFERROR(SEARCH(Formulaire!$H$22,$C4032,1),""))=1),MAX(N$1:N4031)+1,"")</f>
        <v/>
      </c>
      <c r="O4032" s="69" t="str">
        <f>IF(AND(Formulaire!$H$27=Aéroports!$E4032,--ISNUMBER(IFERROR(SEARCH(Formulaire!$H$28,$C4032,1),""))=1),MAX(O$1:O4031)+1,"")</f>
        <v/>
      </c>
      <c r="Q4032" s="91" t="str">
        <f>IFERROR(INDEX($C$2:$C$5193,MATCH(ROWS(M$2:M4032),M$2:M$5193,0)),"")</f>
        <v/>
      </c>
      <c r="R4032" s="70" t="str">
        <f>IFERROR(INDEX($C$2:$C$5193,MATCH(ROWS(N$2:N4032),N$2:N$5193,0)),"")</f>
        <v/>
      </c>
      <c r="S4032" s="92" t="str">
        <f>IFERROR(INDEX($C$2:$C$5193,MATCH(ROWS(O$2:O4032),O$2:O$5193,0)),"")</f>
        <v/>
      </c>
    </row>
    <row r="4033" spans="1:19" x14ac:dyDescent="0.25">
      <c r="A4033" s="68">
        <v>4186</v>
      </c>
      <c r="B4033" s="68" t="s">
        <v>11823</v>
      </c>
      <c r="C4033" s="68" t="s">
        <v>11824</v>
      </c>
      <c r="D4033" s="68" t="s">
        <v>11788</v>
      </c>
      <c r="E4033" s="68" t="s">
        <v>22447</v>
      </c>
      <c r="F4033" s="68" t="s">
        <v>11825</v>
      </c>
      <c r="G4033" s="68" t="s">
        <v>11826</v>
      </c>
      <c r="H4033" s="68">
        <v>28.985700000000001</v>
      </c>
      <c r="I4033" s="68">
        <v>82.819100000000006</v>
      </c>
      <c r="J4033" s="68">
        <v>8200</v>
      </c>
      <c r="K4033" s="68">
        <v>5.75</v>
      </c>
      <c r="L4033" s="68">
        <f>COUNTIFS(Aéroports!$C$2:$C$5193,Aéroports!$C4033,Aéroports!$D$2:$D$5193,Aéroports!$D4033)</f>
        <v>1</v>
      </c>
      <c r="M4033" s="68" t="str">
        <f>IF(AND(Formulaire!$H$15=Aéroports!$E4033,--ISNUMBER(IFERROR(SEARCH(Formulaire!$H$16,$C4033,1),""))=1),MAX(M$1:M4032)+1,"")</f>
        <v/>
      </c>
      <c r="N4033" s="68" t="str">
        <f>IF(AND(Formulaire!$H$21=Aéroports!$E4033,--ISNUMBER(IFERROR(SEARCH(Formulaire!$H$22,$C4033,1),""))=1),MAX(N$1:N4032)+1,"")</f>
        <v/>
      </c>
      <c r="O4033" s="68" t="str">
        <f>IF(AND(Formulaire!$H$27=Aéroports!$E4033,--ISNUMBER(IFERROR(SEARCH(Formulaire!$H$28,$C4033,1),""))=1),MAX(O$1:O4032)+1,"")</f>
        <v/>
      </c>
      <c r="Q4033" s="91" t="str">
        <f>IFERROR(INDEX($C$2:$C$5193,MATCH(ROWS(M$2:M4033),M$2:M$5193,0)),"")</f>
        <v/>
      </c>
      <c r="R4033" s="70" t="str">
        <f>IFERROR(INDEX($C$2:$C$5193,MATCH(ROWS(N$2:N4033),N$2:N$5193,0)),"")</f>
        <v/>
      </c>
      <c r="S4033" s="92" t="str">
        <f>IFERROR(INDEX($C$2:$C$5193,MATCH(ROWS(O$2:O4033),O$2:O$5193,0)),"")</f>
        <v/>
      </c>
    </row>
    <row r="4034" spans="1:19" x14ac:dyDescent="0.25">
      <c r="A4034" s="69">
        <v>4173</v>
      </c>
      <c r="B4034" s="69" t="s">
        <v>11827</v>
      </c>
      <c r="C4034" s="69" t="s">
        <v>11828</v>
      </c>
      <c r="D4034" s="69" t="s">
        <v>11788</v>
      </c>
      <c r="E4034" s="69" t="s">
        <v>22447</v>
      </c>
      <c r="F4034" s="69" t="s">
        <v>11829</v>
      </c>
      <c r="G4034" s="69" t="s">
        <v>11830</v>
      </c>
      <c r="H4034" s="69">
        <v>28.780429999999999</v>
      </c>
      <c r="I4034" s="69">
        <v>83.722999999999999</v>
      </c>
      <c r="J4034" s="69">
        <v>9000</v>
      </c>
      <c r="K4034" s="69">
        <v>5.75</v>
      </c>
      <c r="L4034" s="69">
        <f>COUNTIFS(Aéroports!$C$2:$C$5193,Aéroports!$C4034,Aéroports!$D$2:$D$5193,Aéroports!$D4034)</f>
        <v>1</v>
      </c>
      <c r="M4034" s="69" t="str">
        <f>IF(AND(Formulaire!$H$15=Aéroports!$E4034,--ISNUMBER(IFERROR(SEARCH(Formulaire!$H$16,$C4034,1),""))=1),MAX(M$1:M4033)+1,"")</f>
        <v/>
      </c>
      <c r="N4034" s="69" t="str">
        <f>IF(AND(Formulaire!$H$21=Aéroports!$E4034,--ISNUMBER(IFERROR(SEARCH(Formulaire!$H$22,$C4034,1),""))=1),MAX(N$1:N4033)+1,"")</f>
        <v/>
      </c>
      <c r="O4034" s="69" t="str">
        <f>IF(AND(Formulaire!$H$27=Aéroports!$E4034,--ISNUMBER(IFERROR(SEARCH(Formulaire!$H$28,$C4034,1),""))=1),MAX(O$1:O4033)+1,"")</f>
        <v/>
      </c>
      <c r="Q4034" s="91" t="str">
        <f>IFERROR(INDEX($C$2:$C$5193,MATCH(ROWS(M$2:M4034),M$2:M$5193,0)),"")</f>
        <v/>
      </c>
      <c r="R4034" s="70" t="str">
        <f>IFERROR(INDEX($C$2:$C$5193,MATCH(ROWS(N$2:N4034),N$2:N$5193,0)),"")</f>
        <v/>
      </c>
      <c r="S4034" s="92" t="str">
        <f>IFERROR(INDEX($C$2:$C$5193,MATCH(ROWS(O$2:O4034),O$2:O$5193,0)),"")</f>
        <v/>
      </c>
    </row>
    <row r="4035" spans="1:19" x14ac:dyDescent="0.25">
      <c r="A4035" s="68">
        <v>4180</v>
      </c>
      <c r="B4035" s="68" t="s">
        <v>11831</v>
      </c>
      <c r="C4035" s="68" t="s">
        <v>11832</v>
      </c>
      <c r="D4035" s="68" t="s">
        <v>11788</v>
      </c>
      <c r="E4035" s="68" t="s">
        <v>22447</v>
      </c>
      <c r="F4035" s="68" t="s">
        <v>11833</v>
      </c>
      <c r="G4035" s="68" t="s">
        <v>11834</v>
      </c>
      <c r="H4035" s="68">
        <v>29.2742</v>
      </c>
      <c r="I4035" s="68">
        <v>82.193299999999994</v>
      </c>
      <c r="J4035" s="68">
        <v>7700</v>
      </c>
      <c r="K4035" s="68">
        <v>5.75</v>
      </c>
      <c r="L4035" s="68">
        <f>COUNTIFS(Aéroports!$C$2:$C$5193,Aéroports!$C4035,Aéroports!$D$2:$D$5193,Aéroports!$D4035)</f>
        <v>1</v>
      </c>
      <c r="M4035" s="68" t="str">
        <f>IF(AND(Formulaire!$H$15=Aéroports!$E4035,--ISNUMBER(IFERROR(SEARCH(Formulaire!$H$16,$C4035,1),""))=1),MAX(M$1:M4034)+1,"")</f>
        <v/>
      </c>
      <c r="N4035" s="68" t="str">
        <f>IF(AND(Formulaire!$H$21=Aéroports!$E4035,--ISNUMBER(IFERROR(SEARCH(Formulaire!$H$22,$C4035,1),""))=1),MAX(N$1:N4034)+1,"")</f>
        <v/>
      </c>
      <c r="O4035" s="68" t="str">
        <f>IF(AND(Formulaire!$H$27=Aéroports!$E4035,--ISNUMBER(IFERROR(SEARCH(Formulaire!$H$28,$C4035,1),""))=1),MAX(O$1:O4034)+1,"")</f>
        <v/>
      </c>
      <c r="Q4035" s="91" t="str">
        <f>IFERROR(INDEX($C$2:$C$5193,MATCH(ROWS(M$2:M4035),M$2:M$5193,0)),"")</f>
        <v/>
      </c>
      <c r="R4035" s="70" t="str">
        <f>IFERROR(INDEX($C$2:$C$5193,MATCH(ROWS(N$2:N4035),N$2:N$5193,0)),"")</f>
        <v/>
      </c>
      <c r="S4035" s="92" t="str">
        <f>IFERROR(INDEX($C$2:$C$5193,MATCH(ROWS(O$2:O4035),O$2:O$5193,0)),"")</f>
        <v/>
      </c>
    </row>
    <row r="4036" spans="1:19" x14ac:dyDescent="0.25">
      <c r="A4036" s="69">
        <v>3125</v>
      </c>
      <c r="B4036" s="69" t="s">
        <v>11835</v>
      </c>
      <c r="C4036" s="69" t="s">
        <v>11836</v>
      </c>
      <c r="D4036" s="69" t="s">
        <v>11788</v>
      </c>
      <c r="E4036" s="69" t="s">
        <v>22447</v>
      </c>
      <c r="F4036" s="69" t="s">
        <v>11837</v>
      </c>
      <c r="G4036" s="69" t="s">
        <v>11838</v>
      </c>
      <c r="H4036" s="69">
        <v>27.6966</v>
      </c>
      <c r="I4036" s="69">
        <v>85.359099999999998</v>
      </c>
      <c r="J4036" s="69">
        <v>4390</v>
      </c>
      <c r="K4036" s="69">
        <v>5.75</v>
      </c>
      <c r="L4036" s="69">
        <f>COUNTIFS(Aéroports!$C$2:$C$5193,Aéroports!$C4036,Aéroports!$D$2:$D$5193,Aéroports!$D4036)</f>
        <v>1</v>
      </c>
      <c r="M4036" s="69" t="str">
        <f>IF(AND(Formulaire!$H$15=Aéroports!$E4036,--ISNUMBER(IFERROR(SEARCH(Formulaire!$H$16,$C4036,1),""))=1),MAX(M$1:M4035)+1,"")</f>
        <v/>
      </c>
      <c r="N4036" s="69" t="str">
        <f>IF(AND(Formulaire!$H$21=Aéroports!$E4036,--ISNUMBER(IFERROR(SEARCH(Formulaire!$H$22,$C4036,1),""))=1),MAX(N$1:N4035)+1,"")</f>
        <v/>
      </c>
      <c r="O4036" s="69" t="str">
        <f>IF(AND(Formulaire!$H$27=Aéroports!$E4036,--ISNUMBER(IFERROR(SEARCH(Formulaire!$H$28,$C4036,1),""))=1),MAX(O$1:O4035)+1,"")</f>
        <v/>
      </c>
      <c r="Q4036" s="91" t="str">
        <f>IFERROR(INDEX($C$2:$C$5193,MATCH(ROWS(M$2:M4036),M$2:M$5193,0)),"")</f>
        <v/>
      </c>
      <c r="R4036" s="70" t="str">
        <f>IFERROR(INDEX($C$2:$C$5193,MATCH(ROWS(N$2:N4036),N$2:N$5193,0)),"")</f>
        <v/>
      </c>
      <c r="S4036" s="92" t="str">
        <f>IFERROR(INDEX($C$2:$C$5193,MATCH(ROWS(O$2:O4036),O$2:O$5193,0)),"")</f>
        <v/>
      </c>
    </row>
    <row r="4037" spans="1:19" x14ac:dyDescent="0.25">
      <c r="A4037" s="68">
        <v>4172</v>
      </c>
      <c r="B4037" s="68" t="s">
        <v>11839</v>
      </c>
      <c r="C4037" s="68" t="s">
        <v>11840</v>
      </c>
      <c r="D4037" s="68" t="s">
        <v>11788</v>
      </c>
      <c r="E4037" s="68" t="s">
        <v>22447</v>
      </c>
      <c r="F4037" s="68" t="s">
        <v>11841</v>
      </c>
      <c r="G4037" s="68" t="s">
        <v>11842</v>
      </c>
      <c r="H4037" s="68">
        <v>27.2531</v>
      </c>
      <c r="I4037" s="68">
        <v>86.67</v>
      </c>
      <c r="J4037" s="68">
        <v>4100</v>
      </c>
      <c r="K4037" s="68">
        <v>5.75</v>
      </c>
      <c r="L4037" s="68">
        <f>COUNTIFS(Aéroports!$C$2:$C$5193,Aéroports!$C4037,Aéroports!$D$2:$D$5193,Aéroports!$D4037)</f>
        <v>1</v>
      </c>
      <c r="M4037" s="68" t="str">
        <f>IF(AND(Formulaire!$H$15=Aéroports!$E4037,--ISNUMBER(IFERROR(SEARCH(Formulaire!$H$16,$C4037,1),""))=1),MAX(M$1:M4036)+1,"")</f>
        <v/>
      </c>
      <c r="N4037" s="68" t="str">
        <f>IF(AND(Formulaire!$H$21=Aéroports!$E4037,--ISNUMBER(IFERROR(SEARCH(Formulaire!$H$22,$C4037,1),""))=1),MAX(N$1:N4036)+1,"")</f>
        <v/>
      </c>
      <c r="O4037" s="68" t="str">
        <f>IF(AND(Formulaire!$H$27=Aéroports!$E4037,--ISNUMBER(IFERROR(SEARCH(Formulaire!$H$28,$C4037,1),""))=1),MAX(O$1:O4036)+1,"")</f>
        <v/>
      </c>
      <c r="Q4037" s="91" t="str">
        <f>IFERROR(INDEX($C$2:$C$5193,MATCH(ROWS(M$2:M4037),M$2:M$5193,0)),"")</f>
        <v/>
      </c>
      <c r="R4037" s="70" t="str">
        <f>IFERROR(INDEX($C$2:$C$5193,MATCH(ROWS(N$2:N4037),N$2:N$5193,0)),"")</f>
        <v/>
      </c>
      <c r="S4037" s="92" t="str">
        <f>IFERROR(INDEX($C$2:$C$5193,MATCH(ROWS(O$2:O4037),O$2:O$5193,0)),"")</f>
        <v/>
      </c>
    </row>
    <row r="4038" spans="1:19" x14ac:dyDescent="0.25">
      <c r="A4038" s="69">
        <v>4170</v>
      </c>
      <c r="B4038" s="69" t="s">
        <v>11843</v>
      </c>
      <c r="C4038" s="69" t="s">
        <v>11844</v>
      </c>
      <c r="D4038" s="69" t="s">
        <v>11788</v>
      </c>
      <c r="E4038" s="69" t="s">
        <v>22447</v>
      </c>
      <c r="F4038" s="69" t="s">
        <v>11845</v>
      </c>
      <c r="G4038" s="69" t="s">
        <v>11846</v>
      </c>
      <c r="H4038" s="69">
        <v>27.686900000000001</v>
      </c>
      <c r="I4038" s="69">
        <v>86.729699999999994</v>
      </c>
      <c r="J4038" s="69">
        <v>9380</v>
      </c>
      <c r="K4038" s="69">
        <v>5.75</v>
      </c>
      <c r="L4038" s="69">
        <f>COUNTIFS(Aéroports!$C$2:$C$5193,Aéroports!$C4038,Aéroports!$D$2:$D$5193,Aéroports!$D4038)</f>
        <v>1</v>
      </c>
      <c r="M4038" s="69" t="str">
        <f>IF(AND(Formulaire!$H$15=Aéroports!$E4038,--ISNUMBER(IFERROR(SEARCH(Formulaire!$H$16,$C4038,1),""))=1),MAX(M$1:M4037)+1,"")</f>
        <v/>
      </c>
      <c r="N4038" s="69" t="str">
        <f>IF(AND(Formulaire!$H$21=Aéroports!$E4038,--ISNUMBER(IFERROR(SEARCH(Formulaire!$H$22,$C4038,1),""))=1),MAX(N$1:N4037)+1,"")</f>
        <v/>
      </c>
      <c r="O4038" s="69" t="str">
        <f>IF(AND(Formulaire!$H$27=Aéroports!$E4038,--ISNUMBER(IFERROR(SEARCH(Formulaire!$H$28,$C4038,1),""))=1),MAX(O$1:O4037)+1,"")</f>
        <v/>
      </c>
      <c r="Q4038" s="91" t="str">
        <f>IFERROR(INDEX($C$2:$C$5193,MATCH(ROWS(M$2:M4038),M$2:M$5193,0)),"")</f>
        <v/>
      </c>
      <c r="R4038" s="70" t="str">
        <f>IFERROR(INDEX($C$2:$C$5193,MATCH(ROWS(N$2:N4038),N$2:N$5193,0)),"")</f>
        <v/>
      </c>
      <c r="S4038" s="92" t="str">
        <f>IFERROR(INDEX($C$2:$C$5193,MATCH(ROWS(O$2:O4038),O$2:O$5193,0)),"")</f>
        <v/>
      </c>
    </row>
    <row r="4039" spans="1:19" x14ac:dyDescent="0.25">
      <c r="A4039" s="68">
        <v>4174</v>
      </c>
      <c r="B4039" s="68" t="s">
        <v>11847</v>
      </c>
      <c r="C4039" s="68" t="s">
        <v>11848</v>
      </c>
      <c r="D4039" s="68" t="s">
        <v>11788</v>
      </c>
      <c r="E4039" s="68" t="s">
        <v>22447</v>
      </c>
      <c r="F4039" s="68" t="s">
        <v>11849</v>
      </c>
      <c r="G4039" s="68" t="s">
        <v>11850</v>
      </c>
      <c r="H4039" s="68">
        <v>28.641400000000001</v>
      </c>
      <c r="I4039" s="68">
        <v>84.089200000000005</v>
      </c>
      <c r="J4039" s="68">
        <v>11001</v>
      </c>
      <c r="K4039" s="68">
        <v>5.75</v>
      </c>
      <c r="L4039" s="68">
        <f>COUNTIFS(Aéroports!$C$2:$C$5193,Aéroports!$C4039,Aéroports!$D$2:$D$5193,Aéroports!$D4039)</f>
        <v>1</v>
      </c>
      <c r="M4039" s="68" t="str">
        <f>IF(AND(Formulaire!$H$15=Aéroports!$E4039,--ISNUMBER(IFERROR(SEARCH(Formulaire!$H$16,$C4039,1),""))=1),MAX(M$1:M4038)+1,"")</f>
        <v/>
      </c>
      <c r="N4039" s="68" t="str">
        <f>IF(AND(Formulaire!$H$21=Aéroports!$E4039,--ISNUMBER(IFERROR(SEARCH(Formulaire!$H$22,$C4039,1),""))=1),MAX(N$1:N4038)+1,"")</f>
        <v/>
      </c>
      <c r="O4039" s="68" t="str">
        <f>IF(AND(Formulaire!$H$27=Aéroports!$E4039,--ISNUMBER(IFERROR(SEARCH(Formulaire!$H$28,$C4039,1),""))=1),MAX(O$1:O4038)+1,"")</f>
        <v/>
      </c>
      <c r="Q4039" s="91" t="str">
        <f>IFERROR(INDEX($C$2:$C$5193,MATCH(ROWS(M$2:M4039),M$2:M$5193,0)),"")</f>
        <v/>
      </c>
      <c r="R4039" s="70" t="str">
        <f>IFERROR(INDEX($C$2:$C$5193,MATCH(ROWS(N$2:N4039),N$2:N$5193,0)),"")</f>
        <v/>
      </c>
      <c r="S4039" s="92" t="str">
        <f>IFERROR(INDEX($C$2:$C$5193,MATCH(ROWS(O$2:O4039),O$2:O$5193,0)),"")</f>
        <v/>
      </c>
    </row>
    <row r="4040" spans="1:19" x14ac:dyDescent="0.25">
      <c r="A4040" s="69">
        <v>6181</v>
      </c>
      <c r="B4040" s="69" t="s">
        <v>11851</v>
      </c>
      <c r="C4040" s="69" t="s">
        <v>11852</v>
      </c>
      <c r="D4040" s="69" t="s">
        <v>11788</v>
      </c>
      <c r="E4040" s="69" t="s">
        <v>22447</v>
      </c>
      <c r="F4040" s="69" t="s">
        <v>11853</v>
      </c>
      <c r="G4040" s="69" t="s">
        <v>11854</v>
      </c>
      <c r="H4040" s="69">
        <v>27.577400000000001</v>
      </c>
      <c r="I4040" s="69">
        <v>84.228750000000005</v>
      </c>
      <c r="J4040" s="69">
        <v>600</v>
      </c>
      <c r="K4040" s="69">
        <v>5.75</v>
      </c>
      <c r="L4040" s="69">
        <f>COUNTIFS(Aéroports!$C$2:$C$5193,Aéroports!$C4040,Aéroports!$D$2:$D$5193,Aéroports!$D4040)</f>
        <v>1</v>
      </c>
      <c r="M4040" s="69" t="str">
        <f>IF(AND(Formulaire!$H$15=Aéroports!$E4040,--ISNUMBER(IFERROR(SEARCH(Formulaire!$H$16,$C4040,1),""))=1),MAX(M$1:M4039)+1,"")</f>
        <v/>
      </c>
      <c r="N4040" s="69" t="str">
        <f>IF(AND(Formulaire!$H$21=Aéroports!$E4040,--ISNUMBER(IFERROR(SEARCH(Formulaire!$H$22,$C4040,1),""))=1),MAX(N$1:N4039)+1,"")</f>
        <v/>
      </c>
      <c r="O4040" s="69" t="str">
        <f>IF(AND(Formulaire!$H$27=Aéroports!$E4040,--ISNUMBER(IFERROR(SEARCH(Formulaire!$H$28,$C4040,1),""))=1),MAX(O$1:O4039)+1,"")</f>
        <v/>
      </c>
      <c r="Q4040" s="91" t="str">
        <f>IFERROR(INDEX($C$2:$C$5193,MATCH(ROWS(M$2:M4040),M$2:M$5193,0)),"")</f>
        <v/>
      </c>
      <c r="R4040" s="70" t="str">
        <f>IFERROR(INDEX($C$2:$C$5193,MATCH(ROWS(N$2:N4040),N$2:N$5193,0)),"")</f>
        <v/>
      </c>
      <c r="S4040" s="92" t="str">
        <f>IFERROR(INDEX($C$2:$C$5193,MATCH(ROWS(O$2:O4040),O$2:O$5193,0)),"")</f>
        <v/>
      </c>
    </row>
    <row r="4041" spans="1:19" x14ac:dyDescent="0.25">
      <c r="A4041" s="68">
        <v>6182</v>
      </c>
      <c r="B4041" s="68" t="s">
        <v>11855</v>
      </c>
      <c r="C4041" s="68" t="s">
        <v>11856</v>
      </c>
      <c r="D4041" s="68" t="s">
        <v>11788</v>
      </c>
      <c r="E4041" s="68" t="s">
        <v>22447</v>
      </c>
      <c r="F4041" s="68" t="s">
        <v>11857</v>
      </c>
      <c r="G4041" s="68" t="s">
        <v>11858</v>
      </c>
      <c r="H4041" s="68">
        <v>28.1036</v>
      </c>
      <c r="I4041" s="68">
        <v>81.667000000000002</v>
      </c>
      <c r="J4041" s="68">
        <v>540</v>
      </c>
      <c r="K4041" s="68">
        <v>5.75</v>
      </c>
      <c r="L4041" s="68">
        <f>COUNTIFS(Aéroports!$C$2:$C$5193,Aéroports!$C4041,Aéroports!$D$2:$D$5193,Aéroports!$D4041)</f>
        <v>1</v>
      </c>
      <c r="M4041" s="68" t="str">
        <f>IF(AND(Formulaire!$H$15=Aéroports!$E4041,--ISNUMBER(IFERROR(SEARCH(Formulaire!$H$16,$C4041,1),""))=1),MAX(M$1:M4040)+1,"")</f>
        <v/>
      </c>
      <c r="N4041" s="68" t="str">
        <f>IF(AND(Formulaire!$H$21=Aéroports!$E4041,--ISNUMBER(IFERROR(SEARCH(Formulaire!$H$22,$C4041,1),""))=1),MAX(N$1:N4040)+1,"")</f>
        <v/>
      </c>
      <c r="O4041" s="68" t="str">
        <f>IF(AND(Formulaire!$H$27=Aéroports!$E4041,--ISNUMBER(IFERROR(SEARCH(Formulaire!$H$28,$C4041,1),""))=1),MAX(O$1:O4040)+1,"")</f>
        <v/>
      </c>
      <c r="Q4041" s="91" t="str">
        <f>IFERROR(INDEX($C$2:$C$5193,MATCH(ROWS(M$2:M4041),M$2:M$5193,0)),"")</f>
        <v/>
      </c>
      <c r="R4041" s="70" t="str">
        <f>IFERROR(INDEX($C$2:$C$5193,MATCH(ROWS(N$2:N4041),N$2:N$5193,0)),"")</f>
        <v/>
      </c>
      <c r="S4041" s="92" t="str">
        <f>IFERROR(INDEX($C$2:$C$5193,MATCH(ROWS(O$2:O4041),O$2:O$5193,0)),"")</f>
        <v/>
      </c>
    </row>
    <row r="4042" spans="1:19" x14ac:dyDescent="0.25">
      <c r="A4042" s="69">
        <v>4175</v>
      </c>
      <c r="B4042" s="69" t="s">
        <v>11859</v>
      </c>
      <c r="C4042" s="69" t="s">
        <v>11860</v>
      </c>
      <c r="D4042" s="69" t="s">
        <v>11788</v>
      </c>
      <c r="E4042" s="69" t="s">
        <v>22447</v>
      </c>
      <c r="F4042" s="69" t="s">
        <v>11861</v>
      </c>
      <c r="G4042" s="69" t="s">
        <v>11862</v>
      </c>
      <c r="H4042" s="69">
        <v>27.517790000000002</v>
      </c>
      <c r="I4042" s="69">
        <v>86.584460000000007</v>
      </c>
      <c r="J4042" s="69">
        <v>7918</v>
      </c>
      <c r="K4042" s="69">
        <v>5.75</v>
      </c>
      <c r="L4042" s="69">
        <f>COUNTIFS(Aéroports!$C$2:$C$5193,Aéroports!$C4042,Aéroports!$D$2:$D$5193,Aéroports!$D4042)</f>
        <v>1</v>
      </c>
      <c r="M4042" s="69" t="str">
        <f>IF(AND(Formulaire!$H$15=Aéroports!$E4042,--ISNUMBER(IFERROR(SEARCH(Formulaire!$H$16,$C4042,1),""))=1),MAX(M$1:M4041)+1,"")</f>
        <v/>
      </c>
      <c r="N4042" s="69" t="str">
        <f>IF(AND(Formulaire!$H$21=Aéroports!$E4042,--ISNUMBER(IFERROR(SEARCH(Formulaire!$H$22,$C4042,1),""))=1),MAX(N$1:N4041)+1,"")</f>
        <v/>
      </c>
      <c r="O4042" s="69" t="str">
        <f>IF(AND(Formulaire!$H$27=Aéroports!$E4042,--ISNUMBER(IFERROR(SEARCH(Formulaire!$H$28,$C4042,1),""))=1),MAX(O$1:O4041)+1,"")</f>
        <v/>
      </c>
      <c r="Q4042" s="91" t="str">
        <f>IFERROR(INDEX($C$2:$C$5193,MATCH(ROWS(M$2:M4042),M$2:M$5193,0)),"")</f>
        <v/>
      </c>
      <c r="R4042" s="70" t="str">
        <f>IFERROR(INDEX($C$2:$C$5193,MATCH(ROWS(N$2:N4042),N$2:N$5193,0)),"")</f>
        <v/>
      </c>
      <c r="S4042" s="92" t="str">
        <f>IFERROR(INDEX($C$2:$C$5193,MATCH(ROWS(O$2:O4042),O$2:O$5193,0)),"")</f>
        <v/>
      </c>
    </row>
    <row r="4043" spans="1:19" x14ac:dyDescent="0.25">
      <c r="A4043" s="68">
        <v>3127</v>
      </c>
      <c r="B4043" s="68" t="s">
        <v>11863</v>
      </c>
      <c r="C4043" s="68" t="s">
        <v>11864</v>
      </c>
      <c r="D4043" s="68" t="s">
        <v>11788</v>
      </c>
      <c r="E4043" s="68" t="s">
        <v>22447</v>
      </c>
      <c r="F4043" s="68" t="s">
        <v>11865</v>
      </c>
      <c r="G4043" s="68" t="s">
        <v>11866</v>
      </c>
      <c r="H4043" s="68">
        <v>28.200900000000001</v>
      </c>
      <c r="I4043" s="68">
        <v>83.982100000000003</v>
      </c>
      <c r="J4043" s="68">
        <v>2712</v>
      </c>
      <c r="K4043" s="68">
        <v>5.75</v>
      </c>
      <c r="L4043" s="68">
        <f>COUNTIFS(Aéroports!$C$2:$C$5193,Aéroports!$C4043,Aéroports!$D$2:$D$5193,Aéroports!$D4043)</f>
        <v>1</v>
      </c>
      <c r="M4043" s="68" t="str">
        <f>IF(AND(Formulaire!$H$15=Aéroports!$E4043,--ISNUMBER(IFERROR(SEARCH(Formulaire!$H$16,$C4043,1),""))=1),MAX(M$1:M4042)+1,"")</f>
        <v/>
      </c>
      <c r="N4043" s="68" t="str">
        <f>IF(AND(Formulaire!$H$21=Aéroports!$E4043,--ISNUMBER(IFERROR(SEARCH(Formulaire!$H$22,$C4043,1),""))=1),MAX(N$1:N4042)+1,"")</f>
        <v/>
      </c>
      <c r="O4043" s="68" t="str">
        <f>IF(AND(Formulaire!$H$27=Aéroports!$E4043,--ISNUMBER(IFERROR(SEARCH(Formulaire!$H$28,$C4043,1),""))=1),MAX(O$1:O4042)+1,"")</f>
        <v/>
      </c>
      <c r="Q4043" s="91" t="str">
        <f>IFERROR(INDEX($C$2:$C$5193,MATCH(ROWS(M$2:M4043),M$2:M$5193,0)),"")</f>
        <v/>
      </c>
      <c r="R4043" s="70" t="str">
        <f>IFERROR(INDEX($C$2:$C$5193,MATCH(ROWS(N$2:N4043),N$2:N$5193,0)),"")</f>
        <v/>
      </c>
      <c r="S4043" s="92" t="str">
        <f>IFERROR(INDEX($C$2:$C$5193,MATCH(ROWS(O$2:O4043),O$2:O$5193,0)),"")</f>
        <v/>
      </c>
    </row>
    <row r="4044" spans="1:19" x14ac:dyDescent="0.25">
      <c r="A4044" s="69">
        <v>6991</v>
      </c>
      <c r="B4044" s="69" t="s">
        <v>11867</v>
      </c>
      <c r="C4044" s="69" t="s">
        <v>11868</v>
      </c>
      <c r="D4044" s="69" t="s">
        <v>11788</v>
      </c>
      <c r="E4044" s="69" t="s">
        <v>22447</v>
      </c>
      <c r="F4044" s="69" t="s">
        <v>11869</v>
      </c>
      <c r="G4044" s="69" t="s">
        <v>11870</v>
      </c>
      <c r="H4044" s="69">
        <v>27.393999999999998</v>
      </c>
      <c r="I4044" s="69">
        <v>86.061400000000006</v>
      </c>
      <c r="J4044" s="69">
        <v>1555</v>
      </c>
      <c r="K4044" s="69">
        <v>5.75</v>
      </c>
      <c r="L4044" s="69">
        <f>COUNTIFS(Aéroports!$C$2:$C$5193,Aéroports!$C4044,Aéroports!$D$2:$D$5193,Aéroports!$D4044)</f>
        <v>1</v>
      </c>
      <c r="M4044" s="69" t="str">
        <f>IF(AND(Formulaire!$H$15=Aéroports!$E4044,--ISNUMBER(IFERROR(SEARCH(Formulaire!$H$16,$C4044,1),""))=1),MAX(M$1:M4043)+1,"")</f>
        <v/>
      </c>
      <c r="N4044" s="69" t="str">
        <f>IF(AND(Formulaire!$H$21=Aéroports!$E4044,--ISNUMBER(IFERROR(SEARCH(Formulaire!$H$22,$C4044,1),""))=1),MAX(N$1:N4043)+1,"")</f>
        <v/>
      </c>
      <c r="O4044" s="69" t="str">
        <f>IF(AND(Formulaire!$H$27=Aéroports!$E4044,--ISNUMBER(IFERROR(SEARCH(Formulaire!$H$28,$C4044,1),""))=1),MAX(O$1:O4043)+1,"")</f>
        <v/>
      </c>
      <c r="Q4044" s="91" t="str">
        <f>IFERROR(INDEX($C$2:$C$5193,MATCH(ROWS(M$2:M4044),M$2:M$5193,0)),"")</f>
        <v/>
      </c>
      <c r="R4044" s="70" t="str">
        <f>IFERROR(INDEX($C$2:$C$5193,MATCH(ROWS(N$2:N4044),N$2:N$5193,0)),"")</f>
        <v/>
      </c>
      <c r="S4044" s="92" t="str">
        <f>IFERROR(INDEX($C$2:$C$5193,MATCH(ROWS(O$2:O4044),O$2:O$5193,0)),"")</f>
        <v/>
      </c>
    </row>
    <row r="4045" spans="1:19" x14ac:dyDescent="0.25">
      <c r="A4045" s="68">
        <v>4179</v>
      </c>
      <c r="B4045" s="68" t="s">
        <v>11871</v>
      </c>
      <c r="C4045" s="68" t="s">
        <v>11872</v>
      </c>
      <c r="D4045" s="68" t="s">
        <v>11788</v>
      </c>
      <c r="E4045" s="68" t="s">
        <v>22447</v>
      </c>
      <c r="F4045" s="68" t="s">
        <v>11873</v>
      </c>
      <c r="G4045" s="68" t="s">
        <v>11874</v>
      </c>
      <c r="H4045" s="68">
        <v>28.626999999999999</v>
      </c>
      <c r="I4045" s="68">
        <v>82.194999999999993</v>
      </c>
      <c r="J4045" s="68">
        <v>2500</v>
      </c>
      <c r="K4045" s="68">
        <v>5.75</v>
      </c>
      <c r="L4045" s="68">
        <f>COUNTIFS(Aéroports!$C$2:$C$5193,Aéroports!$C4045,Aéroports!$D$2:$D$5193,Aéroports!$D4045)</f>
        <v>1</v>
      </c>
      <c r="M4045" s="68" t="str">
        <f>IF(AND(Formulaire!$H$15=Aéroports!$E4045,--ISNUMBER(IFERROR(SEARCH(Formulaire!$H$16,$C4045,1),""))=1),MAX(M$1:M4044)+1,"")</f>
        <v/>
      </c>
      <c r="N4045" s="68" t="str">
        <f>IF(AND(Formulaire!$H$21=Aéroports!$E4045,--ISNUMBER(IFERROR(SEARCH(Formulaire!$H$22,$C4045,1),""))=1),MAX(N$1:N4044)+1,"")</f>
        <v/>
      </c>
      <c r="O4045" s="68" t="str">
        <f>IF(AND(Formulaire!$H$27=Aéroports!$E4045,--ISNUMBER(IFERROR(SEARCH(Formulaire!$H$28,$C4045,1),""))=1),MAX(O$1:O4044)+1,"")</f>
        <v/>
      </c>
      <c r="Q4045" s="91" t="str">
        <f>IFERROR(INDEX($C$2:$C$5193,MATCH(ROWS(M$2:M4045),M$2:M$5193,0)),"")</f>
        <v/>
      </c>
      <c r="R4045" s="70" t="str">
        <f>IFERROR(INDEX($C$2:$C$5193,MATCH(ROWS(N$2:N4045),N$2:N$5193,0)),"")</f>
        <v/>
      </c>
      <c r="S4045" s="92" t="str">
        <f>IFERROR(INDEX($C$2:$C$5193,MATCH(ROWS(O$2:O4045),O$2:O$5193,0)),"")</f>
        <v/>
      </c>
    </row>
    <row r="4046" spans="1:19" x14ac:dyDescent="0.25">
      <c r="A4046" s="69">
        <v>4177</v>
      </c>
      <c r="B4046" s="69" t="s">
        <v>11875</v>
      </c>
      <c r="C4046" s="69" t="s">
        <v>11876</v>
      </c>
      <c r="D4046" s="69" t="s">
        <v>11788</v>
      </c>
      <c r="E4046" s="69" t="s">
        <v>22447</v>
      </c>
      <c r="F4046" s="69" t="s">
        <v>11877</v>
      </c>
      <c r="G4046" s="69" t="s">
        <v>11878</v>
      </c>
      <c r="H4046" s="69">
        <v>27.3035</v>
      </c>
      <c r="I4046" s="69">
        <v>86.550399999999996</v>
      </c>
      <c r="J4046" s="69">
        <v>4500</v>
      </c>
      <c r="K4046" s="69">
        <v>5.75</v>
      </c>
      <c r="L4046" s="69">
        <f>COUNTIFS(Aéroports!$C$2:$C$5193,Aéroports!$C4046,Aéroports!$D$2:$D$5193,Aéroports!$D4046)</f>
        <v>1</v>
      </c>
      <c r="M4046" s="69" t="str">
        <f>IF(AND(Formulaire!$H$15=Aéroports!$E4046,--ISNUMBER(IFERROR(SEARCH(Formulaire!$H$16,$C4046,1),""))=1),MAX(M$1:M4045)+1,"")</f>
        <v/>
      </c>
      <c r="N4046" s="69" t="str">
        <f>IF(AND(Formulaire!$H$21=Aéroports!$E4046,--ISNUMBER(IFERROR(SEARCH(Formulaire!$H$22,$C4046,1),""))=1),MAX(N$1:N4045)+1,"")</f>
        <v/>
      </c>
      <c r="O4046" s="69" t="str">
        <f>IF(AND(Formulaire!$H$27=Aéroports!$E4046,--ISNUMBER(IFERROR(SEARCH(Formulaire!$H$28,$C4046,1),""))=1),MAX(O$1:O4045)+1,"")</f>
        <v/>
      </c>
      <c r="Q4046" s="91" t="str">
        <f>IFERROR(INDEX($C$2:$C$5193,MATCH(ROWS(M$2:M4046),M$2:M$5193,0)),"")</f>
        <v/>
      </c>
      <c r="R4046" s="70" t="str">
        <f>IFERROR(INDEX($C$2:$C$5193,MATCH(ROWS(N$2:N4046),N$2:N$5193,0)),"")</f>
        <v/>
      </c>
      <c r="S4046" s="92" t="str">
        <f>IFERROR(INDEX($C$2:$C$5193,MATCH(ROWS(O$2:O4046),O$2:O$5193,0)),"")</f>
        <v/>
      </c>
    </row>
    <row r="4047" spans="1:19" x14ac:dyDescent="0.25">
      <c r="A4047" s="68">
        <v>3128</v>
      </c>
      <c r="B4047" s="68" t="s">
        <v>11879</v>
      </c>
      <c r="C4047" s="68" t="s">
        <v>11880</v>
      </c>
      <c r="D4047" s="68" t="s">
        <v>11788</v>
      </c>
      <c r="E4047" s="68" t="s">
        <v>22447</v>
      </c>
      <c r="F4047" s="68" t="s">
        <v>11881</v>
      </c>
      <c r="G4047" s="68" t="s">
        <v>11882</v>
      </c>
      <c r="H4047" s="68">
        <v>27.159500000000001</v>
      </c>
      <c r="I4047" s="68">
        <v>84.980099999999993</v>
      </c>
      <c r="J4047" s="68">
        <v>450</v>
      </c>
      <c r="K4047" s="68">
        <v>5.75</v>
      </c>
      <c r="L4047" s="68">
        <f>COUNTIFS(Aéroports!$C$2:$C$5193,Aéroports!$C4047,Aéroports!$D$2:$D$5193,Aéroports!$D4047)</f>
        <v>1</v>
      </c>
      <c r="M4047" s="68" t="str">
        <f>IF(AND(Formulaire!$H$15=Aéroports!$E4047,--ISNUMBER(IFERROR(SEARCH(Formulaire!$H$16,$C4047,1),""))=1),MAX(M$1:M4046)+1,"")</f>
        <v/>
      </c>
      <c r="N4047" s="68" t="str">
        <f>IF(AND(Formulaire!$H$21=Aéroports!$E4047,--ISNUMBER(IFERROR(SEARCH(Formulaire!$H$22,$C4047,1),""))=1),MAX(N$1:N4046)+1,"")</f>
        <v/>
      </c>
      <c r="O4047" s="68" t="str">
        <f>IF(AND(Formulaire!$H$27=Aéroports!$E4047,--ISNUMBER(IFERROR(SEARCH(Formulaire!$H$28,$C4047,1),""))=1),MAX(O$1:O4046)+1,"")</f>
        <v/>
      </c>
      <c r="Q4047" s="91" t="str">
        <f>IFERROR(INDEX($C$2:$C$5193,MATCH(ROWS(M$2:M4047),M$2:M$5193,0)),"")</f>
        <v/>
      </c>
      <c r="R4047" s="70" t="str">
        <f>IFERROR(INDEX($C$2:$C$5193,MATCH(ROWS(N$2:N4047),N$2:N$5193,0)),"")</f>
        <v/>
      </c>
      <c r="S4047" s="92" t="str">
        <f>IFERROR(INDEX($C$2:$C$5193,MATCH(ROWS(O$2:O4047),O$2:O$5193,0)),"")</f>
        <v/>
      </c>
    </row>
    <row r="4048" spans="1:19" x14ac:dyDescent="0.25">
      <c r="A4048" s="69">
        <v>4185</v>
      </c>
      <c r="B4048" s="69" t="s">
        <v>11883</v>
      </c>
      <c r="C4048" s="69" t="s">
        <v>11884</v>
      </c>
      <c r="D4048" s="69" t="s">
        <v>11788</v>
      </c>
      <c r="E4048" s="69" t="s">
        <v>22447</v>
      </c>
      <c r="F4048" s="69" t="s">
        <v>11885</v>
      </c>
      <c r="G4048" s="69" t="s">
        <v>11886</v>
      </c>
      <c r="H4048" s="69">
        <v>29.9711</v>
      </c>
      <c r="I4048" s="69">
        <v>81.818899999999999</v>
      </c>
      <c r="J4048" s="69">
        <v>9246</v>
      </c>
      <c r="K4048" s="69">
        <v>5.75</v>
      </c>
      <c r="L4048" s="69">
        <f>COUNTIFS(Aéroports!$C$2:$C$5193,Aéroports!$C4048,Aéroports!$D$2:$D$5193,Aéroports!$D4048)</f>
        <v>1</v>
      </c>
      <c r="M4048" s="69" t="str">
        <f>IF(AND(Formulaire!$H$15=Aéroports!$E4048,--ISNUMBER(IFERROR(SEARCH(Formulaire!$H$16,$C4048,1),""))=1),MAX(M$1:M4047)+1,"")</f>
        <v/>
      </c>
      <c r="N4048" s="69" t="str">
        <f>IF(AND(Formulaire!$H$21=Aéroports!$E4048,--ISNUMBER(IFERROR(SEARCH(Formulaire!$H$22,$C4048,1),""))=1),MAX(N$1:N4047)+1,"")</f>
        <v/>
      </c>
      <c r="O4048" s="69" t="str">
        <f>IF(AND(Formulaire!$H$27=Aéroports!$E4048,--ISNUMBER(IFERROR(SEARCH(Formulaire!$H$28,$C4048,1),""))=1),MAX(O$1:O4047)+1,"")</f>
        <v/>
      </c>
      <c r="Q4048" s="91" t="str">
        <f>IFERROR(INDEX($C$2:$C$5193,MATCH(ROWS(M$2:M4048),M$2:M$5193,0)),"")</f>
        <v/>
      </c>
      <c r="R4048" s="70" t="str">
        <f>IFERROR(INDEX($C$2:$C$5193,MATCH(ROWS(N$2:N4048),N$2:N$5193,0)),"")</f>
        <v/>
      </c>
      <c r="S4048" s="92" t="str">
        <f>IFERROR(INDEX($C$2:$C$5193,MATCH(ROWS(O$2:O4048),O$2:O$5193,0)),"")</f>
        <v/>
      </c>
    </row>
    <row r="4049" spans="1:19" x14ac:dyDescent="0.25">
      <c r="A4049" s="68">
        <v>4184</v>
      </c>
      <c r="B4049" s="68" t="s">
        <v>11887</v>
      </c>
      <c r="C4049" s="68" t="s">
        <v>11888</v>
      </c>
      <c r="D4049" s="68" t="s">
        <v>11788</v>
      </c>
      <c r="E4049" s="68" t="s">
        <v>22447</v>
      </c>
      <c r="F4049" s="68" t="s">
        <v>11889</v>
      </c>
      <c r="G4049" s="68" t="s">
        <v>11890</v>
      </c>
      <c r="H4049" s="68">
        <v>28.585999999999999</v>
      </c>
      <c r="I4049" s="68">
        <v>81.635999999999996</v>
      </c>
      <c r="J4049" s="68">
        <v>2400</v>
      </c>
      <c r="K4049" s="68">
        <v>5.75</v>
      </c>
      <c r="L4049" s="68">
        <f>COUNTIFS(Aéroports!$C$2:$C$5193,Aéroports!$C4049,Aéroports!$D$2:$D$5193,Aéroports!$D4049)</f>
        <v>1</v>
      </c>
      <c r="M4049" s="68" t="str">
        <f>IF(AND(Formulaire!$H$15=Aéroports!$E4049,--ISNUMBER(IFERROR(SEARCH(Formulaire!$H$16,$C4049,1),""))=1),MAX(M$1:M4048)+1,"")</f>
        <v/>
      </c>
      <c r="N4049" s="68" t="str">
        <f>IF(AND(Formulaire!$H$21=Aéroports!$E4049,--ISNUMBER(IFERROR(SEARCH(Formulaire!$H$22,$C4049,1),""))=1),MAX(N$1:N4048)+1,"")</f>
        <v/>
      </c>
      <c r="O4049" s="68" t="str">
        <f>IF(AND(Formulaire!$H$27=Aéroports!$E4049,--ISNUMBER(IFERROR(SEARCH(Formulaire!$H$28,$C4049,1),""))=1),MAX(O$1:O4048)+1,"")</f>
        <v/>
      </c>
      <c r="Q4049" s="91" t="str">
        <f>IFERROR(INDEX($C$2:$C$5193,MATCH(ROWS(M$2:M4049),M$2:M$5193,0)),"")</f>
        <v/>
      </c>
      <c r="R4049" s="70" t="str">
        <f>IFERROR(INDEX($C$2:$C$5193,MATCH(ROWS(N$2:N4049),N$2:N$5193,0)),"")</f>
        <v/>
      </c>
      <c r="S4049" s="92" t="str">
        <f>IFERROR(INDEX($C$2:$C$5193,MATCH(ROWS(O$2:O4049),O$2:O$5193,0)),"")</f>
        <v/>
      </c>
    </row>
    <row r="4050" spans="1:19" x14ac:dyDescent="0.25">
      <c r="A4050" s="69">
        <v>7766</v>
      </c>
      <c r="B4050" s="69" t="s">
        <v>11891</v>
      </c>
      <c r="C4050" s="69" t="s">
        <v>11892</v>
      </c>
      <c r="D4050" s="69" t="s">
        <v>11788</v>
      </c>
      <c r="E4050" s="69" t="s">
        <v>22447</v>
      </c>
      <c r="F4050" s="69" t="s">
        <v>11893</v>
      </c>
      <c r="G4050" s="69" t="s">
        <v>11894</v>
      </c>
      <c r="H4050" s="69">
        <v>27.811199999999999</v>
      </c>
      <c r="I4050" s="69">
        <v>86.712400000000002</v>
      </c>
      <c r="J4050" s="69">
        <v>12400</v>
      </c>
      <c r="K4050" s="69">
        <v>5.75</v>
      </c>
      <c r="L4050" s="69">
        <f>COUNTIFS(Aéroports!$C$2:$C$5193,Aéroports!$C4050,Aéroports!$D$2:$D$5193,Aéroports!$D4050)</f>
        <v>1</v>
      </c>
      <c r="M4050" s="69" t="str">
        <f>IF(AND(Formulaire!$H$15=Aéroports!$E4050,--ISNUMBER(IFERROR(SEARCH(Formulaire!$H$16,$C4050,1),""))=1),MAX(M$1:M4049)+1,"")</f>
        <v/>
      </c>
      <c r="N4050" s="69" t="str">
        <f>IF(AND(Formulaire!$H$21=Aéroports!$E4050,--ISNUMBER(IFERROR(SEARCH(Formulaire!$H$22,$C4050,1),""))=1),MAX(N$1:N4049)+1,"")</f>
        <v/>
      </c>
      <c r="O4050" s="69" t="str">
        <f>IF(AND(Formulaire!$H$27=Aéroports!$E4050,--ISNUMBER(IFERROR(SEARCH(Formulaire!$H$28,$C4050,1),""))=1),MAX(O$1:O4049)+1,"")</f>
        <v/>
      </c>
      <c r="Q4050" s="91" t="str">
        <f>IFERROR(INDEX($C$2:$C$5193,MATCH(ROWS(M$2:M4050),M$2:M$5193,0)),"")</f>
        <v/>
      </c>
      <c r="R4050" s="70" t="str">
        <f>IFERROR(INDEX($C$2:$C$5193,MATCH(ROWS(N$2:N4050),N$2:N$5193,0)),"")</f>
        <v/>
      </c>
      <c r="S4050" s="92" t="str">
        <f>IFERROR(INDEX($C$2:$C$5193,MATCH(ROWS(O$2:O4050),O$2:O$5193,0)),"")</f>
        <v/>
      </c>
    </row>
    <row r="4051" spans="1:19" x14ac:dyDescent="0.25">
      <c r="A4051" s="68">
        <v>4182</v>
      </c>
      <c r="B4051" s="68" t="s">
        <v>11895</v>
      </c>
      <c r="C4051" s="68" t="s">
        <v>11896</v>
      </c>
      <c r="D4051" s="68" t="s">
        <v>11788</v>
      </c>
      <c r="E4051" s="68" t="s">
        <v>22447</v>
      </c>
      <c r="F4051" s="68" t="s">
        <v>11897</v>
      </c>
      <c r="G4051" s="68" t="s">
        <v>11898</v>
      </c>
      <c r="H4051" s="68">
        <v>27.350899999999999</v>
      </c>
      <c r="I4051" s="68">
        <v>87.695250000000001</v>
      </c>
      <c r="J4051" s="68">
        <v>7990</v>
      </c>
      <c r="K4051" s="68">
        <v>5.75</v>
      </c>
      <c r="L4051" s="68">
        <f>COUNTIFS(Aéroports!$C$2:$C$5193,Aéroports!$C4051,Aéroports!$D$2:$D$5193,Aéroports!$D4051)</f>
        <v>1</v>
      </c>
      <c r="M4051" s="68" t="str">
        <f>IF(AND(Formulaire!$H$15=Aéroports!$E4051,--ISNUMBER(IFERROR(SEARCH(Formulaire!$H$16,$C4051,1),""))=1),MAX(M$1:M4050)+1,"")</f>
        <v/>
      </c>
      <c r="N4051" s="68" t="str">
        <f>IF(AND(Formulaire!$H$21=Aéroports!$E4051,--ISNUMBER(IFERROR(SEARCH(Formulaire!$H$22,$C4051,1),""))=1),MAX(N$1:N4050)+1,"")</f>
        <v/>
      </c>
      <c r="O4051" s="68" t="str">
        <f>IF(AND(Formulaire!$H$27=Aéroports!$E4051,--ISNUMBER(IFERROR(SEARCH(Formulaire!$H$28,$C4051,1),""))=1),MAX(O$1:O4050)+1,"")</f>
        <v/>
      </c>
      <c r="Q4051" s="91" t="str">
        <f>IFERROR(INDEX($C$2:$C$5193,MATCH(ROWS(M$2:M4051),M$2:M$5193,0)),"")</f>
        <v/>
      </c>
      <c r="R4051" s="70" t="str">
        <f>IFERROR(INDEX($C$2:$C$5193,MATCH(ROWS(N$2:N4051),N$2:N$5193,0)),"")</f>
        <v/>
      </c>
      <c r="S4051" s="92" t="str">
        <f>IFERROR(INDEX($C$2:$C$5193,MATCH(ROWS(O$2:O4051),O$2:O$5193,0)),"")</f>
        <v/>
      </c>
    </row>
    <row r="4052" spans="1:19" x14ac:dyDescent="0.25">
      <c r="A4052" s="69">
        <v>4183</v>
      </c>
      <c r="B4052" s="69" t="s">
        <v>11899</v>
      </c>
      <c r="C4052" s="69" t="s">
        <v>11900</v>
      </c>
      <c r="D4052" s="69" t="s">
        <v>11788</v>
      </c>
      <c r="E4052" s="69" t="s">
        <v>22447</v>
      </c>
      <c r="F4052" s="69" t="s">
        <v>11901</v>
      </c>
      <c r="G4052" s="69" t="s">
        <v>11902</v>
      </c>
      <c r="H4052" s="69">
        <v>27.315000000000001</v>
      </c>
      <c r="I4052" s="69">
        <v>87.193299999999994</v>
      </c>
      <c r="J4052" s="69">
        <v>1700</v>
      </c>
      <c r="K4052" s="69">
        <v>5.75</v>
      </c>
      <c r="L4052" s="69">
        <f>COUNTIFS(Aéroports!$C$2:$C$5193,Aéroports!$C4052,Aéroports!$D$2:$D$5193,Aéroports!$D4052)</f>
        <v>1</v>
      </c>
      <c r="M4052" s="69" t="str">
        <f>IF(AND(Formulaire!$H$15=Aéroports!$E4052,--ISNUMBER(IFERROR(SEARCH(Formulaire!$H$16,$C4052,1),""))=1),MAX(M$1:M4051)+1,"")</f>
        <v/>
      </c>
      <c r="N4052" s="69" t="str">
        <f>IF(AND(Formulaire!$H$21=Aéroports!$E4052,--ISNUMBER(IFERROR(SEARCH(Formulaire!$H$22,$C4052,1),""))=1),MAX(N$1:N4051)+1,"")</f>
        <v/>
      </c>
      <c r="O4052" s="69" t="str">
        <f>IF(AND(Formulaire!$H$27=Aéroports!$E4052,--ISNUMBER(IFERROR(SEARCH(Formulaire!$H$28,$C4052,1),""))=1),MAX(O$1:O4051)+1,"")</f>
        <v/>
      </c>
      <c r="Q4052" s="91" t="str">
        <f>IFERROR(INDEX($C$2:$C$5193,MATCH(ROWS(M$2:M4052),M$2:M$5193,0)),"")</f>
        <v/>
      </c>
      <c r="R4052" s="70" t="str">
        <f>IFERROR(INDEX($C$2:$C$5193,MATCH(ROWS(N$2:N4052),N$2:N$5193,0)),"")</f>
        <v/>
      </c>
      <c r="S4052" s="92" t="str">
        <f>IFERROR(INDEX($C$2:$C$5193,MATCH(ROWS(O$2:O4052),O$2:O$5193,0)),"")</f>
        <v/>
      </c>
    </row>
    <row r="4053" spans="1:19" x14ac:dyDescent="0.25">
      <c r="A4053" s="68">
        <v>1860</v>
      </c>
      <c r="B4053" s="68" t="s">
        <v>12180</v>
      </c>
      <c r="C4053" s="68" t="s">
        <v>12181</v>
      </c>
      <c r="D4053" s="68" t="s">
        <v>12182</v>
      </c>
      <c r="E4053" s="68" t="s">
        <v>12182</v>
      </c>
      <c r="F4053" s="68" t="s">
        <v>12183</v>
      </c>
      <c r="G4053" s="68" t="s">
        <v>12184</v>
      </c>
      <c r="H4053" s="68">
        <v>11.991</v>
      </c>
      <c r="I4053" s="68">
        <v>-83.774100000000004</v>
      </c>
      <c r="J4053" s="68">
        <v>20</v>
      </c>
      <c r="K4053" s="68">
        <v>-6</v>
      </c>
      <c r="L4053" s="68">
        <f>COUNTIFS(Aéroports!$C$2:$C$5193,Aéroports!$C4053,Aéroports!$D$2:$D$5193,Aéroports!$D4053)</f>
        <v>1</v>
      </c>
      <c r="M4053" s="68" t="str">
        <f>IF(AND(Formulaire!$H$15=Aéroports!$E4053,--ISNUMBER(IFERROR(SEARCH(Formulaire!$H$16,$C4053,1),""))=1),MAX(M$1:M4052)+1,"")</f>
        <v/>
      </c>
      <c r="N4053" s="68" t="str">
        <f>IF(AND(Formulaire!$H$21=Aéroports!$E4053,--ISNUMBER(IFERROR(SEARCH(Formulaire!$H$22,$C4053,1),""))=1),MAX(N$1:N4052)+1,"")</f>
        <v/>
      </c>
      <c r="O4053" s="68" t="str">
        <f>IF(AND(Formulaire!$H$27=Aéroports!$E4053,--ISNUMBER(IFERROR(SEARCH(Formulaire!$H$28,$C4053,1),""))=1),MAX(O$1:O4052)+1,"")</f>
        <v/>
      </c>
      <c r="Q4053" s="91" t="str">
        <f>IFERROR(INDEX($C$2:$C$5193,MATCH(ROWS(M$2:M4053),M$2:M$5193,0)),"")</f>
        <v/>
      </c>
      <c r="R4053" s="70" t="str">
        <f>IFERROR(INDEX($C$2:$C$5193,MATCH(ROWS(N$2:N4053),N$2:N$5193,0)),"")</f>
        <v/>
      </c>
      <c r="S4053" s="92" t="str">
        <f>IFERROR(INDEX($C$2:$C$5193,MATCH(ROWS(O$2:O4053),O$2:O$5193,0)),"")</f>
        <v/>
      </c>
    </row>
    <row r="4054" spans="1:19" x14ac:dyDescent="0.25">
      <c r="A4054" s="69">
        <v>7292</v>
      </c>
      <c r="B4054" s="69" t="s">
        <v>6057</v>
      </c>
      <c r="C4054" s="69" t="s">
        <v>12185</v>
      </c>
      <c r="D4054" s="69" t="s">
        <v>12182</v>
      </c>
      <c r="E4054" s="69" t="s">
        <v>12182</v>
      </c>
      <c r="F4054" s="69" t="s">
        <v>12186</v>
      </c>
      <c r="G4054" s="69" t="s">
        <v>12187</v>
      </c>
      <c r="H4054" s="69">
        <v>13.95</v>
      </c>
      <c r="I4054" s="69">
        <v>-84.6</v>
      </c>
      <c r="J4054" s="69">
        <v>600</v>
      </c>
      <c r="K4054" s="69">
        <v>-6</v>
      </c>
      <c r="L4054" s="69">
        <f>COUNTIFS(Aéroports!$C$2:$C$5193,Aéroports!$C4054,Aéroports!$D$2:$D$5193,Aéroports!$D4054)</f>
        <v>1</v>
      </c>
      <c r="M4054" s="69" t="str">
        <f>IF(AND(Formulaire!$H$15=Aéroports!$E4054,--ISNUMBER(IFERROR(SEARCH(Formulaire!$H$16,$C4054,1),""))=1),MAX(M$1:M4053)+1,"")</f>
        <v/>
      </c>
      <c r="N4054" s="69" t="str">
        <f>IF(AND(Formulaire!$H$21=Aéroports!$E4054,--ISNUMBER(IFERROR(SEARCH(Formulaire!$H$22,$C4054,1),""))=1),MAX(N$1:N4053)+1,"")</f>
        <v/>
      </c>
      <c r="O4054" s="69" t="str">
        <f>IF(AND(Formulaire!$H$27=Aéroports!$E4054,--ISNUMBER(IFERROR(SEARCH(Formulaire!$H$28,$C4054,1),""))=1),MAX(O$1:O4053)+1,"")</f>
        <v/>
      </c>
      <c r="Q4054" s="91" t="str">
        <f>IFERROR(INDEX($C$2:$C$5193,MATCH(ROWS(M$2:M4054),M$2:M$5193,0)),"")</f>
        <v/>
      </c>
      <c r="R4054" s="70" t="str">
        <f>IFERROR(INDEX($C$2:$C$5193,MATCH(ROWS(N$2:N4054),N$2:N$5193,0)),"")</f>
        <v/>
      </c>
      <c r="S4054" s="92" t="str">
        <f>IFERROR(INDEX($C$2:$C$5193,MATCH(ROWS(O$2:O4054),O$2:O$5193,0)),"")</f>
        <v/>
      </c>
    </row>
    <row r="4055" spans="1:19" x14ac:dyDescent="0.25">
      <c r="A4055" s="68">
        <v>7291</v>
      </c>
      <c r="B4055" s="68" t="s">
        <v>12188</v>
      </c>
      <c r="C4055" s="68" t="s">
        <v>12188</v>
      </c>
      <c r="D4055" s="68" t="s">
        <v>12182</v>
      </c>
      <c r="E4055" s="68" t="s">
        <v>12182</v>
      </c>
      <c r="F4055" s="68" t="s">
        <v>12189</v>
      </c>
      <c r="G4055" s="68" t="s">
        <v>12190</v>
      </c>
      <c r="H4055" s="68">
        <v>12.1629</v>
      </c>
      <c r="I4055" s="68">
        <v>-83.063800000000001</v>
      </c>
      <c r="J4055" s="68">
        <v>1</v>
      </c>
      <c r="K4055" s="68">
        <v>-6</v>
      </c>
      <c r="L4055" s="68">
        <f>COUNTIFS(Aéroports!$C$2:$C$5193,Aéroports!$C4055,Aéroports!$D$2:$D$5193,Aéroports!$D4055)</f>
        <v>1</v>
      </c>
      <c r="M4055" s="68" t="str">
        <f>IF(AND(Formulaire!$H$15=Aéroports!$E4055,--ISNUMBER(IFERROR(SEARCH(Formulaire!$H$16,$C4055,1),""))=1),MAX(M$1:M4054)+1,"")</f>
        <v/>
      </c>
      <c r="N4055" s="68" t="str">
        <f>IF(AND(Formulaire!$H$21=Aéroports!$E4055,--ISNUMBER(IFERROR(SEARCH(Formulaire!$H$22,$C4055,1),""))=1),MAX(N$1:N4054)+1,"")</f>
        <v/>
      </c>
      <c r="O4055" s="68" t="str">
        <f>IF(AND(Formulaire!$H$27=Aéroports!$E4055,--ISNUMBER(IFERROR(SEARCH(Formulaire!$H$28,$C4055,1),""))=1),MAX(O$1:O4054)+1,"")</f>
        <v/>
      </c>
      <c r="Q4055" s="91" t="str">
        <f>IFERROR(INDEX($C$2:$C$5193,MATCH(ROWS(M$2:M4055),M$2:M$5193,0)),"")</f>
        <v/>
      </c>
      <c r="R4055" s="70" t="str">
        <f>IFERROR(INDEX($C$2:$C$5193,MATCH(ROWS(N$2:N4055),N$2:N$5193,0)),"")</f>
        <v/>
      </c>
      <c r="S4055" s="92" t="str">
        <f>IFERROR(INDEX($C$2:$C$5193,MATCH(ROWS(O$2:O4055),O$2:O$5193,0)),"")</f>
        <v/>
      </c>
    </row>
    <row r="4056" spans="1:19" x14ac:dyDescent="0.25">
      <c r="A4056" s="69">
        <v>1863</v>
      </c>
      <c r="B4056" s="69" t="s">
        <v>12191</v>
      </c>
      <c r="C4056" s="69" t="s">
        <v>12192</v>
      </c>
      <c r="D4056" s="69" t="s">
        <v>12182</v>
      </c>
      <c r="E4056" s="69" t="s">
        <v>12182</v>
      </c>
      <c r="F4056" s="69" t="s">
        <v>12193</v>
      </c>
      <c r="G4056" s="69" t="s">
        <v>12194</v>
      </c>
      <c r="H4056" s="69">
        <v>12.141500000000001</v>
      </c>
      <c r="I4056" s="69">
        <v>-86.168199999999999</v>
      </c>
      <c r="J4056" s="69">
        <v>194</v>
      </c>
      <c r="K4056" s="69">
        <v>-6</v>
      </c>
      <c r="L4056" s="69">
        <f>COUNTIFS(Aéroports!$C$2:$C$5193,Aéroports!$C4056,Aéroports!$D$2:$D$5193,Aéroports!$D4056)</f>
        <v>1</v>
      </c>
      <c r="M4056" s="69" t="str">
        <f>IF(AND(Formulaire!$H$15=Aéroports!$E4056,--ISNUMBER(IFERROR(SEARCH(Formulaire!$H$16,$C4056,1),""))=1),MAX(M$1:M4055)+1,"")</f>
        <v/>
      </c>
      <c r="N4056" s="69" t="str">
        <f>IF(AND(Formulaire!$H$21=Aéroports!$E4056,--ISNUMBER(IFERROR(SEARCH(Formulaire!$H$22,$C4056,1),""))=1),MAX(N$1:N4055)+1,"")</f>
        <v/>
      </c>
      <c r="O4056" s="69" t="str">
        <f>IF(AND(Formulaire!$H$27=Aéroports!$E4056,--ISNUMBER(IFERROR(SEARCH(Formulaire!$H$28,$C4056,1),""))=1),MAX(O$1:O4055)+1,"")</f>
        <v/>
      </c>
      <c r="Q4056" s="91" t="str">
        <f>IFERROR(INDEX($C$2:$C$5193,MATCH(ROWS(M$2:M4056),M$2:M$5193,0)),"")</f>
        <v/>
      </c>
      <c r="R4056" s="70" t="str">
        <f>IFERROR(INDEX($C$2:$C$5193,MATCH(ROWS(N$2:N4056),N$2:N$5193,0)),"")</f>
        <v/>
      </c>
      <c r="S4056" s="92" t="str">
        <f>IFERROR(INDEX($C$2:$C$5193,MATCH(ROWS(O$2:O4056),O$2:O$5193,0)),"")</f>
        <v/>
      </c>
    </row>
    <row r="4057" spans="1:19" x14ac:dyDescent="0.25">
      <c r="A4057" s="68">
        <v>1864</v>
      </c>
      <c r="B4057" s="68" t="s">
        <v>12195</v>
      </c>
      <c r="C4057" s="68" t="s">
        <v>12196</v>
      </c>
      <c r="D4057" s="68" t="s">
        <v>12182</v>
      </c>
      <c r="E4057" s="68" t="s">
        <v>12182</v>
      </c>
      <c r="F4057" s="68" t="s">
        <v>12197</v>
      </c>
      <c r="G4057" s="68" t="s">
        <v>12198</v>
      </c>
      <c r="H4057" s="68">
        <v>14.0472</v>
      </c>
      <c r="I4057" s="68">
        <v>-83.386700000000005</v>
      </c>
      <c r="J4057" s="68">
        <v>52</v>
      </c>
      <c r="K4057" s="68">
        <v>-6</v>
      </c>
      <c r="L4057" s="68">
        <f>COUNTIFS(Aéroports!$C$2:$C$5193,Aéroports!$C4057,Aéroports!$D$2:$D$5193,Aéroports!$D4057)</f>
        <v>1</v>
      </c>
      <c r="M4057" s="68" t="str">
        <f>IF(AND(Formulaire!$H$15=Aéroports!$E4057,--ISNUMBER(IFERROR(SEARCH(Formulaire!$H$16,$C4057,1),""))=1),MAX(M$1:M4056)+1,"")</f>
        <v/>
      </c>
      <c r="N4057" s="68" t="str">
        <f>IF(AND(Formulaire!$H$21=Aéroports!$E4057,--ISNUMBER(IFERROR(SEARCH(Formulaire!$H$22,$C4057,1),""))=1),MAX(N$1:N4056)+1,"")</f>
        <v/>
      </c>
      <c r="O4057" s="68" t="str">
        <f>IF(AND(Formulaire!$H$27=Aéroports!$E4057,--ISNUMBER(IFERROR(SEARCH(Formulaire!$H$28,$C4057,1),""))=1),MAX(O$1:O4056)+1,"")</f>
        <v/>
      </c>
      <c r="Q4057" s="91" t="str">
        <f>IFERROR(INDEX($C$2:$C$5193,MATCH(ROWS(M$2:M4057),M$2:M$5193,0)),"")</f>
        <v/>
      </c>
      <c r="R4057" s="70" t="str">
        <f>IFERROR(INDEX($C$2:$C$5193,MATCH(ROWS(N$2:N4057),N$2:N$5193,0)),"")</f>
        <v/>
      </c>
      <c r="S4057" s="92" t="str">
        <f>IFERROR(INDEX($C$2:$C$5193,MATCH(ROWS(O$2:O4057),O$2:O$5193,0)),"")</f>
        <v/>
      </c>
    </row>
    <row r="4058" spans="1:19" x14ac:dyDescent="0.25">
      <c r="A4058" s="69">
        <v>7293</v>
      </c>
      <c r="B4058" s="69" t="s">
        <v>12199</v>
      </c>
      <c r="C4058" s="69" t="s">
        <v>12200</v>
      </c>
      <c r="D4058" s="69" t="s">
        <v>12182</v>
      </c>
      <c r="E4058" s="69" t="s">
        <v>12182</v>
      </c>
      <c r="F4058" s="69" t="s">
        <v>12201</v>
      </c>
      <c r="G4058" s="69" t="s">
        <v>12202</v>
      </c>
      <c r="H4058" s="69">
        <v>13.889699999999999</v>
      </c>
      <c r="I4058" s="69">
        <v>-84.408900000000003</v>
      </c>
      <c r="J4058" s="69">
        <v>193</v>
      </c>
      <c r="K4058" s="69">
        <v>-6</v>
      </c>
      <c r="L4058" s="69">
        <f>COUNTIFS(Aéroports!$C$2:$C$5193,Aéroports!$C4058,Aéroports!$D$2:$D$5193,Aéroports!$D4058)</f>
        <v>1</v>
      </c>
      <c r="M4058" s="69" t="str">
        <f>IF(AND(Formulaire!$H$15=Aéroports!$E4058,--ISNUMBER(IFERROR(SEARCH(Formulaire!$H$16,$C4058,1),""))=1),MAX(M$1:M4057)+1,"")</f>
        <v/>
      </c>
      <c r="N4058" s="69" t="str">
        <f>IF(AND(Formulaire!$H$21=Aéroports!$E4058,--ISNUMBER(IFERROR(SEARCH(Formulaire!$H$22,$C4058,1),""))=1),MAX(N$1:N4057)+1,"")</f>
        <v/>
      </c>
      <c r="O4058" s="69" t="str">
        <f>IF(AND(Formulaire!$H$27=Aéroports!$E4058,--ISNUMBER(IFERROR(SEARCH(Formulaire!$H$28,$C4058,1),""))=1),MAX(O$1:O4057)+1,"")</f>
        <v/>
      </c>
      <c r="Q4058" s="91" t="str">
        <f>IFERROR(INDEX($C$2:$C$5193,MATCH(ROWS(M$2:M4058),M$2:M$5193,0)),"")</f>
        <v/>
      </c>
      <c r="R4058" s="70" t="str">
        <f>IFERROR(INDEX($C$2:$C$5193,MATCH(ROWS(N$2:N4058),N$2:N$5193,0)),"")</f>
        <v/>
      </c>
      <c r="S4058" s="92" t="str">
        <f>IFERROR(INDEX($C$2:$C$5193,MATCH(ROWS(O$2:O4058),O$2:O$5193,0)),"")</f>
        <v/>
      </c>
    </row>
    <row r="4059" spans="1:19" x14ac:dyDescent="0.25">
      <c r="A4059" s="68">
        <v>7294</v>
      </c>
      <c r="B4059" s="68" t="s">
        <v>12203</v>
      </c>
      <c r="C4059" s="68" t="s">
        <v>12203</v>
      </c>
      <c r="D4059" s="68" t="s">
        <v>12182</v>
      </c>
      <c r="E4059" s="68" t="s">
        <v>12182</v>
      </c>
      <c r="F4059" s="68" t="s">
        <v>12204</v>
      </c>
      <c r="G4059" s="68" t="s">
        <v>12205</v>
      </c>
      <c r="H4059" s="68">
        <v>13.727220000000001</v>
      </c>
      <c r="I4059" s="68">
        <v>-84.777780000000007</v>
      </c>
      <c r="J4059" s="68">
        <v>606</v>
      </c>
      <c r="K4059" s="68">
        <v>-6</v>
      </c>
      <c r="L4059" s="68">
        <f>COUNTIFS(Aéroports!$C$2:$C$5193,Aéroports!$C4059,Aéroports!$D$2:$D$5193,Aéroports!$D4059)</f>
        <v>1</v>
      </c>
      <c r="M4059" s="68" t="str">
        <f>IF(AND(Formulaire!$H$15=Aéroports!$E4059,--ISNUMBER(IFERROR(SEARCH(Formulaire!$H$16,$C4059,1),""))=1),MAX(M$1:M4058)+1,"")</f>
        <v/>
      </c>
      <c r="N4059" s="68" t="str">
        <f>IF(AND(Formulaire!$H$21=Aéroports!$E4059,--ISNUMBER(IFERROR(SEARCH(Formulaire!$H$22,$C4059,1),""))=1),MAX(N$1:N4058)+1,"")</f>
        <v/>
      </c>
      <c r="O4059" s="68" t="str">
        <f>IF(AND(Formulaire!$H$27=Aéroports!$E4059,--ISNUMBER(IFERROR(SEARCH(Formulaire!$H$28,$C4059,1),""))=1),MAX(O$1:O4058)+1,"")</f>
        <v/>
      </c>
      <c r="Q4059" s="91" t="str">
        <f>IFERROR(INDEX($C$2:$C$5193,MATCH(ROWS(M$2:M4059),M$2:M$5193,0)),"")</f>
        <v/>
      </c>
      <c r="R4059" s="70" t="str">
        <f>IFERROR(INDEX($C$2:$C$5193,MATCH(ROWS(N$2:N4059),N$2:N$5193,0)),"")</f>
        <v/>
      </c>
      <c r="S4059" s="92" t="str">
        <f>IFERROR(INDEX($C$2:$C$5193,MATCH(ROWS(O$2:O4059),O$2:O$5193,0)),"")</f>
        <v/>
      </c>
    </row>
    <row r="4060" spans="1:19" x14ac:dyDescent="0.25">
      <c r="A4060" s="69">
        <v>7295</v>
      </c>
      <c r="B4060" s="69" t="s">
        <v>12206</v>
      </c>
      <c r="C4060" s="69" t="s">
        <v>12207</v>
      </c>
      <c r="D4060" s="69" t="s">
        <v>12182</v>
      </c>
      <c r="E4060" s="69" t="s">
        <v>12182</v>
      </c>
      <c r="F4060" s="69" t="s">
        <v>12208</v>
      </c>
      <c r="G4060" s="69" t="s">
        <v>12209</v>
      </c>
      <c r="H4060" s="69">
        <v>14.7392</v>
      </c>
      <c r="I4060" s="69">
        <v>-83.969399999999993</v>
      </c>
      <c r="J4060" s="69">
        <v>98</v>
      </c>
      <c r="K4060" s="69">
        <v>-6</v>
      </c>
      <c r="L4060" s="69">
        <f>COUNTIFS(Aéroports!$C$2:$C$5193,Aéroports!$C4060,Aéroports!$D$2:$D$5193,Aéroports!$D4060)</f>
        <v>1</v>
      </c>
      <c r="M4060" s="69" t="str">
        <f>IF(AND(Formulaire!$H$15=Aéroports!$E4060,--ISNUMBER(IFERROR(SEARCH(Formulaire!$H$16,$C4060,1),""))=1),MAX(M$1:M4059)+1,"")</f>
        <v/>
      </c>
      <c r="N4060" s="69" t="str">
        <f>IF(AND(Formulaire!$H$21=Aéroports!$E4060,--ISNUMBER(IFERROR(SEARCH(Formulaire!$H$22,$C4060,1),""))=1),MAX(N$1:N4059)+1,"")</f>
        <v/>
      </c>
      <c r="O4060" s="69" t="str">
        <f>IF(AND(Formulaire!$H$27=Aéroports!$E4060,--ISNUMBER(IFERROR(SEARCH(Formulaire!$H$28,$C4060,1),""))=1),MAX(O$1:O4059)+1,"")</f>
        <v/>
      </c>
      <c r="Q4060" s="91" t="str">
        <f>IFERROR(INDEX($C$2:$C$5193,MATCH(ROWS(M$2:M4060),M$2:M$5193,0)),"")</f>
        <v/>
      </c>
      <c r="R4060" s="70" t="str">
        <f>IFERROR(INDEX($C$2:$C$5193,MATCH(ROWS(N$2:N4060),N$2:N$5193,0)),"")</f>
        <v/>
      </c>
      <c r="S4060" s="92" t="str">
        <f>IFERROR(INDEX($C$2:$C$5193,MATCH(ROWS(O$2:O4060),O$2:O$5193,0)),"")</f>
        <v/>
      </c>
    </row>
    <row r="4061" spans="1:19" x14ac:dyDescent="0.25">
      <c r="A4061" s="68">
        <v>282</v>
      </c>
      <c r="B4061" s="68" t="s">
        <v>12210</v>
      </c>
      <c r="C4061" s="68" t="s">
        <v>12211</v>
      </c>
      <c r="D4061" s="68" t="s">
        <v>12212</v>
      </c>
      <c r="E4061" s="68" t="s">
        <v>12212</v>
      </c>
      <c r="F4061" s="68" t="s">
        <v>12213</v>
      </c>
      <c r="G4061" s="68" t="s">
        <v>12214</v>
      </c>
      <c r="H4061" s="68">
        <v>16.966000000000001</v>
      </c>
      <c r="I4061" s="68">
        <v>8.0001099999999994</v>
      </c>
      <c r="J4061" s="68">
        <v>1657</v>
      </c>
      <c r="K4061" s="68">
        <v>1</v>
      </c>
      <c r="L4061" s="68">
        <f>COUNTIFS(Aéroports!$C$2:$C$5193,Aéroports!$C4061,Aéroports!$D$2:$D$5193,Aéroports!$D4061)</f>
        <v>1</v>
      </c>
      <c r="M4061" s="68" t="str">
        <f>IF(AND(Formulaire!$H$15=Aéroports!$E4061,--ISNUMBER(IFERROR(SEARCH(Formulaire!$H$16,$C4061,1),""))=1),MAX(M$1:M4060)+1,"")</f>
        <v/>
      </c>
      <c r="N4061" s="68" t="str">
        <f>IF(AND(Formulaire!$H$21=Aéroports!$E4061,--ISNUMBER(IFERROR(SEARCH(Formulaire!$H$22,$C4061,1),""))=1),MAX(N$1:N4060)+1,"")</f>
        <v/>
      </c>
      <c r="O4061" s="68" t="str">
        <f>IF(AND(Formulaire!$H$27=Aéroports!$E4061,--ISNUMBER(IFERROR(SEARCH(Formulaire!$H$28,$C4061,1),""))=1),MAX(O$1:O4060)+1,"")</f>
        <v/>
      </c>
      <c r="Q4061" s="91" t="str">
        <f>IFERROR(INDEX($C$2:$C$5193,MATCH(ROWS(M$2:M4061),M$2:M$5193,0)),"")</f>
        <v/>
      </c>
      <c r="R4061" s="70" t="str">
        <f>IFERROR(INDEX($C$2:$C$5193,MATCH(ROWS(N$2:N4061),N$2:N$5193,0)),"")</f>
        <v/>
      </c>
      <c r="S4061" s="92" t="str">
        <f>IFERROR(INDEX($C$2:$C$5193,MATCH(ROWS(O$2:O4061),O$2:O$5193,0)),"")</f>
        <v/>
      </c>
    </row>
    <row r="4062" spans="1:19" x14ac:dyDescent="0.25">
      <c r="A4062" s="69">
        <v>279</v>
      </c>
      <c r="B4062" s="69" t="s">
        <v>12215</v>
      </c>
      <c r="C4062" s="69" t="s">
        <v>12216</v>
      </c>
      <c r="D4062" s="69" t="s">
        <v>12212</v>
      </c>
      <c r="E4062" s="69" t="s">
        <v>12212</v>
      </c>
      <c r="F4062" s="69" t="s">
        <v>12217</v>
      </c>
      <c r="G4062" s="69" t="s">
        <v>12218</v>
      </c>
      <c r="H4062" s="69">
        <v>13.5025</v>
      </c>
      <c r="I4062" s="69">
        <v>7.1267500000000004</v>
      </c>
      <c r="J4062" s="69">
        <v>1240</v>
      </c>
      <c r="K4062" s="69">
        <v>1</v>
      </c>
      <c r="L4062" s="69">
        <f>COUNTIFS(Aéroports!$C$2:$C$5193,Aéroports!$C4062,Aéroports!$D$2:$D$5193,Aéroports!$D4062)</f>
        <v>1</v>
      </c>
      <c r="M4062" s="69" t="str">
        <f>IF(AND(Formulaire!$H$15=Aéroports!$E4062,--ISNUMBER(IFERROR(SEARCH(Formulaire!$H$16,$C4062,1),""))=1),MAX(M$1:M4061)+1,"")</f>
        <v/>
      </c>
      <c r="N4062" s="69" t="str">
        <f>IF(AND(Formulaire!$H$21=Aéroports!$E4062,--ISNUMBER(IFERROR(SEARCH(Formulaire!$H$22,$C4062,1),""))=1),MAX(N$1:N4061)+1,"")</f>
        <v/>
      </c>
      <c r="O4062" s="69" t="str">
        <f>IF(AND(Formulaire!$H$27=Aéroports!$E4062,--ISNUMBER(IFERROR(SEARCH(Formulaire!$H$28,$C4062,1),""))=1),MAX(O$1:O4061)+1,"")</f>
        <v/>
      </c>
      <c r="Q4062" s="91" t="str">
        <f>IFERROR(INDEX($C$2:$C$5193,MATCH(ROWS(M$2:M4062),M$2:M$5193,0)),"")</f>
        <v/>
      </c>
      <c r="R4062" s="70" t="str">
        <f>IFERROR(INDEX($C$2:$C$5193,MATCH(ROWS(N$2:N4062),N$2:N$5193,0)),"")</f>
        <v/>
      </c>
      <c r="S4062" s="92" t="str">
        <f>IFERROR(INDEX($C$2:$C$5193,MATCH(ROWS(O$2:O4062),O$2:O$5193,0)),"")</f>
        <v/>
      </c>
    </row>
    <row r="4063" spans="1:19" x14ac:dyDescent="0.25">
      <c r="A4063" s="68">
        <v>280</v>
      </c>
      <c r="B4063" s="68" t="s">
        <v>12219</v>
      </c>
      <c r="C4063" s="68" t="s">
        <v>12220</v>
      </c>
      <c r="D4063" s="68" t="s">
        <v>12212</v>
      </c>
      <c r="E4063" s="68" t="s">
        <v>12212</v>
      </c>
      <c r="F4063" s="68" t="s">
        <v>12221</v>
      </c>
      <c r="G4063" s="68" t="s">
        <v>12222</v>
      </c>
      <c r="H4063" s="68">
        <v>13.4815</v>
      </c>
      <c r="I4063" s="68">
        <v>2.1836099999999998</v>
      </c>
      <c r="J4063" s="68">
        <v>732</v>
      </c>
      <c r="K4063" s="68">
        <v>1</v>
      </c>
      <c r="L4063" s="68">
        <f>COUNTIFS(Aéroports!$C$2:$C$5193,Aéroports!$C4063,Aéroports!$D$2:$D$5193,Aéroports!$D4063)</f>
        <v>1</v>
      </c>
      <c r="M4063" s="68" t="str">
        <f>IF(AND(Formulaire!$H$15=Aéroports!$E4063,--ISNUMBER(IFERROR(SEARCH(Formulaire!$H$16,$C4063,1),""))=1),MAX(M$1:M4062)+1,"")</f>
        <v/>
      </c>
      <c r="N4063" s="68" t="str">
        <f>IF(AND(Formulaire!$H$21=Aéroports!$E4063,--ISNUMBER(IFERROR(SEARCH(Formulaire!$H$22,$C4063,1),""))=1),MAX(N$1:N4062)+1,"")</f>
        <v/>
      </c>
      <c r="O4063" s="68" t="str">
        <f>IF(AND(Formulaire!$H$27=Aéroports!$E4063,--ISNUMBER(IFERROR(SEARCH(Formulaire!$H$28,$C4063,1),""))=1),MAX(O$1:O4062)+1,"")</f>
        <v/>
      </c>
      <c r="Q4063" s="91" t="str">
        <f>IFERROR(INDEX($C$2:$C$5193,MATCH(ROWS(M$2:M4063),M$2:M$5193,0)),"")</f>
        <v/>
      </c>
      <c r="R4063" s="70" t="str">
        <f>IFERROR(INDEX($C$2:$C$5193,MATCH(ROWS(N$2:N4063),N$2:N$5193,0)),"")</f>
        <v/>
      </c>
      <c r="S4063" s="92" t="str">
        <f>IFERROR(INDEX($C$2:$C$5193,MATCH(ROWS(O$2:O4063),O$2:O$5193,0)),"")</f>
        <v/>
      </c>
    </row>
    <row r="4064" spans="1:19" x14ac:dyDescent="0.25">
      <c r="A4064" s="69">
        <v>281</v>
      </c>
      <c r="B4064" s="69" t="s">
        <v>12223</v>
      </c>
      <c r="C4064" s="69" t="s">
        <v>12224</v>
      </c>
      <c r="D4064" s="69" t="s">
        <v>12212</v>
      </c>
      <c r="E4064" s="69" t="s">
        <v>12212</v>
      </c>
      <c r="F4064" s="69" t="s">
        <v>12225</v>
      </c>
      <c r="G4064" s="69" t="s">
        <v>12226</v>
      </c>
      <c r="H4064" s="69">
        <v>14.8757</v>
      </c>
      <c r="I4064" s="69">
        <v>5.2653600000000003</v>
      </c>
      <c r="J4064" s="69">
        <v>1266</v>
      </c>
      <c r="K4064" s="69">
        <v>1</v>
      </c>
      <c r="L4064" s="69">
        <f>COUNTIFS(Aéroports!$C$2:$C$5193,Aéroports!$C4064,Aéroports!$D$2:$D$5193,Aéroports!$D4064)</f>
        <v>1</v>
      </c>
      <c r="M4064" s="69" t="str">
        <f>IF(AND(Formulaire!$H$15=Aéroports!$E4064,--ISNUMBER(IFERROR(SEARCH(Formulaire!$H$16,$C4064,1),""))=1),MAX(M$1:M4063)+1,"")</f>
        <v/>
      </c>
      <c r="N4064" s="69" t="str">
        <f>IF(AND(Formulaire!$H$21=Aéroports!$E4064,--ISNUMBER(IFERROR(SEARCH(Formulaire!$H$22,$C4064,1),""))=1),MAX(N$1:N4063)+1,"")</f>
        <v/>
      </c>
      <c r="O4064" s="69" t="str">
        <f>IF(AND(Formulaire!$H$27=Aéroports!$E4064,--ISNUMBER(IFERROR(SEARCH(Formulaire!$H$28,$C4064,1),""))=1),MAX(O$1:O4063)+1,"")</f>
        <v/>
      </c>
      <c r="Q4064" s="91" t="str">
        <f>IFERROR(INDEX($C$2:$C$5193,MATCH(ROWS(M$2:M4064),M$2:M$5193,0)),"")</f>
        <v/>
      </c>
      <c r="R4064" s="70" t="str">
        <f>IFERROR(INDEX($C$2:$C$5193,MATCH(ROWS(N$2:N4064),N$2:N$5193,0)),"")</f>
        <v/>
      </c>
      <c r="S4064" s="92" t="str">
        <f>IFERROR(INDEX($C$2:$C$5193,MATCH(ROWS(O$2:O4064),O$2:O$5193,0)),"")</f>
        <v/>
      </c>
    </row>
    <row r="4065" spans="1:19" x14ac:dyDescent="0.25">
      <c r="A4065" s="68">
        <v>285</v>
      </c>
      <c r="B4065" s="68" t="s">
        <v>12227</v>
      </c>
      <c r="C4065" s="68" t="s">
        <v>12228</v>
      </c>
      <c r="D4065" s="68" t="s">
        <v>12212</v>
      </c>
      <c r="E4065" s="68" t="s">
        <v>12212</v>
      </c>
      <c r="F4065" s="68" t="s">
        <v>12229</v>
      </c>
      <c r="G4065" s="68" t="s">
        <v>12230</v>
      </c>
      <c r="H4065" s="68">
        <v>13.779</v>
      </c>
      <c r="I4065" s="68">
        <v>8.9837600000000002</v>
      </c>
      <c r="J4065" s="68">
        <v>1516</v>
      </c>
      <c r="K4065" s="68">
        <v>1</v>
      </c>
      <c r="L4065" s="68">
        <f>COUNTIFS(Aéroports!$C$2:$C$5193,Aéroports!$C4065,Aéroports!$D$2:$D$5193,Aéroports!$D4065)</f>
        <v>1</v>
      </c>
      <c r="M4065" s="68" t="str">
        <f>IF(AND(Formulaire!$H$15=Aéroports!$E4065,--ISNUMBER(IFERROR(SEARCH(Formulaire!$H$16,$C4065,1),""))=1),MAX(M$1:M4064)+1,"")</f>
        <v/>
      </c>
      <c r="N4065" s="68" t="str">
        <f>IF(AND(Formulaire!$H$21=Aéroports!$E4065,--ISNUMBER(IFERROR(SEARCH(Formulaire!$H$22,$C4065,1),""))=1),MAX(N$1:N4064)+1,"")</f>
        <v/>
      </c>
      <c r="O4065" s="68" t="str">
        <f>IF(AND(Formulaire!$H$27=Aéroports!$E4065,--ISNUMBER(IFERROR(SEARCH(Formulaire!$H$28,$C4065,1),""))=1),MAX(O$1:O4064)+1,"")</f>
        <v/>
      </c>
      <c r="Q4065" s="91" t="str">
        <f>IFERROR(INDEX($C$2:$C$5193,MATCH(ROWS(M$2:M4065),M$2:M$5193,0)),"")</f>
        <v/>
      </c>
      <c r="R4065" s="70" t="str">
        <f>IFERROR(INDEX($C$2:$C$5193,MATCH(ROWS(N$2:N4065),N$2:N$5193,0)),"")</f>
        <v/>
      </c>
      <c r="S4065" s="92" t="str">
        <f>IFERROR(INDEX($C$2:$C$5193,MATCH(ROWS(O$2:O4065),O$2:O$5193,0)),"")</f>
        <v/>
      </c>
    </row>
    <row r="4066" spans="1:19" x14ac:dyDescent="0.25">
      <c r="A4066" s="69">
        <v>260</v>
      </c>
      <c r="B4066" s="69" t="s">
        <v>12231</v>
      </c>
      <c r="C4066" s="69" t="s">
        <v>12232</v>
      </c>
      <c r="D4066" s="69" t="s">
        <v>12233</v>
      </c>
      <c r="E4066" s="69" t="s">
        <v>12233</v>
      </c>
      <c r="F4066" s="69" t="s">
        <v>12234</v>
      </c>
      <c r="G4066" s="69" t="s">
        <v>12235</v>
      </c>
      <c r="H4066" s="69">
        <v>9.0067900000000005</v>
      </c>
      <c r="I4066" s="69">
        <v>7.2631699999999997</v>
      </c>
      <c r="J4066" s="69">
        <v>1123</v>
      </c>
      <c r="K4066" s="69">
        <v>1</v>
      </c>
      <c r="L4066" s="69">
        <f>COUNTIFS(Aéroports!$C$2:$C$5193,Aéroports!$C4066,Aéroports!$D$2:$D$5193,Aéroports!$D4066)</f>
        <v>1</v>
      </c>
      <c r="M4066" s="69" t="str">
        <f>IF(AND(Formulaire!$H$15=Aéroports!$E4066,--ISNUMBER(IFERROR(SEARCH(Formulaire!$H$16,$C4066,1),""))=1),MAX(M$1:M4065)+1,"")</f>
        <v/>
      </c>
      <c r="N4066" s="69" t="str">
        <f>IF(AND(Formulaire!$H$21=Aéroports!$E4066,--ISNUMBER(IFERROR(SEARCH(Formulaire!$H$22,$C4066,1),""))=1),MAX(N$1:N4065)+1,"")</f>
        <v/>
      </c>
      <c r="O4066" s="69" t="str">
        <f>IF(AND(Formulaire!$H$27=Aéroports!$E4066,--ISNUMBER(IFERROR(SEARCH(Formulaire!$H$28,$C4066,1),""))=1),MAX(O$1:O4065)+1,"")</f>
        <v/>
      </c>
      <c r="Q4066" s="91" t="str">
        <f>IFERROR(INDEX($C$2:$C$5193,MATCH(ROWS(M$2:M4066),M$2:M$5193,0)),"")</f>
        <v/>
      </c>
      <c r="R4066" s="70" t="str">
        <f>IFERROR(INDEX($C$2:$C$5193,MATCH(ROWS(N$2:N4066),N$2:N$5193,0)),"")</f>
        <v/>
      </c>
      <c r="S4066" s="92" t="str">
        <f>IFERROR(INDEX($C$2:$C$5193,MATCH(ROWS(O$2:O4066),O$2:O$5193,0)),"")</f>
        <v/>
      </c>
    </row>
    <row r="4067" spans="1:19" x14ac:dyDescent="0.25">
      <c r="A4067" s="68">
        <v>261</v>
      </c>
      <c r="B4067" s="68" t="s">
        <v>12236</v>
      </c>
      <c r="C4067" s="68" t="s">
        <v>12237</v>
      </c>
      <c r="D4067" s="68" t="s">
        <v>12233</v>
      </c>
      <c r="E4067" s="68" t="s">
        <v>12233</v>
      </c>
      <c r="F4067" s="68" t="s">
        <v>12238</v>
      </c>
      <c r="G4067" s="68" t="s">
        <v>12239</v>
      </c>
      <c r="H4067" s="68">
        <v>7.24674</v>
      </c>
      <c r="I4067" s="68">
        <v>5.3010099999999998</v>
      </c>
      <c r="J4067" s="68">
        <v>1100</v>
      </c>
      <c r="K4067" s="68">
        <v>1</v>
      </c>
      <c r="L4067" s="68">
        <f>COUNTIFS(Aéroports!$C$2:$C$5193,Aéroports!$C4067,Aéroports!$D$2:$D$5193,Aéroports!$D4067)</f>
        <v>1</v>
      </c>
      <c r="M4067" s="68" t="str">
        <f>IF(AND(Formulaire!$H$15=Aéroports!$E4067,--ISNUMBER(IFERROR(SEARCH(Formulaire!$H$16,$C4067,1),""))=1),MAX(M$1:M4066)+1,"")</f>
        <v/>
      </c>
      <c r="N4067" s="68" t="str">
        <f>IF(AND(Formulaire!$H$21=Aéroports!$E4067,--ISNUMBER(IFERROR(SEARCH(Formulaire!$H$22,$C4067,1),""))=1),MAX(N$1:N4066)+1,"")</f>
        <v/>
      </c>
      <c r="O4067" s="68" t="str">
        <f>IF(AND(Formulaire!$H$27=Aéroports!$E4067,--ISNUMBER(IFERROR(SEARCH(Formulaire!$H$28,$C4067,1),""))=1),MAX(O$1:O4066)+1,"")</f>
        <v/>
      </c>
      <c r="Q4067" s="91" t="str">
        <f>IFERROR(INDEX($C$2:$C$5193,MATCH(ROWS(M$2:M4067),M$2:M$5193,0)),"")</f>
        <v/>
      </c>
      <c r="R4067" s="70" t="str">
        <f>IFERROR(INDEX($C$2:$C$5193,MATCH(ROWS(N$2:N4067),N$2:N$5193,0)),"")</f>
        <v/>
      </c>
      <c r="S4067" s="92" t="str">
        <f>IFERROR(INDEX($C$2:$C$5193,MATCH(ROWS(O$2:O4067),O$2:O$5193,0)),"")</f>
        <v/>
      </c>
    </row>
    <row r="4068" spans="1:19" x14ac:dyDescent="0.25">
      <c r="A4068" s="69">
        <v>262</v>
      </c>
      <c r="B4068" s="69" t="s">
        <v>12240</v>
      </c>
      <c r="C4068" s="69" t="s">
        <v>1902</v>
      </c>
      <c r="D4068" s="69" t="s">
        <v>12233</v>
      </c>
      <c r="E4068" s="69" t="s">
        <v>12233</v>
      </c>
      <c r="F4068" s="69" t="s">
        <v>12241</v>
      </c>
      <c r="G4068" s="69" t="s">
        <v>12242</v>
      </c>
      <c r="H4068" s="69">
        <v>6.31698</v>
      </c>
      <c r="I4068" s="69">
        <v>5.5994999999999999</v>
      </c>
      <c r="J4068" s="69">
        <v>258</v>
      </c>
      <c r="K4068" s="69">
        <v>1</v>
      </c>
      <c r="L4068" s="69">
        <f>COUNTIFS(Aéroports!$C$2:$C$5193,Aéroports!$C4068,Aéroports!$D$2:$D$5193,Aéroports!$D4068)</f>
        <v>1</v>
      </c>
      <c r="M4068" s="69" t="str">
        <f>IF(AND(Formulaire!$H$15=Aéroports!$E4068,--ISNUMBER(IFERROR(SEARCH(Formulaire!$H$16,$C4068,1),""))=1),MAX(M$1:M4067)+1,"")</f>
        <v/>
      </c>
      <c r="N4068" s="69" t="str">
        <f>IF(AND(Formulaire!$H$21=Aéroports!$E4068,--ISNUMBER(IFERROR(SEARCH(Formulaire!$H$22,$C4068,1),""))=1),MAX(N$1:N4067)+1,"")</f>
        <v/>
      </c>
      <c r="O4068" s="69" t="str">
        <f>IF(AND(Formulaire!$H$27=Aéroports!$E4068,--ISNUMBER(IFERROR(SEARCH(Formulaire!$H$28,$C4068,1),""))=1),MAX(O$1:O4067)+1,"")</f>
        <v/>
      </c>
      <c r="Q4068" s="91" t="str">
        <f>IFERROR(INDEX($C$2:$C$5193,MATCH(ROWS(M$2:M4068),M$2:M$5193,0)),"")</f>
        <v/>
      </c>
      <c r="R4068" s="70" t="str">
        <f>IFERROR(INDEX($C$2:$C$5193,MATCH(ROWS(N$2:N4068),N$2:N$5193,0)),"")</f>
        <v/>
      </c>
      <c r="S4068" s="92" t="str">
        <f>IFERROR(INDEX($C$2:$C$5193,MATCH(ROWS(O$2:O4068),O$2:O$5193,0)),"")</f>
        <v/>
      </c>
    </row>
    <row r="4069" spans="1:19" x14ac:dyDescent="0.25">
      <c r="A4069" s="68">
        <v>263</v>
      </c>
      <c r="B4069" s="68" t="s">
        <v>12243</v>
      </c>
      <c r="C4069" s="68" t="s">
        <v>12244</v>
      </c>
      <c r="D4069" s="68" t="s">
        <v>12233</v>
      </c>
      <c r="E4069" s="68" t="s">
        <v>12233</v>
      </c>
      <c r="F4069" s="68" t="s">
        <v>12245</v>
      </c>
      <c r="G4069" s="68" t="s">
        <v>12246</v>
      </c>
      <c r="H4069" s="68">
        <v>4.9760200000000001</v>
      </c>
      <c r="I4069" s="68">
        <v>8.3472000000000008</v>
      </c>
      <c r="J4069" s="68">
        <v>210</v>
      </c>
      <c r="K4069" s="68">
        <v>1</v>
      </c>
      <c r="L4069" s="68">
        <f>COUNTIFS(Aéroports!$C$2:$C$5193,Aéroports!$C4069,Aéroports!$D$2:$D$5193,Aéroports!$D4069)</f>
        <v>1</v>
      </c>
      <c r="M4069" s="68" t="str">
        <f>IF(AND(Formulaire!$H$15=Aéroports!$E4069,--ISNUMBER(IFERROR(SEARCH(Formulaire!$H$16,$C4069,1),""))=1),MAX(M$1:M4068)+1,"")</f>
        <v/>
      </c>
      <c r="N4069" s="68" t="str">
        <f>IF(AND(Formulaire!$H$21=Aéroports!$E4069,--ISNUMBER(IFERROR(SEARCH(Formulaire!$H$22,$C4069,1),""))=1),MAX(N$1:N4068)+1,"")</f>
        <v/>
      </c>
      <c r="O4069" s="68" t="str">
        <f>IF(AND(Formulaire!$H$27=Aéroports!$E4069,--ISNUMBER(IFERROR(SEARCH(Formulaire!$H$28,$C4069,1),""))=1),MAX(O$1:O4068)+1,"")</f>
        <v/>
      </c>
      <c r="Q4069" s="91" t="str">
        <f>IFERROR(INDEX($C$2:$C$5193,MATCH(ROWS(M$2:M4069),M$2:M$5193,0)),"")</f>
        <v/>
      </c>
      <c r="R4069" s="70" t="str">
        <f>IFERROR(INDEX($C$2:$C$5193,MATCH(ROWS(N$2:N4069),N$2:N$5193,0)),"")</f>
        <v/>
      </c>
      <c r="S4069" s="92" t="str">
        <f>IFERROR(INDEX($C$2:$C$5193,MATCH(ROWS(O$2:O4069),O$2:O$5193,0)),"")</f>
        <v/>
      </c>
    </row>
    <row r="4070" spans="1:19" x14ac:dyDescent="0.25">
      <c r="A4070" s="69">
        <v>264</v>
      </c>
      <c r="B4070" s="69" t="s">
        <v>12247</v>
      </c>
      <c r="C4070" s="69" t="s">
        <v>12248</v>
      </c>
      <c r="D4070" s="69" t="s">
        <v>12233</v>
      </c>
      <c r="E4070" s="69" t="s">
        <v>12233</v>
      </c>
      <c r="F4070" s="69" t="s">
        <v>12249</v>
      </c>
      <c r="G4070" s="69" t="s">
        <v>12250</v>
      </c>
      <c r="H4070" s="69">
        <v>6.4742699999999997</v>
      </c>
      <c r="I4070" s="69">
        <v>7.56196</v>
      </c>
      <c r="J4070" s="69">
        <v>466</v>
      </c>
      <c r="K4070" s="69">
        <v>1</v>
      </c>
      <c r="L4070" s="69">
        <f>COUNTIFS(Aéroports!$C$2:$C$5193,Aéroports!$C4070,Aéroports!$D$2:$D$5193,Aéroports!$D4070)</f>
        <v>1</v>
      </c>
      <c r="M4070" s="69" t="str">
        <f>IF(AND(Formulaire!$H$15=Aéroports!$E4070,--ISNUMBER(IFERROR(SEARCH(Formulaire!$H$16,$C4070,1),""))=1),MAX(M$1:M4069)+1,"")</f>
        <v/>
      </c>
      <c r="N4070" s="69" t="str">
        <f>IF(AND(Formulaire!$H$21=Aéroports!$E4070,--ISNUMBER(IFERROR(SEARCH(Formulaire!$H$22,$C4070,1),""))=1),MAX(N$1:N4069)+1,"")</f>
        <v/>
      </c>
      <c r="O4070" s="69" t="str">
        <f>IF(AND(Formulaire!$H$27=Aéroports!$E4070,--ISNUMBER(IFERROR(SEARCH(Formulaire!$H$28,$C4070,1),""))=1),MAX(O$1:O4069)+1,"")</f>
        <v/>
      </c>
      <c r="Q4070" s="91" t="str">
        <f>IFERROR(INDEX($C$2:$C$5193,MATCH(ROWS(M$2:M4070),M$2:M$5193,0)),"")</f>
        <v/>
      </c>
      <c r="R4070" s="70" t="str">
        <f>IFERROR(INDEX($C$2:$C$5193,MATCH(ROWS(N$2:N4070),N$2:N$5193,0)),"")</f>
        <v/>
      </c>
      <c r="S4070" s="92" t="str">
        <f>IFERROR(INDEX($C$2:$C$5193,MATCH(ROWS(O$2:O4070),O$2:O$5193,0)),"")</f>
        <v/>
      </c>
    </row>
    <row r="4071" spans="1:19" x14ac:dyDescent="0.25">
      <c r="A4071" s="68">
        <v>265</v>
      </c>
      <c r="B4071" s="68" t="s">
        <v>12251</v>
      </c>
      <c r="C4071" s="68" t="s">
        <v>12252</v>
      </c>
      <c r="D4071" s="68" t="s">
        <v>12233</v>
      </c>
      <c r="E4071" s="68" t="s">
        <v>12233</v>
      </c>
      <c r="F4071" s="68" t="s">
        <v>12253</v>
      </c>
      <c r="G4071" s="68" t="s">
        <v>12254</v>
      </c>
      <c r="H4071" s="68">
        <v>12.1717</v>
      </c>
      <c r="I4071" s="68">
        <v>6.69611</v>
      </c>
      <c r="J4071" s="68">
        <v>1520</v>
      </c>
      <c r="K4071" s="68">
        <v>1</v>
      </c>
      <c r="L4071" s="68">
        <f>COUNTIFS(Aéroports!$C$2:$C$5193,Aéroports!$C4071,Aéroports!$D$2:$D$5193,Aéroports!$D4071)</f>
        <v>1</v>
      </c>
      <c r="M4071" s="68" t="str">
        <f>IF(AND(Formulaire!$H$15=Aéroports!$E4071,--ISNUMBER(IFERROR(SEARCH(Formulaire!$H$16,$C4071,1),""))=1),MAX(M$1:M4070)+1,"")</f>
        <v/>
      </c>
      <c r="N4071" s="68" t="str">
        <f>IF(AND(Formulaire!$H$21=Aéroports!$E4071,--ISNUMBER(IFERROR(SEARCH(Formulaire!$H$22,$C4071,1),""))=1),MAX(N$1:N4070)+1,"")</f>
        <v/>
      </c>
      <c r="O4071" s="68" t="str">
        <f>IF(AND(Formulaire!$H$27=Aéroports!$E4071,--ISNUMBER(IFERROR(SEARCH(Formulaire!$H$28,$C4071,1),""))=1),MAX(O$1:O4070)+1,"")</f>
        <v/>
      </c>
      <c r="Q4071" s="91" t="str">
        <f>IFERROR(INDEX($C$2:$C$5193,MATCH(ROWS(M$2:M4071),M$2:M$5193,0)),"")</f>
        <v/>
      </c>
      <c r="R4071" s="70" t="str">
        <f>IFERROR(INDEX($C$2:$C$5193,MATCH(ROWS(N$2:N4071),N$2:N$5193,0)),"")</f>
        <v/>
      </c>
      <c r="S4071" s="92" t="str">
        <f>IFERROR(INDEX($C$2:$C$5193,MATCH(ROWS(O$2:O4071),O$2:O$5193,0)),"")</f>
        <v/>
      </c>
    </row>
    <row r="4072" spans="1:19" x14ac:dyDescent="0.25">
      <c r="A4072" s="69">
        <v>266</v>
      </c>
      <c r="B4072" s="69" t="s">
        <v>12255</v>
      </c>
      <c r="C4072" s="69" t="s">
        <v>12256</v>
      </c>
      <c r="D4072" s="69" t="s">
        <v>12233</v>
      </c>
      <c r="E4072" s="69" t="s">
        <v>12233</v>
      </c>
      <c r="F4072" s="69" t="s">
        <v>12257</v>
      </c>
      <c r="G4072" s="69" t="s">
        <v>12258</v>
      </c>
      <c r="H4072" s="69">
        <v>7.3624599999999996</v>
      </c>
      <c r="I4072" s="69">
        <v>3.9783300000000001</v>
      </c>
      <c r="J4072" s="69">
        <v>725</v>
      </c>
      <c r="K4072" s="69">
        <v>1</v>
      </c>
      <c r="L4072" s="69">
        <f>COUNTIFS(Aéroports!$C$2:$C$5193,Aéroports!$C4072,Aéroports!$D$2:$D$5193,Aéroports!$D4072)</f>
        <v>1</v>
      </c>
      <c r="M4072" s="69" t="str">
        <f>IF(AND(Formulaire!$H$15=Aéroports!$E4072,--ISNUMBER(IFERROR(SEARCH(Formulaire!$H$16,$C4072,1),""))=1),MAX(M$1:M4071)+1,"")</f>
        <v/>
      </c>
      <c r="N4072" s="69" t="str">
        <f>IF(AND(Formulaire!$H$21=Aéroports!$E4072,--ISNUMBER(IFERROR(SEARCH(Formulaire!$H$22,$C4072,1),""))=1),MAX(N$1:N4071)+1,"")</f>
        <v/>
      </c>
      <c r="O4072" s="69" t="str">
        <f>IF(AND(Formulaire!$H$27=Aéroports!$E4072,--ISNUMBER(IFERROR(SEARCH(Formulaire!$H$28,$C4072,1),""))=1),MAX(O$1:O4071)+1,"")</f>
        <v/>
      </c>
      <c r="Q4072" s="91" t="str">
        <f>IFERROR(INDEX($C$2:$C$5193,MATCH(ROWS(M$2:M4072),M$2:M$5193,0)),"")</f>
        <v/>
      </c>
      <c r="R4072" s="70" t="str">
        <f>IFERROR(INDEX($C$2:$C$5193,MATCH(ROWS(N$2:N4072),N$2:N$5193,0)),"")</f>
        <v/>
      </c>
      <c r="S4072" s="92" t="str">
        <f>IFERROR(INDEX($C$2:$C$5193,MATCH(ROWS(O$2:O4072),O$2:O$5193,0)),"")</f>
        <v/>
      </c>
    </row>
    <row r="4073" spans="1:19" x14ac:dyDescent="0.25">
      <c r="A4073" s="68">
        <v>267</v>
      </c>
      <c r="B4073" s="68" t="s">
        <v>12259</v>
      </c>
      <c r="C4073" s="68" t="s">
        <v>12260</v>
      </c>
      <c r="D4073" s="68" t="s">
        <v>12233</v>
      </c>
      <c r="E4073" s="68" t="s">
        <v>12233</v>
      </c>
      <c r="F4073" s="68" t="s">
        <v>12261</v>
      </c>
      <c r="G4073" s="68" t="s">
        <v>12262</v>
      </c>
      <c r="H4073" s="68">
        <v>8.4402100000000004</v>
      </c>
      <c r="I4073" s="68">
        <v>4.4939200000000001</v>
      </c>
      <c r="J4073" s="68">
        <v>1126</v>
      </c>
      <c r="K4073" s="68">
        <v>1</v>
      </c>
      <c r="L4073" s="68">
        <f>COUNTIFS(Aéroports!$C$2:$C$5193,Aéroports!$C4073,Aéroports!$D$2:$D$5193,Aéroports!$D4073)</f>
        <v>1</v>
      </c>
      <c r="M4073" s="68" t="str">
        <f>IF(AND(Formulaire!$H$15=Aéroports!$E4073,--ISNUMBER(IFERROR(SEARCH(Formulaire!$H$16,$C4073,1),""))=1),MAX(M$1:M4072)+1,"")</f>
        <v/>
      </c>
      <c r="N4073" s="68" t="str">
        <f>IF(AND(Formulaire!$H$21=Aéroports!$E4073,--ISNUMBER(IFERROR(SEARCH(Formulaire!$H$22,$C4073,1),""))=1),MAX(N$1:N4072)+1,"")</f>
        <v/>
      </c>
      <c r="O4073" s="68" t="str">
        <f>IF(AND(Formulaire!$H$27=Aéroports!$E4073,--ISNUMBER(IFERROR(SEARCH(Formulaire!$H$28,$C4073,1),""))=1),MAX(O$1:O4072)+1,"")</f>
        <v/>
      </c>
      <c r="Q4073" s="91" t="str">
        <f>IFERROR(INDEX($C$2:$C$5193,MATCH(ROWS(M$2:M4073),M$2:M$5193,0)),"")</f>
        <v/>
      </c>
      <c r="R4073" s="70" t="str">
        <f>IFERROR(INDEX($C$2:$C$5193,MATCH(ROWS(N$2:N4073),N$2:N$5193,0)),"")</f>
        <v/>
      </c>
      <c r="S4073" s="92" t="str">
        <f>IFERROR(INDEX($C$2:$C$5193,MATCH(ROWS(O$2:O4073),O$2:O$5193,0)),"")</f>
        <v/>
      </c>
    </row>
    <row r="4074" spans="1:19" x14ac:dyDescent="0.25">
      <c r="A4074" s="69">
        <v>6730</v>
      </c>
      <c r="B4074" s="69" t="s">
        <v>12263</v>
      </c>
      <c r="C4074" s="69" t="s">
        <v>12264</v>
      </c>
      <c r="D4074" s="69" t="s">
        <v>12233</v>
      </c>
      <c r="E4074" s="69" t="s">
        <v>12233</v>
      </c>
      <c r="F4074" s="69" t="s">
        <v>12265</v>
      </c>
      <c r="G4074" s="69" t="s">
        <v>12266</v>
      </c>
      <c r="H4074" s="69">
        <v>5.42706</v>
      </c>
      <c r="I4074" s="69">
        <v>7.2060300000000002</v>
      </c>
      <c r="J4074" s="69">
        <v>373</v>
      </c>
      <c r="K4074" s="69">
        <v>1</v>
      </c>
      <c r="L4074" s="69">
        <f>COUNTIFS(Aéroports!$C$2:$C$5193,Aéroports!$C4074,Aéroports!$D$2:$D$5193,Aéroports!$D4074)</f>
        <v>1</v>
      </c>
      <c r="M4074" s="69" t="str">
        <f>IF(AND(Formulaire!$H$15=Aéroports!$E4074,--ISNUMBER(IFERROR(SEARCH(Formulaire!$H$16,$C4074,1),""))=1),MAX(M$1:M4073)+1,"")</f>
        <v/>
      </c>
      <c r="N4074" s="69" t="str">
        <f>IF(AND(Formulaire!$H$21=Aéroports!$E4074,--ISNUMBER(IFERROR(SEARCH(Formulaire!$H$22,$C4074,1),""))=1),MAX(N$1:N4073)+1,"")</f>
        <v/>
      </c>
      <c r="O4074" s="69" t="str">
        <f>IF(AND(Formulaire!$H$27=Aéroports!$E4074,--ISNUMBER(IFERROR(SEARCH(Formulaire!$H$28,$C4074,1),""))=1),MAX(O$1:O4073)+1,"")</f>
        <v/>
      </c>
      <c r="Q4074" s="91" t="str">
        <f>IFERROR(INDEX($C$2:$C$5193,MATCH(ROWS(M$2:M4074),M$2:M$5193,0)),"")</f>
        <v/>
      </c>
      <c r="R4074" s="70" t="str">
        <f>IFERROR(INDEX($C$2:$C$5193,MATCH(ROWS(N$2:N4074),N$2:N$5193,0)),"")</f>
        <v/>
      </c>
      <c r="S4074" s="92" t="str">
        <f>IFERROR(INDEX($C$2:$C$5193,MATCH(ROWS(O$2:O4074),O$2:O$5193,0)),"")</f>
        <v/>
      </c>
    </row>
    <row r="4075" spans="1:19" x14ac:dyDescent="0.25">
      <c r="A4075" s="68">
        <v>268</v>
      </c>
      <c r="B4075" s="68" t="s">
        <v>12267</v>
      </c>
      <c r="C4075" s="68" t="s">
        <v>12268</v>
      </c>
      <c r="D4075" s="68" t="s">
        <v>12233</v>
      </c>
      <c r="E4075" s="68" t="s">
        <v>12233</v>
      </c>
      <c r="F4075" s="68" t="s">
        <v>12269</v>
      </c>
      <c r="G4075" s="68" t="s">
        <v>12270</v>
      </c>
      <c r="H4075" s="68">
        <v>9.6398299999999999</v>
      </c>
      <c r="I4075" s="68">
        <v>8.8690499999999997</v>
      </c>
      <c r="J4075" s="68">
        <v>4232</v>
      </c>
      <c r="K4075" s="68">
        <v>1</v>
      </c>
      <c r="L4075" s="68">
        <f>COUNTIFS(Aéroports!$C$2:$C$5193,Aéroports!$C4075,Aéroports!$D$2:$D$5193,Aéroports!$D4075)</f>
        <v>1</v>
      </c>
      <c r="M4075" s="68" t="str">
        <f>IF(AND(Formulaire!$H$15=Aéroports!$E4075,--ISNUMBER(IFERROR(SEARCH(Formulaire!$H$16,$C4075,1),""))=1),MAX(M$1:M4074)+1,"")</f>
        <v/>
      </c>
      <c r="N4075" s="68" t="str">
        <f>IF(AND(Formulaire!$H$21=Aéroports!$E4075,--ISNUMBER(IFERROR(SEARCH(Formulaire!$H$22,$C4075,1),""))=1),MAX(N$1:N4074)+1,"")</f>
        <v/>
      </c>
      <c r="O4075" s="68" t="str">
        <f>IF(AND(Formulaire!$H$27=Aéroports!$E4075,--ISNUMBER(IFERROR(SEARCH(Formulaire!$H$28,$C4075,1),""))=1),MAX(O$1:O4074)+1,"")</f>
        <v/>
      </c>
      <c r="Q4075" s="91" t="str">
        <f>IFERROR(INDEX($C$2:$C$5193,MATCH(ROWS(M$2:M4075),M$2:M$5193,0)),"")</f>
        <v/>
      </c>
      <c r="R4075" s="70" t="str">
        <f>IFERROR(INDEX($C$2:$C$5193,MATCH(ROWS(N$2:N4075),N$2:N$5193,0)),"")</f>
        <v/>
      </c>
      <c r="S4075" s="92" t="str">
        <f>IFERROR(INDEX($C$2:$C$5193,MATCH(ROWS(O$2:O4075),O$2:O$5193,0)),"")</f>
        <v/>
      </c>
    </row>
    <row r="4076" spans="1:19" x14ac:dyDescent="0.25">
      <c r="A4076" s="69">
        <v>269</v>
      </c>
      <c r="B4076" s="69" t="s">
        <v>12271</v>
      </c>
      <c r="C4076" s="69" t="s">
        <v>12272</v>
      </c>
      <c r="D4076" s="69" t="s">
        <v>12233</v>
      </c>
      <c r="E4076" s="69" t="s">
        <v>12233</v>
      </c>
      <c r="F4076" s="69" t="s">
        <v>12273</v>
      </c>
      <c r="G4076" s="69" t="s">
        <v>12274</v>
      </c>
      <c r="H4076" s="69">
        <v>10.696</v>
      </c>
      <c r="I4076" s="69">
        <v>7.3201099999999997</v>
      </c>
      <c r="J4076" s="69">
        <v>2073</v>
      </c>
      <c r="K4076" s="69">
        <v>1</v>
      </c>
      <c r="L4076" s="69">
        <f>COUNTIFS(Aéroports!$C$2:$C$5193,Aéroports!$C4076,Aéroports!$D$2:$D$5193,Aéroports!$D4076)</f>
        <v>1</v>
      </c>
      <c r="M4076" s="69" t="str">
        <f>IF(AND(Formulaire!$H$15=Aéroports!$E4076,--ISNUMBER(IFERROR(SEARCH(Formulaire!$H$16,$C4076,1),""))=1),MAX(M$1:M4075)+1,"")</f>
        <v/>
      </c>
      <c r="N4076" s="69" t="str">
        <f>IF(AND(Formulaire!$H$21=Aéroports!$E4076,--ISNUMBER(IFERROR(SEARCH(Formulaire!$H$22,$C4076,1),""))=1),MAX(N$1:N4075)+1,"")</f>
        <v/>
      </c>
      <c r="O4076" s="69" t="str">
        <f>IF(AND(Formulaire!$H$27=Aéroports!$E4076,--ISNUMBER(IFERROR(SEARCH(Formulaire!$H$28,$C4076,1),""))=1),MAX(O$1:O4075)+1,"")</f>
        <v/>
      </c>
      <c r="Q4076" s="91" t="str">
        <f>IFERROR(INDEX($C$2:$C$5193,MATCH(ROWS(M$2:M4076),M$2:M$5193,0)),"")</f>
        <v/>
      </c>
      <c r="R4076" s="70" t="str">
        <f>IFERROR(INDEX($C$2:$C$5193,MATCH(ROWS(N$2:N4076),N$2:N$5193,0)),"")</f>
        <v/>
      </c>
      <c r="S4076" s="92" t="str">
        <f>IFERROR(INDEX($C$2:$C$5193,MATCH(ROWS(O$2:O4076),O$2:O$5193,0)),"")</f>
        <v/>
      </c>
    </row>
    <row r="4077" spans="1:19" x14ac:dyDescent="0.25">
      <c r="A4077" s="68">
        <v>270</v>
      </c>
      <c r="B4077" s="68" t="s">
        <v>12275</v>
      </c>
      <c r="C4077" s="68" t="s">
        <v>12276</v>
      </c>
      <c r="D4077" s="68" t="s">
        <v>12233</v>
      </c>
      <c r="E4077" s="68" t="s">
        <v>12233</v>
      </c>
      <c r="F4077" s="68" t="s">
        <v>12277</v>
      </c>
      <c r="G4077" s="68" t="s">
        <v>12278</v>
      </c>
      <c r="H4077" s="68">
        <v>12.047599999999999</v>
      </c>
      <c r="I4077" s="68">
        <v>8.5246200000000005</v>
      </c>
      <c r="J4077" s="68">
        <v>1562</v>
      </c>
      <c r="K4077" s="68">
        <v>1</v>
      </c>
      <c r="L4077" s="68">
        <f>COUNTIFS(Aéroports!$C$2:$C$5193,Aéroports!$C4077,Aéroports!$D$2:$D$5193,Aéroports!$D4077)</f>
        <v>1</v>
      </c>
      <c r="M4077" s="68" t="str">
        <f>IF(AND(Formulaire!$H$15=Aéroports!$E4077,--ISNUMBER(IFERROR(SEARCH(Formulaire!$H$16,$C4077,1),""))=1),MAX(M$1:M4076)+1,"")</f>
        <v/>
      </c>
      <c r="N4077" s="68" t="str">
        <f>IF(AND(Formulaire!$H$21=Aéroports!$E4077,--ISNUMBER(IFERROR(SEARCH(Formulaire!$H$22,$C4077,1),""))=1),MAX(N$1:N4076)+1,"")</f>
        <v/>
      </c>
      <c r="O4077" s="68" t="str">
        <f>IF(AND(Formulaire!$H$27=Aéroports!$E4077,--ISNUMBER(IFERROR(SEARCH(Formulaire!$H$28,$C4077,1),""))=1),MAX(O$1:O4076)+1,"")</f>
        <v/>
      </c>
      <c r="Q4077" s="91" t="str">
        <f>IFERROR(INDEX($C$2:$C$5193,MATCH(ROWS(M$2:M4077),M$2:M$5193,0)),"")</f>
        <v/>
      </c>
      <c r="R4077" s="70" t="str">
        <f>IFERROR(INDEX($C$2:$C$5193,MATCH(ROWS(N$2:N4077),N$2:N$5193,0)),"")</f>
        <v/>
      </c>
      <c r="S4077" s="92" t="str">
        <f>IFERROR(INDEX($C$2:$C$5193,MATCH(ROWS(O$2:O4077),O$2:O$5193,0)),"")</f>
        <v/>
      </c>
    </row>
    <row r="4078" spans="1:19" x14ac:dyDescent="0.25">
      <c r="A4078" s="69">
        <v>273</v>
      </c>
      <c r="B4078" s="69" t="s">
        <v>12279</v>
      </c>
      <c r="C4078" s="69" t="s">
        <v>12280</v>
      </c>
      <c r="D4078" s="69" t="s">
        <v>12233</v>
      </c>
      <c r="E4078" s="69" t="s">
        <v>12233</v>
      </c>
      <c r="F4078" s="69" t="s">
        <v>12281</v>
      </c>
      <c r="G4078" s="69" t="s">
        <v>12282</v>
      </c>
      <c r="H4078" s="69">
        <v>6.5773700000000002</v>
      </c>
      <c r="I4078" s="69">
        <v>3.3211599999999999</v>
      </c>
      <c r="J4078" s="69">
        <v>135</v>
      </c>
      <c r="K4078" s="69">
        <v>1</v>
      </c>
      <c r="L4078" s="69">
        <f>COUNTIFS(Aéroports!$C$2:$C$5193,Aéroports!$C4078,Aéroports!$D$2:$D$5193,Aéroports!$D4078)</f>
        <v>1</v>
      </c>
      <c r="M4078" s="69" t="str">
        <f>IF(AND(Formulaire!$H$15=Aéroports!$E4078,--ISNUMBER(IFERROR(SEARCH(Formulaire!$H$16,$C4078,1),""))=1),MAX(M$1:M4077)+1,"")</f>
        <v/>
      </c>
      <c r="N4078" s="69" t="str">
        <f>IF(AND(Formulaire!$H$21=Aéroports!$E4078,--ISNUMBER(IFERROR(SEARCH(Formulaire!$H$22,$C4078,1),""))=1),MAX(N$1:N4077)+1,"")</f>
        <v/>
      </c>
      <c r="O4078" s="69" t="str">
        <f>IF(AND(Formulaire!$H$27=Aéroports!$E4078,--ISNUMBER(IFERROR(SEARCH(Formulaire!$H$28,$C4078,1),""))=1),MAX(O$1:O4077)+1,"")</f>
        <v/>
      </c>
      <c r="Q4078" s="91" t="str">
        <f>IFERROR(INDEX($C$2:$C$5193,MATCH(ROWS(M$2:M4078),M$2:M$5193,0)),"")</f>
        <v/>
      </c>
      <c r="R4078" s="70" t="str">
        <f>IFERROR(INDEX($C$2:$C$5193,MATCH(ROWS(N$2:N4078),N$2:N$5193,0)),"")</f>
        <v/>
      </c>
      <c r="S4078" s="92" t="str">
        <f>IFERROR(INDEX($C$2:$C$5193,MATCH(ROWS(O$2:O4078),O$2:O$5193,0)),"")</f>
        <v/>
      </c>
    </row>
    <row r="4079" spans="1:19" x14ac:dyDescent="0.25">
      <c r="A4079" s="68">
        <v>271</v>
      </c>
      <c r="B4079" s="68" t="s">
        <v>12283</v>
      </c>
      <c r="C4079" s="68" t="s">
        <v>12284</v>
      </c>
      <c r="D4079" s="68" t="s">
        <v>12233</v>
      </c>
      <c r="E4079" s="68" t="s">
        <v>12233</v>
      </c>
      <c r="F4079" s="68" t="s">
        <v>12285</v>
      </c>
      <c r="G4079" s="68" t="s">
        <v>12286</v>
      </c>
      <c r="H4079" s="68">
        <v>11.8553</v>
      </c>
      <c r="I4079" s="68">
        <v>13.0809</v>
      </c>
      <c r="J4079" s="68">
        <v>1099</v>
      </c>
      <c r="K4079" s="68">
        <v>1</v>
      </c>
      <c r="L4079" s="68">
        <f>COUNTIFS(Aéroports!$C$2:$C$5193,Aéroports!$C4079,Aéroports!$D$2:$D$5193,Aéroports!$D4079)</f>
        <v>1</v>
      </c>
      <c r="M4079" s="68" t="str">
        <f>IF(AND(Formulaire!$H$15=Aéroports!$E4079,--ISNUMBER(IFERROR(SEARCH(Formulaire!$H$16,$C4079,1),""))=1),MAX(M$1:M4078)+1,"")</f>
        <v/>
      </c>
      <c r="N4079" s="68" t="str">
        <f>IF(AND(Formulaire!$H$21=Aéroports!$E4079,--ISNUMBER(IFERROR(SEARCH(Formulaire!$H$22,$C4079,1),""))=1),MAX(N$1:N4078)+1,"")</f>
        <v/>
      </c>
      <c r="O4079" s="68" t="str">
        <f>IF(AND(Formulaire!$H$27=Aéroports!$E4079,--ISNUMBER(IFERROR(SEARCH(Formulaire!$H$28,$C4079,1),""))=1),MAX(O$1:O4078)+1,"")</f>
        <v/>
      </c>
      <c r="Q4079" s="91" t="str">
        <f>IFERROR(INDEX($C$2:$C$5193,MATCH(ROWS(M$2:M4079),M$2:M$5193,0)),"")</f>
        <v/>
      </c>
      <c r="R4079" s="70" t="str">
        <f>IFERROR(INDEX($C$2:$C$5193,MATCH(ROWS(N$2:N4079),N$2:N$5193,0)),"")</f>
        <v/>
      </c>
      <c r="S4079" s="92" t="str">
        <f>IFERROR(INDEX($C$2:$C$5193,MATCH(ROWS(O$2:O4079),O$2:O$5193,0)),"")</f>
        <v/>
      </c>
    </row>
    <row r="4080" spans="1:19" x14ac:dyDescent="0.25">
      <c r="A4080" s="69">
        <v>272</v>
      </c>
      <c r="B4080" s="69" t="s">
        <v>12287</v>
      </c>
      <c r="C4080" s="69" t="s">
        <v>12288</v>
      </c>
      <c r="D4080" s="69" t="s">
        <v>12233</v>
      </c>
      <c r="E4080" s="69" t="s">
        <v>12233</v>
      </c>
      <c r="F4080" s="69" t="s">
        <v>12289</v>
      </c>
      <c r="G4080" s="69" t="s">
        <v>12290</v>
      </c>
      <c r="H4080" s="69">
        <v>7.7038799999999998</v>
      </c>
      <c r="I4080" s="69">
        <v>8.6139399999999995</v>
      </c>
      <c r="J4080" s="69">
        <v>371</v>
      </c>
      <c r="K4080" s="69">
        <v>1</v>
      </c>
      <c r="L4080" s="69">
        <f>COUNTIFS(Aéroports!$C$2:$C$5193,Aéroports!$C4080,Aéroports!$D$2:$D$5193,Aéroports!$D4080)</f>
        <v>1</v>
      </c>
      <c r="M4080" s="69" t="str">
        <f>IF(AND(Formulaire!$H$15=Aéroports!$E4080,--ISNUMBER(IFERROR(SEARCH(Formulaire!$H$16,$C4080,1),""))=1),MAX(M$1:M4079)+1,"")</f>
        <v/>
      </c>
      <c r="N4080" s="69" t="str">
        <f>IF(AND(Formulaire!$H$21=Aéroports!$E4080,--ISNUMBER(IFERROR(SEARCH(Formulaire!$H$22,$C4080,1),""))=1),MAX(N$1:N4079)+1,"")</f>
        <v/>
      </c>
      <c r="O4080" s="69" t="str">
        <f>IF(AND(Formulaire!$H$27=Aéroports!$E4080,--ISNUMBER(IFERROR(SEARCH(Formulaire!$H$28,$C4080,1),""))=1),MAX(O$1:O4079)+1,"")</f>
        <v/>
      </c>
      <c r="Q4080" s="91" t="str">
        <f>IFERROR(INDEX($C$2:$C$5193,MATCH(ROWS(M$2:M4080),M$2:M$5193,0)),"")</f>
        <v/>
      </c>
      <c r="R4080" s="70" t="str">
        <f>IFERROR(INDEX($C$2:$C$5193,MATCH(ROWS(N$2:N4080),N$2:N$5193,0)),"")</f>
        <v/>
      </c>
      <c r="S4080" s="92" t="str">
        <f>IFERROR(INDEX($C$2:$C$5193,MATCH(ROWS(O$2:O4080),O$2:O$5193,0)),"")</f>
        <v/>
      </c>
    </row>
    <row r="4081" spans="1:19" x14ac:dyDescent="0.25">
      <c r="A4081" s="68">
        <v>274</v>
      </c>
      <c r="B4081" s="68" t="s">
        <v>12291</v>
      </c>
      <c r="C4081" s="68" t="s">
        <v>12292</v>
      </c>
      <c r="D4081" s="68" t="s">
        <v>12233</v>
      </c>
      <c r="E4081" s="68" t="s">
        <v>12233</v>
      </c>
      <c r="F4081" s="68" t="s">
        <v>12293</v>
      </c>
      <c r="G4081" s="68" t="s">
        <v>12294</v>
      </c>
      <c r="H4081" s="68">
        <v>9.6521699999999999</v>
      </c>
      <c r="I4081" s="68">
        <v>6.4622599999999997</v>
      </c>
      <c r="J4081" s="68">
        <v>834</v>
      </c>
      <c r="K4081" s="68">
        <v>1</v>
      </c>
      <c r="L4081" s="68">
        <f>COUNTIFS(Aéroports!$C$2:$C$5193,Aéroports!$C4081,Aéroports!$D$2:$D$5193,Aéroports!$D4081)</f>
        <v>1</v>
      </c>
      <c r="M4081" s="68" t="str">
        <f>IF(AND(Formulaire!$H$15=Aéroports!$E4081,--ISNUMBER(IFERROR(SEARCH(Formulaire!$H$16,$C4081,1),""))=1),MAX(M$1:M4080)+1,"")</f>
        <v/>
      </c>
      <c r="N4081" s="68" t="str">
        <f>IF(AND(Formulaire!$H$21=Aéroports!$E4081,--ISNUMBER(IFERROR(SEARCH(Formulaire!$H$22,$C4081,1),""))=1),MAX(N$1:N4080)+1,"")</f>
        <v/>
      </c>
      <c r="O4081" s="68" t="str">
        <f>IF(AND(Formulaire!$H$27=Aéroports!$E4081,--ISNUMBER(IFERROR(SEARCH(Formulaire!$H$28,$C4081,1),""))=1),MAX(O$1:O4080)+1,"")</f>
        <v/>
      </c>
      <c r="Q4081" s="91" t="str">
        <f>IFERROR(INDEX($C$2:$C$5193,MATCH(ROWS(M$2:M4081),M$2:M$5193,0)),"")</f>
        <v/>
      </c>
      <c r="R4081" s="70" t="str">
        <f>IFERROR(INDEX($C$2:$C$5193,MATCH(ROWS(N$2:N4081),N$2:N$5193,0)),"")</f>
        <v/>
      </c>
      <c r="S4081" s="92" t="str">
        <f>IFERROR(INDEX($C$2:$C$5193,MATCH(ROWS(O$2:O4081),O$2:O$5193,0)),"")</f>
        <v/>
      </c>
    </row>
    <row r="4082" spans="1:19" x14ac:dyDescent="0.25">
      <c r="A4082" s="69">
        <v>275</v>
      </c>
      <c r="B4082" s="69" t="s">
        <v>12295</v>
      </c>
      <c r="C4082" s="69" t="s">
        <v>12296</v>
      </c>
      <c r="D4082" s="69" t="s">
        <v>12233</v>
      </c>
      <c r="E4082" s="69" t="s">
        <v>12233</v>
      </c>
      <c r="F4082" s="69" t="s">
        <v>12297</v>
      </c>
      <c r="G4082" s="69" t="s">
        <v>12298</v>
      </c>
      <c r="H4082" s="69">
        <v>5.0154899999999998</v>
      </c>
      <c r="I4082" s="69">
        <v>6.9495899999999997</v>
      </c>
      <c r="J4082" s="69">
        <v>87</v>
      </c>
      <c r="K4082" s="69">
        <v>1</v>
      </c>
      <c r="L4082" s="69">
        <f>COUNTIFS(Aéroports!$C$2:$C$5193,Aéroports!$C4082,Aéroports!$D$2:$D$5193,Aéroports!$D4082)</f>
        <v>1</v>
      </c>
      <c r="M4082" s="69" t="str">
        <f>IF(AND(Formulaire!$H$15=Aéroports!$E4082,--ISNUMBER(IFERROR(SEARCH(Formulaire!$H$16,$C4082,1),""))=1),MAX(M$1:M4081)+1,"")</f>
        <v/>
      </c>
      <c r="N4082" s="69" t="str">
        <f>IF(AND(Formulaire!$H$21=Aéroports!$E4082,--ISNUMBER(IFERROR(SEARCH(Formulaire!$H$22,$C4082,1),""))=1),MAX(N$1:N4081)+1,"")</f>
        <v/>
      </c>
      <c r="O4082" s="69" t="str">
        <f>IF(AND(Formulaire!$H$27=Aéroports!$E4082,--ISNUMBER(IFERROR(SEARCH(Formulaire!$H$28,$C4082,1),""))=1),MAX(O$1:O4081)+1,"")</f>
        <v/>
      </c>
      <c r="Q4082" s="91" t="str">
        <f>IFERROR(INDEX($C$2:$C$5193,MATCH(ROWS(M$2:M4082),M$2:M$5193,0)),"")</f>
        <v/>
      </c>
      <c r="R4082" s="70" t="str">
        <f>IFERROR(INDEX($C$2:$C$5193,MATCH(ROWS(N$2:N4082),N$2:N$5193,0)),"")</f>
        <v/>
      </c>
      <c r="S4082" s="92" t="str">
        <f>IFERROR(INDEX($C$2:$C$5193,MATCH(ROWS(O$2:O4082),O$2:O$5193,0)),"")</f>
        <v/>
      </c>
    </row>
    <row r="4083" spans="1:19" x14ac:dyDescent="0.25">
      <c r="A4083" s="68">
        <v>276</v>
      </c>
      <c r="B4083" s="68" t="s">
        <v>12299</v>
      </c>
      <c r="C4083" s="68" t="s">
        <v>12300</v>
      </c>
      <c r="D4083" s="68" t="s">
        <v>12233</v>
      </c>
      <c r="E4083" s="68" t="s">
        <v>12233</v>
      </c>
      <c r="F4083" s="68" t="s">
        <v>12301</v>
      </c>
      <c r="G4083" s="68" t="s">
        <v>12302</v>
      </c>
      <c r="H4083" s="68">
        <v>12.9163</v>
      </c>
      <c r="I4083" s="68">
        <v>5.2071899999999998</v>
      </c>
      <c r="J4083" s="68">
        <v>1010</v>
      </c>
      <c r="K4083" s="68">
        <v>1</v>
      </c>
      <c r="L4083" s="68">
        <f>COUNTIFS(Aéroports!$C$2:$C$5193,Aéroports!$C4083,Aéroports!$D$2:$D$5193,Aéroports!$D4083)</f>
        <v>1</v>
      </c>
      <c r="M4083" s="68" t="str">
        <f>IF(AND(Formulaire!$H$15=Aéroports!$E4083,--ISNUMBER(IFERROR(SEARCH(Formulaire!$H$16,$C4083,1),""))=1),MAX(M$1:M4082)+1,"")</f>
        <v/>
      </c>
      <c r="N4083" s="68" t="str">
        <f>IF(AND(Formulaire!$H$21=Aéroports!$E4083,--ISNUMBER(IFERROR(SEARCH(Formulaire!$H$22,$C4083,1),""))=1),MAX(N$1:N4082)+1,"")</f>
        <v/>
      </c>
      <c r="O4083" s="68" t="str">
        <f>IF(AND(Formulaire!$H$27=Aéroports!$E4083,--ISNUMBER(IFERROR(SEARCH(Formulaire!$H$28,$C4083,1),""))=1),MAX(O$1:O4082)+1,"")</f>
        <v/>
      </c>
      <c r="Q4083" s="91" t="str">
        <f>IFERROR(INDEX($C$2:$C$5193,MATCH(ROWS(M$2:M4083),M$2:M$5193,0)),"")</f>
        <v/>
      </c>
      <c r="R4083" s="70" t="str">
        <f>IFERROR(INDEX($C$2:$C$5193,MATCH(ROWS(N$2:N4083),N$2:N$5193,0)),"")</f>
        <v/>
      </c>
      <c r="S4083" s="92" t="str">
        <f>IFERROR(INDEX($C$2:$C$5193,MATCH(ROWS(O$2:O4083),O$2:O$5193,0)),"")</f>
        <v/>
      </c>
    </row>
    <row r="4084" spans="1:19" x14ac:dyDescent="0.25">
      <c r="A4084" s="69">
        <v>9826</v>
      </c>
      <c r="B4084" s="69" t="s">
        <v>12303</v>
      </c>
      <c r="C4084" s="69" t="s">
        <v>12304</v>
      </c>
      <c r="D4084" s="69" t="s">
        <v>12233</v>
      </c>
      <c r="E4084" s="69" t="s">
        <v>12233</v>
      </c>
      <c r="F4084" s="69" t="s">
        <v>12305</v>
      </c>
      <c r="G4084" s="69" t="s">
        <v>12306</v>
      </c>
      <c r="H4084" s="69">
        <v>4.8724999999999996</v>
      </c>
      <c r="I4084" s="69">
        <v>8.093</v>
      </c>
      <c r="J4084" s="69">
        <v>170</v>
      </c>
      <c r="K4084" s="69">
        <v>1</v>
      </c>
      <c r="L4084" s="69">
        <f>COUNTIFS(Aéroports!$C$2:$C$5193,Aéroports!$C4084,Aéroports!$D$2:$D$5193,Aéroports!$D4084)</f>
        <v>1</v>
      </c>
      <c r="M4084" s="69" t="str">
        <f>IF(AND(Formulaire!$H$15=Aéroports!$E4084,--ISNUMBER(IFERROR(SEARCH(Formulaire!$H$16,$C4084,1),""))=1),MAX(M$1:M4083)+1,"")</f>
        <v/>
      </c>
      <c r="N4084" s="69" t="str">
        <f>IF(AND(Formulaire!$H$21=Aéroports!$E4084,--ISNUMBER(IFERROR(SEARCH(Formulaire!$H$22,$C4084,1),""))=1),MAX(N$1:N4083)+1,"")</f>
        <v/>
      </c>
      <c r="O4084" s="69" t="str">
        <f>IF(AND(Formulaire!$H$27=Aéroports!$E4084,--ISNUMBER(IFERROR(SEARCH(Formulaire!$H$28,$C4084,1),""))=1),MAX(O$1:O4083)+1,"")</f>
        <v/>
      </c>
      <c r="Q4084" s="91" t="str">
        <f>IFERROR(INDEX($C$2:$C$5193,MATCH(ROWS(M$2:M4084),M$2:M$5193,0)),"")</f>
        <v/>
      </c>
      <c r="R4084" s="70" t="str">
        <f>IFERROR(INDEX($C$2:$C$5193,MATCH(ROWS(N$2:N4084),N$2:N$5193,0)),"")</f>
        <v/>
      </c>
      <c r="S4084" s="92" t="str">
        <f>IFERROR(INDEX($C$2:$C$5193,MATCH(ROWS(O$2:O4084),O$2:O$5193,0)),"")</f>
        <v/>
      </c>
    </row>
    <row r="4085" spans="1:19" x14ac:dyDescent="0.25">
      <c r="A4085" s="68">
        <v>277</v>
      </c>
      <c r="B4085" s="68" t="s">
        <v>12307</v>
      </c>
      <c r="C4085" s="68" t="s">
        <v>12308</v>
      </c>
      <c r="D4085" s="68" t="s">
        <v>12233</v>
      </c>
      <c r="E4085" s="68" t="s">
        <v>12233</v>
      </c>
      <c r="F4085" s="68" t="s">
        <v>12309</v>
      </c>
      <c r="G4085" s="68" t="s">
        <v>12310</v>
      </c>
      <c r="H4085" s="68">
        <v>9.2575500000000002</v>
      </c>
      <c r="I4085" s="68">
        <v>12.430400000000001</v>
      </c>
      <c r="J4085" s="68">
        <v>599</v>
      </c>
      <c r="K4085" s="68">
        <v>1</v>
      </c>
      <c r="L4085" s="68">
        <f>COUNTIFS(Aéroports!$C$2:$C$5193,Aéroports!$C4085,Aéroports!$D$2:$D$5193,Aéroports!$D4085)</f>
        <v>1</v>
      </c>
      <c r="M4085" s="68" t="str">
        <f>IF(AND(Formulaire!$H$15=Aéroports!$E4085,--ISNUMBER(IFERROR(SEARCH(Formulaire!$H$16,$C4085,1),""))=1),MAX(M$1:M4084)+1,"")</f>
        <v/>
      </c>
      <c r="N4085" s="68" t="str">
        <f>IF(AND(Formulaire!$H$21=Aéroports!$E4085,--ISNUMBER(IFERROR(SEARCH(Formulaire!$H$22,$C4085,1),""))=1),MAX(N$1:N4084)+1,"")</f>
        <v/>
      </c>
      <c r="O4085" s="68" t="str">
        <f>IF(AND(Formulaire!$H$27=Aéroports!$E4085,--ISNUMBER(IFERROR(SEARCH(Formulaire!$H$28,$C4085,1),""))=1),MAX(O$1:O4084)+1,"")</f>
        <v/>
      </c>
      <c r="Q4085" s="91" t="str">
        <f>IFERROR(INDEX($C$2:$C$5193,MATCH(ROWS(M$2:M4085),M$2:M$5193,0)),"")</f>
        <v/>
      </c>
      <c r="R4085" s="70" t="str">
        <f>IFERROR(INDEX($C$2:$C$5193,MATCH(ROWS(N$2:N4085),N$2:N$5193,0)),"")</f>
        <v/>
      </c>
      <c r="S4085" s="92" t="str">
        <f>IFERROR(INDEX($C$2:$C$5193,MATCH(ROWS(O$2:O4085),O$2:O$5193,0)),"")</f>
        <v/>
      </c>
    </row>
    <row r="4086" spans="1:19" x14ac:dyDescent="0.25">
      <c r="A4086" s="69">
        <v>278</v>
      </c>
      <c r="B4086" s="69" t="s">
        <v>12311</v>
      </c>
      <c r="C4086" s="69" t="s">
        <v>12312</v>
      </c>
      <c r="D4086" s="69" t="s">
        <v>12233</v>
      </c>
      <c r="E4086" s="69" t="s">
        <v>12233</v>
      </c>
      <c r="F4086" s="69" t="s">
        <v>12313</v>
      </c>
      <c r="G4086" s="69" t="s">
        <v>12314</v>
      </c>
      <c r="H4086" s="69">
        <v>11.1302</v>
      </c>
      <c r="I4086" s="69">
        <v>7.68581</v>
      </c>
      <c r="J4086" s="69">
        <v>2170</v>
      </c>
      <c r="K4086" s="69">
        <v>1</v>
      </c>
      <c r="L4086" s="69">
        <f>COUNTIFS(Aéroports!$C$2:$C$5193,Aéroports!$C4086,Aéroports!$D$2:$D$5193,Aéroports!$D4086)</f>
        <v>1</v>
      </c>
      <c r="M4086" s="69" t="str">
        <f>IF(AND(Formulaire!$H$15=Aéroports!$E4086,--ISNUMBER(IFERROR(SEARCH(Formulaire!$H$16,$C4086,1),""))=1),MAX(M$1:M4085)+1,"")</f>
        <v/>
      </c>
      <c r="N4086" s="69" t="str">
        <f>IF(AND(Formulaire!$H$21=Aéroports!$E4086,--ISNUMBER(IFERROR(SEARCH(Formulaire!$H$22,$C4086,1),""))=1),MAX(N$1:N4085)+1,"")</f>
        <v/>
      </c>
      <c r="O4086" s="69" t="str">
        <f>IF(AND(Formulaire!$H$27=Aéroports!$E4086,--ISNUMBER(IFERROR(SEARCH(Formulaire!$H$28,$C4086,1),""))=1),MAX(O$1:O4085)+1,"")</f>
        <v/>
      </c>
      <c r="Q4086" s="91" t="str">
        <f>IFERROR(INDEX($C$2:$C$5193,MATCH(ROWS(M$2:M4086),M$2:M$5193,0)),"")</f>
        <v/>
      </c>
      <c r="R4086" s="70" t="str">
        <f>IFERROR(INDEX($C$2:$C$5193,MATCH(ROWS(N$2:N4086),N$2:N$5193,0)),"")</f>
        <v/>
      </c>
      <c r="S4086" s="92" t="str">
        <f>IFERROR(INDEX($C$2:$C$5193,MATCH(ROWS(O$2:O4086),O$2:O$5193,0)),"")</f>
        <v/>
      </c>
    </row>
    <row r="4087" spans="1:19" x14ac:dyDescent="0.25">
      <c r="A4087" s="68">
        <v>5884</v>
      </c>
      <c r="B4087" s="68" t="s">
        <v>12315</v>
      </c>
      <c r="C4087" s="68" t="s">
        <v>12316</v>
      </c>
      <c r="D4087" s="68" t="s">
        <v>12317</v>
      </c>
      <c r="E4087" s="68" t="s">
        <v>12317</v>
      </c>
      <c r="F4087" s="68" t="s">
        <v>12318</v>
      </c>
      <c r="G4087" s="68" t="s">
        <v>12319</v>
      </c>
      <c r="H4087" s="68">
        <v>-19.079029999999999</v>
      </c>
      <c r="I4087" s="68">
        <v>-169.9256</v>
      </c>
      <c r="J4087" s="68">
        <v>209</v>
      </c>
      <c r="K4087" s="68">
        <v>-11</v>
      </c>
      <c r="L4087" s="68">
        <f>COUNTIFS(Aéroports!$C$2:$C$5193,Aéroports!$C4087,Aéroports!$D$2:$D$5193,Aéroports!$D4087)</f>
        <v>1</v>
      </c>
      <c r="M4087" s="68" t="str">
        <f>IF(AND(Formulaire!$H$15=Aéroports!$E4087,--ISNUMBER(IFERROR(SEARCH(Formulaire!$H$16,$C4087,1),""))=1),MAX(M$1:M4086)+1,"")</f>
        <v/>
      </c>
      <c r="N4087" s="68" t="str">
        <f>IF(AND(Formulaire!$H$21=Aéroports!$E4087,--ISNUMBER(IFERROR(SEARCH(Formulaire!$H$22,$C4087,1),""))=1),MAX(N$1:N4086)+1,"")</f>
        <v/>
      </c>
      <c r="O4087" s="68" t="str">
        <f>IF(AND(Formulaire!$H$27=Aéroports!$E4087,--ISNUMBER(IFERROR(SEARCH(Formulaire!$H$28,$C4087,1),""))=1),MAX(O$1:O4086)+1,"")</f>
        <v/>
      </c>
      <c r="Q4087" s="91" t="str">
        <f>IFERROR(INDEX($C$2:$C$5193,MATCH(ROWS(M$2:M4087),M$2:M$5193,0)),"")</f>
        <v/>
      </c>
      <c r="R4087" s="70" t="str">
        <f>IFERROR(INDEX($C$2:$C$5193,MATCH(ROWS(N$2:N4087),N$2:N$5193,0)),"")</f>
        <v/>
      </c>
      <c r="S4087" s="92" t="str">
        <f>IFERROR(INDEX($C$2:$C$5193,MATCH(ROWS(O$2:O4087),O$2:O$5193,0)),"")</f>
        <v/>
      </c>
    </row>
    <row r="4088" spans="1:19" x14ac:dyDescent="0.25">
      <c r="A4088" s="69">
        <v>630</v>
      </c>
      <c r="B4088" s="69" t="s">
        <v>12350</v>
      </c>
      <c r="C4088" s="69" t="s">
        <v>12351</v>
      </c>
      <c r="D4088" s="69" t="s">
        <v>12352</v>
      </c>
      <c r="E4088" s="69" t="s">
        <v>22455</v>
      </c>
      <c r="F4088" s="69" t="s">
        <v>12353</v>
      </c>
      <c r="G4088" s="69" t="s">
        <v>12354</v>
      </c>
      <c r="H4088" s="69">
        <v>62.5625</v>
      </c>
      <c r="I4088" s="69">
        <v>6.1196999999999999</v>
      </c>
      <c r="J4088" s="69">
        <v>69</v>
      </c>
      <c r="K4088" s="69">
        <v>1</v>
      </c>
      <c r="L4088" s="69">
        <f>COUNTIFS(Aéroports!$C$2:$C$5193,Aéroports!$C4088,Aéroports!$D$2:$D$5193,Aéroports!$D4088)</f>
        <v>1</v>
      </c>
      <c r="M4088" s="69" t="str">
        <f>IF(AND(Formulaire!$H$15=Aéroports!$E4088,--ISNUMBER(IFERROR(SEARCH(Formulaire!$H$16,$C4088,1),""))=1),MAX(M$1:M4087)+1,"")</f>
        <v/>
      </c>
      <c r="N4088" s="69" t="str">
        <f>IF(AND(Formulaire!$H$21=Aéroports!$E4088,--ISNUMBER(IFERROR(SEARCH(Formulaire!$H$22,$C4088,1),""))=1),MAX(N$1:N4087)+1,"")</f>
        <v/>
      </c>
      <c r="O4088" s="69" t="str">
        <f>IF(AND(Formulaire!$H$27=Aéroports!$E4088,--ISNUMBER(IFERROR(SEARCH(Formulaire!$H$28,$C4088,1),""))=1),MAX(O$1:O4087)+1,"")</f>
        <v/>
      </c>
      <c r="Q4088" s="91" t="str">
        <f>IFERROR(INDEX($C$2:$C$5193,MATCH(ROWS(M$2:M4088),M$2:M$5193,0)),"")</f>
        <v/>
      </c>
      <c r="R4088" s="70" t="str">
        <f>IFERROR(INDEX($C$2:$C$5193,MATCH(ROWS(N$2:N4088),N$2:N$5193,0)),"")</f>
        <v/>
      </c>
      <c r="S4088" s="92" t="str">
        <f>IFERROR(INDEX($C$2:$C$5193,MATCH(ROWS(O$2:O4088),O$2:O$5193,0)),"")</f>
        <v/>
      </c>
    </row>
    <row r="4089" spans="1:19" x14ac:dyDescent="0.25">
      <c r="A4089" s="68">
        <v>632</v>
      </c>
      <c r="B4089" s="68" t="s">
        <v>12355</v>
      </c>
      <c r="C4089" s="68" t="s">
        <v>12356</v>
      </c>
      <c r="D4089" s="68" t="s">
        <v>12352</v>
      </c>
      <c r="E4089" s="68" t="s">
        <v>22455</v>
      </c>
      <c r="F4089" s="68" t="s">
        <v>12357</v>
      </c>
      <c r="G4089" s="68" t="s">
        <v>12358</v>
      </c>
      <c r="H4089" s="68">
        <v>69.976100000000002</v>
      </c>
      <c r="I4089" s="68">
        <v>23.371700000000001</v>
      </c>
      <c r="J4089" s="68">
        <v>9</v>
      </c>
      <c r="K4089" s="68">
        <v>1</v>
      </c>
      <c r="L4089" s="68">
        <f>COUNTIFS(Aéroports!$C$2:$C$5193,Aéroports!$C4089,Aéroports!$D$2:$D$5193,Aéroports!$D4089)</f>
        <v>1</v>
      </c>
      <c r="M4089" s="68" t="str">
        <f>IF(AND(Formulaire!$H$15=Aéroports!$E4089,--ISNUMBER(IFERROR(SEARCH(Formulaire!$H$16,$C4089,1),""))=1),MAX(M$1:M4088)+1,"")</f>
        <v/>
      </c>
      <c r="N4089" s="68" t="str">
        <f>IF(AND(Formulaire!$H$21=Aéroports!$E4089,--ISNUMBER(IFERROR(SEARCH(Formulaire!$H$22,$C4089,1),""))=1),MAX(N$1:N4088)+1,"")</f>
        <v/>
      </c>
      <c r="O4089" s="68" t="str">
        <f>IF(AND(Formulaire!$H$27=Aéroports!$E4089,--ISNUMBER(IFERROR(SEARCH(Formulaire!$H$28,$C4089,1),""))=1),MAX(O$1:O4088)+1,"")</f>
        <v/>
      </c>
      <c r="Q4089" s="91" t="str">
        <f>IFERROR(INDEX($C$2:$C$5193,MATCH(ROWS(M$2:M4089),M$2:M$5193,0)),"")</f>
        <v/>
      </c>
      <c r="R4089" s="70" t="str">
        <f>IFERROR(INDEX($C$2:$C$5193,MATCH(ROWS(N$2:N4089),N$2:N$5193,0)),"")</f>
        <v/>
      </c>
      <c r="S4089" s="92" t="str">
        <f>IFERROR(INDEX($C$2:$C$5193,MATCH(ROWS(O$2:O4089),O$2:O$5193,0)),"")</f>
        <v/>
      </c>
    </row>
    <row r="4090" spans="1:19" x14ac:dyDescent="0.25">
      <c r="A4090" s="69">
        <v>631</v>
      </c>
      <c r="B4090" s="69" t="s">
        <v>12359</v>
      </c>
      <c r="C4090" s="69" t="s">
        <v>12360</v>
      </c>
      <c r="D4090" s="69" t="s">
        <v>12352</v>
      </c>
      <c r="E4090" s="69" t="s">
        <v>22455</v>
      </c>
      <c r="F4090" s="69" t="s">
        <v>12361</v>
      </c>
      <c r="G4090" s="69" t="s">
        <v>12362</v>
      </c>
      <c r="H4090" s="69">
        <v>69.292500000000004</v>
      </c>
      <c r="I4090" s="69">
        <v>16.144200000000001</v>
      </c>
      <c r="J4090" s="69">
        <v>43</v>
      </c>
      <c r="K4090" s="69">
        <v>1</v>
      </c>
      <c r="L4090" s="69">
        <f>COUNTIFS(Aéroports!$C$2:$C$5193,Aéroports!$C4090,Aéroports!$D$2:$D$5193,Aéroports!$D4090)</f>
        <v>1</v>
      </c>
      <c r="M4090" s="69" t="str">
        <f>IF(AND(Formulaire!$H$15=Aéroports!$E4090,--ISNUMBER(IFERROR(SEARCH(Formulaire!$H$16,$C4090,1),""))=1),MAX(M$1:M4089)+1,"")</f>
        <v/>
      </c>
      <c r="N4090" s="69" t="str">
        <f>IF(AND(Formulaire!$H$21=Aéroports!$E4090,--ISNUMBER(IFERROR(SEARCH(Formulaire!$H$22,$C4090,1),""))=1),MAX(N$1:N4089)+1,"")</f>
        <v/>
      </c>
      <c r="O4090" s="69" t="str">
        <f>IF(AND(Formulaire!$H$27=Aéroports!$E4090,--ISNUMBER(IFERROR(SEARCH(Formulaire!$H$28,$C4090,1),""))=1),MAX(O$1:O4089)+1,"")</f>
        <v/>
      </c>
      <c r="Q4090" s="91" t="str">
        <f>IFERROR(INDEX($C$2:$C$5193,MATCH(ROWS(M$2:M4090),M$2:M$5193,0)),"")</f>
        <v/>
      </c>
      <c r="R4090" s="70" t="str">
        <f>IFERROR(INDEX($C$2:$C$5193,MATCH(ROWS(N$2:N4090),N$2:N$5193,0)),"")</f>
        <v/>
      </c>
      <c r="S4090" s="92" t="str">
        <f>IFERROR(INDEX($C$2:$C$5193,MATCH(ROWS(O$2:O4090),O$2:O$5193,0)),"")</f>
        <v/>
      </c>
    </row>
    <row r="4091" spans="1:19" x14ac:dyDescent="0.25">
      <c r="A4091" s="68">
        <v>640</v>
      </c>
      <c r="B4091" s="68" t="s">
        <v>12363</v>
      </c>
      <c r="C4091" s="68" t="s">
        <v>12364</v>
      </c>
      <c r="D4091" s="68" t="s">
        <v>12352</v>
      </c>
      <c r="E4091" s="68" t="s">
        <v>22455</v>
      </c>
      <c r="F4091" s="68" t="s">
        <v>12365</v>
      </c>
      <c r="G4091" s="68" t="s">
        <v>12366</v>
      </c>
      <c r="H4091" s="68">
        <v>69.055800000000005</v>
      </c>
      <c r="I4091" s="68">
        <v>18.540400000000002</v>
      </c>
      <c r="J4091" s="68">
        <v>252</v>
      </c>
      <c r="K4091" s="68">
        <v>1</v>
      </c>
      <c r="L4091" s="68">
        <f>COUNTIFS(Aéroports!$C$2:$C$5193,Aéroports!$C4091,Aéroports!$D$2:$D$5193,Aéroports!$D4091)</f>
        <v>1</v>
      </c>
      <c r="M4091" s="68" t="str">
        <f>IF(AND(Formulaire!$H$15=Aéroports!$E4091,--ISNUMBER(IFERROR(SEARCH(Formulaire!$H$16,$C4091,1),""))=1),MAX(M$1:M4090)+1,"")</f>
        <v/>
      </c>
      <c r="N4091" s="68" t="str">
        <f>IF(AND(Formulaire!$H$21=Aéroports!$E4091,--ISNUMBER(IFERROR(SEARCH(Formulaire!$H$22,$C4091,1),""))=1),MAX(N$1:N4090)+1,"")</f>
        <v/>
      </c>
      <c r="O4091" s="68" t="str">
        <f>IF(AND(Formulaire!$H$27=Aéroports!$E4091,--ISNUMBER(IFERROR(SEARCH(Formulaire!$H$28,$C4091,1),""))=1),MAX(O$1:O4090)+1,"")</f>
        <v/>
      </c>
      <c r="Q4091" s="91" t="str">
        <f>IFERROR(INDEX($C$2:$C$5193,MATCH(ROWS(M$2:M4091),M$2:M$5193,0)),"")</f>
        <v/>
      </c>
      <c r="R4091" s="70" t="str">
        <f>IFERROR(INDEX($C$2:$C$5193,MATCH(ROWS(N$2:N4091),N$2:N$5193,0)),"")</f>
        <v/>
      </c>
      <c r="S4091" s="92" t="str">
        <f>IFERROR(INDEX($C$2:$C$5193,MATCH(ROWS(O$2:O4091),O$2:O$5193,0)),"")</f>
        <v/>
      </c>
    </row>
    <row r="4092" spans="1:19" x14ac:dyDescent="0.25">
      <c r="A4092" s="69">
        <v>637</v>
      </c>
      <c r="B4092" s="69" t="s">
        <v>12367</v>
      </c>
      <c r="C4092" s="69" t="s">
        <v>12368</v>
      </c>
      <c r="D4092" s="69" t="s">
        <v>12352</v>
      </c>
      <c r="E4092" s="69" t="s">
        <v>22455</v>
      </c>
      <c r="F4092" s="69" t="s">
        <v>12369</v>
      </c>
      <c r="G4092" s="69" t="s">
        <v>12370</v>
      </c>
      <c r="H4092" s="69">
        <v>70.600499999999997</v>
      </c>
      <c r="I4092" s="69">
        <v>29.691400000000002</v>
      </c>
      <c r="J4092" s="69">
        <v>490</v>
      </c>
      <c r="K4092" s="69">
        <v>1</v>
      </c>
      <c r="L4092" s="69">
        <f>COUNTIFS(Aéroports!$C$2:$C$5193,Aéroports!$C4092,Aéroports!$D$2:$D$5193,Aéroports!$D4092)</f>
        <v>1</v>
      </c>
      <c r="M4092" s="69" t="str">
        <f>IF(AND(Formulaire!$H$15=Aéroports!$E4092,--ISNUMBER(IFERROR(SEARCH(Formulaire!$H$16,$C4092,1),""))=1),MAX(M$1:M4091)+1,"")</f>
        <v/>
      </c>
      <c r="N4092" s="69" t="str">
        <f>IF(AND(Formulaire!$H$21=Aéroports!$E4092,--ISNUMBER(IFERROR(SEARCH(Formulaire!$H$22,$C4092,1),""))=1),MAX(N$1:N4091)+1,"")</f>
        <v/>
      </c>
      <c r="O4092" s="69" t="str">
        <f>IF(AND(Formulaire!$H$27=Aéroports!$E4092,--ISNUMBER(IFERROR(SEARCH(Formulaire!$H$28,$C4092,1),""))=1),MAX(O$1:O4091)+1,"")</f>
        <v/>
      </c>
      <c r="Q4092" s="91" t="str">
        <f>IFERROR(INDEX($C$2:$C$5193,MATCH(ROWS(M$2:M4092),M$2:M$5193,0)),"")</f>
        <v/>
      </c>
      <c r="R4092" s="70" t="str">
        <f>IFERROR(INDEX($C$2:$C$5193,MATCH(ROWS(N$2:N4092),N$2:N$5193,0)),"")</f>
        <v/>
      </c>
      <c r="S4092" s="92" t="str">
        <f>IFERROR(INDEX($C$2:$C$5193,MATCH(ROWS(O$2:O4092),O$2:O$5193,0)),"")</f>
        <v/>
      </c>
    </row>
    <row r="4093" spans="1:19" x14ac:dyDescent="0.25">
      <c r="A4093" s="68">
        <v>636</v>
      </c>
      <c r="B4093" s="68" t="s">
        <v>12371</v>
      </c>
      <c r="C4093" s="68" t="s">
        <v>12372</v>
      </c>
      <c r="D4093" s="68" t="s">
        <v>12352</v>
      </c>
      <c r="E4093" s="68" t="s">
        <v>22455</v>
      </c>
      <c r="F4093" s="68" t="s">
        <v>12373</v>
      </c>
      <c r="G4093" s="68" t="s">
        <v>12374</v>
      </c>
      <c r="H4093" s="68">
        <v>60.293399999999998</v>
      </c>
      <c r="I4093" s="68">
        <v>5.21814</v>
      </c>
      <c r="J4093" s="68">
        <v>170</v>
      </c>
      <c r="K4093" s="68">
        <v>1</v>
      </c>
      <c r="L4093" s="68">
        <f>COUNTIFS(Aéroports!$C$2:$C$5193,Aéroports!$C4093,Aéroports!$D$2:$D$5193,Aéroports!$D4093)</f>
        <v>1</v>
      </c>
      <c r="M4093" s="68" t="str">
        <f>IF(AND(Formulaire!$H$15=Aéroports!$E4093,--ISNUMBER(IFERROR(SEARCH(Formulaire!$H$16,$C4093,1),""))=1),MAX(M$1:M4092)+1,"")</f>
        <v/>
      </c>
      <c r="N4093" s="68" t="str">
        <f>IF(AND(Formulaire!$H$21=Aéroports!$E4093,--ISNUMBER(IFERROR(SEARCH(Formulaire!$H$22,$C4093,1),""))=1),MAX(N$1:N4092)+1,"")</f>
        <v/>
      </c>
      <c r="O4093" s="68" t="str">
        <f>IF(AND(Formulaire!$H$27=Aéroports!$E4093,--ISNUMBER(IFERROR(SEARCH(Formulaire!$H$28,$C4093,1),""))=1),MAX(O$1:O4092)+1,"")</f>
        <v/>
      </c>
      <c r="Q4093" s="91" t="str">
        <f>IFERROR(INDEX($C$2:$C$5193,MATCH(ROWS(M$2:M4093),M$2:M$5193,0)),"")</f>
        <v/>
      </c>
      <c r="R4093" s="70" t="str">
        <f>IFERROR(INDEX($C$2:$C$5193,MATCH(ROWS(N$2:N4093),N$2:N$5193,0)),"")</f>
        <v/>
      </c>
      <c r="S4093" s="92" t="str">
        <f>IFERROR(INDEX($C$2:$C$5193,MATCH(ROWS(O$2:O4093),O$2:O$5193,0)),"")</f>
        <v/>
      </c>
    </row>
    <row r="4094" spans="1:19" x14ac:dyDescent="0.25">
      <c r="A4094" s="69">
        <v>4350</v>
      </c>
      <c r="B4094" s="69" t="s">
        <v>12375</v>
      </c>
      <c r="C4094" s="69" t="s">
        <v>12376</v>
      </c>
      <c r="D4094" s="69" t="s">
        <v>12352</v>
      </c>
      <c r="E4094" s="69" t="s">
        <v>22455</v>
      </c>
      <c r="F4094" s="69" t="s">
        <v>12377</v>
      </c>
      <c r="G4094" s="69" t="s">
        <v>12378</v>
      </c>
      <c r="H4094" s="69">
        <v>70.871399999999994</v>
      </c>
      <c r="I4094" s="69">
        <v>29.034199999999998</v>
      </c>
      <c r="J4094" s="69">
        <v>42</v>
      </c>
      <c r="K4094" s="69">
        <v>1</v>
      </c>
      <c r="L4094" s="69">
        <f>COUNTIFS(Aéroports!$C$2:$C$5193,Aéroports!$C4094,Aéroports!$D$2:$D$5193,Aéroports!$D4094)</f>
        <v>1</v>
      </c>
      <c r="M4094" s="69" t="str">
        <f>IF(AND(Formulaire!$H$15=Aéroports!$E4094,--ISNUMBER(IFERROR(SEARCH(Formulaire!$H$16,$C4094,1),""))=1),MAX(M$1:M4093)+1,"")</f>
        <v/>
      </c>
      <c r="N4094" s="69" t="str">
        <f>IF(AND(Formulaire!$H$21=Aéroports!$E4094,--ISNUMBER(IFERROR(SEARCH(Formulaire!$H$22,$C4094,1),""))=1),MAX(N$1:N4093)+1,"")</f>
        <v/>
      </c>
      <c r="O4094" s="69" t="str">
        <f>IF(AND(Formulaire!$H$27=Aéroports!$E4094,--ISNUMBER(IFERROR(SEARCH(Formulaire!$H$28,$C4094,1),""))=1),MAX(O$1:O4093)+1,"")</f>
        <v/>
      </c>
      <c r="Q4094" s="91" t="str">
        <f>IFERROR(INDEX($C$2:$C$5193,MATCH(ROWS(M$2:M4094),M$2:M$5193,0)),"")</f>
        <v/>
      </c>
      <c r="R4094" s="70" t="str">
        <f>IFERROR(INDEX($C$2:$C$5193,MATCH(ROWS(N$2:N4094),N$2:N$5193,0)),"")</f>
        <v/>
      </c>
      <c r="S4094" s="92" t="str">
        <f>IFERROR(INDEX($C$2:$C$5193,MATCH(ROWS(O$2:O4094),O$2:O$5193,0)),"")</f>
        <v/>
      </c>
    </row>
    <row r="4095" spans="1:19" x14ac:dyDescent="0.25">
      <c r="A4095" s="68">
        <v>635</v>
      </c>
      <c r="B4095" s="68" t="s">
        <v>12379</v>
      </c>
      <c r="C4095" s="68" t="s">
        <v>12380</v>
      </c>
      <c r="D4095" s="68" t="s">
        <v>12352</v>
      </c>
      <c r="E4095" s="68" t="s">
        <v>22455</v>
      </c>
      <c r="F4095" s="68" t="s">
        <v>12381</v>
      </c>
      <c r="G4095" s="68" t="s">
        <v>12382</v>
      </c>
      <c r="H4095" s="68">
        <v>67.269199999999998</v>
      </c>
      <c r="I4095" s="68">
        <v>14.3653</v>
      </c>
      <c r="J4095" s="68">
        <v>42</v>
      </c>
      <c r="K4095" s="68">
        <v>1</v>
      </c>
      <c r="L4095" s="68">
        <f>COUNTIFS(Aéroports!$C$2:$C$5193,Aéroports!$C4095,Aéroports!$D$2:$D$5193,Aéroports!$D4095)</f>
        <v>1</v>
      </c>
      <c r="M4095" s="68" t="str">
        <f>IF(AND(Formulaire!$H$15=Aéroports!$E4095,--ISNUMBER(IFERROR(SEARCH(Formulaire!$H$16,$C4095,1),""))=1),MAX(M$1:M4094)+1,"")</f>
        <v/>
      </c>
      <c r="N4095" s="68" t="str">
        <f>IF(AND(Formulaire!$H$21=Aéroports!$E4095,--ISNUMBER(IFERROR(SEARCH(Formulaire!$H$22,$C4095,1),""))=1),MAX(N$1:N4094)+1,"")</f>
        <v/>
      </c>
      <c r="O4095" s="68" t="str">
        <f>IF(AND(Formulaire!$H$27=Aéroports!$E4095,--ISNUMBER(IFERROR(SEARCH(Formulaire!$H$28,$C4095,1),""))=1),MAX(O$1:O4094)+1,"")</f>
        <v/>
      </c>
      <c r="Q4095" s="91" t="str">
        <f>IFERROR(INDEX($C$2:$C$5193,MATCH(ROWS(M$2:M4095),M$2:M$5193,0)),"")</f>
        <v/>
      </c>
      <c r="R4095" s="70" t="str">
        <f>IFERROR(INDEX($C$2:$C$5193,MATCH(ROWS(N$2:N4095),N$2:N$5193,0)),"")</f>
        <v/>
      </c>
      <c r="S4095" s="92" t="str">
        <f>IFERROR(INDEX($C$2:$C$5193,MATCH(ROWS(O$2:O4095),O$2:O$5193,0)),"")</f>
        <v/>
      </c>
    </row>
    <row r="4096" spans="1:19" x14ac:dyDescent="0.25">
      <c r="A4096" s="69">
        <v>634</v>
      </c>
      <c r="B4096" s="69" t="s">
        <v>12383</v>
      </c>
      <c r="C4096" s="69" t="s">
        <v>12384</v>
      </c>
      <c r="D4096" s="69" t="s">
        <v>12352</v>
      </c>
      <c r="E4096" s="69" t="s">
        <v>22455</v>
      </c>
      <c r="F4096" s="69" t="s">
        <v>12385</v>
      </c>
      <c r="G4096" s="69" t="s">
        <v>12386</v>
      </c>
      <c r="H4096" s="69">
        <v>65.461100000000002</v>
      </c>
      <c r="I4096" s="69">
        <v>12.217499999999999</v>
      </c>
      <c r="J4096" s="69">
        <v>25</v>
      </c>
      <c r="K4096" s="69">
        <v>1</v>
      </c>
      <c r="L4096" s="69">
        <f>COUNTIFS(Aéroports!$C$2:$C$5193,Aéroports!$C4096,Aéroports!$D$2:$D$5193,Aéroports!$D4096)</f>
        <v>1</v>
      </c>
      <c r="M4096" s="69" t="str">
        <f>IF(AND(Formulaire!$H$15=Aéroports!$E4096,--ISNUMBER(IFERROR(SEARCH(Formulaire!$H$16,$C4096,1),""))=1),MAX(M$1:M4095)+1,"")</f>
        <v/>
      </c>
      <c r="N4096" s="69" t="str">
        <f>IF(AND(Formulaire!$H$21=Aéroports!$E4096,--ISNUMBER(IFERROR(SEARCH(Formulaire!$H$22,$C4096,1),""))=1),MAX(N$1:N4095)+1,"")</f>
        <v/>
      </c>
      <c r="O4096" s="69" t="str">
        <f>IF(AND(Formulaire!$H$27=Aéroports!$E4096,--ISNUMBER(IFERROR(SEARCH(Formulaire!$H$28,$C4096,1),""))=1),MAX(O$1:O4095)+1,"")</f>
        <v/>
      </c>
      <c r="Q4096" s="91" t="str">
        <f>IFERROR(INDEX($C$2:$C$5193,MATCH(ROWS(M$2:M4096),M$2:M$5193,0)),"")</f>
        <v/>
      </c>
      <c r="R4096" s="70" t="str">
        <f>IFERROR(INDEX($C$2:$C$5193,MATCH(ROWS(N$2:N4096),N$2:N$5193,0)),"")</f>
        <v/>
      </c>
      <c r="S4096" s="92" t="str">
        <f>IFERROR(INDEX($C$2:$C$5193,MATCH(ROWS(O$2:O4096),O$2:O$5193,0)),"")</f>
        <v/>
      </c>
    </row>
    <row r="4097" spans="1:19" x14ac:dyDescent="0.25">
      <c r="A4097" s="68">
        <v>642</v>
      </c>
      <c r="B4097" s="68" t="s">
        <v>12387</v>
      </c>
      <c r="C4097" s="68" t="s">
        <v>12388</v>
      </c>
      <c r="D4097" s="68" t="s">
        <v>12352</v>
      </c>
      <c r="E4097" s="68" t="s">
        <v>22455</v>
      </c>
      <c r="F4097" s="68" t="s">
        <v>12389</v>
      </c>
      <c r="G4097" s="68" t="s">
        <v>12390</v>
      </c>
      <c r="H4097" s="68">
        <v>61.015599999999999</v>
      </c>
      <c r="I4097" s="68">
        <v>9.2880599999999998</v>
      </c>
      <c r="J4097" s="68">
        <v>2697</v>
      </c>
      <c r="K4097" s="68">
        <v>1</v>
      </c>
      <c r="L4097" s="68">
        <f>COUNTIFS(Aéroports!$C$2:$C$5193,Aéroports!$C4097,Aéroports!$D$2:$D$5193,Aéroports!$D4097)</f>
        <v>1</v>
      </c>
      <c r="M4097" s="68" t="str">
        <f>IF(AND(Formulaire!$H$15=Aéroports!$E4097,--ISNUMBER(IFERROR(SEARCH(Formulaire!$H$16,$C4097,1),""))=1),MAX(M$1:M4096)+1,"")</f>
        <v/>
      </c>
      <c r="N4097" s="68" t="str">
        <f>IF(AND(Formulaire!$H$21=Aéroports!$E4097,--ISNUMBER(IFERROR(SEARCH(Formulaire!$H$22,$C4097,1),""))=1),MAX(N$1:N4096)+1,"")</f>
        <v/>
      </c>
      <c r="O4097" s="68" t="str">
        <f>IF(AND(Formulaire!$H$27=Aéroports!$E4097,--ISNUMBER(IFERROR(SEARCH(Formulaire!$H$28,$C4097,1),""))=1),MAX(O$1:O4096)+1,"")</f>
        <v/>
      </c>
      <c r="Q4097" s="91" t="str">
        <f>IFERROR(INDEX($C$2:$C$5193,MATCH(ROWS(M$2:M4097),M$2:M$5193,0)),"")</f>
        <v/>
      </c>
      <c r="R4097" s="70" t="str">
        <f>IFERROR(INDEX($C$2:$C$5193,MATCH(ROWS(N$2:N4097),N$2:N$5193,0)),"")</f>
        <v/>
      </c>
      <c r="S4097" s="92" t="str">
        <f>IFERROR(INDEX($C$2:$C$5193,MATCH(ROWS(O$2:O4097),O$2:O$5193,0)),"")</f>
        <v/>
      </c>
    </row>
    <row r="4098" spans="1:19" x14ac:dyDescent="0.25">
      <c r="A4098" s="69">
        <v>650</v>
      </c>
      <c r="B4098" s="69" t="s">
        <v>12391</v>
      </c>
      <c r="C4098" s="69" t="s">
        <v>12392</v>
      </c>
      <c r="D4098" s="69" t="s">
        <v>12352</v>
      </c>
      <c r="E4098" s="69" t="s">
        <v>22455</v>
      </c>
      <c r="F4098" s="69" t="s">
        <v>12393</v>
      </c>
      <c r="G4098" s="69" t="s">
        <v>12394</v>
      </c>
      <c r="H4098" s="69">
        <v>58.099499999999999</v>
      </c>
      <c r="I4098" s="69">
        <v>6.6260500000000002</v>
      </c>
      <c r="J4098" s="69">
        <v>29</v>
      </c>
      <c r="K4098" s="69">
        <v>1</v>
      </c>
      <c r="L4098" s="69">
        <f>COUNTIFS(Aéroports!$C$2:$C$5193,Aéroports!$C4098,Aéroports!$D$2:$D$5193,Aéroports!$D4098)</f>
        <v>1</v>
      </c>
      <c r="M4098" s="69" t="str">
        <f>IF(AND(Formulaire!$H$15=Aéroports!$E4098,--ISNUMBER(IFERROR(SEARCH(Formulaire!$H$16,$C4098,1),""))=1),MAX(M$1:M4097)+1,"")</f>
        <v/>
      </c>
      <c r="N4098" s="69" t="str">
        <f>IF(AND(Formulaire!$H$21=Aéroports!$E4098,--ISNUMBER(IFERROR(SEARCH(Formulaire!$H$22,$C4098,1),""))=1),MAX(N$1:N4097)+1,"")</f>
        <v/>
      </c>
      <c r="O4098" s="69" t="str">
        <f>IF(AND(Formulaire!$H$27=Aéroports!$E4098,--ISNUMBER(IFERROR(SEARCH(Formulaire!$H$28,$C4098,1),""))=1),MAX(O$1:O4097)+1,"")</f>
        <v/>
      </c>
      <c r="Q4098" s="91" t="str">
        <f>IFERROR(INDEX($C$2:$C$5193,MATCH(ROWS(M$2:M4098),M$2:M$5193,0)),"")</f>
        <v/>
      </c>
      <c r="R4098" s="70" t="str">
        <f>IFERROR(INDEX($C$2:$C$5193,MATCH(ROWS(N$2:N4098),N$2:N$5193,0)),"")</f>
        <v/>
      </c>
      <c r="S4098" s="92" t="str">
        <f>IFERROR(INDEX($C$2:$C$5193,MATCH(ROWS(O$2:O4098),O$2:O$5193,0)),"")</f>
        <v/>
      </c>
    </row>
    <row r="4099" spans="1:19" x14ac:dyDescent="0.25">
      <c r="A4099" s="68">
        <v>643</v>
      </c>
      <c r="B4099" s="68" t="s">
        <v>12395</v>
      </c>
      <c r="C4099" s="68" t="s">
        <v>12396</v>
      </c>
      <c r="D4099" s="68" t="s">
        <v>12352</v>
      </c>
      <c r="E4099" s="68" t="s">
        <v>22455</v>
      </c>
      <c r="F4099" s="68" t="s">
        <v>12397</v>
      </c>
      <c r="G4099" s="68" t="s">
        <v>12398</v>
      </c>
      <c r="H4099" s="68">
        <v>61.583599999999997</v>
      </c>
      <c r="I4099" s="68">
        <v>5.0247200000000003</v>
      </c>
      <c r="J4099" s="68">
        <v>37</v>
      </c>
      <c r="K4099" s="68">
        <v>1</v>
      </c>
      <c r="L4099" s="68">
        <f>COUNTIFS(Aéroports!$C$2:$C$5193,Aéroports!$C4099,Aéroports!$D$2:$D$5193,Aéroports!$D4099)</f>
        <v>1</v>
      </c>
      <c r="M4099" s="68" t="str">
        <f>IF(AND(Formulaire!$H$15=Aéroports!$E4099,--ISNUMBER(IFERROR(SEARCH(Formulaire!$H$16,$C4099,1),""))=1),MAX(M$1:M4098)+1,"")</f>
        <v/>
      </c>
      <c r="N4099" s="68" t="str">
        <f>IF(AND(Formulaire!$H$21=Aéroports!$E4099,--ISNUMBER(IFERROR(SEARCH(Formulaire!$H$22,$C4099,1),""))=1),MAX(N$1:N4098)+1,"")</f>
        <v/>
      </c>
      <c r="O4099" s="68" t="str">
        <f>IF(AND(Formulaire!$H$27=Aéroports!$E4099,--ISNUMBER(IFERROR(SEARCH(Formulaire!$H$28,$C4099,1),""))=1),MAX(O$1:O4098)+1,"")</f>
        <v/>
      </c>
      <c r="Q4099" s="91" t="str">
        <f>IFERROR(INDEX($C$2:$C$5193,MATCH(ROWS(M$2:M4099),M$2:M$5193,0)),"")</f>
        <v/>
      </c>
      <c r="R4099" s="70" t="str">
        <f>IFERROR(INDEX($C$2:$C$5193,MATCH(ROWS(N$2:N4099),N$2:N$5193,0)),"")</f>
        <v/>
      </c>
      <c r="S4099" s="92" t="str">
        <f>IFERROR(INDEX($C$2:$C$5193,MATCH(ROWS(O$2:O4099),O$2:O$5193,0)),"")</f>
        <v/>
      </c>
    </row>
    <row r="4100" spans="1:19" x14ac:dyDescent="0.25">
      <c r="A4100" s="69">
        <v>7871</v>
      </c>
      <c r="B4100" s="69" t="s">
        <v>12399</v>
      </c>
      <c r="C4100" s="69" t="s">
        <v>12400</v>
      </c>
      <c r="D4100" s="69" t="s">
        <v>12352</v>
      </c>
      <c r="E4100" s="69" t="s">
        <v>22455</v>
      </c>
      <c r="F4100" s="69" t="s">
        <v>12401</v>
      </c>
      <c r="G4100" s="69" t="s">
        <v>12402</v>
      </c>
      <c r="H4100" s="69">
        <v>60.818100000000001</v>
      </c>
      <c r="I4100" s="69">
        <v>11.068</v>
      </c>
      <c r="J4100" s="69">
        <v>713</v>
      </c>
      <c r="K4100" s="69">
        <v>1</v>
      </c>
      <c r="L4100" s="69">
        <f>COUNTIFS(Aéroports!$C$2:$C$5193,Aéroports!$C4100,Aéroports!$D$2:$D$5193,Aéroports!$D4100)</f>
        <v>1</v>
      </c>
      <c r="M4100" s="69" t="str">
        <f>IF(AND(Formulaire!$H$15=Aéroports!$E4100,--ISNUMBER(IFERROR(SEARCH(Formulaire!$H$16,$C4100,1),""))=1),MAX(M$1:M4099)+1,"")</f>
        <v/>
      </c>
      <c r="N4100" s="69" t="str">
        <f>IF(AND(Formulaire!$H$21=Aéroports!$E4100,--ISNUMBER(IFERROR(SEARCH(Formulaire!$H$22,$C4100,1),""))=1),MAX(N$1:N4099)+1,"")</f>
        <v/>
      </c>
      <c r="O4100" s="69" t="str">
        <f>IF(AND(Formulaire!$H$27=Aéroports!$E4100,--ISNUMBER(IFERROR(SEARCH(Formulaire!$H$28,$C4100,1),""))=1),MAX(O$1:O4099)+1,"")</f>
        <v/>
      </c>
      <c r="Q4100" s="91" t="str">
        <f>IFERROR(INDEX($C$2:$C$5193,MATCH(ROWS(M$2:M4100),M$2:M$5193,0)),"")</f>
        <v/>
      </c>
      <c r="R4100" s="70" t="str">
        <f>IFERROR(INDEX($C$2:$C$5193,MATCH(ROWS(N$2:N4100),N$2:N$5193,0)),"")</f>
        <v/>
      </c>
      <c r="S4100" s="92" t="str">
        <f>IFERROR(INDEX($C$2:$C$5193,MATCH(ROWS(O$2:O4100),O$2:O$5193,0)),"")</f>
        <v/>
      </c>
    </row>
    <row r="4101" spans="1:19" x14ac:dyDescent="0.25">
      <c r="A4101" s="68">
        <v>4325</v>
      </c>
      <c r="B4101" s="68" t="s">
        <v>12403</v>
      </c>
      <c r="C4101" s="68" t="s">
        <v>12404</v>
      </c>
      <c r="D4101" s="68" t="s">
        <v>12352</v>
      </c>
      <c r="E4101" s="68" t="s">
        <v>22455</v>
      </c>
      <c r="F4101" s="68" t="s">
        <v>12405</v>
      </c>
      <c r="G4101" s="68" t="s">
        <v>12406</v>
      </c>
      <c r="H4101" s="68">
        <v>70.679699999999997</v>
      </c>
      <c r="I4101" s="68">
        <v>23.668600000000001</v>
      </c>
      <c r="J4101" s="68">
        <v>266</v>
      </c>
      <c r="K4101" s="68">
        <v>1</v>
      </c>
      <c r="L4101" s="68">
        <f>COUNTIFS(Aéroports!$C$2:$C$5193,Aéroports!$C4101,Aéroports!$D$2:$D$5193,Aéroports!$D4101)</f>
        <v>1</v>
      </c>
      <c r="M4101" s="68" t="str">
        <f>IF(AND(Formulaire!$H$15=Aéroports!$E4101,--ISNUMBER(IFERROR(SEARCH(Formulaire!$H$16,$C4101,1),""))=1),MAX(M$1:M4100)+1,"")</f>
        <v/>
      </c>
      <c r="N4101" s="68" t="str">
        <f>IF(AND(Formulaire!$H$21=Aéroports!$E4101,--ISNUMBER(IFERROR(SEARCH(Formulaire!$H$22,$C4101,1),""))=1),MAX(N$1:N4100)+1,"")</f>
        <v/>
      </c>
      <c r="O4101" s="68" t="str">
        <f>IF(AND(Formulaire!$H$27=Aéroports!$E4101,--ISNUMBER(IFERROR(SEARCH(Formulaire!$H$28,$C4101,1),""))=1),MAX(O$1:O4100)+1,"")</f>
        <v/>
      </c>
      <c r="Q4101" s="91" t="str">
        <f>IFERROR(INDEX($C$2:$C$5193,MATCH(ROWS(M$2:M4101),M$2:M$5193,0)),"")</f>
        <v/>
      </c>
      <c r="R4101" s="70" t="str">
        <f>IFERROR(INDEX($C$2:$C$5193,MATCH(ROWS(N$2:N4101),N$2:N$5193,0)),"")</f>
        <v/>
      </c>
      <c r="S4101" s="92" t="str">
        <f>IFERROR(INDEX($C$2:$C$5193,MATCH(ROWS(O$2:O4101),O$2:O$5193,0)),"")</f>
        <v/>
      </c>
    </row>
    <row r="4102" spans="1:19" x14ac:dyDescent="0.25">
      <c r="A4102" s="69">
        <v>641</v>
      </c>
      <c r="B4102" s="69" t="s">
        <v>12407</v>
      </c>
      <c r="C4102" s="69" t="s">
        <v>12408</v>
      </c>
      <c r="D4102" s="69" t="s">
        <v>12352</v>
      </c>
      <c r="E4102" s="69" t="s">
        <v>22455</v>
      </c>
      <c r="F4102" s="69" t="s">
        <v>12409</v>
      </c>
      <c r="G4102" s="69" t="s">
        <v>12410</v>
      </c>
      <c r="H4102" s="69">
        <v>68.491299999999995</v>
      </c>
      <c r="I4102" s="69">
        <v>16.678100000000001</v>
      </c>
      <c r="J4102" s="69">
        <v>84</v>
      </c>
      <c r="K4102" s="69">
        <v>1</v>
      </c>
      <c r="L4102" s="69">
        <f>COUNTIFS(Aéroports!$C$2:$C$5193,Aéroports!$C4102,Aéroports!$D$2:$D$5193,Aéroports!$D4102)</f>
        <v>1</v>
      </c>
      <c r="M4102" s="69" t="str">
        <f>IF(AND(Formulaire!$H$15=Aéroports!$E4102,--ISNUMBER(IFERROR(SEARCH(Formulaire!$H$16,$C4102,1),""))=1),MAX(M$1:M4101)+1,"")</f>
        <v/>
      </c>
      <c r="N4102" s="69" t="str">
        <f>IF(AND(Formulaire!$H$21=Aéroports!$E4102,--ISNUMBER(IFERROR(SEARCH(Formulaire!$H$22,$C4102,1),""))=1),MAX(N$1:N4101)+1,"")</f>
        <v/>
      </c>
      <c r="O4102" s="69" t="str">
        <f>IF(AND(Formulaire!$H$27=Aéroports!$E4102,--ISNUMBER(IFERROR(SEARCH(Formulaire!$H$28,$C4102,1),""))=1),MAX(O$1:O4101)+1,"")</f>
        <v/>
      </c>
      <c r="Q4102" s="91" t="str">
        <f>IFERROR(INDEX($C$2:$C$5193,MATCH(ROWS(M$2:M4102),M$2:M$5193,0)),"")</f>
        <v/>
      </c>
      <c r="R4102" s="70" t="str">
        <f>IFERROR(INDEX($C$2:$C$5193,MATCH(ROWS(N$2:N4102),N$2:N$5193,0)),"")</f>
        <v/>
      </c>
      <c r="S4102" s="92" t="str">
        <f>IFERROR(INDEX($C$2:$C$5193,MATCH(ROWS(O$2:O4102),O$2:O$5193,0)),"")</f>
        <v/>
      </c>
    </row>
    <row r="4103" spans="1:19" x14ac:dyDescent="0.25">
      <c r="A4103" s="68">
        <v>646</v>
      </c>
      <c r="B4103" s="68" t="s">
        <v>12411</v>
      </c>
      <c r="C4103" s="68" t="s">
        <v>12412</v>
      </c>
      <c r="D4103" s="68" t="s">
        <v>12352</v>
      </c>
      <c r="E4103" s="68" t="s">
        <v>22455</v>
      </c>
      <c r="F4103" s="68" t="s">
        <v>12413</v>
      </c>
      <c r="G4103" s="68" t="s">
        <v>12414</v>
      </c>
      <c r="H4103" s="68">
        <v>70.486699999999999</v>
      </c>
      <c r="I4103" s="68">
        <v>22.139700000000001</v>
      </c>
      <c r="J4103" s="68">
        <v>21</v>
      </c>
      <c r="K4103" s="68">
        <v>1</v>
      </c>
      <c r="L4103" s="68">
        <f>COUNTIFS(Aéroports!$C$2:$C$5193,Aéroports!$C4103,Aéroports!$D$2:$D$5193,Aéroports!$D4103)</f>
        <v>1</v>
      </c>
      <c r="M4103" s="68" t="str">
        <f>IF(AND(Formulaire!$H$15=Aéroports!$E4103,--ISNUMBER(IFERROR(SEARCH(Formulaire!$H$16,$C4103,1),""))=1),MAX(M$1:M4102)+1,"")</f>
        <v/>
      </c>
      <c r="N4103" s="68" t="str">
        <f>IF(AND(Formulaire!$H$21=Aéroports!$E4103,--ISNUMBER(IFERROR(SEARCH(Formulaire!$H$22,$C4103,1),""))=1),MAX(N$1:N4102)+1,"")</f>
        <v/>
      </c>
      <c r="O4103" s="68" t="str">
        <f>IF(AND(Formulaire!$H$27=Aéroports!$E4103,--ISNUMBER(IFERROR(SEARCH(Formulaire!$H$28,$C4103,1),""))=1),MAX(O$1:O4102)+1,"")</f>
        <v/>
      </c>
      <c r="Q4103" s="91" t="str">
        <f>IFERROR(INDEX($C$2:$C$5193,MATCH(ROWS(M$2:M4103),M$2:M$5193,0)),"")</f>
        <v/>
      </c>
      <c r="R4103" s="70" t="str">
        <f>IFERROR(INDEX($C$2:$C$5193,MATCH(ROWS(N$2:N4103),N$2:N$5193,0)),"")</f>
        <v/>
      </c>
      <c r="S4103" s="92" t="str">
        <f>IFERROR(INDEX($C$2:$C$5193,MATCH(ROWS(O$2:O4103),O$2:O$5193,0)),"")</f>
        <v/>
      </c>
    </row>
    <row r="4104" spans="1:19" x14ac:dyDescent="0.25">
      <c r="A4104" s="69">
        <v>645</v>
      </c>
      <c r="B4104" s="69" t="s">
        <v>12415</v>
      </c>
      <c r="C4104" s="69" t="s">
        <v>12416</v>
      </c>
      <c r="D4104" s="69" t="s">
        <v>12352</v>
      </c>
      <c r="E4104" s="69" t="s">
        <v>22455</v>
      </c>
      <c r="F4104" s="69" t="s">
        <v>12417</v>
      </c>
      <c r="G4104" s="69" t="s">
        <v>12418</v>
      </c>
      <c r="H4104" s="69">
        <v>59.345300000000002</v>
      </c>
      <c r="I4104" s="69">
        <v>5.2083599999999999</v>
      </c>
      <c r="J4104" s="69">
        <v>86</v>
      </c>
      <c r="K4104" s="69">
        <v>1</v>
      </c>
      <c r="L4104" s="69">
        <f>COUNTIFS(Aéroports!$C$2:$C$5193,Aéroports!$C4104,Aéroports!$D$2:$D$5193,Aéroports!$D4104)</f>
        <v>1</v>
      </c>
      <c r="M4104" s="69" t="str">
        <f>IF(AND(Formulaire!$H$15=Aéroports!$E4104,--ISNUMBER(IFERROR(SEARCH(Formulaire!$H$16,$C4104,1),""))=1),MAX(M$1:M4103)+1,"")</f>
        <v/>
      </c>
      <c r="N4104" s="69" t="str">
        <f>IF(AND(Formulaire!$H$21=Aéroports!$E4104,--ISNUMBER(IFERROR(SEARCH(Formulaire!$H$22,$C4104,1),""))=1),MAX(N$1:N4103)+1,"")</f>
        <v/>
      </c>
      <c r="O4104" s="69" t="str">
        <f>IF(AND(Formulaire!$H$27=Aéroports!$E4104,--ISNUMBER(IFERROR(SEARCH(Formulaire!$H$28,$C4104,1),""))=1),MAX(O$1:O4103)+1,"")</f>
        <v/>
      </c>
      <c r="Q4104" s="91" t="str">
        <f>IFERROR(INDEX($C$2:$C$5193,MATCH(ROWS(M$2:M4104),M$2:M$5193,0)),"")</f>
        <v/>
      </c>
      <c r="R4104" s="70" t="str">
        <f>IFERROR(INDEX($C$2:$C$5193,MATCH(ROWS(N$2:N4104),N$2:N$5193,0)),"")</f>
        <v/>
      </c>
      <c r="S4104" s="92" t="str">
        <f>IFERROR(INDEX($C$2:$C$5193,MATCH(ROWS(O$2:O4104),O$2:O$5193,0)),"")</f>
        <v/>
      </c>
    </row>
    <row r="4105" spans="1:19" x14ac:dyDescent="0.25">
      <c r="A4105" s="68">
        <v>4326</v>
      </c>
      <c r="B4105" s="68" t="s">
        <v>12419</v>
      </c>
      <c r="C4105" s="68" t="s">
        <v>12420</v>
      </c>
      <c r="D4105" s="68" t="s">
        <v>12352</v>
      </c>
      <c r="E4105" s="68" t="s">
        <v>22455</v>
      </c>
      <c r="F4105" s="68" t="s">
        <v>12421</v>
      </c>
      <c r="G4105" s="68" t="s">
        <v>12422</v>
      </c>
      <c r="H4105" s="68">
        <v>71.009699999999995</v>
      </c>
      <c r="I4105" s="68">
        <v>25.983599999999999</v>
      </c>
      <c r="J4105" s="68">
        <v>44</v>
      </c>
      <c r="K4105" s="68">
        <v>1</v>
      </c>
      <c r="L4105" s="68">
        <f>COUNTIFS(Aéroports!$C$2:$C$5193,Aéroports!$C4105,Aéroports!$D$2:$D$5193,Aéroports!$D4105)</f>
        <v>1</v>
      </c>
      <c r="M4105" s="68" t="str">
        <f>IF(AND(Formulaire!$H$15=Aéroports!$E4105,--ISNUMBER(IFERROR(SEARCH(Formulaire!$H$16,$C4105,1),""))=1),MAX(M$1:M4104)+1,"")</f>
        <v/>
      </c>
      <c r="N4105" s="68" t="str">
        <f>IF(AND(Formulaire!$H$21=Aéroports!$E4105,--ISNUMBER(IFERROR(SEARCH(Formulaire!$H$22,$C4105,1),""))=1),MAX(N$1:N4104)+1,"")</f>
        <v/>
      </c>
      <c r="O4105" s="68" t="str">
        <f>IF(AND(Formulaire!$H$27=Aéroports!$E4105,--ISNUMBER(IFERROR(SEARCH(Formulaire!$H$28,$C4105,1),""))=1),MAX(O$1:O4104)+1,"")</f>
        <v/>
      </c>
      <c r="Q4105" s="91" t="str">
        <f>IFERROR(INDEX($C$2:$C$5193,MATCH(ROWS(M$2:M4105),M$2:M$5193,0)),"")</f>
        <v/>
      </c>
      <c r="R4105" s="70" t="str">
        <f>IFERROR(INDEX($C$2:$C$5193,MATCH(ROWS(N$2:N4105),N$2:N$5193,0)),"")</f>
        <v/>
      </c>
      <c r="S4105" s="92" t="str">
        <f>IFERROR(INDEX($C$2:$C$5193,MATCH(ROWS(O$2:O4105),O$2:O$5193,0)),"")</f>
        <v/>
      </c>
    </row>
    <row r="4106" spans="1:19" x14ac:dyDescent="0.25">
      <c r="A4106" s="69">
        <v>6951</v>
      </c>
      <c r="B4106" s="69" t="s">
        <v>12423</v>
      </c>
      <c r="C4106" s="69" t="s">
        <v>12424</v>
      </c>
      <c r="D4106" s="69" t="s">
        <v>12352</v>
      </c>
      <c r="E4106" s="69" t="s">
        <v>22455</v>
      </c>
      <c r="F4106" s="69" t="s">
        <v>12425</v>
      </c>
      <c r="G4106" s="69" t="s">
        <v>12426</v>
      </c>
      <c r="H4106" s="69">
        <v>70.961110000000005</v>
      </c>
      <c r="I4106" s="69">
        <v>-8.5758329999999994</v>
      </c>
      <c r="J4106" s="69">
        <v>39</v>
      </c>
      <c r="K4106" s="69">
        <v>1</v>
      </c>
      <c r="L4106" s="69">
        <f>COUNTIFS(Aéroports!$C$2:$C$5193,Aéroports!$C4106,Aéroports!$D$2:$D$5193,Aéroports!$D4106)</f>
        <v>1</v>
      </c>
      <c r="M4106" s="69" t="str">
        <f>IF(AND(Formulaire!$H$15=Aéroports!$E4106,--ISNUMBER(IFERROR(SEARCH(Formulaire!$H$16,$C4106,1),""))=1),MAX(M$1:M4105)+1,"")</f>
        <v/>
      </c>
      <c r="N4106" s="69" t="str">
        <f>IF(AND(Formulaire!$H$21=Aéroports!$E4106,--ISNUMBER(IFERROR(SEARCH(Formulaire!$H$22,$C4106,1),""))=1),MAX(N$1:N4105)+1,"")</f>
        <v/>
      </c>
      <c r="O4106" s="69" t="str">
        <f>IF(AND(Formulaire!$H$27=Aéroports!$E4106,--ISNUMBER(IFERROR(SEARCH(Formulaire!$H$28,$C4106,1),""))=1),MAX(O$1:O4105)+1,"")</f>
        <v/>
      </c>
      <c r="Q4106" s="91" t="str">
        <f>IFERROR(INDEX($C$2:$C$5193,MATCH(ROWS(M$2:M4106),M$2:M$5193,0)),"")</f>
        <v/>
      </c>
      <c r="R4106" s="70" t="str">
        <f>IFERROR(INDEX($C$2:$C$5193,MATCH(ROWS(N$2:N4106),N$2:N$5193,0)),"")</f>
        <v/>
      </c>
      <c r="S4106" s="92" t="str">
        <f>IFERROR(INDEX($C$2:$C$5193,MATCH(ROWS(O$2:O4106),O$2:O$5193,0)),"")</f>
        <v/>
      </c>
    </row>
    <row r="4107" spans="1:19" x14ac:dyDescent="0.25">
      <c r="A4107" s="68">
        <v>649</v>
      </c>
      <c r="B4107" s="68" t="s">
        <v>12427</v>
      </c>
      <c r="C4107" s="68" t="s">
        <v>12428</v>
      </c>
      <c r="D4107" s="68" t="s">
        <v>12352</v>
      </c>
      <c r="E4107" s="68" t="s">
        <v>22455</v>
      </c>
      <c r="F4107" s="68" t="s">
        <v>12429</v>
      </c>
      <c r="G4107" s="68" t="s">
        <v>12430</v>
      </c>
      <c r="H4107" s="68">
        <v>69.725800000000007</v>
      </c>
      <c r="I4107" s="68">
        <v>29.891300000000001</v>
      </c>
      <c r="J4107" s="68">
        <v>283</v>
      </c>
      <c r="K4107" s="68">
        <v>1</v>
      </c>
      <c r="L4107" s="68">
        <f>COUNTIFS(Aéroports!$C$2:$C$5193,Aéroports!$C4107,Aéroports!$D$2:$D$5193,Aéroports!$D4107)</f>
        <v>1</v>
      </c>
      <c r="M4107" s="68" t="str">
        <f>IF(AND(Formulaire!$H$15=Aéroports!$E4107,--ISNUMBER(IFERROR(SEARCH(Formulaire!$H$16,$C4107,1),""))=1),MAX(M$1:M4106)+1,"")</f>
        <v/>
      </c>
      <c r="N4107" s="68" t="str">
        <f>IF(AND(Formulaire!$H$21=Aéroports!$E4107,--ISNUMBER(IFERROR(SEARCH(Formulaire!$H$22,$C4107,1),""))=1),MAX(N$1:N4106)+1,"")</f>
        <v/>
      </c>
      <c r="O4107" s="68" t="str">
        <f>IF(AND(Formulaire!$H$27=Aéroports!$E4107,--ISNUMBER(IFERROR(SEARCH(Formulaire!$H$28,$C4107,1),""))=1),MAX(O$1:O4106)+1,"")</f>
        <v/>
      </c>
      <c r="Q4107" s="91" t="str">
        <f>IFERROR(INDEX($C$2:$C$5193,MATCH(ROWS(M$2:M4107),M$2:M$5193,0)),"")</f>
        <v/>
      </c>
      <c r="R4107" s="70" t="str">
        <f>IFERROR(INDEX($C$2:$C$5193,MATCH(ROWS(N$2:N4107),N$2:N$5193,0)),"")</f>
        <v/>
      </c>
      <c r="S4107" s="92" t="str">
        <f>IFERROR(INDEX($C$2:$C$5193,MATCH(ROWS(O$2:O4107),O$2:O$5193,0)),"")</f>
        <v/>
      </c>
    </row>
    <row r="4108" spans="1:19" x14ac:dyDescent="0.25">
      <c r="A4108" s="69">
        <v>638</v>
      </c>
      <c r="B4108" s="69" t="s">
        <v>12431</v>
      </c>
      <c r="C4108" s="69" t="s">
        <v>12432</v>
      </c>
      <c r="D4108" s="69" t="s">
        <v>12352</v>
      </c>
      <c r="E4108" s="69" t="s">
        <v>22455</v>
      </c>
      <c r="F4108" s="69" t="s">
        <v>12433</v>
      </c>
      <c r="G4108" s="69" t="s">
        <v>12434</v>
      </c>
      <c r="H4108" s="69">
        <v>58.2042</v>
      </c>
      <c r="I4108" s="69">
        <v>8.0853699999999993</v>
      </c>
      <c r="J4108" s="69">
        <v>57</v>
      </c>
      <c r="K4108" s="69">
        <v>1</v>
      </c>
      <c r="L4108" s="69">
        <f>COUNTIFS(Aéroports!$C$2:$C$5193,Aéroports!$C4108,Aéroports!$D$2:$D$5193,Aéroports!$D4108)</f>
        <v>1</v>
      </c>
      <c r="M4108" s="69" t="str">
        <f>IF(AND(Formulaire!$H$15=Aéroports!$E4108,--ISNUMBER(IFERROR(SEARCH(Formulaire!$H$16,$C4108,1),""))=1),MAX(M$1:M4107)+1,"")</f>
        <v/>
      </c>
      <c r="N4108" s="69" t="str">
        <f>IF(AND(Formulaire!$H$21=Aéroports!$E4108,--ISNUMBER(IFERROR(SEARCH(Formulaire!$H$22,$C4108,1),""))=1),MAX(N$1:N4107)+1,"")</f>
        <v/>
      </c>
      <c r="O4108" s="69" t="str">
        <f>IF(AND(Formulaire!$H$27=Aéroports!$E4108,--ISNUMBER(IFERROR(SEARCH(Formulaire!$H$28,$C4108,1),""))=1),MAX(O$1:O4107)+1,"")</f>
        <v/>
      </c>
      <c r="Q4108" s="91" t="str">
        <f>IFERROR(INDEX($C$2:$C$5193,MATCH(ROWS(M$2:M4108),M$2:M$5193,0)),"")</f>
        <v/>
      </c>
      <c r="R4108" s="70" t="str">
        <f>IFERROR(INDEX($C$2:$C$5193,MATCH(ROWS(N$2:N4108),N$2:N$5193,0)),"")</f>
        <v/>
      </c>
      <c r="S4108" s="92" t="str">
        <f>IFERROR(INDEX($C$2:$C$5193,MATCH(ROWS(O$2:O4108),O$2:O$5193,0)),"")</f>
        <v/>
      </c>
    </row>
    <row r="4109" spans="1:19" x14ac:dyDescent="0.25">
      <c r="A4109" s="68">
        <v>647</v>
      </c>
      <c r="B4109" s="68" t="s">
        <v>12435</v>
      </c>
      <c r="C4109" s="68" t="s">
        <v>12436</v>
      </c>
      <c r="D4109" s="68" t="s">
        <v>12352</v>
      </c>
      <c r="E4109" s="68" t="s">
        <v>22455</v>
      </c>
      <c r="F4109" s="68" t="s">
        <v>12437</v>
      </c>
      <c r="G4109" s="68" t="s">
        <v>12438</v>
      </c>
      <c r="H4109" s="68">
        <v>63.111800000000002</v>
      </c>
      <c r="I4109" s="68">
        <v>7.8245199999999997</v>
      </c>
      <c r="J4109" s="68">
        <v>204</v>
      </c>
      <c r="K4109" s="68">
        <v>1</v>
      </c>
      <c r="L4109" s="68">
        <f>COUNTIFS(Aéroports!$C$2:$C$5193,Aéroports!$C4109,Aéroports!$D$2:$D$5193,Aéroports!$D4109)</f>
        <v>1</v>
      </c>
      <c r="M4109" s="68" t="str">
        <f>IF(AND(Formulaire!$H$15=Aéroports!$E4109,--ISNUMBER(IFERROR(SEARCH(Formulaire!$H$16,$C4109,1),""))=1),MAX(M$1:M4108)+1,"")</f>
        <v/>
      </c>
      <c r="N4109" s="68" t="str">
        <f>IF(AND(Formulaire!$H$21=Aéroports!$E4109,--ISNUMBER(IFERROR(SEARCH(Formulaire!$H$22,$C4109,1),""))=1),MAX(N$1:N4108)+1,"")</f>
        <v/>
      </c>
      <c r="O4109" s="68" t="str">
        <f>IF(AND(Formulaire!$H$27=Aéroports!$E4109,--ISNUMBER(IFERROR(SEARCH(Formulaire!$H$28,$C4109,1),""))=1),MAX(O$1:O4108)+1,"")</f>
        <v/>
      </c>
      <c r="Q4109" s="91" t="str">
        <f>IFERROR(INDEX($C$2:$C$5193,MATCH(ROWS(M$2:M4109),M$2:M$5193,0)),"")</f>
        <v/>
      </c>
      <c r="R4109" s="70" t="str">
        <f>IFERROR(INDEX($C$2:$C$5193,MATCH(ROWS(N$2:N4109),N$2:N$5193,0)),"")</f>
        <v/>
      </c>
      <c r="S4109" s="92" t="str">
        <f>IFERROR(INDEX($C$2:$C$5193,MATCH(ROWS(O$2:O4109),O$2:O$5193,0)),"")</f>
        <v/>
      </c>
    </row>
    <row r="4110" spans="1:19" x14ac:dyDescent="0.25">
      <c r="A4110" s="69">
        <v>653</v>
      </c>
      <c r="B4110" s="69" t="s">
        <v>12439</v>
      </c>
      <c r="C4110" s="69" t="s">
        <v>12440</v>
      </c>
      <c r="D4110" s="69" t="s">
        <v>12352</v>
      </c>
      <c r="E4110" s="69" t="s">
        <v>22455</v>
      </c>
      <c r="F4110" s="69" t="s">
        <v>12441</v>
      </c>
      <c r="G4110" s="69" t="s">
        <v>12442</v>
      </c>
      <c r="H4110" s="69">
        <v>70.068799999999996</v>
      </c>
      <c r="I4110" s="69">
        <v>24.973500000000001</v>
      </c>
      <c r="J4110" s="69">
        <v>25</v>
      </c>
      <c r="K4110" s="69">
        <v>1</v>
      </c>
      <c r="L4110" s="69">
        <f>COUNTIFS(Aéroports!$C$2:$C$5193,Aéroports!$C4110,Aéroports!$D$2:$D$5193,Aéroports!$D4110)</f>
        <v>1</v>
      </c>
      <c r="M4110" s="69" t="str">
        <f>IF(AND(Formulaire!$H$15=Aéroports!$E4110,--ISNUMBER(IFERROR(SEARCH(Formulaire!$H$16,$C4110,1),""))=1),MAX(M$1:M4109)+1,"")</f>
        <v/>
      </c>
      <c r="N4110" s="69" t="str">
        <f>IF(AND(Formulaire!$H$21=Aéroports!$E4110,--ISNUMBER(IFERROR(SEARCH(Formulaire!$H$22,$C4110,1),""))=1),MAX(N$1:N4109)+1,"")</f>
        <v/>
      </c>
      <c r="O4110" s="69" t="str">
        <f>IF(AND(Formulaire!$H$27=Aéroports!$E4110,--ISNUMBER(IFERROR(SEARCH(Formulaire!$H$28,$C4110,1),""))=1),MAX(O$1:O4109)+1,"")</f>
        <v/>
      </c>
      <c r="Q4110" s="91" t="str">
        <f>IFERROR(INDEX($C$2:$C$5193,MATCH(ROWS(M$2:M4110),M$2:M$5193,0)),"")</f>
        <v/>
      </c>
      <c r="R4110" s="70" t="str">
        <f>IFERROR(INDEX($C$2:$C$5193,MATCH(ROWS(N$2:N4110),N$2:N$5193,0)),"")</f>
        <v/>
      </c>
      <c r="S4110" s="92" t="str">
        <f>IFERROR(INDEX($C$2:$C$5193,MATCH(ROWS(O$2:O4110),O$2:O$5193,0)),"")</f>
        <v/>
      </c>
    </row>
    <row r="4111" spans="1:19" x14ac:dyDescent="0.25">
      <c r="A4111" s="68">
        <v>5580</v>
      </c>
      <c r="B4111" s="68" t="s">
        <v>12443</v>
      </c>
      <c r="C4111" s="68" t="s">
        <v>12444</v>
      </c>
      <c r="D4111" s="68" t="s">
        <v>12352</v>
      </c>
      <c r="E4111" s="68" t="s">
        <v>22455</v>
      </c>
      <c r="F4111" s="68" t="s">
        <v>12445</v>
      </c>
      <c r="G4111" s="68" t="s">
        <v>12446</v>
      </c>
      <c r="H4111" s="68">
        <v>68.152500000000003</v>
      </c>
      <c r="I4111" s="68">
        <v>13.609400000000001</v>
      </c>
      <c r="J4111" s="68">
        <v>78</v>
      </c>
      <c r="K4111" s="68">
        <v>1</v>
      </c>
      <c r="L4111" s="68">
        <f>COUNTIFS(Aéroports!$C$2:$C$5193,Aéroports!$C4111,Aéroports!$D$2:$D$5193,Aéroports!$D4111)</f>
        <v>1</v>
      </c>
      <c r="M4111" s="68" t="str">
        <f>IF(AND(Formulaire!$H$15=Aéroports!$E4111,--ISNUMBER(IFERROR(SEARCH(Formulaire!$H$16,$C4111,1),""))=1),MAX(M$1:M4110)+1,"")</f>
        <v/>
      </c>
      <c r="N4111" s="68" t="str">
        <f>IF(AND(Formulaire!$H$21=Aéroports!$E4111,--ISNUMBER(IFERROR(SEARCH(Formulaire!$H$22,$C4111,1),""))=1),MAX(N$1:N4110)+1,"")</f>
        <v/>
      </c>
      <c r="O4111" s="68" t="str">
        <f>IF(AND(Formulaire!$H$27=Aéroports!$E4111,--ISNUMBER(IFERROR(SEARCH(Formulaire!$H$28,$C4111,1),""))=1),MAX(O$1:O4110)+1,"")</f>
        <v/>
      </c>
      <c r="Q4111" s="91" t="str">
        <f>IFERROR(INDEX($C$2:$C$5193,MATCH(ROWS(M$2:M4111),M$2:M$5193,0)),"")</f>
        <v/>
      </c>
      <c r="R4111" s="70" t="str">
        <f>IFERROR(INDEX($C$2:$C$5193,MATCH(ROWS(N$2:N4111),N$2:N$5193,0)),"")</f>
        <v/>
      </c>
      <c r="S4111" s="92" t="str">
        <f>IFERROR(INDEX($C$2:$C$5193,MATCH(ROWS(O$2:O4111),O$2:O$5193,0)),"")</f>
        <v/>
      </c>
    </row>
    <row r="4112" spans="1:19" x14ac:dyDescent="0.25">
      <c r="A4112" s="69">
        <v>4327</v>
      </c>
      <c r="B4112" s="69" t="s">
        <v>12447</v>
      </c>
      <c r="C4112" s="69" t="s">
        <v>12448</v>
      </c>
      <c r="D4112" s="69" t="s">
        <v>12352</v>
      </c>
      <c r="E4112" s="69" t="s">
        <v>22455</v>
      </c>
      <c r="F4112" s="69" t="s">
        <v>12449</v>
      </c>
      <c r="G4112" s="69" t="s">
        <v>12450</v>
      </c>
      <c r="H4112" s="69">
        <v>71.029700000000005</v>
      </c>
      <c r="I4112" s="69">
        <v>27.826699999999999</v>
      </c>
      <c r="J4112" s="69">
        <v>39</v>
      </c>
      <c r="K4112" s="69">
        <v>1</v>
      </c>
      <c r="L4112" s="69">
        <f>COUNTIFS(Aéroports!$C$2:$C$5193,Aéroports!$C4112,Aéroports!$D$2:$D$5193,Aéroports!$D4112)</f>
        <v>1</v>
      </c>
      <c r="M4112" s="69" t="str">
        <f>IF(AND(Formulaire!$H$15=Aéroports!$E4112,--ISNUMBER(IFERROR(SEARCH(Formulaire!$H$16,$C4112,1),""))=1),MAX(M$1:M4111)+1,"")</f>
        <v/>
      </c>
      <c r="N4112" s="69" t="str">
        <f>IF(AND(Formulaire!$H$21=Aéroports!$E4112,--ISNUMBER(IFERROR(SEARCH(Formulaire!$H$22,$C4112,1),""))=1),MAX(N$1:N4111)+1,"")</f>
        <v/>
      </c>
      <c r="O4112" s="69" t="str">
        <f>IF(AND(Formulaire!$H$27=Aéroports!$E4112,--ISNUMBER(IFERROR(SEARCH(Formulaire!$H$28,$C4112,1),""))=1),MAX(O$1:O4111)+1,"")</f>
        <v/>
      </c>
      <c r="Q4112" s="91" t="str">
        <f>IFERROR(INDEX($C$2:$C$5193,MATCH(ROWS(M$2:M4112),M$2:M$5193,0)),"")</f>
        <v/>
      </c>
      <c r="R4112" s="70" t="str">
        <f>IFERROR(INDEX($C$2:$C$5193,MATCH(ROWS(N$2:N4112),N$2:N$5193,0)),"")</f>
        <v/>
      </c>
      <c r="S4112" s="92" t="str">
        <f>IFERROR(INDEX($C$2:$C$5193,MATCH(ROWS(O$2:O4112),O$2:O$5193,0)),"")</f>
        <v/>
      </c>
    </row>
    <row r="4113" spans="1:19" x14ac:dyDescent="0.25">
      <c r="A4113" s="68">
        <v>5582</v>
      </c>
      <c r="B4113" s="68" t="s">
        <v>12451</v>
      </c>
      <c r="C4113" s="68" t="s">
        <v>12452</v>
      </c>
      <c r="D4113" s="68" t="s">
        <v>12352</v>
      </c>
      <c r="E4113" s="68" t="s">
        <v>22455</v>
      </c>
      <c r="F4113" s="68" t="s">
        <v>12453</v>
      </c>
      <c r="G4113" s="68" t="s">
        <v>12454</v>
      </c>
      <c r="H4113" s="68">
        <v>66.363900000000001</v>
      </c>
      <c r="I4113" s="68">
        <v>14.301399999999999</v>
      </c>
      <c r="J4113" s="68">
        <v>229</v>
      </c>
      <c r="K4113" s="68">
        <v>1</v>
      </c>
      <c r="L4113" s="68">
        <f>COUNTIFS(Aéroports!$C$2:$C$5193,Aéroports!$C4113,Aéroports!$D$2:$D$5193,Aéroports!$D4113)</f>
        <v>1</v>
      </c>
      <c r="M4113" s="68" t="str">
        <f>IF(AND(Formulaire!$H$15=Aéroports!$E4113,--ISNUMBER(IFERROR(SEARCH(Formulaire!$H$16,$C4113,1),""))=1),MAX(M$1:M4112)+1,"")</f>
        <v/>
      </c>
      <c r="N4113" s="68" t="str">
        <f>IF(AND(Formulaire!$H$21=Aéroports!$E4113,--ISNUMBER(IFERROR(SEARCH(Formulaire!$H$22,$C4113,1),""))=1),MAX(N$1:N4112)+1,"")</f>
        <v/>
      </c>
      <c r="O4113" s="68" t="str">
        <f>IF(AND(Formulaire!$H$27=Aéroports!$E4113,--ISNUMBER(IFERROR(SEARCH(Formulaire!$H$28,$C4113,1),""))=1),MAX(O$1:O4112)+1,"")</f>
        <v/>
      </c>
      <c r="Q4113" s="91" t="str">
        <f>IFERROR(INDEX($C$2:$C$5193,MATCH(ROWS(M$2:M4113),M$2:M$5193,0)),"")</f>
        <v/>
      </c>
      <c r="R4113" s="70" t="str">
        <f>IFERROR(INDEX($C$2:$C$5193,MATCH(ROWS(N$2:N4113),N$2:N$5193,0)),"")</f>
        <v/>
      </c>
      <c r="S4113" s="92" t="str">
        <f>IFERROR(INDEX($C$2:$C$5193,MATCH(ROWS(O$2:O4113),O$2:O$5193,0)),"")</f>
        <v/>
      </c>
    </row>
    <row r="4114" spans="1:19" x14ac:dyDescent="0.25">
      <c r="A4114" s="69">
        <v>651</v>
      </c>
      <c r="B4114" s="69" t="s">
        <v>12455</v>
      </c>
      <c r="C4114" s="69" t="s">
        <v>12456</v>
      </c>
      <c r="D4114" s="69" t="s">
        <v>12352</v>
      </c>
      <c r="E4114" s="69" t="s">
        <v>22455</v>
      </c>
      <c r="F4114" s="69" t="s">
        <v>12457</v>
      </c>
      <c r="G4114" s="69" t="s">
        <v>12458</v>
      </c>
      <c r="H4114" s="69">
        <v>62.744700000000002</v>
      </c>
      <c r="I4114" s="69">
        <v>7.2625000000000002</v>
      </c>
      <c r="J4114" s="69">
        <v>10</v>
      </c>
      <c r="K4114" s="69">
        <v>1</v>
      </c>
      <c r="L4114" s="69">
        <f>COUNTIFS(Aéroports!$C$2:$C$5193,Aéroports!$C4114,Aéroports!$D$2:$D$5193,Aéroports!$D4114)</f>
        <v>1</v>
      </c>
      <c r="M4114" s="69" t="str">
        <f>IF(AND(Formulaire!$H$15=Aéroports!$E4114,--ISNUMBER(IFERROR(SEARCH(Formulaire!$H$16,$C4114,1),""))=1),MAX(M$1:M4113)+1,"")</f>
        <v/>
      </c>
      <c r="N4114" s="69" t="str">
        <f>IF(AND(Formulaire!$H$21=Aéroports!$E4114,--ISNUMBER(IFERROR(SEARCH(Formulaire!$H$22,$C4114,1),""))=1),MAX(N$1:N4113)+1,"")</f>
        <v/>
      </c>
      <c r="O4114" s="69" t="str">
        <f>IF(AND(Formulaire!$H$27=Aéroports!$E4114,--ISNUMBER(IFERROR(SEARCH(Formulaire!$H$28,$C4114,1),""))=1),MAX(O$1:O4113)+1,"")</f>
        <v/>
      </c>
      <c r="Q4114" s="91" t="str">
        <f>IFERROR(INDEX($C$2:$C$5193,MATCH(ROWS(M$2:M4114),M$2:M$5193,0)),"")</f>
        <v/>
      </c>
      <c r="R4114" s="70" t="str">
        <f>IFERROR(INDEX($C$2:$C$5193,MATCH(ROWS(N$2:N4114),N$2:N$5193,0)),"")</f>
        <v/>
      </c>
      <c r="S4114" s="92" t="str">
        <f>IFERROR(INDEX($C$2:$C$5193,MATCH(ROWS(O$2:O4114),O$2:O$5193,0)),"")</f>
        <v/>
      </c>
    </row>
    <row r="4115" spans="1:19" x14ac:dyDescent="0.25">
      <c r="A4115" s="68">
        <v>652</v>
      </c>
      <c r="B4115" s="68" t="s">
        <v>12459</v>
      </c>
      <c r="C4115" s="68" t="s">
        <v>12460</v>
      </c>
      <c r="D4115" s="68" t="s">
        <v>12352</v>
      </c>
      <c r="E4115" s="68" t="s">
        <v>22455</v>
      </c>
      <c r="F4115" s="68" t="s">
        <v>12461</v>
      </c>
      <c r="G4115" s="68" t="s">
        <v>12462</v>
      </c>
      <c r="H4115" s="68">
        <v>65.784000000000006</v>
      </c>
      <c r="I4115" s="68">
        <v>13.2149</v>
      </c>
      <c r="J4115" s="68">
        <v>237</v>
      </c>
      <c r="K4115" s="68">
        <v>1</v>
      </c>
      <c r="L4115" s="68">
        <f>COUNTIFS(Aéroports!$C$2:$C$5193,Aéroports!$C4115,Aéroports!$D$2:$D$5193,Aéroports!$D4115)</f>
        <v>1</v>
      </c>
      <c r="M4115" s="68" t="str">
        <f>IF(AND(Formulaire!$H$15=Aéroports!$E4115,--ISNUMBER(IFERROR(SEARCH(Formulaire!$H$16,$C4115,1),""))=1),MAX(M$1:M4114)+1,"")</f>
        <v/>
      </c>
      <c r="N4115" s="68" t="str">
        <f>IF(AND(Formulaire!$H$21=Aéroports!$E4115,--ISNUMBER(IFERROR(SEARCH(Formulaire!$H$22,$C4115,1),""))=1),MAX(N$1:N4114)+1,"")</f>
        <v/>
      </c>
      <c r="O4115" s="68" t="str">
        <f>IF(AND(Formulaire!$H$27=Aéroports!$E4115,--ISNUMBER(IFERROR(SEARCH(Formulaire!$H$28,$C4115,1),""))=1),MAX(O$1:O4114)+1,"")</f>
        <v/>
      </c>
      <c r="Q4115" s="91" t="str">
        <f>IFERROR(INDEX($C$2:$C$5193,MATCH(ROWS(M$2:M4115),M$2:M$5193,0)),"")</f>
        <v/>
      </c>
      <c r="R4115" s="70" t="str">
        <f>IFERROR(INDEX($C$2:$C$5193,MATCH(ROWS(N$2:N4115),N$2:N$5193,0)),"")</f>
        <v/>
      </c>
      <c r="S4115" s="92" t="str">
        <f>IFERROR(INDEX($C$2:$C$5193,MATCH(ROWS(O$2:O4115),O$2:O$5193,0)),"")</f>
        <v/>
      </c>
    </row>
    <row r="4116" spans="1:19" x14ac:dyDescent="0.25">
      <c r="A4116" s="69">
        <v>5581</v>
      </c>
      <c r="B4116" s="69" t="s">
        <v>12463</v>
      </c>
      <c r="C4116" s="69" t="s">
        <v>12464</v>
      </c>
      <c r="D4116" s="69" t="s">
        <v>12352</v>
      </c>
      <c r="E4116" s="69" t="s">
        <v>22455</v>
      </c>
      <c r="F4116" s="69" t="s">
        <v>12465</v>
      </c>
      <c r="G4116" s="69" t="s">
        <v>12466</v>
      </c>
      <c r="H4116" s="69">
        <v>64.472200000000001</v>
      </c>
      <c r="I4116" s="69">
        <v>11.5786</v>
      </c>
      <c r="J4116" s="69">
        <v>7</v>
      </c>
      <c r="K4116" s="69">
        <v>1</v>
      </c>
      <c r="L4116" s="69">
        <f>COUNTIFS(Aéroports!$C$2:$C$5193,Aéroports!$C4116,Aéroports!$D$2:$D$5193,Aéroports!$D4116)</f>
        <v>1</v>
      </c>
      <c r="M4116" s="69" t="str">
        <f>IF(AND(Formulaire!$H$15=Aéroports!$E4116,--ISNUMBER(IFERROR(SEARCH(Formulaire!$H$16,$C4116,1),""))=1),MAX(M$1:M4115)+1,"")</f>
        <v/>
      </c>
      <c r="N4116" s="69" t="str">
        <f>IF(AND(Formulaire!$H$21=Aéroports!$E4116,--ISNUMBER(IFERROR(SEARCH(Formulaire!$H$22,$C4116,1),""))=1),MAX(N$1:N4115)+1,"")</f>
        <v/>
      </c>
      <c r="O4116" s="69" t="str">
        <f>IF(AND(Formulaire!$H$27=Aéroports!$E4116,--ISNUMBER(IFERROR(SEARCH(Formulaire!$H$28,$C4116,1),""))=1),MAX(O$1:O4115)+1,"")</f>
        <v/>
      </c>
      <c r="Q4116" s="91" t="str">
        <f>IFERROR(INDEX($C$2:$C$5193,MATCH(ROWS(M$2:M4116),M$2:M$5193,0)),"")</f>
        <v/>
      </c>
      <c r="R4116" s="70" t="str">
        <f>IFERROR(INDEX($C$2:$C$5193,MATCH(ROWS(N$2:N4116),N$2:N$5193,0)),"")</f>
        <v/>
      </c>
      <c r="S4116" s="92" t="str">
        <f>IFERROR(INDEX($C$2:$C$5193,MATCH(ROWS(O$2:O4116),O$2:O$5193,0)),"")</f>
        <v/>
      </c>
    </row>
    <row r="4117" spans="1:19" x14ac:dyDescent="0.25">
      <c r="A4117" s="68">
        <v>4349</v>
      </c>
      <c r="B4117" s="68" t="s">
        <v>12467</v>
      </c>
      <c r="C4117" s="68" t="s">
        <v>12468</v>
      </c>
      <c r="D4117" s="68" t="s">
        <v>12352</v>
      </c>
      <c r="E4117" s="68" t="s">
        <v>22455</v>
      </c>
      <c r="F4117" s="68" t="s">
        <v>12469</v>
      </c>
      <c r="G4117" s="68" t="s">
        <v>12470</v>
      </c>
      <c r="H4117" s="68">
        <v>68.436899999999994</v>
      </c>
      <c r="I4117" s="68">
        <v>17.386700000000001</v>
      </c>
      <c r="J4117" s="68">
        <v>95</v>
      </c>
      <c r="K4117" s="68">
        <v>1</v>
      </c>
      <c r="L4117" s="68">
        <f>COUNTIFS(Aéroports!$C$2:$C$5193,Aéroports!$C4117,Aéroports!$D$2:$D$5193,Aéroports!$D4117)</f>
        <v>1</v>
      </c>
      <c r="M4117" s="68" t="str">
        <f>IF(AND(Formulaire!$H$15=Aéroports!$E4117,--ISNUMBER(IFERROR(SEARCH(Formulaire!$H$16,$C4117,1),""))=1),MAX(M$1:M4116)+1,"")</f>
        <v/>
      </c>
      <c r="N4117" s="68" t="str">
        <f>IF(AND(Formulaire!$H$21=Aéroports!$E4117,--ISNUMBER(IFERROR(SEARCH(Formulaire!$H$22,$C4117,1),""))=1),MAX(N$1:N4116)+1,"")</f>
        <v/>
      </c>
      <c r="O4117" s="68" t="str">
        <f>IF(AND(Formulaire!$H$27=Aéroports!$E4117,--ISNUMBER(IFERROR(SEARCH(Formulaire!$H$28,$C4117,1),""))=1),MAX(O$1:O4116)+1,"")</f>
        <v/>
      </c>
      <c r="Q4117" s="91" t="str">
        <f>IFERROR(INDEX($C$2:$C$5193,MATCH(ROWS(M$2:M4117),M$2:M$5193,0)),"")</f>
        <v/>
      </c>
      <c r="R4117" s="70" t="str">
        <f>IFERROR(INDEX($C$2:$C$5193,MATCH(ROWS(N$2:N4117),N$2:N$5193,0)),"")</f>
        <v/>
      </c>
      <c r="S4117" s="92" t="str">
        <f>IFERROR(INDEX($C$2:$C$5193,MATCH(ROWS(O$2:O4117),O$2:O$5193,0)),"")</f>
        <v/>
      </c>
    </row>
    <row r="4118" spans="1:19" x14ac:dyDescent="0.25">
      <c r="A4118" s="69">
        <v>654</v>
      </c>
      <c r="B4118" s="69" t="s">
        <v>12471</v>
      </c>
      <c r="C4118" s="69" t="s">
        <v>12472</v>
      </c>
      <c r="D4118" s="69" t="s">
        <v>12352</v>
      </c>
      <c r="E4118" s="69" t="s">
        <v>22455</v>
      </c>
      <c r="F4118" s="69" t="s">
        <v>12473</v>
      </c>
      <c r="G4118" s="69" t="s">
        <v>12474</v>
      </c>
      <c r="H4118" s="69">
        <v>59.5657</v>
      </c>
      <c r="I4118" s="69">
        <v>9.2122200000000003</v>
      </c>
      <c r="J4118" s="69">
        <v>63</v>
      </c>
      <c r="K4118" s="69">
        <v>1</v>
      </c>
      <c r="L4118" s="69">
        <f>COUNTIFS(Aéroports!$C$2:$C$5193,Aéroports!$C4118,Aéroports!$D$2:$D$5193,Aéroports!$D4118)</f>
        <v>1</v>
      </c>
      <c r="M4118" s="69" t="str">
        <f>IF(AND(Formulaire!$H$15=Aéroports!$E4118,--ISNUMBER(IFERROR(SEARCH(Formulaire!$H$16,$C4118,1),""))=1),MAX(M$1:M4117)+1,"")</f>
        <v/>
      </c>
      <c r="N4118" s="69" t="str">
        <f>IF(AND(Formulaire!$H$21=Aéroports!$E4118,--ISNUMBER(IFERROR(SEARCH(Formulaire!$H$22,$C4118,1),""))=1),MAX(N$1:N4117)+1,"")</f>
        <v/>
      </c>
      <c r="O4118" s="69" t="str">
        <f>IF(AND(Formulaire!$H$27=Aéroports!$E4118,--ISNUMBER(IFERROR(SEARCH(Formulaire!$H$28,$C4118,1),""))=1),MAX(O$1:O4117)+1,"")</f>
        <v/>
      </c>
      <c r="Q4118" s="91" t="str">
        <f>IFERROR(INDEX($C$2:$C$5193,MATCH(ROWS(M$2:M4118),M$2:M$5193,0)),"")</f>
        <v/>
      </c>
      <c r="R4118" s="70" t="str">
        <f>IFERROR(INDEX($C$2:$C$5193,MATCH(ROWS(N$2:N4118),N$2:N$5193,0)),"")</f>
        <v/>
      </c>
      <c r="S4118" s="92" t="str">
        <f>IFERROR(INDEX($C$2:$C$5193,MATCH(ROWS(O$2:O4118),O$2:O$5193,0)),"")</f>
        <v/>
      </c>
    </row>
    <row r="4119" spans="1:19" x14ac:dyDescent="0.25">
      <c r="A4119" s="68">
        <v>655</v>
      </c>
      <c r="B4119" s="68" t="s">
        <v>12475</v>
      </c>
      <c r="C4119" s="68" t="s">
        <v>12476</v>
      </c>
      <c r="D4119" s="68" t="s">
        <v>12352</v>
      </c>
      <c r="E4119" s="68" t="s">
        <v>22455</v>
      </c>
      <c r="F4119" s="68" t="s">
        <v>12477</v>
      </c>
      <c r="G4119" s="68" t="s">
        <v>12478</v>
      </c>
      <c r="H4119" s="68">
        <v>63.698900000000002</v>
      </c>
      <c r="I4119" s="68">
        <v>9.6039999999999992</v>
      </c>
      <c r="J4119" s="68">
        <v>28</v>
      </c>
      <c r="K4119" s="68">
        <v>1</v>
      </c>
      <c r="L4119" s="68">
        <f>COUNTIFS(Aéroports!$C$2:$C$5193,Aéroports!$C4119,Aéroports!$D$2:$D$5193,Aéroports!$D4119)</f>
        <v>1</v>
      </c>
      <c r="M4119" s="68" t="str">
        <f>IF(AND(Formulaire!$H$15=Aéroports!$E4119,--ISNUMBER(IFERROR(SEARCH(Formulaire!$H$16,$C4119,1),""))=1),MAX(M$1:M4118)+1,"")</f>
        <v/>
      </c>
      <c r="N4119" s="68" t="str">
        <f>IF(AND(Formulaire!$H$21=Aéroports!$E4119,--ISNUMBER(IFERROR(SEARCH(Formulaire!$H$22,$C4119,1),""))=1),MAX(N$1:N4118)+1,"")</f>
        <v/>
      </c>
      <c r="O4119" s="68" t="str">
        <f>IF(AND(Formulaire!$H$27=Aéroports!$E4119,--ISNUMBER(IFERROR(SEARCH(Formulaire!$H$28,$C4119,1),""))=1),MAX(O$1:O4118)+1,"")</f>
        <v/>
      </c>
      <c r="Q4119" s="91" t="str">
        <f>IFERROR(INDEX($C$2:$C$5193,MATCH(ROWS(M$2:M4119),M$2:M$5193,0)),"")</f>
        <v/>
      </c>
      <c r="R4119" s="70" t="str">
        <f>IFERROR(INDEX($C$2:$C$5193,MATCH(ROWS(N$2:N4119),N$2:N$5193,0)),"")</f>
        <v/>
      </c>
      <c r="S4119" s="92" t="str">
        <f>IFERROR(INDEX($C$2:$C$5193,MATCH(ROWS(O$2:O4119),O$2:O$5193,0)),"")</f>
        <v/>
      </c>
    </row>
    <row r="4120" spans="1:19" x14ac:dyDescent="0.25">
      <c r="A4120" s="69">
        <v>4345</v>
      </c>
      <c r="B4120" s="69" t="s">
        <v>12479</v>
      </c>
      <c r="C4120" s="69" t="s">
        <v>12480</v>
      </c>
      <c r="D4120" s="69" t="s">
        <v>12352</v>
      </c>
      <c r="E4120" s="69" t="s">
        <v>22455</v>
      </c>
      <c r="F4120" s="69" t="s">
        <v>12481</v>
      </c>
      <c r="G4120" s="69" t="s">
        <v>12482</v>
      </c>
      <c r="H4120" s="69">
        <v>62.18</v>
      </c>
      <c r="I4120" s="69">
        <v>6.0740999999999996</v>
      </c>
      <c r="J4120" s="69">
        <v>243</v>
      </c>
      <c r="K4120" s="69">
        <v>1</v>
      </c>
      <c r="L4120" s="69">
        <f>COUNTIFS(Aéroports!$C$2:$C$5193,Aéroports!$C4120,Aéroports!$D$2:$D$5193,Aéroports!$D4120)</f>
        <v>1</v>
      </c>
      <c r="M4120" s="69" t="str">
        <f>IF(AND(Formulaire!$H$15=Aéroports!$E4120,--ISNUMBER(IFERROR(SEARCH(Formulaire!$H$16,$C4120,1),""))=1),MAX(M$1:M4119)+1,"")</f>
        <v/>
      </c>
      <c r="N4120" s="69" t="str">
        <f>IF(AND(Formulaire!$H$21=Aéroports!$E4120,--ISNUMBER(IFERROR(SEARCH(Formulaire!$H$22,$C4120,1),""))=1),MAX(N$1:N4119)+1,"")</f>
        <v/>
      </c>
      <c r="O4120" s="69" t="str">
        <f>IF(AND(Formulaire!$H$27=Aéroports!$E4120,--ISNUMBER(IFERROR(SEARCH(Formulaire!$H$28,$C4120,1),""))=1),MAX(O$1:O4119)+1,"")</f>
        <v/>
      </c>
      <c r="Q4120" s="91" t="str">
        <f>IFERROR(INDEX($C$2:$C$5193,MATCH(ROWS(M$2:M4120),M$2:M$5193,0)),"")</f>
        <v/>
      </c>
      <c r="R4120" s="70" t="str">
        <f>IFERROR(INDEX($C$2:$C$5193,MATCH(ROWS(N$2:N4120),N$2:N$5193,0)),"")</f>
        <v/>
      </c>
      <c r="S4120" s="92" t="str">
        <f>IFERROR(INDEX($C$2:$C$5193,MATCH(ROWS(O$2:O4120),O$2:O$5193,0)),"")</f>
        <v/>
      </c>
    </row>
    <row r="4121" spans="1:19" x14ac:dyDescent="0.25">
      <c r="A4121" s="68">
        <v>644</v>
      </c>
      <c r="B4121" s="68" t="s">
        <v>12487</v>
      </c>
      <c r="C4121" s="68" t="s">
        <v>12484</v>
      </c>
      <c r="D4121" s="68" t="s">
        <v>12352</v>
      </c>
      <c r="E4121" s="68" t="s">
        <v>22455</v>
      </c>
      <c r="F4121" s="68" t="s">
        <v>12488</v>
      </c>
      <c r="G4121" s="68" t="s">
        <v>12489</v>
      </c>
      <c r="H4121" s="68">
        <v>60.193899999999999</v>
      </c>
      <c r="I4121" s="68">
        <v>11.1004</v>
      </c>
      <c r="J4121" s="68">
        <v>681</v>
      </c>
      <c r="K4121" s="68">
        <v>1</v>
      </c>
      <c r="L4121" s="68">
        <f>COUNTIFS(Aéroports!$C$2:$C$5193,Aéroports!$C4121,Aéroports!$D$2:$D$5193,Aéroports!$D4121)</f>
        <v>1</v>
      </c>
      <c r="M4121" s="68" t="str">
        <f>IF(AND(Formulaire!$H$15=Aéroports!$E4121,--ISNUMBER(IFERROR(SEARCH(Formulaire!$H$16,$C4121,1),""))=1),MAX(M$1:M4120)+1,"")</f>
        <v/>
      </c>
      <c r="N4121" s="68" t="str">
        <f>IF(AND(Formulaire!$H$21=Aéroports!$E4121,--ISNUMBER(IFERROR(SEARCH(Formulaire!$H$22,$C4121,1),""))=1),MAX(N$1:N4120)+1,"")</f>
        <v/>
      </c>
      <c r="O4121" s="68" t="str">
        <f>IF(AND(Formulaire!$H$27=Aéroports!$E4121,--ISNUMBER(IFERROR(SEARCH(Formulaire!$H$28,$C4121,1),""))=1),MAX(O$1:O4120)+1,"")</f>
        <v/>
      </c>
      <c r="Q4121" s="91" t="str">
        <f>IFERROR(INDEX($C$2:$C$5193,MATCH(ROWS(M$2:M4121),M$2:M$5193,0)),"")</f>
        <v/>
      </c>
      <c r="R4121" s="70" t="str">
        <f>IFERROR(INDEX($C$2:$C$5193,MATCH(ROWS(N$2:N4121),N$2:N$5193,0)),"")</f>
        <v/>
      </c>
      <c r="S4121" s="92" t="str">
        <f>IFERROR(INDEX($C$2:$C$5193,MATCH(ROWS(O$2:O4121),O$2:O$5193,0)),"")</f>
        <v/>
      </c>
    </row>
    <row r="4122" spans="1:19" x14ac:dyDescent="0.25">
      <c r="A4122" s="69">
        <v>656</v>
      </c>
      <c r="B4122" s="69" t="s">
        <v>12490</v>
      </c>
      <c r="C4122" s="69" t="s">
        <v>12491</v>
      </c>
      <c r="D4122" s="69" t="s">
        <v>12352</v>
      </c>
      <c r="E4122" s="69" t="s">
        <v>22455</v>
      </c>
      <c r="F4122" s="69" t="s">
        <v>12492</v>
      </c>
      <c r="G4122" s="69" t="s">
        <v>12493</v>
      </c>
      <c r="H4122" s="69">
        <v>62.578400000000002</v>
      </c>
      <c r="I4122" s="69">
        <v>11.3423</v>
      </c>
      <c r="J4122" s="69">
        <v>2054</v>
      </c>
      <c r="K4122" s="69">
        <v>1</v>
      </c>
      <c r="L4122" s="69">
        <f>COUNTIFS(Aéroports!$C$2:$C$5193,Aéroports!$C4122,Aéroports!$D$2:$D$5193,Aéroports!$D4122)</f>
        <v>1</v>
      </c>
      <c r="M4122" s="69" t="str">
        <f>IF(AND(Formulaire!$H$15=Aéroports!$E4122,--ISNUMBER(IFERROR(SEARCH(Formulaire!$H$16,$C4122,1),""))=1),MAX(M$1:M4121)+1,"")</f>
        <v/>
      </c>
      <c r="N4122" s="69" t="str">
        <f>IF(AND(Formulaire!$H$21=Aéroports!$E4122,--ISNUMBER(IFERROR(SEARCH(Formulaire!$H$22,$C4122,1),""))=1),MAX(N$1:N4121)+1,"")</f>
        <v/>
      </c>
      <c r="O4122" s="69" t="str">
        <f>IF(AND(Formulaire!$H$27=Aéroports!$E4122,--ISNUMBER(IFERROR(SEARCH(Formulaire!$H$28,$C4122,1),""))=1),MAX(O$1:O4121)+1,"")</f>
        <v/>
      </c>
      <c r="Q4122" s="91" t="str">
        <f>IFERROR(INDEX($C$2:$C$5193,MATCH(ROWS(M$2:M4122),M$2:M$5193,0)),"")</f>
        <v/>
      </c>
      <c r="R4122" s="70" t="str">
        <f>IFERROR(INDEX($C$2:$C$5193,MATCH(ROWS(N$2:N4122),N$2:N$5193,0)),"")</f>
        <v/>
      </c>
      <c r="S4122" s="92" t="str">
        <f>IFERROR(INDEX($C$2:$C$5193,MATCH(ROWS(O$2:O4122),O$2:O$5193,0)),"")</f>
        <v/>
      </c>
    </row>
    <row r="4123" spans="1:19" x14ac:dyDescent="0.25">
      <c r="A4123" s="68">
        <v>5583</v>
      </c>
      <c r="B4123" s="68" t="s">
        <v>12494</v>
      </c>
      <c r="C4123" s="68" t="s">
        <v>12495</v>
      </c>
      <c r="D4123" s="68" t="s">
        <v>12352</v>
      </c>
      <c r="E4123" s="68" t="s">
        <v>22455</v>
      </c>
      <c r="F4123" s="68" t="s">
        <v>12496</v>
      </c>
      <c r="G4123" s="68" t="s">
        <v>12497</v>
      </c>
      <c r="H4123" s="68">
        <v>64.838300000000004</v>
      </c>
      <c r="I4123" s="68">
        <v>11.146100000000001</v>
      </c>
      <c r="J4123" s="68">
        <v>14</v>
      </c>
      <c r="K4123" s="68">
        <v>1</v>
      </c>
      <c r="L4123" s="68">
        <f>COUNTIFS(Aéroports!$C$2:$C$5193,Aéroports!$C4123,Aéroports!$D$2:$D$5193,Aéroports!$D4123)</f>
        <v>1</v>
      </c>
      <c r="M4123" s="68" t="str">
        <f>IF(AND(Formulaire!$H$15=Aéroports!$E4123,--ISNUMBER(IFERROR(SEARCH(Formulaire!$H$16,$C4123,1),""))=1),MAX(M$1:M4122)+1,"")</f>
        <v/>
      </c>
      <c r="N4123" s="68" t="str">
        <f>IF(AND(Formulaire!$H$21=Aéroports!$E4123,--ISNUMBER(IFERROR(SEARCH(Formulaire!$H$22,$C4123,1),""))=1),MAX(N$1:N4122)+1,"")</f>
        <v/>
      </c>
      <c r="O4123" s="68" t="str">
        <f>IF(AND(Formulaire!$H$27=Aéroports!$E4123,--ISNUMBER(IFERROR(SEARCH(Formulaire!$H$28,$C4123,1),""))=1),MAX(O$1:O4122)+1,"")</f>
        <v/>
      </c>
      <c r="Q4123" s="91" t="str">
        <f>IFERROR(INDEX($C$2:$C$5193,MATCH(ROWS(M$2:M4123),M$2:M$5193,0)),"")</f>
        <v/>
      </c>
      <c r="R4123" s="70" t="str">
        <f>IFERROR(INDEX($C$2:$C$5193,MATCH(ROWS(N$2:N4123),N$2:N$5193,0)),"")</f>
        <v/>
      </c>
      <c r="S4123" s="92" t="str">
        <f>IFERROR(INDEX($C$2:$C$5193,MATCH(ROWS(O$2:O4123),O$2:O$5193,0)),"")</f>
        <v/>
      </c>
    </row>
    <row r="4124" spans="1:19" x14ac:dyDescent="0.25">
      <c r="A4124" s="69">
        <v>5584</v>
      </c>
      <c r="B4124" s="69" t="s">
        <v>12498</v>
      </c>
      <c r="C4124" s="69" t="s">
        <v>12499</v>
      </c>
      <c r="D4124" s="69" t="s">
        <v>12352</v>
      </c>
      <c r="E4124" s="69" t="s">
        <v>22455</v>
      </c>
      <c r="F4124" s="69" t="s">
        <v>12500</v>
      </c>
      <c r="G4124" s="69" t="s">
        <v>12501</v>
      </c>
      <c r="H4124" s="69">
        <v>67.527799999999999</v>
      </c>
      <c r="I4124" s="69">
        <v>12.103300000000001</v>
      </c>
      <c r="J4124" s="69">
        <v>7</v>
      </c>
      <c r="K4124" s="69">
        <v>1</v>
      </c>
      <c r="L4124" s="69">
        <f>COUNTIFS(Aéroports!$C$2:$C$5193,Aéroports!$C4124,Aéroports!$D$2:$D$5193,Aéroports!$D4124)</f>
        <v>1</v>
      </c>
      <c r="M4124" s="69" t="str">
        <f>IF(AND(Formulaire!$H$15=Aéroports!$E4124,--ISNUMBER(IFERROR(SEARCH(Formulaire!$H$16,$C4124,1),""))=1),MAX(M$1:M4123)+1,"")</f>
        <v/>
      </c>
      <c r="N4124" s="69" t="str">
        <f>IF(AND(Formulaire!$H$21=Aéroports!$E4124,--ISNUMBER(IFERROR(SEARCH(Formulaire!$H$22,$C4124,1),""))=1),MAX(N$1:N4123)+1,"")</f>
        <v/>
      </c>
      <c r="O4124" s="69" t="str">
        <f>IF(AND(Formulaire!$H$27=Aéroports!$E4124,--ISNUMBER(IFERROR(SEARCH(Formulaire!$H$28,$C4124,1),""))=1),MAX(O$1:O4123)+1,"")</f>
        <v/>
      </c>
      <c r="Q4124" s="91" t="str">
        <f>IFERROR(INDEX($C$2:$C$5193,MATCH(ROWS(M$2:M4124),M$2:M$5193,0)),"")</f>
        <v/>
      </c>
      <c r="R4124" s="70" t="str">
        <f>IFERROR(INDEX($C$2:$C$5193,MATCH(ROWS(N$2:N4124),N$2:N$5193,0)),"")</f>
        <v/>
      </c>
      <c r="S4124" s="92" t="str">
        <f>IFERROR(INDEX($C$2:$C$5193,MATCH(ROWS(O$2:O4124),O$2:O$5193,0)),"")</f>
        <v/>
      </c>
    </row>
    <row r="4125" spans="1:19" x14ac:dyDescent="0.25">
      <c r="A4125" s="68">
        <v>657</v>
      </c>
      <c r="B4125" s="68" t="s">
        <v>12502</v>
      </c>
      <c r="C4125" s="68" t="s">
        <v>12503</v>
      </c>
      <c r="D4125" s="68" t="s">
        <v>12352</v>
      </c>
      <c r="E4125" s="68" t="s">
        <v>22455</v>
      </c>
      <c r="F4125" s="68" t="s">
        <v>12504</v>
      </c>
      <c r="G4125" s="68" t="s">
        <v>12505</v>
      </c>
      <c r="H4125" s="68">
        <v>59.378819999999997</v>
      </c>
      <c r="I4125" s="68">
        <v>10.785439999999999</v>
      </c>
      <c r="J4125" s="68">
        <v>174</v>
      </c>
      <c r="K4125" s="68">
        <v>1</v>
      </c>
      <c r="L4125" s="68">
        <f>COUNTIFS(Aéroports!$C$2:$C$5193,Aéroports!$C4125,Aéroports!$D$2:$D$5193,Aéroports!$D4125)</f>
        <v>1</v>
      </c>
      <c r="M4125" s="68" t="str">
        <f>IF(AND(Formulaire!$H$15=Aéroports!$E4125,--ISNUMBER(IFERROR(SEARCH(Formulaire!$H$16,$C4125,1),""))=1),MAX(M$1:M4124)+1,"")</f>
        <v/>
      </c>
      <c r="N4125" s="68" t="str">
        <f>IF(AND(Formulaire!$H$21=Aéroports!$E4125,--ISNUMBER(IFERROR(SEARCH(Formulaire!$H$22,$C4125,1),""))=1),MAX(N$1:N4124)+1,"")</f>
        <v/>
      </c>
      <c r="O4125" s="68" t="str">
        <f>IF(AND(Formulaire!$H$27=Aéroports!$E4125,--ISNUMBER(IFERROR(SEARCH(Formulaire!$H$28,$C4125,1),""))=1),MAX(O$1:O4124)+1,"")</f>
        <v/>
      </c>
      <c r="Q4125" s="91" t="str">
        <f>IFERROR(INDEX($C$2:$C$5193,MATCH(ROWS(M$2:M4125),M$2:M$5193,0)),"")</f>
        <v/>
      </c>
      <c r="R4125" s="70" t="str">
        <f>IFERROR(INDEX($C$2:$C$5193,MATCH(ROWS(N$2:N4125),N$2:N$5193,0)),"")</f>
        <v/>
      </c>
      <c r="S4125" s="92" t="str">
        <f>IFERROR(INDEX($C$2:$C$5193,MATCH(ROWS(O$2:O4125),O$2:O$5193,0)),"")</f>
        <v/>
      </c>
    </row>
    <row r="4126" spans="1:19" x14ac:dyDescent="0.25">
      <c r="A4126" s="69">
        <v>5585</v>
      </c>
      <c r="B4126" s="69" t="s">
        <v>12506</v>
      </c>
      <c r="C4126" s="69" t="s">
        <v>12507</v>
      </c>
      <c r="D4126" s="69" t="s">
        <v>12352</v>
      </c>
      <c r="E4126" s="69" t="s">
        <v>22455</v>
      </c>
      <c r="F4126" s="69" t="s">
        <v>12508</v>
      </c>
      <c r="G4126" s="69" t="s">
        <v>12509</v>
      </c>
      <c r="H4126" s="69">
        <v>61.83</v>
      </c>
      <c r="I4126" s="69">
        <v>6.1058300000000001</v>
      </c>
      <c r="J4126" s="69">
        <v>196</v>
      </c>
      <c r="K4126" s="69">
        <v>1</v>
      </c>
      <c r="L4126" s="69">
        <f>COUNTIFS(Aéroports!$C$2:$C$5193,Aéroports!$C4126,Aéroports!$D$2:$D$5193,Aéroports!$D4126)</f>
        <v>1</v>
      </c>
      <c r="M4126" s="69" t="str">
        <f>IF(AND(Formulaire!$H$15=Aéroports!$E4126,--ISNUMBER(IFERROR(SEARCH(Formulaire!$H$16,$C4126,1),""))=1),MAX(M$1:M4125)+1,"")</f>
        <v/>
      </c>
      <c r="N4126" s="69" t="str">
        <f>IF(AND(Formulaire!$H$21=Aéroports!$E4126,--ISNUMBER(IFERROR(SEARCH(Formulaire!$H$22,$C4126,1),""))=1),MAX(N$1:N4125)+1,"")</f>
        <v/>
      </c>
      <c r="O4126" s="69" t="str">
        <f>IF(AND(Formulaire!$H$27=Aéroports!$E4126,--ISNUMBER(IFERROR(SEARCH(Formulaire!$H$28,$C4126,1),""))=1),MAX(O$1:O4125)+1,"")</f>
        <v/>
      </c>
      <c r="Q4126" s="91" t="str">
        <f>IFERROR(INDEX($C$2:$C$5193,MATCH(ROWS(M$2:M4126),M$2:M$5193,0)),"")</f>
        <v/>
      </c>
      <c r="R4126" s="70" t="str">
        <f>IFERROR(INDEX($C$2:$C$5193,MATCH(ROWS(N$2:N4126),N$2:N$5193,0)),"")</f>
        <v/>
      </c>
      <c r="S4126" s="92" t="str">
        <f>IFERROR(INDEX($C$2:$C$5193,MATCH(ROWS(O$2:O4126),O$2:O$5193,0)),"")</f>
        <v/>
      </c>
    </row>
    <row r="4127" spans="1:19" x14ac:dyDescent="0.25">
      <c r="A4127" s="68">
        <v>664</v>
      </c>
      <c r="B4127" s="68" t="s">
        <v>12510</v>
      </c>
      <c r="C4127" s="68" t="s">
        <v>12511</v>
      </c>
      <c r="D4127" s="68" t="s">
        <v>12352</v>
      </c>
      <c r="E4127" s="68" t="s">
        <v>22455</v>
      </c>
      <c r="F4127" s="68" t="s">
        <v>12512</v>
      </c>
      <c r="G4127" s="68" t="s">
        <v>12513</v>
      </c>
      <c r="H4127" s="68">
        <v>59.186700000000002</v>
      </c>
      <c r="I4127" s="68">
        <v>10.258599999999999</v>
      </c>
      <c r="J4127" s="68">
        <v>286</v>
      </c>
      <c r="K4127" s="68">
        <v>1</v>
      </c>
      <c r="L4127" s="68">
        <f>COUNTIFS(Aéroports!$C$2:$C$5193,Aéroports!$C4127,Aéroports!$D$2:$D$5193,Aéroports!$D4127)</f>
        <v>1</v>
      </c>
      <c r="M4127" s="68" t="str">
        <f>IF(AND(Formulaire!$H$15=Aéroports!$E4127,--ISNUMBER(IFERROR(SEARCH(Formulaire!$H$16,$C4127,1),""))=1),MAX(M$1:M4126)+1,"")</f>
        <v/>
      </c>
      <c r="N4127" s="68" t="str">
        <f>IF(AND(Formulaire!$H$21=Aéroports!$E4127,--ISNUMBER(IFERROR(SEARCH(Formulaire!$H$22,$C4127,1),""))=1),MAX(N$1:N4126)+1,"")</f>
        <v/>
      </c>
      <c r="O4127" s="68" t="str">
        <f>IF(AND(Formulaire!$H$27=Aéroports!$E4127,--ISNUMBER(IFERROR(SEARCH(Formulaire!$H$28,$C4127,1),""))=1),MAX(O$1:O4126)+1,"")</f>
        <v/>
      </c>
      <c r="Q4127" s="91" t="str">
        <f>IFERROR(INDEX($C$2:$C$5193,MATCH(ROWS(M$2:M4127),M$2:M$5193,0)),"")</f>
        <v/>
      </c>
      <c r="R4127" s="70" t="str">
        <f>IFERROR(INDEX($C$2:$C$5193,MATCH(ROWS(N$2:N4127),N$2:N$5193,0)),"")</f>
        <v/>
      </c>
      <c r="S4127" s="92" t="str">
        <f>IFERROR(INDEX($C$2:$C$5193,MATCH(ROWS(O$2:O4127),O$2:O$5193,0)),"")</f>
        <v/>
      </c>
    </row>
    <row r="4128" spans="1:19" x14ac:dyDescent="0.25">
      <c r="A4128" s="69">
        <v>662</v>
      </c>
      <c r="B4128" s="69" t="s">
        <v>12514</v>
      </c>
      <c r="C4128" s="69" t="s">
        <v>12515</v>
      </c>
      <c r="D4128" s="69" t="s">
        <v>12352</v>
      </c>
      <c r="E4128" s="69" t="s">
        <v>22455</v>
      </c>
      <c r="F4128" s="69" t="s">
        <v>12516</v>
      </c>
      <c r="G4128" s="69" t="s">
        <v>12517</v>
      </c>
      <c r="H4128" s="69">
        <v>65.956800000000001</v>
      </c>
      <c r="I4128" s="69">
        <v>12.4689</v>
      </c>
      <c r="J4128" s="69">
        <v>56</v>
      </c>
      <c r="K4128" s="69">
        <v>1</v>
      </c>
      <c r="L4128" s="69">
        <f>COUNTIFS(Aéroports!$C$2:$C$5193,Aéroports!$C4128,Aéroports!$D$2:$D$5193,Aéroports!$D4128)</f>
        <v>1</v>
      </c>
      <c r="M4128" s="69" t="str">
        <f>IF(AND(Formulaire!$H$15=Aéroports!$E4128,--ISNUMBER(IFERROR(SEARCH(Formulaire!$H$16,$C4128,1),""))=1),MAX(M$1:M4127)+1,"")</f>
        <v/>
      </c>
      <c r="N4128" s="69" t="str">
        <f>IF(AND(Formulaire!$H$21=Aéroports!$E4128,--ISNUMBER(IFERROR(SEARCH(Formulaire!$H$22,$C4128,1),""))=1),MAX(N$1:N4127)+1,"")</f>
        <v/>
      </c>
      <c r="O4128" s="69" t="str">
        <f>IF(AND(Formulaire!$H$27=Aéroports!$E4128,--ISNUMBER(IFERROR(SEARCH(Formulaire!$H$28,$C4128,1),""))=1),MAX(O$1:O4127)+1,"")</f>
        <v/>
      </c>
      <c r="Q4128" s="91" t="str">
        <f>IFERROR(INDEX($C$2:$C$5193,MATCH(ROWS(M$2:M4128),M$2:M$5193,0)),"")</f>
        <v/>
      </c>
      <c r="R4128" s="70" t="str">
        <f>IFERROR(INDEX($C$2:$C$5193,MATCH(ROWS(N$2:N4128),N$2:N$5193,0)),"")</f>
        <v/>
      </c>
      <c r="S4128" s="92" t="str">
        <f>IFERROR(INDEX($C$2:$C$5193,MATCH(ROWS(O$2:O4128),O$2:O$5193,0)),"")</f>
        <v/>
      </c>
    </row>
    <row r="4129" spans="1:19" x14ac:dyDescent="0.25">
      <c r="A4129" s="68">
        <v>659</v>
      </c>
      <c r="B4129" s="68" t="s">
        <v>12518</v>
      </c>
      <c r="C4129" s="68" t="s">
        <v>12519</v>
      </c>
      <c r="D4129" s="68" t="s">
        <v>12352</v>
      </c>
      <c r="E4129" s="68" t="s">
        <v>22455</v>
      </c>
      <c r="F4129" s="68" t="s">
        <v>12520</v>
      </c>
      <c r="G4129" s="68" t="s">
        <v>12521</v>
      </c>
      <c r="H4129" s="68">
        <v>59.185000000000002</v>
      </c>
      <c r="I4129" s="68">
        <v>9.5669400000000007</v>
      </c>
      <c r="J4129" s="68">
        <v>463</v>
      </c>
      <c r="K4129" s="68">
        <v>1</v>
      </c>
      <c r="L4129" s="68">
        <f>COUNTIFS(Aéroports!$C$2:$C$5193,Aéroports!$C4129,Aéroports!$D$2:$D$5193,Aéroports!$D4129)</f>
        <v>1</v>
      </c>
      <c r="M4129" s="68" t="str">
        <f>IF(AND(Formulaire!$H$15=Aéroports!$E4129,--ISNUMBER(IFERROR(SEARCH(Formulaire!$H$16,$C4129,1),""))=1),MAX(M$1:M4128)+1,"")</f>
        <v/>
      </c>
      <c r="N4129" s="68" t="str">
        <f>IF(AND(Formulaire!$H$21=Aéroports!$E4129,--ISNUMBER(IFERROR(SEARCH(Formulaire!$H$22,$C4129,1),""))=1),MAX(N$1:N4128)+1,"")</f>
        <v/>
      </c>
      <c r="O4129" s="68" t="str">
        <f>IF(AND(Formulaire!$H$27=Aéroports!$E4129,--ISNUMBER(IFERROR(SEARCH(Formulaire!$H$28,$C4129,1),""))=1),MAX(O$1:O4128)+1,"")</f>
        <v/>
      </c>
      <c r="Q4129" s="91" t="str">
        <f>IFERROR(INDEX($C$2:$C$5193,MATCH(ROWS(M$2:M4129),M$2:M$5193,0)),"")</f>
        <v/>
      </c>
      <c r="R4129" s="70" t="str">
        <f>IFERROR(INDEX($C$2:$C$5193,MATCH(ROWS(N$2:N4129),N$2:N$5193,0)),"")</f>
        <v/>
      </c>
      <c r="S4129" s="92" t="str">
        <f>IFERROR(INDEX($C$2:$C$5193,MATCH(ROWS(O$2:O4129),O$2:O$5193,0)),"")</f>
        <v/>
      </c>
    </row>
    <row r="4130" spans="1:19" x14ac:dyDescent="0.25">
      <c r="A4130" s="69">
        <v>5586</v>
      </c>
      <c r="B4130" s="69" t="s">
        <v>12522</v>
      </c>
      <c r="C4130" s="69" t="s">
        <v>12523</v>
      </c>
      <c r="D4130" s="69" t="s">
        <v>12352</v>
      </c>
      <c r="E4130" s="69" t="s">
        <v>22455</v>
      </c>
      <c r="F4130" s="69" t="s">
        <v>12524</v>
      </c>
      <c r="G4130" s="69" t="s">
        <v>12525</v>
      </c>
      <c r="H4130" s="69">
        <v>61.156100000000002</v>
      </c>
      <c r="I4130" s="69">
        <v>7.1377800000000002</v>
      </c>
      <c r="J4130" s="69">
        <v>1633</v>
      </c>
      <c r="K4130" s="69">
        <v>1</v>
      </c>
      <c r="L4130" s="69">
        <f>COUNTIFS(Aéroports!$C$2:$C$5193,Aéroports!$C4130,Aéroports!$D$2:$D$5193,Aéroports!$D4130)</f>
        <v>1</v>
      </c>
      <c r="M4130" s="69" t="str">
        <f>IF(AND(Formulaire!$H$15=Aéroports!$E4130,--ISNUMBER(IFERROR(SEARCH(Formulaire!$H$16,$C4130,1),""))=1),MAX(M$1:M4129)+1,"")</f>
        <v/>
      </c>
      <c r="N4130" s="69" t="str">
        <f>IF(AND(Formulaire!$H$21=Aéroports!$E4130,--ISNUMBER(IFERROR(SEARCH(Formulaire!$H$22,$C4130,1),""))=1),MAX(N$1:N4129)+1,"")</f>
        <v/>
      </c>
      <c r="O4130" s="69" t="str">
        <f>IF(AND(Formulaire!$H$27=Aéroports!$E4130,--ISNUMBER(IFERROR(SEARCH(Formulaire!$H$28,$C4130,1),""))=1),MAX(O$1:O4129)+1,"")</f>
        <v/>
      </c>
      <c r="Q4130" s="91" t="str">
        <f>IFERROR(INDEX($C$2:$C$5193,MATCH(ROWS(M$2:M4130),M$2:M$5193,0)),"")</f>
        <v/>
      </c>
      <c r="R4130" s="70" t="str">
        <f>IFERROR(INDEX($C$2:$C$5193,MATCH(ROWS(N$2:N4130),N$2:N$5193,0)),"")</f>
        <v/>
      </c>
      <c r="S4130" s="92" t="str">
        <f>IFERROR(INDEX($C$2:$C$5193,MATCH(ROWS(O$2:O4130),O$2:O$5193,0)),"")</f>
        <v/>
      </c>
    </row>
    <row r="4131" spans="1:19" x14ac:dyDescent="0.25">
      <c r="A4131" s="68">
        <v>5588</v>
      </c>
      <c r="B4131" s="68" t="s">
        <v>12526</v>
      </c>
      <c r="C4131" s="68" t="s">
        <v>12527</v>
      </c>
      <c r="D4131" s="68" t="s">
        <v>12352</v>
      </c>
      <c r="E4131" s="68" t="s">
        <v>22455</v>
      </c>
      <c r="F4131" s="68" t="s">
        <v>12528</v>
      </c>
      <c r="G4131" s="68" t="s">
        <v>12529</v>
      </c>
      <c r="H4131" s="68">
        <v>69.786799999999999</v>
      </c>
      <c r="I4131" s="68">
        <v>20.959399999999999</v>
      </c>
      <c r="J4131" s="68">
        <v>16</v>
      </c>
      <c r="K4131" s="68">
        <v>1</v>
      </c>
      <c r="L4131" s="68">
        <f>COUNTIFS(Aéroports!$C$2:$C$5193,Aéroports!$C4131,Aéroports!$D$2:$D$5193,Aéroports!$D4131)</f>
        <v>1</v>
      </c>
      <c r="M4131" s="68" t="str">
        <f>IF(AND(Formulaire!$H$15=Aéroports!$E4131,--ISNUMBER(IFERROR(SEARCH(Formulaire!$H$16,$C4131,1),""))=1),MAX(M$1:M4130)+1,"")</f>
        <v/>
      </c>
      <c r="N4131" s="68" t="str">
        <f>IF(AND(Formulaire!$H$21=Aéroports!$E4131,--ISNUMBER(IFERROR(SEARCH(Formulaire!$H$22,$C4131,1),""))=1),MAX(N$1:N4130)+1,"")</f>
        <v/>
      </c>
      <c r="O4131" s="68" t="str">
        <f>IF(AND(Formulaire!$H$27=Aéroports!$E4131,--ISNUMBER(IFERROR(SEARCH(Formulaire!$H$28,$C4131,1),""))=1),MAX(O$1:O4130)+1,"")</f>
        <v/>
      </c>
      <c r="Q4131" s="91" t="str">
        <f>IFERROR(INDEX($C$2:$C$5193,MATCH(ROWS(M$2:M4131),M$2:M$5193,0)),"")</f>
        <v/>
      </c>
      <c r="R4131" s="70" t="str">
        <f>IFERROR(INDEX($C$2:$C$5193,MATCH(ROWS(N$2:N4131),N$2:N$5193,0)),"")</f>
        <v/>
      </c>
      <c r="S4131" s="92" t="str">
        <f>IFERROR(INDEX($C$2:$C$5193,MATCH(ROWS(O$2:O4131),O$2:O$5193,0)),"")</f>
        <v/>
      </c>
    </row>
    <row r="4132" spans="1:19" x14ac:dyDescent="0.25">
      <c r="A4132" s="69">
        <v>666</v>
      </c>
      <c r="B4132" s="69" t="s">
        <v>12530</v>
      </c>
      <c r="C4132" s="69" t="s">
        <v>12531</v>
      </c>
      <c r="D4132" s="69" t="s">
        <v>12352</v>
      </c>
      <c r="E4132" s="69" t="s">
        <v>22455</v>
      </c>
      <c r="F4132" s="69" t="s">
        <v>12532</v>
      </c>
      <c r="G4132" s="69" t="s">
        <v>12533</v>
      </c>
      <c r="H4132" s="69">
        <v>58.8767</v>
      </c>
      <c r="I4132" s="69">
        <v>5.6377800000000002</v>
      </c>
      <c r="J4132" s="69">
        <v>29</v>
      </c>
      <c r="K4132" s="69">
        <v>1</v>
      </c>
      <c r="L4132" s="69">
        <f>COUNTIFS(Aéroports!$C$2:$C$5193,Aéroports!$C4132,Aéroports!$D$2:$D$5193,Aéroports!$D4132)</f>
        <v>1</v>
      </c>
      <c r="M4132" s="69" t="str">
        <f>IF(AND(Formulaire!$H$15=Aéroports!$E4132,--ISNUMBER(IFERROR(SEARCH(Formulaire!$H$16,$C4132,1),""))=1),MAX(M$1:M4131)+1,"")</f>
        <v/>
      </c>
      <c r="N4132" s="69" t="str">
        <f>IF(AND(Formulaire!$H$21=Aéroports!$E4132,--ISNUMBER(IFERROR(SEARCH(Formulaire!$H$22,$C4132,1),""))=1),MAX(N$1:N4131)+1,"")</f>
        <v/>
      </c>
      <c r="O4132" s="69" t="str">
        <f>IF(AND(Formulaire!$H$27=Aéroports!$E4132,--ISNUMBER(IFERROR(SEARCH(Formulaire!$H$28,$C4132,1),""))=1),MAX(O$1:O4131)+1,"")</f>
        <v/>
      </c>
      <c r="Q4132" s="91" t="str">
        <f>IFERROR(INDEX($C$2:$C$5193,MATCH(ROWS(M$2:M4132),M$2:M$5193,0)),"")</f>
        <v/>
      </c>
      <c r="R4132" s="70" t="str">
        <f>IFERROR(INDEX($C$2:$C$5193,MATCH(ROWS(N$2:N4132),N$2:N$5193,0)),"")</f>
        <v/>
      </c>
      <c r="S4132" s="92" t="str">
        <f>IFERROR(INDEX($C$2:$C$5193,MATCH(ROWS(O$2:O4132),O$2:O$5193,0)),"")</f>
        <v/>
      </c>
    </row>
    <row r="4133" spans="1:19" x14ac:dyDescent="0.25">
      <c r="A4133" s="68">
        <v>4252</v>
      </c>
      <c r="B4133" s="68" t="s">
        <v>12534</v>
      </c>
      <c r="C4133" s="68" t="s">
        <v>12535</v>
      </c>
      <c r="D4133" s="68" t="s">
        <v>12352</v>
      </c>
      <c r="E4133" s="68" t="s">
        <v>22455</v>
      </c>
      <c r="F4133" s="68" t="s">
        <v>12536</v>
      </c>
      <c r="G4133" s="68" t="s">
        <v>12537</v>
      </c>
      <c r="H4133" s="68">
        <v>68.578829999999996</v>
      </c>
      <c r="I4133" s="68">
        <v>15.03342</v>
      </c>
      <c r="J4133" s="68">
        <v>11</v>
      </c>
      <c r="K4133" s="68">
        <v>1</v>
      </c>
      <c r="L4133" s="68">
        <f>COUNTIFS(Aéroports!$C$2:$C$5193,Aéroports!$C4133,Aéroports!$D$2:$D$5193,Aéroports!$D4133)</f>
        <v>1</v>
      </c>
      <c r="M4133" s="68" t="str">
        <f>IF(AND(Formulaire!$H$15=Aéroports!$E4133,--ISNUMBER(IFERROR(SEARCH(Formulaire!$H$16,$C4133,1),""))=1),MAX(M$1:M4132)+1,"")</f>
        <v/>
      </c>
      <c r="N4133" s="68" t="str">
        <f>IF(AND(Formulaire!$H$21=Aéroports!$E4133,--ISNUMBER(IFERROR(SEARCH(Formulaire!$H$22,$C4133,1),""))=1),MAX(N$1:N4132)+1,"")</f>
        <v/>
      </c>
      <c r="O4133" s="68" t="str">
        <f>IF(AND(Formulaire!$H$27=Aéroports!$E4133,--ISNUMBER(IFERROR(SEARCH(Formulaire!$H$28,$C4133,1),""))=1),MAX(O$1:O4132)+1,"")</f>
        <v/>
      </c>
      <c r="Q4133" s="91" t="str">
        <f>IFERROR(INDEX($C$2:$C$5193,MATCH(ROWS(M$2:M4133),M$2:M$5193,0)),"")</f>
        <v/>
      </c>
      <c r="R4133" s="70" t="str">
        <f>IFERROR(INDEX($C$2:$C$5193,MATCH(ROWS(N$2:N4133),N$2:N$5193,0)),"")</f>
        <v/>
      </c>
      <c r="S4133" s="92" t="str">
        <f>IFERROR(INDEX($C$2:$C$5193,MATCH(ROWS(O$2:O4133),O$2:O$5193,0)),"")</f>
        <v/>
      </c>
    </row>
    <row r="4134" spans="1:19" x14ac:dyDescent="0.25">
      <c r="A4134" s="69">
        <v>660</v>
      </c>
      <c r="B4134" s="69" t="s">
        <v>12538</v>
      </c>
      <c r="C4134" s="69" t="s">
        <v>12539</v>
      </c>
      <c r="D4134" s="69" t="s">
        <v>12352</v>
      </c>
      <c r="E4134" s="69" t="s">
        <v>22455</v>
      </c>
      <c r="F4134" s="69" t="s">
        <v>12540</v>
      </c>
      <c r="G4134" s="69" t="s">
        <v>12541</v>
      </c>
      <c r="H4134" s="69">
        <v>59.791899999999998</v>
      </c>
      <c r="I4134" s="69">
        <v>5.3408499999999997</v>
      </c>
      <c r="J4134" s="69">
        <v>160</v>
      </c>
      <c r="K4134" s="69">
        <v>1</v>
      </c>
      <c r="L4134" s="69">
        <f>COUNTIFS(Aéroports!$C$2:$C$5193,Aéroports!$C4134,Aéroports!$D$2:$D$5193,Aéroports!$D4134)</f>
        <v>1</v>
      </c>
      <c r="M4134" s="69" t="str">
        <f>IF(AND(Formulaire!$H$15=Aéroports!$E4134,--ISNUMBER(IFERROR(SEARCH(Formulaire!$H$16,$C4134,1),""))=1),MAX(M$1:M4133)+1,"")</f>
        <v/>
      </c>
      <c r="N4134" s="69" t="str">
        <f>IF(AND(Formulaire!$H$21=Aéroports!$E4134,--ISNUMBER(IFERROR(SEARCH(Formulaire!$H$22,$C4134,1),""))=1),MAX(N$1:N4133)+1,"")</f>
        <v/>
      </c>
      <c r="O4134" s="69" t="str">
        <f>IF(AND(Formulaire!$H$27=Aéroports!$E4134,--ISNUMBER(IFERROR(SEARCH(Formulaire!$H$28,$C4134,1),""))=1),MAX(O$1:O4133)+1,"")</f>
        <v/>
      </c>
      <c r="Q4134" s="91" t="str">
        <f>IFERROR(INDEX($C$2:$C$5193,MATCH(ROWS(M$2:M4134),M$2:M$5193,0)),"")</f>
        <v/>
      </c>
      <c r="R4134" s="70" t="str">
        <f>IFERROR(INDEX($C$2:$C$5193,MATCH(ROWS(N$2:N4134),N$2:N$5193,0)),"")</f>
        <v/>
      </c>
      <c r="S4134" s="92" t="str">
        <f>IFERROR(INDEX($C$2:$C$5193,MATCH(ROWS(O$2:O4134),O$2:O$5193,0)),"")</f>
        <v/>
      </c>
    </row>
    <row r="4135" spans="1:19" x14ac:dyDescent="0.25">
      <c r="A4135" s="68">
        <v>658</v>
      </c>
      <c r="B4135" s="68" t="s">
        <v>12542</v>
      </c>
      <c r="C4135" s="68" t="s">
        <v>12543</v>
      </c>
      <c r="D4135" s="68" t="s">
        <v>12352</v>
      </c>
      <c r="E4135" s="68" t="s">
        <v>22455</v>
      </c>
      <c r="F4135" s="68" t="s">
        <v>12544</v>
      </c>
      <c r="G4135" s="68" t="s">
        <v>12545</v>
      </c>
      <c r="H4135" s="68">
        <v>78.246099999999998</v>
      </c>
      <c r="I4135" s="68">
        <v>15.4656</v>
      </c>
      <c r="J4135" s="68">
        <v>88</v>
      </c>
      <c r="K4135" s="68">
        <v>1</v>
      </c>
      <c r="L4135" s="68">
        <f>COUNTIFS(Aéroports!$C$2:$C$5193,Aéroports!$C4135,Aéroports!$D$2:$D$5193,Aéroports!$D4135)</f>
        <v>1</v>
      </c>
      <c r="M4135" s="68" t="str">
        <f>IF(AND(Formulaire!$H$15=Aéroports!$E4135,--ISNUMBER(IFERROR(SEARCH(Formulaire!$H$16,$C4135,1),""))=1),MAX(M$1:M4134)+1,"")</f>
        <v/>
      </c>
      <c r="N4135" s="68" t="str">
        <f>IF(AND(Formulaire!$H$21=Aéroports!$E4135,--ISNUMBER(IFERROR(SEARCH(Formulaire!$H$22,$C4135,1),""))=1),MAX(N$1:N4134)+1,"")</f>
        <v/>
      </c>
      <c r="O4135" s="68" t="str">
        <f>IF(AND(Formulaire!$H$27=Aéroports!$E4135,--ISNUMBER(IFERROR(SEARCH(Formulaire!$H$28,$C4135,1),""))=1),MAX(O$1:O4134)+1,"")</f>
        <v/>
      </c>
      <c r="Q4135" s="91" t="str">
        <f>IFERROR(INDEX($C$2:$C$5193,MATCH(ROWS(M$2:M4135),M$2:M$5193,0)),"")</f>
        <v/>
      </c>
      <c r="R4135" s="70" t="str">
        <f>IFERROR(INDEX($C$2:$C$5193,MATCH(ROWS(N$2:N4135),N$2:N$5193,0)),"")</f>
        <v/>
      </c>
      <c r="S4135" s="92" t="str">
        <f>IFERROR(INDEX($C$2:$C$5193,MATCH(ROWS(O$2:O4135),O$2:O$5193,0)),"")</f>
        <v/>
      </c>
    </row>
    <row r="4136" spans="1:19" x14ac:dyDescent="0.25">
      <c r="A4136" s="69">
        <v>5587</v>
      </c>
      <c r="B4136" s="69" t="s">
        <v>12546</v>
      </c>
      <c r="C4136" s="69" t="s">
        <v>12547</v>
      </c>
      <c r="D4136" s="69" t="s">
        <v>12352</v>
      </c>
      <c r="E4136" s="69" t="s">
        <v>22455</v>
      </c>
      <c r="F4136" s="69" t="s">
        <v>12548</v>
      </c>
      <c r="G4136" s="69" t="s">
        <v>12549</v>
      </c>
      <c r="H4136" s="69">
        <v>68.243300000000005</v>
      </c>
      <c r="I4136" s="69">
        <v>14.6692</v>
      </c>
      <c r="J4136" s="69">
        <v>27</v>
      </c>
      <c r="K4136" s="69">
        <v>1</v>
      </c>
      <c r="L4136" s="69">
        <f>COUNTIFS(Aéroports!$C$2:$C$5193,Aéroports!$C4136,Aéroports!$D$2:$D$5193,Aéroports!$D4136)</f>
        <v>1</v>
      </c>
      <c r="M4136" s="69" t="str">
        <f>IF(AND(Formulaire!$H$15=Aéroports!$E4136,--ISNUMBER(IFERROR(SEARCH(Formulaire!$H$16,$C4136,1),""))=1),MAX(M$1:M4135)+1,"")</f>
        <v/>
      </c>
      <c r="N4136" s="69" t="str">
        <f>IF(AND(Formulaire!$H$21=Aéroports!$E4136,--ISNUMBER(IFERROR(SEARCH(Formulaire!$H$22,$C4136,1),""))=1),MAX(N$1:N4135)+1,"")</f>
        <v/>
      </c>
      <c r="O4136" s="69" t="str">
        <f>IF(AND(Formulaire!$H$27=Aéroports!$E4136,--ISNUMBER(IFERROR(SEARCH(Formulaire!$H$28,$C4136,1),""))=1),MAX(O$1:O4135)+1,"")</f>
        <v/>
      </c>
      <c r="Q4136" s="91" t="str">
        <f>IFERROR(INDEX($C$2:$C$5193,MATCH(ROWS(M$2:M4136),M$2:M$5193,0)),"")</f>
        <v/>
      </c>
      <c r="R4136" s="70" t="str">
        <f>IFERROR(INDEX($C$2:$C$5193,MATCH(ROWS(N$2:N4136),N$2:N$5193,0)),"")</f>
        <v/>
      </c>
      <c r="S4136" s="92" t="str">
        <f>IFERROR(INDEX($C$2:$C$5193,MATCH(ROWS(O$2:O4136),O$2:O$5193,0)),"")</f>
        <v/>
      </c>
    </row>
    <row r="4137" spans="1:19" x14ac:dyDescent="0.25">
      <c r="A4137" s="68">
        <v>663</v>
      </c>
      <c r="B4137" s="68" t="s">
        <v>12550</v>
      </c>
      <c r="C4137" s="68" t="s">
        <v>12551</v>
      </c>
      <c r="D4137" s="68" t="s">
        <v>12352</v>
      </c>
      <c r="E4137" s="68" t="s">
        <v>22455</v>
      </c>
      <c r="F4137" s="68" t="s">
        <v>12552</v>
      </c>
      <c r="G4137" s="68" t="s">
        <v>12553</v>
      </c>
      <c r="H4137" s="68">
        <v>69.683300000000003</v>
      </c>
      <c r="I4137" s="68">
        <v>18.918900000000001</v>
      </c>
      <c r="J4137" s="68">
        <v>31</v>
      </c>
      <c r="K4137" s="68">
        <v>1</v>
      </c>
      <c r="L4137" s="68">
        <f>COUNTIFS(Aéroports!$C$2:$C$5193,Aéroports!$C4137,Aéroports!$D$2:$D$5193,Aéroports!$D4137)</f>
        <v>1</v>
      </c>
      <c r="M4137" s="68" t="str">
        <f>IF(AND(Formulaire!$H$15=Aéroports!$E4137,--ISNUMBER(IFERROR(SEARCH(Formulaire!$H$16,$C4137,1),""))=1),MAX(M$1:M4136)+1,"")</f>
        <v/>
      </c>
      <c r="N4137" s="68" t="str">
        <f>IF(AND(Formulaire!$H$21=Aéroports!$E4137,--ISNUMBER(IFERROR(SEARCH(Formulaire!$H$22,$C4137,1),""))=1),MAX(N$1:N4136)+1,"")</f>
        <v/>
      </c>
      <c r="O4137" s="68" t="str">
        <f>IF(AND(Formulaire!$H$27=Aéroports!$E4137,--ISNUMBER(IFERROR(SEARCH(Formulaire!$H$28,$C4137,1),""))=1),MAX(O$1:O4136)+1,"")</f>
        <v/>
      </c>
      <c r="Q4137" s="91" t="str">
        <f>IFERROR(INDEX($C$2:$C$5193,MATCH(ROWS(M$2:M4137),M$2:M$5193,0)),"")</f>
        <v/>
      </c>
      <c r="R4137" s="70" t="str">
        <f>IFERROR(INDEX($C$2:$C$5193,MATCH(ROWS(N$2:N4137),N$2:N$5193,0)),"")</f>
        <v/>
      </c>
      <c r="S4137" s="92" t="str">
        <f>IFERROR(INDEX($C$2:$C$5193,MATCH(ROWS(O$2:O4137),O$2:O$5193,0)),"")</f>
        <v/>
      </c>
    </row>
    <row r="4138" spans="1:19" x14ac:dyDescent="0.25">
      <c r="A4138" s="69">
        <v>665</v>
      </c>
      <c r="B4138" s="69" t="s">
        <v>12554</v>
      </c>
      <c r="C4138" s="69" t="s">
        <v>12555</v>
      </c>
      <c r="D4138" s="69" t="s">
        <v>12352</v>
      </c>
      <c r="E4138" s="69" t="s">
        <v>22455</v>
      </c>
      <c r="F4138" s="69" t="s">
        <v>12556</v>
      </c>
      <c r="G4138" s="69" t="s">
        <v>12557</v>
      </c>
      <c r="H4138" s="69">
        <v>63.457799999999999</v>
      </c>
      <c r="I4138" s="69">
        <v>10.923999999999999</v>
      </c>
      <c r="J4138" s="69">
        <v>56</v>
      </c>
      <c r="K4138" s="69">
        <v>1</v>
      </c>
      <c r="L4138" s="69">
        <f>COUNTIFS(Aéroports!$C$2:$C$5193,Aéroports!$C4138,Aéroports!$D$2:$D$5193,Aéroports!$D4138)</f>
        <v>1</v>
      </c>
      <c r="M4138" s="69" t="str">
        <f>IF(AND(Formulaire!$H$15=Aéroports!$E4138,--ISNUMBER(IFERROR(SEARCH(Formulaire!$H$16,$C4138,1),""))=1),MAX(M$1:M4137)+1,"")</f>
        <v/>
      </c>
      <c r="N4138" s="69" t="str">
        <f>IF(AND(Formulaire!$H$21=Aéroports!$E4138,--ISNUMBER(IFERROR(SEARCH(Formulaire!$H$22,$C4138,1),""))=1),MAX(N$1:N4137)+1,"")</f>
        <v/>
      </c>
      <c r="O4138" s="69" t="str">
        <f>IF(AND(Formulaire!$H$27=Aéroports!$E4138,--ISNUMBER(IFERROR(SEARCH(Formulaire!$H$28,$C4138,1),""))=1),MAX(O$1:O4137)+1,"")</f>
        <v/>
      </c>
      <c r="Q4138" s="91" t="str">
        <f>IFERROR(INDEX($C$2:$C$5193,MATCH(ROWS(M$2:M4138),M$2:M$5193,0)),"")</f>
        <v/>
      </c>
      <c r="R4138" s="70" t="str">
        <f>IFERROR(INDEX($C$2:$C$5193,MATCH(ROWS(N$2:N4138),N$2:N$5193,0)),"")</f>
        <v/>
      </c>
      <c r="S4138" s="92" t="str">
        <f>IFERROR(INDEX($C$2:$C$5193,MATCH(ROWS(O$2:O4138),O$2:O$5193,0)),"")</f>
        <v/>
      </c>
    </row>
    <row r="4139" spans="1:19" x14ac:dyDescent="0.25">
      <c r="A4139" s="68">
        <v>4328</v>
      </c>
      <c r="B4139" s="68" t="s">
        <v>12558</v>
      </c>
      <c r="C4139" s="68" t="s">
        <v>12559</v>
      </c>
      <c r="D4139" s="68" t="s">
        <v>12352</v>
      </c>
      <c r="E4139" s="68" t="s">
        <v>22455</v>
      </c>
      <c r="F4139" s="68" t="s">
        <v>12560</v>
      </c>
      <c r="G4139" s="68" t="s">
        <v>12561</v>
      </c>
      <c r="H4139" s="68">
        <v>70.065299999999993</v>
      </c>
      <c r="I4139" s="68">
        <v>29.8447</v>
      </c>
      <c r="J4139" s="68">
        <v>127</v>
      </c>
      <c r="K4139" s="68">
        <v>1</v>
      </c>
      <c r="L4139" s="68">
        <f>COUNTIFS(Aéroports!$C$2:$C$5193,Aéroports!$C4139,Aéroports!$D$2:$D$5193,Aéroports!$D4139)</f>
        <v>1</v>
      </c>
      <c r="M4139" s="68" t="str">
        <f>IF(AND(Formulaire!$H$15=Aéroports!$E4139,--ISNUMBER(IFERROR(SEARCH(Formulaire!$H$16,$C4139,1),""))=1),MAX(M$1:M4138)+1,"")</f>
        <v/>
      </c>
      <c r="N4139" s="68" t="str">
        <f>IF(AND(Formulaire!$H$21=Aéroports!$E4139,--ISNUMBER(IFERROR(SEARCH(Formulaire!$H$22,$C4139,1),""))=1),MAX(N$1:N4138)+1,"")</f>
        <v/>
      </c>
      <c r="O4139" s="68" t="str">
        <f>IF(AND(Formulaire!$H$27=Aéroports!$E4139,--ISNUMBER(IFERROR(SEARCH(Formulaire!$H$28,$C4139,1),""))=1),MAX(O$1:O4138)+1,"")</f>
        <v/>
      </c>
      <c r="Q4139" s="91" t="str">
        <f>IFERROR(INDEX($C$2:$C$5193,MATCH(ROWS(M$2:M4139),M$2:M$5193,0)),"")</f>
        <v/>
      </c>
      <c r="R4139" s="70" t="str">
        <f>IFERROR(INDEX($C$2:$C$5193,MATCH(ROWS(N$2:N4139),N$2:N$5193,0)),"")</f>
        <v/>
      </c>
      <c r="S4139" s="92" t="str">
        <f>IFERROR(INDEX($C$2:$C$5193,MATCH(ROWS(O$2:O4139),O$2:O$5193,0)),"")</f>
        <v/>
      </c>
    </row>
    <row r="4140" spans="1:19" x14ac:dyDescent="0.25">
      <c r="A4140" s="69">
        <v>5590</v>
      </c>
      <c r="B4140" s="69" t="s">
        <v>12562</v>
      </c>
      <c r="C4140" s="69" t="s">
        <v>12563</v>
      </c>
      <c r="D4140" s="69" t="s">
        <v>12352</v>
      </c>
      <c r="E4140" s="69" t="s">
        <v>22455</v>
      </c>
      <c r="F4140" s="69" t="s">
        <v>12564</v>
      </c>
      <c r="G4140" s="69" t="s">
        <v>12565</v>
      </c>
      <c r="H4140" s="69">
        <v>67.654560000000004</v>
      </c>
      <c r="I4140" s="69">
        <v>12.727259999999999</v>
      </c>
      <c r="J4140" s="69">
        <v>12</v>
      </c>
      <c r="K4140" s="69">
        <v>1</v>
      </c>
      <c r="L4140" s="69">
        <f>COUNTIFS(Aéroports!$C$2:$C$5193,Aéroports!$C4140,Aéroports!$D$2:$D$5193,Aéroports!$D4140)</f>
        <v>1</v>
      </c>
      <c r="M4140" s="69" t="str">
        <f>IF(AND(Formulaire!$H$15=Aéroports!$E4140,--ISNUMBER(IFERROR(SEARCH(Formulaire!$H$16,$C4140,1),""))=1),MAX(M$1:M4139)+1,"")</f>
        <v/>
      </c>
      <c r="N4140" s="69" t="str">
        <f>IF(AND(Formulaire!$H$21=Aéroports!$E4140,--ISNUMBER(IFERROR(SEARCH(Formulaire!$H$22,$C4140,1),""))=1),MAX(N$1:N4139)+1,"")</f>
        <v/>
      </c>
      <c r="O4140" s="69" t="str">
        <f>IF(AND(Formulaire!$H$27=Aéroports!$E4140,--ISNUMBER(IFERROR(SEARCH(Formulaire!$H$28,$C4140,1),""))=1),MAX(O$1:O4139)+1,"")</f>
        <v/>
      </c>
      <c r="Q4140" s="91" t="str">
        <f>IFERROR(INDEX($C$2:$C$5193,MATCH(ROWS(M$2:M4140),M$2:M$5193,0)),"")</f>
        <v/>
      </c>
      <c r="R4140" s="70" t="str">
        <f>IFERROR(INDEX($C$2:$C$5193,MATCH(ROWS(N$2:N4140),N$2:N$5193,0)),"")</f>
        <v/>
      </c>
      <c r="S4140" s="92" t="str">
        <f>IFERROR(INDEX($C$2:$C$5193,MATCH(ROWS(O$2:O4140),O$2:O$5193,0)),"")</f>
        <v/>
      </c>
    </row>
    <row r="4141" spans="1:19" x14ac:dyDescent="0.25">
      <c r="A4141" s="68">
        <v>5589</v>
      </c>
      <c r="B4141" s="68" t="s">
        <v>12566</v>
      </c>
      <c r="C4141" s="68" t="s">
        <v>12567</v>
      </c>
      <c r="D4141" s="68" t="s">
        <v>12352</v>
      </c>
      <c r="E4141" s="68" t="s">
        <v>22455</v>
      </c>
      <c r="F4141" s="68" t="s">
        <v>12568</v>
      </c>
      <c r="G4141" s="68" t="s">
        <v>12569</v>
      </c>
      <c r="H4141" s="68">
        <v>70.355400000000003</v>
      </c>
      <c r="I4141" s="68">
        <v>31.044899999999998</v>
      </c>
      <c r="J4141" s="68">
        <v>42</v>
      </c>
      <c r="K4141" s="68">
        <v>1</v>
      </c>
      <c r="L4141" s="68">
        <f>COUNTIFS(Aéroports!$C$2:$C$5193,Aéroports!$C4141,Aéroports!$D$2:$D$5193,Aéroports!$D4141)</f>
        <v>1</v>
      </c>
      <c r="M4141" s="68" t="str">
        <f>IF(AND(Formulaire!$H$15=Aéroports!$E4141,--ISNUMBER(IFERROR(SEARCH(Formulaire!$H$16,$C4141,1),""))=1),MAX(M$1:M4140)+1,"")</f>
        <v/>
      </c>
      <c r="N4141" s="68" t="str">
        <f>IF(AND(Formulaire!$H$21=Aéroports!$E4141,--ISNUMBER(IFERROR(SEARCH(Formulaire!$H$22,$C4141,1),""))=1),MAX(N$1:N4140)+1,"")</f>
        <v/>
      </c>
      <c r="O4141" s="68" t="str">
        <f>IF(AND(Formulaire!$H$27=Aéroports!$E4141,--ISNUMBER(IFERROR(SEARCH(Formulaire!$H$28,$C4141,1),""))=1),MAX(O$1:O4140)+1,"")</f>
        <v/>
      </c>
      <c r="Q4141" s="91" t="str">
        <f>IFERROR(INDEX($C$2:$C$5193,MATCH(ROWS(M$2:M4141),M$2:M$5193,0)),"")</f>
        <v/>
      </c>
      <c r="R4141" s="70" t="str">
        <f>IFERROR(INDEX($C$2:$C$5193,MATCH(ROWS(N$2:N4141),N$2:N$5193,0)),"")</f>
        <v/>
      </c>
      <c r="S4141" s="92" t="str">
        <f>IFERROR(INDEX($C$2:$C$5193,MATCH(ROWS(O$2:O4141),O$2:O$5193,0)),"")</f>
        <v/>
      </c>
    </row>
    <row r="4142" spans="1:19" x14ac:dyDescent="0.25">
      <c r="A4142" s="69">
        <v>5921</v>
      </c>
      <c r="B4142" s="69" t="s">
        <v>11972</v>
      </c>
      <c r="C4142" s="69" t="s">
        <v>11973</v>
      </c>
      <c r="D4142" s="69" t="s">
        <v>11974</v>
      </c>
      <c r="E4142" s="69" t="s">
        <v>22450</v>
      </c>
      <c r="F4142" s="69" t="s">
        <v>11975</v>
      </c>
      <c r="G4142" s="69" t="s">
        <v>11976</v>
      </c>
      <c r="H4142" s="69">
        <v>-22.588899999999999</v>
      </c>
      <c r="I4142" s="69">
        <v>167.45599999999999</v>
      </c>
      <c r="J4142" s="69">
        <v>315</v>
      </c>
      <c r="K4142" s="69">
        <v>11</v>
      </c>
      <c r="L4142" s="69">
        <f>COUNTIFS(Aéroports!$C$2:$C$5193,Aéroports!$C4142,Aéroports!$D$2:$D$5193,Aéroports!$D4142)</f>
        <v>1</v>
      </c>
      <c r="M4142" s="69" t="str">
        <f>IF(AND(Formulaire!$H$15=Aéroports!$E4142,--ISNUMBER(IFERROR(SEARCH(Formulaire!$H$16,$C4142,1),""))=1),MAX(M$1:M4141)+1,"")</f>
        <v/>
      </c>
      <c r="N4142" s="69" t="str">
        <f>IF(AND(Formulaire!$H$21=Aéroports!$E4142,--ISNUMBER(IFERROR(SEARCH(Formulaire!$H$22,$C4142,1),""))=1),MAX(N$1:N4141)+1,"")</f>
        <v/>
      </c>
      <c r="O4142" s="69" t="str">
        <f>IF(AND(Formulaire!$H$27=Aéroports!$E4142,--ISNUMBER(IFERROR(SEARCH(Formulaire!$H$28,$C4142,1),""))=1),MAX(O$1:O4141)+1,"")</f>
        <v/>
      </c>
      <c r="Q4142" s="91" t="str">
        <f>IFERROR(INDEX($C$2:$C$5193,MATCH(ROWS(M$2:M4142),M$2:M$5193,0)),"")</f>
        <v/>
      </c>
      <c r="R4142" s="70" t="str">
        <f>IFERROR(INDEX($C$2:$C$5193,MATCH(ROWS(N$2:N4142),N$2:N$5193,0)),"")</f>
        <v/>
      </c>
      <c r="S4142" s="92" t="str">
        <f>IFERROR(INDEX($C$2:$C$5193,MATCH(ROWS(O$2:O4142),O$2:O$5193,0)),"")</f>
        <v/>
      </c>
    </row>
    <row r="4143" spans="1:19" x14ac:dyDescent="0.25">
      <c r="A4143" s="68">
        <v>1998</v>
      </c>
      <c r="B4143" s="68" t="s">
        <v>11977</v>
      </c>
      <c r="C4143" s="68" t="s">
        <v>11978</v>
      </c>
      <c r="D4143" s="68" t="s">
        <v>11974</v>
      </c>
      <c r="E4143" s="68" t="s">
        <v>22450</v>
      </c>
      <c r="F4143" s="68" t="s">
        <v>11979</v>
      </c>
      <c r="G4143" s="68" t="s">
        <v>11980</v>
      </c>
      <c r="H4143" s="68">
        <v>-21.054300000000001</v>
      </c>
      <c r="I4143" s="68">
        <v>164.83699999999999</v>
      </c>
      <c r="J4143" s="68">
        <v>23</v>
      </c>
      <c r="K4143" s="68">
        <v>11</v>
      </c>
      <c r="L4143" s="68">
        <f>COUNTIFS(Aéroports!$C$2:$C$5193,Aéroports!$C4143,Aéroports!$D$2:$D$5193,Aéroports!$D4143)</f>
        <v>1</v>
      </c>
      <c r="M4143" s="68" t="str">
        <f>IF(AND(Formulaire!$H$15=Aéroports!$E4143,--ISNUMBER(IFERROR(SEARCH(Formulaire!$H$16,$C4143,1),""))=1),MAX(M$1:M4142)+1,"")</f>
        <v/>
      </c>
      <c r="N4143" s="68" t="str">
        <f>IF(AND(Formulaire!$H$21=Aéroports!$E4143,--ISNUMBER(IFERROR(SEARCH(Formulaire!$H$22,$C4143,1),""))=1),MAX(N$1:N4142)+1,"")</f>
        <v/>
      </c>
      <c r="O4143" s="68" t="str">
        <f>IF(AND(Formulaire!$H$27=Aéroports!$E4143,--ISNUMBER(IFERROR(SEARCH(Formulaire!$H$28,$C4143,1),""))=1),MAX(O$1:O4142)+1,"")</f>
        <v/>
      </c>
      <c r="Q4143" s="91" t="str">
        <f>IFERROR(INDEX($C$2:$C$5193,MATCH(ROWS(M$2:M4143),M$2:M$5193,0)),"")</f>
        <v/>
      </c>
      <c r="R4143" s="70" t="str">
        <f>IFERROR(INDEX($C$2:$C$5193,MATCH(ROWS(N$2:N4143),N$2:N$5193,0)),"")</f>
        <v/>
      </c>
      <c r="S4143" s="92" t="str">
        <f>IFERROR(INDEX($C$2:$C$5193,MATCH(ROWS(O$2:O4143),O$2:O$5193,0)),"")</f>
        <v/>
      </c>
    </row>
    <row r="4144" spans="1:19" x14ac:dyDescent="0.25">
      <c r="A4144" s="69">
        <v>1999</v>
      </c>
      <c r="B4144" s="69" t="s">
        <v>11981</v>
      </c>
      <c r="C4144" s="69" t="s">
        <v>11982</v>
      </c>
      <c r="D4144" s="69" t="s">
        <v>11974</v>
      </c>
      <c r="E4144" s="69" t="s">
        <v>22450</v>
      </c>
      <c r="F4144" s="69" t="s">
        <v>11983</v>
      </c>
      <c r="G4144" s="69" t="s">
        <v>11984</v>
      </c>
      <c r="H4144" s="69">
        <v>-20.546299999999999</v>
      </c>
      <c r="I4144" s="69">
        <v>164.256</v>
      </c>
      <c r="J4144" s="69">
        <v>42</v>
      </c>
      <c r="K4144" s="69">
        <v>11</v>
      </c>
      <c r="L4144" s="69">
        <f>COUNTIFS(Aéroports!$C$2:$C$5193,Aéroports!$C4144,Aéroports!$D$2:$D$5193,Aéroports!$D4144)</f>
        <v>1</v>
      </c>
      <c r="M4144" s="69" t="str">
        <f>IF(AND(Formulaire!$H$15=Aéroports!$E4144,--ISNUMBER(IFERROR(SEARCH(Formulaire!$H$16,$C4144,1),""))=1),MAX(M$1:M4143)+1,"")</f>
        <v/>
      </c>
      <c r="N4144" s="69" t="str">
        <f>IF(AND(Formulaire!$H$21=Aéroports!$E4144,--ISNUMBER(IFERROR(SEARCH(Formulaire!$H$22,$C4144,1),""))=1),MAX(N$1:N4143)+1,"")</f>
        <v/>
      </c>
      <c r="O4144" s="69" t="str">
        <f>IF(AND(Formulaire!$H$27=Aéroports!$E4144,--ISNUMBER(IFERROR(SEARCH(Formulaire!$H$28,$C4144,1),""))=1),MAX(O$1:O4143)+1,"")</f>
        <v/>
      </c>
      <c r="Q4144" s="91" t="str">
        <f>IFERROR(INDEX($C$2:$C$5193,MATCH(ROWS(M$2:M4144),M$2:M$5193,0)),"")</f>
        <v/>
      </c>
      <c r="R4144" s="70" t="str">
        <f>IFERROR(INDEX($C$2:$C$5193,MATCH(ROWS(N$2:N4144),N$2:N$5193,0)),"")</f>
        <v/>
      </c>
      <c r="S4144" s="92" t="str">
        <f>IFERROR(INDEX($C$2:$C$5193,MATCH(ROWS(O$2:O4144),O$2:O$5193,0)),"")</f>
        <v/>
      </c>
    </row>
    <row r="4145" spans="1:19" x14ac:dyDescent="0.25">
      <c r="A4145" s="68">
        <v>2000</v>
      </c>
      <c r="B4145" s="68" t="s">
        <v>11985</v>
      </c>
      <c r="C4145" s="68" t="s">
        <v>11986</v>
      </c>
      <c r="D4145" s="68" t="s">
        <v>11974</v>
      </c>
      <c r="E4145" s="68" t="s">
        <v>22450</v>
      </c>
      <c r="F4145" s="68" t="s">
        <v>11987</v>
      </c>
      <c r="G4145" s="68" t="s">
        <v>11988</v>
      </c>
      <c r="H4145" s="68">
        <v>-20.774799999999999</v>
      </c>
      <c r="I4145" s="68">
        <v>167.24</v>
      </c>
      <c r="J4145" s="68">
        <v>92</v>
      </c>
      <c r="K4145" s="68">
        <v>11</v>
      </c>
      <c r="L4145" s="68">
        <f>COUNTIFS(Aéroports!$C$2:$C$5193,Aéroports!$C4145,Aéroports!$D$2:$D$5193,Aéroports!$D4145)</f>
        <v>1</v>
      </c>
      <c r="M4145" s="68" t="str">
        <f>IF(AND(Formulaire!$H$15=Aéroports!$E4145,--ISNUMBER(IFERROR(SEARCH(Formulaire!$H$16,$C4145,1),""))=1),MAX(M$1:M4144)+1,"")</f>
        <v/>
      </c>
      <c r="N4145" s="68" t="str">
        <f>IF(AND(Formulaire!$H$21=Aéroports!$E4145,--ISNUMBER(IFERROR(SEARCH(Formulaire!$H$22,$C4145,1),""))=1),MAX(N$1:N4144)+1,"")</f>
        <v/>
      </c>
      <c r="O4145" s="68" t="str">
        <f>IF(AND(Formulaire!$H$27=Aéroports!$E4145,--ISNUMBER(IFERROR(SEARCH(Formulaire!$H$28,$C4145,1),""))=1),MAX(O$1:O4144)+1,"")</f>
        <v/>
      </c>
      <c r="Q4145" s="91" t="str">
        <f>IFERROR(INDEX($C$2:$C$5193,MATCH(ROWS(M$2:M4145),M$2:M$5193,0)),"")</f>
        <v/>
      </c>
      <c r="R4145" s="70" t="str">
        <f>IFERROR(INDEX($C$2:$C$5193,MATCH(ROWS(N$2:N4145),N$2:N$5193,0)),"")</f>
        <v/>
      </c>
      <c r="S4145" s="92" t="str">
        <f>IFERROR(INDEX($C$2:$C$5193,MATCH(ROWS(O$2:O4145),O$2:O$5193,0)),"")</f>
        <v/>
      </c>
    </row>
    <row r="4146" spans="1:19" x14ac:dyDescent="0.25">
      <c r="A4146" s="69">
        <v>2002</v>
      </c>
      <c r="B4146" s="69" t="s">
        <v>11989</v>
      </c>
      <c r="C4146" s="69" t="s">
        <v>11990</v>
      </c>
      <c r="D4146" s="69" t="s">
        <v>11974</v>
      </c>
      <c r="E4146" s="69" t="s">
        <v>22450</v>
      </c>
      <c r="F4146" s="69" t="s">
        <v>11991</v>
      </c>
      <c r="G4146" s="69" t="s">
        <v>11992</v>
      </c>
      <c r="H4146" s="69">
        <v>-21.4817</v>
      </c>
      <c r="I4146" s="69">
        <v>168.03800000000001</v>
      </c>
      <c r="J4146" s="69">
        <v>141</v>
      </c>
      <c r="K4146" s="69">
        <v>11</v>
      </c>
      <c r="L4146" s="69">
        <f>COUNTIFS(Aéroports!$C$2:$C$5193,Aéroports!$C4146,Aéroports!$D$2:$D$5193,Aéroports!$D4146)</f>
        <v>1</v>
      </c>
      <c r="M4146" s="69" t="str">
        <f>IF(AND(Formulaire!$H$15=Aéroports!$E4146,--ISNUMBER(IFERROR(SEARCH(Formulaire!$H$16,$C4146,1),""))=1),MAX(M$1:M4145)+1,"")</f>
        <v/>
      </c>
      <c r="N4146" s="69" t="str">
        <f>IF(AND(Formulaire!$H$21=Aéroports!$E4146,--ISNUMBER(IFERROR(SEARCH(Formulaire!$H$22,$C4146,1),""))=1),MAX(N$1:N4145)+1,"")</f>
        <v/>
      </c>
      <c r="O4146" s="69" t="str">
        <f>IF(AND(Formulaire!$H$27=Aéroports!$E4146,--ISNUMBER(IFERROR(SEARCH(Formulaire!$H$28,$C4146,1),""))=1),MAX(O$1:O4145)+1,"")</f>
        <v/>
      </c>
      <c r="Q4146" s="91" t="str">
        <f>IFERROR(INDEX($C$2:$C$5193,MATCH(ROWS(M$2:M4146),M$2:M$5193,0)),"")</f>
        <v/>
      </c>
      <c r="R4146" s="70" t="str">
        <f>IFERROR(INDEX($C$2:$C$5193,MATCH(ROWS(N$2:N4146),N$2:N$5193,0)),"")</f>
        <v/>
      </c>
      <c r="S4146" s="92" t="str">
        <f>IFERROR(INDEX($C$2:$C$5193,MATCH(ROWS(O$2:O4146),O$2:O$5193,0)),"")</f>
        <v/>
      </c>
    </row>
    <row r="4147" spans="1:19" x14ac:dyDescent="0.25">
      <c r="A4147" s="68">
        <v>2005</v>
      </c>
      <c r="B4147" s="68" t="s">
        <v>11997</v>
      </c>
      <c r="C4147" s="68" t="s">
        <v>11994</v>
      </c>
      <c r="D4147" s="68" t="s">
        <v>11974</v>
      </c>
      <c r="E4147" s="68" t="s">
        <v>22450</v>
      </c>
      <c r="F4147" s="68" t="s">
        <v>11998</v>
      </c>
      <c r="G4147" s="68" t="s">
        <v>11999</v>
      </c>
      <c r="H4147" s="68">
        <v>-22.014600000000002</v>
      </c>
      <c r="I4147" s="68">
        <v>166.21299999999999</v>
      </c>
      <c r="J4147" s="68">
        <v>52</v>
      </c>
      <c r="K4147" s="68">
        <v>11</v>
      </c>
      <c r="L4147" s="68">
        <f>COUNTIFS(Aéroports!$C$2:$C$5193,Aéroports!$C4147,Aéroports!$D$2:$D$5193,Aéroports!$D4147)</f>
        <v>1</v>
      </c>
      <c r="M4147" s="68" t="str">
        <f>IF(AND(Formulaire!$H$15=Aéroports!$E4147,--ISNUMBER(IFERROR(SEARCH(Formulaire!$H$16,$C4147,1),""))=1),MAX(M$1:M4146)+1,"")</f>
        <v/>
      </c>
      <c r="N4147" s="68" t="str">
        <f>IF(AND(Formulaire!$H$21=Aéroports!$E4147,--ISNUMBER(IFERROR(SEARCH(Formulaire!$H$22,$C4147,1),""))=1),MAX(N$1:N4146)+1,"")</f>
        <v/>
      </c>
      <c r="O4147" s="68" t="str">
        <f>IF(AND(Formulaire!$H$27=Aéroports!$E4147,--ISNUMBER(IFERROR(SEARCH(Formulaire!$H$28,$C4147,1),""))=1),MAX(O$1:O4146)+1,"")</f>
        <v/>
      </c>
      <c r="Q4147" s="91" t="str">
        <f>IFERROR(INDEX($C$2:$C$5193,MATCH(ROWS(M$2:M4147),M$2:M$5193,0)),"")</f>
        <v/>
      </c>
      <c r="R4147" s="70" t="str">
        <f>IFERROR(INDEX($C$2:$C$5193,MATCH(ROWS(N$2:N4147),N$2:N$5193,0)),"")</f>
        <v/>
      </c>
      <c r="S4147" s="92" t="str">
        <f>IFERROR(INDEX($C$2:$C$5193,MATCH(ROWS(O$2:O4147),O$2:O$5193,0)),"")</f>
        <v/>
      </c>
    </row>
    <row r="4148" spans="1:19" x14ac:dyDescent="0.25">
      <c r="A4148" s="69">
        <v>2004</v>
      </c>
      <c r="B4148" s="69" t="s">
        <v>12000</v>
      </c>
      <c r="C4148" s="69" t="s">
        <v>12001</v>
      </c>
      <c r="D4148" s="69" t="s">
        <v>11974</v>
      </c>
      <c r="E4148" s="69" t="s">
        <v>22450</v>
      </c>
      <c r="F4148" s="69" t="s">
        <v>12002</v>
      </c>
      <c r="G4148" s="69" t="s">
        <v>12003</v>
      </c>
      <c r="H4148" s="69">
        <v>-20.640599999999999</v>
      </c>
      <c r="I4148" s="69">
        <v>166.57300000000001</v>
      </c>
      <c r="J4148" s="69">
        <v>23</v>
      </c>
      <c r="K4148" s="69">
        <v>11</v>
      </c>
      <c r="L4148" s="69">
        <f>COUNTIFS(Aéroports!$C$2:$C$5193,Aéroports!$C4148,Aéroports!$D$2:$D$5193,Aéroports!$D4148)</f>
        <v>1</v>
      </c>
      <c r="M4148" s="69" t="str">
        <f>IF(AND(Formulaire!$H$15=Aéroports!$E4148,--ISNUMBER(IFERROR(SEARCH(Formulaire!$H$16,$C4148,1),""))=1),MAX(M$1:M4147)+1,"")</f>
        <v/>
      </c>
      <c r="N4148" s="69" t="str">
        <f>IF(AND(Formulaire!$H$21=Aéroports!$E4148,--ISNUMBER(IFERROR(SEARCH(Formulaire!$H$22,$C4148,1),""))=1),MAX(N$1:N4147)+1,"")</f>
        <v/>
      </c>
      <c r="O4148" s="69" t="str">
        <f>IF(AND(Formulaire!$H$27=Aéroports!$E4148,--ISNUMBER(IFERROR(SEARCH(Formulaire!$H$28,$C4148,1),""))=1),MAX(O$1:O4147)+1,"")</f>
        <v/>
      </c>
      <c r="Q4148" s="91" t="str">
        <f>IFERROR(INDEX($C$2:$C$5193,MATCH(ROWS(M$2:M4148),M$2:M$5193,0)),"")</f>
        <v/>
      </c>
      <c r="R4148" s="70" t="str">
        <f>IFERROR(INDEX($C$2:$C$5193,MATCH(ROWS(N$2:N4148),N$2:N$5193,0)),"")</f>
        <v/>
      </c>
      <c r="S4148" s="92" t="str">
        <f>IFERROR(INDEX($C$2:$C$5193,MATCH(ROWS(O$2:O4148),O$2:O$5193,0)),"")</f>
        <v/>
      </c>
    </row>
    <row r="4149" spans="1:19" x14ac:dyDescent="0.25">
      <c r="A4149" s="68">
        <v>5919</v>
      </c>
      <c r="B4149" s="68" t="s">
        <v>12004</v>
      </c>
      <c r="C4149" s="68" t="s">
        <v>12005</v>
      </c>
      <c r="D4149" s="68" t="s">
        <v>11974</v>
      </c>
      <c r="E4149" s="68" t="s">
        <v>22450</v>
      </c>
      <c r="F4149" s="68" t="s">
        <v>12006</v>
      </c>
      <c r="G4149" s="68" t="s">
        <v>12007</v>
      </c>
      <c r="H4149" s="68">
        <v>-21.0961</v>
      </c>
      <c r="I4149" s="68">
        <v>167.804</v>
      </c>
      <c r="J4149" s="68">
        <v>128</v>
      </c>
      <c r="K4149" s="68">
        <v>11</v>
      </c>
      <c r="L4149" s="68">
        <f>COUNTIFS(Aéroports!$C$2:$C$5193,Aéroports!$C4149,Aéroports!$D$2:$D$5193,Aéroports!$D4149)</f>
        <v>1</v>
      </c>
      <c r="M4149" s="68" t="str">
        <f>IF(AND(Formulaire!$H$15=Aéroports!$E4149,--ISNUMBER(IFERROR(SEARCH(Formulaire!$H$16,$C4149,1),""))=1),MAX(M$1:M4148)+1,"")</f>
        <v/>
      </c>
      <c r="N4149" s="68" t="str">
        <f>IF(AND(Formulaire!$H$21=Aéroports!$E4149,--ISNUMBER(IFERROR(SEARCH(Formulaire!$H$22,$C4149,1),""))=1),MAX(N$1:N4148)+1,"")</f>
        <v/>
      </c>
      <c r="O4149" s="68" t="str">
        <f>IF(AND(Formulaire!$H$27=Aéroports!$E4149,--ISNUMBER(IFERROR(SEARCH(Formulaire!$H$28,$C4149,1),""))=1),MAX(O$1:O4148)+1,"")</f>
        <v/>
      </c>
      <c r="Q4149" s="91" t="str">
        <f>IFERROR(INDEX($C$2:$C$5193,MATCH(ROWS(M$2:M4149),M$2:M$5193,0)),"")</f>
        <v/>
      </c>
      <c r="R4149" s="70" t="str">
        <f>IFERROR(INDEX($C$2:$C$5193,MATCH(ROWS(N$2:N4149),N$2:N$5193,0)),"")</f>
        <v/>
      </c>
      <c r="S4149" s="92" t="str">
        <f>IFERROR(INDEX($C$2:$C$5193,MATCH(ROWS(O$2:O4149),O$2:O$5193,0)),"")</f>
        <v/>
      </c>
    </row>
    <row r="4150" spans="1:19" x14ac:dyDescent="0.25">
      <c r="A4150" s="69">
        <v>2003</v>
      </c>
      <c r="B4150" s="69" t="s">
        <v>12008</v>
      </c>
      <c r="C4150" s="69" t="s">
        <v>12009</v>
      </c>
      <c r="D4150" s="69" t="s">
        <v>11974</v>
      </c>
      <c r="E4150" s="69" t="s">
        <v>22450</v>
      </c>
      <c r="F4150" s="69" t="s">
        <v>12010</v>
      </c>
      <c r="G4150" s="69" t="s">
        <v>12011</v>
      </c>
      <c r="H4150" s="69">
        <v>-20.79</v>
      </c>
      <c r="I4150" s="69">
        <v>165.25899999999999</v>
      </c>
      <c r="J4150" s="69">
        <v>10</v>
      </c>
      <c r="K4150" s="69">
        <v>11</v>
      </c>
      <c r="L4150" s="69">
        <f>COUNTIFS(Aéroports!$C$2:$C$5193,Aéroports!$C4150,Aéroports!$D$2:$D$5193,Aéroports!$D4150)</f>
        <v>1</v>
      </c>
      <c r="M4150" s="69" t="str">
        <f>IF(AND(Formulaire!$H$15=Aéroports!$E4150,--ISNUMBER(IFERROR(SEARCH(Formulaire!$H$16,$C4150,1),""))=1),MAX(M$1:M4149)+1,"")</f>
        <v/>
      </c>
      <c r="N4150" s="69" t="str">
        <f>IF(AND(Formulaire!$H$21=Aéroports!$E4150,--ISNUMBER(IFERROR(SEARCH(Formulaire!$H$22,$C4150,1),""))=1),MAX(N$1:N4149)+1,"")</f>
        <v/>
      </c>
      <c r="O4150" s="69" t="str">
        <f>IF(AND(Formulaire!$H$27=Aéroports!$E4150,--ISNUMBER(IFERROR(SEARCH(Formulaire!$H$28,$C4150,1),""))=1),MAX(O$1:O4149)+1,"")</f>
        <v/>
      </c>
      <c r="Q4150" s="91" t="str">
        <f>IFERROR(INDEX($C$2:$C$5193,MATCH(ROWS(M$2:M4150),M$2:M$5193,0)),"")</f>
        <v/>
      </c>
      <c r="R4150" s="70" t="str">
        <f>IFERROR(INDEX($C$2:$C$5193,MATCH(ROWS(N$2:N4150),N$2:N$5193,0)),"")</f>
        <v/>
      </c>
      <c r="S4150" s="92" t="str">
        <f>IFERROR(INDEX($C$2:$C$5193,MATCH(ROWS(O$2:O4150),O$2:O$5193,0)),"")</f>
        <v/>
      </c>
    </row>
    <row r="4151" spans="1:19" x14ac:dyDescent="0.25">
      <c r="A4151" s="68">
        <v>5920</v>
      </c>
      <c r="B4151" s="68" t="s">
        <v>12012</v>
      </c>
      <c r="C4151" s="68" t="s">
        <v>12013</v>
      </c>
      <c r="D4151" s="68" t="s">
        <v>11974</v>
      </c>
      <c r="E4151" s="68" t="s">
        <v>22450</v>
      </c>
      <c r="F4151" s="68" t="s">
        <v>12014</v>
      </c>
      <c r="G4151" s="68" t="s">
        <v>12015</v>
      </c>
      <c r="H4151" s="68">
        <v>-19.720600000000001</v>
      </c>
      <c r="I4151" s="68">
        <v>163.661</v>
      </c>
      <c r="J4151" s="68">
        <v>306</v>
      </c>
      <c r="K4151" s="68">
        <v>11</v>
      </c>
      <c r="L4151" s="68">
        <f>COUNTIFS(Aéroports!$C$2:$C$5193,Aéroports!$C4151,Aéroports!$D$2:$D$5193,Aéroports!$D4151)</f>
        <v>1</v>
      </c>
      <c r="M4151" s="68" t="str">
        <f>IF(AND(Formulaire!$H$15=Aéroports!$E4151,--ISNUMBER(IFERROR(SEARCH(Formulaire!$H$16,$C4151,1),""))=1),MAX(M$1:M4150)+1,"")</f>
        <v/>
      </c>
      <c r="N4151" s="68" t="str">
        <f>IF(AND(Formulaire!$H$21=Aéroports!$E4151,--ISNUMBER(IFERROR(SEARCH(Formulaire!$H$22,$C4151,1),""))=1),MAX(N$1:N4150)+1,"")</f>
        <v/>
      </c>
      <c r="O4151" s="68" t="str">
        <f>IF(AND(Formulaire!$H$27=Aéroports!$E4151,--ISNUMBER(IFERROR(SEARCH(Formulaire!$H$28,$C4151,1),""))=1),MAX(O$1:O4150)+1,"")</f>
        <v/>
      </c>
      <c r="Q4151" s="91" t="str">
        <f>IFERROR(INDEX($C$2:$C$5193,MATCH(ROWS(M$2:M4151),M$2:M$5193,0)),"")</f>
        <v/>
      </c>
      <c r="R4151" s="70" t="str">
        <f>IFERROR(INDEX($C$2:$C$5193,MATCH(ROWS(N$2:N4151),N$2:N$5193,0)),"")</f>
        <v/>
      </c>
      <c r="S4151" s="92" t="str">
        <f>IFERROR(INDEX($C$2:$C$5193,MATCH(ROWS(O$2:O4151),O$2:O$5193,0)),"")</f>
        <v/>
      </c>
    </row>
    <row r="4152" spans="1:19" x14ac:dyDescent="0.25">
      <c r="A4152" s="69">
        <v>2019</v>
      </c>
      <c r="B4152" s="69" t="s">
        <v>12016</v>
      </c>
      <c r="C4152" s="69" t="s">
        <v>12017</v>
      </c>
      <c r="D4152" s="69" t="s">
        <v>12018</v>
      </c>
      <c r="E4152" s="69" t="s">
        <v>22451</v>
      </c>
      <c r="F4152" s="69" t="s">
        <v>12019</v>
      </c>
      <c r="G4152" s="69" t="s">
        <v>12020</v>
      </c>
      <c r="H4152" s="69">
        <v>-45.2117</v>
      </c>
      <c r="I4152" s="69">
        <v>169.37299999999999</v>
      </c>
      <c r="J4152" s="69">
        <v>752</v>
      </c>
      <c r="K4152" s="69">
        <v>12</v>
      </c>
      <c r="L4152" s="69">
        <f>COUNTIFS(Aéroports!$C$2:$C$5193,Aéroports!$C4152,Aéroports!$D$2:$D$5193,Aéroports!$D4152)</f>
        <v>1</v>
      </c>
      <c r="M4152" s="69" t="str">
        <f>IF(AND(Formulaire!$H$15=Aéroports!$E4152,--ISNUMBER(IFERROR(SEARCH(Formulaire!$H$16,$C4152,1),""))=1),MAX(M$1:M4151)+1,"")</f>
        <v/>
      </c>
      <c r="N4152" s="69" t="str">
        <f>IF(AND(Formulaire!$H$21=Aéroports!$E4152,--ISNUMBER(IFERROR(SEARCH(Formulaire!$H$22,$C4152,1),""))=1),MAX(N$1:N4151)+1,"")</f>
        <v/>
      </c>
      <c r="O4152" s="69" t="str">
        <f>IF(AND(Formulaire!$H$27=Aéroports!$E4152,--ISNUMBER(IFERROR(SEARCH(Formulaire!$H$28,$C4152,1),""))=1),MAX(O$1:O4151)+1,"")</f>
        <v/>
      </c>
      <c r="Q4152" s="91" t="str">
        <f>IFERROR(INDEX($C$2:$C$5193,MATCH(ROWS(M$2:M4152),M$2:M$5193,0)),"")</f>
        <v/>
      </c>
      <c r="R4152" s="70" t="str">
        <f>IFERROR(INDEX($C$2:$C$5193,MATCH(ROWS(N$2:N4152),N$2:N$5193,0)),"")</f>
        <v/>
      </c>
      <c r="S4152" s="92" t="str">
        <f>IFERROR(INDEX($C$2:$C$5193,MATCH(ROWS(O$2:O4152),O$2:O$5193,0)),"")</f>
        <v/>
      </c>
    </row>
    <row r="4153" spans="1:19" x14ac:dyDescent="0.25">
      <c r="A4153" s="68">
        <v>2008</v>
      </c>
      <c r="B4153" s="68" t="s">
        <v>12021</v>
      </c>
      <c r="C4153" s="68" t="s">
        <v>12022</v>
      </c>
      <c r="D4153" s="68" t="s">
        <v>12018</v>
      </c>
      <c r="E4153" s="68" t="s">
        <v>22451</v>
      </c>
      <c r="F4153" s="68" t="s">
        <v>12023</v>
      </c>
      <c r="G4153" s="68" t="s">
        <v>12024</v>
      </c>
      <c r="H4153" s="68">
        <v>-37.029699999999998</v>
      </c>
      <c r="I4153" s="68">
        <v>174.97300000000001</v>
      </c>
      <c r="J4153" s="68">
        <v>111</v>
      </c>
      <c r="K4153" s="68">
        <v>12</v>
      </c>
      <c r="L4153" s="68">
        <f>COUNTIFS(Aéroports!$C$2:$C$5193,Aéroports!$C4153,Aéroports!$D$2:$D$5193,Aéroports!$D4153)</f>
        <v>1</v>
      </c>
      <c r="M4153" s="68" t="str">
        <f>IF(AND(Formulaire!$H$15=Aéroports!$E4153,--ISNUMBER(IFERROR(SEARCH(Formulaire!$H$16,$C4153,1),""))=1),MAX(M$1:M4152)+1,"")</f>
        <v/>
      </c>
      <c r="N4153" s="68" t="str">
        <f>IF(AND(Formulaire!$H$21=Aéroports!$E4153,--ISNUMBER(IFERROR(SEARCH(Formulaire!$H$22,$C4153,1),""))=1),MAX(N$1:N4152)+1,"")</f>
        <v/>
      </c>
      <c r="O4153" s="68" t="str">
        <f>IF(AND(Formulaire!$H$27=Aéroports!$E4153,--ISNUMBER(IFERROR(SEARCH(Formulaire!$H$28,$C4153,1),""))=1),MAX(O$1:O4152)+1,"")</f>
        <v/>
      </c>
      <c r="Q4153" s="91" t="str">
        <f>IFERROR(INDEX($C$2:$C$5193,MATCH(ROWS(M$2:M4153),M$2:M$5193,0)),"")</f>
        <v/>
      </c>
      <c r="R4153" s="70" t="str">
        <f>IFERROR(INDEX($C$2:$C$5193,MATCH(ROWS(N$2:N4153),N$2:N$5193,0)),"")</f>
        <v/>
      </c>
      <c r="S4153" s="92" t="str">
        <f>IFERROR(INDEX($C$2:$C$5193,MATCH(ROWS(O$2:O4153),O$2:O$5193,0)),"")</f>
        <v/>
      </c>
    </row>
    <row r="4154" spans="1:19" x14ac:dyDescent="0.25">
      <c r="A4154" s="69">
        <v>2006</v>
      </c>
      <c r="B4154" s="69" t="s">
        <v>12025</v>
      </c>
      <c r="C4154" s="69" t="s">
        <v>12026</v>
      </c>
      <c r="D4154" s="69" t="s">
        <v>12018</v>
      </c>
      <c r="E4154" s="69" t="s">
        <v>22451</v>
      </c>
      <c r="F4154" s="69" t="s">
        <v>12027</v>
      </c>
      <c r="G4154" s="69" t="s">
        <v>12028</v>
      </c>
      <c r="H4154" s="69">
        <v>-37.008099999999999</v>
      </c>
      <c r="I4154" s="69">
        <v>174.792</v>
      </c>
      <c r="J4154" s="69">
        <v>23</v>
      </c>
      <c r="K4154" s="69">
        <v>12</v>
      </c>
      <c r="L4154" s="69">
        <f>COUNTIFS(Aéroports!$C$2:$C$5193,Aéroports!$C4154,Aéroports!$D$2:$D$5193,Aéroports!$D4154)</f>
        <v>1</v>
      </c>
      <c r="M4154" s="69" t="str">
        <f>IF(AND(Formulaire!$H$15=Aéroports!$E4154,--ISNUMBER(IFERROR(SEARCH(Formulaire!$H$16,$C4154,1),""))=1),MAX(M$1:M4153)+1,"")</f>
        <v/>
      </c>
      <c r="N4154" s="69" t="str">
        <f>IF(AND(Formulaire!$H$21=Aéroports!$E4154,--ISNUMBER(IFERROR(SEARCH(Formulaire!$H$22,$C4154,1),""))=1),MAX(N$1:N4153)+1,"")</f>
        <v/>
      </c>
      <c r="O4154" s="69" t="str">
        <f>IF(AND(Formulaire!$H$27=Aéroports!$E4154,--ISNUMBER(IFERROR(SEARCH(Formulaire!$H$28,$C4154,1),""))=1),MAX(O$1:O4153)+1,"")</f>
        <v/>
      </c>
      <c r="Q4154" s="91" t="str">
        <f>IFERROR(INDEX($C$2:$C$5193,MATCH(ROWS(M$2:M4154),M$2:M$5193,0)),"")</f>
        <v/>
      </c>
      <c r="R4154" s="70" t="str">
        <f>IFERROR(INDEX($C$2:$C$5193,MATCH(ROWS(N$2:N4154),N$2:N$5193,0)),"")</f>
        <v/>
      </c>
      <c r="S4154" s="92" t="str">
        <f>IFERROR(INDEX($C$2:$C$5193,MATCH(ROWS(O$2:O4154),O$2:O$5193,0)),"")</f>
        <v/>
      </c>
    </row>
    <row r="4155" spans="1:19" x14ac:dyDescent="0.25">
      <c r="A4155" s="68">
        <v>2010</v>
      </c>
      <c r="B4155" s="68" t="s">
        <v>12029</v>
      </c>
      <c r="C4155" s="68" t="s">
        <v>12030</v>
      </c>
      <c r="D4155" s="68" t="s">
        <v>12018</v>
      </c>
      <c r="E4155" s="68" t="s">
        <v>22451</v>
      </c>
      <c r="F4155" s="68" t="s">
        <v>12031</v>
      </c>
      <c r="G4155" s="68" t="s">
        <v>12032</v>
      </c>
      <c r="H4155" s="68">
        <v>-43.81</v>
      </c>
      <c r="I4155" s="68">
        <v>-176.45699999999999</v>
      </c>
      <c r="J4155" s="68">
        <v>43</v>
      </c>
      <c r="K4155" s="68">
        <v>12.75</v>
      </c>
      <c r="L4155" s="68">
        <f>COUNTIFS(Aéroports!$C$2:$C$5193,Aéroports!$C4155,Aéroports!$D$2:$D$5193,Aéroports!$D4155)</f>
        <v>1</v>
      </c>
      <c r="M4155" s="68" t="str">
        <f>IF(AND(Formulaire!$H$15=Aéroports!$E4155,--ISNUMBER(IFERROR(SEARCH(Formulaire!$H$16,$C4155,1),""))=1),MAX(M$1:M4154)+1,"")</f>
        <v/>
      </c>
      <c r="N4155" s="68" t="str">
        <f>IF(AND(Formulaire!$H$21=Aéroports!$E4155,--ISNUMBER(IFERROR(SEARCH(Formulaire!$H$22,$C4155,1),""))=1),MAX(N$1:N4154)+1,"")</f>
        <v/>
      </c>
      <c r="O4155" s="68" t="str">
        <f>IF(AND(Formulaire!$H$27=Aéroports!$E4155,--ISNUMBER(IFERROR(SEARCH(Formulaire!$H$28,$C4155,1),""))=1),MAX(O$1:O4154)+1,"")</f>
        <v/>
      </c>
      <c r="Q4155" s="91" t="str">
        <f>IFERROR(INDEX($C$2:$C$5193,MATCH(ROWS(M$2:M4155),M$2:M$5193,0)),"")</f>
        <v/>
      </c>
      <c r="R4155" s="70" t="str">
        <f>IFERROR(INDEX($C$2:$C$5193,MATCH(ROWS(N$2:N4155),N$2:N$5193,0)),"")</f>
        <v/>
      </c>
      <c r="S4155" s="92" t="str">
        <f>IFERROR(INDEX($C$2:$C$5193,MATCH(ROWS(O$2:O4155),O$2:O$5193,0)),"")</f>
        <v/>
      </c>
    </row>
    <row r="4156" spans="1:19" x14ac:dyDescent="0.25">
      <c r="A4156" s="69">
        <v>2009</v>
      </c>
      <c r="B4156" s="69" t="s">
        <v>12033</v>
      </c>
      <c r="C4156" s="69" t="s">
        <v>12034</v>
      </c>
      <c r="D4156" s="69" t="s">
        <v>12018</v>
      </c>
      <c r="E4156" s="69" t="s">
        <v>22451</v>
      </c>
      <c r="F4156" s="69" t="s">
        <v>12035</v>
      </c>
      <c r="G4156" s="69" t="s">
        <v>12036</v>
      </c>
      <c r="H4156" s="69">
        <v>-43.489400000000003</v>
      </c>
      <c r="I4156" s="69">
        <v>172.53200000000001</v>
      </c>
      <c r="J4156" s="69">
        <v>123</v>
      </c>
      <c r="K4156" s="69">
        <v>12</v>
      </c>
      <c r="L4156" s="69">
        <f>COUNTIFS(Aéroports!$C$2:$C$5193,Aéroports!$C4156,Aéroports!$D$2:$D$5193,Aéroports!$D4156)</f>
        <v>1</v>
      </c>
      <c r="M4156" s="69" t="str">
        <f>IF(AND(Formulaire!$H$15=Aéroports!$E4156,--ISNUMBER(IFERROR(SEARCH(Formulaire!$H$16,$C4156,1),""))=1),MAX(M$1:M4155)+1,"")</f>
        <v/>
      </c>
      <c r="N4156" s="69" t="str">
        <f>IF(AND(Formulaire!$H$21=Aéroports!$E4156,--ISNUMBER(IFERROR(SEARCH(Formulaire!$H$22,$C4156,1),""))=1),MAX(N$1:N4155)+1,"")</f>
        <v/>
      </c>
      <c r="O4156" s="69" t="str">
        <f>IF(AND(Formulaire!$H$27=Aéroports!$E4156,--ISNUMBER(IFERROR(SEARCH(Formulaire!$H$28,$C4156,1),""))=1),MAX(O$1:O4155)+1,"")</f>
        <v/>
      </c>
      <c r="Q4156" s="91" t="str">
        <f>IFERROR(INDEX($C$2:$C$5193,MATCH(ROWS(M$2:M4156),M$2:M$5193,0)),"")</f>
        <v/>
      </c>
      <c r="R4156" s="70" t="str">
        <f>IFERROR(INDEX($C$2:$C$5193,MATCH(ROWS(N$2:N4156),N$2:N$5193,0)),"")</f>
        <v/>
      </c>
      <c r="S4156" s="92" t="str">
        <f>IFERROR(INDEX($C$2:$C$5193,MATCH(ROWS(O$2:O4156),O$2:O$5193,0)),"")</f>
        <v/>
      </c>
    </row>
    <row r="4157" spans="1:19" x14ac:dyDescent="0.25">
      <c r="A4157" s="68">
        <v>6834</v>
      </c>
      <c r="B4157" s="68" t="s">
        <v>12037</v>
      </c>
      <c r="C4157" s="68" t="s">
        <v>12038</v>
      </c>
      <c r="D4157" s="68" t="s">
        <v>12018</v>
      </c>
      <c r="E4157" s="68" t="s">
        <v>22451</v>
      </c>
      <c r="F4157" s="68" t="s">
        <v>12039</v>
      </c>
      <c r="G4157" s="68" t="s">
        <v>12040</v>
      </c>
      <c r="H4157" s="68">
        <v>-36.241399999999999</v>
      </c>
      <c r="I4157" s="68">
        <v>175.47200000000001</v>
      </c>
      <c r="J4157" s="68">
        <v>20</v>
      </c>
      <c r="K4157" s="68">
        <v>12</v>
      </c>
      <c r="L4157" s="68">
        <f>COUNTIFS(Aéroports!$C$2:$C$5193,Aéroports!$C4157,Aéroports!$D$2:$D$5193,Aéroports!$D4157)</f>
        <v>1</v>
      </c>
      <c r="M4157" s="68" t="str">
        <f>IF(AND(Formulaire!$H$15=Aéroports!$E4157,--ISNUMBER(IFERROR(SEARCH(Formulaire!$H$16,$C4157,1),""))=1),MAX(M$1:M4156)+1,"")</f>
        <v/>
      </c>
      <c r="N4157" s="68" t="str">
        <f>IF(AND(Formulaire!$H$21=Aéroports!$E4157,--ISNUMBER(IFERROR(SEARCH(Formulaire!$H$22,$C4157,1),""))=1),MAX(N$1:N4156)+1,"")</f>
        <v/>
      </c>
      <c r="O4157" s="68" t="str">
        <f>IF(AND(Formulaire!$H$27=Aéroports!$E4157,--ISNUMBER(IFERROR(SEARCH(Formulaire!$H$28,$C4157,1),""))=1),MAX(O$1:O4156)+1,"")</f>
        <v/>
      </c>
      <c r="Q4157" s="91" t="str">
        <f>IFERROR(INDEX($C$2:$C$5193,MATCH(ROWS(M$2:M4157),M$2:M$5193,0)),"")</f>
        <v/>
      </c>
      <c r="R4157" s="70" t="str">
        <f>IFERROR(INDEX($C$2:$C$5193,MATCH(ROWS(N$2:N4157),N$2:N$5193,0)),"")</f>
        <v/>
      </c>
      <c r="S4157" s="92" t="str">
        <f>IFERROR(INDEX($C$2:$C$5193,MATCH(ROWS(O$2:O4157),O$2:O$5193,0)),"")</f>
        <v/>
      </c>
    </row>
    <row r="4158" spans="1:19" x14ac:dyDescent="0.25">
      <c r="A4158" s="69">
        <v>2011</v>
      </c>
      <c r="B4158" s="69" t="s">
        <v>12041</v>
      </c>
      <c r="C4158" s="69" t="s">
        <v>12042</v>
      </c>
      <c r="D4158" s="69" t="s">
        <v>12018</v>
      </c>
      <c r="E4158" s="69" t="s">
        <v>22451</v>
      </c>
      <c r="F4158" s="69" t="s">
        <v>12043</v>
      </c>
      <c r="G4158" s="69" t="s">
        <v>12044</v>
      </c>
      <c r="H4158" s="69">
        <v>-45.928100000000001</v>
      </c>
      <c r="I4158" s="69">
        <v>170.19800000000001</v>
      </c>
      <c r="J4158" s="69">
        <v>4</v>
      </c>
      <c r="K4158" s="69">
        <v>12</v>
      </c>
      <c r="L4158" s="69">
        <f>COUNTIFS(Aéroports!$C$2:$C$5193,Aéroports!$C4158,Aéroports!$D$2:$D$5193,Aéroports!$D4158)</f>
        <v>1</v>
      </c>
      <c r="M4158" s="69" t="str">
        <f>IF(AND(Formulaire!$H$15=Aéroports!$E4158,--ISNUMBER(IFERROR(SEARCH(Formulaire!$H$16,$C4158,1),""))=1),MAX(M$1:M4157)+1,"")</f>
        <v/>
      </c>
      <c r="N4158" s="69" t="str">
        <f>IF(AND(Formulaire!$H$21=Aéroports!$E4158,--ISNUMBER(IFERROR(SEARCH(Formulaire!$H$22,$C4158,1),""))=1),MAX(N$1:N4157)+1,"")</f>
        <v/>
      </c>
      <c r="O4158" s="69" t="str">
        <f>IF(AND(Formulaire!$H$27=Aéroports!$E4158,--ISNUMBER(IFERROR(SEARCH(Formulaire!$H$28,$C4158,1),""))=1),MAX(O$1:O4157)+1,"")</f>
        <v/>
      </c>
      <c r="Q4158" s="91" t="str">
        <f>IFERROR(INDEX($C$2:$C$5193,MATCH(ROWS(M$2:M4158),M$2:M$5193,0)),"")</f>
        <v/>
      </c>
      <c r="R4158" s="70" t="str">
        <f>IFERROR(INDEX($C$2:$C$5193,MATCH(ROWS(N$2:N4158),N$2:N$5193,0)),"")</f>
        <v/>
      </c>
      <c r="S4158" s="92" t="str">
        <f>IFERROR(INDEX($C$2:$C$5193,MATCH(ROWS(O$2:O4158),O$2:O$5193,0)),"")</f>
        <v/>
      </c>
    </row>
    <row r="4159" spans="1:19" x14ac:dyDescent="0.25">
      <c r="A4159" s="68">
        <v>2012</v>
      </c>
      <c r="B4159" s="68" t="s">
        <v>12045</v>
      </c>
      <c r="C4159" s="68" t="s">
        <v>12046</v>
      </c>
      <c r="D4159" s="68" t="s">
        <v>12018</v>
      </c>
      <c r="E4159" s="68" t="s">
        <v>22451</v>
      </c>
      <c r="F4159" s="68" t="s">
        <v>12047</v>
      </c>
      <c r="G4159" s="68" t="s">
        <v>12048</v>
      </c>
      <c r="H4159" s="68">
        <v>-38.6633</v>
      </c>
      <c r="I4159" s="68">
        <v>177.97800000000001</v>
      </c>
      <c r="J4159" s="68">
        <v>15</v>
      </c>
      <c r="K4159" s="68">
        <v>12</v>
      </c>
      <c r="L4159" s="68">
        <f>COUNTIFS(Aéroports!$C$2:$C$5193,Aéroports!$C4159,Aéroports!$D$2:$D$5193,Aéroports!$D4159)</f>
        <v>1</v>
      </c>
      <c r="M4159" s="68" t="str">
        <f>IF(AND(Formulaire!$H$15=Aéroports!$E4159,--ISNUMBER(IFERROR(SEARCH(Formulaire!$H$16,$C4159,1),""))=1),MAX(M$1:M4158)+1,"")</f>
        <v/>
      </c>
      <c r="N4159" s="68" t="str">
        <f>IF(AND(Formulaire!$H$21=Aéroports!$E4159,--ISNUMBER(IFERROR(SEARCH(Formulaire!$H$22,$C4159,1),""))=1),MAX(N$1:N4158)+1,"")</f>
        <v/>
      </c>
      <c r="O4159" s="68" t="str">
        <f>IF(AND(Formulaire!$H$27=Aéroports!$E4159,--ISNUMBER(IFERROR(SEARCH(Formulaire!$H$28,$C4159,1),""))=1),MAX(O$1:O4158)+1,"")</f>
        <v/>
      </c>
      <c r="Q4159" s="91" t="str">
        <f>IFERROR(INDEX($C$2:$C$5193,MATCH(ROWS(M$2:M4159),M$2:M$5193,0)),"")</f>
        <v/>
      </c>
      <c r="R4159" s="70" t="str">
        <f>IFERROR(INDEX($C$2:$C$5193,MATCH(ROWS(N$2:N4159),N$2:N$5193,0)),"")</f>
        <v/>
      </c>
      <c r="S4159" s="92" t="str">
        <f>IFERROR(INDEX($C$2:$C$5193,MATCH(ROWS(O$2:O4159),O$2:O$5193,0)),"")</f>
        <v/>
      </c>
    </row>
    <row r="4160" spans="1:19" x14ac:dyDescent="0.25">
      <c r="A4160" s="69">
        <v>2015</v>
      </c>
      <c r="B4160" s="69" t="s">
        <v>12049</v>
      </c>
      <c r="C4160" s="69" t="s">
        <v>997</v>
      </c>
      <c r="D4160" s="69" t="s">
        <v>12018</v>
      </c>
      <c r="E4160" s="69" t="s">
        <v>22451</v>
      </c>
      <c r="F4160" s="69" t="s">
        <v>12050</v>
      </c>
      <c r="G4160" s="69" t="s">
        <v>12051</v>
      </c>
      <c r="H4160" s="69">
        <v>-37.866700000000002</v>
      </c>
      <c r="I4160" s="69">
        <v>175.33199999999999</v>
      </c>
      <c r="J4160" s="69">
        <v>172</v>
      </c>
      <c r="K4160" s="69">
        <v>12</v>
      </c>
      <c r="L4160" s="69">
        <f>COUNTIFS(Aéroports!$C$2:$C$5193,Aéroports!$C4160,Aéroports!$D$2:$D$5193,Aéroports!$D4160)</f>
        <v>1</v>
      </c>
      <c r="M4160" s="69" t="str">
        <f>IF(AND(Formulaire!$H$15=Aéroports!$E4160,--ISNUMBER(IFERROR(SEARCH(Formulaire!$H$16,$C4160,1),""))=1),MAX(M$1:M4159)+1,"")</f>
        <v/>
      </c>
      <c r="N4160" s="69" t="str">
        <f>IF(AND(Formulaire!$H$21=Aéroports!$E4160,--ISNUMBER(IFERROR(SEARCH(Formulaire!$H$22,$C4160,1),""))=1),MAX(N$1:N4159)+1,"")</f>
        <v/>
      </c>
      <c r="O4160" s="69" t="str">
        <f>IF(AND(Formulaire!$H$27=Aéroports!$E4160,--ISNUMBER(IFERROR(SEARCH(Formulaire!$H$28,$C4160,1),""))=1),MAX(O$1:O4159)+1,"")</f>
        <v/>
      </c>
      <c r="Q4160" s="91" t="str">
        <f>IFERROR(INDEX($C$2:$C$5193,MATCH(ROWS(M$2:M4160),M$2:M$5193,0)),"")</f>
        <v/>
      </c>
      <c r="R4160" s="70" t="str">
        <f>IFERROR(INDEX($C$2:$C$5193,MATCH(ROWS(N$2:N4160),N$2:N$5193,0)),"")</f>
        <v/>
      </c>
      <c r="S4160" s="92" t="str">
        <f>IFERROR(INDEX($C$2:$C$5193,MATCH(ROWS(O$2:O4160),O$2:O$5193,0)),"")</f>
        <v/>
      </c>
    </row>
    <row r="4161" spans="1:19" x14ac:dyDescent="0.25">
      <c r="A4161" s="68">
        <v>2014</v>
      </c>
      <c r="B4161" s="68" t="s">
        <v>12052</v>
      </c>
      <c r="C4161" s="68" t="s">
        <v>12053</v>
      </c>
      <c r="D4161" s="68" t="s">
        <v>12018</v>
      </c>
      <c r="E4161" s="68" t="s">
        <v>22451</v>
      </c>
      <c r="F4161" s="68" t="s">
        <v>12054</v>
      </c>
      <c r="G4161" s="68" t="s">
        <v>12055</v>
      </c>
      <c r="H4161" s="68">
        <v>-42.7136</v>
      </c>
      <c r="I4161" s="68">
        <v>170.98500000000001</v>
      </c>
      <c r="J4161" s="68">
        <v>146</v>
      </c>
      <c r="K4161" s="68">
        <v>12</v>
      </c>
      <c r="L4161" s="68">
        <f>COUNTIFS(Aéroports!$C$2:$C$5193,Aéroports!$C4161,Aéroports!$D$2:$D$5193,Aéroports!$D4161)</f>
        <v>1</v>
      </c>
      <c r="M4161" s="68" t="str">
        <f>IF(AND(Formulaire!$H$15=Aéroports!$E4161,--ISNUMBER(IFERROR(SEARCH(Formulaire!$H$16,$C4161,1),""))=1),MAX(M$1:M4160)+1,"")</f>
        <v/>
      </c>
      <c r="N4161" s="68" t="str">
        <f>IF(AND(Formulaire!$H$21=Aéroports!$E4161,--ISNUMBER(IFERROR(SEARCH(Formulaire!$H$22,$C4161,1),""))=1),MAX(N$1:N4160)+1,"")</f>
        <v/>
      </c>
      <c r="O4161" s="68" t="str">
        <f>IF(AND(Formulaire!$H$27=Aéroports!$E4161,--ISNUMBER(IFERROR(SEARCH(Formulaire!$H$28,$C4161,1),""))=1),MAX(O$1:O4160)+1,"")</f>
        <v/>
      </c>
      <c r="Q4161" s="91" t="str">
        <f>IFERROR(INDEX($C$2:$C$5193,MATCH(ROWS(M$2:M4161),M$2:M$5193,0)),"")</f>
        <v/>
      </c>
      <c r="R4161" s="70" t="str">
        <f>IFERROR(INDEX($C$2:$C$5193,MATCH(ROWS(N$2:N4161),N$2:N$5193,0)),"")</f>
        <v/>
      </c>
      <c r="S4161" s="92" t="str">
        <f>IFERROR(INDEX($C$2:$C$5193,MATCH(ROWS(O$2:O4161),O$2:O$5193,0)),"")</f>
        <v/>
      </c>
    </row>
    <row r="4162" spans="1:19" x14ac:dyDescent="0.25">
      <c r="A4162" s="69">
        <v>2025</v>
      </c>
      <c r="B4162" s="69" t="s">
        <v>12056</v>
      </c>
      <c r="C4162" s="69" t="s">
        <v>12057</v>
      </c>
      <c r="D4162" s="69" t="s">
        <v>12018</v>
      </c>
      <c r="E4162" s="69" t="s">
        <v>22451</v>
      </c>
      <c r="F4162" s="69" t="s">
        <v>12058</v>
      </c>
      <c r="G4162" s="69" t="s">
        <v>12059</v>
      </c>
      <c r="H4162" s="69">
        <v>-46.412399999999998</v>
      </c>
      <c r="I4162" s="69">
        <v>168.31299999999999</v>
      </c>
      <c r="J4162" s="69">
        <v>5</v>
      </c>
      <c r="K4162" s="69">
        <v>12</v>
      </c>
      <c r="L4162" s="69">
        <f>COUNTIFS(Aéroports!$C$2:$C$5193,Aéroports!$C4162,Aéroports!$D$2:$D$5193,Aéroports!$D4162)</f>
        <v>1</v>
      </c>
      <c r="M4162" s="69" t="str">
        <f>IF(AND(Formulaire!$H$15=Aéroports!$E4162,--ISNUMBER(IFERROR(SEARCH(Formulaire!$H$16,$C4162,1),""))=1),MAX(M$1:M4161)+1,"")</f>
        <v/>
      </c>
      <c r="N4162" s="69" t="str">
        <f>IF(AND(Formulaire!$H$21=Aéroports!$E4162,--ISNUMBER(IFERROR(SEARCH(Formulaire!$H$22,$C4162,1),""))=1),MAX(N$1:N4161)+1,"")</f>
        <v/>
      </c>
      <c r="O4162" s="69" t="str">
        <f>IF(AND(Formulaire!$H$27=Aéroports!$E4162,--ISNUMBER(IFERROR(SEARCH(Formulaire!$H$28,$C4162,1),""))=1),MAX(O$1:O4161)+1,"")</f>
        <v/>
      </c>
      <c r="Q4162" s="91" t="str">
        <f>IFERROR(INDEX($C$2:$C$5193,MATCH(ROWS(M$2:M4162),M$2:M$5193,0)),"")</f>
        <v/>
      </c>
      <c r="R4162" s="70" t="str">
        <f>IFERROR(INDEX($C$2:$C$5193,MATCH(ROWS(N$2:N4162),N$2:N$5193,0)),"")</f>
        <v/>
      </c>
      <c r="S4162" s="92" t="str">
        <f>IFERROR(INDEX($C$2:$C$5193,MATCH(ROWS(O$2:O4162),O$2:O$5193,0)),"")</f>
        <v/>
      </c>
    </row>
    <row r="4163" spans="1:19" x14ac:dyDescent="0.25">
      <c r="A4163" s="68">
        <v>4102</v>
      </c>
      <c r="B4163" s="68" t="s">
        <v>12060</v>
      </c>
      <c r="C4163" s="68" t="s">
        <v>12061</v>
      </c>
      <c r="D4163" s="68" t="s">
        <v>12018</v>
      </c>
      <c r="E4163" s="68" t="s">
        <v>22451</v>
      </c>
      <c r="F4163" s="68" t="s">
        <v>12062</v>
      </c>
      <c r="G4163" s="68" t="s">
        <v>12063</v>
      </c>
      <c r="H4163" s="68">
        <v>-42.424999999999997</v>
      </c>
      <c r="I4163" s="68">
        <v>173.60499999999999</v>
      </c>
      <c r="J4163" s="68">
        <v>20</v>
      </c>
      <c r="K4163" s="68">
        <v>12</v>
      </c>
      <c r="L4163" s="68">
        <f>COUNTIFS(Aéroports!$C$2:$C$5193,Aéroports!$C4163,Aéroports!$D$2:$D$5193,Aéroports!$D4163)</f>
        <v>1</v>
      </c>
      <c r="M4163" s="68" t="str">
        <f>IF(AND(Formulaire!$H$15=Aéroports!$E4163,--ISNUMBER(IFERROR(SEARCH(Formulaire!$H$16,$C4163,1),""))=1),MAX(M$1:M4162)+1,"")</f>
        <v/>
      </c>
      <c r="N4163" s="68" t="str">
        <f>IF(AND(Formulaire!$H$21=Aéroports!$E4163,--ISNUMBER(IFERROR(SEARCH(Formulaire!$H$22,$C4163,1),""))=1),MAX(N$1:N4162)+1,"")</f>
        <v/>
      </c>
      <c r="O4163" s="68" t="str">
        <f>IF(AND(Formulaire!$H$27=Aéroports!$E4163,--ISNUMBER(IFERROR(SEARCH(Formulaire!$H$28,$C4163,1),""))=1),MAX(O$1:O4162)+1,"")</f>
        <v/>
      </c>
      <c r="Q4163" s="91" t="str">
        <f>IFERROR(INDEX($C$2:$C$5193,MATCH(ROWS(M$2:M4163),M$2:M$5193,0)),"")</f>
        <v/>
      </c>
      <c r="R4163" s="70" t="str">
        <f>IFERROR(INDEX($C$2:$C$5193,MATCH(ROWS(N$2:N4163),N$2:N$5193,0)),"")</f>
        <v/>
      </c>
      <c r="S4163" s="92" t="str">
        <f>IFERROR(INDEX($C$2:$C$5193,MATCH(ROWS(O$2:O4163),O$2:O$5193,0)),"")</f>
        <v/>
      </c>
    </row>
    <row r="4164" spans="1:19" x14ac:dyDescent="0.25">
      <c r="A4164" s="69">
        <v>2018</v>
      </c>
      <c r="B4164" s="69" t="s">
        <v>12064</v>
      </c>
      <c r="C4164" s="69" t="s">
        <v>12065</v>
      </c>
      <c r="D4164" s="69" t="s">
        <v>12018</v>
      </c>
      <c r="E4164" s="69" t="s">
        <v>22451</v>
      </c>
      <c r="F4164" s="69" t="s">
        <v>12066</v>
      </c>
      <c r="G4164" s="69" t="s">
        <v>12067</v>
      </c>
      <c r="H4164" s="69">
        <v>-35.07</v>
      </c>
      <c r="I4164" s="69">
        <v>173.285</v>
      </c>
      <c r="J4164" s="69">
        <v>270</v>
      </c>
      <c r="K4164" s="69">
        <v>12</v>
      </c>
      <c r="L4164" s="69">
        <f>COUNTIFS(Aéroports!$C$2:$C$5193,Aéroports!$C4164,Aéroports!$D$2:$D$5193,Aéroports!$D4164)</f>
        <v>1</v>
      </c>
      <c r="M4164" s="69" t="str">
        <f>IF(AND(Formulaire!$H$15=Aéroports!$E4164,--ISNUMBER(IFERROR(SEARCH(Formulaire!$H$16,$C4164,1),""))=1),MAX(M$1:M4163)+1,"")</f>
        <v/>
      </c>
      <c r="N4164" s="69" t="str">
        <f>IF(AND(Formulaire!$H$21=Aéroports!$E4164,--ISNUMBER(IFERROR(SEARCH(Formulaire!$H$22,$C4164,1),""))=1),MAX(N$1:N4163)+1,"")</f>
        <v/>
      </c>
      <c r="O4164" s="69" t="str">
        <f>IF(AND(Formulaire!$H$27=Aéroports!$E4164,--ISNUMBER(IFERROR(SEARCH(Formulaire!$H$28,$C4164,1),""))=1),MAX(O$1:O4163)+1,"")</f>
        <v/>
      </c>
      <c r="Q4164" s="91" t="str">
        <f>IFERROR(INDEX($C$2:$C$5193,MATCH(ROWS(M$2:M4164),M$2:M$5193,0)),"")</f>
        <v/>
      </c>
      <c r="R4164" s="70" t="str">
        <f>IFERROR(INDEX($C$2:$C$5193,MATCH(ROWS(N$2:N4164),N$2:N$5193,0)),"")</f>
        <v/>
      </c>
      <c r="S4164" s="92" t="str">
        <f>IFERROR(INDEX($C$2:$C$5193,MATCH(ROWS(O$2:O4164),O$2:O$5193,0)),"")</f>
        <v/>
      </c>
    </row>
    <row r="4165" spans="1:19" x14ac:dyDescent="0.25">
      <c r="A4165" s="68">
        <v>2017</v>
      </c>
      <c r="B4165" s="68" t="s">
        <v>12068</v>
      </c>
      <c r="C4165" s="68" t="s">
        <v>12069</v>
      </c>
      <c r="D4165" s="68" t="s">
        <v>12018</v>
      </c>
      <c r="E4165" s="68" t="s">
        <v>22451</v>
      </c>
      <c r="F4165" s="68" t="s">
        <v>12070</v>
      </c>
      <c r="G4165" s="68" t="s">
        <v>12071</v>
      </c>
      <c r="H4165" s="68">
        <v>-35.262799999999999</v>
      </c>
      <c r="I4165" s="68">
        <v>173.91200000000001</v>
      </c>
      <c r="J4165" s="68">
        <v>492</v>
      </c>
      <c r="K4165" s="68">
        <v>12</v>
      </c>
      <c r="L4165" s="68">
        <f>COUNTIFS(Aéroports!$C$2:$C$5193,Aéroports!$C4165,Aéroports!$D$2:$D$5193,Aéroports!$D4165)</f>
        <v>1</v>
      </c>
      <c r="M4165" s="68" t="str">
        <f>IF(AND(Formulaire!$H$15=Aéroports!$E4165,--ISNUMBER(IFERROR(SEARCH(Formulaire!$H$16,$C4165,1),""))=1),MAX(M$1:M4164)+1,"")</f>
        <v/>
      </c>
      <c r="N4165" s="68" t="str">
        <f>IF(AND(Formulaire!$H$21=Aéroports!$E4165,--ISNUMBER(IFERROR(SEARCH(Formulaire!$H$22,$C4165,1),""))=1),MAX(N$1:N4164)+1,"")</f>
        <v/>
      </c>
      <c r="O4165" s="68" t="str">
        <f>IF(AND(Formulaire!$H$27=Aéroports!$E4165,--ISNUMBER(IFERROR(SEARCH(Formulaire!$H$28,$C4165,1),""))=1),MAX(O$1:O4164)+1,"")</f>
        <v/>
      </c>
      <c r="Q4165" s="91" t="str">
        <f>IFERROR(INDEX($C$2:$C$5193,MATCH(ROWS(M$2:M4165),M$2:M$5193,0)),"")</f>
        <v/>
      </c>
      <c r="R4165" s="70" t="str">
        <f>IFERROR(INDEX($C$2:$C$5193,MATCH(ROWS(N$2:N4165),N$2:N$5193,0)),"")</f>
        <v/>
      </c>
      <c r="S4165" s="92" t="str">
        <f>IFERROR(INDEX($C$2:$C$5193,MATCH(ROWS(O$2:O4165),O$2:O$5193,0)),"")</f>
        <v/>
      </c>
    </row>
    <row r="4166" spans="1:19" x14ac:dyDescent="0.25">
      <c r="A4166" s="69">
        <v>2021</v>
      </c>
      <c r="B4166" s="69" t="s">
        <v>12072</v>
      </c>
      <c r="C4166" s="69" t="s">
        <v>12073</v>
      </c>
      <c r="D4166" s="69" t="s">
        <v>12018</v>
      </c>
      <c r="E4166" s="69" t="s">
        <v>22451</v>
      </c>
      <c r="F4166" s="69" t="s">
        <v>12074</v>
      </c>
      <c r="G4166" s="69" t="s">
        <v>12075</v>
      </c>
      <c r="H4166" s="69">
        <v>-45.533099999999997</v>
      </c>
      <c r="I4166" s="69">
        <v>167.65</v>
      </c>
      <c r="J4166" s="69">
        <v>687</v>
      </c>
      <c r="K4166" s="69">
        <v>12</v>
      </c>
      <c r="L4166" s="69">
        <f>COUNTIFS(Aéroports!$C$2:$C$5193,Aéroports!$C4166,Aéroports!$D$2:$D$5193,Aéroports!$D4166)</f>
        <v>1</v>
      </c>
      <c r="M4166" s="69" t="str">
        <f>IF(AND(Formulaire!$H$15=Aéroports!$E4166,--ISNUMBER(IFERROR(SEARCH(Formulaire!$H$16,$C4166,1),""))=1),MAX(M$1:M4165)+1,"")</f>
        <v/>
      </c>
      <c r="N4166" s="69" t="str">
        <f>IF(AND(Formulaire!$H$21=Aéroports!$E4166,--ISNUMBER(IFERROR(SEARCH(Formulaire!$H$22,$C4166,1),""))=1),MAX(N$1:N4165)+1,"")</f>
        <v/>
      </c>
      <c r="O4166" s="69" t="str">
        <f>IF(AND(Formulaire!$H$27=Aéroports!$E4166,--ISNUMBER(IFERROR(SEARCH(Formulaire!$H$28,$C4166,1),""))=1),MAX(O$1:O4165)+1,"")</f>
        <v/>
      </c>
      <c r="Q4166" s="91" t="str">
        <f>IFERROR(INDEX($C$2:$C$5193,MATCH(ROWS(M$2:M4166),M$2:M$5193,0)),"")</f>
        <v/>
      </c>
      <c r="R4166" s="70" t="str">
        <f>IFERROR(INDEX($C$2:$C$5193,MATCH(ROWS(N$2:N4166),N$2:N$5193,0)),"")</f>
        <v/>
      </c>
      <c r="S4166" s="92" t="str">
        <f>IFERROR(INDEX($C$2:$C$5193,MATCH(ROWS(O$2:O4166),O$2:O$5193,0)),"")</f>
        <v/>
      </c>
    </row>
    <row r="4167" spans="1:19" x14ac:dyDescent="0.25">
      <c r="A4167" s="68">
        <v>2022</v>
      </c>
      <c r="B4167" s="68" t="s">
        <v>12076</v>
      </c>
      <c r="C4167" s="68" t="s">
        <v>12077</v>
      </c>
      <c r="D4167" s="68" t="s">
        <v>12018</v>
      </c>
      <c r="E4167" s="68" t="s">
        <v>22451</v>
      </c>
      <c r="F4167" s="68" t="s">
        <v>12078</v>
      </c>
      <c r="G4167" s="68" t="s">
        <v>12079</v>
      </c>
      <c r="H4167" s="68">
        <v>-40.973300000000002</v>
      </c>
      <c r="I4167" s="68">
        <v>175.63399999999999</v>
      </c>
      <c r="J4167" s="68">
        <v>364</v>
      </c>
      <c r="K4167" s="68">
        <v>12</v>
      </c>
      <c r="L4167" s="68">
        <f>COUNTIFS(Aéroports!$C$2:$C$5193,Aéroports!$C4167,Aéroports!$D$2:$D$5193,Aéroports!$D4167)</f>
        <v>1</v>
      </c>
      <c r="M4167" s="68" t="str">
        <f>IF(AND(Formulaire!$H$15=Aéroports!$E4167,--ISNUMBER(IFERROR(SEARCH(Formulaire!$H$16,$C4167,1),""))=1),MAX(M$1:M4166)+1,"")</f>
        <v/>
      </c>
      <c r="N4167" s="68" t="str">
        <f>IF(AND(Formulaire!$H$21=Aéroports!$E4167,--ISNUMBER(IFERROR(SEARCH(Formulaire!$H$22,$C4167,1),""))=1),MAX(N$1:N4166)+1,"")</f>
        <v/>
      </c>
      <c r="O4167" s="68" t="str">
        <f>IF(AND(Formulaire!$H$27=Aéroports!$E4167,--ISNUMBER(IFERROR(SEARCH(Formulaire!$H$28,$C4167,1),""))=1),MAX(O$1:O4166)+1,"")</f>
        <v/>
      </c>
      <c r="Q4167" s="91" t="str">
        <f>IFERROR(INDEX($C$2:$C$5193,MATCH(ROWS(M$2:M4167),M$2:M$5193,0)),"")</f>
        <v/>
      </c>
      <c r="R4167" s="70" t="str">
        <f>IFERROR(INDEX($C$2:$C$5193,MATCH(ROWS(N$2:N4167),N$2:N$5193,0)),"")</f>
        <v/>
      </c>
      <c r="S4167" s="92" t="str">
        <f>IFERROR(INDEX($C$2:$C$5193,MATCH(ROWS(O$2:O4167),O$2:O$5193,0)),"")</f>
        <v/>
      </c>
    </row>
    <row r="4168" spans="1:19" x14ac:dyDescent="0.25">
      <c r="A4168" s="69">
        <v>4031</v>
      </c>
      <c r="B4168" s="69" t="s">
        <v>12080</v>
      </c>
      <c r="C4168" s="69" t="s">
        <v>12081</v>
      </c>
      <c r="D4168" s="69" t="s">
        <v>12018</v>
      </c>
      <c r="E4168" s="69" t="s">
        <v>22451</v>
      </c>
      <c r="F4168" s="69" t="s">
        <v>12082</v>
      </c>
      <c r="G4168" s="69" t="s">
        <v>12083</v>
      </c>
      <c r="H4168" s="69">
        <v>-44.673299999999998</v>
      </c>
      <c r="I4168" s="69">
        <v>167.923</v>
      </c>
      <c r="J4168" s="69">
        <v>10</v>
      </c>
      <c r="K4168" s="69">
        <v>12</v>
      </c>
      <c r="L4168" s="69">
        <f>COUNTIFS(Aéroports!$C$2:$C$5193,Aéroports!$C4168,Aéroports!$D$2:$D$5193,Aéroports!$D4168)</f>
        <v>1</v>
      </c>
      <c r="M4168" s="69" t="str">
        <f>IF(AND(Formulaire!$H$15=Aéroports!$E4168,--ISNUMBER(IFERROR(SEARCH(Formulaire!$H$16,$C4168,1),""))=1),MAX(M$1:M4167)+1,"")</f>
        <v/>
      </c>
      <c r="N4168" s="69" t="str">
        <f>IF(AND(Formulaire!$H$21=Aéroports!$E4168,--ISNUMBER(IFERROR(SEARCH(Formulaire!$H$22,$C4168,1),""))=1),MAX(N$1:N4167)+1,"")</f>
        <v/>
      </c>
      <c r="O4168" s="69" t="str">
        <f>IF(AND(Formulaire!$H$27=Aéroports!$E4168,--ISNUMBER(IFERROR(SEARCH(Formulaire!$H$28,$C4168,1),""))=1),MAX(O$1:O4167)+1,"")</f>
        <v/>
      </c>
      <c r="Q4168" s="91" t="str">
        <f>IFERROR(INDEX($C$2:$C$5193,MATCH(ROWS(M$2:M4168),M$2:M$5193,0)),"")</f>
        <v/>
      </c>
      <c r="R4168" s="70" t="str">
        <f>IFERROR(INDEX($C$2:$C$5193,MATCH(ROWS(N$2:N4168),N$2:N$5193,0)),"")</f>
        <v/>
      </c>
      <c r="S4168" s="92" t="str">
        <f>IFERROR(INDEX($C$2:$C$5193,MATCH(ROWS(O$2:O4168),O$2:O$5193,0)),"")</f>
        <v/>
      </c>
    </row>
    <row r="4169" spans="1:19" x14ac:dyDescent="0.25">
      <c r="A4169" s="68">
        <v>8983</v>
      </c>
      <c r="B4169" s="68" t="s">
        <v>12084</v>
      </c>
      <c r="C4169" s="68" t="s">
        <v>12085</v>
      </c>
      <c r="D4169" s="68" t="s">
        <v>12018</v>
      </c>
      <c r="E4169" s="68" t="s">
        <v>22451</v>
      </c>
      <c r="F4169" s="68" t="s">
        <v>12086</v>
      </c>
      <c r="G4169" s="68" t="s">
        <v>12087</v>
      </c>
      <c r="H4169" s="68">
        <v>-41.1233</v>
      </c>
      <c r="I4169" s="68">
        <v>172.989</v>
      </c>
      <c r="J4169" s="68">
        <v>39</v>
      </c>
      <c r="K4169" s="68">
        <v>12</v>
      </c>
      <c r="L4169" s="68">
        <f>COUNTIFS(Aéroports!$C$2:$C$5193,Aéroports!$C4169,Aéroports!$D$2:$D$5193,Aéroports!$D4169)</f>
        <v>1</v>
      </c>
      <c r="M4169" s="68" t="str">
        <f>IF(AND(Formulaire!$H$15=Aéroports!$E4169,--ISNUMBER(IFERROR(SEARCH(Formulaire!$H$16,$C4169,1),""))=1),MAX(M$1:M4168)+1,"")</f>
        <v/>
      </c>
      <c r="N4169" s="68" t="str">
        <f>IF(AND(Formulaire!$H$21=Aéroports!$E4169,--ISNUMBER(IFERROR(SEARCH(Formulaire!$H$22,$C4169,1),""))=1),MAX(N$1:N4168)+1,"")</f>
        <v/>
      </c>
      <c r="O4169" s="68" t="str">
        <f>IF(AND(Formulaire!$H$27=Aéroports!$E4169,--ISNUMBER(IFERROR(SEARCH(Formulaire!$H$28,$C4169,1),""))=1),MAX(O$1:O4168)+1,"")</f>
        <v/>
      </c>
      <c r="Q4169" s="91" t="str">
        <f>IFERROR(INDEX($C$2:$C$5193,MATCH(ROWS(M$2:M4169),M$2:M$5193,0)),"")</f>
        <v/>
      </c>
      <c r="R4169" s="70" t="str">
        <f>IFERROR(INDEX($C$2:$C$5193,MATCH(ROWS(N$2:N4169),N$2:N$5193,0)),"")</f>
        <v/>
      </c>
      <c r="S4169" s="92" t="str">
        <f>IFERROR(INDEX($C$2:$C$5193,MATCH(ROWS(O$2:O4169),O$2:O$5193,0)),"")</f>
        <v/>
      </c>
    </row>
    <row r="4170" spans="1:19" x14ac:dyDescent="0.25">
      <c r="A4170" s="69">
        <v>2020</v>
      </c>
      <c r="B4170" s="69" t="s">
        <v>12088</v>
      </c>
      <c r="C4170" s="69" t="s">
        <v>12089</v>
      </c>
      <c r="D4170" s="69" t="s">
        <v>12018</v>
      </c>
      <c r="E4170" s="69" t="s">
        <v>22451</v>
      </c>
      <c r="F4170" s="69" t="s">
        <v>12090</v>
      </c>
      <c r="G4170" s="69" t="s">
        <v>12091</v>
      </c>
      <c r="H4170" s="69">
        <v>-43.765000000000001</v>
      </c>
      <c r="I4170" s="69">
        <v>170.13300000000001</v>
      </c>
      <c r="J4170" s="69">
        <v>2153</v>
      </c>
      <c r="K4170" s="69">
        <v>12</v>
      </c>
      <c r="L4170" s="69">
        <f>COUNTIFS(Aéroports!$C$2:$C$5193,Aéroports!$C4170,Aéroports!$D$2:$D$5193,Aéroports!$D4170)</f>
        <v>1</v>
      </c>
      <c r="M4170" s="69" t="str">
        <f>IF(AND(Formulaire!$H$15=Aéroports!$E4170,--ISNUMBER(IFERROR(SEARCH(Formulaire!$H$16,$C4170,1),""))=1),MAX(M$1:M4169)+1,"")</f>
        <v/>
      </c>
      <c r="N4170" s="69" t="str">
        <f>IF(AND(Formulaire!$H$21=Aéroports!$E4170,--ISNUMBER(IFERROR(SEARCH(Formulaire!$H$22,$C4170,1),""))=1),MAX(N$1:N4169)+1,"")</f>
        <v/>
      </c>
      <c r="O4170" s="69" t="str">
        <f>IF(AND(Formulaire!$H$27=Aéroports!$E4170,--ISNUMBER(IFERROR(SEARCH(Formulaire!$H$28,$C4170,1),""))=1),MAX(O$1:O4169)+1,"")</f>
        <v/>
      </c>
      <c r="Q4170" s="91" t="str">
        <f>IFERROR(INDEX($C$2:$C$5193,MATCH(ROWS(M$2:M4170),M$2:M$5193,0)),"")</f>
        <v/>
      </c>
      <c r="R4170" s="70" t="str">
        <f>IFERROR(INDEX($C$2:$C$5193,MATCH(ROWS(N$2:N4170),N$2:N$5193,0)),"")</f>
        <v/>
      </c>
      <c r="S4170" s="92" t="str">
        <f>IFERROR(INDEX($C$2:$C$5193,MATCH(ROWS(O$2:O4170),O$2:O$5193,0)),"")</f>
        <v/>
      </c>
    </row>
    <row r="4171" spans="1:19" x14ac:dyDescent="0.25">
      <c r="A4171" s="68">
        <v>4095</v>
      </c>
      <c r="B4171" s="68" t="s">
        <v>12092</v>
      </c>
      <c r="C4171" s="68" t="s">
        <v>12093</v>
      </c>
      <c r="D4171" s="68" t="s">
        <v>12018</v>
      </c>
      <c r="E4171" s="68" t="s">
        <v>22451</v>
      </c>
      <c r="F4171" s="68" t="s">
        <v>12094</v>
      </c>
      <c r="G4171" s="68" t="s">
        <v>12095</v>
      </c>
      <c r="H4171" s="68">
        <v>-39.465800000000002</v>
      </c>
      <c r="I4171" s="68">
        <v>176.87</v>
      </c>
      <c r="J4171" s="68">
        <v>6</v>
      </c>
      <c r="K4171" s="68">
        <v>12</v>
      </c>
      <c r="L4171" s="68">
        <f>COUNTIFS(Aéroports!$C$2:$C$5193,Aéroports!$C4171,Aéroports!$D$2:$D$5193,Aéroports!$D4171)</f>
        <v>1</v>
      </c>
      <c r="M4171" s="68" t="str">
        <f>IF(AND(Formulaire!$H$15=Aéroports!$E4171,--ISNUMBER(IFERROR(SEARCH(Formulaire!$H$16,$C4171,1),""))=1),MAX(M$1:M4170)+1,"")</f>
        <v/>
      </c>
      <c r="N4171" s="68" t="str">
        <f>IF(AND(Formulaire!$H$21=Aéroports!$E4171,--ISNUMBER(IFERROR(SEARCH(Formulaire!$H$22,$C4171,1),""))=1),MAX(N$1:N4170)+1,"")</f>
        <v/>
      </c>
      <c r="O4171" s="68" t="str">
        <f>IF(AND(Formulaire!$H$27=Aéroports!$E4171,--ISNUMBER(IFERROR(SEARCH(Formulaire!$H$28,$C4171,1),""))=1),MAX(O$1:O4170)+1,"")</f>
        <v/>
      </c>
      <c r="Q4171" s="91" t="str">
        <f>IFERROR(INDEX($C$2:$C$5193,MATCH(ROWS(M$2:M4171),M$2:M$5193,0)),"")</f>
        <v/>
      </c>
      <c r="R4171" s="70" t="str">
        <f>IFERROR(INDEX($C$2:$C$5193,MATCH(ROWS(N$2:N4171),N$2:N$5193,0)),"")</f>
        <v/>
      </c>
      <c r="S4171" s="92" t="str">
        <f>IFERROR(INDEX($C$2:$C$5193,MATCH(ROWS(O$2:O4171),O$2:O$5193,0)),"")</f>
        <v/>
      </c>
    </row>
    <row r="4172" spans="1:19" x14ac:dyDescent="0.25">
      <c r="A4172" s="69">
        <v>2024</v>
      </c>
      <c r="B4172" s="69" t="s">
        <v>12096</v>
      </c>
      <c r="C4172" s="69" t="s">
        <v>12097</v>
      </c>
      <c r="D4172" s="69" t="s">
        <v>12018</v>
      </c>
      <c r="E4172" s="69" t="s">
        <v>22451</v>
      </c>
      <c r="F4172" s="69" t="s">
        <v>12098</v>
      </c>
      <c r="G4172" s="69" t="s">
        <v>12099</v>
      </c>
      <c r="H4172" s="69">
        <v>-41.298299999999998</v>
      </c>
      <c r="I4172" s="69">
        <v>173.221</v>
      </c>
      <c r="J4172" s="69">
        <v>17</v>
      </c>
      <c r="K4172" s="69">
        <v>12</v>
      </c>
      <c r="L4172" s="69">
        <f>COUNTIFS(Aéroports!$C$2:$C$5193,Aéroports!$C4172,Aéroports!$D$2:$D$5193,Aéroports!$D4172)</f>
        <v>1</v>
      </c>
      <c r="M4172" s="69" t="str">
        <f>IF(AND(Formulaire!$H$15=Aéroports!$E4172,--ISNUMBER(IFERROR(SEARCH(Formulaire!$H$16,$C4172,1),""))=1),MAX(M$1:M4171)+1,"")</f>
        <v/>
      </c>
      <c r="N4172" s="69" t="str">
        <f>IF(AND(Formulaire!$H$21=Aéroports!$E4172,--ISNUMBER(IFERROR(SEARCH(Formulaire!$H$22,$C4172,1),""))=1),MAX(N$1:N4171)+1,"")</f>
        <v/>
      </c>
      <c r="O4172" s="69" t="str">
        <f>IF(AND(Formulaire!$H$27=Aéroports!$E4172,--ISNUMBER(IFERROR(SEARCH(Formulaire!$H$28,$C4172,1),""))=1),MAX(O$1:O4171)+1,"")</f>
        <v/>
      </c>
      <c r="Q4172" s="91" t="str">
        <f>IFERROR(INDEX($C$2:$C$5193,MATCH(ROWS(M$2:M4172),M$2:M$5193,0)),"")</f>
        <v/>
      </c>
      <c r="R4172" s="70" t="str">
        <f>IFERROR(INDEX($C$2:$C$5193,MATCH(ROWS(N$2:N4172),N$2:N$5193,0)),"")</f>
        <v/>
      </c>
      <c r="S4172" s="92" t="str">
        <f>IFERROR(INDEX($C$2:$C$5193,MATCH(ROWS(O$2:O4172),O$2:O$5193,0)),"")</f>
        <v/>
      </c>
    </row>
    <row r="4173" spans="1:19" x14ac:dyDescent="0.25">
      <c r="A4173" s="68">
        <v>2023</v>
      </c>
      <c r="B4173" s="68" t="s">
        <v>12100</v>
      </c>
      <c r="C4173" s="68" t="s">
        <v>12101</v>
      </c>
      <c r="D4173" s="68" t="s">
        <v>12018</v>
      </c>
      <c r="E4173" s="68" t="s">
        <v>22451</v>
      </c>
      <c r="F4173" s="68" t="s">
        <v>12102</v>
      </c>
      <c r="G4173" s="68" t="s">
        <v>12103</v>
      </c>
      <c r="H4173" s="68">
        <v>-39.008600000000001</v>
      </c>
      <c r="I4173" s="68">
        <v>174.179</v>
      </c>
      <c r="J4173" s="68">
        <v>97</v>
      </c>
      <c r="K4173" s="68">
        <v>12</v>
      </c>
      <c r="L4173" s="68">
        <f>COUNTIFS(Aéroports!$C$2:$C$5193,Aéroports!$C4173,Aéroports!$D$2:$D$5193,Aéroports!$D4173)</f>
        <v>1</v>
      </c>
      <c r="M4173" s="68" t="str">
        <f>IF(AND(Formulaire!$H$15=Aéroports!$E4173,--ISNUMBER(IFERROR(SEARCH(Formulaire!$H$16,$C4173,1),""))=1),MAX(M$1:M4172)+1,"")</f>
        <v/>
      </c>
      <c r="N4173" s="68" t="str">
        <f>IF(AND(Formulaire!$H$21=Aéroports!$E4173,--ISNUMBER(IFERROR(SEARCH(Formulaire!$H$22,$C4173,1),""))=1),MAX(N$1:N4172)+1,"")</f>
        <v/>
      </c>
      <c r="O4173" s="68" t="str">
        <f>IF(AND(Formulaire!$H$27=Aéroports!$E4173,--ISNUMBER(IFERROR(SEARCH(Formulaire!$H$28,$C4173,1),""))=1),MAX(O$1:O4172)+1,"")</f>
        <v/>
      </c>
      <c r="Q4173" s="91" t="str">
        <f>IFERROR(INDEX($C$2:$C$5193,MATCH(ROWS(M$2:M4173),M$2:M$5193,0)),"")</f>
        <v/>
      </c>
      <c r="R4173" s="70" t="str">
        <f>IFERROR(INDEX($C$2:$C$5193,MATCH(ROWS(N$2:N4173),N$2:N$5193,0)),"")</f>
        <v/>
      </c>
      <c r="S4173" s="92" t="str">
        <f>IFERROR(INDEX($C$2:$C$5193,MATCH(ROWS(O$2:O4173),O$2:O$5193,0)),"")</f>
        <v/>
      </c>
    </row>
    <row r="4174" spans="1:19" x14ac:dyDescent="0.25">
      <c r="A4174" s="69">
        <v>2027</v>
      </c>
      <c r="B4174" s="69" t="s">
        <v>12104</v>
      </c>
      <c r="C4174" s="69" t="s">
        <v>12105</v>
      </c>
      <c r="D4174" s="69" t="s">
        <v>12018</v>
      </c>
      <c r="E4174" s="69" t="s">
        <v>22451</v>
      </c>
      <c r="F4174" s="69" t="s">
        <v>12106</v>
      </c>
      <c r="G4174" s="69" t="s">
        <v>12107</v>
      </c>
      <c r="H4174" s="69">
        <v>-44.97</v>
      </c>
      <c r="I4174" s="69">
        <v>171.08199999999999</v>
      </c>
      <c r="J4174" s="69">
        <v>99</v>
      </c>
      <c r="K4174" s="69">
        <v>12</v>
      </c>
      <c r="L4174" s="69">
        <f>COUNTIFS(Aéroports!$C$2:$C$5193,Aéroports!$C4174,Aéroports!$D$2:$D$5193,Aéroports!$D4174)</f>
        <v>1</v>
      </c>
      <c r="M4174" s="69" t="str">
        <f>IF(AND(Formulaire!$H$15=Aéroports!$E4174,--ISNUMBER(IFERROR(SEARCH(Formulaire!$H$16,$C4174,1),""))=1),MAX(M$1:M4173)+1,"")</f>
        <v/>
      </c>
      <c r="N4174" s="69" t="str">
        <f>IF(AND(Formulaire!$H$21=Aéroports!$E4174,--ISNUMBER(IFERROR(SEARCH(Formulaire!$H$22,$C4174,1),""))=1),MAX(N$1:N4173)+1,"")</f>
        <v/>
      </c>
      <c r="O4174" s="69" t="str">
        <f>IF(AND(Formulaire!$H$27=Aéroports!$E4174,--ISNUMBER(IFERROR(SEARCH(Formulaire!$H$28,$C4174,1),""))=1),MAX(O$1:O4173)+1,"")</f>
        <v/>
      </c>
      <c r="Q4174" s="91" t="str">
        <f>IFERROR(INDEX($C$2:$C$5193,MATCH(ROWS(M$2:M4174),M$2:M$5193,0)),"")</f>
        <v/>
      </c>
      <c r="R4174" s="70" t="str">
        <f>IFERROR(INDEX($C$2:$C$5193,MATCH(ROWS(N$2:N4174),N$2:N$5193,0)),"")</f>
        <v/>
      </c>
      <c r="S4174" s="92" t="str">
        <f>IFERROR(INDEX($C$2:$C$5193,MATCH(ROWS(O$2:O4174),O$2:O$5193,0)),"")</f>
        <v/>
      </c>
    </row>
    <row r="4175" spans="1:19" x14ac:dyDescent="0.25">
      <c r="A4175" s="68">
        <v>2028</v>
      </c>
      <c r="B4175" s="68" t="s">
        <v>12108</v>
      </c>
      <c r="C4175" s="68" t="s">
        <v>12109</v>
      </c>
      <c r="D4175" s="68" t="s">
        <v>12018</v>
      </c>
      <c r="E4175" s="68" t="s">
        <v>22451</v>
      </c>
      <c r="F4175" s="68" t="s">
        <v>12110</v>
      </c>
      <c r="G4175" s="68" t="s">
        <v>12111</v>
      </c>
      <c r="H4175" s="68">
        <v>-40.320599999999999</v>
      </c>
      <c r="I4175" s="68">
        <v>175.61699999999999</v>
      </c>
      <c r="J4175" s="68">
        <v>151</v>
      </c>
      <c r="K4175" s="68">
        <v>12</v>
      </c>
      <c r="L4175" s="68">
        <f>COUNTIFS(Aéroports!$C$2:$C$5193,Aéroports!$C4175,Aéroports!$D$2:$D$5193,Aéroports!$D4175)</f>
        <v>1</v>
      </c>
      <c r="M4175" s="68" t="str">
        <f>IF(AND(Formulaire!$H$15=Aéroports!$E4175,--ISNUMBER(IFERROR(SEARCH(Formulaire!$H$16,$C4175,1),""))=1),MAX(M$1:M4174)+1,"")</f>
        <v/>
      </c>
      <c r="N4175" s="68" t="str">
        <f>IF(AND(Formulaire!$H$21=Aéroports!$E4175,--ISNUMBER(IFERROR(SEARCH(Formulaire!$H$22,$C4175,1),""))=1),MAX(N$1:N4174)+1,"")</f>
        <v/>
      </c>
      <c r="O4175" s="68" t="str">
        <f>IF(AND(Formulaire!$H$27=Aéroports!$E4175,--ISNUMBER(IFERROR(SEARCH(Formulaire!$H$28,$C4175,1),""))=1),MAX(O$1:O4174)+1,"")</f>
        <v/>
      </c>
      <c r="Q4175" s="91" t="str">
        <f>IFERROR(INDEX($C$2:$C$5193,MATCH(ROWS(M$2:M4175),M$2:M$5193,0)),"")</f>
        <v/>
      </c>
      <c r="R4175" s="70" t="str">
        <f>IFERROR(INDEX($C$2:$C$5193,MATCH(ROWS(N$2:N4175),N$2:N$5193,0)),"")</f>
        <v/>
      </c>
      <c r="S4175" s="92" t="str">
        <f>IFERROR(INDEX($C$2:$C$5193,MATCH(ROWS(O$2:O4175),O$2:O$5193,0)),"")</f>
        <v/>
      </c>
    </row>
    <row r="4176" spans="1:19" x14ac:dyDescent="0.25">
      <c r="A4176" s="69">
        <v>2029</v>
      </c>
      <c r="B4176" s="69" t="s">
        <v>12112</v>
      </c>
      <c r="C4176" s="69" t="s">
        <v>12113</v>
      </c>
      <c r="D4176" s="69" t="s">
        <v>12018</v>
      </c>
      <c r="E4176" s="69" t="s">
        <v>22451</v>
      </c>
      <c r="F4176" s="69" t="s">
        <v>12114</v>
      </c>
      <c r="G4176" s="69" t="s">
        <v>12115</v>
      </c>
      <c r="H4176" s="69">
        <v>-40.904699999999998</v>
      </c>
      <c r="I4176" s="69">
        <v>174.989</v>
      </c>
      <c r="J4176" s="69">
        <v>22</v>
      </c>
      <c r="K4176" s="69">
        <v>12</v>
      </c>
      <c r="L4176" s="69">
        <f>COUNTIFS(Aéroports!$C$2:$C$5193,Aéroports!$C4176,Aéroports!$D$2:$D$5193,Aéroports!$D4176)</f>
        <v>1</v>
      </c>
      <c r="M4176" s="69" t="str">
        <f>IF(AND(Formulaire!$H$15=Aéroports!$E4176,--ISNUMBER(IFERROR(SEARCH(Formulaire!$H$16,$C4176,1),""))=1),MAX(M$1:M4175)+1,"")</f>
        <v/>
      </c>
      <c r="N4176" s="69" t="str">
        <f>IF(AND(Formulaire!$H$21=Aéroports!$E4176,--ISNUMBER(IFERROR(SEARCH(Formulaire!$H$22,$C4176,1),""))=1),MAX(N$1:N4175)+1,"")</f>
        <v/>
      </c>
      <c r="O4176" s="69" t="str">
        <f>IF(AND(Formulaire!$H$27=Aéroports!$E4176,--ISNUMBER(IFERROR(SEARCH(Formulaire!$H$28,$C4176,1),""))=1),MAX(O$1:O4175)+1,"")</f>
        <v/>
      </c>
      <c r="Q4176" s="91" t="str">
        <f>IFERROR(INDEX($C$2:$C$5193,MATCH(ROWS(M$2:M4176),M$2:M$5193,0)),"")</f>
        <v/>
      </c>
      <c r="R4176" s="70" t="str">
        <f>IFERROR(INDEX($C$2:$C$5193,MATCH(ROWS(N$2:N4176),N$2:N$5193,0)),"")</f>
        <v/>
      </c>
      <c r="S4176" s="92" t="str">
        <f>IFERROR(INDEX($C$2:$C$5193,MATCH(ROWS(O$2:O4176),O$2:O$5193,0)),"")</f>
        <v/>
      </c>
    </row>
    <row r="4177" spans="1:19" x14ac:dyDescent="0.25">
      <c r="A4177" s="68">
        <v>4104</v>
      </c>
      <c r="B4177" s="68" t="s">
        <v>12116</v>
      </c>
      <c r="C4177" s="68" t="s">
        <v>12117</v>
      </c>
      <c r="D4177" s="68" t="s">
        <v>12018</v>
      </c>
      <c r="E4177" s="68" t="s">
        <v>22451</v>
      </c>
      <c r="F4177" s="68" t="s">
        <v>12118</v>
      </c>
      <c r="G4177" s="68" t="s">
        <v>12119</v>
      </c>
      <c r="H4177" s="68">
        <v>-41.3461</v>
      </c>
      <c r="I4177" s="68">
        <v>173.95599999999999</v>
      </c>
      <c r="J4177" s="68">
        <v>161</v>
      </c>
      <c r="K4177" s="68">
        <v>12</v>
      </c>
      <c r="L4177" s="68">
        <f>COUNTIFS(Aéroports!$C$2:$C$5193,Aéroports!$C4177,Aéroports!$D$2:$D$5193,Aéroports!$D4177)</f>
        <v>1</v>
      </c>
      <c r="M4177" s="68" t="str">
        <f>IF(AND(Formulaire!$H$15=Aéroports!$E4177,--ISNUMBER(IFERROR(SEARCH(Formulaire!$H$16,$C4177,1),""))=1),MAX(M$1:M4176)+1,"")</f>
        <v/>
      </c>
      <c r="N4177" s="68" t="str">
        <f>IF(AND(Formulaire!$H$21=Aéroports!$E4177,--ISNUMBER(IFERROR(SEARCH(Formulaire!$H$22,$C4177,1),""))=1),MAX(N$1:N4176)+1,"")</f>
        <v/>
      </c>
      <c r="O4177" s="68" t="str">
        <f>IF(AND(Formulaire!$H$27=Aéroports!$E4177,--ISNUMBER(IFERROR(SEARCH(Formulaire!$H$28,$C4177,1),""))=1),MAX(O$1:O4176)+1,"")</f>
        <v/>
      </c>
      <c r="Q4177" s="91" t="str">
        <f>IFERROR(INDEX($C$2:$C$5193,MATCH(ROWS(M$2:M4177),M$2:M$5193,0)),"")</f>
        <v/>
      </c>
      <c r="R4177" s="70" t="str">
        <f>IFERROR(INDEX($C$2:$C$5193,MATCH(ROWS(N$2:N4177),N$2:N$5193,0)),"")</f>
        <v/>
      </c>
      <c r="S4177" s="92" t="str">
        <f>IFERROR(INDEX($C$2:$C$5193,MATCH(ROWS(O$2:O4177),O$2:O$5193,0)),"")</f>
        <v/>
      </c>
    </row>
    <row r="4178" spans="1:19" x14ac:dyDescent="0.25">
      <c r="A4178" s="69">
        <v>2030</v>
      </c>
      <c r="B4178" s="69" t="s">
        <v>12120</v>
      </c>
      <c r="C4178" s="69" t="s">
        <v>12121</v>
      </c>
      <c r="D4178" s="69" t="s">
        <v>12018</v>
      </c>
      <c r="E4178" s="69" t="s">
        <v>22451</v>
      </c>
      <c r="F4178" s="69" t="s">
        <v>12122</v>
      </c>
      <c r="G4178" s="69" t="s">
        <v>12123</v>
      </c>
      <c r="H4178" s="69">
        <v>-45.021099999999997</v>
      </c>
      <c r="I4178" s="69">
        <v>168.739</v>
      </c>
      <c r="J4178" s="69">
        <v>1171</v>
      </c>
      <c r="K4178" s="69">
        <v>12</v>
      </c>
      <c r="L4178" s="69">
        <f>COUNTIFS(Aéroports!$C$2:$C$5193,Aéroports!$C4178,Aéroports!$D$2:$D$5193,Aéroports!$D4178)</f>
        <v>1</v>
      </c>
      <c r="M4178" s="69" t="str">
        <f>IF(AND(Formulaire!$H$15=Aéroports!$E4178,--ISNUMBER(IFERROR(SEARCH(Formulaire!$H$16,$C4178,1),""))=1),MAX(M$1:M4177)+1,"")</f>
        <v/>
      </c>
      <c r="N4178" s="69" t="str">
        <f>IF(AND(Formulaire!$H$21=Aéroports!$E4178,--ISNUMBER(IFERROR(SEARCH(Formulaire!$H$22,$C4178,1),""))=1),MAX(N$1:N4177)+1,"")</f>
        <v/>
      </c>
      <c r="O4178" s="69" t="str">
        <f>IF(AND(Formulaire!$H$27=Aéroports!$E4178,--ISNUMBER(IFERROR(SEARCH(Formulaire!$H$28,$C4178,1),""))=1),MAX(O$1:O4177)+1,"")</f>
        <v/>
      </c>
      <c r="Q4178" s="91" t="str">
        <f>IFERROR(INDEX($C$2:$C$5193,MATCH(ROWS(M$2:M4178),M$2:M$5193,0)),"")</f>
        <v/>
      </c>
      <c r="R4178" s="70" t="str">
        <f>IFERROR(INDEX($C$2:$C$5193,MATCH(ROWS(N$2:N4178),N$2:N$5193,0)),"")</f>
        <v/>
      </c>
      <c r="S4178" s="92" t="str">
        <f>IFERROR(INDEX($C$2:$C$5193,MATCH(ROWS(O$2:O4178),O$2:O$5193,0)),"")</f>
        <v/>
      </c>
    </row>
    <row r="4179" spans="1:19" x14ac:dyDescent="0.25">
      <c r="A4179" s="68">
        <v>2031</v>
      </c>
      <c r="B4179" s="68" t="s">
        <v>12124</v>
      </c>
      <c r="C4179" s="68" t="s">
        <v>12125</v>
      </c>
      <c r="D4179" s="68" t="s">
        <v>12018</v>
      </c>
      <c r="E4179" s="68" t="s">
        <v>22451</v>
      </c>
      <c r="F4179" s="68" t="s">
        <v>12126</v>
      </c>
      <c r="G4179" s="68" t="s">
        <v>12127</v>
      </c>
      <c r="H4179" s="68">
        <v>-38.109200000000001</v>
      </c>
      <c r="I4179" s="68">
        <v>176.31700000000001</v>
      </c>
      <c r="J4179" s="68">
        <v>935</v>
      </c>
      <c r="K4179" s="68">
        <v>12</v>
      </c>
      <c r="L4179" s="68">
        <f>COUNTIFS(Aéroports!$C$2:$C$5193,Aéroports!$C4179,Aéroports!$D$2:$D$5193,Aéroports!$D4179)</f>
        <v>1</v>
      </c>
      <c r="M4179" s="68" t="str">
        <f>IF(AND(Formulaire!$H$15=Aéroports!$E4179,--ISNUMBER(IFERROR(SEARCH(Formulaire!$H$16,$C4179,1),""))=1),MAX(M$1:M4178)+1,"")</f>
        <v/>
      </c>
      <c r="N4179" s="68" t="str">
        <f>IF(AND(Formulaire!$H$21=Aéroports!$E4179,--ISNUMBER(IFERROR(SEARCH(Formulaire!$H$22,$C4179,1),""))=1),MAX(N$1:N4178)+1,"")</f>
        <v/>
      </c>
      <c r="O4179" s="68" t="str">
        <f>IF(AND(Formulaire!$H$27=Aéroports!$E4179,--ISNUMBER(IFERROR(SEARCH(Formulaire!$H$28,$C4179,1),""))=1),MAX(O$1:O4178)+1,"")</f>
        <v/>
      </c>
      <c r="Q4179" s="91" t="str">
        <f>IFERROR(INDEX($C$2:$C$5193,MATCH(ROWS(M$2:M4179),M$2:M$5193,0)),"")</f>
        <v/>
      </c>
      <c r="R4179" s="70" t="str">
        <f>IFERROR(INDEX($C$2:$C$5193,MATCH(ROWS(N$2:N4179),N$2:N$5193,0)),"")</f>
        <v/>
      </c>
      <c r="S4179" s="92" t="str">
        <f>IFERROR(INDEX($C$2:$C$5193,MATCH(ROWS(O$2:O4179),O$2:O$5193,0)),"")</f>
        <v/>
      </c>
    </row>
    <row r="4180" spans="1:19" x14ac:dyDescent="0.25">
      <c r="A4180" s="69">
        <v>7517</v>
      </c>
      <c r="B4180" s="69" t="s">
        <v>12128</v>
      </c>
      <c r="C4180" s="69" t="s">
        <v>12129</v>
      </c>
      <c r="D4180" s="69" t="s">
        <v>12018</v>
      </c>
      <c r="E4180" s="69" t="s">
        <v>22451</v>
      </c>
      <c r="F4180" s="69" t="s">
        <v>12130</v>
      </c>
      <c r="G4180" s="69" t="s">
        <v>12131</v>
      </c>
      <c r="H4180" s="69">
        <v>-46.899700000000003</v>
      </c>
      <c r="I4180" s="69">
        <v>168.101</v>
      </c>
      <c r="J4180" s="69">
        <v>62</v>
      </c>
      <c r="K4180" s="69">
        <v>12</v>
      </c>
      <c r="L4180" s="69">
        <f>COUNTIFS(Aéroports!$C$2:$C$5193,Aéroports!$C4180,Aéroports!$D$2:$D$5193,Aéroports!$D4180)</f>
        <v>1</v>
      </c>
      <c r="M4180" s="69" t="str">
        <f>IF(AND(Formulaire!$H$15=Aéroports!$E4180,--ISNUMBER(IFERROR(SEARCH(Formulaire!$H$16,$C4180,1),""))=1),MAX(M$1:M4179)+1,"")</f>
        <v/>
      </c>
      <c r="N4180" s="69" t="str">
        <f>IF(AND(Formulaire!$H$21=Aéroports!$E4180,--ISNUMBER(IFERROR(SEARCH(Formulaire!$H$22,$C4180,1),""))=1),MAX(N$1:N4179)+1,"")</f>
        <v/>
      </c>
      <c r="O4180" s="69" t="str">
        <f>IF(AND(Formulaire!$H$27=Aéroports!$E4180,--ISNUMBER(IFERROR(SEARCH(Formulaire!$H$28,$C4180,1),""))=1),MAX(O$1:O4179)+1,"")</f>
        <v/>
      </c>
      <c r="Q4180" s="91" t="str">
        <f>IFERROR(INDEX($C$2:$C$5193,MATCH(ROWS(M$2:M4180),M$2:M$5193,0)),"")</f>
        <v/>
      </c>
      <c r="R4180" s="70" t="str">
        <f>IFERROR(INDEX($C$2:$C$5193,MATCH(ROWS(N$2:N4180),N$2:N$5193,0)),"")</f>
        <v/>
      </c>
      <c r="S4180" s="92" t="str">
        <f>IFERROR(INDEX($C$2:$C$5193,MATCH(ROWS(O$2:O4180),O$2:O$5193,0)),"")</f>
        <v/>
      </c>
    </row>
    <row r="4181" spans="1:19" x14ac:dyDescent="0.25">
      <c r="A4181" s="68">
        <v>7611</v>
      </c>
      <c r="B4181" s="68" t="s">
        <v>12132</v>
      </c>
      <c r="C4181" s="68" t="s">
        <v>12133</v>
      </c>
      <c r="D4181" s="68" t="s">
        <v>12018</v>
      </c>
      <c r="E4181" s="68" t="s">
        <v>22451</v>
      </c>
      <c r="F4181" s="68" t="s">
        <v>12134</v>
      </c>
      <c r="G4181" s="68" t="s">
        <v>12135</v>
      </c>
      <c r="H4181" s="68">
        <v>-40.813299999999998</v>
      </c>
      <c r="I4181" s="68">
        <v>172.77500000000001</v>
      </c>
      <c r="J4181" s="68">
        <v>102</v>
      </c>
      <c r="K4181" s="68">
        <v>12</v>
      </c>
      <c r="L4181" s="68">
        <f>COUNTIFS(Aéroports!$C$2:$C$5193,Aéroports!$C4181,Aéroports!$D$2:$D$5193,Aéroports!$D4181)</f>
        <v>1</v>
      </c>
      <c r="M4181" s="68" t="str">
        <f>IF(AND(Formulaire!$H$15=Aéroports!$E4181,--ISNUMBER(IFERROR(SEARCH(Formulaire!$H$16,$C4181,1),""))=1),MAX(M$1:M4180)+1,"")</f>
        <v/>
      </c>
      <c r="N4181" s="68" t="str">
        <f>IF(AND(Formulaire!$H$21=Aéroports!$E4181,--ISNUMBER(IFERROR(SEARCH(Formulaire!$H$22,$C4181,1),""))=1),MAX(N$1:N4180)+1,"")</f>
        <v/>
      </c>
      <c r="O4181" s="68" t="str">
        <f>IF(AND(Formulaire!$H$27=Aéroports!$E4181,--ISNUMBER(IFERROR(SEARCH(Formulaire!$H$28,$C4181,1),""))=1),MAX(O$1:O4180)+1,"")</f>
        <v/>
      </c>
      <c r="Q4181" s="91" t="str">
        <f>IFERROR(INDEX($C$2:$C$5193,MATCH(ROWS(M$2:M4181),M$2:M$5193,0)),"")</f>
        <v/>
      </c>
      <c r="R4181" s="70" t="str">
        <f>IFERROR(INDEX($C$2:$C$5193,MATCH(ROWS(N$2:N4181),N$2:N$5193,0)),"")</f>
        <v/>
      </c>
      <c r="S4181" s="92" t="str">
        <f>IFERROR(INDEX($C$2:$C$5193,MATCH(ROWS(O$2:O4181),O$2:O$5193,0)),"")</f>
        <v/>
      </c>
    </row>
    <row r="4182" spans="1:19" x14ac:dyDescent="0.25">
      <c r="A4182" s="69">
        <v>2007</v>
      </c>
      <c r="B4182" s="69" t="s">
        <v>12136</v>
      </c>
      <c r="C4182" s="69" t="s">
        <v>12137</v>
      </c>
      <c r="D4182" s="69" t="s">
        <v>12018</v>
      </c>
      <c r="E4182" s="69" t="s">
        <v>22451</v>
      </c>
      <c r="F4182" s="69" t="s">
        <v>12138</v>
      </c>
      <c r="G4182" s="69" t="s">
        <v>12139</v>
      </c>
      <c r="H4182" s="69">
        <v>-38.739699999999999</v>
      </c>
      <c r="I4182" s="69">
        <v>176.084</v>
      </c>
      <c r="J4182" s="69">
        <v>1335</v>
      </c>
      <c r="K4182" s="69">
        <v>12</v>
      </c>
      <c r="L4182" s="69">
        <f>COUNTIFS(Aéroports!$C$2:$C$5193,Aéroports!$C4182,Aéroports!$D$2:$D$5193,Aéroports!$D4182)</f>
        <v>1</v>
      </c>
      <c r="M4182" s="69" t="str">
        <f>IF(AND(Formulaire!$H$15=Aéroports!$E4182,--ISNUMBER(IFERROR(SEARCH(Formulaire!$H$16,$C4182,1),""))=1),MAX(M$1:M4181)+1,"")</f>
        <v/>
      </c>
      <c r="N4182" s="69" t="str">
        <f>IF(AND(Formulaire!$H$21=Aéroports!$E4182,--ISNUMBER(IFERROR(SEARCH(Formulaire!$H$22,$C4182,1),""))=1),MAX(N$1:N4181)+1,"")</f>
        <v/>
      </c>
      <c r="O4182" s="69" t="str">
        <f>IF(AND(Formulaire!$H$27=Aéroports!$E4182,--ISNUMBER(IFERROR(SEARCH(Formulaire!$H$28,$C4182,1),""))=1),MAX(O$1:O4181)+1,"")</f>
        <v/>
      </c>
      <c r="Q4182" s="91" t="str">
        <f>IFERROR(INDEX($C$2:$C$5193,MATCH(ROWS(M$2:M4182),M$2:M$5193,0)),"")</f>
        <v/>
      </c>
      <c r="R4182" s="70" t="str">
        <f>IFERROR(INDEX($C$2:$C$5193,MATCH(ROWS(N$2:N4182),N$2:N$5193,0)),"")</f>
        <v/>
      </c>
      <c r="S4182" s="92" t="str">
        <f>IFERROR(INDEX($C$2:$C$5193,MATCH(ROWS(O$2:O4182),O$2:O$5193,0)),"")</f>
        <v/>
      </c>
    </row>
    <row r="4183" spans="1:19" x14ac:dyDescent="0.25">
      <c r="A4183" s="68">
        <v>2034</v>
      </c>
      <c r="B4183" s="68" t="s">
        <v>12140</v>
      </c>
      <c r="C4183" s="68" t="s">
        <v>12141</v>
      </c>
      <c r="D4183" s="68" t="s">
        <v>12018</v>
      </c>
      <c r="E4183" s="68" t="s">
        <v>22451</v>
      </c>
      <c r="F4183" s="68" t="s">
        <v>12142</v>
      </c>
      <c r="G4183" s="68" t="s">
        <v>12143</v>
      </c>
      <c r="H4183" s="68">
        <v>-37.671900000000001</v>
      </c>
      <c r="I4183" s="68">
        <v>176.196</v>
      </c>
      <c r="J4183" s="68">
        <v>13</v>
      </c>
      <c r="K4183" s="68">
        <v>12</v>
      </c>
      <c r="L4183" s="68">
        <f>COUNTIFS(Aéroports!$C$2:$C$5193,Aéroports!$C4183,Aéroports!$D$2:$D$5193,Aéroports!$D4183)</f>
        <v>1</v>
      </c>
      <c r="M4183" s="68" t="str">
        <f>IF(AND(Formulaire!$H$15=Aéroports!$E4183,--ISNUMBER(IFERROR(SEARCH(Formulaire!$H$16,$C4183,1),""))=1),MAX(M$1:M4182)+1,"")</f>
        <v/>
      </c>
      <c r="N4183" s="68" t="str">
        <f>IF(AND(Formulaire!$H$21=Aéroports!$E4183,--ISNUMBER(IFERROR(SEARCH(Formulaire!$H$22,$C4183,1),""))=1),MAX(N$1:N4182)+1,"")</f>
        <v/>
      </c>
      <c r="O4183" s="68" t="str">
        <f>IF(AND(Formulaire!$H$27=Aéroports!$E4183,--ISNUMBER(IFERROR(SEARCH(Formulaire!$H$28,$C4183,1),""))=1),MAX(O$1:O4182)+1,"")</f>
        <v/>
      </c>
      <c r="Q4183" s="91" t="str">
        <f>IFERROR(INDEX($C$2:$C$5193,MATCH(ROWS(M$2:M4183),M$2:M$5193,0)),"")</f>
        <v/>
      </c>
      <c r="R4183" s="70" t="str">
        <f>IFERROR(INDEX($C$2:$C$5193,MATCH(ROWS(N$2:N4183),N$2:N$5193,0)),"")</f>
        <v/>
      </c>
      <c r="S4183" s="92" t="str">
        <f>IFERROR(INDEX($C$2:$C$5193,MATCH(ROWS(O$2:O4183),O$2:O$5193,0)),"")</f>
        <v/>
      </c>
    </row>
    <row r="4184" spans="1:19" x14ac:dyDescent="0.25">
      <c r="A4184" s="69">
        <v>2035</v>
      </c>
      <c r="B4184" s="69" t="s">
        <v>12144</v>
      </c>
      <c r="C4184" s="69" t="s">
        <v>12145</v>
      </c>
      <c r="D4184" s="69" t="s">
        <v>12018</v>
      </c>
      <c r="E4184" s="69" t="s">
        <v>22451</v>
      </c>
      <c r="F4184" s="69" t="s">
        <v>12146</v>
      </c>
      <c r="G4184" s="69" t="s">
        <v>12147</v>
      </c>
      <c r="H4184" s="69">
        <v>-44.302799999999998</v>
      </c>
      <c r="I4184" s="69">
        <v>171.22499999999999</v>
      </c>
      <c r="J4184" s="69">
        <v>89</v>
      </c>
      <c r="K4184" s="69">
        <v>12</v>
      </c>
      <c r="L4184" s="69">
        <f>COUNTIFS(Aéroports!$C$2:$C$5193,Aéroports!$C4184,Aéroports!$D$2:$D$5193,Aéroports!$D4184)</f>
        <v>1</v>
      </c>
      <c r="M4184" s="69" t="str">
        <f>IF(AND(Formulaire!$H$15=Aéroports!$E4184,--ISNUMBER(IFERROR(SEARCH(Formulaire!$H$16,$C4184,1),""))=1),MAX(M$1:M4183)+1,"")</f>
        <v/>
      </c>
      <c r="N4184" s="69" t="str">
        <f>IF(AND(Formulaire!$H$21=Aéroports!$E4184,--ISNUMBER(IFERROR(SEARCH(Formulaire!$H$22,$C4184,1),""))=1),MAX(N$1:N4183)+1,"")</f>
        <v/>
      </c>
      <c r="O4184" s="69" t="str">
        <f>IF(AND(Formulaire!$H$27=Aéroports!$E4184,--ISNUMBER(IFERROR(SEARCH(Formulaire!$H$28,$C4184,1),""))=1),MAX(O$1:O4183)+1,"")</f>
        <v/>
      </c>
      <c r="Q4184" s="91" t="str">
        <f>IFERROR(INDEX($C$2:$C$5193,MATCH(ROWS(M$2:M4184),M$2:M$5193,0)),"")</f>
        <v/>
      </c>
      <c r="R4184" s="70" t="str">
        <f>IFERROR(INDEX($C$2:$C$5193,MATCH(ROWS(N$2:N4184),N$2:N$5193,0)),"")</f>
        <v/>
      </c>
      <c r="S4184" s="92" t="str">
        <f>IFERROR(INDEX($C$2:$C$5193,MATCH(ROWS(O$2:O4184),O$2:O$5193,0)),"")</f>
        <v/>
      </c>
    </row>
    <row r="4185" spans="1:19" x14ac:dyDescent="0.25">
      <c r="A4185" s="68">
        <v>2039</v>
      </c>
      <c r="B4185" s="68" t="s">
        <v>12148</v>
      </c>
      <c r="C4185" s="68" t="s">
        <v>12149</v>
      </c>
      <c r="D4185" s="68" t="s">
        <v>12018</v>
      </c>
      <c r="E4185" s="68" t="s">
        <v>22451</v>
      </c>
      <c r="F4185" s="68" t="s">
        <v>12150</v>
      </c>
      <c r="G4185" s="68" t="s">
        <v>12151</v>
      </c>
      <c r="H4185" s="68">
        <v>-44.722200000000001</v>
      </c>
      <c r="I4185" s="68">
        <v>169.24600000000001</v>
      </c>
      <c r="J4185" s="68">
        <v>1142</v>
      </c>
      <c r="K4185" s="68">
        <v>12</v>
      </c>
      <c r="L4185" s="68">
        <f>COUNTIFS(Aéroports!$C$2:$C$5193,Aéroports!$C4185,Aéroports!$D$2:$D$5193,Aéroports!$D4185)</f>
        <v>1</v>
      </c>
      <c r="M4185" s="68" t="str">
        <f>IF(AND(Formulaire!$H$15=Aéroports!$E4185,--ISNUMBER(IFERROR(SEARCH(Formulaire!$H$16,$C4185,1),""))=1),MAX(M$1:M4184)+1,"")</f>
        <v/>
      </c>
      <c r="N4185" s="68" t="str">
        <f>IF(AND(Formulaire!$H$21=Aéroports!$E4185,--ISNUMBER(IFERROR(SEARCH(Formulaire!$H$22,$C4185,1),""))=1),MAX(N$1:N4184)+1,"")</f>
        <v/>
      </c>
      <c r="O4185" s="68" t="str">
        <f>IF(AND(Formulaire!$H$27=Aéroports!$E4185,--ISNUMBER(IFERROR(SEARCH(Formulaire!$H$28,$C4185,1),""))=1),MAX(O$1:O4184)+1,"")</f>
        <v/>
      </c>
      <c r="Q4185" s="91" t="str">
        <f>IFERROR(INDEX($C$2:$C$5193,MATCH(ROWS(M$2:M4185),M$2:M$5193,0)),"")</f>
        <v/>
      </c>
      <c r="R4185" s="70" t="str">
        <f>IFERROR(INDEX($C$2:$C$5193,MATCH(ROWS(N$2:N4185),N$2:N$5193,0)),"")</f>
        <v/>
      </c>
      <c r="S4185" s="92" t="str">
        <f>IFERROR(INDEX($C$2:$C$5193,MATCH(ROWS(O$2:O4185),O$2:O$5193,0)),"")</f>
        <v/>
      </c>
    </row>
    <row r="4186" spans="1:19" x14ac:dyDescent="0.25">
      <c r="A4186" s="69">
        <v>2047</v>
      </c>
      <c r="B4186" s="69" t="s">
        <v>12152</v>
      </c>
      <c r="C4186" s="69" t="s">
        <v>12153</v>
      </c>
      <c r="D4186" s="69" t="s">
        <v>12018</v>
      </c>
      <c r="E4186" s="69" t="s">
        <v>22451</v>
      </c>
      <c r="F4186" s="69" t="s">
        <v>12154</v>
      </c>
      <c r="G4186" s="69" t="s">
        <v>12155</v>
      </c>
      <c r="H4186" s="69">
        <v>-39.962200000000003</v>
      </c>
      <c r="I4186" s="69">
        <v>175.02500000000001</v>
      </c>
      <c r="J4186" s="69">
        <v>27</v>
      </c>
      <c r="K4186" s="69">
        <v>12</v>
      </c>
      <c r="L4186" s="69">
        <f>COUNTIFS(Aéroports!$C$2:$C$5193,Aéroports!$C4186,Aéroports!$D$2:$D$5193,Aéroports!$D4186)</f>
        <v>1</v>
      </c>
      <c r="M4186" s="69" t="str">
        <f>IF(AND(Formulaire!$H$15=Aéroports!$E4186,--ISNUMBER(IFERROR(SEARCH(Formulaire!$H$16,$C4186,1),""))=1),MAX(M$1:M4185)+1,"")</f>
        <v/>
      </c>
      <c r="N4186" s="69" t="str">
        <f>IF(AND(Formulaire!$H$21=Aéroports!$E4186,--ISNUMBER(IFERROR(SEARCH(Formulaire!$H$22,$C4186,1),""))=1),MAX(N$1:N4185)+1,"")</f>
        <v/>
      </c>
      <c r="O4186" s="69" t="str">
        <f>IF(AND(Formulaire!$H$27=Aéroports!$E4186,--ISNUMBER(IFERROR(SEARCH(Formulaire!$H$28,$C4186,1),""))=1),MAX(O$1:O4185)+1,"")</f>
        <v/>
      </c>
      <c r="Q4186" s="91" t="str">
        <f>IFERROR(INDEX($C$2:$C$5193,MATCH(ROWS(M$2:M4186),M$2:M$5193,0)),"")</f>
        <v/>
      </c>
      <c r="R4186" s="70" t="str">
        <f>IFERROR(INDEX($C$2:$C$5193,MATCH(ROWS(N$2:N4186),N$2:N$5193,0)),"")</f>
        <v/>
      </c>
      <c r="S4186" s="92" t="str">
        <f>IFERROR(INDEX($C$2:$C$5193,MATCH(ROWS(O$2:O4186),O$2:O$5193,0)),"")</f>
        <v/>
      </c>
    </row>
    <row r="4187" spans="1:19" x14ac:dyDescent="0.25">
      <c r="A4187" s="68">
        <v>2042</v>
      </c>
      <c r="B4187" s="68" t="s">
        <v>12156</v>
      </c>
      <c r="C4187" s="68" t="s">
        <v>12157</v>
      </c>
      <c r="D4187" s="68" t="s">
        <v>12018</v>
      </c>
      <c r="E4187" s="68" t="s">
        <v>22451</v>
      </c>
      <c r="F4187" s="68" t="s">
        <v>12158</v>
      </c>
      <c r="G4187" s="68" t="s">
        <v>12159</v>
      </c>
      <c r="H4187" s="68">
        <v>-41.327199999999998</v>
      </c>
      <c r="I4187" s="68">
        <v>174.80500000000001</v>
      </c>
      <c r="J4187" s="68">
        <v>41</v>
      </c>
      <c r="K4187" s="68">
        <v>12</v>
      </c>
      <c r="L4187" s="68">
        <f>COUNTIFS(Aéroports!$C$2:$C$5193,Aéroports!$C4187,Aéroports!$D$2:$D$5193,Aéroports!$D4187)</f>
        <v>1</v>
      </c>
      <c r="M4187" s="68" t="str">
        <f>IF(AND(Formulaire!$H$15=Aéroports!$E4187,--ISNUMBER(IFERROR(SEARCH(Formulaire!$H$16,$C4187,1),""))=1),MAX(M$1:M4186)+1,"")</f>
        <v/>
      </c>
      <c r="N4187" s="68" t="str">
        <f>IF(AND(Formulaire!$H$21=Aéroports!$E4187,--ISNUMBER(IFERROR(SEARCH(Formulaire!$H$22,$C4187,1),""))=1),MAX(N$1:N4186)+1,"")</f>
        <v/>
      </c>
      <c r="O4187" s="68" t="str">
        <f>IF(AND(Formulaire!$H$27=Aéroports!$E4187,--ISNUMBER(IFERROR(SEARCH(Formulaire!$H$28,$C4187,1),""))=1),MAX(O$1:O4186)+1,"")</f>
        <v/>
      </c>
      <c r="Q4187" s="91" t="str">
        <f>IFERROR(INDEX($C$2:$C$5193,MATCH(ROWS(M$2:M4187),M$2:M$5193,0)),"")</f>
        <v/>
      </c>
      <c r="R4187" s="70" t="str">
        <f>IFERROR(INDEX($C$2:$C$5193,MATCH(ROWS(N$2:N4187),N$2:N$5193,0)),"")</f>
        <v/>
      </c>
      <c r="S4187" s="92" t="str">
        <f>IFERROR(INDEX($C$2:$C$5193,MATCH(ROWS(O$2:O4187),O$2:O$5193,0)),"")</f>
        <v/>
      </c>
    </row>
    <row r="4188" spans="1:19" x14ac:dyDescent="0.25">
      <c r="A4188" s="69">
        <v>2046</v>
      </c>
      <c r="B4188" s="69" t="s">
        <v>12160</v>
      </c>
      <c r="C4188" s="69" t="s">
        <v>12161</v>
      </c>
      <c r="D4188" s="69" t="s">
        <v>12018</v>
      </c>
      <c r="E4188" s="69" t="s">
        <v>22451</v>
      </c>
      <c r="F4188" s="69" t="s">
        <v>12162</v>
      </c>
      <c r="G4188" s="69" t="s">
        <v>12163</v>
      </c>
      <c r="H4188" s="69">
        <v>-41.738100000000003</v>
      </c>
      <c r="I4188" s="69">
        <v>171.58099999999999</v>
      </c>
      <c r="J4188" s="69">
        <v>13</v>
      </c>
      <c r="K4188" s="69">
        <v>12</v>
      </c>
      <c r="L4188" s="69">
        <f>COUNTIFS(Aéroports!$C$2:$C$5193,Aéroports!$C4188,Aéroports!$D$2:$D$5193,Aéroports!$D4188)</f>
        <v>1</v>
      </c>
      <c r="M4188" s="69" t="str">
        <f>IF(AND(Formulaire!$H$15=Aéroports!$E4188,--ISNUMBER(IFERROR(SEARCH(Formulaire!$H$16,$C4188,1),""))=1),MAX(M$1:M4187)+1,"")</f>
        <v/>
      </c>
      <c r="N4188" s="69" t="str">
        <f>IF(AND(Formulaire!$H$21=Aéroports!$E4188,--ISNUMBER(IFERROR(SEARCH(Formulaire!$H$22,$C4188,1),""))=1),MAX(N$1:N4187)+1,"")</f>
        <v/>
      </c>
      <c r="O4188" s="69" t="str">
        <f>IF(AND(Formulaire!$H$27=Aéroports!$E4188,--ISNUMBER(IFERROR(SEARCH(Formulaire!$H$28,$C4188,1),""))=1),MAX(O$1:O4187)+1,"")</f>
        <v/>
      </c>
      <c r="Q4188" s="91" t="str">
        <f>IFERROR(INDEX($C$2:$C$5193,MATCH(ROWS(M$2:M4188),M$2:M$5193,0)),"")</f>
        <v/>
      </c>
      <c r="R4188" s="70" t="str">
        <f>IFERROR(INDEX($C$2:$C$5193,MATCH(ROWS(N$2:N4188),N$2:N$5193,0)),"")</f>
        <v/>
      </c>
      <c r="S4188" s="92" t="str">
        <f>IFERROR(INDEX($C$2:$C$5193,MATCH(ROWS(O$2:O4188),O$2:O$5193,0)),"")</f>
        <v/>
      </c>
    </row>
    <row r="4189" spans="1:19" x14ac:dyDescent="0.25">
      <c r="A4189" s="68">
        <v>2041</v>
      </c>
      <c r="B4189" s="68" t="s">
        <v>12164</v>
      </c>
      <c r="C4189" s="68" t="s">
        <v>12165</v>
      </c>
      <c r="D4189" s="68" t="s">
        <v>12018</v>
      </c>
      <c r="E4189" s="68" t="s">
        <v>22451</v>
      </c>
      <c r="F4189" s="68" t="s">
        <v>12166</v>
      </c>
      <c r="G4189" s="68" t="s">
        <v>12167</v>
      </c>
      <c r="H4189" s="68">
        <v>-37.9206</v>
      </c>
      <c r="I4189" s="68">
        <v>176.91399999999999</v>
      </c>
      <c r="J4189" s="68">
        <v>20</v>
      </c>
      <c r="K4189" s="68">
        <v>12</v>
      </c>
      <c r="L4189" s="68">
        <f>COUNTIFS(Aéroports!$C$2:$C$5193,Aéroports!$C4189,Aéroports!$D$2:$D$5193,Aéroports!$D4189)</f>
        <v>1</v>
      </c>
      <c r="M4189" s="68" t="str">
        <f>IF(AND(Formulaire!$H$15=Aéroports!$E4189,--ISNUMBER(IFERROR(SEARCH(Formulaire!$H$16,$C4189,1),""))=1),MAX(M$1:M4188)+1,"")</f>
        <v/>
      </c>
      <c r="N4189" s="68" t="str">
        <f>IF(AND(Formulaire!$H$21=Aéroports!$E4189,--ISNUMBER(IFERROR(SEARCH(Formulaire!$H$22,$C4189,1),""))=1),MAX(N$1:N4188)+1,"")</f>
        <v/>
      </c>
      <c r="O4189" s="68" t="str">
        <f>IF(AND(Formulaire!$H$27=Aéroports!$E4189,--ISNUMBER(IFERROR(SEARCH(Formulaire!$H$28,$C4189,1),""))=1),MAX(O$1:O4188)+1,"")</f>
        <v/>
      </c>
      <c r="Q4189" s="91" t="str">
        <f>IFERROR(INDEX($C$2:$C$5193,MATCH(ROWS(M$2:M4189),M$2:M$5193,0)),"")</f>
        <v/>
      </c>
      <c r="R4189" s="70" t="str">
        <f>IFERROR(INDEX($C$2:$C$5193,MATCH(ROWS(N$2:N4189),N$2:N$5193,0)),"")</f>
        <v/>
      </c>
      <c r="S4189" s="92" t="str">
        <f>IFERROR(INDEX($C$2:$C$5193,MATCH(ROWS(O$2:O4189),O$2:O$5193,0)),"")</f>
        <v/>
      </c>
    </row>
    <row r="4190" spans="1:19" x14ac:dyDescent="0.25">
      <c r="A4190" s="69">
        <v>2045</v>
      </c>
      <c r="B4190" s="69" t="s">
        <v>12168</v>
      </c>
      <c r="C4190" s="69" t="s">
        <v>12169</v>
      </c>
      <c r="D4190" s="69" t="s">
        <v>12018</v>
      </c>
      <c r="E4190" s="69" t="s">
        <v>22451</v>
      </c>
      <c r="F4190" s="69" t="s">
        <v>12170</v>
      </c>
      <c r="G4190" s="69" t="s">
        <v>12171</v>
      </c>
      <c r="H4190" s="69">
        <v>-35.768300000000004</v>
      </c>
      <c r="I4190" s="69">
        <v>174.36500000000001</v>
      </c>
      <c r="J4190" s="69">
        <v>133</v>
      </c>
      <c r="K4190" s="69">
        <v>12</v>
      </c>
      <c r="L4190" s="69">
        <f>COUNTIFS(Aéroports!$C$2:$C$5193,Aéroports!$C4190,Aéroports!$D$2:$D$5193,Aéroports!$D4190)</f>
        <v>1</v>
      </c>
      <c r="M4190" s="69" t="str">
        <f>IF(AND(Formulaire!$H$15=Aéroports!$E4190,--ISNUMBER(IFERROR(SEARCH(Formulaire!$H$16,$C4190,1),""))=1),MAX(M$1:M4189)+1,"")</f>
        <v/>
      </c>
      <c r="N4190" s="69" t="str">
        <f>IF(AND(Formulaire!$H$21=Aéroports!$E4190,--ISNUMBER(IFERROR(SEARCH(Formulaire!$H$22,$C4190,1),""))=1),MAX(N$1:N4189)+1,"")</f>
        <v/>
      </c>
      <c r="O4190" s="69" t="str">
        <f>IF(AND(Formulaire!$H$27=Aéroports!$E4190,--ISNUMBER(IFERROR(SEARCH(Formulaire!$H$28,$C4190,1),""))=1),MAX(O$1:O4189)+1,"")</f>
        <v/>
      </c>
      <c r="Q4190" s="91" t="str">
        <f>IFERROR(INDEX($C$2:$C$5193,MATCH(ROWS(M$2:M4190),M$2:M$5193,0)),"")</f>
        <v/>
      </c>
      <c r="R4190" s="70" t="str">
        <f>IFERROR(INDEX($C$2:$C$5193,MATCH(ROWS(N$2:N4190),N$2:N$5193,0)),"")</f>
        <v/>
      </c>
      <c r="S4190" s="92" t="str">
        <f>IFERROR(INDEX($C$2:$C$5193,MATCH(ROWS(O$2:O4190),O$2:O$5193,0)),"")</f>
        <v/>
      </c>
    </row>
    <row r="4191" spans="1:19" x14ac:dyDescent="0.25">
      <c r="A4191" s="68">
        <v>7610</v>
      </c>
      <c r="B4191" s="68" t="s">
        <v>12172</v>
      </c>
      <c r="C4191" s="68" t="s">
        <v>12173</v>
      </c>
      <c r="D4191" s="68" t="s">
        <v>12018</v>
      </c>
      <c r="E4191" s="68" t="s">
        <v>22451</v>
      </c>
      <c r="F4191" s="68" t="s">
        <v>12174</v>
      </c>
      <c r="G4191" s="68" t="s">
        <v>12175</v>
      </c>
      <c r="H4191" s="68">
        <v>-36.831699999999998</v>
      </c>
      <c r="I4191" s="68">
        <v>175.679</v>
      </c>
      <c r="J4191" s="68">
        <v>10</v>
      </c>
      <c r="K4191" s="68">
        <v>12</v>
      </c>
      <c r="L4191" s="68">
        <f>COUNTIFS(Aéroports!$C$2:$C$5193,Aéroports!$C4191,Aéroports!$D$2:$D$5193,Aéroports!$D4191)</f>
        <v>1</v>
      </c>
      <c r="M4191" s="68" t="str">
        <f>IF(AND(Formulaire!$H$15=Aéroports!$E4191,--ISNUMBER(IFERROR(SEARCH(Formulaire!$H$16,$C4191,1),""))=1),MAX(M$1:M4190)+1,"")</f>
        <v/>
      </c>
      <c r="N4191" s="68" t="str">
        <f>IF(AND(Formulaire!$H$21=Aéroports!$E4191,--ISNUMBER(IFERROR(SEARCH(Formulaire!$H$22,$C4191,1),""))=1),MAX(N$1:N4190)+1,"")</f>
        <v/>
      </c>
      <c r="O4191" s="68" t="str">
        <f>IF(AND(Formulaire!$H$27=Aéroports!$E4191,--ISNUMBER(IFERROR(SEARCH(Formulaire!$H$28,$C4191,1),""))=1),MAX(O$1:O4190)+1,"")</f>
        <v/>
      </c>
      <c r="Q4191" s="91" t="str">
        <f>IFERROR(INDEX($C$2:$C$5193,MATCH(ROWS(M$2:M4191),M$2:M$5193,0)),"")</f>
        <v/>
      </c>
      <c r="R4191" s="70" t="str">
        <f>IFERROR(INDEX($C$2:$C$5193,MATCH(ROWS(N$2:N4191),N$2:N$5193,0)),"")</f>
        <v/>
      </c>
      <c r="S4191" s="92" t="str">
        <f>IFERROR(INDEX($C$2:$C$5193,MATCH(ROWS(O$2:O4191),O$2:O$5193,0)),"")</f>
        <v/>
      </c>
    </row>
    <row r="4192" spans="1:19" x14ac:dyDescent="0.25">
      <c r="A4192" s="69">
        <v>2037</v>
      </c>
      <c r="B4192" s="69" t="s">
        <v>12176</v>
      </c>
      <c r="C4192" s="69" t="s">
        <v>12177</v>
      </c>
      <c r="D4192" s="69" t="s">
        <v>12018</v>
      </c>
      <c r="E4192" s="69" t="s">
        <v>22451</v>
      </c>
      <c r="F4192" s="69" t="s">
        <v>12178</v>
      </c>
      <c r="G4192" s="69" t="s">
        <v>12179</v>
      </c>
      <c r="H4192" s="69">
        <v>-41.518300000000004</v>
      </c>
      <c r="I4192" s="69">
        <v>173.87</v>
      </c>
      <c r="J4192" s="69">
        <v>109</v>
      </c>
      <c r="K4192" s="69">
        <v>12</v>
      </c>
      <c r="L4192" s="69">
        <f>COUNTIFS(Aéroports!$C$2:$C$5193,Aéroports!$C4192,Aéroports!$D$2:$D$5193,Aéroports!$D4192)</f>
        <v>1</v>
      </c>
      <c r="M4192" s="69" t="str">
        <f>IF(AND(Formulaire!$H$15=Aéroports!$E4192,--ISNUMBER(IFERROR(SEARCH(Formulaire!$H$16,$C4192,1),""))=1),MAX(M$1:M4191)+1,"")</f>
        <v/>
      </c>
      <c r="N4192" s="69" t="str">
        <f>IF(AND(Formulaire!$H$21=Aéroports!$E4192,--ISNUMBER(IFERROR(SEARCH(Formulaire!$H$22,$C4192,1),""))=1),MAX(N$1:N4191)+1,"")</f>
        <v/>
      </c>
      <c r="O4192" s="69" t="str">
        <f>IF(AND(Formulaire!$H$27=Aéroports!$E4192,--ISNUMBER(IFERROR(SEARCH(Formulaire!$H$28,$C4192,1),""))=1),MAX(O$1:O4191)+1,"")</f>
        <v/>
      </c>
      <c r="Q4192" s="91" t="str">
        <f>IFERROR(INDEX($C$2:$C$5193,MATCH(ROWS(M$2:M4192),M$2:M$5193,0)),"")</f>
        <v/>
      </c>
      <c r="R4192" s="70" t="str">
        <f>IFERROR(INDEX($C$2:$C$5193,MATCH(ROWS(N$2:N4192),N$2:N$5193,0)),"")</f>
        <v/>
      </c>
      <c r="S4192" s="92" t="str">
        <f>IFERROR(INDEX($C$2:$C$5193,MATCH(ROWS(O$2:O4192),O$2:O$5193,0)),"")</f>
        <v/>
      </c>
    </row>
    <row r="4193" spans="1:19" x14ac:dyDescent="0.25">
      <c r="A4193" s="68">
        <v>2192</v>
      </c>
      <c r="B4193" s="68" t="s">
        <v>12570</v>
      </c>
      <c r="C4193" s="68" t="s">
        <v>12571</v>
      </c>
      <c r="D4193" s="68" t="s">
        <v>12572</v>
      </c>
      <c r="E4193" s="68" t="s">
        <v>12572</v>
      </c>
      <c r="F4193" s="68" t="s">
        <v>12573</v>
      </c>
      <c r="G4193" s="68" t="s">
        <v>12574</v>
      </c>
      <c r="H4193" s="68">
        <v>26.170999999999999</v>
      </c>
      <c r="I4193" s="68">
        <v>56.240600000000001</v>
      </c>
      <c r="J4193" s="68">
        <v>100</v>
      </c>
      <c r="K4193" s="68">
        <v>4</v>
      </c>
      <c r="L4193" s="68">
        <f>COUNTIFS(Aéroports!$C$2:$C$5193,Aéroports!$C4193,Aéroports!$D$2:$D$5193,Aéroports!$D4193)</f>
        <v>1</v>
      </c>
      <c r="M4193" s="68" t="str">
        <f>IF(AND(Formulaire!$H$15=Aéroports!$E4193,--ISNUMBER(IFERROR(SEARCH(Formulaire!$H$16,$C4193,1),""))=1),MAX(M$1:M4192)+1,"")</f>
        <v/>
      </c>
      <c r="N4193" s="68" t="str">
        <f>IF(AND(Formulaire!$H$21=Aéroports!$E4193,--ISNUMBER(IFERROR(SEARCH(Formulaire!$H$22,$C4193,1),""))=1),MAX(N$1:N4192)+1,"")</f>
        <v/>
      </c>
      <c r="O4193" s="68" t="str">
        <f>IF(AND(Formulaire!$H$27=Aéroports!$E4193,--ISNUMBER(IFERROR(SEARCH(Formulaire!$H$28,$C4193,1),""))=1),MAX(O$1:O4192)+1,"")</f>
        <v/>
      </c>
      <c r="Q4193" s="91" t="str">
        <f>IFERROR(INDEX($C$2:$C$5193,MATCH(ROWS(M$2:M4193),M$2:M$5193,0)),"")</f>
        <v/>
      </c>
      <c r="R4193" s="70" t="str">
        <f>IFERROR(INDEX($C$2:$C$5193,MATCH(ROWS(N$2:N4193),N$2:N$5193,0)),"")</f>
        <v/>
      </c>
      <c r="S4193" s="92" t="str">
        <f>IFERROR(INDEX($C$2:$C$5193,MATCH(ROWS(O$2:O4193),O$2:O$5193,0)),"")</f>
        <v/>
      </c>
    </row>
    <row r="4194" spans="1:19" x14ac:dyDescent="0.25">
      <c r="A4194" s="69">
        <v>2193</v>
      </c>
      <c r="B4194" s="69" t="s">
        <v>12575</v>
      </c>
      <c r="C4194" s="69" t="s">
        <v>12576</v>
      </c>
      <c r="D4194" s="69" t="s">
        <v>12572</v>
      </c>
      <c r="E4194" s="69" t="s">
        <v>12572</v>
      </c>
      <c r="F4194" s="69" t="s">
        <v>12577</v>
      </c>
      <c r="G4194" s="69" t="s">
        <v>12578</v>
      </c>
      <c r="H4194" s="69">
        <v>20.6754</v>
      </c>
      <c r="I4194" s="69">
        <v>58.890500000000003</v>
      </c>
      <c r="J4194" s="69">
        <v>64</v>
      </c>
      <c r="K4194" s="69">
        <v>4</v>
      </c>
      <c r="L4194" s="69">
        <f>COUNTIFS(Aéroports!$C$2:$C$5193,Aéroports!$C4194,Aéroports!$D$2:$D$5193,Aéroports!$D4194)</f>
        <v>1</v>
      </c>
      <c r="M4194" s="69" t="str">
        <f>IF(AND(Formulaire!$H$15=Aéroports!$E4194,--ISNUMBER(IFERROR(SEARCH(Formulaire!$H$16,$C4194,1),""))=1),MAX(M$1:M4193)+1,"")</f>
        <v/>
      </c>
      <c r="N4194" s="69" t="str">
        <f>IF(AND(Formulaire!$H$21=Aéroports!$E4194,--ISNUMBER(IFERROR(SEARCH(Formulaire!$H$22,$C4194,1),""))=1),MAX(N$1:N4193)+1,"")</f>
        <v/>
      </c>
      <c r="O4194" s="69" t="str">
        <f>IF(AND(Formulaire!$H$27=Aéroports!$E4194,--ISNUMBER(IFERROR(SEARCH(Formulaire!$H$28,$C4194,1),""))=1),MAX(O$1:O4193)+1,"")</f>
        <v/>
      </c>
      <c r="Q4194" s="91" t="str">
        <f>IFERROR(INDEX($C$2:$C$5193,MATCH(ROWS(M$2:M4194),M$2:M$5193,0)),"")</f>
        <v/>
      </c>
      <c r="R4194" s="70" t="str">
        <f>IFERROR(INDEX($C$2:$C$5193,MATCH(ROWS(N$2:N4194),N$2:N$5193,0)),"")</f>
        <v/>
      </c>
      <c r="S4194" s="92" t="str">
        <f>IFERROR(INDEX($C$2:$C$5193,MATCH(ROWS(O$2:O4194),O$2:O$5193,0)),"")</f>
        <v/>
      </c>
    </row>
    <row r="4195" spans="1:19" x14ac:dyDescent="0.25">
      <c r="A4195" s="68">
        <v>2194</v>
      </c>
      <c r="B4195" s="68" t="s">
        <v>12579</v>
      </c>
      <c r="C4195" s="68" t="s">
        <v>12580</v>
      </c>
      <c r="D4195" s="68" t="s">
        <v>12572</v>
      </c>
      <c r="E4195" s="68" t="s">
        <v>12572</v>
      </c>
      <c r="F4195" s="68" t="s">
        <v>12581</v>
      </c>
      <c r="G4195" s="68" t="s">
        <v>12582</v>
      </c>
      <c r="H4195" s="68">
        <v>23.593299999999999</v>
      </c>
      <c r="I4195" s="68">
        <v>58.284399999999998</v>
      </c>
      <c r="J4195" s="68">
        <v>48</v>
      </c>
      <c r="K4195" s="68">
        <v>4</v>
      </c>
      <c r="L4195" s="68">
        <f>COUNTIFS(Aéroports!$C$2:$C$5193,Aéroports!$C4195,Aéroports!$D$2:$D$5193,Aéroports!$D4195)</f>
        <v>1</v>
      </c>
      <c r="M4195" s="68" t="str">
        <f>IF(AND(Formulaire!$H$15=Aéroports!$E4195,--ISNUMBER(IFERROR(SEARCH(Formulaire!$H$16,$C4195,1),""))=1),MAX(M$1:M4194)+1,"")</f>
        <v/>
      </c>
      <c r="N4195" s="68" t="str">
        <f>IF(AND(Formulaire!$H$21=Aéroports!$E4195,--ISNUMBER(IFERROR(SEARCH(Formulaire!$H$22,$C4195,1),""))=1),MAX(N$1:N4194)+1,"")</f>
        <v/>
      </c>
      <c r="O4195" s="68" t="str">
        <f>IF(AND(Formulaire!$H$27=Aéroports!$E4195,--ISNUMBER(IFERROR(SEARCH(Formulaire!$H$28,$C4195,1),""))=1),MAX(O$1:O4194)+1,"")</f>
        <v/>
      </c>
      <c r="Q4195" s="91" t="str">
        <f>IFERROR(INDEX($C$2:$C$5193,MATCH(ROWS(M$2:M4195),M$2:M$5193,0)),"")</f>
        <v/>
      </c>
      <c r="R4195" s="70" t="str">
        <f>IFERROR(INDEX($C$2:$C$5193,MATCH(ROWS(N$2:N4195),N$2:N$5193,0)),"")</f>
        <v/>
      </c>
      <c r="S4195" s="92" t="str">
        <f>IFERROR(INDEX($C$2:$C$5193,MATCH(ROWS(O$2:O4195),O$2:O$5193,0)),"")</f>
        <v/>
      </c>
    </row>
    <row r="4196" spans="1:19" x14ac:dyDescent="0.25">
      <c r="A4196" s="69">
        <v>2195</v>
      </c>
      <c r="B4196" s="69" t="s">
        <v>12583</v>
      </c>
      <c r="C4196" s="69" t="s">
        <v>12584</v>
      </c>
      <c r="D4196" s="69" t="s">
        <v>12572</v>
      </c>
      <c r="E4196" s="69" t="s">
        <v>12572</v>
      </c>
      <c r="F4196" s="69" t="s">
        <v>12585</v>
      </c>
      <c r="G4196" s="69" t="s">
        <v>12586</v>
      </c>
      <c r="H4196" s="69">
        <v>17.038699999999999</v>
      </c>
      <c r="I4196" s="69">
        <v>54.091299999999997</v>
      </c>
      <c r="J4196" s="69">
        <v>73</v>
      </c>
      <c r="K4196" s="69">
        <v>4</v>
      </c>
      <c r="L4196" s="69">
        <f>COUNTIFS(Aéroports!$C$2:$C$5193,Aéroports!$C4196,Aéroports!$D$2:$D$5193,Aéroports!$D4196)</f>
        <v>1</v>
      </c>
      <c r="M4196" s="69" t="str">
        <f>IF(AND(Formulaire!$H$15=Aéroports!$E4196,--ISNUMBER(IFERROR(SEARCH(Formulaire!$H$16,$C4196,1),""))=1),MAX(M$1:M4195)+1,"")</f>
        <v/>
      </c>
      <c r="N4196" s="69" t="str">
        <f>IF(AND(Formulaire!$H$21=Aéroports!$E4196,--ISNUMBER(IFERROR(SEARCH(Formulaire!$H$22,$C4196,1),""))=1),MAX(N$1:N4195)+1,"")</f>
        <v/>
      </c>
      <c r="O4196" s="69" t="str">
        <f>IF(AND(Formulaire!$H$27=Aéroports!$E4196,--ISNUMBER(IFERROR(SEARCH(Formulaire!$H$28,$C4196,1),""))=1),MAX(O$1:O4195)+1,"")</f>
        <v/>
      </c>
      <c r="Q4196" s="91" t="str">
        <f>IFERROR(INDEX($C$2:$C$5193,MATCH(ROWS(M$2:M4196),M$2:M$5193,0)),"")</f>
        <v/>
      </c>
      <c r="R4196" s="70" t="str">
        <f>IFERROR(INDEX($C$2:$C$5193,MATCH(ROWS(N$2:N4196),N$2:N$5193,0)),"")</f>
        <v/>
      </c>
      <c r="S4196" s="92" t="str">
        <f>IFERROR(INDEX($C$2:$C$5193,MATCH(ROWS(O$2:O4196),O$2:O$5193,0)),"")</f>
        <v/>
      </c>
    </row>
    <row r="4197" spans="1:19" x14ac:dyDescent="0.25">
      <c r="A4197" s="68">
        <v>11328</v>
      </c>
      <c r="B4197" s="68" t="s">
        <v>12587</v>
      </c>
      <c r="C4197" s="68" t="s">
        <v>12588</v>
      </c>
      <c r="D4197" s="68" t="s">
        <v>12572</v>
      </c>
      <c r="E4197" s="68" t="s">
        <v>12572</v>
      </c>
      <c r="F4197" s="68" t="s">
        <v>12589</v>
      </c>
      <c r="G4197" s="68" t="s">
        <v>12590</v>
      </c>
      <c r="H4197" s="68">
        <v>24.386040000000001</v>
      </c>
      <c r="I4197" s="68">
        <v>56.625410000000002</v>
      </c>
      <c r="J4197" s="68">
        <v>20</v>
      </c>
      <c r="K4197" s="68">
        <v>4</v>
      </c>
      <c r="L4197" s="68">
        <f>COUNTIFS(Aéroports!$C$2:$C$5193,Aéroports!$C4197,Aéroports!$D$2:$D$5193,Aéroports!$D4197)</f>
        <v>1</v>
      </c>
      <c r="M4197" s="68" t="str">
        <f>IF(AND(Formulaire!$H$15=Aéroports!$E4197,--ISNUMBER(IFERROR(SEARCH(Formulaire!$H$16,$C4197,1),""))=1),MAX(M$1:M4196)+1,"")</f>
        <v/>
      </c>
      <c r="N4197" s="68" t="str">
        <f>IF(AND(Formulaire!$H$21=Aéroports!$E4197,--ISNUMBER(IFERROR(SEARCH(Formulaire!$H$22,$C4197,1),""))=1),MAX(N$1:N4196)+1,"")</f>
        <v/>
      </c>
      <c r="O4197" s="68" t="str">
        <f>IF(AND(Formulaire!$H$27=Aéroports!$E4197,--ISNUMBER(IFERROR(SEARCH(Formulaire!$H$28,$C4197,1),""))=1),MAX(O$1:O4196)+1,"")</f>
        <v/>
      </c>
      <c r="Q4197" s="91" t="str">
        <f>IFERROR(INDEX($C$2:$C$5193,MATCH(ROWS(M$2:M4197),M$2:M$5193,0)),"")</f>
        <v/>
      </c>
      <c r="R4197" s="70" t="str">
        <f>IFERROR(INDEX($C$2:$C$5193,MATCH(ROWS(N$2:N4197),N$2:N$5193,0)),"")</f>
        <v/>
      </c>
      <c r="S4197" s="92" t="str">
        <f>IFERROR(INDEX($C$2:$C$5193,MATCH(ROWS(O$2:O4197),O$2:O$5193,0)),"")</f>
        <v/>
      </c>
    </row>
    <row r="4198" spans="1:19" x14ac:dyDescent="0.25">
      <c r="A4198" s="69">
        <v>2196</v>
      </c>
      <c r="B4198" s="69" t="s">
        <v>12591</v>
      </c>
      <c r="C4198" s="69" t="s">
        <v>12592</v>
      </c>
      <c r="D4198" s="69" t="s">
        <v>12572</v>
      </c>
      <c r="E4198" s="69" t="s">
        <v>12572</v>
      </c>
      <c r="F4198" s="69" t="s">
        <v>12593</v>
      </c>
      <c r="G4198" s="69" t="s">
        <v>12594</v>
      </c>
      <c r="H4198" s="69">
        <v>17.666</v>
      </c>
      <c r="I4198" s="69">
        <v>54.0246</v>
      </c>
      <c r="J4198" s="69">
        <v>1570</v>
      </c>
      <c r="K4198" s="69">
        <v>4</v>
      </c>
      <c r="L4198" s="69">
        <f>COUNTIFS(Aéroports!$C$2:$C$5193,Aéroports!$C4198,Aéroports!$D$2:$D$5193,Aéroports!$D4198)</f>
        <v>1</v>
      </c>
      <c r="M4198" s="69" t="str">
        <f>IF(AND(Formulaire!$H$15=Aéroports!$E4198,--ISNUMBER(IFERROR(SEARCH(Formulaire!$H$16,$C4198,1),""))=1),MAX(M$1:M4197)+1,"")</f>
        <v/>
      </c>
      <c r="N4198" s="69" t="str">
        <f>IF(AND(Formulaire!$H$21=Aéroports!$E4198,--ISNUMBER(IFERROR(SEARCH(Formulaire!$H$22,$C4198,1),""))=1),MAX(N$1:N4197)+1,"")</f>
        <v/>
      </c>
      <c r="O4198" s="69" t="str">
        <f>IF(AND(Formulaire!$H$27=Aéroports!$E4198,--ISNUMBER(IFERROR(SEARCH(Formulaire!$H$28,$C4198,1),""))=1),MAX(O$1:O4197)+1,"")</f>
        <v/>
      </c>
      <c r="Q4198" s="91" t="str">
        <f>IFERROR(INDEX($C$2:$C$5193,MATCH(ROWS(M$2:M4198),M$2:M$5193,0)),"")</f>
        <v/>
      </c>
      <c r="R4198" s="70" t="str">
        <f>IFERROR(INDEX($C$2:$C$5193,MATCH(ROWS(N$2:N4198),N$2:N$5193,0)),"")</f>
        <v/>
      </c>
      <c r="S4198" s="92" t="str">
        <f>IFERROR(INDEX($C$2:$C$5193,MATCH(ROWS(O$2:O4198),O$2:O$5193,0)),"")</f>
        <v/>
      </c>
    </row>
    <row r="4199" spans="1:19" x14ac:dyDescent="0.25">
      <c r="A4199" s="68">
        <v>5709</v>
      </c>
      <c r="B4199" s="68" t="s">
        <v>16128</v>
      </c>
      <c r="C4199" s="68" t="s">
        <v>16129</v>
      </c>
      <c r="D4199" s="68" t="s">
        <v>16130</v>
      </c>
      <c r="E4199" s="68" t="s">
        <v>22493</v>
      </c>
      <c r="F4199" s="68" t="s">
        <v>16131</v>
      </c>
      <c r="G4199" s="68" t="s">
        <v>16132</v>
      </c>
      <c r="H4199" s="68">
        <v>3.05</v>
      </c>
      <c r="I4199" s="68">
        <v>30.917000000000002</v>
      </c>
      <c r="J4199" s="68">
        <v>3951</v>
      </c>
      <c r="K4199" s="68">
        <v>3</v>
      </c>
      <c r="L4199" s="68">
        <f>COUNTIFS(Aéroports!$C$2:$C$5193,Aéroports!$C4199,Aéroports!$D$2:$D$5193,Aéroports!$D4199)</f>
        <v>1</v>
      </c>
      <c r="M4199" s="68" t="str">
        <f>IF(AND(Formulaire!$H$15=Aéroports!$E4199,--ISNUMBER(IFERROR(SEARCH(Formulaire!$H$16,$C4199,1),""))=1),MAX(M$1:M4198)+1,"")</f>
        <v/>
      </c>
      <c r="N4199" s="68" t="str">
        <f>IF(AND(Formulaire!$H$21=Aéroports!$E4199,--ISNUMBER(IFERROR(SEARCH(Formulaire!$H$22,$C4199,1),""))=1),MAX(N$1:N4198)+1,"")</f>
        <v/>
      </c>
      <c r="O4199" s="68" t="str">
        <f>IF(AND(Formulaire!$H$27=Aéroports!$E4199,--ISNUMBER(IFERROR(SEARCH(Formulaire!$H$28,$C4199,1),""))=1),MAX(O$1:O4198)+1,"")</f>
        <v/>
      </c>
      <c r="Q4199" s="91" t="str">
        <f>IFERROR(INDEX($C$2:$C$5193,MATCH(ROWS(M$2:M4199),M$2:M$5193,0)),"")</f>
        <v/>
      </c>
      <c r="R4199" s="70" t="str">
        <f>IFERROR(INDEX($C$2:$C$5193,MATCH(ROWS(N$2:N4199),N$2:N$5193,0)),"")</f>
        <v/>
      </c>
      <c r="S4199" s="92" t="str">
        <f>IFERROR(INDEX($C$2:$C$5193,MATCH(ROWS(O$2:O4199),O$2:O$5193,0)),"")</f>
        <v/>
      </c>
    </row>
    <row r="4200" spans="1:19" x14ac:dyDescent="0.25">
      <c r="A4200" s="69">
        <v>1187</v>
      </c>
      <c r="B4200" s="69" t="s">
        <v>16133</v>
      </c>
      <c r="C4200" s="69" t="s">
        <v>16134</v>
      </c>
      <c r="D4200" s="69" t="s">
        <v>16130</v>
      </c>
      <c r="E4200" s="69" t="s">
        <v>22493</v>
      </c>
      <c r="F4200" s="69" t="s">
        <v>16135</v>
      </c>
      <c r="G4200" s="69" t="s">
        <v>16136</v>
      </c>
      <c r="H4200" s="69">
        <v>4.2386E-2</v>
      </c>
      <c r="I4200" s="69">
        <v>32.4435</v>
      </c>
      <c r="J4200" s="69">
        <v>3782</v>
      </c>
      <c r="K4200" s="69">
        <v>3</v>
      </c>
      <c r="L4200" s="69">
        <f>COUNTIFS(Aéroports!$C$2:$C$5193,Aéroports!$C4200,Aéroports!$D$2:$D$5193,Aéroports!$D4200)</f>
        <v>1</v>
      </c>
      <c r="M4200" s="69" t="str">
        <f>IF(AND(Formulaire!$H$15=Aéroports!$E4200,--ISNUMBER(IFERROR(SEARCH(Formulaire!$H$16,$C4200,1),""))=1),MAX(M$1:M4199)+1,"")</f>
        <v/>
      </c>
      <c r="N4200" s="69" t="str">
        <f>IF(AND(Formulaire!$H$21=Aéroports!$E4200,--ISNUMBER(IFERROR(SEARCH(Formulaire!$H$22,$C4200,1),""))=1),MAX(N$1:N4199)+1,"")</f>
        <v/>
      </c>
      <c r="O4200" s="69" t="str">
        <f>IF(AND(Formulaire!$H$27=Aéroports!$E4200,--ISNUMBER(IFERROR(SEARCH(Formulaire!$H$28,$C4200,1),""))=1),MAX(O$1:O4199)+1,"")</f>
        <v/>
      </c>
      <c r="Q4200" s="91" t="str">
        <f>IFERROR(INDEX($C$2:$C$5193,MATCH(ROWS(M$2:M4200),M$2:M$5193,0)),"")</f>
        <v/>
      </c>
      <c r="R4200" s="70" t="str">
        <f>IFERROR(INDEX($C$2:$C$5193,MATCH(ROWS(N$2:N4200),N$2:N$5193,0)),"")</f>
        <v/>
      </c>
      <c r="S4200" s="92" t="str">
        <f>IFERROR(INDEX($C$2:$C$5193,MATCH(ROWS(O$2:O4200),O$2:O$5193,0)),"")</f>
        <v/>
      </c>
    </row>
    <row r="4201" spans="1:19" x14ac:dyDescent="0.25">
      <c r="A4201" s="68">
        <v>5710</v>
      </c>
      <c r="B4201" s="68" t="s">
        <v>16137</v>
      </c>
      <c r="C4201" s="68" t="s">
        <v>16138</v>
      </c>
      <c r="D4201" s="68" t="s">
        <v>16130</v>
      </c>
      <c r="E4201" s="68" t="s">
        <v>22493</v>
      </c>
      <c r="F4201" s="68" t="s">
        <v>16139</v>
      </c>
      <c r="G4201" s="68" t="s">
        <v>16140</v>
      </c>
      <c r="H4201" s="68">
        <v>2.8055599999999998</v>
      </c>
      <c r="I4201" s="68">
        <v>32.271799999999999</v>
      </c>
      <c r="J4201" s="68">
        <v>3510</v>
      </c>
      <c r="K4201" s="68">
        <v>3</v>
      </c>
      <c r="L4201" s="68">
        <f>COUNTIFS(Aéroports!$C$2:$C$5193,Aéroports!$C4201,Aéroports!$D$2:$D$5193,Aéroports!$D4201)</f>
        <v>1</v>
      </c>
      <c r="M4201" s="68" t="str">
        <f>IF(AND(Formulaire!$H$15=Aéroports!$E4201,--ISNUMBER(IFERROR(SEARCH(Formulaire!$H$16,$C4201,1),""))=1),MAX(M$1:M4200)+1,"")</f>
        <v/>
      </c>
      <c r="N4201" s="68" t="str">
        <f>IF(AND(Formulaire!$H$21=Aéroports!$E4201,--ISNUMBER(IFERROR(SEARCH(Formulaire!$H$22,$C4201,1),""))=1),MAX(N$1:N4200)+1,"")</f>
        <v/>
      </c>
      <c r="O4201" s="68" t="str">
        <f>IF(AND(Formulaire!$H$27=Aéroports!$E4201,--ISNUMBER(IFERROR(SEARCH(Formulaire!$H$28,$C4201,1),""))=1),MAX(O$1:O4200)+1,"")</f>
        <v/>
      </c>
      <c r="Q4201" s="91" t="str">
        <f>IFERROR(INDEX($C$2:$C$5193,MATCH(ROWS(M$2:M4201),M$2:M$5193,0)),"")</f>
        <v/>
      </c>
      <c r="R4201" s="70" t="str">
        <f>IFERROR(INDEX($C$2:$C$5193,MATCH(ROWS(N$2:N4201),N$2:N$5193,0)),"")</f>
        <v/>
      </c>
      <c r="S4201" s="92" t="str">
        <f>IFERROR(INDEX($C$2:$C$5193,MATCH(ROWS(O$2:O4201),O$2:O$5193,0)),"")</f>
        <v/>
      </c>
    </row>
    <row r="4202" spans="1:19" x14ac:dyDescent="0.25">
      <c r="A4202" s="69">
        <v>7450</v>
      </c>
      <c r="B4202" s="69" t="s">
        <v>16141</v>
      </c>
      <c r="C4202" s="69" t="s">
        <v>16142</v>
      </c>
      <c r="D4202" s="69" t="s">
        <v>16130</v>
      </c>
      <c r="E4202" s="69" t="s">
        <v>22493</v>
      </c>
      <c r="F4202" s="69" t="s">
        <v>16143</v>
      </c>
      <c r="G4202" s="69" t="s">
        <v>16144</v>
      </c>
      <c r="H4202" s="69">
        <v>2.2000000000000002</v>
      </c>
      <c r="I4202" s="69">
        <v>31.55</v>
      </c>
      <c r="J4202" s="69">
        <v>2472</v>
      </c>
      <c r="K4202" s="69">
        <v>3</v>
      </c>
      <c r="L4202" s="69">
        <f>COUNTIFS(Aéroports!$C$2:$C$5193,Aéroports!$C4202,Aéroports!$D$2:$D$5193,Aéroports!$D4202)</f>
        <v>1</v>
      </c>
      <c r="M4202" s="69" t="str">
        <f>IF(AND(Formulaire!$H$15=Aéroports!$E4202,--ISNUMBER(IFERROR(SEARCH(Formulaire!$H$16,$C4202,1),""))=1),MAX(M$1:M4201)+1,"")</f>
        <v/>
      </c>
      <c r="N4202" s="69" t="str">
        <f>IF(AND(Formulaire!$H$21=Aéroports!$E4202,--ISNUMBER(IFERROR(SEARCH(Formulaire!$H$22,$C4202,1),""))=1),MAX(N$1:N4201)+1,"")</f>
        <v/>
      </c>
      <c r="O4202" s="69" t="str">
        <f>IF(AND(Formulaire!$H$27=Aéroports!$E4202,--ISNUMBER(IFERROR(SEARCH(Formulaire!$H$28,$C4202,1),""))=1),MAX(O$1:O4201)+1,"")</f>
        <v/>
      </c>
      <c r="Q4202" s="91" t="str">
        <f>IFERROR(INDEX($C$2:$C$5193,MATCH(ROWS(M$2:M4202),M$2:M$5193,0)),"")</f>
        <v/>
      </c>
      <c r="R4202" s="70" t="str">
        <f>IFERROR(INDEX($C$2:$C$5193,MATCH(ROWS(N$2:N4202),N$2:N$5193,0)),"")</f>
        <v/>
      </c>
      <c r="S4202" s="92" t="str">
        <f>IFERROR(INDEX($C$2:$C$5193,MATCH(ROWS(O$2:O4202),O$2:O$5193,0)),"")</f>
        <v/>
      </c>
    </row>
    <row r="4203" spans="1:19" x14ac:dyDescent="0.25">
      <c r="A4203" s="68">
        <v>1189</v>
      </c>
      <c r="B4203" s="68" t="s">
        <v>16145</v>
      </c>
      <c r="C4203" s="68" t="s">
        <v>16146</v>
      </c>
      <c r="D4203" s="68" t="s">
        <v>16130</v>
      </c>
      <c r="E4203" s="68" t="s">
        <v>22493</v>
      </c>
      <c r="F4203" s="68" t="s">
        <v>16147</v>
      </c>
      <c r="G4203" s="68" t="s">
        <v>16148</v>
      </c>
      <c r="H4203" s="68">
        <v>1.7276899999999999</v>
      </c>
      <c r="I4203" s="68">
        <v>33.622799999999998</v>
      </c>
      <c r="J4203" s="68">
        <v>3697</v>
      </c>
      <c r="K4203" s="68">
        <v>3</v>
      </c>
      <c r="L4203" s="68">
        <f>COUNTIFS(Aéroports!$C$2:$C$5193,Aéroports!$C4203,Aéroports!$D$2:$D$5193,Aéroports!$D4203)</f>
        <v>1</v>
      </c>
      <c r="M4203" s="68" t="str">
        <f>IF(AND(Formulaire!$H$15=Aéroports!$E4203,--ISNUMBER(IFERROR(SEARCH(Formulaire!$H$16,$C4203,1),""))=1),MAX(M$1:M4202)+1,"")</f>
        <v/>
      </c>
      <c r="N4203" s="68" t="str">
        <f>IF(AND(Formulaire!$H$21=Aéroports!$E4203,--ISNUMBER(IFERROR(SEARCH(Formulaire!$H$22,$C4203,1),""))=1),MAX(N$1:N4202)+1,"")</f>
        <v/>
      </c>
      <c r="O4203" s="68" t="str">
        <f>IF(AND(Formulaire!$H$27=Aéroports!$E4203,--ISNUMBER(IFERROR(SEARCH(Formulaire!$H$28,$C4203,1),""))=1),MAX(O$1:O4202)+1,"")</f>
        <v/>
      </c>
      <c r="Q4203" s="91" t="str">
        <f>IFERROR(INDEX($C$2:$C$5193,MATCH(ROWS(M$2:M4203),M$2:M$5193,0)),"")</f>
        <v/>
      </c>
      <c r="R4203" s="70" t="str">
        <f>IFERROR(INDEX($C$2:$C$5193,MATCH(ROWS(N$2:N4203),N$2:N$5193,0)),"")</f>
        <v/>
      </c>
      <c r="S4203" s="92" t="str">
        <f>IFERROR(INDEX($C$2:$C$5193,MATCH(ROWS(O$2:O4203),O$2:O$5193,0)),"")</f>
        <v/>
      </c>
    </row>
    <row r="4204" spans="1:19" x14ac:dyDescent="0.25">
      <c r="A4204" s="69">
        <v>6148</v>
      </c>
      <c r="B4204" s="69" t="s">
        <v>21808</v>
      </c>
      <c r="C4204" s="69" t="s">
        <v>21809</v>
      </c>
      <c r="D4204" s="69" t="s">
        <v>21810</v>
      </c>
      <c r="E4204" s="69" t="s">
        <v>22497</v>
      </c>
      <c r="F4204" s="69" t="s">
        <v>21811</v>
      </c>
      <c r="G4204" s="69" t="s">
        <v>21812</v>
      </c>
      <c r="H4204" s="69">
        <v>40.727699999999999</v>
      </c>
      <c r="I4204" s="69">
        <v>72.293999999999997</v>
      </c>
      <c r="J4204" s="69">
        <v>1515</v>
      </c>
      <c r="K4204" s="69">
        <v>5</v>
      </c>
      <c r="L4204" s="69">
        <f>COUNTIFS(Aéroports!$C$2:$C$5193,Aéroports!$C4204,Aéroports!$D$2:$D$5193,Aéroports!$D4204)</f>
        <v>1</v>
      </c>
      <c r="M4204" s="69" t="str">
        <f>IF(AND(Formulaire!$H$15=Aéroports!$E4204,--ISNUMBER(IFERROR(SEARCH(Formulaire!$H$16,$C4204,1),""))=1),MAX(M$1:M4203)+1,"")</f>
        <v/>
      </c>
      <c r="N4204" s="69" t="str">
        <f>IF(AND(Formulaire!$H$21=Aéroports!$E4204,--ISNUMBER(IFERROR(SEARCH(Formulaire!$H$22,$C4204,1),""))=1),MAX(N$1:N4203)+1,"")</f>
        <v/>
      </c>
      <c r="O4204" s="69" t="str">
        <f>IF(AND(Formulaire!$H$27=Aéroports!$E4204,--ISNUMBER(IFERROR(SEARCH(Formulaire!$H$28,$C4204,1),""))=1),MAX(O$1:O4203)+1,"")</f>
        <v/>
      </c>
      <c r="Q4204" s="91" t="str">
        <f>IFERROR(INDEX($C$2:$C$5193,MATCH(ROWS(M$2:M4204),M$2:M$5193,0)),"")</f>
        <v/>
      </c>
      <c r="R4204" s="70" t="str">
        <f>IFERROR(INDEX($C$2:$C$5193,MATCH(ROWS(N$2:N4204),N$2:N$5193,0)),"")</f>
        <v/>
      </c>
      <c r="S4204" s="92" t="str">
        <f>IFERROR(INDEX($C$2:$C$5193,MATCH(ROWS(O$2:O4204),O$2:O$5193,0)),"")</f>
        <v/>
      </c>
    </row>
    <row r="4205" spans="1:19" x14ac:dyDescent="0.25">
      <c r="A4205" s="68">
        <v>2980</v>
      </c>
      <c r="B4205" s="68" t="s">
        <v>21813</v>
      </c>
      <c r="C4205" s="68" t="s">
        <v>21814</v>
      </c>
      <c r="D4205" s="68" t="s">
        <v>21810</v>
      </c>
      <c r="E4205" s="68" t="s">
        <v>22497</v>
      </c>
      <c r="F4205" s="68" t="s">
        <v>21815</v>
      </c>
      <c r="G4205" s="68" t="s">
        <v>21816</v>
      </c>
      <c r="H4205" s="68">
        <v>39.774999999999999</v>
      </c>
      <c r="I4205" s="68">
        <v>64.4833</v>
      </c>
      <c r="J4205" s="68">
        <v>751</v>
      </c>
      <c r="K4205" s="68">
        <v>5</v>
      </c>
      <c r="L4205" s="68">
        <f>COUNTIFS(Aéroports!$C$2:$C$5193,Aéroports!$C4205,Aéroports!$D$2:$D$5193,Aéroports!$D4205)</f>
        <v>1</v>
      </c>
      <c r="M4205" s="68" t="str">
        <f>IF(AND(Formulaire!$H$15=Aéroports!$E4205,--ISNUMBER(IFERROR(SEARCH(Formulaire!$H$16,$C4205,1),""))=1),MAX(M$1:M4204)+1,"")</f>
        <v/>
      </c>
      <c r="N4205" s="68" t="str">
        <f>IF(AND(Formulaire!$H$21=Aéroports!$E4205,--ISNUMBER(IFERROR(SEARCH(Formulaire!$H$22,$C4205,1),""))=1),MAX(N$1:N4204)+1,"")</f>
        <v/>
      </c>
      <c r="O4205" s="68" t="str">
        <f>IF(AND(Formulaire!$H$27=Aéroports!$E4205,--ISNUMBER(IFERROR(SEARCH(Formulaire!$H$28,$C4205,1),""))=1),MAX(O$1:O4204)+1,"")</f>
        <v/>
      </c>
      <c r="Q4205" s="91" t="str">
        <f>IFERROR(INDEX($C$2:$C$5193,MATCH(ROWS(M$2:M4205),M$2:M$5193,0)),"")</f>
        <v/>
      </c>
      <c r="R4205" s="70" t="str">
        <f>IFERROR(INDEX($C$2:$C$5193,MATCH(ROWS(N$2:N4205),N$2:N$5193,0)),"")</f>
        <v/>
      </c>
      <c r="S4205" s="92" t="str">
        <f>IFERROR(INDEX($C$2:$C$5193,MATCH(ROWS(O$2:O4205),O$2:O$5193,0)),"")</f>
        <v/>
      </c>
    </row>
    <row r="4206" spans="1:19" x14ac:dyDescent="0.25">
      <c r="A4206" s="69">
        <v>6149</v>
      </c>
      <c r="B4206" s="69" t="s">
        <v>21817</v>
      </c>
      <c r="C4206" s="69" t="s">
        <v>21818</v>
      </c>
      <c r="D4206" s="69" t="s">
        <v>21810</v>
      </c>
      <c r="E4206" s="69" t="s">
        <v>22497</v>
      </c>
      <c r="F4206" s="69" t="s">
        <v>21819</v>
      </c>
      <c r="G4206" s="69" t="s">
        <v>21820</v>
      </c>
      <c r="H4206" s="69">
        <v>40.358800000000002</v>
      </c>
      <c r="I4206" s="69">
        <v>71.745000000000005</v>
      </c>
      <c r="J4206" s="69">
        <v>1980</v>
      </c>
      <c r="K4206" s="69">
        <v>5</v>
      </c>
      <c r="L4206" s="69">
        <f>COUNTIFS(Aéroports!$C$2:$C$5193,Aéroports!$C4206,Aéroports!$D$2:$D$5193,Aéroports!$D4206)</f>
        <v>1</v>
      </c>
      <c r="M4206" s="69" t="str">
        <f>IF(AND(Formulaire!$H$15=Aéroports!$E4206,--ISNUMBER(IFERROR(SEARCH(Formulaire!$H$16,$C4206,1),""))=1),MAX(M$1:M4205)+1,"")</f>
        <v/>
      </c>
      <c r="N4206" s="69" t="str">
        <f>IF(AND(Formulaire!$H$21=Aéroports!$E4206,--ISNUMBER(IFERROR(SEARCH(Formulaire!$H$22,$C4206,1),""))=1),MAX(N$1:N4205)+1,"")</f>
        <v/>
      </c>
      <c r="O4206" s="69" t="str">
        <f>IF(AND(Formulaire!$H$27=Aéroports!$E4206,--ISNUMBER(IFERROR(SEARCH(Formulaire!$H$28,$C4206,1),""))=1),MAX(O$1:O4205)+1,"")</f>
        <v/>
      </c>
      <c r="Q4206" s="91" t="str">
        <f>IFERROR(INDEX($C$2:$C$5193,MATCH(ROWS(M$2:M4206),M$2:M$5193,0)),"")</f>
        <v/>
      </c>
      <c r="R4206" s="70" t="str">
        <f>IFERROR(INDEX($C$2:$C$5193,MATCH(ROWS(N$2:N4206),N$2:N$5193,0)),"")</f>
        <v/>
      </c>
      <c r="S4206" s="92" t="str">
        <f>IFERROR(INDEX($C$2:$C$5193,MATCH(ROWS(O$2:O4206),O$2:O$5193,0)),"")</f>
        <v/>
      </c>
    </row>
    <row r="4207" spans="1:19" x14ac:dyDescent="0.25">
      <c r="A4207" s="68">
        <v>6153</v>
      </c>
      <c r="B4207" s="68" t="s">
        <v>21821</v>
      </c>
      <c r="C4207" s="68" t="s">
        <v>21822</v>
      </c>
      <c r="D4207" s="68" t="s">
        <v>21810</v>
      </c>
      <c r="E4207" s="68" t="s">
        <v>22497</v>
      </c>
      <c r="F4207" s="68" t="s">
        <v>21823</v>
      </c>
      <c r="G4207" s="68" t="s">
        <v>21824</v>
      </c>
      <c r="H4207" s="68">
        <v>38.833599999999997</v>
      </c>
      <c r="I4207" s="68">
        <v>65.921499999999995</v>
      </c>
      <c r="J4207" s="68">
        <v>1365</v>
      </c>
      <c r="K4207" s="68">
        <v>5</v>
      </c>
      <c r="L4207" s="68">
        <f>COUNTIFS(Aéroports!$C$2:$C$5193,Aéroports!$C4207,Aéroports!$D$2:$D$5193,Aéroports!$D4207)</f>
        <v>1</v>
      </c>
      <c r="M4207" s="68" t="str">
        <f>IF(AND(Formulaire!$H$15=Aéroports!$E4207,--ISNUMBER(IFERROR(SEARCH(Formulaire!$H$16,$C4207,1),""))=1),MAX(M$1:M4206)+1,"")</f>
        <v/>
      </c>
      <c r="N4207" s="68" t="str">
        <f>IF(AND(Formulaire!$H$21=Aéroports!$E4207,--ISNUMBER(IFERROR(SEARCH(Formulaire!$H$22,$C4207,1),""))=1),MAX(N$1:N4206)+1,"")</f>
        <v/>
      </c>
      <c r="O4207" s="68" t="str">
        <f>IF(AND(Formulaire!$H$27=Aéroports!$E4207,--ISNUMBER(IFERROR(SEARCH(Formulaire!$H$28,$C4207,1),""))=1),MAX(O$1:O4206)+1,"")</f>
        <v/>
      </c>
      <c r="Q4207" s="91" t="str">
        <f>IFERROR(INDEX($C$2:$C$5193,MATCH(ROWS(M$2:M4207),M$2:M$5193,0)),"")</f>
        <v/>
      </c>
      <c r="R4207" s="70" t="str">
        <f>IFERROR(INDEX($C$2:$C$5193,MATCH(ROWS(N$2:N4207),N$2:N$5193,0)),"")</f>
        <v/>
      </c>
      <c r="S4207" s="92" t="str">
        <f>IFERROR(INDEX($C$2:$C$5193,MATCH(ROWS(O$2:O4207),O$2:O$5193,0)),"")</f>
        <v/>
      </c>
    </row>
    <row r="4208" spans="1:19" x14ac:dyDescent="0.25">
      <c r="A4208" s="69">
        <v>6150</v>
      </c>
      <c r="B4208" s="69" t="s">
        <v>21825</v>
      </c>
      <c r="C4208" s="69" t="s">
        <v>21826</v>
      </c>
      <c r="D4208" s="69" t="s">
        <v>21810</v>
      </c>
      <c r="E4208" s="69" t="s">
        <v>22497</v>
      </c>
      <c r="F4208" s="69" t="s">
        <v>21827</v>
      </c>
      <c r="G4208" s="69" t="s">
        <v>21828</v>
      </c>
      <c r="H4208" s="69">
        <v>40.9846</v>
      </c>
      <c r="I4208" s="69">
        <v>71.556700000000006</v>
      </c>
      <c r="J4208" s="69">
        <v>1555</v>
      </c>
      <c r="K4208" s="69">
        <v>5</v>
      </c>
      <c r="L4208" s="69">
        <f>COUNTIFS(Aéroports!$C$2:$C$5193,Aéroports!$C4208,Aéroports!$D$2:$D$5193,Aéroports!$D4208)</f>
        <v>1</v>
      </c>
      <c r="M4208" s="69" t="str">
        <f>IF(AND(Formulaire!$H$15=Aéroports!$E4208,--ISNUMBER(IFERROR(SEARCH(Formulaire!$H$16,$C4208,1),""))=1),MAX(M$1:M4207)+1,"")</f>
        <v/>
      </c>
      <c r="N4208" s="69" t="str">
        <f>IF(AND(Formulaire!$H$21=Aéroports!$E4208,--ISNUMBER(IFERROR(SEARCH(Formulaire!$H$22,$C4208,1),""))=1),MAX(N$1:N4207)+1,"")</f>
        <v/>
      </c>
      <c r="O4208" s="69" t="str">
        <f>IF(AND(Formulaire!$H$27=Aéroports!$E4208,--ISNUMBER(IFERROR(SEARCH(Formulaire!$H$28,$C4208,1),""))=1),MAX(O$1:O4207)+1,"")</f>
        <v/>
      </c>
      <c r="Q4208" s="91" t="str">
        <f>IFERROR(INDEX($C$2:$C$5193,MATCH(ROWS(M$2:M4208),M$2:M$5193,0)),"")</f>
        <v/>
      </c>
      <c r="R4208" s="70" t="str">
        <f>IFERROR(INDEX($C$2:$C$5193,MATCH(ROWS(N$2:N4208),N$2:N$5193,0)),"")</f>
        <v/>
      </c>
      <c r="S4208" s="92" t="str">
        <f>IFERROR(INDEX($C$2:$C$5193,MATCH(ROWS(O$2:O4208),O$2:O$5193,0)),"")</f>
        <v/>
      </c>
    </row>
    <row r="4209" spans="1:19" x14ac:dyDescent="0.25">
      <c r="A4209" s="68">
        <v>6485</v>
      </c>
      <c r="B4209" s="68" t="s">
        <v>21829</v>
      </c>
      <c r="C4209" s="68" t="s">
        <v>21830</v>
      </c>
      <c r="D4209" s="68" t="s">
        <v>21810</v>
      </c>
      <c r="E4209" s="68" t="s">
        <v>22497</v>
      </c>
      <c r="F4209" s="68" t="s">
        <v>21831</v>
      </c>
      <c r="G4209" s="68" t="s">
        <v>21832</v>
      </c>
      <c r="H4209" s="68">
        <v>40.117199999999997</v>
      </c>
      <c r="I4209" s="68">
        <v>65.1708</v>
      </c>
      <c r="J4209" s="68">
        <v>0</v>
      </c>
      <c r="K4209" s="68">
        <v>5</v>
      </c>
      <c r="L4209" s="68">
        <f>COUNTIFS(Aéroports!$C$2:$C$5193,Aéroports!$C4209,Aéroports!$D$2:$D$5193,Aéroports!$D4209)</f>
        <v>1</v>
      </c>
      <c r="M4209" s="68" t="str">
        <f>IF(AND(Formulaire!$H$15=Aéroports!$E4209,--ISNUMBER(IFERROR(SEARCH(Formulaire!$H$16,$C4209,1),""))=1),MAX(M$1:M4208)+1,"")</f>
        <v/>
      </c>
      <c r="N4209" s="68" t="str">
        <f>IF(AND(Formulaire!$H$21=Aéroports!$E4209,--ISNUMBER(IFERROR(SEARCH(Formulaire!$H$22,$C4209,1),""))=1),MAX(N$1:N4208)+1,"")</f>
        <v/>
      </c>
      <c r="O4209" s="68" t="str">
        <f>IF(AND(Formulaire!$H$27=Aéroports!$E4209,--ISNUMBER(IFERROR(SEARCH(Formulaire!$H$28,$C4209,1),""))=1),MAX(O$1:O4208)+1,"")</f>
        <v/>
      </c>
      <c r="Q4209" s="91" t="str">
        <f>IFERROR(INDEX($C$2:$C$5193,MATCH(ROWS(M$2:M4209),M$2:M$5193,0)),"")</f>
        <v/>
      </c>
      <c r="R4209" s="70" t="str">
        <f>IFERROR(INDEX($C$2:$C$5193,MATCH(ROWS(N$2:N4209),N$2:N$5193,0)),"")</f>
        <v/>
      </c>
      <c r="S4209" s="92" t="str">
        <f>IFERROR(INDEX($C$2:$C$5193,MATCH(ROWS(O$2:O4209),O$2:O$5193,0)),"")</f>
        <v/>
      </c>
    </row>
    <row r="4210" spans="1:19" x14ac:dyDescent="0.25">
      <c r="A4210" s="69">
        <v>6151</v>
      </c>
      <c r="B4210" s="69" t="s">
        <v>21833</v>
      </c>
      <c r="C4210" s="69" t="s">
        <v>21834</v>
      </c>
      <c r="D4210" s="69" t="s">
        <v>21810</v>
      </c>
      <c r="E4210" s="69" t="s">
        <v>22497</v>
      </c>
      <c r="F4210" s="69" t="s">
        <v>21835</v>
      </c>
      <c r="G4210" s="69" t="s">
        <v>21836</v>
      </c>
      <c r="H4210" s="69">
        <v>42.488399999999999</v>
      </c>
      <c r="I4210" s="69">
        <v>59.6233</v>
      </c>
      <c r="J4210" s="69">
        <v>246</v>
      </c>
      <c r="K4210" s="69">
        <v>5</v>
      </c>
      <c r="L4210" s="69">
        <f>COUNTIFS(Aéroports!$C$2:$C$5193,Aéroports!$C4210,Aéroports!$D$2:$D$5193,Aéroports!$D4210)</f>
        <v>1</v>
      </c>
      <c r="M4210" s="69" t="str">
        <f>IF(AND(Formulaire!$H$15=Aéroports!$E4210,--ISNUMBER(IFERROR(SEARCH(Formulaire!$H$16,$C4210,1),""))=1),MAX(M$1:M4209)+1,"")</f>
        <v/>
      </c>
      <c r="N4210" s="69" t="str">
        <f>IF(AND(Formulaire!$H$21=Aéroports!$E4210,--ISNUMBER(IFERROR(SEARCH(Formulaire!$H$22,$C4210,1),""))=1),MAX(N$1:N4209)+1,"")</f>
        <v/>
      </c>
      <c r="O4210" s="69" t="str">
        <f>IF(AND(Formulaire!$H$27=Aéroports!$E4210,--ISNUMBER(IFERROR(SEARCH(Formulaire!$H$28,$C4210,1),""))=1),MAX(O$1:O4209)+1,"")</f>
        <v/>
      </c>
      <c r="Q4210" s="91" t="str">
        <f>IFERROR(INDEX($C$2:$C$5193,MATCH(ROWS(M$2:M4210),M$2:M$5193,0)),"")</f>
        <v/>
      </c>
      <c r="R4210" s="70" t="str">
        <f>IFERROR(INDEX($C$2:$C$5193,MATCH(ROWS(N$2:N4210),N$2:N$5193,0)),"")</f>
        <v/>
      </c>
      <c r="S4210" s="92" t="str">
        <f>IFERROR(INDEX($C$2:$C$5193,MATCH(ROWS(O$2:O4210),O$2:O$5193,0)),"")</f>
        <v/>
      </c>
    </row>
    <row r="4211" spans="1:19" x14ac:dyDescent="0.25">
      <c r="A4211" s="68">
        <v>2981</v>
      </c>
      <c r="B4211" s="68" t="s">
        <v>21837</v>
      </c>
      <c r="C4211" s="68" t="s">
        <v>21838</v>
      </c>
      <c r="D4211" s="68" t="s">
        <v>21810</v>
      </c>
      <c r="E4211" s="68" t="s">
        <v>22497</v>
      </c>
      <c r="F4211" s="68" t="s">
        <v>21839</v>
      </c>
      <c r="G4211" s="68" t="s">
        <v>21840</v>
      </c>
      <c r="H4211" s="68">
        <v>39.700499999999998</v>
      </c>
      <c r="I4211" s="68">
        <v>66.983800000000002</v>
      </c>
      <c r="J4211" s="68">
        <v>2224</v>
      </c>
      <c r="K4211" s="68">
        <v>5</v>
      </c>
      <c r="L4211" s="68">
        <f>COUNTIFS(Aéroports!$C$2:$C$5193,Aéroports!$C4211,Aéroports!$D$2:$D$5193,Aéroports!$D4211)</f>
        <v>1</v>
      </c>
      <c r="M4211" s="68" t="str">
        <f>IF(AND(Formulaire!$H$15=Aéroports!$E4211,--ISNUMBER(IFERROR(SEARCH(Formulaire!$H$16,$C4211,1),""))=1),MAX(M$1:M4210)+1,"")</f>
        <v/>
      </c>
      <c r="N4211" s="68" t="str">
        <f>IF(AND(Formulaire!$H$21=Aéroports!$E4211,--ISNUMBER(IFERROR(SEARCH(Formulaire!$H$22,$C4211,1),""))=1),MAX(N$1:N4210)+1,"")</f>
        <v/>
      </c>
      <c r="O4211" s="68" t="str">
        <f>IF(AND(Formulaire!$H$27=Aéroports!$E4211,--ISNUMBER(IFERROR(SEARCH(Formulaire!$H$28,$C4211,1),""))=1),MAX(O$1:O4210)+1,"")</f>
        <v/>
      </c>
      <c r="Q4211" s="91" t="str">
        <f>IFERROR(INDEX($C$2:$C$5193,MATCH(ROWS(M$2:M4211),M$2:M$5193,0)),"")</f>
        <v/>
      </c>
      <c r="R4211" s="70" t="str">
        <f>IFERROR(INDEX($C$2:$C$5193,MATCH(ROWS(N$2:N4211),N$2:N$5193,0)),"")</f>
        <v/>
      </c>
      <c r="S4211" s="92" t="str">
        <f>IFERROR(INDEX($C$2:$C$5193,MATCH(ROWS(O$2:O4211),O$2:O$5193,0)),"")</f>
        <v/>
      </c>
    </row>
    <row r="4212" spans="1:19" x14ac:dyDescent="0.25">
      <c r="A4212" s="69">
        <v>2983</v>
      </c>
      <c r="B4212" s="69" t="s">
        <v>21841</v>
      </c>
      <c r="C4212" s="69" t="s">
        <v>21842</v>
      </c>
      <c r="D4212" s="69" t="s">
        <v>21810</v>
      </c>
      <c r="E4212" s="69" t="s">
        <v>22497</v>
      </c>
      <c r="F4212" s="69" t="s">
        <v>21843</v>
      </c>
      <c r="G4212" s="69" t="s">
        <v>21844</v>
      </c>
      <c r="H4212" s="69">
        <v>41.257899999999999</v>
      </c>
      <c r="I4212" s="69">
        <v>69.281199999999998</v>
      </c>
      <c r="J4212" s="69">
        <v>1417</v>
      </c>
      <c r="K4212" s="69">
        <v>5</v>
      </c>
      <c r="L4212" s="69">
        <f>COUNTIFS(Aéroports!$C$2:$C$5193,Aéroports!$C4212,Aéroports!$D$2:$D$5193,Aéroports!$D4212)</f>
        <v>1</v>
      </c>
      <c r="M4212" s="69" t="str">
        <f>IF(AND(Formulaire!$H$15=Aéroports!$E4212,--ISNUMBER(IFERROR(SEARCH(Formulaire!$H$16,$C4212,1),""))=1),MAX(M$1:M4211)+1,"")</f>
        <v/>
      </c>
      <c r="N4212" s="69" t="str">
        <f>IF(AND(Formulaire!$H$21=Aéroports!$E4212,--ISNUMBER(IFERROR(SEARCH(Formulaire!$H$22,$C4212,1),""))=1),MAX(N$1:N4211)+1,"")</f>
        <v/>
      </c>
      <c r="O4212" s="69" t="str">
        <f>IF(AND(Formulaire!$H$27=Aéroports!$E4212,--ISNUMBER(IFERROR(SEARCH(Formulaire!$H$28,$C4212,1),""))=1),MAX(O$1:O4211)+1,"")</f>
        <v/>
      </c>
      <c r="Q4212" s="91" t="str">
        <f>IFERROR(INDEX($C$2:$C$5193,MATCH(ROWS(M$2:M4212),M$2:M$5193,0)),"")</f>
        <v/>
      </c>
      <c r="R4212" s="70" t="str">
        <f>IFERROR(INDEX($C$2:$C$5193,MATCH(ROWS(N$2:N4212),N$2:N$5193,0)),"")</f>
        <v/>
      </c>
      <c r="S4212" s="92" t="str">
        <f>IFERROR(INDEX($C$2:$C$5193,MATCH(ROWS(O$2:O4212),O$2:O$5193,0)),"")</f>
        <v/>
      </c>
    </row>
    <row r="4213" spans="1:19" x14ac:dyDescent="0.25">
      <c r="A4213" s="68">
        <v>6154</v>
      </c>
      <c r="B4213" s="68" t="s">
        <v>21845</v>
      </c>
      <c r="C4213" s="68" t="s">
        <v>21846</v>
      </c>
      <c r="D4213" s="68" t="s">
        <v>21810</v>
      </c>
      <c r="E4213" s="68" t="s">
        <v>22497</v>
      </c>
      <c r="F4213" s="68" t="s">
        <v>21847</v>
      </c>
      <c r="G4213" s="68" t="s">
        <v>21848</v>
      </c>
      <c r="H4213" s="68">
        <v>37.286700000000003</v>
      </c>
      <c r="I4213" s="68">
        <v>67.31</v>
      </c>
      <c r="J4213" s="68">
        <v>1027</v>
      </c>
      <c r="K4213" s="68">
        <v>5</v>
      </c>
      <c r="L4213" s="68">
        <f>COUNTIFS(Aéroports!$C$2:$C$5193,Aéroports!$C4213,Aéroports!$D$2:$D$5193,Aéroports!$D4213)</f>
        <v>1</v>
      </c>
      <c r="M4213" s="68" t="str">
        <f>IF(AND(Formulaire!$H$15=Aéroports!$E4213,--ISNUMBER(IFERROR(SEARCH(Formulaire!$H$16,$C4213,1),""))=1),MAX(M$1:M4212)+1,"")</f>
        <v/>
      </c>
      <c r="N4213" s="68" t="str">
        <f>IF(AND(Formulaire!$H$21=Aéroports!$E4213,--ISNUMBER(IFERROR(SEARCH(Formulaire!$H$22,$C4213,1),""))=1),MAX(N$1:N4212)+1,"")</f>
        <v/>
      </c>
      <c r="O4213" s="68" t="str">
        <f>IF(AND(Formulaire!$H$27=Aéroports!$E4213,--ISNUMBER(IFERROR(SEARCH(Formulaire!$H$28,$C4213,1),""))=1),MAX(O$1:O4212)+1,"")</f>
        <v/>
      </c>
      <c r="Q4213" s="91" t="str">
        <f>IFERROR(INDEX($C$2:$C$5193,MATCH(ROWS(M$2:M4213),M$2:M$5193,0)),"")</f>
        <v/>
      </c>
      <c r="R4213" s="70" t="str">
        <f>IFERROR(INDEX($C$2:$C$5193,MATCH(ROWS(N$2:N4213),N$2:N$5193,0)),"")</f>
        <v/>
      </c>
      <c r="S4213" s="92" t="str">
        <f>IFERROR(INDEX($C$2:$C$5193,MATCH(ROWS(O$2:O4213),O$2:O$5193,0)),"")</f>
        <v/>
      </c>
    </row>
    <row r="4214" spans="1:19" x14ac:dyDescent="0.25">
      <c r="A4214" s="69">
        <v>6152</v>
      </c>
      <c r="B4214" s="69" t="s">
        <v>21849</v>
      </c>
      <c r="C4214" s="69" t="s">
        <v>21850</v>
      </c>
      <c r="D4214" s="69" t="s">
        <v>21810</v>
      </c>
      <c r="E4214" s="69" t="s">
        <v>22497</v>
      </c>
      <c r="F4214" s="69" t="s">
        <v>21851</v>
      </c>
      <c r="G4214" s="69" t="s">
        <v>21852</v>
      </c>
      <c r="H4214" s="69">
        <v>41.584299999999999</v>
      </c>
      <c r="I4214" s="69">
        <v>60.6417</v>
      </c>
      <c r="J4214" s="69">
        <v>320</v>
      </c>
      <c r="K4214" s="69">
        <v>5</v>
      </c>
      <c r="L4214" s="69">
        <f>COUNTIFS(Aéroports!$C$2:$C$5193,Aéroports!$C4214,Aéroports!$D$2:$D$5193,Aéroports!$D4214)</f>
        <v>1</v>
      </c>
      <c r="M4214" s="69" t="str">
        <f>IF(AND(Formulaire!$H$15=Aéroports!$E4214,--ISNUMBER(IFERROR(SEARCH(Formulaire!$H$16,$C4214,1),""))=1),MAX(M$1:M4213)+1,"")</f>
        <v/>
      </c>
      <c r="N4214" s="69" t="str">
        <f>IF(AND(Formulaire!$H$21=Aéroports!$E4214,--ISNUMBER(IFERROR(SEARCH(Formulaire!$H$22,$C4214,1),""))=1),MAX(N$1:N4213)+1,"")</f>
        <v/>
      </c>
      <c r="O4214" s="69" t="str">
        <f>IF(AND(Formulaire!$H$27=Aéroports!$E4214,--ISNUMBER(IFERROR(SEARCH(Formulaire!$H$28,$C4214,1),""))=1),MAX(O$1:O4213)+1,"")</f>
        <v/>
      </c>
      <c r="Q4214" s="91" t="str">
        <f>IFERROR(INDEX($C$2:$C$5193,MATCH(ROWS(M$2:M4214),M$2:M$5193,0)),"")</f>
        <v/>
      </c>
      <c r="R4214" s="70" t="str">
        <f>IFERROR(INDEX($C$2:$C$5193,MATCH(ROWS(N$2:N4214),N$2:N$5193,0)),"")</f>
        <v/>
      </c>
      <c r="S4214" s="92" t="str">
        <f>IFERROR(INDEX($C$2:$C$5193,MATCH(ROWS(O$2:O4214),O$2:O$5193,0)),"")</f>
        <v/>
      </c>
    </row>
    <row r="4215" spans="1:19" x14ac:dyDescent="0.25">
      <c r="A4215" s="68">
        <v>6754</v>
      </c>
      <c r="B4215" s="68" t="s">
        <v>21853</v>
      </c>
      <c r="C4215" s="68" t="s">
        <v>21854</v>
      </c>
      <c r="D4215" s="68" t="s">
        <v>21810</v>
      </c>
      <c r="E4215" s="68" t="s">
        <v>22497</v>
      </c>
      <c r="F4215" s="68" t="s">
        <v>21855</v>
      </c>
      <c r="G4215" s="68" t="s">
        <v>21856</v>
      </c>
      <c r="H4215" s="68">
        <v>41.613900000000001</v>
      </c>
      <c r="I4215" s="68">
        <v>64.233199999999997</v>
      </c>
      <c r="J4215" s="68">
        <v>1396</v>
      </c>
      <c r="K4215" s="68">
        <v>5</v>
      </c>
      <c r="L4215" s="68">
        <f>COUNTIFS(Aéroports!$C$2:$C$5193,Aéroports!$C4215,Aéroports!$D$2:$D$5193,Aéroports!$D4215)</f>
        <v>1</v>
      </c>
      <c r="M4215" s="68" t="str">
        <f>IF(AND(Formulaire!$H$15=Aéroports!$E4215,--ISNUMBER(IFERROR(SEARCH(Formulaire!$H$16,$C4215,1),""))=1),MAX(M$1:M4214)+1,"")</f>
        <v/>
      </c>
      <c r="N4215" s="68" t="str">
        <f>IF(AND(Formulaire!$H$21=Aéroports!$E4215,--ISNUMBER(IFERROR(SEARCH(Formulaire!$H$22,$C4215,1),""))=1),MAX(N$1:N4214)+1,"")</f>
        <v/>
      </c>
      <c r="O4215" s="68" t="str">
        <f>IF(AND(Formulaire!$H$27=Aéroports!$E4215,--ISNUMBER(IFERROR(SEARCH(Formulaire!$H$28,$C4215,1),""))=1),MAX(O$1:O4214)+1,"")</f>
        <v/>
      </c>
      <c r="Q4215" s="91" t="str">
        <f>IFERROR(INDEX($C$2:$C$5193,MATCH(ROWS(M$2:M4215),M$2:M$5193,0)),"")</f>
        <v/>
      </c>
      <c r="R4215" s="70" t="str">
        <f>IFERROR(INDEX($C$2:$C$5193,MATCH(ROWS(N$2:N4215),N$2:N$5193,0)),"")</f>
        <v/>
      </c>
      <c r="S4215" s="92" t="str">
        <f>IFERROR(INDEX($C$2:$C$5193,MATCH(ROWS(O$2:O4215),O$2:O$5193,0)),"")</f>
        <v/>
      </c>
    </row>
    <row r="4216" spans="1:19" x14ac:dyDescent="0.25">
      <c r="A4216" s="69">
        <v>5939</v>
      </c>
      <c r="B4216" s="69" t="s">
        <v>12595</v>
      </c>
      <c r="C4216" s="69" t="s">
        <v>12596</v>
      </c>
      <c r="D4216" s="69" t="s">
        <v>12597</v>
      </c>
      <c r="E4216" s="69" t="s">
        <v>12597</v>
      </c>
      <c r="F4216" s="69" t="s">
        <v>12598</v>
      </c>
      <c r="G4216" s="69" t="s">
        <v>12599</v>
      </c>
      <c r="H4216" s="69">
        <v>29.348099999999999</v>
      </c>
      <c r="I4216" s="69">
        <v>71.718000000000004</v>
      </c>
      <c r="J4216" s="69">
        <v>392</v>
      </c>
      <c r="K4216" s="69">
        <v>5</v>
      </c>
      <c r="L4216" s="69">
        <f>COUNTIFS(Aéroports!$C$2:$C$5193,Aéroports!$C4216,Aéroports!$D$2:$D$5193,Aéroports!$D4216)</f>
        <v>1</v>
      </c>
      <c r="M4216" s="69" t="str">
        <f>IF(AND(Formulaire!$H$15=Aéroports!$E4216,--ISNUMBER(IFERROR(SEARCH(Formulaire!$H$16,$C4216,1),""))=1),MAX(M$1:M4215)+1,"")</f>
        <v/>
      </c>
      <c r="N4216" s="69" t="str">
        <f>IF(AND(Formulaire!$H$21=Aéroports!$E4216,--ISNUMBER(IFERROR(SEARCH(Formulaire!$H$22,$C4216,1),""))=1),MAX(N$1:N4215)+1,"")</f>
        <v/>
      </c>
      <c r="O4216" s="69" t="str">
        <f>IF(AND(Formulaire!$H$27=Aéroports!$E4216,--ISNUMBER(IFERROR(SEARCH(Formulaire!$H$28,$C4216,1),""))=1),MAX(O$1:O4215)+1,"")</f>
        <v/>
      </c>
      <c r="Q4216" s="91" t="str">
        <f>IFERROR(INDEX($C$2:$C$5193,MATCH(ROWS(M$2:M4216),M$2:M$5193,0)),"")</f>
        <v/>
      </c>
      <c r="R4216" s="70" t="str">
        <f>IFERROR(INDEX($C$2:$C$5193,MATCH(ROWS(N$2:N4216),N$2:N$5193,0)),"")</f>
        <v/>
      </c>
      <c r="S4216" s="92" t="str">
        <f>IFERROR(INDEX($C$2:$C$5193,MATCH(ROWS(O$2:O4216),O$2:O$5193,0)),"")</f>
        <v/>
      </c>
    </row>
    <row r="4217" spans="1:19" x14ac:dyDescent="0.25">
      <c r="A4217" s="68">
        <v>5938</v>
      </c>
      <c r="B4217" s="68" t="s">
        <v>12600</v>
      </c>
      <c r="C4217" s="68" t="s">
        <v>12601</v>
      </c>
      <c r="D4217" s="68" t="s">
        <v>12597</v>
      </c>
      <c r="E4217" s="68" t="s">
        <v>12597</v>
      </c>
      <c r="F4217" s="68" t="s">
        <v>12602</v>
      </c>
      <c r="G4217" s="68" t="s">
        <v>12603</v>
      </c>
      <c r="H4217" s="68">
        <v>32.972900000000003</v>
      </c>
      <c r="I4217" s="68">
        <v>70.527900000000002</v>
      </c>
      <c r="J4217" s="68">
        <v>1325</v>
      </c>
      <c r="K4217" s="68">
        <v>5</v>
      </c>
      <c r="L4217" s="68">
        <f>COUNTIFS(Aéroports!$C$2:$C$5193,Aéroports!$C4217,Aéroports!$D$2:$D$5193,Aéroports!$D4217)</f>
        <v>1</v>
      </c>
      <c r="M4217" s="68" t="str">
        <f>IF(AND(Formulaire!$H$15=Aéroports!$E4217,--ISNUMBER(IFERROR(SEARCH(Formulaire!$H$16,$C4217,1),""))=1),MAX(M$1:M4216)+1,"")</f>
        <v/>
      </c>
      <c r="N4217" s="68" t="str">
        <f>IF(AND(Formulaire!$H$21=Aéroports!$E4217,--ISNUMBER(IFERROR(SEARCH(Formulaire!$H$22,$C4217,1),""))=1),MAX(N$1:N4216)+1,"")</f>
        <v/>
      </c>
      <c r="O4217" s="68" t="str">
        <f>IF(AND(Formulaire!$H$27=Aéroports!$E4217,--ISNUMBER(IFERROR(SEARCH(Formulaire!$H$28,$C4217,1),""))=1),MAX(O$1:O4216)+1,"")</f>
        <v/>
      </c>
      <c r="Q4217" s="91" t="str">
        <f>IFERROR(INDEX($C$2:$C$5193,MATCH(ROWS(M$2:M4217),M$2:M$5193,0)),"")</f>
        <v/>
      </c>
      <c r="R4217" s="70" t="str">
        <f>IFERROR(INDEX($C$2:$C$5193,MATCH(ROWS(N$2:N4217),N$2:N$5193,0)),"")</f>
        <v/>
      </c>
      <c r="S4217" s="92" t="str">
        <f>IFERROR(INDEX($C$2:$C$5193,MATCH(ROWS(O$2:O4217),O$2:O$5193,0)),"")</f>
        <v/>
      </c>
    </row>
    <row r="4218" spans="1:19" x14ac:dyDescent="0.25">
      <c r="A4218" s="69">
        <v>5940</v>
      </c>
      <c r="B4218" s="69" t="s">
        <v>12604</v>
      </c>
      <c r="C4218" s="69" t="s">
        <v>12605</v>
      </c>
      <c r="D4218" s="69" t="s">
        <v>12597</v>
      </c>
      <c r="E4218" s="69" t="s">
        <v>12597</v>
      </c>
      <c r="F4218" s="69" t="s">
        <v>12606</v>
      </c>
      <c r="G4218" s="69" t="s">
        <v>12607</v>
      </c>
      <c r="H4218" s="69">
        <v>35.886600000000001</v>
      </c>
      <c r="I4218" s="69">
        <v>71.800600000000003</v>
      </c>
      <c r="J4218" s="69">
        <v>4920</v>
      </c>
      <c r="K4218" s="69">
        <v>5</v>
      </c>
      <c r="L4218" s="69">
        <f>COUNTIFS(Aéroports!$C$2:$C$5193,Aéroports!$C4218,Aéroports!$D$2:$D$5193,Aéroports!$D4218)</f>
        <v>1</v>
      </c>
      <c r="M4218" s="69" t="str">
        <f>IF(AND(Formulaire!$H$15=Aéroports!$E4218,--ISNUMBER(IFERROR(SEARCH(Formulaire!$H$16,$C4218,1),""))=1),MAX(M$1:M4217)+1,"")</f>
        <v/>
      </c>
      <c r="N4218" s="69" t="str">
        <f>IF(AND(Formulaire!$H$21=Aéroports!$E4218,--ISNUMBER(IFERROR(SEARCH(Formulaire!$H$22,$C4218,1),""))=1),MAX(N$1:N4217)+1,"")</f>
        <v/>
      </c>
      <c r="O4218" s="69" t="str">
        <f>IF(AND(Formulaire!$H$27=Aéroports!$E4218,--ISNUMBER(IFERROR(SEARCH(Formulaire!$H$28,$C4218,1),""))=1),MAX(O$1:O4217)+1,"")</f>
        <v/>
      </c>
      <c r="Q4218" s="91" t="str">
        <f>IFERROR(INDEX($C$2:$C$5193,MATCH(ROWS(M$2:M4218),M$2:M$5193,0)),"")</f>
        <v/>
      </c>
      <c r="R4218" s="70" t="str">
        <f>IFERROR(INDEX($C$2:$C$5193,MATCH(ROWS(N$2:N4218),N$2:N$5193,0)),"")</f>
        <v/>
      </c>
      <c r="S4218" s="92" t="str">
        <f>IFERROR(INDEX($C$2:$C$5193,MATCH(ROWS(O$2:O4218),O$2:O$5193,0)),"")</f>
        <v/>
      </c>
    </row>
    <row r="4219" spans="1:19" x14ac:dyDescent="0.25">
      <c r="A4219" s="68">
        <v>5941</v>
      </c>
      <c r="B4219" s="68" t="s">
        <v>12608</v>
      </c>
      <c r="C4219" s="68" t="s">
        <v>12609</v>
      </c>
      <c r="D4219" s="68" t="s">
        <v>12597</v>
      </c>
      <c r="E4219" s="68" t="s">
        <v>12597</v>
      </c>
      <c r="F4219" s="68" t="s">
        <v>12610</v>
      </c>
      <c r="G4219" s="68" t="s">
        <v>12611</v>
      </c>
      <c r="H4219" s="68">
        <v>28.878299999999999</v>
      </c>
      <c r="I4219" s="68">
        <v>64.399799999999999</v>
      </c>
      <c r="J4219" s="68">
        <v>2800</v>
      </c>
      <c r="K4219" s="68">
        <v>5</v>
      </c>
      <c r="L4219" s="68">
        <f>COUNTIFS(Aéroports!$C$2:$C$5193,Aéroports!$C4219,Aéroports!$D$2:$D$5193,Aéroports!$D4219)</f>
        <v>1</v>
      </c>
      <c r="M4219" s="68" t="str">
        <f>IF(AND(Formulaire!$H$15=Aéroports!$E4219,--ISNUMBER(IFERROR(SEARCH(Formulaire!$H$16,$C4219,1),""))=1),MAX(M$1:M4218)+1,"")</f>
        <v/>
      </c>
      <c r="N4219" s="68" t="str">
        <f>IF(AND(Formulaire!$H$21=Aéroports!$E4219,--ISNUMBER(IFERROR(SEARCH(Formulaire!$H$22,$C4219,1),""))=1),MAX(N$1:N4218)+1,"")</f>
        <v/>
      </c>
      <c r="O4219" s="68" t="str">
        <f>IF(AND(Formulaire!$H$27=Aéroports!$E4219,--ISNUMBER(IFERROR(SEARCH(Formulaire!$H$28,$C4219,1),""))=1),MAX(O$1:O4218)+1,"")</f>
        <v/>
      </c>
      <c r="Q4219" s="91" t="str">
        <f>IFERROR(INDEX($C$2:$C$5193,MATCH(ROWS(M$2:M4219),M$2:M$5193,0)),"")</f>
        <v/>
      </c>
      <c r="R4219" s="70" t="str">
        <f>IFERROR(INDEX($C$2:$C$5193,MATCH(ROWS(N$2:N4219),N$2:N$5193,0)),"")</f>
        <v/>
      </c>
      <c r="S4219" s="92" t="str">
        <f>IFERROR(INDEX($C$2:$C$5193,MATCH(ROWS(O$2:O4219),O$2:O$5193,0)),"")</f>
        <v/>
      </c>
    </row>
    <row r="4220" spans="1:19" x14ac:dyDescent="0.25">
      <c r="A4220" s="69">
        <v>5942</v>
      </c>
      <c r="B4220" s="69" t="s">
        <v>12612</v>
      </c>
      <c r="C4220" s="69" t="s">
        <v>12613</v>
      </c>
      <c r="D4220" s="69" t="s">
        <v>12597</v>
      </c>
      <c r="E4220" s="69" t="s">
        <v>12597</v>
      </c>
      <c r="F4220" s="69" t="s">
        <v>12614</v>
      </c>
      <c r="G4220" s="69" t="s">
        <v>12615</v>
      </c>
      <c r="H4220" s="69">
        <v>29.960999999999999</v>
      </c>
      <c r="I4220" s="69">
        <v>70.485900000000001</v>
      </c>
      <c r="J4220" s="69">
        <v>492</v>
      </c>
      <c r="K4220" s="69">
        <v>5</v>
      </c>
      <c r="L4220" s="69">
        <f>COUNTIFS(Aéroports!$C$2:$C$5193,Aéroports!$C4220,Aéroports!$D$2:$D$5193,Aéroports!$D4220)</f>
        <v>1</v>
      </c>
      <c r="M4220" s="69" t="str">
        <f>IF(AND(Formulaire!$H$15=Aéroports!$E4220,--ISNUMBER(IFERROR(SEARCH(Formulaire!$H$16,$C4220,1),""))=1),MAX(M$1:M4219)+1,"")</f>
        <v/>
      </c>
      <c r="N4220" s="69" t="str">
        <f>IF(AND(Formulaire!$H$21=Aéroports!$E4220,--ISNUMBER(IFERROR(SEARCH(Formulaire!$H$22,$C4220,1),""))=1),MAX(N$1:N4219)+1,"")</f>
        <v/>
      </c>
      <c r="O4220" s="69" t="str">
        <f>IF(AND(Formulaire!$H$27=Aéroports!$E4220,--ISNUMBER(IFERROR(SEARCH(Formulaire!$H$28,$C4220,1),""))=1),MAX(O$1:O4219)+1,"")</f>
        <v/>
      </c>
      <c r="Q4220" s="91" t="str">
        <f>IFERROR(INDEX($C$2:$C$5193,MATCH(ROWS(M$2:M4220),M$2:M$5193,0)),"")</f>
        <v/>
      </c>
      <c r="R4220" s="70" t="str">
        <f>IFERROR(INDEX($C$2:$C$5193,MATCH(ROWS(N$2:N4220),N$2:N$5193,0)),"")</f>
        <v/>
      </c>
      <c r="S4220" s="92" t="str">
        <f>IFERROR(INDEX($C$2:$C$5193,MATCH(ROWS(O$2:O4220),O$2:O$5193,0)),"")</f>
        <v/>
      </c>
    </row>
    <row r="4221" spans="1:19" x14ac:dyDescent="0.25">
      <c r="A4221" s="68">
        <v>5943</v>
      </c>
      <c r="B4221" s="68" t="s">
        <v>12616</v>
      </c>
      <c r="C4221" s="68" t="s">
        <v>12617</v>
      </c>
      <c r="D4221" s="68" t="s">
        <v>12597</v>
      </c>
      <c r="E4221" s="68" t="s">
        <v>12597</v>
      </c>
      <c r="F4221" s="68" t="s">
        <v>12618</v>
      </c>
      <c r="G4221" s="68" t="s">
        <v>12619</v>
      </c>
      <c r="H4221" s="68">
        <v>31.909400000000002</v>
      </c>
      <c r="I4221" s="68">
        <v>70.896600000000007</v>
      </c>
      <c r="J4221" s="68">
        <v>594</v>
      </c>
      <c r="K4221" s="68">
        <v>5</v>
      </c>
      <c r="L4221" s="68">
        <f>COUNTIFS(Aéroports!$C$2:$C$5193,Aéroports!$C4221,Aéroports!$D$2:$D$5193,Aéroports!$D4221)</f>
        <v>1</v>
      </c>
      <c r="M4221" s="68" t="str">
        <f>IF(AND(Formulaire!$H$15=Aéroports!$E4221,--ISNUMBER(IFERROR(SEARCH(Formulaire!$H$16,$C4221,1),""))=1),MAX(M$1:M4220)+1,"")</f>
        <v/>
      </c>
      <c r="N4221" s="68" t="str">
        <f>IF(AND(Formulaire!$H$21=Aéroports!$E4221,--ISNUMBER(IFERROR(SEARCH(Formulaire!$H$22,$C4221,1),""))=1),MAX(N$1:N4220)+1,"")</f>
        <v/>
      </c>
      <c r="O4221" s="68" t="str">
        <f>IF(AND(Formulaire!$H$27=Aéroports!$E4221,--ISNUMBER(IFERROR(SEARCH(Formulaire!$H$28,$C4221,1),""))=1),MAX(O$1:O4220)+1,"")</f>
        <v/>
      </c>
      <c r="Q4221" s="91" t="str">
        <f>IFERROR(INDEX($C$2:$C$5193,MATCH(ROWS(M$2:M4221),M$2:M$5193,0)),"")</f>
        <v/>
      </c>
      <c r="R4221" s="70" t="str">
        <f>IFERROR(INDEX($C$2:$C$5193,MATCH(ROWS(N$2:N4221),N$2:N$5193,0)),"")</f>
        <v/>
      </c>
      <c r="S4221" s="92" t="str">
        <f>IFERROR(INDEX($C$2:$C$5193,MATCH(ROWS(O$2:O4221),O$2:O$5193,0)),"")</f>
        <v/>
      </c>
    </row>
    <row r="4222" spans="1:19" x14ac:dyDescent="0.25">
      <c r="A4222" s="69">
        <v>2202</v>
      </c>
      <c r="B4222" s="69" t="s">
        <v>12620</v>
      </c>
      <c r="C4222" s="69" t="s">
        <v>12621</v>
      </c>
      <c r="D4222" s="69" t="s">
        <v>12597</v>
      </c>
      <c r="E4222" s="69" t="s">
        <v>12597</v>
      </c>
      <c r="F4222" s="69" t="s">
        <v>12622</v>
      </c>
      <c r="G4222" s="69" t="s">
        <v>12623</v>
      </c>
      <c r="H4222" s="69">
        <v>31.364999999999998</v>
      </c>
      <c r="I4222" s="69">
        <v>72.994799999999998</v>
      </c>
      <c r="J4222" s="69">
        <v>591</v>
      </c>
      <c r="K4222" s="69">
        <v>5</v>
      </c>
      <c r="L4222" s="69">
        <f>COUNTIFS(Aéroports!$C$2:$C$5193,Aéroports!$C4222,Aéroports!$D$2:$D$5193,Aéroports!$D4222)</f>
        <v>1</v>
      </c>
      <c r="M4222" s="69" t="str">
        <f>IF(AND(Formulaire!$H$15=Aéroports!$E4222,--ISNUMBER(IFERROR(SEARCH(Formulaire!$H$16,$C4222,1),""))=1),MAX(M$1:M4221)+1,"")</f>
        <v/>
      </c>
      <c r="N4222" s="69" t="str">
        <f>IF(AND(Formulaire!$H$21=Aéroports!$E4222,--ISNUMBER(IFERROR(SEARCH(Formulaire!$H$22,$C4222,1),""))=1),MAX(N$1:N4221)+1,"")</f>
        <v/>
      </c>
      <c r="O4222" s="69" t="str">
        <f>IF(AND(Formulaire!$H$27=Aéroports!$E4222,--ISNUMBER(IFERROR(SEARCH(Formulaire!$H$28,$C4222,1),""))=1),MAX(O$1:O4221)+1,"")</f>
        <v/>
      </c>
      <c r="Q4222" s="91" t="str">
        <f>IFERROR(INDEX($C$2:$C$5193,MATCH(ROWS(M$2:M4222),M$2:M$5193,0)),"")</f>
        <v/>
      </c>
      <c r="R4222" s="70" t="str">
        <f>IFERROR(INDEX($C$2:$C$5193,MATCH(ROWS(N$2:N4222),N$2:N$5193,0)),"")</f>
        <v/>
      </c>
      <c r="S4222" s="92" t="str">
        <f>IFERROR(INDEX($C$2:$C$5193,MATCH(ROWS(O$2:O4222),O$2:O$5193,0)),"")</f>
        <v/>
      </c>
    </row>
    <row r="4223" spans="1:19" x14ac:dyDescent="0.25">
      <c r="A4223" s="68">
        <v>2204</v>
      </c>
      <c r="B4223" s="68" t="s">
        <v>12624</v>
      </c>
      <c r="C4223" s="68" t="s">
        <v>12625</v>
      </c>
      <c r="D4223" s="68" t="s">
        <v>12597</v>
      </c>
      <c r="E4223" s="68" t="s">
        <v>12597</v>
      </c>
      <c r="F4223" s="68" t="s">
        <v>12626</v>
      </c>
      <c r="G4223" s="68" t="s">
        <v>12627</v>
      </c>
      <c r="H4223" s="68">
        <v>35.918799999999997</v>
      </c>
      <c r="I4223" s="68">
        <v>74.333600000000004</v>
      </c>
      <c r="J4223" s="68">
        <v>4796</v>
      </c>
      <c r="K4223" s="68">
        <v>5</v>
      </c>
      <c r="L4223" s="68">
        <f>COUNTIFS(Aéroports!$C$2:$C$5193,Aéroports!$C4223,Aéroports!$D$2:$D$5193,Aéroports!$D4223)</f>
        <v>1</v>
      </c>
      <c r="M4223" s="68" t="str">
        <f>IF(AND(Formulaire!$H$15=Aéroports!$E4223,--ISNUMBER(IFERROR(SEARCH(Formulaire!$H$16,$C4223,1),""))=1),MAX(M$1:M4222)+1,"")</f>
        <v/>
      </c>
      <c r="N4223" s="68" t="str">
        <f>IF(AND(Formulaire!$H$21=Aéroports!$E4223,--ISNUMBER(IFERROR(SEARCH(Formulaire!$H$22,$C4223,1),""))=1),MAX(N$1:N4222)+1,"")</f>
        <v/>
      </c>
      <c r="O4223" s="68" t="str">
        <f>IF(AND(Formulaire!$H$27=Aéroports!$E4223,--ISNUMBER(IFERROR(SEARCH(Formulaire!$H$28,$C4223,1),""))=1),MAX(O$1:O4222)+1,"")</f>
        <v/>
      </c>
      <c r="Q4223" s="91" t="str">
        <f>IFERROR(INDEX($C$2:$C$5193,MATCH(ROWS(M$2:M4223),M$2:M$5193,0)),"")</f>
        <v/>
      </c>
      <c r="R4223" s="70" t="str">
        <f>IFERROR(INDEX($C$2:$C$5193,MATCH(ROWS(N$2:N4223),N$2:N$5193,0)),"")</f>
        <v/>
      </c>
      <c r="S4223" s="92" t="str">
        <f>IFERROR(INDEX($C$2:$C$5193,MATCH(ROWS(O$2:O4223),O$2:O$5193,0)),"")</f>
        <v/>
      </c>
    </row>
    <row r="4224" spans="1:19" x14ac:dyDescent="0.25">
      <c r="A4224" s="69">
        <v>2203</v>
      </c>
      <c r="B4224" s="69" t="s">
        <v>12628</v>
      </c>
      <c r="C4224" s="69" t="s">
        <v>12629</v>
      </c>
      <c r="D4224" s="69" t="s">
        <v>12597</v>
      </c>
      <c r="E4224" s="69" t="s">
        <v>12597</v>
      </c>
      <c r="F4224" s="69" t="s">
        <v>12630</v>
      </c>
      <c r="G4224" s="69" t="s">
        <v>12631</v>
      </c>
      <c r="H4224" s="69">
        <v>25.2333</v>
      </c>
      <c r="I4224" s="69">
        <v>62.329500000000003</v>
      </c>
      <c r="J4224" s="69">
        <v>36</v>
      </c>
      <c r="K4224" s="69">
        <v>5</v>
      </c>
      <c r="L4224" s="69">
        <f>COUNTIFS(Aéroports!$C$2:$C$5193,Aéroports!$C4224,Aéroports!$D$2:$D$5193,Aéroports!$D4224)</f>
        <v>1</v>
      </c>
      <c r="M4224" s="69" t="str">
        <f>IF(AND(Formulaire!$H$15=Aéroports!$E4224,--ISNUMBER(IFERROR(SEARCH(Formulaire!$H$16,$C4224,1),""))=1),MAX(M$1:M4223)+1,"")</f>
        <v/>
      </c>
      <c r="N4224" s="69" t="str">
        <f>IF(AND(Formulaire!$H$21=Aéroports!$E4224,--ISNUMBER(IFERROR(SEARCH(Formulaire!$H$22,$C4224,1),""))=1),MAX(N$1:N4223)+1,"")</f>
        <v/>
      </c>
      <c r="O4224" s="69" t="str">
        <f>IF(AND(Formulaire!$H$27=Aéroports!$E4224,--ISNUMBER(IFERROR(SEARCH(Formulaire!$H$28,$C4224,1),""))=1),MAX(O$1:O4223)+1,"")</f>
        <v/>
      </c>
      <c r="Q4224" s="91" t="str">
        <f>IFERROR(INDEX($C$2:$C$5193,MATCH(ROWS(M$2:M4224),M$2:M$5193,0)),"")</f>
        <v/>
      </c>
      <c r="R4224" s="70" t="str">
        <f>IFERROR(INDEX($C$2:$C$5193,MATCH(ROWS(N$2:N4224),N$2:N$5193,0)),"")</f>
        <v/>
      </c>
      <c r="S4224" s="92" t="str">
        <f>IFERROR(INDEX($C$2:$C$5193,MATCH(ROWS(O$2:O4224),O$2:O$5193,0)),"")</f>
        <v/>
      </c>
    </row>
    <row r="4225" spans="1:19" x14ac:dyDescent="0.25">
      <c r="A4225" s="68">
        <v>5945</v>
      </c>
      <c r="B4225" s="68" t="s">
        <v>12632</v>
      </c>
      <c r="C4225" s="68" t="s">
        <v>8664</v>
      </c>
      <c r="D4225" s="68" t="s">
        <v>12597</v>
      </c>
      <c r="E4225" s="68" t="s">
        <v>12597</v>
      </c>
      <c r="F4225" s="68" t="s">
        <v>12633</v>
      </c>
      <c r="G4225" s="68" t="s">
        <v>12634</v>
      </c>
      <c r="H4225" s="68">
        <v>25.318100000000001</v>
      </c>
      <c r="I4225" s="68">
        <v>68.366100000000003</v>
      </c>
      <c r="J4225" s="68">
        <v>130</v>
      </c>
      <c r="K4225" s="68">
        <v>5</v>
      </c>
      <c r="L4225" s="68">
        <f>COUNTIFS(Aéroports!$C$2:$C$5193,Aéroports!$C4225,Aéroports!$D$2:$D$5193,Aéroports!$D4225)</f>
        <v>1</v>
      </c>
      <c r="M4225" s="68" t="str">
        <f>IF(AND(Formulaire!$H$15=Aéroports!$E4225,--ISNUMBER(IFERROR(SEARCH(Formulaire!$H$16,$C4225,1),""))=1),MAX(M$1:M4224)+1,"")</f>
        <v/>
      </c>
      <c r="N4225" s="68" t="str">
        <f>IF(AND(Formulaire!$H$21=Aéroports!$E4225,--ISNUMBER(IFERROR(SEARCH(Formulaire!$H$22,$C4225,1),""))=1),MAX(N$1:N4224)+1,"")</f>
        <v/>
      </c>
      <c r="O4225" s="68" t="str">
        <f>IF(AND(Formulaire!$H$27=Aéroports!$E4225,--ISNUMBER(IFERROR(SEARCH(Formulaire!$H$28,$C4225,1),""))=1),MAX(O$1:O4224)+1,"")</f>
        <v/>
      </c>
      <c r="Q4225" s="91" t="str">
        <f>IFERROR(INDEX($C$2:$C$5193,MATCH(ROWS(M$2:M4225),M$2:M$5193,0)),"")</f>
        <v/>
      </c>
      <c r="R4225" s="70" t="str">
        <f>IFERROR(INDEX($C$2:$C$5193,MATCH(ROWS(N$2:N4225),N$2:N$5193,0)),"")</f>
        <v/>
      </c>
      <c r="S4225" s="92" t="str">
        <f>IFERROR(INDEX($C$2:$C$5193,MATCH(ROWS(O$2:O4225),O$2:O$5193,0)),"")</f>
        <v/>
      </c>
    </row>
    <row r="4226" spans="1:19" x14ac:dyDescent="0.25">
      <c r="A4226" s="69">
        <v>2223</v>
      </c>
      <c r="B4226" s="69" t="s">
        <v>12635</v>
      </c>
      <c r="C4226" s="69" t="s">
        <v>12636</v>
      </c>
      <c r="D4226" s="69" t="s">
        <v>12597</v>
      </c>
      <c r="E4226" s="69" t="s">
        <v>12597</v>
      </c>
      <c r="F4226" s="69" t="s">
        <v>12637</v>
      </c>
      <c r="G4226" s="69" t="s">
        <v>12638</v>
      </c>
      <c r="H4226" s="69">
        <v>33.616700000000002</v>
      </c>
      <c r="I4226" s="69">
        <v>73.099199999999996</v>
      </c>
      <c r="J4226" s="69">
        <v>1668</v>
      </c>
      <c r="K4226" s="69">
        <v>5</v>
      </c>
      <c r="L4226" s="69">
        <f>COUNTIFS(Aéroports!$C$2:$C$5193,Aéroports!$C4226,Aéroports!$D$2:$D$5193,Aéroports!$D4226)</f>
        <v>1</v>
      </c>
      <c r="M4226" s="69" t="str">
        <f>IF(AND(Formulaire!$H$15=Aéroports!$E4226,--ISNUMBER(IFERROR(SEARCH(Formulaire!$H$16,$C4226,1),""))=1),MAX(M$1:M4225)+1,"")</f>
        <v/>
      </c>
      <c r="N4226" s="69" t="str">
        <f>IF(AND(Formulaire!$H$21=Aéroports!$E4226,--ISNUMBER(IFERROR(SEARCH(Formulaire!$H$22,$C4226,1),""))=1),MAX(N$1:N4225)+1,"")</f>
        <v/>
      </c>
      <c r="O4226" s="69" t="str">
        <f>IF(AND(Formulaire!$H$27=Aéroports!$E4226,--ISNUMBER(IFERROR(SEARCH(Formulaire!$H$28,$C4226,1),""))=1),MAX(O$1:O4225)+1,"")</f>
        <v/>
      </c>
      <c r="Q4226" s="91" t="str">
        <f>IFERROR(INDEX($C$2:$C$5193,MATCH(ROWS(M$2:M4226),M$2:M$5193,0)),"")</f>
        <v/>
      </c>
      <c r="R4226" s="70" t="str">
        <f>IFERROR(INDEX($C$2:$C$5193,MATCH(ROWS(N$2:N4226),N$2:N$5193,0)),"")</f>
        <v/>
      </c>
      <c r="S4226" s="92" t="str">
        <f>IFERROR(INDEX($C$2:$C$5193,MATCH(ROWS(O$2:O4226),O$2:O$5193,0)),"")</f>
        <v/>
      </c>
    </row>
    <row r="4227" spans="1:19" x14ac:dyDescent="0.25">
      <c r="A4227" s="68">
        <v>5944</v>
      </c>
      <c r="B4227" s="68" t="s">
        <v>12639</v>
      </c>
      <c r="C4227" s="68" t="s">
        <v>12640</v>
      </c>
      <c r="D4227" s="68" t="s">
        <v>12597</v>
      </c>
      <c r="E4227" s="68" t="s">
        <v>12597</v>
      </c>
      <c r="F4227" s="68" t="s">
        <v>12641</v>
      </c>
      <c r="G4227" s="68" t="s">
        <v>12642</v>
      </c>
      <c r="H4227" s="68">
        <v>25.067799999999998</v>
      </c>
      <c r="I4227" s="68">
        <v>61.805399999999999</v>
      </c>
      <c r="J4227" s="68">
        <v>186</v>
      </c>
      <c r="K4227" s="68">
        <v>5</v>
      </c>
      <c r="L4227" s="68">
        <f>COUNTIFS(Aéroports!$C$2:$C$5193,Aéroports!$C4227,Aéroports!$D$2:$D$5193,Aéroports!$D4227)</f>
        <v>1</v>
      </c>
      <c r="M4227" s="68" t="str">
        <f>IF(AND(Formulaire!$H$15=Aéroports!$E4227,--ISNUMBER(IFERROR(SEARCH(Formulaire!$H$16,$C4227,1),""))=1),MAX(M$1:M4226)+1,"")</f>
        <v/>
      </c>
      <c r="N4227" s="68" t="str">
        <f>IF(AND(Formulaire!$H$21=Aéroports!$E4227,--ISNUMBER(IFERROR(SEARCH(Formulaire!$H$22,$C4227,1),""))=1),MAX(N$1:N4226)+1,"")</f>
        <v/>
      </c>
      <c r="O4227" s="68" t="str">
        <f>IF(AND(Formulaire!$H$27=Aéroports!$E4227,--ISNUMBER(IFERROR(SEARCH(Formulaire!$H$28,$C4227,1),""))=1),MAX(O$1:O4226)+1,"")</f>
        <v/>
      </c>
      <c r="Q4227" s="91" t="str">
        <f>IFERROR(INDEX($C$2:$C$5193,MATCH(ROWS(M$2:M4227),M$2:M$5193,0)),"")</f>
        <v/>
      </c>
      <c r="R4227" s="70" t="str">
        <f>IFERROR(INDEX($C$2:$C$5193,MATCH(ROWS(N$2:N4227),N$2:N$5193,0)),"")</f>
        <v/>
      </c>
      <c r="S4227" s="92" t="str">
        <f>IFERROR(INDEX($C$2:$C$5193,MATCH(ROWS(O$2:O4227),O$2:O$5193,0)),"")</f>
        <v/>
      </c>
    </row>
    <row r="4228" spans="1:19" x14ac:dyDescent="0.25">
      <c r="A4228" s="69">
        <v>11909</v>
      </c>
      <c r="B4228" s="69" t="s">
        <v>12643</v>
      </c>
      <c r="C4228" s="69" t="s">
        <v>12644</v>
      </c>
      <c r="D4228" s="69" t="s">
        <v>12597</v>
      </c>
      <c r="E4228" s="69" t="s">
        <v>12597</v>
      </c>
      <c r="F4228" s="69" t="s">
        <v>12645</v>
      </c>
      <c r="G4228" s="69" t="s">
        <v>12646</v>
      </c>
      <c r="H4228" s="69">
        <v>33.869100000000003</v>
      </c>
      <c r="I4228" s="69">
        <v>72.400899999999993</v>
      </c>
      <c r="J4228" s="69">
        <v>1023</v>
      </c>
      <c r="K4228" s="69" t="s">
        <v>340</v>
      </c>
      <c r="L4228" s="69">
        <f>COUNTIFS(Aéroports!$C$2:$C$5193,Aéroports!$C4228,Aéroports!$D$2:$D$5193,Aéroports!$D4228)</f>
        <v>1</v>
      </c>
      <c r="M4228" s="69" t="str">
        <f>IF(AND(Formulaire!$H$15=Aéroports!$E4228,--ISNUMBER(IFERROR(SEARCH(Formulaire!$H$16,$C4228,1),""))=1),MAX(M$1:M4227)+1,"")</f>
        <v/>
      </c>
      <c r="N4228" s="69" t="str">
        <f>IF(AND(Formulaire!$H$21=Aéroports!$E4228,--ISNUMBER(IFERROR(SEARCH(Formulaire!$H$22,$C4228,1),""))=1),MAX(N$1:N4227)+1,"")</f>
        <v/>
      </c>
      <c r="O4228" s="69" t="str">
        <f>IF(AND(Formulaire!$H$27=Aéroports!$E4228,--ISNUMBER(IFERROR(SEARCH(Formulaire!$H$28,$C4228,1),""))=1),MAX(O$1:O4227)+1,"")</f>
        <v/>
      </c>
      <c r="Q4228" s="91" t="str">
        <f>IFERROR(INDEX($C$2:$C$5193,MATCH(ROWS(M$2:M4228),M$2:M$5193,0)),"")</f>
        <v/>
      </c>
      <c r="R4228" s="70" t="str">
        <f>IFERROR(INDEX($C$2:$C$5193,MATCH(ROWS(N$2:N4228),N$2:N$5193,0)),"")</f>
        <v/>
      </c>
      <c r="S4228" s="92" t="str">
        <f>IFERROR(INDEX($C$2:$C$5193,MATCH(ROWS(O$2:O4228),O$2:O$5193,0)),"")</f>
        <v/>
      </c>
    </row>
    <row r="4229" spans="1:19" x14ac:dyDescent="0.25">
      <c r="A4229" s="68">
        <v>2206</v>
      </c>
      <c r="B4229" s="68" t="s">
        <v>12647</v>
      </c>
      <c r="C4229" s="68" t="s">
        <v>12648</v>
      </c>
      <c r="D4229" s="68" t="s">
        <v>12597</v>
      </c>
      <c r="E4229" s="68" t="s">
        <v>12597</v>
      </c>
      <c r="F4229" s="68" t="s">
        <v>12649</v>
      </c>
      <c r="G4229" s="68" t="s">
        <v>12650</v>
      </c>
      <c r="H4229" s="68">
        <v>24.906500000000001</v>
      </c>
      <c r="I4229" s="68">
        <v>67.160799999999995</v>
      </c>
      <c r="J4229" s="68">
        <v>100</v>
      </c>
      <c r="K4229" s="68">
        <v>5</v>
      </c>
      <c r="L4229" s="68">
        <f>COUNTIFS(Aéroports!$C$2:$C$5193,Aéroports!$C4229,Aéroports!$D$2:$D$5193,Aéroports!$D4229)</f>
        <v>1</v>
      </c>
      <c r="M4229" s="68" t="str">
        <f>IF(AND(Formulaire!$H$15=Aéroports!$E4229,--ISNUMBER(IFERROR(SEARCH(Formulaire!$H$16,$C4229,1),""))=1),MAX(M$1:M4228)+1,"")</f>
        <v/>
      </c>
      <c r="N4229" s="68" t="str">
        <f>IF(AND(Formulaire!$H$21=Aéroports!$E4229,--ISNUMBER(IFERROR(SEARCH(Formulaire!$H$22,$C4229,1),""))=1),MAX(N$1:N4228)+1,"")</f>
        <v/>
      </c>
      <c r="O4229" s="68" t="str">
        <f>IF(AND(Formulaire!$H$27=Aéroports!$E4229,--ISNUMBER(IFERROR(SEARCH(Formulaire!$H$28,$C4229,1),""))=1),MAX(O$1:O4228)+1,"")</f>
        <v/>
      </c>
      <c r="Q4229" s="91" t="str">
        <f>IFERROR(INDEX($C$2:$C$5193,MATCH(ROWS(M$2:M4229),M$2:M$5193,0)),"")</f>
        <v/>
      </c>
      <c r="R4229" s="70" t="str">
        <f>IFERROR(INDEX($C$2:$C$5193,MATCH(ROWS(N$2:N4229),N$2:N$5193,0)),"")</f>
        <v/>
      </c>
      <c r="S4229" s="92" t="str">
        <f>IFERROR(INDEX($C$2:$C$5193,MATCH(ROWS(O$2:O4229),O$2:O$5193,0)),"")</f>
        <v/>
      </c>
    </row>
    <row r="4230" spans="1:19" x14ac:dyDescent="0.25">
      <c r="A4230" s="69">
        <v>5946</v>
      </c>
      <c r="B4230" s="69" t="s">
        <v>12651</v>
      </c>
      <c r="C4230" s="69" t="s">
        <v>12652</v>
      </c>
      <c r="D4230" s="69" t="s">
        <v>12597</v>
      </c>
      <c r="E4230" s="69" t="s">
        <v>12597</v>
      </c>
      <c r="F4230" s="69" t="s">
        <v>12653</v>
      </c>
      <c r="G4230" s="69" t="s">
        <v>12654</v>
      </c>
      <c r="H4230" s="69">
        <v>27.790600000000001</v>
      </c>
      <c r="I4230" s="69">
        <v>66.647300000000001</v>
      </c>
      <c r="J4230" s="69">
        <v>4012</v>
      </c>
      <c r="K4230" s="69">
        <v>5</v>
      </c>
      <c r="L4230" s="69">
        <f>COUNTIFS(Aéroports!$C$2:$C$5193,Aéroports!$C4230,Aéroports!$D$2:$D$5193,Aéroports!$D4230)</f>
        <v>1</v>
      </c>
      <c r="M4230" s="69" t="str">
        <f>IF(AND(Formulaire!$H$15=Aéroports!$E4230,--ISNUMBER(IFERROR(SEARCH(Formulaire!$H$16,$C4230,1),""))=1),MAX(M$1:M4229)+1,"")</f>
        <v/>
      </c>
      <c r="N4230" s="69" t="str">
        <f>IF(AND(Formulaire!$H$21=Aéroports!$E4230,--ISNUMBER(IFERROR(SEARCH(Formulaire!$H$22,$C4230,1),""))=1),MAX(N$1:N4229)+1,"")</f>
        <v/>
      </c>
      <c r="O4230" s="69" t="str">
        <f>IF(AND(Formulaire!$H$27=Aéroports!$E4230,--ISNUMBER(IFERROR(SEARCH(Formulaire!$H$28,$C4230,1),""))=1),MAX(O$1:O4229)+1,"")</f>
        <v/>
      </c>
      <c r="Q4230" s="91" t="str">
        <f>IFERROR(INDEX($C$2:$C$5193,MATCH(ROWS(M$2:M4230),M$2:M$5193,0)),"")</f>
        <v/>
      </c>
      <c r="R4230" s="70" t="str">
        <f>IFERROR(INDEX($C$2:$C$5193,MATCH(ROWS(N$2:N4230),N$2:N$5193,0)),"")</f>
        <v/>
      </c>
      <c r="S4230" s="92" t="str">
        <f>IFERROR(INDEX($C$2:$C$5193,MATCH(ROWS(O$2:O4230),O$2:O$5193,0)),"")</f>
        <v/>
      </c>
    </row>
    <row r="4231" spans="1:19" x14ac:dyDescent="0.25">
      <c r="A4231" s="68">
        <v>2207</v>
      </c>
      <c r="B4231" s="68" t="s">
        <v>12655</v>
      </c>
      <c r="C4231" s="68" t="s">
        <v>12656</v>
      </c>
      <c r="D4231" s="68" t="s">
        <v>12597</v>
      </c>
      <c r="E4231" s="68" t="s">
        <v>12597</v>
      </c>
      <c r="F4231" s="68" t="s">
        <v>12657</v>
      </c>
      <c r="G4231" s="68" t="s">
        <v>12658</v>
      </c>
      <c r="H4231" s="68">
        <v>31.521599999999999</v>
      </c>
      <c r="I4231" s="68">
        <v>74.403599999999997</v>
      </c>
      <c r="J4231" s="68">
        <v>712</v>
      </c>
      <c r="K4231" s="68">
        <v>5</v>
      </c>
      <c r="L4231" s="68">
        <f>COUNTIFS(Aéroports!$C$2:$C$5193,Aéroports!$C4231,Aéroports!$D$2:$D$5193,Aéroports!$D4231)</f>
        <v>1</v>
      </c>
      <c r="M4231" s="68" t="str">
        <f>IF(AND(Formulaire!$H$15=Aéroports!$E4231,--ISNUMBER(IFERROR(SEARCH(Formulaire!$H$16,$C4231,1),""))=1),MAX(M$1:M4230)+1,"")</f>
        <v/>
      </c>
      <c r="N4231" s="68" t="str">
        <f>IF(AND(Formulaire!$H$21=Aéroports!$E4231,--ISNUMBER(IFERROR(SEARCH(Formulaire!$H$22,$C4231,1),""))=1),MAX(N$1:N4230)+1,"")</f>
        <v/>
      </c>
      <c r="O4231" s="68" t="str">
        <f>IF(AND(Formulaire!$H$27=Aéroports!$E4231,--ISNUMBER(IFERROR(SEARCH(Formulaire!$H$28,$C4231,1),""))=1),MAX(O$1:O4230)+1,"")</f>
        <v/>
      </c>
      <c r="Q4231" s="91" t="str">
        <f>IFERROR(INDEX($C$2:$C$5193,MATCH(ROWS(M$2:M4231),M$2:M$5193,0)),"")</f>
        <v/>
      </c>
      <c r="R4231" s="70" t="str">
        <f>IFERROR(INDEX($C$2:$C$5193,MATCH(ROWS(N$2:N4231),N$2:N$5193,0)),"")</f>
        <v/>
      </c>
      <c r="S4231" s="92" t="str">
        <f>IFERROR(INDEX($C$2:$C$5193,MATCH(ROWS(O$2:O4231),O$2:O$5193,0)),"")</f>
        <v/>
      </c>
    </row>
    <row r="4232" spans="1:19" x14ac:dyDescent="0.25">
      <c r="A4232" s="69">
        <v>11908</v>
      </c>
      <c r="B4232" s="69" t="s">
        <v>12659</v>
      </c>
      <c r="C4232" s="69" t="s">
        <v>12660</v>
      </c>
      <c r="D4232" s="69" t="s">
        <v>12597</v>
      </c>
      <c r="E4232" s="69" t="s">
        <v>12597</v>
      </c>
      <c r="F4232" s="69" t="s">
        <v>12661</v>
      </c>
      <c r="G4232" s="69" t="s">
        <v>12662</v>
      </c>
      <c r="H4232" s="69">
        <v>25.682500000000001</v>
      </c>
      <c r="I4232" s="69">
        <v>69.072800000000001</v>
      </c>
      <c r="J4232" s="69">
        <v>60</v>
      </c>
      <c r="K4232" s="69" t="s">
        <v>340</v>
      </c>
      <c r="L4232" s="69">
        <f>COUNTIFS(Aéroports!$C$2:$C$5193,Aéroports!$C4232,Aéroports!$D$2:$D$5193,Aéroports!$D4232)</f>
        <v>1</v>
      </c>
      <c r="M4232" s="69" t="str">
        <f>IF(AND(Formulaire!$H$15=Aéroports!$E4232,--ISNUMBER(IFERROR(SEARCH(Formulaire!$H$16,$C4232,1),""))=1),MAX(M$1:M4231)+1,"")</f>
        <v/>
      </c>
      <c r="N4232" s="69" t="str">
        <f>IF(AND(Formulaire!$H$21=Aéroports!$E4232,--ISNUMBER(IFERROR(SEARCH(Formulaire!$H$22,$C4232,1),""))=1),MAX(N$1:N4231)+1,"")</f>
        <v/>
      </c>
      <c r="O4232" s="69" t="str">
        <f>IF(AND(Formulaire!$H$27=Aéroports!$E4232,--ISNUMBER(IFERROR(SEARCH(Formulaire!$H$28,$C4232,1),""))=1),MAX(O$1:O4231)+1,"")</f>
        <v/>
      </c>
      <c r="Q4232" s="91" t="str">
        <f>IFERROR(INDEX($C$2:$C$5193,MATCH(ROWS(M$2:M4232),M$2:M$5193,0)),"")</f>
        <v/>
      </c>
      <c r="R4232" s="70" t="str">
        <f>IFERROR(INDEX($C$2:$C$5193,MATCH(ROWS(N$2:N4232),N$2:N$5193,0)),"")</f>
        <v/>
      </c>
      <c r="S4232" s="92" t="str">
        <f>IFERROR(INDEX($C$2:$C$5193,MATCH(ROWS(O$2:O4232),O$2:O$5193,0)),"")</f>
        <v/>
      </c>
    </row>
    <row r="4233" spans="1:19" x14ac:dyDescent="0.25">
      <c r="A4233" s="68">
        <v>2212</v>
      </c>
      <c r="B4233" s="68" t="s">
        <v>12663</v>
      </c>
      <c r="C4233" s="68" t="s">
        <v>12664</v>
      </c>
      <c r="D4233" s="68" t="s">
        <v>12597</v>
      </c>
      <c r="E4233" s="68" t="s">
        <v>12597</v>
      </c>
      <c r="F4233" s="68" t="s">
        <v>12665</v>
      </c>
      <c r="G4233" s="68" t="s">
        <v>12666</v>
      </c>
      <c r="H4233" s="68">
        <v>27.3352</v>
      </c>
      <c r="I4233" s="68">
        <v>68.143100000000004</v>
      </c>
      <c r="J4233" s="68">
        <v>154</v>
      </c>
      <c r="K4233" s="68">
        <v>5</v>
      </c>
      <c r="L4233" s="68">
        <f>COUNTIFS(Aéroports!$C$2:$C$5193,Aéroports!$C4233,Aéroports!$D$2:$D$5193,Aéroports!$D4233)</f>
        <v>1</v>
      </c>
      <c r="M4233" s="68" t="str">
        <f>IF(AND(Formulaire!$H$15=Aéroports!$E4233,--ISNUMBER(IFERROR(SEARCH(Formulaire!$H$16,$C4233,1),""))=1),MAX(M$1:M4232)+1,"")</f>
        <v/>
      </c>
      <c r="N4233" s="68" t="str">
        <f>IF(AND(Formulaire!$H$21=Aéroports!$E4233,--ISNUMBER(IFERROR(SEARCH(Formulaire!$H$22,$C4233,1),""))=1),MAX(N$1:N4232)+1,"")</f>
        <v/>
      </c>
      <c r="O4233" s="68" t="str">
        <f>IF(AND(Formulaire!$H$27=Aéroports!$E4233,--ISNUMBER(IFERROR(SEARCH(Formulaire!$H$28,$C4233,1),""))=1),MAX(O$1:O4232)+1,"")</f>
        <v/>
      </c>
      <c r="Q4233" s="91" t="str">
        <f>IFERROR(INDEX($C$2:$C$5193,MATCH(ROWS(M$2:M4233),M$2:M$5193,0)),"")</f>
        <v/>
      </c>
      <c r="R4233" s="70" t="str">
        <f>IFERROR(INDEX($C$2:$C$5193,MATCH(ROWS(N$2:N4233),N$2:N$5193,0)),"")</f>
        <v/>
      </c>
      <c r="S4233" s="92" t="str">
        <f>IFERROR(INDEX($C$2:$C$5193,MATCH(ROWS(O$2:O4233),O$2:O$5193,0)),"")</f>
        <v/>
      </c>
    </row>
    <row r="4234" spans="1:19" x14ac:dyDescent="0.25">
      <c r="A4234" s="69">
        <v>2214</v>
      </c>
      <c r="B4234" s="69" t="s">
        <v>12667</v>
      </c>
      <c r="C4234" s="69" t="s">
        <v>12668</v>
      </c>
      <c r="D4234" s="69" t="s">
        <v>12597</v>
      </c>
      <c r="E4234" s="69" t="s">
        <v>12597</v>
      </c>
      <c r="F4234" s="69" t="s">
        <v>12669</v>
      </c>
      <c r="G4234" s="69" t="s">
        <v>12670</v>
      </c>
      <c r="H4234" s="69">
        <v>30.203199999999999</v>
      </c>
      <c r="I4234" s="69">
        <v>71.4191</v>
      </c>
      <c r="J4234" s="69">
        <v>403</v>
      </c>
      <c r="K4234" s="69">
        <v>5</v>
      </c>
      <c r="L4234" s="69">
        <f>COUNTIFS(Aéroports!$C$2:$C$5193,Aéroports!$C4234,Aéroports!$D$2:$D$5193,Aéroports!$D4234)</f>
        <v>1</v>
      </c>
      <c r="M4234" s="69" t="str">
        <f>IF(AND(Formulaire!$H$15=Aéroports!$E4234,--ISNUMBER(IFERROR(SEARCH(Formulaire!$H$16,$C4234,1),""))=1),MAX(M$1:M4233)+1,"")</f>
        <v/>
      </c>
      <c r="N4234" s="69" t="str">
        <f>IF(AND(Formulaire!$H$21=Aéroports!$E4234,--ISNUMBER(IFERROR(SEARCH(Formulaire!$H$22,$C4234,1),""))=1),MAX(N$1:N4233)+1,"")</f>
        <v/>
      </c>
      <c r="O4234" s="69" t="str">
        <f>IF(AND(Formulaire!$H$27=Aéroports!$E4234,--ISNUMBER(IFERROR(SEARCH(Formulaire!$H$28,$C4234,1),""))=1),MAX(O$1:O4233)+1,"")</f>
        <v/>
      </c>
      <c r="Q4234" s="91" t="str">
        <f>IFERROR(INDEX($C$2:$C$5193,MATCH(ROWS(M$2:M4234),M$2:M$5193,0)),"")</f>
        <v/>
      </c>
      <c r="R4234" s="70" t="str">
        <f>IFERROR(INDEX($C$2:$C$5193,MATCH(ROWS(N$2:N4234),N$2:N$5193,0)),"")</f>
        <v/>
      </c>
      <c r="S4234" s="92" t="str">
        <f>IFERROR(INDEX($C$2:$C$5193,MATCH(ROWS(O$2:O4234),O$2:O$5193,0)),"")</f>
        <v/>
      </c>
    </row>
    <row r="4235" spans="1:19" x14ac:dyDescent="0.25">
      <c r="A4235" s="68">
        <v>2210</v>
      </c>
      <c r="B4235" s="68" t="s">
        <v>12671</v>
      </c>
      <c r="C4235" s="68" t="s">
        <v>12672</v>
      </c>
      <c r="D4235" s="68" t="s">
        <v>12597</v>
      </c>
      <c r="E4235" s="68" t="s">
        <v>12597</v>
      </c>
      <c r="F4235" s="68" t="s">
        <v>12673</v>
      </c>
      <c r="G4235" s="68" t="s">
        <v>12674</v>
      </c>
      <c r="H4235" s="68">
        <v>34.338999999999999</v>
      </c>
      <c r="I4235" s="68">
        <v>73.508600000000001</v>
      </c>
      <c r="J4235" s="68">
        <v>2691</v>
      </c>
      <c r="K4235" s="68">
        <v>5</v>
      </c>
      <c r="L4235" s="68">
        <f>COUNTIFS(Aéroports!$C$2:$C$5193,Aéroports!$C4235,Aéroports!$D$2:$D$5193,Aéroports!$D4235)</f>
        <v>1</v>
      </c>
      <c r="M4235" s="68" t="str">
        <f>IF(AND(Formulaire!$H$15=Aéroports!$E4235,--ISNUMBER(IFERROR(SEARCH(Formulaire!$H$16,$C4235,1),""))=1),MAX(M$1:M4234)+1,"")</f>
        <v/>
      </c>
      <c r="N4235" s="68" t="str">
        <f>IF(AND(Formulaire!$H$21=Aéroports!$E4235,--ISNUMBER(IFERROR(SEARCH(Formulaire!$H$22,$C4235,1),""))=1),MAX(N$1:N4234)+1,"")</f>
        <v/>
      </c>
      <c r="O4235" s="68" t="str">
        <f>IF(AND(Formulaire!$H$27=Aéroports!$E4235,--ISNUMBER(IFERROR(SEARCH(Formulaire!$H$28,$C4235,1),""))=1),MAX(O$1:O4234)+1,"")</f>
        <v/>
      </c>
      <c r="Q4235" s="91" t="str">
        <f>IFERROR(INDEX($C$2:$C$5193,MATCH(ROWS(M$2:M4235),M$2:M$5193,0)),"")</f>
        <v/>
      </c>
      <c r="R4235" s="70" t="str">
        <f>IFERROR(INDEX($C$2:$C$5193,MATCH(ROWS(N$2:N4235),N$2:N$5193,0)),"")</f>
        <v/>
      </c>
      <c r="S4235" s="92" t="str">
        <f>IFERROR(INDEX($C$2:$C$5193,MATCH(ROWS(O$2:O4235),O$2:O$5193,0)),"")</f>
        <v/>
      </c>
    </row>
    <row r="4236" spans="1:19" x14ac:dyDescent="0.25">
      <c r="A4236" s="69">
        <v>2215</v>
      </c>
      <c r="B4236" s="69" t="s">
        <v>12675</v>
      </c>
      <c r="C4236" s="69" t="s">
        <v>12676</v>
      </c>
      <c r="D4236" s="69" t="s">
        <v>12597</v>
      </c>
      <c r="E4236" s="69" t="s">
        <v>12597</v>
      </c>
      <c r="F4236" s="69" t="s">
        <v>12677</v>
      </c>
      <c r="G4236" s="69" t="s">
        <v>12678</v>
      </c>
      <c r="H4236" s="69">
        <v>26.2194</v>
      </c>
      <c r="I4236" s="69">
        <v>68.390100000000004</v>
      </c>
      <c r="J4236" s="69">
        <v>95</v>
      </c>
      <c r="K4236" s="69">
        <v>5</v>
      </c>
      <c r="L4236" s="69">
        <f>COUNTIFS(Aéroports!$C$2:$C$5193,Aéroports!$C4236,Aéroports!$D$2:$D$5193,Aéroports!$D4236)</f>
        <v>1</v>
      </c>
      <c r="M4236" s="69" t="str">
        <f>IF(AND(Formulaire!$H$15=Aéroports!$E4236,--ISNUMBER(IFERROR(SEARCH(Formulaire!$H$16,$C4236,1),""))=1),MAX(M$1:M4235)+1,"")</f>
        <v/>
      </c>
      <c r="N4236" s="69" t="str">
        <f>IF(AND(Formulaire!$H$21=Aéroports!$E4236,--ISNUMBER(IFERROR(SEARCH(Formulaire!$H$22,$C4236,1),""))=1),MAX(N$1:N4235)+1,"")</f>
        <v/>
      </c>
      <c r="O4236" s="69" t="str">
        <f>IF(AND(Formulaire!$H$27=Aéroports!$E4236,--ISNUMBER(IFERROR(SEARCH(Formulaire!$H$28,$C4236,1),""))=1),MAX(O$1:O4235)+1,"")</f>
        <v/>
      </c>
      <c r="Q4236" s="91" t="str">
        <f>IFERROR(INDEX($C$2:$C$5193,MATCH(ROWS(M$2:M4236),M$2:M$5193,0)),"")</f>
        <v/>
      </c>
      <c r="R4236" s="70" t="str">
        <f>IFERROR(INDEX($C$2:$C$5193,MATCH(ROWS(N$2:N4236),N$2:N$5193,0)),"")</f>
        <v/>
      </c>
      <c r="S4236" s="92" t="str">
        <f>IFERROR(INDEX($C$2:$C$5193,MATCH(ROWS(O$2:O4236),O$2:O$5193,0)),"")</f>
        <v/>
      </c>
    </row>
    <row r="4237" spans="1:19" x14ac:dyDescent="0.25">
      <c r="A4237" s="68">
        <v>5947</v>
      </c>
      <c r="B4237" s="68" t="s">
        <v>12679</v>
      </c>
      <c r="C4237" s="68" t="s">
        <v>12680</v>
      </c>
      <c r="D4237" s="68" t="s">
        <v>12597</v>
      </c>
      <c r="E4237" s="68" t="s">
        <v>12597</v>
      </c>
      <c r="F4237" s="68" t="s">
        <v>12681</v>
      </c>
      <c r="G4237" s="68" t="s">
        <v>12682</v>
      </c>
      <c r="H4237" s="68">
        <v>25.274699999999999</v>
      </c>
      <c r="I4237" s="68">
        <v>64.585999999999999</v>
      </c>
      <c r="J4237" s="68">
        <v>10</v>
      </c>
      <c r="K4237" s="68">
        <v>5</v>
      </c>
      <c r="L4237" s="68">
        <f>COUNTIFS(Aéroports!$C$2:$C$5193,Aéroports!$C4237,Aéroports!$D$2:$D$5193,Aéroports!$D4237)</f>
        <v>1</v>
      </c>
      <c r="M4237" s="68" t="str">
        <f>IF(AND(Formulaire!$H$15=Aéroports!$E4237,--ISNUMBER(IFERROR(SEARCH(Formulaire!$H$16,$C4237,1),""))=1),MAX(M$1:M4236)+1,"")</f>
        <v/>
      </c>
      <c r="N4237" s="68" t="str">
        <f>IF(AND(Formulaire!$H$21=Aéroports!$E4237,--ISNUMBER(IFERROR(SEARCH(Formulaire!$H$22,$C4237,1),""))=1),MAX(N$1:N4236)+1,"")</f>
        <v/>
      </c>
      <c r="O4237" s="68" t="str">
        <f>IF(AND(Formulaire!$H$27=Aéroports!$E4237,--ISNUMBER(IFERROR(SEARCH(Formulaire!$H$28,$C4237,1),""))=1),MAX(O$1:O4236)+1,"")</f>
        <v/>
      </c>
      <c r="Q4237" s="91" t="str">
        <f>IFERROR(INDEX($C$2:$C$5193,MATCH(ROWS(M$2:M4237),M$2:M$5193,0)),"")</f>
        <v/>
      </c>
      <c r="R4237" s="70" t="str">
        <f>IFERROR(INDEX($C$2:$C$5193,MATCH(ROWS(N$2:N4237),N$2:N$5193,0)),"")</f>
        <v/>
      </c>
      <c r="S4237" s="92" t="str">
        <f>IFERROR(INDEX($C$2:$C$5193,MATCH(ROWS(O$2:O4237),O$2:O$5193,0)),"")</f>
        <v/>
      </c>
    </row>
    <row r="4238" spans="1:19" x14ac:dyDescent="0.25">
      <c r="A4238" s="69">
        <v>2217</v>
      </c>
      <c r="B4238" s="69" t="s">
        <v>12683</v>
      </c>
      <c r="C4238" s="69" t="s">
        <v>12684</v>
      </c>
      <c r="D4238" s="69" t="s">
        <v>12597</v>
      </c>
      <c r="E4238" s="69" t="s">
        <v>12597</v>
      </c>
      <c r="F4238" s="69" t="s">
        <v>12685</v>
      </c>
      <c r="G4238" s="69" t="s">
        <v>12686</v>
      </c>
      <c r="H4238" s="69">
        <v>26.954499999999999</v>
      </c>
      <c r="I4238" s="69">
        <v>64.132499999999993</v>
      </c>
      <c r="J4238" s="69">
        <v>3289</v>
      </c>
      <c r="K4238" s="69">
        <v>5</v>
      </c>
      <c r="L4238" s="69">
        <f>COUNTIFS(Aéroports!$C$2:$C$5193,Aéroports!$C4238,Aéroports!$D$2:$D$5193,Aéroports!$D4238)</f>
        <v>1</v>
      </c>
      <c r="M4238" s="69" t="str">
        <f>IF(AND(Formulaire!$H$15=Aéroports!$E4238,--ISNUMBER(IFERROR(SEARCH(Formulaire!$H$16,$C4238,1),""))=1),MAX(M$1:M4237)+1,"")</f>
        <v/>
      </c>
      <c r="N4238" s="69" t="str">
        <f>IF(AND(Formulaire!$H$21=Aéroports!$E4238,--ISNUMBER(IFERROR(SEARCH(Formulaire!$H$22,$C4238,1),""))=1),MAX(N$1:N4237)+1,"")</f>
        <v/>
      </c>
      <c r="O4238" s="69" t="str">
        <f>IF(AND(Formulaire!$H$27=Aéroports!$E4238,--ISNUMBER(IFERROR(SEARCH(Formulaire!$H$28,$C4238,1),""))=1),MAX(O$1:O4237)+1,"")</f>
        <v/>
      </c>
      <c r="Q4238" s="91" t="str">
        <f>IFERROR(INDEX($C$2:$C$5193,MATCH(ROWS(M$2:M4238),M$2:M$5193,0)),"")</f>
        <v/>
      </c>
      <c r="R4238" s="70" t="str">
        <f>IFERROR(INDEX($C$2:$C$5193,MATCH(ROWS(N$2:N4238),N$2:N$5193,0)),"")</f>
        <v/>
      </c>
      <c r="S4238" s="92" t="str">
        <f>IFERROR(INDEX($C$2:$C$5193,MATCH(ROWS(O$2:O4238),O$2:O$5193,0)),"")</f>
        <v/>
      </c>
    </row>
    <row r="4239" spans="1:19" x14ac:dyDescent="0.25">
      <c r="A4239" s="68">
        <v>5948</v>
      </c>
      <c r="B4239" s="68" t="s">
        <v>12687</v>
      </c>
      <c r="C4239" s="68" t="s">
        <v>12688</v>
      </c>
      <c r="D4239" s="68" t="s">
        <v>12597</v>
      </c>
      <c r="E4239" s="68" t="s">
        <v>12597</v>
      </c>
      <c r="F4239" s="68" t="s">
        <v>12689</v>
      </c>
      <c r="G4239" s="68" t="s">
        <v>12690</v>
      </c>
      <c r="H4239" s="68">
        <v>33.902099999999997</v>
      </c>
      <c r="I4239" s="68">
        <v>70.071600000000004</v>
      </c>
      <c r="J4239" s="68">
        <v>5800</v>
      </c>
      <c r="K4239" s="68">
        <v>5</v>
      </c>
      <c r="L4239" s="68">
        <f>COUNTIFS(Aéroports!$C$2:$C$5193,Aéroports!$C4239,Aéroports!$D$2:$D$5193,Aéroports!$D4239)</f>
        <v>1</v>
      </c>
      <c r="M4239" s="68" t="str">
        <f>IF(AND(Formulaire!$H$15=Aéroports!$E4239,--ISNUMBER(IFERROR(SEARCH(Formulaire!$H$16,$C4239,1),""))=1),MAX(M$1:M4238)+1,"")</f>
        <v/>
      </c>
      <c r="N4239" s="68" t="str">
        <f>IF(AND(Formulaire!$H$21=Aéroports!$E4239,--ISNUMBER(IFERROR(SEARCH(Formulaire!$H$22,$C4239,1),""))=1),MAX(N$1:N4238)+1,"")</f>
        <v/>
      </c>
      <c r="O4239" s="68" t="str">
        <f>IF(AND(Formulaire!$H$27=Aéroports!$E4239,--ISNUMBER(IFERROR(SEARCH(Formulaire!$H$28,$C4239,1),""))=1),MAX(O$1:O4238)+1,"")</f>
        <v/>
      </c>
      <c r="Q4239" s="91" t="str">
        <f>IFERROR(INDEX($C$2:$C$5193,MATCH(ROWS(M$2:M4239),M$2:M$5193,0)),"")</f>
        <v/>
      </c>
      <c r="R4239" s="70" t="str">
        <f>IFERROR(INDEX($C$2:$C$5193,MATCH(ROWS(N$2:N4239),N$2:N$5193,0)),"")</f>
        <v/>
      </c>
      <c r="S4239" s="92" t="str">
        <f>IFERROR(INDEX($C$2:$C$5193,MATCH(ROWS(O$2:O4239),O$2:O$5193,0)),"")</f>
        <v/>
      </c>
    </row>
    <row r="4240" spans="1:19" x14ac:dyDescent="0.25">
      <c r="A4240" s="69">
        <v>2218</v>
      </c>
      <c r="B4240" s="69" t="s">
        <v>12691</v>
      </c>
      <c r="C4240" s="69" t="s">
        <v>12692</v>
      </c>
      <c r="D4240" s="69" t="s">
        <v>12597</v>
      </c>
      <c r="E4240" s="69" t="s">
        <v>12597</v>
      </c>
      <c r="F4240" s="69" t="s">
        <v>12693</v>
      </c>
      <c r="G4240" s="69" t="s">
        <v>12694</v>
      </c>
      <c r="H4240" s="69">
        <v>25.290500000000002</v>
      </c>
      <c r="I4240" s="69">
        <v>63.345100000000002</v>
      </c>
      <c r="J4240" s="69">
        <v>33</v>
      </c>
      <c r="K4240" s="69">
        <v>5</v>
      </c>
      <c r="L4240" s="69">
        <f>COUNTIFS(Aéroports!$C$2:$C$5193,Aéroports!$C4240,Aéroports!$D$2:$D$5193,Aéroports!$D4240)</f>
        <v>1</v>
      </c>
      <c r="M4240" s="69" t="str">
        <f>IF(AND(Formulaire!$H$15=Aéroports!$E4240,--ISNUMBER(IFERROR(SEARCH(Formulaire!$H$16,$C4240,1),""))=1),MAX(M$1:M4239)+1,"")</f>
        <v/>
      </c>
      <c r="N4240" s="69" t="str">
        <f>IF(AND(Formulaire!$H$21=Aéroports!$E4240,--ISNUMBER(IFERROR(SEARCH(Formulaire!$H$22,$C4240,1),""))=1),MAX(N$1:N4239)+1,"")</f>
        <v/>
      </c>
      <c r="O4240" s="69" t="str">
        <f>IF(AND(Formulaire!$H$27=Aéroports!$E4240,--ISNUMBER(IFERROR(SEARCH(Formulaire!$H$28,$C4240,1),""))=1),MAX(O$1:O4239)+1,"")</f>
        <v/>
      </c>
      <c r="Q4240" s="91" t="str">
        <f>IFERROR(INDEX($C$2:$C$5193,MATCH(ROWS(M$2:M4240),M$2:M$5193,0)),"")</f>
        <v/>
      </c>
      <c r="R4240" s="70" t="str">
        <f>IFERROR(INDEX($C$2:$C$5193,MATCH(ROWS(N$2:N4240),N$2:N$5193,0)),"")</f>
        <v/>
      </c>
      <c r="S4240" s="92" t="str">
        <f>IFERROR(INDEX($C$2:$C$5193,MATCH(ROWS(O$2:O4240),O$2:O$5193,0)),"")</f>
        <v/>
      </c>
    </row>
    <row r="4241" spans="1:19" x14ac:dyDescent="0.25">
      <c r="A4241" s="68">
        <v>2219</v>
      </c>
      <c r="B4241" s="68" t="s">
        <v>12695</v>
      </c>
      <c r="C4241" s="68" t="s">
        <v>12696</v>
      </c>
      <c r="D4241" s="68" t="s">
        <v>12597</v>
      </c>
      <c r="E4241" s="68" t="s">
        <v>12597</v>
      </c>
      <c r="F4241" s="68" t="s">
        <v>12697</v>
      </c>
      <c r="G4241" s="68" t="s">
        <v>12698</v>
      </c>
      <c r="H4241" s="68">
        <v>33.993899999999996</v>
      </c>
      <c r="I4241" s="68">
        <v>71.514600000000002</v>
      </c>
      <c r="J4241" s="68">
        <v>1158</v>
      </c>
      <c r="K4241" s="68">
        <v>5</v>
      </c>
      <c r="L4241" s="68">
        <f>COUNTIFS(Aéroports!$C$2:$C$5193,Aéroports!$C4241,Aéroports!$D$2:$D$5193,Aéroports!$D4241)</f>
        <v>1</v>
      </c>
      <c r="M4241" s="68" t="str">
        <f>IF(AND(Formulaire!$H$15=Aéroports!$E4241,--ISNUMBER(IFERROR(SEARCH(Formulaire!$H$16,$C4241,1),""))=1),MAX(M$1:M4240)+1,"")</f>
        <v/>
      </c>
      <c r="N4241" s="68" t="str">
        <f>IF(AND(Formulaire!$H$21=Aéroports!$E4241,--ISNUMBER(IFERROR(SEARCH(Formulaire!$H$22,$C4241,1),""))=1),MAX(N$1:N4240)+1,"")</f>
        <v/>
      </c>
      <c r="O4241" s="68" t="str">
        <f>IF(AND(Formulaire!$H$27=Aéroports!$E4241,--ISNUMBER(IFERROR(SEARCH(Formulaire!$H$28,$C4241,1),""))=1),MAX(O$1:O4240)+1,"")</f>
        <v/>
      </c>
      <c r="Q4241" s="91" t="str">
        <f>IFERROR(INDEX($C$2:$C$5193,MATCH(ROWS(M$2:M4241),M$2:M$5193,0)),"")</f>
        <v/>
      </c>
      <c r="R4241" s="70" t="str">
        <f>IFERROR(INDEX($C$2:$C$5193,MATCH(ROWS(N$2:N4241),N$2:N$5193,0)),"")</f>
        <v/>
      </c>
      <c r="S4241" s="92" t="str">
        <f>IFERROR(INDEX($C$2:$C$5193,MATCH(ROWS(O$2:O4241),O$2:O$5193,0)),"")</f>
        <v/>
      </c>
    </row>
    <row r="4242" spans="1:19" x14ac:dyDescent="0.25">
      <c r="A4242" s="69">
        <v>2221</v>
      </c>
      <c r="B4242" s="69" t="s">
        <v>12699</v>
      </c>
      <c r="C4242" s="69" t="s">
        <v>12700</v>
      </c>
      <c r="D4242" s="69" t="s">
        <v>12597</v>
      </c>
      <c r="E4242" s="69" t="s">
        <v>12597</v>
      </c>
      <c r="F4242" s="69" t="s">
        <v>12701</v>
      </c>
      <c r="G4242" s="69" t="s">
        <v>12702</v>
      </c>
      <c r="H4242" s="69">
        <v>30.2514</v>
      </c>
      <c r="I4242" s="69">
        <v>66.937799999999996</v>
      </c>
      <c r="J4242" s="69">
        <v>5267</v>
      </c>
      <c r="K4242" s="69">
        <v>5</v>
      </c>
      <c r="L4242" s="69">
        <f>COUNTIFS(Aéroports!$C$2:$C$5193,Aéroports!$C4242,Aéroports!$D$2:$D$5193,Aéroports!$D4242)</f>
        <v>1</v>
      </c>
      <c r="M4242" s="69" t="str">
        <f>IF(AND(Formulaire!$H$15=Aéroports!$E4242,--ISNUMBER(IFERROR(SEARCH(Formulaire!$H$16,$C4242,1),""))=1),MAX(M$1:M4241)+1,"")</f>
        <v/>
      </c>
      <c r="N4242" s="69" t="str">
        <f>IF(AND(Formulaire!$H$21=Aéroports!$E4242,--ISNUMBER(IFERROR(SEARCH(Formulaire!$H$22,$C4242,1),""))=1),MAX(N$1:N4241)+1,"")</f>
        <v/>
      </c>
      <c r="O4242" s="69" t="str">
        <f>IF(AND(Formulaire!$H$27=Aéroports!$E4242,--ISNUMBER(IFERROR(SEARCH(Formulaire!$H$28,$C4242,1),""))=1),MAX(O$1:O4241)+1,"")</f>
        <v/>
      </c>
      <c r="Q4242" s="91" t="str">
        <f>IFERROR(INDEX($C$2:$C$5193,MATCH(ROWS(M$2:M4242),M$2:M$5193,0)),"")</f>
        <v/>
      </c>
      <c r="R4242" s="70" t="str">
        <f>IFERROR(INDEX($C$2:$C$5193,MATCH(ROWS(N$2:N4242),N$2:N$5193,0)),"")</f>
        <v/>
      </c>
      <c r="S4242" s="92" t="str">
        <f>IFERROR(INDEX($C$2:$C$5193,MATCH(ROWS(O$2:O4242),O$2:O$5193,0)),"")</f>
        <v/>
      </c>
    </row>
    <row r="4243" spans="1:19" x14ac:dyDescent="0.25">
      <c r="A4243" s="68">
        <v>2222</v>
      </c>
      <c r="B4243" s="68" t="s">
        <v>12703</v>
      </c>
      <c r="C4243" s="68" t="s">
        <v>12704</v>
      </c>
      <c r="D4243" s="68" t="s">
        <v>12597</v>
      </c>
      <c r="E4243" s="68" t="s">
        <v>12597</v>
      </c>
      <c r="F4243" s="68" t="s">
        <v>12705</v>
      </c>
      <c r="G4243" s="68" t="s">
        <v>12706</v>
      </c>
      <c r="H4243" s="68">
        <v>28.383900000000001</v>
      </c>
      <c r="I4243" s="68">
        <v>70.279600000000002</v>
      </c>
      <c r="J4243" s="68">
        <v>271</v>
      </c>
      <c r="K4243" s="68">
        <v>5</v>
      </c>
      <c r="L4243" s="68">
        <f>COUNTIFS(Aéroports!$C$2:$C$5193,Aéroports!$C4243,Aéroports!$D$2:$D$5193,Aéroports!$D4243)</f>
        <v>1</v>
      </c>
      <c r="M4243" s="68" t="str">
        <f>IF(AND(Formulaire!$H$15=Aéroports!$E4243,--ISNUMBER(IFERROR(SEARCH(Formulaire!$H$16,$C4243,1),""))=1),MAX(M$1:M4242)+1,"")</f>
        <v/>
      </c>
      <c r="N4243" s="68" t="str">
        <f>IF(AND(Formulaire!$H$21=Aéroports!$E4243,--ISNUMBER(IFERROR(SEARCH(Formulaire!$H$22,$C4243,1),""))=1),MAX(N$1:N4242)+1,"")</f>
        <v/>
      </c>
      <c r="O4243" s="68" t="str">
        <f>IF(AND(Formulaire!$H$27=Aéroports!$E4243,--ISNUMBER(IFERROR(SEARCH(Formulaire!$H$28,$C4243,1),""))=1),MAX(O$1:O4242)+1,"")</f>
        <v/>
      </c>
      <c r="Q4243" s="91" t="str">
        <f>IFERROR(INDEX($C$2:$C$5193,MATCH(ROWS(M$2:M4243),M$2:M$5193,0)),"")</f>
        <v/>
      </c>
      <c r="R4243" s="70" t="str">
        <f>IFERROR(INDEX($C$2:$C$5193,MATCH(ROWS(N$2:N4243),N$2:N$5193,0)),"")</f>
        <v/>
      </c>
      <c r="S4243" s="92" t="str">
        <f>IFERROR(INDEX($C$2:$C$5193,MATCH(ROWS(O$2:O4243),O$2:O$5193,0)),"")</f>
        <v/>
      </c>
    </row>
    <row r="4244" spans="1:19" x14ac:dyDescent="0.25">
      <c r="A4244" s="69">
        <v>2225</v>
      </c>
      <c r="B4244" s="69" t="s">
        <v>12707</v>
      </c>
      <c r="C4244" s="69" t="s">
        <v>12708</v>
      </c>
      <c r="D4244" s="69" t="s">
        <v>12597</v>
      </c>
      <c r="E4244" s="69" t="s">
        <v>12597</v>
      </c>
      <c r="F4244" s="69" t="s">
        <v>12709</v>
      </c>
      <c r="G4244" s="69" t="s">
        <v>12710</v>
      </c>
      <c r="H4244" s="69">
        <v>33.849699999999999</v>
      </c>
      <c r="I4244" s="69">
        <v>73.798100000000005</v>
      </c>
      <c r="J4244" s="69">
        <v>5479</v>
      </c>
      <c r="K4244" s="69">
        <v>5</v>
      </c>
      <c r="L4244" s="69">
        <f>COUNTIFS(Aéroports!$C$2:$C$5193,Aéroports!$C4244,Aéroports!$D$2:$D$5193,Aéroports!$D4244)</f>
        <v>1</v>
      </c>
      <c r="M4244" s="69" t="str">
        <f>IF(AND(Formulaire!$H$15=Aéroports!$E4244,--ISNUMBER(IFERROR(SEARCH(Formulaire!$H$16,$C4244,1),""))=1),MAX(M$1:M4243)+1,"")</f>
        <v/>
      </c>
      <c r="N4244" s="69" t="str">
        <f>IF(AND(Formulaire!$H$21=Aéroports!$E4244,--ISNUMBER(IFERROR(SEARCH(Formulaire!$H$22,$C4244,1),""))=1),MAX(N$1:N4243)+1,"")</f>
        <v/>
      </c>
      <c r="O4244" s="69" t="str">
        <f>IF(AND(Formulaire!$H$27=Aéroports!$E4244,--ISNUMBER(IFERROR(SEARCH(Formulaire!$H$28,$C4244,1),""))=1),MAX(O$1:O4243)+1,"")</f>
        <v/>
      </c>
      <c r="Q4244" s="91" t="str">
        <f>IFERROR(INDEX($C$2:$C$5193,MATCH(ROWS(M$2:M4244),M$2:M$5193,0)),"")</f>
        <v/>
      </c>
      <c r="R4244" s="70" t="str">
        <f>IFERROR(INDEX($C$2:$C$5193,MATCH(ROWS(N$2:N4244),N$2:N$5193,0)),"")</f>
        <v/>
      </c>
      <c r="S4244" s="92" t="str">
        <f>IFERROR(INDEX($C$2:$C$5193,MATCH(ROWS(O$2:O4244),O$2:O$5193,0)),"")</f>
        <v/>
      </c>
    </row>
    <row r="4245" spans="1:19" x14ac:dyDescent="0.25">
      <c r="A4245" s="68">
        <v>2228</v>
      </c>
      <c r="B4245" s="68" t="s">
        <v>12711</v>
      </c>
      <c r="C4245" s="68" t="s">
        <v>12712</v>
      </c>
      <c r="D4245" s="68" t="s">
        <v>12597</v>
      </c>
      <c r="E4245" s="68" t="s">
        <v>12597</v>
      </c>
      <c r="F4245" s="68" t="s">
        <v>12713</v>
      </c>
      <c r="G4245" s="68" t="s">
        <v>12714</v>
      </c>
      <c r="H4245" s="68">
        <v>34.813600000000001</v>
      </c>
      <c r="I4245" s="68">
        <v>72.352800000000002</v>
      </c>
      <c r="J4245" s="68">
        <v>3183</v>
      </c>
      <c r="K4245" s="68">
        <v>5</v>
      </c>
      <c r="L4245" s="68">
        <f>COUNTIFS(Aéroports!$C$2:$C$5193,Aéroports!$C4245,Aéroports!$D$2:$D$5193,Aéroports!$D4245)</f>
        <v>1</v>
      </c>
      <c r="M4245" s="68" t="str">
        <f>IF(AND(Formulaire!$H$15=Aéroports!$E4245,--ISNUMBER(IFERROR(SEARCH(Formulaire!$H$16,$C4245,1),""))=1),MAX(M$1:M4244)+1,"")</f>
        <v/>
      </c>
      <c r="N4245" s="68" t="str">
        <f>IF(AND(Formulaire!$H$21=Aéroports!$E4245,--ISNUMBER(IFERROR(SEARCH(Formulaire!$H$22,$C4245,1),""))=1),MAX(N$1:N4244)+1,"")</f>
        <v/>
      </c>
      <c r="O4245" s="68" t="str">
        <f>IF(AND(Formulaire!$H$27=Aéroports!$E4245,--ISNUMBER(IFERROR(SEARCH(Formulaire!$H$28,$C4245,1),""))=1),MAX(O$1:O4244)+1,"")</f>
        <v/>
      </c>
      <c r="Q4245" s="91" t="str">
        <f>IFERROR(INDEX($C$2:$C$5193,MATCH(ROWS(M$2:M4245),M$2:M$5193,0)),"")</f>
        <v/>
      </c>
      <c r="R4245" s="70" t="str">
        <f>IFERROR(INDEX($C$2:$C$5193,MATCH(ROWS(N$2:N4245),N$2:N$5193,0)),"")</f>
        <v/>
      </c>
      <c r="S4245" s="92" t="str">
        <f>IFERROR(INDEX($C$2:$C$5193,MATCH(ROWS(O$2:O4245),O$2:O$5193,0)),"")</f>
        <v/>
      </c>
    </row>
    <row r="4246" spans="1:19" x14ac:dyDescent="0.25">
      <c r="A4246" s="69">
        <v>11912</v>
      </c>
      <c r="B4246" s="69" t="s">
        <v>12715</v>
      </c>
      <c r="C4246" s="69" t="s">
        <v>12716</v>
      </c>
      <c r="D4246" s="69" t="s">
        <v>12597</v>
      </c>
      <c r="E4246" s="69" t="s">
        <v>12597</v>
      </c>
      <c r="F4246" s="69" t="s">
        <v>12717</v>
      </c>
      <c r="G4246" s="69" t="s">
        <v>12718</v>
      </c>
      <c r="H4246" s="69">
        <v>32.0486</v>
      </c>
      <c r="I4246" s="69">
        <v>72.665000000000006</v>
      </c>
      <c r="J4246" s="69">
        <v>614</v>
      </c>
      <c r="K4246" s="69" t="s">
        <v>340</v>
      </c>
      <c r="L4246" s="69">
        <f>COUNTIFS(Aéroports!$C$2:$C$5193,Aéroports!$C4246,Aéroports!$D$2:$D$5193,Aéroports!$D4246)</f>
        <v>1</v>
      </c>
      <c r="M4246" s="69" t="str">
        <f>IF(AND(Formulaire!$H$15=Aéroports!$E4246,--ISNUMBER(IFERROR(SEARCH(Formulaire!$H$16,$C4246,1),""))=1),MAX(M$1:M4245)+1,"")</f>
        <v/>
      </c>
      <c r="N4246" s="69" t="str">
        <f>IF(AND(Formulaire!$H$21=Aéroports!$E4246,--ISNUMBER(IFERROR(SEARCH(Formulaire!$H$22,$C4246,1),""))=1),MAX(N$1:N4245)+1,"")</f>
        <v/>
      </c>
      <c r="O4246" s="69" t="str">
        <f>IF(AND(Formulaire!$H$27=Aéroports!$E4246,--ISNUMBER(IFERROR(SEARCH(Formulaire!$H$28,$C4246,1),""))=1),MAX(O$1:O4245)+1,"")</f>
        <v/>
      </c>
      <c r="Q4246" s="91" t="str">
        <f>IFERROR(INDEX($C$2:$C$5193,MATCH(ROWS(M$2:M4246),M$2:M$5193,0)),"")</f>
        <v/>
      </c>
      <c r="R4246" s="70" t="str">
        <f>IFERROR(INDEX($C$2:$C$5193,MATCH(ROWS(N$2:N4246),N$2:N$5193,0)),"")</f>
        <v/>
      </c>
      <c r="S4246" s="92" t="str">
        <f>IFERROR(INDEX($C$2:$C$5193,MATCH(ROWS(O$2:O4246),O$2:O$5193,0)),"")</f>
        <v/>
      </c>
    </row>
    <row r="4247" spans="1:19" x14ac:dyDescent="0.25">
      <c r="A4247" s="68">
        <v>5950</v>
      </c>
      <c r="B4247" s="68" t="s">
        <v>12719</v>
      </c>
      <c r="C4247" s="68" t="s">
        <v>12720</v>
      </c>
      <c r="D4247" s="68" t="s">
        <v>12597</v>
      </c>
      <c r="E4247" s="68" t="s">
        <v>12597</v>
      </c>
      <c r="F4247" s="68" t="s">
        <v>12721</v>
      </c>
      <c r="G4247" s="68" t="s">
        <v>12722</v>
      </c>
      <c r="H4247" s="68">
        <v>26.473099999999999</v>
      </c>
      <c r="I4247" s="68">
        <v>67.717200000000005</v>
      </c>
      <c r="J4247" s="68">
        <v>121</v>
      </c>
      <c r="K4247" s="68">
        <v>5</v>
      </c>
      <c r="L4247" s="68">
        <f>COUNTIFS(Aéroports!$C$2:$C$5193,Aéroports!$C4247,Aéroports!$D$2:$D$5193,Aéroports!$D4247)</f>
        <v>1</v>
      </c>
      <c r="M4247" s="68" t="str">
        <f>IF(AND(Formulaire!$H$15=Aéroports!$E4247,--ISNUMBER(IFERROR(SEARCH(Formulaire!$H$16,$C4247,1),""))=1),MAX(M$1:M4246)+1,"")</f>
        <v/>
      </c>
      <c r="N4247" s="68" t="str">
        <f>IF(AND(Formulaire!$H$21=Aéroports!$E4247,--ISNUMBER(IFERROR(SEARCH(Formulaire!$H$22,$C4247,1),""))=1),MAX(N$1:N4246)+1,"")</f>
        <v/>
      </c>
      <c r="O4247" s="68" t="str">
        <f>IF(AND(Formulaire!$H$27=Aéroports!$E4247,--ISNUMBER(IFERROR(SEARCH(Formulaire!$H$28,$C4247,1),""))=1),MAX(O$1:O4246)+1,"")</f>
        <v/>
      </c>
      <c r="Q4247" s="91" t="str">
        <f>IFERROR(INDEX($C$2:$C$5193,MATCH(ROWS(M$2:M4247),M$2:M$5193,0)),"")</f>
        <v/>
      </c>
      <c r="R4247" s="70" t="str">
        <f>IFERROR(INDEX($C$2:$C$5193,MATCH(ROWS(N$2:N4247),N$2:N$5193,0)),"")</f>
        <v/>
      </c>
      <c r="S4247" s="92" t="str">
        <f>IFERROR(INDEX($C$2:$C$5193,MATCH(ROWS(O$2:O4247),O$2:O$5193,0)),"")</f>
        <v/>
      </c>
    </row>
    <row r="4248" spans="1:19" x14ac:dyDescent="0.25">
      <c r="A4248" s="69">
        <v>6776</v>
      </c>
      <c r="B4248" s="69" t="s">
        <v>12723</v>
      </c>
      <c r="C4248" s="69" t="s">
        <v>12724</v>
      </c>
      <c r="D4248" s="69" t="s">
        <v>12597</v>
      </c>
      <c r="E4248" s="69" t="s">
        <v>12597</v>
      </c>
      <c r="F4248" s="69" t="s">
        <v>12725</v>
      </c>
      <c r="G4248" s="69" t="s">
        <v>12726</v>
      </c>
      <c r="H4248" s="69">
        <v>32.535559999999997</v>
      </c>
      <c r="I4248" s="69">
        <v>74.363889999999998</v>
      </c>
      <c r="J4248" s="69">
        <v>837</v>
      </c>
      <c r="K4248" s="69">
        <v>5</v>
      </c>
      <c r="L4248" s="69">
        <f>COUNTIFS(Aéroports!$C$2:$C$5193,Aéroports!$C4248,Aéroports!$D$2:$D$5193,Aéroports!$D4248)</f>
        <v>1</v>
      </c>
      <c r="M4248" s="69" t="str">
        <f>IF(AND(Formulaire!$H$15=Aéroports!$E4248,--ISNUMBER(IFERROR(SEARCH(Formulaire!$H$16,$C4248,1),""))=1),MAX(M$1:M4247)+1,"")</f>
        <v/>
      </c>
      <c r="N4248" s="69" t="str">
        <f>IF(AND(Formulaire!$H$21=Aéroports!$E4248,--ISNUMBER(IFERROR(SEARCH(Formulaire!$H$22,$C4248,1),""))=1),MAX(N$1:N4247)+1,"")</f>
        <v/>
      </c>
      <c r="O4248" s="69" t="str">
        <f>IF(AND(Formulaire!$H$27=Aéroports!$E4248,--ISNUMBER(IFERROR(SEARCH(Formulaire!$H$28,$C4248,1),""))=1),MAX(O$1:O4247)+1,"")</f>
        <v/>
      </c>
      <c r="Q4248" s="91" t="str">
        <f>IFERROR(INDEX($C$2:$C$5193,MATCH(ROWS(M$2:M4248),M$2:M$5193,0)),"")</f>
        <v/>
      </c>
      <c r="R4248" s="70" t="str">
        <f>IFERROR(INDEX($C$2:$C$5193,MATCH(ROWS(N$2:N4248),N$2:N$5193,0)),"")</f>
        <v/>
      </c>
      <c r="S4248" s="92" t="str">
        <f>IFERROR(INDEX($C$2:$C$5193,MATCH(ROWS(O$2:O4248),O$2:O$5193,0)),"")</f>
        <v/>
      </c>
    </row>
    <row r="4249" spans="1:19" x14ac:dyDescent="0.25">
      <c r="A4249" s="68">
        <v>11332</v>
      </c>
      <c r="B4249" s="68" t="s">
        <v>12727</v>
      </c>
      <c r="C4249" s="68" t="s">
        <v>12728</v>
      </c>
      <c r="D4249" s="68" t="s">
        <v>12597</v>
      </c>
      <c r="E4249" s="68" t="s">
        <v>12597</v>
      </c>
      <c r="F4249" s="68" t="s">
        <v>12729</v>
      </c>
      <c r="G4249" s="68" t="s">
        <v>12730</v>
      </c>
      <c r="H4249" s="68">
        <v>31.88944</v>
      </c>
      <c r="I4249" s="68">
        <v>72.391670000000005</v>
      </c>
      <c r="J4249" s="68">
        <v>570</v>
      </c>
      <c r="K4249" s="68">
        <v>5</v>
      </c>
      <c r="L4249" s="68">
        <f>COUNTIFS(Aéroports!$C$2:$C$5193,Aéroports!$C4249,Aéroports!$D$2:$D$5193,Aéroports!$D4249)</f>
        <v>1</v>
      </c>
      <c r="M4249" s="68" t="str">
        <f>IF(AND(Formulaire!$H$15=Aéroports!$E4249,--ISNUMBER(IFERROR(SEARCH(Formulaire!$H$16,$C4249,1),""))=1),MAX(M$1:M4248)+1,"")</f>
        <v/>
      </c>
      <c r="N4249" s="68" t="str">
        <f>IF(AND(Formulaire!$H$21=Aéroports!$E4249,--ISNUMBER(IFERROR(SEARCH(Formulaire!$H$22,$C4249,1),""))=1),MAX(N$1:N4248)+1,"")</f>
        <v/>
      </c>
      <c r="O4249" s="68" t="str">
        <f>IF(AND(Formulaire!$H$27=Aéroports!$E4249,--ISNUMBER(IFERROR(SEARCH(Formulaire!$H$28,$C4249,1),""))=1),MAX(O$1:O4248)+1,"")</f>
        <v/>
      </c>
      <c r="Q4249" s="91" t="str">
        <f>IFERROR(INDEX($C$2:$C$5193,MATCH(ROWS(M$2:M4249),M$2:M$5193,0)),"")</f>
        <v/>
      </c>
      <c r="R4249" s="70" t="str">
        <f>IFERROR(INDEX($C$2:$C$5193,MATCH(ROWS(N$2:N4249),N$2:N$5193,0)),"")</f>
        <v/>
      </c>
      <c r="S4249" s="92" t="str">
        <f>IFERROR(INDEX($C$2:$C$5193,MATCH(ROWS(O$2:O4249),O$2:O$5193,0)),"")</f>
        <v/>
      </c>
    </row>
    <row r="4250" spans="1:19" x14ac:dyDescent="0.25">
      <c r="A4250" s="69">
        <v>5949</v>
      </c>
      <c r="B4250" s="69" t="s">
        <v>12731</v>
      </c>
      <c r="C4250" s="69" t="s">
        <v>12732</v>
      </c>
      <c r="D4250" s="69" t="s">
        <v>12597</v>
      </c>
      <c r="E4250" s="69" t="s">
        <v>12597</v>
      </c>
      <c r="F4250" s="69" t="s">
        <v>12733</v>
      </c>
      <c r="G4250" s="69" t="s">
        <v>12734</v>
      </c>
      <c r="H4250" s="69">
        <v>35.335500000000003</v>
      </c>
      <c r="I4250" s="69">
        <v>75.536000000000001</v>
      </c>
      <c r="J4250" s="69">
        <v>7316</v>
      </c>
      <c r="K4250" s="69">
        <v>5</v>
      </c>
      <c r="L4250" s="69">
        <f>COUNTIFS(Aéroports!$C$2:$C$5193,Aéroports!$C4250,Aéroports!$D$2:$D$5193,Aéroports!$D4250)</f>
        <v>1</v>
      </c>
      <c r="M4250" s="69" t="str">
        <f>IF(AND(Formulaire!$H$15=Aéroports!$E4250,--ISNUMBER(IFERROR(SEARCH(Formulaire!$H$16,$C4250,1),""))=1),MAX(M$1:M4249)+1,"")</f>
        <v/>
      </c>
      <c r="N4250" s="69" t="str">
        <f>IF(AND(Formulaire!$H$21=Aéroports!$E4250,--ISNUMBER(IFERROR(SEARCH(Formulaire!$H$22,$C4250,1),""))=1),MAX(N$1:N4249)+1,"")</f>
        <v/>
      </c>
      <c r="O4250" s="69" t="str">
        <f>IF(AND(Formulaire!$H$27=Aéroports!$E4250,--ISNUMBER(IFERROR(SEARCH(Formulaire!$H$28,$C4250,1),""))=1),MAX(O$1:O4249)+1,"")</f>
        <v/>
      </c>
      <c r="Q4250" s="91" t="str">
        <f>IFERROR(INDEX($C$2:$C$5193,MATCH(ROWS(M$2:M4250),M$2:M$5193,0)),"")</f>
        <v/>
      </c>
      <c r="R4250" s="70" t="str">
        <f>IFERROR(INDEX($C$2:$C$5193,MATCH(ROWS(N$2:N4250),N$2:N$5193,0)),"")</f>
        <v/>
      </c>
      <c r="S4250" s="92" t="str">
        <f>IFERROR(INDEX($C$2:$C$5193,MATCH(ROWS(O$2:O4250),O$2:O$5193,0)),"")</f>
        <v/>
      </c>
    </row>
    <row r="4251" spans="1:19" x14ac:dyDescent="0.25">
      <c r="A4251" s="68">
        <v>2229</v>
      </c>
      <c r="B4251" s="68" t="s">
        <v>12735</v>
      </c>
      <c r="C4251" s="68" t="s">
        <v>12736</v>
      </c>
      <c r="D4251" s="68" t="s">
        <v>12597</v>
      </c>
      <c r="E4251" s="68" t="s">
        <v>12597</v>
      </c>
      <c r="F4251" s="68" t="s">
        <v>12737</v>
      </c>
      <c r="G4251" s="68" t="s">
        <v>12738</v>
      </c>
      <c r="H4251" s="68">
        <v>28.645099999999999</v>
      </c>
      <c r="I4251" s="68">
        <v>69.176900000000003</v>
      </c>
      <c r="J4251" s="68">
        <v>763</v>
      </c>
      <c r="K4251" s="68">
        <v>5</v>
      </c>
      <c r="L4251" s="68">
        <f>COUNTIFS(Aéroports!$C$2:$C$5193,Aéroports!$C4251,Aéroports!$D$2:$D$5193,Aéroports!$D4251)</f>
        <v>1</v>
      </c>
      <c r="M4251" s="68" t="str">
        <f>IF(AND(Formulaire!$H$15=Aéroports!$E4251,--ISNUMBER(IFERROR(SEARCH(Formulaire!$H$16,$C4251,1),""))=1),MAX(M$1:M4250)+1,"")</f>
        <v/>
      </c>
      <c r="N4251" s="68" t="str">
        <f>IF(AND(Formulaire!$H$21=Aéroports!$E4251,--ISNUMBER(IFERROR(SEARCH(Formulaire!$H$22,$C4251,1),""))=1),MAX(N$1:N4250)+1,"")</f>
        <v/>
      </c>
      <c r="O4251" s="68" t="str">
        <f>IF(AND(Formulaire!$H$27=Aéroports!$E4251,--ISNUMBER(IFERROR(SEARCH(Formulaire!$H$28,$C4251,1),""))=1),MAX(O$1:O4250)+1,"")</f>
        <v/>
      </c>
      <c r="Q4251" s="91" t="str">
        <f>IFERROR(INDEX($C$2:$C$5193,MATCH(ROWS(M$2:M4251),M$2:M$5193,0)),"")</f>
        <v/>
      </c>
      <c r="R4251" s="70" t="str">
        <f>IFERROR(INDEX($C$2:$C$5193,MATCH(ROWS(N$2:N4251),N$2:N$5193,0)),"")</f>
        <v/>
      </c>
      <c r="S4251" s="92" t="str">
        <f>IFERROR(INDEX($C$2:$C$5193,MATCH(ROWS(O$2:O4251),O$2:O$5193,0)),"")</f>
        <v/>
      </c>
    </row>
    <row r="4252" spans="1:19" x14ac:dyDescent="0.25">
      <c r="A4252" s="69">
        <v>2227</v>
      </c>
      <c r="B4252" s="69" t="s">
        <v>12739</v>
      </c>
      <c r="C4252" s="69" t="s">
        <v>12740</v>
      </c>
      <c r="D4252" s="69" t="s">
        <v>12597</v>
      </c>
      <c r="E4252" s="69" t="s">
        <v>12597</v>
      </c>
      <c r="F4252" s="69" t="s">
        <v>12741</v>
      </c>
      <c r="G4252" s="69" t="s">
        <v>12742</v>
      </c>
      <c r="H4252" s="69">
        <v>27.722000000000001</v>
      </c>
      <c r="I4252" s="69">
        <v>68.791700000000006</v>
      </c>
      <c r="J4252" s="69">
        <v>196</v>
      </c>
      <c r="K4252" s="69">
        <v>5</v>
      </c>
      <c r="L4252" s="69">
        <f>COUNTIFS(Aéroports!$C$2:$C$5193,Aéroports!$C4252,Aéroports!$D$2:$D$5193,Aéroports!$D4252)</f>
        <v>1</v>
      </c>
      <c r="M4252" s="69" t="str">
        <f>IF(AND(Formulaire!$H$15=Aéroports!$E4252,--ISNUMBER(IFERROR(SEARCH(Formulaire!$H$16,$C4252,1),""))=1),MAX(M$1:M4251)+1,"")</f>
        <v/>
      </c>
      <c r="N4252" s="69" t="str">
        <f>IF(AND(Formulaire!$H$21=Aéroports!$E4252,--ISNUMBER(IFERROR(SEARCH(Formulaire!$H$22,$C4252,1),""))=1),MAX(N$1:N4251)+1,"")</f>
        <v/>
      </c>
      <c r="O4252" s="69" t="str">
        <f>IF(AND(Formulaire!$H$27=Aéroports!$E4252,--ISNUMBER(IFERROR(SEARCH(Formulaire!$H$28,$C4252,1),""))=1),MAX(O$1:O4251)+1,"")</f>
        <v/>
      </c>
      <c r="Q4252" s="91" t="str">
        <f>IFERROR(INDEX($C$2:$C$5193,MATCH(ROWS(M$2:M4252),M$2:M$5193,0)),"")</f>
        <v/>
      </c>
      <c r="R4252" s="70" t="str">
        <f>IFERROR(INDEX($C$2:$C$5193,MATCH(ROWS(N$2:N4252),N$2:N$5193,0)),"")</f>
        <v/>
      </c>
      <c r="S4252" s="92" t="str">
        <f>IFERROR(INDEX($C$2:$C$5193,MATCH(ROWS(O$2:O4252),O$2:O$5193,0)),"")</f>
        <v/>
      </c>
    </row>
    <row r="4253" spans="1:19" x14ac:dyDescent="0.25">
      <c r="A4253" s="68">
        <v>2230</v>
      </c>
      <c r="B4253" s="68" t="s">
        <v>12743</v>
      </c>
      <c r="C4253" s="68" t="s">
        <v>12744</v>
      </c>
      <c r="D4253" s="68" t="s">
        <v>12597</v>
      </c>
      <c r="E4253" s="68" t="s">
        <v>12597</v>
      </c>
      <c r="F4253" s="68" t="s">
        <v>12745</v>
      </c>
      <c r="G4253" s="68" t="s">
        <v>12746</v>
      </c>
      <c r="H4253" s="68">
        <v>24.8415</v>
      </c>
      <c r="I4253" s="68">
        <v>68.838399999999993</v>
      </c>
      <c r="J4253" s="68">
        <v>28</v>
      </c>
      <c r="K4253" s="68">
        <v>5</v>
      </c>
      <c r="L4253" s="68">
        <f>COUNTIFS(Aéroports!$C$2:$C$5193,Aéroports!$C4253,Aéroports!$D$2:$D$5193,Aéroports!$D4253)</f>
        <v>1</v>
      </c>
      <c r="M4253" s="68" t="str">
        <f>IF(AND(Formulaire!$H$15=Aéroports!$E4253,--ISNUMBER(IFERROR(SEARCH(Formulaire!$H$16,$C4253,1),""))=1),MAX(M$1:M4252)+1,"")</f>
        <v/>
      </c>
      <c r="N4253" s="68" t="str">
        <f>IF(AND(Formulaire!$H$21=Aéroports!$E4253,--ISNUMBER(IFERROR(SEARCH(Formulaire!$H$22,$C4253,1),""))=1),MAX(N$1:N4252)+1,"")</f>
        <v/>
      </c>
      <c r="O4253" s="68" t="str">
        <f>IF(AND(Formulaire!$H$27=Aéroports!$E4253,--ISNUMBER(IFERROR(SEARCH(Formulaire!$H$28,$C4253,1),""))=1),MAX(O$1:O4252)+1,"")</f>
        <v/>
      </c>
      <c r="Q4253" s="91" t="str">
        <f>IFERROR(INDEX($C$2:$C$5193,MATCH(ROWS(M$2:M4253),M$2:M$5193,0)),"")</f>
        <v/>
      </c>
      <c r="R4253" s="70" t="str">
        <f>IFERROR(INDEX($C$2:$C$5193,MATCH(ROWS(N$2:N4253),N$2:N$5193,0)),"")</f>
        <v/>
      </c>
      <c r="S4253" s="92" t="str">
        <f>IFERROR(INDEX($C$2:$C$5193,MATCH(ROWS(O$2:O4253),O$2:O$5193,0)),"")</f>
        <v/>
      </c>
    </row>
    <row r="4254" spans="1:19" x14ac:dyDescent="0.25">
      <c r="A4254" s="69">
        <v>5951</v>
      </c>
      <c r="B4254" s="69" t="s">
        <v>12747</v>
      </c>
      <c r="C4254" s="69" t="s">
        <v>12748</v>
      </c>
      <c r="D4254" s="69" t="s">
        <v>12597</v>
      </c>
      <c r="E4254" s="69" t="s">
        <v>12597</v>
      </c>
      <c r="F4254" s="69" t="s">
        <v>12749</v>
      </c>
      <c r="G4254" s="69" t="s">
        <v>12750</v>
      </c>
      <c r="H4254" s="69">
        <v>25.9864</v>
      </c>
      <c r="I4254" s="69">
        <v>63.030200000000001</v>
      </c>
      <c r="J4254" s="69">
        <v>498</v>
      </c>
      <c r="K4254" s="69">
        <v>5</v>
      </c>
      <c r="L4254" s="69">
        <f>COUNTIFS(Aéroports!$C$2:$C$5193,Aéroports!$C4254,Aéroports!$D$2:$D$5193,Aéroports!$D4254)</f>
        <v>1</v>
      </c>
      <c r="M4254" s="69" t="str">
        <f>IF(AND(Formulaire!$H$15=Aéroports!$E4254,--ISNUMBER(IFERROR(SEARCH(Formulaire!$H$16,$C4254,1),""))=1),MAX(M$1:M4253)+1,"")</f>
        <v/>
      </c>
      <c r="N4254" s="69" t="str">
        <f>IF(AND(Formulaire!$H$21=Aéroports!$E4254,--ISNUMBER(IFERROR(SEARCH(Formulaire!$H$22,$C4254,1),""))=1),MAX(N$1:N4253)+1,"")</f>
        <v/>
      </c>
      <c r="O4254" s="69" t="str">
        <f>IF(AND(Formulaire!$H$27=Aéroports!$E4254,--ISNUMBER(IFERROR(SEARCH(Formulaire!$H$28,$C4254,1),""))=1),MAX(O$1:O4253)+1,"")</f>
        <v/>
      </c>
      <c r="Q4254" s="91" t="str">
        <f>IFERROR(INDEX($C$2:$C$5193,MATCH(ROWS(M$2:M4254),M$2:M$5193,0)),"")</f>
        <v/>
      </c>
      <c r="R4254" s="70" t="str">
        <f>IFERROR(INDEX($C$2:$C$5193,MATCH(ROWS(N$2:N4254),N$2:N$5193,0)),"")</f>
        <v/>
      </c>
      <c r="S4254" s="92" t="str">
        <f>IFERROR(INDEX($C$2:$C$5193,MATCH(ROWS(O$2:O4254),O$2:O$5193,0)),"")</f>
        <v/>
      </c>
    </row>
    <row r="4255" spans="1:19" x14ac:dyDescent="0.25">
      <c r="A4255" s="68">
        <v>2233</v>
      </c>
      <c r="B4255" s="68" t="s">
        <v>12751</v>
      </c>
      <c r="C4255" s="68" t="s">
        <v>12752</v>
      </c>
      <c r="D4255" s="68" t="s">
        <v>12597</v>
      </c>
      <c r="E4255" s="68" t="s">
        <v>12597</v>
      </c>
      <c r="F4255" s="68" t="s">
        <v>12753</v>
      </c>
      <c r="G4255" s="68" t="s">
        <v>12754</v>
      </c>
      <c r="H4255" s="68">
        <v>31.3584</v>
      </c>
      <c r="I4255" s="68">
        <v>69.4636</v>
      </c>
      <c r="J4255" s="68">
        <v>4728</v>
      </c>
      <c r="K4255" s="68">
        <v>5</v>
      </c>
      <c r="L4255" s="68">
        <f>COUNTIFS(Aéroports!$C$2:$C$5193,Aéroports!$C4255,Aéroports!$D$2:$D$5193,Aéroports!$D4255)</f>
        <v>1</v>
      </c>
      <c r="M4255" s="68" t="str">
        <f>IF(AND(Formulaire!$H$15=Aéroports!$E4255,--ISNUMBER(IFERROR(SEARCH(Formulaire!$H$16,$C4255,1),""))=1),MAX(M$1:M4254)+1,"")</f>
        <v/>
      </c>
      <c r="N4255" s="68" t="str">
        <f>IF(AND(Formulaire!$H$21=Aéroports!$E4255,--ISNUMBER(IFERROR(SEARCH(Formulaire!$H$22,$C4255,1),""))=1),MAX(N$1:N4254)+1,"")</f>
        <v/>
      </c>
      <c r="O4255" s="68" t="str">
        <f>IF(AND(Formulaire!$H$27=Aéroports!$E4255,--ISNUMBER(IFERROR(SEARCH(Formulaire!$H$28,$C4255,1),""))=1),MAX(O$1:O4254)+1,"")</f>
        <v/>
      </c>
      <c r="Q4255" s="91" t="str">
        <f>IFERROR(INDEX($C$2:$C$5193,MATCH(ROWS(M$2:M4255),M$2:M$5193,0)),"")</f>
        <v/>
      </c>
      <c r="R4255" s="70" t="str">
        <f>IFERROR(INDEX($C$2:$C$5193,MATCH(ROWS(N$2:N4255),N$2:N$5193,0)),"")</f>
        <v/>
      </c>
      <c r="S4255" s="92" t="str">
        <f>IFERROR(INDEX($C$2:$C$5193,MATCH(ROWS(O$2:O4255),O$2:O$5193,0)),"")</f>
        <v/>
      </c>
    </row>
    <row r="4256" spans="1:19" x14ac:dyDescent="0.25">
      <c r="A4256" s="69">
        <v>2256</v>
      </c>
      <c r="B4256" s="69" t="s">
        <v>12755</v>
      </c>
      <c r="C4256" s="69" t="s">
        <v>12756</v>
      </c>
      <c r="D4256" s="69" t="s">
        <v>12757</v>
      </c>
      <c r="E4256" s="69" t="s">
        <v>12757</v>
      </c>
      <c r="F4256" s="69" t="s">
        <v>12758</v>
      </c>
      <c r="G4256" s="69" t="s">
        <v>12759</v>
      </c>
      <c r="H4256" s="69">
        <v>7.3676500000000003</v>
      </c>
      <c r="I4256" s="69">
        <v>134.54400000000001</v>
      </c>
      <c r="J4256" s="69">
        <v>176</v>
      </c>
      <c r="K4256" s="69">
        <v>9</v>
      </c>
      <c r="L4256" s="69">
        <f>COUNTIFS(Aéroports!$C$2:$C$5193,Aéroports!$C4256,Aéroports!$D$2:$D$5193,Aéroports!$D4256)</f>
        <v>1</v>
      </c>
      <c r="M4256" s="69" t="str">
        <f>IF(AND(Formulaire!$H$15=Aéroports!$E4256,--ISNUMBER(IFERROR(SEARCH(Formulaire!$H$16,$C4256,1),""))=1),MAX(M$1:M4255)+1,"")</f>
        <v/>
      </c>
      <c r="N4256" s="69" t="str">
        <f>IF(AND(Formulaire!$H$21=Aéroports!$E4256,--ISNUMBER(IFERROR(SEARCH(Formulaire!$H$22,$C4256,1),""))=1),MAX(N$1:N4255)+1,"")</f>
        <v/>
      </c>
      <c r="O4256" s="69" t="str">
        <f>IF(AND(Formulaire!$H$27=Aéroports!$E4256,--ISNUMBER(IFERROR(SEARCH(Formulaire!$H$28,$C4256,1),""))=1),MAX(O$1:O4255)+1,"")</f>
        <v/>
      </c>
      <c r="Q4256" s="91" t="str">
        <f>IFERROR(INDEX($C$2:$C$5193,MATCH(ROWS(M$2:M4256),M$2:M$5193,0)),"")</f>
        <v/>
      </c>
      <c r="R4256" s="70" t="str">
        <f>IFERROR(INDEX($C$2:$C$5193,MATCH(ROWS(N$2:N4256),N$2:N$5193,0)),"")</f>
        <v/>
      </c>
      <c r="S4256" s="92" t="str">
        <f>IFERROR(INDEX($C$2:$C$5193,MATCH(ROWS(O$2:O4256),O$2:O$5193,0)),"")</f>
        <v/>
      </c>
    </row>
    <row r="4257" spans="1:19" x14ac:dyDescent="0.25">
      <c r="A4257" s="68">
        <v>3969</v>
      </c>
      <c r="B4257" s="68" t="s">
        <v>12760</v>
      </c>
      <c r="C4257" s="68" t="s">
        <v>12761</v>
      </c>
      <c r="D4257" s="68" t="s">
        <v>12762</v>
      </c>
      <c r="E4257" s="68" t="s">
        <v>12762</v>
      </c>
      <c r="F4257" s="68" t="s">
        <v>12763</v>
      </c>
      <c r="G4257" s="68" t="s">
        <v>12764</v>
      </c>
      <c r="H4257" s="68">
        <v>31.246400000000001</v>
      </c>
      <c r="I4257" s="68">
        <v>34.2761</v>
      </c>
      <c r="J4257" s="68">
        <v>320</v>
      </c>
      <c r="K4257" s="68">
        <v>2</v>
      </c>
      <c r="L4257" s="68">
        <f>COUNTIFS(Aéroports!$C$2:$C$5193,Aéroports!$C4257,Aéroports!$D$2:$D$5193,Aéroports!$D4257)</f>
        <v>1</v>
      </c>
      <c r="M4257" s="68" t="str">
        <f>IF(AND(Formulaire!$H$15=Aéroports!$E4257,--ISNUMBER(IFERROR(SEARCH(Formulaire!$H$16,$C4257,1),""))=1),MAX(M$1:M4256)+1,"")</f>
        <v/>
      </c>
      <c r="N4257" s="68" t="str">
        <f>IF(AND(Formulaire!$H$21=Aéroports!$E4257,--ISNUMBER(IFERROR(SEARCH(Formulaire!$H$22,$C4257,1),""))=1),MAX(N$1:N4256)+1,"")</f>
        <v/>
      </c>
      <c r="O4257" s="68" t="str">
        <f>IF(AND(Formulaire!$H$27=Aéroports!$E4257,--ISNUMBER(IFERROR(SEARCH(Formulaire!$H$28,$C4257,1),""))=1),MAX(O$1:O4256)+1,"")</f>
        <v/>
      </c>
      <c r="Q4257" s="91" t="str">
        <f>IFERROR(INDEX($C$2:$C$5193,MATCH(ROWS(M$2:M4257),M$2:M$5193,0)),"")</f>
        <v/>
      </c>
      <c r="R4257" s="70" t="str">
        <f>IFERROR(INDEX($C$2:$C$5193,MATCH(ROWS(N$2:N4257),N$2:N$5193,0)),"")</f>
        <v/>
      </c>
      <c r="S4257" s="92" t="str">
        <f>IFERROR(INDEX($C$2:$C$5193,MATCH(ROWS(O$2:O4257),O$2:O$5193,0)),"")</f>
        <v/>
      </c>
    </row>
    <row r="4258" spans="1:19" x14ac:dyDescent="0.25">
      <c r="A4258" s="69">
        <v>1865</v>
      </c>
      <c r="B4258" s="69" t="s">
        <v>12765</v>
      </c>
      <c r="C4258" s="69" t="s">
        <v>12766</v>
      </c>
      <c r="D4258" s="69" t="s">
        <v>12767</v>
      </c>
      <c r="E4258" s="69" t="s">
        <v>12767</v>
      </c>
      <c r="F4258" s="69" t="s">
        <v>12768</v>
      </c>
      <c r="G4258" s="69" t="s">
        <v>12769</v>
      </c>
      <c r="H4258" s="69">
        <v>9.3408499999999997</v>
      </c>
      <c r="I4258" s="69">
        <v>-82.250799999999998</v>
      </c>
      <c r="J4258" s="69">
        <v>10</v>
      </c>
      <c r="K4258" s="69">
        <v>-5</v>
      </c>
      <c r="L4258" s="69">
        <f>COUNTIFS(Aéroports!$C$2:$C$5193,Aéroports!$C4258,Aéroports!$D$2:$D$5193,Aéroports!$D4258)</f>
        <v>1</v>
      </c>
      <c r="M4258" s="69" t="str">
        <f>IF(AND(Formulaire!$H$15=Aéroports!$E4258,--ISNUMBER(IFERROR(SEARCH(Formulaire!$H$16,$C4258,1),""))=1),MAX(M$1:M4257)+1,"")</f>
        <v/>
      </c>
      <c r="N4258" s="69" t="str">
        <f>IF(AND(Formulaire!$H$21=Aéroports!$E4258,--ISNUMBER(IFERROR(SEARCH(Formulaire!$H$22,$C4258,1),""))=1),MAX(N$1:N4257)+1,"")</f>
        <v/>
      </c>
      <c r="O4258" s="69" t="str">
        <f>IF(AND(Formulaire!$H$27=Aéroports!$E4258,--ISNUMBER(IFERROR(SEARCH(Formulaire!$H$28,$C4258,1),""))=1),MAX(O$1:O4257)+1,"")</f>
        <v/>
      </c>
      <c r="Q4258" s="91" t="str">
        <f>IFERROR(INDEX($C$2:$C$5193,MATCH(ROWS(M$2:M4258),M$2:M$5193,0)),"")</f>
        <v/>
      </c>
      <c r="R4258" s="70" t="str">
        <f>IFERROR(INDEX($C$2:$C$5193,MATCH(ROWS(N$2:N4258),N$2:N$5193,0)),"")</f>
        <v/>
      </c>
      <c r="S4258" s="92" t="str">
        <f>IFERROR(INDEX($C$2:$C$5193,MATCH(ROWS(O$2:O4258),O$2:O$5193,0)),"")</f>
        <v/>
      </c>
    </row>
    <row r="4259" spans="1:19" x14ac:dyDescent="0.25">
      <c r="A4259" s="68">
        <v>1866</v>
      </c>
      <c r="B4259" s="68" t="s">
        <v>12770</v>
      </c>
      <c r="C4259" s="68" t="s">
        <v>12771</v>
      </c>
      <c r="D4259" s="68" t="s">
        <v>12767</v>
      </c>
      <c r="E4259" s="68" t="s">
        <v>12767</v>
      </c>
      <c r="F4259" s="68" t="s">
        <v>12772</v>
      </c>
      <c r="G4259" s="68" t="s">
        <v>12773</v>
      </c>
      <c r="H4259" s="68">
        <v>9.4586400000000008</v>
      </c>
      <c r="I4259" s="68">
        <v>-82.516800000000003</v>
      </c>
      <c r="J4259" s="68">
        <v>19</v>
      </c>
      <c r="K4259" s="68">
        <v>-5</v>
      </c>
      <c r="L4259" s="68">
        <f>COUNTIFS(Aéroports!$C$2:$C$5193,Aéroports!$C4259,Aéroports!$D$2:$D$5193,Aéroports!$D4259)</f>
        <v>1</v>
      </c>
      <c r="M4259" s="68" t="str">
        <f>IF(AND(Formulaire!$H$15=Aéroports!$E4259,--ISNUMBER(IFERROR(SEARCH(Formulaire!$H$16,$C4259,1),""))=1),MAX(M$1:M4258)+1,"")</f>
        <v/>
      </c>
      <c r="N4259" s="68" t="str">
        <f>IF(AND(Formulaire!$H$21=Aéroports!$E4259,--ISNUMBER(IFERROR(SEARCH(Formulaire!$H$22,$C4259,1),""))=1),MAX(N$1:N4258)+1,"")</f>
        <v/>
      </c>
      <c r="O4259" s="68" t="str">
        <f>IF(AND(Formulaire!$H$27=Aéroports!$E4259,--ISNUMBER(IFERROR(SEARCH(Formulaire!$H$28,$C4259,1),""))=1),MAX(O$1:O4258)+1,"")</f>
        <v/>
      </c>
      <c r="Q4259" s="91" t="str">
        <f>IFERROR(INDEX($C$2:$C$5193,MATCH(ROWS(M$2:M4259),M$2:M$5193,0)),"")</f>
        <v/>
      </c>
      <c r="R4259" s="70" t="str">
        <f>IFERROR(INDEX($C$2:$C$5193,MATCH(ROWS(N$2:N4259),N$2:N$5193,0)),"")</f>
        <v/>
      </c>
      <c r="S4259" s="92" t="str">
        <f>IFERROR(INDEX($C$2:$C$5193,MATCH(ROWS(O$2:O4259),O$2:O$5193,0)),"")</f>
        <v/>
      </c>
    </row>
    <row r="4260" spans="1:19" x14ac:dyDescent="0.25">
      <c r="A4260" s="69">
        <v>5838</v>
      </c>
      <c r="B4260" s="69" t="s">
        <v>12774</v>
      </c>
      <c r="C4260" s="69" t="s">
        <v>12775</v>
      </c>
      <c r="D4260" s="69" t="s">
        <v>12767</v>
      </c>
      <c r="E4260" s="69" t="s">
        <v>12767</v>
      </c>
      <c r="F4260" s="69" t="s">
        <v>12776</v>
      </c>
      <c r="G4260" s="69" t="s">
        <v>12777</v>
      </c>
      <c r="H4260" s="69">
        <v>7.9878400000000003</v>
      </c>
      <c r="I4260" s="69">
        <v>-80.409700000000001</v>
      </c>
      <c r="J4260" s="69">
        <v>33</v>
      </c>
      <c r="K4260" s="69">
        <v>-5</v>
      </c>
      <c r="L4260" s="69">
        <f>COUNTIFS(Aéroports!$C$2:$C$5193,Aéroports!$C4260,Aéroports!$D$2:$D$5193,Aéroports!$D4260)</f>
        <v>1</v>
      </c>
      <c r="M4260" s="69" t="str">
        <f>IF(AND(Formulaire!$H$15=Aéroports!$E4260,--ISNUMBER(IFERROR(SEARCH(Formulaire!$H$16,$C4260,1),""))=1),MAX(M$1:M4259)+1,"")</f>
        <v/>
      </c>
      <c r="N4260" s="69" t="str">
        <f>IF(AND(Formulaire!$H$21=Aéroports!$E4260,--ISNUMBER(IFERROR(SEARCH(Formulaire!$H$22,$C4260,1),""))=1),MAX(N$1:N4259)+1,"")</f>
        <v/>
      </c>
      <c r="O4260" s="69" t="str">
        <f>IF(AND(Formulaire!$H$27=Aéroports!$E4260,--ISNUMBER(IFERROR(SEARCH(Formulaire!$H$28,$C4260,1),""))=1),MAX(O$1:O4259)+1,"")</f>
        <v/>
      </c>
      <c r="Q4260" s="91" t="str">
        <f>IFERROR(INDEX($C$2:$C$5193,MATCH(ROWS(M$2:M4260),M$2:M$5193,0)),"")</f>
        <v/>
      </c>
      <c r="R4260" s="70" t="str">
        <f>IFERROR(INDEX($C$2:$C$5193,MATCH(ROWS(N$2:N4260),N$2:N$5193,0)),"")</f>
        <v/>
      </c>
      <c r="S4260" s="92" t="str">
        <f>IFERROR(INDEX($C$2:$C$5193,MATCH(ROWS(O$2:O4260),O$2:O$5193,0)),"")</f>
        <v/>
      </c>
    </row>
    <row r="4261" spans="1:19" x14ac:dyDescent="0.25">
      <c r="A4261" s="68">
        <v>5839</v>
      </c>
      <c r="B4261" s="68" t="s">
        <v>12778</v>
      </c>
      <c r="C4261" s="68" t="s">
        <v>12779</v>
      </c>
      <c r="D4261" s="68" t="s">
        <v>12767</v>
      </c>
      <c r="E4261" s="68" t="s">
        <v>12767</v>
      </c>
      <c r="F4261" s="68" t="s">
        <v>12780</v>
      </c>
      <c r="G4261" s="68" t="s">
        <v>12781</v>
      </c>
      <c r="H4261" s="68">
        <v>9.3566400000000005</v>
      </c>
      <c r="I4261" s="68">
        <v>-79.867400000000004</v>
      </c>
      <c r="J4261" s="68">
        <v>25</v>
      </c>
      <c r="K4261" s="68">
        <v>-5</v>
      </c>
      <c r="L4261" s="68">
        <f>COUNTIFS(Aéroports!$C$2:$C$5193,Aéroports!$C4261,Aéroports!$D$2:$D$5193,Aéroports!$D4261)</f>
        <v>1</v>
      </c>
      <c r="M4261" s="68" t="str">
        <f>IF(AND(Formulaire!$H$15=Aéroports!$E4261,--ISNUMBER(IFERROR(SEARCH(Formulaire!$H$16,$C4261,1),""))=1),MAX(M$1:M4260)+1,"")</f>
        <v/>
      </c>
      <c r="N4261" s="68" t="str">
        <f>IF(AND(Formulaire!$H$21=Aéroports!$E4261,--ISNUMBER(IFERROR(SEARCH(Formulaire!$H$22,$C4261,1),""))=1),MAX(N$1:N4260)+1,"")</f>
        <v/>
      </c>
      <c r="O4261" s="68" t="str">
        <f>IF(AND(Formulaire!$H$27=Aéroports!$E4261,--ISNUMBER(IFERROR(SEARCH(Formulaire!$H$28,$C4261,1),""))=1),MAX(O$1:O4260)+1,"")</f>
        <v/>
      </c>
      <c r="Q4261" s="91" t="str">
        <f>IFERROR(INDEX($C$2:$C$5193,MATCH(ROWS(M$2:M4261),M$2:M$5193,0)),"")</f>
        <v/>
      </c>
      <c r="R4261" s="70" t="str">
        <f>IFERROR(INDEX($C$2:$C$5193,MATCH(ROWS(N$2:N4261),N$2:N$5193,0)),"")</f>
        <v/>
      </c>
      <c r="S4261" s="92" t="str">
        <f>IFERROR(INDEX($C$2:$C$5193,MATCH(ROWS(O$2:O4261),O$2:O$5193,0)),"")</f>
        <v/>
      </c>
    </row>
    <row r="4262" spans="1:19" x14ac:dyDescent="0.25">
      <c r="A4262" s="69">
        <v>1867</v>
      </c>
      <c r="B4262" s="69" t="s">
        <v>12782</v>
      </c>
      <c r="C4262" s="69" t="s">
        <v>12783</v>
      </c>
      <c r="D4262" s="69" t="s">
        <v>12767</v>
      </c>
      <c r="E4262" s="69" t="s">
        <v>12767</v>
      </c>
      <c r="F4262" s="69" t="s">
        <v>12784</v>
      </c>
      <c r="G4262" s="69" t="s">
        <v>12785</v>
      </c>
      <c r="H4262" s="69">
        <v>8.391</v>
      </c>
      <c r="I4262" s="69">
        <v>-82.435000000000002</v>
      </c>
      <c r="J4262" s="69">
        <v>89</v>
      </c>
      <c r="K4262" s="69">
        <v>-5</v>
      </c>
      <c r="L4262" s="69">
        <f>COUNTIFS(Aéroports!$C$2:$C$5193,Aéroports!$C4262,Aéroports!$D$2:$D$5193,Aéroports!$D4262)</f>
        <v>1</v>
      </c>
      <c r="M4262" s="69" t="str">
        <f>IF(AND(Formulaire!$H$15=Aéroports!$E4262,--ISNUMBER(IFERROR(SEARCH(Formulaire!$H$16,$C4262,1),""))=1),MAX(M$1:M4261)+1,"")</f>
        <v/>
      </c>
      <c r="N4262" s="69" t="str">
        <f>IF(AND(Formulaire!$H$21=Aéroports!$E4262,--ISNUMBER(IFERROR(SEARCH(Formulaire!$H$22,$C4262,1),""))=1),MAX(N$1:N4261)+1,"")</f>
        <v/>
      </c>
      <c r="O4262" s="69" t="str">
        <f>IF(AND(Formulaire!$H$27=Aéroports!$E4262,--ISNUMBER(IFERROR(SEARCH(Formulaire!$H$28,$C4262,1),""))=1),MAX(O$1:O4261)+1,"")</f>
        <v/>
      </c>
      <c r="Q4262" s="91" t="str">
        <f>IFERROR(INDEX($C$2:$C$5193,MATCH(ROWS(M$2:M4262),M$2:M$5193,0)),"")</f>
        <v/>
      </c>
      <c r="R4262" s="70" t="str">
        <f>IFERROR(INDEX($C$2:$C$5193,MATCH(ROWS(N$2:N4262),N$2:N$5193,0)),"")</f>
        <v/>
      </c>
      <c r="S4262" s="92" t="str">
        <f>IFERROR(INDEX($C$2:$C$5193,MATCH(ROWS(O$2:O4262),O$2:O$5193,0)),"")</f>
        <v/>
      </c>
    </row>
    <row r="4263" spans="1:19" x14ac:dyDescent="0.25">
      <c r="A4263" s="68">
        <v>1868</v>
      </c>
      <c r="B4263" s="68" t="s">
        <v>12786</v>
      </c>
      <c r="C4263" s="68" t="s">
        <v>12787</v>
      </c>
      <c r="D4263" s="68" t="s">
        <v>12767</v>
      </c>
      <c r="E4263" s="68" t="s">
        <v>12767</v>
      </c>
      <c r="F4263" s="68" t="s">
        <v>12788</v>
      </c>
      <c r="G4263" s="68" t="s">
        <v>12789</v>
      </c>
      <c r="H4263" s="68">
        <v>8.91479</v>
      </c>
      <c r="I4263" s="68">
        <v>-79.599599999999995</v>
      </c>
      <c r="J4263" s="68">
        <v>52</v>
      </c>
      <c r="K4263" s="68">
        <v>-5</v>
      </c>
      <c r="L4263" s="68">
        <f>COUNTIFS(Aéroports!$C$2:$C$5193,Aéroports!$C4263,Aéroports!$D$2:$D$5193,Aéroports!$D4263)</f>
        <v>1</v>
      </c>
      <c r="M4263" s="68" t="str">
        <f>IF(AND(Formulaire!$H$15=Aéroports!$E4263,--ISNUMBER(IFERROR(SEARCH(Formulaire!$H$16,$C4263,1),""))=1),MAX(M$1:M4262)+1,"")</f>
        <v/>
      </c>
      <c r="N4263" s="68" t="str">
        <f>IF(AND(Formulaire!$H$21=Aéroports!$E4263,--ISNUMBER(IFERROR(SEARCH(Formulaire!$H$22,$C4263,1),""))=1),MAX(N$1:N4262)+1,"")</f>
        <v/>
      </c>
      <c r="O4263" s="68" t="str">
        <f>IF(AND(Formulaire!$H$27=Aéroports!$E4263,--ISNUMBER(IFERROR(SEARCH(Formulaire!$H$28,$C4263,1),""))=1),MAX(O$1:O4262)+1,"")</f>
        <v/>
      </c>
      <c r="Q4263" s="91" t="str">
        <f>IFERROR(INDEX($C$2:$C$5193,MATCH(ROWS(M$2:M4263),M$2:M$5193,0)),"")</f>
        <v/>
      </c>
      <c r="R4263" s="70" t="str">
        <f>IFERROR(INDEX($C$2:$C$5193,MATCH(ROWS(N$2:N4263),N$2:N$5193,0)),"")</f>
        <v/>
      </c>
      <c r="S4263" s="92" t="str">
        <f>IFERROR(INDEX($C$2:$C$5193,MATCH(ROWS(O$2:O4263),O$2:O$5193,0)),"")</f>
        <v/>
      </c>
    </row>
    <row r="4264" spans="1:19" x14ac:dyDescent="0.25">
      <c r="A4264" s="69">
        <v>5840</v>
      </c>
      <c r="B4264" s="69" t="s">
        <v>12790</v>
      </c>
      <c r="C4264" s="69" t="s">
        <v>12791</v>
      </c>
      <c r="D4264" s="69" t="s">
        <v>12767</v>
      </c>
      <c r="E4264" s="69" t="s">
        <v>12767</v>
      </c>
      <c r="F4264" s="69" t="s">
        <v>12792</v>
      </c>
      <c r="G4264" s="69" t="s">
        <v>12793</v>
      </c>
      <c r="H4264" s="69">
        <v>7.5177800000000001</v>
      </c>
      <c r="I4264" s="69">
        <v>-78.157200000000003</v>
      </c>
      <c r="J4264" s="69">
        <v>29</v>
      </c>
      <c r="K4264" s="69">
        <v>-5</v>
      </c>
      <c r="L4264" s="69">
        <f>COUNTIFS(Aéroports!$C$2:$C$5193,Aéroports!$C4264,Aéroports!$D$2:$D$5193,Aéroports!$D4264)</f>
        <v>1</v>
      </c>
      <c r="M4264" s="69" t="str">
        <f>IF(AND(Formulaire!$H$15=Aéroports!$E4264,--ISNUMBER(IFERROR(SEARCH(Formulaire!$H$16,$C4264,1),""))=1),MAX(M$1:M4263)+1,"")</f>
        <v/>
      </c>
      <c r="N4264" s="69" t="str">
        <f>IF(AND(Formulaire!$H$21=Aéroports!$E4264,--ISNUMBER(IFERROR(SEARCH(Formulaire!$H$22,$C4264,1),""))=1),MAX(N$1:N4263)+1,"")</f>
        <v/>
      </c>
      <c r="O4264" s="69" t="str">
        <f>IF(AND(Formulaire!$H$27=Aéroports!$E4264,--ISNUMBER(IFERROR(SEARCH(Formulaire!$H$28,$C4264,1),""))=1),MAX(O$1:O4263)+1,"")</f>
        <v/>
      </c>
      <c r="Q4264" s="91" t="str">
        <f>IFERROR(INDEX($C$2:$C$5193,MATCH(ROWS(M$2:M4264),M$2:M$5193,0)),"")</f>
        <v/>
      </c>
      <c r="R4264" s="70" t="str">
        <f>IFERROR(INDEX($C$2:$C$5193,MATCH(ROWS(N$2:N4264),N$2:N$5193,0)),"")</f>
        <v/>
      </c>
      <c r="S4264" s="92" t="str">
        <f>IFERROR(INDEX($C$2:$C$5193,MATCH(ROWS(O$2:O4264),O$2:O$5193,0)),"")</f>
        <v/>
      </c>
    </row>
    <row r="4265" spans="1:19" x14ac:dyDescent="0.25">
      <c r="A4265" s="68">
        <v>5841</v>
      </c>
      <c r="B4265" s="68" t="s">
        <v>12794</v>
      </c>
      <c r="C4265" s="68" t="s">
        <v>12795</v>
      </c>
      <c r="D4265" s="68" t="s">
        <v>12767</v>
      </c>
      <c r="E4265" s="68" t="s">
        <v>12767</v>
      </c>
      <c r="F4265" s="68" t="s">
        <v>12796</v>
      </c>
      <c r="G4265" s="68" t="s">
        <v>12797</v>
      </c>
      <c r="H4265" s="68">
        <v>8.4066700000000001</v>
      </c>
      <c r="I4265" s="68">
        <v>-78.1417</v>
      </c>
      <c r="J4265" s="68">
        <v>30</v>
      </c>
      <c r="K4265" s="68">
        <v>-5</v>
      </c>
      <c r="L4265" s="68">
        <f>COUNTIFS(Aéroports!$C$2:$C$5193,Aéroports!$C4265,Aéroports!$D$2:$D$5193,Aéroports!$D4265)</f>
        <v>1</v>
      </c>
      <c r="M4265" s="68" t="str">
        <f>IF(AND(Formulaire!$H$15=Aéroports!$E4265,--ISNUMBER(IFERROR(SEARCH(Formulaire!$H$16,$C4265,1),""))=1),MAX(M$1:M4264)+1,"")</f>
        <v/>
      </c>
      <c r="N4265" s="68" t="str">
        <f>IF(AND(Formulaire!$H$21=Aéroports!$E4265,--ISNUMBER(IFERROR(SEARCH(Formulaire!$H$22,$C4265,1),""))=1),MAX(N$1:N4264)+1,"")</f>
        <v/>
      </c>
      <c r="O4265" s="68" t="str">
        <f>IF(AND(Formulaire!$H$27=Aéroports!$E4265,--ISNUMBER(IFERROR(SEARCH(Formulaire!$H$28,$C4265,1),""))=1),MAX(O$1:O4264)+1,"")</f>
        <v/>
      </c>
      <c r="Q4265" s="91" t="str">
        <f>IFERROR(INDEX($C$2:$C$5193,MATCH(ROWS(M$2:M4265),M$2:M$5193,0)),"")</f>
        <v/>
      </c>
      <c r="R4265" s="70" t="str">
        <f>IFERROR(INDEX($C$2:$C$5193,MATCH(ROWS(N$2:N4265),N$2:N$5193,0)),"")</f>
        <v/>
      </c>
      <c r="S4265" s="92" t="str">
        <f>IFERROR(INDEX($C$2:$C$5193,MATCH(ROWS(O$2:O4265),O$2:O$5193,0)),"")</f>
        <v/>
      </c>
    </row>
    <row r="4266" spans="1:19" x14ac:dyDescent="0.25">
      <c r="A4266" s="69">
        <v>1869</v>
      </c>
      <c r="B4266" s="69" t="s">
        <v>12798</v>
      </c>
      <c r="C4266" s="69" t="s">
        <v>12767</v>
      </c>
      <c r="D4266" s="69" t="s">
        <v>12767</v>
      </c>
      <c r="E4266" s="69" t="s">
        <v>12767</v>
      </c>
      <c r="F4266" s="69" t="s">
        <v>12799</v>
      </c>
      <c r="G4266" s="69" t="s">
        <v>12800</v>
      </c>
      <c r="H4266" s="69">
        <v>8.9733400000000003</v>
      </c>
      <c r="I4266" s="69">
        <v>-79.555599999999998</v>
      </c>
      <c r="J4266" s="69">
        <v>31</v>
      </c>
      <c r="K4266" s="69">
        <v>-5</v>
      </c>
      <c r="L4266" s="69">
        <f>COUNTIFS(Aéroports!$C$2:$C$5193,Aéroports!$C4266,Aéroports!$D$2:$D$5193,Aéroports!$D4266)</f>
        <v>1</v>
      </c>
      <c r="M4266" s="69" t="str">
        <f>IF(AND(Formulaire!$H$15=Aéroports!$E4266,--ISNUMBER(IFERROR(SEARCH(Formulaire!$H$16,$C4266,1),""))=1),MAX(M$1:M4265)+1,"")</f>
        <v/>
      </c>
      <c r="N4266" s="69" t="str">
        <f>IF(AND(Formulaire!$H$21=Aéroports!$E4266,--ISNUMBER(IFERROR(SEARCH(Formulaire!$H$22,$C4266,1),""))=1),MAX(N$1:N4265)+1,"")</f>
        <v/>
      </c>
      <c r="O4266" s="69" t="str">
        <f>IF(AND(Formulaire!$H$27=Aéroports!$E4266,--ISNUMBER(IFERROR(SEARCH(Formulaire!$H$28,$C4266,1),""))=1),MAX(O$1:O4265)+1,"")</f>
        <v/>
      </c>
      <c r="Q4266" s="91" t="str">
        <f>IFERROR(INDEX($C$2:$C$5193,MATCH(ROWS(M$2:M4266),M$2:M$5193,0)),"")</f>
        <v/>
      </c>
      <c r="R4266" s="70" t="str">
        <f>IFERROR(INDEX($C$2:$C$5193,MATCH(ROWS(N$2:N4266),N$2:N$5193,0)),"")</f>
        <v/>
      </c>
      <c r="S4266" s="92" t="str">
        <f>IFERROR(INDEX($C$2:$C$5193,MATCH(ROWS(O$2:O4266),O$2:O$5193,0)),"")</f>
        <v/>
      </c>
    </row>
    <row r="4267" spans="1:19" x14ac:dyDescent="0.25">
      <c r="A4267" s="68">
        <v>1871</v>
      </c>
      <c r="B4267" s="68" t="s">
        <v>12801</v>
      </c>
      <c r="C4267" s="68" t="s">
        <v>12802</v>
      </c>
      <c r="D4267" s="68" t="s">
        <v>12767</v>
      </c>
      <c r="E4267" s="68" t="s">
        <v>12767</v>
      </c>
      <c r="F4267" s="68" t="s">
        <v>12803</v>
      </c>
      <c r="G4267" s="68" t="s">
        <v>12804</v>
      </c>
      <c r="H4267" s="68">
        <v>9.0713600000000003</v>
      </c>
      <c r="I4267" s="68">
        <v>-79.383499999999998</v>
      </c>
      <c r="J4267" s="68">
        <v>135</v>
      </c>
      <c r="K4267" s="68">
        <v>-5</v>
      </c>
      <c r="L4267" s="68">
        <f>COUNTIFS(Aéroports!$C$2:$C$5193,Aéroports!$C4267,Aéroports!$D$2:$D$5193,Aéroports!$D4267)</f>
        <v>1</v>
      </c>
      <c r="M4267" s="68" t="str">
        <f>IF(AND(Formulaire!$H$15=Aéroports!$E4267,--ISNUMBER(IFERROR(SEARCH(Formulaire!$H$16,$C4267,1),""))=1),MAX(M$1:M4266)+1,"")</f>
        <v/>
      </c>
      <c r="N4267" s="68" t="str">
        <f>IF(AND(Formulaire!$H$21=Aéroports!$E4267,--ISNUMBER(IFERROR(SEARCH(Formulaire!$H$22,$C4267,1),""))=1),MAX(N$1:N4266)+1,"")</f>
        <v/>
      </c>
      <c r="O4267" s="68" t="str">
        <f>IF(AND(Formulaire!$H$27=Aéroports!$E4267,--ISNUMBER(IFERROR(SEARCH(Formulaire!$H$28,$C4267,1),""))=1),MAX(O$1:O4266)+1,"")</f>
        <v/>
      </c>
      <c r="Q4267" s="91" t="str">
        <f>IFERROR(INDEX($C$2:$C$5193,MATCH(ROWS(M$2:M4267),M$2:M$5193,0)),"")</f>
        <v/>
      </c>
      <c r="R4267" s="70" t="str">
        <f>IFERROR(INDEX($C$2:$C$5193,MATCH(ROWS(N$2:N4267),N$2:N$5193,0)),"")</f>
        <v/>
      </c>
      <c r="S4267" s="92" t="str">
        <f>IFERROR(INDEX($C$2:$C$5193,MATCH(ROWS(O$2:O4267),O$2:O$5193,0)),"")</f>
        <v/>
      </c>
    </row>
    <row r="4268" spans="1:19" x14ac:dyDescent="0.25">
      <c r="A4268" s="69">
        <v>7962</v>
      </c>
      <c r="B4268" s="69" t="s">
        <v>12805</v>
      </c>
      <c r="C4268" s="69" t="s">
        <v>12806</v>
      </c>
      <c r="D4268" s="69" t="s">
        <v>12767</v>
      </c>
      <c r="E4268" s="69" t="s">
        <v>12767</v>
      </c>
      <c r="F4268" s="69" t="s">
        <v>12807</v>
      </c>
      <c r="G4268" s="69" t="s">
        <v>12808</v>
      </c>
      <c r="H4268" s="69">
        <v>8.6669999999999998</v>
      </c>
      <c r="I4268" s="69">
        <v>-77.418000000000006</v>
      </c>
      <c r="J4268" s="69">
        <v>223</v>
      </c>
      <c r="K4268" s="69">
        <v>-5</v>
      </c>
      <c r="L4268" s="69">
        <f>COUNTIFS(Aéroports!$C$2:$C$5193,Aéroports!$C4268,Aéroports!$D$2:$D$5193,Aéroports!$D4268)</f>
        <v>1</v>
      </c>
      <c r="M4268" s="69" t="str">
        <f>IF(AND(Formulaire!$H$15=Aéroports!$E4268,--ISNUMBER(IFERROR(SEARCH(Formulaire!$H$16,$C4268,1),""))=1),MAX(M$1:M4267)+1,"")</f>
        <v/>
      </c>
      <c r="N4268" s="69" t="str">
        <f>IF(AND(Formulaire!$H$21=Aéroports!$E4268,--ISNUMBER(IFERROR(SEARCH(Formulaire!$H$22,$C4268,1),""))=1),MAX(N$1:N4267)+1,"")</f>
        <v/>
      </c>
      <c r="O4268" s="69" t="str">
        <f>IF(AND(Formulaire!$H$27=Aéroports!$E4268,--ISNUMBER(IFERROR(SEARCH(Formulaire!$H$28,$C4268,1),""))=1),MAX(O$1:O4267)+1,"")</f>
        <v/>
      </c>
      <c r="Q4268" s="91" t="str">
        <f>IFERROR(INDEX($C$2:$C$5193,MATCH(ROWS(M$2:M4268),M$2:M$5193,0)),"")</f>
        <v/>
      </c>
      <c r="R4268" s="70" t="str">
        <f>IFERROR(INDEX($C$2:$C$5193,MATCH(ROWS(N$2:N4268),N$2:N$5193,0)),"")</f>
        <v/>
      </c>
      <c r="S4268" s="92" t="str">
        <f>IFERROR(INDEX($C$2:$C$5193,MATCH(ROWS(O$2:O4268),O$2:O$5193,0)),"")</f>
        <v/>
      </c>
    </row>
    <row r="4269" spans="1:19" x14ac:dyDescent="0.25">
      <c r="A4269" s="68">
        <v>5419</v>
      </c>
      <c r="B4269" s="68" t="s">
        <v>12809</v>
      </c>
      <c r="C4269" s="68" t="s">
        <v>12810</v>
      </c>
      <c r="D4269" s="68" t="s">
        <v>12811</v>
      </c>
      <c r="E4269" s="68" t="s">
        <v>22456</v>
      </c>
      <c r="F4269" s="68" t="s">
        <v>12812</v>
      </c>
      <c r="G4269" s="68" t="s">
        <v>12813</v>
      </c>
      <c r="H4269" s="68">
        <v>-5.42232</v>
      </c>
      <c r="I4269" s="68">
        <v>154.673</v>
      </c>
      <c r="J4269" s="68">
        <v>11</v>
      </c>
      <c r="K4269" s="68">
        <v>10</v>
      </c>
      <c r="L4269" s="68">
        <f>COUNTIFS(Aéroports!$C$2:$C$5193,Aéroports!$C4269,Aéroports!$D$2:$D$5193,Aéroports!$D4269)</f>
        <v>1</v>
      </c>
      <c r="M4269" s="68" t="str">
        <f>IF(AND(Formulaire!$H$15=Aéroports!$E4269,--ISNUMBER(IFERROR(SEARCH(Formulaire!$H$16,$C4269,1),""))=1),MAX(M$1:M4268)+1,"")</f>
        <v/>
      </c>
      <c r="N4269" s="68" t="str">
        <f>IF(AND(Formulaire!$H$21=Aéroports!$E4269,--ISNUMBER(IFERROR(SEARCH(Formulaire!$H$22,$C4269,1),""))=1),MAX(N$1:N4268)+1,"")</f>
        <v/>
      </c>
      <c r="O4269" s="68" t="str">
        <f>IF(AND(Formulaire!$H$27=Aéroports!$E4269,--ISNUMBER(IFERROR(SEARCH(Formulaire!$H$28,$C4269,1),""))=1),MAX(O$1:O4268)+1,"")</f>
        <v/>
      </c>
      <c r="Q4269" s="91" t="str">
        <f>IFERROR(INDEX($C$2:$C$5193,MATCH(ROWS(M$2:M4269),M$2:M$5193,0)),"")</f>
        <v/>
      </c>
      <c r="R4269" s="70" t="str">
        <f>IFERROR(INDEX($C$2:$C$5193,MATCH(ROWS(N$2:N4269),N$2:N$5193,0)),"")</f>
        <v/>
      </c>
      <c r="S4269" s="92" t="str">
        <f>IFERROR(INDEX($C$2:$C$5193,MATCH(ROWS(O$2:O4269),O$2:O$5193,0)),"")</f>
        <v/>
      </c>
    </row>
    <row r="4270" spans="1:19" x14ac:dyDescent="0.25">
      <c r="A4270" s="69">
        <v>5421</v>
      </c>
      <c r="B4270" s="69" t="s">
        <v>12814</v>
      </c>
      <c r="C4270" s="69" t="s">
        <v>12815</v>
      </c>
      <c r="D4270" s="69" t="s">
        <v>12811</v>
      </c>
      <c r="E4270" s="69" t="s">
        <v>22456</v>
      </c>
      <c r="F4270" s="69" t="s">
        <v>12816</v>
      </c>
      <c r="G4270" s="69" t="s">
        <v>12817</v>
      </c>
      <c r="H4270" s="69">
        <v>-9.0867599999999999</v>
      </c>
      <c r="I4270" s="69">
        <v>143.208</v>
      </c>
      <c r="J4270" s="69">
        <v>20</v>
      </c>
      <c r="K4270" s="69">
        <v>10</v>
      </c>
      <c r="L4270" s="69">
        <f>COUNTIFS(Aéroports!$C$2:$C$5193,Aéroports!$C4270,Aéroports!$D$2:$D$5193,Aéroports!$D4270)</f>
        <v>1</v>
      </c>
      <c r="M4270" s="69" t="str">
        <f>IF(AND(Formulaire!$H$15=Aéroports!$E4270,--ISNUMBER(IFERROR(SEARCH(Formulaire!$H$16,$C4270,1),""))=1),MAX(M$1:M4269)+1,"")</f>
        <v/>
      </c>
      <c r="N4270" s="69" t="str">
        <f>IF(AND(Formulaire!$H$21=Aéroports!$E4270,--ISNUMBER(IFERROR(SEARCH(Formulaire!$H$22,$C4270,1),""))=1),MAX(N$1:N4269)+1,"")</f>
        <v/>
      </c>
      <c r="O4270" s="69" t="str">
        <f>IF(AND(Formulaire!$H$27=Aéroports!$E4270,--ISNUMBER(IFERROR(SEARCH(Formulaire!$H$28,$C4270,1),""))=1),MAX(O$1:O4269)+1,"")</f>
        <v/>
      </c>
      <c r="Q4270" s="91" t="str">
        <f>IFERROR(INDEX($C$2:$C$5193,MATCH(ROWS(M$2:M4270),M$2:M$5193,0)),"")</f>
        <v/>
      </c>
      <c r="R4270" s="70" t="str">
        <f>IFERROR(INDEX($C$2:$C$5193,MATCH(ROWS(N$2:N4270),N$2:N$5193,0)),"")</f>
        <v/>
      </c>
      <c r="S4270" s="92" t="str">
        <f>IFERROR(INDEX($C$2:$C$5193,MATCH(ROWS(O$2:O4270),O$2:O$5193,0)),"")</f>
        <v/>
      </c>
    </row>
    <row r="4271" spans="1:19" x14ac:dyDescent="0.25">
      <c r="A4271" s="68">
        <v>5423</v>
      </c>
      <c r="B4271" s="68" t="s">
        <v>12818</v>
      </c>
      <c r="C4271" s="68" t="s">
        <v>12819</v>
      </c>
      <c r="D4271" s="68" t="s">
        <v>12811</v>
      </c>
      <c r="E4271" s="68" t="s">
        <v>22456</v>
      </c>
      <c r="F4271" s="68" t="s">
        <v>12820</v>
      </c>
      <c r="G4271" s="68" t="s">
        <v>12821</v>
      </c>
      <c r="H4271" s="68">
        <v>-8.8045399999999994</v>
      </c>
      <c r="I4271" s="68">
        <v>148.309</v>
      </c>
      <c r="J4271" s="68">
        <v>311</v>
      </c>
      <c r="K4271" s="68">
        <v>10</v>
      </c>
      <c r="L4271" s="68">
        <f>COUNTIFS(Aéroports!$C$2:$C$5193,Aéroports!$C4271,Aéroports!$D$2:$D$5193,Aéroports!$D4271)</f>
        <v>1</v>
      </c>
      <c r="M4271" s="68" t="str">
        <f>IF(AND(Formulaire!$H$15=Aéroports!$E4271,--ISNUMBER(IFERROR(SEARCH(Formulaire!$H$16,$C4271,1),""))=1),MAX(M$1:M4270)+1,"")</f>
        <v/>
      </c>
      <c r="N4271" s="68" t="str">
        <f>IF(AND(Formulaire!$H$21=Aéroports!$E4271,--ISNUMBER(IFERROR(SEARCH(Formulaire!$H$22,$C4271,1),""))=1),MAX(N$1:N4270)+1,"")</f>
        <v/>
      </c>
      <c r="O4271" s="68" t="str">
        <f>IF(AND(Formulaire!$H$27=Aéroports!$E4271,--ISNUMBER(IFERROR(SEARCH(Formulaire!$H$28,$C4271,1),""))=1),MAX(O$1:O4270)+1,"")</f>
        <v/>
      </c>
      <c r="Q4271" s="91" t="str">
        <f>IFERROR(INDEX($C$2:$C$5193,MATCH(ROWS(M$2:M4271),M$2:M$5193,0)),"")</f>
        <v/>
      </c>
      <c r="R4271" s="70" t="str">
        <f>IFERROR(INDEX($C$2:$C$5193,MATCH(ROWS(N$2:N4271),N$2:N$5193,0)),"")</f>
        <v/>
      </c>
      <c r="S4271" s="92" t="str">
        <f>IFERROR(INDEX($C$2:$C$5193,MATCH(ROWS(O$2:O4271),O$2:O$5193,0)),"")</f>
        <v/>
      </c>
    </row>
    <row r="4272" spans="1:19" x14ac:dyDescent="0.25">
      <c r="A4272" s="69">
        <v>1</v>
      </c>
      <c r="B4272" s="69" t="s">
        <v>12822</v>
      </c>
      <c r="C4272" s="69" t="s">
        <v>12823</v>
      </c>
      <c r="D4272" s="69" t="s">
        <v>12811</v>
      </c>
      <c r="E4272" s="69" t="s">
        <v>22456</v>
      </c>
      <c r="F4272" s="69" t="s">
        <v>12824</v>
      </c>
      <c r="G4272" s="69" t="s">
        <v>12825</v>
      </c>
      <c r="H4272" s="69">
        <v>-6.08169</v>
      </c>
      <c r="I4272" s="69">
        <v>145.392</v>
      </c>
      <c r="J4272" s="69">
        <v>5282</v>
      </c>
      <c r="K4272" s="69">
        <v>10</v>
      </c>
      <c r="L4272" s="69">
        <f>COUNTIFS(Aéroports!$C$2:$C$5193,Aéroports!$C4272,Aéroports!$D$2:$D$5193,Aéroports!$D4272)</f>
        <v>1</v>
      </c>
      <c r="M4272" s="69" t="str">
        <f>IF(AND(Formulaire!$H$15=Aéroports!$E4272,--ISNUMBER(IFERROR(SEARCH(Formulaire!$H$16,$C4272,1),""))=1),MAX(M$1:M4271)+1,"")</f>
        <v/>
      </c>
      <c r="N4272" s="69" t="str">
        <f>IF(AND(Formulaire!$H$21=Aéroports!$E4272,--ISNUMBER(IFERROR(SEARCH(Formulaire!$H$22,$C4272,1),""))=1),MAX(N$1:N4271)+1,"")</f>
        <v/>
      </c>
      <c r="O4272" s="69" t="str">
        <f>IF(AND(Formulaire!$H$27=Aéroports!$E4272,--ISNUMBER(IFERROR(SEARCH(Formulaire!$H$28,$C4272,1),""))=1),MAX(O$1:O4271)+1,"")</f>
        <v/>
      </c>
      <c r="Q4272" s="91" t="str">
        <f>IFERROR(INDEX($C$2:$C$5193,MATCH(ROWS(M$2:M4272),M$2:M$5193,0)),"")</f>
        <v/>
      </c>
      <c r="R4272" s="70" t="str">
        <f>IFERROR(INDEX($C$2:$C$5193,MATCH(ROWS(N$2:N4272),N$2:N$5193,0)),"")</f>
        <v/>
      </c>
      <c r="S4272" s="92" t="str">
        <f>IFERROR(INDEX($C$2:$C$5193,MATCH(ROWS(O$2:O4272),O$2:O$5193,0)),"")</f>
        <v/>
      </c>
    </row>
    <row r="4273" spans="1:19" x14ac:dyDescent="0.25">
      <c r="A4273" s="68">
        <v>5422</v>
      </c>
      <c r="B4273" s="68" t="s">
        <v>12826</v>
      </c>
      <c r="C4273" s="68" t="s">
        <v>12827</v>
      </c>
      <c r="D4273" s="68" t="s">
        <v>12811</v>
      </c>
      <c r="E4273" s="68" t="s">
        <v>22456</v>
      </c>
      <c r="F4273" s="68" t="s">
        <v>12828</v>
      </c>
      <c r="G4273" s="68" t="s">
        <v>12829</v>
      </c>
      <c r="H4273" s="68">
        <v>-10.311500000000001</v>
      </c>
      <c r="I4273" s="68">
        <v>150.334</v>
      </c>
      <c r="J4273" s="68">
        <v>88</v>
      </c>
      <c r="K4273" s="68">
        <v>10</v>
      </c>
      <c r="L4273" s="68">
        <f>COUNTIFS(Aéroports!$C$2:$C$5193,Aéroports!$C4273,Aéroports!$D$2:$D$5193,Aéroports!$D4273)</f>
        <v>1</v>
      </c>
      <c r="M4273" s="68" t="str">
        <f>IF(AND(Formulaire!$H$15=Aéroports!$E4273,--ISNUMBER(IFERROR(SEARCH(Formulaire!$H$16,$C4273,1),""))=1),MAX(M$1:M4272)+1,"")</f>
        <v/>
      </c>
      <c r="N4273" s="68" t="str">
        <f>IF(AND(Formulaire!$H$21=Aéroports!$E4273,--ISNUMBER(IFERROR(SEARCH(Formulaire!$H$22,$C4273,1),""))=1),MAX(N$1:N4272)+1,"")</f>
        <v/>
      </c>
      <c r="O4273" s="68" t="str">
        <f>IF(AND(Formulaire!$H$27=Aéroports!$E4273,--ISNUMBER(IFERROR(SEARCH(Formulaire!$H$28,$C4273,1),""))=1),MAX(O$1:O4272)+1,"")</f>
        <v/>
      </c>
      <c r="Q4273" s="91" t="str">
        <f>IFERROR(INDEX($C$2:$C$5193,MATCH(ROWS(M$2:M4273),M$2:M$5193,0)),"")</f>
        <v/>
      </c>
      <c r="R4273" s="70" t="str">
        <f>IFERROR(INDEX($C$2:$C$5193,MATCH(ROWS(N$2:N4273),N$2:N$5193,0)),"")</f>
        <v/>
      </c>
      <c r="S4273" s="92" t="str">
        <f>IFERROR(INDEX($C$2:$C$5193,MATCH(ROWS(O$2:O4273),O$2:O$5193,0)),"")</f>
        <v/>
      </c>
    </row>
    <row r="4274" spans="1:19" x14ac:dyDescent="0.25">
      <c r="A4274" s="69">
        <v>5424</v>
      </c>
      <c r="B4274" s="69" t="s">
        <v>12830</v>
      </c>
      <c r="C4274" s="69" t="s">
        <v>12831</v>
      </c>
      <c r="D4274" s="69" t="s">
        <v>12811</v>
      </c>
      <c r="E4274" s="69" t="s">
        <v>22456</v>
      </c>
      <c r="F4274" s="69" t="s">
        <v>12832</v>
      </c>
      <c r="G4274" s="69" t="s">
        <v>12833</v>
      </c>
      <c r="H4274" s="69">
        <v>-5.4621700000000004</v>
      </c>
      <c r="I4274" s="69">
        <v>150.405</v>
      </c>
      <c r="J4274" s="69">
        <v>66</v>
      </c>
      <c r="K4274" s="69">
        <v>10</v>
      </c>
      <c r="L4274" s="69">
        <f>COUNTIFS(Aéroports!$C$2:$C$5193,Aéroports!$C4274,Aéroports!$D$2:$D$5193,Aéroports!$D4274)</f>
        <v>1</v>
      </c>
      <c r="M4274" s="69" t="str">
        <f>IF(AND(Formulaire!$H$15=Aéroports!$E4274,--ISNUMBER(IFERROR(SEARCH(Formulaire!$H$16,$C4274,1),""))=1),MAX(M$1:M4273)+1,"")</f>
        <v/>
      </c>
      <c r="N4274" s="69" t="str">
        <f>IF(AND(Formulaire!$H$21=Aéroports!$E4274,--ISNUMBER(IFERROR(SEARCH(Formulaire!$H$22,$C4274,1),""))=1),MAX(N$1:N4273)+1,"")</f>
        <v/>
      </c>
      <c r="O4274" s="69" t="str">
        <f>IF(AND(Formulaire!$H$27=Aéroports!$E4274,--ISNUMBER(IFERROR(SEARCH(Formulaire!$H$28,$C4274,1),""))=1),MAX(O$1:O4273)+1,"")</f>
        <v/>
      </c>
      <c r="Q4274" s="91" t="str">
        <f>IFERROR(INDEX($C$2:$C$5193,MATCH(ROWS(M$2:M4274),M$2:M$5193,0)),"")</f>
        <v/>
      </c>
      <c r="R4274" s="70" t="str">
        <f>IFERROR(INDEX($C$2:$C$5193,MATCH(ROWS(N$2:N4274),N$2:N$5193,0)),"")</f>
        <v/>
      </c>
      <c r="S4274" s="92" t="str">
        <f>IFERROR(INDEX($C$2:$C$5193,MATCH(ROWS(O$2:O4274),O$2:O$5193,0)),"")</f>
        <v/>
      </c>
    </row>
    <row r="4275" spans="1:19" x14ac:dyDescent="0.25">
      <c r="A4275" s="68">
        <v>5428</v>
      </c>
      <c r="B4275" s="68" t="s">
        <v>12834</v>
      </c>
      <c r="C4275" s="68" t="s">
        <v>12835</v>
      </c>
      <c r="D4275" s="68" t="s">
        <v>12811</v>
      </c>
      <c r="E4275" s="68" t="s">
        <v>22456</v>
      </c>
      <c r="F4275" s="68" t="s">
        <v>12836</v>
      </c>
      <c r="G4275" s="68" t="s">
        <v>12837</v>
      </c>
      <c r="H4275" s="68">
        <v>-2.5794000000000001</v>
      </c>
      <c r="I4275" s="68">
        <v>150.80799999999999</v>
      </c>
      <c r="J4275" s="68">
        <v>7</v>
      </c>
      <c r="K4275" s="68">
        <v>10</v>
      </c>
      <c r="L4275" s="68">
        <f>COUNTIFS(Aéroports!$C$2:$C$5193,Aéroports!$C4275,Aéroports!$D$2:$D$5193,Aéroports!$D4275)</f>
        <v>1</v>
      </c>
      <c r="M4275" s="68" t="str">
        <f>IF(AND(Formulaire!$H$15=Aéroports!$E4275,--ISNUMBER(IFERROR(SEARCH(Formulaire!$H$16,$C4275,1),""))=1),MAX(M$1:M4274)+1,"")</f>
        <v/>
      </c>
      <c r="N4275" s="68" t="str">
        <f>IF(AND(Formulaire!$H$21=Aéroports!$E4275,--ISNUMBER(IFERROR(SEARCH(Formulaire!$H$22,$C4275,1),""))=1),MAX(N$1:N4274)+1,"")</f>
        <v/>
      </c>
      <c r="O4275" s="68" t="str">
        <f>IF(AND(Formulaire!$H$27=Aéroports!$E4275,--ISNUMBER(IFERROR(SEARCH(Formulaire!$H$28,$C4275,1),""))=1),MAX(O$1:O4274)+1,"")</f>
        <v/>
      </c>
      <c r="Q4275" s="91" t="str">
        <f>IFERROR(INDEX($C$2:$C$5193,MATCH(ROWS(M$2:M4275),M$2:M$5193,0)),"")</f>
        <v/>
      </c>
      <c r="R4275" s="70" t="str">
        <f>IFERROR(INDEX($C$2:$C$5193,MATCH(ROWS(N$2:N4275),N$2:N$5193,0)),"")</f>
        <v/>
      </c>
      <c r="S4275" s="92" t="str">
        <f>IFERROR(INDEX($C$2:$C$5193,MATCH(ROWS(O$2:O4275),O$2:O$5193,0)),"")</f>
        <v/>
      </c>
    </row>
    <row r="4276" spans="1:19" x14ac:dyDescent="0.25">
      <c r="A4276" s="69">
        <v>5427</v>
      </c>
      <c r="B4276" s="69" t="s">
        <v>12838</v>
      </c>
      <c r="C4276" s="69" t="s">
        <v>12839</v>
      </c>
      <c r="D4276" s="69" t="s">
        <v>12811</v>
      </c>
      <c r="E4276" s="69" t="s">
        <v>22456</v>
      </c>
      <c r="F4276" s="69" t="s">
        <v>12840</v>
      </c>
      <c r="G4276" s="69" t="s">
        <v>12841</v>
      </c>
      <c r="H4276" s="69">
        <v>-7.9636100000000001</v>
      </c>
      <c r="I4276" s="69">
        <v>145.77099999999999</v>
      </c>
      <c r="J4276" s="69">
        <v>10</v>
      </c>
      <c r="K4276" s="69">
        <v>10</v>
      </c>
      <c r="L4276" s="69">
        <f>COUNTIFS(Aéroports!$C$2:$C$5193,Aéroports!$C4276,Aéroports!$D$2:$D$5193,Aéroports!$D4276)</f>
        <v>1</v>
      </c>
      <c r="M4276" s="69" t="str">
        <f>IF(AND(Formulaire!$H$15=Aéroports!$E4276,--ISNUMBER(IFERROR(SEARCH(Formulaire!$H$16,$C4276,1),""))=1),MAX(M$1:M4275)+1,"")</f>
        <v/>
      </c>
      <c r="N4276" s="69" t="str">
        <f>IF(AND(Formulaire!$H$21=Aéroports!$E4276,--ISNUMBER(IFERROR(SEARCH(Formulaire!$H$22,$C4276,1),""))=1),MAX(N$1:N4275)+1,"")</f>
        <v/>
      </c>
      <c r="O4276" s="69" t="str">
        <f>IF(AND(Formulaire!$H$27=Aéroports!$E4276,--ISNUMBER(IFERROR(SEARCH(Formulaire!$H$28,$C4276,1),""))=1),MAX(O$1:O4275)+1,"")</f>
        <v/>
      </c>
      <c r="Q4276" s="91" t="str">
        <f>IFERROR(INDEX($C$2:$C$5193,MATCH(ROWS(M$2:M4276),M$2:M$5193,0)),"")</f>
        <v/>
      </c>
      <c r="R4276" s="70" t="str">
        <f>IFERROR(INDEX($C$2:$C$5193,MATCH(ROWS(N$2:N4276),N$2:N$5193,0)),"")</f>
        <v/>
      </c>
      <c r="S4276" s="92" t="str">
        <f>IFERROR(INDEX($C$2:$C$5193,MATCH(ROWS(O$2:O4276),O$2:O$5193,0)),"")</f>
        <v/>
      </c>
    </row>
    <row r="4277" spans="1:19" x14ac:dyDescent="0.25">
      <c r="A4277" s="68">
        <v>11355</v>
      </c>
      <c r="B4277" s="68" t="s">
        <v>12842</v>
      </c>
      <c r="C4277" s="68" t="s">
        <v>12843</v>
      </c>
      <c r="D4277" s="68" t="s">
        <v>12811</v>
      </c>
      <c r="E4277" s="68" t="s">
        <v>22456</v>
      </c>
      <c r="F4277" s="68" t="s">
        <v>12844</v>
      </c>
      <c r="G4277" s="68" t="s">
        <v>12845</v>
      </c>
      <c r="H4277" s="68">
        <v>-6.3054170000000003</v>
      </c>
      <c r="I4277" s="68">
        <v>155.72810000000001</v>
      </c>
      <c r="J4277" s="68">
        <v>20</v>
      </c>
      <c r="K4277" s="68">
        <v>10</v>
      </c>
      <c r="L4277" s="68">
        <f>COUNTIFS(Aéroports!$C$2:$C$5193,Aéroports!$C4277,Aéroports!$D$2:$D$5193,Aéroports!$D4277)</f>
        <v>1</v>
      </c>
      <c r="M4277" s="68" t="str">
        <f>IF(AND(Formulaire!$H$15=Aéroports!$E4277,--ISNUMBER(IFERROR(SEARCH(Formulaire!$H$16,$C4277,1),""))=1),MAX(M$1:M4276)+1,"")</f>
        <v/>
      </c>
      <c r="N4277" s="68" t="str">
        <f>IF(AND(Formulaire!$H$21=Aéroports!$E4277,--ISNUMBER(IFERROR(SEARCH(Formulaire!$H$22,$C4277,1),""))=1),MAX(N$1:N4276)+1,"")</f>
        <v/>
      </c>
      <c r="O4277" s="68" t="str">
        <f>IF(AND(Formulaire!$H$27=Aéroports!$E4277,--ISNUMBER(IFERROR(SEARCH(Formulaire!$H$28,$C4277,1),""))=1),MAX(O$1:O4276)+1,"")</f>
        <v/>
      </c>
      <c r="Q4277" s="91" t="str">
        <f>IFERROR(INDEX($C$2:$C$5193,MATCH(ROWS(M$2:M4277),M$2:M$5193,0)),"")</f>
        <v/>
      </c>
      <c r="R4277" s="70" t="str">
        <f>IFERROR(INDEX($C$2:$C$5193,MATCH(ROWS(N$2:N4277),N$2:N$5193,0)),"")</f>
        <v/>
      </c>
      <c r="S4277" s="92" t="str">
        <f>IFERROR(INDEX($C$2:$C$5193,MATCH(ROWS(O$2:O4277),O$2:O$5193,0)),"")</f>
        <v/>
      </c>
    </row>
    <row r="4278" spans="1:19" x14ac:dyDescent="0.25">
      <c r="A4278" s="69">
        <v>5426</v>
      </c>
      <c r="B4278" s="69" t="s">
        <v>12846</v>
      </c>
      <c r="C4278" s="69" t="s">
        <v>12847</v>
      </c>
      <c r="D4278" s="69" t="s">
        <v>12811</v>
      </c>
      <c r="E4278" s="69" t="s">
        <v>22456</v>
      </c>
      <c r="F4278" s="69" t="s">
        <v>12848</v>
      </c>
      <c r="G4278" s="69" t="s">
        <v>12849</v>
      </c>
      <c r="H4278" s="69">
        <v>-7.4243800000000002</v>
      </c>
      <c r="I4278" s="69">
        <v>144.2501</v>
      </c>
      <c r="J4278" s="69">
        <v>50</v>
      </c>
      <c r="K4278" s="69">
        <v>10</v>
      </c>
      <c r="L4278" s="69">
        <f>COUNTIFS(Aéroports!$C$2:$C$5193,Aéroports!$C4278,Aéroports!$D$2:$D$5193,Aéroports!$D4278)</f>
        <v>1</v>
      </c>
      <c r="M4278" s="69" t="str">
        <f>IF(AND(Formulaire!$H$15=Aéroports!$E4278,--ISNUMBER(IFERROR(SEARCH(Formulaire!$H$16,$C4278,1),""))=1),MAX(M$1:M4277)+1,"")</f>
        <v/>
      </c>
      <c r="N4278" s="69" t="str">
        <f>IF(AND(Formulaire!$H$21=Aéroports!$E4278,--ISNUMBER(IFERROR(SEARCH(Formulaire!$H$22,$C4278,1),""))=1),MAX(N$1:N4277)+1,"")</f>
        <v/>
      </c>
      <c r="O4278" s="69" t="str">
        <f>IF(AND(Formulaire!$H$27=Aéroports!$E4278,--ISNUMBER(IFERROR(SEARCH(Formulaire!$H$28,$C4278,1),""))=1),MAX(O$1:O4277)+1,"")</f>
        <v/>
      </c>
      <c r="Q4278" s="91" t="str">
        <f>IFERROR(INDEX($C$2:$C$5193,MATCH(ROWS(M$2:M4278),M$2:M$5193,0)),"")</f>
        <v/>
      </c>
      <c r="R4278" s="70" t="str">
        <f>IFERROR(INDEX($C$2:$C$5193,MATCH(ROWS(N$2:N4278),N$2:N$5193,0)),"")</f>
        <v/>
      </c>
      <c r="S4278" s="92" t="str">
        <f>IFERROR(INDEX($C$2:$C$5193,MATCH(ROWS(O$2:O4278),O$2:O$5193,0)),"")</f>
        <v/>
      </c>
    </row>
    <row r="4279" spans="1:19" x14ac:dyDescent="0.25">
      <c r="A4279" s="68">
        <v>5425</v>
      </c>
      <c r="B4279" s="68" t="s">
        <v>12850</v>
      </c>
      <c r="C4279" s="68" t="s">
        <v>12851</v>
      </c>
      <c r="D4279" s="68" t="s">
        <v>12811</v>
      </c>
      <c r="E4279" s="68" t="s">
        <v>22456</v>
      </c>
      <c r="F4279" s="68" t="s">
        <v>12852</v>
      </c>
      <c r="G4279" s="68" t="s">
        <v>12853</v>
      </c>
      <c r="H4279" s="68">
        <v>-6.1257099999999998</v>
      </c>
      <c r="I4279" s="68">
        <v>141.28200000000001</v>
      </c>
      <c r="J4279" s="68">
        <v>88</v>
      </c>
      <c r="K4279" s="68">
        <v>10</v>
      </c>
      <c r="L4279" s="68">
        <f>COUNTIFS(Aéroports!$C$2:$C$5193,Aéroports!$C4279,Aéroports!$D$2:$D$5193,Aéroports!$D4279)</f>
        <v>1</v>
      </c>
      <c r="M4279" s="68" t="str">
        <f>IF(AND(Formulaire!$H$15=Aéroports!$E4279,--ISNUMBER(IFERROR(SEARCH(Formulaire!$H$16,$C4279,1),""))=1),MAX(M$1:M4278)+1,"")</f>
        <v/>
      </c>
      <c r="N4279" s="68" t="str">
        <f>IF(AND(Formulaire!$H$21=Aéroports!$E4279,--ISNUMBER(IFERROR(SEARCH(Formulaire!$H$22,$C4279,1),""))=1),MAX(N$1:N4278)+1,"")</f>
        <v/>
      </c>
      <c r="O4279" s="68" t="str">
        <f>IF(AND(Formulaire!$H$27=Aéroports!$E4279,--ISNUMBER(IFERROR(SEARCH(Formulaire!$H$28,$C4279,1),""))=1),MAX(O$1:O4278)+1,"")</f>
        <v/>
      </c>
      <c r="Q4279" s="91" t="str">
        <f>IFERROR(INDEX($C$2:$C$5193,MATCH(ROWS(M$2:M4279),M$2:M$5193,0)),"")</f>
        <v/>
      </c>
      <c r="R4279" s="70" t="str">
        <f>IFERROR(INDEX($C$2:$C$5193,MATCH(ROWS(N$2:N4279),N$2:N$5193,0)),"")</f>
        <v/>
      </c>
      <c r="S4279" s="92" t="str">
        <f>IFERROR(INDEX($C$2:$C$5193,MATCH(ROWS(O$2:O4279),O$2:O$5193,0)),"")</f>
        <v/>
      </c>
    </row>
    <row r="4280" spans="1:19" x14ac:dyDescent="0.25">
      <c r="A4280" s="69">
        <v>5420</v>
      </c>
      <c r="B4280" s="69" t="s">
        <v>12854</v>
      </c>
      <c r="C4280" s="69" t="s">
        <v>12855</v>
      </c>
      <c r="D4280" s="69" t="s">
        <v>12811</v>
      </c>
      <c r="E4280" s="69" t="s">
        <v>22456</v>
      </c>
      <c r="F4280" s="69" t="s">
        <v>12856</v>
      </c>
      <c r="G4280" s="69" t="s">
        <v>12857</v>
      </c>
      <c r="H4280" s="69">
        <v>-6.0242899999999997</v>
      </c>
      <c r="I4280" s="69">
        <v>144.971</v>
      </c>
      <c r="J4280" s="69">
        <v>4974</v>
      </c>
      <c r="K4280" s="69">
        <v>10</v>
      </c>
      <c r="L4280" s="69">
        <f>COUNTIFS(Aéroports!$C$2:$C$5193,Aéroports!$C4280,Aéroports!$D$2:$D$5193,Aéroports!$D4280)</f>
        <v>1</v>
      </c>
      <c r="M4280" s="69" t="str">
        <f>IF(AND(Formulaire!$H$15=Aéroports!$E4280,--ISNUMBER(IFERROR(SEARCH(Formulaire!$H$16,$C4280,1),""))=1),MAX(M$1:M4279)+1,"")</f>
        <v/>
      </c>
      <c r="N4280" s="69" t="str">
        <f>IF(AND(Formulaire!$H$21=Aéroports!$E4280,--ISNUMBER(IFERROR(SEARCH(Formulaire!$H$22,$C4280,1),""))=1),MAX(N$1:N4279)+1,"")</f>
        <v/>
      </c>
      <c r="O4280" s="69" t="str">
        <f>IF(AND(Formulaire!$H$27=Aéroports!$E4280,--ISNUMBER(IFERROR(SEARCH(Formulaire!$H$28,$C4280,1),""))=1),MAX(O$1:O4279)+1,"")</f>
        <v/>
      </c>
      <c r="Q4280" s="91" t="str">
        <f>IFERROR(INDEX($C$2:$C$5193,MATCH(ROWS(M$2:M4280),M$2:M$5193,0)),"")</f>
        <v/>
      </c>
      <c r="R4280" s="70" t="str">
        <f>IFERROR(INDEX($C$2:$C$5193,MATCH(ROWS(N$2:N4280),N$2:N$5193,0)),"")</f>
        <v/>
      </c>
      <c r="S4280" s="92" t="str">
        <f>IFERROR(INDEX($C$2:$C$5193,MATCH(ROWS(O$2:O4280),O$2:O$5193,0)),"")</f>
        <v/>
      </c>
    </row>
    <row r="4281" spans="1:19" x14ac:dyDescent="0.25">
      <c r="A4281" s="68">
        <v>2</v>
      </c>
      <c r="B4281" s="68" t="s">
        <v>12858</v>
      </c>
      <c r="C4281" s="68" t="s">
        <v>12859</v>
      </c>
      <c r="D4281" s="68" t="s">
        <v>12811</v>
      </c>
      <c r="E4281" s="68" t="s">
        <v>22456</v>
      </c>
      <c r="F4281" s="68" t="s">
        <v>12860</v>
      </c>
      <c r="G4281" s="68" t="s">
        <v>12861</v>
      </c>
      <c r="H4281" s="68">
        <v>-5.2070800000000004</v>
      </c>
      <c r="I4281" s="68">
        <v>145.78899999999999</v>
      </c>
      <c r="J4281" s="68">
        <v>20</v>
      </c>
      <c r="K4281" s="68">
        <v>10</v>
      </c>
      <c r="L4281" s="68">
        <f>COUNTIFS(Aéroports!$C$2:$C$5193,Aéroports!$C4281,Aéroports!$D$2:$D$5193,Aéroports!$D4281)</f>
        <v>1</v>
      </c>
      <c r="M4281" s="68" t="str">
        <f>IF(AND(Formulaire!$H$15=Aéroports!$E4281,--ISNUMBER(IFERROR(SEARCH(Formulaire!$H$16,$C4281,1),""))=1),MAX(M$1:M4280)+1,"")</f>
        <v/>
      </c>
      <c r="N4281" s="68" t="str">
        <f>IF(AND(Formulaire!$H$21=Aéroports!$E4281,--ISNUMBER(IFERROR(SEARCH(Formulaire!$H$22,$C4281,1),""))=1),MAX(N$1:N4280)+1,"")</f>
        <v/>
      </c>
      <c r="O4281" s="68" t="str">
        <f>IF(AND(Formulaire!$H$27=Aéroports!$E4281,--ISNUMBER(IFERROR(SEARCH(Formulaire!$H$28,$C4281,1),""))=1),MAX(O$1:O4280)+1,"")</f>
        <v/>
      </c>
      <c r="Q4281" s="91" t="str">
        <f>IFERROR(INDEX($C$2:$C$5193,MATCH(ROWS(M$2:M4281),M$2:M$5193,0)),"")</f>
        <v/>
      </c>
      <c r="R4281" s="70" t="str">
        <f>IFERROR(INDEX($C$2:$C$5193,MATCH(ROWS(N$2:N4281),N$2:N$5193,0)),"")</f>
        <v/>
      </c>
      <c r="S4281" s="92" t="str">
        <f>IFERROR(INDEX($C$2:$C$5193,MATCH(ROWS(O$2:O4281),O$2:O$5193,0)),"")</f>
        <v/>
      </c>
    </row>
    <row r="4282" spans="1:19" x14ac:dyDescent="0.25">
      <c r="A4282" s="69">
        <v>5429</v>
      </c>
      <c r="B4282" s="69" t="s">
        <v>12862</v>
      </c>
      <c r="C4282" s="69" t="s">
        <v>12863</v>
      </c>
      <c r="D4282" s="69" t="s">
        <v>12811</v>
      </c>
      <c r="E4282" s="69" t="s">
        <v>22456</v>
      </c>
      <c r="F4282" s="69" t="s">
        <v>12864</v>
      </c>
      <c r="G4282" s="69" t="s">
        <v>12865</v>
      </c>
      <c r="H4282" s="69">
        <v>-6.1477399999999998</v>
      </c>
      <c r="I4282" s="69">
        <v>143.65700000000001</v>
      </c>
      <c r="J4282" s="69">
        <v>5680</v>
      </c>
      <c r="K4282" s="69">
        <v>10</v>
      </c>
      <c r="L4282" s="69">
        <f>COUNTIFS(Aéroports!$C$2:$C$5193,Aéroports!$C4282,Aéroports!$D$2:$D$5193,Aéroports!$D4282)</f>
        <v>1</v>
      </c>
      <c r="M4282" s="69" t="str">
        <f>IF(AND(Formulaire!$H$15=Aéroports!$E4282,--ISNUMBER(IFERROR(SEARCH(Formulaire!$H$16,$C4282,1),""))=1),MAX(M$1:M4281)+1,"")</f>
        <v/>
      </c>
      <c r="N4282" s="69" t="str">
        <f>IF(AND(Formulaire!$H$21=Aéroports!$E4282,--ISNUMBER(IFERROR(SEARCH(Formulaire!$H$22,$C4282,1),""))=1),MAX(N$1:N4281)+1,"")</f>
        <v/>
      </c>
      <c r="O4282" s="69" t="str">
        <f>IF(AND(Formulaire!$H$27=Aéroports!$E4282,--ISNUMBER(IFERROR(SEARCH(Formulaire!$H$28,$C4282,1),""))=1),MAX(O$1:O4281)+1,"")</f>
        <v/>
      </c>
      <c r="Q4282" s="91" t="str">
        <f>IFERROR(INDEX($C$2:$C$5193,MATCH(ROWS(M$2:M4282),M$2:M$5193,0)),"")</f>
        <v/>
      </c>
      <c r="R4282" s="70" t="str">
        <f>IFERROR(INDEX($C$2:$C$5193,MATCH(ROWS(N$2:N4282),N$2:N$5193,0)),"")</f>
        <v/>
      </c>
      <c r="S4282" s="92" t="str">
        <f>IFERROR(INDEX($C$2:$C$5193,MATCH(ROWS(O$2:O4282),O$2:O$5193,0)),"")</f>
        <v/>
      </c>
    </row>
    <row r="4283" spans="1:19" x14ac:dyDescent="0.25">
      <c r="A4283" s="68">
        <v>5432</v>
      </c>
      <c r="B4283" s="68" t="s">
        <v>12866</v>
      </c>
      <c r="C4283" s="68" t="s">
        <v>12867</v>
      </c>
      <c r="D4283" s="68" t="s">
        <v>12811</v>
      </c>
      <c r="E4283" s="68" t="s">
        <v>22456</v>
      </c>
      <c r="F4283" s="68" t="s">
        <v>12868</v>
      </c>
      <c r="G4283" s="68" t="s">
        <v>12869</v>
      </c>
      <c r="H4283" s="68">
        <v>-10.6892</v>
      </c>
      <c r="I4283" s="68">
        <v>152.83799999999999</v>
      </c>
      <c r="J4283" s="68">
        <v>26</v>
      </c>
      <c r="K4283" s="68">
        <v>10</v>
      </c>
      <c r="L4283" s="68">
        <f>COUNTIFS(Aéroports!$C$2:$C$5193,Aéroports!$C4283,Aéroports!$D$2:$D$5193,Aéroports!$D4283)</f>
        <v>1</v>
      </c>
      <c r="M4283" s="68" t="str">
        <f>IF(AND(Formulaire!$H$15=Aéroports!$E4283,--ISNUMBER(IFERROR(SEARCH(Formulaire!$H$16,$C4283,1),""))=1),MAX(M$1:M4282)+1,"")</f>
        <v/>
      </c>
      <c r="N4283" s="68" t="str">
        <f>IF(AND(Formulaire!$H$21=Aéroports!$E4283,--ISNUMBER(IFERROR(SEARCH(Formulaire!$H$22,$C4283,1),""))=1),MAX(N$1:N4282)+1,"")</f>
        <v/>
      </c>
      <c r="O4283" s="68" t="str">
        <f>IF(AND(Formulaire!$H$27=Aéroports!$E4283,--ISNUMBER(IFERROR(SEARCH(Formulaire!$H$28,$C4283,1),""))=1),MAX(O$1:O4282)+1,"")</f>
        <v/>
      </c>
      <c r="Q4283" s="91" t="str">
        <f>IFERROR(INDEX($C$2:$C$5193,MATCH(ROWS(M$2:M4283),M$2:M$5193,0)),"")</f>
        <v/>
      </c>
      <c r="R4283" s="70" t="str">
        <f>IFERROR(INDEX($C$2:$C$5193,MATCH(ROWS(N$2:N4283),N$2:N$5193,0)),"")</f>
        <v/>
      </c>
      <c r="S4283" s="92" t="str">
        <f>IFERROR(INDEX($C$2:$C$5193,MATCH(ROWS(O$2:O4283),O$2:O$5193,0)),"")</f>
        <v/>
      </c>
    </row>
    <row r="4284" spans="1:19" x14ac:dyDescent="0.25">
      <c r="A4284" s="69">
        <v>5430</v>
      </c>
      <c r="B4284" s="69" t="s">
        <v>12870</v>
      </c>
      <c r="C4284" s="69" t="s">
        <v>12871</v>
      </c>
      <c r="D4284" s="69" t="s">
        <v>12811</v>
      </c>
      <c r="E4284" s="69" t="s">
        <v>22456</v>
      </c>
      <c r="F4284" s="69" t="s">
        <v>12872</v>
      </c>
      <c r="G4284" s="69" t="s">
        <v>12873</v>
      </c>
      <c r="H4284" s="69">
        <v>-2.06189</v>
      </c>
      <c r="I4284" s="69">
        <v>147.42400000000001</v>
      </c>
      <c r="J4284" s="69">
        <v>12</v>
      </c>
      <c r="K4284" s="69">
        <v>10</v>
      </c>
      <c r="L4284" s="69">
        <f>COUNTIFS(Aéroports!$C$2:$C$5193,Aéroports!$C4284,Aéroports!$D$2:$D$5193,Aéroports!$D4284)</f>
        <v>1</v>
      </c>
      <c r="M4284" s="69" t="str">
        <f>IF(AND(Formulaire!$H$15=Aéroports!$E4284,--ISNUMBER(IFERROR(SEARCH(Formulaire!$H$16,$C4284,1),""))=1),MAX(M$1:M4283)+1,"")</f>
        <v/>
      </c>
      <c r="N4284" s="69" t="str">
        <f>IF(AND(Formulaire!$H$21=Aéroports!$E4284,--ISNUMBER(IFERROR(SEARCH(Formulaire!$H$22,$C4284,1),""))=1),MAX(N$1:N4283)+1,"")</f>
        <v/>
      </c>
      <c r="O4284" s="69" t="str">
        <f>IF(AND(Formulaire!$H$27=Aéroports!$E4284,--ISNUMBER(IFERROR(SEARCH(Formulaire!$H$28,$C4284,1),""))=1),MAX(O$1:O4283)+1,"")</f>
        <v/>
      </c>
      <c r="Q4284" s="91" t="str">
        <f>IFERROR(INDEX($C$2:$C$5193,MATCH(ROWS(M$2:M4284),M$2:M$5193,0)),"")</f>
        <v/>
      </c>
      <c r="R4284" s="70" t="str">
        <f>IFERROR(INDEX($C$2:$C$5193,MATCH(ROWS(N$2:N4284),N$2:N$5193,0)),"")</f>
        <v/>
      </c>
      <c r="S4284" s="92" t="str">
        <f>IFERROR(INDEX($C$2:$C$5193,MATCH(ROWS(O$2:O4284),O$2:O$5193,0)),"")</f>
        <v/>
      </c>
    </row>
    <row r="4285" spans="1:19" x14ac:dyDescent="0.25">
      <c r="A4285" s="68">
        <v>5431</v>
      </c>
      <c r="B4285" s="68" t="s">
        <v>12874</v>
      </c>
      <c r="C4285" s="68" t="s">
        <v>12875</v>
      </c>
      <c r="D4285" s="68" t="s">
        <v>12811</v>
      </c>
      <c r="E4285" s="68" t="s">
        <v>22456</v>
      </c>
      <c r="F4285" s="68" t="s">
        <v>12876</v>
      </c>
      <c r="G4285" s="68" t="s">
        <v>12877</v>
      </c>
      <c r="H4285" s="68">
        <v>-6.3633300000000004</v>
      </c>
      <c r="I4285" s="68">
        <v>143.238</v>
      </c>
      <c r="J4285" s="68">
        <v>2740</v>
      </c>
      <c r="K4285" s="68">
        <v>10</v>
      </c>
      <c r="L4285" s="68">
        <f>COUNTIFS(Aéroports!$C$2:$C$5193,Aéroports!$C4285,Aéroports!$D$2:$D$5193,Aéroports!$D4285)</f>
        <v>1</v>
      </c>
      <c r="M4285" s="68" t="str">
        <f>IF(AND(Formulaire!$H$15=Aéroports!$E4285,--ISNUMBER(IFERROR(SEARCH(Formulaire!$H$16,$C4285,1),""))=1),MAX(M$1:M4284)+1,"")</f>
        <v/>
      </c>
      <c r="N4285" s="68" t="str">
        <f>IF(AND(Formulaire!$H$21=Aéroports!$E4285,--ISNUMBER(IFERROR(SEARCH(Formulaire!$H$22,$C4285,1),""))=1),MAX(N$1:N4284)+1,"")</f>
        <v/>
      </c>
      <c r="O4285" s="68" t="str">
        <f>IF(AND(Formulaire!$H$27=Aéroports!$E4285,--ISNUMBER(IFERROR(SEARCH(Formulaire!$H$28,$C4285,1),""))=1),MAX(O$1:O4284)+1,"")</f>
        <v/>
      </c>
      <c r="Q4285" s="91" t="str">
        <f>IFERROR(INDEX($C$2:$C$5193,MATCH(ROWS(M$2:M4285),M$2:M$5193,0)),"")</f>
        <v/>
      </c>
      <c r="R4285" s="70" t="str">
        <f>IFERROR(INDEX($C$2:$C$5193,MATCH(ROWS(N$2:N4285),N$2:N$5193,0)),"")</f>
        <v/>
      </c>
      <c r="S4285" s="92" t="str">
        <f>IFERROR(INDEX($C$2:$C$5193,MATCH(ROWS(O$2:O4285),O$2:O$5193,0)),"")</f>
        <v/>
      </c>
    </row>
    <row r="4286" spans="1:19" x14ac:dyDescent="0.25">
      <c r="A4286" s="69">
        <v>3</v>
      </c>
      <c r="B4286" s="69" t="s">
        <v>12878</v>
      </c>
      <c r="C4286" s="69" t="s">
        <v>12879</v>
      </c>
      <c r="D4286" s="69" t="s">
        <v>12811</v>
      </c>
      <c r="E4286" s="69" t="s">
        <v>22456</v>
      </c>
      <c r="F4286" s="69" t="s">
        <v>12880</v>
      </c>
      <c r="G4286" s="69" t="s">
        <v>12881</v>
      </c>
      <c r="H4286" s="69">
        <v>-5.8267899999999999</v>
      </c>
      <c r="I4286" s="69">
        <v>144.29599999999999</v>
      </c>
      <c r="J4286" s="69">
        <v>5388</v>
      </c>
      <c r="K4286" s="69">
        <v>10</v>
      </c>
      <c r="L4286" s="69">
        <f>COUNTIFS(Aéroports!$C$2:$C$5193,Aéroports!$C4286,Aéroports!$D$2:$D$5193,Aéroports!$D4286)</f>
        <v>1</v>
      </c>
      <c r="M4286" s="69" t="str">
        <f>IF(AND(Formulaire!$H$15=Aéroports!$E4286,--ISNUMBER(IFERROR(SEARCH(Formulaire!$H$16,$C4286,1),""))=1),MAX(M$1:M4285)+1,"")</f>
        <v/>
      </c>
      <c r="N4286" s="69" t="str">
        <f>IF(AND(Formulaire!$H$21=Aéroports!$E4286,--ISNUMBER(IFERROR(SEARCH(Formulaire!$H$22,$C4286,1),""))=1),MAX(N$1:N4285)+1,"")</f>
        <v/>
      </c>
      <c r="O4286" s="69" t="str">
        <f>IF(AND(Formulaire!$H$27=Aéroports!$E4286,--ISNUMBER(IFERROR(SEARCH(Formulaire!$H$28,$C4286,1),""))=1),MAX(O$1:O4285)+1,"")</f>
        <v/>
      </c>
      <c r="Q4286" s="91" t="str">
        <f>IFERROR(INDEX($C$2:$C$5193,MATCH(ROWS(M$2:M4286),M$2:M$5193,0)),"")</f>
        <v/>
      </c>
      <c r="R4286" s="70" t="str">
        <f>IFERROR(INDEX($C$2:$C$5193,MATCH(ROWS(N$2:N4286),N$2:N$5193,0)),"")</f>
        <v/>
      </c>
      <c r="S4286" s="92" t="str">
        <f>IFERROR(INDEX($C$2:$C$5193,MATCH(ROWS(O$2:O4286),O$2:O$5193,0)),"")</f>
        <v/>
      </c>
    </row>
    <row r="4287" spans="1:19" x14ac:dyDescent="0.25">
      <c r="A4287" s="68">
        <v>4</v>
      </c>
      <c r="B4287" s="68" t="s">
        <v>12882</v>
      </c>
      <c r="C4287" s="68" t="s">
        <v>12883</v>
      </c>
      <c r="D4287" s="68" t="s">
        <v>12811</v>
      </c>
      <c r="E4287" s="68" t="s">
        <v>22456</v>
      </c>
      <c r="F4287" s="68" t="s">
        <v>12884</v>
      </c>
      <c r="G4287" s="68" t="s">
        <v>12885</v>
      </c>
      <c r="H4287" s="68">
        <v>-6.5698030000000003</v>
      </c>
      <c r="I4287" s="68">
        <v>146.726</v>
      </c>
      <c r="J4287" s="68">
        <v>239</v>
      </c>
      <c r="K4287" s="68">
        <v>10</v>
      </c>
      <c r="L4287" s="68">
        <f>COUNTIFS(Aéroports!$C$2:$C$5193,Aéroports!$C4287,Aéroports!$D$2:$D$5193,Aéroports!$D4287)</f>
        <v>1</v>
      </c>
      <c r="M4287" s="68" t="str">
        <f>IF(AND(Formulaire!$H$15=Aéroports!$E4287,--ISNUMBER(IFERROR(SEARCH(Formulaire!$H$16,$C4287,1),""))=1),MAX(M$1:M4286)+1,"")</f>
        <v/>
      </c>
      <c r="N4287" s="68" t="str">
        <f>IF(AND(Formulaire!$H$21=Aéroports!$E4287,--ISNUMBER(IFERROR(SEARCH(Formulaire!$H$22,$C4287,1),""))=1),MAX(N$1:N4286)+1,"")</f>
        <v/>
      </c>
      <c r="O4287" s="68" t="str">
        <f>IF(AND(Formulaire!$H$27=Aéroports!$E4287,--ISNUMBER(IFERROR(SEARCH(Formulaire!$H$28,$C4287,1),""))=1),MAX(O$1:O4286)+1,"")</f>
        <v/>
      </c>
      <c r="Q4287" s="91" t="str">
        <f>IFERROR(INDEX($C$2:$C$5193,MATCH(ROWS(M$2:M4287),M$2:M$5193,0)),"")</f>
        <v/>
      </c>
      <c r="R4287" s="70" t="str">
        <f>IFERROR(INDEX($C$2:$C$5193,MATCH(ROWS(N$2:N4287),N$2:N$5193,0)),"")</f>
        <v/>
      </c>
      <c r="S4287" s="92" t="str">
        <f>IFERROR(INDEX($C$2:$C$5193,MATCH(ROWS(O$2:O4287),O$2:O$5193,0)),"")</f>
        <v/>
      </c>
    </row>
    <row r="4288" spans="1:19" x14ac:dyDescent="0.25">
      <c r="A4288" s="69">
        <v>5</v>
      </c>
      <c r="B4288" s="69" t="s">
        <v>12886</v>
      </c>
      <c r="C4288" s="69" t="s">
        <v>12887</v>
      </c>
      <c r="D4288" s="69" t="s">
        <v>12811</v>
      </c>
      <c r="E4288" s="69" t="s">
        <v>22456</v>
      </c>
      <c r="F4288" s="69" t="s">
        <v>12888</v>
      </c>
      <c r="G4288" s="69" t="s">
        <v>12889</v>
      </c>
      <c r="H4288" s="69">
        <v>-9.4433799999999994</v>
      </c>
      <c r="I4288" s="69">
        <v>147.22</v>
      </c>
      <c r="J4288" s="69">
        <v>146</v>
      </c>
      <c r="K4288" s="69">
        <v>10</v>
      </c>
      <c r="L4288" s="69">
        <f>COUNTIFS(Aéroports!$C$2:$C$5193,Aéroports!$C4288,Aéroports!$D$2:$D$5193,Aéroports!$D4288)</f>
        <v>1</v>
      </c>
      <c r="M4288" s="69" t="str">
        <f>IF(AND(Formulaire!$H$15=Aéroports!$E4288,--ISNUMBER(IFERROR(SEARCH(Formulaire!$H$16,$C4288,1),""))=1),MAX(M$1:M4287)+1,"")</f>
        <v/>
      </c>
      <c r="N4288" s="69" t="str">
        <f>IF(AND(Formulaire!$H$21=Aéroports!$E4288,--ISNUMBER(IFERROR(SEARCH(Formulaire!$H$22,$C4288,1),""))=1),MAX(N$1:N4287)+1,"")</f>
        <v/>
      </c>
      <c r="O4288" s="69" t="str">
        <f>IF(AND(Formulaire!$H$27=Aéroports!$E4288,--ISNUMBER(IFERROR(SEARCH(Formulaire!$H$28,$C4288,1),""))=1),MAX(O$1:O4287)+1,"")</f>
        <v/>
      </c>
      <c r="Q4288" s="91" t="str">
        <f>IFERROR(INDEX($C$2:$C$5193,MATCH(ROWS(M$2:M4288),M$2:M$5193,0)),"")</f>
        <v/>
      </c>
      <c r="R4288" s="70" t="str">
        <f>IFERROR(INDEX($C$2:$C$5193,MATCH(ROWS(N$2:N4288),N$2:N$5193,0)),"")</f>
        <v/>
      </c>
      <c r="S4288" s="92" t="str">
        <f>IFERROR(INDEX($C$2:$C$5193,MATCH(ROWS(O$2:O4288),O$2:O$5193,0)),"")</f>
        <v/>
      </c>
    </row>
    <row r="4289" spans="1:19" x14ac:dyDescent="0.25">
      <c r="A4289" s="68">
        <v>5434</v>
      </c>
      <c r="B4289" s="68" t="s">
        <v>12890</v>
      </c>
      <c r="C4289" s="68" t="s">
        <v>12891</v>
      </c>
      <c r="D4289" s="68" t="s">
        <v>12811</v>
      </c>
      <c r="E4289" s="68" t="s">
        <v>22456</v>
      </c>
      <c r="F4289" s="68" t="s">
        <v>12892</v>
      </c>
      <c r="G4289" s="68" t="s">
        <v>12893</v>
      </c>
      <c r="H4289" s="68">
        <v>-5.2786099999999996</v>
      </c>
      <c r="I4289" s="68">
        <v>141.226</v>
      </c>
      <c r="J4289" s="68">
        <v>1570</v>
      </c>
      <c r="K4289" s="68">
        <v>10</v>
      </c>
      <c r="L4289" s="68">
        <f>COUNTIFS(Aéroports!$C$2:$C$5193,Aéroports!$C4289,Aéroports!$D$2:$D$5193,Aéroports!$D4289)</f>
        <v>1</v>
      </c>
      <c r="M4289" s="68" t="str">
        <f>IF(AND(Formulaire!$H$15=Aéroports!$E4289,--ISNUMBER(IFERROR(SEARCH(Formulaire!$H$16,$C4289,1),""))=1),MAX(M$1:M4288)+1,"")</f>
        <v/>
      </c>
      <c r="N4289" s="68" t="str">
        <f>IF(AND(Formulaire!$H$21=Aéroports!$E4289,--ISNUMBER(IFERROR(SEARCH(Formulaire!$H$22,$C4289,1),""))=1),MAX(N$1:N4288)+1,"")</f>
        <v/>
      </c>
      <c r="O4289" s="68" t="str">
        <f>IF(AND(Formulaire!$H$27=Aéroports!$E4289,--ISNUMBER(IFERROR(SEARCH(Formulaire!$H$28,$C4289,1),""))=1),MAX(O$1:O4288)+1,"")</f>
        <v/>
      </c>
      <c r="Q4289" s="91" t="str">
        <f>IFERROR(INDEX($C$2:$C$5193,MATCH(ROWS(M$2:M4289),M$2:M$5193,0)),"")</f>
        <v/>
      </c>
      <c r="R4289" s="70" t="str">
        <f>IFERROR(INDEX($C$2:$C$5193,MATCH(ROWS(N$2:N4289),N$2:N$5193,0)),"")</f>
        <v/>
      </c>
      <c r="S4289" s="92" t="str">
        <f>IFERROR(INDEX($C$2:$C$5193,MATCH(ROWS(O$2:O4289),O$2:O$5193,0)),"")</f>
        <v/>
      </c>
    </row>
    <row r="4290" spans="1:19" x14ac:dyDescent="0.25">
      <c r="A4290" s="69">
        <v>5433</v>
      </c>
      <c r="B4290" s="69" t="s">
        <v>12894</v>
      </c>
      <c r="C4290" s="69" t="s">
        <v>12895</v>
      </c>
      <c r="D4290" s="69" t="s">
        <v>12811</v>
      </c>
      <c r="E4290" s="69" t="s">
        <v>22456</v>
      </c>
      <c r="F4290" s="69" t="s">
        <v>12896</v>
      </c>
      <c r="G4290" s="69" t="s">
        <v>12897</v>
      </c>
      <c r="H4290" s="69">
        <v>-5.8449999999999998</v>
      </c>
      <c r="I4290" s="69">
        <v>142.94800000000001</v>
      </c>
      <c r="J4290" s="69">
        <v>5500</v>
      </c>
      <c r="K4290" s="69">
        <v>10</v>
      </c>
      <c r="L4290" s="69">
        <f>COUNTIFS(Aéroports!$C$2:$C$5193,Aéroports!$C4290,Aéroports!$D$2:$D$5193,Aéroports!$D4290)</f>
        <v>1</v>
      </c>
      <c r="M4290" s="69" t="str">
        <f>IF(AND(Formulaire!$H$15=Aéroports!$E4290,--ISNUMBER(IFERROR(SEARCH(Formulaire!$H$16,$C4290,1),""))=1),MAX(M$1:M4289)+1,"")</f>
        <v/>
      </c>
      <c r="N4290" s="69" t="str">
        <f>IF(AND(Formulaire!$H$21=Aéroports!$E4290,--ISNUMBER(IFERROR(SEARCH(Formulaire!$H$22,$C4290,1),""))=1),MAX(N$1:N4289)+1,"")</f>
        <v/>
      </c>
      <c r="O4290" s="69" t="str">
        <f>IF(AND(Formulaire!$H$27=Aéroports!$E4290,--ISNUMBER(IFERROR(SEARCH(Formulaire!$H$28,$C4290,1),""))=1),MAX(O$1:O4289)+1,"")</f>
        <v/>
      </c>
      <c r="Q4290" s="91" t="str">
        <f>IFERROR(INDEX($C$2:$C$5193,MATCH(ROWS(M$2:M4290),M$2:M$5193,0)),"")</f>
        <v/>
      </c>
      <c r="R4290" s="70" t="str">
        <f>IFERROR(INDEX($C$2:$C$5193,MATCH(ROWS(N$2:N4290),N$2:N$5193,0)),"")</f>
        <v/>
      </c>
      <c r="S4290" s="92" t="str">
        <f>IFERROR(INDEX($C$2:$C$5193,MATCH(ROWS(O$2:O4290),O$2:O$5193,0)),"")</f>
        <v/>
      </c>
    </row>
    <row r="4291" spans="1:19" x14ac:dyDescent="0.25">
      <c r="A4291" s="68">
        <v>5435</v>
      </c>
      <c r="B4291" s="68" t="s">
        <v>12898</v>
      </c>
      <c r="C4291" s="68" t="s">
        <v>12899</v>
      </c>
      <c r="D4291" s="68" t="s">
        <v>12811</v>
      </c>
      <c r="E4291" s="68" t="s">
        <v>22456</v>
      </c>
      <c r="F4291" s="68" t="s">
        <v>12900</v>
      </c>
      <c r="G4291" s="68" t="s">
        <v>12901</v>
      </c>
      <c r="H4291" s="68">
        <v>-4.3404600000000002</v>
      </c>
      <c r="I4291" s="68">
        <v>152.38</v>
      </c>
      <c r="J4291" s="68">
        <v>32</v>
      </c>
      <c r="K4291" s="68">
        <v>10</v>
      </c>
      <c r="L4291" s="68">
        <f>COUNTIFS(Aéroports!$C$2:$C$5193,Aéroports!$C4291,Aéroports!$D$2:$D$5193,Aéroports!$D4291)</f>
        <v>1</v>
      </c>
      <c r="M4291" s="68" t="str">
        <f>IF(AND(Formulaire!$H$15=Aéroports!$E4291,--ISNUMBER(IFERROR(SEARCH(Formulaire!$H$16,$C4291,1),""))=1),MAX(M$1:M4290)+1,"")</f>
        <v/>
      </c>
      <c r="N4291" s="68" t="str">
        <f>IF(AND(Formulaire!$H$21=Aéroports!$E4291,--ISNUMBER(IFERROR(SEARCH(Formulaire!$H$22,$C4291,1),""))=1),MAX(N$1:N4290)+1,"")</f>
        <v/>
      </c>
      <c r="O4291" s="68" t="str">
        <f>IF(AND(Formulaire!$H$27=Aéroports!$E4291,--ISNUMBER(IFERROR(SEARCH(Formulaire!$H$28,$C4291,1),""))=1),MAX(O$1:O4290)+1,"")</f>
        <v/>
      </c>
      <c r="Q4291" s="91" t="str">
        <f>IFERROR(INDEX($C$2:$C$5193,MATCH(ROWS(M$2:M4291),M$2:M$5193,0)),"")</f>
        <v/>
      </c>
      <c r="R4291" s="70" t="str">
        <f>IFERROR(INDEX($C$2:$C$5193,MATCH(ROWS(N$2:N4291),N$2:N$5193,0)),"")</f>
        <v/>
      </c>
      <c r="S4291" s="92" t="str">
        <f>IFERROR(INDEX($C$2:$C$5193,MATCH(ROWS(O$2:O4291),O$2:O$5193,0)),"")</f>
        <v/>
      </c>
    </row>
    <row r="4292" spans="1:19" x14ac:dyDescent="0.25">
      <c r="A4292" s="69">
        <v>5436</v>
      </c>
      <c r="B4292" s="69" t="s">
        <v>12902</v>
      </c>
      <c r="C4292" s="69" t="s">
        <v>12903</v>
      </c>
      <c r="D4292" s="69" t="s">
        <v>12811</v>
      </c>
      <c r="E4292" s="69" t="s">
        <v>22456</v>
      </c>
      <c r="F4292" s="69" t="s">
        <v>12904</v>
      </c>
      <c r="G4292" s="69" t="s">
        <v>12905</v>
      </c>
      <c r="H4292" s="69">
        <v>-2.6926000000000001</v>
      </c>
      <c r="I4292" s="69">
        <v>141.30279999999999</v>
      </c>
      <c r="J4292" s="69">
        <v>10</v>
      </c>
      <c r="K4292" s="69">
        <v>10</v>
      </c>
      <c r="L4292" s="69">
        <f>COUNTIFS(Aéroports!$C$2:$C$5193,Aéroports!$C4292,Aéroports!$D$2:$D$5193,Aéroports!$D4292)</f>
        <v>1</v>
      </c>
      <c r="M4292" s="69" t="str">
        <f>IF(AND(Formulaire!$H$15=Aéroports!$E4292,--ISNUMBER(IFERROR(SEARCH(Formulaire!$H$16,$C4292,1),""))=1),MAX(M$1:M4291)+1,"")</f>
        <v/>
      </c>
      <c r="N4292" s="69" t="str">
        <f>IF(AND(Formulaire!$H$21=Aéroports!$E4292,--ISNUMBER(IFERROR(SEARCH(Formulaire!$H$22,$C4292,1),""))=1),MAX(N$1:N4291)+1,"")</f>
        <v/>
      </c>
      <c r="O4292" s="69" t="str">
        <f>IF(AND(Formulaire!$H$27=Aéroports!$E4292,--ISNUMBER(IFERROR(SEARCH(Formulaire!$H$28,$C4292,1),""))=1),MAX(O$1:O4291)+1,"")</f>
        <v/>
      </c>
      <c r="Q4292" s="91" t="str">
        <f>IFERROR(INDEX($C$2:$C$5193,MATCH(ROWS(M$2:M4292),M$2:M$5193,0)),"")</f>
        <v/>
      </c>
      <c r="R4292" s="70" t="str">
        <f>IFERROR(INDEX($C$2:$C$5193,MATCH(ROWS(N$2:N4292),N$2:N$5193,0)),"")</f>
        <v/>
      </c>
      <c r="S4292" s="92" t="str">
        <f>IFERROR(INDEX($C$2:$C$5193,MATCH(ROWS(O$2:O4292),O$2:O$5193,0)),"")</f>
        <v/>
      </c>
    </row>
    <row r="4293" spans="1:19" x14ac:dyDescent="0.25">
      <c r="A4293" s="68">
        <v>5437</v>
      </c>
      <c r="B4293" s="68" t="s">
        <v>12906</v>
      </c>
      <c r="C4293" s="68" t="s">
        <v>12907</v>
      </c>
      <c r="D4293" s="68" t="s">
        <v>12811</v>
      </c>
      <c r="E4293" s="68" t="s">
        <v>22456</v>
      </c>
      <c r="F4293" s="68" t="s">
        <v>12908</v>
      </c>
      <c r="G4293" s="68" t="s">
        <v>12909</v>
      </c>
      <c r="H4293" s="68">
        <v>-5.6433</v>
      </c>
      <c r="I4293" s="68">
        <v>143.89500000000001</v>
      </c>
      <c r="J4293" s="68">
        <v>5889</v>
      </c>
      <c r="K4293" s="68">
        <v>10</v>
      </c>
      <c r="L4293" s="68">
        <f>COUNTIFS(Aéroports!$C$2:$C$5193,Aéroports!$C4293,Aéroports!$D$2:$D$5193,Aéroports!$D4293)</f>
        <v>1</v>
      </c>
      <c r="M4293" s="68" t="str">
        <f>IF(AND(Formulaire!$H$15=Aéroports!$E4293,--ISNUMBER(IFERROR(SEARCH(Formulaire!$H$16,$C4293,1),""))=1),MAX(M$1:M4292)+1,"")</f>
        <v/>
      </c>
      <c r="N4293" s="68" t="str">
        <f>IF(AND(Formulaire!$H$21=Aéroports!$E4293,--ISNUMBER(IFERROR(SEARCH(Formulaire!$H$22,$C4293,1),""))=1),MAX(N$1:N4292)+1,"")</f>
        <v/>
      </c>
      <c r="O4293" s="68" t="str">
        <f>IF(AND(Formulaire!$H$27=Aéroports!$E4293,--ISNUMBER(IFERROR(SEARCH(Formulaire!$H$28,$C4293,1),""))=1),MAX(O$1:O4292)+1,"")</f>
        <v/>
      </c>
      <c r="Q4293" s="91" t="str">
        <f>IFERROR(INDEX($C$2:$C$5193,MATCH(ROWS(M$2:M4293),M$2:M$5193,0)),"")</f>
        <v/>
      </c>
      <c r="R4293" s="70" t="str">
        <f>IFERROR(INDEX($C$2:$C$5193,MATCH(ROWS(N$2:N4293),N$2:N$5193,0)),"")</f>
        <v/>
      </c>
      <c r="S4293" s="92" t="str">
        <f>IFERROR(INDEX($C$2:$C$5193,MATCH(ROWS(O$2:O4293),O$2:O$5193,0)),"")</f>
        <v/>
      </c>
    </row>
    <row r="4294" spans="1:19" x14ac:dyDescent="0.25">
      <c r="A4294" s="69">
        <v>6</v>
      </c>
      <c r="B4294" s="69" t="s">
        <v>12910</v>
      </c>
      <c r="C4294" s="69" t="s">
        <v>12911</v>
      </c>
      <c r="D4294" s="69" t="s">
        <v>12811</v>
      </c>
      <c r="E4294" s="69" t="s">
        <v>22456</v>
      </c>
      <c r="F4294" s="69" t="s">
        <v>12912</v>
      </c>
      <c r="G4294" s="69" t="s">
        <v>12913</v>
      </c>
      <c r="H4294" s="69">
        <v>-3.5838299999999998</v>
      </c>
      <c r="I4294" s="69">
        <v>143.66900000000001</v>
      </c>
      <c r="J4294" s="69">
        <v>19</v>
      </c>
      <c r="K4294" s="69">
        <v>10</v>
      </c>
      <c r="L4294" s="69">
        <f>COUNTIFS(Aéroports!$C$2:$C$5193,Aéroports!$C4294,Aéroports!$D$2:$D$5193,Aéroports!$D4294)</f>
        <v>1</v>
      </c>
      <c r="M4294" s="69" t="str">
        <f>IF(AND(Formulaire!$H$15=Aéroports!$E4294,--ISNUMBER(IFERROR(SEARCH(Formulaire!$H$16,$C4294,1),""))=1),MAX(M$1:M4293)+1,"")</f>
        <v/>
      </c>
      <c r="N4294" s="69" t="str">
        <f>IF(AND(Formulaire!$H$21=Aéroports!$E4294,--ISNUMBER(IFERROR(SEARCH(Formulaire!$H$22,$C4294,1),""))=1),MAX(N$1:N4293)+1,"")</f>
        <v/>
      </c>
      <c r="O4294" s="69" t="str">
        <f>IF(AND(Formulaire!$H$27=Aéroports!$E4294,--ISNUMBER(IFERROR(SEARCH(Formulaire!$H$28,$C4294,1),""))=1),MAX(O$1:O4293)+1,"")</f>
        <v/>
      </c>
      <c r="Q4294" s="91" t="str">
        <f>IFERROR(INDEX($C$2:$C$5193,MATCH(ROWS(M$2:M4294),M$2:M$5193,0)),"")</f>
        <v/>
      </c>
      <c r="R4294" s="70" t="str">
        <f>IFERROR(INDEX($C$2:$C$5193,MATCH(ROWS(N$2:N4294),N$2:N$5193,0)),"")</f>
        <v/>
      </c>
      <c r="S4294" s="92" t="str">
        <f>IFERROR(INDEX($C$2:$C$5193,MATCH(ROWS(O$2:O4294),O$2:O$5193,0)),"")</f>
        <v/>
      </c>
    </row>
    <row r="4295" spans="1:19" x14ac:dyDescent="0.25">
      <c r="A4295" s="68">
        <v>2699</v>
      </c>
      <c r="B4295" s="68" t="s">
        <v>12914</v>
      </c>
      <c r="C4295" s="68" t="s">
        <v>12915</v>
      </c>
      <c r="D4295" s="68" t="s">
        <v>12916</v>
      </c>
      <c r="E4295" s="68" t="s">
        <v>12916</v>
      </c>
      <c r="F4295" s="68" t="s">
        <v>12917</v>
      </c>
      <c r="G4295" s="68" t="s">
        <v>12918</v>
      </c>
      <c r="H4295" s="68">
        <v>-25.24</v>
      </c>
      <c r="I4295" s="68">
        <v>-57.52</v>
      </c>
      <c r="J4295" s="68">
        <v>292</v>
      </c>
      <c r="K4295" s="68">
        <v>-4</v>
      </c>
      <c r="L4295" s="68">
        <f>COUNTIFS(Aéroports!$C$2:$C$5193,Aéroports!$C4295,Aéroports!$D$2:$D$5193,Aéroports!$D4295)</f>
        <v>1</v>
      </c>
      <c r="M4295" s="68" t="str">
        <f>IF(AND(Formulaire!$H$15=Aéroports!$E4295,--ISNUMBER(IFERROR(SEARCH(Formulaire!$H$16,$C4295,1),""))=1),MAX(M$1:M4294)+1,"")</f>
        <v/>
      </c>
      <c r="N4295" s="68" t="str">
        <f>IF(AND(Formulaire!$H$21=Aéroports!$E4295,--ISNUMBER(IFERROR(SEARCH(Formulaire!$H$22,$C4295,1),""))=1),MAX(N$1:N4294)+1,"")</f>
        <v/>
      </c>
      <c r="O4295" s="68" t="str">
        <f>IF(AND(Formulaire!$H$27=Aéroports!$E4295,--ISNUMBER(IFERROR(SEARCH(Formulaire!$H$28,$C4295,1),""))=1),MAX(O$1:O4294)+1,"")</f>
        <v/>
      </c>
      <c r="Q4295" s="91" t="str">
        <f>IFERROR(INDEX($C$2:$C$5193,MATCH(ROWS(M$2:M4295),M$2:M$5193,0)),"")</f>
        <v/>
      </c>
      <c r="R4295" s="70" t="str">
        <f>IFERROR(INDEX($C$2:$C$5193,MATCH(ROWS(N$2:N4295),N$2:N$5193,0)),"")</f>
        <v/>
      </c>
      <c r="S4295" s="92" t="str">
        <f>IFERROR(INDEX($C$2:$C$5193,MATCH(ROWS(O$2:O4295),O$2:O$5193,0)),"")</f>
        <v/>
      </c>
    </row>
    <row r="4296" spans="1:19" x14ac:dyDescent="0.25">
      <c r="A4296" s="69">
        <v>4305</v>
      </c>
      <c r="B4296" s="69" t="s">
        <v>12919</v>
      </c>
      <c r="C4296" s="69" t="s">
        <v>12920</v>
      </c>
      <c r="D4296" s="69" t="s">
        <v>12916</v>
      </c>
      <c r="E4296" s="69" t="s">
        <v>12916</v>
      </c>
      <c r="F4296" s="69" t="s">
        <v>12921</v>
      </c>
      <c r="G4296" s="69" t="s">
        <v>12922</v>
      </c>
      <c r="H4296" s="69">
        <v>-25.454519999999999</v>
      </c>
      <c r="I4296" s="69">
        <v>-54.842680000000001</v>
      </c>
      <c r="J4296" s="69">
        <v>846</v>
      </c>
      <c r="K4296" s="69">
        <v>-4</v>
      </c>
      <c r="L4296" s="69">
        <f>COUNTIFS(Aéroports!$C$2:$C$5193,Aéroports!$C4296,Aéroports!$D$2:$D$5193,Aéroports!$D4296)</f>
        <v>1</v>
      </c>
      <c r="M4296" s="69" t="str">
        <f>IF(AND(Formulaire!$H$15=Aéroports!$E4296,--ISNUMBER(IFERROR(SEARCH(Formulaire!$H$16,$C4296,1),""))=1),MAX(M$1:M4295)+1,"")</f>
        <v/>
      </c>
      <c r="N4296" s="69" t="str">
        <f>IF(AND(Formulaire!$H$21=Aéroports!$E4296,--ISNUMBER(IFERROR(SEARCH(Formulaire!$H$22,$C4296,1),""))=1),MAX(N$1:N4295)+1,"")</f>
        <v/>
      </c>
      <c r="O4296" s="69" t="str">
        <f>IF(AND(Formulaire!$H$27=Aéroports!$E4296,--ISNUMBER(IFERROR(SEARCH(Formulaire!$H$28,$C4296,1),""))=1),MAX(O$1:O4295)+1,"")</f>
        <v/>
      </c>
      <c r="Q4296" s="91" t="str">
        <f>IFERROR(INDEX($C$2:$C$5193,MATCH(ROWS(M$2:M4296),M$2:M$5193,0)),"")</f>
        <v/>
      </c>
      <c r="R4296" s="70" t="str">
        <f>IFERROR(INDEX($C$2:$C$5193,MATCH(ROWS(N$2:N4296),N$2:N$5193,0)),"")</f>
        <v/>
      </c>
      <c r="S4296" s="92" t="str">
        <f>IFERROR(INDEX($C$2:$C$5193,MATCH(ROWS(O$2:O4296),O$2:O$5193,0)),"")</f>
        <v/>
      </c>
    </row>
    <row r="4297" spans="1:19" x14ac:dyDescent="0.25">
      <c r="A4297" s="68">
        <v>2701</v>
      </c>
      <c r="B4297" s="68" t="s">
        <v>12923</v>
      </c>
      <c r="C4297" s="68" t="s">
        <v>12924</v>
      </c>
      <c r="D4297" s="68" t="s">
        <v>12916</v>
      </c>
      <c r="E4297" s="68" t="s">
        <v>12916</v>
      </c>
      <c r="F4297" s="68" t="s">
        <v>12925</v>
      </c>
      <c r="G4297" s="68" t="s">
        <v>12926</v>
      </c>
      <c r="H4297" s="68">
        <v>-23.442360000000001</v>
      </c>
      <c r="I4297" s="68">
        <v>-57.427250000000001</v>
      </c>
      <c r="J4297" s="68">
        <v>253</v>
      </c>
      <c r="K4297" s="68">
        <v>-4</v>
      </c>
      <c r="L4297" s="68">
        <f>COUNTIFS(Aéroports!$C$2:$C$5193,Aéroports!$C4297,Aéroports!$D$2:$D$5193,Aéroports!$D4297)</f>
        <v>1</v>
      </c>
      <c r="M4297" s="68" t="str">
        <f>IF(AND(Formulaire!$H$15=Aéroports!$E4297,--ISNUMBER(IFERROR(SEARCH(Formulaire!$H$16,$C4297,1),""))=1),MAX(M$1:M4296)+1,"")</f>
        <v/>
      </c>
      <c r="N4297" s="68" t="str">
        <f>IF(AND(Formulaire!$H$21=Aéroports!$E4297,--ISNUMBER(IFERROR(SEARCH(Formulaire!$H$22,$C4297,1),""))=1),MAX(N$1:N4296)+1,"")</f>
        <v/>
      </c>
      <c r="O4297" s="68" t="str">
        <f>IF(AND(Formulaire!$H$27=Aéroports!$E4297,--ISNUMBER(IFERROR(SEARCH(Formulaire!$H$28,$C4297,1),""))=1),MAX(O$1:O4296)+1,"")</f>
        <v/>
      </c>
      <c r="Q4297" s="91" t="str">
        <f>IFERROR(INDEX($C$2:$C$5193,MATCH(ROWS(M$2:M4297),M$2:M$5193,0)),"")</f>
        <v/>
      </c>
      <c r="R4297" s="70" t="str">
        <f>IFERROR(INDEX($C$2:$C$5193,MATCH(ROWS(N$2:N4297),N$2:N$5193,0)),"")</f>
        <v/>
      </c>
      <c r="S4297" s="92" t="str">
        <f>IFERROR(INDEX($C$2:$C$5193,MATCH(ROWS(O$2:O4297),O$2:O$5193,0)),"")</f>
        <v/>
      </c>
    </row>
    <row r="4298" spans="1:19" x14ac:dyDescent="0.25">
      <c r="A4298" s="69">
        <v>7353</v>
      </c>
      <c r="B4298" s="69" t="s">
        <v>12927</v>
      </c>
      <c r="C4298" s="69" t="s">
        <v>12928</v>
      </c>
      <c r="D4298" s="69" t="s">
        <v>12916</v>
      </c>
      <c r="E4298" s="69" t="s">
        <v>12916</v>
      </c>
      <c r="F4298" s="69" t="s">
        <v>12929</v>
      </c>
      <c r="G4298" s="69" t="s">
        <v>12930</v>
      </c>
      <c r="H4298" s="69">
        <v>-22.64</v>
      </c>
      <c r="I4298" s="69">
        <v>-55.83</v>
      </c>
      <c r="J4298" s="69">
        <v>1873</v>
      </c>
      <c r="K4298" s="69">
        <v>-4</v>
      </c>
      <c r="L4298" s="69">
        <f>COUNTIFS(Aéroports!$C$2:$C$5193,Aéroports!$C4298,Aéroports!$D$2:$D$5193,Aéroports!$D4298)</f>
        <v>1</v>
      </c>
      <c r="M4298" s="69" t="str">
        <f>IF(AND(Formulaire!$H$15=Aéroports!$E4298,--ISNUMBER(IFERROR(SEARCH(Formulaire!$H$16,$C4298,1),""))=1),MAX(M$1:M4297)+1,"")</f>
        <v/>
      </c>
      <c r="N4298" s="69" t="str">
        <f>IF(AND(Formulaire!$H$21=Aéroports!$E4298,--ISNUMBER(IFERROR(SEARCH(Formulaire!$H$22,$C4298,1),""))=1),MAX(N$1:N4297)+1,"")</f>
        <v/>
      </c>
      <c r="O4298" s="69" t="str">
        <f>IF(AND(Formulaire!$H$27=Aéroports!$E4298,--ISNUMBER(IFERROR(SEARCH(Formulaire!$H$28,$C4298,1),""))=1),MAX(O$1:O4297)+1,"")</f>
        <v/>
      </c>
      <c r="Q4298" s="91" t="str">
        <f>IFERROR(INDEX($C$2:$C$5193,MATCH(ROWS(M$2:M4298),M$2:M$5193,0)),"")</f>
        <v/>
      </c>
      <c r="R4298" s="70" t="str">
        <f>IFERROR(INDEX($C$2:$C$5193,MATCH(ROWS(N$2:N4298),N$2:N$5193,0)),"")</f>
        <v/>
      </c>
      <c r="S4298" s="92" t="str">
        <f>IFERROR(INDEX($C$2:$C$5193,MATCH(ROWS(O$2:O4298),O$2:O$5193,0)),"")</f>
        <v/>
      </c>
    </row>
    <row r="4299" spans="1:19" x14ac:dyDescent="0.25">
      <c r="A4299" s="68">
        <v>580</v>
      </c>
      <c r="B4299" s="68" t="s">
        <v>11903</v>
      </c>
      <c r="C4299" s="68" t="s">
        <v>11904</v>
      </c>
      <c r="D4299" s="68" t="s">
        <v>11905</v>
      </c>
      <c r="E4299" s="68" t="s">
        <v>22448</v>
      </c>
      <c r="F4299" s="68" t="s">
        <v>11906</v>
      </c>
      <c r="G4299" s="68" t="s">
        <v>11907</v>
      </c>
      <c r="H4299" s="68">
        <v>52.308599999999998</v>
      </c>
      <c r="I4299" s="68">
        <v>4.76389</v>
      </c>
      <c r="J4299" s="68">
        <v>-11</v>
      </c>
      <c r="K4299" s="68">
        <v>1</v>
      </c>
      <c r="L4299" s="68">
        <f>COUNTIFS(Aéroports!$C$2:$C$5193,Aéroports!$C4299,Aéroports!$D$2:$D$5193,Aéroports!$D4299)</f>
        <v>1</v>
      </c>
      <c r="M4299" s="68" t="str">
        <f>IF(AND(Formulaire!$H$15=Aéroports!$E4299,--ISNUMBER(IFERROR(SEARCH(Formulaire!$H$16,$C4299,1),""))=1),MAX(M$1:M4298)+1,"")</f>
        <v/>
      </c>
      <c r="N4299" s="68" t="str">
        <f>IF(AND(Formulaire!$H$21=Aéroports!$E4299,--ISNUMBER(IFERROR(SEARCH(Formulaire!$H$22,$C4299,1),""))=1),MAX(N$1:N4298)+1,"")</f>
        <v/>
      </c>
      <c r="O4299" s="68" t="str">
        <f>IF(AND(Formulaire!$H$27=Aéroports!$E4299,--ISNUMBER(IFERROR(SEARCH(Formulaire!$H$28,$C4299,1),""))=1),MAX(O$1:O4298)+1,"")</f>
        <v/>
      </c>
      <c r="Q4299" s="91" t="str">
        <f>IFERROR(INDEX($C$2:$C$5193,MATCH(ROWS(M$2:M4299),M$2:M$5193,0)),"")</f>
        <v/>
      </c>
      <c r="R4299" s="70" t="str">
        <f>IFERROR(INDEX($C$2:$C$5193,MATCH(ROWS(N$2:N4299),N$2:N$5193,0)),"")</f>
        <v/>
      </c>
      <c r="S4299" s="92" t="str">
        <f>IFERROR(INDEX($C$2:$C$5193,MATCH(ROWS(O$2:O4299),O$2:O$5193,0)),"")</f>
        <v/>
      </c>
    </row>
    <row r="4300" spans="1:19" x14ac:dyDescent="0.25">
      <c r="A4300" s="68">
        <v>585</v>
      </c>
      <c r="B4300" s="68" t="s">
        <v>11912</v>
      </c>
      <c r="C4300" s="68" t="s">
        <v>11913</v>
      </c>
      <c r="D4300" s="68" t="s">
        <v>11905</v>
      </c>
      <c r="E4300" s="68" t="s">
        <v>22448</v>
      </c>
      <c r="F4300" s="68" t="s">
        <v>11914</v>
      </c>
      <c r="G4300" s="68" t="s">
        <v>11915</v>
      </c>
      <c r="H4300" s="68">
        <v>51.450099999999999</v>
      </c>
      <c r="I4300" s="68">
        <v>5.37453</v>
      </c>
      <c r="J4300" s="68">
        <v>74</v>
      </c>
      <c r="K4300" s="68">
        <v>1</v>
      </c>
      <c r="L4300" s="68">
        <f>COUNTIFS(Aéroports!$C$2:$C$5193,Aéroports!$C4300,Aéroports!$D$2:$D$5193,Aéroports!$D4300)</f>
        <v>1</v>
      </c>
      <c r="M4300" s="68" t="str">
        <f>IF(AND(Formulaire!$H$15=Aéroports!$E4300,--ISNUMBER(IFERROR(SEARCH(Formulaire!$H$16,$C4300,1),""))=1),MAX(M$1:M4299)+1,"")</f>
        <v/>
      </c>
      <c r="N4300" s="68" t="str">
        <f>IF(AND(Formulaire!$H$21=Aéroports!$E4300,--ISNUMBER(IFERROR(SEARCH(Formulaire!$H$22,$C4300,1),""))=1),MAX(N$1:N4299)+1,"")</f>
        <v/>
      </c>
      <c r="O4300" s="68" t="str">
        <f>IF(AND(Formulaire!$H$27=Aéroports!$E4300,--ISNUMBER(IFERROR(SEARCH(Formulaire!$H$28,$C4300,1),""))=1),MAX(O$1:O4299)+1,"")</f>
        <v/>
      </c>
      <c r="Q4300" s="91" t="str">
        <f>IFERROR(INDEX($C$2:$C$5193,MATCH(ROWS(M$2:M4300),M$2:M$5193,0)),"")</f>
        <v/>
      </c>
      <c r="R4300" s="70" t="str">
        <f>IFERROR(INDEX($C$2:$C$5193,MATCH(ROWS(N$2:N4300),N$2:N$5193,0)),"")</f>
        <v/>
      </c>
      <c r="S4300" s="92" t="str">
        <f>IFERROR(INDEX($C$2:$C$5193,MATCH(ROWS(O$2:O4300),O$2:O$5193,0)),"")</f>
        <v/>
      </c>
    </row>
    <row r="4301" spans="1:19" x14ac:dyDescent="0.25">
      <c r="A4301" s="68">
        <v>586</v>
      </c>
      <c r="B4301" s="68" t="s">
        <v>11920</v>
      </c>
      <c r="C4301" s="68" t="s">
        <v>11921</v>
      </c>
      <c r="D4301" s="68" t="s">
        <v>11905</v>
      </c>
      <c r="E4301" s="68" t="s">
        <v>22448</v>
      </c>
      <c r="F4301" s="68" t="s">
        <v>11922</v>
      </c>
      <c r="G4301" s="68" t="s">
        <v>11923</v>
      </c>
      <c r="H4301" s="68">
        <v>53.119700000000002</v>
      </c>
      <c r="I4301" s="68">
        <v>6.57944</v>
      </c>
      <c r="J4301" s="68">
        <v>17</v>
      </c>
      <c r="K4301" s="68">
        <v>1</v>
      </c>
      <c r="L4301" s="68">
        <f>COUNTIFS(Aéroports!$C$2:$C$5193,Aéroports!$C4301,Aéroports!$D$2:$D$5193,Aéroports!$D4301)</f>
        <v>1</v>
      </c>
      <c r="M4301" s="68" t="str">
        <f>IF(AND(Formulaire!$H$15=Aéroports!$E4301,--ISNUMBER(IFERROR(SEARCH(Formulaire!$H$16,$C4301,1),""))=1),MAX(M$1:M4300)+1,"")</f>
        <v/>
      </c>
      <c r="N4301" s="68" t="str">
        <f>IF(AND(Formulaire!$H$21=Aéroports!$E4301,--ISNUMBER(IFERROR(SEARCH(Formulaire!$H$22,$C4301,1),""))=1),MAX(N$1:N4300)+1,"")</f>
        <v/>
      </c>
      <c r="O4301" s="68" t="str">
        <f>IF(AND(Formulaire!$H$27=Aéroports!$E4301,--ISNUMBER(IFERROR(SEARCH(Formulaire!$H$28,$C4301,1),""))=1),MAX(O$1:O4300)+1,"")</f>
        <v/>
      </c>
      <c r="Q4301" s="91" t="str">
        <f>IFERROR(INDEX($C$2:$C$5193,MATCH(ROWS(M$2:M4301),M$2:M$5193,0)),"")</f>
        <v/>
      </c>
      <c r="R4301" s="70" t="str">
        <f>IFERROR(INDEX($C$2:$C$5193,MATCH(ROWS(N$2:N4301),N$2:N$5193,0)),"")</f>
        <v/>
      </c>
      <c r="S4301" s="92" t="str">
        <f>IFERROR(INDEX($C$2:$C$5193,MATCH(ROWS(O$2:O4301),O$2:O$5193,0)),"")</f>
        <v/>
      </c>
    </row>
    <row r="4302" spans="1:19" x14ac:dyDescent="0.25">
      <c r="A4302" s="69">
        <v>582</v>
      </c>
      <c r="B4302" s="69" t="s">
        <v>11932</v>
      </c>
      <c r="C4302" s="69" t="s">
        <v>11933</v>
      </c>
      <c r="D4302" s="69" t="s">
        <v>11905</v>
      </c>
      <c r="E4302" s="69" t="s">
        <v>22448</v>
      </c>
      <c r="F4302" s="69" t="s">
        <v>11934</v>
      </c>
      <c r="G4302" s="69" t="s">
        <v>11935</v>
      </c>
      <c r="H4302" s="69">
        <v>50.911700000000003</v>
      </c>
      <c r="I4302" s="69">
        <v>5.7701399999999996</v>
      </c>
      <c r="J4302" s="69">
        <v>375</v>
      </c>
      <c r="K4302" s="69">
        <v>1</v>
      </c>
      <c r="L4302" s="69">
        <f>COUNTIFS(Aéroports!$C$2:$C$5193,Aéroports!$C4302,Aéroports!$D$2:$D$5193,Aéroports!$D4302)</f>
        <v>1</v>
      </c>
      <c r="M4302" s="69" t="str">
        <f>IF(AND(Formulaire!$H$15=Aéroports!$E4302,--ISNUMBER(IFERROR(SEARCH(Formulaire!$H$16,$C4302,1),""))=1),MAX(M$1:M4301)+1,"")</f>
        <v/>
      </c>
      <c r="N4302" s="69" t="str">
        <f>IF(AND(Formulaire!$H$21=Aéroports!$E4302,--ISNUMBER(IFERROR(SEARCH(Formulaire!$H$22,$C4302,1),""))=1),MAX(N$1:N4301)+1,"")</f>
        <v/>
      </c>
      <c r="O4302" s="69" t="str">
        <f>IF(AND(Formulaire!$H$27=Aéroports!$E4302,--ISNUMBER(IFERROR(SEARCH(Formulaire!$H$28,$C4302,1),""))=1),MAX(O$1:O4301)+1,"")</f>
        <v/>
      </c>
      <c r="Q4302" s="91" t="str">
        <f>IFERROR(INDEX($C$2:$C$5193,MATCH(ROWS(M$2:M4302),M$2:M$5193,0)),"")</f>
        <v/>
      </c>
      <c r="R4302" s="70" t="str">
        <f>IFERROR(INDEX($C$2:$C$5193,MATCH(ROWS(N$2:N4302),N$2:N$5193,0)),"")</f>
        <v/>
      </c>
      <c r="S4302" s="92" t="str">
        <f>IFERROR(INDEX($C$2:$C$5193,MATCH(ROWS(O$2:O4302),O$2:O$5193,0)),"")</f>
        <v/>
      </c>
    </row>
    <row r="4303" spans="1:19" x14ac:dyDescent="0.25">
      <c r="A4303" s="68">
        <v>591</v>
      </c>
      <c r="B4303" s="68" t="s">
        <v>11936</v>
      </c>
      <c r="C4303" s="68" t="s">
        <v>11937</v>
      </c>
      <c r="D4303" s="68" t="s">
        <v>11905</v>
      </c>
      <c r="E4303" s="68" t="s">
        <v>22448</v>
      </c>
      <c r="F4303" s="68" t="s">
        <v>11938</v>
      </c>
      <c r="G4303" s="68" t="s">
        <v>11939</v>
      </c>
      <c r="H4303" s="68">
        <v>51.956899999999997</v>
      </c>
      <c r="I4303" s="68">
        <v>4.4372199999999999</v>
      </c>
      <c r="J4303" s="68">
        <v>-15</v>
      </c>
      <c r="K4303" s="68">
        <v>1</v>
      </c>
      <c r="L4303" s="68">
        <f>COUNTIFS(Aéroports!$C$2:$C$5193,Aéroports!$C4303,Aéroports!$D$2:$D$5193,Aéroports!$D4303)</f>
        <v>1</v>
      </c>
      <c r="M4303" s="68" t="str">
        <f>IF(AND(Formulaire!$H$15=Aéroports!$E4303,--ISNUMBER(IFERROR(SEARCH(Formulaire!$H$16,$C4303,1),""))=1),MAX(M$1:M4302)+1,"")</f>
        <v/>
      </c>
      <c r="N4303" s="68" t="str">
        <f>IF(AND(Formulaire!$H$21=Aéroports!$E4303,--ISNUMBER(IFERROR(SEARCH(Formulaire!$H$22,$C4303,1),""))=1),MAX(N$1:N4302)+1,"")</f>
        <v/>
      </c>
      <c r="O4303" s="68" t="str">
        <f>IF(AND(Formulaire!$H$27=Aéroports!$E4303,--ISNUMBER(IFERROR(SEARCH(Formulaire!$H$28,$C4303,1),""))=1),MAX(O$1:O4302)+1,"")</f>
        <v/>
      </c>
      <c r="Q4303" s="91" t="str">
        <f>IFERROR(INDEX($C$2:$C$5193,MATCH(ROWS(M$2:M4303),M$2:M$5193,0)),"")</f>
        <v/>
      </c>
      <c r="R4303" s="70" t="str">
        <f>IFERROR(INDEX($C$2:$C$5193,MATCH(ROWS(N$2:N4303),N$2:N$5193,0)),"")</f>
        <v/>
      </c>
      <c r="S4303" s="92" t="str">
        <f>IFERROR(INDEX($C$2:$C$5193,MATCH(ROWS(O$2:O4303),O$2:O$5193,0)),"")</f>
        <v/>
      </c>
    </row>
    <row r="4304" spans="1:19" x14ac:dyDescent="0.25">
      <c r="A4304" s="68">
        <v>2787</v>
      </c>
      <c r="B4304" s="68" t="s">
        <v>12931</v>
      </c>
      <c r="C4304" s="68" t="s">
        <v>12932</v>
      </c>
      <c r="D4304" s="68" t="s">
        <v>12933</v>
      </c>
      <c r="E4304" s="68" t="s">
        <v>22457</v>
      </c>
      <c r="F4304" s="68" t="s">
        <v>12934</v>
      </c>
      <c r="G4304" s="68" t="s">
        <v>12935</v>
      </c>
      <c r="H4304" s="68">
        <v>-13.7064</v>
      </c>
      <c r="I4304" s="68">
        <v>-73.350399999999993</v>
      </c>
      <c r="J4304" s="68">
        <v>11300</v>
      </c>
      <c r="K4304" s="68">
        <v>-5</v>
      </c>
      <c r="L4304" s="68">
        <f>COUNTIFS(Aéroports!$C$2:$C$5193,Aéroports!$C4304,Aéroports!$D$2:$D$5193,Aéroports!$D4304)</f>
        <v>1</v>
      </c>
      <c r="M4304" s="68" t="str">
        <f>IF(AND(Formulaire!$H$15=Aéroports!$E4304,--ISNUMBER(IFERROR(SEARCH(Formulaire!$H$16,$C4304,1),""))=1),MAX(M$1:M4303)+1,"")</f>
        <v/>
      </c>
      <c r="N4304" s="68" t="str">
        <f>IF(AND(Formulaire!$H$21=Aéroports!$E4304,--ISNUMBER(IFERROR(SEARCH(Formulaire!$H$22,$C4304,1),""))=1),MAX(N$1:N4303)+1,"")</f>
        <v/>
      </c>
      <c r="O4304" s="68" t="str">
        <f>IF(AND(Formulaire!$H$27=Aéroports!$E4304,--ISNUMBER(IFERROR(SEARCH(Formulaire!$H$28,$C4304,1),""))=1),MAX(O$1:O4303)+1,"")</f>
        <v/>
      </c>
      <c r="Q4304" s="91" t="str">
        <f>IFERROR(INDEX($C$2:$C$5193,MATCH(ROWS(M$2:M4304),M$2:M$5193,0)),"")</f>
        <v/>
      </c>
      <c r="R4304" s="70" t="str">
        <f>IFERROR(INDEX($C$2:$C$5193,MATCH(ROWS(N$2:N4304),N$2:N$5193,0)),"")</f>
        <v/>
      </c>
      <c r="S4304" s="92" t="str">
        <f>IFERROR(INDEX($C$2:$C$5193,MATCH(ROWS(O$2:O4304),O$2:O$5193,0)),"")</f>
        <v/>
      </c>
    </row>
    <row r="4305" spans="1:19" x14ac:dyDescent="0.25">
      <c r="A4305" s="69">
        <v>2788</v>
      </c>
      <c r="B4305" s="69" t="s">
        <v>12936</v>
      </c>
      <c r="C4305" s="69" t="s">
        <v>12937</v>
      </c>
      <c r="D4305" s="69" t="s">
        <v>12933</v>
      </c>
      <c r="E4305" s="69" t="s">
        <v>22457</v>
      </c>
      <c r="F4305" s="69" t="s">
        <v>12938</v>
      </c>
      <c r="G4305" s="69" t="s">
        <v>12939</v>
      </c>
      <c r="H4305" s="69">
        <v>-9.3474400000000006</v>
      </c>
      <c r="I4305" s="69">
        <v>-77.598399999999998</v>
      </c>
      <c r="J4305" s="69">
        <v>9097</v>
      </c>
      <c r="K4305" s="69">
        <v>-5</v>
      </c>
      <c r="L4305" s="69">
        <f>COUNTIFS(Aéroports!$C$2:$C$5193,Aéroports!$C4305,Aéroports!$D$2:$D$5193,Aéroports!$D4305)</f>
        <v>1</v>
      </c>
      <c r="M4305" s="69" t="str">
        <f>IF(AND(Formulaire!$H$15=Aéroports!$E4305,--ISNUMBER(IFERROR(SEARCH(Formulaire!$H$16,$C4305,1),""))=1),MAX(M$1:M4304)+1,"")</f>
        <v/>
      </c>
      <c r="N4305" s="69" t="str">
        <f>IF(AND(Formulaire!$H$21=Aéroports!$E4305,--ISNUMBER(IFERROR(SEARCH(Formulaire!$H$22,$C4305,1),""))=1),MAX(N$1:N4304)+1,"")</f>
        <v/>
      </c>
      <c r="O4305" s="69" t="str">
        <f>IF(AND(Formulaire!$H$27=Aéroports!$E4305,--ISNUMBER(IFERROR(SEARCH(Formulaire!$H$28,$C4305,1),""))=1),MAX(O$1:O4304)+1,"")</f>
        <v/>
      </c>
      <c r="Q4305" s="91" t="str">
        <f>IFERROR(INDEX($C$2:$C$5193,MATCH(ROWS(M$2:M4305),M$2:M$5193,0)),"")</f>
        <v/>
      </c>
      <c r="R4305" s="70" t="str">
        <f>IFERROR(INDEX($C$2:$C$5193,MATCH(ROWS(N$2:N4305),N$2:N$5193,0)),"")</f>
        <v/>
      </c>
      <c r="S4305" s="92" t="str">
        <f>IFERROR(INDEX($C$2:$C$5193,MATCH(ROWS(O$2:O4305),O$2:O$5193,0)),"")</f>
        <v/>
      </c>
    </row>
    <row r="4306" spans="1:19" x14ac:dyDescent="0.25">
      <c r="A4306" s="68">
        <v>2802</v>
      </c>
      <c r="B4306" s="68" t="s">
        <v>12940</v>
      </c>
      <c r="C4306" s="68" t="s">
        <v>12941</v>
      </c>
      <c r="D4306" s="68" t="s">
        <v>12933</v>
      </c>
      <c r="E4306" s="68" t="s">
        <v>22457</v>
      </c>
      <c r="F4306" s="68" t="s">
        <v>12942</v>
      </c>
      <c r="G4306" s="68" t="s">
        <v>12943</v>
      </c>
      <c r="H4306" s="68">
        <v>-16.341100000000001</v>
      </c>
      <c r="I4306" s="68">
        <v>-71.583100000000002</v>
      </c>
      <c r="J4306" s="68">
        <v>8405</v>
      </c>
      <c r="K4306" s="68">
        <v>-5</v>
      </c>
      <c r="L4306" s="68">
        <f>COUNTIFS(Aéroports!$C$2:$C$5193,Aéroports!$C4306,Aéroports!$D$2:$D$5193,Aéroports!$D4306)</f>
        <v>1</v>
      </c>
      <c r="M4306" s="68" t="str">
        <f>IF(AND(Formulaire!$H$15=Aéroports!$E4306,--ISNUMBER(IFERROR(SEARCH(Formulaire!$H$16,$C4306,1),""))=1),MAX(M$1:M4305)+1,"")</f>
        <v/>
      </c>
      <c r="N4306" s="68" t="str">
        <f>IF(AND(Formulaire!$H$21=Aéroports!$E4306,--ISNUMBER(IFERROR(SEARCH(Formulaire!$H$22,$C4306,1),""))=1),MAX(N$1:N4305)+1,"")</f>
        <v/>
      </c>
      <c r="O4306" s="68" t="str">
        <f>IF(AND(Formulaire!$H$27=Aéroports!$E4306,--ISNUMBER(IFERROR(SEARCH(Formulaire!$H$28,$C4306,1),""))=1),MAX(O$1:O4305)+1,"")</f>
        <v/>
      </c>
      <c r="Q4306" s="91" t="str">
        <f>IFERROR(INDEX($C$2:$C$5193,MATCH(ROWS(M$2:M4306),M$2:M$5193,0)),"")</f>
        <v/>
      </c>
      <c r="R4306" s="70" t="str">
        <f>IFERROR(INDEX($C$2:$C$5193,MATCH(ROWS(N$2:N4306),N$2:N$5193,0)),"")</f>
        <v/>
      </c>
      <c r="S4306" s="92" t="str">
        <f>IFERROR(INDEX($C$2:$C$5193,MATCH(ROWS(O$2:O4306),O$2:O$5193,0)),"")</f>
        <v/>
      </c>
    </row>
    <row r="4307" spans="1:19" x14ac:dyDescent="0.25">
      <c r="A4307" s="69">
        <v>2786</v>
      </c>
      <c r="B4307" s="69" t="s">
        <v>12944</v>
      </c>
      <c r="C4307" s="69" t="s">
        <v>12945</v>
      </c>
      <c r="D4307" s="69" t="s">
        <v>12933</v>
      </c>
      <c r="E4307" s="69" t="s">
        <v>22457</v>
      </c>
      <c r="F4307" s="69" t="s">
        <v>12946</v>
      </c>
      <c r="G4307" s="69" t="s">
        <v>12947</v>
      </c>
      <c r="H4307" s="69">
        <v>-13.1548</v>
      </c>
      <c r="I4307" s="69">
        <v>-74.204400000000007</v>
      </c>
      <c r="J4307" s="69">
        <v>8917</v>
      </c>
      <c r="K4307" s="69">
        <v>-5</v>
      </c>
      <c r="L4307" s="69">
        <f>COUNTIFS(Aéroports!$C$2:$C$5193,Aéroports!$C4307,Aéroports!$D$2:$D$5193,Aéroports!$D4307)</f>
        <v>1</v>
      </c>
      <c r="M4307" s="69" t="str">
        <f>IF(AND(Formulaire!$H$15=Aéroports!$E4307,--ISNUMBER(IFERROR(SEARCH(Formulaire!$H$16,$C4307,1),""))=1),MAX(M$1:M4306)+1,"")</f>
        <v/>
      </c>
      <c r="N4307" s="69" t="str">
        <f>IF(AND(Formulaire!$H$21=Aéroports!$E4307,--ISNUMBER(IFERROR(SEARCH(Formulaire!$H$22,$C4307,1),""))=1),MAX(N$1:N4306)+1,"")</f>
        <v/>
      </c>
      <c r="O4307" s="69" t="str">
        <f>IF(AND(Formulaire!$H$27=Aéroports!$E4307,--ISNUMBER(IFERROR(SEARCH(Formulaire!$H$28,$C4307,1),""))=1),MAX(O$1:O4306)+1,"")</f>
        <v/>
      </c>
      <c r="Q4307" s="91" t="str">
        <f>IFERROR(INDEX($C$2:$C$5193,MATCH(ROWS(M$2:M4307),M$2:M$5193,0)),"")</f>
        <v/>
      </c>
      <c r="R4307" s="70" t="str">
        <f>IFERROR(INDEX($C$2:$C$5193,MATCH(ROWS(N$2:N4307),N$2:N$5193,0)),"")</f>
        <v/>
      </c>
      <c r="S4307" s="92" t="str">
        <f>IFERROR(INDEX($C$2:$C$5193,MATCH(ROWS(O$2:O4307),O$2:O$5193,0)),"")</f>
        <v/>
      </c>
    </row>
    <row r="4308" spans="1:19" x14ac:dyDescent="0.25">
      <c r="A4308" s="68">
        <v>6065</v>
      </c>
      <c r="B4308" s="68" t="s">
        <v>12948</v>
      </c>
      <c r="C4308" s="68" t="s">
        <v>12949</v>
      </c>
      <c r="D4308" s="68" t="s">
        <v>12933</v>
      </c>
      <c r="E4308" s="68" t="s">
        <v>22457</v>
      </c>
      <c r="F4308" s="68" t="s">
        <v>12950</v>
      </c>
      <c r="G4308" s="68" t="s">
        <v>12951</v>
      </c>
      <c r="H4308" s="68">
        <v>-3.9168599999999998</v>
      </c>
      <c r="I4308" s="68">
        <v>-70.508200000000002</v>
      </c>
      <c r="J4308" s="68">
        <v>328</v>
      </c>
      <c r="K4308" s="68">
        <v>-5</v>
      </c>
      <c r="L4308" s="68">
        <f>COUNTIFS(Aéroports!$C$2:$C$5193,Aéroports!$C4308,Aéroports!$D$2:$D$5193,Aéroports!$D4308)</f>
        <v>1</v>
      </c>
      <c r="M4308" s="68" t="str">
        <f>IF(AND(Formulaire!$H$15=Aéroports!$E4308,--ISNUMBER(IFERROR(SEARCH(Formulaire!$H$16,$C4308,1),""))=1),MAX(M$1:M4307)+1,"")</f>
        <v/>
      </c>
      <c r="N4308" s="68" t="str">
        <f>IF(AND(Formulaire!$H$21=Aéroports!$E4308,--ISNUMBER(IFERROR(SEARCH(Formulaire!$H$22,$C4308,1),""))=1),MAX(N$1:N4307)+1,"")</f>
        <v/>
      </c>
      <c r="O4308" s="68" t="str">
        <f>IF(AND(Formulaire!$H$27=Aéroports!$E4308,--ISNUMBER(IFERROR(SEARCH(Formulaire!$H$28,$C4308,1),""))=1),MAX(O$1:O4307)+1,"")</f>
        <v/>
      </c>
      <c r="Q4308" s="91" t="str">
        <f>IFERROR(INDEX($C$2:$C$5193,MATCH(ROWS(M$2:M4308),M$2:M$5193,0)),"")</f>
        <v/>
      </c>
      <c r="R4308" s="70" t="str">
        <f>IFERROR(INDEX($C$2:$C$5193,MATCH(ROWS(N$2:N4308),N$2:N$5193,0)),"")</f>
        <v/>
      </c>
      <c r="S4308" s="92" t="str">
        <f>IFERROR(INDEX($C$2:$C$5193,MATCH(ROWS(O$2:O4308),O$2:O$5193,0)),"")</f>
        <v/>
      </c>
    </row>
    <row r="4309" spans="1:19" x14ac:dyDescent="0.25">
      <c r="A4309" s="69">
        <v>6066</v>
      </c>
      <c r="B4309" s="69" t="s">
        <v>12952</v>
      </c>
      <c r="C4309" s="69" t="s">
        <v>12953</v>
      </c>
      <c r="D4309" s="69" t="s">
        <v>12933</v>
      </c>
      <c r="E4309" s="69" t="s">
        <v>22457</v>
      </c>
      <c r="F4309" s="69" t="s">
        <v>12954</v>
      </c>
      <c r="G4309" s="69" t="s">
        <v>12955</v>
      </c>
      <c r="H4309" s="69">
        <v>-7.1391799999999996</v>
      </c>
      <c r="I4309" s="69">
        <v>-78.489400000000003</v>
      </c>
      <c r="J4309" s="69">
        <v>8781</v>
      </c>
      <c r="K4309" s="69">
        <v>-5</v>
      </c>
      <c r="L4309" s="69">
        <f>COUNTIFS(Aéroports!$C$2:$C$5193,Aéroports!$C4309,Aéroports!$D$2:$D$5193,Aéroports!$D4309)</f>
        <v>1</v>
      </c>
      <c r="M4309" s="69" t="str">
        <f>IF(AND(Formulaire!$H$15=Aéroports!$E4309,--ISNUMBER(IFERROR(SEARCH(Formulaire!$H$16,$C4309,1),""))=1),MAX(M$1:M4308)+1,"")</f>
        <v/>
      </c>
      <c r="N4309" s="69" t="str">
        <f>IF(AND(Formulaire!$H$21=Aéroports!$E4309,--ISNUMBER(IFERROR(SEARCH(Formulaire!$H$22,$C4309,1),""))=1),MAX(N$1:N4308)+1,"")</f>
        <v/>
      </c>
      <c r="O4309" s="69" t="str">
        <f>IF(AND(Formulaire!$H$27=Aéroports!$E4309,--ISNUMBER(IFERROR(SEARCH(Formulaire!$H$28,$C4309,1),""))=1),MAX(O$1:O4308)+1,"")</f>
        <v/>
      </c>
      <c r="Q4309" s="91" t="str">
        <f>IFERROR(INDEX($C$2:$C$5193,MATCH(ROWS(M$2:M4309),M$2:M$5193,0)),"")</f>
        <v/>
      </c>
      <c r="R4309" s="70" t="str">
        <f>IFERROR(INDEX($C$2:$C$5193,MATCH(ROWS(N$2:N4309),N$2:N$5193,0)),"")</f>
        <v/>
      </c>
      <c r="S4309" s="92" t="str">
        <f>IFERROR(INDEX($C$2:$C$5193,MATCH(ROWS(O$2:O4309),O$2:O$5193,0)),"")</f>
        <v/>
      </c>
    </row>
    <row r="4310" spans="1:19" x14ac:dyDescent="0.25">
      <c r="A4310" s="68">
        <v>2800</v>
      </c>
      <c r="B4310" s="68" t="s">
        <v>12956</v>
      </c>
      <c r="C4310" s="68" t="s">
        <v>12957</v>
      </c>
      <c r="D4310" s="68" t="s">
        <v>12933</v>
      </c>
      <c r="E4310" s="68" t="s">
        <v>22457</v>
      </c>
      <c r="F4310" s="68" t="s">
        <v>12958</v>
      </c>
      <c r="G4310" s="68" t="s">
        <v>12959</v>
      </c>
      <c r="H4310" s="68">
        <v>-6.20181</v>
      </c>
      <c r="I4310" s="68">
        <v>-77.856099999999998</v>
      </c>
      <c r="J4310" s="68">
        <v>8333</v>
      </c>
      <c r="K4310" s="68">
        <v>-5</v>
      </c>
      <c r="L4310" s="68">
        <f>COUNTIFS(Aéroports!$C$2:$C$5193,Aéroports!$C4310,Aéroports!$D$2:$D$5193,Aéroports!$D4310)</f>
        <v>1</v>
      </c>
      <c r="M4310" s="68" t="str">
        <f>IF(AND(Formulaire!$H$15=Aéroports!$E4310,--ISNUMBER(IFERROR(SEARCH(Formulaire!$H$16,$C4310,1),""))=1),MAX(M$1:M4309)+1,"")</f>
        <v/>
      </c>
      <c r="N4310" s="68" t="str">
        <f>IF(AND(Formulaire!$H$21=Aéroports!$E4310,--ISNUMBER(IFERROR(SEARCH(Formulaire!$H$22,$C4310,1),""))=1),MAX(N$1:N4309)+1,"")</f>
        <v/>
      </c>
      <c r="O4310" s="68" t="str">
        <f>IF(AND(Formulaire!$H$27=Aéroports!$E4310,--ISNUMBER(IFERROR(SEARCH(Formulaire!$H$28,$C4310,1),""))=1),MAX(O$1:O4309)+1,"")</f>
        <v/>
      </c>
      <c r="Q4310" s="91" t="str">
        <f>IFERROR(INDEX($C$2:$C$5193,MATCH(ROWS(M$2:M4310),M$2:M$5193,0)),"")</f>
        <v/>
      </c>
      <c r="R4310" s="70" t="str">
        <f>IFERROR(INDEX($C$2:$C$5193,MATCH(ROWS(N$2:N4310),N$2:N$5193,0)),"")</f>
        <v/>
      </c>
      <c r="S4310" s="92" t="str">
        <f>IFERROR(INDEX($C$2:$C$5193,MATCH(ROWS(O$2:O4310),O$2:O$5193,0)),"")</f>
        <v/>
      </c>
    </row>
    <row r="4311" spans="1:19" x14ac:dyDescent="0.25">
      <c r="A4311" s="69">
        <v>2785</v>
      </c>
      <c r="B4311" s="69" t="s">
        <v>12960</v>
      </c>
      <c r="C4311" s="69" t="s">
        <v>12961</v>
      </c>
      <c r="D4311" s="69" t="s">
        <v>12933</v>
      </c>
      <c r="E4311" s="69" t="s">
        <v>22457</v>
      </c>
      <c r="F4311" s="69" t="s">
        <v>12962</v>
      </c>
      <c r="G4311" s="69" t="s">
        <v>12963</v>
      </c>
      <c r="H4311" s="69">
        <v>-6.7874800000000004</v>
      </c>
      <c r="I4311" s="69">
        <v>-79.828100000000006</v>
      </c>
      <c r="J4311" s="69">
        <v>97</v>
      </c>
      <c r="K4311" s="69">
        <v>-5</v>
      </c>
      <c r="L4311" s="69">
        <f>COUNTIFS(Aéroports!$C$2:$C$5193,Aéroports!$C4311,Aéroports!$D$2:$D$5193,Aéroports!$D4311)</f>
        <v>1</v>
      </c>
      <c r="M4311" s="69" t="str">
        <f>IF(AND(Formulaire!$H$15=Aéroports!$E4311,--ISNUMBER(IFERROR(SEARCH(Formulaire!$H$16,$C4311,1),""))=1),MAX(M$1:M4310)+1,"")</f>
        <v/>
      </c>
      <c r="N4311" s="69" t="str">
        <f>IF(AND(Formulaire!$H$21=Aéroports!$E4311,--ISNUMBER(IFERROR(SEARCH(Formulaire!$H$22,$C4311,1),""))=1),MAX(N$1:N4310)+1,"")</f>
        <v/>
      </c>
      <c r="O4311" s="69" t="str">
        <f>IF(AND(Formulaire!$H$27=Aéroports!$E4311,--ISNUMBER(IFERROR(SEARCH(Formulaire!$H$28,$C4311,1),""))=1),MAX(O$1:O4310)+1,"")</f>
        <v/>
      </c>
      <c r="Q4311" s="91" t="str">
        <f>IFERROR(INDEX($C$2:$C$5193,MATCH(ROWS(M$2:M4311),M$2:M$5193,0)),"")</f>
        <v/>
      </c>
      <c r="R4311" s="70" t="str">
        <f>IFERROR(INDEX($C$2:$C$5193,MATCH(ROWS(N$2:N4311),N$2:N$5193,0)),"")</f>
        <v/>
      </c>
      <c r="S4311" s="92" t="str">
        <f>IFERROR(INDEX($C$2:$C$5193,MATCH(ROWS(O$2:O4311),O$2:O$5193,0)),"")</f>
        <v/>
      </c>
    </row>
    <row r="4312" spans="1:19" x14ac:dyDescent="0.25">
      <c r="A4312" s="68">
        <v>2782</v>
      </c>
      <c r="B4312" s="68" t="s">
        <v>12964</v>
      </c>
      <c r="C4312" s="68" t="s">
        <v>12965</v>
      </c>
      <c r="D4312" s="68" t="s">
        <v>12933</v>
      </c>
      <c r="E4312" s="68" t="s">
        <v>22457</v>
      </c>
      <c r="F4312" s="68" t="s">
        <v>12966</v>
      </c>
      <c r="G4312" s="68" t="s">
        <v>12967</v>
      </c>
      <c r="H4312" s="68">
        <v>-9.1496099999999991</v>
      </c>
      <c r="I4312" s="68">
        <v>-78.523799999999994</v>
      </c>
      <c r="J4312" s="68">
        <v>69</v>
      </c>
      <c r="K4312" s="68">
        <v>-5</v>
      </c>
      <c r="L4312" s="68">
        <f>COUNTIFS(Aéroports!$C$2:$C$5193,Aéroports!$C4312,Aéroports!$D$2:$D$5193,Aéroports!$D4312)</f>
        <v>1</v>
      </c>
      <c r="M4312" s="68" t="str">
        <f>IF(AND(Formulaire!$H$15=Aéroports!$E4312,--ISNUMBER(IFERROR(SEARCH(Formulaire!$H$16,$C4312,1),""))=1),MAX(M$1:M4311)+1,"")</f>
        <v/>
      </c>
      <c r="N4312" s="68" t="str">
        <f>IF(AND(Formulaire!$H$21=Aéroports!$E4312,--ISNUMBER(IFERROR(SEARCH(Formulaire!$H$22,$C4312,1),""))=1),MAX(N$1:N4311)+1,"")</f>
        <v/>
      </c>
      <c r="O4312" s="68" t="str">
        <f>IF(AND(Formulaire!$H$27=Aéroports!$E4312,--ISNUMBER(IFERROR(SEARCH(Formulaire!$H$28,$C4312,1),""))=1),MAX(O$1:O4311)+1,"")</f>
        <v/>
      </c>
      <c r="Q4312" s="91" t="str">
        <f>IFERROR(INDEX($C$2:$C$5193,MATCH(ROWS(M$2:M4312),M$2:M$5193,0)),"")</f>
        <v/>
      </c>
      <c r="R4312" s="70" t="str">
        <f>IFERROR(INDEX($C$2:$C$5193,MATCH(ROWS(N$2:N4312),N$2:N$5193,0)),"")</f>
        <v/>
      </c>
      <c r="S4312" s="92" t="str">
        <f>IFERROR(INDEX($C$2:$C$5193,MATCH(ROWS(O$2:O4312),O$2:O$5193,0)),"")</f>
        <v/>
      </c>
    </row>
    <row r="4313" spans="1:19" x14ac:dyDescent="0.25">
      <c r="A4313" s="69">
        <v>2812</v>
      </c>
      <c r="B4313" s="69" t="s">
        <v>12968</v>
      </c>
      <c r="C4313" s="69" t="s">
        <v>12969</v>
      </c>
      <c r="D4313" s="69" t="s">
        <v>12933</v>
      </c>
      <c r="E4313" s="69" t="s">
        <v>22457</v>
      </c>
      <c r="F4313" s="69" t="s">
        <v>12970</v>
      </c>
      <c r="G4313" s="69" t="s">
        <v>12971</v>
      </c>
      <c r="H4313" s="69">
        <v>-13.5357</v>
      </c>
      <c r="I4313" s="69">
        <v>-71.938800000000001</v>
      </c>
      <c r="J4313" s="69">
        <v>10860</v>
      </c>
      <c r="K4313" s="69">
        <v>-5</v>
      </c>
      <c r="L4313" s="69">
        <f>COUNTIFS(Aéroports!$C$2:$C$5193,Aéroports!$C4313,Aéroports!$D$2:$D$5193,Aéroports!$D4313)</f>
        <v>1</v>
      </c>
      <c r="M4313" s="69" t="str">
        <f>IF(AND(Formulaire!$H$15=Aéroports!$E4313,--ISNUMBER(IFERROR(SEARCH(Formulaire!$H$16,$C4313,1),""))=1),MAX(M$1:M4312)+1,"")</f>
        <v/>
      </c>
      <c r="N4313" s="69" t="str">
        <f>IF(AND(Formulaire!$H$21=Aéroports!$E4313,--ISNUMBER(IFERROR(SEARCH(Formulaire!$H$22,$C4313,1),""))=1),MAX(N$1:N4312)+1,"")</f>
        <v/>
      </c>
      <c r="O4313" s="69" t="str">
        <f>IF(AND(Formulaire!$H$27=Aéroports!$E4313,--ISNUMBER(IFERROR(SEARCH(Formulaire!$H$28,$C4313,1),""))=1),MAX(O$1:O4312)+1,"")</f>
        <v/>
      </c>
      <c r="Q4313" s="91" t="str">
        <f>IFERROR(INDEX($C$2:$C$5193,MATCH(ROWS(M$2:M4313),M$2:M$5193,0)),"")</f>
        <v/>
      </c>
      <c r="R4313" s="70" t="str">
        <f>IFERROR(INDEX($C$2:$C$5193,MATCH(ROWS(N$2:N4313),N$2:N$5193,0)),"")</f>
        <v/>
      </c>
      <c r="S4313" s="92" t="str">
        <f>IFERROR(INDEX($C$2:$C$5193,MATCH(ROWS(O$2:O4313),O$2:O$5193,0)),"")</f>
        <v/>
      </c>
    </row>
    <row r="4314" spans="1:19" x14ac:dyDescent="0.25">
      <c r="A4314" s="68">
        <v>6067</v>
      </c>
      <c r="B4314" s="68" t="s">
        <v>12972</v>
      </c>
      <c r="C4314" s="68" t="s">
        <v>12973</v>
      </c>
      <c r="D4314" s="68" t="s">
        <v>12933</v>
      </c>
      <c r="E4314" s="68" t="s">
        <v>22457</v>
      </c>
      <c r="F4314" s="68" t="s">
        <v>12974</v>
      </c>
      <c r="G4314" s="68" t="s">
        <v>12975</v>
      </c>
      <c r="H4314" s="68">
        <v>-9.8788099999999996</v>
      </c>
      <c r="I4314" s="68">
        <v>-76.204800000000006</v>
      </c>
      <c r="J4314" s="68">
        <v>6070</v>
      </c>
      <c r="K4314" s="68">
        <v>-5</v>
      </c>
      <c r="L4314" s="68">
        <f>COUNTIFS(Aéroports!$C$2:$C$5193,Aéroports!$C4314,Aéroports!$D$2:$D$5193,Aéroports!$D4314)</f>
        <v>1</v>
      </c>
      <c r="M4314" s="68" t="str">
        <f>IF(AND(Formulaire!$H$15=Aéroports!$E4314,--ISNUMBER(IFERROR(SEARCH(Formulaire!$H$16,$C4314,1),""))=1),MAX(M$1:M4313)+1,"")</f>
        <v/>
      </c>
      <c r="N4314" s="68" t="str">
        <f>IF(AND(Formulaire!$H$21=Aéroports!$E4314,--ISNUMBER(IFERROR(SEARCH(Formulaire!$H$22,$C4314,1),""))=1),MAX(N$1:N4313)+1,"")</f>
        <v/>
      </c>
      <c r="O4314" s="68" t="str">
        <f>IF(AND(Formulaire!$H$27=Aéroports!$E4314,--ISNUMBER(IFERROR(SEARCH(Formulaire!$H$28,$C4314,1),""))=1),MAX(O$1:O4313)+1,"")</f>
        <v/>
      </c>
      <c r="Q4314" s="91" t="str">
        <f>IFERROR(INDEX($C$2:$C$5193,MATCH(ROWS(M$2:M4314),M$2:M$5193,0)),"")</f>
        <v/>
      </c>
      <c r="R4314" s="70" t="str">
        <f>IFERROR(INDEX($C$2:$C$5193,MATCH(ROWS(N$2:N4314),N$2:N$5193,0)),"")</f>
        <v/>
      </c>
      <c r="S4314" s="92" t="str">
        <f>IFERROR(INDEX($C$2:$C$5193,MATCH(ROWS(O$2:O4314),O$2:O$5193,0)),"")</f>
        <v/>
      </c>
    </row>
    <row r="4315" spans="1:19" x14ac:dyDescent="0.25">
      <c r="A4315" s="69">
        <v>2801</v>
      </c>
      <c r="B4315" s="69" t="s">
        <v>12976</v>
      </c>
      <c r="C4315" s="69" t="s">
        <v>12977</v>
      </c>
      <c r="D4315" s="69" t="s">
        <v>12933</v>
      </c>
      <c r="E4315" s="69" t="s">
        <v>22457</v>
      </c>
      <c r="F4315" s="69" t="s">
        <v>12978</v>
      </c>
      <c r="G4315" s="69" t="s">
        <v>12979</v>
      </c>
      <c r="H4315" s="69">
        <v>-3.7847400000000002</v>
      </c>
      <c r="I4315" s="69">
        <v>-73.308800000000005</v>
      </c>
      <c r="J4315" s="69">
        <v>306</v>
      </c>
      <c r="K4315" s="69">
        <v>-5</v>
      </c>
      <c r="L4315" s="69">
        <f>COUNTIFS(Aéroports!$C$2:$C$5193,Aéroports!$C4315,Aéroports!$D$2:$D$5193,Aéroports!$D4315)</f>
        <v>1</v>
      </c>
      <c r="M4315" s="69" t="str">
        <f>IF(AND(Formulaire!$H$15=Aéroports!$E4315,--ISNUMBER(IFERROR(SEARCH(Formulaire!$H$16,$C4315,1),""))=1),MAX(M$1:M4314)+1,"")</f>
        <v/>
      </c>
      <c r="N4315" s="69" t="str">
        <f>IF(AND(Formulaire!$H$21=Aéroports!$E4315,--ISNUMBER(IFERROR(SEARCH(Formulaire!$H$22,$C4315,1),""))=1),MAX(N$1:N4314)+1,"")</f>
        <v/>
      </c>
      <c r="O4315" s="69" t="str">
        <f>IF(AND(Formulaire!$H$27=Aéroports!$E4315,--ISNUMBER(IFERROR(SEARCH(Formulaire!$H$28,$C4315,1),""))=1),MAX(O$1:O4314)+1,"")</f>
        <v/>
      </c>
      <c r="Q4315" s="91" t="str">
        <f>IFERROR(INDEX($C$2:$C$5193,MATCH(ROWS(M$2:M4315),M$2:M$5193,0)),"")</f>
        <v/>
      </c>
      <c r="R4315" s="70" t="str">
        <f>IFERROR(INDEX($C$2:$C$5193,MATCH(ROWS(N$2:N4315),N$2:N$5193,0)),"")</f>
        <v/>
      </c>
      <c r="S4315" s="92" t="str">
        <f>IFERROR(INDEX($C$2:$C$5193,MATCH(ROWS(O$2:O4315),O$2:O$5193,0)),"")</f>
        <v/>
      </c>
    </row>
    <row r="4316" spans="1:19" x14ac:dyDescent="0.25">
      <c r="A4316" s="68">
        <v>11946</v>
      </c>
      <c r="B4316" s="68" t="s">
        <v>12980</v>
      </c>
      <c r="C4316" s="68" t="s">
        <v>12981</v>
      </c>
      <c r="D4316" s="68" t="s">
        <v>12933</v>
      </c>
      <c r="E4316" s="68" t="s">
        <v>22457</v>
      </c>
      <c r="F4316" s="68" t="s">
        <v>12982</v>
      </c>
      <c r="G4316" s="68" t="s">
        <v>12983</v>
      </c>
      <c r="H4316" s="68">
        <v>-5.5924800000000001</v>
      </c>
      <c r="I4316" s="68">
        <v>-78.774000000000001</v>
      </c>
      <c r="J4316" s="68">
        <v>2477</v>
      </c>
      <c r="K4316" s="68" t="s">
        <v>340</v>
      </c>
      <c r="L4316" s="68">
        <f>COUNTIFS(Aéroports!$C$2:$C$5193,Aéroports!$C4316,Aéroports!$D$2:$D$5193,Aéroports!$D4316)</f>
        <v>1</v>
      </c>
      <c r="M4316" s="68" t="str">
        <f>IF(AND(Formulaire!$H$15=Aéroports!$E4316,--ISNUMBER(IFERROR(SEARCH(Formulaire!$H$16,$C4316,1),""))=1),MAX(M$1:M4315)+1,"")</f>
        <v/>
      </c>
      <c r="N4316" s="68" t="str">
        <f>IF(AND(Formulaire!$H$21=Aéroports!$E4316,--ISNUMBER(IFERROR(SEARCH(Formulaire!$H$22,$C4316,1),""))=1),MAX(N$1:N4315)+1,"")</f>
        <v/>
      </c>
      <c r="O4316" s="68" t="str">
        <f>IF(AND(Formulaire!$H$27=Aéroports!$E4316,--ISNUMBER(IFERROR(SEARCH(Formulaire!$H$28,$C4316,1),""))=1),MAX(O$1:O4315)+1,"")</f>
        <v/>
      </c>
      <c r="Q4316" s="91" t="str">
        <f>IFERROR(INDEX($C$2:$C$5193,MATCH(ROWS(M$2:M4316),M$2:M$5193,0)),"")</f>
        <v/>
      </c>
      <c r="R4316" s="70" t="str">
        <f>IFERROR(INDEX($C$2:$C$5193,MATCH(ROWS(N$2:N4316),N$2:N$5193,0)),"")</f>
        <v/>
      </c>
      <c r="S4316" s="92" t="str">
        <f>IFERROR(INDEX($C$2:$C$5193,MATCH(ROWS(O$2:O4316),O$2:O$5193,0)),"")</f>
        <v/>
      </c>
    </row>
    <row r="4317" spans="1:19" x14ac:dyDescent="0.25">
      <c r="A4317" s="69">
        <v>2790</v>
      </c>
      <c r="B4317" s="69" t="s">
        <v>12984</v>
      </c>
      <c r="C4317" s="69" t="s">
        <v>12985</v>
      </c>
      <c r="D4317" s="69" t="s">
        <v>12933</v>
      </c>
      <c r="E4317" s="69" t="s">
        <v>22457</v>
      </c>
      <c r="F4317" s="69" t="s">
        <v>12986</v>
      </c>
      <c r="G4317" s="69" t="s">
        <v>12987</v>
      </c>
      <c r="H4317" s="69">
        <v>-7.1691000000000003</v>
      </c>
      <c r="I4317" s="69">
        <v>-76.7286</v>
      </c>
      <c r="J4317" s="69">
        <v>1148</v>
      </c>
      <c r="K4317" s="69">
        <v>-5</v>
      </c>
      <c r="L4317" s="69">
        <f>COUNTIFS(Aéroports!$C$2:$C$5193,Aéroports!$C4317,Aéroports!$D$2:$D$5193,Aéroports!$D4317)</f>
        <v>1</v>
      </c>
      <c r="M4317" s="69" t="str">
        <f>IF(AND(Formulaire!$H$15=Aéroports!$E4317,--ISNUMBER(IFERROR(SEARCH(Formulaire!$H$16,$C4317,1),""))=1),MAX(M$1:M4316)+1,"")</f>
        <v/>
      </c>
      <c r="N4317" s="69" t="str">
        <f>IF(AND(Formulaire!$H$21=Aéroports!$E4317,--ISNUMBER(IFERROR(SEARCH(Formulaire!$H$22,$C4317,1),""))=1),MAX(N$1:N4316)+1,"")</f>
        <v/>
      </c>
      <c r="O4317" s="69" t="str">
        <f>IF(AND(Formulaire!$H$27=Aéroports!$E4317,--ISNUMBER(IFERROR(SEARCH(Formulaire!$H$28,$C4317,1),""))=1),MAX(O$1:O4316)+1,"")</f>
        <v/>
      </c>
      <c r="Q4317" s="91" t="str">
        <f>IFERROR(INDEX($C$2:$C$5193,MATCH(ROWS(M$2:M4317),M$2:M$5193,0)),"")</f>
        <v/>
      </c>
      <c r="R4317" s="70" t="str">
        <f>IFERROR(INDEX($C$2:$C$5193,MATCH(ROWS(N$2:N4317),N$2:N$5193,0)),"")</f>
        <v/>
      </c>
      <c r="S4317" s="92" t="str">
        <f>IFERROR(INDEX($C$2:$C$5193,MATCH(ROWS(O$2:O4317),O$2:O$5193,0)),"")</f>
        <v/>
      </c>
    </row>
    <row r="4318" spans="1:19" x14ac:dyDescent="0.25">
      <c r="A4318" s="68">
        <v>2792</v>
      </c>
      <c r="B4318" s="68" t="s">
        <v>12988</v>
      </c>
      <c r="C4318" s="68" t="s">
        <v>12989</v>
      </c>
      <c r="D4318" s="68" t="s">
        <v>12933</v>
      </c>
      <c r="E4318" s="68" t="s">
        <v>22457</v>
      </c>
      <c r="F4318" s="68" t="s">
        <v>12990</v>
      </c>
      <c r="G4318" s="68" t="s">
        <v>12991</v>
      </c>
      <c r="H4318" s="68">
        <v>-15.4671</v>
      </c>
      <c r="I4318" s="68">
        <v>-70.158199999999994</v>
      </c>
      <c r="J4318" s="68">
        <v>12552</v>
      </c>
      <c r="K4318" s="68">
        <v>-5</v>
      </c>
      <c r="L4318" s="68">
        <f>COUNTIFS(Aéroports!$C$2:$C$5193,Aéroports!$C4318,Aéroports!$D$2:$D$5193,Aéroports!$D4318)</f>
        <v>1</v>
      </c>
      <c r="M4318" s="68" t="str">
        <f>IF(AND(Formulaire!$H$15=Aéroports!$E4318,--ISNUMBER(IFERROR(SEARCH(Formulaire!$H$16,$C4318,1),""))=1),MAX(M$1:M4317)+1,"")</f>
        <v/>
      </c>
      <c r="N4318" s="68" t="str">
        <f>IF(AND(Formulaire!$H$21=Aéroports!$E4318,--ISNUMBER(IFERROR(SEARCH(Formulaire!$H$22,$C4318,1),""))=1),MAX(N$1:N4317)+1,"")</f>
        <v/>
      </c>
      <c r="O4318" s="68" t="str">
        <f>IF(AND(Formulaire!$H$27=Aéroports!$E4318,--ISNUMBER(IFERROR(SEARCH(Formulaire!$H$28,$C4318,1),""))=1),MAX(O$1:O4317)+1,"")</f>
        <v/>
      </c>
      <c r="Q4318" s="91" t="str">
        <f>IFERROR(INDEX($C$2:$C$5193,MATCH(ROWS(M$2:M4318),M$2:M$5193,0)),"")</f>
        <v/>
      </c>
      <c r="R4318" s="70" t="str">
        <f>IFERROR(INDEX($C$2:$C$5193,MATCH(ROWS(N$2:N4318),N$2:N$5193,0)),"")</f>
        <v/>
      </c>
      <c r="S4318" s="92" t="str">
        <f>IFERROR(INDEX($C$2:$C$5193,MATCH(ROWS(O$2:O4318),O$2:O$5193,0)),"")</f>
        <v/>
      </c>
    </row>
    <row r="4319" spans="1:19" x14ac:dyDescent="0.25">
      <c r="A4319" s="69">
        <v>2789</v>
      </c>
      <c r="B4319" s="69" t="s">
        <v>12992</v>
      </c>
      <c r="C4319" s="69" t="s">
        <v>12993</v>
      </c>
      <c r="D4319" s="69" t="s">
        <v>12933</v>
      </c>
      <c r="E4319" s="69" t="s">
        <v>22457</v>
      </c>
      <c r="F4319" s="69" t="s">
        <v>12994</v>
      </c>
      <c r="G4319" s="69" t="s">
        <v>12995</v>
      </c>
      <c r="H4319" s="69">
        <v>-12.0219</v>
      </c>
      <c r="I4319" s="69">
        <v>-77.1143</v>
      </c>
      <c r="J4319" s="69">
        <v>113</v>
      </c>
      <c r="K4319" s="69">
        <v>-5</v>
      </c>
      <c r="L4319" s="69">
        <f>COUNTIFS(Aéroports!$C$2:$C$5193,Aéroports!$C4319,Aéroports!$D$2:$D$5193,Aéroports!$D4319)</f>
        <v>1</v>
      </c>
      <c r="M4319" s="69" t="str">
        <f>IF(AND(Formulaire!$H$15=Aéroports!$E4319,--ISNUMBER(IFERROR(SEARCH(Formulaire!$H$16,$C4319,1),""))=1),MAX(M$1:M4318)+1,"")</f>
        <v/>
      </c>
      <c r="N4319" s="69" t="str">
        <f>IF(AND(Formulaire!$H$21=Aéroports!$E4319,--ISNUMBER(IFERROR(SEARCH(Formulaire!$H$22,$C4319,1),""))=1),MAX(N$1:N4318)+1,"")</f>
        <v/>
      </c>
      <c r="O4319" s="69" t="str">
        <f>IF(AND(Formulaire!$H$27=Aéroports!$E4319,--ISNUMBER(IFERROR(SEARCH(Formulaire!$H$28,$C4319,1),""))=1),MAX(O$1:O4318)+1,"")</f>
        <v/>
      </c>
      <c r="Q4319" s="91" t="str">
        <f>IFERROR(INDEX($C$2:$C$5193,MATCH(ROWS(M$2:M4319),M$2:M$5193,0)),"")</f>
        <v/>
      </c>
      <c r="R4319" s="70" t="str">
        <f>IFERROR(INDEX($C$2:$C$5193,MATCH(ROWS(N$2:N4319),N$2:N$5193,0)),"")</f>
        <v/>
      </c>
      <c r="S4319" s="92" t="str">
        <f>IFERROR(INDEX($C$2:$C$5193,MATCH(ROWS(O$2:O4319),O$2:O$5193,0)),"")</f>
        <v/>
      </c>
    </row>
    <row r="4320" spans="1:19" x14ac:dyDescent="0.25">
      <c r="A4320" s="68">
        <v>6068</v>
      </c>
      <c r="B4320" s="68" t="s">
        <v>12996</v>
      </c>
      <c r="C4320" s="68" t="s">
        <v>12997</v>
      </c>
      <c r="D4320" s="68" t="s">
        <v>12933</v>
      </c>
      <c r="E4320" s="68" t="s">
        <v>22457</v>
      </c>
      <c r="F4320" s="68" t="s">
        <v>12998</v>
      </c>
      <c r="G4320" s="68" t="s">
        <v>12999</v>
      </c>
      <c r="H4320" s="68">
        <v>-14.853999999999999</v>
      </c>
      <c r="I4320" s="68">
        <v>-74.961500000000001</v>
      </c>
      <c r="J4320" s="68">
        <v>1860</v>
      </c>
      <c r="K4320" s="68">
        <v>-5</v>
      </c>
      <c r="L4320" s="68">
        <f>COUNTIFS(Aéroports!$C$2:$C$5193,Aéroports!$C4320,Aéroports!$D$2:$D$5193,Aéroports!$D4320)</f>
        <v>1</v>
      </c>
      <c r="M4320" s="68" t="str">
        <f>IF(AND(Formulaire!$H$15=Aéroports!$E4320,--ISNUMBER(IFERROR(SEARCH(Formulaire!$H$16,$C4320,1),""))=1),MAX(M$1:M4319)+1,"")</f>
        <v/>
      </c>
      <c r="N4320" s="68" t="str">
        <f>IF(AND(Formulaire!$H$21=Aéroports!$E4320,--ISNUMBER(IFERROR(SEARCH(Formulaire!$H$22,$C4320,1),""))=1),MAX(N$1:N4319)+1,"")</f>
        <v/>
      </c>
      <c r="O4320" s="68" t="str">
        <f>IF(AND(Formulaire!$H$27=Aéroports!$E4320,--ISNUMBER(IFERROR(SEARCH(Formulaire!$H$28,$C4320,1),""))=1),MAX(O$1:O4319)+1,"")</f>
        <v/>
      </c>
      <c r="Q4320" s="91" t="str">
        <f>IFERROR(INDEX($C$2:$C$5193,MATCH(ROWS(M$2:M4320),M$2:M$5193,0)),"")</f>
        <v/>
      </c>
      <c r="R4320" s="70" t="str">
        <f>IFERROR(INDEX($C$2:$C$5193,MATCH(ROWS(N$2:N4320),N$2:N$5193,0)),"")</f>
        <v/>
      </c>
      <c r="S4320" s="92" t="str">
        <f>IFERROR(INDEX($C$2:$C$5193,MATCH(ROWS(O$2:O4320),O$2:O$5193,0)),"")</f>
        <v/>
      </c>
    </row>
    <row r="4321" spans="1:19" x14ac:dyDescent="0.25">
      <c r="A4321" s="69">
        <v>2805</v>
      </c>
      <c r="B4321" s="69" t="s">
        <v>13000</v>
      </c>
      <c r="C4321" s="69" t="s">
        <v>13001</v>
      </c>
      <c r="D4321" s="69" t="s">
        <v>12933</v>
      </c>
      <c r="E4321" s="69" t="s">
        <v>22457</v>
      </c>
      <c r="F4321" s="69" t="s">
        <v>13002</v>
      </c>
      <c r="G4321" s="69" t="s">
        <v>13003</v>
      </c>
      <c r="H4321" s="69">
        <v>-13.744899999999999</v>
      </c>
      <c r="I4321" s="69">
        <v>-76.220299999999995</v>
      </c>
      <c r="J4321" s="69">
        <v>39</v>
      </c>
      <c r="K4321" s="69">
        <v>-5</v>
      </c>
      <c r="L4321" s="69">
        <f>COUNTIFS(Aéroports!$C$2:$C$5193,Aéroports!$C4321,Aéroports!$D$2:$D$5193,Aéroports!$D4321)</f>
        <v>1</v>
      </c>
      <c r="M4321" s="69" t="str">
        <f>IF(AND(Formulaire!$H$15=Aéroports!$E4321,--ISNUMBER(IFERROR(SEARCH(Formulaire!$H$16,$C4321,1),""))=1),MAX(M$1:M4320)+1,"")</f>
        <v/>
      </c>
      <c r="N4321" s="69" t="str">
        <f>IF(AND(Formulaire!$H$21=Aéroports!$E4321,--ISNUMBER(IFERROR(SEARCH(Formulaire!$H$22,$C4321,1),""))=1),MAX(N$1:N4320)+1,"")</f>
        <v/>
      </c>
      <c r="O4321" s="69" t="str">
        <f>IF(AND(Formulaire!$H$27=Aéroports!$E4321,--ISNUMBER(IFERROR(SEARCH(Formulaire!$H$28,$C4321,1),""))=1),MAX(O$1:O4320)+1,"")</f>
        <v/>
      </c>
      <c r="Q4321" s="91" t="str">
        <f>IFERROR(INDEX($C$2:$C$5193,MATCH(ROWS(M$2:M4321),M$2:M$5193,0)),"")</f>
        <v/>
      </c>
      <c r="R4321" s="70" t="str">
        <f>IFERROR(INDEX($C$2:$C$5193,MATCH(ROWS(N$2:N4321),N$2:N$5193,0)),"")</f>
        <v/>
      </c>
      <c r="S4321" s="92" t="str">
        <f>IFERROR(INDEX($C$2:$C$5193,MATCH(ROWS(O$2:O4321),O$2:O$5193,0)),"")</f>
        <v/>
      </c>
    </row>
    <row r="4322" spans="1:19" x14ac:dyDescent="0.25">
      <c r="A4322" s="68">
        <v>2809</v>
      </c>
      <c r="B4322" s="68" t="s">
        <v>13004</v>
      </c>
      <c r="C4322" s="68" t="s">
        <v>13005</v>
      </c>
      <c r="D4322" s="68" t="s">
        <v>12933</v>
      </c>
      <c r="E4322" s="68" t="s">
        <v>22457</v>
      </c>
      <c r="F4322" s="68" t="s">
        <v>13006</v>
      </c>
      <c r="G4322" s="68" t="s">
        <v>13007</v>
      </c>
      <c r="H4322" s="68">
        <v>-5.2057500000000001</v>
      </c>
      <c r="I4322" s="68">
        <v>-80.616399999999999</v>
      </c>
      <c r="J4322" s="68">
        <v>120</v>
      </c>
      <c r="K4322" s="68">
        <v>-5</v>
      </c>
      <c r="L4322" s="68">
        <f>COUNTIFS(Aéroports!$C$2:$C$5193,Aéroports!$C4322,Aéroports!$D$2:$D$5193,Aéroports!$D4322)</f>
        <v>1</v>
      </c>
      <c r="M4322" s="68" t="str">
        <f>IF(AND(Formulaire!$H$15=Aéroports!$E4322,--ISNUMBER(IFERROR(SEARCH(Formulaire!$H$16,$C4322,1),""))=1),MAX(M$1:M4321)+1,"")</f>
        <v/>
      </c>
      <c r="N4322" s="68" t="str">
        <f>IF(AND(Formulaire!$H$21=Aéroports!$E4322,--ISNUMBER(IFERROR(SEARCH(Formulaire!$H$22,$C4322,1),""))=1),MAX(N$1:N4321)+1,"")</f>
        <v/>
      </c>
      <c r="O4322" s="68" t="str">
        <f>IF(AND(Formulaire!$H$27=Aéroports!$E4322,--ISNUMBER(IFERROR(SEARCH(Formulaire!$H$28,$C4322,1),""))=1),MAX(O$1:O4321)+1,"")</f>
        <v/>
      </c>
      <c r="Q4322" s="91" t="str">
        <f>IFERROR(INDEX($C$2:$C$5193,MATCH(ROWS(M$2:M4322),M$2:M$5193,0)),"")</f>
        <v/>
      </c>
      <c r="R4322" s="70" t="str">
        <f>IFERROR(INDEX($C$2:$C$5193,MATCH(ROWS(N$2:N4322),N$2:N$5193,0)),"")</f>
        <v/>
      </c>
      <c r="S4322" s="92" t="str">
        <f>IFERROR(INDEX($C$2:$C$5193,MATCH(ROWS(O$2:O4322),O$2:O$5193,0)),"")</f>
        <v/>
      </c>
    </row>
    <row r="4323" spans="1:19" x14ac:dyDescent="0.25">
      <c r="A4323" s="69">
        <v>2781</v>
      </c>
      <c r="B4323" s="69" t="s">
        <v>13008</v>
      </c>
      <c r="C4323" s="69" t="s">
        <v>13009</v>
      </c>
      <c r="D4323" s="69" t="s">
        <v>12933</v>
      </c>
      <c r="E4323" s="69" t="s">
        <v>22457</v>
      </c>
      <c r="F4323" s="69" t="s">
        <v>13010</v>
      </c>
      <c r="G4323" s="69" t="s">
        <v>13011</v>
      </c>
      <c r="H4323" s="69">
        <v>-8.3779400000000006</v>
      </c>
      <c r="I4323" s="69">
        <v>-74.574299999999994</v>
      </c>
      <c r="J4323" s="69">
        <v>513</v>
      </c>
      <c r="K4323" s="69">
        <v>-5</v>
      </c>
      <c r="L4323" s="69">
        <f>COUNTIFS(Aéroports!$C$2:$C$5193,Aéroports!$C4323,Aéroports!$D$2:$D$5193,Aéroports!$D4323)</f>
        <v>1</v>
      </c>
      <c r="M4323" s="69" t="str">
        <f>IF(AND(Formulaire!$H$15=Aéroports!$E4323,--ISNUMBER(IFERROR(SEARCH(Formulaire!$H$16,$C4323,1),""))=1),MAX(M$1:M4322)+1,"")</f>
        <v/>
      </c>
      <c r="N4323" s="69" t="str">
        <f>IF(AND(Formulaire!$H$21=Aéroports!$E4323,--ISNUMBER(IFERROR(SEARCH(Formulaire!$H$22,$C4323,1),""))=1),MAX(N$1:N4322)+1,"")</f>
        <v/>
      </c>
      <c r="O4323" s="69" t="str">
        <f>IF(AND(Formulaire!$H$27=Aéroports!$E4323,--ISNUMBER(IFERROR(SEARCH(Formulaire!$H$28,$C4323,1),""))=1),MAX(O$1:O4322)+1,"")</f>
        <v/>
      </c>
      <c r="Q4323" s="91" t="str">
        <f>IFERROR(INDEX($C$2:$C$5193,MATCH(ROWS(M$2:M4323),M$2:M$5193,0)),"")</f>
        <v/>
      </c>
      <c r="R4323" s="70" t="str">
        <f>IFERROR(INDEX($C$2:$C$5193,MATCH(ROWS(N$2:N4323),N$2:N$5193,0)),"")</f>
        <v/>
      </c>
      <c r="S4323" s="92" t="str">
        <f>IFERROR(INDEX($C$2:$C$5193,MATCH(ROWS(O$2:O4323),O$2:O$5193,0)),"")</f>
        <v/>
      </c>
    </row>
    <row r="4324" spans="1:19" x14ac:dyDescent="0.25">
      <c r="A4324" s="68">
        <v>2808</v>
      </c>
      <c r="B4324" s="68" t="s">
        <v>13012</v>
      </c>
      <c r="C4324" s="68" t="s">
        <v>13013</v>
      </c>
      <c r="D4324" s="68" t="s">
        <v>12933</v>
      </c>
      <c r="E4324" s="68" t="s">
        <v>22457</v>
      </c>
      <c r="F4324" s="68" t="s">
        <v>13014</v>
      </c>
      <c r="G4324" s="68" t="s">
        <v>13015</v>
      </c>
      <c r="H4324" s="68">
        <v>-12.6136</v>
      </c>
      <c r="I4324" s="68">
        <v>-69.2286</v>
      </c>
      <c r="J4324" s="68">
        <v>659</v>
      </c>
      <c r="K4324" s="68">
        <v>-5</v>
      </c>
      <c r="L4324" s="68">
        <f>COUNTIFS(Aéroports!$C$2:$C$5193,Aéroports!$C4324,Aéroports!$D$2:$D$5193,Aéroports!$D4324)</f>
        <v>1</v>
      </c>
      <c r="M4324" s="68" t="str">
        <f>IF(AND(Formulaire!$H$15=Aéroports!$E4324,--ISNUMBER(IFERROR(SEARCH(Formulaire!$H$16,$C4324,1),""))=1),MAX(M$1:M4323)+1,"")</f>
        <v/>
      </c>
      <c r="N4324" s="68" t="str">
        <f>IF(AND(Formulaire!$H$21=Aéroports!$E4324,--ISNUMBER(IFERROR(SEARCH(Formulaire!$H$22,$C4324,1),""))=1),MAX(N$1:N4323)+1,"")</f>
        <v/>
      </c>
      <c r="O4324" s="68" t="str">
        <f>IF(AND(Formulaire!$H$27=Aéroports!$E4324,--ISNUMBER(IFERROR(SEARCH(Formulaire!$H$28,$C4324,1),""))=1),MAX(O$1:O4323)+1,"")</f>
        <v/>
      </c>
      <c r="Q4324" s="91" t="str">
        <f>IFERROR(INDEX($C$2:$C$5193,MATCH(ROWS(M$2:M4324),M$2:M$5193,0)),"")</f>
        <v/>
      </c>
      <c r="R4324" s="70" t="str">
        <f>IFERROR(INDEX($C$2:$C$5193,MATCH(ROWS(N$2:N4324),N$2:N$5193,0)),"")</f>
        <v/>
      </c>
      <c r="S4324" s="92" t="str">
        <f>IFERROR(INDEX($C$2:$C$5193,MATCH(ROWS(O$2:O4324),O$2:O$5193,0)),"")</f>
        <v/>
      </c>
    </row>
    <row r="4325" spans="1:19" x14ac:dyDescent="0.25">
      <c r="A4325" s="69">
        <v>11945</v>
      </c>
      <c r="B4325" s="69" t="s">
        <v>13016</v>
      </c>
      <c r="C4325" s="69" t="s">
        <v>13017</v>
      </c>
      <c r="D4325" s="69" t="s">
        <v>12933</v>
      </c>
      <c r="E4325" s="69" t="s">
        <v>22457</v>
      </c>
      <c r="F4325" s="69" t="s">
        <v>13018</v>
      </c>
      <c r="G4325" s="69" t="s">
        <v>13019</v>
      </c>
      <c r="H4325" s="69">
        <v>-6.0678599999999996</v>
      </c>
      <c r="I4325" s="69">
        <v>-77.16</v>
      </c>
      <c r="J4325" s="69">
        <v>2707</v>
      </c>
      <c r="K4325" s="69" t="s">
        <v>340</v>
      </c>
      <c r="L4325" s="69">
        <f>COUNTIFS(Aéroports!$C$2:$C$5193,Aéroports!$C4325,Aéroports!$D$2:$D$5193,Aéroports!$D4325)</f>
        <v>1</v>
      </c>
      <c r="M4325" s="69" t="str">
        <f>IF(AND(Formulaire!$H$15=Aéroports!$E4325,--ISNUMBER(IFERROR(SEARCH(Formulaire!$H$16,$C4325,1),""))=1),MAX(M$1:M4324)+1,"")</f>
        <v/>
      </c>
      <c r="N4325" s="69" t="str">
        <f>IF(AND(Formulaire!$H$21=Aéroports!$E4325,--ISNUMBER(IFERROR(SEARCH(Formulaire!$H$22,$C4325,1),""))=1),MAX(N$1:N4324)+1,"")</f>
        <v/>
      </c>
      <c r="O4325" s="69" t="str">
        <f>IF(AND(Formulaire!$H$27=Aéroports!$E4325,--ISNUMBER(IFERROR(SEARCH(Formulaire!$H$28,$C4325,1),""))=1),MAX(O$1:O4324)+1,"")</f>
        <v/>
      </c>
      <c r="Q4325" s="91" t="str">
        <f>IFERROR(INDEX($C$2:$C$5193,MATCH(ROWS(M$2:M4325),M$2:M$5193,0)),"")</f>
        <v/>
      </c>
      <c r="R4325" s="70" t="str">
        <f>IFERROR(INDEX($C$2:$C$5193,MATCH(ROWS(N$2:N4325),N$2:N$5193,0)),"")</f>
        <v/>
      </c>
      <c r="S4325" s="92" t="str">
        <f>IFERROR(INDEX($C$2:$C$5193,MATCH(ROWS(O$2:O4325),O$2:O$5193,0)),"")</f>
        <v/>
      </c>
    </row>
    <row r="4326" spans="1:19" x14ac:dyDescent="0.25">
      <c r="A4326" s="68">
        <v>2807</v>
      </c>
      <c r="B4326" s="68" t="s">
        <v>13020</v>
      </c>
      <c r="C4326" s="68" t="s">
        <v>13021</v>
      </c>
      <c r="D4326" s="68" t="s">
        <v>12933</v>
      </c>
      <c r="E4326" s="68" t="s">
        <v>22457</v>
      </c>
      <c r="F4326" s="68" t="s">
        <v>13022</v>
      </c>
      <c r="G4326" s="68" t="s">
        <v>13023</v>
      </c>
      <c r="H4326" s="68">
        <v>-18.0533</v>
      </c>
      <c r="I4326" s="68">
        <v>-70.275800000000004</v>
      </c>
      <c r="J4326" s="68">
        <v>1538</v>
      </c>
      <c r="K4326" s="68">
        <v>-5</v>
      </c>
      <c r="L4326" s="68">
        <f>COUNTIFS(Aéroports!$C$2:$C$5193,Aéroports!$C4326,Aéroports!$D$2:$D$5193,Aéroports!$D4326)</f>
        <v>1</v>
      </c>
      <c r="M4326" s="68" t="str">
        <f>IF(AND(Formulaire!$H$15=Aéroports!$E4326,--ISNUMBER(IFERROR(SEARCH(Formulaire!$H$16,$C4326,1),""))=1),MAX(M$1:M4325)+1,"")</f>
        <v/>
      </c>
      <c r="N4326" s="68" t="str">
        <f>IF(AND(Formulaire!$H$21=Aéroports!$E4326,--ISNUMBER(IFERROR(SEARCH(Formulaire!$H$22,$C4326,1),""))=1),MAX(N$1:N4325)+1,"")</f>
        <v/>
      </c>
      <c r="O4326" s="68" t="str">
        <f>IF(AND(Formulaire!$H$27=Aéroports!$E4326,--ISNUMBER(IFERROR(SEARCH(Formulaire!$H$28,$C4326,1),""))=1),MAX(O$1:O4325)+1,"")</f>
        <v/>
      </c>
      <c r="Q4326" s="91" t="str">
        <f>IFERROR(INDEX($C$2:$C$5193,MATCH(ROWS(M$2:M4326),M$2:M$5193,0)),"")</f>
        <v/>
      </c>
      <c r="R4326" s="70" t="str">
        <f>IFERROR(INDEX($C$2:$C$5193,MATCH(ROWS(N$2:N4326),N$2:N$5193,0)),"")</f>
        <v/>
      </c>
      <c r="S4326" s="92" t="str">
        <f>IFERROR(INDEX($C$2:$C$5193,MATCH(ROWS(O$2:O4326),O$2:O$5193,0)),"")</f>
        <v/>
      </c>
    </row>
    <row r="4327" spans="1:19" x14ac:dyDescent="0.25">
      <c r="A4327" s="69">
        <v>2810</v>
      </c>
      <c r="B4327" s="69" t="s">
        <v>13024</v>
      </c>
      <c r="C4327" s="69" t="s">
        <v>13025</v>
      </c>
      <c r="D4327" s="69" t="s">
        <v>12933</v>
      </c>
      <c r="E4327" s="69" t="s">
        <v>22457</v>
      </c>
      <c r="F4327" s="69" t="s">
        <v>13026</v>
      </c>
      <c r="G4327" s="69" t="s">
        <v>13027</v>
      </c>
      <c r="H4327" s="69">
        <v>-4.5766400000000003</v>
      </c>
      <c r="I4327" s="69">
        <v>-81.254099999999994</v>
      </c>
      <c r="J4327" s="69">
        <v>282</v>
      </c>
      <c r="K4327" s="69">
        <v>-5</v>
      </c>
      <c r="L4327" s="69">
        <f>COUNTIFS(Aéroports!$C$2:$C$5193,Aéroports!$C4327,Aéroports!$D$2:$D$5193,Aéroports!$D4327)</f>
        <v>1</v>
      </c>
      <c r="M4327" s="69" t="str">
        <f>IF(AND(Formulaire!$H$15=Aéroports!$E4327,--ISNUMBER(IFERROR(SEARCH(Formulaire!$H$16,$C4327,1),""))=1),MAX(M$1:M4326)+1,"")</f>
        <v/>
      </c>
      <c r="N4327" s="69" t="str">
        <f>IF(AND(Formulaire!$H$21=Aéroports!$E4327,--ISNUMBER(IFERROR(SEARCH(Formulaire!$H$22,$C4327,1),""))=1),MAX(N$1:N4326)+1,"")</f>
        <v/>
      </c>
      <c r="O4327" s="69" t="str">
        <f>IF(AND(Formulaire!$H$27=Aéroports!$E4327,--ISNUMBER(IFERROR(SEARCH(Formulaire!$H$28,$C4327,1),""))=1),MAX(O$1:O4326)+1,"")</f>
        <v/>
      </c>
      <c r="Q4327" s="91" t="str">
        <f>IFERROR(INDEX($C$2:$C$5193,MATCH(ROWS(M$2:M4327),M$2:M$5193,0)),"")</f>
        <v/>
      </c>
      <c r="R4327" s="70" t="str">
        <f>IFERROR(INDEX($C$2:$C$5193,MATCH(ROWS(N$2:N4327),N$2:N$5193,0)),"")</f>
        <v/>
      </c>
      <c r="S4327" s="92" t="str">
        <f>IFERROR(INDEX($C$2:$C$5193,MATCH(ROWS(O$2:O4327),O$2:O$5193,0)),"")</f>
        <v/>
      </c>
    </row>
    <row r="4328" spans="1:19" x14ac:dyDescent="0.25">
      <c r="A4328" s="68">
        <v>2806</v>
      </c>
      <c r="B4328" s="68" t="s">
        <v>13028</v>
      </c>
      <c r="C4328" s="68" t="s">
        <v>13029</v>
      </c>
      <c r="D4328" s="68" t="s">
        <v>12933</v>
      </c>
      <c r="E4328" s="68" t="s">
        <v>22457</v>
      </c>
      <c r="F4328" s="68" t="s">
        <v>13030</v>
      </c>
      <c r="G4328" s="68" t="s">
        <v>13031</v>
      </c>
      <c r="H4328" s="68">
        <v>-6.5087400000000004</v>
      </c>
      <c r="I4328" s="68">
        <v>-76.373199999999997</v>
      </c>
      <c r="J4328" s="68">
        <v>869</v>
      </c>
      <c r="K4328" s="68">
        <v>-5</v>
      </c>
      <c r="L4328" s="68">
        <f>COUNTIFS(Aéroports!$C$2:$C$5193,Aéroports!$C4328,Aéroports!$D$2:$D$5193,Aéroports!$D4328)</f>
        <v>1</v>
      </c>
      <c r="M4328" s="68" t="str">
        <f>IF(AND(Formulaire!$H$15=Aéroports!$E4328,--ISNUMBER(IFERROR(SEARCH(Formulaire!$H$16,$C4328,1),""))=1),MAX(M$1:M4327)+1,"")</f>
        <v/>
      </c>
      <c r="N4328" s="68" t="str">
        <f>IF(AND(Formulaire!$H$21=Aéroports!$E4328,--ISNUMBER(IFERROR(SEARCH(Formulaire!$H$22,$C4328,1),""))=1),MAX(N$1:N4327)+1,"")</f>
        <v/>
      </c>
      <c r="O4328" s="68" t="str">
        <f>IF(AND(Formulaire!$H$27=Aéroports!$E4328,--ISNUMBER(IFERROR(SEARCH(Formulaire!$H$28,$C4328,1),""))=1),MAX(O$1:O4327)+1,"")</f>
        <v/>
      </c>
      <c r="Q4328" s="91" t="str">
        <f>IFERROR(INDEX($C$2:$C$5193,MATCH(ROWS(M$2:M4328),M$2:M$5193,0)),"")</f>
        <v/>
      </c>
      <c r="R4328" s="70" t="str">
        <f>IFERROR(INDEX($C$2:$C$5193,MATCH(ROWS(N$2:N4328),N$2:N$5193,0)),"")</f>
        <v/>
      </c>
      <c r="S4328" s="92" t="str">
        <f>IFERROR(INDEX($C$2:$C$5193,MATCH(ROWS(O$2:O4328),O$2:O$5193,0)),"")</f>
        <v/>
      </c>
    </row>
    <row r="4329" spans="1:19" x14ac:dyDescent="0.25">
      <c r="A4329" s="69">
        <v>9768</v>
      </c>
      <c r="B4329" s="69" t="s">
        <v>13032</v>
      </c>
      <c r="C4329" s="69" t="s">
        <v>13033</v>
      </c>
      <c r="D4329" s="69" t="s">
        <v>12933</v>
      </c>
      <c r="E4329" s="69" t="s">
        <v>22457</v>
      </c>
      <c r="F4329" s="69" t="s">
        <v>13034</v>
      </c>
      <c r="G4329" s="69" t="s">
        <v>13035</v>
      </c>
      <c r="H4329" s="69">
        <v>-9.1329999999999991</v>
      </c>
      <c r="I4329" s="69">
        <v>-75.95</v>
      </c>
      <c r="J4329" s="69">
        <v>2010</v>
      </c>
      <c r="K4329" s="69">
        <v>-5</v>
      </c>
      <c r="L4329" s="69">
        <f>COUNTIFS(Aéroports!$C$2:$C$5193,Aéroports!$C4329,Aéroports!$D$2:$D$5193,Aéroports!$D4329)</f>
        <v>1</v>
      </c>
      <c r="M4329" s="69" t="str">
        <f>IF(AND(Formulaire!$H$15=Aéroports!$E4329,--ISNUMBER(IFERROR(SEARCH(Formulaire!$H$16,$C4329,1),""))=1),MAX(M$1:M4328)+1,"")</f>
        <v/>
      </c>
      <c r="N4329" s="69" t="str">
        <f>IF(AND(Formulaire!$H$21=Aéroports!$E4329,--ISNUMBER(IFERROR(SEARCH(Formulaire!$H$22,$C4329,1),""))=1),MAX(N$1:N4328)+1,"")</f>
        <v/>
      </c>
      <c r="O4329" s="69" t="str">
        <f>IF(AND(Formulaire!$H$27=Aéroports!$E4329,--ISNUMBER(IFERROR(SEARCH(Formulaire!$H$28,$C4329,1),""))=1),MAX(O$1:O4328)+1,"")</f>
        <v/>
      </c>
      <c r="Q4329" s="91" t="str">
        <f>IFERROR(INDEX($C$2:$C$5193,MATCH(ROWS(M$2:M4329),M$2:M$5193,0)),"")</f>
        <v/>
      </c>
      <c r="R4329" s="70" t="str">
        <f>IFERROR(INDEX($C$2:$C$5193,MATCH(ROWS(N$2:N4329),N$2:N$5193,0)),"")</f>
        <v/>
      </c>
      <c r="S4329" s="92" t="str">
        <f>IFERROR(INDEX($C$2:$C$5193,MATCH(ROWS(O$2:O4329),O$2:O$5193,0)),"")</f>
        <v/>
      </c>
    </row>
    <row r="4330" spans="1:19" x14ac:dyDescent="0.25">
      <c r="A4330" s="68">
        <v>2804</v>
      </c>
      <c r="B4330" s="68" t="s">
        <v>13036</v>
      </c>
      <c r="C4330" s="68" t="s">
        <v>13037</v>
      </c>
      <c r="D4330" s="68" t="s">
        <v>12933</v>
      </c>
      <c r="E4330" s="68" t="s">
        <v>22457</v>
      </c>
      <c r="F4330" s="68" t="s">
        <v>13038</v>
      </c>
      <c r="G4330" s="68" t="s">
        <v>13039</v>
      </c>
      <c r="H4330" s="68">
        <v>-8.08141</v>
      </c>
      <c r="I4330" s="68">
        <v>-79.108800000000002</v>
      </c>
      <c r="J4330" s="68">
        <v>106</v>
      </c>
      <c r="K4330" s="68">
        <v>-5</v>
      </c>
      <c r="L4330" s="68">
        <f>COUNTIFS(Aéroports!$C$2:$C$5193,Aéroports!$C4330,Aéroports!$D$2:$D$5193,Aéroports!$D4330)</f>
        <v>1</v>
      </c>
      <c r="M4330" s="68" t="str">
        <f>IF(AND(Formulaire!$H$15=Aéroports!$E4330,--ISNUMBER(IFERROR(SEARCH(Formulaire!$H$16,$C4330,1),""))=1),MAX(M$1:M4329)+1,"")</f>
        <v/>
      </c>
      <c r="N4330" s="68" t="str">
        <f>IF(AND(Formulaire!$H$21=Aéroports!$E4330,--ISNUMBER(IFERROR(SEARCH(Formulaire!$H$22,$C4330,1),""))=1),MAX(N$1:N4329)+1,"")</f>
        <v/>
      </c>
      <c r="O4330" s="68" t="str">
        <f>IF(AND(Formulaire!$H$27=Aéroports!$E4330,--ISNUMBER(IFERROR(SEARCH(Formulaire!$H$28,$C4330,1),""))=1),MAX(O$1:O4329)+1,"")</f>
        <v/>
      </c>
      <c r="Q4330" s="91" t="str">
        <f>IFERROR(INDEX($C$2:$C$5193,MATCH(ROWS(M$2:M4330),M$2:M$5193,0)),"")</f>
        <v/>
      </c>
      <c r="R4330" s="70" t="str">
        <f>IFERROR(INDEX($C$2:$C$5193,MATCH(ROWS(N$2:N4330),N$2:N$5193,0)),"")</f>
        <v/>
      </c>
      <c r="S4330" s="92" t="str">
        <f>IFERROR(INDEX($C$2:$C$5193,MATCH(ROWS(O$2:O4330),O$2:O$5193,0)),"")</f>
        <v/>
      </c>
    </row>
    <row r="4331" spans="1:19" x14ac:dyDescent="0.25">
      <c r="A4331" s="69">
        <v>2796</v>
      </c>
      <c r="B4331" s="69" t="s">
        <v>13040</v>
      </c>
      <c r="C4331" s="69" t="s">
        <v>13041</v>
      </c>
      <c r="D4331" s="69" t="s">
        <v>12933</v>
      </c>
      <c r="E4331" s="69" t="s">
        <v>22457</v>
      </c>
      <c r="F4331" s="69" t="s">
        <v>13042</v>
      </c>
      <c r="G4331" s="69" t="s">
        <v>13043</v>
      </c>
      <c r="H4331" s="69">
        <v>-3.55253</v>
      </c>
      <c r="I4331" s="69">
        <v>-80.381399999999999</v>
      </c>
      <c r="J4331" s="69">
        <v>115</v>
      </c>
      <c r="K4331" s="69">
        <v>-5</v>
      </c>
      <c r="L4331" s="69">
        <f>COUNTIFS(Aéroports!$C$2:$C$5193,Aéroports!$C4331,Aéroports!$D$2:$D$5193,Aéroports!$D4331)</f>
        <v>1</v>
      </c>
      <c r="M4331" s="69" t="str">
        <f>IF(AND(Formulaire!$H$15=Aéroports!$E4331,--ISNUMBER(IFERROR(SEARCH(Formulaire!$H$16,$C4331,1),""))=1),MAX(M$1:M4330)+1,"")</f>
        <v/>
      </c>
      <c r="N4331" s="69" t="str">
        <f>IF(AND(Formulaire!$H$21=Aéroports!$E4331,--ISNUMBER(IFERROR(SEARCH(Formulaire!$H$22,$C4331,1),""))=1),MAX(N$1:N4330)+1,"")</f>
        <v/>
      </c>
      <c r="O4331" s="69" t="str">
        <f>IF(AND(Formulaire!$H$27=Aéroports!$E4331,--ISNUMBER(IFERROR(SEARCH(Formulaire!$H$28,$C4331,1),""))=1),MAX(O$1:O4330)+1,"")</f>
        <v/>
      </c>
      <c r="Q4331" s="91" t="str">
        <f>IFERROR(INDEX($C$2:$C$5193,MATCH(ROWS(M$2:M4331),M$2:M$5193,0)),"")</f>
        <v/>
      </c>
      <c r="R4331" s="70" t="str">
        <f>IFERROR(INDEX($C$2:$C$5193,MATCH(ROWS(N$2:N4331),N$2:N$5193,0)),"")</f>
        <v/>
      </c>
      <c r="S4331" s="92" t="str">
        <f>IFERROR(INDEX($C$2:$C$5193,MATCH(ROWS(O$2:O4331),O$2:O$5193,0)),"")</f>
        <v/>
      </c>
    </row>
    <row r="4332" spans="1:19" x14ac:dyDescent="0.25">
      <c r="A4332" s="68">
        <v>2797</v>
      </c>
      <c r="B4332" s="68" t="s">
        <v>13044</v>
      </c>
      <c r="C4332" s="68" t="s">
        <v>13045</v>
      </c>
      <c r="D4332" s="68" t="s">
        <v>12933</v>
      </c>
      <c r="E4332" s="68" t="s">
        <v>22457</v>
      </c>
      <c r="F4332" s="68" t="s">
        <v>13046</v>
      </c>
      <c r="G4332" s="68" t="s">
        <v>13047</v>
      </c>
      <c r="H4332" s="68">
        <v>-5.89377</v>
      </c>
      <c r="I4332" s="68">
        <v>-76.118200000000002</v>
      </c>
      <c r="J4332" s="68">
        <v>587</v>
      </c>
      <c r="K4332" s="68">
        <v>-5</v>
      </c>
      <c r="L4332" s="68">
        <f>COUNTIFS(Aéroports!$C$2:$C$5193,Aéroports!$C4332,Aéroports!$D$2:$D$5193,Aéroports!$D4332)</f>
        <v>1</v>
      </c>
      <c r="M4332" s="68" t="str">
        <f>IF(AND(Formulaire!$H$15=Aéroports!$E4332,--ISNUMBER(IFERROR(SEARCH(Formulaire!$H$16,$C4332,1),""))=1),MAX(M$1:M4331)+1,"")</f>
        <v/>
      </c>
      <c r="N4332" s="68" t="str">
        <f>IF(AND(Formulaire!$H$21=Aéroports!$E4332,--ISNUMBER(IFERROR(SEARCH(Formulaire!$H$22,$C4332,1),""))=1),MAX(N$1:N4331)+1,"")</f>
        <v/>
      </c>
      <c r="O4332" s="68" t="str">
        <f>IF(AND(Formulaire!$H$27=Aéroports!$E4332,--ISNUMBER(IFERROR(SEARCH(Formulaire!$H$28,$C4332,1),""))=1),MAX(O$1:O4331)+1,"")</f>
        <v/>
      </c>
      <c r="Q4332" s="91" t="str">
        <f>IFERROR(INDEX($C$2:$C$5193,MATCH(ROWS(M$2:M4332),M$2:M$5193,0)),"")</f>
        <v/>
      </c>
      <c r="R4332" s="70" t="str">
        <f>IFERROR(INDEX($C$2:$C$5193,MATCH(ROWS(N$2:N4332),N$2:N$5193,0)),"")</f>
        <v/>
      </c>
      <c r="S4332" s="92" t="str">
        <f>IFERROR(INDEX($C$2:$C$5193,MATCH(ROWS(O$2:O4332),O$2:O$5193,0)),"")</f>
        <v/>
      </c>
    </row>
    <row r="4333" spans="1:19" x14ac:dyDescent="0.25">
      <c r="A4333" s="69">
        <v>4140</v>
      </c>
      <c r="B4333" s="69" t="s">
        <v>13048</v>
      </c>
      <c r="C4333" s="69" t="s">
        <v>13049</v>
      </c>
      <c r="D4333" s="69" t="s">
        <v>13050</v>
      </c>
      <c r="E4333" s="69" t="s">
        <v>13050</v>
      </c>
      <c r="F4333" s="69" t="s">
        <v>13051</v>
      </c>
      <c r="G4333" s="69" t="s">
        <v>13052</v>
      </c>
      <c r="H4333" s="69">
        <v>15.186</v>
      </c>
      <c r="I4333" s="69">
        <v>120.56</v>
      </c>
      <c r="J4333" s="69">
        <v>484</v>
      </c>
      <c r="K4333" s="69">
        <v>8</v>
      </c>
      <c r="L4333" s="69">
        <f>COUNTIFS(Aéroports!$C$2:$C$5193,Aéroports!$C4333,Aéroports!$D$2:$D$5193,Aéroports!$D4333)</f>
        <v>1</v>
      </c>
      <c r="M4333" s="69" t="str">
        <f>IF(AND(Formulaire!$H$15=Aéroports!$E4333,--ISNUMBER(IFERROR(SEARCH(Formulaire!$H$16,$C4333,1),""))=1),MAX(M$1:M4332)+1,"")</f>
        <v/>
      </c>
      <c r="N4333" s="69" t="str">
        <f>IF(AND(Formulaire!$H$21=Aéroports!$E4333,--ISNUMBER(IFERROR(SEARCH(Formulaire!$H$22,$C4333,1),""))=1),MAX(N$1:N4332)+1,"")</f>
        <v/>
      </c>
      <c r="O4333" s="69" t="str">
        <f>IF(AND(Formulaire!$H$27=Aéroports!$E4333,--ISNUMBER(IFERROR(SEARCH(Formulaire!$H$28,$C4333,1),""))=1),MAX(O$1:O4332)+1,"")</f>
        <v/>
      </c>
      <c r="Q4333" s="91" t="str">
        <f>IFERROR(INDEX($C$2:$C$5193,MATCH(ROWS(M$2:M4333),M$2:M$5193,0)),"")</f>
        <v/>
      </c>
      <c r="R4333" s="70" t="str">
        <f>IFERROR(INDEX($C$2:$C$5193,MATCH(ROWS(N$2:N4333),N$2:N$5193,0)),"")</f>
        <v/>
      </c>
      <c r="S4333" s="92" t="str">
        <f>IFERROR(INDEX($C$2:$C$5193,MATCH(ROWS(O$2:O4333),O$2:O$5193,0)),"")</f>
        <v/>
      </c>
    </row>
    <row r="4334" spans="1:19" x14ac:dyDescent="0.25">
      <c r="A4334" s="68">
        <v>2423</v>
      </c>
      <c r="B4334" s="68" t="s">
        <v>13053</v>
      </c>
      <c r="C4334" s="68" t="s">
        <v>13054</v>
      </c>
      <c r="D4334" s="68" t="s">
        <v>13050</v>
      </c>
      <c r="E4334" s="68" t="s">
        <v>13050</v>
      </c>
      <c r="F4334" s="68" t="s">
        <v>13055</v>
      </c>
      <c r="G4334" s="68" t="s">
        <v>13056</v>
      </c>
      <c r="H4334" s="68">
        <v>10.776400000000001</v>
      </c>
      <c r="I4334" s="68">
        <v>123.015</v>
      </c>
      <c r="J4334" s="68">
        <v>82</v>
      </c>
      <c r="K4334" s="68">
        <v>8</v>
      </c>
      <c r="L4334" s="68">
        <f>COUNTIFS(Aéroports!$C$2:$C$5193,Aéroports!$C4334,Aéroports!$D$2:$D$5193,Aéroports!$D4334)</f>
        <v>1</v>
      </c>
      <c r="M4334" s="68" t="str">
        <f>IF(AND(Formulaire!$H$15=Aéroports!$E4334,--ISNUMBER(IFERROR(SEARCH(Formulaire!$H$16,$C4334,1),""))=1),MAX(M$1:M4333)+1,"")</f>
        <v/>
      </c>
      <c r="N4334" s="68" t="str">
        <f>IF(AND(Formulaire!$H$21=Aéroports!$E4334,--ISNUMBER(IFERROR(SEARCH(Formulaire!$H$22,$C4334,1),""))=1),MAX(N$1:N4333)+1,"")</f>
        <v/>
      </c>
      <c r="O4334" s="68" t="str">
        <f>IF(AND(Formulaire!$H$27=Aéroports!$E4334,--ISNUMBER(IFERROR(SEARCH(Formulaire!$H$28,$C4334,1),""))=1),MAX(O$1:O4333)+1,"")</f>
        <v/>
      </c>
      <c r="Q4334" s="91" t="str">
        <f>IFERROR(INDEX($C$2:$C$5193,MATCH(ROWS(M$2:M4334),M$2:M$5193,0)),"")</f>
        <v/>
      </c>
      <c r="R4334" s="70" t="str">
        <f>IFERROR(INDEX($C$2:$C$5193,MATCH(ROWS(N$2:N4334),N$2:N$5193,0)),"")</f>
        <v/>
      </c>
      <c r="S4334" s="92" t="str">
        <f>IFERROR(INDEX($C$2:$C$5193,MATCH(ROWS(O$2:O4334),O$2:O$5193,0)),"")</f>
        <v/>
      </c>
    </row>
    <row r="4335" spans="1:19" x14ac:dyDescent="0.25">
      <c r="A4335" s="69">
        <v>2405</v>
      </c>
      <c r="B4335" s="69" t="s">
        <v>13057</v>
      </c>
      <c r="C4335" s="69" t="s">
        <v>13058</v>
      </c>
      <c r="D4335" s="69" t="s">
        <v>13050</v>
      </c>
      <c r="E4335" s="69" t="s">
        <v>13050</v>
      </c>
      <c r="F4335" s="69" t="s">
        <v>13059</v>
      </c>
      <c r="G4335" s="69" t="s">
        <v>13060</v>
      </c>
      <c r="H4335" s="69">
        <v>16.3751</v>
      </c>
      <c r="I4335" s="69">
        <v>120.62</v>
      </c>
      <c r="J4335" s="69">
        <v>4251</v>
      </c>
      <c r="K4335" s="69">
        <v>8</v>
      </c>
      <c r="L4335" s="69">
        <f>COUNTIFS(Aéroports!$C$2:$C$5193,Aéroports!$C4335,Aéroports!$D$2:$D$5193,Aéroports!$D4335)</f>
        <v>1</v>
      </c>
      <c r="M4335" s="69" t="str">
        <f>IF(AND(Formulaire!$H$15=Aéroports!$E4335,--ISNUMBER(IFERROR(SEARCH(Formulaire!$H$16,$C4335,1),""))=1),MAX(M$1:M4334)+1,"")</f>
        <v/>
      </c>
      <c r="N4335" s="69" t="str">
        <f>IF(AND(Formulaire!$H$21=Aéroports!$E4335,--ISNUMBER(IFERROR(SEARCH(Formulaire!$H$22,$C4335,1),""))=1),MAX(N$1:N4334)+1,"")</f>
        <v/>
      </c>
      <c r="O4335" s="69" t="str">
        <f>IF(AND(Formulaire!$H$27=Aéroports!$E4335,--ISNUMBER(IFERROR(SEARCH(Formulaire!$H$28,$C4335,1),""))=1),MAX(O$1:O4334)+1,"")</f>
        <v/>
      </c>
      <c r="Q4335" s="91" t="str">
        <f>IFERROR(INDEX($C$2:$C$5193,MATCH(ROWS(M$2:M4335),M$2:M$5193,0)),"")</f>
        <v/>
      </c>
      <c r="R4335" s="70" t="str">
        <f>IFERROR(INDEX($C$2:$C$5193,MATCH(ROWS(N$2:N4335),N$2:N$5193,0)),"")</f>
        <v/>
      </c>
      <c r="S4335" s="92" t="str">
        <f>IFERROR(INDEX($C$2:$C$5193,MATCH(ROWS(O$2:O4335),O$2:O$5193,0)),"")</f>
        <v/>
      </c>
    </row>
    <row r="4336" spans="1:19" x14ac:dyDescent="0.25">
      <c r="A4336" s="68">
        <v>6019</v>
      </c>
      <c r="B4336" s="68" t="s">
        <v>13061</v>
      </c>
      <c r="C4336" s="68" t="s">
        <v>13062</v>
      </c>
      <c r="D4336" s="68" t="s">
        <v>13050</v>
      </c>
      <c r="E4336" s="68" t="s">
        <v>13050</v>
      </c>
      <c r="F4336" s="68" t="s">
        <v>13063</v>
      </c>
      <c r="G4336" s="68" t="s">
        <v>13064</v>
      </c>
      <c r="H4336" s="68">
        <v>20.4513</v>
      </c>
      <c r="I4336" s="68">
        <v>121.98</v>
      </c>
      <c r="J4336" s="68">
        <v>291</v>
      </c>
      <c r="K4336" s="68">
        <v>8</v>
      </c>
      <c r="L4336" s="68">
        <f>COUNTIFS(Aéroports!$C$2:$C$5193,Aéroports!$C4336,Aéroports!$D$2:$D$5193,Aéroports!$D4336)</f>
        <v>1</v>
      </c>
      <c r="M4336" s="68" t="str">
        <f>IF(AND(Formulaire!$H$15=Aéroports!$E4336,--ISNUMBER(IFERROR(SEARCH(Formulaire!$H$16,$C4336,1),""))=1),MAX(M$1:M4335)+1,"")</f>
        <v/>
      </c>
      <c r="N4336" s="68" t="str">
        <f>IF(AND(Formulaire!$H$21=Aéroports!$E4336,--ISNUMBER(IFERROR(SEARCH(Formulaire!$H$22,$C4336,1),""))=1),MAX(N$1:N4335)+1,"")</f>
        <v/>
      </c>
      <c r="O4336" s="68" t="str">
        <f>IF(AND(Formulaire!$H$27=Aéroports!$E4336,--ISNUMBER(IFERROR(SEARCH(Formulaire!$H$28,$C4336,1),""))=1),MAX(O$1:O4335)+1,"")</f>
        <v/>
      </c>
      <c r="Q4336" s="91" t="str">
        <f>IFERROR(INDEX($C$2:$C$5193,MATCH(ROWS(M$2:M4336),M$2:M$5193,0)),"")</f>
        <v/>
      </c>
      <c r="R4336" s="70" t="str">
        <f>IFERROR(INDEX($C$2:$C$5193,MATCH(ROWS(N$2:N4336),N$2:N$5193,0)),"")</f>
        <v/>
      </c>
      <c r="S4336" s="92" t="str">
        <f>IFERROR(INDEX($C$2:$C$5193,MATCH(ROWS(O$2:O4336),O$2:O$5193,0)),"")</f>
        <v/>
      </c>
    </row>
    <row r="4337" spans="1:19" x14ac:dyDescent="0.25">
      <c r="A4337" s="69">
        <v>11927</v>
      </c>
      <c r="B4337" s="69" t="s">
        <v>13247</v>
      </c>
      <c r="C4337" s="69" t="s">
        <v>22586</v>
      </c>
      <c r="D4337" s="69" t="s">
        <v>13050</v>
      </c>
      <c r="E4337" s="69" t="s">
        <v>13050</v>
      </c>
      <c r="F4337" s="69" t="s">
        <v>13248</v>
      </c>
      <c r="G4337" s="69" t="s">
        <v>13249</v>
      </c>
      <c r="H4337" s="69">
        <v>8.1959499999999998</v>
      </c>
      <c r="I4337" s="69">
        <v>126.322</v>
      </c>
      <c r="J4337" s="69">
        <v>12</v>
      </c>
      <c r="K4337" s="69" t="s">
        <v>340</v>
      </c>
      <c r="L4337" s="69">
        <f>COUNTIFS(Aéroports!$C$2:$C$5193,Aéroports!$C4337,Aéroports!$D$2:$D$5193,Aéroports!$D4337)</f>
        <v>1</v>
      </c>
      <c r="M4337" s="69" t="str">
        <f>IF(AND(Formulaire!$H$15=Aéroports!$E4337,--ISNUMBER(IFERROR(SEARCH(Formulaire!$H$16,$C4337,1),""))=1),MAX(M$1:M4336)+1,"")</f>
        <v/>
      </c>
      <c r="N4337" s="69" t="str">
        <f>IF(AND(Formulaire!$H$21=Aéroports!$E4337,--ISNUMBER(IFERROR(SEARCH(Formulaire!$H$22,$C4337,1),""))=1),MAX(N$1:N4336)+1,"")</f>
        <v/>
      </c>
      <c r="O4337" s="69" t="str">
        <f>IF(AND(Formulaire!$H$27=Aéroports!$E4337,--ISNUMBER(IFERROR(SEARCH(Formulaire!$H$28,$C4337,1),""))=1),MAX(O$1:O4336)+1,"")</f>
        <v/>
      </c>
      <c r="Q4337" s="91" t="str">
        <f>IFERROR(INDEX($C$2:$C$5193,MATCH(ROWS(M$2:M4337),M$2:M$5193,0)),"")</f>
        <v/>
      </c>
      <c r="R4337" s="70" t="str">
        <f>IFERROR(INDEX($C$2:$C$5193,MATCH(ROWS(N$2:N4337),N$2:N$5193,0)),"")</f>
        <v/>
      </c>
      <c r="S4337" s="92" t="str">
        <f>IFERROR(INDEX($C$2:$C$5193,MATCH(ROWS(O$2:O4337),O$2:O$5193,0)),"")</f>
        <v/>
      </c>
    </row>
    <row r="4338" spans="1:19" x14ac:dyDescent="0.25">
      <c r="A4338" s="68">
        <v>7559</v>
      </c>
      <c r="B4338" s="68" t="s">
        <v>13065</v>
      </c>
      <c r="C4338" s="68" t="s">
        <v>13066</v>
      </c>
      <c r="D4338" s="68" t="s">
        <v>13050</v>
      </c>
      <c r="E4338" s="68" t="s">
        <v>13050</v>
      </c>
      <c r="F4338" s="68" t="s">
        <v>13067</v>
      </c>
      <c r="G4338" s="68" t="s">
        <v>13068</v>
      </c>
      <c r="H4338" s="68">
        <v>11.674300000000001</v>
      </c>
      <c r="I4338" s="68">
        <v>125.479</v>
      </c>
      <c r="J4338" s="68">
        <v>7</v>
      </c>
      <c r="K4338" s="68">
        <v>8</v>
      </c>
      <c r="L4338" s="68">
        <f>COUNTIFS(Aéroports!$C$2:$C$5193,Aéroports!$C4338,Aéroports!$D$2:$D$5193,Aéroports!$D4338)</f>
        <v>1</v>
      </c>
      <c r="M4338" s="68" t="str">
        <f>IF(AND(Formulaire!$H$15=Aéroports!$E4338,--ISNUMBER(IFERROR(SEARCH(Formulaire!$H$16,$C4338,1),""))=1),MAX(M$1:M4337)+1,"")</f>
        <v/>
      </c>
      <c r="N4338" s="68" t="str">
        <f>IF(AND(Formulaire!$H$21=Aéroports!$E4338,--ISNUMBER(IFERROR(SEARCH(Formulaire!$H$22,$C4338,1),""))=1),MAX(N$1:N4337)+1,"")</f>
        <v/>
      </c>
      <c r="O4338" s="68" t="str">
        <f>IF(AND(Formulaire!$H$27=Aéroports!$E4338,--ISNUMBER(IFERROR(SEARCH(Formulaire!$H$28,$C4338,1),""))=1),MAX(O$1:O4337)+1,"")</f>
        <v/>
      </c>
      <c r="Q4338" s="91" t="str">
        <f>IFERROR(INDEX($C$2:$C$5193,MATCH(ROWS(M$2:M4338),M$2:M$5193,0)),"")</f>
        <v/>
      </c>
      <c r="R4338" s="70" t="str">
        <f>IFERROR(INDEX($C$2:$C$5193,MATCH(ROWS(N$2:N4338),N$2:N$5193,0)),"")</f>
        <v/>
      </c>
      <c r="S4338" s="92" t="str">
        <f>IFERROR(INDEX($C$2:$C$5193,MATCH(ROWS(O$2:O4338),O$2:O$5193,0)),"")</f>
        <v/>
      </c>
    </row>
    <row r="4339" spans="1:19" x14ac:dyDescent="0.25">
      <c r="A4339" s="69">
        <v>4199</v>
      </c>
      <c r="B4339" s="69" t="s">
        <v>13069</v>
      </c>
      <c r="C4339" s="69" t="s">
        <v>13070</v>
      </c>
      <c r="D4339" s="69" t="s">
        <v>13050</v>
      </c>
      <c r="E4339" s="69" t="s">
        <v>13050</v>
      </c>
      <c r="F4339" s="69" t="s">
        <v>13071</v>
      </c>
      <c r="G4339" s="69" t="s">
        <v>13072</v>
      </c>
      <c r="H4339" s="69">
        <v>12.121499999999999</v>
      </c>
      <c r="I4339" s="69">
        <v>120.1</v>
      </c>
      <c r="J4339" s="69">
        <v>148</v>
      </c>
      <c r="K4339" s="69">
        <v>8</v>
      </c>
      <c r="L4339" s="69">
        <f>COUNTIFS(Aéroports!$C$2:$C$5193,Aéroports!$C4339,Aéroports!$D$2:$D$5193,Aéroports!$D4339)</f>
        <v>1</v>
      </c>
      <c r="M4339" s="69" t="str">
        <f>IF(AND(Formulaire!$H$15=Aéroports!$E4339,--ISNUMBER(IFERROR(SEARCH(Formulaire!$H$16,$C4339,1),""))=1),MAX(M$1:M4338)+1,"")</f>
        <v/>
      </c>
      <c r="N4339" s="69" t="str">
        <f>IF(AND(Formulaire!$H$21=Aéroports!$E4339,--ISNUMBER(IFERROR(SEARCH(Formulaire!$H$22,$C4339,1),""))=1),MAX(N$1:N4338)+1,"")</f>
        <v/>
      </c>
      <c r="O4339" s="69" t="str">
        <f>IF(AND(Formulaire!$H$27=Aéroports!$E4339,--ISNUMBER(IFERROR(SEARCH(Formulaire!$H$28,$C4339,1),""))=1),MAX(O$1:O4338)+1,"")</f>
        <v/>
      </c>
      <c r="Q4339" s="91" t="str">
        <f>IFERROR(INDEX($C$2:$C$5193,MATCH(ROWS(M$2:M4339),M$2:M$5193,0)),"")</f>
        <v/>
      </c>
      <c r="R4339" s="70" t="str">
        <f>IFERROR(INDEX($C$2:$C$5193,MATCH(ROWS(N$2:N4339),N$2:N$5193,0)),"")</f>
        <v/>
      </c>
      <c r="S4339" s="92" t="str">
        <f>IFERROR(INDEX($C$2:$C$5193,MATCH(ROWS(O$2:O4339),O$2:O$5193,0)),"")</f>
        <v/>
      </c>
    </row>
    <row r="4340" spans="1:19" x14ac:dyDescent="0.25">
      <c r="A4340" s="68">
        <v>4200</v>
      </c>
      <c r="B4340" s="68" t="s">
        <v>13073</v>
      </c>
      <c r="C4340" s="68" t="s">
        <v>13074</v>
      </c>
      <c r="D4340" s="68" t="s">
        <v>13050</v>
      </c>
      <c r="E4340" s="68" t="s">
        <v>13050</v>
      </c>
      <c r="F4340" s="68" t="s">
        <v>13075</v>
      </c>
      <c r="G4340" s="68" t="s">
        <v>13076</v>
      </c>
      <c r="H4340" s="68">
        <v>8.9514999999999993</v>
      </c>
      <c r="I4340" s="68">
        <v>125.47880000000001</v>
      </c>
      <c r="J4340" s="68">
        <v>141</v>
      </c>
      <c r="K4340" s="68">
        <v>8</v>
      </c>
      <c r="L4340" s="68">
        <f>COUNTIFS(Aéroports!$C$2:$C$5193,Aéroports!$C4340,Aéroports!$D$2:$D$5193,Aéroports!$D4340)</f>
        <v>1</v>
      </c>
      <c r="M4340" s="68" t="str">
        <f>IF(AND(Formulaire!$H$15=Aéroports!$E4340,--ISNUMBER(IFERROR(SEARCH(Formulaire!$H$16,$C4340,1),""))=1),MAX(M$1:M4339)+1,"")</f>
        <v/>
      </c>
      <c r="N4340" s="68" t="str">
        <f>IF(AND(Formulaire!$H$21=Aéroports!$E4340,--ISNUMBER(IFERROR(SEARCH(Formulaire!$H$22,$C4340,1),""))=1),MAX(N$1:N4339)+1,"")</f>
        <v/>
      </c>
      <c r="O4340" s="68" t="str">
        <f>IF(AND(Formulaire!$H$27=Aéroports!$E4340,--ISNUMBER(IFERROR(SEARCH(Formulaire!$H$28,$C4340,1),""))=1),MAX(O$1:O4339)+1,"")</f>
        <v/>
      </c>
      <c r="Q4340" s="91" t="str">
        <f>IFERROR(INDEX($C$2:$C$5193,MATCH(ROWS(M$2:M4340),M$2:M$5193,0)),"")</f>
        <v/>
      </c>
      <c r="R4340" s="70" t="str">
        <f>IFERROR(INDEX($C$2:$C$5193,MATCH(ROWS(N$2:N4340),N$2:N$5193,0)),"")</f>
        <v/>
      </c>
      <c r="S4340" s="92" t="str">
        <f>IFERROR(INDEX($C$2:$C$5193,MATCH(ROWS(O$2:O4340),O$2:O$5193,0)),"")</f>
        <v/>
      </c>
    </row>
    <row r="4341" spans="1:19" x14ac:dyDescent="0.25">
      <c r="A4341" s="69">
        <v>6023</v>
      </c>
      <c r="B4341" s="69" t="s">
        <v>13077</v>
      </c>
      <c r="C4341" s="69" t="s">
        <v>13078</v>
      </c>
      <c r="D4341" s="69" t="s">
        <v>13050</v>
      </c>
      <c r="E4341" s="69" t="s">
        <v>13050</v>
      </c>
      <c r="F4341" s="69" t="s">
        <v>13079</v>
      </c>
      <c r="G4341" s="69" t="s">
        <v>13080</v>
      </c>
      <c r="H4341" s="69">
        <v>12.072699999999999</v>
      </c>
      <c r="I4341" s="69">
        <v>124.545</v>
      </c>
      <c r="J4341" s="69">
        <v>12</v>
      </c>
      <c r="K4341" s="69">
        <v>8</v>
      </c>
      <c r="L4341" s="69">
        <f>COUNTIFS(Aéroports!$C$2:$C$5193,Aéroports!$C4341,Aéroports!$D$2:$D$5193,Aéroports!$D4341)</f>
        <v>1</v>
      </c>
      <c r="M4341" s="69" t="str">
        <f>IF(AND(Formulaire!$H$15=Aéroports!$E4341,--ISNUMBER(IFERROR(SEARCH(Formulaire!$H$16,$C4341,1),""))=1),MAX(M$1:M4340)+1,"")</f>
        <v/>
      </c>
      <c r="N4341" s="69" t="str">
        <f>IF(AND(Formulaire!$H$21=Aéroports!$E4341,--ISNUMBER(IFERROR(SEARCH(Formulaire!$H$22,$C4341,1),""))=1),MAX(N$1:N4340)+1,"")</f>
        <v/>
      </c>
      <c r="O4341" s="69" t="str">
        <f>IF(AND(Formulaire!$H$27=Aéroports!$E4341,--ISNUMBER(IFERROR(SEARCH(Formulaire!$H$28,$C4341,1),""))=1),MAX(O$1:O4340)+1,"")</f>
        <v/>
      </c>
      <c r="Q4341" s="91" t="str">
        <f>IFERROR(INDEX($C$2:$C$5193,MATCH(ROWS(M$2:M4341),M$2:M$5193,0)),"")</f>
        <v/>
      </c>
      <c r="R4341" s="70" t="str">
        <f>IFERROR(INDEX($C$2:$C$5193,MATCH(ROWS(N$2:N4341),N$2:N$5193,0)),"")</f>
        <v/>
      </c>
      <c r="S4341" s="92" t="str">
        <f>IFERROR(INDEX($C$2:$C$5193,MATCH(ROWS(O$2:O4341),O$2:O$5193,0)),"")</f>
        <v/>
      </c>
    </row>
    <row r="4342" spans="1:19" x14ac:dyDescent="0.25">
      <c r="A4342" s="68">
        <v>6012</v>
      </c>
      <c r="B4342" s="68" t="s">
        <v>13081</v>
      </c>
      <c r="C4342" s="68" t="s">
        <v>13082</v>
      </c>
      <c r="D4342" s="68" t="s">
        <v>13050</v>
      </c>
      <c r="E4342" s="68" t="s">
        <v>13050</v>
      </c>
      <c r="F4342" s="68" t="s">
        <v>13083</v>
      </c>
      <c r="G4342" s="68" t="s">
        <v>13084</v>
      </c>
      <c r="H4342" s="68">
        <v>9.25352</v>
      </c>
      <c r="I4342" s="68">
        <v>124.70699999999999</v>
      </c>
      <c r="J4342" s="68">
        <v>53</v>
      </c>
      <c r="K4342" s="68">
        <v>8</v>
      </c>
      <c r="L4342" s="68">
        <f>COUNTIFS(Aéroports!$C$2:$C$5193,Aéroports!$C4342,Aéroports!$D$2:$D$5193,Aéroports!$D4342)</f>
        <v>1</v>
      </c>
      <c r="M4342" s="68" t="str">
        <f>IF(AND(Formulaire!$H$15=Aéroports!$E4342,--ISNUMBER(IFERROR(SEARCH(Formulaire!$H$16,$C4342,1),""))=1),MAX(M$1:M4341)+1,"")</f>
        <v/>
      </c>
      <c r="N4342" s="68" t="str">
        <f>IF(AND(Formulaire!$H$21=Aéroports!$E4342,--ISNUMBER(IFERROR(SEARCH(Formulaire!$H$22,$C4342,1),""))=1),MAX(N$1:N4341)+1,"")</f>
        <v/>
      </c>
      <c r="O4342" s="68" t="str">
        <f>IF(AND(Formulaire!$H$27=Aéroports!$E4342,--ISNUMBER(IFERROR(SEARCH(Formulaire!$H$28,$C4342,1),""))=1),MAX(O$1:O4341)+1,"")</f>
        <v/>
      </c>
      <c r="Q4342" s="91" t="str">
        <f>IFERROR(INDEX($C$2:$C$5193,MATCH(ROWS(M$2:M4342),M$2:M$5193,0)),"")</f>
        <v/>
      </c>
      <c r="R4342" s="70" t="str">
        <f>IFERROR(INDEX($C$2:$C$5193,MATCH(ROWS(N$2:N4342),N$2:N$5193,0)),"")</f>
        <v/>
      </c>
      <c r="S4342" s="92" t="str">
        <f>IFERROR(INDEX($C$2:$C$5193,MATCH(ROWS(O$2:O4342),O$2:O$5193,0)),"")</f>
        <v/>
      </c>
    </row>
    <row r="4343" spans="1:19" x14ac:dyDescent="0.25">
      <c r="A4343" s="69">
        <v>6024</v>
      </c>
      <c r="B4343" s="69" t="s">
        <v>13085</v>
      </c>
      <c r="C4343" s="69" t="s">
        <v>13086</v>
      </c>
      <c r="D4343" s="69" t="s">
        <v>13050</v>
      </c>
      <c r="E4343" s="69" t="s">
        <v>13050</v>
      </c>
      <c r="F4343" s="69" t="s">
        <v>13087</v>
      </c>
      <c r="G4343" s="69" t="s">
        <v>13088</v>
      </c>
      <c r="H4343" s="69">
        <v>12.5024</v>
      </c>
      <c r="I4343" s="69">
        <v>124.636</v>
      </c>
      <c r="J4343" s="69">
        <v>6</v>
      </c>
      <c r="K4343" s="69">
        <v>8</v>
      </c>
      <c r="L4343" s="69">
        <f>COUNTIFS(Aéroports!$C$2:$C$5193,Aéroports!$C4343,Aéroports!$D$2:$D$5193,Aéroports!$D4343)</f>
        <v>1</v>
      </c>
      <c r="M4343" s="69" t="str">
        <f>IF(AND(Formulaire!$H$15=Aéroports!$E4343,--ISNUMBER(IFERROR(SEARCH(Formulaire!$H$16,$C4343,1),""))=1),MAX(M$1:M4342)+1,"")</f>
        <v/>
      </c>
      <c r="N4343" s="69" t="str">
        <f>IF(AND(Formulaire!$H$21=Aéroports!$E4343,--ISNUMBER(IFERROR(SEARCH(Formulaire!$H$22,$C4343,1),""))=1),MAX(N$1:N4342)+1,"")</f>
        <v/>
      </c>
      <c r="O4343" s="69" t="str">
        <f>IF(AND(Formulaire!$H$27=Aéroports!$E4343,--ISNUMBER(IFERROR(SEARCH(Formulaire!$H$28,$C4343,1),""))=1),MAX(O$1:O4342)+1,"")</f>
        <v/>
      </c>
      <c r="Q4343" s="91" t="str">
        <f>IFERROR(INDEX($C$2:$C$5193,MATCH(ROWS(M$2:M4343),M$2:M$5193,0)),"")</f>
        <v/>
      </c>
      <c r="R4343" s="70" t="str">
        <f>IFERROR(INDEX($C$2:$C$5193,MATCH(ROWS(N$2:N4343),N$2:N$5193,0)),"")</f>
        <v/>
      </c>
      <c r="S4343" s="92" t="str">
        <f>IFERROR(INDEX($C$2:$C$5193,MATCH(ROWS(O$2:O4343),O$2:O$5193,0)),"")</f>
        <v/>
      </c>
    </row>
    <row r="4344" spans="1:19" x14ac:dyDescent="0.25">
      <c r="A4344" s="68">
        <v>2426</v>
      </c>
      <c r="B4344" s="68" t="s">
        <v>13089</v>
      </c>
      <c r="C4344" s="68" t="s">
        <v>13090</v>
      </c>
      <c r="D4344" s="68" t="s">
        <v>13050</v>
      </c>
      <c r="E4344" s="68" t="s">
        <v>13050</v>
      </c>
      <c r="F4344" s="68" t="s">
        <v>13091</v>
      </c>
      <c r="G4344" s="68" t="s">
        <v>13092</v>
      </c>
      <c r="H4344" s="68">
        <v>11.9245</v>
      </c>
      <c r="I4344" s="68">
        <v>121.95399999999999</v>
      </c>
      <c r="J4344" s="68">
        <v>7</v>
      </c>
      <c r="K4344" s="68">
        <v>8</v>
      </c>
      <c r="L4344" s="68">
        <f>COUNTIFS(Aéroports!$C$2:$C$5193,Aéroports!$C4344,Aéroports!$D$2:$D$5193,Aéroports!$D4344)</f>
        <v>1</v>
      </c>
      <c r="M4344" s="68" t="str">
        <f>IF(AND(Formulaire!$H$15=Aéroports!$E4344,--ISNUMBER(IFERROR(SEARCH(Formulaire!$H$16,$C4344,1),""))=1),MAX(M$1:M4343)+1,"")</f>
        <v/>
      </c>
      <c r="N4344" s="68" t="str">
        <f>IF(AND(Formulaire!$H$21=Aéroports!$E4344,--ISNUMBER(IFERROR(SEARCH(Formulaire!$H$22,$C4344,1),""))=1),MAX(N$1:N4343)+1,"")</f>
        <v/>
      </c>
      <c r="O4344" s="68" t="str">
        <f>IF(AND(Formulaire!$H$27=Aéroports!$E4344,--ISNUMBER(IFERROR(SEARCH(Formulaire!$H$28,$C4344,1),""))=1),MAX(O$1:O4343)+1,"")</f>
        <v/>
      </c>
      <c r="Q4344" s="91" t="str">
        <f>IFERROR(INDEX($C$2:$C$5193,MATCH(ROWS(M$2:M4344),M$2:M$5193,0)),"")</f>
        <v/>
      </c>
      <c r="R4344" s="70" t="str">
        <f>IFERROR(INDEX($C$2:$C$5193,MATCH(ROWS(N$2:N4344),N$2:N$5193,0)),"")</f>
        <v/>
      </c>
      <c r="S4344" s="92" t="str">
        <f>IFERROR(INDEX($C$2:$C$5193,MATCH(ROWS(O$2:O4344),O$2:O$5193,0)),"")</f>
        <v/>
      </c>
    </row>
    <row r="4345" spans="1:19" x14ac:dyDescent="0.25">
      <c r="A4345" s="69">
        <v>6733</v>
      </c>
      <c r="B4345" s="69" t="s">
        <v>13093</v>
      </c>
      <c r="C4345" s="69" t="s">
        <v>13094</v>
      </c>
      <c r="D4345" s="69" t="s">
        <v>13050</v>
      </c>
      <c r="E4345" s="69" t="s">
        <v>13050</v>
      </c>
      <c r="F4345" s="69" t="s">
        <v>13095</v>
      </c>
      <c r="G4345" s="69" t="s">
        <v>13096</v>
      </c>
      <c r="H4345" s="69">
        <v>16.9299</v>
      </c>
      <c r="I4345" s="69">
        <v>121.753</v>
      </c>
      <c r="J4345" s="69">
        <v>200</v>
      </c>
      <c r="K4345" s="69">
        <v>8</v>
      </c>
      <c r="L4345" s="69">
        <f>COUNTIFS(Aéroports!$C$2:$C$5193,Aéroports!$C4345,Aéroports!$D$2:$D$5193,Aéroports!$D4345)</f>
        <v>1</v>
      </c>
      <c r="M4345" s="69" t="str">
        <f>IF(AND(Formulaire!$H$15=Aéroports!$E4345,--ISNUMBER(IFERROR(SEARCH(Formulaire!$H$16,$C4345,1),""))=1),MAX(M$1:M4344)+1,"")</f>
        <v/>
      </c>
      <c r="N4345" s="69" t="str">
        <f>IF(AND(Formulaire!$H$21=Aéroports!$E4345,--ISNUMBER(IFERROR(SEARCH(Formulaire!$H$22,$C4345,1),""))=1),MAX(N$1:N4344)+1,"")</f>
        <v/>
      </c>
      <c r="O4345" s="69" t="str">
        <f>IF(AND(Formulaire!$H$27=Aéroports!$E4345,--ISNUMBER(IFERROR(SEARCH(Formulaire!$H$28,$C4345,1),""))=1),MAX(O$1:O4344)+1,"")</f>
        <v/>
      </c>
      <c r="Q4345" s="91" t="str">
        <f>IFERROR(INDEX($C$2:$C$5193,MATCH(ROWS(M$2:M4345),M$2:M$5193,0)),"")</f>
        <v/>
      </c>
      <c r="R4345" s="70" t="str">
        <f>IFERROR(INDEX($C$2:$C$5193,MATCH(ROWS(N$2:N4345),N$2:N$5193,0)),"")</f>
        <v/>
      </c>
      <c r="S4345" s="92" t="str">
        <f>IFERROR(INDEX($C$2:$C$5193,MATCH(ROWS(O$2:O4345),O$2:O$5193,0)),"")</f>
        <v/>
      </c>
    </row>
    <row r="4346" spans="1:19" x14ac:dyDescent="0.25">
      <c r="A4346" s="68">
        <v>4206</v>
      </c>
      <c r="B4346" s="68" t="s">
        <v>13097</v>
      </c>
      <c r="C4346" s="68" t="s">
        <v>13098</v>
      </c>
      <c r="D4346" s="68" t="s">
        <v>13050</v>
      </c>
      <c r="E4346" s="68" t="s">
        <v>13050</v>
      </c>
      <c r="F4346" s="68" t="s">
        <v>13099</v>
      </c>
      <c r="G4346" s="68" t="s">
        <v>13100</v>
      </c>
      <c r="H4346" s="68">
        <v>10.307499999999999</v>
      </c>
      <c r="I4346" s="68">
        <v>123.979</v>
      </c>
      <c r="J4346" s="68">
        <v>31</v>
      </c>
      <c r="K4346" s="68">
        <v>8</v>
      </c>
      <c r="L4346" s="68">
        <f>COUNTIFS(Aéroports!$C$2:$C$5193,Aéroports!$C4346,Aéroports!$D$2:$D$5193,Aéroports!$D4346)</f>
        <v>1</v>
      </c>
      <c r="M4346" s="68" t="str">
        <f>IF(AND(Formulaire!$H$15=Aéroports!$E4346,--ISNUMBER(IFERROR(SEARCH(Formulaire!$H$16,$C4346,1),""))=1),MAX(M$1:M4345)+1,"")</f>
        <v/>
      </c>
      <c r="N4346" s="68" t="str">
        <f>IF(AND(Formulaire!$H$21=Aéroports!$E4346,--ISNUMBER(IFERROR(SEARCH(Formulaire!$H$22,$C4346,1),""))=1),MAX(N$1:N4345)+1,"")</f>
        <v/>
      </c>
      <c r="O4346" s="68" t="str">
        <f>IF(AND(Formulaire!$H$27=Aéroports!$E4346,--ISNUMBER(IFERROR(SEARCH(Formulaire!$H$28,$C4346,1),""))=1),MAX(O$1:O4345)+1,"")</f>
        <v/>
      </c>
      <c r="Q4346" s="91" t="str">
        <f>IFERROR(INDEX($C$2:$C$5193,MATCH(ROWS(M$2:M4346),M$2:M$5193,0)),"")</f>
        <v/>
      </c>
      <c r="R4346" s="70" t="str">
        <f>IFERROR(INDEX($C$2:$C$5193,MATCH(ROWS(N$2:N4346),N$2:N$5193,0)),"")</f>
        <v/>
      </c>
      <c r="S4346" s="92" t="str">
        <f>IFERROR(INDEX($C$2:$C$5193,MATCH(ROWS(O$2:O4346),O$2:O$5193,0)),"")</f>
        <v/>
      </c>
    </row>
    <row r="4347" spans="1:19" x14ac:dyDescent="0.25">
      <c r="A4347" s="69">
        <v>2399</v>
      </c>
      <c r="B4347" s="69" t="s">
        <v>13101</v>
      </c>
      <c r="C4347" s="69" t="s">
        <v>13102</v>
      </c>
      <c r="D4347" s="69" t="s">
        <v>13050</v>
      </c>
      <c r="E4347" s="69" t="s">
        <v>13050</v>
      </c>
      <c r="F4347" s="69" t="s">
        <v>13103</v>
      </c>
      <c r="G4347" s="69" t="s">
        <v>13104</v>
      </c>
      <c r="H4347" s="69">
        <v>7.1652399999999998</v>
      </c>
      <c r="I4347" s="69">
        <v>124.21</v>
      </c>
      <c r="J4347" s="69">
        <v>189</v>
      </c>
      <c r="K4347" s="69">
        <v>8</v>
      </c>
      <c r="L4347" s="69">
        <f>COUNTIFS(Aéroports!$C$2:$C$5193,Aéroports!$C4347,Aéroports!$D$2:$D$5193,Aéroports!$D4347)</f>
        <v>1</v>
      </c>
      <c r="M4347" s="69" t="str">
        <f>IF(AND(Formulaire!$H$15=Aéroports!$E4347,--ISNUMBER(IFERROR(SEARCH(Formulaire!$H$16,$C4347,1),""))=1),MAX(M$1:M4346)+1,"")</f>
        <v/>
      </c>
      <c r="N4347" s="69" t="str">
        <f>IF(AND(Formulaire!$H$21=Aéroports!$E4347,--ISNUMBER(IFERROR(SEARCH(Formulaire!$H$22,$C4347,1),""))=1),MAX(N$1:N4346)+1,"")</f>
        <v/>
      </c>
      <c r="O4347" s="69" t="str">
        <f>IF(AND(Formulaire!$H$27=Aéroports!$E4347,--ISNUMBER(IFERROR(SEARCH(Formulaire!$H$28,$C4347,1),""))=1),MAX(O$1:O4346)+1,"")</f>
        <v/>
      </c>
      <c r="Q4347" s="91" t="str">
        <f>IFERROR(INDEX($C$2:$C$5193,MATCH(ROWS(M$2:M4347),M$2:M$5193,0)),"")</f>
        <v/>
      </c>
      <c r="R4347" s="70" t="str">
        <f>IFERROR(INDEX($C$2:$C$5193,MATCH(ROWS(N$2:N4347),N$2:N$5193,0)),"")</f>
        <v/>
      </c>
      <c r="S4347" s="92" t="str">
        <f>IFERROR(INDEX($C$2:$C$5193,MATCH(ROWS(O$2:O4347),O$2:O$5193,0)),"")</f>
        <v/>
      </c>
    </row>
    <row r="4348" spans="1:19" x14ac:dyDescent="0.25">
      <c r="A4348" s="68">
        <v>6010</v>
      </c>
      <c r="B4348" s="68" t="s">
        <v>13105</v>
      </c>
      <c r="C4348" s="68" t="s">
        <v>13106</v>
      </c>
      <c r="D4348" s="68" t="s">
        <v>13050</v>
      </c>
      <c r="E4348" s="68" t="s">
        <v>13050</v>
      </c>
      <c r="F4348" s="68" t="s">
        <v>13107</v>
      </c>
      <c r="G4348" s="68" t="s">
        <v>13108</v>
      </c>
      <c r="H4348" s="68">
        <v>10.8581</v>
      </c>
      <c r="I4348" s="68">
        <v>121.069</v>
      </c>
      <c r="J4348" s="68">
        <v>0</v>
      </c>
      <c r="K4348" s="68">
        <v>8</v>
      </c>
      <c r="L4348" s="68">
        <f>COUNTIFS(Aéroports!$C$2:$C$5193,Aéroports!$C4348,Aéroports!$D$2:$D$5193,Aéroports!$D4348)</f>
        <v>1</v>
      </c>
      <c r="M4348" s="68" t="str">
        <f>IF(AND(Formulaire!$H$15=Aéroports!$E4348,--ISNUMBER(IFERROR(SEARCH(Formulaire!$H$16,$C4348,1),""))=1),MAX(M$1:M4347)+1,"")</f>
        <v/>
      </c>
      <c r="N4348" s="68" t="str">
        <f>IF(AND(Formulaire!$H$21=Aéroports!$E4348,--ISNUMBER(IFERROR(SEARCH(Formulaire!$H$22,$C4348,1),""))=1),MAX(N$1:N4347)+1,"")</f>
        <v/>
      </c>
      <c r="O4348" s="68" t="str">
        <f>IF(AND(Formulaire!$H$27=Aéroports!$E4348,--ISNUMBER(IFERROR(SEARCH(Formulaire!$H$28,$C4348,1),""))=1),MAX(O$1:O4347)+1,"")</f>
        <v/>
      </c>
      <c r="Q4348" s="91" t="str">
        <f>IFERROR(INDEX($C$2:$C$5193,MATCH(ROWS(M$2:M4348),M$2:M$5193,0)),"")</f>
        <v/>
      </c>
      <c r="R4348" s="70" t="str">
        <f>IFERROR(INDEX($C$2:$C$5193,MATCH(ROWS(N$2:N4348),N$2:N$5193,0)),"")</f>
        <v/>
      </c>
      <c r="S4348" s="92" t="str">
        <f>IFERROR(INDEX($C$2:$C$5193,MATCH(ROWS(O$2:O4348),O$2:O$5193,0)),"")</f>
        <v/>
      </c>
    </row>
    <row r="4349" spans="1:19" x14ac:dyDescent="0.25">
      <c r="A4349" s="69">
        <v>4090</v>
      </c>
      <c r="B4349" s="69" t="s">
        <v>13109</v>
      </c>
      <c r="C4349" s="69" t="s">
        <v>13110</v>
      </c>
      <c r="D4349" s="69" t="s">
        <v>13050</v>
      </c>
      <c r="E4349" s="69" t="s">
        <v>13050</v>
      </c>
      <c r="F4349" s="69" t="s">
        <v>13111</v>
      </c>
      <c r="G4349" s="69" t="s">
        <v>13112</v>
      </c>
      <c r="H4349" s="69">
        <v>7.1255199999999999</v>
      </c>
      <c r="I4349" s="69">
        <v>125.646</v>
      </c>
      <c r="J4349" s="69">
        <v>96</v>
      </c>
      <c r="K4349" s="69">
        <v>8</v>
      </c>
      <c r="L4349" s="69">
        <f>COUNTIFS(Aéroports!$C$2:$C$5193,Aéroports!$C4349,Aéroports!$D$2:$D$5193,Aéroports!$D4349)</f>
        <v>1</v>
      </c>
      <c r="M4349" s="69" t="str">
        <f>IF(AND(Formulaire!$H$15=Aéroports!$E4349,--ISNUMBER(IFERROR(SEARCH(Formulaire!$H$16,$C4349,1),""))=1),MAX(M$1:M4348)+1,"")</f>
        <v/>
      </c>
      <c r="N4349" s="69" t="str">
        <f>IF(AND(Formulaire!$H$21=Aéroports!$E4349,--ISNUMBER(IFERROR(SEARCH(Formulaire!$H$22,$C4349,1),""))=1),MAX(N$1:N4348)+1,"")</f>
        <v/>
      </c>
      <c r="O4349" s="69" t="str">
        <f>IF(AND(Formulaire!$H$27=Aéroports!$E4349,--ISNUMBER(IFERROR(SEARCH(Formulaire!$H$28,$C4349,1),""))=1),MAX(O$1:O4348)+1,"")</f>
        <v/>
      </c>
      <c r="Q4349" s="91" t="str">
        <f>IFERROR(INDEX($C$2:$C$5193,MATCH(ROWS(M$2:M4349),M$2:M$5193,0)),"")</f>
        <v/>
      </c>
      <c r="R4349" s="70" t="str">
        <f>IFERROR(INDEX($C$2:$C$5193,MATCH(ROWS(N$2:N4349),N$2:N$5193,0)),"")</f>
        <v/>
      </c>
      <c r="S4349" s="92" t="str">
        <f>IFERROR(INDEX($C$2:$C$5193,MATCH(ROWS(O$2:O4349),O$2:O$5193,0)),"")</f>
        <v/>
      </c>
    </row>
    <row r="4350" spans="1:19" x14ac:dyDescent="0.25">
      <c r="A4350" s="68">
        <v>4201</v>
      </c>
      <c r="B4350" s="68" t="s">
        <v>13113</v>
      </c>
      <c r="C4350" s="68" t="s">
        <v>13114</v>
      </c>
      <c r="D4350" s="68" t="s">
        <v>13050</v>
      </c>
      <c r="E4350" s="68" t="s">
        <v>13050</v>
      </c>
      <c r="F4350" s="68" t="s">
        <v>13115</v>
      </c>
      <c r="G4350" s="68" t="s">
        <v>13116</v>
      </c>
      <c r="H4350" s="68">
        <v>8.6019830000000006</v>
      </c>
      <c r="I4350" s="68">
        <v>123.3419</v>
      </c>
      <c r="J4350" s="68">
        <v>12</v>
      </c>
      <c r="K4350" s="68">
        <v>8</v>
      </c>
      <c r="L4350" s="68">
        <f>COUNTIFS(Aéroports!$C$2:$C$5193,Aéroports!$C4350,Aéroports!$D$2:$D$5193,Aéroports!$D4350)</f>
        <v>1</v>
      </c>
      <c r="M4350" s="68" t="str">
        <f>IF(AND(Formulaire!$H$15=Aéroports!$E4350,--ISNUMBER(IFERROR(SEARCH(Formulaire!$H$16,$C4350,1),""))=1),MAX(M$1:M4349)+1,"")</f>
        <v/>
      </c>
      <c r="N4350" s="68" t="str">
        <f>IF(AND(Formulaire!$H$21=Aéroports!$E4350,--ISNUMBER(IFERROR(SEARCH(Formulaire!$H$22,$C4350,1),""))=1),MAX(N$1:N4349)+1,"")</f>
        <v/>
      </c>
      <c r="O4350" s="68" t="str">
        <f>IF(AND(Formulaire!$H$27=Aéroports!$E4350,--ISNUMBER(IFERROR(SEARCH(Formulaire!$H$28,$C4350,1),""))=1),MAX(O$1:O4349)+1,"")</f>
        <v/>
      </c>
      <c r="Q4350" s="91" t="str">
        <f>IFERROR(INDEX($C$2:$C$5193,MATCH(ROWS(M$2:M4350),M$2:M$5193,0)),"")</f>
        <v/>
      </c>
      <c r="R4350" s="70" t="str">
        <f>IFERROR(INDEX($C$2:$C$5193,MATCH(ROWS(N$2:N4350),N$2:N$5193,0)),"")</f>
        <v/>
      </c>
      <c r="S4350" s="92" t="str">
        <f>IFERROR(INDEX($C$2:$C$5193,MATCH(ROWS(O$2:O4350),O$2:O$5193,0)),"")</f>
        <v/>
      </c>
    </row>
    <row r="4351" spans="1:19" x14ac:dyDescent="0.25">
      <c r="A4351" s="69">
        <v>2425</v>
      </c>
      <c r="B4351" s="69" t="s">
        <v>13117</v>
      </c>
      <c r="C4351" s="69" t="s">
        <v>13118</v>
      </c>
      <c r="D4351" s="69" t="s">
        <v>13050</v>
      </c>
      <c r="E4351" s="69" t="s">
        <v>13050</v>
      </c>
      <c r="F4351" s="69" t="s">
        <v>13119</v>
      </c>
      <c r="G4351" s="69" t="s">
        <v>13120</v>
      </c>
      <c r="H4351" s="69">
        <v>9.33371</v>
      </c>
      <c r="I4351" s="69">
        <v>123.3</v>
      </c>
      <c r="J4351" s="69">
        <v>15</v>
      </c>
      <c r="K4351" s="69">
        <v>8</v>
      </c>
      <c r="L4351" s="69">
        <f>COUNTIFS(Aéroports!$C$2:$C$5193,Aéroports!$C4351,Aéroports!$D$2:$D$5193,Aéroports!$D4351)</f>
        <v>1</v>
      </c>
      <c r="M4351" s="69" t="str">
        <f>IF(AND(Formulaire!$H$15=Aéroports!$E4351,--ISNUMBER(IFERROR(SEARCH(Formulaire!$H$16,$C4351,1),""))=1),MAX(M$1:M4350)+1,"")</f>
        <v/>
      </c>
      <c r="N4351" s="69" t="str">
        <f>IF(AND(Formulaire!$H$21=Aéroports!$E4351,--ISNUMBER(IFERROR(SEARCH(Formulaire!$H$22,$C4351,1),""))=1),MAX(N$1:N4350)+1,"")</f>
        <v/>
      </c>
      <c r="O4351" s="69" t="str">
        <f>IF(AND(Formulaire!$H$27=Aéroports!$E4351,--ISNUMBER(IFERROR(SEARCH(Formulaire!$H$28,$C4351,1),""))=1),MAX(O$1:O4350)+1,"")</f>
        <v/>
      </c>
      <c r="Q4351" s="91" t="str">
        <f>IFERROR(INDEX($C$2:$C$5193,MATCH(ROWS(M$2:M4351),M$2:M$5193,0)),"")</f>
        <v/>
      </c>
      <c r="R4351" s="70" t="str">
        <f>IFERROR(INDEX($C$2:$C$5193,MATCH(ROWS(N$2:N4351),N$2:N$5193,0)),"")</f>
        <v/>
      </c>
      <c r="S4351" s="92" t="str">
        <f>IFERROR(INDEX($C$2:$C$5193,MATCH(ROWS(O$2:O4351),O$2:O$5193,0)),"")</f>
        <v/>
      </c>
    </row>
    <row r="4352" spans="1:19" x14ac:dyDescent="0.25">
      <c r="A4352" s="68">
        <v>6791</v>
      </c>
      <c r="B4352" s="68" t="s">
        <v>13121</v>
      </c>
      <c r="C4352" s="68" t="s">
        <v>13122</v>
      </c>
      <c r="D4352" s="68" t="s">
        <v>13050</v>
      </c>
      <c r="E4352" s="68" t="s">
        <v>13050</v>
      </c>
      <c r="F4352" s="68" t="s">
        <v>13123</v>
      </c>
      <c r="G4352" s="68" t="s">
        <v>13124</v>
      </c>
      <c r="H4352" s="68">
        <v>13.361000000000001</v>
      </c>
      <c r="I4352" s="68">
        <v>121.82599999999999</v>
      </c>
      <c r="J4352" s="68">
        <v>32</v>
      </c>
      <c r="K4352" s="68">
        <v>8</v>
      </c>
      <c r="L4352" s="68">
        <f>COUNTIFS(Aéroports!$C$2:$C$5193,Aéroports!$C4352,Aéroports!$D$2:$D$5193,Aéroports!$D4352)</f>
        <v>1</v>
      </c>
      <c r="M4352" s="68" t="str">
        <f>IF(AND(Formulaire!$H$15=Aéroports!$E4352,--ISNUMBER(IFERROR(SEARCH(Formulaire!$H$16,$C4352,1),""))=1),MAX(M$1:M4351)+1,"")</f>
        <v/>
      </c>
      <c r="N4352" s="68" t="str">
        <f>IF(AND(Formulaire!$H$21=Aéroports!$E4352,--ISNUMBER(IFERROR(SEARCH(Formulaire!$H$22,$C4352,1),""))=1),MAX(N$1:N4351)+1,"")</f>
        <v/>
      </c>
      <c r="O4352" s="68" t="str">
        <f>IF(AND(Formulaire!$H$27=Aéroports!$E4352,--ISNUMBER(IFERROR(SEARCH(Formulaire!$H$28,$C4352,1),""))=1),MAX(O$1:O4351)+1,"")</f>
        <v/>
      </c>
      <c r="Q4352" s="91" t="str">
        <f>IFERROR(INDEX($C$2:$C$5193,MATCH(ROWS(M$2:M4352),M$2:M$5193,0)),"")</f>
        <v/>
      </c>
      <c r="R4352" s="70" t="str">
        <f>IFERROR(INDEX($C$2:$C$5193,MATCH(ROWS(N$2:N4352),N$2:N$5193,0)),"")</f>
        <v/>
      </c>
      <c r="S4352" s="92" t="str">
        <f>IFERROR(INDEX($C$2:$C$5193,MATCH(ROWS(O$2:O4352),O$2:O$5193,0)),"")</f>
        <v/>
      </c>
    </row>
    <row r="4353" spans="1:19" x14ac:dyDescent="0.25">
      <c r="A4353" s="69">
        <v>2429</v>
      </c>
      <c r="B4353" s="69" t="s">
        <v>13125</v>
      </c>
      <c r="C4353" s="69" t="s">
        <v>13126</v>
      </c>
      <c r="D4353" s="69" t="s">
        <v>13050</v>
      </c>
      <c r="E4353" s="69" t="s">
        <v>13050</v>
      </c>
      <c r="F4353" s="69" t="s">
        <v>13127</v>
      </c>
      <c r="G4353" s="69" t="s">
        <v>13128</v>
      </c>
      <c r="H4353" s="69">
        <v>10.833019999999999</v>
      </c>
      <c r="I4353" s="69">
        <v>122.49339999999999</v>
      </c>
      <c r="J4353" s="69">
        <v>27</v>
      </c>
      <c r="K4353" s="69">
        <v>8</v>
      </c>
      <c r="L4353" s="69">
        <f>COUNTIFS(Aéroports!$C$2:$C$5193,Aéroports!$C4353,Aéroports!$D$2:$D$5193,Aéroports!$D4353)</f>
        <v>1</v>
      </c>
      <c r="M4353" s="69" t="str">
        <f>IF(AND(Formulaire!$H$15=Aéroports!$E4353,--ISNUMBER(IFERROR(SEARCH(Formulaire!$H$16,$C4353,1),""))=1),MAX(M$1:M4352)+1,"")</f>
        <v/>
      </c>
      <c r="N4353" s="69" t="str">
        <f>IF(AND(Formulaire!$H$21=Aéroports!$E4353,--ISNUMBER(IFERROR(SEARCH(Formulaire!$H$22,$C4353,1),""))=1),MAX(N$1:N4352)+1,"")</f>
        <v/>
      </c>
      <c r="O4353" s="69" t="str">
        <f>IF(AND(Formulaire!$H$27=Aéroports!$E4353,--ISNUMBER(IFERROR(SEARCH(Formulaire!$H$28,$C4353,1),""))=1),MAX(O$1:O4352)+1,"")</f>
        <v/>
      </c>
      <c r="Q4353" s="91" t="str">
        <f>IFERROR(INDEX($C$2:$C$5193,MATCH(ROWS(M$2:M4353),M$2:M$5193,0)),"")</f>
        <v/>
      </c>
      <c r="R4353" s="70" t="str">
        <f>IFERROR(INDEX($C$2:$C$5193,MATCH(ROWS(N$2:N4353),N$2:N$5193,0)),"")</f>
        <v/>
      </c>
      <c r="S4353" s="92" t="str">
        <f>IFERROR(INDEX($C$2:$C$5193,MATCH(ROWS(O$2:O4353),O$2:O$5193,0)),"")</f>
        <v/>
      </c>
    </row>
    <row r="4354" spans="1:19" x14ac:dyDescent="0.25">
      <c r="A4354" s="68">
        <v>6013</v>
      </c>
      <c r="B4354" s="68" t="s">
        <v>13129</v>
      </c>
      <c r="C4354" s="68" t="s">
        <v>13130</v>
      </c>
      <c r="D4354" s="68" t="s">
        <v>13050</v>
      </c>
      <c r="E4354" s="68" t="s">
        <v>13050</v>
      </c>
      <c r="F4354" s="68" t="s">
        <v>13131</v>
      </c>
      <c r="G4354" s="68" t="s">
        <v>13132</v>
      </c>
      <c r="H4354" s="68">
        <v>6.0536700000000003</v>
      </c>
      <c r="I4354" s="68">
        <v>121.011</v>
      </c>
      <c r="J4354" s="68">
        <v>118</v>
      </c>
      <c r="K4354" s="68">
        <v>8</v>
      </c>
      <c r="L4354" s="68">
        <f>COUNTIFS(Aéroports!$C$2:$C$5193,Aéroports!$C4354,Aéroports!$D$2:$D$5193,Aéroports!$D4354)</f>
        <v>1</v>
      </c>
      <c r="M4354" s="68" t="str">
        <f>IF(AND(Formulaire!$H$15=Aéroports!$E4354,--ISNUMBER(IFERROR(SEARCH(Formulaire!$H$16,$C4354,1),""))=1),MAX(M$1:M4353)+1,"")</f>
        <v/>
      </c>
      <c r="N4354" s="68" t="str">
        <f>IF(AND(Formulaire!$H$21=Aéroports!$E4354,--ISNUMBER(IFERROR(SEARCH(Formulaire!$H$22,$C4354,1),""))=1),MAX(N$1:N4353)+1,"")</f>
        <v/>
      </c>
      <c r="O4354" s="68" t="str">
        <f>IF(AND(Formulaire!$H$27=Aéroports!$E4354,--ISNUMBER(IFERROR(SEARCH(Formulaire!$H$28,$C4354,1),""))=1),MAX(O$1:O4353)+1,"")</f>
        <v/>
      </c>
      <c r="Q4354" s="91" t="str">
        <f>IFERROR(INDEX($C$2:$C$5193,MATCH(ROWS(M$2:M4354),M$2:M$5193,0)),"")</f>
        <v/>
      </c>
      <c r="R4354" s="70" t="str">
        <f>IFERROR(INDEX($C$2:$C$5193,MATCH(ROWS(N$2:N4354),N$2:N$5193,0)),"")</f>
        <v/>
      </c>
      <c r="S4354" s="92" t="str">
        <f>IFERROR(INDEX($C$2:$C$5193,MATCH(ROWS(O$2:O4354),O$2:O$5193,0)),"")</f>
        <v/>
      </c>
    </row>
    <row r="4355" spans="1:19" x14ac:dyDescent="0.25">
      <c r="A4355" s="69">
        <v>2430</v>
      </c>
      <c r="B4355" s="69" t="s">
        <v>13133</v>
      </c>
      <c r="C4355" s="69" t="s">
        <v>13134</v>
      </c>
      <c r="D4355" s="69" t="s">
        <v>13050</v>
      </c>
      <c r="E4355" s="69" t="s">
        <v>13050</v>
      </c>
      <c r="F4355" s="69" t="s">
        <v>13135</v>
      </c>
      <c r="G4355" s="69" t="s">
        <v>13136</v>
      </c>
      <c r="H4355" s="69">
        <v>11.679399999999999</v>
      </c>
      <c r="I4355" s="69">
        <v>122.376</v>
      </c>
      <c r="J4355" s="69">
        <v>14</v>
      </c>
      <c r="K4355" s="69">
        <v>8</v>
      </c>
      <c r="L4355" s="69">
        <f>COUNTIFS(Aéroports!$C$2:$C$5193,Aéroports!$C4355,Aéroports!$D$2:$D$5193,Aéroports!$D4355)</f>
        <v>1</v>
      </c>
      <c r="M4355" s="69" t="str">
        <f>IF(AND(Formulaire!$H$15=Aéroports!$E4355,--ISNUMBER(IFERROR(SEARCH(Formulaire!$H$16,$C4355,1),""))=1),MAX(M$1:M4354)+1,"")</f>
        <v/>
      </c>
      <c r="N4355" s="69" t="str">
        <f>IF(AND(Formulaire!$H$21=Aéroports!$E4355,--ISNUMBER(IFERROR(SEARCH(Formulaire!$H$22,$C4355,1),""))=1),MAX(N$1:N4354)+1,"")</f>
        <v/>
      </c>
      <c r="O4355" s="69" t="str">
        <f>IF(AND(Formulaire!$H$27=Aéroports!$E4355,--ISNUMBER(IFERROR(SEARCH(Formulaire!$H$28,$C4355,1),""))=1),MAX(O$1:O4354)+1,"")</f>
        <v/>
      </c>
      <c r="Q4355" s="91" t="str">
        <f>IFERROR(INDEX($C$2:$C$5193,MATCH(ROWS(M$2:M4355),M$2:M$5193,0)),"")</f>
        <v/>
      </c>
      <c r="R4355" s="70" t="str">
        <f>IFERROR(INDEX($C$2:$C$5193,MATCH(ROWS(N$2:N4355),N$2:N$5193,0)),"")</f>
        <v/>
      </c>
      <c r="S4355" s="92" t="str">
        <f>IFERROR(INDEX($C$2:$C$5193,MATCH(ROWS(O$2:O4355),O$2:O$5193,0)),"")</f>
        <v/>
      </c>
    </row>
    <row r="4356" spans="1:19" x14ac:dyDescent="0.25">
      <c r="A4356" s="68">
        <v>2400</v>
      </c>
      <c r="B4356" s="68" t="s">
        <v>13137</v>
      </c>
      <c r="C4356" s="68" t="s">
        <v>13138</v>
      </c>
      <c r="D4356" s="68" t="s">
        <v>13050</v>
      </c>
      <c r="E4356" s="68" t="s">
        <v>13050</v>
      </c>
      <c r="F4356" s="68" t="s">
        <v>13139</v>
      </c>
      <c r="G4356" s="68" t="s">
        <v>13140</v>
      </c>
      <c r="H4356" s="68">
        <v>8.4156200000000005</v>
      </c>
      <c r="I4356" s="68">
        <v>124.611</v>
      </c>
      <c r="J4356" s="68">
        <v>601</v>
      </c>
      <c r="K4356" s="68">
        <v>8</v>
      </c>
      <c r="L4356" s="68">
        <f>COUNTIFS(Aéroports!$C$2:$C$5193,Aéroports!$C4356,Aéroports!$D$2:$D$5193,Aéroports!$D4356)</f>
        <v>1</v>
      </c>
      <c r="M4356" s="68" t="str">
        <f>IF(AND(Formulaire!$H$15=Aéroports!$E4356,--ISNUMBER(IFERROR(SEARCH(Formulaire!$H$16,$C4356,1),""))=1),MAX(M$1:M4355)+1,"")</f>
        <v/>
      </c>
      <c r="N4356" s="68" t="str">
        <f>IF(AND(Formulaire!$H$21=Aéroports!$E4356,--ISNUMBER(IFERROR(SEARCH(Formulaire!$H$22,$C4356,1),""))=1),MAX(N$1:N4355)+1,"")</f>
        <v/>
      </c>
      <c r="O4356" s="68" t="str">
        <f>IF(AND(Formulaire!$H$27=Aéroports!$E4356,--ISNUMBER(IFERROR(SEARCH(Formulaire!$H$28,$C4356,1),""))=1),MAX(O$1:O4355)+1,"")</f>
        <v/>
      </c>
      <c r="Q4356" s="91" t="str">
        <f>IFERROR(INDEX($C$2:$C$5193,MATCH(ROWS(M$2:M4356),M$2:M$5193,0)),"")</f>
        <v/>
      </c>
      <c r="R4356" s="70" t="str">
        <f>IFERROR(INDEX($C$2:$C$5193,MATCH(ROWS(N$2:N4356),N$2:N$5193,0)),"")</f>
        <v/>
      </c>
      <c r="S4356" s="92" t="str">
        <f>IFERROR(INDEX($C$2:$C$5193,MATCH(ROWS(O$2:O4356),O$2:O$5193,0)),"")</f>
        <v/>
      </c>
    </row>
    <row r="4357" spans="1:19" x14ac:dyDescent="0.25">
      <c r="A4357" s="69">
        <v>4202</v>
      </c>
      <c r="B4357" s="69" t="s">
        <v>13141</v>
      </c>
      <c r="C4357" s="69" t="s">
        <v>13142</v>
      </c>
      <c r="D4357" s="69" t="s">
        <v>13050</v>
      </c>
      <c r="E4357" s="69" t="s">
        <v>13050</v>
      </c>
      <c r="F4357" s="69" t="s">
        <v>13143</v>
      </c>
      <c r="G4357" s="69" t="s">
        <v>13144</v>
      </c>
      <c r="H4357" s="69">
        <v>18.178100000000001</v>
      </c>
      <c r="I4357" s="69">
        <v>120.532</v>
      </c>
      <c r="J4357" s="69">
        <v>25</v>
      </c>
      <c r="K4357" s="69">
        <v>8</v>
      </c>
      <c r="L4357" s="69">
        <f>COUNTIFS(Aéroports!$C$2:$C$5193,Aéroports!$C4357,Aéroports!$D$2:$D$5193,Aéroports!$D4357)</f>
        <v>1</v>
      </c>
      <c r="M4357" s="69" t="str">
        <f>IF(AND(Formulaire!$H$15=Aéroports!$E4357,--ISNUMBER(IFERROR(SEARCH(Formulaire!$H$16,$C4357,1),""))=1),MAX(M$1:M4356)+1,"")</f>
        <v/>
      </c>
      <c r="N4357" s="69" t="str">
        <f>IF(AND(Formulaire!$H$21=Aéroports!$E4357,--ISNUMBER(IFERROR(SEARCH(Formulaire!$H$22,$C4357,1),""))=1),MAX(N$1:N4356)+1,"")</f>
        <v/>
      </c>
      <c r="O4357" s="69" t="str">
        <f>IF(AND(Formulaire!$H$27=Aéroports!$E4357,--ISNUMBER(IFERROR(SEARCH(Formulaire!$H$28,$C4357,1),""))=1),MAX(O$1:O4356)+1,"")</f>
        <v/>
      </c>
      <c r="Q4357" s="91" t="str">
        <f>IFERROR(INDEX($C$2:$C$5193,MATCH(ROWS(M$2:M4357),M$2:M$5193,0)),"")</f>
        <v/>
      </c>
      <c r="R4357" s="70" t="str">
        <f>IFERROR(INDEX($C$2:$C$5193,MATCH(ROWS(N$2:N4357),N$2:N$5193,0)),"")</f>
        <v/>
      </c>
      <c r="S4357" s="92" t="str">
        <f>IFERROR(INDEX($C$2:$C$5193,MATCH(ROWS(O$2:O4357),O$2:O$5193,0)),"")</f>
        <v/>
      </c>
    </row>
    <row r="4358" spans="1:19" x14ac:dyDescent="0.25">
      <c r="A4358" s="68">
        <v>4203</v>
      </c>
      <c r="B4358" s="68" t="s">
        <v>13145</v>
      </c>
      <c r="C4358" s="68" t="s">
        <v>13146</v>
      </c>
      <c r="D4358" s="68" t="s">
        <v>13050</v>
      </c>
      <c r="E4358" s="68" t="s">
        <v>13050</v>
      </c>
      <c r="F4358" s="68" t="s">
        <v>13147</v>
      </c>
      <c r="G4358" s="68" t="s">
        <v>13148</v>
      </c>
      <c r="H4358" s="68">
        <v>13.157500000000001</v>
      </c>
      <c r="I4358" s="68">
        <v>123.735</v>
      </c>
      <c r="J4358" s="68">
        <v>66</v>
      </c>
      <c r="K4358" s="68">
        <v>8</v>
      </c>
      <c r="L4358" s="68">
        <f>COUNTIFS(Aéroports!$C$2:$C$5193,Aéroports!$C4358,Aéroports!$D$2:$D$5193,Aéroports!$D4358)</f>
        <v>1</v>
      </c>
      <c r="M4358" s="68" t="str">
        <f>IF(AND(Formulaire!$H$15=Aéroports!$E4358,--ISNUMBER(IFERROR(SEARCH(Formulaire!$H$16,$C4358,1),""))=1),MAX(M$1:M4357)+1,"")</f>
        <v/>
      </c>
      <c r="N4358" s="68" t="str">
        <f>IF(AND(Formulaire!$H$21=Aéroports!$E4358,--ISNUMBER(IFERROR(SEARCH(Formulaire!$H$22,$C4358,1),""))=1),MAX(N$1:N4357)+1,"")</f>
        <v/>
      </c>
      <c r="O4358" s="68" t="str">
        <f>IF(AND(Formulaire!$H$27=Aéroports!$E4358,--ISNUMBER(IFERROR(SEARCH(Formulaire!$H$28,$C4358,1),""))=1),MAX(O$1:O4357)+1,"")</f>
        <v/>
      </c>
      <c r="Q4358" s="91" t="str">
        <f>IFERROR(INDEX($C$2:$C$5193,MATCH(ROWS(M$2:M4358),M$2:M$5193,0)),"")</f>
        <v/>
      </c>
      <c r="R4358" s="70" t="str">
        <f>IFERROR(INDEX($C$2:$C$5193,MATCH(ROWS(N$2:N4358),N$2:N$5193,0)),"")</f>
        <v/>
      </c>
      <c r="S4358" s="92" t="str">
        <f>IFERROR(INDEX($C$2:$C$5193,MATCH(ROWS(O$2:O4358),O$2:O$5193,0)),"")</f>
        <v/>
      </c>
    </row>
    <row r="4359" spans="1:19" x14ac:dyDescent="0.25">
      <c r="A4359" s="69">
        <v>7560</v>
      </c>
      <c r="B4359" s="69" t="s">
        <v>13149</v>
      </c>
      <c r="C4359" s="69" t="s">
        <v>13150</v>
      </c>
      <c r="D4359" s="69" t="s">
        <v>13050</v>
      </c>
      <c r="E4359" s="69" t="s">
        <v>13050</v>
      </c>
      <c r="F4359" s="69" t="s">
        <v>13151</v>
      </c>
      <c r="G4359" s="69" t="s">
        <v>13152</v>
      </c>
      <c r="H4359" s="69">
        <v>13.855399999999999</v>
      </c>
      <c r="I4359" s="69">
        <v>120.105</v>
      </c>
      <c r="J4359" s="69">
        <v>43</v>
      </c>
      <c r="K4359" s="69">
        <v>8</v>
      </c>
      <c r="L4359" s="69">
        <f>COUNTIFS(Aéroports!$C$2:$C$5193,Aéroports!$C4359,Aéroports!$D$2:$D$5193,Aéroports!$D4359)</f>
        <v>1</v>
      </c>
      <c r="M4359" s="69" t="str">
        <f>IF(AND(Formulaire!$H$15=Aéroports!$E4359,--ISNUMBER(IFERROR(SEARCH(Formulaire!$H$16,$C4359,1),""))=1),MAX(M$1:M4358)+1,"")</f>
        <v/>
      </c>
      <c r="N4359" s="69" t="str">
        <f>IF(AND(Formulaire!$H$21=Aéroports!$E4359,--ISNUMBER(IFERROR(SEARCH(Formulaire!$H$22,$C4359,1),""))=1),MAX(N$1:N4358)+1,"")</f>
        <v/>
      </c>
      <c r="O4359" s="69" t="str">
        <f>IF(AND(Formulaire!$H$27=Aéroports!$E4359,--ISNUMBER(IFERROR(SEARCH(Formulaire!$H$28,$C4359,1),""))=1),MAX(O$1:O4358)+1,"")</f>
        <v/>
      </c>
      <c r="Q4359" s="91" t="str">
        <f>IFERROR(INDEX($C$2:$C$5193,MATCH(ROWS(M$2:M4359),M$2:M$5193,0)),"")</f>
        <v/>
      </c>
      <c r="R4359" s="70" t="str">
        <f>IFERROR(INDEX($C$2:$C$5193,MATCH(ROWS(N$2:N4359),N$2:N$5193,0)),"")</f>
        <v/>
      </c>
      <c r="S4359" s="92" t="str">
        <f>IFERROR(INDEX($C$2:$C$5193,MATCH(ROWS(O$2:O4359),O$2:O$5193,0)),"")</f>
        <v/>
      </c>
    </row>
    <row r="4360" spans="1:19" x14ac:dyDescent="0.25">
      <c r="A4360" s="68">
        <v>2397</v>
      </c>
      <c r="B4360" s="68" t="s">
        <v>13153</v>
      </c>
      <c r="C4360" s="68" t="s">
        <v>13154</v>
      </c>
      <c r="D4360" s="68" t="s">
        <v>13050</v>
      </c>
      <c r="E4360" s="68" t="s">
        <v>13050</v>
      </c>
      <c r="F4360" s="68" t="s">
        <v>13155</v>
      </c>
      <c r="G4360" s="68" t="s">
        <v>13156</v>
      </c>
      <c r="H4360" s="68">
        <v>14.508599999999999</v>
      </c>
      <c r="I4360" s="68">
        <v>121.02</v>
      </c>
      <c r="J4360" s="68">
        <v>75</v>
      </c>
      <c r="K4360" s="68">
        <v>8</v>
      </c>
      <c r="L4360" s="68">
        <f>COUNTIFS(Aéroports!$C$2:$C$5193,Aéroports!$C4360,Aéroports!$D$2:$D$5193,Aéroports!$D4360)</f>
        <v>1</v>
      </c>
      <c r="M4360" s="68" t="str">
        <f>IF(AND(Formulaire!$H$15=Aéroports!$E4360,--ISNUMBER(IFERROR(SEARCH(Formulaire!$H$16,$C4360,1),""))=1),MAX(M$1:M4359)+1,"")</f>
        <v/>
      </c>
      <c r="N4360" s="68" t="str">
        <f>IF(AND(Formulaire!$H$21=Aéroports!$E4360,--ISNUMBER(IFERROR(SEARCH(Formulaire!$H$22,$C4360,1),""))=1),MAX(N$1:N4359)+1,"")</f>
        <v/>
      </c>
      <c r="O4360" s="68" t="str">
        <f>IF(AND(Formulaire!$H$27=Aéroports!$E4360,--ISNUMBER(IFERROR(SEARCH(Formulaire!$H$28,$C4360,1),""))=1),MAX(O$1:O4359)+1,"")</f>
        <v/>
      </c>
      <c r="Q4360" s="91" t="str">
        <f>IFERROR(INDEX($C$2:$C$5193,MATCH(ROWS(M$2:M4360),M$2:M$5193,0)),"")</f>
        <v/>
      </c>
      <c r="R4360" s="70" t="str">
        <f>IFERROR(INDEX($C$2:$C$5193,MATCH(ROWS(N$2:N4360),N$2:N$5193,0)),"")</f>
        <v/>
      </c>
      <c r="S4360" s="92" t="str">
        <f>IFERROR(INDEX($C$2:$C$5193,MATCH(ROWS(O$2:O4360),O$2:O$5193,0)),"")</f>
        <v/>
      </c>
    </row>
    <row r="4361" spans="1:19" x14ac:dyDescent="0.25">
      <c r="A4361" s="69">
        <v>6025</v>
      </c>
      <c r="B4361" s="69" t="s">
        <v>13157</v>
      </c>
      <c r="C4361" s="69" t="s">
        <v>13158</v>
      </c>
      <c r="D4361" s="69" t="s">
        <v>13050</v>
      </c>
      <c r="E4361" s="69" t="s">
        <v>13050</v>
      </c>
      <c r="F4361" s="69" t="s">
        <v>13159</v>
      </c>
      <c r="G4361" s="69" t="s">
        <v>13160</v>
      </c>
      <c r="H4361" s="69">
        <v>12.369400000000001</v>
      </c>
      <c r="I4361" s="69">
        <v>123.629</v>
      </c>
      <c r="J4361" s="69">
        <v>26</v>
      </c>
      <c r="K4361" s="69">
        <v>8</v>
      </c>
      <c r="L4361" s="69">
        <f>COUNTIFS(Aéroports!$C$2:$C$5193,Aéroports!$C4361,Aéroports!$D$2:$D$5193,Aéroports!$D4361)</f>
        <v>1</v>
      </c>
      <c r="M4361" s="69" t="str">
        <f>IF(AND(Formulaire!$H$15=Aéroports!$E4361,--ISNUMBER(IFERROR(SEARCH(Formulaire!$H$16,$C4361,1),""))=1),MAX(M$1:M4360)+1,"")</f>
        <v/>
      </c>
      <c r="N4361" s="69" t="str">
        <f>IF(AND(Formulaire!$H$21=Aéroports!$E4361,--ISNUMBER(IFERROR(SEARCH(Formulaire!$H$22,$C4361,1),""))=1),MAX(N$1:N4360)+1,"")</f>
        <v/>
      </c>
      <c r="O4361" s="69" t="str">
        <f>IF(AND(Formulaire!$H$27=Aéroports!$E4361,--ISNUMBER(IFERROR(SEARCH(Formulaire!$H$28,$C4361,1),""))=1),MAX(O$1:O4360)+1,"")</f>
        <v/>
      </c>
      <c r="Q4361" s="91" t="str">
        <f>IFERROR(INDEX($C$2:$C$5193,MATCH(ROWS(M$2:M4361),M$2:M$5193,0)),"")</f>
        <v/>
      </c>
      <c r="R4361" s="70" t="str">
        <f>IFERROR(INDEX($C$2:$C$5193,MATCH(ROWS(N$2:N4361),N$2:N$5193,0)),"")</f>
        <v/>
      </c>
      <c r="S4361" s="92" t="str">
        <f>IFERROR(INDEX($C$2:$C$5193,MATCH(ROWS(O$2:O4361),O$2:O$5193,0)),"")</f>
        <v/>
      </c>
    </row>
    <row r="4362" spans="1:19" x14ac:dyDescent="0.25">
      <c r="A4362" s="68">
        <v>11928</v>
      </c>
      <c r="B4362" s="68" t="s">
        <v>13250</v>
      </c>
      <c r="C4362" s="68" t="s">
        <v>22587</v>
      </c>
      <c r="D4362" s="68" t="s">
        <v>13050</v>
      </c>
      <c r="E4362" s="68" t="s">
        <v>13050</v>
      </c>
      <c r="F4362" s="68" t="s">
        <v>13251</v>
      </c>
      <c r="G4362" s="68" t="s">
        <v>13252</v>
      </c>
      <c r="H4362" s="68">
        <v>6.94937</v>
      </c>
      <c r="I4362" s="68">
        <v>126.273</v>
      </c>
      <c r="J4362" s="68">
        <v>156</v>
      </c>
      <c r="K4362" s="68" t="s">
        <v>340</v>
      </c>
      <c r="L4362" s="68">
        <f>COUNTIFS(Aéroports!$C$2:$C$5193,Aéroports!$C4362,Aéroports!$D$2:$D$5193,Aéroports!$D4362)</f>
        <v>1</v>
      </c>
      <c r="M4362" s="68" t="str">
        <f>IF(AND(Formulaire!$H$15=Aéroports!$E4362,--ISNUMBER(IFERROR(SEARCH(Formulaire!$H$16,$C4362,1),""))=1),MAX(M$1:M4361)+1,"")</f>
        <v/>
      </c>
      <c r="N4362" s="68" t="str">
        <f>IF(AND(Formulaire!$H$21=Aéroports!$E4362,--ISNUMBER(IFERROR(SEARCH(Formulaire!$H$22,$C4362,1),""))=1),MAX(N$1:N4361)+1,"")</f>
        <v/>
      </c>
      <c r="O4362" s="68" t="str">
        <f>IF(AND(Formulaire!$H$27=Aéroports!$E4362,--ISNUMBER(IFERROR(SEARCH(Formulaire!$H$28,$C4362,1),""))=1),MAX(O$1:O4361)+1,"")</f>
        <v/>
      </c>
      <c r="Q4362" s="91" t="str">
        <f>IFERROR(INDEX($C$2:$C$5193,MATCH(ROWS(M$2:M4362),M$2:M$5193,0)),"")</f>
        <v/>
      </c>
      <c r="R4362" s="70" t="str">
        <f>IFERROR(INDEX($C$2:$C$5193,MATCH(ROWS(N$2:N4362),N$2:N$5193,0)),"")</f>
        <v/>
      </c>
      <c r="S4362" s="92" t="str">
        <f>IFERROR(INDEX($C$2:$C$5193,MATCH(ROWS(O$2:O4362),O$2:O$5193,0)),"")</f>
        <v/>
      </c>
    </row>
    <row r="4363" spans="1:19" x14ac:dyDescent="0.25">
      <c r="A4363" s="69">
        <v>6018</v>
      </c>
      <c r="B4363" s="69" t="s">
        <v>13161</v>
      </c>
      <c r="C4363" s="69" t="s">
        <v>13162</v>
      </c>
      <c r="D4363" s="69" t="s">
        <v>13050</v>
      </c>
      <c r="E4363" s="69" t="s">
        <v>13050</v>
      </c>
      <c r="F4363" s="69" t="s">
        <v>13163</v>
      </c>
      <c r="G4363" s="69" t="s">
        <v>13164</v>
      </c>
      <c r="H4363" s="69">
        <v>13.584899999999999</v>
      </c>
      <c r="I4363" s="69">
        <v>123.27</v>
      </c>
      <c r="J4363" s="69">
        <v>142</v>
      </c>
      <c r="K4363" s="69">
        <v>8</v>
      </c>
      <c r="L4363" s="69">
        <f>COUNTIFS(Aéroports!$C$2:$C$5193,Aéroports!$C4363,Aéroports!$D$2:$D$5193,Aéroports!$D4363)</f>
        <v>1</v>
      </c>
      <c r="M4363" s="69" t="str">
        <f>IF(AND(Formulaire!$H$15=Aéroports!$E4363,--ISNUMBER(IFERROR(SEARCH(Formulaire!$H$16,$C4363,1),""))=1),MAX(M$1:M4362)+1,"")</f>
        <v/>
      </c>
      <c r="N4363" s="69" t="str">
        <f>IF(AND(Formulaire!$H$21=Aéroports!$E4363,--ISNUMBER(IFERROR(SEARCH(Formulaire!$H$22,$C4363,1),""))=1),MAX(N$1:N4362)+1,"")</f>
        <v/>
      </c>
      <c r="O4363" s="69" t="str">
        <f>IF(AND(Formulaire!$H$27=Aéroports!$E4363,--ISNUMBER(IFERROR(SEARCH(Formulaire!$H$28,$C4363,1),""))=1),MAX(O$1:O4362)+1,"")</f>
        <v/>
      </c>
      <c r="Q4363" s="91" t="str">
        <f>IFERROR(INDEX($C$2:$C$5193,MATCH(ROWS(M$2:M4363),M$2:M$5193,0)),"")</f>
        <v/>
      </c>
      <c r="R4363" s="70" t="str">
        <f>IFERROR(INDEX($C$2:$C$5193,MATCH(ROWS(N$2:N4363),N$2:N$5193,0)),"")</f>
        <v/>
      </c>
      <c r="S4363" s="92" t="str">
        <f>IFERROR(INDEX($C$2:$C$5193,MATCH(ROWS(O$2:O4363),O$2:O$5193,0)),"")</f>
        <v/>
      </c>
    </row>
    <row r="4364" spans="1:19" x14ac:dyDescent="0.25">
      <c r="A4364" s="68">
        <v>6009</v>
      </c>
      <c r="B4364" s="68" t="s">
        <v>13165</v>
      </c>
      <c r="C4364" s="68" t="s">
        <v>13166</v>
      </c>
      <c r="D4364" s="68" t="s">
        <v>13050</v>
      </c>
      <c r="E4364" s="68" t="s">
        <v>13050</v>
      </c>
      <c r="F4364" s="68" t="s">
        <v>13167</v>
      </c>
      <c r="G4364" s="68" t="s">
        <v>13168</v>
      </c>
      <c r="H4364" s="68">
        <v>14.7944</v>
      </c>
      <c r="I4364" s="68">
        <v>120.271</v>
      </c>
      <c r="J4364" s="68">
        <v>64</v>
      </c>
      <c r="K4364" s="68">
        <v>8</v>
      </c>
      <c r="L4364" s="68">
        <f>COUNTIFS(Aéroports!$C$2:$C$5193,Aéroports!$C4364,Aéroports!$D$2:$D$5193,Aéroports!$D4364)</f>
        <v>1</v>
      </c>
      <c r="M4364" s="68" t="str">
        <f>IF(AND(Formulaire!$H$15=Aéroports!$E4364,--ISNUMBER(IFERROR(SEARCH(Formulaire!$H$16,$C4364,1),""))=1),MAX(M$1:M4363)+1,"")</f>
        <v/>
      </c>
      <c r="N4364" s="68" t="str">
        <f>IF(AND(Formulaire!$H$21=Aéroports!$E4364,--ISNUMBER(IFERROR(SEARCH(Formulaire!$H$22,$C4364,1),""))=1),MAX(N$1:N4363)+1,"")</f>
        <v/>
      </c>
      <c r="O4364" s="68" t="str">
        <f>IF(AND(Formulaire!$H$27=Aéroports!$E4364,--ISNUMBER(IFERROR(SEARCH(Formulaire!$H$28,$C4364,1),""))=1),MAX(O$1:O4363)+1,"")</f>
        <v/>
      </c>
      <c r="Q4364" s="91" t="str">
        <f>IFERROR(INDEX($C$2:$C$5193,MATCH(ROWS(M$2:M4364),M$2:M$5193,0)),"")</f>
        <v/>
      </c>
      <c r="R4364" s="70" t="str">
        <f>IFERROR(INDEX($C$2:$C$5193,MATCH(ROWS(N$2:N4364),N$2:N$5193,0)),"")</f>
        <v/>
      </c>
      <c r="S4364" s="92" t="str">
        <f>IFERROR(INDEX($C$2:$C$5193,MATCH(ROWS(O$2:O4364),O$2:O$5193,0)),"")</f>
        <v/>
      </c>
    </row>
    <row r="4365" spans="1:19" x14ac:dyDescent="0.25">
      <c r="A4365" s="69">
        <v>6726</v>
      </c>
      <c r="B4365" s="69" t="s">
        <v>13169</v>
      </c>
      <c r="C4365" s="69" t="s">
        <v>13170</v>
      </c>
      <c r="D4365" s="69" t="s">
        <v>13050</v>
      </c>
      <c r="E4365" s="69" t="s">
        <v>13050</v>
      </c>
      <c r="F4365" s="69" t="s">
        <v>13171</v>
      </c>
      <c r="G4365" s="69" t="s">
        <v>13172</v>
      </c>
      <c r="H4365" s="69">
        <v>11.058</v>
      </c>
      <c r="I4365" s="69">
        <v>124.565</v>
      </c>
      <c r="J4365" s="69">
        <v>83</v>
      </c>
      <c r="K4365" s="69">
        <v>8</v>
      </c>
      <c r="L4365" s="69">
        <f>COUNTIFS(Aéroports!$C$2:$C$5193,Aéroports!$C4365,Aéroports!$D$2:$D$5193,Aéroports!$D4365)</f>
        <v>1</v>
      </c>
      <c r="M4365" s="69" t="str">
        <f>IF(AND(Formulaire!$H$15=Aéroports!$E4365,--ISNUMBER(IFERROR(SEARCH(Formulaire!$H$16,$C4365,1),""))=1),MAX(M$1:M4364)+1,"")</f>
        <v/>
      </c>
      <c r="N4365" s="69" t="str">
        <f>IF(AND(Formulaire!$H$21=Aéroports!$E4365,--ISNUMBER(IFERROR(SEARCH(Formulaire!$H$22,$C4365,1),""))=1),MAX(N$1:N4364)+1,"")</f>
        <v/>
      </c>
      <c r="O4365" s="69" t="str">
        <f>IF(AND(Formulaire!$H$27=Aéroports!$E4365,--ISNUMBER(IFERROR(SEARCH(Formulaire!$H$28,$C4365,1),""))=1),MAX(O$1:O4364)+1,"")</f>
        <v/>
      </c>
      <c r="Q4365" s="91" t="str">
        <f>IFERROR(INDEX($C$2:$C$5193,MATCH(ROWS(M$2:M4365),M$2:M$5193,0)),"")</f>
        <v/>
      </c>
      <c r="R4365" s="70" t="str">
        <f>IFERROR(INDEX($C$2:$C$5193,MATCH(ROWS(N$2:N4365),N$2:N$5193,0)),"")</f>
        <v/>
      </c>
      <c r="S4365" s="92" t="str">
        <f>IFERROR(INDEX($C$2:$C$5193,MATCH(ROWS(O$2:O4365),O$2:O$5193,0)),"")</f>
        <v/>
      </c>
    </row>
    <row r="4366" spans="1:19" x14ac:dyDescent="0.25">
      <c r="A4366" s="68">
        <v>4204</v>
      </c>
      <c r="B4366" s="68" t="s">
        <v>13173</v>
      </c>
      <c r="C4366" s="68" t="s">
        <v>13174</v>
      </c>
      <c r="D4366" s="68" t="s">
        <v>13050</v>
      </c>
      <c r="E4366" s="68" t="s">
        <v>13050</v>
      </c>
      <c r="F4366" s="68" t="s">
        <v>13175</v>
      </c>
      <c r="G4366" s="68" t="s">
        <v>13176</v>
      </c>
      <c r="H4366" s="68">
        <v>8.1785099999999993</v>
      </c>
      <c r="I4366" s="68">
        <v>123.842</v>
      </c>
      <c r="J4366" s="68">
        <v>75</v>
      </c>
      <c r="K4366" s="68">
        <v>8</v>
      </c>
      <c r="L4366" s="68">
        <f>COUNTIFS(Aéroports!$C$2:$C$5193,Aéroports!$C4366,Aéroports!$D$2:$D$5193,Aéroports!$D4366)</f>
        <v>1</v>
      </c>
      <c r="M4366" s="68" t="str">
        <f>IF(AND(Formulaire!$H$15=Aéroports!$E4366,--ISNUMBER(IFERROR(SEARCH(Formulaire!$H$16,$C4366,1),""))=1),MAX(M$1:M4365)+1,"")</f>
        <v/>
      </c>
      <c r="N4366" s="68" t="str">
        <f>IF(AND(Formulaire!$H$21=Aéroports!$E4366,--ISNUMBER(IFERROR(SEARCH(Formulaire!$H$22,$C4366,1),""))=1),MAX(N$1:N4365)+1,"")</f>
        <v/>
      </c>
      <c r="O4366" s="68" t="str">
        <f>IF(AND(Formulaire!$H$27=Aéroports!$E4366,--ISNUMBER(IFERROR(SEARCH(Formulaire!$H$28,$C4366,1),""))=1),MAX(O$1:O4365)+1,"")</f>
        <v/>
      </c>
      <c r="Q4366" s="91" t="str">
        <f>IFERROR(INDEX($C$2:$C$5193,MATCH(ROWS(M$2:M4366),M$2:M$5193,0)),"")</f>
        <v/>
      </c>
      <c r="R4366" s="70" t="str">
        <f>IFERROR(INDEX($C$2:$C$5193,MATCH(ROWS(N$2:N4366),N$2:N$5193,0)),"")</f>
        <v/>
      </c>
      <c r="S4366" s="92" t="str">
        <f>IFERROR(INDEX($C$2:$C$5193,MATCH(ROWS(O$2:O4366),O$2:O$5193,0)),"")</f>
        <v/>
      </c>
    </row>
    <row r="4367" spans="1:19" x14ac:dyDescent="0.25">
      <c r="A4367" s="69">
        <v>2401</v>
      </c>
      <c r="B4367" s="69" t="s">
        <v>13177</v>
      </c>
      <c r="C4367" s="69" t="s">
        <v>13178</v>
      </c>
      <c r="D4367" s="69" t="s">
        <v>13050</v>
      </c>
      <c r="E4367" s="69" t="s">
        <v>13050</v>
      </c>
      <c r="F4367" s="69" t="s">
        <v>13179</v>
      </c>
      <c r="G4367" s="69" t="s">
        <v>13180</v>
      </c>
      <c r="H4367" s="69">
        <v>7.8307310000000001</v>
      </c>
      <c r="I4367" s="69">
        <v>123.46120000000001</v>
      </c>
      <c r="J4367" s="69">
        <v>5</v>
      </c>
      <c r="K4367" s="69">
        <v>8</v>
      </c>
      <c r="L4367" s="69">
        <f>COUNTIFS(Aéroports!$C$2:$C$5193,Aéroports!$C4367,Aéroports!$D$2:$D$5193,Aéroports!$D4367)</f>
        <v>1</v>
      </c>
      <c r="M4367" s="69" t="str">
        <f>IF(AND(Formulaire!$H$15=Aéroports!$E4367,--ISNUMBER(IFERROR(SEARCH(Formulaire!$H$16,$C4367,1),""))=1),MAX(M$1:M4366)+1,"")</f>
        <v/>
      </c>
      <c r="N4367" s="69" t="str">
        <f>IF(AND(Formulaire!$H$21=Aéroports!$E4367,--ISNUMBER(IFERROR(SEARCH(Formulaire!$H$22,$C4367,1),""))=1),MAX(N$1:N4366)+1,"")</f>
        <v/>
      </c>
      <c r="O4367" s="69" t="str">
        <f>IF(AND(Formulaire!$H$27=Aéroports!$E4367,--ISNUMBER(IFERROR(SEARCH(Formulaire!$H$28,$C4367,1),""))=1),MAX(O$1:O4366)+1,"")</f>
        <v/>
      </c>
      <c r="Q4367" s="91" t="str">
        <f>IFERROR(INDEX($C$2:$C$5193,MATCH(ROWS(M$2:M4367),M$2:M$5193,0)),"")</f>
        <v/>
      </c>
      <c r="R4367" s="70" t="str">
        <f>IFERROR(INDEX($C$2:$C$5193,MATCH(ROWS(N$2:N4367),N$2:N$5193,0)),"")</f>
        <v/>
      </c>
      <c r="S4367" s="92" t="str">
        <f>IFERROR(INDEX($C$2:$C$5193,MATCH(ROWS(O$2:O4367),O$2:O$5193,0)),"")</f>
        <v/>
      </c>
    </row>
    <row r="4368" spans="1:19" x14ac:dyDescent="0.25">
      <c r="A4368" s="68">
        <v>2433</v>
      </c>
      <c r="B4368" s="68" t="s">
        <v>13181</v>
      </c>
      <c r="C4368" s="68" t="s">
        <v>13182</v>
      </c>
      <c r="D4368" s="68" t="s">
        <v>13050</v>
      </c>
      <c r="E4368" s="68" t="s">
        <v>13050</v>
      </c>
      <c r="F4368" s="68" t="s">
        <v>13183</v>
      </c>
      <c r="G4368" s="68" t="s">
        <v>13184</v>
      </c>
      <c r="H4368" s="68">
        <v>9.7421199999999999</v>
      </c>
      <c r="I4368" s="68">
        <v>118.759</v>
      </c>
      <c r="J4368" s="68">
        <v>71</v>
      </c>
      <c r="K4368" s="68">
        <v>8</v>
      </c>
      <c r="L4368" s="68">
        <f>COUNTIFS(Aéroports!$C$2:$C$5193,Aéroports!$C4368,Aéroports!$D$2:$D$5193,Aéroports!$D4368)</f>
        <v>1</v>
      </c>
      <c r="M4368" s="68" t="str">
        <f>IF(AND(Formulaire!$H$15=Aéroports!$E4368,--ISNUMBER(IFERROR(SEARCH(Formulaire!$H$16,$C4368,1),""))=1),MAX(M$1:M4367)+1,"")</f>
        <v/>
      </c>
      <c r="N4368" s="68" t="str">
        <f>IF(AND(Formulaire!$H$21=Aéroports!$E4368,--ISNUMBER(IFERROR(SEARCH(Formulaire!$H$22,$C4368,1),""))=1),MAX(N$1:N4367)+1,"")</f>
        <v/>
      </c>
      <c r="O4368" s="68" t="str">
        <f>IF(AND(Formulaire!$H$27=Aéroports!$E4368,--ISNUMBER(IFERROR(SEARCH(Formulaire!$H$28,$C4368,1),""))=1),MAX(O$1:O4367)+1,"")</f>
        <v/>
      </c>
      <c r="Q4368" s="91" t="str">
        <f>IFERROR(INDEX($C$2:$C$5193,MATCH(ROWS(M$2:M4368),M$2:M$5193,0)),"")</f>
        <v/>
      </c>
      <c r="R4368" s="70" t="str">
        <f>IFERROR(INDEX($C$2:$C$5193,MATCH(ROWS(N$2:N4368),N$2:N$5193,0)),"")</f>
        <v/>
      </c>
      <c r="S4368" s="92" t="str">
        <f>IFERROR(INDEX($C$2:$C$5193,MATCH(ROWS(O$2:O4368),O$2:O$5193,0)),"")</f>
        <v/>
      </c>
    </row>
    <row r="4369" spans="1:19" x14ac:dyDescent="0.25">
      <c r="A4369" s="69">
        <v>2402</v>
      </c>
      <c r="B4369" s="69" t="s">
        <v>13185</v>
      </c>
      <c r="C4369" s="69" t="s">
        <v>13186</v>
      </c>
      <c r="D4369" s="69" t="s">
        <v>13050</v>
      </c>
      <c r="E4369" s="69" t="s">
        <v>13050</v>
      </c>
      <c r="F4369" s="69" t="s">
        <v>13187</v>
      </c>
      <c r="G4369" s="69" t="s">
        <v>13188</v>
      </c>
      <c r="H4369" s="69">
        <v>6.0579999999999998</v>
      </c>
      <c r="I4369" s="69">
        <v>125.096</v>
      </c>
      <c r="J4369" s="69">
        <v>505</v>
      </c>
      <c r="K4369" s="69">
        <v>8</v>
      </c>
      <c r="L4369" s="69">
        <f>COUNTIFS(Aéroports!$C$2:$C$5193,Aéroports!$C4369,Aéroports!$D$2:$D$5193,Aéroports!$D4369)</f>
        <v>1</v>
      </c>
      <c r="M4369" s="69" t="str">
        <f>IF(AND(Formulaire!$H$15=Aéroports!$E4369,--ISNUMBER(IFERROR(SEARCH(Formulaire!$H$16,$C4369,1),""))=1),MAX(M$1:M4368)+1,"")</f>
        <v/>
      </c>
      <c r="N4369" s="69" t="str">
        <f>IF(AND(Formulaire!$H$21=Aéroports!$E4369,--ISNUMBER(IFERROR(SEARCH(Formulaire!$H$22,$C4369,1),""))=1),MAX(N$1:N4368)+1,"")</f>
        <v/>
      </c>
      <c r="O4369" s="69" t="str">
        <f>IF(AND(Formulaire!$H$27=Aéroports!$E4369,--ISNUMBER(IFERROR(SEARCH(Formulaire!$H$28,$C4369,1),""))=1),MAX(O$1:O4368)+1,"")</f>
        <v/>
      </c>
      <c r="Q4369" s="91" t="str">
        <f>IFERROR(INDEX($C$2:$C$5193,MATCH(ROWS(M$2:M4369),M$2:M$5193,0)),"")</f>
        <v/>
      </c>
      <c r="R4369" s="70" t="str">
        <f>IFERROR(INDEX($C$2:$C$5193,MATCH(ROWS(N$2:N4369),N$2:N$5193,0)),"")</f>
        <v/>
      </c>
      <c r="S4369" s="92" t="str">
        <f>IFERROR(INDEX($C$2:$C$5193,MATCH(ROWS(O$2:O4369),O$2:O$5193,0)),"")</f>
        <v/>
      </c>
    </row>
    <row r="4370" spans="1:19" x14ac:dyDescent="0.25">
      <c r="A4370" s="68">
        <v>6026</v>
      </c>
      <c r="B4370" s="68" t="s">
        <v>13192</v>
      </c>
      <c r="C4370" s="68" t="s">
        <v>13193</v>
      </c>
      <c r="D4370" s="68" t="s">
        <v>13050</v>
      </c>
      <c r="E4370" s="68" t="s">
        <v>13050</v>
      </c>
      <c r="F4370" s="68" t="s">
        <v>13194</v>
      </c>
      <c r="G4370" s="68" t="s">
        <v>13195</v>
      </c>
      <c r="H4370" s="68">
        <v>11.5977</v>
      </c>
      <c r="I4370" s="68">
        <v>122.752</v>
      </c>
      <c r="J4370" s="68">
        <v>10</v>
      </c>
      <c r="K4370" s="68">
        <v>8</v>
      </c>
      <c r="L4370" s="68">
        <f>COUNTIFS(Aéroports!$C$2:$C$5193,Aéroports!$C4370,Aéroports!$D$2:$D$5193,Aéroports!$D4370)</f>
        <v>1</v>
      </c>
      <c r="M4370" s="68" t="str">
        <f>IF(AND(Formulaire!$H$15=Aéroports!$E4370,--ISNUMBER(IFERROR(SEARCH(Formulaire!$H$16,$C4370,1),""))=1),MAX(M$1:M4369)+1,"")</f>
        <v/>
      </c>
      <c r="N4370" s="68" t="str">
        <f>IF(AND(Formulaire!$H$21=Aéroports!$E4370,--ISNUMBER(IFERROR(SEARCH(Formulaire!$H$22,$C4370,1),""))=1),MAX(N$1:N4369)+1,"")</f>
        <v/>
      </c>
      <c r="O4370" s="68" t="str">
        <f>IF(AND(Formulaire!$H$27=Aéroports!$E4370,--ISNUMBER(IFERROR(SEARCH(Formulaire!$H$28,$C4370,1),""))=1),MAX(O$1:O4369)+1,"")</f>
        <v/>
      </c>
      <c r="Q4370" s="91" t="str">
        <f>IFERROR(INDEX($C$2:$C$5193,MATCH(ROWS(M$2:M4370),M$2:M$5193,0)),"")</f>
        <v/>
      </c>
      <c r="R4370" s="70" t="str">
        <f>IFERROR(INDEX($C$2:$C$5193,MATCH(ROWS(N$2:N4370),N$2:N$5193,0)),"")</f>
        <v/>
      </c>
      <c r="S4370" s="92" t="str">
        <f>IFERROR(INDEX($C$2:$C$5193,MATCH(ROWS(O$2:O4370),O$2:O$5193,0)),"")</f>
        <v/>
      </c>
    </row>
    <row r="4371" spans="1:19" x14ac:dyDescent="0.25">
      <c r="A4371" s="69">
        <v>6020</v>
      </c>
      <c r="B4371" s="69" t="s">
        <v>13196</v>
      </c>
      <c r="C4371" s="69" t="s">
        <v>13197</v>
      </c>
      <c r="D4371" s="69" t="s">
        <v>13050</v>
      </c>
      <c r="E4371" s="69" t="s">
        <v>13050</v>
      </c>
      <c r="F4371" s="69" t="s">
        <v>13198</v>
      </c>
      <c r="G4371" s="69" t="s">
        <v>13199</v>
      </c>
      <c r="H4371" s="69">
        <v>16.595600000000001</v>
      </c>
      <c r="I4371" s="69">
        <v>120.303</v>
      </c>
      <c r="J4371" s="69">
        <v>13</v>
      </c>
      <c r="K4371" s="69">
        <v>8</v>
      </c>
      <c r="L4371" s="69">
        <f>COUNTIFS(Aéroports!$C$2:$C$5193,Aéroports!$C4371,Aéroports!$D$2:$D$5193,Aéroports!$D4371)</f>
        <v>1</v>
      </c>
      <c r="M4371" s="69" t="str">
        <f>IF(AND(Formulaire!$H$15=Aéroports!$E4371,--ISNUMBER(IFERROR(SEARCH(Formulaire!$H$16,$C4371,1),""))=1),MAX(M$1:M4370)+1,"")</f>
        <v/>
      </c>
      <c r="N4371" s="69" t="str">
        <f>IF(AND(Formulaire!$H$21=Aéroports!$E4371,--ISNUMBER(IFERROR(SEARCH(Formulaire!$H$22,$C4371,1),""))=1),MAX(N$1:N4370)+1,"")</f>
        <v/>
      </c>
      <c r="O4371" s="69" t="str">
        <f>IF(AND(Formulaire!$H$27=Aéroports!$E4371,--ISNUMBER(IFERROR(SEARCH(Formulaire!$H$28,$C4371,1),""))=1),MAX(O$1:O4370)+1,"")</f>
        <v/>
      </c>
      <c r="Q4371" s="91" t="str">
        <f>IFERROR(INDEX($C$2:$C$5193,MATCH(ROWS(M$2:M4371),M$2:M$5193,0)),"")</f>
        <v/>
      </c>
      <c r="R4371" s="70" t="str">
        <f>IFERROR(INDEX($C$2:$C$5193,MATCH(ROWS(N$2:N4371),N$2:N$5193,0)),"")</f>
        <v/>
      </c>
      <c r="S4371" s="92" t="str">
        <f>IFERROR(INDEX($C$2:$C$5193,MATCH(ROWS(O$2:O4371),O$2:O$5193,0)),"")</f>
        <v/>
      </c>
    </row>
    <row r="4372" spans="1:19" x14ac:dyDescent="0.25">
      <c r="A4372" s="68">
        <v>2409</v>
      </c>
      <c r="B4372" s="68" t="s">
        <v>13200</v>
      </c>
      <c r="C4372" s="68" t="s">
        <v>6026</v>
      </c>
      <c r="D4372" s="68" t="s">
        <v>13050</v>
      </c>
      <c r="E4372" s="68" t="s">
        <v>13050</v>
      </c>
      <c r="F4372" s="68" t="s">
        <v>13201</v>
      </c>
      <c r="G4372" s="68" t="s">
        <v>13202</v>
      </c>
      <c r="H4372" s="68">
        <v>12.361499999999999</v>
      </c>
      <c r="I4372" s="68">
        <v>121.047</v>
      </c>
      <c r="J4372" s="68">
        <v>14</v>
      </c>
      <c r="K4372" s="68">
        <v>8</v>
      </c>
      <c r="L4372" s="68">
        <f>COUNTIFS(Aéroports!$C$2:$C$5193,Aéroports!$C4372,Aéroports!$D$2:$D$5193,Aéroports!$D4372)</f>
        <v>1</v>
      </c>
      <c r="M4372" s="68" t="str">
        <f>IF(AND(Formulaire!$H$15=Aéroports!$E4372,--ISNUMBER(IFERROR(SEARCH(Formulaire!$H$16,$C4372,1),""))=1),MAX(M$1:M4371)+1,"")</f>
        <v/>
      </c>
      <c r="N4372" s="68" t="str">
        <f>IF(AND(Formulaire!$H$21=Aéroports!$E4372,--ISNUMBER(IFERROR(SEARCH(Formulaire!$H$22,$C4372,1),""))=1),MAX(N$1:N4371)+1,"")</f>
        <v/>
      </c>
      <c r="O4372" s="68" t="str">
        <f>IF(AND(Formulaire!$H$27=Aéroports!$E4372,--ISNUMBER(IFERROR(SEARCH(Formulaire!$H$28,$C4372,1),""))=1),MAX(O$1:O4371)+1,"")</f>
        <v/>
      </c>
      <c r="Q4372" s="91" t="str">
        <f>IFERROR(INDEX($C$2:$C$5193,MATCH(ROWS(M$2:M4372),M$2:M$5193,0)),"")</f>
        <v/>
      </c>
      <c r="R4372" s="70" t="str">
        <f>IFERROR(INDEX($C$2:$C$5193,MATCH(ROWS(N$2:N4372),N$2:N$5193,0)),"")</f>
        <v/>
      </c>
      <c r="S4372" s="92" t="str">
        <f>IFERROR(INDEX($C$2:$C$5193,MATCH(ROWS(O$2:O4372),O$2:O$5193,0)),"")</f>
        <v/>
      </c>
    </row>
    <row r="4373" spans="1:19" x14ac:dyDescent="0.25">
      <c r="A4373" s="69">
        <v>6014</v>
      </c>
      <c r="B4373" s="69" t="s">
        <v>13203</v>
      </c>
      <c r="C4373" s="69" t="s">
        <v>13204</v>
      </c>
      <c r="D4373" s="69" t="s">
        <v>13050</v>
      </c>
      <c r="E4373" s="69" t="s">
        <v>13050</v>
      </c>
      <c r="F4373" s="69" t="s">
        <v>13205</v>
      </c>
      <c r="G4373" s="69" t="s">
        <v>13206</v>
      </c>
      <c r="H4373" s="69">
        <v>5.0469900000000001</v>
      </c>
      <c r="I4373" s="69">
        <v>119.74299999999999</v>
      </c>
      <c r="J4373" s="69">
        <v>15</v>
      </c>
      <c r="K4373" s="69">
        <v>8</v>
      </c>
      <c r="L4373" s="69">
        <f>COUNTIFS(Aéroports!$C$2:$C$5193,Aéroports!$C4373,Aéroports!$D$2:$D$5193,Aéroports!$D4373)</f>
        <v>1</v>
      </c>
      <c r="M4373" s="69" t="str">
        <f>IF(AND(Formulaire!$H$15=Aéroports!$E4373,--ISNUMBER(IFERROR(SEARCH(Formulaire!$H$16,$C4373,1),""))=1),MAX(M$1:M4372)+1,"")</f>
        <v/>
      </c>
      <c r="N4373" s="69" t="str">
        <f>IF(AND(Formulaire!$H$21=Aéroports!$E4373,--ISNUMBER(IFERROR(SEARCH(Formulaire!$H$22,$C4373,1),""))=1),MAX(N$1:N4372)+1,"")</f>
        <v/>
      </c>
      <c r="O4373" s="69" t="str">
        <f>IF(AND(Formulaire!$H$27=Aéroports!$E4373,--ISNUMBER(IFERROR(SEARCH(Formulaire!$H$28,$C4373,1),""))=1),MAX(O$1:O4372)+1,"")</f>
        <v/>
      </c>
      <c r="Q4373" s="91" t="str">
        <f>IFERROR(INDEX($C$2:$C$5193,MATCH(ROWS(M$2:M4373),M$2:M$5193,0)),"")</f>
        <v/>
      </c>
      <c r="R4373" s="70" t="str">
        <f>IFERROR(INDEX($C$2:$C$5193,MATCH(ROWS(N$2:N4373),N$2:N$5193,0)),"")</f>
        <v/>
      </c>
      <c r="S4373" s="92" t="str">
        <f>IFERROR(INDEX($C$2:$C$5193,MATCH(ROWS(O$2:O4373),O$2:O$5193,0)),"")</f>
        <v/>
      </c>
    </row>
    <row r="4374" spans="1:19" x14ac:dyDescent="0.25">
      <c r="A4374" s="68">
        <v>6016</v>
      </c>
      <c r="B4374" s="68" t="s">
        <v>13207</v>
      </c>
      <c r="C4374" s="68" t="s">
        <v>13208</v>
      </c>
      <c r="D4374" s="68" t="s">
        <v>13050</v>
      </c>
      <c r="E4374" s="68" t="s">
        <v>13050</v>
      </c>
      <c r="F4374" s="68" t="s">
        <v>13209</v>
      </c>
      <c r="G4374" s="68" t="s">
        <v>13210</v>
      </c>
      <c r="H4374" s="68">
        <v>9.7558380000000007</v>
      </c>
      <c r="I4374" s="68">
        <v>125.48090000000001</v>
      </c>
      <c r="J4374" s="68">
        <v>20</v>
      </c>
      <c r="K4374" s="68">
        <v>8</v>
      </c>
      <c r="L4374" s="68">
        <f>COUNTIFS(Aéroports!$C$2:$C$5193,Aéroports!$C4374,Aéroports!$D$2:$D$5193,Aéroports!$D4374)</f>
        <v>1</v>
      </c>
      <c r="M4374" s="68" t="str">
        <f>IF(AND(Formulaire!$H$15=Aéroports!$E4374,--ISNUMBER(IFERROR(SEARCH(Formulaire!$H$16,$C4374,1),""))=1),MAX(M$1:M4373)+1,"")</f>
        <v/>
      </c>
      <c r="N4374" s="68" t="str">
        <f>IF(AND(Formulaire!$H$21=Aéroports!$E4374,--ISNUMBER(IFERROR(SEARCH(Formulaire!$H$22,$C4374,1),""))=1),MAX(N$1:N4373)+1,"")</f>
        <v/>
      </c>
      <c r="O4374" s="68" t="str">
        <f>IF(AND(Formulaire!$H$27=Aéroports!$E4374,--ISNUMBER(IFERROR(SEARCH(Formulaire!$H$28,$C4374,1),""))=1),MAX(O$1:O4373)+1,"")</f>
        <v/>
      </c>
      <c r="Q4374" s="91" t="str">
        <f>IFERROR(INDEX($C$2:$C$5193,MATCH(ROWS(M$2:M4374),M$2:M$5193,0)),"")</f>
        <v/>
      </c>
      <c r="R4374" s="70" t="str">
        <f>IFERROR(INDEX($C$2:$C$5193,MATCH(ROWS(N$2:N4374),N$2:N$5193,0)),"")</f>
        <v/>
      </c>
      <c r="S4374" s="92" t="str">
        <f>IFERROR(INDEX($C$2:$C$5193,MATCH(ROWS(O$2:O4374),O$2:O$5193,0)),"")</f>
        <v/>
      </c>
    </row>
    <row r="4375" spans="1:19" x14ac:dyDescent="0.25">
      <c r="A4375" s="69">
        <v>6974</v>
      </c>
      <c r="B4375" s="69" t="s">
        <v>13211</v>
      </c>
      <c r="C4375" s="69" t="s">
        <v>13212</v>
      </c>
      <c r="D4375" s="69" t="s">
        <v>13050</v>
      </c>
      <c r="E4375" s="69" t="s">
        <v>13050</v>
      </c>
      <c r="F4375" s="69" t="s">
        <v>13213</v>
      </c>
      <c r="G4375" s="69" t="s">
        <v>13214</v>
      </c>
      <c r="H4375" s="69">
        <v>9.8590999999999998</v>
      </c>
      <c r="I4375" s="69">
        <v>126.014</v>
      </c>
      <c r="J4375" s="69">
        <v>10</v>
      </c>
      <c r="K4375" s="69">
        <v>8</v>
      </c>
      <c r="L4375" s="69">
        <f>COUNTIFS(Aéroports!$C$2:$C$5193,Aéroports!$C4375,Aéroports!$D$2:$D$5193,Aéroports!$D4375)</f>
        <v>1</v>
      </c>
      <c r="M4375" s="69" t="str">
        <f>IF(AND(Formulaire!$H$15=Aéroports!$E4375,--ISNUMBER(IFERROR(SEARCH(Formulaire!$H$16,$C4375,1),""))=1),MAX(M$1:M4374)+1,"")</f>
        <v/>
      </c>
      <c r="N4375" s="69" t="str">
        <f>IF(AND(Formulaire!$H$21=Aéroports!$E4375,--ISNUMBER(IFERROR(SEARCH(Formulaire!$H$22,$C4375,1),""))=1),MAX(N$1:N4374)+1,"")</f>
        <v/>
      </c>
      <c r="O4375" s="69" t="str">
        <f>IF(AND(Formulaire!$H$27=Aéroports!$E4375,--ISNUMBER(IFERROR(SEARCH(Formulaire!$H$28,$C4375,1),""))=1),MAX(O$1:O4374)+1,"")</f>
        <v/>
      </c>
      <c r="Q4375" s="91" t="str">
        <f>IFERROR(INDEX($C$2:$C$5193,MATCH(ROWS(M$2:M4375),M$2:M$5193,0)),"")</f>
        <v/>
      </c>
      <c r="R4375" s="70" t="str">
        <f>IFERROR(INDEX($C$2:$C$5193,MATCH(ROWS(N$2:N4375),N$2:N$5193,0)),"")</f>
        <v/>
      </c>
      <c r="S4375" s="92" t="str">
        <f>IFERROR(INDEX($C$2:$C$5193,MATCH(ROWS(O$2:O4375),O$2:O$5193,0)),"")</f>
        <v/>
      </c>
    </row>
    <row r="4376" spans="1:19" x14ac:dyDescent="0.25">
      <c r="A4376" s="68">
        <v>11926</v>
      </c>
      <c r="B4376" s="68" t="s">
        <v>13215</v>
      </c>
      <c r="C4376" s="68" t="s">
        <v>13216</v>
      </c>
      <c r="D4376" s="68" t="s">
        <v>13050</v>
      </c>
      <c r="E4376" s="68" t="s">
        <v>13050</v>
      </c>
      <c r="F4376" s="68" t="s">
        <v>13217</v>
      </c>
      <c r="G4376" s="68" t="s">
        <v>13218</v>
      </c>
      <c r="H4376" s="68">
        <v>6.3668199999999997</v>
      </c>
      <c r="I4376" s="68">
        <v>124.751</v>
      </c>
      <c r="J4376" s="68">
        <v>659</v>
      </c>
      <c r="K4376" s="68" t="s">
        <v>340</v>
      </c>
      <c r="L4376" s="68">
        <f>COUNTIFS(Aéroports!$C$2:$C$5193,Aéroports!$C4376,Aéroports!$D$2:$D$5193,Aéroports!$D4376)</f>
        <v>1</v>
      </c>
      <c r="M4376" s="68" t="str">
        <f>IF(AND(Formulaire!$H$15=Aéroports!$E4376,--ISNUMBER(IFERROR(SEARCH(Formulaire!$H$16,$C4376,1),""))=1),MAX(M$1:M4375)+1,"")</f>
        <v/>
      </c>
      <c r="N4376" s="68" t="str">
        <f>IF(AND(Formulaire!$H$21=Aéroports!$E4376,--ISNUMBER(IFERROR(SEARCH(Formulaire!$H$22,$C4376,1),""))=1),MAX(N$1:N4375)+1,"")</f>
        <v/>
      </c>
      <c r="O4376" s="68" t="str">
        <f>IF(AND(Formulaire!$H$27=Aéroports!$E4376,--ISNUMBER(IFERROR(SEARCH(Formulaire!$H$28,$C4376,1),""))=1),MAX(O$1:O4375)+1,"")</f>
        <v/>
      </c>
      <c r="Q4376" s="91" t="str">
        <f>IFERROR(INDEX($C$2:$C$5193,MATCH(ROWS(M$2:M4376),M$2:M$5193,0)),"")</f>
        <v/>
      </c>
      <c r="R4376" s="70" t="str">
        <f>IFERROR(INDEX($C$2:$C$5193,MATCH(ROWS(N$2:N4376),N$2:N$5193,0)),"")</f>
        <v/>
      </c>
      <c r="S4376" s="92" t="str">
        <f>IFERROR(INDEX($C$2:$C$5193,MATCH(ROWS(O$2:O4376),O$2:O$5193,0)),"")</f>
        <v/>
      </c>
    </row>
    <row r="4377" spans="1:19" x14ac:dyDescent="0.25">
      <c r="A4377" s="69">
        <v>2422</v>
      </c>
      <c r="B4377" s="69" t="s">
        <v>13219</v>
      </c>
      <c r="C4377" s="69" t="s">
        <v>13220</v>
      </c>
      <c r="D4377" s="69" t="s">
        <v>13050</v>
      </c>
      <c r="E4377" s="69" t="s">
        <v>13050</v>
      </c>
      <c r="F4377" s="69" t="s">
        <v>13221</v>
      </c>
      <c r="G4377" s="69" t="s">
        <v>13222</v>
      </c>
      <c r="H4377" s="69">
        <v>11.227600000000001</v>
      </c>
      <c r="I4377" s="69">
        <v>125.02800000000001</v>
      </c>
      <c r="J4377" s="69">
        <v>10</v>
      </c>
      <c r="K4377" s="69">
        <v>8</v>
      </c>
      <c r="L4377" s="69">
        <f>COUNTIFS(Aéroports!$C$2:$C$5193,Aéroports!$C4377,Aéroports!$D$2:$D$5193,Aéroports!$D4377)</f>
        <v>1</v>
      </c>
      <c r="M4377" s="69" t="str">
        <f>IF(AND(Formulaire!$H$15=Aéroports!$E4377,--ISNUMBER(IFERROR(SEARCH(Formulaire!$H$16,$C4377,1),""))=1),MAX(M$1:M4376)+1,"")</f>
        <v/>
      </c>
      <c r="N4377" s="69" t="str">
        <f>IF(AND(Formulaire!$H$21=Aéroports!$E4377,--ISNUMBER(IFERROR(SEARCH(Formulaire!$H$22,$C4377,1),""))=1),MAX(N$1:N4376)+1,"")</f>
        <v/>
      </c>
      <c r="O4377" s="69" t="str">
        <f>IF(AND(Formulaire!$H$27=Aéroports!$E4377,--ISNUMBER(IFERROR(SEARCH(Formulaire!$H$28,$C4377,1),""))=1),MAX(O$1:O4376)+1,"")</f>
        <v/>
      </c>
      <c r="Q4377" s="91" t="str">
        <f>IFERROR(INDEX($C$2:$C$5193,MATCH(ROWS(M$2:M4377),M$2:M$5193,0)),"")</f>
        <v/>
      </c>
      <c r="R4377" s="70" t="str">
        <f>IFERROR(INDEX($C$2:$C$5193,MATCH(ROWS(N$2:N4377),N$2:N$5193,0)),"")</f>
        <v/>
      </c>
      <c r="S4377" s="92" t="str">
        <f>IFERROR(INDEX($C$2:$C$5193,MATCH(ROWS(O$2:O4377),O$2:O$5193,0)),"")</f>
        <v/>
      </c>
    </row>
    <row r="4378" spans="1:19" x14ac:dyDescent="0.25">
      <c r="A4378" s="68">
        <v>3994</v>
      </c>
      <c r="B4378" s="68" t="s">
        <v>13223</v>
      </c>
      <c r="C4378" s="68" t="s">
        <v>13224</v>
      </c>
      <c r="D4378" s="68" t="s">
        <v>13050</v>
      </c>
      <c r="E4378" s="68" t="s">
        <v>13050</v>
      </c>
      <c r="F4378" s="68" t="s">
        <v>13225</v>
      </c>
      <c r="G4378" s="68" t="s">
        <v>13226</v>
      </c>
      <c r="H4378" s="68">
        <v>9.6640800000000002</v>
      </c>
      <c r="I4378" s="68">
        <v>123.85299999999999</v>
      </c>
      <c r="J4378" s="68">
        <v>38</v>
      </c>
      <c r="K4378" s="68">
        <v>8</v>
      </c>
      <c r="L4378" s="68">
        <f>COUNTIFS(Aéroports!$C$2:$C$5193,Aéroports!$C4378,Aéroports!$D$2:$D$5193,Aéroports!$D4378)</f>
        <v>1</v>
      </c>
      <c r="M4378" s="68" t="str">
        <f>IF(AND(Formulaire!$H$15=Aéroports!$E4378,--ISNUMBER(IFERROR(SEARCH(Formulaire!$H$16,$C4378,1),""))=1),MAX(M$1:M4377)+1,"")</f>
        <v/>
      </c>
      <c r="N4378" s="68" t="str">
        <f>IF(AND(Formulaire!$H$21=Aéroports!$E4378,--ISNUMBER(IFERROR(SEARCH(Formulaire!$H$22,$C4378,1),""))=1),MAX(N$1:N4377)+1,"")</f>
        <v/>
      </c>
      <c r="O4378" s="68" t="str">
        <f>IF(AND(Formulaire!$H$27=Aéroports!$E4378,--ISNUMBER(IFERROR(SEARCH(Formulaire!$H$28,$C4378,1),""))=1),MAX(O$1:O4377)+1,"")</f>
        <v/>
      </c>
      <c r="Q4378" s="91" t="str">
        <f>IFERROR(INDEX($C$2:$C$5193,MATCH(ROWS(M$2:M4378),M$2:M$5193,0)),"")</f>
        <v/>
      </c>
      <c r="R4378" s="70" t="str">
        <f>IFERROR(INDEX($C$2:$C$5193,MATCH(ROWS(N$2:N4378),N$2:N$5193,0)),"")</f>
        <v/>
      </c>
      <c r="S4378" s="92" t="str">
        <f>IFERROR(INDEX($C$2:$C$5193,MATCH(ROWS(O$2:O4378),O$2:O$5193,0)),"")</f>
        <v/>
      </c>
    </row>
    <row r="4379" spans="1:19" x14ac:dyDescent="0.25">
      <c r="A4379" s="69">
        <v>6017</v>
      </c>
      <c r="B4379" s="69" t="s">
        <v>13227</v>
      </c>
      <c r="C4379" s="69" t="s">
        <v>13228</v>
      </c>
      <c r="D4379" s="69" t="s">
        <v>13050</v>
      </c>
      <c r="E4379" s="69" t="s">
        <v>13050</v>
      </c>
      <c r="F4379" s="69" t="s">
        <v>13229</v>
      </c>
      <c r="G4379" s="69" t="s">
        <v>13230</v>
      </c>
      <c r="H4379" s="69">
        <v>9.0721100000000003</v>
      </c>
      <c r="I4379" s="69">
        <v>126.17100000000001</v>
      </c>
      <c r="J4379" s="69">
        <v>16</v>
      </c>
      <c r="K4379" s="69">
        <v>8</v>
      </c>
      <c r="L4379" s="69">
        <f>COUNTIFS(Aéroports!$C$2:$C$5193,Aéroports!$C4379,Aéroports!$D$2:$D$5193,Aéroports!$D4379)</f>
        <v>1</v>
      </c>
      <c r="M4379" s="69" t="str">
        <f>IF(AND(Formulaire!$H$15=Aéroports!$E4379,--ISNUMBER(IFERROR(SEARCH(Formulaire!$H$16,$C4379,1),""))=1),MAX(M$1:M4378)+1,"")</f>
        <v/>
      </c>
      <c r="N4379" s="69" t="str">
        <f>IF(AND(Formulaire!$H$21=Aéroports!$E4379,--ISNUMBER(IFERROR(SEARCH(Formulaire!$H$22,$C4379,1),""))=1),MAX(N$1:N4378)+1,"")</f>
        <v/>
      </c>
      <c r="O4379" s="69" t="str">
        <f>IF(AND(Formulaire!$H$27=Aéroports!$E4379,--ISNUMBER(IFERROR(SEARCH(Formulaire!$H$28,$C4379,1),""))=1),MAX(O$1:O4378)+1,"")</f>
        <v/>
      </c>
      <c r="Q4379" s="91" t="str">
        <f>IFERROR(INDEX($C$2:$C$5193,MATCH(ROWS(M$2:M4379),M$2:M$5193,0)),"")</f>
        <v/>
      </c>
      <c r="R4379" s="70" t="str">
        <f>IFERROR(INDEX($C$2:$C$5193,MATCH(ROWS(N$2:N4379),N$2:N$5193,0)),"")</f>
        <v/>
      </c>
      <c r="S4379" s="92" t="str">
        <f>IFERROR(INDEX($C$2:$C$5193,MATCH(ROWS(O$2:O4379),O$2:O$5193,0)),"")</f>
        <v/>
      </c>
    </row>
    <row r="4380" spans="1:19" x14ac:dyDescent="0.25">
      <c r="A4380" s="68">
        <v>8431</v>
      </c>
      <c r="B4380" s="68" t="s">
        <v>13231</v>
      </c>
      <c r="C4380" s="68" t="s">
        <v>13232</v>
      </c>
      <c r="D4380" s="68" t="s">
        <v>13050</v>
      </c>
      <c r="E4380" s="68" t="s">
        <v>13050</v>
      </c>
      <c r="F4380" s="68" t="s">
        <v>13233</v>
      </c>
      <c r="G4380" s="68" t="s">
        <v>13234</v>
      </c>
      <c r="H4380" s="68">
        <v>10.81874</v>
      </c>
      <c r="I4380" s="68">
        <v>119.5077</v>
      </c>
      <c r="J4380" s="68">
        <v>80</v>
      </c>
      <c r="K4380" s="68">
        <v>8</v>
      </c>
      <c r="L4380" s="68">
        <f>COUNTIFS(Aéroports!$C$2:$C$5193,Aéroports!$C4380,Aéroports!$D$2:$D$5193,Aéroports!$D4380)</f>
        <v>1</v>
      </c>
      <c r="M4380" s="68" t="str">
        <f>IF(AND(Formulaire!$H$15=Aéroports!$E4380,--ISNUMBER(IFERROR(SEARCH(Formulaire!$H$16,$C4380,1),""))=1),MAX(M$1:M4379)+1,"")</f>
        <v/>
      </c>
      <c r="N4380" s="68" t="str">
        <f>IF(AND(Formulaire!$H$21=Aéroports!$E4380,--ISNUMBER(IFERROR(SEARCH(Formulaire!$H$22,$C4380,1),""))=1),MAX(N$1:N4379)+1,"")</f>
        <v/>
      </c>
      <c r="O4380" s="68" t="str">
        <f>IF(AND(Formulaire!$H$27=Aéroports!$E4380,--ISNUMBER(IFERROR(SEARCH(Formulaire!$H$28,$C4380,1),""))=1),MAX(O$1:O4379)+1,"")</f>
        <v/>
      </c>
      <c r="Q4380" s="91" t="str">
        <f>IFERROR(INDEX($C$2:$C$5193,MATCH(ROWS(M$2:M4380),M$2:M$5193,0)),"")</f>
        <v/>
      </c>
      <c r="R4380" s="70" t="str">
        <f>IFERROR(INDEX($C$2:$C$5193,MATCH(ROWS(N$2:N4380),N$2:N$5193,0)),"")</f>
        <v/>
      </c>
      <c r="S4380" s="92" t="str">
        <f>IFERROR(INDEX($C$2:$C$5193,MATCH(ROWS(O$2:O4380),O$2:O$5193,0)),"")</f>
        <v/>
      </c>
    </row>
    <row r="4381" spans="1:19" x14ac:dyDescent="0.25">
      <c r="A4381" s="69">
        <v>6021</v>
      </c>
      <c r="B4381" s="69" t="s">
        <v>13235</v>
      </c>
      <c r="C4381" s="69" t="s">
        <v>13236</v>
      </c>
      <c r="D4381" s="69" t="s">
        <v>13050</v>
      </c>
      <c r="E4381" s="69" t="s">
        <v>13050</v>
      </c>
      <c r="F4381" s="69" t="s">
        <v>13237</v>
      </c>
      <c r="G4381" s="69" t="s">
        <v>13238</v>
      </c>
      <c r="H4381" s="69">
        <v>17.643370000000001</v>
      </c>
      <c r="I4381" s="69">
        <v>121.73309999999999</v>
      </c>
      <c r="J4381" s="69">
        <v>70</v>
      </c>
      <c r="K4381" s="69">
        <v>8</v>
      </c>
      <c r="L4381" s="69">
        <f>COUNTIFS(Aéroports!$C$2:$C$5193,Aéroports!$C4381,Aéroports!$D$2:$D$5193,Aéroports!$D4381)</f>
        <v>1</v>
      </c>
      <c r="M4381" s="69" t="str">
        <f>IF(AND(Formulaire!$H$15=Aéroports!$E4381,--ISNUMBER(IFERROR(SEARCH(Formulaire!$H$16,$C4381,1),""))=1),MAX(M$1:M4380)+1,"")</f>
        <v/>
      </c>
      <c r="N4381" s="69" t="str">
        <f>IF(AND(Formulaire!$H$21=Aéroports!$E4381,--ISNUMBER(IFERROR(SEARCH(Formulaire!$H$22,$C4381,1),""))=1),MAX(N$1:N4380)+1,"")</f>
        <v/>
      </c>
      <c r="O4381" s="69" t="str">
        <f>IF(AND(Formulaire!$H$27=Aéroports!$E4381,--ISNUMBER(IFERROR(SEARCH(Formulaire!$H$28,$C4381,1),""))=1),MAX(O$1:O4380)+1,"")</f>
        <v/>
      </c>
      <c r="Q4381" s="91" t="str">
        <f>IFERROR(INDEX($C$2:$C$5193,MATCH(ROWS(M$2:M4381),M$2:M$5193,0)),"")</f>
        <v/>
      </c>
      <c r="R4381" s="70" t="str">
        <f>IFERROR(INDEX($C$2:$C$5193,MATCH(ROWS(N$2:N4381),N$2:N$5193,0)),"")</f>
        <v/>
      </c>
      <c r="S4381" s="92" t="str">
        <f>IFERROR(INDEX($C$2:$C$5193,MATCH(ROWS(O$2:O4381),O$2:O$5193,0)),"")</f>
        <v/>
      </c>
    </row>
    <row r="4382" spans="1:19" x14ac:dyDescent="0.25">
      <c r="A4382" s="68">
        <v>6022</v>
      </c>
      <c r="B4382" s="68" t="s">
        <v>13239</v>
      </c>
      <c r="C4382" s="68" t="s">
        <v>13240</v>
      </c>
      <c r="D4382" s="68" t="s">
        <v>13050</v>
      </c>
      <c r="E4382" s="68" t="s">
        <v>13050</v>
      </c>
      <c r="F4382" s="68" t="s">
        <v>13241</v>
      </c>
      <c r="G4382" s="68" t="s">
        <v>13242</v>
      </c>
      <c r="H4382" s="68">
        <v>13.5764</v>
      </c>
      <c r="I4382" s="68">
        <v>124.206</v>
      </c>
      <c r="J4382" s="68">
        <v>121</v>
      </c>
      <c r="K4382" s="68">
        <v>8</v>
      </c>
      <c r="L4382" s="68">
        <f>COUNTIFS(Aéroports!$C$2:$C$5193,Aéroports!$C4382,Aéroports!$D$2:$D$5193,Aéroports!$D4382)</f>
        <v>1</v>
      </c>
      <c r="M4382" s="68" t="str">
        <f>IF(AND(Formulaire!$H$15=Aéroports!$E4382,--ISNUMBER(IFERROR(SEARCH(Formulaire!$H$16,$C4382,1),""))=1),MAX(M$1:M4381)+1,"")</f>
        <v/>
      </c>
      <c r="N4382" s="68" t="str">
        <f>IF(AND(Formulaire!$H$21=Aéroports!$E4382,--ISNUMBER(IFERROR(SEARCH(Formulaire!$H$22,$C4382,1),""))=1),MAX(N$1:N4381)+1,"")</f>
        <v/>
      </c>
      <c r="O4382" s="68" t="str">
        <f>IF(AND(Formulaire!$H$27=Aéroports!$E4382,--ISNUMBER(IFERROR(SEARCH(Formulaire!$H$28,$C4382,1),""))=1),MAX(O$1:O4381)+1,"")</f>
        <v/>
      </c>
      <c r="Q4382" s="91" t="str">
        <f>IFERROR(INDEX($C$2:$C$5193,MATCH(ROWS(M$2:M4382),M$2:M$5193,0)),"")</f>
        <v/>
      </c>
      <c r="R4382" s="70" t="str">
        <f>IFERROR(INDEX($C$2:$C$5193,MATCH(ROWS(N$2:N4382),N$2:N$5193,0)),"")</f>
        <v/>
      </c>
      <c r="S4382" s="92" t="str">
        <f>IFERROR(INDEX($C$2:$C$5193,MATCH(ROWS(O$2:O4382),O$2:O$5193,0)),"")</f>
        <v/>
      </c>
    </row>
    <row r="4383" spans="1:19" x14ac:dyDescent="0.25">
      <c r="A4383" s="69">
        <v>2404</v>
      </c>
      <c r="B4383" s="69" t="s">
        <v>13243</v>
      </c>
      <c r="C4383" s="69" t="s">
        <v>13244</v>
      </c>
      <c r="D4383" s="69" t="s">
        <v>13050</v>
      </c>
      <c r="E4383" s="69" t="s">
        <v>13050</v>
      </c>
      <c r="F4383" s="69" t="s">
        <v>13245</v>
      </c>
      <c r="G4383" s="69" t="s">
        <v>13246</v>
      </c>
      <c r="H4383" s="69">
        <v>6.9224199999999998</v>
      </c>
      <c r="I4383" s="69">
        <v>122.06</v>
      </c>
      <c r="J4383" s="69">
        <v>33</v>
      </c>
      <c r="K4383" s="69">
        <v>8</v>
      </c>
      <c r="L4383" s="69">
        <f>COUNTIFS(Aéroports!$C$2:$C$5193,Aéroports!$C4383,Aéroports!$D$2:$D$5193,Aéroports!$D4383)</f>
        <v>1</v>
      </c>
      <c r="M4383" s="69" t="str">
        <f>IF(AND(Formulaire!$H$15=Aéroports!$E4383,--ISNUMBER(IFERROR(SEARCH(Formulaire!$H$16,$C4383,1),""))=1),MAX(M$1:M4382)+1,"")</f>
        <v/>
      </c>
      <c r="N4383" s="69" t="str">
        <f>IF(AND(Formulaire!$H$21=Aéroports!$E4383,--ISNUMBER(IFERROR(SEARCH(Formulaire!$H$22,$C4383,1),""))=1),MAX(N$1:N4382)+1,"")</f>
        <v/>
      </c>
      <c r="O4383" s="69" t="str">
        <f>IF(AND(Formulaire!$H$27=Aéroports!$E4383,--ISNUMBER(IFERROR(SEARCH(Formulaire!$H$28,$C4383,1),""))=1),MAX(O$1:O4382)+1,"")</f>
        <v/>
      </c>
      <c r="Q4383" s="91" t="str">
        <f>IFERROR(INDEX($C$2:$C$5193,MATCH(ROWS(M$2:M4383),M$2:M$5193,0)),"")</f>
        <v/>
      </c>
      <c r="R4383" s="70" t="str">
        <f>IFERROR(INDEX($C$2:$C$5193,MATCH(ROWS(N$2:N4383),N$2:N$5193,0)),"")</f>
        <v/>
      </c>
      <c r="S4383" s="92" t="str">
        <f>IFERROR(INDEX($C$2:$C$5193,MATCH(ROWS(O$2:O4383),O$2:O$5193,0)),"")</f>
        <v/>
      </c>
    </row>
    <row r="4384" spans="1:19" x14ac:dyDescent="0.25">
      <c r="A4384" s="68">
        <v>11790</v>
      </c>
      <c r="B4384" s="68" t="s">
        <v>13253</v>
      </c>
      <c r="C4384" s="68" t="s">
        <v>13254</v>
      </c>
      <c r="D4384" s="68" t="s">
        <v>13255</v>
      </c>
      <c r="E4384" s="68" t="s">
        <v>22458</v>
      </c>
      <c r="F4384" s="68" t="s">
        <v>13256</v>
      </c>
      <c r="G4384" s="68" t="s">
        <v>13257</v>
      </c>
      <c r="H4384" s="68">
        <v>52.000779999999999</v>
      </c>
      <c r="I4384" s="68">
        <v>23.132529999999999</v>
      </c>
      <c r="J4384" s="68">
        <v>485</v>
      </c>
      <c r="K4384" s="68" t="s">
        <v>340</v>
      </c>
      <c r="L4384" s="68">
        <f>COUNTIFS(Aéroports!$C$2:$C$5193,Aéroports!$C4384,Aéroports!$D$2:$D$5193,Aéroports!$D4384)</f>
        <v>1</v>
      </c>
      <c r="M4384" s="68" t="str">
        <f>IF(AND(Formulaire!$H$15=Aéroports!$E4384,--ISNUMBER(IFERROR(SEARCH(Formulaire!$H$16,$C4384,1),""))=1),MAX(M$1:M4383)+1,"")</f>
        <v/>
      </c>
      <c r="N4384" s="68" t="str">
        <f>IF(AND(Formulaire!$H$21=Aéroports!$E4384,--ISNUMBER(IFERROR(SEARCH(Formulaire!$H$22,$C4384,1),""))=1),MAX(N$1:N4383)+1,"")</f>
        <v/>
      </c>
      <c r="O4384" s="68" t="str">
        <f>IF(AND(Formulaire!$H$27=Aéroports!$E4384,--ISNUMBER(IFERROR(SEARCH(Formulaire!$H$28,$C4384,1),""))=1),MAX(O$1:O4383)+1,"")</f>
        <v/>
      </c>
      <c r="Q4384" s="91" t="str">
        <f>IFERROR(INDEX($C$2:$C$5193,MATCH(ROWS(M$2:M4384),M$2:M$5193,0)),"")</f>
        <v/>
      </c>
      <c r="R4384" s="70" t="str">
        <f>IFERROR(INDEX($C$2:$C$5193,MATCH(ROWS(N$2:N4384),N$2:N$5193,0)),"")</f>
        <v/>
      </c>
      <c r="S4384" s="92" t="str">
        <f>IFERROR(INDEX($C$2:$C$5193,MATCH(ROWS(O$2:O4384),O$2:O$5193,0)),"")</f>
        <v/>
      </c>
    </row>
    <row r="4385" spans="1:19" x14ac:dyDescent="0.25">
      <c r="A4385" s="69">
        <v>5591</v>
      </c>
      <c r="B4385" s="69" t="s">
        <v>13258</v>
      </c>
      <c r="C4385" s="69" t="s">
        <v>13259</v>
      </c>
      <c r="D4385" s="69" t="s">
        <v>13255</v>
      </c>
      <c r="E4385" s="69" t="s">
        <v>22458</v>
      </c>
      <c r="F4385" s="69" t="s">
        <v>13260</v>
      </c>
      <c r="G4385" s="69" t="s">
        <v>13261</v>
      </c>
      <c r="H4385" s="69">
        <v>53.096800000000002</v>
      </c>
      <c r="I4385" s="69">
        <v>17.977699999999999</v>
      </c>
      <c r="J4385" s="69">
        <v>235</v>
      </c>
      <c r="K4385" s="69">
        <v>1</v>
      </c>
      <c r="L4385" s="69">
        <f>COUNTIFS(Aéroports!$C$2:$C$5193,Aéroports!$C4385,Aéroports!$D$2:$D$5193,Aéroports!$D4385)</f>
        <v>1</v>
      </c>
      <c r="M4385" s="69" t="str">
        <f>IF(AND(Formulaire!$H$15=Aéroports!$E4385,--ISNUMBER(IFERROR(SEARCH(Formulaire!$H$16,$C4385,1),""))=1),MAX(M$1:M4384)+1,"")</f>
        <v/>
      </c>
      <c r="N4385" s="69" t="str">
        <f>IF(AND(Formulaire!$H$21=Aéroports!$E4385,--ISNUMBER(IFERROR(SEARCH(Formulaire!$H$22,$C4385,1),""))=1),MAX(N$1:N4384)+1,"")</f>
        <v/>
      </c>
      <c r="O4385" s="69" t="str">
        <f>IF(AND(Formulaire!$H$27=Aéroports!$E4385,--ISNUMBER(IFERROR(SEARCH(Formulaire!$H$28,$C4385,1),""))=1),MAX(O$1:O4384)+1,"")</f>
        <v/>
      </c>
      <c r="Q4385" s="91" t="str">
        <f>IFERROR(INDEX($C$2:$C$5193,MATCH(ROWS(M$2:M4385),M$2:M$5193,0)),"")</f>
        <v/>
      </c>
      <c r="R4385" s="70" t="str">
        <f>IFERROR(INDEX($C$2:$C$5193,MATCH(ROWS(N$2:N4385),N$2:N$5193,0)),"")</f>
        <v/>
      </c>
      <c r="S4385" s="92" t="str">
        <f>IFERROR(INDEX($C$2:$C$5193,MATCH(ROWS(O$2:O4385),O$2:O$5193,0)),"")</f>
        <v/>
      </c>
    </row>
    <row r="4386" spans="1:19" x14ac:dyDescent="0.25">
      <c r="A4386" s="68">
        <v>668</v>
      </c>
      <c r="B4386" s="68" t="s">
        <v>13262</v>
      </c>
      <c r="C4386" s="68" t="s">
        <v>13263</v>
      </c>
      <c r="D4386" s="68" t="s">
        <v>13255</v>
      </c>
      <c r="E4386" s="68" t="s">
        <v>22458</v>
      </c>
      <c r="F4386" s="68" t="s">
        <v>13264</v>
      </c>
      <c r="G4386" s="68" t="s">
        <v>13265</v>
      </c>
      <c r="H4386" s="68">
        <v>54.377600000000001</v>
      </c>
      <c r="I4386" s="68">
        <v>18.466200000000001</v>
      </c>
      <c r="J4386" s="68">
        <v>489</v>
      </c>
      <c r="K4386" s="68">
        <v>1</v>
      </c>
      <c r="L4386" s="68">
        <f>COUNTIFS(Aéroports!$C$2:$C$5193,Aéroports!$C4386,Aéroports!$D$2:$D$5193,Aéroports!$D4386)</f>
        <v>1</v>
      </c>
      <c r="M4386" s="68" t="str">
        <f>IF(AND(Formulaire!$H$15=Aéroports!$E4386,--ISNUMBER(IFERROR(SEARCH(Formulaire!$H$16,$C4386,1),""))=1),MAX(M$1:M4385)+1,"")</f>
        <v/>
      </c>
      <c r="N4386" s="68" t="str">
        <f>IF(AND(Formulaire!$H$21=Aéroports!$E4386,--ISNUMBER(IFERROR(SEARCH(Formulaire!$H$22,$C4386,1),""))=1),MAX(N$1:N4385)+1,"")</f>
        <v/>
      </c>
      <c r="O4386" s="68" t="str">
        <f>IF(AND(Formulaire!$H$27=Aéroports!$E4386,--ISNUMBER(IFERROR(SEARCH(Formulaire!$H$28,$C4386,1),""))=1),MAX(O$1:O4385)+1,"")</f>
        <v/>
      </c>
      <c r="Q4386" s="91" t="str">
        <f>IFERROR(INDEX($C$2:$C$5193,MATCH(ROWS(M$2:M4386),M$2:M$5193,0)),"")</f>
        <v/>
      </c>
      <c r="R4386" s="70" t="str">
        <f>IFERROR(INDEX($C$2:$C$5193,MATCH(ROWS(N$2:N4386),N$2:N$5193,0)),"")</f>
        <v/>
      </c>
      <c r="S4386" s="92" t="str">
        <f>IFERROR(INDEX($C$2:$C$5193,MATCH(ROWS(O$2:O4386),O$2:O$5193,0)),"")</f>
        <v/>
      </c>
    </row>
    <row r="4387" spans="1:19" x14ac:dyDescent="0.25">
      <c r="A4387" s="69">
        <v>7812</v>
      </c>
      <c r="B4387" s="69" t="s">
        <v>13266</v>
      </c>
      <c r="C4387" s="69" t="s">
        <v>13267</v>
      </c>
      <c r="D4387" s="69" t="s">
        <v>13255</v>
      </c>
      <c r="E4387" s="69" t="s">
        <v>22458</v>
      </c>
      <c r="F4387" s="69" t="s">
        <v>13268</v>
      </c>
      <c r="G4387" s="69" t="s">
        <v>13269</v>
      </c>
      <c r="H4387" s="69">
        <v>54.579700000000003</v>
      </c>
      <c r="I4387" s="69">
        <v>18.517199999999999</v>
      </c>
      <c r="J4387" s="69">
        <v>144</v>
      </c>
      <c r="K4387" s="69">
        <v>1</v>
      </c>
      <c r="L4387" s="69">
        <f>COUNTIFS(Aéroports!$C$2:$C$5193,Aéroports!$C4387,Aéroports!$D$2:$D$5193,Aéroports!$D4387)</f>
        <v>1</v>
      </c>
      <c r="M4387" s="69" t="str">
        <f>IF(AND(Formulaire!$H$15=Aéroports!$E4387,--ISNUMBER(IFERROR(SEARCH(Formulaire!$H$16,$C4387,1),""))=1),MAX(M$1:M4386)+1,"")</f>
        <v/>
      </c>
      <c r="N4387" s="69" t="str">
        <f>IF(AND(Formulaire!$H$21=Aéroports!$E4387,--ISNUMBER(IFERROR(SEARCH(Formulaire!$H$22,$C4387,1),""))=1),MAX(N$1:N4386)+1,"")</f>
        <v/>
      </c>
      <c r="O4387" s="69" t="str">
        <f>IF(AND(Formulaire!$H$27=Aéroports!$E4387,--ISNUMBER(IFERROR(SEARCH(Formulaire!$H$28,$C4387,1),""))=1),MAX(O$1:O4386)+1,"")</f>
        <v/>
      </c>
      <c r="Q4387" s="91" t="str">
        <f>IFERROR(INDEX($C$2:$C$5193,MATCH(ROWS(M$2:M4387),M$2:M$5193,0)),"")</f>
        <v/>
      </c>
      <c r="R4387" s="70" t="str">
        <f>IFERROR(INDEX($C$2:$C$5193,MATCH(ROWS(N$2:N4387),N$2:N$5193,0)),"")</f>
        <v/>
      </c>
      <c r="S4387" s="92" t="str">
        <f>IFERROR(INDEX($C$2:$C$5193,MATCH(ROWS(O$2:O4387),O$2:O$5193,0)),"")</f>
        <v/>
      </c>
    </row>
    <row r="4388" spans="1:19" x14ac:dyDescent="0.25">
      <c r="A4388" s="68">
        <v>671</v>
      </c>
      <c r="B4388" s="68" t="s">
        <v>13270</v>
      </c>
      <c r="C4388" s="68" t="s">
        <v>13271</v>
      </c>
      <c r="D4388" s="68" t="s">
        <v>13255</v>
      </c>
      <c r="E4388" s="68" t="s">
        <v>22458</v>
      </c>
      <c r="F4388" s="68" t="s">
        <v>13272</v>
      </c>
      <c r="G4388" s="68" t="s">
        <v>13273</v>
      </c>
      <c r="H4388" s="68">
        <v>50.474299999999999</v>
      </c>
      <c r="I4388" s="68">
        <v>19.079999999999998</v>
      </c>
      <c r="J4388" s="68">
        <v>995</v>
      </c>
      <c r="K4388" s="68">
        <v>1</v>
      </c>
      <c r="L4388" s="68">
        <f>COUNTIFS(Aéroports!$C$2:$C$5193,Aéroports!$C4388,Aéroports!$D$2:$D$5193,Aéroports!$D4388)</f>
        <v>1</v>
      </c>
      <c r="M4388" s="68" t="str">
        <f>IF(AND(Formulaire!$H$15=Aéroports!$E4388,--ISNUMBER(IFERROR(SEARCH(Formulaire!$H$16,$C4388,1),""))=1),MAX(M$1:M4387)+1,"")</f>
        <v/>
      </c>
      <c r="N4388" s="68" t="str">
        <f>IF(AND(Formulaire!$H$21=Aéroports!$E4388,--ISNUMBER(IFERROR(SEARCH(Formulaire!$H$22,$C4388,1),""))=1),MAX(N$1:N4387)+1,"")</f>
        <v/>
      </c>
      <c r="O4388" s="68" t="str">
        <f>IF(AND(Formulaire!$H$27=Aéroports!$E4388,--ISNUMBER(IFERROR(SEARCH(Formulaire!$H$28,$C4388,1),""))=1),MAX(O$1:O4387)+1,"")</f>
        <v/>
      </c>
      <c r="Q4388" s="91" t="str">
        <f>IFERROR(INDEX($C$2:$C$5193,MATCH(ROWS(M$2:M4388),M$2:M$5193,0)),"")</f>
        <v/>
      </c>
      <c r="R4388" s="70" t="str">
        <f>IFERROR(INDEX($C$2:$C$5193,MATCH(ROWS(N$2:N4388),N$2:N$5193,0)),"")</f>
        <v/>
      </c>
      <c r="S4388" s="92" t="str">
        <f>IFERROR(INDEX($C$2:$C$5193,MATCH(ROWS(O$2:O4388),O$2:O$5193,0)),"")</f>
        <v/>
      </c>
    </row>
    <row r="4389" spans="1:19" x14ac:dyDescent="0.25">
      <c r="A4389" s="69">
        <v>7685</v>
      </c>
      <c r="B4389" s="69" t="s">
        <v>13274</v>
      </c>
      <c r="C4389" s="69" t="s">
        <v>13275</v>
      </c>
      <c r="D4389" s="69" t="s">
        <v>13255</v>
      </c>
      <c r="E4389" s="69" t="s">
        <v>22458</v>
      </c>
      <c r="F4389" s="69" t="s">
        <v>13276</v>
      </c>
      <c r="G4389" s="69" t="s">
        <v>13277</v>
      </c>
      <c r="H4389" s="69">
        <v>54.042499999999997</v>
      </c>
      <c r="I4389" s="69">
        <v>16.265599999999999</v>
      </c>
      <c r="J4389" s="69">
        <v>249</v>
      </c>
      <c r="K4389" s="69">
        <v>1</v>
      </c>
      <c r="L4389" s="69">
        <f>COUNTIFS(Aéroports!$C$2:$C$5193,Aéroports!$C4389,Aéroports!$D$2:$D$5193,Aéroports!$D4389)</f>
        <v>1</v>
      </c>
      <c r="M4389" s="69" t="str">
        <f>IF(AND(Formulaire!$H$15=Aéroports!$E4389,--ISNUMBER(IFERROR(SEARCH(Formulaire!$H$16,$C4389,1),""))=1),MAX(M$1:M4388)+1,"")</f>
        <v/>
      </c>
      <c r="N4389" s="69" t="str">
        <f>IF(AND(Formulaire!$H$21=Aéroports!$E4389,--ISNUMBER(IFERROR(SEARCH(Formulaire!$H$22,$C4389,1),""))=1),MAX(N$1:N4388)+1,"")</f>
        <v/>
      </c>
      <c r="O4389" s="69" t="str">
        <f>IF(AND(Formulaire!$H$27=Aéroports!$E4389,--ISNUMBER(IFERROR(SEARCH(Formulaire!$H$28,$C4389,1),""))=1),MAX(O$1:O4388)+1,"")</f>
        <v/>
      </c>
      <c r="Q4389" s="91" t="str">
        <f>IFERROR(INDEX($C$2:$C$5193,MATCH(ROWS(M$2:M4389),M$2:M$5193,0)),"")</f>
        <v/>
      </c>
      <c r="R4389" s="70" t="str">
        <f>IFERROR(INDEX($C$2:$C$5193,MATCH(ROWS(N$2:N4389),N$2:N$5193,0)),"")</f>
        <v/>
      </c>
      <c r="S4389" s="92" t="str">
        <f>IFERROR(INDEX($C$2:$C$5193,MATCH(ROWS(O$2:O4389),O$2:O$5193,0)),"")</f>
        <v/>
      </c>
    </row>
    <row r="4390" spans="1:19" x14ac:dyDescent="0.25">
      <c r="A4390" s="68">
        <v>669</v>
      </c>
      <c r="B4390" s="68" t="s">
        <v>13278</v>
      </c>
      <c r="C4390" s="68" t="s">
        <v>13279</v>
      </c>
      <c r="D4390" s="68" t="s">
        <v>13255</v>
      </c>
      <c r="E4390" s="68" t="s">
        <v>22458</v>
      </c>
      <c r="F4390" s="68" t="s">
        <v>13280</v>
      </c>
      <c r="G4390" s="68" t="s">
        <v>13281</v>
      </c>
      <c r="H4390" s="68">
        <v>50.0777</v>
      </c>
      <c r="I4390" s="68">
        <v>19.784800000000001</v>
      </c>
      <c r="J4390" s="68">
        <v>791</v>
      </c>
      <c r="K4390" s="68">
        <v>1</v>
      </c>
      <c r="L4390" s="68">
        <f>COUNTIFS(Aéroports!$C$2:$C$5193,Aéroports!$C4390,Aéroports!$D$2:$D$5193,Aéroports!$D4390)</f>
        <v>1</v>
      </c>
      <c r="M4390" s="68" t="str">
        <f>IF(AND(Formulaire!$H$15=Aéroports!$E4390,--ISNUMBER(IFERROR(SEARCH(Formulaire!$H$16,$C4390,1),""))=1),MAX(M$1:M4389)+1,"")</f>
        <v/>
      </c>
      <c r="N4390" s="68" t="str">
        <f>IF(AND(Formulaire!$H$21=Aéroports!$E4390,--ISNUMBER(IFERROR(SEARCH(Formulaire!$H$22,$C4390,1),""))=1),MAX(N$1:N4389)+1,"")</f>
        <v/>
      </c>
      <c r="O4390" s="68" t="str">
        <f>IF(AND(Formulaire!$H$27=Aéroports!$E4390,--ISNUMBER(IFERROR(SEARCH(Formulaire!$H$28,$C4390,1),""))=1),MAX(O$1:O4389)+1,"")</f>
        <v/>
      </c>
      <c r="Q4390" s="91" t="str">
        <f>IFERROR(INDEX($C$2:$C$5193,MATCH(ROWS(M$2:M4390),M$2:M$5193,0)),"")</f>
        <v/>
      </c>
      <c r="R4390" s="70" t="str">
        <f>IFERROR(INDEX($C$2:$C$5193,MATCH(ROWS(N$2:N4390),N$2:N$5193,0)),"")</f>
        <v/>
      </c>
      <c r="S4390" s="92" t="str">
        <f>IFERROR(INDEX($C$2:$C$5193,MATCH(ROWS(O$2:O4390),O$2:O$5193,0)),"")</f>
        <v/>
      </c>
    </row>
    <row r="4391" spans="1:19" x14ac:dyDescent="0.25">
      <c r="A4391" s="69">
        <v>5592</v>
      </c>
      <c r="B4391" s="69" t="s">
        <v>13282</v>
      </c>
      <c r="C4391" s="69" t="s">
        <v>13283</v>
      </c>
      <c r="D4391" s="69" t="s">
        <v>13255</v>
      </c>
      <c r="E4391" s="69" t="s">
        <v>22458</v>
      </c>
      <c r="F4391" s="69" t="s">
        <v>13284</v>
      </c>
      <c r="G4391" s="69" t="s">
        <v>13285</v>
      </c>
      <c r="H4391" s="69">
        <v>51.721899999999998</v>
      </c>
      <c r="I4391" s="69">
        <v>19.398099999999999</v>
      </c>
      <c r="J4391" s="69">
        <v>604</v>
      </c>
      <c r="K4391" s="69">
        <v>1</v>
      </c>
      <c r="L4391" s="69">
        <f>COUNTIFS(Aéroports!$C$2:$C$5193,Aéroports!$C4391,Aéroports!$D$2:$D$5193,Aéroports!$D4391)</f>
        <v>1</v>
      </c>
      <c r="M4391" s="69" t="str">
        <f>IF(AND(Formulaire!$H$15=Aéroports!$E4391,--ISNUMBER(IFERROR(SEARCH(Formulaire!$H$16,$C4391,1),""))=1),MAX(M$1:M4390)+1,"")</f>
        <v/>
      </c>
      <c r="N4391" s="69" t="str">
        <f>IF(AND(Formulaire!$H$21=Aéroports!$E4391,--ISNUMBER(IFERROR(SEARCH(Formulaire!$H$22,$C4391,1),""))=1),MAX(N$1:N4390)+1,"")</f>
        <v/>
      </c>
      <c r="O4391" s="69" t="str">
        <f>IF(AND(Formulaire!$H$27=Aéroports!$E4391,--ISNUMBER(IFERROR(SEARCH(Formulaire!$H$28,$C4391,1),""))=1),MAX(O$1:O4390)+1,"")</f>
        <v/>
      </c>
      <c r="Q4391" s="91" t="str">
        <f>IFERROR(INDEX($C$2:$C$5193,MATCH(ROWS(M$2:M4391),M$2:M$5193,0)),"")</f>
        <v/>
      </c>
      <c r="R4391" s="70" t="str">
        <f>IFERROR(INDEX($C$2:$C$5193,MATCH(ROWS(N$2:N4391),N$2:N$5193,0)),"")</f>
        <v/>
      </c>
      <c r="S4391" s="92" t="str">
        <f>IFERROR(INDEX($C$2:$C$5193,MATCH(ROWS(O$2:O4391),O$2:O$5193,0)),"")</f>
        <v/>
      </c>
    </row>
    <row r="4392" spans="1:19" x14ac:dyDescent="0.25">
      <c r="A4392" s="68">
        <v>674</v>
      </c>
      <c r="B4392" s="68" t="s">
        <v>13286</v>
      </c>
      <c r="C4392" s="68" t="s">
        <v>13287</v>
      </c>
      <c r="D4392" s="68" t="s">
        <v>13255</v>
      </c>
      <c r="E4392" s="68" t="s">
        <v>22458</v>
      </c>
      <c r="F4392" s="68" t="s">
        <v>13288</v>
      </c>
      <c r="G4392" s="68" t="s">
        <v>13289</v>
      </c>
      <c r="H4392" s="68">
        <v>52.420999999999999</v>
      </c>
      <c r="I4392" s="68">
        <v>16.8263</v>
      </c>
      <c r="J4392" s="68">
        <v>308</v>
      </c>
      <c r="K4392" s="68">
        <v>1</v>
      </c>
      <c r="L4392" s="68">
        <f>COUNTIFS(Aéroports!$C$2:$C$5193,Aéroports!$C4392,Aéroports!$D$2:$D$5193,Aéroports!$D4392)</f>
        <v>1</v>
      </c>
      <c r="M4392" s="68" t="str">
        <f>IF(AND(Formulaire!$H$15=Aéroports!$E4392,--ISNUMBER(IFERROR(SEARCH(Formulaire!$H$16,$C4392,1),""))=1),MAX(M$1:M4391)+1,"")</f>
        <v/>
      </c>
      <c r="N4392" s="68" t="str">
        <f>IF(AND(Formulaire!$H$21=Aéroports!$E4392,--ISNUMBER(IFERROR(SEARCH(Formulaire!$H$22,$C4392,1),""))=1),MAX(N$1:N4391)+1,"")</f>
        <v/>
      </c>
      <c r="O4392" s="68" t="str">
        <f>IF(AND(Formulaire!$H$27=Aéroports!$E4392,--ISNUMBER(IFERROR(SEARCH(Formulaire!$H$28,$C4392,1),""))=1),MAX(O$1:O4391)+1,"")</f>
        <v/>
      </c>
      <c r="Q4392" s="91" t="str">
        <f>IFERROR(INDEX($C$2:$C$5193,MATCH(ROWS(M$2:M4392),M$2:M$5193,0)),"")</f>
        <v/>
      </c>
      <c r="R4392" s="70" t="str">
        <f>IFERROR(INDEX($C$2:$C$5193,MATCH(ROWS(N$2:N4392),N$2:N$5193,0)),"")</f>
        <v/>
      </c>
      <c r="S4392" s="92" t="str">
        <f>IFERROR(INDEX($C$2:$C$5193,MATCH(ROWS(O$2:O4392),O$2:O$5193,0)),"")</f>
        <v/>
      </c>
    </row>
    <row r="4393" spans="1:19" x14ac:dyDescent="0.25">
      <c r="A4393" s="69">
        <v>8029</v>
      </c>
      <c r="B4393" s="69" t="s">
        <v>13290</v>
      </c>
      <c r="C4393" s="69" t="s">
        <v>13291</v>
      </c>
      <c r="D4393" s="69" t="s">
        <v>13255</v>
      </c>
      <c r="E4393" s="69" t="s">
        <v>22458</v>
      </c>
      <c r="F4393" s="69" t="s">
        <v>13292</v>
      </c>
      <c r="G4393" s="69" t="s">
        <v>13293</v>
      </c>
      <c r="H4393" s="69">
        <v>51.389200000000002</v>
      </c>
      <c r="I4393" s="69">
        <v>21.2133</v>
      </c>
      <c r="J4393" s="69">
        <v>610</v>
      </c>
      <c r="K4393" s="69">
        <v>1</v>
      </c>
      <c r="L4393" s="69">
        <f>COUNTIFS(Aéroports!$C$2:$C$5193,Aéroports!$C4393,Aéroports!$D$2:$D$5193,Aéroports!$D4393)</f>
        <v>1</v>
      </c>
      <c r="M4393" s="69" t="str">
        <f>IF(AND(Formulaire!$H$15=Aéroports!$E4393,--ISNUMBER(IFERROR(SEARCH(Formulaire!$H$16,$C4393,1),""))=1),MAX(M$1:M4392)+1,"")</f>
        <v/>
      </c>
      <c r="N4393" s="69" t="str">
        <f>IF(AND(Formulaire!$H$21=Aéroports!$E4393,--ISNUMBER(IFERROR(SEARCH(Formulaire!$H$22,$C4393,1),""))=1),MAX(N$1:N4392)+1,"")</f>
        <v/>
      </c>
      <c r="O4393" s="69" t="str">
        <f>IF(AND(Formulaire!$H$27=Aéroports!$E4393,--ISNUMBER(IFERROR(SEARCH(Formulaire!$H$28,$C4393,1),""))=1),MAX(O$1:O4392)+1,"")</f>
        <v/>
      </c>
      <c r="Q4393" s="91" t="str">
        <f>IFERROR(INDEX($C$2:$C$5193,MATCH(ROWS(M$2:M4393),M$2:M$5193,0)),"")</f>
        <v/>
      </c>
      <c r="R4393" s="70" t="str">
        <f>IFERROR(INDEX($C$2:$C$5193,MATCH(ROWS(N$2:N4393),N$2:N$5193,0)),"")</f>
        <v/>
      </c>
      <c r="S4393" s="92" t="str">
        <f>IFERROR(INDEX($C$2:$C$5193,MATCH(ROWS(O$2:O4393),O$2:O$5193,0)),"")</f>
        <v/>
      </c>
    </row>
    <row r="4394" spans="1:19" x14ac:dyDescent="0.25">
      <c r="A4394" s="68">
        <v>675</v>
      </c>
      <c r="B4394" s="68" t="s">
        <v>13294</v>
      </c>
      <c r="C4394" s="68" t="s">
        <v>13295</v>
      </c>
      <c r="D4394" s="68" t="s">
        <v>13255</v>
      </c>
      <c r="E4394" s="68" t="s">
        <v>22458</v>
      </c>
      <c r="F4394" s="68" t="s">
        <v>13296</v>
      </c>
      <c r="G4394" s="68" t="s">
        <v>13297</v>
      </c>
      <c r="H4394" s="68">
        <v>50.11</v>
      </c>
      <c r="I4394" s="68">
        <v>22.018999999999998</v>
      </c>
      <c r="J4394" s="68">
        <v>675</v>
      </c>
      <c r="K4394" s="68">
        <v>1</v>
      </c>
      <c r="L4394" s="68">
        <f>COUNTIFS(Aéroports!$C$2:$C$5193,Aéroports!$C4394,Aéroports!$D$2:$D$5193,Aéroports!$D4394)</f>
        <v>1</v>
      </c>
      <c r="M4394" s="68" t="str">
        <f>IF(AND(Formulaire!$H$15=Aéroports!$E4394,--ISNUMBER(IFERROR(SEARCH(Formulaire!$H$16,$C4394,1),""))=1),MAX(M$1:M4393)+1,"")</f>
        <v/>
      </c>
      <c r="N4394" s="68" t="str">
        <f>IF(AND(Formulaire!$H$21=Aéroports!$E4394,--ISNUMBER(IFERROR(SEARCH(Formulaire!$H$22,$C4394,1),""))=1),MAX(N$1:N4393)+1,"")</f>
        <v/>
      </c>
      <c r="O4394" s="68" t="str">
        <f>IF(AND(Formulaire!$H$27=Aéroports!$E4394,--ISNUMBER(IFERROR(SEARCH(Formulaire!$H$28,$C4394,1),""))=1),MAX(O$1:O4393)+1,"")</f>
        <v/>
      </c>
      <c r="Q4394" s="91" t="str">
        <f>IFERROR(INDEX($C$2:$C$5193,MATCH(ROWS(M$2:M4394),M$2:M$5193,0)),"")</f>
        <v/>
      </c>
      <c r="R4394" s="70" t="str">
        <f>IFERROR(INDEX($C$2:$C$5193,MATCH(ROWS(N$2:N4394),N$2:N$5193,0)),"")</f>
        <v/>
      </c>
      <c r="S4394" s="92" t="str">
        <f>IFERROR(INDEX($C$2:$C$5193,MATCH(ROWS(O$2:O4394),O$2:O$5193,0)),"")</f>
        <v/>
      </c>
    </row>
    <row r="4395" spans="1:19" x14ac:dyDescent="0.25">
      <c r="A4395" s="69">
        <v>677</v>
      </c>
      <c r="B4395" s="69" t="s">
        <v>13298</v>
      </c>
      <c r="C4395" s="69" t="s">
        <v>13299</v>
      </c>
      <c r="D4395" s="69" t="s">
        <v>13255</v>
      </c>
      <c r="E4395" s="69" t="s">
        <v>22458</v>
      </c>
      <c r="F4395" s="69" t="s">
        <v>13300</v>
      </c>
      <c r="G4395" s="69" t="s">
        <v>13301</v>
      </c>
      <c r="H4395" s="69">
        <v>54.478900000000003</v>
      </c>
      <c r="I4395" s="69">
        <v>17.107500000000002</v>
      </c>
      <c r="J4395" s="69">
        <v>217</v>
      </c>
      <c r="K4395" s="69">
        <v>1</v>
      </c>
      <c r="L4395" s="69">
        <f>COUNTIFS(Aéroports!$C$2:$C$5193,Aéroports!$C4395,Aéroports!$D$2:$D$5193,Aéroports!$D4395)</f>
        <v>1</v>
      </c>
      <c r="M4395" s="69" t="str">
        <f>IF(AND(Formulaire!$H$15=Aéroports!$E4395,--ISNUMBER(IFERROR(SEARCH(Formulaire!$H$16,$C4395,1),""))=1),MAX(M$1:M4394)+1,"")</f>
        <v/>
      </c>
      <c r="N4395" s="69" t="str">
        <f>IF(AND(Formulaire!$H$21=Aéroports!$E4395,--ISNUMBER(IFERROR(SEARCH(Formulaire!$H$22,$C4395,1),""))=1),MAX(N$1:N4394)+1,"")</f>
        <v/>
      </c>
      <c r="O4395" s="69" t="str">
        <f>IF(AND(Formulaire!$H$27=Aéroports!$E4395,--ISNUMBER(IFERROR(SEARCH(Formulaire!$H$28,$C4395,1),""))=1),MAX(O$1:O4394)+1,"")</f>
        <v/>
      </c>
      <c r="Q4395" s="91" t="str">
        <f>IFERROR(INDEX($C$2:$C$5193,MATCH(ROWS(M$2:M4395),M$2:M$5193,0)),"")</f>
        <v/>
      </c>
      <c r="R4395" s="70" t="str">
        <f>IFERROR(INDEX($C$2:$C$5193,MATCH(ROWS(N$2:N4395),N$2:N$5193,0)),"")</f>
        <v/>
      </c>
      <c r="S4395" s="92" t="str">
        <f>IFERROR(INDEX($C$2:$C$5193,MATCH(ROWS(O$2:O4395),O$2:O$5193,0)),"")</f>
        <v/>
      </c>
    </row>
    <row r="4396" spans="1:19" x14ac:dyDescent="0.25">
      <c r="A4396" s="68">
        <v>676</v>
      </c>
      <c r="B4396" s="68" t="s">
        <v>7018</v>
      </c>
      <c r="C4396" s="68" t="s">
        <v>13302</v>
      </c>
      <c r="D4396" s="68" t="s">
        <v>13255</v>
      </c>
      <c r="E4396" s="68" t="s">
        <v>22458</v>
      </c>
      <c r="F4396" s="68" t="s">
        <v>13303</v>
      </c>
      <c r="G4396" s="68" t="s">
        <v>13304</v>
      </c>
      <c r="H4396" s="68">
        <v>53.584699999999998</v>
      </c>
      <c r="I4396" s="68">
        <v>14.902200000000001</v>
      </c>
      <c r="J4396" s="68">
        <v>154</v>
      </c>
      <c r="K4396" s="68">
        <v>1</v>
      </c>
      <c r="L4396" s="68">
        <f>COUNTIFS(Aéroports!$C$2:$C$5193,Aéroports!$C4396,Aéroports!$D$2:$D$5193,Aéroports!$D4396)</f>
        <v>1</v>
      </c>
      <c r="M4396" s="68" t="str">
        <f>IF(AND(Formulaire!$H$15=Aéroports!$E4396,--ISNUMBER(IFERROR(SEARCH(Formulaire!$H$16,$C4396,1),""))=1),MAX(M$1:M4395)+1,"")</f>
        <v/>
      </c>
      <c r="N4396" s="68" t="str">
        <f>IF(AND(Formulaire!$H$21=Aéroports!$E4396,--ISNUMBER(IFERROR(SEARCH(Formulaire!$H$22,$C4396,1),""))=1),MAX(N$1:N4395)+1,"")</f>
        <v/>
      </c>
      <c r="O4396" s="68" t="str">
        <f>IF(AND(Formulaire!$H$27=Aéroports!$E4396,--ISNUMBER(IFERROR(SEARCH(Formulaire!$H$28,$C4396,1),""))=1),MAX(O$1:O4395)+1,"")</f>
        <v/>
      </c>
      <c r="Q4396" s="91" t="str">
        <f>IFERROR(INDEX($C$2:$C$5193,MATCH(ROWS(M$2:M4396),M$2:M$5193,0)),"")</f>
        <v/>
      </c>
      <c r="R4396" s="70" t="str">
        <f>IFERROR(INDEX($C$2:$C$5193,MATCH(ROWS(N$2:N4396),N$2:N$5193,0)),"")</f>
        <v/>
      </c>
      <c r="S4396" s="92" t="str">
        <f>IFERROR(INDEX($C$2:$C$5193,MATCH(ROWS(O$2:O4396),O$2:O$5193,0)),"")</f>
        <v/>
      </c>
    </row>
    <row r="4397" spans="1:19" x14ac:dyDescent="0.25">
      <c r="A4397" s="69">
        <v>11103</v>
      </c>
      <c r="B4397" s="69" t="s">
        <v>13305</v>
      </c>
      <c r="C4397" s="69" t="s">
        <v>13306</v>
      </c>
      <c r="D4397" s="69" t="s">
        <v>13255</v>
      </c>
      <c r="E4397" s="69" t="s">
        <v>22458</v>
      </c>
      <c r="F4397" s="69" t="s">
        <v>13307</v>
      </c>
      <c r="G4397" s="69" t="s">
        <v>13308</v>
      </c>
      <c r="H4397" s="69">
        <v>53.481900000000003</v>
      </c>
      <c r="I4397" s="69">
        <v>20.9377</v>
      </c>
      <c r="J4397" s="69">
        <v>463</v>
      </c>
      <c r="K4397" s="69">
        <v>1</v>
      </c>
      <c r="L4397" s="69">
        <f>COUNTIFS(Aéroports!$C$2:$C$5193,Aéroports!$C4397,Aéroports!$D$2:$D$5193,Aéroports!$D4397)</f>
        <v>1</v>
      </c>
      <c r="M4397" s="69" t="str">
        <f>IF(AND(Formulaire!$H$15=Aéroports!$E4397,--ISNUMBER(IFERROR(SEARCH(Formulaire!$H$16,$C4397,1),""))=1),MAX(M$1:M4396)+1,"")</f>
        <v/>
      </c>
      <c r="N4397" s="69" t="str">
        <f>IF(AND(Formulaire!$H$21=Aéroports!$E4397,--ISNUMBER(IFERROR(SEARCH(Formulaire!$H$22,$C4397,1),""))=1),MAX(N$1:N4396)+1,"")</f>
        <v/>
      </c>
      <c r="O4397" s="69" t="str">
        <f>IF(AND(Formulaire!$H$27=Aéroports!$E4397,--ISNUMBER(IFERROR(SEARCH(Formulaire!$H$28,$C4397,1),""))=1),MAX(O$1:O4396)+1,"")</f>
        <v/>
      </c>
      <c r="Q4397" s="91" t="str">
        <f>IFERROR(INDEX($C$2:$C$5193,MATCH(ROWS(M$2:M4397),M$2:M$5193,0)),"")</f>
        <v/>
      </c>
      <c r="R4397" s="70" t="str">
        <f>IFERROR(INDEX($C$2:$C$5193,MATCH(ROWS(N$2:N4397),N$2:N$5193,0)),"")</f>
        <v/>
      </c>
      <c r="S4397" s="92" t="str">
        <f>IFERROR(INDEX($C$2:$C$5193,MATCH(ROWS(O$2:O4397),O$2:O$5193,0)),"")</f>
        <v/>
      </c>
    </row>
    <row r="4398" spans="1:19" x14ac:dyDescent="0.25">
      <c r="A4398" s="68">
        <v>679</v>
      </c>
      <c r="B4398" s="68" t="s">
        <v>13309</v>
      </c>
      <c r="C4398" s="68" t="s">
        <v>13310</v>
      </c>
      <c r="D4398" s="68" t="s">
        <v>13255</v>
      </c>
      <c r="E4398" s="68" t="s">
        <v>22458</v>
      </c>
      <c r="F4398" s="68" t="s">
        <v>13311</v>
      </c>
      <c r="G4398" s="68" t="s">
        <v>13312</v>
      </c>
      <c r="H4398" s="68">
        <v>52.165700000000001</v>
      </c>
      <c r="I4398" s="68">
        <v>20.967099999999999</v>
      </c>
      <c r="J4398" s="68">
        <v>362</v>
      </c>
      <c r="K4398" s="68">
        <v>1</v>
      </c>
      <c r="L4398" s="68">
        <f>COUNTIFS(Aéroports!$C$2:$C$5193,Aéroports!$C4398,Aéroports!$D$2:$D$5193,Aéroports!$D4398)</f>
        <v>1</v>
      </c>
      <c r="M4398" s="68" t="str">
        <f>IF(AND(Formulaire!$H$15=Aéroports!$E4398,--ISNUMBER(IFERROR(SEARCH(Formulaire!$H$16,$C4398,1),""))=1),MAX(M$1:M4397)+1,"")</f>
        <v/>
      </c>
      <c r="N4398" s="68" t="str">
        <f>IF(AND(Formulaire!$H$21=Aéroports!$E4398,--ISNUMBER(IFERROR(SEARCH(Formulaire!$H$22,$C4398,1),""))=1),MAX(N$1:N4397)+1,"")</f>
        <v/>
      </c>
      <c r="O4398" s="68" t="str">
        <f>IF(AND(Formulaire!$H$27=Aéroports!$E4398,--ISNUMBER(IFERROR(SEARCH(Formulaire!$H$28,$C4398,1),""))=1),MAX(O$1:O4397)+1,"")</f>
        <v/>
      </c>
      <c r="Q4398" s="91" t="str">
        <f>IFERROR(INDEX($C$2:$C$5193,MATCH(ROWS(M$2:M4398),M$2:M$5193,0)),"")</f>
        <v/>
      </c>
      <c r="R4398" s="70" t="str">
        <f>IFERROR(INDEX($C$2:$C$5193,MATCH(ROWS(N$2:N4398),N$2:N$5193,0)),"")</f>
        <v/>
      </c>
      <c r="S4398" s="92" t="str">
        <f>IFERROR(INDEX($C$2:$C$5193,MATCH(ROWS(O$2:O4398),O$2:O$5193,0)),"")</f>
        <v/>
      </c>
    </row>
    <row r="4399" spans="1:19" x14ac:dyDescent="0.25">
      <c r="A4399" s="69">
        <v>680</v>
      </c>
      <c r="B4399" s="69" t="s">
        <v>13316</v>
      </c>
      <c r="C4399" s="69" t="s">
        <v>13317</v>
      </c>
      <c r="D4399" s="69" t="s">
        <v>13255</v>
      </c>
      <c r="E4399" s="69" t="s">
        <v>22458</v>
      </c>
      <c r="F4399" s="69" t="s">
        <v>13318</v>
      </c>
      <c r="G4399" s="69" t="s">
        <v>13319</v>
      </c>
      <c r="H4399" s="69">
        <v>51.102699999999999</v>
      </c>
      <c r="I4399" s="69">
        <v>16.8858</v>
      </c>
      <c r="J4399" s="69">
        <v>404</v>
      </c>
      <c r="K4399" s="69">
        <v>1</v>
      </c>
      <c r="L4399" s="69">
        <f>COUNTIFS(Aéroports!$C$2:$C$5193,Aéroports!$C4399,Aéroports!$D$2:$D$5193,Aéroports!$D4399)</f>
        <v>1</v>
      </c>
      <c r="M4399" s="69" t="str">
        <f>IF(AND(Formulaire!$H$15=Aéroports!$E4399,--ISNUMBER(IFERROR(SEARCH(Formulaire!$H$16,$C4399,1),""))=1),MAX(M$1:M4398)+1,"")</f>
        <v/>
      </c>
      <c r="N4399" s="69" t="str">
        <f>IF(AND(Formulaire!$H$21=Aéroports!$E4399,--ISNUMBER(IFERROR(SEARCH(Formulaire!$H$22,$C4399,1),""))=1),MAX(N$1:N4398)+1,"")</f>
        <v/>
      </c>
      <c r="O4399" s="69" t="str">
        <f>IF(AND(Formulaire!$H$27=Aéroports!$E4399,--ISNUMBER(IFERROR(SEARCH(Formulaire!$H$28,$C4399,1),""))=1),MAX(O$1:O4398)+1,"")</f>
        <v/>
      </c>
      <c r="Q4399" s="91" t="str">
        <f>IFERROR(INDEX($C$2:$C$5193,MATCH(ROWS(M$2:M4399),M$2:M$5193,0)),"")</f>
        <v/>
      </c>
      <c r="R4399" s="70" t="str">
        <f>IFERROR(INDEX($C$2:$C$5193,MATCH(ROWS(N$2:N4399),N$2:N$5193,0)),"")</f>
        <v/>
      </c>
      <c r="S4399" s="92" t="str">
        <f>IFERROR(INDEX($C$2:$C$5193,MATCH(ROWS(O$2:O4399),O$2:O$5193,0)),"")</f>
        <v/>
      </c>
    </row>
    <row r="4400" spans="1:19" x14ac:dyDescent="0.25">
      <c r="A4400" s="68">
        <v>681</v>
      </c>
      <c r="B4400" s="68" t="s">
        <v>13320</v>
      </c>
      <c r="C4400" s="68" t="s">
        <v>13321</v>
      </c>
      <c r="D4400" s="68" t="s">
        <v>13255</v>
      </c>
      <c r="E4400" s="68" t="s">
        <v>22458</v>
      </c>
      <c r="F4400" s="68" t="s">
        <v>13322</v>
      </c>
      <c r="G4400" s="68" t="s">
        <v>13323</v>
      </c>
      <c r="H4400" s="68">
        <v>52.138500000000001</v>
      </c>
      <c r="I4400" s="68">
        <v>15.7986</v>
      </c>
      <c r="J4400" s="68">
        <v>194</v>
      </c>
      <c r="K4400" s="68">
        <v>1</v>
      </c>
      <c r="L4400" s="68">
        <f>COUNTIFS(Aéroports!$C$2:$C$5193,Aéroports!$C4400,Aéroports!$D$2:$D$5193,Aéroports!$D4400)</f>
        <v>1</v>
      </c>
      <c r="M4400" s="68" t="str">
        <f>IF(AND(Formulaire!$H$15=Aéroports!$E4400,--ISNUMBER(IFERROR(SEARCH(Formulaire!$H$16,$C4400,1),""))=1),MAX(M$1:M4399)+1,"")</f>
        <v/>
      </c>
      <c r="N4400" s="68" t="str">
        <f>IF(AND(Formulaire!$H$21=Aéroports!$E4400,--ISNUMBER(IFERROR(SEARCH(Formulaire!$H$22,$C4400,1),""))=1),MAX(N$1:N4399)+1,"")</f>
        <v/>
      </c>
      <c r="O4400" s="68" t="str">
        <f>IF(AND(Formulaire!$H$27=Aéroports!$E4400,--ISNUMBER(IFERROR(SEARCH(Formulaire!$H$28,$C4400,1),""))=1),MAX(O$1:O4399)+1,"")</f>
        <v/>
      </c>
      <c r="Q4400" s="91" t="str">
        <f>IFERROR(INDEX($C$2:$C$5193,MATCH(ROWS(M$2:M4400),M$2:M$5193,0)),"")</f>
        <v/>
      </c>
      <c r="R4400" s="70" t="str">
        <f>IFERROR(INDEX($C$2:$C$5193,MATCH(ROWS(N$2:N4400),N$2:N$5193,0)),"")</f>
        <v/>
      </c>
      <c r="S4400" s="92" t="str">
        <f>IFERROR(INDEX($C$2:$C$5193,MATCH(ROWS(O$2:O4400),O$2:O$5193,0)),"")</f>
        <v/>
      </c>
    </row>
    <row r="4401" spans="1:19" x14ac:dyDescent="0.25">
      <c r="A4401" s="69">
        <v>5889</v>
      </c>
      <c r="B4401" s="69" t="s">
        <v>7363</v>
      </c>
      <c r="C4401" s="69" t="s">
        <v>7364</v>
      </c>
      <c r="D4401" s="69" t="s">
        <v>7365</v>
      </c>
      <c r="E4401" s="69" t="s">
        <v>22402</v>
      </c>
      <c r="F4401" s="69" t="s">
        <v>7366</v>
      </c>
      <c r="G4401" s="69" t="s">
        <v>7367</v>
      </c>
      <c r="H4401" s="69">
        <v>-14.428100000000001</v>
      </c>
      <c r="I4401" s="69">
        <v>-146.25700000000001</v>
      </c>
      <c r="J4401" s="69">
        <v>11</v>
      </c>
      <c r="K4401" s="69">
        <v>-10</v>
      </c>
      <c r="L4401" s="69">
        <f>COUNTIFS(Aéroports!$C$2:$C$5193,Aéroports!$C4401,Aéroports!$D$2:$D$5193,Aéroports!$D4401)</f>
        <v>1</v>
      </c>
      <c r="M4401" s="69" t="str">
        <f>IF(AND(Formulaire!$H$15=Aéroports!$E4401,--ISNUMBER(IFERROR(SEARCH(Formulaire!$H$16,$C4401,1),""))=1),MAX(M$1:M4400)+1,"")</f>
        <v/>
      </c>
      <c r="N4401" s="69" t="str">
        <f>IF(AND(Formulaire!$H$21=Aéroports!$E4401,--ISNUMBER(IFERROR(SEARCH(Formulaire!$H$22,$C4401,1),""))=1),MAX(N$1:N4400)+1,"")</f>
        <v/>
      </c>
      <c r="O4401" s="69" t="str">
        <f>IF(AND(Formulaire!$H$27=Aéroports!$E4401,--ISNUMBER(IFERROR(SEARCH(Formulaire!$H$28,$C4401,1),""))=1),MAX(O$1:O4400)+1,"")</f>
        <v/>
      </c>
      <c r="Q4401" s="91" t="str">
        <f>IFERROR(INDEX($C$2:$C$5193,MATCH(ROWS(M$2:M4401),M$2:M$5193,0)),"")</f>
        <v/>
      </c>
      <c r="R4401" s="70" t="str">
        <f>IFERROR(INDEX($C$2:$C$5193,MATCH(ROWS(N$2:N4401),N$2:N$5193,0)),"")</f>
        <v/>
      </c>
      <c r="S4401" s="92" t="str">
        <f>IFERROR(INDEX($C$2:$C$5193,MATCH(ROWS(O$2:O4401),O$2:O$5193,0)),"")</f>
        <v/>
      </c>
    </row>
    <row r="4402" spans="1:19" x14ac:dyDescent="0.25">
      <c r="A4402" s="68">
        <v>1973</v>
      </c>
      <c r="B4402" s="68" t="s">
        <v>7368</v>
      </c>
      <c r="C4402" s="68" t="s">
        <v>7369</v>
      </c>
      <c r="D4402" s="68" t="s">
        <v>7365</v>
      </c>
      <c r="E4402" s="68" t="s">
        <v>22402</v>
      </c>
      <c r="F4402" s="68" t="s">
        <v>7370</v>
      </c>
      <c r="G4402" s="68" t="s">
        <v>7371</v>
      </c>
      <c r="H4402" s="68">
        <v>-17.352599999999999</v>
      </c>
      <c r="I4402" s="68">
        <v>-145.51</v>
      </c>
      <c r="J4402" s="68">
        <v>10</v>
      </c>
      <c r="K4402" s="68">
        <v>-10</v>
      </c>
      <c r="L4402" s="68">
        <f>COUNTIFS(Aéroports!$C$2:$C$5193,Aéroports!$C4402,Aéroports!$D$2:$D$5193,Aéroports!$D4402)</f>
        <v>1</v>
      </c>
      <c r="M4402" s="68" t="str">
        <f>IF(AND(Formulaire!$H$15=Aéroports!$E4402,--ISNUMBER(IFERROR(SEARCH(Formulaire!$H$16,$C4402,1),""))=1),MAX(M$1:M4401)+1,"")</f>
        <v/>
      </c>
      <c r="N4402" s="68" t="str">
        <f>IF(AND(Formulaire!$H$21=Aéroports!$E4402,--ISNUMBER(IFERROR(SEARCH(Formulaire!$H$22,$C4402,1),""))=1),MAX(N$1:N4401)+1,"")</f>
        <v/>
      </c>
      <c r="O4402" s="68" t="str">
        <f>IF(AND(Formulaire!$H$27=Aéroports!$E4402,--ISNUMBER(IFERROR(SEARCH(Formulaire!$H$28,$C4402,1),""))=1),MAX(O$1:O4401)+1,"")</f>
        <v/>
      </c>
      <c r="Q4402" s="91" t="str">
        <f>IFERROR(INDEX($C$2:$C$5193,MATCH(ROWS(M$2:M4402),M$2:M$5193,0)),"")</f>
        <v/>
      </c>
      <c r="R4402" s="70" t="str">
        <f>IFERROR(INDEX($C$2:$C$5193,MATCH(ROWS(N$2:N4402),N$2:N$5193,0)),"")</f>
        <v/>
      </c>
      <c r="S4402" s="92" t="str">
        <f>IFERROR(INDEX($C$2:$C$5193,MATCH(ROWS(O$2:O4402),O$2:O$5193,0)),"")</f>
        <v/>
      </c>
    </row>
    <row r="4403" spans="1:19" x14ac:dyDescent="0.25">
      <c r="A4403" s="69">
        <v>5888</v>
      </c>
      <c r="B4403" s="69" t="s">
        <v>7372</v>
      </c>
      <c r="C4403" s="69" t="s">
        <v>7373</v>
      </c>
      <c r="D4403" s="69" t="s">
        <v>7365</v>
      </c>
      <c r="E4403" s="69" t="s">
        <v>22402</v>
      </c>
      <c r="F4403" s="69" t="s">
        <v>7374</v>
      </c>
      <c r="G4403" s="69" t="s">
        <v>7375</v>
      </c>
      <c r="H4403" s="69">
        <v>-15.573600000000001</v>
      </c>
      <c r="I4403" s="69">
        <v>-146.41499999999999</v>
      </c>
      <c r="J4403" s="69">
        <v>8</v>
      </c>
      <c r="K4403" s="69">
        <v>-10</v>
      </c>
      <c r="L4403" s="69">
        <f>COUNTIFS(Aéroports!$C$2:$C$5193,Aéroports!$C4403,Aéroports!$D$2:$D$5193,Aéroports!$D4403)</f>
        <v>1</v>
      </c>
      <c r="M4403" s="69" t="str">
        <f>IF(AND(Formulaire!$H$15=Aéroports!$E4403,--ISNUMBER(IFERROR(SEARCH(Formulaire!$H$16,$C4403,1),""))=1),MAX(M$1:M4402)+1,"")</f>
        <v/>
      </c>
      <c r="N4403" s="69" t="str">
        <f>IF(AND(Formulaire!$H$21=Aéroports!$E4403,--ISNUMBER(IFERROR(SEARCH(Formulaire!$H$22,$C4403,1),""))=1),MAX(N$1:N4402)+1,"")</f>
        <v/>
      </c>
      <c r="O4403" s="69" t="str">
        <f>IF(AND(Formulaire!$H$27=Aéroports!$E4403,--ISNUMBER(IFERROR(SEARCH(Formulaire!$H$28,$C4403,1),""))=1),MAX(O$1:O4402)+1,"")</f>
        <v/>
      </c>
      <c r="Q4403" s="91" t="str">
        <f>IFERROR(INDEX($C$2:$C$5193,MATCH(ROWS(M$2:M4403),M$2:M$5193,0)),"")</f>
        <v/>
      </c>
      <c r="R4403" s="70" t="str">
        <f>IFERROR(INDEX($C$2:$C$5193,MATCH(ROWS(N$2:N4403),N$2:N$5193,0)),"")</f>
        <v/>
      </c>
      <c r="S4403" s="92" t="str">
        <f>IFERROR(INDEX($C$2:$C$5193,MATCH(ROWS(O$2:O4403),O$2:O$5193,0)),"")</f>
        <v/>
      </c>
    </row>
    <row r="4404" spans="1:19" x14ac:dyDescent="0.25">
      <c r="A4404" s="68">
        <v>1984</v>
      </c>
      <c r="B4404" s="68" t="s">
        <v>7376</v>
      </c>
      <c r="C4404" s="68" t="s">
        <v>7377</v>
      </c>
      <c r="D4404" s="68" t="s">
        <v>7365</v>
      </c>
      <c r="E4404" s="68" t="s">
        <v>22402</v>
      </c>
      <c r="F4404" s="68" t="s">
        <v>7378</v>
      </c>
      <c r="G4404" s="68" t="s">
        <v>7379</v>
      </c>
      <c r="H4404" s="68">
        <v>-15.2483</v>
      </c>
      <c r="I4404" s="68">
        <v>-146.61699999999999</v>
      </c>
      <c r="J4404" s="68">
        <v>9</v>
      </c>
      <c r="K4404" s="68">
        <v>-10</v>
      </c>
      <c r="L4404" s="68">
        <f>COUNTIFS(Aéroports!$C$2:$C$5193,Aéroports!$C4404,Aéroports!$D$2:$D$5193,Aéroports!$D4404)</f>
        <v>1</v>
      </c>
      <c r="M4404" s="68" t="str">
        <f>IF(AND(Formulaire!$H$15=Aéroports!$E4404,--ISNUMBER(IFERROR(SEARCH(Formulaire!$H$16,$C4404,1),""))=1),MAX(M$1:M4403)+1,"")</f>
        <v/>
      </c>
      <c r="N4404" s="68" t="str">
        <f>IF(AND(Formulaire!$H$21=Aéroports!$E4404,--ISNUMBER(IFERROR(SEARCH(Formulaire!$H$22,$C4404,1),""))=1),MAX(N$1:N4403)+1,"")</f>
        <v/>
      </c>
      <c r="O4404" s="68" t="str">
        <f>IF(AND(Formulaire!$H$27=Aéroports!$E4404,--ISNUMBER(IFERROR(SEARCH(Formulaire!$H$28,$C4404,1),""))=1),MAX(O$1:O4403)+1,"")</f>
        <v/>
      </c>
      <c r="Q4404" s="91" t="str">
        <f>IFERROR(INDEX($C$2:$C$5193,MATCH(ROWS(M$2:M4404),M$2:M$5193,0)),"")</f>
        <v/>
      </c>
      <c r="R4404" s="70" t="str">
        <f>IFERROR(INDEX($C$2:$C$5193,MATCH(ROWS(N$2:N4404),N$2:N$5193,0)),"")</f>
        <v/>
      </c>
      <c r="S4404" s="92" t="str">
        <f>IFERROR(INDEX($C$2:$C$5193,MATCH(ROWS(O$2:O4404),O$2:O$5193,0)),"")</f>
        <v/>
      </c>
    </row>
    <row r="4405" spans="1:19" x14ac:dyDescent="0.25">
      <c r="A4405" s="69">
        <v>1989</v>
      </c>
      <c r="B4405" s="69" t="s">
        <v>7380</v>
      </c>
      <c r="C4405" s="69" t="s">
        <v>7381</v>
      </c>
      <c r="D4405" s="69" t="s">
        <v>7365</v>
      </c>
      <c r="E4405" s="69" t="s">
        <v>22402</v>
      </c>
      <c r="F4405" s="69" t="s">
        <v>7382</v>
      </c>
      <c r="G4405" s="69" t="s">
        <v>7383</v>
      </c>
      <c r="H4405" s="69">
        <v>-16.444400000000002</v>
      </c>
      <c r="I4405" s="69">
        <v>-151.751</v>
      </c>
      <c r="J4405" s="69">
        <v>10</v>
      </c>
      <c r="K4405" s="69">
        <v>-10</v>
      </c>
      <c r="L4405" s="69">
        <f>COUNTIFS(Aéroports!$C$2:$C$5193,Aéroports!$C4405,Aéroports!$D$2:$D$5193,Aéroports!$D4405)</f>
        <v>1</v>
      </c>
      <c r="M4405" s="69" t="str">
        <f>IF(AND(Formulaire!$H$15=Aéroports!$E4405,--ISNUMBER(IFERROR(SEARCH(Formulaire!$H$16,$C4405,1),""))=1),MAX(M$1:M4404)+1,"")</f>
        <v/>
      </c>
      <c r="N4405" s="69" t="str">
        <f>IF(AND(Formulaire!$H$21=Aéroports!$E4405,--ISNUMBER(IFERROR(SEARCH(Formulaire!$H$22,$C4405,1),""))=1),MAX(N$1:N4404)+1,"")</f>
        <v/>
      </c>
      <c r="O4405" s="69" t="str">
        <f>IF(AND(Formulaire!$H$27=Aéroports!$E4405,--ISNUMBER(IFERROR(SEARCH(Formulaire!$H$28,$C4405,1),""))=1),MAX(O$1:O4404)+1,"")</f>
        <v/>
      </c>
      <c r="Q4405" s="91" t="str">
        <f>IFERROR(INDEX($C$2:$C$5193,MATCH(ROWS(M$2:M4405),M$2:M$5193,0)),"")</f>
        <v/>
      </c>
      <c r="R4405" s="70" t="str">
        <f>IFERROR(INDEX($C$2:$C$5193,MATCH(ROWS(N$2:N4405),N$2:N$5193,0)),"")</f>
        <v/>
      </c>
      <c r="S4405" s="92" t="str">
        <f>IFERROR(INDEX($C$2:$C$5193,MATCH(ROWS(O$2:O4405),O$2:O$5193,0)),"")</f>
        <v/>
      </c>
    </row>
    <row r="4406" spans="1:19" x14ac:dyDescent="0.25">
      <c r="A4406" s="68">
        <v>1977</v>
      </c>
      <c r="B4406" s="68" t="s">
        <v>7384</v>
      </c>
      <c r="C4406" s="68" t="s">
        <v>7385</v>
      </c>
      <c r="D4406" s="68" t="s">
        <v>7365</v>
      </c>
      <c r="E4406" s="68" t="s">
        <v>22402</v>
      </c>
      <c r="F4406" s="68" t="s">
        <v>7386</v>
      </c>
      <c r="G4406" s="68" t="s">
        <v>7387</v>
      </c>
      <c r="H4406" s="68">
        <v>-16.054099999999998</v>
      </c>
      <c r="I4406" s="68">
        <v>-145.65700000000001</v>
      </c>
      <c r="J4406" s="68">
        <v>13</v>
      </c>
      <c r="K4406" s="68">
        <v>-10</v>
      </c>
      <c r="L4406" s="68">
        <f>COUNTIFS(Aéroports!$C$2:$C$5193,Aéroports!$C4406,Aéroports!$D$2:$D$5193,Aéroports!$D4406)</f>
        <v>1</v>
      </c>
      <c r="M4406" s="68" t="str">
        <f>IF(AND(Formulaire!$H$15=Aéroports!$E4406,--ISNUMBER(IFERROR(SEARCH(Formulaire!$H$16,$C4406,1),""))=1),MAX(M$1:M4405)+1,"")</f>
        <v/>
      </c>
      <c r="N4406" s="68" t="str">
        <f>IF(AND(Formulaire!$H$21=Aéroports!$E4406,--ISNUMBER(IFERROR(SEARCH(Formulaire!$H$22,$C4406,1),""))=1),MAX(N$1:N4405)+1,"")</f>
        <v/>
      </c>
      <c r="O4406" s="68" t="str">
        <f>IF(AND(Formulaire!$H$27=Aéroports!$E4406,--ISNUMBER(IFERROR(SEARCH(Formulaire!$H$28,$C4406,1),""))=1),MAX(O$1:O4405)+1,"")</f>
        <v/>
      </c>
      <c r="Q4406" s="91" t="str">
        <f>IFERROR(INDEX($C$2:$C$5193,MATCH(ROWS(M$2:M4406),M$2:M$5193,0)),"")</f>
        <v/>
      </c>
      <c r="R4406" s="70" t="str">
        <f>IFERROR(INDEX($C$2:$C$5193,MATCH(ROWS(N$2:N4406),N$2:N$5193,0)),"")</f>
        <v/>
      </c>
      <c r="S4406" s="92" t="str">
        <f>IFERROR(INDEX($C$2:$C$5193,MATCH(ROWS(O$2:O4406),O$2:O$5193,0)),"")</f>
        <v/>
      </c>
    </row>
    <row r="4407" spans="1:19" x14ac:dyDescent="0.25">
      <c r="A4407" s="69">
        <v>1993</v>
      </c>
      <c r="B4407" s="69" t="s">
        <v>7388</v>
      </c>
      <c r="C4407" s="69" t="s">
        <v>7389</v>
      </c>
      <c r="D4407" s="69" t="s">
        <v>7365</v>
      </c>
      <c r="E4407" s="69" t="s">
        <v>22402</v>
      </c>
      <c r="F4407" s="69" t="s">
        <v>7390</v>
      </c>
      <c r="G4407" s="69" t="s">
        <v>7391</v>
      </c>
      <c r="H4407" s="69">
        <v>-18.0748</v>
      </c>
      <c r="I4407" s="69">
        <v>-140.946</v>
      </c>
      <c r="J4407" s="69">
        <v>10</v>
      </c>
      <c r="K4407" s="69">
        <v>-10</v>
      </c>
      <c r="L4407" s="69">
        <f>COUNTIFS(Aéroports!$C$2:$C$5193,Aéroports!$C4407,Aéroports!$D$2:$D$5193,Aéroports!$D4407)</f>
        <v>1</v>
      </c>
      <c r="M4407" s="69" t="str">
        <f>IF(AND(Formulaire!$H$15=Aéroports!$E4407,--ISNUMBER(IFERROR(SEARCH(Formulaire!$H$16,$C4407,1),""))=1),MAX(M$1:M4406)+1,"")</f>
        <v/>
      </c>
      <c r="N4407" s="69" t="str">
        <f>IF(AND(Formulaire!$H$21=Aéroports!$E4407,--ISNUMBER(IFERROR(SEARCH(Formulaire!$H$22,$C4407,1),""))=1),MAX(N$1:N4406)+1,"")</f>
        <v/>
      </c>
      <c r="O4407" s="69" t="str">
        <f>IF(AND(Formulaire!$H$27=Aéroports!$E4407,--ISNUMBER(IFERROR(SEARCH(Formulaire!$H$28,$C4407,1),""))=1),MAX(O$1:O4406)+1,"")</f>
        <v/>
      </c>
      <c r="Q4407" s="91" t="str">
        <f>IFERROR(INDEX($C$2:$C$5193,MATCH(ROWS(M$2:M4407),M$2:M$5193,0)),"")</f>
        <v/>
      </c>
      <c r="R4407" s="70" t="str">
        <f>IFERROR(INDEX($C$2:$C$5193,MATCH(ROWS(N$2:N4407),N$2:N$5193,0)),"")</f>
        <v/>
      </c>
      <c r="S4407" s="92" t="str">
        <f>IFERROR(INDEX($C$2:$C$5193,MATCH(ROWS(O$2:O4407),O$2:O$5193,0)),"")</f>
        <v/>
      </c>
    </row>
    <row r="4408" spans="1:19" x14ac:dyDescent="0.25">
      <c r="A4408" s="68">
        <v>5890</v>
      </c>
      <c r="B4408" s="68" t="s">
        <v>7392</v>
      </c>
      <c r="C4408" s="68" t="s">
        <v>7393</v>
      </c>
      <c r="D4408" s="68" t="s">
        <v>7365</v>
      </c>
      <c r="E4408" s="68" t="s">
        <v>22402</v>
      </c>
      <c r="F4408" s="68" t="s">
        <v>7394</v>
      </c>
      <c r="G4408" s="68" t="s">
        <v>7395</v>
      </c>
      <c r="H4408" s="68">
        <v>-9.7687899999999992</v>
      </c>
      <c r="I4408" s="68">
        <v>-139.011</v>
      </c>
      <c r="J4408" s="68">
        <v>1481</v>
      </c>
      <c r="K4408" s="68">
        <v>-9.5</v>
      </c>
      <c r="L4408" s="68">
        <f>COUNTIFS(Aéroports!$C$2:$C$5193,Aéroports!$C4408,Aéroports!$D$2:$D$5193,Aéroports!$D4408)</f>
        <v>1</v>
      </c>
      <c r="M4408" s="68" t="str">
        <f>IF(AND(Formulaire!$H$15=Aéroports!$E4408,--ISNUMBER(IFERROR(SEARCH(Formulaire!$H$16,$C4408,1),""))=1),MAX(M$1:M4407)+1,"")</f>
        <v/>
      </c>
      <c r="N4408" s="68" t="str">
        <f>IF(AND(Formulaire!$H$21=Aéroports!$E4408,--ISNUMBER(IFERROR(SEARCH(Formulaire!$H$22,$C4408,1),""))=1),MAX(N$1:N4407)+1,"")</f>
        <v/>
      </c>
      <c r="O4408" s="68" t="str">
        <f>IF(AND(Formulaire!$H$27=Aéroports!$E4408,--ISNUMBER(IFERROR(SEARCH(Formulaire!$H$28,$C4408,1),""))=1),MAX(O$1:O4407)+1,"")</f>
        <v/>
      </c>
      <c r="Q4408" s="91" t="str">
        <f>IFERROR(INDEX($C$2:$C$5193,MATCH(ROWS(M$2:M4408),M$2:M$5193,0)),"")</f>
        <v/>
      </c>
      <c r="R4408" s="70" t="str">
        <f>IFERROR(INDEX($C$2:$C$5193,MATCH(ROWS(N$2:N4408),N$2:N$5193,0)),"")</f>
        <v/>
      </c>
      <c r="S4408" s="92" t="str">
        <f>IFERROR(INDEX($C$2:$C$5193,MATCH(ROWS(O$2:O4408),O$2:O$5193,0)),"")</f>
        <v/>
      </c>
    </row>
    <row r="4409" spans="1:19" x14ac:dyDescent="0.25">
      <c r="A4409" s="69">
        <v>1991</v>
      </c>
      <c r="B4409" s="69" t="s">
        <v>7396</v>
      </c>
      <c r="C4409" s="69" t="s">
        <v>7397</v>
      </c>
      <c r="D4409" s="69" t="s">
        <v>7365</v>
      </c>
      <c r="E4409" s="69" t="s">
        <v>22402</v>
      </c>
      <c r="F4409" s="69" t="s">
        <v>7398</v>
      </c>
      <c r="G4409" s="69" t="s">
        <v>7399</v>
      </c>
      <c r="H4409" s="69">
        <v>-16.687200000000001</v>
      </c>
      <c r="I4409" s="69">
        <v>-151.02199999999999</v>
      </c>
      <c r="J4409" s="69">
        <v>7</v>
      </c>
      <c r="K4409" s="69">
        <v>-10</v>
      </c>
      <c r="L4409" s="69">
        <f>COUNTIFS(Aéroports!$C$2:$C$5193,Aéroports!$C4409,Aéroports!$D$2:$D$5193,Aéroports!$D4409)</f>
        <v>1</v>
      </c>
      <c r="M4409" s="69" t="str">
        <f>IF(AND(Formulaire!$H$15=Aéroports!$E4409,--ISNUMBER(IFERROR(SEARCH(Formulaire!$H$16,$C4409,1),""))=1),MAX(M$1:M4408)+1,"")</f>
        <v/>
      </c>
      <c r="N4409" s="69" t="str">
        <f>IF(AND(Formulaire!$H$21=Aéroports!$E4409,--ISNUMBER(IFERROR(SEARCH(Formulaire!$H$22,$C4409,1),""))=1),MAX(N$1:N4408)+1,"")</f>
        <v/>
      </c>
      <c r="O4409" s="69" t="str">
        <f>IF(AND(Formulaire!$H$27=Aéroports!$E4409,--ISNUMBER(IFERROR(SEARCH(Formulaire!$H$28,$C4409,1),""))=1),MAX(O$1:O4408)+1,"")</f>
        <v/>
      </c>
      <c r="Q4409" s="91" t="str">
        <f>IFERROR(INDEX($C$2:$C$5193,MATCH(ROWS(M$2:M4409),M$2:M$5193,0)),"")</f>
        <v/>
      </c>
      <c r="R4409" s="70" t="str">
        <f>IFERROR(INDEX($C$2:$C$5193,MATCH(ROWS(N$2:N4409),N$2:N$5193,0)),"")</f>
        <v/>
      </c>
      <c r="S4409" s="92" t="str">
        <f>IFERROR(INDEX($C$2:$C$5193,MATCH(ROWS(O$2:O4409),O$2:O$5193,0)),"")</f>
        <v/>
      </c>
    </row>
    <row r="4410" spans="1:19" x14ac:dyDescent="0.25">
      <c r="A4410" s="68">
        <v>1980</v>
      </c>
      <c r="B4410" s="68" t="s">
        <v>7400</v>
      </c>
      <c r="C4410" s="68" t="s">
        <v>7401</v>
      </c>
      <c r="D4410" s="68" t="s">
        <v>7365</v>
      </c>
      <c r="E4410" s="68" t="s">
        <v>22402</v>
      </c>
      <c r="F4410" s="68" t="s">
        <v>7402</v>
      </c>
      <c r="G4410" s="68" t="s">
        <v>7403</v>
      </c>
      <c r="H4410" s="68">
        <v>-15.6633</v>
      </c>
      <c r="I4410" s="68">
        <v>-146.88499999999999</v>
      </c>
      <c r="J4410" s="68">
        <v>11</v>
      </c>
      <c r="K4410" s="68">
        <v>-10</v>
      </c>
      <c r="L4410" s="68">
        <f>COUNTIFS(Aéroports!$C$2:$C$5193,Aéroports!$C4410,Aéroports!$D$2:$D$5193,Aéroports!$D4410)</f>
        <v>1</v>
      </c>
      <c r="M4410" s="68" t="str">
        <f>IF(AND(Formulaire!$H$15=Aéroports!$E4410,--ISNUMBER(IFERROR(SEARCH(Formulaire!$H$16,$C4410,1),""))=1),MAX(M$1:M4409)+1,"")</f>
        <v/>
      </c>
      <c r="N4410" s="68" t="str">
        <f>IF(AND(Formulaire!$H$21=Aéroports!$E4410,--ISNUMBER(IFERROR(SEARCH(Formulaire!$H$22,$C4410,1),""))=1),MAX(N$1:N4409)+1,"")</f>
        <v/>
      </c>
      <c r="O4410" s="68" t="str">
        <f>IF(AND(Formulaire!$H$27=Aéroports!$E4410,--ISNUMBER(IFERROR(SEARCH(Formulaire!$H$28,$C4410,1),""))=1),MAX(O$1:O4409)+1,"")</f>
        <v/>
      </c>
      <c r="Q4410" s="91" t="str">
        <f>IFERROR(INDEX($C$2:$C$5193,MATCH(ROWS(M$2:M4410),M$2:M$5193,0)),"")</f>
        <v/>
      </c>
      <c r="R4410" s="70" t="str">
        <f>IFERROR(INDEX($C$2:$C$5193,MATCH(ROWS(N$2:N4410),N$2:N$5193,0)),"")</f>
        <v/>
      </c>
      <c r="S4410" s="92" t="str">
        <f>IFERROR(INDEX($C$2:$C$5193,MATCH(ROWS(O$2:O4410),O$2:O$5193,0)),"")</f>
        <v/>
      </c>
    </row>
    <row r="4411" spans="1:19" x14ac:dyDescent="0.25">
      <c r="A4411" s="69">
        <v>1981</v>
      </c>
      <c r="B4411" s="69" t="s">
        <v>7404</v>
      </c>
      <c r="C4411" s="69" t="s">
        <v>7405</v>
      </c>
      <c r="D4411" s="69" t="s">
        <v>7365</v>
      </c>
      <c r="E4411" s="69" t="s">
        <v>22402</v>
      </c>
      <c r="F4411" s="69" t="s">
        <v>7406</v>
      </c>
      <c r="G4411" s="69" t="s">
        <v>7407</v>
      </c>
      <c r="H4411" s="69">
        <v>-16.5839</v>
      </c>
      <c r="I4411" s="69">
        <v>-143.65799999999999</v>
      </c>
      <c r="J4411" s="69">
        <v>3</v>
      </c>
      <c r="K4411" s="69">
        <v>-10</v>
      </c>
      <c r="L4411" s="69">
        <f>COUNTIFS(Aéroports!$C$2:$C$5193,Aéroports!$C4411,Aéroports!$D$2:$D$5193,Aéroports!$D4411)</f>
        <v>1</v>
      </c>
      <c r="M4411" s="69" t="str">
        <f>IF(AND(Formulaire!$H$15=Aéroports!$E4411,--ISNUMBER(IFERROR(SEARCH(Formulaire!$H$16,$C4411,1),""))=1),MAX(M$1:M4410)+1,"")</f>
        <v/>
      </c>
      <c r="N4411" s="69" t="str">
        <f>IF(AND(Formulaire!$H$21=Aéroports!$E4411,--ISNUMBER(IFERROR(SEARCH(Formulaire!$H$22,$C4411,1),""))=1),MAX(N$1:N4410)+1,"")</f>
        <v/>
      </c>
      <c r="O4411" s="69" t="str">
        <f>IF(AND(Formulaire!$H$27=Aéroports!$E4411,--ISNUMBER(IFERROR(SEARCH(Formulaire!$H$28,$C4411,1),""))=1),MAX(O$1:O4410)+1,"")</f>
        <v/>
      </c>
      <c r="Q4411" s="91" t="str">
        <f>IFERROR(INDEX($C$2:$C$5193,MATCH(ROWS(M$2:M4411),M$2:M$5193,0)),"")</f>
        <v/>
      </c>
      <c r="R4411" s="70" t="str">
        <f>IFERROR(INDEX($C$2:$C$5193,MATCH(ROWS(N$2:N4411),N$2:N$5193,0)),"")</f>
        <v/>
      </c>
      <c r="S4411" s="92" t="str">
        <f>IFERROR(INDEX($C$2:$C$5193,MATCH(ROWS(O$2:O4411),O$2:O$5193,0)),"")</f>
        <v/>
      </c>
    </row>
    <row r="4412" spans="1:19" x14ac:dyDescent="0.25">
      <c r="A4412" s="68">
        <v>1978</v>
      </c>
      <c r="B4412" s="68" t="s">
        <v>7408</v>
      </c>
      <c r="C4412" s="68" t="s">
        <v>7409</v>
      </c>
      <c r="D4412" s="68" t="s">
        <v>7365</v>
      </c>
      <c r="E4412" s="68" t="s">
        <v>22402</v>
      </c>
      <c r="F4412" s="68" t="s">
        <v>7410</v>
      </c>
      <c r="G4412" s="68" t="s">
        <v>7411</v>
      </c>
      <c r="H4412" s="68">
        <v>-14.4368</v>
      </c>
      <c r="I4412" s="68">
        <v>-146.07</v>
      </c>
      <c r="J4412" s="68">
        <v>14</v>
      </c>
      <c r="K4412" s="68">
        <v>-10</v>
      </c>
      <c r="L4412" s="68">
        <f>COUNTIFS(Aéroports!$C$2:$C$5193,Aéroports!$C4412,Aéroports!$D$2:$D$5193,Aéroports!$D4412)</f>
        <v>1</v>
      </c>
      <c r="M4412" s="68" t="str">
        <f>IF(AND(Formulaire!$H$15=Aéroports!$E4412,--ISNUMBER(IFERROR(SEARCH(Formulaire!$H$16,$C4412,1),""))=1),MAX(M$1:M4411)+1,"")</f>
        <v/>
      </c>
      <c r="N4412" s="68" t="str">
        <f>IF(AND(Formulaire!$H$21=Aéroports!$E4412,--ISNUMBER(IFERROR(SEARCH(Formulaire!$H$22,$C4412,1),""))=1),MAX(N$1:N4411)+1,"")</f>
        <v/>
      </c>
      <c r="O4412" s="68" t="str">
        <f>IF(AND(Formulaire!$H$27=Aéroports!$E4412,--ISNUMBER(IFERROR(SEARCH(Formulaire!$H$28,$C4412,1),""))=1),MAX(O$1:O4411)+1,"")</f>
        <v/>
      </c>
      <c r="Q4412" s="91" t="str">
        <f>IFERROR(INDEX($C$2:$C$5193,MATCH(ROWS(M$2:M4412),M$2:M$5193,0)),"")</f>
        <v/>
      </c>
      <c r="R4412" s="70" t="str">
        <f>IFERROR(INDEX($C$2:$C$5193,MATCH(ROWS(N$2:N4412),N$2:N$5193,0)),"")</f>
        <v/>
      </c>
      <c r="S4412" s="92" t="str">
        <f>IFERROR(INDEX($C$2:$C$5193,MATCH(ROWS(O$2:O4412),O$2:O$5193,0)),"")</f>
        <v/>
      </c>
    </row>
    <row r="4413" spans="1:19" x14ac:dyDescent="0.25">
      <c r="A4413" s="69">
        <v>1985</v>
      </c>
      <c r="B4413" s="69" t="s">
        <v>7412</v>
      </c>
      <c r="C4413" s="69" t="s">
        <v>7413</v>
      </c>
      <c r="D4413" s="69" t="s">
        <v>7365</v>
      </c>
      <c r="E4413" s="69" t="s">
        <v>22402</v>
      </c>
      <c r="F4413" s="69" t="s">
        <v>7414</v>
      </c>
      <c r="G4413" s="69" t="s">
        <v>7415</v>
      </c>
      <c r="H4413" s="69">
        <v>-14.8681</v>
      </c>
      <c r="I4413" s="69">
        <v>-148.71700000000001</v>
      </c>
      <c r="J4413" s="69">
        <v>11</v>
      </c>
      <c r="K4413" s="69">
        <v>-10</v>
      </c>
      <c r="L4413" s="69">
        <f>COUNTIFS(Aéroports!$C$2:$C$5193,Aéroports!$C4413,Aéroports!$D$2:$D$5193,Aéroports!$D4413)</f>
        <v>1</v>
      </c>
      <c r="M4413" s="69" t="str">
        <f>IF(AND(Formulaire!$H$15=Aéroports!$E4413,--ISNUMBER(IFERROR(SEARCH(Formulaire!$H$16,$C4413,1),""))=1),MAX(M$1:M4412)+1,"")</f>
        <v/>
      </c>
      <c r="N4413" s="69" t="str">
        <f>IF(AND(Formulaire!$H$21=Aéroports!$E4413,--ISNUMBER(IFERROR(SEARCH(Formulaire!$H$22,$C4413,1),""))=1),MAX(N$1:N4412)+1,"")</f>
        <v/>
      </c>
      <c r="O4413" s="69" t="str">
        <f>IF(AND(Formulaire!$H$27=Aéroports!$E4413,--ISNUMBER(IFERROR(SEARCH(Formulaire!$H$28,$C4413,1),""))=1),MAX(O$1:O4412)+1,"")</f>
        <v/>
      </c>
      <c r="Q4413" s="91" t="str">
        <f>IFERROR(INDEX($C$2:$C$5193,MATCH(ROWS(M$2:M4413),M$2:M$5193,0)),"")</f>
        <v/>
      </c>
      <c r="R4413" s="70" t="str">
        <f>IFERROR(INDEX($C$2:$C$5193,MATCH(ROWS(N$2:N4413),N$2:N$5193,0)),"")</f>
        <v/>
      </c>
      <c r="S4413" s="92" t="str">
        <f>IFERROR(INDEX($C$2:$C$5193,MATCH(ROWS(O$2:O4413),O$2:O$5193,0)),"")</f>
        <v/>
      </c>
    </row>
    <row r="4414" spans="1:19" x14ac:dyDescent="0.25">
      <c r="A4414" s="68">
        <v>1994</v>
      </c>
      <c r="B4414" s="68" t="s">
        <v>7416</v>
      </c>
      <c r="C4414" s="68" t="s">
        <v>7417</v>
      </c>
      <c r="D4414" s="68" t="s">
        <v>7365</v>
      </c>
      <c r="E4414" s="68" t="s">
        <v>22402</v>
      </c>
      <c r="F4414" s="68" t="s">
        <v>7418</v>
      </c>
      <c r="G4414" s="68" t="s">
        <v>7419</v>
      </c>
      <c r="H4414" s="68">
        <v>-16.426500000000001</v>
      </c>
      <c r="I4414" s="68">
        <v>-152.244</v>
      </c>
      <c r="J4414" s="68">
        <v>15</v>
      </c>
      <c r="K4414" s="68">
        <v>-10</v>
      </c>
      <c r="L4414" s="68">
        <f>COUNTIFS(Aéroports!$C$2:$C$5193,Aéroports!$C4414,Aéroports!$D$2:$D$5193,Aéroports!$D4414)</f>
        <v>1</v>
      </c>
      <c r="M4414" s="68" t="str">
        <f>IF(AND(Formulaire!$H$15=Aéroports!$E4414,--ISNUMBER(IFERROR(SEARCH(Formulaire!$H$16,$C4414,1),""))=1),MAX(M$1:M4413)+1,"")</f>
        <v/>
      </c>
      <c r="N4414" s="68" t="str">
        <f>IF(AND(Formulaire!$H$21=Aéroports!$E4414,--ISNUMBER(IFERROR(SEARCH(Formulaire!$H$22,$C4414,1),""))=1),MAX(N$1:N4413)+1,"")</f>
        <v/>
      </c>
      <c r="O4414" s="68" t="str">
        <f>IF(AND(Formulaire!$H$27=Aéroports!$E4414,--ISNUMBER(IFERROR(SEARCH(Formulaire!$H$28,$C4414,1),""))=1),MAX(O$1:O4413)+1,"")</f>
        <v/>
      </c>
      <c r="Q4414" s="91" t="str">
        <f>IFERROR(INDEX($C$2:$C$5193,MATCH(ROWS(M$2:M4414),M$2:M$5193,0)),"")</f>
        <v/>
      </c>
      <c r="R4414" s="70" t="str">
        <f>IFERROR(INDEX($C$2:$C$5193,MATCH(ROWS(N$2:N4414),N$2:N$5193,0)),"")</f>
        <v/>
      </c>
      <c r="S4414" s="92" t="str">
        <f>IFERROR(INDEX($C$2:$C$5193,MATCH(ROWS(O$2:O4414),O$2:O$5193,0)),"")</f>
        <v/>
      </c>
    </row>
    <row r="4415" spans="1:19" x14ac:dyDescent="0.25">
      <c r="A4415" s="69">
        <v>1992</v>
      </c>
      <c r="B4415" s="69" t="s">
        <v>7420</v>
      </c>
      <c r="C4415" s="69" t="s">
        <v>7421</v>
      </c>
      <c r="D4415" s="69" t="s">
        <v>7365</v>
      </c>
      <c r="E4415" s="69" t="s">
        <v>22402</v>
      </c>
      <c r="F4415" s="69" t="s">
        <v>7422</v>
      </c>
      <c r="G4415" s="69" t="s">
        <v>7423</v>
      </c>
      <c r="H4415" s="69">
        <v>-17.489999999999998</v>
      </c>
      <c r="I4415" s="69">
        <v>-149.762</v>
      </c>
      <c r="J4415" s="69">
        <v>9</v>
      </c>
      <c r="K4415" s="69">
        <v>-10</v>
      </c>
      <c r="L4415" s="69">
        <f>COUNTIFS(Aéroports!$C$2:$C$5193,Aéroports!$C4415,Aéroports!$D$2:$D$5193,Aéroports!$D4415)</f>
        <v>1</v>
      </c>
      <c r="M4415" s="69" t="str">
        <f>IF(AND(Formulaire!$H$15=Aéroports!$E4415,--ISNUMBER(IFERROR(SEARCH(Formulaire!$H$16,$C4415,1),""))=1),MAX(M$1:M4414)+1,"")</f>
        <v/>
      </c>
      <c r="N4415" s="69" t="str">
        <f>IF(AND(Formulaire!$H$21=Aéroports!$E4415,--ISNUMBER(IFERROR(SEARCH(Formulaire!$H$22,$C4415,1),""))=1),MAX(N$1:N4414)+1,"")</f>
        <v/>
      </c>
      <c r="O4415" s="69" t="str">
        <f>IF(AND(Formulaire!$H$27=Aéroports!$E4415,--ISNUMBER(IFERROR(SEARCH(Formulaire!$H$28,$C4415,1),""))=1),MAX(O$1:O4414)+1,"")</f>
        <v/>
      </c>
      <c r="Q4415" s="91" t="str">
        <f>IFERROR(INDEX($C$2:$C$5193,MATCH(ROWS(M$2:M4415),M$2:M$5193,0)),"")</f>
        <v/>
      </c>
      <c r="R4415" s="70" t="str">
        <f>IFERROR(INDEX($C$2:$C$5193,MATCH(ROWS(N$2:N4415),N$2:N$5193,0)),"")</f>
        <v/>
      </c>
      <c r="S4415" s="92" t="str">
        <f>IFERROR(INDEX($C$2:$C$5193,MATCH(ROWS(O$2:O4415),O$2:O$5193,0)),"")</f>
        <v/>
      </c>
    </row>
    <row r="4416" spans="1:19" x14ac:dyDescent="0.25">
      <c r="A4416" s="68">
        <v>6967</v>
      </c>
      <c r="B4416" s="68" t="s">
        <v>7424</v>
      </c>
      <c r="C4416" s="68" t="s">
        <v>7425</v>
      </c>
      <c r="D4416" s="68" t="s">
        <v>7365</v>
      </c>
      <c r="E4416" s="68" t="s">
        <v>22402</v>
      </c>
      <c r="F4416" s="68" t="s">
        <v>7426</v>
      </c>
      <c r="G4416" s="68" t="s">
        <v>7427</v>
      </c>
      <c r="H4416" s="68">
        <v>-16.1191</v>
      </c>
      <c r="I4416" s="68">
        <v>-146.3683</v>
      </c>
      <c r="J4416" s="68">
        <v>50</v>
      </c>
      <c r="K4416" s="68">
        <v>-10</v>
      </c>
      <c r="L4416" s="68">
        <f>COUNTIFS(Aéroports!$C$2:$C$5193,Aéroports!$C4416,Aéroports!$D$2:$D$5193,Aéroports!$D4416)</f>
        <v>1</v>
      </c>
      <c r="M4416" s="68" t="str">
        <f>IF(AND(Formulaire!$H$15=Aéroports!$E4416,--ISNUMBER(IFERROR(SEARCH(Formulaire!$H$16,$C4416,1),""))=1),MAX(M$1:M4415)+1,"")</f>
        <v/>
      </c>
      <c r="N4416" s="68" t="str">
        <f>IF(AND(Formulaire!$H$21=Aéroports!$E4416,--ISNUMBER(IFERROR(SEARCH(Formulaire!$H$22,$C4416,1),""))=1),MAX(N$1:N4415)+1,"")</f>
        <v/>
      </c>
      <c r="O4416" s="68" t="str">
        <f>IF(AND(Formulaire!$H$27=Aéroports!$E4416,--ISNUMBER(IFERROR(SEARCH(Formulaire!$H$28,$C4416,1),""))=1),MAX(O$1:O4415)+1,"")</f>
        <v/>
      </c>
      <c r="Q4416" s="91" t="str">
        <f>IFERROR(INDEX($C$2:$C$5193,MATCH(ROWS(M$2:M4416),M$2:M$5193,0)),"")</f>
        <v/>
      </c>
      <c r="R4416" s="70" t="str">
        <f>IFERROR(INDEX($C$2:$C$5193,MATCH(ROWS(N$2:N4416),N$2:N$5193,0)),"")</f>
        <v/>
      </c>
      <c r="S4416" s="92" t="str">
        <f>IFERROR(INDEX($C$2:$C$5193,MATCH(ROWS(O$2:O4416),O$2:O$5193,0)),"")</f>
        <v/>
      </c>
    </row>
    <row r="4417" spans="1:19" x14ac:dyDescent="0.25">
      <c r="A4417" s="69">
        <v>1987</v>
      </c>
      <c r="B4417" s="69" t="s">
        <v>7428</v>
      </c>
      <c r="C4417" s="69" t="s">
        <v>7429</v>
      </c>
      <c r="D4417" s="69" t="s">
        <v>7365</v>
      </c>
      <c r="E4417" s="69" t="s">
        <v>22402</v>
      </c>
      <c r="F4417" s="69" t="s">
        <v>7430</v>
      </c>
      <c r="G4417" s="69" t="s">
        <v>7431</v>
      </c>
      <c r="H4417" s="69">
        <v>-8.7956000000000003</v>
      </c>
      <c r="I4417" s="69">
        <v>-140.22900000000001</v>
      </c>
      <c r="J4417" s="69">
        <v>220</v>
      </c>
      <c r="K4417" s="69">
        <v>-9.5</v>
      </c>
      <c r="L4417" s="69">
        <f>COUNTIFS(Aéroports!$C$2:$C$5193,Aéroports!$C4417,Aéroports!$D$2:$D$5193,Aéroports!$D4417)</f>
        <v>1</v>
      </c>
      <c r="M4417" s="69" t="str">
        <f>IF(AND(Formulaire!$H$15=Aéroports!$E4417,--ISNUMBER(IFERROR(SEARCH(Formulaire!$H$16,$C4417,1),""))=1),MAX(M$1:M4416)+1,"")</f>
        <v/>
      </c>
      <c r="N4417" s="69" t="str">
        <f>IF(AND(Formulaire!$H$21=Aéroports!$E4417,--ISNUMBER(IFERROR(SEARCH(Formulaire!$H$22,$C4417,1),""))=1),MAX(N$1:N4416)+1,"")</f>
        <v/>
      </c>
      <c r="O4417" s="69" t="str">
        <f>IF(AND(Formulaire!$H$27=Aéroports!$E4417,--ISNUMBER(IFERROR(SEARCH(Formulaire!$H$28,$C4417,1),""))=1),MAX(O$1:O4416)+1,"")</f>
        <v/>
      </c>
      <c r="Q4417" s="91" t="str">
        <f>IFERROR(INDEX($C$2:$C$5193,MATCH(ROWS(M$2:M4417),M$2:M$5193,0)),"")</f>
        <v/>
      </c>
      <c r="R4417" s="70" t="str">
        <f>IFERROR(INDEX($C$2:$C$5193,MATCH(ROWS(N$2:N4417),N$2:N$5193,0)),"")</f>
        <v/>
      </c>
      <c r="S4417" s="92" t="str">
        <f>IFERROR(INDEX($C$2:$C$5193,MATCH(ROWS(O$2:O4417),O$2:O$5193,0)),"")</f>
        <v/>
      </c>
    </row>
    <row r="4418" spans="1:19" x14ac:dyDescent="0.25">
      <c r="A4418" s="68">
        <v>4075</v>
      </c>
      <c r="B4418" s="68" t="s">
        <v>7432</v>
      </c>
      <c r="C4418" s="68" t="s">
        <v>7433</v>
      </c>
      <c r="D4418" s="68" t="s">
        <v>7365</v>
      </c>
      <c r="E4418" s="68" t="s">
        <v>22402</v>
      </c>
      <c r="F4418" s="68" t="s">
        <v>7434</v>
      </c>
      <c r="G4418" s="68" t="s">
        <v>7435</v>
      </c>
      <c r="H4418" s="68">
        <v>-17.553699999999999</v>
      </c>
      <c r="I4418" s="68">
        <v>-149.607</v>
      </c>
      <c r="J4418" s="68">
        <v>5</v>
      </c>
      <c r="K4418" s="68">
        <v>-10</v>
      </c>
      <c r="L4418" s="68">
        <f>COUNTIFS(Aéroports!$C$2:$C$5193,Aéroports!$C4418,Aéroports!$D$2:$D$5193,Aéroports!$D4418)</f>
        <v>1</v>
      </c>
      <c r="M4418" s="68" t="str">
        <f>IF(AND(Formulaire!$H$15=Aéroports!$E4418,--ISNUMBER(IFERROR(SEARCH(Formulaire!$H$16,$C4418,1),""))=1),MAX(M$1:M4417)+1,"")</f>
        <v/>
      </c>
      <c r="N4418" s="68" t="str">
        <f>IF(AND(Formulaire!$H$21=Aéroports!$E4418,--ISNUMBER(IFERROR(SEARCH(Formulaire!$H$22,$C4418,1),""))=1),MAX(N$1:N4417)+1,"")</f>
        <v/>
      </c>
      <c r="O4418" s="68" t="str">
        <f>IF(AND(Formulaire!$H$27=Aéroports!$E4418,--ISNUMBER(IFERROR(SEARCH(Formulaire!$H$28,$C4418,1),""))=1),MAX(O$1:O4417)+1,"")</f>
        <v/>
      </c>
      <c r="Q4418" s="91" t="str">
        <f>IFERROR(INDEX($C$2:$C$5193,MATCH(ROWS(M$2:M4418),M$2:M$5193,0)),"")</f>
        <v/>
      </c>
      <c r="R4418" s="70" t="str">
        <f>IFERROR(INDEX($C$2:$C$5193,MATCH(ROWS(N$2:N4418),N$2:N$5193,0)),"")</f>
        <v/>
      </c>
      <c r="S4418" s="92" t="str">
        <f>IFERROR(INDEX($C$2:$C$5193,MATCH(ROWS(O$2:O4418),O$2:O$5193,0)),"")</f>
        <v/>
      </c>
    </row>
    <row r="4419" spans="1:19" x14ac:dyDescent="0.25">
      <c r="A4419" s="69">
        <v>1982</v>
      </c>
      <c r="B4419" s="69" t="s">
        <v>7436</v>
      </c>
      <c r="C4419" s="69" t="s">
        <v>7437</v>
      </c>
      <c r="D4419" s="69" t="s">
        <v>7365</v>
      </c>
      <c r="E4419" s="69" t="s">
        <v>22402</v>
      </c>
      <c r="F4419" s="69" t="s">
        <v>7438</v>
      </c>
      <c r="G4419" s="69" t="s">
        <v>7439</v>
      </c>
      <c r="H4419" s="69">
        <v>-14.8095</v>
      </c>
      <c r="I4419" s="69">
        <v>-138.81299999999999</v>
      </c>
      <c r="J4419" s="69">
        <v>5</v>
      </c>
      <c r="K4419" s="69">
        <v>-10</v>
      </c>
      <c r="L4419" s="69">
        <f>COUNTIFS(Aéroports!$C$2:$C$5193,Aéroports!$C4419,Aéroports!$D$2:$D$5193,Aéroports!$D4419)</f>
        <v>1</v>
      </c>
      <c r="M4419" s="69" t="str">
        <f>IF(AND(Formulaire!$H$15=Aéroports!$E4419,--ISNUMBER(IFERROR(SEARCH(Formulaire!$H$16,$C4419,1),""))=1),MAX(M$1:M4418)+1,"")</f>
        <v/>
      </c>
      <c r="N4419" s="69" t="str">
        <f>IF(AND(Formulaire!$H$21=Aéroports!$E4419,--ISNUMBER(IFERROR(SEARCH(Formulaire!$H$22,$C4419,1),""))=1),MAX(N$1:N4418)+1,"")</f>
        <v/>
      </c>
      <c r="O4419" s="69" t="str">
        <f>IF(AND(Formulaire!$H$27=Aéroports!$E4419,--ISNUMBER(IFERROR(SEARCH(Formulaire!$H$28,$C4419,1),""))=1),MAX(O$1:O4418)+1,"")</f>
        <v/>
      </c>
      <c r="Q4419" s="91" t="str">
        <f>IFERROR(INDEX($C$2:$C$5193,MATCH(ROWS(M$2:M4419),M$2:M$5193,0)),"")</f>
        <v/>
      </c>
      <c r="R4419" s="70" t="str">
        <f>IFERROR(INDEX($C$2:$C$5193,MATCH(ROWS(N$2:N4419),N$2:N$5193,0)),"")</f>
        <v/>
      </c>
      <c r="S4419" s="92" t="str">
        <f>IFERROR(INDEX($C$2:$C$5193,MATCH(ROWS(O$2:O4419),O$2:O$5193,0)),"")</f>
        <v/>
      </c>
    </row>
    <row r="4420" spans="1:19" x14ac:dyDescent="0.25">
      <c r="A4420" s="68">
        <v>9474</v>
      </c>
      <c r="B4420" s="68" t="s">
        <v>7440</v>
      </c>
      <c r="C4420" s="68" t="s">
        <v>7441</v>
      </c>
      <c r="D4420" s="68" t="s">
        <v>7365</v>
      </c>
      <c r="E4420" s="68" t="s">
        <v>22402</v>
      </c>
      <c r="F4420" s="68" t="s">
        <v>7442</v>
      </c>
      <c r="G4420" s="68" t="s">
        <v>7443</v>
      </c>
      <c r="H4420" s="68">
        <v>-18.2956</v>
      </c>
      <c r="I4420" s="68">
        <v>-137.017</v>
      </c>
      <c r="J4420" s="68">
        <v>5</v>
      </c>
      <c r="K4420" s="68">
        <v>-10</v>
      </c>
      <c r="L4420" s="68">
        <f>COUNTIFS(Aéroports!$C$2:$C$5193,Aéroports!$C4420,Aéroports!$D$2:$D$5193,Aéroports!$D4420)</f>
        <v>1</v>
      </c>
      <c r="M4420" s="68" t="str">
        <f>IF(AND(Formulaire!$H$15=Aéroports!$E4420,--ISNUMBER(IFERROR(SEARCH(Formulaire!$H$16,$C4420,1),""))=1),MAX(M$1:M4419)+1,"")</f>
        <v/>
      </c>
      <c r="N4420" s="68" t="str">
        <f>IF(AND(Formulaire!$H$21=Aéroports!$E4420,--ISNUMBER(IFERROR(SEARCH(Formulaire!$H$22,$C4420,1),""))=1),MAX(N$1:N4419)+1,"")</f>
        <v/>
      </c>
      <c r="O4420" s="68" t="str">
        <f>IF(AND(Formulaire!$H$27=Aéroports!$E4420,--ISNUMBER(IFERROR(SEARCH(Formulaire!$H$28,$C4420,1),""))=1),MAX(O$1:O4419)+1,"")</f>
        <v/>
      </c>
      <c r="Q4420" s="91" t="str">
        <f>IFERROR(INDEX($C$2:$C$5193,MATCH(ROWS(M$2:M4420),M$2:M$5193,0)),"")</f>
        <v/>
      </c>
      <c r="R4420" s="70" t="str">
        <f>IFERROR(INDEX($C$2:$C$5193,MATCH(ROWS(N$2:N4420),N$2:N$5193,0)),"")</f>
        <v/>
      </c>
      <c r="S4420" s="92" t="str">
        <f>IFERROR(INDEX($C$2:$C$5193,MATCH(ROWS(O$2:O4420),O$2:O$5193,0)),"")</f>
        <v/>
      </c>
    </row>
    <row r="4421" spans="1:19" x14ac:dyDescent="0.25">
      <c r="A4421" s="69">
        <v>1995</v>
      </c>
      <c r="B4421" s="69" t="s">
        <v>7444</v>
      </c>
      <c r="C4421" s="69" t="s">
        <v>7445</v>
      </c>
      <c r="D4421" s="69" t="s">
        <v>7365</v>
      </c>
      <c r="E4421" s="69" t="s">
        <v>22402</v>
      </c>
      <c r="F4421" s="69" t="s">
        <v>7446</v>
      </c>
      <c r="G4421" s="69" t="s">
        <v>7447</v>
      </c>
      <c r="H4421" s="69">
        <v>-16.722899999999999</v>
      </c>
      <c r="I4421" s="69">
        <v>-151.46600000000001</v>
      </c>
      <c r="J4421" s="69">
        <v>3</v>
      </c>
      <c r="K4421" s="69">
        <v>-10</v>
      </c>
      <c r="L4421" s="69">
        <f>COUNTIFS(Aéroports!$C$2:$C$5193,Aéroports!$C4421,Aéroports!$D$2:$D$5193,Aéroports!$D4421)</f>
        <v>1</v>
      </c>
      <c r="M4421" s="69" t="str">
        <f>IF(AND(Formulaire!$H$15=Aéroports!$E4421,--ISNUMBER(IFERROR(SEARCH(Formulaire!$H$16,$C4421,1),""))=1),MAX(M$1:M4420)+1,"")</f>
        <v/>
      </c>
      <c r="N4421" s="69" t="str">
        <f>IF(AND(Formulaire!$H$21=Aéroports!$E4421,--ISNUMBER(IFERROR(SEARCH(Formulaire!$H$22,$C4421,1),""))=1),MAX(N$1:N4420)+1,"")</f>
        <v/>
      </c>
      <c r="O4421" s="69" t="str">
        <f>IF(AND(Formulaire!$H$27=Aéroports!$E4421,--ISNUMBER(IFERROR(SEARCH(Formulaire!$H$28,$C4421,1),""))=1),MAX(O$1:O4420)+1,"")</f>
        <v/>
      </c>
      <c r="Q4421" s="91" t="str">
        <f>IFERROR(INDEX($C$2:$C$5193,MATCH(ROWS(M$2:M4421),M$2:M$5193,0)),"")</f>
        <v/>
      </c>
      <c r="R4421" s="70" t="str">
        <f>IFERROR(INDEX($C$2:$C$5193,MATCH(ROWS(N$2:N4421),N$2:N$5193,0)),"")</f>
        <v/>
      </c>
      <c r="S4421" s="92" t="str">
        <f>IFERROR(INDEX($C$2:$C$5193,MATCH(ROWS(O$2:O4421),O$2:O$5193,0)),"")</f>
        <v/>
      </c>
    </row>
    <row r="4422" spans="1:19" x14ac:dyDescent="0.25">
      <c r="A4422" s="68">
        <v>7456</v>
      </c>
      <c r="B4422" s="68" t="s">
        <v>7448</v>
      </c>
      <c r="C4422" s="68" t="s">
        <v>7449</v>
      </c>
      <c r="D4422" s="68" t="s">
        <v>7365</v>
      </c>
      <c r="E4422" s="68" t="s">
        <v>22402</v>
      </c>
      <c r="F4422" s="68" t="s">
        <v>7450</v>
      </c>
      <c r="G4422" s="68" t="s">
        <v>7451</v>
      </c>
      <c r="H4422" s="68">
        <v>-23.885200000000001</v>
      </c>
      <c r="I4422" s="68">
        <v>-147.66200000000001</v>
      </c>
      <c r="J4422" s="68">
        <v>7</v>
      </c>
      <c r="K4422" s="68">
        <v>-10</v>
      </c>
      <c r="L4422" s="68">
        <f>COUNTIFS(Aéroports!$C$2:$C$5193,Aéroports!$C4422,Aéroports!$D$2:$D$5193,Aéroports!$D4422)</f>
        <v>1</v>
      </c>
      <c r="M4422" s="68" t="str">
        <f>IF(AND(Formulaire!$H$15=Aéroports!$E4422,--ISNUMBER(IFERROR(SEARCH(Formulaire!$H$16,$C4422,1),""))=1),MAX(M$1:M4421)+1,"")</f>
        <v/>
      </c>
      <c r="N4422" s="68" t="str">
        <f>IF(AND(Formulaire!$H$21=Aéroports!$E4422,--ISNUMBER(IFERROR(SEARCH(Formulaire!$H$22,$C4422,1),""))=1),MAX(N$1:N4421)+1,"")</f>
        <v/>
      </c>
      <c r="O4422" s="68" t="str">
        <f>IF(AND(Formulaire!$H$27=Aéroports!$E4422,--ISNUMBER(IFERROR(SEARCH(Formulaire!$H$28,$C4422,1),""))=1),MAX(O$1:O4421)+1,"")</f>
        <v/>
      </c>
      <c r="Q4422" s="91" t="str">
        <f>IFERROR(INDEX($C$2:$C$5193,MATCH(ROWS(M$2:M4422),M$2:M$5193,0)),"")</f>
        <v/>
      </c>
      <c r="R4422" s="70" t="str">
        <f>IFERROR(INDEX($C$2:$C$5193,MATCH(ROWS(N$2:N4422),N$2:N$5193,0)),"")</f>
        <v/>
      </c>
      <c r="S4422" s="92" t="str">
        <f>IFERROR(INDEX($C$2:$C$5193,MATCH(ROWS(O$2:O4422),O$2:O$5193,0)),"")</f>
        <v/>
      </c>
    </row>
    <row r="4423" spans="1:19" x14ac:dyDescent="0.25">
      <c r="A4423" s="69">
        <v>1990</v>
      </c>
      <c r="B4423" s="69" t="s">
        <v>7452</v>
      </c>
      <c r="C4423" s="69" t="s">
        <v>7453</v>
      </c>
      <c r="D4423" s="69" t="s">
        <v>7365</v>
      </c>
      <c r="E4423" s="69" t="s">
        <v>22402</v>
      </c>
      <c r="F4423" s="69" t="s">
        <v>7454</v>
      </c>
      <c r="G4423" s="69" t="s">
        <v>7455</v>
      </c>
      <c r="H4423" s="69">
        <v>-14.9543</v>
      </c>
      <c r="I4423" s="69">
        <v>-147.661</v>
      </c>
      <c r="J4423" s="69">
        <v>10</v>
      </c>
      <c r="K4423" s="69">
        <v>-10</v>
      </c>
      <c r="L4423" s="69">
        <f>COUNTIFS(Aéroports!$C$2:$C$5193,Aéroports!$C4423,Aéroports!$D$2:$D$5193,Aéroports!$D4423)</f>
        <v>1</v>
      </c>
      <c r="M4423" s="69" t="str">
        <f>IF(AND(Formulaire!$H$15=Aéroports!$E4423,--ISNUMBER(IFERROR(SEARCH(Formulaire!$H$16,$C4423,1),""))=1),MAX(M$1:M4422)+1,"")</f>
        <v/>
      </c>
      <c r="N4423" s="69" t="str">
        <f>IF(AND(Formulaire!$H$21=Aéroports!$E4423,--ISNUMBER(IFERROR(SEARCH(Formulaire!$H$22,$C4423,1),""))=1),MAX(N$1:N4422)+1,"")</f>
        <v/>
      </c>
      <c r="O4423" s="69" t="str">
        <f>IF(AND(Formulaire!$H$27=Aéroports!$E4423,--ISNUMBER(IFERROR(SEARCH(Formulaire!$H$28,$C4423,1),""))=1),MAX(O$1:O4422)+1,"")</f>
        <v/>
      </c>
      <c r="Q4423" s="91" t="str">
        <f>IFERROR(INDEX($C$2:$C$5193,MATCH(ROWS(M$2:M4423),M$2:M$5193,0)),"")</f>
        <v/>
      </c>
      <c r="R4423" s="70" t="str">
        <f>IFERROR(INDEX($C$2:$C$5193,MATCH(ROWS(N$2:N4423),N$2:N$5193,0)),"")</f>
        <v/>
      </c>
      <c r="S4423" s="92" t="str">
        <f>IFERROR(INDEX($C$2:$C$5193,MATCH(ROWS(O$2:O4423),O$2:O$5193,0)),"")</f>
        <v/>
      </c>
    </row>
    <row r="4424" spans="1:19" x14ac:dyDescent="0.25">
      <c r="A4424" s="68">
        <v>1976</v>
      </c>
      <c r="B4424" s="68" t="s">
        <v>7456</v>
      </c>
      <c r="C4424" s="68" t="s">
        <v>7457</v>
      </c>
      <c r="D4424" s="68" t="s">
        <v>7365</v>
      </c>
      <c r="E4424" s="68" t="s">
        <v>22402</v>
      </c>
      <c r="F4424" s="68" t="s">
        <v>7458</v>
      </c>
      <c r="G4424" s="68" t="s">
        <v>7459</v>
      </c>
      <c r="H4424" s="68">
        <v>-18.465900000000001</v>
      </c>
      <c r="I4424" s="68">
        <v>-136.44</v>
      </c>
      <c r="J4424" s="68">
        <v>12</v>
      </c>
      <c r="K4424" s="68">
        <v>-10</v>
      </c>
      <c r="L4424" s="68">
        <f>COUNTIFS(Aéroports!$C$2:$C$5193,Aéroports!$C4424,Aéroports!$D$2:$D$5193,Aéroports!$D4424)</f>
        <v>1</v>
      </c>
      <c r="M4424" s="68" t="str">
        <f>IF(AND(Formulaire!$H$15=Aéroports!$E4424,--ISNUMBER(IFERROR(SEARCH(Formulaire!$H$16,$C4424,1),""))=1),MAX(M$1:M4423)+1,"")</f>
        <v/>
      </c>
      <c r="N4424" s="68" t="str">
        <f>IF(AND(Formulaire!$H$21=Aéroports!$E4424,--ISNUMBER(IFERROR(SEARCH(Formulaire!$H$22,$C4424,1),""))=1),MAX(N$1:N4423)+1,"")</f>
        <v/>
      </c>
      <c r="O4424" s="68" t="str">
        <f>IF(AND(Formulaire!$H$27=Aéroports!$E4424,--ISNUMBER(IFERROR(SEARCH(Formulaire!$H$28,$C4424,1),""))=1),MAX(O$1:O4423)+1,"")</f>
        <v/>
      </c>
      <c r="Q4424" s="91" t="str">
        <f>IFERROR(INDEX($C$2:$C$5193,MATCH(ROWS(M$2:M4424),M$2:M$5193,0)),"")</f>
        <v/>
      </c>
      <c r="R4424" s="70" t="str">
        <f>IFERROR(INDEX($C$2:$C$5193,MATCH(ROWS(N$2:N4424),N$2:N$5193,0)),"")</f>
        <v/>
      </c>
      <c r="S4424" s="92" t="str">
        <f>IFERROR(INDEX($C$2:$C$5193,MATCH(ROWS(O$2:O4424),O$2:O$5193,0)),"")</f>
        <v/>
      </c>
    </row>
    <row r="4425" spans="1:19" x14ac:dyDescent="0.25">
      <c r="A4425" s="69">
        <v>6926</v>
      </c>
      <c r="B4425" s="69" t="s">
        <v>7460</v>
      </c>
      <c r="C4425" s="69" t="s">
        <v>7461</v>
      </c>
      <c r="D4425" s="69" t="s">
        <v>7365</v>
      </c>
      <c r="E4425" s="69" t="s">
        <v>22402</v>
      </c>
      <c r="F4425" s="69" t="s">
        <v>7462</v>
      </c>
      <c r="G4425" s="69" t="s">
        <v>7463</v>
      </c>
      <c r="H4425" s="69">
        <v>-22.637250000000002</v>
      </c>
      <c r="I4425" s="69">
        <v>-152.80590000000001</v>
      </c>
      <c r="J4425" s="69">
        <v>60</v>
      </c>
      <c r="K4425" s="69">
        <v>-10</v>
      </c>
      <c r="L4425" s="69">
        <f>COUNTIFS(Aéroports!$C$2:$C$5193,Aéroports!$C4425,Aéroports!$D$2:$D$5193,Aéroports!$D4425)</f>
        <v>1</v>
      </c>
      <c r="M4425" s="69" t="str">
        <f>IF(AND(Formulaire!$H$15=Aéroports!$E4425,--ISNUMBER(IFERROR(SEARCH(Formulaire!$H$16,$C4425,1),""))=1),MAX(M$1:M4424)+1,"")</f>
        <v/>
      </c>
      <c r="N4425" s="69" t="str">
        <f>IF(AND(Formulaire!$H$21=Aéroports!$E4425,--ISNUMBER(IFERROR(SEARCH(Formulaire!$H$22,$C4425,1),""))=1),MAX(N$1:N4424)+1,"")</f>
        <v/>
      </c>
      <c r="O4425" s="69" t="str">
        <f>IF(AND(Formulaire!$H$27=Aéroports!$E4425,--ISNUMBER(IFERROR(SEARCH(Formulaire!$H$28,$C4425,1),""))=1),MAX(O$1:O4424)+1,"")</f>
        <v/>
      </c>
      <c r="Q4425" s="91" t="str">
        <f>IFERROR(INDEX($C$2:$C$5193,MATCH(ROWS(M$2:M4425),M$2:M$5193,0)),"")</f>
        <v/>
      </c>
      <c r="R4425" s="70" t="str">
        <f>IFERROR(INDEX($C$2:$C$5193,MATCH(ROWS(N$2:N4425),N$2:N$5193,0)),"")</f>
        <v/>
      </c>
      <c r="S4425" s="92" t="str">
        <f>IFERROR(INDEX($C$2:$C$5193,MATCH(ROWS(O$2:O4425),O$2:O$5193,0)),"")</f>
        <v/>
      </c>
    </row>
    <row r="4426" spans="1:19" x14ac:dyDescent="0.25">
      <c r="A4426" s="68">
        <v>1971</v>
      </c>
      <c r="B4426" s="68" t="s">
        <v>7464</v>
      </c>
      <c r="C4426" s="68" t="s">
        <v>7465</v>
      </c>
      <c r="D4426" s="68" t="s">
        <v>7365</v>
      </c>
      <c r="E4426" s="68" t="s">
        <v>22402</v>
      </c>
      <c r="F4426" s="68" t="s">
        <v>7466</v>
      </c>
      <c r="G4426" s="68" t="s">
        <v>7467</v>
      </c>
      <c r="H4426" s="68">
        <v>-22.434100000000001</v>
      </c>
      <c r="I4426" s="68">
        <v>-151.36099999999999</v>
      </c>
      <c r="J4426" s="68">
        <v>18</v>
      </c>
      <c r="K4426" s="68">
        <v>-10</v>
      </c>
      <c r="L4426" s="68">
        <f>COUNTIFS(Aéroports!$C$2:$C$5193,Aéroports!$C4426,Aéroports!$D$2:$D$5193,Aéroports!$D4426)</f>
        <v>1</v>
      </c>
      <c r="M4426" s="68" t="str">
        <f>IF(AND(Formulaire!$H$15=Aéroports!$E4426,--ISNUMBER(IFERROR(SEARCH(Formulaire!$H$16,$C4426,1),""))=1),MAX(M$1:M4425)+1,"")</f>
        <v/>
      </c>
      <c r="N4426" s="68" t="str">
        <f>IF(AND(Formulaire!$H$21=Aéroports!$E4426,--ISNUMBER(IFERROR(SEARCH(Formulaire!$H$22,$C4426,1),""))=1),MAX(N$1:N4425)+1,"")</f>
        <v/>
      </c>
      <c r="O4426" s="68" t="str">
        <f>IF(AND(Formulaire!$H$27=Aéroports!$E4426,--ISNUMBER(IFERROR(SEARCH(Formulaire!$H$28,$C4426,1),""))=1),MAX(O$1:O4425)+1,"")</f>
        <v/>
      </c>
      <c r="Q4426" s="91" t="str">
        <f>IFERROR(INDEX($C$2:$C$5193,MATCH(ROWS(M$2:M4426),M$2:M$5193,0)),"")</f>
        <v/>
      </c>
      <c r="R4426" s="70" t="str">
        <f>IFERROR(INDEX($C$2:$C$5193,MATCH(ROWS(N$2:N4426),N$2:N$5193,0)),"")</f>
        <v/>
      </c>
      <c r="S4426" s="92" t="str">
        <f>IFERROR(INDEX($C$2:$C$5193,MATCH(ROWS(O$2:O4426),O$2:O$5193,0)),"")</f>
        <v/>
      </c>
    </row>
    <row r="4427" spans="1:19" x14ac:dyDescent="0.25">
      <c r="A4427" s="69">
        <v>1983</v>
      </c>
      <c r="B4427" s="69" t="s">
        <v>7468</v>
      </c>
      <c r="C4427" s="69" t="s">
        <v>7469</v>
      </c>
      <c r="D4427" s="69" t="s">
        <v>7365</v>
      </c>
      <c r="E4427" s="69" t="s">
        <v>22402</v>
      </c>
      <c r="F4427" s="69" t="s">
        <v>7470</v>
      </c>
      <c r="G4427" s="69" t="s">
        <v>7471</v>
      </c>
      <c r="H4427" s="69">
        <v>-14.7095</v>
      </c>
      <c r="I4427" s="69">
        <v>-145.24600000000001</v>
      </c>
      <c r="J4427" s="69">
        <v>12</v>
      </c>
      <c r="K4427" s="69">
        <v>-10</v>
      </c>
      <c r="L4427" s="69">
        <f>COUNTIFS(Aéroports!$C$2:$C$5193,Aéroports!$C4427,Aéroports!$D$2:$D$5193,Aéroports!$D4427)</f>
        <v>1</v>
      </c>
      <c r="M4427" s="69" t="str">
        <f>IF(AND(Formulaire!$H$15=Aéroports!$E4427,--ISNUMBER(IFERROR(SEARCH(Formulaire!$H$16,$C4427,1),""))=1),MAX(M$1:M4426)+1,"")</f>
        <v/>
      </c>
      <c r="N4427" s="69" t="str">
        <f>IF(AND(Formulaire!$H$21=Aéroports!$E4427,--ISNUMBER(IFERROR(SEARCH(Formulaire!$H$22,$C4427,1),""))=1),MAX(N$1:N4426)+1,"")</f>
        <v/>
      </c>
      <c r="O4427" s="69" t="str">
        <f>IF(AND(Formulaire!$H$27=Aéroports!$E4427,--ISNUMBER(IFERROR(SEARCH(Formulaire!$H$28,$C4427,1),""))=1),MAX(O$1:O4426)+1,"")</f>
        <v/>
      </c>
      <c r="Q4427" s="91" t="str">
        <f>IFERROR(INDEX($C$2:$C$5193,MATCH(ROWS(M$2:M4427),M$2:M$5193,0)),"")</f>
        <v/>
      </c>
      <c r="R4427" s="70" t="str">
        <f>IFERROR(INDEX($C$2:$C$5193,MATCH(ROWS(N$2:N4427),N$2:N$5193,0)),"")</f>
        <v/>
      </c>
      <c r="S4427" s="92" t="str">
        <f>IFERROR(INDEX($C$2:$C$5193,MATCH(ROWS(O$2:O4427),O$2:O$5193,0)),"")</f>
        <v/>
      </c>
    </row>
    <row r="4428" spans="1:19" x14ac:dyDescent="0.25">
      <c r="A4428" s="68">
        <v>1986</v>
      </c>
      <c r="B4428" s="68" t="s">
        <v>7472</v>
      </c>
      <c r="C4428" s="68" t="s">
        <v>7473</v>
      </c>
      <c r="D4428" s="68" t="s">
        <v>7365</v>
      </c>
      <c r="E4428" s="68" t="s">
        <v>22402</v>
      </c>
      <c r="F4428" s="68" t="s">
        <v>7474</v>
      </c>
      <c r="G4428" s="68" t="s">
        <v>7475</v>
      </c>
      <c r="H4428" s="68">
        <v>-14.4558</v>
      </c>
      <c r="I4428" s="68">
        <v>-145.02500000000001</v>
      </c>
      <c r="J4428" s="68">
        <v>13</v>
      </c>
      <c r="K4428" s="68">
        <v>-10</v>
      </c>
      <c r="L4428" s="68">
        <f>COUNTIFS(Aéroports!$C$2:$C$5193,Aéroports!$C4428,Aéroports!$D$2:$D$5193,Aéroports!$D4428)</f>
        <v>1</v>
      </c>
      <c r="M4428" s="68" t="str">
        <f>IF(AND(Formulaire!$H$15=Aéroports!$E4428,--ISNUMBER(IFERROR(SEARCH(Formulaire!$H$16,$C4428,1),""))=1),MAX(M$1:M4427)+1,"")</f>
        <v/>
      </c>
      <c r="N4428" s="68" t="str">
        <f>IF(AND(Formulaire!$H$21=Aéroports!$E4428,--ISNUMBER(IFERROR(SEARCH(Formulaire!$H$22,$C4428,1),""))=1),MAX(N$1:N4427)+1,"")</f>
        <v/>
      </c>
      <c r="O4428" s="68" t="str">
        <f>IF(AND(Formulaire!$H$27=Aéroports!$E4428,--ISNUMBER(IFERROR(SEARCH(Formulaire!$H$28,$C4428,1),""))=1),MAX(O$1:O4427)+1,"")</f>
        <v/>
      </c>
      <c r="Q4428" s="91" t="str">
        <f>IFERROR(INDEX($C$2:$C$5193,MATCH(ROWS(M$2:M4428),M$2:M$5193,0)),"")</f>
        <v/>
      </c>
      <c r="R4428" s="70" t="str">
        <f>IFERROR(INDEX($C$2:$C$5193,MATCH(ROWS(N$2:N4428),N$2:N$5193,0)),"")</f>
        <v/>
      </c>
      <c r="S4428" s="92" t="str">
        <f>IFERROR(INDEX($C$2:$C$5193,MATCH(ROWS(O$2:O4428),O$2:O$5193,0)),"")</f>
        <v/>
      </c>
    </row>
    <row r="4429" spans="1:19" x14ac:dyDescent="0.25">
      <c r="A4429" s="69">
        <v>9175</v>
      </c>
      <c r="B4429" s="69" t="s">
        <v>7476</v>
      </c>
      <c r="C4429" s="69" t="s">
        <v>7477</v>
      </c>
      <c r="D4429" s="69" t="s">
        <v>7365</v>
      </c>
      <c r="E4429" s="69" t="s">
        <v>22402</v>
      </c>
      <c r="F4429" s="69" t="s">
        <v>7478</v>
      </c>
      <c r="G4429" s="69" t="s">
        <v>7479</v>
      </c>
      <c r="H4429" s="69">
        <v>-17.013300000000001</v>
      </c>
      <c r="I4429" s="69">
        <v>-149.58699999999999</v>
      </c>
      <c r="J4429" s="69">
        <v>7</v>
      </c>
      <c r="K4429" s="69">
        <v>-10</v>
      </c>
      <c r="L4429" s="69">
        <f>COUNTIFS(Aéroports!$C$2:$C$5193,Aéroports!$C4429,Aéroports!$D$2:$D$5193,Aéroports!$D4429)</f>
        <v>1</v>
      </c>
      <c r="M4429" s="69" t="str">
        <f>IF(AND(Formulaire!$H$15=Aéroports!$E4429,--ISNUMBER(IFERROR(SEARCH(Formulaire!$H$16,$C4429,1),""))=1),MAX(M$1:M4428)+1,"")</f>
        <v/>
      </c>
      <c r="N4429" s="69" t="str">
        <f>IF(AND(Formulaire!$H$21=Aéroports!$E4429,--ISNUMBER(IFERROR(SEARCH(Formulaire!$H$22,$C4429,1),""))=1),MAX(N$1:N4428)+1,"")</f>
        <v/>
      </c>
      <c r="O4429" s="69" t="str">
        <f>IF(AND(Formulaire!$H$27=Aéroports!$E4429,--ISNUMBER(IFERROR(SEARCH(Formulaire!$H$28,$C4429,1),""))=1),MAX(O$1:O4428)+1,"")</f>
        <v/>
      </c>
      <c r="Q4429" s="91" t="str">
        <f>IFERROR(INDEX($C$2:$C$5193,MATCH(ROWS(M$2:M4429),M$2:M$5193,0)),"")</f>
        <v/>
      </c>
      <c r="R4429" s="70" t="str">
        <f>IFERROR(INDEX($C$2:$C$5193,MATCH(ROWS(N$2:N4429),N$2:N$5193,0)),"")</f>
        <v/>
      </c>
      <c r="S4429" s="92" t="str">
        <f>IFERROR(INDEX($C$2:$C$5193,MATCH(ROWS(O$2:O4429),O$2:O$5193,0)),"")</f>
        <v/>
      </c>
    </row>
    <row r="4430" spans="1:19" x14ac:dyDescent="0.25">
      <c r="A4430" s="68">
        <v>1975</v>
      </c>
      <c r="B4430" s="68" t="s">
        <v>7480</v>
      </c>
      <c r="C4430" s="68" t="s">
        <v>7481</v>
      </c>
      <c r="D4430" s="68" t="s">
        <v>7365</v>
      </c>
      <c r="E4430" s="68" t="s">
        <v>22402</v>
      </c>
      <c r="F4430" s="68" t="s">
        <v>7482</v>
      </c>
      <c r="G4430" s="68" t="s">
        <v>7483</v>
      </c>
      <c r="H4430" s="68">
        <v>-15.1196</v>
      </c>
      <c r="I4430" s="68">
        <v>-148.23099999999999</v>
      </c>
      <c r="J4430" s="68">
        <v>6</v>
      </c>
      <c r="K4430" s="68">
        <v>-10</v>
      </c>
      <c r="L4430" s="68">
        <f>COUNTIFS(Aéroports!$C$2:$C$5193,Aéroports!$C4430,Aéroports!$D$2:$D$5193,Aéroports!$D4430)</f>
        <v>1</v>
      </c>
      <c r="M4430" s="68" t="str">
        <f>IF(AND(Formulaire!$H$15=Aéroports!$E4430,--ISNUMBER(IFERROR(SEARCH(Formulaire!$H$16,$C4430,1),""))=1),MAX(M$1:M4429)+1,"")</f>
        <v/>
      </c>
      <c r="N4430" s="68" t="str">
        <f>IF(AND(Formulaire!$H$21=Aéroports!$E4430,--ISNUMBER(IFERROR(SEARCH(Formulaire!$H$22,$C4430,1),""))=1),MAX(N$1:N4429)+1,"")</f>
        <v/>
      </c>
      <c r="O4430" s="68" t="str">
        <f>IF(AND(Formulaire!$H$27=Aéroports!$E4430,--ISNUMBER(IFERROR(SEARCH(Formulaire!$H$28,$C4430,1),""))=1),MAX(O$1:O4429)+1,"")</f>
        <v/>
      </c>
      <c r="Q4430" s="91" t="str">
        <f>IFERROR(INDEX($C$2:$C$5193,MATCH(ROWS(M$2:M4430),M$2:M$5193,0)),"")</f>
        <v/>
      </c>
      <c r="R4430" s="70" t="str">
        <f>IFERROR(INDEX($C$2:$C$5193,MATCH(ROWS(N$2:N4430),N$2:N$5193,0)),"")</f>
        <v/>
      </c>
      <c r="S4430" s="92" t="str">
        <f>IFERROR(INDEX($C$2:$C$5193,MATCH(ROWS(O$2:O4430),O$2:O$5193,0)),"")</f>
        <v/>
      </c>
    </row>
    <row r="4431" spans="1:19" x14ac:dyDescent="0.25">
      <c r="A4431" s="69">
        <v>1979</v>
      </c>
      <c r="B4431" s="69" t="s">
        <v>7484</v>
      </c>
      <c r="C4431" s="69" t="s">
        <v>7485</v>
      </c>
      <c r="D4431" s="69" t="s">
        <v>7365</v>
      </c>
      <c r="E4431" s="69" t="s">
        <v>22402</v>
      </c>
      <c r="F4431" s="69" t="s">
        <v>7486</v>
      </c>
      <c r="G4431" s="69" t="s">
        <v>7487</v>
      </c>
      <c r="H4431" s="69">
        <v>-23.079899999999999</v>
      </c>
      <c r="I4431" s="69">
        <v>-134.88999999999999</v>
      </c>
      <c r="J4431" s="69">
        <v>7</v>
      </c>
      <c r="K4431" s="69">
        <v>-9</v>
      </c>
      <c r="L4431" s="69">
        <f>COUNTIFS(Aéroports!$C$2:$C$5193,Aéroports!$C4431,Aéroports!$D$2:$D$5193,Aéroports!$D4431)</f>
        <v>1</v>
      </c>
      <c r="M4431" s="69" t="str">
        <f>IF(AND(Formulaire!$H$15=Aéroports!$E4431,--ISNUMBER(IFERROR(SEARCH(Formulaire!$H$16,$C4431,1),""))=1),MAX(M$1:M4430)+1,"")</f>
        <v/>
      </c>
      <c r="N4431" s="69" t="str">
        <f>IF(AND(Formulaire!$H$21=Aéroports!$E4431,--ISNUMBER(IFERROR(SEARCH(Formulaire!$H$22,$C4431,1),""))=1),MAX(N$1:N4430)+1,"")</f>
        <v/>
      </c>
      <c r="O4431" s="69" t="str">
        <f>IF(AND(Formulaire!$H$27=Aéroports!$E4431,--ISNUMBER(IFERROR(SEARCH(Formulaire!$H$28,$C4431,1),""))=1),MAX(O$1:O4430)+1,"")</f>
        <v/>
      </c>
      <c r="Q4431" s="91" t="str">
        <f>IFERROR(INDEX($C$2:$C$5193,MATCH(ROWS(M$2:M4431),M$2:M$5193,0)),"")</f>
        <v/>
      </c>
      <c r="R4431" s="70" t="str">
        <f>IFERROR(INDEX($C$2:$C$5193,MATCH(ROWS(N$2:N4431),N$2:N$5193,0)),"")</f>
        <v/>
      </c>
      <c r="S4431" s="92" t="str">
        <f>IFERROR(INDEX($C$2:$C$5193,MATCH(ROWS(O$2:O4431),O$2:O$5193,0)),"")</f>
        <v/>
      </c>
    </row>
    <row r="4432" spans="1:19" x14ac:dyDescent="0.25">
      <c r="A4432" s="68">
        <v>1972</v>
      </c>
      <c r="B4432" s="68" t="s">
        <v>7488</v>
      </c>
      <c r="C4432" s="68" t="s">
        <v>7489</v>
      </c>
      <c r="D4432" s="68" t="s">
        <v>7365</v>
      </c>
      <c r="E4432" s="68" t="s">
        <v>22402</v>
      </c>
      <c r="F4432" s="68" t="s">
        <v>7490</v>
      </c>
      <c r="G4432" s="68" t="s">
        <v>7491</v>
      </c>
      <c r="H4432" s="68">
        <v>-23.365400000000001</v>
      </c>
      <c r="I4432" s="68">
        <v>-149.524</v>
      </c>
      <c r="J4432" s="68">
        <v>7</v>
      </c>
      <c r="K4432" s="68">
        <v>-10</v>
      </c>
      <c r="L4432" s="68">
        <f>COUNTIFS(Aéroports!$C$2:$C$5193,Aéroports!$C4432,Aéroports!$D$2:$D$5193,Aéroports!$D4432)</f>
        <v>1</v>
      </c>
      <c r="M4432" s="68" t="str">
        <f>IF(AND(Formulaire!$H$15=Aéroports!$E4432,--ISNUMBER(IFERROR(SEARCH(Formulaire!$H$16,$C4432,1),""))=1),MAX(M$1:M4431)+1,"")</f>
        <v/>
      </c>
      <c r="N4432" s="68" t="str">
        <f>IF(AND(Formulaire!$H$21=Aéroports!$E4432,--ISNUMBER(IFERROR(SEARCH(Formulaire!$H$22,$C4432,1),""))=1),MAX(N$1:N4431)+1,"")</f>
        <v/>
      </c>
      <c r="O4432" s="68" t="str">
        <f>IF(AND(Formulaire!$H$27=Aéroports!$E4432,--ISNUMBER(IFERROR(SEARCH(Formulaire!$H$28,$C4432,1),""))=1),MAX(O$1:O4431)+1,"")</f>
        <v/>
      </c>
      <c r="Q4432" s="91" t="str">
        <f>IFERROR(INDEX($C$2:$C$5193,MATCH(ROWS(M$2:M4432),M$2:M$5193,0)),"")</f>
        <v/>
      </c>
      <c r="R4432" s="70" t="str">
        <f>IFERROR(INDEX($C$2:$C$5193,MATCH(ROWS(N$2:N4432),N$2:N$5193,0)),"")</f>
        <v/>
      </c>
      <c r="S4432" s="92" t="str">
        <f>IFERROR(INDEX($C$2:$C$5193,MATCH(ROWS(O$2:O4432),O$2:O$5193,0)),"")</f>
        <v/>
      </c>
    </row>
    <row r="4433" spans="1:19" x14ac:dyDescent="0.25">
      <c r="A4433" s="69">
        <v>7946</v>
      </c>
      <c r="B4433" s="69" t="s">
        <v>7492</v>
      </c>
      <c r="C4433" s="69" t="s">
        <v>7493</v>
      </c>
      <c r="D4433" s="69" t="s">
        <v>7365</v>
      </c>
      <c r="E4433" s="69" t="s">
        <v>22402</v>
      </c>
      <c r="F4433" s="69" t="s">
        <v>7494</v>
      </c>
      <c r="G4433" s="69" t="s">
        <v>7495</v>
      </c>
      <c r="H4433" s="69">
        <v>-20.7897</v>
      </c>
      <c r="I4433" s="69">
        <v>-138.57</v>
      </c>
      <c r="J4433" s="69">
        <v>12</v>
      </c>
      <c r="K4433" s="69">
        <v>-10</v>
      </c>
      <c r="L4433" s="69">
        <f>COUNTIFS(Aéroports!$C$2:$C$5193,Aéroports!$C4433,Aéroports!$D$2:$D$5193,Aéroports!$D4433)</f>
        <v>1</v>
      </c>
      <c r="M4433" s="69" t="str">
        <f>IF(AND(Formulaire!$H$15=Aéroports!$E4433,--ISNUMBER(IFERROR(SEARCH(Formulaire!$H$16,$C4433,1),""))=1),MAX(M$1:M4432)+1,"")</f>
        <v/>
      </c>
      <c r="N4433" s="69" t="str">
        <f>IF(AND(Formulaire!$H$21=Aéroports!$E4433,--ISNUMBER(IFERROR(SEARCH(Formulaire!$H$22,$C4433,1),""))=1),MAX(N$1:N4432)+1,"")</f>
        <v/>
      </c>
      <c r="O4433" s="69" t="str">
        <f>IF(AND(Formulaire!$H$27=Aéroports!$E4433,--ISNUMBER(IFERROR(SEARCH(Formulaire!$H$28,$C4433,1),""))=1),MAX(O$1:O4432)+1,"")</f>
        <v/>
      </c>
      <c r="Q4433" s="91" t="str">
        <f>IFERROR(INDEX($C$2:$C$5193,MATCH(ROWS(M$2:M4433),M$2:M$5193,0)),"")</f>
        <v/>
      </c>
      <c r="R4433" s="70" t="str">
        <f>IFERROR(INDEX($C$2:$C$5193,MATCH(ROWS(N$2:N4433),N$2:N$5193,0)),"")</f>
        <v/>
      </c>
      <c r="S4433" s="92" t="str">
        <f>IFERROR(INDEX($C$2:$C$5193,MATCH(ROWS(O$2:O4433),O$2:O$5193,0)),"")</f>
        <v/>
      </c>
    </row>
    <row r="4434" spans="1:19" x14ac:dyDescent="0.25">
      <c r="A4434" s="68">
        <v>5892</v>
      </c>
      <c r="B4434" s="68" t="s">
        <v>7496</v>
      </c>
      <c r="C4434" s="68" t="s">
        <v>7497</v>
      </c>
      <c r="D4434" s="68" t="s">
        <v>7365</v>
      </c>
      <c r="E4434" s="68" t="s">
        <v>22402</v>
      </c>
      <c r="F4434" s="68" t="s">
        <v>7498</v>
      </c>
      <c r="G4434" s="68" t="s">
        <v>7499</v>
      </c>
      <c r="H4434" s="68">
        <v>-8.9361099999999993</v>
      </c>
      <c r="I4434" s="68">
        <v>-139.55199999999999</v>
      </c>
      <c r="J4434" s="68">
        <v>160</v>
      </c>
      <c r="K4434" s="68">
        <v>-9.5</v>
      </c>
      <c r="L4434" s="68">
        <f>COUNTIFS(Aéroports!$C$2:$C$5193,Aéroports!$C4434,Aéroports!$D$2:$D$5193,Aéroports!$D4434)</f>
        <v>1</v>
      </c>
      <c r="M4434" s="68" t="str">
        <f>IF(AND(Formulaire!$H$15=Aéroports!$E4434,--ISNUMBER(IFERROR(SEARCH(Formulaire!$H$16,$C4434,1),""))=1),MAX(M$1:M4433)+1,"")</f>
        <v/>
      </c>
      <c r="N4434" s="68" t="str">
        <f>IF(AND(Formulaire!$H$21=Aéroports!$E4434,--ISNUMBER(IFERROR(SEARCH(Formulaire!$H$22,$C4434,1),""))=1),MAX(N$1:N4433)+1,"")</f>
        <v/>
      </c>
      <c r="O4434" s="68" t="str">
        <f>IF(AND(Formulaire!$H$27=Aéroports!$E4434,--ISNUMBER(IFERROR(SEARCH(Formulaire!$H$28,$C4434,1),""))=1),MAX(O$1:O4433)+1,"")</f>
        <v/>
      </c>
      <c r="Q4434" s="91" t="str">
        <f>IFERROR(INDEX($C$2:$C$5193,MATCH(ROWS(M$2:M4434),M$2:M$5193,0)),"")</f>
        <v/>
      </c>
      <c r="R4434" s="70" t="str">
        <f>IFERROR(INDEX($C$2:$C$5193,MATCH(ROWS(N$2:N4434),N$2:N$5193,0)),"")</f>
        <v/>
      </c>
      <c r="S4434" s="92" t="str">
        <f>IFERROR(INDEX($C$2:$C$5193,MATCH(ROWS(O$2:O4434),O$2:O$5193,0)),"")</f>
        <v/>
      </c>
    </row>
    <row r="4435" spans="1:19" x14ac:dyDescent="0.25">
      <c r="A4435" s="69">
        <v>5891</v>
      </c>
      <c r="B4435" s="69" t="s">
        <v>7500</v>
      </c>
      <c r="C4435" s="69" t="s">
        <v>7501</v>
      </c>
      <c r="D4435" s="69" t="s">
        <v>7365</v>
      </c>
      <c r="E4435" s="69" t="s">
        <v>22402</v>
      </c>
      <c r="F4435" s="69" t="s">
        <v>7502</v>
      </c>
      <c r="G4435" s="69" t="s">
        <v>7503</v>
      </c>
      <c r="H4435" s="69">
        <v>-9.3516700000000004</v>
      </c>
      <c r="I4435" s="69">
        <v>-140.078</v>
      </c>
      <c r="J4435" s="69">
        <v>16</v>
      </c>
      <c r="K4435" s="69">
        <v>-9.5</v>
      </c>
      <c r="L4435" s="69">
        <f>COUNTIFS(Aéroports!$C$2:$C$5193,Aéroports!$C4435,Aéroports!$D$2:$D$5193,Aéroports!$D4435)</f>
        <v>1</v>
      </c>
      <c r="M4435" s="69" t="str">
        <f>IF(AND(Formulaire!$H$15=Aéroports!$E4435,--ISNUMBER(IFERROR(SEARCH(Formulaire!$H$16,$C4435,1),""))=1),MAX(M$1:M4434)+1,"")</f>
        <v/>
      </c>
      <c r="N4435" s="69" t="str">
        <f>IF(AND(Formulaire!$H$21=Aéroports!$E4435,--ISNUMBER(IFERROR(SEARCH(Formulaire!$H$22,$C4435,1),""))=1),MAX(N$1:N4434)+1,"")</f>
        <v/>
      </c>
      <c r="O4435" s="69" t="str">
        <f>IF(AND(Formulaire!$H$27=Aéroports!$E4435,--ISNUMBER(IFERROR(SEARCH(Formulaire!$H$28,$C4435,1),""))=1),MAX(O$1:O4434)+1,"")</f>
        <v/>
      </c>
      <c r="Q4435" s="91" t="str">
        <f>IFERROR(INDEX($C$2:$C$5193,MATCH(ROWS(M$2:M4435),M$2:M$5193,0)),"")</f>
        <v/>
      </c>
      <c r="R4435" s="70" t="str">
        <f>IFERROR(INDEX($C$2:$C$5193,MATCH(ROWS(N$2:N4435),N$2:N$5193,0)),"")</f>
        <v/>
      </c>
      <c r="S4435" s="92" t="str">
        <f>IFERROR(INDEX($C$2:$C$5193,MATCH(ROWS(O$2:O4435),O$2:O$5193,0)),"")</f>
        <v/>
      </c>
    </row>
    <row r="4436" spans="1:19" x14ac:dyDescent="0.25">
      <c r="A4436" s="68">
        <v>1618</v>
      </c>
      <c r="B4436" s="68" t="s">
        <v>13324</v>
      </c>
      <c r="C4436" s="68" t="s">
        <v>13325</v>
      </c>
      <c r="D4436" s="68" t="s">
        <v>13326</v>
      </c>
      <c r="E4436" s="68" t="s">
        <v>13326</v>
      </c>
      <c r="F4436" s="68" t="s">
        <v>13327</v>
      </c>
      <c r="G4436" s="68" t="s">
        <v>13328</v>
      </c>
      <c r="H4436" s="68">
        <v>41.857799999999997</v>
      </c>
      <c r="I4436" s="68">
        <v>-6.7071300000000003</v>
      </c>
      <c r="J4436" s="68">
        <v>2241</v>
      </c>
      <c r="K4436" s="68">
        <v>0</v>
      </c>
      <c r="L4436" s="68">
        <f>COUNTIFS(Aéroports!$C$2:$C$5193,Aéroports!$C4436,Aéroports!$D$2:$D$5193,Aéroports!$D4436)</f>
        <v>1</v>
      </c>
      <c r="M4436" s="68" t="str">
        <f>IF(AND(Formulaire!$H$15=Aéroports!$E4436,--ISNUMBER(IFERROR(SEARCH(Formulaire!$H$16,$C4436,1),""))=1),MAX(M$1:M4435)+1,"")</f>
        <v/>
      </c>
      <c r="N4436" s="68" t="str">
        <f>IF(AND(Formulaire!$H$21=Aéroports!$E4436,--ISNUMBER(IFERROR(SEARCH(Formulaire!$H$22,$C4436,1),""))=1),MAX(N$1:N4435)+1,"")</f>
        <v/>
      </c>
      <c r="O4436" s="68" t="str">
        <f>IF(AND(Formulaire!$H$27=Aéroports!$E4436,--ISNUMBER(IFERROR(SEARCH(Formulaire!$H$28,$C4436,1),""))=1),MAX(O$1:O4435)+1,"")</f>
        <v/>
      </c>
      <c r="Q4436" s="91" t="str">
        <f>IFERROR(INDEX($C$2:$C$5193,MATCH(ROWS(M$2:M4436),M$2:M$5193,0)),"")</f>
        <v/>
      </c>
      <c r="R4436" s="70" t="str">
        <f>IFERROR(INDEX($C$2:$C$5193,MATCH(ROWS(N$2:N4436),N$2:N$5193,0)),"")</f>
        <v/>
      </c>
      <c r="S4436" s="92" t="str">
        <f>IFERROR(INDEX($C$2:$C$5193,MATCH(ROWS(O$2:O4436),O$2:O$5193,0)),"")</f>
        <v/>
      </c>
    </row>
    <row r="4437" spans="1:19" x14ac:dyDescent="0.25">
      <c r="A4437" s="69">
        <v>5793</v>
      </c>
      <c r="B4437" s="69" t="s">
        <v>13329</v>
      </c>
      <c r="C4437" s="69" t="s">
        <v>13330</v>
      </c>
      <c r="D4437" s="69" t="s">
        <v>13326</v>
      </c>
      <c r="E4437" s="69" t="s">
        <v>13326</v>
      </c>
      <c r="F4437" s="69" t="s">
        <v>13331</v>
      </c>
      <c r="G4437" s="69" t="s">
        <v>13332</v>
      </c>
      <c r="H4437" s="69">
        <v>39.671500000000002</v>
      </c>
      <c r="I4437" s="69">
        <v>-31.113600000000002</v>
      </c>
      <c r="J4437" s="69">
        <v>0</v>
      </c>
      <c r="K4437" s="69">
        <v>-1</v>
      </c>
      <c r="L4437" s="69">
        <f>COUNTIFS(Aéroports!$C$2:$C$5193,Aéroports!$C4437,Aéroports!$D$2:$D$5193,Aéroports!$D4437)</f>
        <v>1</v>
      </c>
      <c r="M4437" s="69" t="str">
        <f>IF(AND(Formulaire!$H$15=Aéroports!$E4437,--ISNUMBER(IFERROR(SEARCH(Formulaire!$H$16,$C4437,1),""))=1),MAX(M$1:M4436)+1,"")</f>
        <v/>
      </c>
      <c r="N4437" s="69" t="str">
        <f>IF(AND(Formulaire!$H$21=Aéroports!$E4437,--ISNUMBER(IFERROR(SEARCH(Formulaire!$H$22,$C4437,1),""))=1),MAX(N$1:N4436)+1,"")</f>
        <v/>
      </c>
      <c r="O4437" s="69" t="str">
        <f>IF(AND(Formulaire!$H$27=Aéroports!$E4437,--ISNUMBER(IFERROR(SEARCH(Formulaire!$H$28,$C4437,1),""))=1),MAX(O$1:O4436)+1,"")</f>
        <v/>
      </c>
      <c r="Q4437" s="91" t="str">
        <f>IFERROR(INDEX($C$2:$C$5193,MATCH(ROWS(M$2:M4437),M$2:M$5193,0)),"")</f>
        <v/>
      </c>
      <c r="R4437" s="70" t="str">
        <f>IFERROR(INDEX($C$2:$C$5193,MATCH(ROWS(N$2:N4437),N$2:N$5193,0)),"")</f>
        <v/>
      </c>
      <c r="S4437" s="92" t="str">
        <f>IFERROR(INDEX($C$2:$C$5193,MATCH(ROWS(O$2:O4437),O$2:O$5193,0)),"")</f>
        <v/>
      </c>
    </row>
    <row r="4438" spans="1:19" x14ac:dyDescent="0.25">
      <c r="A4438" s="68">
        <v>1626</v>
      </c>
      <c r="B4438" s="68" t="s">
        <v>3391</v>
      </c>
      <c r="C4438" s="68" t="s">
        <v>3392</v>
      </c>
      <c r="D4438" s="68" t="s">
        <v>13326</v>
      </c>
      <c r="E4438" s="68" t="s">
        <v>13326</v>
      </c>
      <c r="F4438" s="68" t="s">
        <v>13333</v>
      </c>
      <c r="G4438" s="68" t="s">
        <v>13334</v>
      </c>
      <c r="H4438" s="68">
        <v>37.014400000000002</v>
      </c>
      <c r="I4438" s="68">
        <v>-7.96591</v>
      </c>
      <c r="J4438" s="68">
        <v>24</v>
      </c>
      <c r="K4438" s="68">
        <v>0</v>
      </c>
      <c r="L4438" s="68">
        <f>COUNTIFS(Aéroports!$C$2:$C$5193,Aéroports!$C4438,Aéroports!$D$2:$D$5193,Aéroports!$D4438)</f>
        <v>1</v>
      </c>
      <c r="M4438" s="68" t="str">
        <f>IF(AND(Formulaire!$H$15=Aéroports!$E4438,--ISNUMBER(IFERROR(SEARCH(Formulaire!$H$16,$C4438,1),""))=1),MAX(M$1:M4437)+1,"")</f>
        <v/>
      </c>
      <c r="N4438" s="68" t="str">
        <f>IF(AND(Formulaire!$H$21=Aéroports!$E4438,--ISNUMBER(IFERROR(SEARCH(Formulaire!$H$22,$C4438,1),""))=1),MAX(N$1:N4437)+1,"")</f>
        <v/>
      </c>
      <c r="O4438" s="68" t="str">
        <f>IF(AND(Formulaire!$H$27=Aéroports!$E4438,--ISNUMBER(IFERROR(SEARCH(Formulaire!$H$28,$C4438,1),""))=1),MAX(O$1:O4437)+1,"")</f>
        <v/>
      </c>
      <c r="Q4438" s="91" t="str">
        <f>IFERROR(INDEX($C$2:$C$5193,MATCH(ROWS(M$2:M4438),M$2:M$5193,0)),"")</f>
        <v/>
      </c>
      <c r="R4438" s="70" t="str">
        <f>IFERROR(INDEX($C$2:$C$5193,MATCH(ROWS(N$2:N4438),N$2:N$5193,0)),"")</f>
        <v/>
      </c>
      <c r="S4438" s="92" t="str">
        <f>IFERROR(INDEX($C$2:$C$5193,MATCH(ROWS(O$2:O4438),O$2:O$5193,0)),"")</f>
        <v/>
      </c>
    </row>
    <row r="4439" spans="1:19" x14ac:dyDescent="0.25">
      <c r="A4439" s="69">
        <v>1625</v>
      </c>
      <c r="B4439" s="69" t="s">
        <v>13335</v>
      </c>
      <c r="C4439" s="69" t="s">
        <v>8250</v>
      </c>
      <c r="D4439" s="69" t="s">
        <v>13326</v>
      </c>
      <c r="E4439" s="69" t="s">
        <v>13326</v>
      </c>
      <c r="F4439" s="69" t="s">
        <v>13336</v>
      </c>
      <c r="G4439" s="69" t="s">
        <v>13337</v>
      </c>
      <c r="H4439" s="69">
        <v>39.455300000000001</v>
      </c>
      <c r="I4439" s="69">
        <v>-31.131399999999999</v>
      </c>
      <c r="J4439" s="69">
        <v>112</v>
      </c>
      <c r="K4439" s="69">
        <v>-1</v>
      </c>
      <c r="L4439" s="69">
        <f>COUNTIFS(Aéroports!$C$2:$C$5193,Aéroports!$C4439,Aéroports!$D$2:$D$5193,Aéroports!$D4439)</f>
        <v>1</v>
      </c>
      <c r="M4439" s="69" t="str">
        <f>IF(AND(Formulaire!$H$15=Aéroports!$E4439,--ISNUMBER(IFERROR(SEARCH(Formulaire!$H$16,$C4439,1),""))=1),MAX(M$1:M4438)+1,"")</f>
        <v/>
      </c>
      <c r="N4439" s="69" t="str">
        <f>IF(AND(Formulaire!$H$21=Aéroports!$E4439,--ISNUMBER(IFERROR(SEARCH(Formulaire!$H$22,$C4439,1),""))=1),MAX(N$1:N4438)+1,"")</f>
        <v/>
      </c>
      <c r="O4439" s="69" t="str">
        <f>IF(AND(Formulaire!$H$27=Aéroports!$E4439,--ISNUMBER(IFERROR(SEARCH(Formulaire!$H$28,$C4439,1),""))=1),MAX(O$1:O4438)+1,"")</f>
        <v/>
      </c>
      <c r="Q4439" s="91" t="str">
        <f>IFERROR(INDEX($C$2:$C$5193,MATCH(ROWS(M$2:M4439),M$2:M$5193,0)),"")</f>
        <v/>
      </c>
      <c r="R4439" s="70" t="str">
        <f>IFERROR(INDEX($C$2:$C$5193,MATCH(ROWS(N$2:N4439),N$2:N$5193,0)),"")</f>
        <v/>
      </c>
      <c r="S4439" s="92" t="str">
        <f>IFERROR(INDEX($C$2:$C$5193,MATCH(ROWS(O$2:O4439),O$2:O$5193,0)),"")</f>
        <v/>
      </c>
    </row>
    <row r="4440" spans="1:19" x14ac:dyDescent="0.25">
      <c r="A4440" s="68">
        <v>4091</v>
      </c>
      <c r="B4440" s="68" t="s">
        <v>13338</v>
      </c>
      <c r="C4440" s="68" t="s">
        <v>13339</v>
      </c>
      <c r="D4440" s="68" t="s">
        <v>13326</v>
      </c>
      <c r="E4440" s="68" t="s">
        <v>13326</v>
      </c>
      <c r="F4440" s="68" t="s">
        <v>13340</v>
      </c>
      <c r="G4440" s="68" t="s">
        <v>13341</v>
      </c>
      <c r="H4440" s="68">
        <v>32.697899999999997</v>
      </c>
      <c r="I4440" s="68">
        <v>-16.7745</v>
      </c>
      <c r="J4440" s="68">
        <v>192</v>
      </c>
      <c r="K4440" s="68">
        <v>0</v>
      </c>
      <c r="L4440" s="68">
        <f>COUNTIFS(Aéroports!$C$2:$C$5193,Aéroports!$C4440,Aéroports!$D$2:$D$5193,Aéroports!$D4440)</f>
        <v>1</v>
      </c>
      <c r="M4440" s="68" t="str">
        <f>IF(AND(Formulaire!$H$15=Aéroports!$E4440,--ISNUMBER(IFERROR(SEARCH(Formulaire!$H$16,$C4440,1),""))=1),MAX(M$1:M4439)+1,"")</f>
        <v/>
      </c>
      <c r="N4440" s="68" t="str">
        <f>IF(AND(Formulaire!$H$21=Aéroports!$E4440,--ISNUMBER(IFERROR(SEARCH(Formulaire!$H$22,$C4440,1),""))=1),MAX(N$1:N4439)+1,"")</f>
        <v/>
      </c>
      <c r="O4440" s="68" t="str">
        <f>IF(AND(Formulaire!$H$27=Aéroports!$E4440,--ISNUMBER(IFERROR(SEARCH(Formulaire!$H$28,$C4440,1),""))=1),MAX(O$1:O4439)+1,"")</f>
        <v/>
      </c>
      <c r="Q4440" s="91" t="str">
        <f>IFERROR(INDEX($C$2:$C$5193,MATCH(ROWS(M$2:M4440),M$2:M$5193,0)),"")</f>
        <v/>
      </c>
      <c r="R4440" s="70" t="str">
        <f>IFERROR(INDEX($C$2:$C$5193,MATCH(ROWS(N$2:N4440),N$2:N$5193,0)),"")</f>
        <v/>
      </c>
      <c r="S4440" s="92" t="str">
        <f>IFERROR(INDEX($C$2:$C$5193,MATCH(ROWS(O$2:O4440),O$2:O$5193,0)),"")</f>
        <v/>
      </c>
    </row>
    <row r="4441" spans="1:19" x14ac:dyDescent="0.25">
      <c r="A4441" s="69">
        <v>1627</v>
      </c>
      <c r="B4441" s="69" t="s">
        <v>13342</v>
      </c>
      <c r="C4441" s="69" t="s">
        <v>13343</v>
      </c>
      <c r="D4441" s="69" t="s">
        <v>13326</v>
      </c>
      <c r="E4441" s="69" t="s">
        <v>13326</v>
      </c>
      <c r="F4441" s="69" t="s">
        <v>13344</v>
      </c>
      <c r="G4441" s="69" t="s">
        <v>13345</v>
      </c>
      <c r="H4441" s="69">
        <v>39.092199999999998</v>
      </c>
      <c r="I4441" s="69">
        <v>-28.029800000000002</v>
      </c>
      <c r="J4441" s="69">
        <v>86</v>
      </c>
      <c r="K4441" s="69">
        <v>-1</v>
      </c>
      <c r="L4441" s="69">
        <f>COUNTIFS(Aéroports!$C$2:$C$5193,Aéroports!$C4441,Aéroports!$D$2:$D$5193,Aéroports!$D4441)</f>
        <v>1</v>
      </c>
      <c r="M4441" s="69" t="str">
        <f>IF(AND(Formulaire!$H$15=Aéroports!$E4441,--ISNUMBER(IFERROR(SEARCH(Formulaire!$H$16,$C4441,1),""))=1),MAX(M$1:M4440)+1,"")</f>
        <v/>
      </c>
      <c r="N4441" s="69" t="str">
        <f>IF(AND(Formulaire!$H$21=Aéroports!$E4441,--ISNUMBER(IFERROR(SEARCH(Formulaire!$H$22,$C4441,1),""))=1),MAX(N$1:N4440)+1,"")</f>
        <v/>
      </c>
      <c r="O4441" s="69" t="str">
        <f>IF(AND(Formulaire!$H$27=Aéroports!$E4441,--ISNUMBER(IFERROR(SEARCH(Formulaire!$H$28,$C4441,1),""))=1),MAX(O$1:O4440)+1,"")</f>
        <v/>
      </c>
      <c r="Q4441" s="91" t="str">
        <f>IFERROR(INDEX($C$2:$C$5193,MATCH(ROWS(M$2:M4441),M$2:M$5193,0)),"")</f>
        <v/>
      </c>
      <c r="R4441" s="70" t="str">
        <f>IFERROR(INDEX($C$2:$C$5193,MATCH(ROWS(N$2:N4441),N$2:N$5193,0)),"")</f>
        <v/>
      </c>
      <c r="S4441" s="92" t="str">
        <f>IFERROR(INDEX($C$2:$C$5193,MATCH(ROWS(O$2:O4441),O$2:O$5193,0)),"")</f>
        <v/>
      </c>
    </row>
    <row r="4442" spans="1:19" x14ac:dyDescent="0.25">
      <c r="A4442" s="68">
        <v>1628</v>
      </c>
      <c r="B4442" s="68" t="s">
        <v>13346</v>
      </c>
      <c r="C4442" s="68" t="s">
        <v>13347</v>
      </c>
      <c r="D4442" s="68" t="s">
        <v>13326</v>
      </c>
      <c r="E4442" s="68" t="s">
        <v>13326</v>
      </c>
      <c r="F4442" s="68" t="s">
        <v>13348</v>
      </c>
      <c r="G4442" s="68" t="s">
        <v>13349</v>
      </c>
      <c r="H4442" s="68">
        <v>38.5199</v>
      </c>
      <c r="I4442" s="68">
        <v>-28.715900000000001</v>
      </c>
      <c r="J4442" s="68">
        <v>118</v>
      </c>
      <c r="K4442" s="68">
        <v>-1</v>
      </c>
      <c r="L4442" s="68">
        <f>COUNTIFS(Aéroports!$C$2:$C$5193,Aéroports!$C4442,Aéroports!$D$2:$D$5193,Aéroports!$D4442)</f>
        <v>1</v>
      </c>
      <c r="M4442" s="68" t="str">
        <f>IF(AND(Formulaire!$H$15=Aéroports!$E4442,--ISNUMBER(IFERROR(SEARCH(Formulaire!$H$16,$C4442,1),""))=1),MAX(M$1:M4441)+1,"")</f>
        <v/>
      </c>
      <c r="N4442" s="68" t="str">
        <f>IF(AND(Formulaire!$H$21=Aéroports!$E4442,--ISNUMBER(IFERROR(SEARCH(Formulaire!$H$22,$C4442,1),""))=1),MAX(N$1:N4441)+1,"")</f>
        <v/>
      </c>
      <c r="O4442" s="68" t="str">
        <f>IF(AND(Formulaire!$H$27=Aéroports!$E4442,--ISNUMBER(IFERROR(SEARCH(Formulaire!$H$28,$C4442,1),""))=1),MAX(O$1:O4441)+1,"")</f>
        <v/>
      </c>
      <c r="Q4442" s="91" t="str">
        <f>IFERROR(INDEX($C$2:$C$5193,MATCH(ROWS(M$2:M4442),M$2:M$5193,0)),"")</f>
        <v/>
      </c>
      <c r="R4442" s="70" t="str">
        <f>IFERROR(INDEX($C$2:$C$5193,MATCH(ROWS(N$2:N4442),N$2:N$5193,0)),"")</f>
        <v/>
      </c>
      <c r="S4442" s="92" t="str">
        <f>IFERROR(INDEX($C$2:$C$5193,MATCH(ROWS(O$2:O4442),O$2:O$5193,0)),"")</f>
        <v/>
      </c>
    </row>
    <row r="4443" spans="1:19" x14ac:dyDescent="0.25">
      <c r="A4443" s="69">
        <v>1629</v>
      </c>
      <c r="B4443" s="69" t="s">
        <v>13350</v>
      </c>
      <c r="C4443" s="69" t="s">
        <v>13351</v>
      </c>
      <c r="D4443" s="69" t="s">
        <v>13326</v>
      </c>
      <c r="E4443" s="69" t="s">
        <v>13326</v>
      </c>
      <c r="F4443" s="69" t="s">
        <v>13352</v>
      </c>
      <c r="G4443" s="69" t="s">
        <v>13353</v>
      </c>
      <c r="H4443" s="69">
        <v>38.761800000000001</v>
      </c>
      <c r="I4443" s="69">
        <v>-27.090800000000002</v>
      </c>
      <c r="J4443" s="69">
        <v>180</v>
      </c>
      <c r="K4443" s="69">
        <v>-1</v>
      </c>
      <c r="L4443" s="69">
        <f>COUNTIFS(Aéroports!$C$2:$C$5193,Aéroports!$C4443,Aéroports!$D$2:$D$5193,Aéroports!$D4443)</f>
        <v>1</v>
      </c>
      <c r="M4443" s="69" t="str">
        <f>IF(AND(Formulaire!$H$15=Aéroports!$E4443,--ISNUMBER(IFERROR(SEARCH(Formulaire!$H$16,$C4443,1),""))=1),MAX(M$1:M4442)+1,"")</f>
        <v/>
      </c>
      <c r="N4443" s="69" t="str">
        <f>IF(AND(Formulaire!$H$21=Aéroports!$E4443,--ISNUMBER(IFERROR(SEARCH(Formulaire!$H$22,$C4443,1),""))=1),MAX(N$1:N4442)+1,"")</f>
        <v/>
      </c>
      <c r="O4443" s="69" t="str">
        <f>IF(AND(Formulaire!$H$27=Aéroports!$E4443,--ISNUMBER(IFERROR(SEARCH(Formulaire!$H$28,$C4443,1),""))=1),MAX(O$1:O4442)+1,"")</f>
        <v/>
      </c>
      <c r="Q4443" s="91" t="str">
        <f>IFERROR(INDEX($C$2:$C$5193,MATCH(ROWS(M$2:M4443),M$2:M$5193,0)),"")</f>
        <v/>
      </c>
      <c r="R4443" s="70" t="str">
        <f>IFERROR(INDEX($C$2:$C$5193,MATCH(ROWS(N$2:N4443),N$2:N$5193,0)),"")</f>
        <v/>
      </c>
      <c r="S4443" s="92" t="str">
        <f>IFERROR(INDEX($C$2:$C$5193,MATCH(ROWS(O$2:O4443),O$2:O$5193,0)),"")</f>
        <v/>
      </c>
    </row>
    <row r="4444" spans="1:19" x14ac:dyDescent="0.25">
      <c r="A4444" s="68">
        <v>1638</v>
      </c>
      <c r="B4444" s="68" t="s">
        <v>13354</v>
      </c>
      <c r="C4444" s="68" t="s">
        <v>13355</v>
      </c>
      <c r="D4444" s="68" t="s">
        <v>13326</v>
      </c>
      <c r="E4444" s="68" t="s">
        <v>13326</v>
      </c>
      <c r="F4444" s="68" t="s">
        <v>13356</v>
      </c>
      <c r="G4444" s="68" t="s">
        <v>13357</v>
      </c>
      <c r="H4444" s="68">
        <v>38.781300000000002</v>
      </c>
      <c r="I4444" s="68">
        <v>-9.1359200000000005</v>
      </c>
      <c r="J4444" s="68">
        <v>374</v>
      </c>
      <c r="K4444" s="68">
        <v>0</v>
      </c>
      <c r="L4444" s="68">
        <f>COUNTIFS(Aéroports!$C$2:$C$5193,Aéroports!$C4444,Aéroports!$D$2:$D$5193,Aéroports!$D4444)</f>
        <v>1</v>
      </c>
      <c r="M4444" s="68" t="str">
        <f>IF(AND(Formulaire!$H$15=Aéroports!$E4444,--ISNUMBER(IFERROR(SEARCH(Formulaire!$H$16,$C4444,1),""))=1),MAX(M$1:M4443)+1,"")</f>
        <v/>
      </c>
      <c r="N4444" s="68" t="str">
        <f>IF(AND(Formulaire!$H$21=Aéroports!$E4444,--ISNUMBER(IFERROR(SEARCH(Formulaire!$H$22,$C4444,1),""))=1),MAX(N$1:N4443)+1,"")</f>
        <v/>
      </c>
      <c r="O4444" s="68" t="str">
        <f>IF(AND(Formulaire!$H$27=Aéroports!$E4444,--ISNUMBER(IFERROR(SEARCH(Formulaire!$H$28,$C4444,1),""))=1),MAX(O$1:O4443)+1,"")</f>
        <v/>
      </c>
      <c r="Q4444" s="91" t="str">
        <f>IFERROR(INDEX($C$2:$C$5193,MATCH(ROWS(M$2:M4444),M$2:M$5193,0)),"")</f>
        <v/>
      </c>
      <c r="R4444" s="70" t="str">
        <f>IFERROR(INDEX($C$2:$C$5193,MATCH(ROWS(N$2:N4444),N$2:N$5193,0)),"")</f>
        <v/>
      </c>
      <c r="S4444" s="92" t="str">
        <f>IFERROR(INDEX($C$2:$C$5193,MATCH(ROWS(O$2:O4444),O$2:O$5193,0)),"")</f>
        <v/>
      </c>
    </row>
    <row r="4445" spans="1:19" x14ac:dyDescent="0.25">
      <c r="A4445" s="69">
        <v>1634</v>
      </c>
      <c r="B4445" s="69" t="s">
        <v>13358</v>
      </c>
      <c r="C4445" s="69" t="s">
        <v>13359</v>
      </c>
      <c r="D4445" s="69" t="s">
        <v>13326</v>
      </c>
      <c r="E4445" s="69" t="s">
        <v>13326</v>
      </c>
      <c r="F4445" s="69" t="s">
        <v>13360</v>
      </c>
      <c r="G4445" s="69" t="s">
        <v>13361</v>
      </c>
      <c r="H4445" s="69">
        <v>38.554299999999998</v>
      </c>
      <c r="I4445" s="69">
        <v>-28.441299999999998</v>
      </c>
      <c r="J4445" s="69">
        <v>109</v>
      </c>
      <c r="K4445" s="69">
        <v>-1</v>
      </c>
      <c r="L4445" s="69">
        <f>COUNTIFS(Aéroports!$C$2:$C$5193,Aéroports!$C4445,Aéroports!$D$2:$D$5193,Aéroports!$D4445)</f>
        <v>1</v>
      </c>
      <c r="M4445" s="69" t="str">
        <f>IF(AND(Formulaire!$H$15=Aéroports!$E4445,--ISNUMBER(IFERROR(SEARCH(Formulaire!$H$16,$C4445,1),""))=1),MAX(M$1:M4444)+1,"")</f>
        <v/>
      </c>
      <c r="N4445" s="69" t="str">
        <f>IF(AND(Formulaire!$H$21=Aéroports!$E4445,--ISNUMBER(IFERROR(SEARCH(Formulaire!$H$22,$C4445,1),""))=1),MAX(N$1:N4444)+1,"")</f>
        <v/>
      </c>
      <c r="O4445" s="69" t="str">
        <f>IF(AND(Formulaire!$H$27=Aéroports!$E4445,--ISNUMBER(IFERROR(SEARCH(Formulaire!$H$28,$C4445,1),""))=1),MAX(O$1:O4444)+1,"")</f>
        <v/>
      </c>
      <c r="Q4445" s="91" t="str">
        <f>IFERROR(INDEX($C$2:$C$5193,MATCH(ROWS(M$2:M4445),M$2:M$5193,0)),"")</f>
        <v/>
      </c>
      <c r="R4445" s="70" t="str">
        <f>IFERROR(INDEX($C$2:$C$5193,MATCH(ROWS(N$2:N4445),N$2:N$5193,0)),"")</f>
        <v/>
      </c>
      <c r="S4445" s="92" t="str">
        <f>IFERROR(INDEX($C$2:$C$5193,MATCH(ROWS(O$2:O4445),O$2:O$5193,0)),"")</f>
        <v/>
      </c>
    </row>
    <row r="4446" spans="1:19" x14ac:dyDescent="0.25">
      <c r="A4446" s="68">
        <v>1633</v>
      </c>
      <c r="B4446" s="68" t="s">
        <v>13362</v>
      </c>
      <c r="C4446" s="68" t="s">
        <v>13363</v>
      </c>
      <c r="D4446" s="68" t="s">
        <v>13326</v>
      </c>
      <c r="E4446" s="68" t="s">
        <v>13326</v>
      </c>
      <c r="F4446" s="68" t="s">
        <v>13364</v>
      </c>
      <c r="G4446" s="68" t="s">
        <v>13365</v>
      </c>
      <c r="H4446" s="68">
        <v>37.741199999999999</v>
      </c>
      <c r="I4446" s="68">
        <v>-25.697900000000001</v>
      </c>
      <c r="J4446" s="68">
        <v>259</v>
      </c>
      <c r="K4446" s="68">
        <v>-1</v>
      </c>
      <c r="L4446" s="68">
        <f>COUNTIFS(Aéroports!$C$2:$C$5193,Aéroports!$C4446,Aéroports!$D$2:$D$5193,Aéroports!$D4446)</f>
        <v>1</v>
      </c>
      <c r="M4446" s="68" t="str">
        <f>IF(AND(Formulaire!$H$15=Aéroports!$E4446,--ISNUMBER(IFERROR(SEARCH(Formulaire!$H$16,$C4446,1),""))=1),MAX(M$1:M4445)+1,"")</f>
        <v/>
      </c>
      <c r="N4446" s="68" t="str">
        <f>IF(AND(Formulaire!$H$21=Aéroports!$E4446,--ISNUMBER(IFERROR(SEARCH(Formulaire!$H$22,$C4446,1),""))=1),MAX(N$1:N4445)+1,"")</f>
        <v/>
      </c>
      <c r="O4446" s="68" t="str">
        <f>IF(AND(Formulaire!$H$27=Aéroports!$E4446,--ISNUMBER(IFERROR(SEARCH(Formulaire!$H$28,$C4446,1),""))=1),MAX(O$1:O4445)+1,"")</f>
        <v/>
      </c>
      <c r="Q4446" s="91" t="str">
        <f>IFERROR(INDEX($C$2:$C$5193,MATCH(ROWS(M$2:M4446),M$2:M$5193,0)),"")</f>
        <v/>
      </c>
      <c r="R4446" s="70" t="str">
        <f>IFERROR(INDEX($C$2:$C$5193,MATCH(ROWS(N$2:N4446),N$2:N$5193,0)),"")</f>
        <v/>
      </c>
      <c r="S4446" s="92" t="str">
        <f>IFERROR(INDEX($C$2:$C$5193,MATCH(ROWS(O$2:O4446),O$2:O$5193,0)),"")</f>
        <v/>
      </c>
    </row>
    <row r="4447" spans="1:19" x14ac:dyDescent="0.25">
      <c r="A4447" s="69">
        <v>1636</v>
      </c>
      <c r="B4447" s="69" t="s">
        <v>13366</v>
      </c>
      <c r="C4447" s="69" t="s">
        <v>13367</v>
      </c>
      <c r="D4447" s="69" t="s">
        <v>13326</v>
      </c>
      <c r="E4447" s="69" t="s">
        <v>13326</v>
      </c>
      <c r="F4447" s="69" t="s">
        <v>13368</v>
      </c>
      <c r="G4447" s="69" t="s">
        <v>13369</v>
      </c>
      <c r="H4447" s="69">
        <v>41.248100000000001</v>
      </c>
      <c r="I4447" s="69">
        <v>-8.6813900000000004</v>
      </c>
      <c r="J4447" s="69">
        <v>228</v>
      </c>
      <c r="K4447" s="69">
        <v>0</v>
      </c>
      <c r="L4447" s="69">
        <f>COUNTIFS(Aéroports!$C$2:$C$5193,Aéroports!$C4447,Aéroports!$D$2:$D$5193,Aéroports!$D4447)</f>
        <v>1</v>
      </c>
      <c r="M4447" s="69" t="str">
        <f>IF(AND(Formulaire!$H$15=Aéroports!$E4447,--ISNUMBER(IFERROR(SEARCH(Formulaire!$H$16,$C4447,1),""))=1),MAX(M$1:M4446)+1,"")</f>
        <v/>
      </c>
      <c r="N4447" s="69" t="str">
        <f>IF(AND(Formulaire!$H$21=Aéroports!$E4447,--ISNUMBER(IFERROR(SEARCH(Formulaire!$H$22,$C4447,1),""))=1),MAX(N$1:N4446)+1,"")</f>
        <v/>
      </c>
      <c r="O4447" s="69" t="str">
        <f>IF(AND(Formulaire!$H$27=Aéroports!$E4447,--ISNUMBER(IFERROR(SEARCH(Formulaire!$H$28,$C4447,1),""))=1),MAX(O$1:O4446)+1,"")</f>
        <v/>
      </c>
      <c r="Q4447" s="91" t="str">
        <f>IFERROR(INDEX($C$2:$C$5193,MATCH(ROWS(M$2:M4447),M$2:M$5193,0)),"")</f>
        <v/>
      </c>
      <c r="R4447" s="70" t="str">
        <f>IFERROR(INDEX($C$2:$C$5193,MATCH(ROWS(N$2:N4447),N$2:N$5193,0)),"")</f>
        <v/>
      </c>
      <c r="S4447" s="92" t="str">
        <f>IFERROR(INDEX($C$2:$C$5193,MATCH(ROWS(O$2:O4447),O$2:O$5193,0)),"")</f>
        <v/>
      </c>
    </row>
    <row r="4448" spans="1:19" x14ac:dyDescent="0.25">
      <c r="A4448" s="68">
        <v>1637</v>
      </c>
      <c r="B4448" s="68" t="s">
        <v>13370</v>
      </c>
      <c r="C4448" s="68" t="s">
        <v>13371</v>
      </c>
      <c r="D4448" s="68" t="s">
        <v>13326</v>
      </c>
      <c r="E4448" s="68" t="s">
        <v>13326</v>
      </c>
      <c r="F4448" s="68" t="s">
        <v>13372</v>
      </c>
      <c r="G4448" s="68" t="s">
        <v>13373</v>
      </c>
      <c r="H4448" s="68">
        <v>33.073399999999999</v>
      </c>
      <c r="I4448" s="68">
        <v>-16.350000000000001</v>
      </c>
      <c r="J4448" s="68">
        <v>341</v>
      </c>
      <c r="K4448" s="68">
        <v>0</v>
      </c>
      <c r="L4448" s="68">
        <f>COUNTIFS(Aéroports!$C$2:$C$5193,Aéroports!$C4448,Aéroports!$D$2:$D$5193,Aéroports!$D4448)</f>
        <v>1</v>
      </c>
      <c r="M4448" s="68" t="str">
        <f>IF(AND(Formulaire!$H$15=Aéroports!$E4448,--ISNUMBER(IFERROR(SEARCH(Formulaire!$H$16,$C4448,1),""))=1),MAX(M$1:M4447)+1,"")</f>
        <v/>
      </c>
      <c r="N4448" s="68" t="str">
        <f>IF(AND(Formulaire!$H$21=Aéroports!$E4448,--ISNUMBER(IFERROR(SEARCH(Formulaire!$H$22,$C4448,1),""))=1),MAX(N$1:N4447)+1,"")</f>
        <v/>
      </c>
      <c r="O4448" s="68" t="str">
        <f>IF(AND(Formulaire!$H$27=Aéroports!$E4448,--ISNUMBER(IFERROR(SEARCH(Formulaire!$H$28,$C4448,1),""))=1),MAX(O$1:O4447)+1,"")</f>
        <v/>
      </c>
      <c r="Q4448" s="91" t="str">
        <f>IFERROR(INDEX($C$2:$C$5193,MATCH(ROWS(M$2:M4448),M$2:M$5193,0)),"")</f>
        <v/>
      </c>
      <c r="R4448" s="70" t="str">
        <f>IFERROR(INDEX($C$2:$C$5193,MATCH(ROWS(N$2:N4448),N$2:N$5193,0)),"")</f>
        <v/>
      </c>
      <c r="S4448" s="92" t="str">
        <f>IFERROR(INDEX($C$2:$C$5193,MATCH(ROWS(O$2:O4448),O$2:O$5193,0)),"")</f>
        <v/>
      </c>
    </row>
    <row r="4449" spans="1:19" x14ac:dyDescent="0.25">
      <c r="A4449" s="69">
        <v>1617</v>
      </c>
      <c r="B4449" s="69" t="s">
        <v>2064</v>
      </c>
      <c r="C4449" s="69" t="s">
        <v>13374</v>
      </c>
      <c r="D4449" s="69" t="s">
        <v>13326</v>
      </c>
      <c r="E4449" s="69" t="s">
        <v>13326</v>
      </c>
      <c r="F4449" s="69" t="s">
        <v>13375</v>
      </c>
      <c r="G4449" s="69" t="s">
        <v>13376</v>
      </c>
      <c r="H4449" s="69">
        <v>36.971400000000003</v>
      </c>
      <c r="I4449" s="69">
        <v>-25.1706</v>
      </c>
      <c r="J4449" s="69">
        <v>308</v>
      </c>
      <c r="K4449" s="69">
        <v>-1</v>
      </c>
      <c r="L4449" s="69">
        <f>COUNTIFS(Aéroports!$C$2:$C$5193,Aéroports!$C4449,Aéroports!$D$2:$D$5193,Aéroports!$D4449)</f>
        <v>1</v>
      </c>
      <c r="M4449" s="69" t="str">
        <f>IF(AND(Formulaire!$H$15=Aéroports!$E4449,--ISNUMBER(IFERROR(SEARCH(Formulaire!$H$16,$C4449,1),""))=1),MAX(M$1:M4448)+1,"")</f>
        <v/>
      </c>
      <c r="N4449" s="69" t="str">
        <f>IF(AND(Formulaire!$H$21=Aéroports!$E4449,--ISNUMBER(IFERROR(SEARCH(Formulaire!$H$22,$C4449,1),""))=1),MAX(N$1:N4448)+1,"")</f>
        <v/>
      </c>
      <c r="O4449" s="69" t="str">
        <f>IF(AND(Formulaire!$H$27=Aéroports!$E4449,--ISNUMBER(IFERROR(SEARCH(Formulaire!$H$28,$C4449,1),""))=1),MAX(O$1:O4448)+1,"")</f>
        <v/>
      </c>
      <c r="Q4449" s="91" t="str">
        <f>IFERROR(INDEX($C$2:$C$5193,MATCH(ROWS(M$2:M4449),M$2:M$5193,0)),"")</f>
        <v/>
      </c>
      <c r="R4449" s="70" t="str">
        <f>IFERROR(INDEX($C$2:$C$5193,MATCH(ROWS(N$2:N4449),N$2:N$5193,0)),"")</f>
        <v/>
      </c>
      <c r="S4449" s="92" t="str">
        <f>IFERROR(INDEX($C$2:$C$5193,MATCH(ROWS(O$2:O4449),O$2:O$5193,0)),"")</f>
        <v/>
      </c>
    </row>
    <row r="4450" spans="1:19" x14ac:dyDescent="0.25">
      <c r="A4450" s="68">
        <v>1639</v>
      </c>
      <c r="B4450" s="68" t="s">
        <v>13377</v>
      </c>
      <c r="C4450" s="68" t="s">
        <v>13378</v>
      </c>
      <c r="D4450" s="68" t="s">
        <v>13326</v>
      </c>
      <c r="E4450" s="68" t="s">
        <v>13326</v>
      </c>
      <c r="F4450" s="68" t="s">
        <v>13379</v>
      </c>
      <c r="G4450" s="68" t="s">
        <v>13380</v>
      </c>
      <c r="H4450" s="68">
        <v>38.665500000000002</v>
      </c>
      <c r="I4450" s="68">
        <v>-28.175799999999999</v>
      </c>
      <c r="J4450" s="68">
        <v>311</v>
      </c>
      <c r="K4450" s="68">
        <v>-1</v>
      </c>
      <c r="L4450" s="68">
        <f>COUNTIFS(Aéroports!$C$2:$C$5193,Aéroports!$C4450,Aéroports!$D$2:$D$5193,Aéroports!$D4450)</f>
        <v>1</v>
      </c>
      <c r="M4450" s="68" t="str">
        <f>IF(AND(Formulaire!$H$15=Aéroports!$E4450,--ISNUMBER(IFERROR(SEARCH(Formulaire!$H$16,$C4450,1),""))=1),MAX(M$1:M4449)+1,"")</f>
        <v/>
      </c>
      <c r="N4450" s="68" t="str">
        <f>IF(AND(Formulaire!$H$21=Aéroports!$E4450,--ISNUMBER(IFERROR(SEARCH(Formulaire!$H$22,$C4450,1),""))=1),MAX(N$1:N4449)+1,"")</f>
        <v/>
      </c>
      <c r="O4450" s="68" t="str">
        <f>IF(AND(Formulaire!$H$27=Aéroports!$E4450,--ISNUMBER(IFERROR(SEARCH(Formulaire!$H$28,$C4450,1),""))=1),MAX(O$1:O4449)+1,"")</f>
        <v/>
      </c>
      <c r="Q4450" s="91" t="str">
        <f>IFERROR(INDEX($C$2:$C$5193,MATCH(ROWS(M$2:M4450),M$2:M$5193,0)),"")</f>
        <v/>
      </c>
      <c r="R4450" s="70" t="str">
        <f>IFERROR(INDEX($C$2:$C$5193,MATCH(ROWS(N$2:N4450),N$2:N$5193,0)),"")</f>
        <v/>
      </c>
      <c r="S4450" s="92" t="str">
        <f>IFERROR(INDEX($C$2:$C$5193,MATCH(ROWS(O$2:O4450),O$2:O$5193,0)),"")</f>
        <v/>
      </c>
    </row>
    <row r="4451" spans="1:19" x14ac:dyDescent="0.25">
      <c r="A4451" s="69">
        <v>1642</v>
      </c>
      <c r="B4451" s="69" t="s">
        <v>13381</v>
      </c>
      <c r="C4451" s="69" t="s">
        <v>13382</v>
      </c>
      <c r="D4451" s="69" t="s">
        <v>13326</v>
      </c>
      <c r="E4451" s="69" t="s">
        <v>13326</v>
      </c>
      <c r="F4451" s="69" t="s">
        <v>13383</v>
      </c>
      <c r="G4451" s="69" t="s">
        <v>13384</v>
      </c>
      <c r="H4451" s="69">
        <v>41.274299999999997</v>
      </c>
      <c r="I4451" s="69">
        <v>-7.7204699999999997</v>
      </c>
      <c r="J4451" s="69">
        <v>1805</v>
      </c>
      <c r="K4451" s="69">
        <v>0</v>
      </c>
      <c r="L4451" s="69">
        <f>COUNTIFS(Aéroports!$C$2:$C$5193,Aéroports!$C4451,Aéroports!$D$2:$D$5193,Aéroports!$D4451)</f>
        <v>1</v>
      </c>
      <c r="M4451" s="69" t="str">
        <f>IF(AND(Formulaire!$H$15=Aéroports!$E4451,--ISNUMBER(IFERROR(SEARCH(Formulaire!$H$16,$C4451,1),""))=1),MAX(M$1:M4450)+1,"")</f>
        <v/>
      </c>
      <c r="N4451" s="69" t="str">
        <f>IF(AND(Formulaire!$H$21=Aéroports!$E4451,--ISNUMBER(IFERROR(SEARCH(Formulaire!$H$22,$C4451,1),""))=1),MAX(N$1:N4450)+1,"")</f>
        <v/>
      </c>
      <c r="O4451" s="69" t="str">
        <f>IF(AND(Formulaire!$H$27=Aéroports!$E4451,--ISNUMBER(IFERROR(SEARCH(Formulaire!$H$28,$C4451,1),""))=1),MAX(O$1:O4450)+1,"")</f>
        <v/>
      </c>
      <c r="Q4451" s="91" t="str">
        <f>IFERROR(INDEX($C$2:$C$5193,MATCH(ROWS(M$2:M4451),M$2:M$5193,0)),"")</f>
        <v/>
      </c>
      <c r="R4451" s="70" t="str">
        <f>IFERROR(INDEX($C$2:$C$5193,MATCH(ROWS(N$2:N4451),N$2:N$5193,0)),"")</f>
        <v/>
      </c>
      <c r="S4451" s="92" t="str">
        <f>IFERROR(INDEX($C$2:$C$5193,MATCH(ROWS(O$2:O4451),O$2:O$5193,0)),"")</f>
        <v/>
      </c>
    </row>
    <row r="4452" spans="1:19" x14ac:dyDescent="0.25">
      <c r="A4452" s="68">
        <v>2885</v>
      </c>
      <c r="B4452" s="68" t="s">
        <v>13385</v>
      </c>
      <c r="C4452" s="68" t="s">
        <v>13386</v>
      </c>
      <c r="D4452" s="68" t="s">
        <v>13387</v>
      </c>
      <c r="E4452" s="68" t="s">
        <v>13387</v>
      </c>
      <c r="F4452" s="68" t="s">
        <v>13388</v>
      </c>
      <c r="G4452" s="68" t="s">
        <v>13389</v>
      </c>
      <c r="H4452" s="68">
        <v>18.494900000000001</v>
      </c>
      <c r="I4452" s="68">
        <v>-67.129400000000004</v>
      </c>
      <c r="J4452" s="68">
        <v>237</v>
      </c>
      <c r="K4452" s="68">
        <v>-4</v>
      </c>
      <c r="L4452" s="68">
        <f>COUNTIFS(Aéroports!$C$2:$C$5193,Aéroports!$C4452,Aéroports!$D$2:$D$5193,Aéroports!$D4452)</f>
        <v>1</v>
      </c>
      <c r="M4452" s="68" t="str">
        <f>IF(AND(Formulaire!$H$15=Aéroports!$E4452,--ISNUMBER(IFERROR(SEARCH(Formulaire!$H$16,$C4452,1),""))=1),MAX(M$1:M4451)+1,"")</f>
        <v/>
      </c>
      <c r="N4452" s="68" t="str">
        <f>IF(AND(Formulaire!$H$21=Aéroports!$E4452,--ISNUMBER(IFERROR(SEARCH(Formulaire!$H$22,$C4452,1),""))=1),MAX(N$1:N4451)+1,"")</f>
        <v/>
      </c>
      <c r="O4452" s="68" t="str">
        <f>IF(AND(Formulaire!$H$27=Aéroports!$E4452,--ISNUMBER(IFERROR(SEARCH(Formulaire!$H$28,$C4452,1),""))=1),MAX(O$1:O4451)+1,"")</f>
        <v/>
      </c>
      <c r="Q4452" s="91" t="str">
        <f>IFERROR(INDEX($C$2:$C$5193,MATCH(ROWS(M$2:M4452),M$2:M$5193,0)),"")</f>
        <v/>
      </c>
      <c r="R4452" s="70" t="str">
        <f>IFERROR(INDEX($C$2:$C$5193,MATCH(ROWS(N$2:N4452),N$2:N$5193,0)),"")</f>
        <v/>
      </c>
      <c r="S4452" s="92" t="str">
        <f>IFERROR(INDEX($C$2:$C$5193,MATCH(ROWS(O$2:O4452),O$2:O$5193,0)),"")</f>
        <v/>
      </c>
    </row>
    <row r="4453" spans="1:19" x14ac:dyDescent="0.25">
      <c r="A4453" s="69">
        <v>6917</v>
      </c>
      <c r="B4453" s="69" t="s">
        <v>13390</v>
      </c>
      <c r="C4453" s="69" t="s">
        <v>13391</v>
      </c>
      <c r="D4453" s="69" t="s">
        <v>13387</v>
      </c>
      <c r="E4453" s="69" t="s">
        <v>13387</v>
      </c>
      <c r="F4453" s="69" t="s">
        <v>13392</v>
      </c>
      <c r="G4453" s="69" t="s">
        <v>13393</v>
      </c>
      <c r="H4453" s="69">
        <v>18.45</v>
      </c>
      <c r="I4453" s="69">
        <v>-66.675299999999993</v>
      </c>
      <c r="J4453" s="69">
        <v>23</v>
      </c>
      <c r="K4453" s="69">
        <v>-4</v>
      </c>
      <c r="L4453" s="69">
        <f>COUNTIFS(Aéroports!$C$2:$C$5193,Aéroports!$C4453,Aéroports!$D$2:$D$5193,Aéroports!$D4453)</f>
        <v>1</v>
      </c>
      <c r="M4453" s="69" t="str">
        <f>IF(AND(Formulaire!$H$15=Aéroports!$E4453,--ISNUMBER(IFERROR(SEARCH(Formulaire!$H$16,$C4453,1),""))=1),MAX(M$1:M4452)+1,"")</f>
        <v/>
      </c>
      <c r="N4453" s="69" t="str">
        <f>IF(AND(Formulaire!$H$21=Aéroports!$E4453,--ISNUMBER(IFERROR(SEARCH(Formulaire!$H$22,$C4453,1),""))=1),MAX(N$1:N4452)+1,"")</f>
        <v/>
      </c>
      <c r="O4453" s="69" t="str">
        <f>IF(AND(Formulaire!$H$27=Aéroports!$E4453,--ISNUMBER(IFERROR(SEARCH(Formulaire!$H$28,$C4453,1),""))=1),MAX(O$1:O4452)+1,"")</f>
        <v/>
      </c>
      <c r="Q4453" s="91" t="str">
        <f>IFERROR(INDEX($C$2:$C$5193,MATCH(ROWS(M$2:M4453),M$2:M$5193,0)),"")</f>
        <v/>
      </c>
      <c r="R4453" s="70" t="str">
        <f>IFERROR(INDEX($C$2:$C$5193,MATCH(ROWS(N$2:N4453),N$2:N$5193,0)),"")</f>
        <v/>
      </c>
      <c r="S4453" s="92" t="str">
        <f>IFERROR(INDEX($C$2:$C$5193,MATCH(ROWS(O$2:O4453),O$2:O$5193,0)),"")</f>
        <v/>
      </c>
    </row>
    <row r="4454" spans="1:19" x14ac:dyDescent="0.25">
      <c r="A4454" s="68">
        <v>7307</v>
      </c>
      <c r="B4454" s="68" t="s">
        <v>13394</v>
      </c>
      <c r="C4454" s="68" t="s">
        <v>13395</v>
      </c>
      <c r="D4454" s="68" t="s">
        <v>13387</v>
      </c>
      <c r="E4454" s="68" t="s">
        <v>13387</v>
      </c>
      <c r="F4454" s="68" t="s">
        <v>13396</v>
      </c>
      <c r="G4454" s="68" t="s">
        <v>13397</v>
      </c>
      <c r="H4454" s="68">
        <v>18.2453</v>
      </c>
      <c r="I4454" s="68">
        <v>-65.6434</v>
      </c>
      <c r="J4454" s="68">
        <v>38</v>
      </c>
      <c r="K4454" s="68">
        <v>-4</v>
      </c>
      <c r="L4454" s="68">
        <f>COUNTIFS(Aéroports!$C$2:$C$5193,Aéroports!$C4454,Aéroports!$D$2:$D$5193,Aéroports!$D4454)</f>
        <v>1</v>
      </c>
      <c r="M4454" s="68" t="str">
        <f>IF(AND(Formulaire!$H$15=Aéroports!$E4454,--ISNUMBER(IFERROR(SEARCH(Formulaire!$H$16,$C4454,1),""))=1),MAX(M$1:M4453)+1,"")</f>
        <v/>
      </c>
      <c r="N4454" s="68" t="str">
        <f>IF(AND(Formulaire!$H$21=Aéroports!$E4454,--ISNUMBER(IFERROR(SEARCH(Formulaire!$H$22,$C4454,1),""))=1),MAX(N$1:N4453)+1,"")</f>
        <v/>
      </c>
      <c r="O4454" s="68" t="str">
        <f>IF(AND(Formulaire!$H$27=Aéroports!$E4454,--ISNUMBER(IFERROR(SEARCH(Formulaire!$H$28,$C4454,1),""))=1),MAX(O$1:O4453)+1,"")</f>
        <v/>
      </c>
      <c r="Q4454" s="91" t="str">
        <f>IFERROR(INDEX($C$2:$C$5193,MATCH(ROWS(M$2:M4454),M$2:M$5193,0)),"")</f>
        <v/>
      </c>
      <c r="R4454" s="70" t="str">
        <f>IFERROR(INDEX($C$2:$C$5193,MATCH(ROWS(N$2:N4454),N$2:N$5193,0)),"")</f>
        <v/>
      </c>
      <c r="S4454" s="92" t="str">
        <f>IFERROR(INDEX($C$2:$C$5193,MATCH(ROWS(O$2:O4454),O$2:O$5193,0)),"")</f>
        <v/>
      </c>
    </row>
    <row r="4455" spans="1:19" x14ac:dyDescent="0.25">
      <c r="A4455" s="69">
        <v>6814</v>
      </c>
      <c r="B4455" s="69" t="s">
        <v>13398</v>
      </c>
      <c r="C4455" s="69" t="s">
        <v>13399</v>
      </c>
      <c r="D4455" s="69" t="s">
        <v>13387</v>
      </c>
      <c r="E4455" s="69" t="s">
        <v>13387</v>
      </c>
      <c r="F4455" s="69" t="s">
        <v>13400</v>
      </c>
      <c r="G4455" s="69" t="s">
        <v>13401</v>
      </c>
      <c r="H4455" s="69">
        <v>18.313289999999999</v>
      </c>
      <c r="I4455" s="69">
        <v>-65.304320000000004</v>
      </c>
      <c r="J4455" s="69">
        <v>49</v>
      </c>
      <c r="K4455" s="69">
        <v>-4</v>
      </c>
      <c r="L4455" s="69">
        <f>COUNTIFS(Aéroports!$C$2:$C$5193,Aéroports!$C4455,Aéroports!$D$2:$D$5193,Aéroports!$D4455)</f>
        <v>1</v>
      </c>
      <c r="M4455" s="69" t="str">
        <f>IF(AND(Formulaire!$H$15=Aéroports!$E4455,--ISNUMBER(IFERROR(SEARCH(Formulaire!$H$16,$C4455,1),""))=1),MAX(M$1:M4454)+1,"")</f>
        <v/>
      </c>
      <c r="N4455" s="69" t="str">
        <f>IF(AND(Formulaire!$H$21=Aéroports!$E4455,--ISNUMBER(IFERROR(SEARCH(Formulaire!$H$22,$C4455,1),""))=1),MAX(N$1:N4454)+1,"")</f>
        <v/>
      </c>
      <c r="O4455" s="69" t="str">
        <f>IF(AND(Formulaire!$H$27=Aéroports!$E4455,--ISNUMBER(IFERROR(SEARCH(Formulaire!$H$28,$C4455,1),""))=1),MAX(O$1:O4454)+1,"")</f>
        <v/>
      </c>
      <c r="Q4455" s="91" t="str">
        <f>IFERROR(INDEX($C$2:$C$5193,MATCH(ROWS(M$2:M4455),M$2:M$5193,0)),"")</f>
        <v/>
      </c>
      <c r="R4455" s="70" t="str">
        <f>IFERROR(INDEX($C$2:$C$5193,MATCH(ROWS(N$2:N4455),N$2:N$5193,0)),"")</f>
        <v/>
      </c>
      <c r="S4455" s="92" t="str">
        <f>IFERROR(INDEX($C$2:$C$5193,MATCH(ROWS(O$2:O4455),O$2:O$5193,0)),"")</f>
        <v/>
      </c>
    </row>
    <row r="4456" spans="1:19" x14ac:dyDescent="0.25">
      <c r="A4456" s="68">
        <v>2886</v>
      </c>
      <c r="B4456" s="68" t="s">
        <v>13402</v>
      </c>
      <c r="C4456" s="68" t="s">
        <v>13403</v>
      </c>
      <c r="D4456" s="68" t="s">
        <v>13387</v>
      </c>
      <c r="E4456" s="68" t="s">
        <v>13387</v>
      </c>
      <c r="F4456" s="68" t="s">
        <v>13404</v>
      </c>
      <c r="G4456" s="68" t="s">
        <v>13405</v>
      </c>
      <c r="H4456" s="68">
        <v>18.308900000000001</v>
      </c>
      <c r="I4456" s="68">
        <v>-65.661900000000003</v>
      </c>
      <c r="J4456" s="68">
        <v>64</v>
      </c>
      <c r="K4456" s="68">
        <v>-4</v>
      </c>
      <c r="L4456" s="68">
        <f>COUNTIFS(Aéroports!$C$2:$C$5193,Aéroports!$C4456,Aéroports!$D$2:$D$5193,Aéroports!$D4456)</f>
        <v>1</v>
      </c>
      <c r="M4456" s="68" t="str">
        <f>IF(AND(Formulaire!$H$15=Aéroports!$E4456,--ISNUMBER(IFERROR(SEARCH(Formulaire!$H$16,$C4456,1),""))=1),MAX(M$1:M4455)+1,"")</f>
        <v/>
      </c>
      <c r="N4456" s="68" t="str">
        <f>IF(AND(Formulaire!$H$21=Aéroports!$E4456,--ISNUMBER(IFERROR(SEARCH(Formulaire!$H$22,$C4456,1),""))=1),MAX(N$1:N4455)+1,"")</f>
        <v/>
      </c>
      <c r="O4456" s="68" t="str">
        <f>IF(AND(Formulaire!$H$27=Aéroports!$E4456,--ISNUMBER(IFERROR(SEARCH(Formulaire!$H$28,$C4456,1),""))=1),MAX(O$1:O4455)+1,"")</f>
        <v/>
      </c>
      <c r="Q4456" s="91" t="str">
        <f>IFERROR(INDEX($C$2:$C$5193,MATCH(ROWS(M$2:M4456),M$2:M$5193,0)),"")</f>
        <v/>
      </c>
      <c r="R4456" s="70" t="str">
        <f>IFERROR(INDEX($C$2:$C$5193,MATCH(ROWS(N$2:N4456),N$2:N$5193,0)),"")</f>
        <v/>
      </c>
      <c r="S4456" s="92" t="str">
        <f>IFERROR(INDEX($C$2:$C$5193,MATCH(ROWS(O$2:O4456),O$2:O$5193,0)),"")</f>
        <v/>
      </c>
    </row>
    <row r="4457" spans="1:19" x14ac:dyDescent="0.25">
      <c r="A4457" s="69">
        <v>2888</v>
      </c>
      <c r="B4457" s="69" t="s">
        <v>13406</v>
      </c>
      <c r="C4457" s="69" t="s">
        <v>13407</v>
      </c>
      <c r="D4457" s="69" t="s">
        <v>13387</v>
      </c>
      <c r="E4457" s="69" t="s">
        <v>13387</v>
      </c>
      <c r="F4457" s="69" t="s">
        <v>13408</v>
      </c>
      <c r="G4457" s="69" t="s">
        <v>13409</v>
      </c>
      <c r="H4457" s="69">
        <v>18.255700000000001</v>
      </c>
      <c r="I4457" s="69">
        <v>-67.148499999999999</v>
      </c>
      <c r="J4457" s="69">
        <v>28</v>
      </c>
      <c r="K4457" s="69">
        <v>-4</v>
      </c>
      <c r="L4457" s="69">
        <f>COUNTIFS(Aéroports!$C$2:$C$5193,Aéroports!$C4457,Aéroports!$D$2:$D$5193,Aéroports!$D4457)</f>
        <v>1</v>
      </c>
      <c r="M4457" s="69" t="str">
        <f>IF(AND(Formulaire!$H$15=Aéroports!$E4457,--ISNUMBER(IFERROR(SEARCH(Formulaire!$H$16,$C4457,1),""))=1),MAX(M$1:M4456)+1,"")</f>
        <v/>
      </c>
      <c r="N4457" s="69" t="str">
        <f>IF(AND(Formulaire!$H$21=Aéroports!$E4457,--ISNUMBER(IFERROR(SEARCH(Formulaire!$H$22,$C4457,1),""))=1),MAX(N$1:N4456)+1,"")</f>
        <v/>
      </c>
      <c r="O4457" s="69" t="str">
        <f>IF(AND(Formulaire!$H$27=Aéroports!$E4457,--ISNUMBER(IFERROR(SEARCH(Formulaire!$H$28,$C4457,1),""))=1),MAX(O$1:O4456)+1,"")</f>
        <v/>
      </c>
      <c r="Q4457" s="91" t="str">
        <f>IFERROR(INDEX($C$2:$C$5193,MATCH(ROWS(M$2:M4457),M$2:M$5193,0)),"")</f>
        <v/>
      </c>
      <c r="R4457" s="70" t="str">
        <f>IFERROR(INDEX($C$2:$C$5193,MATCH(ROWS(N$2:N4457),N$2:N$5193,0)),"")</f>
        <v/>
      </c>
      <c r="S4457" s="92" t="str">
        <f>IFERROR(INDEX($C$2:$C$5193,MATCH(ROWS(O$2:O4457),O$2:O$5193,0)),"")</f>
        <v/>
      </c>
    </row>
    <row r="4458" spans="1:19" x14ac:dyDescent="0.25">
      <c r="A4458" s="68">
        <v>2889</v>
      </c>
      <c r="B4458" s="68" t="s">
        <v>13410</v>
      </c>
      <c r="C4458" s="68" t="s">
        <v>13411</v>
      </c>
      <c r="D4458" s="68" t="s">
        <v>13387</v>
      </c>
      <c r="E4458" s="68" t="s">
        <v>13387</v>
      </c>
      <c r="F4458" s="68" t="s">
        <v>13412</v>
      </c>
      <c r="G4458" s="68" t="s">
        <v>13413</v>
      </c>
      <c r="H4458" s="68">
        <v>18.008299999999998</v>
      </c>
      <c r="I4458" s="68">
        <v>-66.563000000000002</v>
      </c>
      <c r="J4458" s="68">
        <v>29</v>
      </c>
      <c r="K4458" s="68">
        <v>-4</v>
      </c>
      <c r="L4458" s="68">
        <f>COUNTIFS(Aéroports!$C$2:$C$5193,Aéroports!$C4458,Aéroports!$D$2:$D$5193,Aéroports!$D4458)</f>
        <v>1</v>
      </c>
      <c r="M4458" s="68" t="str">
        <f>IF(AND(Formulaire!$H$15=Aéroports!$E4458,--ISNUMBER(IFERROR(SEARCH(Formulaire!$H$16,$C4458,1),""))=1),MAX(M$1:M4457)+1,"")</f>
        <v/>
      </c>
      <c r="N4458" s="68" t="str">
        <f>IF(AND(Formulaire!$H$21=Aéroports!$E4458,--ISNUMBER(IFERROR(SEARCH(Formulaire!$H$22,$C4458,1),""))=1),MAX(N$1:N4457)+1,"")</f>
        <v/>
      </c>
      <c r="O4458" s="68" t="str">
        <f>IF(AND(Formulaire!$H$27=Aéroports!$E4458,--ISNUMBER(IFERROR(SEARCH(Formulaire!$H$28,$C4458,1),""))=1),MAX(O$1:O4457)+1,"")</f>
        <v/>
      </c>
      <c r="Q4458" s="91" t="str">
        <f>IFERROR(INDEX($C$2:$C$5193,MATCH(ROWS(M$2:M4458),M$2:M$5193,0)),"")</f>
        <v/>
      </c>
      <c r="R4458" s="70" t="str">
        <f>IFERROR(INDEX($C$2:$C$5193,MATCH(ROWS(N$2:N4458),N$2:N$5193,0)),"")</f>
        <v/>
      </c>
      <c r="S4458" s="92" t="str">
        <f>IFERROR(INDEX($C$2:$C$5193,MATCH(ROWS(O$2:O4458),O$2:O$5193,0)),"")</f>
        <v/>
      </c>
    </row>
    <row r="4459" spans="1:19" x14ac:dyDescent="0.25">
      <c r="A4459" s="69">
        <v>2890</v>
      </c>
      <c r="B4459" s="69" t="s">
        <v>13418</v>
      </c>
      <c r="C4459" s="69" t="s">
        <v>13415</v>
      </c>
      <c r="D4459" s="69" t="s">
        <v>13387</v>
      </c>
      <c r="E4459" s="69" t="s">
        <v>13387</v>
      </c>
      <c r="F4459" s="69" t="s">
        <v>13419</v>
      </c>
      <c r="G4459" s="69" t="s">
        <v>13420</v>
      </c>
      <c r="H4459" s="69">
        <v>18.439399999999999</v>
      </c>
      <c r="I4459" s="69">
        <v>-66.001800000000003</v>
      </c>
      <c r="J4459" s="69">
        <v>9</v>
      </c>
      <c r="K4459" s="69">
        <v>-4</v>
      </c>
      <c r="L4459" s="69">
        <f>COUNTIFS(Aéroports!$C$2:$C$5193,Aéroports!$C4459,Aéroports!$D$2:$D$5193,Aéroports!$D4459)</f>
        <v>1</v>
      </c>
      <c r="M4459" s="69" t="str">
        <f>IF(AND(Formulaire!$H$15=Aéroports!$E4459,--ISNUMBER(IFERROR(SEARCH(Formulaire!$H$16,$C4459,1),""))=1),MAX(M$1:M4458)+1,"")</f>
        <v/>
      </c>
      <c r="N4459" s="69" t="str">
        <f>IF(AND(Formulaire!$H$21=Aéroports!$E4459,--ISNUMBER(IFERROR(SEARCH(Formulaire!$H$22,$C4459,1),""))=1),MAX(N$1:N4458)+1,"")</f>
        <v/>
      </c>
      <c r="O4459" s="69" t="str">
        <f>IF(AND(Formulaire!$H$27=Aéroports!$E4459,--ISNUMBER(IFERROR(SEARCH(Formulaire!$H$28,$C4459,1),""))=1),MAX(O$1:O4458)+1,"")</f>
        <v/>
      </c>
      <c r="Q4459" s="91" t="str">
        <f>IFERROR(INDEX($C$2:$C$5193,MATCH(ROWS(M$2:M4459),M$2:M$5193,0)),"")</f>
        <v/>
      </c>
      <c r="R4459" s="70" t="str">
        <f>IFERROR(INDEX($C$2:$C$5193,MATCH(ROWS(N$2:N4459),N$2:N$5193,0)),"")</f>
        <v/>
      </c>
      <c r="S4459" s="92" t="str">
        <f>IFERROR(INDEX($C$2:$C$5193,MATCH(ROWS(O$2:O4459),O$2:O$5193,0)),"")</f>
        <v/>
      </c>
    </row>
    <row r="4460" spans="1:19" x14ac:dyDescent="0.25">
      <c r="A4460" s="68">
        <v>6788</v>
      </c>
      <c r="B4460" s="68" t="s">
        <v>13421</v>
      </c>
      <c r="C4460" s="68" t="s">
        <v>13422</v>
      </c>
      <c r="D4460" s="68" t="s">
        <v>13387</v>
      </c>
      <c r="E4460" s="68" t="s">
        <v>13387</v>
      </c>
      <c r="F4460" s="68" t="s">
        <v>13423</v>
      </c>
      <c r="G4460" s="68" t="s">
        <v>13424</v>
      </c>
      <c r="H4460" s="68">
        <v>18.1158</v>
      </c>
      <c r="I4460" s="68">
        <v>-65.422700000000006</v>
      </c>
      <c r="J4460" s="68">
        <v>19</v>
      </c>
      <c r="K4460" s="68">
        <v>-4</v>
      </c>
      <c r="L4460" s="68">
        <f>COUNTIFS(Aéroports!$C$2:$C$5193,Aéroports!$C4460,Aéroports!$D$2:$D$5193,Aéroports!$D4460)</f>
        <v>1</v>
      </c>
      <c r="M4460" s="68" t="str">
        <f>IF(AND(Formulaire!$H$15=Aéroports!$E4460,--ISNUMBER(IFERROR(SEARCH(Formulaire!$H$16,$C4460,1),""))=1),MAX(M$1:M4459)+1,"")</f>
        <v/>
      </c>
      <c r="N4460" s="68" t="str">
        <f>IF(AND(Formulaire!$H$21=Aéroports!$E4460,--ISNUMBER(IFERROR(SEARCH(Formulaire!$H$22,$C4460,1),""))=1),MAX(N$1:N4459)+1,"")</f>
        <v/>
      </c>
      <c r="O4460" s="68" t="str">
        <f>IF(AND(Formulaire!$H$27=Aéroports!$E4460,--ISNUMBER(IFERROR(SEARCH(Formulaire!$H$28,$C4460,1),""))=1),MAX(O$1:O4459)+1,"")</f>
        <v/>
      </c>
      <c r="Q4460" s="91" t="str">
        <f>IFERROR(INDEX($C$2:$C$5193,MATCH(ROWS(M$2:M4460),M$2:M$5193,0)),"")</f>
        <v/>
      </c>
      <c r="R4460" s="70" t="str">
        <f>IFERROR(INDEX($C$2:$C$5193,MATCH(ROWS(N$2:N4460),N$2:N$5193,0)),"")</f>
        <v/>
      </c>
      <c r="S4460" s="92" t="str">
        <f>IFERROR(INDEX($C$2:$C$5193,MATCH(ROWS(O$2:O4460),O$2:O$5193,0)),"")</f>
        <v/>
      </c>
    </row>
    <row r="4461" spans="1:19" x14ac:dyDescent="0.25">
      <c r="A4461" s="69">
        <v>6833</v>
      </c>
      <c r="B4461" s="69" t="s">
        <v>13425</v>
      </c>
      <c r="C4461" s="69" t="s">
        <v>13426</v>
      </c>
      <c r="D4461" s="69" t="s">
        <v>13427</v>
      </c>
      <c r="E4461" s="69" t="s">
        <v>13427</v>
      </c>
      <c r="F4461" s="69" t="s">
        <v>13428</v>
      </c>
      <c r="G4461" s="69" t="s">
        <v>13429</v>
      </c>
      <c r="H4461" s="69">
        <v>25.1173</v>
      </c>
      <c r="I4461" s="69">
        <v>51.314999999999998</v>
      </c>
      <c r="J4461" s="69">
        <v>130</v>
      </c>
      <c r="K4461" s="69">
        <v>3</v>
      </c>
      <c r="L4461" s="69">
        <f>COUNTIFS(Aéroports!$C$2:$C$5193,Aéroports!$C4461,Aéroports!$D$2:$D$5193,Aéroports!$D4461)</f>
        <v>1</v>
      </c>
      <c r="M4461" s="69" t="str">
        <f>IF(AND(Formulaire!$H$15=Aéroports!$E4461,--ISNUMBER(IFERROR(SEARCH(Formulaire!$H$16,$C4461,1),""))=1),MAX(M$1:M4460)+1,"")</f>
        <v/>
      </c>
      <c r="N4461" s="69" t="str">
        <f>IF(AND(Formulaire!$H$21=Aéroports!$E4461,--ISNUMBER(IFERROR(SEARCH(Formulaire!$H$22,$C4461,1),""))=1),MAX(N$1:N4460)+1,"")</f>
        <v/>
      </c>
      <c r="O4461" s="69" t="str">
        <f>IF(AND(Formulaire!$H$27=Aéroports!$E4461,--ISNUMBER(IFERROR(SEARCH(Formulaire!$H$28,$C4461,1),""))=1),MAX(O$1:O4460)+1,"")</f>
        <v/>
      </c>
      <c r="Q4461" s="91" t="str">
        <f>IFERROR(INDEX($C$2:$C$5193,MATCH(ROWS(M$2:M4461),M$2:M$5193,0)),"")</f>
        <v/>
      </c>
      <c r="R4461" s="70" t="str">
        <f>IFERROR(INDEX($C$2:$C$5193,MATCH(ROWS(N$2:N4461),N$2:N$5193,0)),"")</f>
        <v/>
      </c>
      <c r="S4461" s="92" t="str">
        <f>IFERROR(INDEX($C$2:$C$5193,MATCH(ROWS(O$2:O4461),O$2:O$5193,0)),"")</f>
        <v/>
      </c>
    </row>
    <row r="4462" spans="1:19" x14ac:dyDescent="0.25">
      <c r="A4462" s="68">
        <v>888</v>
      </c>
      <c r="B4462" s="68" t="s">
        <v>4601</v>
      </c>
      <c r="C4462" s="68" t="s">
        <v>4602</v>
      </c>
      <c r="D4462" s="68" t="s">
        <v>4603</v>
      </c>
      <c r="E4462" s="68" t="s">
        <v>22374</v>
      </c>
      <c r="F4462" s="68" t="s">
        <v>4604</v>
      </c>
      <c r="G4462" s="68" t="s">
        <v>4605</v>
      </c>
      <c r="H4462" s="68">
        <v>4.3984800000000002</v>
      </c>
      <c r="I4462" s="68">
        <v>18.518799999999999</v>
      </c>
      <c r="J4462" s="68">
        <v>1208</v>
      </c>
      <c r="K4462" s="68">
        <v>1</v>
      </c>
      <c r="L4462" s="68">
        <f>COUNTIFS(Aéroports!$C$2:$C$5193,Aéroports!$C4462,Aéroports!$D$2:$D$5193,Aéroports!$D4462)</f>
        <v>1</v>
      </c>
      <c r="M4462" s="68" t="str">
        <f>IF(AND(Formulaire!$H$15=Aéroports!$E4462,--ISNUMBER(IFERROR(SEARCH(Formulaire!$H$16,$C4462,1),""))=1),MAX(M$1:M4461)+1,"")</f>
        <v/>
      </c>
      <c r="N4462" s="68" t="str">
        <f>IF(AND(Formulaire!$H$21=Aéroports!$E4462,--ISNUMBER(IFERROR(SEARCH(Formulaire!$H$22,$C4462,1),""))=1),MAX(N$1:N4461)+1,"")</f>
        <v/>
      </c>
      <c r="O4462" s="68" t="str">
        <f>IF(AND(Formulaire!$H$27=Aéroports!$E4462,--ISNUMBER(IFERROR(SEARCH(Formulaire!$H$28,$C4462,1),""))=1),MAX(O$1:O4461)+1,"")</f>
        <v/>
      </c>
      <c r="Q4462" s="91" t="str">
        <f>IFERROR(INDEX($C$2:$C$5193,MATCH(ROWS(M$2:M4462),M$2:M$5193,0)),"")</f>
        <v/>
      </c>
      <c r="R4462" s="70" t="str">
        <f>IFERROR(INDEX($C$2:$C$5193,MATCH(ROWS(N$2:N4462),N$2:N$5193,0)),"")</f>
        <v/>
      </c>
      <c r="S4462" s="92" t="str">
        <f>IFERROR(INDEX($C$2:$C$5193,MATCH(ROWS(O$2:O4462),O$2:O$5193,0)),"")</f>
        <v/>
      </c>
    </row>
    <row r="4463" spans="1:19" x14ac:dyDescent="0.25">
      <c r="A4463" s="69">
        <v>889</v>
      </c>
      <c r="B4463" s="69" t="s">
        <v>4606</v>
      </c>
      <c r="C4463" s="69" t="s">
        <v>4607</v>
      </c>
      <c r="D4463" s="69" t="s">
        <v>4603</v>
      </c>
      <c r="E4463" s="69" t="s">
        <v>22374</v>
      </c>
      <c r="F4463" s="69" t="s">
        <v>4608</v>
      </c>
      <c r="G4463" s="69" t="s">
        <v>4609</v>
      </c>
      <c r="H4463" s="69">
        <v>4.2215800000000003</v>
      </c>
      <c r="I4463" s="69">
        <v>15.7864</v>
      </c>
      <c r="J4463" s="69">
        <v>1929</v>
      </c>
      <c r="K4463" s="69">
        <v>1</v>
      </c>
      <c r="L4463" s="69">
        <f>COUNTIFS(Aéroports!$C$2:$C$5193,Aéroports!$C4463,Aéroports!$D$2:$D$5193,Aéroports!$D4463)</f>
        <v>1</v>
      </c>
      <c r="M4463" s="69" t="str">
        <f>IF(AND(Formulaire!$H$15=Aéroports!$E4463,--ISNUMBER(IFERROR(SEARCH(Formulaire!$H$16,$C4463,1),""))=1),MAX(M$1:M4462)+1,"")</f>
        <v/>
      </c>
      <c r="N4463" s="69" t="str">
        <f>IF(AND(Formulaire!$H$21=Aéroports!$E4463,--ISNUMBER(IFERROR(SEARCH(Formulaire!$H$22,$C4463,1),""))=1),MAX(N$1:N4462)+1,"")</f>
        <v/>
      </c>
      <c r="O4463" s="69" t="str">
        <f>IF(AND(Formulaire!$H$27=Aéroports!$E4463,--ISNUMBER(IFERROR(SEARCH(Formulaire!$H$28,$C4463,1),""))=1),MAX(O$1:O4462)+1,"")</f>
        <v/>
      </c>
      <c r="Q4463" s="91" t="str">
        <f>IFERROR(INDEX($C$2:$C$5193,MATCH(ROWS(M$2:M4463),M$2:M$5193,0)),"")</f>
        <v/>
      </c>
      <c r="R4463" s="70" t="str">
        <f>IFERROR(INDEX($C$2:$C$5193,MATCH(ROWS(N$2:N4463),N$2:N$5193,0)),"")</f>
        <v/>
      </c>
      <c r="S4463" s="92" t="str">
        <f>IFERROR(INDEX($C$2:$C$5193,MATCH(ROWS(O$2:O4463),O$2:O$5193,0)),"")</f>
        <v/>
      </c>
    </row>
    <row r="4464" spans="1:19" x14ac:dyDescent="0.25">
      <c r="A4464" s="68">
        <v>1588</v>
      </c>
      <c r="B4464" s="68" t="s">
        <v>6209</v>
      </c>
      <c r="C4464" s="68" t="s">
        <v>6210</v>
      </c>
      <c r="D4464" s="68" t="s">
        <v>6211</v>
      </c>
      <c r="E4464" s="68" t="s">
        <v>22386</v>
      </c>
      <c r="F4464" s="68" t="s">
        <v>6212</v>
      </c>
      <c r="G4464" s="68" t="s">
        <v>6213</v>
      </c>
      <c r="H4464" s="68">
        <v>49.151299999999999</v>
      </c>
      <c r="I4464" s="68">
        <v>16.694400000000002</v>
      </c>
      <c r="J4464" s="68">
        <v>778</v>
      </c>
      <c r="K4464" s="68">
        <v>1</v>
      </c>
      <c r="L4464" s="68">
        <f>COUNTIFS(Aéroports!$C$2:$C$5193,Aéroports!$C4464,Aéroports!$D$2:$D$5193,Aéroports!$D4464)</f>
        <v>1</v>
      </c>
      <c r="M4464" s="68" t="str">
        <f>IF(AND(Formulaire!$H$15=Aéroports!$E4464,--ISNUMBER(IFERROR(SEARCH(Formulaire!$H$16,$C4464,1),""))=1),MAX(M$1:M4463)+1,"")</f>
        <v/>
      </c>
      <c r="N4464" s="68" t="str">
        <f>IF(AND(Formulaire!$H$21=Aéroports!$E4464,--ISNUMBER(IFERROR(SEARCH(Formulaire!$H$22,$C4464,1),""))=1),MAX(N$1:N4463)+1,"")</f>
        <v/>
      </c>
      <c r="O4464" s="68" t="str">
        <f>IF(AND(Formulaire!$H$27=Aéroports!$E4464,--ISNUMBER(IFERROR(SEARCH(Formulaire!$H$28,$C4464,1),""))=1),MAX(O$1:O4463)+1,"")</f>
        <v/>
      </c>
      <c r="Q4464" s="91" t="str">
        <f>IFERROR(INDEX($C$2:$C$5193,MATCH(ROWS(M$2:M4464),M$2:M$5193,0)),"")</f>
        <v/>
      </c>
      <c r="R4464" s="70" t="str">
        <f>IFERROR(INDEX($C$2:$C$5193,MATCH(ROWS(N$2:N4464),N$2:N$5193,0)),"")</f>
        <v/>
      </c>
      <c r="S4464" s="92" t="str">
        <f>IFERROR(INDEX($C$2:$C$5193,MATCH(ROWS(O$2:O4464),O$2:O$5193,0)),"")</f>
        <v/>
      </c>
    </row>
    <row r="4465" spans="1:19" x14ac:dyDescent="0.25">
      <c r="A4465" s="69">
        <v>1579</v>
      </c>
      <c r="B4465" s="69" t="s">
        <v>6214</v>
      </c>
      <c r="C4465" s="69" t="s">
        <v>6215</v>
      </c>
      <c r="D4465" s="69" t="s">
        <v>6211</v>
      </c>
      <c r="E4465" s="69" t="s">
        <v>22386</v>
      </c>
      <c r="F4465" s="69" t="s">
        <v>6216</v>
      </c>
      <c r="G4465" s="69" t="s">
        <v>6217</v>
      </c>
      <c r="H4465" s="69">
        <v>50.203000000000003</v>
      </c>
      <c r="I4465" s="69">
        <v>12.914999999999999</v>
      </c>
      <c r="J4465" s="69">
        <v>1989</v>
      </c>
      <c r="K4465" s="69">
        <v>1</v>
      </c>
      <c r="L4465" s="69">
        <f>COUNTIFS(Aéroports!$C$2:$C$5193,Aéroports!$C4465,Aéroports!$D$2:$D$5193,Aéroports!$D4465)</f>
        <v>1</v>
      </c>
      <c r="M4465" s="69" t="str">
        <f>IF(AND(Formulaire!$H$15=Aéroports!$E4465,--ISNUMBER(IFERROR(SEARCH(Formulaire!$H$16,$C4465,1),""))=1),MAX(M$1:M4464)+1,"")</f>
        <v/>
      </c>
      <c r="N4465" s="69" t="str">
        <f>IF(AND(Formulaire!$H$21=Aéroports!$E4465,--ISNUMBER(IFERROR(SEARCH(Formulaire!$H$22,$C4465,1),""))=1),MAX(N$1:N4464)+1,"")</f>
        <v/>
      </c>
      <c r="O4465" s="69" t="str">
        <f>IF(AND(Formulaire!$H$27=Aéroports!$E4465,--ISNUMBER(IFERROR(SEARCH(Formulaire!$H$28,$C4465,1),""))=1),MAX(O$1:O4464)+1,"")</f>
        <v/>
      </c>
      <c r="Q4465" s="91" t="str">
        <f>IFERROR(INDEX($C$2:$C$5193,MATCH(ROWS(M$2:M4465),M$2:M$5193,0)),"")</f>
        <v/>
      </c>
      <c r="R4465" s="70" t="str">
        <f>IFERROR(INDEX($C$2:$C$5193,MATCH(ROWS(N$2:N4465),N$2:N$5193,0)),"")</f>
        <v/>
      </c>
      <c r="S4465" s="92" t="str">
        <f>IFERROR(INDEX($C$2:$C$5193,MATCH(ROWS(O$2:O4465),O$2:O$5193,0)),"")</f>
        <v/>
      </c>
    </row>
    <row r="4466" spans="1:19" x14ac:dyDescent="0.25">
      <c r="A4466" s="68">
        <v>1582</v>
      </c>
      <c r="B4466" s="68" t="s">
        <v>6218</v>
      </c>
      <c r="C4466" s="68" t="s">
        <v>6219</v>
      </c>
      <c r="D4466" s="68" t="s">
        <v>6211</v>
      </c>
      <c r="E4466" s="68" t="s">
        <v>22386</v>
      </c>
      <c r="F4466" s="68" t="s">
        <v>6220</v>
      </c>
      <c r="G4466" s="68" t="s">
        <v>6221</v>
      </c>
      <c r="H4466" s="68">
        <v>49.696300000000001</v>
      </c>
      <c r="I4466" s="68">
        <v>18.1111</v>
      </c>
      <c r="J4466" s="68">
        <v>844</v>
      </c>
      <c r="K4466" s="68">
        <v>1</v>
      </c>
      <c r="L4466" s="68">
        <f>COUNTIFS(Aéroports!$C$2:$C$5193,Aéroports!$C4466,Aéroports!$D$2:$D$5193,Aéroports!$D4466)</f>
        <v>1</v>
      </c>
      <c r="M4466" s="68" t="str">
        <f>IF(AND(Formulaire!$H$15=Aéroports!$E4466,--ISNUMBER(IFERROR(SEARCH(Formulaire!$H$16,$C4466,1),""))=1),MAX(M$1:M4465)+1,"")</f>
        <v/>
      </c>
      <c r="N4466" s="68" t="str">
        <f>IF(AND(Formulaire!$H$21=Aéroports!$E4466,--ISNUMBER(IFERROR(SEARCH(Formulaire!$H$22,$C4466,1),""))=1),MAX(N$1:N4465)+1,"")</f>
        <v/>
      </c>
      <c r="O4466" s="68" t="str">
        <f>IF(AND(Formulaire!$H$27=Aéroports!$E4466,--ISNUMBER(IFERROR(SEARCH(Formulaire!$H$28,$C4466,1),""))=1),MAX(O$1:O4465)+1,"")</f>
        <v/>
      </c>
      <c r="Q4466" s="91" t="str">
        <f>IFERROR(INDEX($C$2:$C$5193,MATCH(ROWS(M$2:M4466),M$2:M$5193,0)),"")</f>
        <v/>
      </c>
      <c r="R4466" s="70" t="str">
        <f>IFERROR(INDEX($C$2:$C$5193,MATCH(ROWS(N$2:N4466),N$2:N$5193,0)),"")</f>
        <v/>
      </c>
      <c r="S4466" s="92" t="str">
        <f>IFERROR(INDEX($C$2:$C$5193,MATCH(ROWS(O$2:O4466),O$2:O$5193,0)),"")</f>
        <v/>
      </c>
    </row>
    <row r="4467" spans="1:19" x14ac:dyDescent="0.25">
      <c r="A4467" s="69">
        <v>1584</v>
      </c>
      <c r="B4467" s="69" t="s">
        <v>6222</v>
      </c>
      <c r="C4467" s="69" t="s">
        <v>6223</v>
      </c>
      <c r="D4467" s="69" t="s">
        <v>6211</v>
      </c>
      <c r="E4467" s="69" t="s">
        <v>22386</v>
      </c>
      <c r="F4467" s="69" t="s">
        <v>6224</v>
      </c>
      <c r="G4467" s="69" t="s">
        <v>6225</v>
      </c>
      <c r="H4467" s="69">
        <v>50.013399999999997</v>
      </c>
      <c r="I4467" s="69">
        <v>15.7386</v>
      </c>
      <c r="J4467" s="69">
        <v>741</v>
      </c>
      <c r="K4467" s="69">
        <v>1</v>
      </c>
      <c r="L4467" s="69">
        <f>COUNTIFS(Aéroports!$C$2:$C$5193,Aéroports!$C4467,Aéroports!$D$2:$D$5193,Aéroports!$D4467)</f>
        <v>1</v>
      </c>
      <c r="M4467" s="69" t="str">
        <f>IF(AND(Formulaire!$H$15=Aéroports!$E4467,--ISNUMBER(IFERROR(SEARCH(Formulaire!$H$16,$C4467,1),""))=1),MAX(M$1:M4466)+1,"")</f>
        <v/>
      </c>
      <c r="N4467" s="69" t="str">
        <f>IF(AND(Formulaire!$H$21=Aéroports!$E4467,--ISNUMBER(IFERROR(SEARCH(Formulaire!$H$22,$C4467,1),""))=1),MAX(N$1:N4466)+1,"")</f>
        <v/>
      </c>
      <c r="O4467" s="69" t="str">
        <f>IF(AND(Formulaire!$H$27=Aéroports!$E4467,--ISNUMBER(IFERROR(SEARCH(Formulaire!$H$28,$C4467,1),""))=1),MAX(O$1:O4466)+1,"")</f>
        <v/>
      </c>
      <c r="Q4467" s="91" t="str">
        <f>IFERROR(INDEX($C$2:$C$5193,MATCH(ROWS(M$2:M4467),M$2:M$5193,0)),"")</f>
        <v/>
      </c>
      <c r="R4467" s="70" t="str">
        <f>IFERROR(INDEX($C$2:$C$5193,MATCH(ROWS(N$2:N4467),N$2:N$5193,0)),"")</f>
        <v/>
      </c>
      <c r="S4467" s="92" t="str">
        <f>IFERROR(INDEX($C$2:$C$5193,MATCH(ROWS(O$2:O4467),O$2:O$5193,0)),"")</f>
        <v/>
      </c>
    </row>
    <row r="4468" spans="1:19" x14ac:dyDescent="0.25">
      <c r="A4468" s="68">
        <v>1587</v>
      </c>
      <c r="B4468" s="68" t="s">
        <v>6226</v>
      </c>
      <c r="C4468" s="68" t="s">
        <v>6227</v>
      </c>
      <c r="D4468" s="68" t="s">
        <v>6211</v>
      </c>
      <c r="E4468" s="68" t="s">
        <v>22386</v>
      </c>
      <c r="F4468" s="68" t="s">
        <v>6228</v>
      </c>
      <c r="G4468" s="68" t="s">
        <v>6229</v>
      </c>
      <c r="H4468" s="68">
        <v>50.1008</v>
      </c>
      <c r="I4468" s="68">
        <v>14.26</v>
      </c>
      <c r="J4468" s="68">
        <v>1247</v>
      </c>
      <c r="K4468" s="68">
        <v>1</v>
      </c>
      <c r="L4468" s="68">
        <f>COUNTIFS(Aéroports!$C$2:$C$5193,Aéroports!$C4468,Aéroports!$D$2:$D$5193,Aéroports!$D4468)</f>
        <v>1</v>
      </c>
      <c r="M4468" s="68" t="str">
        <f>IF(AND(Formulaire!$H$15=Aéroports!$E4468,--ISNUMBER(IFERROR(SEARCH(Formulaire!$H$16,$C4468,1),""))=1),MAX(M$1:M4467)+1,"")</f>
        <v/>
      </c>
      <c r="N4468" s="68" t="str">
        <f>IF(AND(Formulaire!$H$21=Aéroports!$E4468,--ISNUMBER(IFERROR(SEARCH(Formulaire!$H$22,$C4468,1),""))=1),MAX(N$1:N4467)+1,"")</f>
        <v/>
      </c>
      <c r="O4468" s="68" t="str">
        <f>IF(AND(Formulaire!$H$27=Aéroports!$E4468,--ISNUMBER(IFERROR(SEARCH(Formulaire!$H$28,$C4468,1),""))=1),MAX(O$1:O4467)+1,"")</f>
        <v/>
      </c>
      <c r="Q4468" s="91" t="str">
        <f>IFERROR(INDEX($C$2:$C$5193,MATCH(ROWS(M$2:M4468),M$2:M$5193,0)),"")</f>
        <v/>
      </c>
      <c r="R4468" s="70" t="str">
        <f>IFERROR(INDEX($C$2:$C$5193,MATCH(ROWS(N$2:N4468),N$2:N$5193,0)),"")</f>
        <v/>
      </c>
      <c r="S4468" s="92" t="str">
        <f>IFERROR(INDEX($C$2:$C$5193,MATCH(ROWS(O$2:O4468),O$2:O$5193,0)),"")</f>
        <v/>
      </c>
    </row>
    <row r="4469" spans="1:19" x14ac:dyDescent="0.25">
      <c r="A4469" s="69">
        <v>1586</v>
      </c>
      <c r="B4469" s="69" t="s">
        <v>6230</v>
      </c>
      <c r="C4469" s="69" t="s">
        <v>6231</v>
      </c>
      <c r="D4469" s="69" t="s">
        <v>6211</v>
      </c>
      <c r="E4469" s="69" t="s">
        <v>22386</v>
      </c>
      <c r="F4469" s="69" t="s">
        <v>6232</v>
      </c>
      <c r="G4469" s="69" t="s">
        <v>6233</v>
      </c>
      <c r="H4469" s="69">
        <v>49.425800000000002</v>
      </c>
      <c r="I4469" s="69">
        <v>17.404699999999998</v>
      </c>
      <c r="J4469" s="69">
        <v>676</v>
      </c>
      <c r="K4469" s="69">
        <v>1</v>
      </c>
      <c r="L4469" s="69">
        <f>COUNTIFS(Aéroports!$C$2:$C$5193,Aéroports!$C4469,Aéroports!$D$2:$D$5193,Aéroports!$D4469)</f>
        <v>1</v>
      </c>
      <c r="M4469" s="69" t="str">
        <f>IF(AND(Formulaire!$H$15=Aéroports!$E4469,--ISNUMBER(IFERROR(SEARCH(Formulaire!$H$16,$C4469,1),""))=1),MAX(M$1:M4468)+1,"")</f>
        <v/>
      </c>
      <c r="N4469" s="69" t="str">
        <f>IF(AND(Formulaire!$H$21=Aéroports!$E4469,--ISNUMBER(IFERROR(SEARCH(Formulaire!$H$22,$C4469,1),""))=1),MAX(N$1:N4468)+1,"")</f>
        <v/>
      </c>
      <c r="O4469" s="69" t="str">
        <f>IF(AND(Formulaire!$H$27=Aéroports!$E4469,--ISNUMBER(IFERROR(SEARCH(Formulaire!$H$28,$C4469,1),""))=1),MAX(O$1:O4468)+1,"")</f>
        <v/>
      </c>
      <c r="Q4469" s="91" t="str">
        <f>IFERROR(INDEX($C$2:$C$5193,MATCH(ROWS(M$2:M4469),M$2:M$5193,0)),"")</f>
        <v/>
      </c>
      <c r="R4469" s="70" t="str">
        <f>IFERROR(INDEX($C$2:$C$5193,MATCH(ROWS(N$2:N4469),N$2:N$5193,0)),"")</f>
        <v/>
      </c>
      <c r="S4469" s="92" t="str">
        <f>IFERROR(INDEX($C$2:$C$5193,MATCH(ROWS(O$2:O4469),O$2:O$5193,0)),"")</f>
        <v/>
      </c>
    </row>
    <row r="4470" spans="1:19" x14ac:dyDescent="0.25">
      <c r="A4470" s="68">
        <v>6862</v>
      </c>
      <c r="B4470" s="68" t="s">
        <v>6234</v>
      </c>
      <c r="C4470" s="68" t="s">
        <v>6235</v>
      </c>
      <c r="D4470" s="68" t="s">
        <v>6211</v>
      </c>
      <c r="E4470" s="68" t="s">
        <v>22386</v>
      </c>
      <c r="F4470" s="68" t="s">
        <v>6236</v>
      </c>
      <c r="G4470" s="68" t="s">
        <v>6237</v>
      </c>
      <c r="H4470" s="68">
        <v>50.3247</v>
      </c>
      <c r="I4470" s="68">
        <v>14.258900000000001</v>
      </c>
      <c r="J4470" s="68">
        <v>761</v>
      </c>
      <c r="K4470" s="68">
        <v>1</v>
      </c>
      <c r="L4470" s="68">
        <f>COUNTIFS(Aéroports!$C$2:$C$5193,Aéroports!$C4470,Aéroports!$D$2:$D$5193,Aéroports!$D4470)</f>
        <v>1</v>
      </c>
      <c r="M4470" s="68" t="str">
        <f>IF(AND(Formulaire!$H$15=Aéroports!$E4470,--ISNUMBER(IFERROR(SEARCH(Formulaire!$H$16,$C4470,1),""))=1),MAX(M$1:M4469)+1,"")</f>
        <v/>
      </c>
      <c r="N4470" s="68" t="str">
        <f>IF(AND(Formulaire!$H$21=Aéroports!$E4470,--ISNUMBER(IFERROR(SEARCH(Formulaire!$H$22,$C4470,1),""))=1),MAX(N$1:N4469)+1,"")</f>
        <v/>
      </c>
      <c r="O4470" s="68" t="str">
        <f>IF(AND(Formulaire!$H$27=Aéroports!$E4470,--ISNUMBER(IFERROR(SEARCH(Formulaire!$H$28,$C4470,1),""))=1),MAX(O$1:O4469)+1,"")</f>
        <v/>
      </c>
      <c r="Q4470" s="91" t="str">
        <f>IFERROR(INDEX($C$2:$C$5193,MATCH(ROWS(M$2:M4470),M$2:M$5193,0)),"")</f>
        <v/>
      </c>
      <c r="R4470" s="70" t="str">
        <f>IFERROR(INDEX($C$2:$C$5193,MATCH(ROWS(N$2:N4470),N$2:N$5193,0)),"")</f>
        <v/>
      </c>
      <c r="S4470" s="92" t="str">
        <f>IFERROR(INDEX($C$2:$C$5193,MATCH(ROWS(O$2:O4470),O$2:O$5193,0)),"")</f>
        <v/>
      </c>
    </row>
    <row r="4471" spans="1:19" x14ac:dyDescent="0.25">
      <c r="A4471" s="69">
        <v>916</v>
      </c>
      <c r="B4471" s="69" t="s">
        <v>13430</v>
      </c>
      <c r="C4471" s="69" t="s">
        <v>13431</v>
      </c>
      <c r="D4471" s="69" t="s">
        <v>13432</v>
      </c>
      <c r="E4471" s="69" t="s">
        <v>22459</v>
      </c>
      <c r="F4471" s="69" t="s">
        <v>13433</v>
      </c>
      <c r="G4471" s="69" t="s">
        <v>13434</v>
      </c>
      <c r="H4471" s="69">
        <v>-20.8871</v>
      </c>
      <c r="I4471" s="69">
        <v>55.510300000000001</v>
      </c>
      <c r="J4471" s="69">
        <v>66</v>
      </c>
      <c r="K4471" s="69">
        <v>4</v>
      </c>
      <c r="L4471" s="69">
        <f>COUNTIFS(Aéroports!$C$2:$C$5193,Aéroports!$C4471,Aéroports!$D$2:$D$5193,Aéroports!$D4471)</f>
        <v>1</v>
      </c>
      <c r="M4471" s="69" t="str">
        <f>IF(AND(Formulaire!$H$15=Aéroports!$E4471,--ISNUMBER(IFERROR(SEARCH(Formulaire!$H$16,$C4471,1),""))=1),MAX(M$1:M4470)+1,"")</f>
        <v/>
      </c>
      <c r="N4471" s="69" t="str">
        <f>IF(AND(Formulaire!$H$21=Aéroports!$E4471,--ISNUMBER(IFERROR(SEARCH(Formulaire!$H$22,$C4471,1),""))=1),MAX(N$1:N4470)+1,"")</f>
        <v/>
      </c>
      <c r="O4471" s="69" t="str">
        <f>IF(AND(Formulaire!$H$27=Aéroports!$E4471,--ISNUMBER(IFERROR(SEARCH(Formulaire!$H$28,$C4471,1),""))=1),MAX(O$1:O4470)+1,"")</f>
        <v/>
      </c>
      <c r="Q4471" s="91" t="str">
        <f>IFERROR(INDEX($C$2:$C$5193,MATCH(ROWS(M$2:M4471),M$2:M$5193,0)),"")</f>
        <v/>
      </c>
      <c r="R4471" s="70" t="str">
        <f>IFERROR(INDEX($C$2:$C$5193,MATCH(ROWS(N$2:N4471),N$2:N$5193,0)),"")</f>
        <v/>
      </c>
      <c r="S4471" s="92" t="str">
        <f>IFERROR(INDEX($C$2:$C$5193,MATCH(ROWS(O$2:O4471),O$2:O$5193,0)),"")</f>
        <v/>
      </c>
    </row>
    <row r="4472" spans="1:19" x14ac:dyDescent="0.25">
      <c r="A4472" s="68">
        <v>917</v>
      </c>
      <c r="B4472" s="68" t="s">
        <v>13435</v>
      </c>
      <c r="C4472" s="68" t="s">
        <v>13436</v>
      </c>
      <c r="D4472" s="68" t="s">
        <v>13432</v>
      </c>
      <c r="E4472" s="68" t="s">
        <v>22459</v>
      </c>
      <c r="F4472" s="68" t="s">
        <v>13437</v>
      </c>
      <c r="G4472" s="68" t="s">
        <v>13438</v>
      </c>
      <c r="H4472" s="68">
        <v>-21.320900000000002</v>
      </c>
      <c r="I4472" s="68">
        <v>55.424999999999997</v>
      </c>
      <c r="J4472" s="68">
        <v>59</v>
      </c>
      <c r="K4472" s="68">
        <v>4</v>
      </c>
      <c r="L4472" s="68">
        <f>COUNTIFS(Aéroports!$C$2:$C$5193,Aéroports!$C4472,Aéroports!$D$2:$D$5193,Aéroports!$D4472)</f>
        <v>1</v>
      </c>
      <c r="M4472" s="68" t="str">
        <f>IF(AND(Formulaire!$H$15=Aéroports!$E4472,--ISNUMBER(IFERROR(SEARCH(Formulaire!$H$16,$C4472,1),""))=1),MAX(M$1:M4471)+1,"")</f>
        <v/>
      </c>
      <c r="N4472" s="68" t="str">
        <f>IF(AND(Formulaire!$H$21=Aéroports!$E4472,--ISNUMBER(IFERROR(SEARCH(Formulaire!$H$22,$C4472,1),""))=1),MAX(N$1:N4471)+1,"")</f>
        <v/>
      </c>
      <c r="O4472" s="68" t="str">
        <f>IF(AND(Formulaire!$H$27=Aéroports!$E4472,--ISNUMBER(IFERROR(SEARCH(Formulaire!$H$28,$C4472,1),""))=1),MAX(O$1:O4471)+1,"")</f>
        <v/>
      </c>
      <c r="Q4472" s="91" t="str">
        <f>IFERROR(INDEX($C$2:$C$5193,MATCH(ROWS(M$2:M4472),M$2:M$5193,0)),"")</f>
        <v/>
      </c>
      <c r="R4472" s="70" t="str">
        <f>IFERROR(INDEX($C$2:$C$5193,MATCH(ROWS(N$2:N4472),N$2:N$5193,0)),"")</f>
        <v/>
      </c>
      <c r="S4472" s="92" t="str">
        <f>IFERROR(INDEX($C$2:$C$5193,MATCH(ROWS(O$2:O4472),O$2:O$5193,0)),"")</f>
        <v/>
      </c>
    </row>
    <row r="4473" spans="1:19" x14ac:dyDescent="0.25">
      <c r="A4473" s="69">
        <v>1647</v>
      </c>
      <c r="B4473" s="69" t="s">
        <v>13439</v>
      </c>
      <c r="C4473" s="69" t="s">
        <v>13440</v>
      </c>
      <c r="D4473" s="69" t="s">
        <v>13441</v>
      </c>
      <c r="E4473" s="69" t="s">
        <v>22460</v>
      </c>
      <c r="F4473" s="69" t="s">
        <v>13442</v>
      </c>
      <c r="G4473" s="69" t="s">
        <v>13443</v>
      </c>
      <c r="H4473" s="69">
        <v>46.176600000000001</v>
      </c>
      <c r="I4473" s="69">
        <v>21.262</v>
      </c>
      <c r="J4473" s="69">
        <v>352</v>
      </c>
      <c r="K4473" s="69">
        <v>2</v>
      </c>
      <c r="L4473" s="69">
        <f>COUNTIFS(Aéroports!$C$2:$C$5193,Aéroports!$C4473,Aéroports!$D$2:$D$5193,Aéroports!$D4473)</f>
        <v>1</v>
      </c>
      <c r="M4473" s="69" t="str">
        <f>IF(AND(Formulaire!$H$15=Aéroports!$E4473,--ISNUMBER(IFERROR(SEARCH(Formulaire!$H$16,$C4473,1),""))=1),MAX(M$1:M4472)+1,"")</f>
        <v/>
      </c>
      <c r="N4473" s="69" t="str">
        <f>IF(AND(Formulaire!$H$21=Aéroports!$E4473,--ISNUMBER(IFERROR(SEARCH(Formulaire!$H$22,$C4473,1),""))=1),MAX(N$1:N4472)+1,"")</f>
        <v/>
      </c>
      <c r="O4473" s="69" t="str">
        <f>IF(AND(Formulaire!$H$27=Aéroports!$E4473,--ISNUMBER(IFERROR(SEARCH(Formulaire!$H$28,$C4473,1),""))=1),MAX(O$1:O4472)+1,"")</f>
        <v/>
      </c>
      <c r="Q4473" s="91" t="str">
        <f>IFERROR(INDEX($C$2:$C$5193,MATCH(ROWS(M$2:M4473),M$2:M$5193,0)),"")</f>
        <v/>
      </c>
      <c r="R4473" s="70" t="str">
        <f>IFERROR(INDEX($C$2:$C$5193,MATCH(ROWS(N$2:N4473),N$2:N$5193,0)),"")</f>
        <v/>
      </c>
      <c r="S4473" s="92" t="str">
        <f>IFERROR(INDEX($C$2:$C$5193,MATCH(ROWS(O$2:O4473),O$2:O$5193,0)),"")</f>
        <v/>
      </c>
    </row>
    <row r="4474" spans="1:19" x14ac:dyDescent="0.25">
      <c r="A4474" s="68">
        <v>1648</v>
      </c>
      <c r="B4474" s="68" t="s">
        <v>13444</v>
      </c>
      <c r="C4474" s="68" t="s">
        <v>13445</v>
      </c>
      <c r="D4474" s="68" t="s">
        <v>13441</v>
      </c>
      <c r="E4474" s="68" t="s">
        <v>22460</v>
      </c>
      <c r="F4474" s="68" t="s">
        <v>13446</v>
      </c>
      <c r="G4474" s="68" t="s">
        <v>13447</v>
      </c>
      <c r="H4474" s="68">
        <v>46.521900000000002</v>
      </c>
      <c r="I4474" s="68">
        <v>26.910299999999999</v>
      </c>
      <c r="J4474" s="68">
        <v>607</v>
      </c>
      <c r="K4474" s="68">
        <v>2</v>
      </c>
      <c r="L4474" s="68">
        <f>COUNTIFS(Aéroports!$C$2:$C$5193,Aéroports!$C4474,Aéroports!$D$2:$D$5193,Aéroports!$D4474)</f>
        <v>1</v>
      </c>
      <c r="M4474" s="68" t="str">
        <f>IF(AND(Formulaire!$H$15=Aéroports!$E4474,--ISNUMBER(IFERROR(SEARCH(Formulaire!$H$16,$C4474,1),""))=1),MAX(M$1:M4473)+1,"")</f>
        <v/>
      </c>
      <c r="N4474" s="68" t="str">
        <f>IF(AND(Formulaire!$H$21=Aéroports!$E4474,--ISNUMBER(IFERROR(SEARCH(Formulaire!$H$22,$C4474,1),""))=1),MAX(N$1:N4473)+1,"")</f>
        <v/>
      </c>
      <c r="O4474" s="68" t="str">
        <f>IF(AND(Formulaire!$H$27=Aéroports!$E4474,--ISNUMBER(IFERROR(SEARCH(Formulaire!$H$28,$C4474,1),""))=1),MAX(O$1:O4473)+1,"")</f>
        <v/>
      </c>
      <c r="Q4474" s="91" t="str">
        <f>IFERROR(INDEX($C$2:$C$5193,MATCH(ROWS(M$2:M4474),M$2:M$5193,0)),"")</f>
        <v/>
      </c>
      <c r="R4474" s="70" t="str">
        <f>IFERROR(INDEX($C$2:$C$5193,MATCH(ROWS(N$2:N4474),N$2:N$5193,0)),"")</f>
        <v/>
      </c>
      <c r="S4474" s="92" t="str">
        <f>IFERROR(INDEX($C$2:$C$5193,MATCH(ROWS(O$2:O4474),O$2:O$5193,0)),"")</f>
        <v/>
      </c>
    </row>
    <row r="4475" spans="1:19" x14ac:dyDescent="0.25">
      <c r="A4475" s="69">
        <v>1649</v>
      </c>
      <c r="B4475" s="69" t="s">
        <v>13448</v>
      </c>
      <c r="C4475" s="69" t="s">
        <v>13449</v>
      </c>
      <c r="D4475" s="69" t="s">
        <v>13441</v>
      </c>
      <c r="E4475" s="69" t="s">
        <v>22460</v>
      </c>
      <c r="F4475" s="69" t="s">
        <v>13450</v>
      </c>
      <c r="G4475" s="69" t="s">
        <v>13451</v>
      </c>
      <c r="H4475" s="69">
        <v>47.6584</v>
      </c>
      <c r="I4475" s="69">
        <v>23.47</v>
      </c>
      <c r="J4475" s="69">
        <v>605</v>
      </c>
      <c r="K4475" s="69">
        <v>2</v>
      </c>
      <c r="L4475" s="69">
        <f>COUNTIFS(Aéroports!$C$2:$C$5193,Aéroports!$C4475,Aéroports!$D$2:$D$5193,Aéroports!$D4475)</f>
        <v>1</v>
      </c>
      <c r="M4475" s="69" t="str">
        <f>IF(AND(Formulaire!$H$15=Aéroports!$E4475,--ISNUMBER(IFERROR(SEARCH(Formulaire!$H$16,$C4475,1),""))=1),MAX(M$1:M4474)+1,"")</f>
        <v/>
      </c>
      <c r="N4475" s="69" t="str">
        <f>IF(AND(Formulaire!$H$21=Aéroports!$E4475,--ISNUMBER(IFERROR(SEARCH(Formulaire!$H$22,$C4475,1),""))=1),MAX(N$1:N4474)+1,"")</f>
        <v/>
      </c>
      <c r="O4475" s="69" t="str">
        <f>IF(AND(Formulaire!$H$27=Aéroports!$E4475,--ISNUMBER(IFERROR(SEARCH(Formulaire!$H$28,$C4475,1),""))=1),MAX(O$1:O4474)+1,"")</f>
        <v/>
      </c>
      <c r="Q4475" s="91" t="str">
        <f>IFERROR(INDEX($C$2:$C$5193,MATCH(ROWS(M$2:M4475),M$2:M$5193,0)),"")</f>
        <v/>
      </c>
      <c r="R4475" s="70" t="str">
        <f>IFERROR(INDEX($C$2:$C$5193,MATCH(ROWS(N$2:N4475),N$2:N$5193,0)),"")</f>
        <v/>
      </c>
      <c r="S4475" s="92" t="str">
        <f>IFERROR(INDEX($C$2:$C$5193,MATCH(ROWS(O$2:O4475),O$2:O$5193,0)),"")</f>
        <v/>
      </c>
    </row>
    <row r="4476" spans="1:19" x14ac:dyDescent="0.25">
      <c r="A4476" s="68">
        <v>1657</v>
      </c>
      <c r="B4476" s="68" t="s">
        <v>13456</v>
      </c>
      <c r="C4476" s="68" t="s">
        <v>13453</v>
      </c>
      <c r="D4476" s="68" t="s">
        <v>13441</v>
      </c>
      <c r="E4476" s="68" t="s">
        <v>22460</v>
      </c>
      <c r="F4476" s="68" t="s">
        <v>13457</v>
      </c>
      <c r="G4476" s="68" t="s">
        <v>13458</v>
      </c>
      <c r="H4476" s="68">
        <v>44.571109999999997</v>
      </c>
      <c r="I4476" s="68">
        <v>26.085000000000001</v>
      </c>
      <c r="J4476" s="68">
        <v>314</v>
      </c>
      <c r="K4476" s="68">
        <v>2</v>
      </c>
      <c r="L4476" s="68">
        <f>COUNTIFS(Aéroports!$C$2:$C$5193,Aéroports!$C4476,Aéroports!$D$2:$D$5193,Aéroports!$D4476)</f>
        <v>1</v>
      </c>
      <c r="M4476" s="68" t="str">
        <f>IF(AND(Formulaire!$H$15=Aéroports!$E4476,--ISNUMBER(IFERROR(SEARCH(Formulaire!$H$16,$C4476,1),""))=1),MAX(M$1:M4475)+1,"")</f>
        <v/>
      </c>
      <c r="N4476" s="68" t="str">
        <f>IF(AND(Formulaire!$H$21=Aéroports!$E4476,--ISNUMBER(IFERROR(SEARCH(Formulaire!$H$22,$C4476,1),""))=1),MAX(N$1:N4475)+1,"")</f>
        <v/>
      </c>
      <c r="O4476" s="68" t="str">
        <f>IF(AND(Formulaire!$H$27=Aéroports!$E4476,--ISNUMBER(IFERROR(SEARCH(Formulaire!$H$28,$C4476,1),""))=1),MAX(O$1:O4475)+1,"")</f>
        <v/>
      </c>
      <c r="Q4476" s="91" t="str">
        <f>IFERROR(INDEX($C$2:$C$5193,MATCH(ROWS(M$2:M4476),M$2:M$5193,0)),"")</f>
        <v/>
      </c>
      <c r="R4476" s="70" t="str">
        <f>IFERROR(INDEX($C$2:$C$5193,MATCH(ROWS(N$2:N4476),N$2:N$5193,0)),"")</f>
        <v/>
      </c>
      <c r="S4476" s="92" t="str">
        <f>IFERROR(INDEX($C$2:$C$5193,MATCH(ROWS(O$2:O4476),O$2:O$5193,0)),"")</f>
        <v/>
      </c>
    </row>
    <row r="4477" spans="1:19" x14ac:dyDescent="0.25">
      <c r="A4477" s="69">
        <v>1653</v>
      </c>
      <c r="B4477" s="69" t="s">
        <v>13459</v>
      </c>
      <c r="C4477" s="69" t="s">
        <v>13460</v>
      </c>
      <c r="D4477" s="69" t="s">
        <v>13441</v>
      </c>
      <c r="E4477" s="69" t="s">
        <v>22460</v>
      </c>
      <c r="F4477" s="69" t="s">
        <v>13461</v>
      </c>
      <c r="G4477" s="69" t="s">
        <v>13462</v>
      </c>
      <c r="H4477" s="69">
        <v>45.42</v>
      </c>
      <c r="I4477" s="69">
        <v>22.253299999999999</v>
      </c>
      <c r="J4477" s="69">
        <v>866</v>
      </c>
      <c r="K4477" s="69">
        <v>2</v>
      </c>
      <c r="L4477" s="69">
        <f>COUNTIFS(Aéroports!$C$2:$C$5193,Aéroports!$C4477,Aéroports!$D$2:$D$5193,Aéroports!$D4477)</f>
        <v>1</v>
      </c>
      <c r="M4477" s="69" t="str">
        <f>IF(AND(Formulaire!$H$15=Aéroports!$E4477,--ISNUMBER(IFERROR(SEARCH(Formulaire!$H$16,$C4477,1),""))=1),MAX(M$1:M4476)+1,"")</f>
        <v/>
      </c>
      <c r="N4477" s="69" t="str">
        <f>IF(AND(Formulaire!$H$21=Aéroports!$E4477,--ISNUMBER(IFERROR(SEARCH(Formulaire!$H$22,$C4477,1),""))=1),MAX(N$1:N4476)+1,"")</f>
        <v/>
      </c>
      <c r="O4477" s="69" t="str">
        <f>IF(AND(Formulaire!$H$27=Aéroports!$E4477,--ISNUMBER(IFERROR(SEARCH(Formulaire!$H$28,$C4477,1),""))=1),MAX(O$1:O4476)+1,"")</f>
        <v/>
      </c>
      <c r="Q4477" s="91" t="str">
        <f>IFERROR(INDEX($C$2:$C$5193,MATCH(ROWS(M$2:M4477),M$2:M$5193,0)),"")</f>
        <v/>
      </c>
      <c r="R4477" s="70" t="str">
        <f>IFERROR(INDEX($C$2:$C$5193,MATCH(ROWS(N$2:N4477),N$2:N$5193,0)),"")</f>
        <v/>
      </c>
      <c r="S4477" s="92" t="str">
        <f>IFERROR(INDEX($C$2:$C$5193,MATCH(ROWS(O$2:O4477),O$2:O$5193,0)),"")</f>
        <v/>
      </c>
    </row>
    <row r="4478" spans="1:19" x14ac:dyDescent="0.25">
      <c r="A4478" s="68">
        <v>1652</v>
      </c>
      <c r="B4478" s="68" t="s">
        <v>13463</v>
      </c>
      <c r="C4478" s="68" t="s">
        <v>13464</v>
      </c>
      <c r="D4478" s="68" t="s">
        <v>13441</v>
      </c>
      <c r="E4478" s="68" t="s">
        <v>22460</v>
      </c>
      <c r="F4478" s="68" t="s">
        <v>13465</v>
      </c>
      <c r="G4478" s="68" t="s">
        <v>13466</v>
      </c>
      <c r="H4478" s="68">
        <v>46.785200000000003</v>
      </c>
      <c r="I4478" s="68">
        <v>23.686199999999999</v>
      </c>
      <c r="J4478" s="68">
        <v>1036</v>
      </c>
      <c r="K4478" s="68">
        <v>2</v>
      </c>
      <c r="L4478" s="68">
        <f>COUNTIFS(Aéroports!$C$2:$C$5193,Aéroports!$C4478,Aéroports!$D$2:$D$5193,Aéroports!$D4478)</f>
        <v>1</v>
      </c>
      <c r="M4478" s="68" t="str">
        <f>IF(AND(Formulaire!$H$15=Aéroports!$E4478,--ISNUMBER(IFERROR(SEARCH(Formulaire!$H$16,$C4478,1),""))=1),MAX(M$1:M4477)+1,"")</f>
        <v/>
      </c>
      <c r="N4478" s="68" t="str">
        <f>IF(AND(Formulaire!$H$21=Aéroports!$E4478,--ISNUMBER(IFERROR(SEARCH(Formulaire!$H$22,$C4478,1),""))=1),MAX(N$1:N4477)+1,"")</f>
        <v/>
      </c>
      <c r="O4478" s="68" t="str">
        <f>IF(AND(Formulaire!$H$27=Aéroports!$E4478,--ISNUMBER(IFERROR(SEARCH(Formulaire!$H$28,$C4478,1),""))=1),MAX(O$1:O4477)+1,"")</f>
        <v/>
      </c>
      <c r="Q4478" s="91" t="str">
        <f>IFERROR(INDEX($C$2:$C$5193,MATCH(ROWS(M$2:M4478),M$2:M$5193,0)),"")</f>
        <v/>
      </c>
      <c r="R4478" s="70" t="str">
        <f>IFERROR(INDEX($C$2:$C$5193,MATCH(ROWS(N$2:N4478),N$2:N$5193,0)),"")</f>
        <v/>
      </c>
      <c r="S4478" s="92" t="str">
        <f>IFERROR(INDEX($C$2:$C$5193,MATCH(ROWS(O$2:O4478),O$2:O$5193,0)),"")</f>
        <v/>
      </c>
    </row>
    <row r="4479" spans="1:19" x14ac:dyDescent="0.25">
      <c r="A4479" s="69">
        <v>1651</v>
      </c>
      <c r="B4479" s="69" t="s">
        <v>13467</v>
      </c>
      <c r="C4479" s="69" t="s">
        <v>13468</v>
      </c>
      <c r="D4479" s="69" t="s">
        <v>13441</v>
      </c>
      <c r="E4479" s="69" t="s">
        <v>22460</v>
      </c>
      <c r="F4479" s="69" t="s">
        <v>13469</v>
      </c>
      <c r="G4479" s="69" t="s">
        <v>13470</v>
      </c>
      <c r="H4479" s="69">
        <v>44.362200000000001</v>
      </c>
      <c r="I4479" s="69">
        <v>28.488299999999999</v>
      </c>
      <c r="J4479" s="69">
        <v>353</v>
      </c>
      <c r="K4479" s="69">
        <v>2</v>
      </c>
      <c r="L4479" s="69">
        <f>COUNTIFS(Aéroports!$C$2:$C$5193,Aéroports!$C4479,Aéroports!$D$2:$D$5193,Aéroports!$D4479)</f>
        <v>1</v>
      </c>
      <c r="M4479" s="69" t="str">
        <f>IF(AND(Formulaire!$H$15=Aéroports!$E4479,--ISNUMBER(IFERROR(SEARCH(Formulaire!$H$16,$C4479,1),""))=1),MAX(M$1:M4478)+1,"")</f>
        <v/>
      </c>
      <c r="N4479" s="69" t="str">
        <f>IF(AND(Formulaire!$H$21=Aéroports!$E4479,--ISNUMBER(IFERROR(SEARCH(Formulaire!$H$22,$C4479,1),""))=1),MAX(N$1:N4478)+1,"")</f>
        <v/>
      </c>
      <c r="O4479" s="69" t="str">
        <f>IF(AND(Formulaire!$H$27=Aéroports!$E4479,--ISNUMBER(IFERROR(SEARCH(Formulaire!$H$28,$C4479,1),""))=1),MAX(O$1:O4478)+1,"")</f>
        <v/>
      </c>
      <c r="Q4479" s="91" t="str">
        <f>IFERROR(INDEX($C$2:$C$5193,MATCH(ROWS(M$2:M4479),M$2:M$5193,0)),"")</f>
        <v/>
      </c>
      <c r="R4479" s="70" t="str">
        <f>IFERROR(INDEX($C$2:$C$5193,MATCH(ROWS(N$2:N4479),N$2:N$5193,0)),"")</f>
        <v/>
      </c>
      <c r="S4479" s="92" t="str">
        <f>IFERROR(INDEX($C$2:$C$5193,MATCH(ROWS(O$2:O4479),O$2:O$5193,0)),"")</f>
        <v/>
      </c>
    </row>
    <row r="4480" spans="1:19" x14ac:dyDescent="0.25">
      <c r="A4480" s="68">
        <v>1654</v>
      </c>
      <c r="B4480" s="68" t="s">
        <v>13471</v>
      </c>
      <c r="C4480" s="68" t="s">
        <v>13472</v>
      </c>
      <c r="D4480" s="68" t="s">
        <v>13441</v>
      </c>
      <c r="E4480" s="68" t="s">
        <v>22460</v>
      </c>
      <c r="F4480" s="68" t="s">
        <v>13473</v>
      </c>
      <c r="G4480" s="68" t="s">
        <v>13474</v>
      </c>
      <c r="H4480" s="68">
        <v>44.318100000000001</v>
      </c>
      <c r="I4480" s="68">
        <v>23.8886</v>
      </c>
      <c r="J4480" s="68">
        <v>626</v>
      </c>
      <c r="K4480" s="68">
        <v>2</v>
      </c>
      <c r="L4480" s="68">
        <f>COUNTIFS(Aéroports!$C$2:$C$5193,Aéroports!$C4480,Aéroports!$D$2:$D$5193,Aéroports!$D4480)</f>
        <v>1</v>
      </c>
      <c r="M4480" s="68" t="str">
        <f>IF(AND(Formulaire!$H$15=Aéroports!$E4480,--ISNUMBER(IFERROR(SEARCH(Formulaire!$H$16,$C4480,1),""))=1),MAX(M$1:M4479)+1,"")</f>
        <v/>
      </c>
      <c r="N4480" s="68" t="str">
        <f>IF(AND(Formulaire!$H$21=Aéroports!$E4480,--ISNUMBER(IFERROR(SEARCH(Formulaire!$H$22,$C4480,1),""))=1),MAX(N$1:N4479)+1,"")</f>
        <v/>
      </c>
      <c r="O4480" s="68" t="str">
        <f>IF(AND(Formulaire!$H$27=Aéroports!$E4480,--ISNUMBER(IFERROR(SEARCH(Formulaire!$H$28,$C4480,1),""))=1),MAX(O$1:O4479)+1,"")</f>
        <v/>
      </c>
      <c r="Q4480" s="91" t="str">
        <f>IFERROR(INDEX($C$2:$C$5193,MATCH(ROWS(M$2:M4480),M$2:M$5193,0)),"")</f>
        <v/>
      </c>
      <c r="R4480" s="70" t="str">
        <f>IFERROR(INDEX($C$2:$C$5193,MATCH(ROWS(N$2:N4480),N$2:N$5193,0)),"")</f>
        <v/>
      </c>
      <c r="S4480" s="92" t="str">
        <f>IFERROR(INDEX($C$2:$C$5193,MATCH(ROWS(O$2:O4480),O$2:O$5193,0)),"")</f>
        <v/>
      </c>
    </row>
    <row r="4481" spans="1:19" x14ac:dyDescent="0.25">
      <c r="A4481" s="69">
        <v>1655</v>
      </c>
      <c r="B4481" s="69" t="s">
        <v>13475</v>
      </c>
      <c r="C4481" s="69" t="s">
        <v>13476</v>
      </c>
      <c r="D4481" s="69" t="s">
        <v>13441</v>
      </c>
      <c r="E4481" s="69" t="s">
        <v>22460</v>
      </c>
      <c r="F4481" s="69" t="s">
        <v>13477</v>
      </c>
      <c r="G4481" s="69" t="s">
        <v>13478</v>
      </c>
      <c r="H4481" s="69">
        <v>47.1785</v>
      </c>
      <c r="I4481" s="69">
        <v>27.6206</v>
      </c>
      <c r="J4481" s="69">
        <v>397</v>
      </c>
      <c r="K4481" s="69">
        <v>2</v>
      </c>
      <c r="L4481" s="69">
        <f>COUNTIFS(Aéroports!$C$2:$C$5193,Aéroports!$C4481,Aéroports!$D$2:$D$5193,Aéroports!$D4481)</f>
        <v>1</v>
      </c>
      <c r="M4481" s="69" t="str">
        <f>IF(AND(Formulaire!$H$15=Aéroports!$E4481,--ISNUMBER(IFERROR(SEARCH(Formulaire!$H$16,$C4481,1),""))=1),MAX(M$1:M4480)+1,"")</f>
        <v/>
      </c>
      <c r="N4481" s="69" t="str">
        <f>IF(AND(Formulaire!$H$21=Aéroports!$E4481,--ISNUMBER(IFERROR(SEARCH(Formulaire!$H$22,$C4481,1),""))=1),MAX(N$1:N4480)+1,"")</f>
        <v/>
      </c>
      <c r="O4481" s="69" t="str">
        <f>IF(AND(Formulaire!$H$27=Aéroports!$E4481,--ISNUMBER(IFERROR(SEARCH(Formulaire!$H$28,$C4481,1),""))=1),MAX(O$1:O4480)+1,"")</f>
        <v/>
      </c>
      <c r="Q4481" s="91" t="str">
        <f>IFERROR(INDEX($C$2:$C$5193,MATCH(ROWS(M$2:M4481),M$2:M$5193,0)),"")</f>
        <v/>
      </c>
      <c r="R4481" s="70" t="str">
        <f>IFERROR(INDEX($C$2:$C$5193,MATCH(ROWS(N$2:N4481),N$2:N$5193,0)),"")</f>
        <v/>
      </c>
      <c r="S4481" s="92" t="str">
        <f>IFERROR(INDEX($C$2:$C$5193,MATCH(ROWS(O$2:O4481),O$2:O$5193,0)),"")</f>
        <v/>
      </c>
    </row>
    <row r="4482" spans="1:19" x14ac:dyDescent="0.25">
      <c r="A4482" s="68">
        <v>1656</v>
      </c>
      <c r="B4482" s="68" t="s">
        <v>13479</v>
      </c>
      <c r="C4482" s="68" t="s">
        <v>13480</v>
      </c>
      <c r="D4482" s="68" t="s">
        <v>13441</v>
      </c>
      <c r="E4482" s="68" t="s">
        <v>22460</v>
      </c>
      <c r="F4482" s="68" t="s">
        <v>13481</v>
      </c>
      <c r="G4482" s="68" t="s">
        <v>13482</v>
      </c>
      <c r="H4482" s="68">
        <v>47.025300000000001</v>
      </c>
      <c r="I4482" s="68">
        <v>21.9025</v>
      </c>
      <c r="J4482" s="68">
        <v>465</v>
      </c>
      <c r="K4482" s="68">
        <v>2</v>
      </c>
      <c r="L4482" s="68">
        <f>COUNTIFS(Aéroports!$C$2:$C$5193,Aéroports!$C4482,Aéroports!$D$2:$D$5193,Aéroports!$D4482)</f>
        <v>1</v>
      </c>
      <c r="M4482" s="68" t="str">
        <f>IF(AND(Formulaire!$H$15=Aéroports!$E4482,--ISNUMBER(IFERROR(SEARCH(Formulaire!$H$16,$C4482,1),""))=1),MAX(M$1:M4481)+1,"")</f>
        <v/>
      </c>
      <c r="N4482" s="68" t="str">
        <f>IF(AND(Formulaire!$H$21=Aéroports!$E4482,--ISNUMBER(IFERROR(SEARCH(Formulaire!$H$22,$C4482,1),""))=1),MAX(N$1:N4481)+1,"")</f>
        <v/>
      </c>
      <c r="O4482" s="68" t="str">
        <f>IF(AND(Formulaire!$H$27=Aéroports!$E4482,--ISNUMBER(IFERROR(SEARCH(Formulaire!$H$28,$C4482,1),""))=1),MAX(O$1:O4481)+1,"")</f>
        <v/>
      </c>
      <c r="Q4482" s="91" t="str">
        <f>IFERROR(INDEX($C$2:$C$5193,MATCH(ROWS(M$2:M4482),M$2:M$5193,0)),"")</f>
        <v/>
      </c>
      <c r="R4482" s="70" t="str">
        <f>IFERROR(INDEX($C$2:$C$5193,MATCH(ROWS(N$2:N4482),N$2:N$5193,0)),"")</f>
        <v/>
      </c>
      <c r="S4482" s="92" t="str">
        <f>IFERROR(INDEX($C$2:$C$5193,MATCH(ROWS(O$2:O4482),O$2:O$5193,0)),"")</f>
        <v/>
      </c>
    </row>
    <row r="4483" spans="1:19" x14ac:dyDescent="0.25">
      <c r="A4483" s="69">
        <v>1659</v>
      </c>
      <c r="B4483" s="69" t="s">
        <v>13483</v>
      </c>
      <c r="C4483" s="69" t="s">
        <v>13484</v>
      </c>
      <c r="D4483" s="69" t="s">
        <v>13441</v>
      </c>
      <c r="E4483" s="69" t="s">
        <v>22460</v>
      </c>
      <c r="F4483" s="69" t="s">
        <v>13485</v>
      </c>
      <c r="G4483" s="69" t="s">
        <v>13486</v>
      </c>
      <c r="H4483" s="69">
        <v>47.703299999999999</v>
      </c>
      <c r="I4483" s="69">
        <v>22.8857</v>
      </c>
      <c r="J4483" s="69">
        <v>405</v>
      </c>
      <c r="K4483" s="69">
        <v>2</v>
      </c>
      <c r="L4483" s="69">
        <f>COUNTIFS(Aéroports!$C$2:$C$5193,Aéroports!$C4483,Aéroports!$D$2:$D$5193,Aéroports!$D4483)</f>
        <v>1</v>
      </c>
      <c r="M4483" s="69" t="str">
        <f>IF(AND(Formulaire!$H$15=Aéroports!$E4483,--ISNUMBER(IFERROR(SEARCH(Formulaire!$H$16,$C4483,1),""))=1),MAX(M$1:M4482)+1,"")</f>
        <v/>
      </c>
      <c r="N4483" s="69" t="str">
        <f>IF(AND(Formulaire!$H$21=Aéroports!$E4483,--ISNUMBER(IFERROR(SEARCH(Formulaire!$H$22,$C4483,1),""))=1),MAX(N$1:N4482)+1,"")</f>
        <v/>
      </c>
      <c r="O4483" s="69" t="str">
        <f>IF(AND(Formulaire!$H$27=Aéroports!$E4483,--ISNUMBER(IFERROR(SEARCH(Formulaire!$H$28,$C4483,1),""))=1),MAX(O$1:O4482)+1,"")</f>
        <v/>
      </c>
      <c r="Q4483" s="91" t="str">
        <f>IFERROR(INDEX($C$2:$C$5193,MATCH(ROWS(M$2:M4483),M$2:M$5193,0)),"")</f>
        <v/>
      </c>
      <c r="R4483" s="70" t="str">
        <f>IFERROR(INDEX($C$2:$C$5193,MATCH(ROWS(N$2:N4483),N$2:N$5193,0)),"")</f>
        <v/>
      </c>
      <c r="S4483" s="92" t="str">
        <f>IFERROR(INDEX($C$2:$C$5193,MATCH(ROWS(O$2:O4483),O$2:O$5193,0)),"")</f>
        <v/>
      </c>
    </row>
    <row r="4484" spans="1:19" x14ac:dyDescent="0.25">
      <c r="A4484" s="68">
        <v>1658</v>
      </c>
      <c r="B4484" s="68" t="s">
        <v>13487</v>
      </c>
      <c r="C4484" s="68" t="s">
        <v>13488</v>
      </c>
      <c r="D4484" s="68" t="s">
        <v>13441</v>
      </c>
      <c r="E4484" s="68" t="s">
        <v>22460</v>
      </c>
      <c r="F4484" s="68" t="s">
        <v>13489</v>
      </c>
      <c r="G4484" s="68" t="s">
        <v>13490</v>
      </c>
      <c r="H4484" s="68">
        <v>45.785600000000002</v>
      </c>
      <c r="I4484" s="68">
        <v>24.0913</v>
      </c>
      <c r="J4484" s="68">
        <v>1496</v>
      </c>
      <c r="K4484" s="68">
        <v>2</v>
      </c>
      <c r="L4484" s="68">
        <f>COUNTIFS(Aéroports!$C$2:$C$5193,Aéroports!$C4484,Aéroports!$D$2:$D$5193,Aéroports!$D4484)</f>
        <v>1</v>
      </c>
      <c r="M4484" s="68" t="str">
        <f>IF(AND(Formulaire!$H$15=Aéroports!$E4484,--ISNUMBER(IFERROR(SEARCH(Formulaire!$H$16,$C4484,1),""))=1),MAX(M$1:M4483)+1,"")</f>
        <v/>
      </c>
      <c r="N4484" s="68" t="str">
        <f>IF(AND(Formulaire!$H$21=Aéroports!$E4484,--ISNUMBER(IFERROR(SEARCH(Formulaire!$H$22,$C4484,1),""))=1),MAX(N$1:N4483)+1,"")</f>
        <v/>
      </c>
      <c r="O4484" s="68" t="str">
        <f>IF(AND(Formulaire!$H$27=Aéroports!$E4484,--ISNUMBER(IFERROR(SEARCH(Formulaire!$H$28,$C4484,1),""))=1),MAX(O$1:O4483)+1,"")</f>
        <v/>
      </c>
      <c r="Q4484" s="91" t="str">
        <f>IFERROR(INDEX($C$2:$C$5193,MATCH(ROWS(M$2:M4484),M$2:M$5193,0)),"")</f>
        <v/>
      </c>
      <c r="R4484" s="70" t="str">
        <f>IFERROR(INDEX($C$2:$C$5193,MATCH(ROWS(N$2:N4484),N$2:N$5193,0)),"")</f>
        <v/>
      </c>
      <c r="S4484" s="92" t="str">
        <f>IFERROR(INDEX($C$2:$C$5193,MATCH(ROWS(O$2:O4484),O$2:O$5193,0)),"")</f>
        <v/>
      </c>
    </row>
    <row r="4485" spans="1:19" x14ac:dyDescent="0.25">
      <c r="A4485" s="69">
        <v>1660</v>
      </c>
      <c r="B4485" s="69" t="s">
        <v>13491</v>
      </c>
      <c r="C4485" s="69" t="s">
        <v>13492</v>
      </c>
      <c r="D4485" s="69" t="s">
        <v>13441</v>
      </c>
      <c r="E4485" s="69" t="s">
        <v>22460</v>
      </c>
      <c r="F4485" s="69" t="s">
        <v>13493</v>
      </c>
      <c r="G4485" s="69" t="s">
        <v>13494</v>
      </c>
      <c r="H4485" s="69">
        <v>47.6875</v>
      </c>
      <c r="I4485" s="69">
        <v>26.354099999999999</v>
      </c>
      <c r="J4485" s="69">
        <v>1375</v>
      </c>
      <c r="K4485" s="69">
        <v>2</v>
      </c>
      <c r="L4485" s="69">
        <f>COUNTIFS(Aéroports!$C$2:$C$5193,Aéroports!$C4485,Aéroports!$D$2:$D$5193,Aéroports!$D4485)</f>
        <v>1</v>
      </c>
      <c r="M4485" s="69" t="str">
        <f>IF(AND(Formulaire!$H$15=Aéroports!$E4485,--ISNUMBER(IFERROR(SEARCH(Formulaire!$H$16,$C4485,1),""))=1),MAX(M$1:M4484)+1,"")</f>
        <v/>
      </c>
      <c r="N4485" s="69" t="str">
        <f>IF(AND(Formulaire!$H$21=Aéroports!$E4485,--ISNUMBER(IFERROR(SEARCH(Formulaire!$H$22,$C4485,1),""))=1),MAX(N$1:N4484)+1,"")</f>
        <v/>
      </c>
      <c r="O4485" s="69" t="str">
        <f>IF(AND(Formulaire!$H$27=Aéroports!$E4485,--ISNUMBER(IFERROR(SEARCH(Formulaire!$H$28,$C4485,1),""))=1),MAX(O$1:O4484)+1,"")</f>
        <v/>
      </c>
      <c r="Q4485" s="91" t="str">
        <f>IFERROR(INDEX($C$2:$C$5193,MATCH(ROWS(M$2:M4485),M$2:M$5193,0)),"")</f>
        <v/>
      </c>
      <c r="R4485" s="70" t="str">
        <f>IFERROR(INDEX($C$2:$C$5193,MATCH(ROWS(N$2:N4485),N$2:N$5193,0)),"")</f>
        <v/>
      </c>
      <c r="S4485" s="92" t="str">
        <f>IFERROR(INDEX($C$2:$C$5193,MATCH(ROWS(O$2:O4485),O$2:O$5193,0)),"")</f>
        <v/>
      </c>
    </row>
    <row r="4486" spans="1:19" x14ac:dyDescent="0.25">
      <c r="A4486" s="68">
        <v>1663</v>
      </c>
      <c r="B4486" s="68" t="s">
        <v>13495</v>
      </c>
      <c r="C4486" s="68" t="s">
        <v>13496</v>
      </c>
      <c r="D4486" s="68" t="s">
        <v>13441</v>
      </c>
      <c r="E4486" s="68" t="s">
        <v>22460</v>
      </c>
      <c r="F4486" s="68" t="s">
        <v>13497</v>
      </c>
      <c r="G4486" s="68" t="s">
        <v>13498</v>
      </c>
      <c r="H4486" s="68">
        <v>45.809899999999999</v>
      </c>
      <c r="I4486" s="68">
        <v>21.337900000000001</v>
      </c>
      <c r="J4486" s="68">
        <v>348</v>
      </c>
      <c r="K4486" s="68">
        <v>2</v>
      </c>
      <c r="L4486" s="68">
        <f>COUNTIFS(Aéroports!$C$2:$C$5193,Aéroports!$C4486,Aéroports!$D$2:$D$5193,Aéroports!$D4486)</f>
        <v>1</v>
      </c>
      <c r="M4486" s="68" t="str">
        <f>IF(AND(Formulaire!$H$15=Aéroports!$E4486,--ISNUMBER(IFERROR(SEARCH(Formulaire!$H$16,$C4486,1),""))=1),MAX(M$1:M4485)+1,"")</f>
        <v/>
      </c>
      <c r="N4486" s="68" t="str">
        <f>IF(AND(Formulaire!$H$21=Aéroports!$E4486,--ISNUMBER(IFERROR(SEARCH(Formulaire!$H$22,$C4486,1),""))=1),MAX(N$1:N4485)+1,"")</f>
        <v/>
      </c>
      <c r="O4486" s="68" t="str">
        <f>IF(AND(Formulaire!$H$27=Aéroports!$E4486,--ISNUMBER(IFERROR(SEARCH(Formulaire!$H$28,$C4486,1),""))=1),MAX(O$1:O4485)+1,"")</f>
        <v/>
      </c>
      <c r="Q4486" s="91" t="str">
        <f>IFERROR(INDEX($C$2:$C$5193,MATCH(ROWS(M$2:M4486),M$2:M$5193,0)),"")</f>
        <v/>
      </c>
      <c r="R4486" s="70" t="str">
        <f>IFERROR(INDEX($C$2:$C$5193,MATCH(ROWS(N$2:N4486),N$2:N$5193,0)),"")</f>
        <v/>
      </c>
      <c r="S4486" s="92" t="str">
        <f>IFERROR(INDEX($C$2:$C$5193,MATCH(ROWS(O$2:O4486),O$2:O$5193,0)),"")</f>
        <v/>
      </c>
    </row>
    <row r="4487" spans="1:19" x14ac:dyDescent="0.25">
      <c r="A4487" s="69">
        <v>1662</v>
      </c>
      <c r="B4487" s="69" t="s">
        <v>13499</v>
      </c>
      <c r="C4487" s="69" t="s">
        <v>13500</v>
      </c>
      <c r="D4487" s="69" t="s">
        <v>13441</v>
      </c>
      <c r="E4487" s="69" t="s">
        <v>22460</v>
      </c>
      <c r="F4487" s="69" t="s">
        <v>13501</v>
      </c>
      <c r="G4487" s="69" t="s">
        <v>13502</v>
      </c>
      <c r="H4487" s="69">
        <v>46.467700000000001</v>
      </c>
      <c r="I4487" s="69">
        <v>24.412500000000001</v>
      </c>
      <c r="J4487" s="69">
        <v>963</v>
      </c>
      <c r="K4487" s="69">
        <v>2</v>
      </c>
      <c r="L4487" s="69">
        <f>COUNTIFS(Aéroports!$C$2:$C$5193,Aéroports!$C4487,Aéroports!$D$2:$D$5193,Aéroports!$D4487)</f>
        <v>1</v>
      </c>
      <c r="M4487" s="69" t="str">
        <f>IF(AND(Formulaire!$H$15=Aéroports!$E4487,--ISNUMBER(IFERROR(SEARCH(Formulaire!$H$16,$C4487,1),""))=1),MAX(M$1:M4486)+1,"")</f>
        <v/>
      </c>
      <c r="N4487" s="69" t="str">
        <f>IF(AND(Formulaire!$H$21=Aéroports!$E4487,--ISNUMBER(IFERROR(SEARCH(Formulaire!$H$22,$C4487,1),""))=1),MAX(N$1:N4486)+1,"")</f>
        <v/>
      </c>
      <c r="O4487" s="69" t="str">
        <f>IF(AND(Formulaire!$H$27=Aéroports!$E4487,--ISNUMBER(IFERROR(SEARCH(Formulaire!$H$28,$C4487,1),""))=1),MAX(O$1:O4486)+1,"")</f>
        <v/>
      </c>
      <c r="Q4487" s="91" t="str">
        <f>IFERROR(INDEX($C$2:$C$5193,MATCH(ROWS(M$2:M4487),M$2:M$5193,0)),"")</f>
        <v/>
      </c>
      <c r="R4487" s="70" t="str">
        <f>IFERROR(INDEX($C$2:$C$5193,MATCH(ROWS(N$2:N4487),N$2:N$5193,0)),"")</f>
        <v/>
      </c>
      <c r="S4487" s="92" t="str">
        <f>IFERROR(INDEX($C$2:$C$5193,MATCH(ROWS(O$2:O4487),O$2:O$5193,0)),"")</f>
        <v/>
      </c>
    </row>
    <row r="4488" spans="1:19" x14ac:dyDescent="0.25">
      <c r="A4488" s="68">
        <v>1661</v>
      </c>
      <c r="B4488" s="68" t="s">
        <v>13503</v>
      </c>
      <c r="C4488" s="68" t="s">
        <v>13504</v>
      </c>
      <c r="D4488" s="68" t="s">
        <v>13441</v>
      </c>
      <c r="E4488" s="68" t="s">
        <v>22460</v>
      </c>
      <c r="F4488" s="68" t="s">
        <v>13505</v>
      </c>
      <c r="G4488" s="68" t="s">
        <v>13506</v>
      </c>
      <c r="H4488" s="68">
        <v>45.0625</v>
      </c>
      <c r="I4488" s="68">
        <v>28.714300000000001</v>
      </c>
      <c r="J4488" s="68">
        <v>200</v>
      </c>
      <c r="K4488" s="68">
        <v>2</v>
      </c>
      <c r="L4488" s="68">
        <f>COUNTIFS(Aéroports!$C$2:$C$5193,Aéroports!$C4488,Aéroports!$D$2:$D$5193,Aéroports!$D4488)</f>
        <v>1</v>
      </c>
      <c r="M4488" s="68" t="str">
        <f>IF(AND(Formulaire!$H$15=Aéroports!$E4488,--ISNUMBER(IFERROR(SEARCH(Formulaire!$H$16,$C4488,1),""))=1),MAX(M$1:M4487)+1,"")</f>
        <v/>
      </c>
      <c r="N4488" s="68" t="str">
        <f>IF(AND(Formulaire!$H$21=Aéroports!$E4488,--ISNUMBER(IFERROR(SEARCH(Formulaire!$H$22,$C4488,1),""))=1),MAX(N$1:N4487)+1,"")</f>
        <v/>
      </c>
      <c r="O4488" s="68" t="str">
        <f>IF(AND(Formulaire!$H$27=Aéroports!$E4488,--ISNUMBER(IFERROR(SEARCH(Formulaire!$H$28,$C4488,1),""))=1),MAX(O$1:O4487)+1,"")</f>
        <v/>
      </c>
      <c r="Q4488" s="91" t="str">
        <f>IFERROR(INDEX($C$2:$C$5193,MATCH(ROWS(M$2:M4488),M$2:M$5193,0)),"")</f>
        <v/>
      </c>
      <c r="R4488" s="70" t="str">
        <f>IFERROR(INDEX($C$2:$C$5193,MATCH(ROWS(N$2:N4488),N$2:N$5193,0)),"")</f>
        <v/>
      </c>
      <c r="S4488" s="92" t="str">
        <f>IFERROR(INDEX($C$2:$C$5193,MATCH(ROWS(O$2:O4488),O$2:O$5193,0)),"")</f>
        <v/>
      </c>
    </row>
    <row r="4489" spans="1:19" x14ac:dyDescent="0.25">
      <c r="A4489" s="69">
        <v>532</v>
      </c>
      <c r="B4489" s="69" t="s">
        <v>16319</v>
      </c>
      <c r="C4489" s="69" t="s">
        <v>16320</v>
      </c>
      <c r="D4489" s="69" t="s">
        <v>16321</v>
      </c>
      <c r="E4489" s="69" t="s">
        <v>22495</v>
      </c>
      <c r="F4489" s="69" t="s">
        <v>16322</v>
      </c>
      <c r="G4489" s="69" t="s">
        <v>16323</v>
      </c>
      <c r="H4489" s="69">
        <v>57.201900000000002</v>
      </c>
      <c r="I4489" s="69">
        <v>-2.1977799999999998</v>
      </c>
      <c r="J4489" s="69">
        <v>215</v>
      </c>
      <c r="K4489" s="69">
        <v>0</v>
      </c>
      <c r="L4489" s="69">
        <f>COUNTIFS(Aéroports!$C$2:$C$5193,Aéroports!$C4489,Aéroports!$D$2:$D$5193,Aéroports!$D4489)</f>
        <v>1</v>
      </c>
      <c r="M4489" s="69" t="str">
        <f>IF(AND(Formulaire!$H$15=Aéroports!$E4489,--ISNUMBER(IFERROR(SEARCH(Formulaire!$H$16,$C4489,1),""))=1),MAX(M$1:M4488)+1,"")</f>
        <v/>
      </c>
      <c r="N4489" s="69" t="str">
        <f>IF(AND(Formulaire!$H$21=Aéroports!$E4489,--ISNUMBER(IFERROR(SEARCH(Formulaire!$H$22,$C4489,1),""))=1),MAX(N$1:N4488)+1,"")</f>
        <v/>
      </c>
      <c r="O4489" s="69" t="str">
        <f>IF(AND(Formulaire!$H$27=Aéroports!$E4489,--ISNUMBER(IFERROR(SEARCH(Formulaire!$H$28,$C4489,1),""))=1),MAX(O$1:O4488)+1,"")</f>
        <v/>
      </c>
      <c r="Q4489" s="91" t="str">
        <f>IFERROR(INDEX($C$2:$C$5193,MATCH(ROWS(M$2:M4489),M$2:M$5193,0)),"")</f>
        <v/>
      </c>
      <c r="R4489" s="70" t="str">
        <f>IFERROR(INDEX($C$2:$C$5193,MATCH(ROWS(N$2:N4489),N$2:N$5193,0)),"")</f>
        <v/>
      </c>
      <c r="S4489" s="92" t="str">
        <f>IFERROR(INDEX($C$2:$C$5193,MATCH(ROWS(O$2:O4489),O$2:O$5193,0)),"")</f>
        <v/>
      </c>
    </row>
    <row r="4490" spans="1:19" x14ac:dyDescent="0.25">
      <c r="A4490" s="68">
        <v>5574</v>
      </c>
      <c r="B4490" s="68" t="s">
        <v>16324</v>
      </c>
      <c r="C4490" s="68" t="s">
        <v>16325</v>
      </c>
      <c r="D4490" s="68" t="s">
        <v>16321</v>
      </c>
      <c r="E4490" s="68" t="s">
        <v>22495</v>
      </c>
      <c r="F4490" s="68" t="s">
        <v>16326</v>
      </c>
      <c r="G4490" s="68" t="s">
        <v>16327</v>
      </c>
      <c r="H4490" s="68">
        <v>53.248100000000001</v>
      </c>
      <c r="I4490" s="68">
        <v>-4.5353399999999997</v>
      </c>
      <c r="J4490" s="68">
        <v>37</v>
      </c>
      <c r="K4490" s="68">
        <v>0</v>
      </c>
      <c r="L4490" s="68">
        <f>COUNTIFS(Aéroports!$C$2:$C$5193,Aéroports!$C4490,Aéroports!$D$2:$D$5193,Aéroports!$D4490)</f>
        <v>1</v>
      </c>
      <c r="M4490" s="68" t="str">
        <f>IF(AND(Formulaire!$H$15=Aéroports!$E4490,--ISNUMBER(IFERROR(SEARCH(Formulaire!$H$16,$C4490,1),""))=1),MAX(M$1:M4489)+1,"")</f>
        <v/>
      </c>
      <c r="N4490" s="68" t="str">
        <f>IF(AND(Formulaire!$H$21=Aéroports!$E4490,--ISNUMBER(IFERROR(SEARCH(Formulaire!$H$22,$C4490,1),""))=1),MAX(N$1:N4489)+1,"")</f>
        <v/>
      </c>
      <c r="O4490" s="68" t="str">
        <f>IF(AND(Formulaire!$H$27=Aéroports!$E4490,--ISNUMBER(IFERROR(SEARCH(Formulaire!$H$28,$C4490,1),""))=1),MAX(O$1:O4489)+1,"")</f>
        <v/>
      </c>
      <c r="Q4490" s="91" t="str">
        <f>IFERROR(INDEX($C$2:$C$5193,MATCH(ROWS(M$2:M4490),M$2:M$5193,0)),"")</f>
        <v/>
      </c>
      <c r="R4490" s="70" t="str">
        <f>IFERROR(INDEX($C$2:$C$5193,MATCH(ROWS(N$2:N4490),N$2:N$5193,0)),"")</f>
        <v/>
      </c>
      <c r="S4490" s="92" t="str">
        <f>IFERROR(INDEX($C$2:$C$5193,MATCH(ROWS(O$2:O4490),O$2:O$5193,0)),"")</f>
        <v/>
      </c>
    </row>
    <row r="4491" spans="1:19" x14ac:dyDescent="0.25">
      <c r="A4491" s="69">
        <v>5575</v>
      </c>
      <c r="B4491" s="69" t="s">
        <v>16328</v>
      </c>
      <c r="C4491" s="69" t="s">
        <v>16329</v>
      </c>
      <c r="D4491" s="69" t="s">
        <v>16321</v>
      </c>
      <c r="E4491" s="69" t="s">
        <v>22495</v>
      </c>
      <c r="F4491" s="69" t="s">
        <v>16330</v>
      </c>
      <c r="G4491" s="69" t="s">
        <v>16331</v>
      </c>
      <c r="H4491" s="69">
        <v>57.022799999999997</v>
      </c>
      <c r="I4491" s="69">
        <v>-7.44306</v>
      </c>
      <c r="J4491" s="69">
        <v>5</v>
      </c>
      <c r="K4491" s="69">
        <v>0</v>
      </c>
      <c r="L4491" s="69">
        <f>COUNTIFS(Aéroports!$C$2:$C$5193,Aéroports!$C4491,Aéroports!$D$2:$D$5193,Aéroports!$D4491)</f>
        <v>1</v>
      </c>
      <c r="M4491" s="69" t="str">
        <f>IF(AND(Formulaire!$H$15=Aéroports!$E4491,--ISNUMBER(IFERROR(SEARCH(Formulaire!$H$16,$C4491,1),""))=1),MAX(M$1:M4490)+1,"")</f>
        <v/>
      </c>
      <c r="N4491" s="69" t="str">
        <f>IF(AND(Formulaire!$H$21=Aéroports!$E4491,--ISNUMBER(IFERROR(SEARCH(Formulaire!$H$22,$C4491,1),""))=1),MAX(N$1:N4490)+1,"")</f>
        <v/>
      </c>
      <c r="O4491" s="69" t="str">
        <f>IF(AND(Formulaire!$H$27=Aéroports!$E4491,--ISNUMBER(IFERROR(SEARCH(Formulaire!$H$28,$C4491,1),""))=1),MAX(O$1:O4490)+1,"")</f>
        <v/>
      </c>
      <c r="Q4491" s="91" t="str">
        <f>IFERROR(INDEX($C$2:$C$5193,MATCH(ROWS(M$2:M4491),M$2:M$5193,0)),"")</f>
        <v/>
      </c>
      <c r="R4491" s="70" t="str">
        <f>IFERROR(INDEX($C$2:$C$5193,MATCH(ROWS(N$2:N4491),N$2:N$5193,0)),"")</f>
        <v/>
      </c>
      <c r="S4491" s="92" t="str">
        <f>IFERROR(INDEX($C$2:$C$5193,MATCH(ROWS(O$2:O4491),O$2:O$5193,0)),"")</f>
        <v/>
      </c>
    </row>
    <row r="4492" spans="1:19" x14ac:dyDescent="0.25">
      <c r="A4492" s="68">
        <v>516</v>
      </c>
      <c r="B4492" s="68" t="s">
        <v>16332</v>
      </c>
      <c r="C4492" s="68" t="s">
        <v>702</v>
      </c>
      <c r="D4492" s="68" t="s">
        <v>16321</v>
      </c>
      <c r="E4492" s="68" t="s">
        <v>22495</v>
      </c>
      <c r="F4492" s="68" t="s">
        <v>16333</v>
      </c>
      <c r="G4492" s="68" t="s">
        <v>16334</v>
      </c>
      <c r="H4492" s="68">
        <v>54.128610000000002</v>
      </c>
      <c r="I4492" s="68">
        <v>-3.2675000000000001</v>
      </c>
      <c r="J4492" s="68">
        <v>173</v>
      </c>
      <c r="K4492" s="68">
        <v>0</v>
      </c>
      <c r="L4492" s="68">
        <f>COUNTIFS(Aéroports!$C$2:$C$5193,Aéroports!$C4492,Aéroports!$D$2:$D$5193,Aéroports!$D4492)</f>
        <v>1</v>
      </c>
      <c r="M4492" s="68" t="str">
        <f>IF(AND(Formulaire!$H$15=Aéroports!$E4492,--ISNUMBER(IFERROR(SEARCH(Formulaire!$H$16,$C4492,1),""))=1),MAX(M$1:M4491)+1,"")</f>
        <v/>
      </c>
      <c r="N4492" s="68" t="str">
        <f>IF(AND(Formulaire!$H$21=Aéroports!$E4492,--ISNUMBER(IFERROR(SEARCH(Formulaire!$H$22,$C4492,1),""))=1),MAX(N$1:N4491)+1,"")</f>
        <v/>
      </c>
      <c r="O4492" s="68" t="str">
        <f>IF(AND(Formulaire!$H$27=Aéroports!$E4492,--ISNUMBER(IFERROR(SEARCH(Formulaire!$H$28,$C4492,1),""))=1),MAX(O$1:O4491)+1,"")</f>
        <v/>
      </c>
      <c r="Q4492" s="91" t="str">
        <f>IFERROR(INDEX($C$2:$C$5193,MATCH(ROWS(M$2:M4492),M$2:M$5193,0)),"")</f>
        <v/>
      </c>
      <c r="R4492" s="70" t="str">
        <f>IFERROR(INDEX($C$2:$C$5193,MATCH(ROWS(N$2:N4492),N$2:N$5193,0)),"")</f>
        <v/>
      </c>
      <c r="S4492" s="92" t="str">
        <f>IFERROR(INDEX($C$2:$C$5193,MATCH(ROWS(O$2:O4492),O$2:O$5193,0)),"")</f>
        <v/>
      </c>
    </row>
    <row r="4493" spans="1:19" x14ac:dyDescent="0.25">
      <c r="A4493" s="69">
        <v>465</v>
      </c>
      <c r="B4493" s="69" t="s">
        <v>16335</v>
      </c>
      <c r="C4493" s="69" t="s">
        <v>16336</v>
      </c>
      <c r="D4493" s="69" t="s">
        <v>16321</v>
      </c>
      <c r="E4493" s="69" t="s">
        <v>22495</v>
      </c>
      <c r="F4493" s="69" t="s">
        <v>16337</v>
      </c>
      <c r="G4493" s="69" t="s">
        <v>16338</v>
      </c>
      <c r="H4493" s="69">
        <v>54.657499999999999</v>
      </c>
      <c r="I4493" s="69">
        <v>-6.2158300000000004</v>
      </c>
      <c r="J4493" s="69">
        <v>268</v>
      </c>
      <c r="K4493" s="69">
        <v>0</v>
      </c>
      <c r="L4493" s="69">
        <f>COUNTIFS(Aéroports!$C$2:$C$5193,Aéroports!$C4493,Aéroports!$D$2:$D$5193,Aéroports!$D4493)</f>
        <v>1</v>
      </c>
      <c r="M4493" s="69" t="str">
        <f>IF(AND(Formulaire!$H$15=Aéroports!$E4493,--ISNUMBER(IFERROR(SEARCH(Formulaire!$H$16,$C4493,1),""))=1),MAX(M$1:M4492)+1,"")</f>
        <v/>
      </c>
      <c r="N4493" s="69" t="str">
        <f>IF(AND(Formulaire!$H$21=Aéroports!$E4493,--ISNUMBER(IFERROR(SEARCH(Formulaire!$H$22,$C4493,1),""))=1),MAX(N$1:N4492)+1,"")</f>
        <v/>
      </c>
      <c r="O4493" s="69" t="str">
        <f>IF(AND(Formulaire!$H$27=Aéroports!$E4493,--ISNUMBER(IFERROR(SEARCH(Formulaire!$H$28,$C4493,1),""))=1),MAX(O$1:O4492)+1,"")</f>
        <v/>
      </c>
      <c r="Q4493" s="91" t="str">
        <f>IFERROR(INDEX($C$2:$C$5193,MATCH(ROWS(M$2:M4493),M$2:M$5193,0)),"")</f>
        <v/>
      </c>
      <c r="R4493" s="70" t="str">
        <f>IFERROR(INDEX($C$2:$C$5193,MATCH(ROWS(N$2:N4493),N$2:N$5193,0)),"")</f>
        <v/>
      </c>
      <c r="S4493" s="92" t="str">
        <f>IFERROR(INDEX($C$2:$C$5193,MATCH(ROWS(O$2:O4493),O$2:O$5193,0)),"")</f>
        <v/>
      </c>
    </row>
    <row r="4494" spans="1:19" x14ac:dyDescent="0.25">
      <c r="A4494" s="68">
        <v>7805</v>
      </c>
      <c r="B4494" s="68" t="s">
        <v>16342</v>
      </c>
      <c r="C4494" s="68" t="s">
        <v>16343</v>
      </c>
      <c r="D4494" s="68" t="s">
        <v>16321</v>
      </c>
      <c r="E4494" s="68" t="s">
        <v>22495</v>
      </c>
      <c r="F4494" s="68" t="s">
        <v>16344</v>
      </c>
      <c r="G4494" s="68" t="s">
        <v>16345</v>
      </c>
      <c r="H4494" s="68">
        <v>50.678100000000001</v>
      </c>
      <c r="I4494" s="68">
        <v>-1.10944</v>
      </c>
      <c r="J4494" s="68">
        <v>53</v>
      </c>
      <c r="K4494" s="68">
        <v>0</v>
      </c>
      <c r="L4494" s="68">
        <f>COUNTIFS(Aéroports!$C$2:$C$5193,Aéroports!$C4494,Aéroports!$D$2:$D$5193,Aéroports!$D4494)</f>
        <v>1</v>
      </c>
      <c r="M4494" s="68" t="str">
        <f>IF(AND(Formulaire!$H$15=Aéroports!$E4494,--ISNUMBER(IFERROR(SEARCH(Formulaire!$H$16,$C4494,1),""))=1),MAX(M$1:M4493)+1,"")</f>
        <v/>
      </c>
      <c r="N4494" s="68" t="str">
        <f>IF(AND(Formulaire!$H$21=Aéroports!$E4494,--ISNUMBER(IFERROR(SEARCH(Formulaire!$H$22,$C4494,1),""))=1),MAX(N$1:N4493)+1,"")</f>
        <v/>
      </c>
      <c r="O4494" s="68" t="str">
        <f>IF(AND(Formulaire!$H$27=Aéroports!$E4494,--ISNUMBER(IFERROR(SEARCH(Formulaire!$H$28,$C4494,1),""))=1),MAX(O$1:O4493)+1,"")</f>
        <v/>
      </c>
      <c r="Q4494" s="91" t="str">
        <f>IFERROR(INDEX($C$2:$C$5193,MATCH(ROWS(M$2:M4494),M$2:M$5193,0)),"")</f>
        <v/>
      </c>
      <c r="R4494" s="70" t="str">
        <f>IFERROR(INDEX($C$2:$C$5193,MATCH(ROWS(N$2:N4494),N$2:N$5193,0)),"")</f>
        <v/>
      </c>
      <c r="S4494" s="92" t="str">
        <f>IFERROR(INDEX($C$2:$C$5193,MATCH(ROWS(O$2:O4494),O$2:O$5193,0)),"")</f>
        <v/>
      </c>
    </row>
    <row r="4495" spans="1:19" x14ac:dyDescent="0.25">
      <c r="A4495" s="69">
        <v>538</v>
      </c>
      <c r="B4495" s="69" t="s">
        <v>16346</v>
      </c>
      <c r="C4495" s="69" t="s">
        <v>16347</v>
      </c>
      <c r="D4495" s="69" t="s">
        <v>16321</v>
      </c>
      <c r="E4495" s="69" t="s">
        <v>22495</v>
      </c>
      <c r="F4495" s="69" t="s">
        <v>16348</v>
      </c>
      <c r="G4495" s="69" t="s">
        <v>16349</v>
      </c>
      <c r="H4495" s="69">
        <v>57.481099999999998</v>
      </c>
      <c r="I4495" s="69">
        <v>-7.3627799999999999</v>
      </c>
      <c r="J4495" s="69">
        <v>19</v>
      </c>
      <c r="K4495" s="69">
        <v>0</v>
      </c>
      <c r="L4495" s="69">
        <f>COUNTIFS(Aéroports!$C$2:$C$5193,Aéroports!$C4495,Aéroports!$D$2:$D$5193,Aéroports!$D4495)</f>
        <v>1</v>
      </c>
      <c r="M4495" s="69" t="str">
        <f>IF(AND(Formulaire!$H$15=Aéroports!$E4495,--ISNUMBER(IFERROR(SEARCH(Formulaire!$H$16,$C4495,1),""))=1),MAX(M$1:M4494)+1,"")</f>
        <v/>
      </c>
      <c r="N4495" s="69" t="str">
        <f>IF(AND(Formulaire!$H$21=Aéroports!$E4495,--ISNUMBER(IFERROR(SEARCH(Formulaire!$H$22,$C4495,1),""))=1),MAX(N$1:N4494)+1,"")</f>
        <v/>
      </c>
      <c r="O4495" s="69" t="str">
        <f>IF(AND(Formulaire!$H$27=Aéroports!$E4495,--ISNUMBER(IFERROR(SEARCH(Formulaire!$H$28,$C4495,1),""))=1),MAX(O$1:O4494)+1,"")</f>
        <v/>
      </c>
      <c r="Q4495" s="91" t="str">
        <f>IFERROR(INDEX($C$2:$C$5193,MATCH(ROWS(M$2:M4495),M$2:M$5193,0)),"")</f>
        <v/>
      </c>
      <c r="R4495" s="70" t="str">
        <f>IFERROR(INDEX($C$2:$C$5193,MATCH(ROWS(N$2:N4495),N$2:N$5193,0)),"")</f>
        <v/>
      </c>
      <c r="S4495" s="92" t="str">
        <f>IFERROR(INDEX($C$2:$C$5193,MATCH(ROWS(O$2:O4495),O$2:O$5193,0)),"")</f>
        <v/>
      </c>
    </row>
    <row r="4496" spans="1:19" x14ac:dyDescent="0.25">
      <c r="A4496" s="68">
        <v>501</v>
      </c>
      <c r="B4496" s="68" t="s">
        <v>16350</v>
      </c>
      <c r="C4496" s="68" t="s">
        <v>16351</v>
      </c>
      <c r="D4496" s="68" t="s">
        <v>16321</v>
      </c>
      <c r="E4496" s="68" t="s">
        <v>22495</v>
      </c>
      <c r="F4496" s="68" t="s">
        <v>16352</v>
      </c>
      <c r="G4496" s="68" t="s">
        <v>16353</v>
      </c>
      <c r="H4496" s="68">
        <v>51.330800000000004</v>
      </c>
      <c r="I4496" s="68">
        <v>3.2500000000000001E-2</v>
      </c>
      <c r="J4496" s="68">
        <v>598</v>
      </c>
      <c r="K4496" s="68">
        <v>0</v>
      </c>
      <c r="L4496" s="68">
        <f>COUNTIFS(Aéroports!$C$2:$C$5193,Aéroports!$C4496,Aéroports!$D$2:$D$5193,Aéroports!$D4496)</f>
        <v>1</v>
      </c>
      <c r="M4496" s="68" t="str">
        <f>IF(AND(Formulaire!$H$15=Aéroports!$E4496,--ISNUMBER(IFERROR(SEARCH(Formulaire!$H$16,$C4496,1),""))=1),MAX(M$1:M4495)+1,"")</f>
        <v/>
      </c>
      <c r="N4496" s="68" t="str">
        <f>IF(AND(Formulaire!$H$21=Aéroports!$E4496,--ISNUMBER(IFERROR(SEARCH(Formulaire!$H$22,$C4496,1),""))=1),MAX(N$1:N4495)+1,"")</f>
        <v/>
      </c>
      <c r="O4496" s="68" t="str">
        <f>IF(AND(Formulaire!$H$27=Aéroports!$E4496,--ISNUMBER(IFERROR(SEARCH(Formulaire!$H$28,$C4496,1),""))=1),MAX(O$1:O4495)+1,"")</f>
        <v/>
      </c>
      <c r="Q4496" s="91" t="str">
        <f>IFERROR(INDEX($C$2:$C$5193,MATCH(ROWS(M$2:M4496),M$2:M$5193,0)),"")</f>
        <v/>
      </c>
      <c r="R4496" s="70" t="str">
        <f>IFERROR(INDEX($C$2:$C$5193,MATCH(ROWS(N$2:N4496),N$2:N$5193,0)),"")</f>
        <v/>
      </c>
      <c r="S4496" s="92" t="str">
        <f>IFERROR(INDEX($C$2:$C$5193,MATCH(ROWS(O$2:O4496),O$2:O$5193,0)),"")</f>
        <v/>
      </c>
    </row>
    <row r="4497" spans="1:19" x14ac:dyDescent="0.25">
      <c r="A4497" s="69">
        <v>469</v>
      </c>
      <c r="B4497" s="69" t="s">
        <v>16354</v>
      </c>
      <c r="C4497" s="69" t="s">
        <v>16355</v>
      </c>
      <c r="D4497" s="69" t="s">
        <v>16321</v>
      </c>
      <c r="E4497" s="69" t="s">
        <v>22495</v>
      </c>
      <c r="F4497" s="69" t="s">
        <v>16356</v>
      </c>
      <c r="G4497" s="69" t="s">
        <v>16357</v>
      </c>
      <c r="H4497" s="69">
        <v>52.453899999999997</v>
      </c>
      <c r="I4497" s="69">
        <v>-1.74803</v>
      </c>
      <c r="J4497" s="69">
        <v>327</v>
      </c>
      <c r="K4497" s="69">
        <v>0</v>
      </c>
      <c r="L4497" s="69">
        <f>COUNTIFS(Aéroports!$C$2:$C$5193,Aéroports!$C4497,Aéroports!$D$2:$D$5193,Aéroports!$D4497)</f>
        <v>1</v>
      </c>
      <c r="M4497" s="69" t="str">
        <f>IF(AND(Formulaire!$H$15=Aéroports!$E4497,--ISNUMBER(IFERROR(SEARCH(Formulaire!$H$16,$C4497,1),""))=1),MAX(M$1:M4496)+1,"")</f>
        <v/>
      </c>
      <c r="N4497" s="69" t="str">
        <f>IF(AND(Formulaire!$H$21=Aéroports!$E4497,--ISNUMBER(IFERROR(SEARCH(Formulaire!$H$22,$C4497,1),""))=1),MAX(N$1:N4496)+1,"")</f>
        <v/>
      </c>
      <c r="O4497" s="69" t="str">
        <f>IF(AND(Formulaire!$H$27=Aéroports!$E4497,--ISNUMBER(IFERROR(SEARCH(Formulaire!$H$28,$C4497,1),""))=1),MAX(O$1:O4496)+1,"")</f>
        <v/>
      </c>
      <c r="Q4497" s="91" t="str">
        <f>IFERROR(INDEX($C$2:$C$5193,MATCH(ROWS(M$2:M4497),M$2:M$5193,0)),"")</f>
        <v/>
      </c>
      <c r="R4497" s="70" t="str">
        <f>IFERROR(INDEX($C$2:$C$5193,MATCH(ROWS(N$2:N4497),N$2:N$5193,0)),"")</f>
        <v/>
      </c>
      <c r="S4497" s="92" t="str">
        <f>IFERROR(INDEX($C$2:$C$5193,MATCH(ROWS(O$2:O4497),O$2:O$5193,0)),"")</f>
        <v/>
      </c>
    </row>
    <row r="4498" spans="1:19" x14ac:dyDescent="0.25">
      <c r="A4498" s="68">
        <v>506</v>
      </c>
      <c r="B4498" s="68" t="s">
        <v>16358</v>
      </c>
      <c r="C4498" s="68" t="s">
        <v>16359</v>
      </c>
      <c r="D4498" s="68" t="s">
        <v>16321</v>
      </c>
      <c r="E4498" s="68" t="s">
        <v>22495</v>
      </c>
      <c r="F4498" s="68" t="s">
        <v>16360</v>
      </c>
      <c r="G4498" s="68" t="s">
        <v>16361</v>
      </c>
      <c r="H4498" s="68">
        <v>51.323900000000002</v>
      </c>
      <c r="I4498" s="68">
        <v>-0.84750000000000003</v>
      </c>
      <c r="J4498" s="68">
        <v>325</v>
      </c>
      <c r="K4498" s="68">
        <v>0</v>
      </c>
      <c r="L4498" s="68">
        <f>COUNTIFS(Aéroports!$C$2:$C$5193,Aéroports!$C4498,Aéroports!$D$2:$D$5193,Aéroports!$D4498)</f>
        <v>1</v>
      </c>
      <c r="M4498" s="68" t="str">
        <f>IF(AND(Formulaire!$H$15=Aéroports!$E4498,--ISNUMBER(IFERROR(SEARCH(Formulaire!$H$16,$C4498,1),""))=1),MAX(M$1:M4497)+1,"")</f>
        <v/>
      </c>
      <c r="N4498" s="68" t="str">
        <f>IF(AND(Formulaire!$H$21=Aéroports!$E4498,--ISNUMBER(IFERROR(SEARCH(Formulaire!$H$22,$C4498,1),""))=1),MAX(N$1:N4497)+1,"")</f>
        <v/>
      </c>
      <c r="O4498" s="68" t="str">
        <f>IF(AND(Formulaire!$H$27=Aéroports!$E4498,--ISNUMBER(IFERROR(SEARCH(Formulaire!$H$28,$C4498,1),""))=1),MAX(O$1:O4497)+1,"")</f>
        <v/>
      </c>
      <c r="Q4498" s="91" t="str">
        <f>IFERROR(INDEX($C$2:$C$5193,MATCH(ROWS(M$2:M4498),M$2:M$5193,0)),"")</f>
        <v/>
      </c>
      <c r="R4498" s="70" t="str">
        <f>IFERROR(INDEX($C$2:$C$5193,MATCH(ROWS(N$2:N4498),N$2:N$5193,0)),"")</f>
        <v/>
      </c>
      <c r="S4498" s="92" t="str">
        <f>IFERROR(INDEX($C$2:$C$5193,MATCH(ROWS(O$2:O4498),O$2:O$5193,0)),"")</f>
        <v/>
      </c>
    </row>
    <row r="4499" spans="1:19" x14ac:dyDescent="0.25">
      <c r="A4499" s="69">
        <v>514</v>
      </c>
      <c r="B4499" s="69" t="s">
        <v>16362</v>
      </c>
      <c r="C4499" s="69" t="s">
        <v>16363</v>
      </c>
      <c r="D4499" s="69" t="s">
        <v>16321</v>
      </c>
      <c r="E4499" s="69" t="s">
        <v>22495</v>
      </c>
      <c r="F4499" s="69" t="s">
        <v>16364</v>
      </c>
      <c r="G4499" s="69" t="s">
        <v>16365</v>
      </c>
      <c r="H4499" s="69">
        <v>53.771700000000003</v>
      </c>
      <c r="I4499" s="69">
        <v>-3.02861</v>
      </c>
      <c r="J4499" s="69">
        <v>34</v>
      </c>
      <c r="K4499" s="69">
        <v>0</v>
      </c>
      <c r="L4499" s="69">
        <f>COUNTIFS(Aéroports!$C$2:$C$5193,Aéroports!$C4499,Aéroports!$D$2:$D$5193,Aéroports!$D4499)</f>
        <v>1</v>
      </c>
      <c r="M4499" s="69" t="str">
        <f>IF(AND(Formulaire!$H$15=Aéroports!$E4499,--ISNUMBER(IFERROR(SEARCH(Formulaire!$H$16,$C4499,1),""))=1),MAX(M$1:M4498)+1,"")</f>
        <v/>
      </c>
      <c r="N4499" s="69" t="str">
        <f>IF(AND(Formulaire!$H$21=Aéroports!$E4499,--ISNUMBER(IFERROR(SEARCH(Formulaire!$H$22,$C4499,1),""))=1),MAX(N$1:N4498)+1,"")</f>
        <v/>
      </c>
      <c r="O4499" s="69" t="str">
        <f>IF(AND(Formulaire!$H$27=Aéroports!$E4499,--ISNUMBER(IFERROR(SEARCH(Formulaire!$H$28,$C4499,1),""))=1),MAX(O$1:O4498)+1,"")</f>
        <v/>
      </c>
      <c r="Q4499" s="91" t="str">
        <f>IFERROR(INDEX($C$2:$C$5193,MATCH(ROWS(M$2:M4499),M$2:M$5193,0)),"")</f>
        <v/>
      </c>
      <c r="R4499" s="70" t="str">
        <f>IFERROR(INDEX($C$2:$C$5193,MATCH(ROWS(N$2:N4499),N$2:N$5193,0)),"")</f>
        <v/>
      </c>
      <c r="S4499" s="92" t="str">
        <f>IFERROR(INDEX($C$2:$C$5193,MATCH(ROWS(O$2:O4499),O$2:O$5193,0)),"")</f>
        <v/>
      </c>
    </row>
    <row r="4500" spans="1:19" x14ac:dyDescent="0.25">
      <c r="A4500" s="68">
        <v>494</v>
      </c>
      <c r="B4500" s="68" t="s">
        <v>16366</v>
      </c>
      <c r="C4500" s="68" t="s">
        <v>16367</v>
      </c>
      <c r="D4500" s="68" t="s">
        <v>16321</v>
      </c>
      <c r="E4500" s="68" t="s">
        <v>22495</v>
      </c>
      <c r="F4500" s="68" t="s">
        <v>16368</v>
      </c>
      <c r="G4500" s="68" t="s">
        <v>16369</v>
      </c>
      <c r="H4500" s="68">
        <v>50.78</v>
      </c>
      <c r="I4500" s="68">
        <v>-1.8425</v>
      </c>
      <c r="J4500" s="68">
        <v>38</v>
      </c>
      <c r="K4500" s="68">
        <v>0</v>
      </c>
      <c r="L4500" s="68">
        <f>COUNTIFS(Aéroports!$C$2:$C$5193,Aéroports!$C4500,Aéroports!$D$2:$D$5193,Aéroports!$D4500)</f>
        <v>1</v>
      </c>
      <c r="M4500" s="68" t="str">
        <f>IF(AND(Formulaire!$H$15=Aéroports!$E4500,--ISNUMBER(IFERROR(SEARCH(Formulaire!$H$16,$C4500,1),""))=1),MAX(M$1:M4499)+1,"")</f>
        <v/>
      </c>
      <c r="N4500" s="68" t="str">
        <f>IF(AND(Formulaire!$H$21=Aéroports!$E4500,--ISNUMBER(IFERROR(SEARCH(Formulaire!$H$22,$C4500,1),""))=1),MAX(N$1:N4499)+1,"")</f>
        <v/>
      </c>
      <c r="O4500" s="68" t="str">
        <f>IF(AND(Formulaire!$H$27=Aéroports!$E4500,--ISNUMBER(IFERROR(SEARCH(Formulaire!$H$28,$C4500,1),""))=1),MAX(O$1:O4499)+1,"")</f>
        <v/>
      </c>
      <c r="Q4500" s="91" t="str">
        <f>IFERROR(INDEX($C$2:$C$5193,MATCH(ROWS(M$2:M4500),M$2:M$5193,0)),"")</f>
        <v/>
      </c>
      <c r="R4500" s="70" t="str">
        <f>IFERROR(INDEX($C$2:$C$5193,MATCH(ROWS(N$2:N4500),N$2:N$5193,0)),"")</f>
        <v/>
      </c>
      <c r="S4500" s="92" t="str">
        <f>IFERROR(INDEX($C$2:$C$5193,MATCH(ROWS(O$2:O4500),O$2:O$5193,0)),"")</f>
        <v/>
      </c>
    </row>
    <row r="4501" spans="1:19" x14ac:dyDescent="0.25">
      <c r="A4501" s="69">
        <v>490</v>
      </c>
      <c r="B4501" s="69" t="s">
        <v>16370</v>
      </c>
      <c r="C4501" s="69" t="s">
        <v>16371</v>
      </c>
      <c r="D4501" s="69" t="s">
        <v>16321</v>
      </c>
      <c r="E4501" s="69" t="s">
        <v>22495</v>
      </c>
      <c r="F4501" s="69" t="s">
        <v>16372</v>
      </c>
      <c r="G4501" s="69" t="s">
        <v>16373</v>
      </c>
      <c r="H4501" s="69">
        <v>51.3827</v>
      </c>
      <c r="I4501" s="69">
        <v>-2.71909</v>
      </c>
      <c r="J4501" s="69">
        <v>622</v>
      </c>
      <c r="K4501" s="69">
        <v>0</v>
      </c>
      <c r="L4501" s="69">
        <f>COUNTIFS(Aéroports!$C$2:$C$5193,Aéroports!$C4501,Aéroports!$D$2:$D$5193,Aéroports!$D4501)</f>
        <v>1</v>
      </c>
      <c r="M4501" s="69" t="str">
        <f>IF(AND(Formulaire!$H$15=Aéroports!$E4501,--ISNUMBER(IFERROR(SEARCH(Formulaire!$H$16,$C4501,1),""))=1),MAX(M$1:M4500)+1,"")</f>
        <v/>
      </c>
      <c r="N4501" s="69" t="str">
        <f>IF(AND(Formulaire!$H$21=Aéroports!$E4501,--ISNUMBER(IFERROR(SEARCH(Formulaire!$H$22,$C4501,1),""))=1),MAX(N$1:N4500)+1,"")</f>
        <v/>
      </c>
      <c r="O4501" s="69" t="str">
        <f>IF(AND(Formulaire!$H$27=Aéroports!$E4501,--ISNUMBER(IFERROR(SEARCH(Formulaire!$H$28,$C4501,1),""))=1),MAX(O$1:O4500)+1,"")</f>
        <v/>
      </c>
      <c r="Q4501" s="91" t="str">
        <f>IFERROR(INDEX($C$2:$C$5193,MATCH(ROWS(M$2:M4501),M$2:M$5193,0)),"")</f>
        <v/>
      </c>
      <c r="R4501" s="70" t="str">
        <f>IFERROR(INDEX($C$2:$C$5193,MATCH(ROWS(N$2:N4501),N$2:N$5193,0)),"")</f>
        <v/>
      </c>
      <c r="S4501" s="92" t="str">
        <f>IFERROR(INDEX($C$2:$C$5193,MATCH(ROWS(O$2:O4501),O$2:O$5193,0)),"")</f>
        <v/>
      </c>
    </row>
    <row r="4502" spans="1:19" x14ac:dyDescent="0.25">
      <c r="A4502" s="68">
        <v>561</v>
      </c>
      <c r="B4502" s="68" t="s">
        <v>16377</v>
      </c>
      <c r="C4502" s="68" t="s">
        <v>16378</v>
      </c>
      <c r="D4502" s="68" t="s">
        <v>16321</v>
      </c>
      <c r="E4502" s="68" t="s">
        <v>22495</v>
      </c>
      <c r="F4502" s="68" t="s">
        <v>16379</v>
      </c>
      <c r="G4502" s="68" t="s">
        <v>16380</v>
      </c>
      <c r="H4502" s="68">
        <v>51.75</v>
      </c>
      <c r="I4502" s="68">
        <v>-1.58362</v>
      </c>
      <c r="J4502" s="68">
        <v>288</v>
      </c>
      <c r="K4502" s="68">
        <v>0</v>
      </c>
      <c r="L4502" s="68">
        <f>COUNTIFS(Aéroports!$C$2:$C$5193,Aéroports!$C4502,Aéroports!$D$2:$D$5193,Aéroports!$D4502)</f>
        <v>1</v>
      </c>
      <c r="M4502" s="68" t="str">
        <f>IF(AND(Formulaire!$H$15=Aéroports!$E4502,--ISNUMBER(IFERROR(SEARCH(Formulaire!$H$16,$C4502,1),""))=1),MAX(M$1:M4501)+1,"")</f>
        <v/>
      </c>
      <c r="N4502" s="68" t="str">
        <f>IF(AND(Formulaire!$H$21=Aéroports!$E4502,--ISNUMBER(IFERROR(SEARCH(Formulaire!$H$22,$C4502,1),""))=1),MAX(N$1:N4501)+1,"")</f>
        <v/>
      </c>
      <c r="O4502" s="68" t="str">
        <f>IF(AND(Formulaire!$H$27=Aéroports!$E4502,--ISNUMBER(IFERROR(SEARCH(Formulaire!$H$28,$C4502,1),""))=1),MAX(O$1:O4501)+1,"")</f>
        <v/>
      </c>
      <c r="Q4502" s="91" t="str">
        <f>IFERROR(INDEX($C$2:$C$5193,MATCH(ROWS(M$2:M4502),M$2:M$5193,0)),"")</f>
        <v/>
      </c>
      <c r="R4502" s="70" t="str">
        <f>IFERROR(INDEX($C$2:$C$5193,MATCH(ROWS(N$2:N4502),N$2:N$5193,0)),"")</f>
        <v/>
      </c>
      <c r="S4502" s="92" t="str">
        <f>IFERROR(INDEX($C$2:$C$5193,MATCH(ROWS(O$2:O4502),O$2:O$5193,0)),"")</f>
        <v/>
      </c>
    </row>
    <row r="4503" spans="1:19" x14ac:dyDescent="0.25">
      <c r="A4503" s="69">
        <v>545</v>
      </c>
      <c r="B4503" s="69" t="s">
        <v>16381</v>
      </c>
      <c r="C4503" s="69" t="s">
        <v>16382</v>
      </c>
      <c r="D4503" s="69" t="s">
        <v>16321</v>
      </c>
      <c r="E4503" s="69" t="s">
        <v>22495</v>
      </c>
      <c r="F4503" s="69" t="s">
        <v>16383</v>
      </c>
      <c r="G4503" s="69" t="s">
        <v>16384</v>
      </c>
      <c r="H4503" s="69">
        <v>52.204999999999998</v>
      </c>
      <c r="I4503" s="69">
        <v>0.17499999999999999</v>
      </c>
      <c r="J4503" s="69">
        <v>47</v>
      </c>
      <c r="K4503" s="69">
        <v>0</v>
      </c>
      <c r="L4503" s="69">
        <f>COUNTIFS(Aéroports!$C$2:$C$5193,Aéroports!$C4503,Aéroports!$D$2:$D$5193,Aéroports!$D4503)</f>
        <v>1</v>
      </c>
      <c r="M4503" s="69" t="str">
        <f>IF(AND(Formulaire!$H$15=Aéroports!$E4503,--ISNUMBER(IFERROR(SEARCH(Formulaire!$H$16,$C4503,1),""))=1),MAX(M$1:M4502)+1,"")</f>
        <v/>
      </c>
      <c r="N4503" s="69" t="str">
        <f>IF(AND(Formulaire!$H$21=Aéroports!$E4503,--ISNUMBER(IFERROR(SEARCH(Formulaire!$H$22,$C4503,1),""))=1),MAX(N$1:N4502)+1,"")</f>
        <v/>
      </c>
      <c r="O4503" s="69" t="str">
        <f>IF(AND(Formulaire!$H$27=Aéroports!$E4503,--ISNUMBER(IFERROR(SEARCH(Formulaire!$H$28,$C4503,1),""))=1),MAX(O$1:O4502)+1,"")</f>
        <v/>
      </c>
      <c r="Q4503" s="91" t="str">
        <f>IFERROR(INDEX($C$2:$C$5193,MATCH(ROWS(M$2:M4503),M$2:M$5193,0)),"")</f>
        <v/>
      </c>
      <c r="R4503" s="70" t="str">
        <f>IFERROR(INDEX($C$2:$C$5193,MATCH(ROWS(N$2:N4503),N$2:N$5193,0)),"")</f>
        <v/>
      </c>
      <c r="S4503" s="92" t="str">
        <f>IFERROR(INDEX($C$2:$C$5193,MATCH(ROWS(O$2:O4503),O$2:O$5193,0)),"")</f>
        <v/>
      </c>
    </row>
    <row r="4504" spans="1:19" x14ac:dyDescent="0.25">
      <c r="A4504" s="68">
        <v>5563</v>
      </c>
      <c r="B4504" s="68" t="s">
        <v>16385</v>
      </c>
      <c r="C4504" s="68" t="s">
        <v>16386</v>
      </c>
      <c r="D4504" s="68" t="s">
        <v>16321</v>
      </c>
      <c r="E4504" s="68" t="s">
        <v>22495</v>
      </c>
      <c r="F4504" s="68" t="s">
        <v>16387</v>
      </c>
      <c r="G4504" s="68" t="s">
        <v>16388</v>
      </c>
      <c r="H4504" s="68">
        <v>55.437199999999997</v>
      </c>
      <c r="I4504" s="68">
        <v>-5.6863900000000003</v>
      </c>
      <c r="J4504" s="68">
        <v>42</v>
      </c>
      <c r="K4504" s="68">
        <v>0</v>
      </c>
      <c r="L4504" s="68">
        <f>COUNTIFS(Aéroports!$C$2:$C$5193,Aéroports!$C4504,Aéroports!$D$2:$D$5193,Aéroports!$D4504)</f>
        <v>1</v>
      </c>
      <c r="M4504" s="68" t="str">
        <f>IF(AND(Formulaire!$H$15=Aéroports!$E4504,--ISNUMBER(IFERROR(SEARCH(Formulaire!$H$16,$C4504,1),""))=1),MAX(M$1:M4503)+1,"")</f>
        <v/>
      </c>
      <c r="N4504" s="68" t="str">
        <f>IF(AND(Formulaire!$H$21=Aéroports!$E4504,--ISNUMBER(IFERROR(SEARCH(Formulaire!$H$22,$C4504,1),""))=1),MAX(N$1:N4503)+1,"")</f>
        <v/>
      </c>
      <c r="O4504" s="68" t="str">
        <f>IF(AND(Formulaire!$H$27=Aéroports!$E4504,--ISNUMBER(IFERROR(SEARCH(Formulaire!$H$28,$C4504,1),""))=1),MAX(O$1:O4503)+1,"")</f>
        <v/>
      </c>
      <c r="Q4504" s="91" t="str">
        <f>IFERROR(INDEX($C$2:$C$5193,MATCH(ROWS(M$2:M4504),M$2:M$5193,0)),"")</f>
        <v/>
      </c>
      <c r="R4504" s="70" t="str">
        <f>IFERROR(INDEX($C$2:$C$5193,MATCH(ROWS(N$2:N4504),N$2:N$5193,0)),"")</f>
        <v/>
      </c>
      <c r="S4504" s="92" t="str">
        <f>IFERROR(INDEX($C$2:$C$5193,MATCH(ROWS(O$2:O4504),O$2:O$5193,0)),"")</f>
        <v/>
      </c>
    </row>
    <row r="4505" spans="1:19" x14ac:dyDescent="0.25">
      <c r="A4505" s="69">
        <v>488</v>
      </c>
      <c r="B4505" s="69" t="s">
        <v>16389</v>
      </c>
      <c r="C4505" s="69" t="s">
        <v>16390</v>
      </c>
      <c r="D4505" s="69" t="s">
        <v>16321</v>
      </c>
      <c r="E4505" s="69" t="s">
        <v>22495</v>
      </c>
      <c r="F4505" s="69" t="s">
        <v>16391</v>
      </c>
      <c r="G4505" s="69" t="s">
        <v>16392</v>
      </c>
      <c r="H4505" s="69">
        <v>51.396700000000003</v>
      </c>
      <c r="I4505" s="69">
        <v>-3.3433299999999999</v>
      </c>
      <c r="J4505" s="69">
        <v>220</v>
      </c>
      <c r="K4505" s="69">
        <v>0</v>
      </c>
      <c r="L4505" s="69">
        <f>COUNTIFS(Aéroports!$C$2:$C$5193,Aéroports!$C4505,Aéroports!$D$2:$D$5193,Aéroports!$D4505)</f>
        <v>1</v>
      </c>
      <c r="M4505" s="69" t="str">
        <f>IF(AND(Formulaire!$H$15=Aéroports!$E4505,--ISNUMBER(IFERROR(SEARCH(Formulaire!$H$16,$C4505,1),""))=1),MAX(M$1:M4504)+1,"")</f>
        <v/>
      </c>
      <c r="N4505" s="69" t="str">
        <f>IF(AND(Formulaire!$H$21=Aéroports!$E4505,--ISNUMBER(IFERROR(SEARCH(Formulaire!$H$22,$C4505,1),""))=1),MAX(N$1:N4504)+1,"")</f>
        <v/>
      </c>
      <c r="O4505" s="69" t="str">
        <f>IF(AND(Formulaire!$H$27=Aéroports!$E4505,--ISNUMBER(IFERROR(SEARCH(Formulaire!$H$28,$C4505,1),""))=1),MAX(O$1:O4504)+1,"")</f>
        <v/>
      </c>
      <c r="Q4505" s="91" t="str">
        <f>IFERROR(INDEX($C$2:$C$5193,MATCH(ROWS(M$2:M4505),M$2:M$5193,0)),"")</f>
        <v/>
      </c>
      <c r="R4505" s="70" t="str">
        <f>IFERROR(INDEX($C$2:$C$5193,MATCH(ROWS(N$2:N4505),N$2:N$5193,0)),"")</f>
        <v/>
      </c>
      <c r="S4505" s="92" t="str">
        <f>IFERROR(INDEX($C$2:$C$5193,MATCH(ROWS(O$2:O4505),O$2:O$5193,0)),"")</f>
        <v/>
      </c>
    </row>
    <row r="4506" spans="1:19" x14ac:dyDescent="0.25">
      <c r="A4506" s="68">
        <v>512</v>
      </c>
      <c r="B4506" s="68" t="s">
        <v>16393</v>
      </c>
      <c r="C4506" s="68" t="s">
        <v>16394</v>
      </c>
      <c r="D4506" s="68" t="s">
        <v>16321</v>
      </c>
      <c r="E4506" s="68" t="s">
        <v>22495</v>
      </c>
      <c r="F4506" s="68" t="s">
        <v>16395</v>
      </c>
      <c r="G4506" s="68" t="s">
        <v>16396</v>
      </c>
      <c r="H4506" s="68">
        <v>54.9375</v>
      </c>
      <c r="I4506" s="68">
        <v>-2.8091699999999999</v>
      </c>
      <c r="J4506" s="68">
        <v>190</v>
      </c>
      <c r="K4506" s="68">
        <v>0</v>
      </c>
      <c r="L4506" s="68">
        <f>COUNTIFS(Aéroports!$C$2:$C$5193,Aéroports!$C4506,Aéroports!$D$2:$D$5193,Aéroports!$D4506)</f>
        <v>1</v>
      </c>
      <c r="M4506" s="68" t="str">
        <f>IF(AND(Formulaire!$H$15=Aéroports!$E4506,--ISNUMBER(IFERROR(SEARCH(Formulaire!$H$16,$C4506,1),""))=1),MAX(M$1:M4505)+1,"")</f>
        <v/>
      </c>
      <c r="N4506" s="68" t="str">
        <f>IF(AND(Formulaire!$H$21=Aéroports!$E4506,--ISNUMBER(IFERROR(SEARCH(Formulaire!$H$22,$C4506,1),""))=1),MAX(N$1:N4505)+1,"")</f>
        <v/>
      </c>
      <c r="O4506" s="68" t="str">
        <f>IF(AND(Formulaire!$H$27=Aéroports!$E4506,--ISNUMBER(IFERROR(SEARCH(Formulaire!$H$28,$C4506,1),""))=1),MAX(O$1:O4505)+1,"")</f>
        <v/>
      </c>
      <c r="Q4506" s="91" t="str">
        <f>IFERROR(INDEX($C$2:$C$5193,MATCH(ROWS(M$2:M4506),M$2:M$5193,0)),"")</f>
        <v/>
      </c>
      <c r="R4506" s="70" t="str">
        <f>IFERROR(INDEX($C$2:$C$5193,MATCH(ROWS(N$2:N4506),N$2:N$5193,0)),"")</f>
        <v/>
      </c>
      <c r="S4506" s="92" t="str">
        <f>IFERROR(INDEX($C$2:$C$5193,MATCH(ROWS(O$2:O4506),O$2:O$5193,0)),"")</f>
        <v/>
      </c>
    </row>
    <row r="4507" spans="1:19" x14ac:dyDescent="0.25">
      <c r="A4507" s="69">
        <v>7492</v>
      </c>
      <c r="B4507" s="69" t="s">
        <v>16397</v>
      </c>
      <c r="C4507" s="69" t="s">
        <v>16398</v>
      </c>
      <c r="D4507" s="69" t="s">
        <v>16321</v>
      </c>
      <c r="E4507" s="69" t="s">
        <v>22495</v>
      </c>
      <c r="F4507" s="69" t="s">
        <v>16399</v>
      </c>
      <c r="G4507" s="69" t="s">
        <v>16400</v>
      </c>
      <c r="H4507" s="69">
        <v>56.057499999999997</v>
      </c>
      <c r="I4507" s="69">
        <v>-6.2430599999999998</v>
      </c>
      <c r="J4507" s="69">
        <v>44</v>
      </c>
      <c r="K4507" s="69">
        <v>0</v>
      </c>
      <c r="L4507" s="69">
        <f>COUNTIFS(Aéroports!$C$2:$C$5193,Aéroports!$C4507,Aéroports!$D$2:$D$5193,Aéroports!$D4507)</f>
        <v>1</v>
      </c>
      <c r="M4507" s="69" t="str">
        <f>IF(AND(Formulaire!$H$15=Aéroports!$E4507,--ISNUMBER(IFERROR(SEARCH(Formulaire!$H$16,$C4507,1),""))=1),MAX(M$1:M4506)+1,"")</f>
        <v/>
      </c>
      <c r="N4507" s="69" t="str">
        <f>IF(AND(Formulaire!$H$21=Aéroports!$E4507,--ISNUMBER(IFERROR(SEARCH(Formulaire!$H$22,$C4507,1),""))=1),MAX(N$1:N4506)+1,"")</f>
        <v/>
      </c>
      <c r="O4507" s="69" t="str">
        <f>IF(AND(Formulaire!$H$27=Aéroports!$E4507,--ISNUMBER(IFERROR(SEARCH(Formulaire!$H$28,$C4507,1),""))=1),MAX(O$1:O4506)+1,"")</f>
        <v/>
      </c>
      <c r="Q4507" s="91" t="str">
        <f>IFERROR(INDEX($C$2:$C$5193,MATCH(ROWS(M$2:M4507),M$2:M$5193,0)),"")</f>
        <v/>
      </c>
      <c r="R4507" s="70" t="str">
        <f>IFERROR(INDEX($C$2:$C$5193,MATCH(ROWS(N$2:N4507),N$2:N$5193,0)),"")</f>
        <v/>
      </c>
      <c r="S4507" s="92" t="str">
        <f>IFERROR(INDEX($C$2:$C$5193,MATCH(ROWS(O$2:O4507),O$2:O$5193,0)),"")</f>
        <v/>
      </c>
    </row>
    <row r="4508" spans="1:19" x14ac:dyDescent="0.25">
      <c r="A4508" s="68">
        <v>565</v>
      </c>
      <c r="B4508" s="68" t="s">
        <v>16401</v>
      </c>
      <c r="C4508" s="68" t="s">
        <v>16402</v>
      </c>
      <c r="D4508" s="68" t="s">
        <v>16321</v>
      </c>
      <c r="E4508" s="68" t="s">
        <v>22495</v>
      </c>
      <c r="F4508" s="68" t="s">
        <v>16403</v>
      </c>
      <c r="G4508" s="68" t="s">
        <v>16404</v>
      </c>
      <c r="H4508" s="68">
        <v>53.093000000000004</v>
      </c>
      <c r="I4508" s="68">
        <v>-0.16601399999999999</v>
      </c>
      <c r="J4508" s="68">
        <v>25</v>
      </c>
      <c r="K4508" s="68">
        <v>0</v>
      </c>
      <c r="L4508" s="68">
        <f>COUNTIFS(Aéroports!$C$2:$C$5193,Aéroports!$C4508,Aéroports!$D$2:$D$5193,Aéroports!$D4508)</f>
        <v>1</v>
      </c>
      <c r="M4508" s="68" t="str">
        <f>IF(AND(Formulaire!$H$15=Aéroports!$E4508,--ISNUMBER(IFERROR(SEARCH(Formulaire!$H$16,$C4508,1),""))=1),MAX(M$1:M4507)+1,"")</f>
        <v/>
      </c>
      <c r="N4508" s="68" t="str">
        <f>IF(AND(Formulaire!$H$21=Aéroports!$E4508,--ISNUMBER(IFERROR(SEARCH(Formulaire!$H$22,$C4508,1),""))=1),MAX(N$1:N4507)+1,"")</f>
        <v/>
      </c>
      <c r="O4508" s="68" t="str">
        <f>IF(AND(Formulaire!$H$27=Aéroports!$E4508,--ISNUMBER(IFERROR(SEARCH(Formulaire!$H$28,$C4508,1),""))=1),MAX(O$1:O4507)+1,"")</f>
        <v/>
      </c>
      <c r="Q4508" s="91" t="str">
        <f>IFERROR(INDEX($C$2:$C$5193,MATCH(ROWS(M$2:M4508),M$2:M$5193,0)),"")</f>
        <v/>
      </c>
      <c r="R4508" s="70" t="str">
        <f>IFERROR(INDEX($C$2:$C$5193,MATCH(ROWS(N$2:N4508),N$2:N$5193,0)),"")</f>
        <v/>
      </c>
      <c r="S4508" s="92" t="str">
        <f>IFERROR(INDEX($C$2:$C$5193,MATCH(ROWS(O$2:O4508),O$2:O$5193,0)),"")</f>
        <v/>
      </c>
    </row>
    <row r="4509" spans="1:19" x14ac:dyDescent="0.25">
      <c r="A4509" s="69">
        <v>470</v>
      </c>
      <c r="B4509" s="69" t="s">
        <v>16405</v>
      </c>
      <c r="C4509" s="69" t="s">
        <v>16406</v>
      </c>
      <c r="D4509" s="69" t="s">
        <v>16321</v>
      </c>
      <c r="E4509" s="69" t="s">
        <v>22495</v>
      </c>
      <c r="F4509" s="69" t="s">
        <v>16407</v>
      </c>
      <c r="G4509" s="69" t="s">
        <v>16408</v>
      </c>
      <c r="H4509" s="69">
        <v>52.369700000000002</v>
      </c>
      <c r="I4509" s="69">
        <v>-1.4797199999999999</v>
      </c>
      <c r="J4509" s="69">
        <v>267</v>
      </c>
      <c r="K4509" s="69">
        <v>0</v>
      </c>
      <c r="L4509" s="69">
        <f>COUNTIFS(Aéroports!$C$2:$C$5193,Aéroports!$C4509,Aéroports!$D$2:$D$5193,Aéroports!$D4509)</f>
        <v>1</v>
      </c>
      <c r="M4509" s="69" t="str">
        <f>IF(AND(Formulaire!$H$15=Aéroports!$E4509,--ISNUMBER(IFERROR(SEARCH(Formulaire!$H$16,$C4509,1),""))=1),MAX(M$1:M4508)+1,"")</f>
        <v/>
      </c>
      <c r="N4509" s="69" t="str">
        <f>IF(AND(Formulaire!$H$21=Aéroports!$E4509,--ISNUMBER(IFERROR(SEARCH(Formulaire!$H$22,$C4509,1),""))=1),MAX(N$1:N4508)+1,"")</f>
        <v/>
      </c>
      <c r="O4509" s="69" t="str">
        <f>IF(AND(Formulaire!$H$27=Aéroports!$E4509,--ISNUMBER(IFERROR(SEARCH(Formulaire!$H$28,$C4509,1),""))=1),MAX(O$1:O4508)+1,"")</f>
        <v/>
      </c>
      <c r="Q4509" s="91" t="str">
        <f>IFERROR(INDEX($C$2:$C$5193,MATCH(ROWS(M$2:M4509),M$2:M$5193,0)),"")</f>
        <v/>
      </c>
      <c r="R4509" s="70" t="str">
        <f>IFERROR(INDEX($C$2:$C$5193,MATCH(ROWS(N$2:N4509),N$2:N$5193,0)),"")</f>
        <v/>
      </c>
      <c r="S4509" s="92" t="str">
        <f>IFERROR(INDEX($C$2:$C$5193,MATCH(ROWS(O$2:O4509),O$2:O$5193,0)),"")</f>
        <v/>
      </c>
    </row>
    <row r="4510" spans="1:19" x14ac:dyDescent="0.25">
      <c r="A4510" s="68">
        <v>5562</v>
      </c>
      <c r="B4510" s="68" t="s">
        <v>16409</v>
      </c>
      <c r="C4510" s="68" t="s">
        <v>16410</v>
      </c>
      <c r="D4510" s="68" t="s">
        <v>16321</v>
      </c>
      <c r="E4510" s="68" t="s">
        <v>22495</v>
      </c>
      <c r="F4510" s="68" t="s">
        <v>16411</v>
      </c>
      <c r="G4510" s="68" t="s">
        <v>16412</v>
      </c>
      <c r="H4510" s="68">
        <v>53.480539999999998</v>
      </c>
      <c r="I4510" s="68">
        <v>-1.010656</v>
      </c>
      <c r="J4510" s="68">
        <v>55</v>
      </c>
      <c r="K4510" s="68">
        <v>0</v>
      </c>
      <c r="L4510" s="68">
        <f>COUNTIFS(Aéroports!$C$2:$C$5193,Aéroports!$C4510,Aéroports!$D$2:$D$5193,Aéroports!$D4510)</f>
        <v>1</v>
      </c>
      <c r="M4510" s="68" t="str">
        <f>IF(AND(Formulaire!$H$15=Aéroports!$E4510,--ISNUMBER(IFERROR(SEARCH(Formulaire!$H$16,$C4510,1),""))=1),MAX(M$1:M4509)+1,"")</f>
        <v/>
      </c>
      <c r="N4510" s="68" t="str">
        <f>IF(AND(Formulaire!$H$21=Aéroports!$E4510,--ISNUMBER(IFERROR(SEARCH(Formulaire!$H$22,$C4510,1),""))=1),MAX(N$1:N4509)+1,"")</f>
        <v/>
      </c>
      <c r="O4510" s="68" t="str">
        <f>IF(AND(Formulaire!$H$27=Aéroports!$E4510,--ISNUMBER(IFERROR(SEARCH(Formulaire!$H$28,$C4510,1),""))=1),MAX(O$1:O4509)+1,"")</f>
        <v/>
      </c>
      <c r="Q4510" s="91" t="str">
        <f>IFERROR(INDEX($C$2:$C$5193,MATCH(ROWS(M$2:M4510),M$2:M$5193,0)),"")</f>
        <v/>
      </c>
      <c r="R4510" s="70" t="str">
        <f>IFERROR(INDEX($C$2:$C$5193,MATCH(ROWS(N$2:N4510),N$2:N$5193,0)),"")</f>
        <v/>
      </c>
      <c r="S4510" s="92" t="str">
        <f>IFERROR(INDEX($C$2:$C$5193,MATCH(ROWS(O$2:O4510),O$2:O$5193,0)),"")</f>
        <v/>
      </c>
    </row>
    <row r="4511" spans="1:19" x14ac:dyDescent="0.25">
      <c r="A4511" s="69">
        <v>540</v>
      </c>
      <c r="B4511" s="69" t="s">
        <v>16413</v>
      </c>
      <c r="C4511" s="69" t="s">
        <v>16414</v>
      </c>
      <c r="D4511" s="69" t="s">
        <v>16321</v>
      </c>
      <c r="E4511" s="69" t="s">
        <v>22495</v>
      </c>
      <c r="F4511" s="69" t="s">
        <v>16415</v>
      </c>
      <c r="G4511" s="69" t="s">
        <v>16416</v>
      </c>
      <c r="H4511" s="69">
        <v>56.452500000000001</v>
      </c>
      <c r="I4511" s="69">
        <v>-3.02583</v>
      </c>
      <c r="J4511" s="69">
        <v>17</v>
      </c>
      <c r="K4511" s="69">
        <v>0</v>
      </c>
      <c r="L4511" s="69">
        <f>COUNTIFS(Aéroports!$C$2:$C$5193,Aéroports!$C4511,Aéroports!$D$2:$D$5193,Aéroports!$D4511)</f>
        <v>1</v>
      </c>
      <c r="M4511" s="69" t="str">
        <f>IF(AND(Formulaire!$H$15=Aéroports!$E4511,--ISNUMBER(IFERROR(SEARCH(Formulaire!$H$16,$C4511,1),""))=1),MAX(M$1:M4510)+1,"")</f>
        <v/>
      </c>
      <c r="N4511" s="69" t="str">
        <f>IF(AND(Formulaire!$H$21=Aéroports!$E4511,--ISNUMBER(IFERROR(SEARCH(Formulaire!$H$22,$C4511,1),""))=1),MAX(N$1:N4510)+1,"")</f>
        <v/>
      </c>
      <c r="O4511" s="69" t="str">
        <f>IF(AND(Formulaire!$H$27=Aéroports!$E4511,--ISNUMBER(IFERROR(SEARCH(Formulaire!$H$28,$C4511,1),""))=1),MAX(O$1:O4510)+1,"")</f>
        <v/>
      </c>
      <c r="Q4511" s="91" t="str">
        <f>IFERROR(INDEX($C$2:$C$5193,MATCH(ROWS(M$2:M4511),M$2:M$5193,0)),"")</f>
        <v/>
      </c>
      <c r="R4511" s="70" t="str">
        <f>IFERROR(INDEX($C$2:$C$5193,MATCH(ROWS(N$2:N4511),N$2:N$5193,0)),"")</f>
        <v/>
      </c>
      <c r="S4511" s="92" t="str">
        <f>IFERROR(INDEX($C$2:$C$5193,MATCH(ROWS(O$2:O4511),O$2:O$5193,0)),"")</f>
        <v/>
      </c>
    </row>
    <row r="4512" spans="1:19" x14ac:dyDescent="0.25">
      <c r="A4512" s="68">
        <v>8813</v>
      </c>
      <c r="B4512" s="68" t="s">
        <v>16417</v>
      </c>
      <c r="C4512" s="68" t="s">
        <v>16418</v>
      </c>
      <c r="D4512" s="68" t="s">
        <v>16321</v>
      </c>
      <c r="E4512" s="68" t="s">
        <v>22495</v>
      </c>
      <c r="F4512" s="68" t="s">
        <v>16419</v>
      </c>
      <c r="G4512" s="68" t="s">
        <v>16420</v>
      </c>
      <c r="H4512" s="68">
        <v>52.090800000000002</v>
      </c>
      <c r="I4512" s="68">
        <v>0.13194400000000001</v>
      </c>
      <c r="J4512" s="68">
        <v>125</v>
      </c>
      <c r="K4512" s="68">
        <v>0</v>
      </c>
      <c r="L4512" s="68">
        <f>COUNTIFS(Aéroports!$C$2:$C$5193,Aéroports!$C4512,Aéroports!$D$2:$D$5193,Aéroports!$D4512)</f>
        <v>1</v>
      </c>
      <c r="M4512" s="68" t="str">
        <f>IF(AND(Formulaire!$H$15=Aéroports!$E4512,--ISNUMBER(IFERROR(SEARCH(Formulaire!$H$16,$C4512,1),""))=1),MAX(M$1:M4511)+1,"")</f>
        <v/>
      </c>
      <c r="N4512" s="68" t="str">
        <f>IF(AND(Formulaire!$H$21=Aéroports!$E4512,--ISNUMBER(IFERROR(SEARCH(Formulaire!$H$22,$C4512,1),""))=1),MAX(N$1:N4511)+1,"")</f>
        <v/>
      </c>
      <c r="O4512" s="68" t="str">
        <f>IF(AND(Formulaire!$H$27=Aéroports!$E4512,--ISNUMBER(IFERROR(SEARCH(Formulaire!$H$28,$C4512,1),""))=1),MAX(O$1:O4511)+1,"")</f>
        <v/>
      </c>
      <c r="Q4512" s="91" t="str">
        <f>IFERROR(INDEX($C$2:$C$5193,MATCH(ROWS(M$2:M4512),M$2:M$5193,0)),"")</f>
        <v/>
      </c>
      <c r="R4512" s="70" t="str">
        <f>IFERROR(INDEX($C$2:$C$5193,MATCH(ROWS(N$2:N4512),N$2:N$5193,0)),"")</f>
        <v/>
      </c>
      <c r="S4512" s="92" t="str">
        <f>IFERROR(INDEX($C$2:$C$5193,MATCH(ROWS(O$2:O4512),O$2:O$5193,0)),"")</f>
        <v/>
      </c>
    </row>
    <row r="4513" spans="1:19" x14ac:dyDescent="0.25">
      <c r="A4513" s="69">
        <v>523</v>
      </c>
      <c r="B4513" s="69" t="s">
        <v>16421</v>
      </c>
      <c r="C4513" s="69" t="s">
        <v>16422</v>
      </c>
      <c r="D4513" s="69" t="s">
        <v>16321</v>
      </c>
      <c r="E4513" s="69" t="s">
        <v>22495</v>
      </c>
      <c r="F4513" s="69" t="s">
        <v>16423</v>
      </c>
      <c r="G4513" s="69" t="s">
        <v>16424</v>
      </c>
      <c r="H4513" s="69">
        <v>52.831099999999999</v>
      </c>
      <c r="I4513" s="69">
        <v>-1.32806</v>
      </c>
      <c r="J4513" s="69">
        <v>306</v>
      </c>
      <c r="K4513" s="69">
        <v>0</v>
      </c>
      <c r="L4513" s="69">
        <f>COUNTIFS(Aéroports!$C$2:$C$5193,Aéroports!$C4513,Aéroports!$D$2:$D$5193,Aéroports!$D4513)</f>
        <v>1</v>
      </c>
      <c r="M4513" s="69" t="str">
        <f>IF(AND(Formulaire!$H$15=Aéroports!$E4513,--ISNUMBER(IFERROR(SEARCH(Formulaire!$H$16,$C4513,1),""))=1),MAX(M$1:M4512)+1,"")</f>
        <v/>
      </c>
      <c r="N4513" s="69" t="str">
        <f>IF(AND(Formulaire!$H$21=Aéroports!$E4513,--ISNUMBER(IFERROR(SEARCH(Formulaire!$H$22,$C4513,1),""))=1),MAX(N$1:N4512)+1,"")</f>
        <v/>
      </c>
      <c r="O4513" s="69" t="str">
        <f>IF(AND(Formulaire!$H$27=Aéroports!$E4513,--ISNUMBER(IFERROR(SEARCH(Formulaire!$H$28,$C4513,1),""))=1),MAX(O$1:O4512)+1,"")</f>
        <v/>
      </c>
      <c r="Q4513" s="91" t="str">
        <f>IFERROR(INDEX($C$2:$C$5193,MATCH(ROWS(M$2:M4513),M$2:M$5193,0)),"")</f>
        <v/>
      </c>
      <c r="R4513" s="70" t="str">
        <f>IFERROR(INDEX($C$2:$C$5193,MATCH(ROWS(N$2:N4513),N$2:N$5193,0)),"")</f>
        <v/>
      </c>
      <c r="S4513" s="92" t="str">
        <f>IFERROR(INDEX($C$2:$C$5193,MATCH(ROWS(O$2:O4513),O$2:O$5193,0)),"")</f>
        <v/>
      </c>
    </row>
    <row r="4514" spans="1:19" x14ac:dyDescent="0.25">
      <c r="A4514" s="68">
        <v>5564</v>
      </c>
      <c r="B4514" s="68" t="s">
        <v>16425</v>
      </c>
      <c r="C4514" s="68" t="s">
        <v>16426</v>
      </c>
      <c r="D4514" s="68" t="s">
        <v>16321</v>
      </c>
      <c r="E4514" s="68" t="s">
        <v>22495</v>
      </c>
      <c r="F4514" s="68" t="s">
        <v>16427</v>
      </c>
      <c r="G4514" s="68" t="s">
        <v>16428</v>
      </c>
      <c r="H4514" s="68">
        <v>59.190600000000003</v>
      </c>
      <c r="I4514" s="68">
        <v>-2.7722199999999999</v>
      </c>
      <c r="J4514" s="68">
        <v>10</v>
      </c>
      <c r="K4514" s="68">
        <v>0</v>
      </c>
      <c r="L4514" s="68">
        <f>COUNTIFS(Aéroports!$C$2:$C$5193,Aéroports!$C4514,Aéroports!$D$2:$D$5193,Aéroports!$D4514)</f>
        <v>1</v>
      </c>
      <c r="M4514" s="68" t="str">
        <f>IF(AND(Formulaire!$H$15=Aéroports!$E4514,--ISNUMBER(IFERROR(SEARCH(Formulaire!$H$16,$C4514,1),""))=1),MAX(M$1:M4513)+1,"")</f>
        <v/>
      </c>
      <c r="N4514" s="68" t="str">
        <f>IF(AND(Formulaire!$H$21=Aéroports!$E4514,--ISNUMBER(IFERROR(SEARCH(Formulaire!$H$22,$C4514,1),""))=1),MAX(N$1:N4513)+1,"")</f>
        <v/>
      </c>
      <c r="O4514" s="68" t="str">
        <f>IF(AND(Formulaire!$H$27=Aéroports!$E4514,--ISNUMBER(IFERROR(SEARCH(Formulaire!$H$28,$C4514,1),""))=1),MAX(O$1:O4513)+1,"")</f>
        <v/>
      </c>
      <c r="Q4514" s="91" t="str">
        <f>IFERROR(INDEX($C$2:$C$5193,MATCH(ROWS(M$2:M4514),M$2:M$5193,0)),"")</f>
        <v/>
      </c>
      <c r="R4514" s="70" t="str">
        <f>IFERROR(INDEX($C$2:$C$5193,MATCH(ROWS(N$2:N4514),N$2:N$5193,0)),"")</f>
        <v/>
      </c>
      <c r="S4514" s="92" t="str">
        <f>IFERROR(INDEX($C$2:$C$5193,MATCH(ROWS(O$2:O4514),O$2:O$5193,0)),"")</f>
        <v/>
      </c>
    </row>
    <row r="4515" spans="1:19" x14ac:dyDescent="0.25">
      <c r="A4515" s="69">
        <v>535</v>
      </c>
      <c r="B4515" s="69" t="s">
        <v>16429</v>
      </c>
      <c r="C4515" s="69" t="s">
        <v>16430</v>
      </c>
      <c r="D4515" s="69" t="s">
        <v>16321</v>
      </c>
      <c r="E4515" s="69" t="s">
        <v>22495</v>
      </c>
      <c r="F4515" s="69" t="s">
        <v>16431</v>
      </c>
      <c r="G4515" s="69" t="s">
        <v>16432</v>
      </c>
      <c r="H4515" s="69">
        <v>55.95</v>
      </c>
      <c r="I4515" s="69">
        <v>-3.3725000000000001</v>
      </c>
      <c r="J4515" s="69">
        <v>135</v>
      </c>
      <c r="K4515" s="69">
        <v>0</v>
      </c>
      <c r="L4515" s="69">
        <f>COUNTIFS(Aéroports!$C$2:$C$5193,Aéroports!$C4515,Aéroports!$D$2:$D$5193,Aéroports!$D4515)</f>
        <v>1</v>
      </c>
      <c r="M4515" s="69" t="str">
        <f>IF(AND(Formulaire!$H$15=Aéroports!$E4515,--ISNUMBER(IFERROR(SEARCH(Formulaire!$H$16,$C4515,1),""))=1),MAX(M$1:M4514)+1,"")</f>
        <v/>
      </c>
      <c r="N4515" s="69" t="str">
        <f>IF(AND(Formulaire!$H$21=Aéroports!$E4515,--ISNUMBER(IFERROR(SEARCH(Formulaire!$H$22,$C4515,1),""))=1),MAX(N$1:N4514)+1,"")</f>
        <v/>
      </c>
      <c r="O4515" s="69" t="str">
        <f>IF(AND(Formulaire!$H$27=Aéroports!$E4515,--ISNUMBER(IFERROR(SEARCH(Formulaire!$H$28,$C4515,1),""))=1),MAX(O$1:O4514)+1,"")</f>
        <v/>
      </c>
      <c r="Q4515" s="91" t="str">
        <f>IFERROR(INDEX($C$2:$C$5193,MATCH(ROWS(M$2:M4515),M$2:M$5193,0)),"")</f>
        <v/>
      </c>
      <c r="R4515" s="70" t="str">
        <f>IFERROR(INDEX($C$2:$C$5193,MATCH(ROWS(N$2:N4515),N$2:N$5193,0)),"")</f>
        <v/>
      </c>
      <c r="S4515" s="92" t="str">
        <f>IFERROR(INDEX($C$2:$C$5193,MATCH(ROWS(O$2:O4515),O$2:O$5193,0)),"")</f>
        <v/>
      </c>
    </row>
    <row r="4516" spans="1:19" x14ac:dyDescent="0.25">
      <c r="A4516" s="68">
        <v>466</v>
      </c>
      <c r="B4516" s="68" t="s">
        <v>16433</v>
      </c>
      <c r="C4516" s="68" t="s">
        <v>16434</v>
      </c>
      <c r="D4516" s="68" t="s">
        <v>16321</v>
      </c>
      <c r="E4516" s="68" t="s">
        <v>22495</v>
      </c>
      <c r="F4516" s="68" t="s">
        <v>16435</v>
      </c>
      <c r="G4516" s="68" t="s">
        <v>16436</v>
      </c>
      <c r="H4516" s="68">
        <v>54.398899999999998</v>
      </c>
      <c r="I4516" s="68">
        <v>-7.6516700000000002</v>
      </c>
      <c r="J4516" s="68">
        <v>155</v>
      </c>
      <c r="K4516" s="68">
        <v>0</v>
      </c>
      <c r="L4516" s="68">
        <f>COUNTIFS(Aéroports!$C$2:$C$5193,Aéroports!$C4516,Aéroports!$D$2:$D$5193,Aéroports!$D4516)</f>
        <v>1</v>
      </c>
      <c r="M4516" s="68" t="str">
        <f>IF(AND(Formulaire!$H$15=Aéroports!$E4516,--ISNUMBER(IFERROR(SEARCH(Formulaire!$H$16,$C4516,1),""))=1),MAX(M$1:M4515)+1,"")</f>
        <v/>
      </c>
      <c r="N4516" s="68" t="str">
        <f>IF(AND(Formulaire!$H$21=Aéroports!$E4516,--ISNUMBER(IFERROR(SEARCH(Formulaire!$H$22,$C4516,1),""))=1),MAX(N$1:N4515)+1,"")</f>
        <v/>
      </c>
      <c r="O4516" s="68" t="str">
        <f>IF(AND(Formulaire!$H$27=Aéroports!$E4516,--ISNUMBER(IFERROR(SEARCH(Formulaire!$H$28,$C4516,1),""))=1),MAX(O$1:O4515)+1,"")</f>
        <v/>
      </c>
      <c r="Q4516" s="91" t="str">
        <f>IFERROR(INDEX($C$2:$C$5193,MATCH(ROWS(M$2:M4516),M$2:M$5193,0)),"")</f>
        <v/>
      </c>
      <c r="R4516" s="70" t="str">
        <f>IFERROR(INDEX($C$2:$C$5193,MATCH(ROWS(N$2:N4516),N$2:N$5193,0)),"")</f>
        <v/>
      </c>
      <c r="S4516" s="92" t="str">
        <f>IFERROR(INDEX($C$2:$C$5193,MATCH(ROWS(O$2:O4516),O$2:O$5193,0)),"")</f>
        <v/>
      </c>
    </row>
    <row r="4517" spans="1:19" x14ac:dyDescent="0.25">
      <c r="A4517" s="69">
        <v>552</v>
      </c>
      <c r="B4517" s="69" t="s">
        <v>16437</v>
      </c>
      <c r="C4517" s="69" t="s">
        <v>16438</v>
      </c>
      <c r="D4517" s="69" t="s">
        <v>16321</v>
      </c>
      <c r="E4517" s="69" t="s">
        <v>22495</v>
      </c>
      <c r="F4517" s="69" t="s">
        <v>16439</v>
      </c>
      <c r="G4517" s="69" t="s">
        <v>16440</v>
      </c>
      <c r="H4517" s="69">
        <v>50.734400000000001</v>
      </c>
      <c r="I4517" s="69">
        <v>-3.4138899999999999</v>
      </c>
      <c r="J4517" s="69">
        <v>102</v>
      </c>
      <c r="K4517" s="69">
        <v>0</v>
      </c>
      <c r="L4517" s="69">
        <f>COUNTIFS(Aéroports!$C$2:$C$5193,Aéroports!$C4517,Aéroports!$D$2:$D$5193,Aéroports!$D4517)</f>
        <v>1</v>
      </c>
      <c r="M4517" s="69" t="str">
        <f>IF(AND(Formulaire!$H$15=Aéroports!$E4517,--ISNUMBER(IFERROR(SEARCH(Formulaire!$H$16,$C4517,1),""))=1),MAX(M$1:M4516)+1,"")</f>
        <v/>
      </c>
      <c r="N4517" s="69" t="str">
        <f>IF(AND(Formulaire!$H$21=Aéroports!$E4517,--ISNUMBER(IFERROR(SEARCH(Formulaire!$H$22,$C4517,1),""))=1),MAX(N$1:N4516)+1,"")</f>
        <v/>
      </c>
      <c r="O4517" s="69" t="str">
        <f>IF(AND(Formulaire!$H$27=Aéroports!$E4517,--ISNUMBER(IFERROR(SEARCH(Formulaire!$H$28,$C4517,1),""))=1),MAX(O$1:O4516)+1,"")</f>
        <v/>
      </c>
      <c r="Q4517" s="91" t="str">
        <f>IFERROR(INDEX($C$2:$C$5193,MATCH(ROWS(M$2:M4517),M$2:M$5193,0)),"")</f>
        <v/>
      </c>
      <c r="R4517" s="70" t="str">
        <f>IFERROR(INDEX($C$2:$C$5193,MATCH(ROWS(N$2:N4517),N$2:N$5193,0)),"")</f>
        <v/>
      </c>
      <c r="S4517" s="92" t="str">
        <f>IFERROR(INDEX($C$2:$C$5193,MATCH(ROWS(O$2:O4517),O$2:O$5193,0)),"")</f>
        <v/>
      </c>
    </row>
    <row r="4518" spans="1:19" x14ac:dyDescent="0.25">
      <c r="A4518" s="68">
        <v>5565</v>
      </c>
      <c r="B4518" s="68" t="s">
        <v>16441</v>
      </c>
      <c r="C4518" s="68" t="s">
        <v>16442</v>
      </c>
      <c r="D4518" s="68" t="s">
        <v>16321</v>
      </c>
      <c r="E4518" s="68" t="s">
        <v>22495</v>
      </c>
      <c r="F4518" s="68" t="s">
        <v>16443</v>
      </c>
      <c r="G4518" s="68" t="s">
        <v>16444</v>
      </c>
      <c r="H4518" s="68">
        <v>59.535800000000002</v>
      </c>
      <c r="I4518" s="68">
        <v>-1.6280600000000001</v>
      </c>
      <c r="J4518" s="68">
        <v>223</v>
      </c>
      <c r="K4518" s="68">
        <v>0</v>
      </c>
      <c r="L4518" s="68">
        <f>COUNTIFS(Aéroports!$C$2:$C$5193,Aéroports!$C4518,Aéroports!$D$2:$D$5193,Aéroports!$D4518)</f>
        <v>1</v>
      </c>
      <c r="M4518" s="68" t="str">
        <f>IF(AND(Formulaire!$H$15=Aéroports!$E4518,--ISNUMBER(IFERROR(SEARCH(Formulaire!$H$16,$C4518,1),""))=1),MAX(M$1:M4517)+1,"")</f>
        <v/>
      </c>
      <c r="N4518" s="68" t="str">
        <f>IF(AND(Formulaire!$H$21=Aéroports!$E4518,--ISNUMBER(IFERROR(SEARCH(Formulaire!$H$22,$C4518,1),""))=1),MAX(N$1:N4517)+1,"")</f>
        <v/>
      </c>
      <c r="O4518" s="68" t="str">
        <f>IF(AND(Formulaire!$H$27=Aéroports!$E4518,--ISNUMBER(IFERROR(SEARCH(Formulaire!$H$28,$C4518,1),""))=1),MAX(O$1:O4517)+1,"")</f>
        <v/>
      </c>
      <c r="Q4518" s="91" t="str">
        <f>IFERROR(INDEX($C$2:$C$5193,MATCH(ROWS(M$2:M4518),M$2:M$5193,0)),"")</f>
        <v/>
      </c>
      <c r="R4518" s="70" t="str">
        <f>IFERROR(INDEX($C$2:$C$5193,MATCH(ROWS(N$2:N4518),N$2:N$5193,0)),"")</f>
        <v/>
      </c>
      <c r="S4518" s="92" t="str">
        <f>IFERROR(INDEX($C$2:$C$5193,MATCH(ROWS(O$2:O4518),O$2:O$5193,0)),"")</f>
        <v/>
      </c>
    </row>
    <row r="4519" spans="1:19" x14ac:dyDescent="0.25">
      <c r="A4519" s="69">
        <v>560</v>
      </c>
      <c r="B4519" s="69" t="s">
        <v>16445</v>
      </c>
      <c r="C4519" s="69" t="s">
        <v>16446</v>
      </c>
      <c r="D4519" s="69" t="s">
        <v>16321</v>
      </c>
      <c r="E4519" s="69" t="s">
        <v>22495</v>
      </c>
      <c r="F4519" s="69" t="s">
        <v>16447</v>
      </c>
      <c r="G4519" s="69" t="s">
        <v>16448</v>
      </c>
      <c r="H4519" s="69">
        <v>51.682200000000002</v>
      </c>
      <c r="I4519" s="69">
        <v>-1.79003</v>
      </c>
      <c r="J4519" s="69">
        <v>286</v>
      </c>
      <c r="K4519" s="69">
        <v>0</v>
      </c>
      <c r="L4519" s="69">
        <f>COUNTIFS(Aéroports!$C$2:$C$5193,Aéroports!$C4519,Aéroports!$D$2:$D$5193,Aéroports!$D4519)</f>
        <v>1</v>
      </c>
      <c r="M4519" s="69" t="str">
        <f>IF(AND(Formulaire!$H$15=Aéroports!$E4519,--ISNUMBER(IFERROR(SEARCH(Formulaire!$H$16,$C4519,1),""))=1),MAX(M$1:M4518)+1,"")</f>
        <v/>
      </c>
      <c r="N4519" s="69" t="str">
        <f>IF(AND(Formulaire!$H$21=Aéroports!$E4519,--ISNUMBER(IFERROR(SEARCH(Formulaire!$H$22,$C4519,1),""))=1),MAX(N$1:N4518)+1,"")</f>
        <v/>
      </c>
      <c r="O4519" s="69" t="str">
        <f>IF(AND(Formulaire!$H$27=Aéroports!$E4519,--ISNUMBER(IFERROR(SEARCH(Formulaire!$H$28,$C4519,1),""))=1),MAX(O$1:O4518)+1,"")</f>
        <v/>
      </c>
      <c r="Q4519" s="91" t="str">
        <f>IFERROR(INDEX($C$2:$C$5193,MATCH(ROWS(M$2:M4519),M$2:M$5193,0)),"")</f>
        <v/>
      </c>
      <c r="R4519" s="70" t="str">
        <f>IFERROR(INDEX($C$2:$C$5193,MATCH(ROWS(N$2:N4519),N$2:N$5193,0)),"")</f>
        <v/>
      </c>
      <c r="S4519" s="92" t="str">
        <f>IFERROR(INDEX($C$2:$C$5193,MATCH(ROWS(O$2:O4519),O$2:O$5193,0)),"")</f>
        <v/>
      </c>
    </row>
    <row r="4520" spans="1:19" x14ac:dyDescent="0.25">
      <c r="A4520" s="68">
        <v>504</v>
      </c>
      <c r="B4520" s="68" t="s">
        <v>16449</v>
      </c>
      <c r="C4520" s="68" t="s">
        <v>16450</v>
      </c>
      <c r="D4520" s="68" t="s">
        <v>16321</v>
      </c>
      <c r="E4520" s="68" t="s">
        <v>22495</v>
      </c>
      <c r="F4520" s="68" t="s">
        <v>16451</v>
      </c>
      <c r="G4520" s="68" t="s">
        <v>16452</v>
      </c>
      <c r="H4520" s="68">
        <v>51.275799999999997</v>
      </c>
      <c r="I4520" s="68">
        <v>-0.77633300000000005</v>
      </c>
      <c r="J4520" s="68">
        <v>238</v>
      </c>
      <c r="K4520" s="68">
        <v>0</v>
      </c>
      <c r="L4520" s="68">
        <f>COUNTIFS(Aéroports!$C$2:$C$5193,Aéroports!$C4520,Aéroports!$D$2:$D$5193,Aéroports!$D4520)</f>
        <v>1</v>
      </c>
      <c r="M4520" s="68" t="str">
        <f>IF(AND(Formulaire!$H$15=Aéroports!$E4520,--ISNUMBER(IFERROR(SEARCH(Formulaire!$H$16,$C4520,1),""))=1),MAX(M$1:M4519)+1,"")</f>
        <v/>
      </c>
      <c r="N4520" s="68" t="str">
        <f>IF(AND(Formulaire!$H$21=Aéroports!$E4520,--ISNUMBER(IFERROR(SEARCH(Formulaire!$H$22,$C4520,1),""))=1),MAX(N$1:N4519)+1,"")</f>
        <v/>
      </c>
      <c r="O4520" s="68" t="str">
        <f>IF(AND(Formulaire!$H$27=Aéroports!$E4520,--ISNUMBER(IFERROR(SEARCH(Formulaire!$H$28,$C4520,1),""))=1),MAX(O$1:O4519)+1,"")</f>
        <v/>
      </c>
      <c r="Q4520" s="91" t="str">
        <f>IFERROR(INDEX($C$2:$C$5193,MATCH(ROWS(M$2:M4520),M$2:M$5193,0)),"")</f>
        <v/>
      </c>
      <c r="R4520" s="70" t="str">
        <f>IFERROR(INDEX($C$2:$C$5193,MATCH(ROWS(N$2:N4520),N$2:N$5193,0)),"")</f>
        <v/>
      </c>
      <c r="S4520" s="92" t="str">
        <f>IFERROR(INDEX($C$2:$C$5193,MATCH(ROWS(O$2:O4520),O$2:O$5193,0)),"")</f>
        <v/>
      </c>
    </row>
    <row r="4521" spans="1:19" x14ac:dyDescent="0.25">
      <c r="A4521" s="69">
        <v>534</v>
      </c>
      <c r="B4521" s="69" t="s">
        <v>16453</v>
      </c>
      <c r="C4521" s="69" t="s">
        <v>16454</v>
      </c>
      <c r="D4521" s="69" t="s">
        <v>16321</v>
      </c>
      <c r="E4521" s="69" t="s">
        <v>22495</v>
      </c>
      <c r="F4521" s="69" t="s">
        <v>16455</v>
      </c>
      <c r="G4521" s="69" t="s">
        <v>16456</v>
      </c>
      <c r="H4521" s="69">
        <v>55.871899999999997</v>
      </c>
      <c r="I4521" s="69">
        <v>-4.4330600000000002</v>
      </c>
      <c r="J4521" s="69">
        <v>26</v>
      </c>
      <c r="K4521" s="69">
        <v>0</v>
      </c>
      <c r="L4521" s="69">
        <f>COUNTIFS(Aéroports!$C$2:$C$5193,Aéroports!$C4521,Aéroports!$D$2:$D$5193,Aéroports!$D4521)</f>
        <v>1</v>
      </c>
      <c r="M4521" s="69" t="str">
        <f>IF(AND(Formulaire!$H$15=Aéroports!$E4521,--ISNUMBER(IFERROR(SEARCH(Formulaire!$H$16,$C4521,1),""))=1),MAX(M$1:M4520)+1,"")</f>
        <v/>
      </c>
      <c r="N4521" s="69" t="str">
        <f>IF(AND(Formulaire!$H$21=Aéroports!$E4521,--ISNUMBER(IFERROR(SEARCH(Formulaire!$H$22,$C4521,1),""))=1),MAX(N$1:N4520)+1,"")</f>
        <v/>
      </c>
      <c r="O4521" s="69" t="str">
        <f>IF(AND(Formulaire!$H$27=Aéroports!$E4521,--ISNUMBER(IFERROR(SEARCH(Formulaire!$H$28,$C4521,1),""))=1),MAX(O$1:O4520)+1,"")</f>
        <v/>
      </c>
      <c r="Q4521" s="91" t="str">
        <f>IFERROR(INDEX($C$2:$C$5193,MATCH(ROWS(M$2:M4521),M$2:M$5193,0)),"")</f>
        <v/>
      </c>
      <c r="R4521" s="70" t="str">
        <f>IFERROR(INDEX($C$2:$C$5193,MATCH(ROWS(N$2:N4521),N$2:N$5193,0)),"")</f>
        <v/>
      </c>
      <c r="S4521" s="92" t="str">
        <f>IFERROR(INDEX($C$2:$C$5193,MATCH(ROWS(O$2:O4521),O$2:O$5193,0)),"")</f>
        <v/>
      </c>
    </row>
    <row r="4522" spans="1:19" x14ac:dyDescent="0.25">
      <c r="A4522" s="68">
        <v>472</v>
      </c>
      <c r="B4522" s="68" t="s">
        <v>16457</v>
      </c>
      <c r="C4522" s="68" t="s">
        <v>16458</v>
      </c>
      <c r="D4522" s="68" t="s">
        <v>16321</v>
      </c>
      <c r="E4522" s="68" t="s">
        <v>22495</v>
      </c>
      <c r="F4522" s="68" t="s">
        <v>16459</v>
      </c>
      <c r="G4522" s="68" t="s">
        <v>16460</v>
      </c>
      <c r="H4522" s="68">
        <v>51.894199999999998</v>
      </c>
      <c r="I4522" s="68">
        <v>-2.1672199999999999</v>
      </c>
      <c r="J4522" s="68">
        <v>101</v>
      </c>
      <c r="K4522" s="68">
        <v>0</v>
      </c>
      <c r="L4522" s="68">
        <f>COUNTIFS(Aéroports!$C$2:$C$5193,Aéroports!$C4522,Aéroports!$D$2:$D$5193,Aéroports!$D4522)</f>
        <v>1</v>
      </c>
      <c r="M4522" s="68" t="str">
        <f>IF(AND(Formulaire!$H$15=Aéroports!$E4522,--ISNUMBER(IFERROR(SEARCH(Formulaire!$H$16,$C4522,1),""))=1),MAX(M$1:M4521)+1,"")</f>
        <v/>
      </c>
      <c r="N4522" s="68" t="str">
        <f>IF(AND(Formulaire!$H$21=Aéroports!$E4522,--ISNUMBER(IFERROR(SEARCH(Formulaire!$H$22,$C4522,1),""))=1),MAX(N$1:N4521)+1,"")</f>
        <v/>
      </c>
      <c r="O4522" s="68" t="str">
        <f>IF(AND(Formulaire!$H$27=Aéroports!$E4522,--ISNUMBER(IFERROR(SEARCH(Formulaire!$H$28,$C4522,1),""))=1),MAX(O$1:O4521)+1,"")</f>
        <v/>
      </c>
      <c r="Q4522" s="91" t="str">
        <f>IFERROR(INDEX($C$2:$C$5193,MATCH(ROWS(M$2:M4522),M$2:M$5193,0)),"")</f>
        <v/>
      </c>
      <c r="R4522" s="70" t="str">
        <f>IFERROR(INDEX($C$2:$C$5193,MATCH(ROWS(N$2:N4522),N$2:N$5193,0)),"")</f>
        <v/>
      </c>
      <c r="S4522" s="92" t="str">
        <f>IFERROR(INDEX($C$2:$C$5193,MATCH(ROWS(O$2:O4522),O$2:O$5193,0)),"")</f>
        <v/>
      </c>
    </row>
    <row r="4523" spans="1:19" x14ac:dyDescent="0.25">
      <c r="A4523" s="69">
        <v>519</v>
      </c>
      <c r="B4523" s="69" t="s">
        <v>16461</v>
      </c>
      <c r="C4523" s="69" t="s">
        <v>16462</v>
      </c>
      <c r="D4523" s="69" t="s">
        <v>16321</v>
      </c>
      <c r="E4523" s="69" t="s">
        <v>22495</v>
      </c>
      <c r="F4523" s="69" t="s">
        <v>16463</v>
      </c>
      <c r="G4523" s="69" t="s">
        <v>16464</v>
      </c>
      <c r="H4523" s="69">
        <v>53.178100000000001</v>
      </c>
      <c r="I4523" s="69">
        <v>-2.9777800000000001</v>
      </c>
      <c r="J4523" s="69">
        <v>45</v>
      </c>
      <c r="K4523" s="69">
        <v>0</v>
      </c>
      <c r="L4523" s="69">
        <f>COUNTIFS(Aéroports!$C$2:$C$5193,Aéroports!$C4523,Aéroports!$D$2:$D$5193,Aéroports!$D4523)</f>
        <v>1</v>
      </c>
      <c r="M4523" s="69" t="str">
        <f>IF(AND(Formulaire!$H$15=Aéroports!$E4523,--ISNUMBER(IFERROR(SEARCH(Formulaire!$H$16,$C4523,1),""))=1),MAX(M$1:M4522)+1,"")</f>
        <v/>
      </c>
      <c r="N4523" s="69" t="str">
        <f>IF(AND(Formulaire!$H$21=Aéroports!$E4523,--ISNUMBER(IFERROR(SEARCH(Formulaire!$H$22,$C4523,1),""))=1),MAX(N$1:N4522)+1,"")</f>
        <v/>
      </c>
      <c r="O4523" s="69" t="str">
        <f>IF(AND(Formulaire!$H$27=Aéroports!$E4523,--ISNUMBER(IFERROR(SEARCH(Formulaire!$H$28,$C4523,1),""))=1),MAX(O$1:O4522)+1,"")</f>
        <v/>
      </c>
      <c r="Q4523" s="91" t="str">
        <f>IFERROR(INDEX($C$2:$C$5193,MATCH(ROWS(M$2:M4523),M$2:M$5193,0)),"")</f>
        <v/>
      </c>
      <c r="R4523" s="70" t="str">
        <f>IFERROR(INDEX($C$2:$C$5193,MATCH(ROWS(N$2:N4523),N$2:N$5193,0)),"")</f>
        <v/>
      </c>
      <c r="S4523" s="92" t="str">
        <f>IFERROR(INDEX($C$2:$C$5193,MATCH(ROWS(O$2:O4523),O$2:O$5193,0)),"")</f>
        <v/>
      </c>
    </row>
    <row r="4524" spans="1:19" x14ac:dyDescent="0.25">
      <c r="A4524" s="68">
        <v>569</v>
      </c>
      <c r="B4524" s="68" t="s">
        <v>16465</v>
      </c>
      <c r="C4524" s="68" t="s">
        <v>16466</v>
      </c>
      <c r="D4524" s="68" t="s">
        <v>16321</v>
      </c>
      <c r="E4524" s="68" t="s">
        <v>22495</v>
      </c>
      <c r="F4524" s="68" t="s">
        <v>16467</v>
      </c>
      <c r="G4524" s="68" t="s">
        <v>16468</v>
      </c>
      <c r="H4524" s="68">
        <v>52.342599999999997</v>
      </c>
      <c r="I4524" s="68">
        <v>0.77293900000000004</v>
      </c>
      <c r="J4524" s="68">
        <v>174</v>
      </c>
      <c r="K4524" s="68">
        <v>0</v>
      </c>
      <c r="L4524" s="68">
        <f>COUNTIFS(Aéroports!$C$2:$C$5193,Aéroports!$C4524,Aéroports!$D$2:$D$5193,Aéroports!$D4524)</f>
        <v>1</v>
      </c>
      <c r="M4524" s="68" t="str">
        <f>IF(AND(Formulaire!$H$15=Aéroports!$E4524,--ISNUMBER(IFERROR(SEARCH(Formulaire!$H$16,$C4524,1),""))=1),MAX(M$1:M4523)+1,"")</f>
        <v/>
      </c>
      <c r="N4524" s="68" t="str">
        <f>IF(AND(Formulaire!$H$21=Aéroports!$E4524,--ISNUMBER(IFERROR(SEARCH(Formulaire!$H$22,$C4524,1),""))=1),MAX(N$1:N4523)+1,"")</f>
        <v/>
      </c>
      <c r="O4524" s="68" t="str">
        <f>IF(AND(Formulaire!$H$27=Aéroports!$E4524,--ISNUMBER(IFERROR(SEARCH(Formulaire!$H$28,$C4524,1),""))=1),MAX(O$1:O4523)+1,"")</f>
        <v/>
      </c>
      <c r="Q4524" s="91" t="str">
        <f>IFERROR(INDEX($C$2:$C$5193,MATCH(ROWS(M$2:M4524),M$2:M$5193,0)),"")</f>
        <v/>
      </c>
      <c r="R4524" s="70" t="str">
        <f>IFERROR(INDEX($C$2:$C$5193,MATCH(ROWS(N$2:N4524),N$2:N$5193,0)),"")</f>
        <v/>
      </c>
      <c r="S4524" s="92" t="str">
        <f>IFERROR(INDEX($C$2:$C$5193,MATCH(ROWS(O$2:O4524),O$2:O$5193,0)),"")</f>
        <v/>
      </c>
    </row>
    <row r="4525" spans="1:19" x14ac:dyDescent="0.25">
      <c r="A4525" s="69">
        <v>515</v>
      </c>
      <c r="B4525" s="69" t="s">
        <v>16469</v>
      </c>
      <c r="C4525" s="69" t="s">
        <v>16470</v>
      </c>
      <c r="D4525" s="69" t="s">
        <v>16321</v>
      </c>
      <c r="E4525" s="69" t="s">
        <v>22495</v>
      </c>
      <c r="F4525" s="69" t="s">
        <v>16471</v>
      </c>
      <c r="G4525" s="69" t="s">
        <v>16472</v>
      </c>
      <c r="H4525" s="69">
        <v>53.574399999999997</v>
      </c>
      <c r="I4525" s="69">
        <v>-0.35083300000000001</v>
      </c>
      <c r="J4525" s="69">
        <v>121</v>
      </c>
      <c r="K4525" s="69">
        <v>0</v>
      </c>
      <c r="L4525" s="69">
        <f>COUNTIFS(Aéroports!$C$2:$C$5193,Aéroports!$C4525,Aéroports!$D$2:$D$5193,Aéroports!$D4525)</f>
        <v>1</v>
      </c>
      <c r="M4525" s="69" t="str">
        <f>IF(AND(Formulaire!$H$15=Aéroports!$E4525,--ISNUMBER(IFERROR(SEARCH(Formulaire!$H$16,$C4525,1),""))=1),MAX(M$1:M4524)+1,"")</f>
        <v/>
      </c>
      <c r="N4525" s="69" t="str">
        <f>IF(AND(Formulaire!$H$21=Aéroports!$E4525,--ISNUMBER(IFERROR(SEARCH(Formulaire!$H$22,$C4525,1),""))=1),MAX(N$1:N4524)+1,"")</f>
        <v/>
      </c>
      <c r="O4525" s="69" t="str">
        <f>IF(AND(Formulaire!$H$27=Aéroports!$E4525,--ISNUMBER(IFERROR(SEARCH(Formulaire!$H$28,$C4525,1),""))=1),MAX(O$1:O4524)+1,"")</f>
        <v/>
      </c>
      <c r="Q4525" s="91" t="str">
        <f>IFERROR(INDEX($C$2:$C$5193,MATCH(ROWS(M$2:M4525),M$2:M$5193,0)),"")</f>
        <v/>
      </c>
      <c r="R4525" s="70" t="str">
        <f>IFERROR(INDEX($C$2:$C$5193,MATCH(ROWS(N$2:N4525),N$2:N$5193,0)),"")</f>
        <v/>
      </c>
      <c r="S4525" s="92" t="str">
        <f>IFERROR(INDEX($C$2:$C$5193,MATCH(ROWS(O$2:O4525),O$2:O$5193,0)),"")</f>
        <v/>
      </c>
    </row>
    <row r="4526" spans="1:19" x14ac:dyDescent="0.25">
      <c r="A4526" s="68">
        <v>533</v>
      </c>
      <c r="B4526" s="68" t="s">
        <v>16473</v>
      </c>
      <c r="C4526" s="68" t="s">
        <v>16474</v>
      </c>
      <c r="D4526" s="68" t="s">
        <v>16321</v>
      </c>
      <c r="E4526" s="68" t="s">
        <v>22495</v>
      </c>
      <c r="F4526" s="68" t="s">
        <v>16475</v>
      </c>
      <c r="G4526" s="68" t="s">
        <v>16476</v>
      </c>
      <c r="H4526" s="68">
        <v>57.542499999999997</v>
      </c>
      <c r="I4526" s="68">
        <v>-4.0475000000000003</v>
      </c>
      <c r="J4526" s="68">
        <v>31</v>
      </c>
      <c r="K4526" s="68">
        <v>0</v>
      </c>
      <c r="L4526" s="68">
        <f>COUNTIFS(Aéroports!$C$2:$C$5193,Aéroports!$C4526,Aéroports!$D$2:$D$5193,Aéroports!$D4526)</f>
        <v>1</v>
      </c>
      <c r="M4526" s="68" t="str">
        <f>IF(AND(Formulaire!$H$15=Aéroports!$E4526,--ISNUMBER(IFERROR(SEARCH(Formulaire!$H$16,$C4526,1),""))=1),MAX(M$1:M4525)+1,"")</f>
        <v/>
      </c>
      <c r="N4526" s="68" t="str">
        <f>IF(AND(Formulaire!$H$21=Aéroports!$E4526,--ISNUMBER(IFERROR(SEARCH(Formulaire!$H$22,$C4526,1),""))=1),MAX(N$1:N4525)+1,"")</f>
        <v/>
      </c>
      <c r="O4526" s="68" t="str">
        <f>IF(AND(Formulaire!$H$27=Aéroports!$E4526,--ISNUMBER(IFERROR(SEARCH(Formulaire!$H$28,$C4526,1),""))=1),MAX(O$1:O4525)+1,"")</f>
        <v/>
      </c>
      <c r="Q4526" s="91" t="str">
        <f>IFERROR(INDEX($C$2:$C$5193,MATCH(ROWS(M$2:M4526),M$2:M$5193,0)),"")</f>
        <v/>
      </c>
      <c r="R4526" s="70" t="str">
        <f>IFERROR(INDEX($C$2:$C$5193,MATCH(ROWS(N$2:N4526),N$2:N$5193,0)),"")</f>
        <v/>
      </c>
      <c r="S4526" s="92" t="str">
        <f>IFERROR(INDEX($C$2:$C$5193,MATCH(ROWS(O$2:O4526),O$2:O$5193,0)),"")</f>
        <v/>
      </c>
    </row>
    <row r="4527" spans="1:19" x14ac:dyDescent="0.25">
      <c r="A4527" s="69">
        <v>536</v>
      </c>
      <c r="B4527" s="69" t="s">
        <v>16477</v>
      </c>
      <c r="C4527" s="69" t="s">
        <v>16478</v>
      </c>
      <c r="D4527" s="69" t="s">
        <v>16321</v>
      </c>
      <c r="E4527" s="69" t="s">
        <v>22495</v>
      </c>
      <c r="F4527" s="69" t="s">
        <v>16479</v>
      </c>
      <c r="G4527" s="69" t="s">
        <v>16480</v>
      </c>
      <c r="H4527" s="69">
        <v>55.681899999999999</v>
      </c>
      <c r="I4527" s="69">
        <v>-6.2566699999999997</v>
      </c>
      <c r="J4527" s="69">
        <v>56</v>
      </c>
      <c r="K4527" s="69">
        <v>0</v>
      </c>
      <c r="L4527" s="69">
        <f>COUNTIFS(Aéroports!$C$2:$C$5193,Aéroports!$C4527,Aéroports!$D$2:$D$5193,Aéroports!$D4527)</f>
        <v>1</v>
      </c>
      <c r="M4527" s="69" t="str">
        <f>IF(AND(Formulaire!$H$15=Aéroports!$E4527,--ISNUMBER(IFERROR(SEARCH(Formulaire!$H$16,$C4527,1),""))=1),MAX(M$1:M4526)+1,"")</f>
        <v/>
      </c>
      <c r="N4527" s="69" t="str">
        <f>IF(AND(Formulaire!$H$21=Aéroports!$E4527,--ISNUMBER(IFERROR(SEARCH(Formulaire!$H$22,$C4527,1),""))=1),MAX(N$1:N4526)+1,"")</f>
        <v/>
      </c>
      <c r="O4527" s="69" t="str">
        <f>IF(AND(Formulaire!$H$27=Aéroports!$E4527,--ISNUMBER(IFERROR(SEARCH(Formulaire!$H$28,$C4527,1),""))=1),MAX(O$1:O4526)+1,"")</f>
        <v/>
      </c>
      <c r="Q4527" s="91" t="str">
        <f>IFERROR(INDEX($C$2:$C$5193,MATCH(ROWS(M$2:M4527),M$2:M$5193,0)),"")</f>
        <v/>
      </c>
      <c r="R4527" s="70" t="str">
        <f>IFERROR(INDEX($C$2:$C$5193,MATCH(ROWS(N$2:N4527),N$2:N$5193,0)),"")</f>
        <v/>
      </c>
      <c r="S4527" s="92" t="str">
        <f>IFERROR(INDEX($C$2:$C$5193,MATCH(ROWS(O$2:O4527),O$2:O$5193,0)),"")</f>
        <v/>
      </c>
    </row>
    <row r="4528" spans="1:19" x14ac:dyDescent="0.25">
      <c r="A4528" s="68">
        <v>11789</v>
      </c>
      <c r="B4528" s="68" t="s">
        <v>16481</v>
      </c>
      <c r="C4528" s="68" t="s">
        <v>16482</v>
      </c>
      <c r="D4528" s="68" t="s">
        <v>16321</v>
      </c>
      <c r="E4528" s="68" t="s">
        <v>22495</v>
      </c>
      <c r="F4528" s="68" t="s">
        <v>16483</v>
      </c>
      <c r="G4528" s="68" t="s">
        <v>16484</v>
      </c>
      <c r="H4528" s="68">
        <v>57.6494</v>
      </c>
      <c r="I4528" s="68">
        <v>-3.5606399999999998</v>
      </c>
      <c r="J4528" s="68">
        <v>22</v>
      </c>
      <c r="K4528" s="68" t="s">
        <v>340</v>
      </c>
      <c r="L4528" s="68">
        <f>COUNTIFS(Aéroports!$C$2:$C$5193,Aéroports!$C4528,Aéroports!$D$2:$D$5193,Aéroports!$D4528)</f>
        <v>1</v>
      </c>
      <c r="M4528" s="68" t="str">
        <f>IF(AND(Formulaire!$H$15=Aéroports!$E4528,--ISNUMBER(IFERROR(SEARCH(Formulaire!$H$16,$C4528,1),""))=1),MAX(M$1:M4527)+1,"")</f>
        <v/>
      </c>
      <c r="N4528" s="68" t="str">
        <f>IF(AND(Formulaire!$H$21=Aéroports!$E4528,--ISNUMBER(IFERROR(SEARCH(Formulaire!$H$22,$C4528,1),""))=1),MAX(N$1:N4527)+1,"")</f>
        <v/>
      </c>
      <c r="O4528" s="68" t="str">
        <f>IF(AND(Formulaire!$H$27=Aéroports!$E4528,--ISNUMBER(IFERROR(SEARCH(Formulaire!$H$28,$C4528,1),""))=1),MAX(O$1:O4527)+1,"")</f>
        <v/>
      </c>
      <c r="Q4528" s="91" t="str">
        <f>IFERROR(INDEX($C$2:$C$5193,MATCH(ROWS(M$2:M4528),M$2:M$5193,0)),"")</f>
        <v/>
      </c>
      <c r="R4528" s="70" t="str">
        <f>IFERROR(INDEX($C$2:$C$5193,MATCH(ROWS(N$2:N4528),N$2:N$5193,0)),"")</f>
        <v/>
      </c>
      <c r="S4528" s="92" t="str">
        <f>IFERROR(INDEX($C$2:$C$5193,MATCH(ROWS(O$2:O4528),O$2:O$5193,0)),"")</f>
        <v/>
      </c>
    </row>
    <row r="4529" spans="1:19" x14ac:dyDescent="0.25">
      <c r="A4529" s="69">
        <v>529</v>
      </c>
      <c r="B4529" s="69" t="s">
        <v>16485</v>
      </c>
      <c r="C4529" s="69" t="s">
        <v>16486</v>
      </c>
      <c r="D4529" s="69" t="s">
        <v>16321</v>
      </c>
      <c r="E4529" s="69" t="s">
        <v>22495</v>
      </c>
      <c r="F4529" s="69" t="s">
        <v>16487</v>
      </c>
      <c r="G4529" s="69" t="s">
        <v>16488</v>
      </c>
      <c r="H4529" s="69">
        <v>58.957799999999999</v>
      </c>
      <c r="I4529" s="69">
        <v>-2.9049999999999998</v>
      </c>
      <c r="J4529" s="69">
        <v>50</v>
      </c>
      <c r="K4529" s="69">
        <v>0</v>
      </c>
      <c r="L4529" s="69">
        <f>COUNTIFS(Aéroports!$C$2:$C$5193,Aéroports!$C4529,Aéroports!$D$2:$D$5193,Aéroports!$D4529)</f>
        <v>1</v>
      </c>
      <c r="M4529" s="69" t="str">
        <f>IF(AND(Formulaire!$H$15=Aéroports!$E4529,--ISNUMBER(IFERROR(SEARCH(Formulaire!$H$16,$C4529,1),""))=1),MAX(M$1:M4528)+1,"")</f>
        <v/>
      </c>
      <c r="N4529" s="69" t="str">
        <f>IF(AND(Formulaire!$H$21=Aéroports!$E4529,--ISNUMBER(IFERROR(SEARCH(Formulaire!$H$22,$C4529,1),""))=1),MAX(N$1:N4528)+1,"")</f>
        <v/>
      </c>
      <c r="O4529" s="69" t="str">
        <f>IF(AND(Formulaire!$H$27=Aéroports!$E4529,--ISNUMBER(IFERROR(SEARCH(Formulaire!$H$28,$C4529,1),""))=1),MAX(O$1:O4528)+1,"")</f>
        <v/>
      </c>
      <c r="Q4529" s="91" t="str">
        <f>IFERROR(INDEX($C$2:$C$5193,MATCH(ROWS(M$2:M4529),M$2:M$5193,0)),"")</f>
        <v/>
      </c>
      <c r="R4529" s="70" t="str">
        <f>IFERROR(INDEX($C$2:$C$5193,MATCH(ROWS(N$2:N4529),N$2:N$5193,0)),"")</f>
        <v/>
      </c>
      <c r="S4529" s="92" t="str">
        <f>IFERROR(INDEX($C$2:$C$5193,MATCH(ROWS(O$2:O4529),O$2:O$5193,0)),"")</f>
        <v/>
      </c>
    </row>
    <row r="4530" spans="1:19" x14ac:dyDescent="0.25">
      <c r="A4530" s="68">
        <v>5572</v>
      </c>
      <c r="B4530" s="68" t="s">
        <v>16489</v>
      </c>
      <c r="C4530" s="68" t="s">
        <v>16490</v>
      </c>
      <c r="D4530" s="68" t="s">
        <v>16321</v>
      </c>
      <c r="E4530" s="68" t="s">
        <v>22495</v>
      </c>
      <c r="F4530" s="68" t="s">
        <v>16491</v>
      </c>
      <c r="G4530" s="68" t="s">
        <v>16492</v>
      </c>
      <c r="H4530" s="68">
        <v>50.102800000000002</v>
      </c>
      <c r="I4530" s="68">
        <v>-5.67056</v>
      </c>
      <c r="J4530" s="68">
        <v>401</v>
      </c>
      <c r="K4530" s="68">
        <v>0</v>
      </c>
      <c r="L4530" s="68">
        <f>COUNTIFS(Aéroports!$C$2:$C$5193,Aéroports!$C4530,Aéroports!$D$2:$D$5193,Aéroports!$D4530)</f>
        <v>1</v>
      </c>
      <c r="M4530" s="68" t="str">
        <f>IF(AND(Formulaire!$H$15=Aéroports!$E4530,--ISNUMBER(IFERROR(SEARCH(Formulaire!$H$16,$C4530,1),""))=1),MAX(M$1:M4529)+1,"")</f>
        <v/>
      </c>
      <c r="N4530" s="68" t="str">
        <f>IF(AND(Formulaire!$H$21=Aéroports!$E4530,--ISNUMBER(IFERROR(SEARCH(Formulaire!$H$22,$C4530,1),""))=1),MAX(N$1:N4529)+1,"")</f>
        <v/>
      </c>
      <c r="O4530" s="68" t="str">
        <f>IF(AND(Formulaire!$H$27=Aéroports!$E4530,--ISNUMBER(IFERROR(SEARCH(Formulaire!$H$28,$C4530,1),""))=1),MAX(O$1:O4529)+1,"")</f>
        <v/>
      </c>
      <c r="Q4530" s="91" t="str">
        <f>IFERROR(INDEX($C$2:$C$5193,MATCH(ROWS(M$2:M4530),M$2:M$5193,0)),"")</f>
        <v/>
      </c>
      <c r="R4530" s="70" t="str">
        <f>IFERROR(INDEX($C$2:$C$5193,MATCH(ROWS(N$2:N4530),N$2:N$5193,0)),"")</f>
        <v/>
      </c>
      <c r="S4530" s="92" t="str">
        <f>IFERROR(INDEX($C$2:$C$5193,MATCH(ROWS(O$2:O4530),O$2:O$5193,0)),"")</f>
        <v/>
      </c>
    </row>
    <row r="4531" spans="1:19" x14ac:dyDescent="0.25">
      <c r="A4531" s="69">
        <v>496</v>
      </c>
      <c r="B4531" s="69" t="s">
        <v>16493</v>
      </c>
      <c r="C4531" s="69" t="s">
        <v>16494</v>
      </c>
      <c r="D4531" s="69" t="s">
        <v>16321</v>
      </c>
      <c r="E4531" s="69" t="s">
        <v>22495</v>
      </c>
      <c r="F4531" s="69" t="s">
        <v>16495</v>
      </c>
      <c r="G4531" s="69" t="s">
        <v>16496</v>
      </c>
      <c r="H4531" s="69">
        <v>51.187199999999997</v>
      </c>
      <c r="I4531" s="69">
        <v>-1.0335000000000001</v>
      </c>
      <c r="J4531" s="69">
        <v>618</v>
      </c>
      <c r="K4531" s="69">
        <v>0</v>
      </c>
      <c r="L4531" s="69">
        <f>COUNTIFS(Aéroports!$C$2:$C$5193,Aéroports!$C4531,Aéroports!$D$2:$D$5193,Aéroports!$D4531)</f>
        <v>1</v>
      </c>
      <c r="M4531" s="69" t="str">
        <f>IF(AND(Formulaire!$H$15=Aéroports!$E4531,--ISNUMBER(IFERROR(SEARCH(Formulaire!$H$16,$C4531,1),""))=1),MAX(M$1:M4530)+1,"")</f>
        <v/>
      </c>
      <c r="N4531" s="69" t="str">
        <f>IF(AND(Formulaire!$H$21=Aéroports!$E4531,--ISNUMBER(IFERROR(SEARCH(Formulaire!$H$22,$C4531,1),""))=1),MAX(N$1:N4530)+1,"")</f>
        <v/>
      </c>
      <c r="O4531" s="69" t="str">
        <f>IF(AND(Formulaire!$H$27=Aéroports!$E4531,--ISNUMBER(IFERROR(SEARCH(Formulaire!$H$28,$C4531,1),""))=1),MAX(O$1:O4530)+1,"")</f>
        <v/>
      </c>
      <c r="Q4531" s="91" t="str">
        <f>IFERROR(INDEX($C$2:$C$5193,MATCH(ROWS(M$2:M4531),M$2:M$5193,0)),"")</f>
        <v/>
      </c>
      <c r="R4531" s="70" t="str">
        <f>IFERROR(INDEX($C$2:$C$5193,MATCH(ROWS(N$2:N4531),N$2:N$5193,0)),"")</f>
        <v/>
      </c>
      <c r="S4531" s="92" t="str">
        <f>IFERROR(INDEX($C$2:$C$5193,MATCH(ROWS(O$2:O4531),O$2:O$5193,0)),"")</f>
        <v/>
      </c>
    </row>
    <row r="4532" spans="1:19" x14ac:dyDescent="0.25">
      <c r="A4532" s="68">
        <v>517</v>
      </c>
      <c r="B4532" s="68" t="s">
        <v>16497</v>
      </c>
      <c r="C4532" s="68" t="s">
        <v>16498</v>
      </c>
      <c r="D4532" s="68" t="s">
        <v>16321</v>
      </c>
      <c r="E4532" s="68" t="s">
        <v>22495</v>
      </c>
      <c r="F4532" s="68" t="s">
        <v>16499</v>
      </c>
      <c r="G4532" s="68" t="s">
        <v>16500</v>
      </c>
      <c r="H4532" s="68">
        <v>53.865900000000003</v>
      </c>
      <c r="I4532" s="68">
        <v>-1.6605700000000001</v>
      </c>
      <c r="J4532" s="68">
        <v>681</v>
      </c>
      <c r="K4532" s="68">
        <v>0</v>
      </c>
      <c r="L4532" s="68">
        <f>COUNTIFS(Aéroports!$C$2:$C$5193,Aéroports!$C4532,Aéroports!$D$2:$D$5193,Aéroports!$D4532)</f>
        <v>1</v>
      </c>
      <c r="M4532" s="68" t="str">
        <f>IF(AND(Formulaire!$H$15=Aéroports!$E4532,--ISNUMBER(IFERROR(SEARCH(Formulaire!$H$16,$C4532,1),""))=1),MAX(M$1:M4531)+1,"")</f>
        <v/>
      </c>
      <c r="N4532" s="68" t="str">
        <f>IF(AND(Formulaire!$H$21=Aéroports!$E4532,--ISNUMBER(IFERROR(SEARCH(Formulaire!$H$22,$C4532,1),""))=1),MAX(N$1:N4531)+1,"")</f>
        <v/>
      </c>
      <c r="O4532" s="68" t="str">
        <f>IF(AND(Formulaire!$H$27=Aéroports!$E4532,--ISNUMBER(IFERROR(SEARCH(Formulaire!$H$28,$C4532,1),""))=1),MAX(O$1:O4531)+1,"")</f>
        <v/>
      </c>
      <c r="Q4532" s="91" t="str">
        <f>IFERROR(INDEX($C$2:$C$5193,MATCH(ROWS(M$2:M4532),M$2:M$5193,0)),"")</f>
        <v/>
      </c>
      <c r="R4532" s="70" t="str">
        <f>IFERROR(INDEX($C$2:$C$5193,MATCH(ROWS(N$2:N4532),N$2:N$5193,0)),"")</f>
        <v/>
      </c>
      <c r="S4532" s="92" t="str">
        <f>IFERROR(INDEX($C$2:$C$5193,MATCH(ROWS(O$2:O4532),O$2:O$5193,0)),"")</f>
        <v/>
      </c>
    </row>
    <row r="4533" spans="1:19" x14ac:dyDescent="0.25">
      <c r="A4533" s="69">
        <v>5570</v>
      </c>
      <c r="B4533" s="69" t="s">
        <v>16501</v>
      </c>
      <c r="C4533" s="69" t="s">
        <v>16502</v>
      </c>
      <c r="D4533" s="69" t="s">
        <v>16321</v>
      </c>
      <c r="E4533" s="69" t="s">
        <v>22495</v>
      </c>
      <c r="F4533" s="69" t="s">
        <v>16503</v>
      </c>
      <c r="G4533" s="69" t="s">
        <v>16504</v>
      </c>
      <c r="H4533" s="69">
        <v>60.1922</v>
      </c>
      <c r="I4533" s="69">
        <v>-1.2436100000000001</v>
      </c>
      <c r="J4533" s="69">
        <v>43</v>
      </c>
      <c r="K4533" s="69">
        <v>0</v>
      </c>
      <c r="L4533" s="69">
        <f>COUNTIFS(Aéroports!$C$2:$C$5193,Aéroports!$C4533,Aéroports!$D$2:$D$5193,Aéroports!$D4533)</f>
        <v>1</v>
      </c>
      <c r="M4533" s="69" t="str">
        <f>IF(AND(Formulaire!$H$15=Aéroports!$E4533,--ISNUMBER(IFERROR(SEARCH(Formulaire!$H$16,$C4533,1),""))=1),MAX(M$1:M4532)+1,"")</f>
        <v/>
      </c>
      <c r="N4533" s="69" t="str">
        <f>IF(AND(Formulaire!$H$21=Aéroports!$E4533,--ISNUMBER(IFERROR(SEARCH(Formulaire!$H$22,$C4533,1),""))=1),MAX(N$1:N4532)+1,"")</f>
        <v/>
      </c>
      <c r="O4533" s="69" t="str">
        <f>IF(AND(Formulaire!$H$27=Aéroports!$E4533,--ISNUMBER(IFERROR(SEARCH(Formulaire!$H$28,$C4533,1),""))=1),MAX(O$1:O4532)+1,"")</f>
        <v/>
      </c>
      <c r="Q4533" s="91" t="str">
        <f>IFERROR(INDEX($C$2:$C$5193,MATCH(ROWS(M$2:M4533),M$2:M$5193,0)),"")</f>
        <v/>
      </c>
      <c r="R4533" s="70" t="str">
        <f>IFERROR(INDEX($C$2:$C$5193,MATCH(ROWS(N$2:N4533),N$2:N$5193,0)),"")</f>
        <v/>
      </c>
      <c r="S4533" s="92" t="str">
        <f>IFERROR(INDEX($C$2:$C$5193,MATCH(ROWS(O$2:O4533),O$2:O$5193,0)),"")</f>
        <v/>
      </c>
    </row>
    <row r="4534" spans="1:19" x14ac:dyDescent="0.25">
      <c r="A4534" s="68">
        <v>543</v>
      </c>
      <c r="B4534" s="68" t="s">
        <v>16505</v>
      </c>
      <c r="C4534" s="68" t="s">
        <v>16506</v>
      </c>
      <c r="D4534" s="68" t="s">
        <v>16321</v>
      </c>
      <c r="E4534" s="68" t="s">
        <v>22495</v>
      </c>
      <c r="F4534" s="68" t="s">
        <v>16507</v>
      </c>
      <c r="G4534" s="68" t="s">
        <v>16508</v>
      </c>
      <c r="H4534" s="68">
        <v>56.372900000000001</v>
      </c>
      <c r="I4534" s="68">
        <v>-2.8684400000000001</v>
      </c>
      <c r="J4534" s="68">
        <v>38</v>
      </c>
      <c r="K4534" s="68">
        <v>0</v>
      </c>
      <c r="L4534" s="68">
        <f>COUNTIFS(Aéroports!$C$2:$C$5193,Aéroports!$C4534,Aéroports!$D$2:$D$5193,Aéroports!$D4534)</f>
        <v>1</v>
      </c>
      <c r="M4534" s="68" t="str">
        <f>IF(AND(Formulaire!$H$15=Aéroports!$E4534,--ISNUMBER(IFERROR(SEARCH(Formulaire!$H$16,$C4534,1),""))=1),MAX(M$1:M4533)+1,"")</f>
        <v/>
      </c>
      <c r="N4534" s="68" t="str">
        <f>IF(AND(Formulaire!$H$21=Aéroports!$E4534,--ISNUMBER(IFERROR(SEARCH(Formulaire!$H$22,$C4534,1),""))=1),MAX(N$1:N4533)+1,"")</f>
        <v/>
      </c>
      <c r="O4534" s="68" t="str">
        <f>IF(AND(Formulaire!$H$27=Aéroports!$E4534,--ISNUMBER(IFERROR(SEARCH(Formulaire!$H$28,$C4534,1),""))=1),MAX(O$1:O4533)+1,"")</f>
        <v/>
      </c>
      <c r="Q4534" s="91" t="str">
        <f>IFERROR(INDEX($C$2:$C$5193,MATCH(ROWS(M$2:M4534),M$2:M$5193,0)),"")</f>
        <v/>
      </c>
      <c r="R4534" s="70" t="str">
        <f>IFERROR(INDEX($C$2:$C$5193,MATCH(ROWS(N$2:N4534),N$2:N$5193,0)),"")</f>
        <v/>
      </c>
      <c r="S4534" s="92" t="str">
        <f>IFERROR(INDEX($C$2:$C$5193,MATCH(ROWS(O$2:O4534),O$2:O$5193,0)),"")</f>
        <v/>
      </c>
    </row>
    <row r="4535" spans="1:19" x14ac:dyDescent="0.25">
      <c r="A4535" s="69">
        <v>573</v>
      </c>
      <c r="B4535" s="69" t="s">
        <v>16509</v>
      </c>
      <c r="C4535" s="69" t="s">
        <v>16510</v>
      </c>
      <c r="D4535" s="69" t="s">
        <v>16321</v>
      </c>
      <c r="E4535" s="69" t="s">
        <v>22495</v>
      </c>
      <c r="F4535" s="69" t="s">
        <v>16511</v>
      </c>
      <c r="G4535" s="69" t="s">
        <v>16512</v>
      </c>
      <c r="H4535" s="69">
        <v>54.048900000000003</v>
      </c>
      <c r="I4535" s="69">
        <v>-1.25275</v>
      </c>
      <c r="J4535" s="69">
        <v>53</v>
      </c>
      <c r="K4535" s="69">
        <v>0</v>
      </c>
      <c r="L4535" s="69">
        <f>COUNTIFS(Aéroports!$C$2:$C$5193,Aéroports!$C4535,Aéroports!$D$2:$D$5193,Aéroports!$D4535)</f>
        <v>1</v>
      </c>
      <c r="M4535" s="69" t="str">
        <f>IF(AND(Formulaire!$H$15=Aéroports!$E4535,--ISNUMBER(IFERROR(SEARCH(Formulaire!$H$16,$C4535,1),""))=1),MAX(M$1:M4534)+1,"")</f>
        <v/>
      </c>
      <c r="N4535" s="69" t="str">
        <f>IF(AND(Formulaire!$H$21=Aéroports!$E4535,--ISNUMBER(IFERROR(SEARCH(Formulaire!$H$22,$C4535,1),""))=1),MAX(N$1:N4534)+1,"")</f>
        <v/>
      </c>
      <c r="O4535" s="69" t="str">
        <f>IF(AND(Formulaire!$H$27=Aéroports!$E4535,--ISNUMBER(IFERROR(SEARCH(Formulaire!$H$28,$C4535,1),""))=1),MAX(O$1:O4534)+1,"")</f>
        <v/>
      </c>
      <c r="Q4535" s="91" t="str">
        <f>IFERROR(INDEX($C$2:$C$5193,MATCH(ROWS(M$2:M4535),M$2:M$5193,0)),"")</f>
        <v/>
      </c>
      <c r="R4535" s="70" t="str">
        <f>IFERROR(INDEX($C$2:$C$5193,MATCH(ROWS(N$2:N4535),N$2:N$5193,0)),"")</f>
        <v/>
      </c>
      <c r="S4535" s="92" t="str">
        <f>IFERROR(INDEX($C$2:$C$5193,MATCH(ROWS(O$2:O4535),O$2:O$5193,0)),"")</f>
        <v/>
      </c>
    </row>
    <row r="4536" spans="1:19" x14ac:dyDescent="0.25">
      <c r="A4536" s="68">
        <v>491</v>
      </c>
      <c r="B4536" s="68" t="s">
        <v>16513</v>
      </c>
      <c r="C4536" s="68" t="s">
        <v>16514</v>
      </c>
      <c r="D4536" s="68" t="s">
        <v>16321</v>
      </c>
      <c r="E4536" s="68" t="s">
        <v>22495</v>
      </c>
      <c r="F4536" s="68" t="s">
        <v>16515</v>
      </c>
      <c r="G4536" s="68" t="s">
        <v>16516</v>
      </c>
      <c r="H4536" s="68">
        <v>53.333599999999997</v>
      </c>
      <c r="I4536" s="68">
        <v>-2.84972</v>
      </c>
      <c r="J4536" s="68">
        <v>80</v>
      </c>
      <c r="K4536" s="68">
        <v>0</v>
      </c>
      <c r="L4536" s="68">
        <f>COUNTIFS(Aéroports!$C$2:$C$5193,Aéroports!$C4536,Aéroports!$D$2:$D$5193,Aéroports!$D4536)</f>
        <v>1</v>
      </c>
      <c r="M4536" s="68" t="str">
        <f>IF(AND(Formulaire!$H$15=Aéroports!$E4536,--ISNUMBER(IFERROR(SEARCH(Formulaire!$H$16,$C4536,1),""))=1),MAX(M$1:M4535)+1,"")</f>
        <v/>
      </c>
      <c r="N4536" s="68" t="str">
        <f>IF(AND(Formulaire!$H$21=Aéroports!$E4536,--ISNUMBER(IFERROR(SEARCH(Formulaire!$H$22,$C4536,1),""))=1),MAX(N$1:N4535)+1,"")</f>
        <v/>
      </c>
      <c r="O4536" s="68" t="str">
        <f>IF(AND(Formulaire!$H$27=Aéroports!$E4536,--ISNUMBER(IFERROR(SEARCH(Formulaire!$H$28,$C4536,1),""))=1),MAX(O$1:O4535)+1,"")</f>
        <v/>
      </c>
      <c r="Q4536" s="91" t="str">
        <f>IFERROR(INDEX($C$2:$C$5193,MATCH(ROWS(M$2:M4536),M$2:M$5193,0)),"")</f>
        <v/>
      </c>
      <c r="R4536" s="70" t="str">
        <f>IFERROR(INDEX($C$2:$C$5193,MATCH(ROWS(N$2:N4536),N$2:N$5193,0)),"")</f>
        <v/>
      </c>
      <c r="S4536" s="92" t="str">
        <f>IFERROR(INDEX($C$2:$C$5193,MATCH(ROWS(O$2:O4536),O$2:O$5193,0)),"")</f>
        <v/>
      </c>
    </row>
    <row r="4537" spans="1:19" x14ac:dyDescent="0.25">
      <c r="A4537" s="69">
        <v>507</v>
      </c>
      <c r="B4537" s="69" t="s">
        <v>16523</v>
      </c>
      <c r="C4537" s="69" t="s">
        <v>3761</v>
      </c>
      <c r="D4537" s="69" t="s">
        <v>16321</v>
      </c>
      <c r="E4537" s="69" t="s">
        <v>22495</v>
      </c>
      <c r="F4537" s="69" t="s">
        <v>16524</v>
      </c>
      <c r="G4537" s="69" t="s">
        <v>16525</v>
      </c>
      <c r="H4537" s="69">
        <v>51.470599999999997</v>
      </c>
      <c r="I4537" s="69">
        <v>-0.46194099999999999</v>
      </c>
      <c r="J4537" s="69">
        <v>83</v>
      </c>
      <c r="K4537" s="69">
        <v>0</v>
      </c>
      <c r="L4537" s="69">
        <f>COUNTIFS(Aéroports!$C$2:$C$5193,Aéroports!$C4537,Aéroports!$D$2:$D$5193,Aéroports!$D4537)</f>
        <v>1</v>
      </c>
      <c r="M4537" s="69" t="str">
        <f>IF(AND(Formulaire!$H$15=Aéroports!$E4537,--ISNUMBER(IFERROR(SEARCH(Formulaire!$H$16,$C4537,1),""))=1),MAX(M$1:M4536)+1,"")</f>
        <v/>
      </c>
      <c r="N4537" s="69" t="str">
        <f>IF(AND(Formulaire!$H$21=Aéroports!$E4537,--ISNUMBER(IFERROR(SEARCH(Formulaire!$H$22,$C4537,1),""))=1),MAX(N$1:N4536)+1,"")</f>
        <v/>
      </c>
      <c r="O4537" s="69" t="str">
        <f>IF(AND(Formulaire!$H$27=Aéroports!$E4537,--ISNUMBER(IFERROR(SEARCH(Formulaire!$H$28,$C4537,1),""))=1),MAX(O$1:O4536)+1,"")</f>
        <v/>
      </c>
      <c r="Q4537" s="91" t="str">
        <f>IFERROR(INDEX($C$2:$C$5193,MATCH(ROWS(M$2:M4537),M$2:M$5193,0)),"")</f>
        <v/>
      </c>
      <c r="R4537" s="70" t="str">
        <f>IFERROR(INDEX($C$2:$C$5193,MATCH(ROWS(N$2:N4537),N$2:N$5193,0)),"")</f>
        <v/>
      </c>
      <c r="S4537" s="92" t="str">
        <f>IFERROR(INDEX($C$2:$C$5193,MATCH(ROWS(O$2:O4537),O$2:O$5193,0)),"")</f>
        <v/>
      </c>
    </row>
    <row r="4538" spans="1:19" x14ac:dyDescent="0.25">
      <c r="A4538" s="68">
        <v>468</v>
      </c>
      <c r="B4538" s="68" t="s">
        <v>16532</v>
      </c>
      <c r="C4538" s="68" t="s">
        <v>16533</v>
      </c>
      <c r="D4538" s="68" t="s">
        <v>16321</v>
      </c>
      <c r="E4538" s="68" t="s">
        <v>22495</v>
      </c>
      <c r="F4538" s="68" t="s">
        <v>16534</v>
      </c>
      <c r="G4538" s="68" t="s">
        <v>16535</v>
      </c>
      <c r="H4538" s="68">
        <v>55.0428</v>
      </c>
      <c r="I4538" s="68">
        <v>-7.1611099999999999</v>
      </c>
      <c r="J4538" s="68">
        <v>22</v>
      </c>
      <c r="K4538" s="68">
        <v>0</v>
      </c>
      <c r="L4538" s="68">
        <f>COUNTIFS(Aéroports!$C$2:$C$5193,Aéroports!$C4538,Aéroports!$D$2:$D$5193,Aéroports!$D4538)</f>
        <v>1</v>
      </c>
      <c r="M4538" s="68" t="str">
        <f>IF(AND(Formulaire!$H$15=Aéroports!$E4538,--ISNUMBER(IFERROR(SEARCH(Formulaire!$H$16,$C4538,1),""))=1),MAX(M$1:M4537)+1,"")</f>
        <v/>
      </c>
      <c r="N4538" s="68" t="str">
        <f>IF(AND(Formulaire!$H$21=Aéroports!$E4538,--ISNUMBER(IFERROR(SEARCH(Formulaire!$H$22,$C4538,1),""))=1),MAX(N$1:N4537)+1,"")</f>
        <v/>
      </c>
      <c r="O4538" s="68" t="str">
        <f>IF(AND(Formulaire!$H$27=Aéroports!$E4538,--ISNUMBER(IFERROR(SEARCH(Formulaire!$H$28,$C4538,1),""))=1),MAX(O$1:O4537)+1,"")</f>
        <v/>
      </c>
      <c r="Q4538" s="91" t="str">
        <f>IFERROR(INDEX($C$2:$C$5193,MATCH(ROWS(M$2:M4538),M$2:M$5193,0)),"")</f>
        <v/>
      </c>
      <c r="R4538" s="70" t="str">
        <f>IFERROR(INDEX($C$2:$C$5193,MATCH(ROWS(N$2:N4538),N$2:N$5193,0)),"")</f>
        <v/>
      </c>
      <c r="S4538" s="92" t="str">
        <f>IFERROR(INDEX($C$2:$C$5193,MATCH(ROWS(O$2:O4538),O$2:O$5193,0)),"")</f>
        <v/>
      </c>
    </row>
    <row r="4539" spans="1:19" x14ac:dyDescent="0.25">
      <c r="A4539" s="69">
        <v>544</v>
      </c>
      <c r="B4539" s="69" t="s">
        <v>16536</v>
      </c>
      <c r="C4539" s="69" t="s">
        <v>16537</v>
      </c>
      <c r="D4539" s="69" t="s">
        <v>16321</v>
      </c>
      <c r="E4539" s="69" t="s">
        <v>22495</v>
      </c>
      <c r="F4539" s="69" t="s">
        <v>16538</v>
      </c>
      <c r="G4539" s="69" t="s">
        <v>16539</v>
      </c>
      <c r="H4539" s="69">
        <v>57.705199999999998</v>
      </c>
      <c r="I4539" s="69">
        <v>-3.3391700000000002</v>
      </c>
      <c r="J4539" s="69">
        <v>42</v>
      </c>
      <c r="K4539" s="69">
        <v>0</v>
      </c>
      <c r="L4539" s="69">
        <f>COUNTIFS(Aéroports!$C$2:$C$5193,Aéroports!$C4539,Aéroports!$D$2:$D$5193,Aéroports!$D4539)</f>
        <v>1</v>
      </c>
      <c r="M4539" s="69" t="str">
        <f>IF(AND(Formulaire!$H$15=Aéroports!$E4539,--ISNUMBER(IFERROR(SEARCH(Formulaire!$H$16,$C4539,1),""))=1),MAX(M$1:M4538)+1,"")</f>
        <v/>
      </c>
      <c r="N4539" s="69" t="str">
        <f>IF(AND(Formulaire!$H$21=Aéroports!$E4539,--ISNUMBER(IFERROR(SEARCH(Formulaire!$H$22,$C4539,1),""))=1),MAX(N$1:N4538)+1,"")</f>
        <v/>
      </c>
      <c r="O4539" s="69" t="str">
        <f>IF(AND(Formulaire!$H$27=Aéroports!$E4539,--ISNUMBER(IFERROR(SEARCH(Formulaire!$H$28,$C4539,1),""))=1),MAX(O$1:O4538)+1,"")</f>
        <v/>
      </c>
      <c r="Q4539" s="91" t="str">
        <f>IFERROR(INDEX($C$2:$C$5193,MATCH(ROWS(M$2:M4539),M$2:M$5193,0)),"")</f>
        <v/>
      </c>
      <c r="R4539" s="70" t="str">
        <f>IFERROR(INDEX($C$2:$C$5193,MATCH(ROWS(N$2:N4539),N$2:N$5193,0)),"")</f>
        <v/>
      </c>
      <c r="S4539" s="92" t="str">
        <f>IFERROR(INDEX($C$2:$C$5193,MATCH(ROWS(O$2:O4539),O$2:O$5193,0)),"")</f>
        <v/>
      </c>
    </row>
    <row r="4540" spans="1:19" x14ac:dyDescent="0.25">
      <c r="A4540" s="68">
        <v>509</v>
      </c>
      <c r="B4540" s="68" t="s">
        <v>16540</v>
      </c>
      <c r="C4540" s="68" t="s">
        <v>16541</v>
      </c>
      <c r="D4540" s="68" t="s">
        <v>16321</v>
      </c>
      <c r="E4540" s="68" t="s">
        <v>22495</v>
      </c>
      <c r="F4540" s="68" t="s">
        <v>16542</v>
      </c>
      <c r="G4540" s="68" t="s">
        <v>16543</v>
      </c>
      <c r="H4540" s="68">
        <v>50.956099999999999</v>
      </c>
      <c r="I4540" s="68">
        <v>0.93916699999999997</v>
      </c>
      <c r="J4540" s="68">
        <v>13</v>
      </c>
      <c r="K4540" s="68">
        <v>0</v>
      </c>
      <c r="L4540" s="68">
        <f>COUNTIFS(Aéroports!$C$2:$C$5193,Aéroports!$C4540,Aéroports!$D$2:$D$5193,Aéroports!$D4540)</f>
        <v>1</v>
      </c>
      <c r="M4540" s="68" t="str">
        <f>IF(AND(Formulaire!$H$15=Aéroports!$E4540,--ISNUMBER(IFERROR(SEARCH(Formulaire!$H$16,$C4540,1),""))=1),MAX(M$1:M4539)+1,"")</f>
        <v/>
      </c>
      <c r="N4540" s="68" t="str">
        <f>IF(AND(Formulaire!$H$21=Aéroports!$E4540,--ISNUMBER(IFERROR(SEARCH(Formulaire!$H$22,$C4540,1),""))=1),MAX(N$1:N4539)+1,"")</f>
        <v/>
      </c>
      <c r="O4540" s="68" t="str">
        <f>IF(AND(Formulaire!$H$27=Aéroports!$E4540,--ISNUMBER(IFERROR(SEARCH(Formulaire!$H$28,$C4540,1),""))=1),MAX(O$1:O4539)+1,"")</f>
        <v/>
      </c>
      <c r="Q4540" s="91" t="str">
        <f>IFERROR(INDEX($C$2:$C$5193,MATCH(ROWS(M$2:M4540),M$2:M$5193,0)),"")</f>
        <v/>
      </c>
      <c r="R4540" s="70" t="str">
        <f>IFERROR(INDEX($C$2:$C$5193,MATCH(ROWS(N$2:N4540),N$2:N$5193,0)),"")</f>
        <v/>
      </c>
      <c r="S4540" s="92" t="str">
        <f>IFERROR(INDEX($C$2:$C$5193,MATCH(ROWS(O$2:O4540),O$2:O$5193,0)),"")</f>
        <v/>
      </c>
    </row>
    <row r="4541" spans="1:19" x14ac:dyDescent="0.25">
      <c r="A4541" s="69">
        <v>6886</v>
      </c>
      <c r="B4541" s="69" t="s">
        <v>16544</v>
      </c>
      <c r="C4541" s="69" t="s">
        <v>16545</v>
      </c>
      <c r="D4541" s="69" t="s">
        <v>16321</v>
      </c>
      <c r="E4541" s="69" t="s">
        <v>22495</v>
      </c>
      <c r="F4541" s="69" t="s">
        <v>16546</v>
      </c>
      <c r="G4541" s="69" t="s">
        <v>16547</v>
      </c>
      <c r="H4541" s="69">
        <v>51.08</v>
      </c>
      <c r="I4541" s="69">
        <v>1.0129999999999999</v>
      </c>
      <c r="J4541" s="69">
        <v>351</v>
      </c>
      <c r="K4541" s="69">
        <v>0</v>
      </c>
      <c r="L4541" s="69">
        <f>COUNTIFS(Aéroports!$C$2:$C$5193,Aéroports!$C4541,Aéroports!$D$2:$D$5193,Aéroports!$D4541)</f>
        <v>1</v>
      </c>
      <c r="M4541" s="69" t="str">
        <f>IF(AND(Formulaire!$H$15=Aéroports!$E4541,--ISNUMBER(IFERROR(SEARCH(Formulaire!$H$16,$C4541,1),""))=1),MAX(M$1:M4540)+1,"")</f>
        <v/>
      </c>
      <c r="N4541" s="69" t="str">
        <f>IF(AND(Formulaire!$H$21=Aéroports!$E4541,--ISNUMBER(IFERROR(SEARCH(Formulaire!$H$22,$C4541,1),""))=1),MAX(N$1:N4540)+1,"")</f>
        <v/>
      </c>
      <c r="O4541" s="69" t="str">
        <f>IF(AND(Formulaire!$H$27=Aéroports!$E4541,--ISNUMBER(IFERROR(SEARCH(Formulaire!$H$28,$C4541,1),""))=1),MAX(O$1:O4540)+1,"")</f>
        <v/>
      </c>
      <c r="Q4541" s="91" t="str">
        <f>IFERROR(INDEX($C$2:$C$5193,MATCH(ROWS(M$2:M4541),M$2:M$5193,0)),"")</f>
        <v/>
      </c>
      <c r="R4541" s="70" t="str">
        <f>IFERROR(INDEX($C$2:$C$5193,MATCH(ROWS(N$2:N4541),N$2:N$5193,0)),"")</f>
        <v/>
      </c>
      <c r="S4541" s="92" t="str">
        <f>IFERROR(INDEX($C$2:$C$5193,MATCH(ROWS(O$2:O4541),O$2:O$5193,0)),"")</f>
        <v/>
      </c>
    </row>
    <row r="4542" spans="1:19" x14ac:dyDescent="0.25">
      <c r="A4542" s="68">
        <v>482</v>
      </c>
      <c r="B4542" s="68" t="s">
        <v>16548</v>
      </c>
      <c r="C4542" s="68" t="s">
        <v>16549</v>
      </c>
      <c r="D4542" s="68" t="s">
        <v>16321</v>
      </c>
      <c r="E4542" s="68" t="s">
        <v>22495</v>
      </c>
      <c r="F4542" s="68" t="s">
        <v>16550</v>
      </c>
      <c r="G4542" s="68" t="s">
        <v>16551</v>
      </c>
      <c r="H4542" s="68">
        <v>51.505099999999999</v>
      </c>
      <c r="I4542" s="68">
        <v>-1.99343</v>
      </c>
      <c r="J4542" s="68">
        <v>513</v>
      </c>
      <c r="K4542" s="68">
        <v>0</v>
      </c>
      <c r="L4542" s="68">
        <f>COUNTIFS(Aéroports!$C$2:$C$5193,Aéroports!$C4542,Aéroports!$D$2:$D$5193,Aéroports!$D4542)</f>
        <v>1</v>
      </c>
      <c r="M4542" s="68" t="str">
        <f>IF(AND(Formulaire!$H$15=Aéroports!$E4542,--ISNUMBER(IFERROR(SEARCH(Formulaire!$H$16,$C4542,1),""))=1),MAX(M$1:M4541)+1,"")</f>
        <v/>
      </c>
      <c r="N4542" s="68" t="str">
        <f>IF(AND(Formulaire!$H$21=Aéroports!$E4542,--ISNUMBER(IFERROR(SEARCH(Formulaire!$H$22,$C4542,1),""))=1),MAX(N$1:N4541)+1,"")</f>
        <v/>
      </c>
      <c r="O4542" s="68" t="str">
        <f>IF(AND(Formulaire!$H$27=Aéroports!$E4542,--ISNUMBER(IFERROR(SEARCH(Formulaire!$H$28,$C4542,1),""))=1),MAX(O$1:O4541)+1,"")</f>
        <v/>
      </c>
      <c r="Q4542" s="91" t="str">
        <f>IFERROR(INDEX($C$2:$C$5193,MATCH(ROWS(M$2:M4542),M$2:M$5193,0)),"")</f>
        <v/>
      </c>
      <c r="R4542" s="70" t="str">
        <f>IFERROR(INDEX($C$2:$C$5193,MATCH(ROWS(N$2:N4542),N$2:N$5193,0)),"")</f>
        <v/>
      </c>
      <c r="S4542" s="92" t="str">
        <f>IFERROR(INDEX($C$2:$C$5193,MATCH(ROWS(O$2:O4542),O$2:O$5193,0)),"")</f>
        <v/>
      </c>
    </row>
    <row r="4543" spans="1:19" x14ac:dyDescent="0.25">
      <c r="A4543" s="69">
        <v>478</v>
      </c>
      <c r="B4543" s="69" t="s">
        <v>16552</v>
      </c>
      <c r="C4543" s="69" t="s">
        <v>16553</v>
      </c>
      <c r="D4543" s="69" t="s">
        <v>16321</v>
      </c>
      <c r="E4543" s="69" t="s">
        <v>22495</v>
      </c>
      <c r="F4543" s="69" t="s">
        <v>16554</v>
      </c>
      <c r="G4543" s="69" t="s">
        <v>16555</v>
      </c>
      <c r="H4543" s="69">
        <v>53.353700000000003</v>
      </c>
      <c r="I4543" s="69">
        <v>-2.27495</v>
      </c>
      <c r="J4543" s="69">
        <v>257</v>
      </c>
      <c r="K4543" s="69">
        <v>0</v>
      </c>
      <c r="L4543" s="69">
        <f>COUNTIFS(Aéroports!$C$2:$C$5193,Aéroports!$C4543,Aéroports!$D$2:$D$5193,Aéroports!$D4543)</f>
        <v>1</v>
      </c>
      <c r="M4543" s="69" t="str">
        <f>IF(AND(Formulaire!$H$15=Aéroports!$E4543,--ISNUMBER(IFERROR(SEARCH(Formulaire!$H$16,$C4543,1),""))=1),MAX(M$1:M4542)+1,"")</f>
        <v/>
      </c>
      <c r="N4543" s="69" t="str">
        <f>IF(AND(Formulaire!$H$21=Aéroports!$E4543,--ISNUMBER(IFERROR(SEARCH(Formulaire!$H$22,$C4543,1),""))=1),MAX(N$1:N4542)+1,"")</f>
        <v/>
      </c>
      <c r="O4543" s="69" t="str">
        <f>IF(AND(Formulaire!$H$27=Aéroports!$E4543,--ISNUMBER(IFERROR(SEARCH(Formulaire!$H$28,$C4543,1),""))=1),MAX(O$1:O4542)+1,"")</f>
        <v/>
      </c>
      <c r="Q4543" s="91" t="str">
        <f>IFERROR(INDEX($C$2:$C$5193,MATCH(ROWS(M$2:M4543),M$2:M$5193,0)),"")</f>
        <v/>
      </c>
      <c r="R4543" s="70" t="str">
        <f>IFERROR(INDEX($C$2:$C$5193,MATCH(ROWS(N$2:N4543),N$2:N$5193,0)),"")</f>
        <v/>
      </c>
      <c r="S4543" s="92" t="str">
        <f>IFERROR(INDEX($C$2:$C$5193,MATCH(ROWS(O$2:O4543),O$2:O$5193,0)),"")</f>
        <v/>
      </c>
    </row>
    <row r="4544" spans="1:19" x14ac:dyDescent="0.25">
      <c r="A4544" s="68">
        <v>510</v>
      </c>
      <c r="B4544" s="68" t="s">
        <v>16556</v>
      </c>
      <c r="C4544" s="68" t="s">
        <v>16557</v>
      </c>
      <c r="D4544" s="68" t="s">
        <v>16321</v>
      </c>
      <c r="E4544" s="68" t="s">
        <v>22495</v>
      </c>
      <c r="F4544" s="68" t="s">
        <v>16558</v>
      </c>
      <c r="G4544" s="68" t="s">
        <v>16559</v>
      </c>
      <c r="H4544" s="68">
        <v>51.342199999999998</v>
      </c>
      <c r="I4544" s="68">
        <v>1.3461099999999999</v>
      </c>
      <c r="J4544" s="68">
        <v>178</v>
      </c>
      <c r="K4544" s="68">
        <v>0</v>
      </c>
      <c r="L4544" s="68">
        <f>COUNTIFS(Aéroports!$C$2:$C$5193,Aéroports!$C4544,Aéroports!$D$2:$D$5193,Aéroports!$D4544)</f>
        <v>1</v>
      </c>
      <c r="M4544" s="68" t="str">
        <f>IF(AND(Formulaire!$H$15=Aéroports!$E4544,--ISNUMBER(IFERROR(SEARCH(Formulaire!$H$16,$C4544,1),""))=1),MAX(M$1:M4543)+1,"")</f>
        <v/>
      </c>
      <c r="N4544" s="68" t="str">
        <f>IF(AND(Formulaire!$H$21=Aéroports!$E4544,--ISNUMBER(IFERROR(SEARCH(Formulaire!$H$22,$C4544,1),""))=1),MAX(N$1:N4543)+1,"")</f>
        <v/>
      </c>
      <c r="O4544" s="68" t="str">
        <f>IF(AND(Formulaire!$H$27=Aéroports!$E4544,--ISNUMBER(IFERROR(SEARCH(Formulaire!$H$28,$C4544,1),""))=1),MAX(O$1:O4543)+1,"")</f>
        <v/>
      </c>
      <c r="Q4544" s="91" t="str">
        <f>IFERROR(INDEX($C$2:$C$5193,MATCH(ROWS(M$2:M4544),M$2:M$5193,0)),"")</f>
        <v/>
      </c>
      <c r="R4544" s="70" t="str">
        <f>IFERROR(INDEX($C$2:$C$5193,MATCH(ROWS(N$2:N4544),N$2:N$5193,0)),"")</f>
        <v/>
      </c>
      <c r="S4544" s="92" t="str">
        <f>IFERROR(INDEX($C$2:$C$5193,MATCH(ROWS(O$2:O4544),O$2:O$5193,0)),"")</f>
        <v/>
      </c>
    </row>
    <row r="4545" spans="1:19" x14ac:dyDescent="0.25">
      <c r="A4545" s="69">
        <v>578</v>
      </c>
      <c r="B4545" s="69" t="s">
        <v>16560</v>
      </c>
      <c r="C4545" s="69" t="s">
        <v>16561</v>
      </c>
      <c r="D4545" s="69" t="s">
        <v>16321</v>
      </c>
      <c r="E4545" s="69" t="s">
        <v>22495</v>
      </c>
      <c r="F4545" s="69" t="s">
        <v>16562</v>
      </c>
      <c r="G4545" s="69" t="s">
        <v>16563</v>
      </c>
      <c r="H4545" s="69">
        <v>52.648400000000002</v>
      </c>
      <c r="I4545" s="69">
        <v>0.55069199999999996</v>
      </c>
      <c r="J4545" s="69">
        <v>75</v>
      </c>
      <c r="K4545" s="69">
        <v>0</v>
      </c>
      <c r="L4545" s="69">
        <f>COUNTIFS(Aéroports!$C$2:$C$5193,Aéroports!$C4545,Aéroports!$D$2:$D$5193,Aéroports!$D4545)</f>
        <v>1</v>
      </c>
      <c r="M4545" s="69" t="str">
        <f>IF(AND(Formulaire!$H$15=Aéroports!$E4545,--ISNUMBER(IFERROR(SEARCH(Formulaire!$H$16,$C4545,1),""))=1),MAX(M$1:M4544)+1,"")</f>
        <v/>
      </c>
      <c r="N4545" s="69" t="str">
        <f>IF(AND(Formulaire!$H$21=Aéroports!$E4545,--ISNUMBER(IFERROR(SEARCH(Formulaire!$H$22,$C4545,1),""))=1),MAX(N$1:N4544)+1,"")</f>
        <v/>
      </c>
      <c r="O4545" s="69" t="str">
        <f>IF(AND(Formulaire!$H$27=Aéroports!$E4545,--ISNUMBER(IFERROR(SEARCH(Formulaire!$H$28,$C4545,1),""))=1),MAX(O$1:O4544)+1,"")</f>
        <v/>
      </c>
      <c r="Q4545" s="91" t="str">
        <f>IFERROR(INDEX($C$2:$C$5193,MATCH(ROWS(M$2:M4545),M$2:M$5193,0)),"")</f>
        <v/>
      </c>
      <c r="R4545" s="70" t="str">
        <f>IFERROR(INDEX($C$2:$C$5193,MATCH(ROWS(N$2:N4545),N$2:N$5193,0)),"")</f>
        <v/>
      </c>
      <c r="S4545" s="92" t="str">
        <f>IFERROR(INDEX($C$2:$C$5193,MATCH(ROWS(O$2:O4545),O$2:O$5193,0)),"")</f>
        <v/>
      </c>
    </row>
    <row r="4546" spans="1:19" x14ac:dyDescent="0.25">
      <c r="A4546" s="68">
        <v>557</v>
      </c>
      <c r="B4546" s="68" t="s">
        <v>16564</v>
      </c>
      <c r="C4546" s="68" t="s">
        <v>16565</v>
      </c>
      <c r="D4546" s="68" t="s">
        <v>16321</v>
      </c>
      <c r="E4546" s="68" t="s">
        <v>22495</v>
      </c>
      <c r="F4546" s="68" t="s">
        <v>16566</v>
      </c>
      <c r="G4546" s="68" t="s">
        <v>16567</v>
      </c>
      <c r="H4546" s="68">
        <v>52.361899999999999</v>
      </c>
      <c r="I4546" s="68">
        <v>0.48640600000000001</v>
      </c>
      <c r="J4546" s="68">
        <v>33</v>
      </c>
      <c r="K4546" s="68">
        <v>0</v>
      </c>
      <c r="L4546" s="68">
        <f>COUNTIFS(Aéroports!$C$2:$C$5193,Aéroports!$C4546,Aéroports!$D$2:$D$5193,Aéroports!$D4546)</f>
        <v>1</v>
      </c>
      <c r="M4546" s="68" t="str">
        <f>IF(AND(Formulaire!$H$15=Aéroports!$E4546,--ISNUMBER(IFERROR(SEARCH(Formulaire!$H$16,$C4546,1),""))=1),MAX(M$1:M4545)+1,"")</f>
        <v/>
      </c>
      <c r="N4546" s="68" t="str">
        <f>IF(AND(Formulaire!$H$21=Aéroports!$E4546,--ISNUMBER(IFERROR(SEARCH(Formulaire!$H$22,$C4546,1),""))=1),MAX(N$1:N4545)+1,"")</f>
        <v/>
      </c>
      <c r="O4546" s="68" t="str">
        <f>IF(AND(Formulaire!$H$27=Aéroports!$E4546,--ISNUMBER(IFERROR(SEARCH(Formulaire!$H$28,$C4546,1),""))=1),MAX(O$1:O4545)+1,"")</f>
        <v/>
      </c>
      <c r="Q4546" s="91" t="str">
        <f>IFERROR(INDEX($C$2:$C$5193,MATCH(ROWS(M$2:M4546),M$2:M$5193,0)),"")</f>
        <v/>
      </c>
      <c r="R4546" s="70" t="str">
        <f>IFERROR(INDEX($C$2:$C$5193,MATCH(ROWS(N$2:N4546),N$2:N$5193,0)),"")</f>
        <v/>
      </c>
      <c r="S4546" s="92" t="str">
        <f>IFERROR(INDEX($C$2:$C$5193,MATCH(ROWS(O$2:O4546),O$2:O$5193,0)),"")</f>
        <v/>
      </c>
    </row>
    <row r="4547" spans="1:19" x14ac:dyDescent="0.25">
      <c r="A4547" s="69">
        <v>521</v>
      </c>
      <c r="B4547" s="69" t="s">
        <v>1266</v>
      </c>
      <c r="C4547" s="69" t="s">
        <v>1267</v>
      </c>
      <c r="D4547" s="69" t="s">
        <v>16321</v>
      </c>
      <c r="E4547" s="69" t="s">
        <v>22495</v>
      </c>
      <c r="F4547" s="69" t="s">
        <v>16568</v>
      </c>
      <c r="G4547" s="69" t="s">
        <v>16569</v>
      </c>
      <c r="H4547" s="69">
        <v>55.037500000000001</v>
      </c>
      <c r="I4547" s="69">
        <v>-1.69167</v>
      </c>
      <c r="J4547" s="69">
        <v>266</v>
      </c>
      <c r="K4547" s="69">
        <v>0</v>
      </c>
      <c r="L4547" s="69">
        <f>COUNTIFS(Aéroports!$C$2:$C$5193,Aéroports!$C4547,Aéroports!$D$2:$D$5193,Aéroports!$D4547)</f>
        <v>1</v>
      </c>
      <c r="M4547" s="69" t="str">
        <f>IF(AND(Formulaire!$H$15=Aéroports!$E4547,--ISNUMBER(IFERROR(SEARCH(Formulaire!$H$16,$C4547,1),""))=1),MAX(M$1:M4546)+1,"")</f>
        <v/>
      </c>
      <c r="N4547" s="69" t="str">
        <f>IF(AND(Formulaire!$H$21=Aéroports!$E4547,--ISNUMBER(IFERROR(SEARCH(Formulaire!$H$22,$C4547,1),""))=1),MAX(N$1:N4546)+1,"")</f>
        <v/>
      </c>
      <c r="O4547" s="69" t="str">
        <f>IF(AND(Formulaire!$H$27=Aéroports!$E4547,--ISNUMBER(IFERROR(SEARCH(Formulaire!$H$28,$C4547,1),""))=1),MAX(O$1:O4546)+1,"")</f>
        <v/>
      </c>
      <c r="Q4547" s="91" t="str">
        <f>IFERROR(INDEX($C$2:$C$5193,MATCH(ROWS(M$2:M4547),M$2:M$5193,0)),"")</f>
        <v/>
      </c>
      <c r="R4547" s="70" t="str">
        <f>IFERROR(INDEX($C$2:$C$5193,MATCH(ROWS(N$2:N4547),N$2:N$5193,0)),"")</f>
        <v/>
      </c>
      <c r="S4547" s="92" t="str">
        <f>IFERROR(INDEX($C$2:$C$5193,MATCH(ROWS(O$2:O4547),O$2:O$5193,0)),"")</f>
        <v/>
      </c>
    </row>
    <row r="4548" spans="1:19" x14ac:dyDescent="0.25">
      <c r="A4548" s="68">
        <v>481</v>
      </c>
      <c r="B4548" s="68" t="s">
        <v>16570</v>
      </c>
      <c r="C4548" s="68" t="s">
        <v>16571</v>
      </c>
      <c r="D4548" s="68" t="s">
        <v>16321</v>
      </c>
      <c r="E4548" s="68" t="s">
        <v>22495</v>
      </c>
      <c r="F4548" s="68" t="s">
        <v>16572</v>
      </c>
      <c r="G4548" s="68" t="s">
        <v>16573</v>
      </c>
      <c r="H4548" s="68">
        <v>50.440600000000003</v>
      </c>
      <c r="I4548" s="68">
        <v>-4.9954099999999997</v>
      </c>
      <c r="J4548" s="68">
        <v>390</v>
      </c>
      <c r="K4548" s="68">
        <v>0</v>
      </c>
      <c r="L4548" s="68">
        <f>COUNTIFS(Aéroports!$C$2:$C$5193,Aéroports!$C4548,Aéroports!$D$2:$D$5193,Aéroports!$D4548)</f>
        <v>1</v>
      </c>
      <c r="M4548" s="68" t="str">
        <f>IF(AND(Formulaire!$H$15=Aéroports!$E4548,--ISNUMBER(IFERROR(SEARCH(Formulaire!$H$16,$C4548,1),""))=1),MAX(M$1:M4547)+1,"")</f>
        <v/>
      </c>
      <c r="N4548" s="68" t="str">
        <f>IF(AND(Formulaire!$H$21=Aéroports!$E4548,--ISNUMBER(IFERROR(SEARCH(Formulaire!$H$22,$C4548,1),""))=1),MAX(N$1:N4547)+1,"")</f>
        <v/>
      </c>
      <c r="O4548" s="68" t="str">
        <f>IF(AND(Formulaire!$H$27=Aéroports!$E4548,--ISNUMBER(IFERROR(SEARCH(Formulaire!$H$28,$C4548,1),""))=1),MAX(O$1:O4547)+1,"")</f>
        <v/>
      </c>
      <c r="Q4548" s="91" t="str">
        <f>IFERROR(INDEX($C$2:$C$5193,MATCH(ROWS(M$2:M4548),M$2:M$5193,0)),"")</f>
        <v/>
      </c>
      <c r="R4548" s="70" t="str">
        <f>IFERROR(INDEX($C$2:$C$5193,MATCH(ROWS(N$2:N4548),N$2:N$5193,0)),"")</f>
        <v/>
      </c>
      <c r="S4548" s="92" t="str">
        <f>IFERROR(INDEX($C$2:$C$5193,MATCH(ROWS(O$2:O4548),O$2:O$5193,0)),"")</f>
        <v/>
      </c>
    </row>
    <row r="4549" spans="1:19" x14ac:dyDescent="0.25">
      <c r="A4549" s="69">
        <v>6467</v>
      </c>
      <c r="B4549" s="69" t="s">
        <v>16574</v>
      </c>
      <c r="C4549" s="69" t="s">
        <v>16575</v>
      </c>
      <c r="D4549" s="69" t="s">
        <v>16321</v>
      </c>
      <c r="E4549" s="69" t="s">
        <v>22495</v>
      </c>
      <c r="F4549" s="69" t="s">
        <v>16576</v>
      </c>
      <c r="G4549" s="69" t="s">
        <v>16577</v>
      </c>
      <c r="H4549" s="69">
        <v>56.463500000000003</v>
      </c>
      <c r="I4549" s="69">
        <v>-5.3996700000000004</v>
      </c>
      <c r="J4549" s="69">
        <v>20</v>
      </c>
      <c r="K4549" s="69">
        <v>0</v>
      </c>
      <c r="L4549" s="69">
        <f>COUNTIFS(Aéroports!$C$2:$C$5193,Aéroports!$C4549,Aéroports!$D$2:$D$5193,Aéroports!$D4549)</f>
        <v>1</v>
      </c>
      <c r="M4549" s="69" t="str">
        <f>IF(AND(Formulaire!$H$15=Aéroports!$E4549,--ISNUMBER(IFERROR(SEARCH(Formulaire!$H$16,$C4549,1),""))=1),MAX(M$1:M4548)+1,"")</f>
        <v/>
      </c>
      <c r="N4549" s="69" t="str">
        <f>IF(AND(Formulaire!$H$21=Aéroports!$E4549,--ISNUMBER(IFERROR(SEARCH(Formulaire!$H$22,$C4549,1),""))=1),MAX(N$1:N4548)+1,"")</f>
        <v/>
      </c>
      <c r="O4549" s="69" t="str">
        <f>IF(AND(Formulaire!$H$27=Aéroports!$E4549,--ISNUMBER(IFERROR(SEARCH(Formulaire!$H$28,$C4549,1),""))=1),MAX(O$1:O4548)+1,"")</f>
        <v/>
      </c>
      <c r="Q4549" s="91" t="str">
        <f>IFERROR(INDEX($C$2:$C$5193,MATCH(ROWS(M$2:M4549),M$2:M$5193,0)),"")</f>
        <v/>
      </c>
      <c r="R4549" s="70" t="str">
        <f>IFERROR(INDEX($C$2:$C$5193,MATCH(ROWS(N$2:N4549),N$2:N$5193,0)),"")</f>
        <v/>
      </c>
      <c r="S4549" s="92" t="str">
        <f>IFERROR(INDEX($C$2:$C$5193,MATCH(ROWS(O$2:O4549),O$2:O$5193,0)),"")</f>
        <v/>
      </c>
    </row>
    <row r="4550" spans="1:19" x14ac:dyDescent="0.25">
      <c r="A4550" s="68">
        <v>5566</v>
      </c>
      <c r="B4550" s="68" t="s">
        <v>16578</v>
      </c>
      <c r="C4550" s="68" t="s">
        <v>16579</v>
      </c>
      <c r="D4550" s="68" t="s">
        <v>16321</v>
      </c>
      <c r="E4550" s="68" t="s">
        <v>22495</v>
      </c>
      <c r="F4550" s="68" t="s">
        <v>16580</v>
      </c>
      <c r="G4550" s="68" t="s">
        <v>16581</v>
      </c>
      <c r="H4550" s="68">
        <v>59.3675</v>
      </c>
      <c r="I4550" s="68">
        <v>-2.4344399999999999</v>
      </c>
      <c r="J4550" s="68">
        <v>40</v>
      </c>
      <c r="K4550" s="68">
        <v>0</v>
      </c>
      <c r="L4550" s="68">
        <f>COUNTIFS(Aéroports!$C$2:$C$5193,Aéroports!$C4550,Aéroports!$D$2:$D$5193,Aéroports!$D4550)</f>
        <v>1</v>
      </c>
      <c r="M4550" s="68" t="str">
        <f>IF(AND(Formulaire!$H$15=Aéroports!$E4550,--ISNUMBER(IFERROR(SEARCH(Formulaire!$H$16,$C4550,1),""))=1),MAX(M$1:M4549)+1,"")</f>
        <v/>
      </c>
      <c r="N4550" s="68" t="str">
        <f>IF(AND(Formulaire!$H$21=Aéroports!$E4550,--ISNUMBER(IFERROR(SEARCH(Formulaire!$H$22,$C4550,1),""))=1),MAX(N$1:N4549)+1,"")</f>
        <v/>
      </c>
      <c r="O4550" s="68" t="str">
        <f>IF(AND(Formulaire!$H$27=Aéroports!$E4550,--ISNUMBER(IFERROR(SEARCH(Formulaire!$H$28,$C4550,1),""))=1),MAX(O$1:O4549)+1,"")</f>
        <v/>
      </c>
      <c r="Q4550" s="91" t="str">
        <f>IFERROR(INDEX($C$2:$C$5193,MATCH(ROWS(M$2:M4550),M$2:M$5193,0)),"")</f>
        <v/>
      </c>
      <c r="R4550" s="70" t="str">
        <f>IFERROR(INDEX($C$2:$C$5193,MATCH(ROWS(N$2:N4550),N$2:N$5193,0)),"")</f>
        <v/>
      </c>
      <c r="S4550" s="92" t="str">
        <f>IFERROR(INDEX($C$2:$C$5193,MATCH(ROWS(O$2:O4550),O$2:O$5193,0)),"")</f>
        <v/>
      </c>
    </row>
    <row r="4551" spans="1:19" x14ac:dyDescent="0.25">
      <c r="A4551" s="69">
        <v>564</v>
      </c>
      <c r="B4551" s="69" t="s">
        <v>16582</v>
      </c>
      <c r="C4551" s="69" t="s">
        <v>16583</v>
      </c>
      <c r="D4551" s="69" t="s">
        <v>16321</v>
      </c>
      <c r="E4551" s="69" t="s">
        <v>22495</v>
      </c>
      <c r="F4551" s="69" t="s">
        <v>16584</v>
      </c>
      <c r="G4551" s="69" t="s">
        <v>16585</v>
      </c>
      <c r="H4551" s="69">
        <v>51.552999999999997</v>
      </c>
      <c r="I4551" s="69">
        <v>-0.41816700000000001</v>
      </c>
      <c r="J4551" s="69">
        <v>124</v>
      </c>
      <c r="K4551" s="69">
        <v>0</v>
      </c>
      <c r="L4551" s="69">
        <f>COUNTIFS(Aéroports!$C$2:$C$5193,Aéroports!$C4551,Aéroports!$D$2:$D$5193,Aéroports!$D4551)</f>
        <v>1</v>
      </c>
      <c r="M4551" s="69" t="str">
        <f>IF(AND(Formulaire!$H$15=Aéroports!$E4551,--ISNUMBER(IFERROR(SEARCH(Formulaire!$H$16,$C4551,1),""))=1),MAX(M$1:M4550)+1,"")</f>
        <v/>
      </c>
      <c r="N4551" s="69" t="str">
        <f>IF(AND(Formulaire!$H$21=Aéroports!$E4551,--ISNUMBER(IFERROR(SEARCH(Formulaire!$H$22,$C4551,1),""))=1),MAX(N$1:N4550)+1,"")</f>
        <v/>
      </c>
      <c r="O4551" s="69" t="str">
        <f>IF(AND(Formulaire!$H$27=Aéroports!$E4551,--ISNUMBER(IFERROR(SEARCH(Formulaire!$H$28,$C4551,1),""))=1),MAX(O$1:O4550)+1,"")</f>
        <v/>
      </c>
      <c r="Q4551" s="91" t="str">
        <f>IFERROR(INDEX($C$2:$C$5193,MATCH(ROWS(M$2:M4551),M$2:M$5193,0)),"")</f>
        <v/>
      </c>
      <c r="R4551" s="70" t="str">
        <f>IFERROR(INDEX($C$2:$C$5193,MATCH(ROWS(N$2:N4551),N$2:N$5193,0)),"")</f>
        <v/>
      </c>
      <c r="S4551" s="92" t="str">
        <f>IFERROR(INDEX($C$2:$C$5193,MATCH(ROWS(O$2:O4551),O$2:O$5193,0)),"")</f>
        <v/>
      </c>
    </row>
    <row r="4552" spans="1:19" x14ac:dyDescent="0.25">
      <c r="A4552" s="68">
        <v>547</v>
      </c>
      <c r="B4552" s="68" t="s">
        <v>16586</v>
      </c>
      <c r="C4552" s="68" t="s">
        <v>16587</v>
      </c>
      <c r="D4552" s="68" t="s">
        <v>16321</v>
      </c>
      <c r="E4552" s="68" t="s">
        <v>22495</v>
      </c>
      <c r="F4552" s="68" t="s">
        <v>16588</v>
      </c>
      <c r="G4552" s="68" t="s">
        <v>16589</v>
      </c>
      <c r="H4552" s="68">
        <v>52.675800000000002</v>
      </c>
      <c r="I4552" s="68">
        <v>1.28278</v>
      </c>
      <c r="J4552" s="68">
        <v>117</v>
      </c>
      <c r="K4552" s="68">
        <v>0</v>
      </c>
      <c r="L4552" s="68">
        <f>COUNTIFS(Aéroports!$C$2:$C$5193,Aéroports!$C4552,Aéroports!$D$2:$D$5193,Aéroports!$D4552)</f>
        <v>1</v>
      </c>
      <c r="M4552" s="68" t="str">
        <f>IF(AND(Formulaire!$H$15=Aéroports!$E4552,--ISNUMBER(IFERROR(SEARCH(Formulaire!$H$16,$C4552,1),""))=1),MAX(M$1:M4551)+1,"")</f>
        <v/>
      </c>
      <c r="N4552" s="68" t="str">
        <f>IF(AND(Formulaire!$H$21=Aéroports!$E4552,--ISNUMBER(IFERROR(SEARCH(Formulaire!$H$22,$C4552,1),""))=1),MAX(N$1:N4551)+1,"")</f>
        <v/>
      </c>
      <c r="O4552" s="68" t="str">
        <f>IF(AND(Formulaire!$H$27=Aéroports!$E4552,--ISNUMBER(IFERROR(SEARCH(Formulaire!$H$28,$C4552,1),""))=1),MAX(O$1:O4551)+1,"")</f>
        <v/>
      </c>
      <c r="Q4552" s="91" t="str">
        <f>IFERROR(INDEX($C$2:$C$5193,MATCH(ROWS(M$2:M4552),M$2:M$5193,0)),"")</f>
        <v/>
      </c>
      <c r="R4552" s="70" t="str">
        <f>IFERROR(INDEX($C$2:$C$5193,MATCH(ROWS(N$2:N4552),N$2:N$5193,0)),"")</f>
        <v/>
      </c>
      <c r="S4552" s="92" t="str">
        <f>IFERROR(INDEX($C$2:$C$5193,MATCH(ROWS(O$2:O4552),O$2:O$5193,0)),"")</f>
        <v/>
      </c>
    </row>
    <row r="4553" spans="1:19" x14ac:dyDescent="0.25">
      <c r="A4553" s="69">
        <v>5561</v>
      </c>
      <c r="B4553" s="69" t="s">
        <v>16590</v>
      </c>
      <c r="C4553" s="69" t="s">
        <v>16591</v>
      </c>
      <c r="D4553" s="69" t="s">
        <v>16321</v>
      </c>
      <c r="E4553" s="69" t="s">
        <v>22495</v>
      </c>
      <c r="F4553" s="69" t="s">
        <v>16592</v>
      </c>
      <c r="G4553" s="69" t="s">
        <v>16593</v>
      </c>
      <c r="H4553" s="69">
        <v>52.92</v>
      </c>
      <c r="I4553" s="69">
        <v>-1.07917</v>
      </c>
      <c r="J4553" s="69">
        <v>138</v>
      </c>
      <c r="K4553" s="69">
        <v>0</v>
      </c>
      <c r="L4553" s="69">
        <f>COUNTIFS(Aéroports!$C$2:$C$5193,Aéroports!$C4553,Aéroports!$D$2:$D$5193,Aéroports!$D4553)</f>
        <v>1</v>
      </c>
      <c r="M4553" s="69" t="str">
        <f>IF(AND(Formulaire!$H$15=Aéroports!$E4553,--ISNUMBER(IFERROR(SEARCH(Formulaire!$H$16,$C4553,1),""))=1),MAX(M$1:M4552)+1,"")</f>
        <v/>
      </c>
      <c r="N4553" s="69" t="str">
        <f>IF(AND(Formulaire!$H$21=Aéroports!$E4553,--ISNUMBER(IFERROR(SEARCH(Formulaire!$H$22,$C4553,1),""))=1),MAX(N$1:N4552)+1,"")</f>
        <v/>
      </c>
      <c r="O4553" s="69" t="str">
        <f>IF(AND(Formulaire!$H$27=Aéroports!$E4553,--ISNUMBER(IFERROR(SEARCH(Formulaire!$H$28,$C4553,1),""))=1),MAX(O$1:O4552)+1,"")</f>
        <v/>
      </c>
      <c r="Q4553" s="91" t="str">
        <f>IFERROR(INDEX($C$2:$C$5193,MATCH(ROWS(M$2:M4553),M$2:M$5193,0)),"")</f>
        <v/>
      </c>
      <c r="R4553" s="70" t="str">
        <f>IFERROR(INDEX($C$2:$C$5193,MATCH(ROWS(N$2:N4553),N$2:N$5193,0)),"")</f>
        <v/>
      </c>
      <c r="S4553" s="92" t="str">
        <f>IFERROR(INDEX($C$2:$C$5193,MATCH(ROWS(O$2:O4553),O$2:O$5193,0)),"")</f>
        <v/>
      </c>
    </row>
    <row r="4554" spans="1:19" x14ac:dyDescent="0.25">
      <c r="A4554" s="68">
        <v>562</v>
      </c>
      <c r="B4554" s="68" t="s">
        <v>16594</v>
      </c>
      <c r="C4554" s="68" t="s">
        <v>16595</v>
      </c>
      <c r="D4554" s="68" t="s">
        <v>16321</v>
      </c>
      <c r="E4554" s="68" t="s">
        <v>22495</v>
      </c>
      <c r="F4554" s="68" t="s">
        <v>16596</v>
      </c>
      <c r="G4554" s="68" t="s">
        <v>16597</v>
      </c>
      <c r="H4554" s="68">
        <v>51.234099999999998</v>
      </c>
      <c r="I4554" s="68">
        <v>-0.94282500000000002</v>
      </c>
      <c r="J4554" s="68">
        <v>405</v>
      </c>
      <c r="K4554" s="68">
        <v>0</v>
      </c>
      <c r="L4554" s="68">
        <f>COUNTIFS(Aéroports!$C$2:$C$5193,Aéroports!$C4554,Aéroports!$D$2:$D$5193,Aéroports!$D4554)</f>
        <v>1</v>
      </c>
      <c r="M4554" s="68" t="str">
        <f>IF(AND(Formulaire!$H$15=Aéroports!$E4554,--ISNUMBER(IFERROR(SEARCH(Formulaire!$H$16,$C4554,1),""))=1),MAX(M$1:M4553)+1,"")</f>
        <v/>
      </c>
      <c r="N4554" s="68" t="str">
        <f>IF(AND(Formulaire!$H$21=Aéroports!$E4554,--ISNUMBER(IFERROR(SEARCH(Formulaire!$H$22,$C4554,1),""))=1),MAX(N$1:N4553)+1,"")</f>
        <v/>
      </c>
      <c r="O4554" s="68" t="str">
        <f>IF(AND(Formulaire!$H$27=Aéroports!$E4554,--ISNUMBER(IFERROR(SEARCH(Formulaire!$H$28,$C4554,1),""))=1),MAX(O$1:O4553)+1,"")</f>
        <v/>
      </c>
      <c r="Q4554" s="91" t="str">
        <f>IFERROR(INDEX($C$2:$C$5193,MATCH(ROWS(M$2:M4554),M$2:M$5193,0)),"")</f>
        <v/>
      </c>
      <c r="R4554" s="70" t="str">
        <f>IFERROR(INDEX($C$2:$C$5193,MATCH(ROWS(N$2:N4554),N$2:N$5193,0)),"")</f>
        <v/>
      </c>
      <c r="S4554" s="92" t="str">
        <f>IFERROR(INDEX($C$2:$C$5193,MATCH(ROWS(O$2:O4554),O$2:O$5193,0)),"")</f>
        <v/>
      </c>
    </row>
    <row r="4555" spans="1:19" x14ac:dyDescent="0.25">
      <c r="A4555" s="69">
        <v>554</v>
      </c>
      <c r="B4555" s="69" t="s">
        <v>16598</v>
      </c>
      <c r="C4555" s="69" t="s">
        <v>16599</v>
      </c>
      <c r="D4555" s="69" t="s">
        <v>16321</v>
      </c>
      <c r="E4555" s="69" t="s">
        <v>22495</v>
      </c>
      <c r="F4555" s="69" t="s">
        <v>16600</v>
      </c>
      <c r="G4555" s="69" t="s">
        <v>16601</v>
      </c>
      <c r="H4555" s="69">
        <v>51.8369</v>
      </c>
      <c r="I4555" s="69">
        <v>-1.32</v>
      </c>
      <c r="J4555" s="69">
        <v>270</v>
      </c>
      <c r="K4555" s="69">
        <v>0</v>
      </c>
      <c r="L4555" s="69">
        <f>COUNTIFS(Aéroports!$C$2:$C$5193,Aéroports!$C4555,Aéroports!$D$2:$D$5193,Aéroports!$D4555)</f>
        <v>1</v>
      </c>
      <c r="M4555" s="69" t="str">
        <f>IF(AND(Formulaire!$H$15=Aéroports!$E4555,--ISNUMBER(IFERROR(SEARCH(Formulaire!$H$16,$C4555,1),""))=1),MAX(M$1:M4554)+1,"")</f>
        <v/>
      </c>
      <c r="N4555" s="69" t="str">
        <f>IF(AND(Formulaire!$H$21=Aéroports!$E4555,--ISNUMBER(IFERROR(SEARCH(Formulaire!$H$22,$C4555,1),""))=1),MAX(N$1:N4554)+1,"")</f>
        <v/>
      </c>
      <c r="O4555" s="69" t="str">
        <f>IF(AND(Formulaire!$H$27=Aéroports!$E4555,--ISNUMBER(IFERROR(SEARCH(Formulaire!$H$28,$C4555,1),""))=1),MAX(O$1:O4554)+1,"")</f>
        <v/>
      </c>
      <c r="Q4555" s="91" t="str">
        <f>IFERROR(INDEX($C$2:$C$5193,MATCH(ROWS(M$2:M4555),M$2:M$5193,0)),"")</f>
        <v/>
      </c>
      <c r="R4555" s="70" t="str">
        <f>IFERROR(INDEX($C$2:$C$5193,MATCH(ROWS(N$2:N4555),N$2:N$5193,0)),"")</f>
        <v/>
      </c>
      <c r="S4555" s="92" t="str">
        <f>IFERROR(INDEX($C$2:$C$5193,MATCH(ROWS(O$2:O4555),O$2:O$5193,0)),"")</f>
        <v/>
      </c>
    </row>
    <row r="4556" spans="1:19" x14ac:dyDescent="0.25">
      <c r="A4556" s="68">
        <v>5567</v>
      </c>
      <c r="B4556" s="68" t="s">
        <v>16602</v>
      </c>
      <c r="C4556" s="68" t="s">
        <v>16603</v>
      </c>
      <c r="D4556" s="68" t="s">
        <v>16321</v>
      </c>
      <c r="E4556" s="68" t="s">
        <v>22495</v>
      </c>
      <c r="F4556" s="68" t="s">
        <v>16604</v>
      </c>
      <c r="G4556" s="68" t="s">
        <v>16605</v>
      </c>
      <c r="H4556" s="68">
        <v>59.351700000000001</v>
      </c>
      <c r="I4556" s="68">
        <v>-2.90028</v>
      </c>
      <c r="J4556" s="68">
        <v>91</v>
      </c>
      <c r="K4556" s="68">
        <v>0</v>
      </c>
      <c r="L4556" s="68">
        <f>COUNTIFS(Aéroports!$C$2:$C$5193,Aéroports!$C4556,Aéroports!$D$2:$D$5193,Aéroports!$D4556)</f>
        <v>1</v>
      </c>
      <c r="M4556" s="68" t="str">
        <f>IF(AND(Formulaire!$H$15=Aéroports!$E4556,--ISNUMBER(IFERROR(SEARCH(Formulaire!$H$16,$C4556,1),""))=1),MAX(M$1:M4555)+1,"")</f>
        <v/>
      </c>
      <c r="N4556" s="68" t="str">
        <f>IF(AND(Formulaire!$H$21=Aéroports!$E4556,--ISNUMBER(IFERROR(SEARCH(Formulaire!$H$22,$C4556,1),""))=1),MAX(N$1:N4555)+1,"")</f>
        <v/>
      </c>
      <c r="O4556" s="68" t="str">
        <f>IF(AND(Formulaire!$H$27=Aéroports!$E4556,--ISNUMBER(IFERROR(SEARCH(Formulaire!$H$28,$C4556,1),""))=1),MAX(O$1:O4555)+1,"")</f>
        <v/>
      </c>
      <c r="Q4556" s="91" t="str">
        <f>IFERROR(INDEX($C$2:$C$5193,MATCH(ROWS(M$2:M4556),M$2:M$5193,0)),"")</f>
        <v/>
      </c>
      <c r="R4556" s="70" t="str">
        <f>IFERROR(INDEX($C$2:$C$5193,MATCH(ROWS(N$2:N4556),N$2:N$5193,0)),"")</f>
        <v/>
      </c>
      <c r="S4556" s="92" t="str">
        <f>IFERROR(INDEX($C$2:$C$5193,MATCH(ROWS(O$2:O4556),O$2:O$5193,0)),"")</f>
        <v/>
      </c>
    </row>
    <row r="4557" spans="1:19" x14ac:dyDescent="0.25">
      <c r="A4557" s="69">
        <v>5573</v>
      </c>
      <c r="B4557" s="69" t="s">
        <v>16606</v>
      </c>
      <c r="C4557" s="69" t="s">
        <v>16607</v>
      </c>
      <c r="D4557" s="69" t="s">
        <v>16321</v>
      </c>
      <c r="E4557" s="69" t="s">
        <v>22495</v>
      </c>
      <c r="F4557" s="69" t="s">
        <v>16608</v>
      </c>
      <c r="G4557" s="69" t="s">
        <v>16609</v>
      </c>
      <c r="H4557" s="69">
        <v>50.128100000000003</v>
      </c>
      <c r="I4557" s="69">
        <v>-5.5184499999999996</v>
      </c>
      <c r="J4557" s="69">
        <v>14</v>
      </c>
      <c r="K4557" s="69">
        <v>0</v>
      </c>
      <c r="L4557" s="69">
        <f>COUNTIFS(Aéroports!$C$2:$C$5193,Aéroports!$C4557,Aéroports!$D$2:$D$5193,Aéroports!$D4557)</f>
        <v>1</v>
      </c>
      <c r="M4557" s="69" t="str">
        <f>IF(AND(Formulaire!$H$15=Aéroports!$E4557,--ISNUMBER(IFERROR(SEARCH(Formulaire!$H$16,$C4557,1),""))=1),MAX(M$1:M4556)+1,"")</f>
        <v/>
      </c>
      <c r="N4557" s="69" t="str">
        <f>IF(AND(Formulaire!$H$21=Aéroports!$E4557,--ISNUMBER(IFERROR(SEARCH(Formulaire!$H$22,$C4557,1),""))=1),MAX(N$1:N4556)+1,"")</f>
        <v/>
      </c>
      <c r="O4557" s="69" t="str">
        <f>IF(AND(Formulaire!$H$27=Aéroports!$E4557,--ISNUMBER(IFERROR(SEARCH(Formulaire!$H$28,$C4557,1),""))=1),MAX(O$1:O4556)+1,"")</f>
        <v/>
      </c>
      <c r="Q4557" s="91" t="str">
        <f>IFERROR(INDEX($C$2:$C$5193,MATCH(ROWS(M$2:M4557),M$2:M$5193,0)),"")</f>
        <v/>
      </c>
      <c r="R4557" s="70" t="str">
        <f>IFERROR(INDEX($C$2:$C$5193,MATCH(ROWS(N$2:N4557),N$2:N$5193,0)),"")</f>
        <v/>
      </c>
      <c r="S4557" s="92" t="str">
        <f>IFERROR(INDEX($C$2:$C$5193,MATCH(ROWS(O$2:O4557),O$2:O$5193,0)),"")</f>
        <v/>
      </c>
    </row>
    <row r="4558" spans="1:19" x14ac:dyDescent="0.25">
      <c r="A4558" s="68">
        <v>8669</v>
      </c>
      <c r="B4558" s="68" t="s">
        <v>16610</v>
      </c>
      <c r="C4558" s="68" t="s">
        <v>1315</v>
      </c>
      <c r="D4558" s="68" t="s">
        <v>16321</v>
      </c>
      <c r="E4558" s="68" t="s">
        <v>22495</v>
      </c>
      <c r="F4558" s="68" t="s">
        <v>16611</v>
      </c>
      <c r="G4558" s="68" t="s">
        <v>16612</v>
      </c>
      <c r="H4558" s="68">
        <v>56.4392</v>
      </c>
      <c r="I4558" s="68">
        <v>-3.37222</v>
      </c>
      <c r="J4558" s="68">
        <v>397</v>
      </c>
      <c r="K4558" s="68">
        <v>0</v>
      </c>
      <c r="L4558" s="68">
        <f>COUNTIFS(Aéroports!$C$2:$C$5193,Aéroports!$C4558,Aéroports!$D$2:$D$5193,Aéroports!$D4558)</f>
        <v>1</v>
      </c>
      <c r="M4558" s="68" t="str">
        <f>IF(AND(Formulaire!$H$15=Aéroports!$E4558,--ISNUMBER(IFERROR(SEARCH(Formulaire!$H$16,$C4558,1),""))=1),MAX(M$1:M4557)+1,"")</f>
        <v/>
      </c>
      <c r="N4558" s="68" t="str">
        <f>IF(AND(Formulaire!$H$21=Aéroports!$E4558,--ISNUMBER(IFERROR(SEARCH(Formulaire!$H$22,$C4558,1),""))=1),MAX(N$1:N4557)+1,"")</f>
        <v/>
      </c>
      <c r="O4558" s="68" t="str">
        <f>IF(AND(Formulaire!$H$27=Aéroports!$E4558,--ISNUMBER(IFERROR(SEARCH(Formulaire!$H$28,$C4558,1),""))=1),MAX(O$1:O4557)+1,"")</f>
        <v/>
      </c>
      <c r="Q4558" s="91" t="str">
        <f>IFERROR(INDEX($C$2:$C$5193,MATCH(ROWS(M$2:M4558),M$2:M$5193,0)),"")</f>
        <v/>
      </c>
      <c r="R4558" s="70" t="str">
        <f>IFERROR(INDEX($C$2:$C$5193,MATCH(ROWS(N$2:N4558),N$2:N$5193,0)),"")</f>
        <v/>
      </c>
      <c r="S4558" s="92" t="str">
        <f>IFERROR(INDEX($C$2:$C$5193,MATCH(ROWS(O$2:O4558),O$2:O$5193,0)),"")</f>
        <v/>
      </c>
    </row>
    <row r="4559" spans="1:19" x14ac:dyDescent="0.25">
      <c r="A4559" s="69">
        <v>493</v>
      </c>
      <c r="B4559" s="69" t="s">
        <v>16613</v>
      </c>
      <c r="C4559" s="69" t="s">
        <v>16614</v>
      </c>
      <c r="D4559" s="69" t="s">
        <v>16321</v>
      </c>
      <c r="E4559" s="69" t="s">
        <v>22495</v>
      </c>
      <c r="F4559" s="69" t="s">
        <v>16615</v>
      </c>
      <c r="G4559" s="69" t="s">
        <v>16616</v>
      </c>
      <c r="H4559" s="69">
        <v>50.422800000000002</v>
      </c>
      <c r="I4559" s="69">
        <v>-4.1058300000000001</v>
      </c>
      <c r="J4559" s="69">
        <v>476</v>
      </c>
      <c r="K4559" s="69">
        <v>0</v>
      </c>
      <c r="L4559" s="69">
        <f>COUNTIFS(Aéroports!$C$2:$C$5193,Aéroports!$C4559,Aéroports!$D$2:$D$5193,Aéroports!$D4559)</f>
        <v>1</v>
      </c>
      <c r="M4559" s="69" t="str">
        <f>IF(AND(Formulaire!$H$15=Aéroports!$E4559,--ISNUMBER(IFERROR(SEARCH(Formulaire!$H$16,$C4559,1),""))=1),MAX(M$1:M4558)+1,"")</f>
        <v/>
      </c>
      <c r="N4559" s="69" t="str">
        <f>IF(AND(Formulaire!$H$21=Aéroports!$E4559,--ISNUMBER(IFERROR(SEARCH(Formulaire!$H$22,$C4559,1),""))=1),MAX(N$1:N4558)+1,"")</f>
        <v/>
      </c>
      <c r="O4559" s="69" t="str">
        <f>IF(AND(Formulaire!$H$27=Aéroports!$E4559,--ISNUMBER(IFERROR(SEARCH(Formulaire!$H$28,$C4559,1),""))=1),MAX(O$1:O4558)+1,"")</f>
        <v/>
      </c>
      <c r="Q4559" s="91" t="str">
        <f>IFERROR(INDEX($C$2:$C$5193,MATCH(ROWS(M$2:M4559),M$2:M$5193,0)),"")</f>
        <v/>
      </c>
      <c r="R4559" s="70" t="str">
        <f>IFERROR(INDEX($C$2:$C$5193,MATCH(ROWS(N$2:N4559),N$2:N$5193,0)),"")</f>
        <v/>
      </c>
      <c r="S4559" s="92" t="str">
        <f>IFERROR(INDEX($C$2:$C$5193,MATCH(ROWS(O$2:O4559),O$2:O$5193,0)),"")</f>
        <v/>
      </c>
    </row>
    <row r="4560" spans="1:19" x14ac:dyDescent="0.25">
      <c r="A4560" s="68">
        <v>537</v>
      </c>
      <c r="B4560" s="68" t="s">
        <v>16617</v>
      </c>
      <c r="C4560" s="68" t="s">
        <v>16618</v>
      </c>
      <c r="D4560" s="68" t="s">
        <v>16321</v>
      </c>
      <c r="E4560" s="68" t="s">
        <v>22495</v>
      </c>
      <c r="F4560" s="68" t="s">
        <v>16619</v>
      </c>
      <c r="G4560" s="68" t="s">
        <v>16620</v>
      </c>
      <c r="H4560" s="68">
        <v>55.509399999999999</v>
      </c>
      <c r="I4560" s="68">
        <v>-4.5866699999999998</v>
      </c>
      <c r="J4560" s="68">
        <v>65</v>
      </c>
      <c r="K4560" s="68">
        <v>0</v>
      </c>
      <c r="L4560" s="68">
        <f>COUNTIFS(Aéroports!$C$2:$C$5193,Aéroports!$C4560,Aéroports!$D$2:$D$5193,Aéroports!$D4560)</f>
        <v>1</v>
      </c>
      <c r="M4560" s="68" t="str">
        <f>IF(AND(Formulaire!$H$15=Aéroports!$E4560,--ISNUMBER(IFERROR(SEARCH(Formulaire!$H$16,$C4560,1),""))=1),MAX(M$1:M4559)+1,"")</f>
        <v/>
      </c>
      <c r="N4560" s="68" t="str">
        <f>IF(AND(Formulaire!$H$21=Aéroports!$E4560,--ISNUMBER(IFERROR(SEARCH(Formulaire!$H$22,$C4560,1),""))=1),MAX(N$1:N4559)+1,"")</f>
        <v/>
      </c>
      <c r="O4560" s="68" t="str">
        <f>IF(AND(Formulaire!$H$27=Aéroports!$E4560,--ISNUMBER(IFERROR(SEARCH(Formulaire!$H$28,$C4560,1),""))=1),MAX(O$1:O4559)+1,"")</f>
        <v/>
      </c>
      <c r="Q4560" s="91" t="str">
        <f>IFERROR(INDEX($C$2:$C$5193,MATCH(ROWS(M$2:M4560),M$2:M$5193,0)),"")</f>
        <v/>
      </c>
      <c r="R4560" s="70" t="str">
        <f>IFERROR(INDEX($C$2:$C$5193,MATCH(ROWS(N$2:N4560),N$2:N$5193,0)),"")</f>
        <v/>
      </c>
      <c r="S4560" s="92" t="str">
        <f>IFERROR(INDEX($C$2:$C$5193,MATCH(ROWS(O$2:O4560),O$2:O$5193,0)),"")</f>
        <v/>
      </c>
    </row>
    <row r="4561" spans="1:19" x14ac:dyDescent="0.25">
      <c r="A4561" s="69">
        <v>8975</v>
      </c>
      <c r="B4561" s="69" t="s">
        <v>16621</v>
      </c>
      <c r="C4561" s="69" t="s">
        <v>16622</v>
      </c>
      <c r="D4561" s="69" t="s">
        <v>16321</v>
      </c>
      <c r="E4561" s="69" t="s">
        <v>22495</v>
      </c>
      <c r="F4561" s="69" t="s">
        <v>16623</v>
      </c>
      <c r="G4561" s="69" t="s">
        <v>16624</v>
      </c>
      <c r="H4561" s="69">
        <v>51.2136</v>
      </c>
      <c r="I4561" s="69">
        <v>-0.13861100000000001</v>
      </c>
      <c r="J4561" s="69">
        <v>222</v>
      </c>
      <c r="K4561" s="69">
        <v>0</v>
      </c>
      <c r="L4561" s="69">
        <f>COUNTIFS(Aéroports!$C$2:$C$5193,Aéroports!$C4561,Aéroports!$D$2:$D$5193,Aéroports!$D4561)</f>
        <v>1</v>
      </c>
      <c r="M4561" s="69" t="str">
        <f>IF(AND(Formulaire!$H$15=Aéroports!$E4561,--ISNUMBER(IFERROR(SEARCH(Formulaire!$H$16,$C4561,1),""))=1),MAX(M$1:M4560)+1,"")</f>
        <v/>
      </c>
      <c r="N4561" s="69" t="str">
        <f>IF(AND(Formulaire!$H$21=Aéroports!$E4561,--ISNUMBER(IFERROR(SEARCH(Formulaire!$H$22,$C4561,1),""))=1),MAX(N$1:N4560)+1,"")</f>
        <v/>
      </c>
      <c r="O4561" s="69" t="str">
        <f>IF(AND(Formulaire!$H$27=Aéroports!$E4561,--ISNUMBER(IFERROR(SEARCH(Formulaire!$H$28,$C4561,1),""))=1),MAX(O$1:O4560)+1,"")</f>
        <v/>
      </c>
      <c r="Q4561" s="91" t="str">
        <f>IFERROR(INDEX($C$2:$C$5193,MATCH(ROWS(M$2:M4561),M$2:M$5193,0)),"")</f>
        <v/>
      </c>
      <c r="R4561" s="70" t="str">
        <f>IFERROR(INDEX($C$2:$C$5193,MATCH(ROWS(N$2:N4561),N$2:N$5193,0)),"")</f>
        <v/>
      </c>
      <c r="S4561" s="92" t="str">
        <f>IFERROR(INDEX($C$2:$C$5193,MATCH(ROWS(O$2:O4561),O$2:O$5193,0)),"")</f>
        <v/>
      </c>
    </row>
    <row r="4562" spans="1:19" x14ac:dyDescent="0.25">
      <c r="A4562" s="68">
        <v>8894</v>
      </c>
      <c r="B4562" s="68" t="s">
        <v>16625</v>
      </c>
      <c r="C4562" s="68" t="s">
        <v>16626</v>
      </c>
      <c r="D4562" s="68" t="s">
        <v>16321</v>
      </c>
      <c r="E4562" s="68" t="s">
        <v>22495</v>
      </c>
      <c r="F4562" s="68" t="s">
        <v>16627</v>
      </c>
      <c r="G4562" s="68" t="s">
        <v>16628</v>
      </c>
      <c r="H4562" s="68">
        <v>51.351900000000001</v>
      </c>
      <c r="I4562" s="68">
        <v>0.50333300000000003</v>
      </c>
      <c r="J4562" s="68">
        <v>436</v>
      </c>
      <c r="K4562" s="68">
        <v>0</v>
      </c>
      <c r="L4562" s="68">
        <f>COUNTIFS(Aéroports!$C$2:$C$5193,Aéroports!$C4562,Aéroports!$D$2:$D$5193,Aéroports!$D4562)</f>
        <v>1</v>
      </c>
      <c r="M4562" s="68" t="str">
        <f>IF(AND(Formulaire!$H$15=Aéroports!$E4562,--ISNUMBER(IFERROR(SEARCH(Formulaire!$H$16,$C4562,1),""))=1),MAX(M$1:M4561)+1,"")</f>
        <v/>
      </c>
      <c r="N4562" s="68" t="str">
        <f>IF(AND(Formulaire!$H$21=Aéroports!$E4562,--ISNUMBER(IFERROR(SEARCH(Formulaire!$H$22,$C4562,1),""))=1),MAX(N$1:N4561)+1,"")</f>
        <v/>
      </c>
      <c r="O4562" s="68" t="str">
        <f>IF(AND(Formulaire!$H$27=Aéroports!$E4562,--ISNUMBER(IFERROR(SEARCH(Formulaire!$H$28,$C4562,1),""))=1),MAX(O$1:O4561)+1,"")</f>
        <v/>
      </c>
      <c r="Q4562" s="91" t="str">
        <f>IFERROR(INDEX($C$2:$C$5193,MATCH(ROWS(M$2:M4562),M$2:M$5193,0)),"")</f>
        <v/>
      </c>
      <c r="R4562" s="70" t="str">
        <f>IFERROR(INDEX($C$2:$C$5193,MATCH(ROWS(N$2:N4562),N$2:N$5193,0)),"")</f>
        <v/>
      </c>
      <c r="S4562" s="92" t="str">
        <f>IFERROR(INDEX($C$2:$C$5193,MATCH(ROWS(O$2:O4562),O$2:O$5193,0)),"")</f>
        <v/>
      </c>
    </row>
    <row r="4563" spans="1:19" x14ac:dyDescent="0.25">
      <c r="A4563" s="69">
        <v>5569</v>
      </c>
      <c r="B4563" s="69" t="s">
        <v>16629</v>
      </c>
      <c r="C4563" s="69" t="s">
        <v>16630</v>
      </c>
      <c r="D4563" s="69" t="s">
        <v>16321</v>
      </c>
      <c r="E4563" s="69" t="s">
        <v>22495</v>
      </c>
      <c r="F4563" s="69" t="s">
        <v>16631</v>
      </c>
      <c r="G4563" s="69" t="s">
        <v>16632</v>
      </c>
      <c r="H4563" s="69">
        <v>59.250300000000003</v>
      </c>
      <c r="I4563" s="69">
        <v>-2.57667</v>
      </c>
      <c r="J4563" s="69">
        <v>68</v>
      </c>
      <c r="K4563" s="69">
        <v>0</v>
      </c>
      <c r="L4563" s="69">
        <f>COUNTIFS(Aéroports!$C$2:$C$5193,Aéroports!$C4563,Aéroports!$D$2:$D$5193,Aéroports!$D4563)</f>
        <v>1</v>
      </c>
      <c r="M4563" s="69" t="str">
        <f>IF(AND(Formulaire!$H$15=Aéroports!$E4563,--ISNUMBER(IFERROR(SEARCH(Formulaire!$H$16,$C4563,1),""))=1),MAX(M$1:M4562)+1,"")</f>
        <v/>
      </c>
      <c r="N4563" s="69" t="str">
        <f>IF(AND(Formulaire!$H$21=Aéroports!$E4563,--ISNUMBER(IFERROR(SEARCH(Formulaire!$H$22,$C4563,1),""))=1),MAX(N$1:N4562)+1,"")</f>
        <v/>
      </c>
      <c r="O4563" s="69" t="str">
        <f>IF(AND(Formulaire!$H$27=Aéroports!$E4563,--ISNUMBER(IFERROR(SEARCH(Formulaire!$H$28,$C4563,1),""))=1),MAX(O$1:O4562)+1,"")</f>
        <v/>
      </c>
      <c r="Q4563" s="91" t="str">
        <f>IFERROR(INDEX($C$2:$C$5193,MATCH(ROWS(M$2:M4563),M$2:M$5193,0)),"")</f>
        <v/>
      </c>
      <c r="R4563" s="70" t="str">
        <f>IFERROR(INDEX($C$2:$C$5193,MATCH(ROWS(N$2:N4563),N$2:N$5193,0)),"")</f>
        <v/>
      </c>
      <c r="S4563" s="92" t="str">
        <f>IFERROR(INDEX($C$2:$C$5193,MATCH(ROWS(O$2:O4563),O$2:O$5193,0)),"")</f>
        <v/>
      </c>
    </row>
    <row r="4564" spans="1:19" x14ac:dyDescent="0.25">
      <c r="A4564" s="68">
        <v>539</v>
      </c>
      <c r="B4564" s="68" t="s">
        <v>16633</v>
      </c>
      <c r="C4564" s="68" t="s">
        <v>16634</v>
      </c>
      <c r="D4564" s="68" t="s">
        <v>16321</v>
      </c>
      <c r="E4564" s="68" t="s">
        <v>22495</v>
      </c>
      <c r="F4564" s="68" t="s">
        <v>16635</v>
      </c>
      <c r="G4564" s="68" t="s">
        <v>16636</v>
      </c>
      <c r="H4564" s="68">
        <v>60.4328</v>
      </c>
      <c r="I4564" s="68">
        <v>-1.2961100000000001</v>
      </c>
      <c r="J4564" s="68">
        <v>81</v>
      </c>
      <c r="K4564" s="68">
        <v>0</v>
      </c>
      <c r="L4564" s="68">
        <f>COUNTIFS(Aéroports!$C$2:$C$5193,Aéroports!$C4564,Aéroports!$D$2:$D$5193,Aéroports!$D4564)</f>
        <v>1</v>
      </c>
      <c r="M4564" s="68" t="str">
        <f>IF(AND(Formulaire!$H$15=Aéroports!$E4564,--ISNUMBER(IFERROR(SEARCH(Formulaire!$H$16,$C4564,1),""))=1),MAX(M$1:M4563)+1,"")</f>
        <v/>
      </c>
      <c r="N4564" s="68" t="str">
        <f>IF(AND(Formulaire!$H$21=Aéroports!$E4564,--ISNUMBER(IFERROR(SEARCH(Formulaire!$H$22,$C4564,1),""))=1),MAX(N$1:N4563)+1,"")</f>
        <v/>
      </c>
      <c r="O4564" s="68" t="str">
        <f>IF(AND(Formulaire!$H$27=Aéroports!$E4564,--ISNUMBER(IFERROR(SEARCH(Formulaire!$H$28,$C4564,1),""))=1),MAX(O$1:O4563)+1,"")</f>
        <v/>
      </c>
      <c r="Q4564" s="91" t="str">
        <f>IFERROR(INDEX($C$2:$C$5193,MATCH(ROWS(M$2:M4564),M$2:M$5193,0)),"")</f>
        <v/>
      </c>
      <c r="R4564" s="70" t="str">
        <f>IFERROR(INDEX($C$2:$C$5193,MATCH(ROWS(N$2:N4564),N$2:N$5193,0)),"")</f>
        <v/>
      </c>
      <c r="S4564" s="92" t="str">
        <f>IFERROR(INDEX($C$2:$C$5193,MATCH(ROWS(O$2:O4564),O$2:O$5193,0)),"")</f>
        <v/>
      </c>
    </row>
    <row r="4565" spans="1:19" x14ac:dyDescent="0.25">
      <c r="A4565" s="69">
        <v>500</v>
      </c>
      <c r="B4565" s="69" t="s">
        <v>16637</v>
      </c>
      <c r="C4565" s="69" t="s">
        <v>16638</v>
      </c>
      <c r="D4565" s="69" t="s">
        <v>16321</v>
      </c>
      <c r="E4565" s="69" t="s">
        <v>22495</v>
      </c>
      <c r="F4565" s="69" t="s">
        <v>16639</v>
      </c>
      <c r="G4565" s="69" t="s">
        <v>16640</v>
      </c>
      <c r="H4565" s="69">
        <v>50.835599999999999</v>
      </c>
      <c r="I4565" s="69">
        <v>-0.29722199999999999</v>
      </c>
      <c r="J4565" s="69">
        <v>7</v>
      </c>
      <c r="K4565" s="69">
        <v>0</v>
      </c>
      <c r="L4565" s="69">
        <f>COUNTIFS(Aéroports!$C$2:$C$5193,Aéroports!$C4565,Aéroports!$D$2:$D$5193,Aéroports!$D4565)</f>
        <v>1</v>
      </c>
      <c r="M4565" s="69" t="str">
        <f>IF(AND(Formulaire!$H$15=Aéroports!$E4565,--ISNUMBER(IFERROR(SEARCH(Formulaire!$H$16,$C4565,1),""))=1),MAX(M$1:M4564)+1,"")</f>
        <v/>
      </c>
      <c r="N4565" s="69" t="str">
        <f>IF(AND(Formulaire!$H$21=Aéroports!$E4565,--ISNUMBER(IFERROR(SEARCH(Formulaire!$H$22,$C4565,1),""))=1),MAX(N$1:N4564)+1,"")</f>
        <v/>
      </c>
      <c r="O4565" s="69" t="str">
        <f>IF(AND(Formulaire!$H$27=Aéroports!$E4565,--ISNUMBER(IFERROR(SEARCH(Formulaire!$H$28,$C4565,1),""))=1),MAX(O$1:O4564)+1,"")</f>
        <v/>
      </c>
      <c r="Q4565" s="91" t="str">
        <f>IFERROR(INDEX($C$2:$C$5193,MATCH(ROWS(M$2:M4565),M$2:M$5193,0)),"")</f>
        <v/>
      </c>
      <c r="R4565" s="70" t="str">
        <f>IFERROR(INDEX($C$2:$C$5193,MATCH(ROWS(N$2:N4565),N$2:N$5193,0)),"")</f>
        <v/>
      </c>
      <c r="S4565" s="92" t="str">
        <f>IFERROR(INDEX($C$2:$C$5193,MATCH(ROWS(O$2:O4565),O$2:O$5193,0)),"")</f>
        <v/>
      </c>
    </row>
    <row r="4566" spans="1:19" x14ac:dyDescent="0.25">
      <c r="A4566" s="68">
        <v>495</v>
      </c>
      <c r="B4566" s="68" t="s">
        <v>16641</v>
      </c>
      <c r="C4566" s="68" t="s">
        <v>16642</v>
      </c>
      <c r="D4566" s="68" t="s">
        <v>16321</v>
      </c>
      <c r="E4566" s="68" t="s">
        <v>22495</v>
      </c>
      <c r="F4566" s="68" t="s">
        <v>16643</v>
      </c>
      <c r="G4566" s="68" t="s">
        <v>16644</v>
      </c>
      <c r="H4566" s="68">
        <v>50.950299999999999</v>
      </c>
      <c r="I4566" s="68">
        <v>-1.3568</v>
      </c>
      <c r="J4566" s="68">
        <v>44</v>
      </c>
      <c r="K4566" s="68">
        <v>0</v>
      </c>
      <c r="L4566" s="68">
        <f>COUNTIFS(Aéroports!$C$2:$C$5193,Aéroports!$C4566,Aéroports!$D$2:$D$5193,Aéroports!$D4566)</f>
        <v>1</v>
      </c>
      <c r="M4566" s="68" t="str">
        <f>IF(AND(Formulaire!$H$15=Aéroports!$E4566,--ISNUMBER(IFERROR(SEARCH(Formulaire!$H$16,$C4566,1),""))=1),MAX(M$1:M4565)+1,"")</f>
        <v/>
      </c>
      <c r="N4566" s="68" t="str">
        <f>IF(AND(Formulaire!$H$21=Aéroports!$E4566,--ISNUMBER(IFERROR(SEARCH(Formulaire!$H$22,$C4566,1),""))=1),MAX(N$1:N4565)+1,"")</f>
        <v/>
      </c>
      <c r="O4566" s="68" t="str">
        <f>IF(AND(Formulaire!$H$27=Aéroports!$E4566,--ISNUMBER(IFERROR(SEARCH(Formulaire!$H$28,$C4566,1),""))=1),MAX(O$1:O4565)+1,"")</f>
        <v/>
      </c>
      <c r="Q4566" s="91" t="str">
        <f>IFERROR(INDEX($C$2:$C$5193,MATCH(ROWS(M$2:M4566),M$2:M$5193,0)),"")</f>
        <v/>
      </c>
      <c r="R4566" s="70" t="str">
        <f>IFERROR(INDEX($C$2:$C$5193,MATCH(ROWS(N$2:N4566),N$2:N$5193,0)),"")</f>
        <v/>
      </c>
      <c r="S4566" s="92" t="str">
        <f>IFERROR(INDEX($C$2:$C$5193,MATCH(ROWS(O$2:O4566),O$2:O$5193,0)),"")</f>
        <v/>
      </c>
    </row>
    <row r="4567" spans="1:19" x14ac:dyDescent="0.25">
      <c r="A4567" s="69">
        <v>508</v>
      </c>
      <c r="B4567" s="69" t="s">
        <v>16645</v>
      </c>
      <c r="C4567" s="69" t="s">
        <v>16646</v>
      </c>
      <c r="D4567" s="69" t="s">
        <v>16321</v>
      </c>
      <c r="E4567" s="69" t="s">
        <v>22495</v>
      </c>
      <c r="F4567" s="69" t="s">
        <v>16647</v>
      </c>
      <c r="G4567" s="69" t="s">
        <v>16648</v>
      </c>
      <c r="H4567" s="69">
        <v>51.571399999999997</v>
      </c>
      <c r="I4567" s="69">
        <v>0.69555599999999995</v>
      </c>
      <c r="J4567" s="69">
        <v>49</v>
      </c>
      <c r="K4567" s="69">
        <v>0</v>
      </c>
      <c r="L4567" s="69">
        <f>COUNTIFS(Aéroports!$C$2:$C$5193,Aéroports!$C4567,Aéroports!$D$2:$D$5193,Aéroports!$D4567)</f>
        <v>1</v>
      </c>
      <c r="M4567" s="69" t="str">
        <f>IF(AND(Formulaire!$H$15=Aéroports!$E4567,--ISNUMBER(IFERROR(SEARCH(Formulaire!$H$16,$C4567,1),""))=1),MAX(M$1:M4566)+1,"")</f>
        <v/>
      </c>
      <c r="N4567" s="69" t="str">
        <f>IF(AND(Formulaire!$H$21=Aéroports!$E4567,--ISNUMBER(IFERROR(SEARCH(Formulaire!$H$22,$C4567,1),""))=1),MAX(N$1:N4566)+1,"")</f>
        <v/>
      </c>
      <c r="O4567" s="69" t="str">
        <f>IF(AND(Formulaire!$H$27=Aéroports!$E4567,--ISNUMBER(IFERROR(SEARCH(Formulaire!$H$28,$C4567,1),""))=1),MAX(O$1:O4566)+1,"")</f>
        <v/>
      </c>
      <c r="Q4567" s="91" t="str">
        <f>IFERROR(INDEX($C$2:$C$5193,MATCH(ROWS(M$2:M4567),M$2:M$5193,0)),"")</f>
        <v/>
      </c>
      <c r="R4567" s="70" t="str">
        <f>IFERROR(INDEX($C$2:$C$5193,MATCH(ROWS(N$2:N4567),N$2:N$5193,0)),"")</f>
        <v/>
      </c>
      <c r="S4567" s="92" t="str">
        <f>IFERROR(INDEX($C$2:$C$5193,MATCH(ROWS(O$2:O4567),O$2:O$5193,0)),"")</f>
        <v/>
      </c>
    </row>
    <row r="4568" spans="1:19" x14ac:dyDescent="0.25">
      <c r="A4568" s="68">
        <v>4347</v>
      </c>
      <c r="B4568" s="68" t="s">
        <v>16649</v>
      </c>
      <c r="C4568" s="68" t="s">
        <v>16650</v>
      </c>
      <c r="D4568" s="68" t="s">
        <v>16321</v>
      </c>
      <c r="E4568" s="68" t="s">
        <v>22495</v>
      </c>
      <c r="F4568" s="68" t="s">
        <v>16651</v>
      </c>
      <c r="G4568" s="68" t="s">
        <v>16652</v>
      </c>
      <c r="H4568" s="68">
        <v>49.9133</v>
      </c>
      <c r="I4568" s="68">
        <v>-6.2916699999999999</v>
      </c>
      <c r="J4568" s="68">
        <v>116</v>
      </c>
      <c r="K4568" s="68">
        <v>0</v>
      </c>
      <c r="L4568" s="68">
        <f>COUNTIFS(Aéroports!$C$2:$C$5193,Aéroports!$C4568,Aéroports!$D$2:$D$5193,Aéroports!$D4568)</f>
        <v>1</v>
      </c>
      <c r="M4568" s="68" t="str">
        <f>IF(AND(Formulaire!$H$15=Aéroports!$E4568,--ISNUMBER(IFERROR(SEARCH(Formulaire!$H$16,$C4568,1),""))=1),MAX(M$1:M4567)+1,"")</f>
        <v/>
      </c>
      <c r="N4568" s="68" t="str">
        <f>IF(AND(Formulaire!$H$21=Aéroports!$E4568,--ISNUMBER(IFERROR(SEARCH(Formulaire!$H$22,$C4568,1),""))=1),MAX(N$1:N4567)+1,"")</f>
        <v/>
      </c>
      <c r="O4568" s="68" t="str">
        <f>IF(AND(Formulaire!$H$27=Aéroports!$E4568,--ISNUMBER(IFERROR(SEARCH(Formulaire!$H$28,$C4568,1),""))=1),MAX(O$1:O4567)+1,"")</f>
        <v/>
      </c>
      <c r="Q4568" s="91" t="str">
        <f>IFERROR(INDEX($C$2:$C$5193,MATCH(ROWS(M$2:M4568),M$2:M$5193,0)),"")</f>
        <v/>
      </c>
      <c r="R4568" s="70" t="str">
        <f>IFERROR(INDEX($C$2:$C$5193,MATCH(ROWS(N$2:N4568),N$2:N$5193,0)),"")</f>
        <v/>
      </c>
      <c r="S4568" s="92" t="str">
        <f>IFERROR(INDEX($C$2:$C$5193,MATCH(ROWS(O$2:O4568),O$2:O$5193,0)),"")</f>
        <v/>
      </c>
    </row>
    <row r="4569" spans="1:19" x14ac:dyDescent="0.25">
      <c r="A4569" s="69">
        <v>541</v>
      </c>
      <c r="B4569" s="69" t="s">
        <v>16653</v>
      </c>
      <c r="C4569" s="69" t="s">
        <v>16654</v>
      </c>
      <c r="D4569" s="69" t="s">
        <v>16321</v>
      </c>
      <c r="E4569" s="69" t="s">
        <v>22495</v>
      </c>
      <c r="F4569" s="69" t="s">
        <v>16655</v>
      </c>
      <c r="G4569" s="69" t="s">
        <v>16656</v>
      </c>
      <c r="H4569" s="69">
        <v>58.215600000000002</v>
      </c>
      <c r="I4569" s="69">
        <v>-6.3311099999999998</v>
      </c>
      <c r="J4569" s="69">
        <v>26</v>
      </c>
      <c r="K4569" s="69">
        <v>0</v>
      </c>
      <c r="L4569" s="69">
        <f>COUNTIFS(Aéroports!$C$2:$C$5193,Aéroports!$C4569,Aéroports!$D$2:$D$5193,Aéroports!$D4569)</f>
        <v>1</v>
      </c>
      <c r="M4569" s="69" t="str">
        <f>IF(AND(Formulaire!$H$15=Aéroports!$E4569,--ISNUMBER(IFERROR(SEARCH(Formulaire!$H$16,$C4569,1),""))=1),MAX(M$1:M4568)+1,"")</f>
        <v/>
      </c>
      <c r="N4569" s="69" t="str">
        <f>IF(AND(Formulaire!$H$21=Aéroports!$E4569,--ISNUMBER(IFERROR(SEARCH(Formulaire!$H$22,$C4569,1),""))=1),MAX(N$1:N4568)+1,"")</f>
        <v/>
      </c>
      <c r="O4569" s="69" t="str">
        <f>IF(AND(Formulaire!$H$27=Aéroports!$E4569,--ISNUMBER(IFERROR(SEARCH(Formulaire!$H$28,$C4569,1),""))=1),MAX(O$1:O4568)+1,"")</f>
        <v/>
      </c>
      <c r="Q4569" s="91" t="str">
        <f>IFERROR(INDEX($C$2:$C$5193,MATCH(ROWS(M$2:M4569),M$2:M$5193,0)),"")</f>
        <v/>
      </c>
      <c r="R4569" s="70" t="str">
        <f>IFERROR(INDEX($C$2:$C$5193,MATCH(ROWS(N$2:N4569),N$2:N$5193,0)),"")</f>
        <v/>
      </c>
      <c r="S4569" s="92" t="str">
        <f>IFERROR(INDEX($C$2:$C$5193,MATCH(ROWS(O$2:O4569),O$2:O$5193,0)),"")</f>
        <v/>
      </c>
    </row>
    <row r="4570" spans="1:19" x14ac:dyDescent="0.25">
      <c r="A4570" s="68">
        <v>5568</v>
      </c>
      <c r="B4570" s="68" t="s">
        <v>16657</v>
      </c>
      <c r="C4570" s="68" t="s">
        <v>16658</v>
      </c>
      <c r="D4570" s="68" t="s">
        <v>16321</v>
      </c>
      <c r="E4570" s="68" t="s">
        <v>22495</v>
      </c>
      <c r="F4570" s="68" t="s">
        <v>16659</v>
      </c>
      <c r="G4570" s="68" t="s">
        <v>16660</v>
      </c>
      <c r="H4570" s="68">
        <v>59.155299999999997</v>
      </c>
      <c r="I4570" s="68">
        <v>-2.6413899999999999</v>
      </c>
      <c r="J4570" s="68">
        <v>39</v>
      </c>
      <c r="K4570" s="68">
        <v>0</v>
      </c>
      <c r="L4570" s="68">
        <f>COUNTIFS(Aéroports!$C$2:$C$5193,Aéroports!$C4570,Aéroports!$D$2:$D$5193,Aéroports!$D4570)</f>
        <v>1</v>
      </c>
      <c r="M4570" s="68" t="str">
        <f>IF(AND(Formulaire!$H$15=Aéroports!$E4570,--ISNUMBER(IFERROR(SEARCH(Formulaire!$H$16,$C4570,1),""))=1),MAX(M$1:M4569)+1,"")</f>
        <v/>
      </c>
      <c r="N4570" s="68" t="str">
        <f>IF(AND(Formulaire!$H$21=Aéroports!$E4570,--ISNUMBER(IFERROR(SEARCH(Formulaire!$H$22,$C4570,1),""))=1),MAX(N$1:N4569)+1,"")</f>
        <v/>
      </c>
      <c r="O4570" s="68" t="str">
        <f>IF(AND(Formulaire!$H$27=Aéroports!$E4570,--ISNUMBER(IFERROR(SEARCH(Formulaire!$H$28,$C4570,1),""))=1),MAX(O$1:O4569)+1,"")</f>
        <v/>
      </c>
      <c r="Q4570" s="91" t="str">
        <f>IFERROR(INDEX($C$2:$C$5193,MATCH(ROWS(M$2:M4570),M$2:M$5193,0)),"")</f>
        <v/>
      </c>
      <c r="R4570" s="70" t="str">
        <f>IFERROR(INDEX($C$2:$C$5193,MATCH(ROWS(N$2:N4570),N$2:N$5193,0)),"")</f>
        <v/>
      </c>
      <c r="S4570" s="92" t="str">
        <f>IFERROR(INDEX($C$2:$C$5193,MATCH(ROWS(O$2:O4570),O$2:O$5193,0)),"")</f>
        <v/>
      </c>
    </row>
    <row r="4571" spans="1:19" x14ac:dyDescent="0.25">
      <c r="A4571" s="69">
        <v>530</v>
      </c>
      <c r="B4571" s="69" t="s">
        <v>16661</v>
      </c>
      <c r="C4571" s="69" t="s">
        <v>16662</v>
      </c>
      <c r="D4571" s="69" t="s">
        <v>16321</v>
      </c>
      <c r="E4571" s="69" t="s">
        <v>22495</v>
      </c>
      <c r="F4571" s="69" t="s">
        <v>16663</v>
      </c>
      <c r="G4571" s="69" t="s">
        <v>16664</v>
      </c>
      <c r="H4571" s="69">
        <v>59.878900000000002</v>
      </c>
      <c r="I4571" s="69">
        <v>-1.29556</v>
      </c>
      <c r="J4571" s="69">
        <v>20</v>
      </c>
      <c r="K4571" s="69">
        <v>0</v>
      </c>
      <c r="L4571" s="69">
        <f>COUNTIFS(Aéroports!$C$2:$C$5193,Aéroports!$C4571,Aéroports!$D$2:$D$5193,Aéroports!$D4571)</f>
        <v>1</v>
      </c>
      <c r="M4571" s="69" t="str">
        <f>IF(AND(Formulaire!$H$15=Aéroports!$E4571,--ISNUMBER(IFERROR(SEARCH(Formulaire!$H$16,$C4571,1),""))=1),MAX(M$1:M4570)+1,"")</f>
        <v/>
      </c>
      <c r="N4571" s="69" t="str">
        <f>IF(AND(Formulaire!$H$21=Aéroports!$E4571,--ISNUMBER(IFERROR(SEARCH(Formulaire!$H$22,$C4571,1),""))=1),MAX(N$1:N4570)+1,"")</f>
        <v/>
      </c>
      <c r="O4571" s="69" t="str">
        <f>IF(AND(Formulaire!$H$27=Aéroports!$E4571,--ISNUMBER(IFERROR(SEARCH(Formulaire!$H$28,$C4571,1),""))=1),MAX(O$1:O4570)+1,"")</f>
        <v/>
      </c>
      <c r="Q4571" s="91" t="str">
        <f>IFERROR(INDEX($C$2:$C$5193,MATCH(ROWS(M$2:M4571),M$2:M$5193,0)),"")</f>
        <v/>
      </c>
      <c r="R4571" s="70" t="str">
        <f>IFERROR(INDEX($C$2:$C$5193,MATCH(ROWS(N$2:N4571),N$2:N$5193,0)),"")</f>
        <v/>
      </c>
      <c r="S4571" s="92" t="str">
        <f>IFERROR(INDEX($C$2:$C$5193,MATCH(ROWS(O$2:O4571),O$2:O$5193,0)),"")</f>
        <v/>
      </c>
    </row>
    <row r="4572" spans="1:19" x14ac:dyDescent="0.25">
      <c r="A4572" s="68">
        <v>489</v>
      </c>
      <c r="B4572" s="68" t="s">
        <v>16665</v>
      </c>
      <c r="C4572" s="68" t="s">
        <v>16666</v>
      </c>
      <c r="D4572" s="68" t="s">
        <v>16321</v>
      </c>
      <c r="E4572" s="68" t="s">
        <v>22495</v>
      </c>
      <c r="F4572" s="68" t="s">
        <v>16667</v>
      </c>
      <c r="G4572" s="68" t="s">
        <v>16668</v>
      </c>
      <c r="H4572" s="68">
        <v>51.6053</v>
      </c>
      <c r="I4572" s="68">
        <v>-4.0678299999999998</v>
      </c>
      <c r="J4572" s="68">
        <v>299</v>
      </c>
      <c r="K4572" s="68">
        <v>0</v>
      </c>
      <c r="L4572" s="68">
        <f>COUNTIFS(Aéroports!$C$2:$C$5193,Aéroports!$C4572,Aéroports!$D$2:$D$5193,Aéroports!$D4572)</f>
        <v>1</v>
      </c>
      <c r="M4572" s="68" t="str">
        <f>IF(AND(Formulaire!$H$15=Aéroports!$E4572,--ISNUMBER(IFERROR(SEARCH(Formulaire!$H$16,$C4572,1),""))=1),MAX(M$1:M4571)+1,"")</f>
        <v/>
      </c>
      <c r="N4572" s="68" t="str">
        <f>IF(AND(Formulaire!$H$21=Aéroports!$E4572,--ISNUMBER(IFERROR(SEARCH(Formulaire!$H$22,$C4572,1),""))=1),MAX(N$1:N4571)+1,"")</f>
        <v/>
      </c>
      <c r="O4572" s="68" t="str">
        <f>IF(AND(Formulaire!$H$27=Aéroports!$E4572,--ISNUMBER(IFERROR(SEARCH(Formulaire!$H$28,$C4572,1),""))=1),MAX(O$1:O4571)+1,"")</f>
        <v/>
      </c>
      <c r="Q4572" s="91" t="str">
        <f>IFERROR(INDEX($C$2:$C$5193,MATCH(ROWS(M$2:M4572),M$2:M$5193,0)),"")</f>
        <v/>
      </c>
      <c r="R4572" s="70" t="str">
        <f>IFERROR(INDEX($C$2:$C$5193,MATCH(ROWS(N$2:N4572),N$2:N$5193,0)),"")</f>
        <v/>
      </c>
      <c r="S4572" s="92" t="str">
        <f>IFERROR(INDEX($C$2:$C$5193,MATCH(ROWS(O$2:O4572),O$2:O$5193,0)),"")</f>
        <v/>
      </c>
    </row>
    <row r="4573" spans="1:19" x14ac:dyDescent="0.25">
      <c r="A4573" s="69">
        <v>522</v>
      </c>
      <c r="B4573" s="69" t="s">
        <v>16669</v>
      </c>
      <c r="C4573" s="69" t="s">
        <v>16670</v>
      </c>
      <c r="D4573" s="69" t="s">
        <v>16321</v>
      </c>
      <c r="E4573" s="69" t="s">
        <v>22495</v>
      </c>
      <c r="F4573" s="69" t="s">
        <v>16671</v>
      </c>
      <c r="G4573" s="69" t="s">
        <v>16672</v>
      </c>
      <c r="H4573" s="69">
        <v>54.5092</v>
      </c>
      <c r="I4573" s="69">
        <v>-1.4294100000000001</v>
      </c>
      <c r="J4573" s="69">
        <v>120</v>
      </c>
      <c r="K4573" s="69">
        <v>0</v>
      </c>
      <c r="L4573" s="69">
        <f>COUNTIFS(Aéroports!$C$2:$C$5193,Aéroports!$C4573,Aéroports!$D$2:$D$5193,Aéroports!$D4573)</f>
        <v>1</v>
      </c>
      <c r="M4573" s="69" t="str">
        <f>IF(AND(Formulaire!$H$15=Aéroports!$E4573,--ISNUMBER(IFERROR(SEARCH(Formulaire!$H$16,$C4573,1),""))=1),MAX(M$1:M4572)+1,"")</f>
        <v/>
      </c>
      <c r="N4573" s="69" t="str">
        <f>IF(AND(Formulaire!$H$21=Aéroports!$E4573,--ISNUMBER(IFERROR(SEARCH(Formulaire!$H$22,$C4573,1),""))=1),MAX(N$1:N4572)+1,"")</f>
        <v/>
      </c>
      <c r="O4573" s="69" t="str">
        <f>IF(AND(Formulaire!$H$27=Aéroports!$E4573,--ISNUMBER(IFERROR(SEARCH(Formulaire!$H$28,$C4573,1),""))=1),MAX(O$1:O4572)+1,"")</f>
        <v/>
      </c>
      <c r="Q4573" s="91" t="str">
        <f>IFERROR(INDEX($C$2:$C$5193,MATCH(ROWS(M$2:M4573),M$2:M$5193,0)),"")</f>
        <v/>
      </c>
      <c r="R4573" s="70" t="str">
        <f>IFERROR(INDEX($C$2:$C$5193,MATCH(ROWS(N$2:N4573),N$2:N$5193,0)),"")</f>
        <v/>
      </c>
      <c r="S4573" s="92" t="str">
        <f>IFERROR(INDEX($C$2:$C$5193,MATCH(ROWS(O$2:O4573),O$2:O$5193,0)),"")</f>
        <v/>
      </c>
    </row>
    <row r="4574" spans="1:19" x14ac:dyDescent="0.25">
      <c r="A4574" s="68">
        <v>542</v>
      </c>
      <c r="B4574" s="68" t="s">
        <v>16673</v>
      </c>
      <c r="C4574" s="68" t="s">
        <v>16674</v>
      </c>
      <c r="D4574" s="68" t="s">
        <v>16321</v>
      </c>
      <c r="E4574" s="68" t="s">
        <v>22495</v>
      </c>
      <c r="F4574" s="68" t="s">
        <v>16675</v>
      </c>
      <c r="G4574" s="68" t="s">
        <v>16676</v>
      </c>
      <c r="H4574" s="68">
        <v>56.499200000000002</v>
      </c>
      <c r="I4574" s="68">
        <v>-6.8691700000000004</v>
      </c>
      <c r="J4574" s="68">
        <v>38</v>
      </c>
      <c r="K4574" s="68">
        <v>0</v>
      </c>
      <c r="L4574" s="68">
        <f>COUNTIFS(Aéroports!$C$2:$C$5193,Aéroports!$C4574,Aéroports!$D$2:$D$5193,Aéroports!$D4574)</f>
        <v>1</v>
      </c>
      <c r="M4574" s="68" t="str">
        <f>IF(AND(Formulaire!$H$15=Aéroports!$E4574,--ISNUMBER(IFERROR(SEARCH(Formulaire!$H$16,$C4574,1),""))=1),MAX(M$1:M4573)+1,"")</f>
        <v/>
      </c>
      <c r="N4574" s="68" t="str">
        <f>IF(AND(Formulaire!$H$21=Aéroports!$E4574,--ISNUMBER(IFERROR(SEARCH(Formulaire!$H$22,$C4574,1),""))=1),MAX(N$1:N4573)+1,"")</f>
        <v/>
      </c>
      <c r="O4574" s="68" t="str">
        <f>IF(AND(Formulaire!$H$27=Aéroports!$E4574,--ISNUMBER(IFERROR(SEARCH(Formulaire!$H$28,$C4574,1),""))=1),MAX(O$1:O4573)+1,"")</f>
        <v/>
      </c>
      <c r="Q4574" s="91" t="str">
        <f>IFERROR(INDEX($C$2:$C$5193,MATCH(ROWS(M$2:M4574),M$2:M$5193,0)),"")</f>
        <v/>
      </c>
      <c r="R4574" s="70" t="str">
        <f>IFERROR(INDEX($C$2:$C$5193,MATCH(ROWS(N$2:N4574),N$2:N$5193,0)),"")</f>
        <v/>
      </c>
      <c r="S4574" s="92" t="str">
        <f>IFERROR(INDEX($C$2:$C$5193,MATCH(ROWS(O$2:O4574),O$2:O$5193,0)),"")</f>
        <v/>
      </c>
    </row>
    <row r="4575" spans="1:19" x14ac:dyDescent="0.25">
      <c r="A4575" s="69">
        <v>7498</v>
      </c>
      <c r="B4575" s="69" t="s">
        <v>16677</v>
      </c>
      <c r="C4575" s="69" t="s">
        <v>16678</v>
      </c>
      <c r="D4575" s="69" t="s">
        <v>16321</v>
      </c>
      <c r="E4575" s="69" t="s">
        <v>22495</v>
      </c>
      <c r="F4575" s="69" t="s">
        <v>16679</v>
      </c>
      <c r="G4575" s="69" t="s">
        <v>16680</v>
      </c>
      <c r="H4575" s="69">
        <v>49.945599999999999</v>
      </c>
      <c r="I4575" s="69">
        <v>-6.3313899999999999</v>
      </c>
      <c r="J4575" s="69">
        <v>20</v>
      </c>
      <c r="K4575" s="69">
        <v>0</v>
      </c>
      <c r="L4575" s="69">
        <f>COUNTIFS(Aéroports!$C$2:$C$5193,Aéroports!$C4575,Aéroports!$D$2:$D$5193,Aéroports!$D4575)</f>
        <v>1</v>
      </c>
      <c r="M4575" s="69" t="str">
        <f>IF(AND(Formulaire!$H$15=Aéroports!$E4575,--ISNUMBER(IFERROR(SEARCH(Formulaire!$H$16,$C4575,1),""))=1),MAX(M$1:M4574)+1,"")</f>
        <v/>
      </c>
      <c r="N4575" s="69" t="str">
        <f>IF(AND(Formulaire!$H$21=Aéroports!$E4575,--ISNUMBER(IFERROR(SEARCH(Formulaire!$H$22,$C4575,1),""))=1),MAX(N$1:N4574)+1,"")</f>
        <v/>
      </c>
      <c r="O4575" s="69" t="str">
        <f>IF(AND(Formulaire!$H$27=Aéroports!$E4575,--ISNUMBER(IFERROR(SEARCH(Formulaire!$H$28,$C4575,1),""))=1),MAX(O$1:O4574)+1,"")</f>
        <v/>
      </c>
      <c r="Q4575" s="91" t="str">
        <f>IFERROR(INDEX($C$2:$C$5193,MATCH(ROWS(M$2:M4575),M$2:M$5193,0)),"")</f>
        <v/>
      </c>
      <c r="R4575" s="70" t="str">
        <f>IFERROR(INDEX($C$2:$C$5193,MATCH(ROWS(N$2:N4575),N$2:N$5193,0)),"")</f>
        <v/>
      </c>
      <c r="S4575" s="92" t="str">
        <f>IFERROR(INDEX($C$2:$C$5193,MATCH(ROWS(O$2:O4575),O$2:O$5193,0)),"")</f>
        <v/>
      </c>
    </row>
    <row r="4576" spans="1:19" x14ac:dyDescent="0.25">
      <c r="A4576" s="68">
        <v>6454</v>
      </c>
      <c r="B4576" s="68" t="s">
        <v>16681</v>
      </c>
      <c r="C4576" s="68" t="s">
        <v>16682</v>
      </c>
      <c r="D4576" s="68" t="s">
        <v>16321</v>
      </c>
      <c r="E4576" s="68" t="s">
        <v>22495</v>
      </c>
      <c r="F4576" s="68" t="s">
        <v>16683</v>
      </c>
      <c r="G4576" s="68" t="s">
        <v>16684</v>
      </c>
      <c r="H4576" s="68">
        <v>60.747199999999999</v>
      </c>
      <c r="I4576" s="68">
        <v>-0.85385</v>
      </c>
      <c r="J4576" s="68">
        <v>0</v>
      </c>
      <c r="K4576" s="68">
        <v>0</v>
      </c>
      <c r="L4576" s="68">
        <f>COUNTIFS(Aéroports!$C$2:$C$5193,Aéroports!$C4576,Aéroports!$D$2:$D$5193,Aéroports!$D4576)</f>
        <v>1</v>
      </c>
      <c r="M4576" s="68" t="str">
        <f>IF(AND(Formulaire!$H$15=Aéroports!$E4576,--ISNUMBER(IFERROR(SEARCH(Formulaire!$H$16,$C4576,1),""))=1),MAX(M$1:M4575)+1,"")</f>
        <v/>
      </c>
      <c r="N4576" s="68" t="str">
        <f>IF(AND(Formulaire!$H$21=Aéroports!$E4576,--ISNUMBER(IFERROR(SEARCH(Formulaire!$H$22,$C4576,1),""))=1),MAX(N$1:N4575)+1,"")</f>
        <v/>
      </c>
      <c r="O4576" s="68" t="str">
        <f>IF(AND(Formulaire!$H$27=Aéroports!$E4576,--ISNUMBER(IFERROR(SEARCH(Formulaire!$H$28,$C4576,1),""))=1),MAX(O$1:O4575)+1,"")</f>
        <v/>
      </c>
      <c r="Q4576" s="91" t="str">
        <f>IFERROR(INDEX($C$2:$C$5193,MATCH(ROWS(M$2:M4576),M$2:M$5193,0)),"")</f>
        <v/>
      </c>
      <c r="R4576" s="70" t="str">
        <f>IFERROR(INDEX($C$2:$C$5193,MATCH(ROWS(N$2:N4576),N$2:N$5193,0)),"")</f>
        <v/>
      </c>
      <c r="S4576" s="92" t="str">
        <f>IFERROR(INDEX($C$2:$C$5193,MATCH(ROWS(O$2:O4576),O$2:O$5193,0)),"")</f>
        <v/>
      </c>
    </row>
    <row r="4577" spans="1:19" x14ac:dyDescent="0.25">
      <c r="A4577" s="69">
        <v>574</v>
      </c>
      <c r="B4577" s="69" t="s">
        <v>16685</v>
      </c>
      <c r="C4577" s="69" t="s">
        <v>16686</v>
      </c>
      <c r="D4577" s="69" t="s">
        <v>16321</v>
      </c>
      <c r="E4577" s="69" t="s">
        <v>22495</v>
      </c>
      <c r="F4577" s="69" t="s">
        <v>16687</v>
      </c>
      <c r="G4577" s="69" t="s">
        <v>16688</v>
      </c>
      <c r="H4577" s="69">
        <v>53.166200000000003</v>
      </c>
      <c r="I4577" s="69">
        <v>-0.52381100000000003</v>
      </c>
      <c r="J4577" s="69">
        <v>231</v>
      </c>
      <c r="K4577" s="69">
        <v>0</v>
      </c>
      <c r="L4577" s="69">
        <f>COUNTIFS(Aéroports!$C$2:$C$5193,Aéroports!$C4577,Aéroports!$D$2:$D$5193,Aéroports!$D4577)</f>
        <v>1</v>
      </c>
      <c r="M4577" s="69" t="str">
        <f>IF(AND(Formulaire!$H$15=Aéroports!$E4577,--ISNUMBER(IFERROR(SEARCH(Formulaire!$H$16,$C4577,1),""))=1),MAX(M$1:M4576)+1,"")</f>
        <v/>
      </c>
      <c r="N4577" s="69" t="str">
        <f>IF(AND(Formulaire!$H$21=Aéroports!$E4577,--ISNUMBER(IFERROR(SEARCH(Formulaire!$H$22,$C4577,1),""))=1),MAX(N$1:N4576)+1,"")</f>
        <v/>
      </c>
      <c r="O4577" s="69" t="str">
        <f>IF(AND(Formulaire!$H$27=Aéroports!$E4577,--ISNUMBER(IFERROR(SEARCH(Formulaire!$H$28,$C4577,1),""))=1),MAX(O$1:O4576)+1,"")</f>
        <v/>
      </c>
      <c r="Q4577" s="91" t="str">
        <f>IFERROR(INDEX($C$2:$C$5193,MATCH(ROWS(M$2:M4577),M$2:M$5193,0)),"")</f>
        <v/>
      </c>
      <c r="R4577" s="70" t="str">
        <f>IFERROR(INDEX($C$2:$C$5193,MATCH(ROWS(N$2:N4577),N$2:N$5193,0)),"")</f>
        <v/>
      </c>
      <c r="S4577" s="92" t="str">
        <f>IFERROR(INDEX($C$2:$C$5193,MATCH(ROWS(O$2:O4577),O$2:O$5193,0)),"")</f>
        <v/>
      </c>
    </row>
    <row r="4578" spans="1:19" x14ac:dyDescent="0.25">
      <c r="A4578" s="68">
        <v>5571</v>
      </c>
      <c r="B4578" s="68" t="s">
        <v>16689</v>
      </c>
      <c r="C4578" s="68" t="s">
        <v>16690</v>
      </c>
      <c r="D4578" s="68" t="s">
        <v>16321</v>
      </c>
      <c r="E4578" s="68" t="s">
        <v>22495</v>
      </c>
      <c r="F4578" s="68" t="s">
        <v>16691</v>
      </c>
      <c r="G4578" s="68" t="s">
        <v>16692</v>
      </c>
      <c r="H4578" s="68">
        <v>59.350299999999997</v>
      </c>
      <c r="I4578" s="68">
        <v>-2.95</v>
      </c>
      <c r="J4578" s="68">
        <v>29</v>
      </c>
      <c r="K4578" s="68">
        <v>0</v>
      </c>
      <c r="L4578" s="68">
        <f>COUNTIFS(Aéroports!$C$2:$C$5193,Aéroports!$C4578,Aéroports!$D$2:$D$5193,Aéroports!$D4578)</f>
        <v>1</v>
      </c>
      <c r="M4578" s="68" t="str">
        <f>IF(AND(Formulaire!$H$15=Aéroports!$E4578,--ISNUMBER(IFERROR(SEARCH(Formulaire!$H$16,$C4578,1),""))=1),MAX(M$1:M4577)+1,"")</f>
        <v/>
      </c>
      <c r="N4578" s="68" t="str">
        <f>IF(AND(Formulaire!$H$21=Aéroports!$E4578,--ISNUMBER(IFERROR(SEARCH(Formulaire!$H$22,$C4578,1),""))=1),MAX(N$1:N4577)+1,"")</f>
        <v/>
      </c>
      <c r="O4578" s="68" t="str">
        <f>IF(AND(Formulaire!$H$27=Aéroports!$E4578,--ISNUMBER(IFERROR(SEARCH(Formulaire!$H$28,$C4578,1),""))=1),MAX(O$1:O4577)+1,"")</f>
        <v/>
      </c>
      <c r="Q4578" s="91" t="str">
        <f>IFERROR(INDEX($C$2:$C$5193,MATCH(ROWS(M$2:M4578),M$2:M$5193,0)),"")</f>
        <v/>
      </c>
      <c r="R4578" s="70" t="str">
        <f>IFERROR(INDEX($C$2:$C$5193,MATCH(ROWS(N$2:N4578),N$2:N$5193,0)),"")</f>
        <v/>
      </c>
      <c r="S4578" s="92" t="str">
        <f>IFERROR(INDEX($C$2:$C$5193,MATCH(ROWS(O$2:O4578),O$2:O$5193,0)),"")</f>
        <v/>
      </c>
    </row>
    <row r="4579" spans="1:19" x14ac:dyDescent="0.25">
      <c r="A4579" s="69">
        <v>531</v>
      </c>
      <c r="B4579" s="69" t="s">
        <v>16693</v>
      </c>
      <c r="C4579" s="69" t="s">
        <v>16694</v>
      </c>
      <c r="D4579" s="69" t="s">
        <v>16321</v>
      </c>
      <c r="E4579" s="69" t="s">
        <v>22495</v>
      </c>
      <c r="F4579" s="69" t="s">
        <v>16695</v>
      </c>
      <c r="G4579" s="69" t="s">
        <v>16696</v>
      </c>
      <c r="H4579" s="69">
        <v>58.4589</v>
      </c>
      <c r="I4579" s="69">
        <v>-3.0930599999999999</v>
      </c>
      <c r="J4579" s="69">
        <v>126</v>
      </c>
      <c r="K4579" s="69">
        <v>0</v>
      </c>
      <c r="L4579" s="69">
        <f>COUNTIFS(Aéroports!$C$2:$C$5193,Aéroports!$C4579,Aéroports!$D$2:$D$5193,Aéroports!$D4579)</f>
        <v>1</v>
      </c>
      <c r="M4579" s="69" t="str">
        <f>IF(AND(Formulaire!$H$15=Aéroports!$E4579,--ISNUMBER(IFERROR(SEARCH(Formulaire!$H$16,$C4579,1),""))=1),MAX(M$1:M4578)+1,"")</f>
        <v/>
      </c>
      <c r="N4579" s="69" t="str">
        <f>IF(AND(Formulaire!$H$21=Aéroports!$E4579,--ISNUMBER(IFERROR(SEARCH(Formulaire!$H$22,$C4579,1),""))=1),MAX(N$1:N4578)+1,"")</f>
        <v/>
      </c>
      <c r="O4579" s="69" t="str">
        <f>IF(AND(Formulaire!$H$27=Aéroports!$E4579,--ISNUMBER(IFERROR(SEARCH(Formulaire!$H$28,$C4579,1),""))=1),MAX(O$1:O4578)+1,"")</f>
        <v/>
      </c>
      <c r="Q4579" s="91" t="str">
        <f>IFERROR(INDEX($C$2:$C$5193,MATCH(ROWS(M$2:M4579),M$2:M$5193,0)),"")</f>
        <v/>
      </c>
      <c r="R4579" s="70" t="str">
        <f>IFERROR(INDEX($C$2:$C$5193,MATCH(ROWS(N$2:N4579),N$2:N$5193,0)),"")</f>
        <v/>
      </c>
      <c r="S4579" s="92" t="str">
        <f>IFERROR(INDEX($C$2:$C$5193,MATCH(ROWS(O$2:O4579),O$2:O$5193,0)),"")</f>
        <v/>
      </c>
    </row>
    <row r="4580" spans="1:19" x14ac:dyDescent="0.25">
      <c r="A4580" s="68">
        <v>486</v>
      </c>
      <c r="B4580" s="68" t="s">
        <v>16697</v>
      </c>
      <c r="C4580" s="68" t="s">
        <v>16698</v>
      </c>
      <c r="D4580" s="68" t="s">
        <v>16321</v>
      </c>
      <c r="E4580" s="68" t="s">
        <v>22495</v>
      </c>
      <c r="F4580" s="68" t="s">
        <v>16699</v>
      </c>
      <c r="G4580" s="68" t="s">
        <v>16700</v>
      </c>
      <c r="H4580" s="68">
        <v>51.009399999999999</v>
      </c>
      <c r="I4580" s="68">
        <v>-2.6388199999999999</v>
      </c>
      <c r="J4580" s="68">
        <v>75</v>
      </c>
      <c r="K4580" s="68">
        <v>0</v>
      </c>
      <c r="L4580" s="68">
        <f>COUNTIFS(Aéroports!$C$2:$C$5193,Aéroports!$C4580,Aéroports!$D$2:$D$5193,Aéroports!$D4580)</f>
        <v>1</v>
      </c>
      <c r="M4580" s="68" t="str">
        <f>IF(AND(Formulaire!$H$15=Aéroports!$E4580,--ISNUMBER(IFERROR(SEARCH(Formulaire!$H$16,$C4580,1),""))=1),MAX(M$1:M4579)+1,"")</f>
        <v/>
      </c>
      <c r="N4580" s="68" t="str">
        <f>IF(AND(Formulaire!$H$21=Aéroports!$E4580,--ISNUMBER(IFERROR(SEARCH(Formulaire!$H$22,$C4580,1),""))=1),MAX(N$1:N4579)+1,"")</f>
        <v/>
      </c>
      <c r="O4580" s="68" t="str">
        <f>IF(AND(Formulaire!$H$27=Aéroports!$E4580,--ISNUMBER(IFERROR(SEARCH(Formulaire!$H$28,$C4580,1),""))=1),MAX(O$1:O4579)+1,"")</f>
        <v/>
      </c>
      <c r="Q4580" s="91" t="str">
        <f>IFERROR(INDEX($C$2:$C$5193,MATCH(ROWS(M$2:M4580),M$2:M$5193,0)),"")</f>
        <v/>
      </c>
      <c r="R4580" s="70" t="str">
        <f>IFERROR(INDEX($C$2:$C$5193,MATCH(ROWS(N$2:N4580),N$2:N$5193,0)),"")</f>
        <v/>
      </c>
      <c r="S4580" s="92" t="str">
        <f>IFERROR(INDEX($C$2:$C$5193,MATCH(ROWS(O$2:O4580),O$2:O$5193,0)),"")</f>
        <v/>
      </c>
    </row>
    <row r="4581" spans="1:19" x14ac:dyDescent="0.25">
      <c r="A4581" s="69">
        <v>2955</v>
      </c>
      <c r="B4581" s="69" t="s">
        <v>13507</v>
      </c>
      <c r="C4581" s="69" t="s">
        <v>13508</v>
      </c>
      <c r="D4581" s="69" t="s">
        <v>13509</v>
      </c>
      <c r="E4581" s="69" t="s">
        <v>22461</v>
      </c>
      <c r="F4581" s="69" t="s">
        <v>13510</v>
      </c>
      <c r="G4581" s="69" t="s">
        <v>13511</v>
      </c>
      <c r="H4581" s="69">
        <v>53.74</v>
      </c>
      <c r="I4581" s="69">
        <v>91.385000000000005</v>
      </c>
      <c r="J4581" s="69">
        <v>831</v>
      </c>
      <c r="K4581" s="69">
        <v>7</v>
      </c>
      <c r="L4581" s="69">
        <f>COUNTIFS(Aéroports!$C$2:$C$5193,Aéroports!$C4581,Aéroports!$D$2:$D$5193,Aéroports!$D4581)</f>
        <v>1</v>
      </c>
      <c r="M4581" s="69" t="str">
        <f>IF(AND(Formulaire!$H$15=Aéroports!$E4581,--ISNUMBER(IFERROR(SEARCH(Formulaire!$H$16,$C4581,1),""))=1),MAX(M$1:M4580)+1,"")</f>
        <v/>
      </c>
      <c r="N4581" s="69" t="str">
        <f>IF(AND(Formulaire!$H$21=Aéroports!$E4581,--ISNUMBER(IFERROR(SEARCH(Formulaire!$H$22,$C4581,1),""))=1),MAX(N$1:N4580)+1,"")</f>
        <v/>
      </c>
      <c r="O4581" s="69" t="str">
        <f>IF(AND(Formulaire!$H$27=Aéroports!$E4581,--ISNUMBER(IFERROR(SEARCH(Formulaire!$H$28,$C4581,1),""))=1),MAX(O$1:O4580)+1,"")</f>
        <v/>
      </c>
      <c r="Q4581" s="91" t="str">
        <f>IFERROR(INDEX($C$2:$C$5193,MATCH(ROWS(M$2:M4581),M$2:M$5193,0)),"")</f>
        <v/>
      </c>
      <c r="R4581" s="70" t="str">
        <f>IFERROR(INDEX($C$2:$C$5193,MATCH(ROWS(N$2:N4581),N$2:N$5193,0)),"")</f>
        <v/>
      </c>
      <c r="S4581" s="92" t="str">
        <f>IFERROR(INDEX($C$2:$C$5193,MATCH(ROWS(O$2:O4581),O$2:O$5193,0)),"")</f>
        <v/>
      </c>
    </row>
    <row r="4582" spans="1:19" x14ac:dyDescent="0.25">
      <c r="A4582" s="68">
        <v>11524</v>
      </c>
      <c r="B4582" s="68" t="s">
        <v>13512</v>
      </c>
      <c r="C4582" s="68" t="s">
        <v>13513</v>
      </c>
      <c r="D4582" s="68" t="s">
        <v>13509</v>
      </c>
      <c r="E4582" s="68" t="s">
        <v>22461</v>
      </c>
      <c r="F4582" s="68" t="s">
        <v>13514</v>
      </c>
      <c r="G4582" s="68" t="s">
        <v>13515</v>
      </c>
      <c r="H4582" s="68">
        <v>56.268300000000004</v>
      </c>
      <c r="I4582" s="68">
        <v>90.570800000000006</v>
      </c>
      <c r="J4582" s="68">
        <v>1033</v>
      </c>
      <c r="K4582" s="68">
        <v>8</v>
      </c>
      <c r="L4582" s="68">
        <f>COUNTIFS(Aéroports!$C$2:$C$5193,Aéroports!$C4582,Aéroports!$D$2:$D$5193,Aéroports!$D4582)</f>
        <v>1</v>
      </c>
      <c r="M4582" s="68" t="str">
        <f>IF(AND(Formulaire!$H$15=Aéroports!$E4582,--ISNUMBER(IFERROR(SEARCH(Formulaire!$H$16,$C4582,1),""))=1),MAX(M$1:M4581)+1,"")</f>
        <v/>
      </c>
      <c r="N4582" s="68" t="str">
        <f>IF(AND(Formulaire!$H$21=Aéroports!$E4582,--ISNUMBER(IFERROR(SEARCH(Formulaire!$H$22,$C4582,1),""))=1),MAX(N$1:N4581)+1,"")</f>
        <v/>
      </c>
      <c r="O4582" s="68" t="str">
        <f>IF(AND(Formulaire!$H$27=Aéroports!$E4582,--ISNUMBER(IFERROR(SEARCH(Formulaire!$H$28,$C4582,1),""))=1),MAX(O$1:O4581)+1,"")</f>
        <v/>
      </c>
      <c r="Q4582" s="91" t="str">
        <f>IFERROR(INDEX($C$2:$C$5193,MATCH(ROWS(M$2:M4582),M$2:M$5193,0)),"")</f>
        <v/>
      </c>
      <c r="R4582" s="70" t="str">
        <f>IFERROR(INDEX($C$2:$C$5193,MATCH(ROWS(N$2:N4582),N$2:N$5193,0)),"")</f>
        <v/>
      </c>
      <c r="S4582" s="92" t="str">
        <f>IFERROR(INDEX($C$2:$C$5193,MATCH(ROWS(O$2:O4582),O$2:O$5193,0)),"")</f>
        <v/>
      </c>
    </row>
    <row r="4583" spans="1:19" x14ac:dyDescent="0.25">
      <c r="A4583" s="69">
        <v>9377</v>
      </c>
      <c r="B4583" s="69" t="s">
        <v>13516</v>
      </c>
      <c r="C4583" s="69" t="s">
        <v>13517</v>
      </c>
      <c r="D4583" s="69" t="s">
        <v>13509</v>
      </c>
      <c r="E4583" s="69" t="s">
        <v>22461</v>
      </c>
      <c r="F4583" s="69" t="s">
        <v>13518</v>
      </c>
      <c r="G4583" s="69" t="s">
        <v>13519</v>
      </c>
      <c r="H4583" s="69">
        <v>58.602800000000002</v>
      </c>
      <c r="I4583" s="69">
        <v>125.40900000000001</v>
      </c>
      <c r="J4583" s="69">
        <v>2241</v>
      </c>
      <c r="K4583" s="69">
        <v>9</v>
      </c>
      <c r="L4583" s="69">
        <f>COUNTIFS(Aéroports!$C$2:$C$5193,Aéroports!$C4583,Aéroports!$D$2:$D$5193,Aéroports!$D4583)</f>
        <v>1</v>
      </c>
      <c r="M4583" s="69" t="str">
        <f>IF(AND(Formulaire!$H$15=Aéroports!$E4583,--ISNUMBER(IFERROR(SEARCH(Formulaire!$H$16,$C4583,1),""))=1),MAX(M$1:M4582)+1,"")</f>
        <v/>
      </c>
      <c r="N4583" s="69" t="str">
        <f>IF(AND(Formulaire!$H$21=Aéroports!$E4583,--ISNUMBER(IFERROR(SEARCH(Formulaire!$H$22,$C4583,1),""))=1),MAX(N$1:N4582)+1,"")</f>
        <v/>
      </c>
      <c r="O4583" s="69" t="str">
        <f>IF(AND(Formulaire!$H$27=Aéroports!$E4583,--ISNUMBER(IFERROR(SEARCH(Formulaire!$H$28,$C4583,1),""))=1),MAX(O$1:O4582)+1,"")</f>
        <v/>
      </c>
      <c r="Q4583" s="91" t="str">
        <f>IFERROR(INDEX($C$2:$C$5193,MATCH(ROWS(M$2:M4583),M$2:M$5193,0)),"")</f>
        <v/>
      </c>
      <c r="R4583" s="70" t="str">
        <f>IFERROR(INDEX($C$2:$C$5193,MATCH(ROWS(N$2:N4583),N$2:N$5193,0)),"")</f>
        <v/>
      </c>
      <c r="S4583" s="92" t="str">
        <f>IFERROR(INDEX($C$2:$C$5193,MATCH(ROWS(O$2:O4583),O$2:O$5193,0)),"")</f>
        <v/>
      </c>
    </row>
    <row r="4584" spans="1:19" x14ac:dyDescent="0.25">
      <c r="A4584" s="68">
        <v>6112</v>
      </c>
      <c r="B4584" s="68" t="s">
        <v>13520</v>
      </c>
      <c r="C4584" s="68" t="s">
        <v>13521</v>
      </c>
      <c r="D4584" s="68" t="s">
        <v>13509</v>
      </c>
      <c r="E4584" s="68" t="s">
        <v>22461</v>
      </c>
      <c r="F4584" s="68" t="s">
        <v>13522</v>
      </c>
      <c r="G4584" s="68" t="s">
        <v>13523</v>
      </c>
      <c r="H4584" s="68">
        <v>69.763300000000001</v>
      </c>
      <c r="I4584" s="68">
        <v>61.556399999999996</v>
      </c>
      <c r="J4584" s="68">
        <v>13</v>
      </c>
      <c r="K4584" s="68">
        <v>3</v>
      </c>
      <c r="L4584" s="68">
        <f>COUNTIFS(Aéroports!$C$2:$C$5193,Aéroports!$C4584,Aéroports!$D$2:$D$5193,Aéroports!$D4584)</f>
        <v>1</v>
      </c>
      <c r="M4584" s="68" t="str">
        <f>IF(AND(Formulaire!$H$15=Aéroports!$E4584,--ISNUMBER(IFERROR(SEARCH(Formulaire!$H$16,$C4584,1),""))=1),MAX(M$1:M4583)+1,"")</f>
        <v/>
      </c>
      <c r="N4584" s="68" t="str">
        <f>IF(AND(Formulaire!$H$21=Aéroports!$E4584,--ISNUMBER(IFERROR(SEARCH(Formulaire!$H$22,$C4584,1),""))=1),MAX(N$1:N4583)+1,"")</f>
        <v/>
      </c>
      <c r="O4584" s="68" t="str">
        <f>IF(AND(Formulaire!$H$27=Aéroports!$E4584,--ISNUMBER(IFERROR(SEARCH(Formulaire!$H$28,$C4584,1),""))=1),MAX(O$1:O4583)+1,"")</f>
        <v/>
      </c>
      <c r="Q4584" s="91" t="str">
        <f>IFERROR(INDEX($C$2:$C$5193,MATCH(ROWS(M$2:M4584),M$2:M$5193,0)),"")</f>
        <v/>
      </c>
      <c r="R4584" s="70" t="str">
        <f>IFERROR(INDEX($C$2:$C$5193,MATCH(ROWS(N$2:N4584),N$2:N$5193,0)),"")</f>
        <v/>
      </c>
      <c r="S4584" s="92" t="str">
        <f>IFERROR(INDEX($C$2:$C$5193,MATCH(ROWS(O$2:O4584),O$2:O$5193,0)),"")</f>
        <v/>
      </c>
    </row>
    <row r="4585" spans="1:19" x14ac:dyDescent="0.25">
      <c r="A4585" s="69">
        <v>6098</v>
      </c>
      <c r="B4585" s="69" t="s">
        <v>13524</v>
      </c>
      <c r="C4585" s="69" t="s">
        <v>13525</v>
      </c>
      <c r="D4585" s="69" t="s">
        <v>13509</v>
      </c>
      <c r="E4585" s="69" t="s">
        <v>22461</v>
      </c>
      <c r="F4585" s="69" t="s">
        <v>13526</v>
      </c>
      <c r="G4585" s="69" t="s">
        <v>13527</v>
      </c>
      <c r="H4585" s="69">
        <v>64.734899999999996</v>
      </c>
      <c r="I4585" s="69">
        <v>177.74100000000001</v>
      </c>
      <c r="J4585" s="69">
        <v>194</v>
      </c>
      <c r="K4585" s="69">
        <v>12</v>
      </c>
      <c r="L4585" s="69">
        <f>COUNTIFS(Aéroports!$C$2:$C$5193,Aéroports!$C4585,Aéroports!$D$2:$D$5193,Aéroports!$D4585)</f>
        <v>1</v>
      </c>
      <c r="M4585" s="69" t="str">
        <f>IF(AND(Formulaire!$H$15=Aéroports!$E4585,--ISNUMBER(IFERROR(SEARCH(Formulaire!$H$16,$C4585,1),""))=1),MAX(M$1:M4584)+1,"")</f>
        <v/>
      </c>
      <c r="N4585" s="69" t="str">
        <f>IF(AND(Formulaire!$H$21=Aéroports!$E4585,--ISNUMBER(IFERROR(SEARCH(Formulaire!$H$22,$C4585,1),""))=1),MAX(N$1:N4584)+1,"")</f>
        <v/>
      </c>
      <c r="O4585" s="69" t="str">
        <f>IF(AND(Formulaire!$H$27=Aéroports!$E4585,--ISNUMBER(IFERROR(SEARCH(Formulaire!$H$28,$C4585,1),""))=1),MAX(O$1:O4584)+1,"")</f>
        <v/>
      </c>
      <c r="Q4585" s="91" t="str">
        <f>IFERROR(INDEX($C$2:$C$5193,MATCH(ROWS(M$2:M4585),M$2:M$5193,0)),"")</f>
        <v/>
      </c>
      <c r="R4585" s="70" t="str">
        <f>IFERROR(INDEX($C$2:$C$5193,MATCH(ROWS(N$2:N4585),N$2:N$5193,0)),"")</f>
        <v/>
      </c>
      <c r="S4585" s="92" t="str">
        <f>IFERROR(INDEX($C$2:$C$5193,MATCH(ROWS(O$2:O4585),O$2:O$5193,0)),"")</f>
        <v/>
      </c>
    </row>
    <row r="4586" spans="1:19" x14ac:dyDescent="0.25">
      <c r="A4586" s="68">
        <v>4353</v>
      </c>
      <c r="B4586" s="68" t="s">
        <v>13528</v>
      </c>
      <c r="C4586" s="68" t="s">
        <v>13529</v>
      </c>
      <c r="D4586" s="68" t="s">
        <v>13509</v>
      </c>
      <c r="E4586" s="68" t="s">
        <v>22461</v>
      </c>
      <c r="F4586" s="68" t="s">
        <v>13530</v>
      </c>
      <c r="G4586" s="68" t="s">
        <v>13531</v>
      </c>
      <c r="H4586" s="68">
        <v>45.002099999999999</v>
      </c>
      <c r="I4586" s="68">
        <v>37.347299999999997</v>
      </c>
      <c r="J4586" s="68">
        <v>174</v>
      </c>
      <c r="K4586" s="68">
        <v>3</v>
      </c>
      <c r="L4586" s="68">
        <f>COUNTIFS(Aéroports!$C$2:$C$5193,Aéroports!$C4586,Aéroports!$D$2:$D$5193,Aéroports!$D4586)</f>
        <v>1</v>
      </c>
      <c r="M4586" s="68" t="str">
        <f>IF(AND(Formulaire!$H$15=Aéroports!$E4586,--ISNUMBER(IFERROR(SEARCH(Formulaire!$H$16,$C4586,1),""))=1),MAX(M$1:M4585)+1,"")</f>
        <v/>
      </c>
      <c r="N4586" s="68" t="str">
        <f>IF(AND(Formulaire!$H$21=Aéroports!$E4586,--ISNUMBER(IFERROR(SEARCH(Formulaire!$H$22,$C4586,1),""))=1),MAX(N$1:N4585)+1,"")</f>
        <v/>
      </c>
      <c r="O4586" s="68" t="str">
        <f>IF(AND(Formulaire!$H$27=Aéroports!$E4586,--ISNUMBER(IFERROR(SEARCH(Formulaire!$H$28,$C4586,1),""))=1),MAX(O$1:O4585)+1,"")</f>
        <v/>
      </c>
      <c r="Q4586" s="91" t="str">
        <f>IFERROR(INDEX($C$2:$C$5193,MATCH(ROWS(M$2:M4586),M$2:M$5193,0)),"")</f>
        <v/>
      </c>
      <c r="R4586" s="70" t="str">
        <f>IFERROR(INDEX($C$2:$C$5193,MATCH(ROWS(N$2:N4586),N$2:N$5193,0)),"")</f>
        <v/>
      </c>
      <c r="S4586" s="92" t="str">
        <f>IFERROR(INDEX($C$2:$C$5193,MATCH(ROWS(O$2:O4586),O$2:O$5193,0)),"")</f>
        <v/>
      </c>
    </row>
    <row r="4587" spans="1:19" x14ac:dyDescent="0.25">
      <c r="A4587" s="69">
        <v>6734</v>
      </c>
      <c r="B4587" s="69" t="s">
        <v>13532</v>
      </c>
      <c r="C4587" s="69" t="s">
        <v>13533</v>
      </c>
      <c r="D4587" s="69" t="s">
        <v>13509</v>
      </c>
      <c r="E4587" s="69" t="s">
        <v>22461</v>
      </c>
      <c r="F4587" s="69" t="s">
        <v>13534</v>
      </c>
      <c r="G4587" s="69" t="s">
        <v>13535</v>
      </c>
      <c r="H4587" s="69">
        <v>67.463300000000004</v>
      </c>
      <c r="I4587" s="69">
        <v>33.588299999999997</v>
      </c>
      <c r="J4587" s="69">
        <v>515</v>
      </c>
      <c r="K4587" s="69">
        <v>3</v>
      </c>
      <c r="L4587" s="69">
        <f>COUNTIFS(Aéroports!$C$2:$C$5193,Aéroports!$C4587,Aéroports!$D$2:$D$5193,Aéroports!$D4587)</f>
        <v>1</v>
      </c>
      <c r="M4587" s="69" t="str">
        <f>IF(AND(Formulaire!$H$15=Aéroports!$E4587,--ISNUMBER(IFERROR(SEARCH(Formulaire!$H$16,$C4587,1),""))=1),MAX(M$1:M4586)+1,"")</f>
        <v/>
      </c>
      <c r="N4587" s="69" t="str">
        <f>IF(AND(Formulaire!$H$21=Aéroports!$E4587,--ISNUMBER(IFERROR(SEARCH(Formulaire!$H$22,$C4587,1),""))=1),MAX(N$1:N4586)+1,"")</f>
        <v/>
      </c>
      <c r="O4587" s="69" t="str">
        <f>IF(AND(Formulaire!$H$27=Aéroports!$E4587,--ISNUMBER(IFERROR(SEARCH(Formulaire!$H$28,$C4587,1),""))=1),MAX(O$1:O4586)+1,"")</f>
        <v/>
      </c>
      <c r="Q4587" s="91" t="str">
        <f>IFERROR(INDEX($C$2:$C$5193,MATCH(ROWS(M$2:M4587),M$2:M$5193,0)),"")</f>
        <v/>
      </c>
      <c r="R4587" s="70" t="str">
        <f>IFERROR(INDEX($C$2:$C$5193,MATCH(ROWS(N$2:N4587),N$2:N$5193,0)),"")</f>
        <v/>
      </c>
      <c r="S4587" s="92" t="str">
        <f>IFERROR(INDEX($C$2:$C$5193,MATCH(ROWS(O$2:O4587),O$2:O$5193,0)),"")</f>
        <v/>
      </c>
    </row>
    <row r="4588" spans="1:19" x14ac:dyDescent="0.25">
      <c r="A4588" s="68">
        <v>4362</v>
      </c>
      <c r="B4588" s="68" t="s">
        <v>13536</v>
      </c>
      <c r="C4588" s="68" t="s">
        <v>13537</v>
      </c>
      <c r="D4588" s="68" t="s">
        <v>13509</v>
      </c>
      <c r="E4588" s="68" t="s">
        <v>22461</v>
      </c>
      <c r="F4588" s="68" t="s">
        <v>13538</v>
      </c>
      <c r="G4588" s="68" t="s">
        <v>13539</v>
      </c>
      <c r="H4588" s="68">
        <v>64.600300000000004</v>
      </c>
      <c r="I4588" s="68">
        <v>40.716700000000003</v>
      </c>
      <c r="J4588" s="68">
        <v>62</v>
      </c>
      <c r="K4588" s="68">
        <v>3</v>
      </c>
      <c r="L4588" s="68">
        <f>COUNTIFS(Aéroports!$C$2:$C$5193,Aéroports!$C4588,Aéroports!$D$2:$D$5193,Aéroports!$D4588)</f>
        <v>1</v>
      </c>
      <c r="M4588" s="68" t="str">
        <f>IF(AND(Formulaire!$H$15=Aéroports!$E4588,--ISNUMBER(IFERROR(SEARCH(Formulaire!$H$16,$C4588,1),""))=1),MAX(M$1:M4587)+1,"")</f>
        <v/>
      </c>
      <c r="N4588" s="68" t="str">
        <f>IF(AND(Formulaire!$H$21=Aéroports!$E4588,--ISNUMBER(IFERROR(SEARCH(Formulaire!$H$22,$C4588,1),""))=1),MAX(N$1:N4587)+1,"")</f>
        <v/>
      </c>
      <c r="O4588" s="68" t="str">
        <f>IF(AND(Formulaire!$H$27=Aéroports!$E4588,--ISNUMBER(IFERROR(SEARCH(Formulaire!$H$28,$C4588,1),""))=1),MAX(O$1:O4587)+1,"")</f>
        <v/>
      </c>
      <c r="Q4588" s="91" t="str">
        <f>IFERROR(INDEX($C$2:$C$5193,MATCH(ROWS(M$2:M4588),M$2:M$5193,0)),"")</f>
        <v/>
      </c>
      <c r="R4588" s="70" t="str">
        <f>IFERROR(INDEX($C$2:$C$5193,MATCH(ROWS(N$2:N4588),N$2:N$5193,0)),"")</f>
        <v/>
      </c>
      <c r="S4588" s="92" t="str">
        <f>IFERROR(INDEX($C$2:$C$5193,MATCH(ROWS(O$2:O4588),O$2:O$5193,0)),"")</f>
        <v/>
      </c>
    </row>
    <row r="4589" spans="1:19" x14ac:dyDescent="0.25">
      <c r="A4589" s="69">
        <v>2966</v>
      </c>
      <c r="B4589" s="69" t="s">
        <v>13543</v>
      </c>
      <c r="C4589" s="69" t="s">
        <v>13544</v>
      </c>
      <c r="D4589" s="69" t="s">
        <v>13509</v>
      </c>
      <c r="E4589" s="69" t="s">
        <v>22461</v>
      </c>
      <c r="F4589" s="69" t="s">
        <v>13545</v>
      </c>
      <c r="G4589" s="69" t="s">
        <v>13546</v>
      </c>
      <c r="H4589" s="69">
        <v>46.283299999999997</v>
      </c>
      <c r="I4589" s="69">
        <v>48.006300000000003</v>
      </c>
      <c r="J4589" s="69">
        <v>-65</v>
      </c>
      <c r="K4589" s="69">
        <v>4</v>
      </c>
      <c r="L4589" s="69">
        <f>COUNTIFS(Aéroports!$C$2:$C$5193,Aéroports!$C4589,Aéroports!$D$2:$D$5193,Aéroports!$D4589)</f>
        <v>1</v>
      </c>
      <c r="M4589" s="69" t="str">
        <f>IF(AND(Formulaire!$H$15=Aéroports!$E4589,--ISNUMBER(IFERROR(SEARCH(Formulaire!$H$16,$C4589,1),""))=1),MAX(M$1:M4588)+1,"")</f>
        <v/>
      </c>
      <c r="N4589" s="69" t="str">
        <f>IF(AND(Formulaire!$H$21=Aéroports!$E4589,--ISNUMBER(IFERROR(SEARCH(Formulaire!$H$22,$C4589,1),""))=1),MAX(N$1:N4588)+1,"")</f>
        <v/>
      </c>
      <c r="O4589" s="69" t="str">
        <f>IF(AND(Formulaire!$H$27=Aéroports!$E4589,--ISNUMBER(IFERROR(SEARCH(Formulaire!$H$28,$C4589,1),""))=1),MAX(O$1:O4588)+1,"")</f>
        <v/>
      </c>
      <c r="Q4589" s="91" t="str">
        <f>IFERROR(INDEX($C$2:$C$5193,MATCH(ROWS(M$2:M4589),M$2:M$5193,0)),"")</f>
        <v/>
      </c>
      <c r="R4589" s="70" t="str">
        <f>IFERROR(INDEX($C$2:$C$5193,MATCH(ROWS(N$2:N4589),N$2:N$5193,0)),"")</f>
        <v/>
      </c>
      <c r="S4589" s="92" t="str">
        <f>IFERROR(INDEX($C$2:$C$5193,MATCH(ROWS(O$2:O4589),O$2:O$5193,0)),"")</f>
        <v/>
      </c>
    </row>
    <row r="4590" spans="1:19" x14ac:dyDescent="0.25">
      <c r="A4590" s="68">
        <v>6167</v>
      </c>
      <c r="B4590" s="68" t="s">
        <v>13547</v>
      </c>
      <c r="C4590" s="68" t="s">
        <v>13548</v>
      </c>
      <c r="D4590" s="68" t="s">
        <v>13509</v>
      </c>
      <c r="E4590" s="68" t="s">
        <v>22461</v>
      </c>
      <c r="F4590" s="68" t="s">
        <v>13549</v>
      </c>
      <c r="G4590" s="68" t="s">
        <v>13550</v>
      </c>
      <c r="H4590" s="68">
        <v>51.8583</v>
      </c>
      <c r="I4590" s="68">
        <v>47.745600000000003</v>
      </c>
      <c r="J4590" s="68">
        <v>95</v>
      </c>
      <c r="K4590" s="68">
        <v>3</v>
      </c>
      <c r="L4590" s="68">
        <f>COUNTIFS(Aéroports!$C$2:$C$5193,Aéroports!$C4590,Aéroports!$D$2:$D$5193,Aéroports!$D4590)</f>
        <v>1</v>
      </c>
      <c r="M4590" s="68" t="str">
        <f>IF(AND(Formulaire!$H$15=Aéroports!$E4590,--ISNUMBER(IFERROR(SEARCH(Formulaire!$H$16,$C4590,1),""))=1),MAX(M$1:M4589)+1,"")</f>
        <v/>
      </c>
      <c r="N4590" s="68" t="str">
        <f>IF(AND(Formulaire!$H$21=Aéroports!$E4590,--ISNUMBER(IFERROR(SEARCH(Formulaire!$H$22,$C4590,1),""))=1),MAX(N$1:N4589)+1,"")</f>
        <v/>
      </c>
      <c r="O4590" s="68" t="str">
        <f>IF(AND(Formulaire!$H$27=Aéroports!$E4590,--ISNUMBER(IFERROR(SEARCH(Formulaire!$H$28,$C4590,1),""))=1),MAX(O$1:O4589)+1,"")</f>
        <v/>
      </c>
      <c r="Q4590" s="91" t="str">
        <f>IFERROR(INDEX($C$2:$C$5193,MATCH(ROWS(M$2:M4590),M$2:M$5193,0)),"")</f>
        <v/>
      </c>
      <c r="R4590" s="70" t="str">
        <f>IFERROR(INDEX($C$2:$C$5193,MATCH(ROWS(N$2:N4590),N$2:N$5193,0)),"")</f>
        <v/>
      </c>
      <c r="S4590" s="92" t="str">
        <f>IFERROR(INDEX($C$2:$C$5193,MATCH(ROWS(O$2:O4590),O$2:O$5193,0)),"")</f>
        <v/>
      </c>
    </row>
    <row r="4591" spans="1:19" x14ac:dyDescent="0.25">
      <c r="A4591" s="69">
        <v>2956</v>
      </c>
      <c r="B4591" s="69" t="s">
        <v>13551</v>
      </c>
      <c r="C4591" s="69" t="s">
        <v>13552</v>
      </c>
      <c r="D4591" s="69" t="s">
        <v>13509</v>
      </c>
      <c r="E4591" s="69" t="s">
        <v>22461</v>
      </c>
      <c r="F4591" s="69" t="s">
        <v>13553</v>
      </c>
      <c r="G4591" s="69" t="s">
        <v>13554</v>
      </c>
      <c r="H4591" s="69">
        <v>53.363799999999998</v>
      </c>
      <c r="I4591" s="69">
        <v>83.538499999999999</v>
      </c>
      <c r="J4591" s="69">
        <v>837</v>
      </c>
      <c r="K4591" s="69">
        <v>7</v>
      </c>
      <c r="L4591" s="69">
        <f>COUNTIFS(Aéroports!$C$2:$C$5193,Aéroports!$C4591,Aéroports!$D$2:$D$5193,Aéroports!$D4591)</f>
        <v>1</v>
      </c>
      <c r="M4591" s="69" t="str">
        <f>IF(AND(Formulaire!$H$15=Aéroports!$E4591,--ISNUMBER(IFERROR(SEARCH(Formulaire!$H$16,$C4591,1),""))=1),MAX(M$1:M4590)+1,"")</f>
        <v/>
      </c>
      <c r="N4591" s="69" t="str">
        <f>IF(AND(Formulaire!$H$21=Aéroports!$E4591,--ISNUMBER(IFERROR(SEARCH(Formulaire!$H$22,$C4591,1),""))=1),MAX(N$1:N4590)+1,"")</f>
        <v/>
      </c>
      <c r="O4591" s="69" t="str">
        <f>IF(AND(Formulaire!$H$27=Aéroports!$E4591,--ISNUMBER(IFERROR(SEARCH(Formulaire!$H$28,$C4591,1),""))=1),MAX(O$1:O4590)+1,"")</f>
        <v/>
      </c>
      <c r="Q4591" s="91" t="str">
        <f>IFERROR(INDEX($C$2:$C$5193,MATCH(ROWS(M$2:M4591),M$2:M$5193,0)),"")</f>
        <v/>
      </c>
      <c r="R4591" s="70" t="str">
        <f>IFERROR(INDEX($C$2:$C$5193,MATCH(ROWS(N$2:N4591),N$2:N$5193,0)),"")</f>
        <v/>
      </c>
      <c r="S4591" s="92" t="str">
        <f>IFERROR(INDEX($C$2:$C$5193,MATCH(ROWS(O$2:O4591),O$2:O$5193,0)),"")</f>
        <v/>
      </c>
    </row>
    <row r="4592" spans="1:19" x14ac:dyDescent="0.25">
      <c r="A4592" s="68">
        <v>6156</v>
      </c>
      <c r="B4592" s="68" t="s">
        <v>13555</v>
      </c>
      <c r="C4592" s="68" t="s">
        <v>13556</v>
      </c>
      <c r="D4592" s="68" t="s">
        <v>13509</v>
      </c>
      <c r="E4592" s="68" t="s">
        <v>22461</v>
      </c>
      <c r="F4592" s="68" t="s">
        <v>13557</v>
      </c>
      <c r="G4592" s="68" t="s">
        <v>13558</v>
      </c>
      <c r="H4592" s="68">
        <v>50.643799999999999</v>
      </c>
      <c r="I4592" s="68">
        <v>36.5901</v>
      </c>
      <c r="J4592" s="68">
        <v>735</v>
      </c>
      <c r="K4592" s="68">
        <v>3</v>
      </c>
      <c r="L4592" s="68">
        <f>COUNTIFS(Aéroports!$C$2:$C$5193,Aéroports!$C4592,Aéroports!$D$2:$D$5193,Aéroports!$D4592)</f>
        <v>1</v>
      </c>
      <c r="M4592" s="68" t="str">
        <f>IF(AND(Formulaire!$H$15=Aéroports!$E4592,--ISNUMBER(IFERROR(SEARCH(Formulaire!$H$16,$C4592,1),""))=1),MAX(M$1:M4591)+1,"")</f>
        <v/>
      </c>
      <c r="N4592" s="68" t="str">
        <f>IF(AND(Formulaire!$H$21=Aéroports!$E4592,--ISNUMBER(IFERROR(SEARCH(Formulaire!$H$22,$C4592,1),""))=1),MAX(N$1:N4591)+1,"")</f>
        <v/>
      </c>
      <c r="O4592" s="68" t="str">
        <f>IF(AND(Formulaire!$H$27=Aéroports!$E4592,--ISNUMBER(IFERROR(SEARCH(Formulaire!$H$28,$C4592,1),""))=1),MAX(O$1:O4591)+1,"")</f>
        <v/>
      </c>
      <c r="Q4592" s="91" t="str">
        <f>IFERROR(INDEX($C$2:$C$5193,MATCH(ROWS(M$2:M4592),M$2:M$5193,0)),"")</f>
        <v/>
      </c>
      <c r="R4592" s="70" t="str">
        <f>IFERROR(INDEX($C$2:$C$5193,MATCH(ROWS(N$2:N4592),N$2:N$5193,0)),"")</f>
        <v/>
      </c>
      <c r="S4592" s="92" t="str">
        <f>IFERROR(INDEX($C$2:$C$5193,MATCH(ROWS(O$2:O4592),O$2:O$5193,0)),"")</f>
        <v/>
      </c>
    </row>
    <row r="4593" spans="1:19" x14ac:dyDescent="0.25">
      <c r="A4593" s="69">
        <v>8428</v>
      </c>
      <c r="B4593" s="69" t="s">
        <v>13559</v>
      </c>
      <c r="C4593" s="69" t="s">
        <v>13560</v>
      </c>
      <c r="D4593" s="69" t="s">
        <v>13509</v>
      </c>
      <c r="E4593" s="69" t="s">
        <v>22461</v>
      </c>
      <c r="F4593" s="69" t="s">
        <v>13561</v>
      </c>
      <c r="G4593" s="69" t="s">
        <v>13562</v>
      </c>
      <c r="H4593" s="69">
        <v>63.686900000000001</v>
      </c>
      <c r="I4593" s="69">
        <v>66.698599999999999</v>
      </c>
      <c r="J4593" s="69">
        <v>82</v>
      </c>
      <c r="K4593" s="69">
        <v>5</v>
      </c>
      <c r="L4593" s="69">
        <f>COUNTIFS(Aéroports!$C$2:$C$5193,Aéroports!$C4593,Aéroports!$D$2:$D$5193,Aéroports!$D4593)</f>
        <v>1</v>
      </c>
      <c r="M4593" s="69" t="str">
        <f>IF(AND(Formulaire!$H$15=Aéroports!$E4593,--ISNUMBER(IFERROR(SEARCH(Formulaire!$H$16,$C4593,1),""))=1),MAX(M$1:M4592)+1,"")</f>
        <v/>
      </c>
      <c r="N4593" s="69" t="str">
        <f>IF(AND(Formulaire!$H$21=Aéroports!$E4593,--ISNUMBER(IFERROR(SEARCH(Formulaire!$H$22,$C4593,1),""))=1),MAX(N$1:N4592)+1,"")</f>
        <v/>
      </c>
      <c r="O4593" s="69" t="str">
        <f>IF(AND(Formulaire!$H$27=Aéroports!$E4593,--ISNUMBER(IFERROR(SEARCH(Formulaire!$H$28,$C4593,1),""))=1),MAX(O$1:O4592)+1,"")</f>
        <v/>
      </c>
      <c r="Q4593" s="91" t="str">
        <f>IFERROR(INDEX($C$2:$C$5193,MATCH(ROWS(M$2:M4593),M$2:M$5193,0)),"")</f>
        <v/>
      </c>
      <c r="R4593" s="70" t="str">
        <f>IFERROR(INDEX($C$2:$C$5193,MATCH(ROWS(N$2:N4593),N$2:N$5193,0)),"")</f>
        <v/>
      </c>
      <c r="S4593" s="92" t="str">
        <f>IFERROR(INDEX($C$2:$C$5193,MATCH(ROWS(O$2:O4593),O$2:O$5193,0)),"")</f>
        <v/>
      </c>
    </row>
    <row r="4594" spans="1:19" x14ac:dyDescent="0.25">
      <c r="A4594" s="68">
        <v>6424</v>
      </c>
      <c r="B4594" s="68" t="s">
        <v>13563</v>
      </c>
      <c r="C4594" s="68" t="s">
        <v>13564</v>
      </c>
      <c r="D4594" s="68" t="s">
        <v>13509</v>
      </c>
      <c r="E4594" s="68" t="s">
        <v>22461</v>
      </c>
      <c r="F4594" s="68" t="s">
        <v>13565</v>
      </c>
      <c r="G4594" s="68" t="s">
        <v>13566</v>
      </c>
      <c r="H4594" s="68">
        <v>63.920999999999999</v>
      </c>
      <c r="I4594" s="68">
        <v>65.030500000000004</v>
      </c>
      <c r="J4594" s="68">
        <v>98</v>
      </c>
      <c r="K4594" s="68">
        <v>5</v>
      </c>
      <c r="L4594" s="68">
        <f>COUNTIFS(Aéroports!$C$2:$C$5193,Aéroports!$C4594,Aéroports!$D$2:$D$5193,Aéroports!$D4594)</f>
        <v>1</v>
      </c>
      <c r="M4594" s="68" t="str">
        <f>IF(AND(Formulaire!$H$15=Aéroports!$E4594,--ISNUMBER(IFERROR(SEARCH(Formulaire!$H$16,$C4594,1),""))=1),MAX(M$1:M4593)+1,"")</f>
        <v/>
      </c>
      <c r="N4594" s="68" t="str">
        <f>IF(AND(Formulaire!$H$21=Aéroports!$E4594,--ISNUMBER(IFERROR(SEARCH(Formulaire!$H$22,$C4594,1),""))=1),MAX(N$1:N4593)+1,"")</f>
        <v/>
      </c>
      <c r="O4594" s="68" t="str">
        <f>IF(AND(Formulaire!$H$27=Aéroports!$E4594,--ISNUMBER(IFERROR(SEARCH(Formulaire!$H$28,$C4594,1),""))=1),MAX(O$1:O4593)+1,"")</f>
        <v/>
      </c>
      <c r="Q4594" s="91" t="str">
        <f>IFERROR(INDEX($C$2:$C$5193,MATCH(ROWS(M$2:M4594),M$2:M$5193,0)),"")</f>
        <v/>
      </c>
      <c r="R4594" s="70" t="str">
        <f>IFERROR(INDEX($C$2:$C$5193,MATCH(ROWS(N$2:N4594),N$2:N$5193,0)),"")</f>
        <v/>
      </c>
      <c r="S4594" s="92" t="str">
        <f>IFERROR(INDEX($C$2:$C$5193,MATCH(ROWS(O$2:O4594),O$2:O$5193,0)),"")</f>
        <v/>
      </c>
    </row>
    <row r="4595" spans="1:19" x14ac:dyDescent="0.25">
      <c r="A4595" s="69">
        <v>6124</v>
      </c>
      <c r="B4595" s="69" t="s">
        <v>13567</v>
      </c>
      <c r="C4595" s="69" t="s">
        <v>13568</v>
      </c>
      <c r="D4595" s="69" t="s">
        <v>13509</v>
      </c>
      <c r="E4595" s="69" t="s">
        <v>22461</v>
      </c>
      <c r="F4595" s="69" t="s">
        <v>13569</v>
      </c>
      <c r="G4595" s="69" t="s">
        <v>13570</v>
      </c>
      <c r="H4595" s="69">
        <v>43.205100000000002</v>
      </c>
      <c r="I4595" s="69">
        <v>44.6066</v>
      </c>
      <c r="J4595" s="69">
        <v>1673</v>
      </c>
      <c r="K4595" s="69">
        <v>3</v>
      </c>
      <c r="L4595" s="69">
        <f>COUNTIFS(Aéroports!$C$2:$C$5193,Aéroports!$C4595,Aéroports!$D$2:$D$5193,Aéroports!$D4595)</f>
        <v>1</v>
      </c>
      <c r="M4595" s="69" t="str">
        <f>IF(AND(Formulaire!$H$15=Aéroports!$E4595,--ISNUMBER(IFERROR(SEARCH(Formulaire!$H$16,$C4595,1),""))=1),MAX(M$1:M4594)+1,"")</f>
        <v/>
      </c>
      <c r="N4595" s="69" t="str">
        <f>IF(AND(Formulaire!$H$21=Aéroports!$E4595,--ISNUMBER(IFERROR(SEARCH(Formulaire!$H$22,$C4595,1),""))=1),MAX(N$1:N4594)+1,"")</f>
        <v/>
      </c>
      <c r="O4595" s="69" t="str">
        <f>IF(AND(Formulaire!$H$27=Aéroports!$E4595,--ISNUMBER(IFERROR(SEARCH(Formulaire!$H$28,$C4595,1),""))=1),MAX(O$1:O4594)+1,"")</f>
        <v/>
      </c>
      <c r="Q4595" s="91" t="str">
        <f>IFERROR(INDEX($C$2:$C$5193,MATCH(ROWS(M$2:M4595),M$2:M$5193,0)),"")</f>
        <v/>
      </c>
      <c r="R4595" s="70" t="str">
        <f>IFERROR(INDEX($C$2:$C$5193,MATCH(ROWS(N$2:N4595),N$2:N$5193,0)),"")</f>
        <v/>
      </c>
      <c r="S4595" s="92" t="str">
        <f>IFERROR(INDEX($C$2:$C$5193,MATCH(ROWS(O$2:O4595),O$2:O$5193,0)),"")</f>
        <v/>
      </c>
    </row>
    <row r="4596" spans="1:19" x14ac:dyDescent="0.25">
      <c r="A4596" s="68">
        <v>2926</v>
      </c>
      <c r="B4596" s="68" t="s">
        <v>13571</v>
      </c>
      <c r="C4596" s="68" t="s">
        <v>13572</v>
      </c>
      <c r="D4596" s="68" t="s">
        <v>13509</v>
      </c>
      <c r="E4596" s="68" t="s">
        <v>22461</v>
      </c>
      <c r="F4596" s="68" t="s">
        <v>13573</v>
      </c>
      <c r="G4596" s="68" t="s">
        <v>13574</v>
      </c>
      <c r="H4596" s="68">
        <v>50.425400000000003</v>
      </c>
      <c r="I4596" s="68">
        <v>127.41200000000001</v>
      </c>
      <c r="J4596" s="68">
        <v>638</v>
      </c>
      <c r="K4596" s="68">
        <v>9</v>
      </c>
      <c r="L4596" s="68">
        <f>COUNTIFS(Aéroports!$C$2:$C$5193,Aéroports!$C4596,Aéroports!$D$2:$D$5193,Aéroports!$D4596)</f>
        <v>1</v>
      </c>
      <c r="M4596" s="68" t="str">
        <f>IF(AND(Formulaire!$H$15=Aéroports!$E4596,--ISNUMBER(IFERROR(SEARCH(Formulaire!$H$16,$C4596,1),""))=1),MAX(M$1:M4595)+1,"")</f>
        <v/>
      </c>
      <c r="N4596" s="68" t="str">
        <f>IF(AND(Formulaire!$H$21=Aéroports!$E4596,--ISNUMBER(IFERROR(SEARCH(Formulaire!$H$22,$C4596,1),""))=1),MAX(N$1:N4595)+1,"")</f>
        <v/>
      </c>
      <c r="O4596" s="68" t="str">
        <f>IF(AND(Formulaire!$H$27=Aéroports!$E4596,--ISNUMBER(IFERROR(SEARCH(Formulaire!$H$28,$C4596,1),""))=1),MAX(O$1:O4595)+1,"")</f>
        <v/>
      </c>
      <c r="Q4596" s="91" t="str">
        <f>IFERROR(INDEX($C$2:$C$5193,MATCH(ROWS(M$2:M4596),M$2:M$5193,0)),"")</f>
        <v/>
      </c>
      <c r="R4596" s="70" t="str">
        <f>IFERROR(INDEX($C$2:$C$5193,MATCH(ROWS(N$2:N4596),N$2:N$5193,0)),"")</f>
        <v/>
      </c>
      <c r="S4596" s="92" t="str">
        <f>IFERROR(INDEX($C$2:$C$5193,MATCH(ROWS(O$2:O4596),O$2:O$5193,0)),"")</f>
        <v/>
      </c>
    </row>
    <row r="4597" spans="1:19" x14ac:dyDescent="0.25">
      <c r="A4597" s="69">
        <v>8944</v>
      </c>
      <c r="B4597" s="69" t="s">
        <v>13575</v>
      </c>
      <c r="C4597" s="69" t="s">
        <v>13576</v>
      </c>
      <c r="D4597" s="69" t="s">
        <v>13509</v>
      </c>
      <c r="E4597" s="69" t="s">
        <v>22461</v>
      </c>
      <c r="F4597" s="69" t="s">
        <v>13577</v>
      </c>
      <c r="G4597" s="69" t="s">
        <v>13578</v>
      </c>
      <c r="H4597" s="69">
        <v>57.866100000000003</v>
      </c>
      <c r="I4597" s="69">
        <v>114.24299999999999</v>
      </c>
      <c r="J4597" s="69">
        <v>919</v>
      </c>
      <c r="K4597" s="69">
        <v>8</v>
      </c>
      <c r="L4597" s="69">
        <f>COUNTIFS(Aéroports!$C$2:$C$5193,Aéroports!$C4597,Aéroports!$D$2:$D$5193,Aéroports!$D4597)</f>
        <v>1</v>
      </c>
      <c r="M4597" s="69" t="str">
        <f>IF(AND(Formulaire!$H$15=Aéroports!$E4597,--ISNUMBER(IFERROR(SEARCH(Formulaire!$H$16,$C4597,1),""))=1),MAX(M$1:M4596)+1,"")</f>
        <v/>
      </c>
      <c r="N4597" s="69" t="str">
        <f>IF(AND(Formulaire!$H$21=Aéroports!$E4597,--ISNUMBER(IFERROR(SEARCH(Formulaire!$H$22,$C4597,1),""))=1),MAX(N$1:N4596)+1,"")</f>
        <v/>
      </c>
      <c r="O4597" s="69" t="str">
        <f>IF(AND(Formulaire!$H$27=Aéroports!$E4597,--ISNUMBER(IFERROR(SEARCH(Formulaire!$H$28,$C4597,1),""))=1),MAX(O$1:O4596)+1,"")</f>
        <v/>
      </c>
      <c r="Q4597" s="91" t="str">
        <f>IFERROR(INDEX($C$2:$C$5193,MATCH(ROWS(M$2:M4597),M$2:M$5193,0)),"")</f>
        <v/>
      </c>
      <c r="R4597" s="70" t="str">
        <f>IFERROR(INDEX($C$2:$C$5193,MATCH(ROWS(N$2:N4597),N$2:N$5193,0)),"")</f>
        <v/>
      </c>
      <c r="S4597" s="92" t="str">
        <f>IFERROR(INDEX($C$2:$C$5193,MATCH(ROWS(O$2:O4597),O$2:O$5193,0)),"")</f>
        <v/>
      </c>
    </row>
    <row r="4598" spans="1:19" x14ac:dyDescent="0.25">
      <c r="A4598" s="68">
        <v>2936</v>
      </c>
      <c r="B4598" s="68" t="s">
        <v>13579</v>
      </c>
      <c r="C4598" s="68" t="s">
        <v>13580</v>
      </c>
      <c r="D4598" s="68" t="s">
        <v>13509</v>
      </c>
      <c r="E4598" s="68" t="s">
        <v>22461</v>
      </c>
      <c r="F4598" s="68" t="s">
        <v>13581</v>
      </c>
      <c r="G4598" s="68" t="s">
        <v>13582</v>
      </c>
      <c r="H4598" s="68">
        <v>56.370600000000003</v>
      </c>
      <c r="I4598" s="68">
        <v>101.69799999999999</v>
      </c>
      <c r="J4598" s="68">
        <v>1610</v>
      </c>
      <c r="K4598" s="68">
        <v>8</v>
      </c>
      <c r="L4598" s="68">
        <f>COUNTIFS(Aéroports!$C$2:$C$5193,Aéroports!$C4598,Aéroports!$D$2:$D$5193,Aéroports!$D4598)</f>
        <v>1</v>
      </c>
      <c r="M4598" s="68" t="str">
        <f>IF(AND(Formulaire!$H$15=Aéroports!$E4598,--ISNUMBER(IFERROR(SEARCH(Formulaire!$H$16,$C4598,1),""))=1),MAX(M$1:M4597)+1,"")</f>
        <v/>
      </c>
      <c r="N4598" s="68" t="str">
        <f>IF(AND(Formulaire!$H$21=Aéroports!$E4598,--ISNUMBER(IFERROR(SEARCH(Formulaire!$H$22,$C4598,1),""))=1),MAX(N$1:N4597)+1,"")</f>
        <v/>
      </c>
      <c r="O4598" s="68" t="str">
        <f>IF(AND(Formulaire!$H$27=Aéroports!$E4598,--ISNUMBER(IFERROR(SEARCH(Formulaire!$H$28,$C4598,1),""))=1),MAX(O$1:O4597)+1,"")</f>
        <v/>
      </c>
      <c r="Q4598" s="91" t="str">
        <f>IFERROR(INDEX($C$2:$C$5193,MATCH(ROWS(M$2:M4598),M$2:M$5193,0)),"")</f>
        <v/>
      </c>
      <c r="R4598" s="70" t="str">
        <f>IFERROR(INDEX($C$2:$C$5193,MATCH(ROWS(N$2:N4598),N$2:N$5193,0)),"")</f>
        <v/>
      </c>
      <c r="S4598" s="92" t="str">
        <f>IFERROR(INDEX($C$2:$C$5193,MATCH(ROWS(O$2:O4598),O$2:O$5193,0)),"")</f>
        <v/>
      </c>
    </row>
    <row r="4599" spans="1:19" x14ac:dyDescent="0.25">
      <c r="A4599" s="69">
        <v>2984</v>
      </c>
      <c r="B4599" s="69" t="s">
        <v>13583</v>
      </c>
      <c r="C4599" s="69" t="s">
        <v>13584</v>
      </c>
      <c r="D4599" s="69" t="s">
        <v>13509</v>
      </c>
      <c r="E4599" s="69" t="s">
        <v>22461</v>
      </c>
      <c r="F4599" s="69" t="s">
        <v>13585</v>
      </c>
      <c r="G4599" s="69" t="s">
        <v>13586</v>
      </c>
      <c r="H4599" s="69">
        <v>53.214199999999998</v>
      </c>
      <c r="I4599" s="69">
        <v>34.176400000000001</v>
      </c>
      <c r="J4599" s="69">
        <v>663</v>
      </c>
      <c r="K4599" s="69">
        <v>3</v>
      </c>
      <c r="L4599" s="69">
        <f>COUNTIFS(Aéroports!$C$2:$C$5193,Aéroports!$C4599,Aéroports!$D$2:$D$5193,Aéroports!$D4599)</f>
        <v>1</v>
      </c>
      <c r="M4599" s="69" t="str">
        <f>IF(AND(Formulaire!$H$15=Aéroports!$E4599,--ISNUMBER(IFERROR(SEARCH(Formulaire!$H$16,$C4599,1),""))=1),MAX(M$1:M4598)+1,"")</f>
        <v/>
      </c>
      <c r="N4599" s="69" t="str">
        <f>IF(AND(Formulaire!$H$21=Aéroports!$E4599,--ISNUMBER(IFERROR(SEARCH(Formulaire!$H$22,$C4599,1),""))=1),MAX(N$1:N4598)+1,"")</f>
        <v/>
      </c>
      <c r="O4599" s="69" t="str">
        <f>IF(AND(Formulaire!$H$27=Aéroports!$E4599,--ISNUMBER(IFERROR(SEARCH(Formulaire!$H$28,$C4599,1),""))=1),MAX(O$1:O4598)+1,"")</f>
        <v/>
      </c>
      <c r="Q4599" s="91" t="str">
        <f>IFERROR(INDEX($C$2:$C$5193,MATCH(ROWS(M$2:M4599),M$2:M$5193,0)),"")</f>
        <v/>
      </c>
      <c r="R4599" s="70" t="str">
        <f>IFERROR(INDEX($C$2:$C$5193,MATCH(ROWS(N$2:N4599),N$2:N$5193,0)),"")</f>
        <v/>
      </c>
      <c r="S4599" s="92" t="str">
        <f>IFERROR(INDEX($C$2:$C$5193,MATCH(ROWS(O$2:O4599),O$2:O$5193,0)),"")</f>
        <v/>
      </c>
    </row>
    <row r="4600" spans="1:19" x14ac:dyDescent="0.25">
      <c r="A4600" s="68">
        <v>6160</v>
      </c>
      <c r="B4600" s="68" t="s">
        <v>13587</v>
      </c>
      <c r="C4600" s="68" t="s">
        <v>13588</v>
      </c>
      <c r="D4600" s="68" t="s">
        <v>13509</v>
      </c>
      <c r="E4600" s="68" t="s">
        <v>22461</v>
      </c>
      <c r="F4600" s="68" t="s">
        <v>13589</v>
      </c>
      <c r="G4600" s="68" t="s">
        <v>13590</v>
      </c>
      <c r="H4600" s="68">
        <v>54.64</v>
      </c>
      <c r="I4600" s="68">
        <v>52.801699999999997</v>
      </c>
      <c r="J4600" s="68">
        <v>991</v>
      </c>
      <c r="K4600" s="68">
        <v>3</v>
      </c>
      <c r="L4600" s="68">
        <f>COUNTIFS(Aéroports!$C$2:$C$5193,Aéroports!$C4600,Aéroports!$D$2:$D$5193,Aéroports!$D4600)</f>
        <v>1</v>
      </c>
      <c r="M4600" s="68" t="str">
        <f>IF(AND(Formulaire!$H$15=Aéroports!$E4600,--ISNUMBER(IFERROR(SEARCH(Formulaire!$H$16,$C4600,1),""))=1),MAX(M$1:M4599)+1,"")</f>
        <v/>
      </c>
      <c r="N4600" s="68" t="str">
        <f>IF(AND(Formulaire!$H$21=Aéroports!$E4600,--ISNUMBER(IFERROR(SEARCH(Formulaire!$H$22,$C4600,1),""))=1),MAX(N$1:N4599)+1,"")</f>
        <v/>
      </c>
      <c r="O4600" s="68" t="str">
        <f>IF(AND(Formulaire!$H$27=Aéroports!$E4600,--ISNUMBER(IFERROR(SEARCH(Formulaire!$H$28,$C4600,1),""))=1),MAX(O$1:O4599)+1,"")</f>
        <v/>
      </c>
      <c r="Q4600" s="91" t="str">
        <f>IFERROR(INDEX($C$2:$C$5193,MATCH(ROWS(M$2:M4600),M$2:M$5193,0)),"")</f>
        <v/>
      </c>
      <c r="R4600" s="70" t="str">
        <f>IFERROR(INDEX($C$2:$C$5193,MATCH(ROWS(N$2:N4600),N$2:N$5193,0)),"")</f>
        <v/>
      </c>
      <c r="S4600" s="92" t="str">
        <f>IFERROR(INDEX($C$2:$C$5193,MATCH(ROWS(O$2:O4600),O$2:O$5193,0)),"")</f>
        <v/>
      </c>
    </row>
    <row r="4601" spans="1:19" x14ac:dyDescent="0.25">
      <c r="A4601" s="69">
        <v>6162</v>
      </c>
      <c r="B4601" s="69" t="s">
        <v>13591</v>
      </c>
      <c r="C4601" s="69" t="s">
        <v>13592</v>
      </c>
      <c r="D4601" s="69" t="s">
        <v>13509</v>
      </c>
      <c r="E4601" s="69" t="s">
        <v>22461</v>
      </c>
      <c r="F4601" s="69" t="s">
        <v>13593</v>
      </c>
      <c r="G4601" s="69" t="s">
        <v>13594</v>
      </c>
      <c r="H4601" s="69">
        <v>56.090299999999999</v>
      </c>
      <c r="I4601" s="69">
        <v>47.347299999999997</v>
      </c>
      <c r="J4601" s="69">
        <v>558</v>
      </c>
      <c r="K4601" s="69">
        <v>3</v>
      </c>
      <c r="L4601" s="69">
        <f>COUNTIFS(Aéroports!$C$2:$C$5193,Aéroports!$C4601,Aéroports!$D$2:$D$5193,Aéroports!$D4601)</f>
        <v>1</v>
      </c>
      <c r="M4601" s="69" t="str">
        <f>IF(AND(Formulaire!$H$15=Aéroports!$E4601,--ISNUMBER(IFERROR(SEARCH(Formulaire!$H$16,$C4601,1),""))=1),MAX(M$1:M4600)+1,"")</f>
        <v/>
      </c>
      <c r="N4601" s="69" t="str">
        <f>IF(AND(Formulaire!$H$21=Aéroports!$E4601,--ISNUMBER(IFERROR(SEARCH(Formulaire!$H$22,$C4601,1),""))=1),MAX(N$1:N4600)+1,"")</f>
        <v/>
      </c>
      <c r="O4601" s="69" t="str">
        <f>IF(AND(Formulaire!$H$27=Aéroports!$E4601,--ISNUMBER(IFERROR(SEARCH(Formulaire!$H$28,$C4601,1),""))=1),MAX(O$1:O4600)+1,"")</f>
        <v/>
      </c>
      <c r="Q4601" s="91" t="str">
        <f>IFERROR(INDEX($C$2:$C$5193,MATCH(ROWS(M$2:M4601),M$2:M$5193,0)),"")</f>
        <v/>
      </c>
      <c r="R4601" s="70" t="str">
        <f>IFERROR(INDEX($C$2:$C$5193,MATCH(ROWS(N$2:N4601),N$2:N$5193,0)),"")</f>
        <v/>
      </c>
      <c r="S4601" s="92" t="str">
        <f>IFERROR(INDEX($C$2:$C$5193,MATCH(ROWS(O$2:O4601),O$2:O$5193,0)),"")</f>
        <v/>
      </c>
    </row>
    <row r="4602" spans="1:19" x14ac:dyDescent="0.25">
      <c r="A4602" s="68">
        <v>2968</v>
      </c>
      <c r="B4602" s="68" t="s">
        <v>13595</v>
      </c>
      <c r="C4602" s="68" t="s">
        <v>13596</v>
      </c>
      <c r="D4602" s="68" t="s">
        <v>13509</v>
      </c>
      <c r="E4602" s="68" t="s">
        <v>22461</v>
      </c>
      <c r="F4602" s="68" t="s">
        <v>13597</v>
      </c>
      <c r="G4602" s="68" t="s">
        <v>13598</v>
      </c>
      <c r="H4602" s="68">
        <v>55.305799999999998</v>
      </c>
      <c r="I4602" s="68">
        <v>61.503300000000003</v>
      </c>
      <c r="J4602" s="68">
        <v>769</v>
      </c>
      <c r="K4602" s="68">
        <v>5</v>
      </c>
      <c r="L4602" s="68">
        <f>COUNTIFS(Aéroports!$C$2:$C$5193,Aéroports!$C4602,Aéroports!$D$2:$D$5193,Aéroports!$D4602)</f>
        <v>1</v>
      </c>
      <c r="M4602" s="68" t="str">
        <f>IF(AND(Formulaire!$H$15=Aéroports!$E4602,--ISNUMBER(IFERROR(SEARCH(Formulaire!$H$16,$C4602,1),""))=1),MAX(M$1:M4601)+1,"")</f>
        <v/>
      </c>
      <c r="N4602" s="68" t="str">
        <f>IF(AND(Formulaire!$H$21=Aéroports!$E4602,--ISNUMBER(IFERROR(SEARCH(Formulaire!$H$22,$C4602,1),""))=1),MAX(N$1:N4601)+1,"")</f>
        <v/>
      </c>
      <c r="O4602" s="68" t="str">
        <f>IF(AND(Formulaire!$H$27=Aéroports!$E4602,--ISNUMBER(IFERROR(SEARCH(Formulaire!$H$28,$C4602,1),""))=1),MAX(O$1:O4601)+1,"")</f>
        <v/>
      </c>
      <c r="Q4602" s="91" t="str">
        <f>IFERROR(INDEX($C$2:$C$5193,MATCH(ROWS(M$2:M4602),M$2:M$5193,0)),"")</f>
        <v/>
      </c>
      <c r="R4602" s="70" t="str">
        <f>IFERROR(INDEX($C$2:$C$5193,MATCH(ROWS(N$2:N4602),N$2:N$5193,0)),"")</f>
        <v/>
      </c>
      <c r="S4602" s="92" t="str">
        <f>IFERROR(INDEX($C$2:$C$5193,MATCH(ROWS(O$2:O4602),O$2:O$5193,0)),"")</f>
        <v/>
      </c>
    </row>
    <row r="4603" spans="1:19" x14ac:dyDescent="0.25">
      <c r="A4603" s="69">
        <v>6111</v>
      </c>
      <c r="B4603" s="69" t="s">
        <v>13599</v>
      </c>
      <c r="C4603" s="69" t="s">
        <v>13600</v>
      </c>
      <c r="D4603" s="69" t="s">
        <v>13509</v>
      </c>
      <c r="E4603" s="69" t="s">
        <v>22461</v>
      </c>
      <c r="F4603" s="69" t="s">
        <v>13601</v>
      </c>
      <c r="G4603" s="69" t="s">
        <v>13602</v>
      </c>
      <c r="H4603" s="69">
        <v>59.273600000000002</v>
      </c>
      <c r="I4603" s="69">
        <v>38.015799999999999</v>
      </c>
      <c r="J4603" s="69">
        <v>377</v>
      </c>
      <c r="K4603" s="69">
        <v>3</v>
      </c>
      <c r="L4603" s="69">
        <f>COUNTIFS(Aéroports!$C$2:$C$5193,Aéroports!$C4603,Aéroports!$D$2:$D$5193,Aéroports!$D4603)</f>
        <v>1</v>
      </c>
      <c r="M4603" s="69" t="str">
        <f>IF(AND(Formulaire!$H$15=Aéroports!$E4603,--ISNUMBER(IFERROR(SEARCH(Formulaire!$H$16,$C4603,1),""))=1),MAX(M$1:M4602)+1,"")</f>
        <v/>
      </c>
      <c r="N4603" s="69" t="str">
        <f>IF(AND(Formulaire!$H$21=Aéroports!$E4603,--ISNUMBER(IFERROR(SEARCH(Formulaire!$H$22,$C4603,1),""))=1),MAX(N$1:N4602)+1,"")</f>
        <v/>
      </c>
      <c r="O4603" s="69" t="str">
        <f>IF(AND(Formulaire!$H$27=Aéroports!$E4603,--ISNUMBER(IFERROR(SEARCH(Formulaire!$H$28,$C4603,1),""))=1),MAX(O$1:O4602)+1,"")</f>
        <v/>
      </c>
      <c r="Q4603" s="91" t="str">
        <f>IFERROR(INDEX($C$2:$C$5193,MATCH(ROWS(M$2:M4603),M$2:M$5193,0)),"")</f>
        <v/>
      </c>
      <c r="R4603" s="70" t="str">
        <f>IFERROR(INDEX($C$2:$C$5193,MATCH(ROWS(N$2:N4603),N$2:N$5193,0)),"")</f>
        <v/>
      </c>
      <c r="S4603" s="92" t="str">
        <f>IFERROR(INDEX($C$2:$C$5193,MATCH(ROWS(O$2:O4603),O$2:O$5193,0)),"")</f>
        <v/>
      </c>
    </row>
    <row r="4604" spans="1:19" x14ac:dyDescent="0.25">
      <c r="A4604" s="68">
        <v>6094</v>
      </c>
      <c r="B4604" s="68" t="s">
        <v>13603</v>
      </c>
      <c r="C4604" s="68" t="s">
        <v>13604</v>
      </c>
      <c r="D4604" s="68" t="s">
        <v>13509</v>
      </c>
      <c r="E4604" s="68" t="s">
        <v>22461</v>
      </c>
      <c r="F4604" s="68" t="s">
        <v>13605</v>
      </c>
      <c r="G4604" s="68" t="s">
        <v>13606</v>
      </c>
      <c r="H4604" s="68">
        <v>68.740600000000001</v>
      </c>
      <c r="I4604" s="68">
        <v>161.33799999999999</v>
      </c>
      <c r="J4604" s="68">
        <v>20</v>
      </c>
      <c r="K4604" s="68">
        <v>11</v>
      </c>
      <c r="L4604" s="68">
        <f>COUNTIFS(Aéroports!$C$2:$C$5193,Aéroports!$C4604,Aéroports!$D$2:$D$5193,Aéroports!$D4604)</f>
        <v>1</v>
      </c>
      <c r="M4604" s="68" t="str">
        <f>IF(AND(Formulaire!$H$15=Aéroports!$E4604,--ISNUMBER(IFERROR(SEARCH(Formulaire!$H$16,$C4604,1),""))=1),MAX(M$1:M4603)+1,"")</f>
        <v/>
      </c>
      <c r="N4604" s="68" t="str">
        <f>IF(AND(Formulaire!$H$21=Aéroports!$E4604,--ISNUMBER(IFERROR(SEARCH(Formulaire!$H$22,$C4604,1),""))=1),MAX(N$1:N4603)+1,"")</f>
        <v/>
      </c>
      <c r="O4604" s="68" t="str">
        <f>IF(AND(Formulaire!$H$27=Aéroports!$E4604,--ISNUMBER(IFERROR(SEARCH(Formulaire!$H$28,$C4604,1),""))=1),MAX(O$1:O4603)+1,"")</f>
        <v/>
      </c>
      <c r="Q4604" s="91" t="str">
        <f>IFERROR(INDEX($C$2:$C$5193,MATCH(ROWS(M$2:M4604),M$2:M$5193,0)),"")</f>
        <v/>
      </c>
      <c r="R4604" s="70" t="str">
        <f>IFERROR(INDEX($C$2:$C$5193,MATCH(ROWS(N$2:N4604),N$2:N$5193,0)),"")</f>
        <v/>
      </c>
      <c r="S4604" s="92" t="str">
        <f>IFERROR(INDEX($C$2:$C$5193,MATCH(ROWS(O$2:O4604),O$2:O$5193,0)),"")</f>
        <v/>
      </c>
    </row>
    <row r="4605" spans="1:19" x14ac:dyDescent="0.25">
      <c r="A4605" s="69">
        <v>2935</v>
      </c>
      <c r="B4605" s="69" t="s">
        <v>13607</v>
      </c>
      <c r="C4605" s="69" t="s">
        <v>13608</v>
      </c>
      <c r="D4605" s="69" t="s">
        <v>13509</v>
      </c>
      <c r="E4605" s="69" t="s">
        <v>22461</v>
      </c>
      <c r="F4605" s="69" t="s">
        <v>13609</v>
      </c>
      <c r="G4605" s="69" t="s">
        <v>13610</v>
      </c>
      <c r="H4605" s="69">
        <v>52.026299999999999</v>
      </c>
      <c r="I4605" s="69">
        <v>113.306</v>
      </c>
      <c r="J4605" s="69">
        <v>2272</v>
      </c>
      <c r="K4605" s="69">
        <v>9</v>
      </c>
      <c r="L4605" s="69">
        <f>COUNTIFS(Aéroports!$C$2:$C$5193,Aéroports!$C4605,Aéroports!$D$2:$D$5193,Aéroports!$D4605)</f>
        <v>1</v>
      </c>
      <c r="M4605" s="69" t="str">
        <f>IF(AND(Formulaire!$H$15=Aéroports!$E4605,--ISNUMBER(IFERROR(SEARCH(Formulaire!$H$16,$C4605,1),""))=1),MAX(M$1:M4604)+1,"")</f>
        <v/>
      </c>
      <c r="N4605" s="69" t="str">
        <f>IF(AND(Formulaire!$H$21=Aéroports!$E4605,--ISNUMBER(IFERROR(SEARCH(Formulaire!$H$22,$C4605,1),""))=1),MAX(N$1:N4604)+1,"")</f>
        <v/>
      </c>
      <c r="O4605" s="69" t="str">
        <f>IF(AND(Formulaire!$H$27=Aéroports!$E4605,--ISNUMBER(IFERROR(SEARCH(Formulaire!$H$28,$C4605,1),""))=1),MAX(O$1:O4604)+1,"")</f>
        <v/>
      </c>
      <c r="Q4605" s="91" t="str">
        <f>IFERROR(INDEX($C$2:$C$5193,MATCH(ROWS(M$2:M4605),M$2:M$5193,0)),"")</f>
        <v/>
      </c>
      <c r="R4605" s="70" t="str">
        <f>IFERROR(INDEX($C$2:$C$5193,MATCH(ROWS(N$2:N4605),N$2:N$5193,0)),"")</f>
        <v/>
      </c>
      <c r="S4605" s="92" t="str">
        <f>IFERROR(INDEX($C$2:$C$5193,MATCH(ROWS(O$2:O4605),O$2:O$5193,0)),"")</f>
        <v/>
      </c>
    </row>
    <row r="4606" spans="1:19" x14ac:dyDescent="0.25">
      <c r="A4606" s="68">
        <v>6093</v>
      </c>
      <c r="B4606" s="68" t="s">
        <v>13611</v>
      </c>
      <c r="C4606" s="68" t="s">
        <v>13612</v>
      </c>
      <c r="D4606" s="68" t="s">
        <v>13509</v>
      </c>
      <c r="E4606" s="68" t="s">
        <v>22461</v>
      </c>
      <c r="F4606" s="68" t="s">
        <v>13613</v>
      </c>
      <c r="G4606" s="68" t="s">
        <v>13614</v>
      </c>
      <c r="H4606" s="68">
        <v>70.623099999999994</v>
      </c>
      <c r="I4606" s="68">
        <v>147.90199999999999</v>
      </c>
      <c r="J4606" s="68">
        <v>151</v>
      </c>
      <c r="K4606" s="68">
        <v>11</v>
      </c>
      <c r="L4606" s="68">
        <f>COUNTIFS(Aéroports!$C$2:$C$5193,Aéroports!$C4606,Aéroports!$D$2:$D$5193,Aéroports!$D4606)</f>
        <v>1</v>
      </c>
      <c r="M4606" s="68" t="str">
        <f>IF(AND(Formulaire!$H$15=Aéroports!$E4606,--ISNUMBER(IFERROR(SEARCH(Formulaire!$H$16,$C4606,1),""))=1),MAX(M$1:M4605)+1,"")</f>
        <v/>
      </c>
      <c r="N4606" s="68" t="str">
        <f>IF(AND(Formulaire!$H$21=Aéroports!$E4606,--ISNUMBER(IFERROR(SEARCH(Formulaire!$H$22,$C4606,1),""))=1),MAX(N$1:N4605)+1,"")</f>
        <v/>
      </c>
      <c r="O4606" s="68" t="str">
        <f>IF(AND(Formulaire!$H$27=Aéroports!$E4606,--ISNUMBER(IFERROR(SEARCH(Formulaire!$H$28,$C4606,1),""))=1),MAX(O$1:O4605)+1,"")</f>
        <v/>
      </c>
      <c r="Q4606" s="91" t="str">
        <f>IFERROR(INDEX($C$2:$C$5193,MATCH(ROWS(M$2:M4606),M$2:M$5193,0)),"")</f>
        <v/>
      </c>
      <c r="R4606" s="70" t="str">
        <f>IFERROR(INDEX($C$2:$C$5193,MATCH(ROWS(N$2:N4606),N$2:N$5193,0)),"")</f>
        <v/>
      </c>
      <c r="S4606" s="92" t="str">
        <f>IFERROR(INDEX($C$2:$C$5193,MATCH(ROWS(O$2:O4606),O$2:O$5193,0)),"")</f>
        <v/>
      </c>
    </row>
    <row r="4607" spans="1:19" x14ac:dyDescent="0.25">
      <c r="A4607" s="69">
        <v>8695</v>
      </c>
      <c r="B4607" s="69" t="s">
        <v>13615</v>
      </c>
      <c r="C4607" s="69" t="s">
        <v>13616</v>
      </c>
      <c r="D4607" s="69" t="s">
        <v>13509</v>
      </c>
      <c r="E4607" s="69" t="s">
        <v>22461</v>
      </c>
      <c r="F4607" s="69" t="s">
        <v>13617</v>
      </c>
      <c r="G4607" s="69" t="s">
        <v>13618</v>
      </c>
      <c r="H4607" s="69">
        <v>73.517809999999997</v>
      </c>
      <c r="I4607" s="69">
        <v>80.379670000000004</v>
      </c>
      <c r="J4607" s="69">
        <v>47</v>
      </c>
      <c r="K4607" s="69">
        <v>7</v>
      </c>
      <c r="L4607" s="69">
        <f>COUNTIFS(Aéroports!$C$2:$C$5193,Aéroports!$C4607,Aéroports!$D$2:$D$5193,Aéroports!$D4607)</f>
        <v>1</v>
      </c>
      <c r="M4607" s="69" t="str">
        <f>IF(AND(Formulaire!$H$15=Aéroports!$E4607,--ISNUMBER(IFERROR(SEARCH(Formulaire!$H$16,$C4607,1),""))=1),MAX(M$1:M4606)+1,"")</f>
        <v/>
      </c>
      <c r="N4607" s="69" t="str">
        <f>IF(AND(Formulaire!$H$21=Aéroports!$E4607,--ISNUMBER(IFERROR(SEARCH(Formulaire!$H$22,$C4607,1),""))=1),MAX(N$1:N4606)+1,"")</f>
        <v/>
      </c>
      <c r="O4607" s="69" t="str">
        <f>IF(AND(Formulaire!$H$27=Aéroports!$E4607,--ISNUMBER(IFERROR(SEARCH(Formulaire!$H$28,$C4607,1),""))=1),MAX(O$1:O4606)+1,"")</f>
        <v/>
      </c>
      <c r="Q4607" s="91" t="str">
        <f>IFERROR(INDEX($C$2:$C$5193,MATCH(ROWS(M$2:M4607),M$2:M$5193,0)),"")</f>
        <v/>
      </c>
      <c r="R4607" s="70" t="str">
        <f>IFERROR(INDEX($C$2:$C$5193,MATCH(ROWS(N$2:N4607),N$2:N$5193,0)),"")</f>
        <v/>
      </c>
      <c r="S4607" s="92" t="str">
        <f>IFERROR(INDEX($C$2:$C$5193,MATCH(ROWS(O$2:O4607),O$2:O$5193,0)),"")</f>
        <v/>
      </c>
    </row>
    <row r="4608" spans="1:19" x14ac:dyDescent="0.25">
      <c r="A4608" s="68">
        <v>6125</v>
      </c>
      <c r="B4608" s="68" t="s">
        <v>13619</v>
      </c>
      <c r="C4608" s="68" t="s">
        <v>13620</v>
      </c>
      <c r="D4608" s="68" t="s">
        <v>13509</v>
      </c>
      <c r="E4608" s="68" t="s">
        <v>22461</v>
      </c>
      <c r="F4608" s="68" t="s">
        <v>13621</v>
      </c>
      <c r="G4608" s="68" t="s">
        <v>13622</v>
      </c>
      <c r="H4608" s="68">
        <v>46.373899999999999</v>
      </c>
      <c r="I4608" s="68">
        <v>44.3309</v>
      </c>
      <c r="J4608" s="68">
        <v>501</v>
      </c>
      <c r="K4608" s="68">
        <v>3</v>
      </c>
      <c r="L4608" s="68">
        <f>COUNTIFS(Aéroports!$C$2:$C$5193,Aéroports!$C4608,Aéroports!$D$2:$D$5193,Aéroports!$D4608)</f>
        <v>1</v>
      </c>
      <c r="M4608" s="68" t="str">
        <f>IF(AND(Formulaire!$H$15=Aéroports!$E4608,--ISNUMBER(IFERROR(SEARCH(Formulaire!$H$16,$C4608,1),""))=1),MAX(M$1:M4607)+1,"")</f>
        <v/>
      </c>
      <c r="N4608" s="68" t="str">
        <f>IF(AND(Formulaire!$H$21=Aéroports!$E4608,--ISNUMBER(IFERROR(SEARCH(Formulaire!$H$22,$C4608,1),""))=1),MAX(N$1:N4607)+1,"")</f>
        <v/>
      </c>
      <c r="O4608" s="68" t="str">
        <f>IF(AND(Formulaire!$H$27=Aéroports!$E4608,--ISNUMBER(IFERROR(SEARCH(Formulaire!$H$28,$C4608,1),""))=1),MAX(O$1:O4607)+1,"")</f>
        <v/>
      </c>
      <c r="Q4608" s="91" t="str">
        <f>IFERROR(INDEX($C$2:$C$5193,MATCH(ROWS(M$2:M4608),M$2:M$5193,0)),"")</f>
        <v/>
      </c>
      <c r="R4608" s="70" t="str">
        <f>IFERROR(INDEX($C$2:$C$5193,MATCH(ROWS(N$2:N4608),N$2:N$5193,0)),"")</f>
        <v/>
      </c>
      <c r="S4608" s="92" t="str">
        <f>IFERROR(INDEX($C$2:$C$5193,MATCH(ROWS(O$2:O4608),O$2:O$5193,0)),"")</f>
        <v/>
      </c>
    </row>
    <row r="4609" spans="1:19" x14ac:dyDescent="0.25">
      <c r="A4609" s="69">
        <v>6933</v>
      </c>
      <c r="B4609" s="69" t="s">
        <v>13623</v>
      </c>
      <c r="C4609" s="69" t="s">
        <v>13624</v>
      </c>
      <c r="D4609" s="69" t="s">
        <v>13509</v>
      </c>
      <c r="E4609" s="69" t="s">
        <v>22461</v>
      </c>
      <c r="F4609" s="69" t="s">
        <v>13625</v>
      </c>
      <c r="G4609" s="69" t="s">
        <v>13626</v>
      </c>
      <c r="H4609" s="69">
        <v>44.582090000000001</v>
      </c>
      <c r="I4609" s="69">
        <v>38.012479999999996</v>
      </c>
      <c r="J4609" s="69">
        <v>98</v>
      </c>
      <c r="K4609" s="69">
        <v>3</v>
      </c>
      <c r="L4609" s="69">
        <f>COUNTIFS(Aéroports!$C$2:$C$5193,Aéroports!$C4609,Aéroports!$D$2:$D$5193,Aéroports!$D4609)</f>
        <v>1</v>
      </c>
      <c r="M4609" s="69" t="str">
        <f>IF(AND(Formulaire!$H$15=Aéroports!$E4609,--ISNUMBER(IFERROR(SEARCH(Formulaire!$H$16,$C4609,1),""))=1),MAX(M$1:M4608)+1,"")</f>
        <v/>
      </c>
      <c r="N4609" s="69" t="str">
        <f>IF(AND(Formulaire!$H$21=Aéroports!$E4609,--ISNUMBER(IFERROR(SEARCH(Formulaire!$H$22,$C4609,1),""))=1),MAX(N$1:N4608)+1,"")</f>
        <v/>
      </c>
      <c r="O4609" s="69" t="str">
        <f>IF(AND(Formulaire!$H$27=Aéroports!$E4609,--ISNUMBER(IFERROR(SEARCH(Formulaire!$H$28,$C4609,1),""))=1),MAX(O$1:O4608)+1,"")</f>
        <v/>
      </c>
      <c r="Q4609" s="91" t="str">
        <f>IFERROR(INDEX($C$2:$C$5193,MATCH(ROWS(M$2:M4609),M$2:M$5193,0)),"")</f>
        <v/>
      </c>
      <c r="R4609" s="70" t="str">
        <f>IFERROR(INDEX($C$2:$C$5193,MATCH(ROWS(N$2:N4609),N$2:N$5193,0)),"")</f>
        <v/>
      </c>
      <c r="S4609" s="92" t="str">
        <f>IFERROR(INDEX($C$2:$C$5193,MATCH(ROWS(O$2:O4609),O$2:O$5193,0)),"")</f>
        <v/>
      </c>
    </row>
    <row r="4610" spans="1:19" x14ac:dyDescent="0.25">
      <c r="A4610" s="68">
        <v>8740</v>
      </c>
      <c r="B4610" s="68" t="s">
        <v>13627</v>
      </c>
      <c r="C4610" s="68" t="s">
        <v>13628</v>
      </c>
      <c r="D4610" s="68" t="s">
        <v>13509</v>
      </c>
      <c r="E4610" s="68" t="s">
        <v>22461</v>
      </c>
      <c r="F4610" s="68" t="s">
        <v>13629</v>
      </c>
      <c r="G4610" s="68" t="s">
        <v>13630</v>
      </c>
      <c r="H4610" s="68">
        <v>51.966700000000003</v>
      </c>
      <c r="I4610" s="68">
        <v>85.833299999999994</v>
      </c>
      <c r="J4610" s="68">
        <v>965</v>
      </c>
      <c r="K4610" s="68">
        <v>7</v>
      </c>
      <c r="L4610" s="68">
        <f>COUNTIFS(Aéroports!$C$2:$C$5193,Aéroports!$C4610,Aéroports!$D$2:$D$5193,Aéroports!$D4610)</f>
        <v>1</v>
      </c>
      <c r="M4610" s="68" t="str">
        <f>IF(AND(Formulaire!$H$15=Aéroports!$E4610,--ISNUMBER(IFERROR(SEARCH(Formulaire!$H$16,$C4610,1),""))=1),MAX(M$1:M4609)+1,"")</f>
        <v/>
      </c>
      <c r="N4610" s="68" t="str">
        <f>IF(AND(Formulaire!$H$21=Aéroports!$E4610,--ISNUMBER(IFERROR(SEARCH(Formulaire!$H$22,$C4610,1),""))=1),MAX(N$1:N4609)+1,"")</f>
        <v/>
      </c>
      <c r="O4610" s="68" t="str">
        <f>IF(AND(Formulaire!$H$27=Aéroports!$E4610,--ISNUMBER(IFERROR(SEARCH(Formulaire!$H$28,$C4610,1),""))=1),MAX(O$1:O4609)+1,"")</f>
        <v/>
      </c>
      <c r="Q4610" s="91" t="str">
        <f>IFERROR(INDEX($C$2:$C$5193,MATCH(ROWS(M$2:M4610),M$2:M$5193,0)),"")</f>
        <v/>
      </c>
      <c r="R4610" s="70" t="str">
        <f>IFERROR(INDEX($C$2:$C$5193,MATCH(ROWS(N$2:N4610),N$2:N$5193,0)),"")</f>
        <v/>
      </c>
      <c r="S4610" s="92" t="str">
        <f>IFERROR(INDEX($C$2:$C$5193,MATCH(ROWS(O$2:O4610),O$2:O$5193,0)),"")</f>
        <v/>
      </c>
    </row>
    <row r="4611" spans="1:19" x14ac:dyDescent="0.25">
      <c r="A4611" s="69">
        <v>6122</v>
      </c>
      <c r="B4611" s="69" t="s">
        <v>13631</v>
      </c>
      <c r="C4611" s="69" t="s">
        <v>13632</v>
      </c>
      <c r="D4611" s="69" t="s">
        <v>13509</v>
      </c>
      <c r="E4611" s="69" t="s">
        <v>22461</v>
      </c>
      <c r="F4611" s="69" t="s">
        <v>13633</v>
      </c>
      <c r="G4611" s="69" t="s">
        <v>13634</v>
      </c>
      <c r="H4611" s="69">
        <v>43.298099999999998</v>
      </c>
      <c r="I4611" s="69">
        <v>45.784100000000002</v>
      </c>
      <c r="J4611" s="69">
        <v>548</v>
      </c>
      <c r="K4611" s="69">
        <v>3</v>
      </c>
      <c r="L4611" s="69">
        <f>COUNTIFS(Aéroports!$C$2:$C$5193,Aéroports!$C4611,Aéroports!$D$2:$D$5193,Aéroports!$D4611)</f>
        <v>1</v>
      </c>
      <c r="M4611" s="69" t="str">
        <f>IF(AND(Formulaire!$H$15=Aéroports!$E4611,--ISNUMBER(IFERROR(SEARCH(Formulaire!$H$16,$C4611,1),""))=1),MAX(M$1:M4610)+1,"")</f>
        <v/>
      </c>
      <c r="N4611" s="69" t="str">
        <f>IF(AND(Formulaire!$H$21=Aéroports!$E4611,--ISNUMBER(IFERROR(SEARCH(Formulaire!$H$22,$C4611,1),""))=1),MAX(N$1:N4610)+1,"")</f>
        <v/>
      </c>
      <c r="O4611" s="69" t="str">
        <f>IF(AND(Formulaire!$H$27=Aéroports!$E4611,--ISNUMBER(IFERROR(SEARCH(Formulaire!$H$28,$C4611,1),""))=1),MAX(O$1:O4610)+1,"")</f>
        <v/>
      </c>
      <c r="Q4611" s="91" t="str">
        <f>IFERROR(INDEX($C$2:$C$5193,MATCH(ROWS(M$2:M4611),M$2:M$5193,0)),"")</f>
        <v/>
      </c>
      <c r="R4611" s="70" t="str">
        <f>IFERROR(INDEX($C$2:$C$5193,MATCH(ROWS(N$2:N4611),N$2:N$5193,0)),"")</f>
        <v/>
      </c>
      <c r="S4611" s="92" t="str">
        <f>IFERROR(INDEX($C$2:$C$5193,MATCH(ROWS(O$2:O4611),O$2:O$5193,0)),"")</f>
        <v/>
      </c>
    </row>
    <row r="4612" spans="1:19" x14ac:dyDescent="0.25">
      <c r="A4612" s="68">
        <v>6121</v>
      </c>
      <c r="B4612" s="68" t="s">
        <v>13635</v>
      </c>
      <c r="C4612" s="68" t="s">
        <v>13636</v>
      </c>
      <c r="D4612" s="68" t="s">
        <v>13509</v>
      </c>
      <c r="E4612" s="68" t="s">
        <v>22461</v>
      </c>
      <c r="F4612" s="68" t="s">
        <v>13637</v>
      </c>
      <c r="G4612" s="68" t="s">
        <v>13638</v>
      </c>
      <c r="H4612" s="68">
        <v>67.437200000000004</v>
      </c>
      <c r="I4612" s="68">
        <v>86.621899999999997</v>
      </c>
      <c r="J4612" s="68">
        <v>82</v>
      </c>
      <c r="K4612" s="68">
        <v>7</v>
      </c>
      <c r="L4612" s="68">
        <f>COUNTIFS(Aéroports!$C$2:$C$5193,Aéroports!$C4612,Aéroports!$D$2:$D$5193,Aéroports!$D4612)</f>
        <v>1</v>
      </c>
      <c r="M4612" s="68" t="str">
        <f>IF(AND(Formulaire!$H$15=Aéroports!$E4612,--ISNUMBER(IFERROR(SEARCH(Formulaire!$H$16,$C4612,1),""))=1),MAX(M$1:M4611)+1,"")</f>
        <v/>
      </c>
      <c r="N4612" s="68" t="str">
        <f>IF(AND(Formulaire!$H$21=Aéroports!$E4612,--ISNUMBER(IFERROR(SEARCH(Formulaire!$H$22,$C4612,1),""))=1),MAX(N$1:N4611)+1,"")</f>
        <v/>
      </c>
      <c r="O4612" s="68" t="str">
        <f>IF(AND(Formulaire!$H$27=Aéroports!$E4612,--ISNUMBER(IFERROR(SEARCH(Formulaire!$H$28,$C4612,1),""))=1),MAX(O$1:O4611)+1,"")</f>
        <v/>
      </c>
      <c r="Q4612" s="91" t="str">
        <f>IFERROR(INDEX($C$2:$C$5193,MATCH(ROWS(M$2:M4612),M$2:M$5193,0)),"")</f>
        <v/>
      </c>
      <c r="R4612" s="70" t="str">
        <f>IFERROR(INDEX($C$2:$C$5193,MATCH(ROWS(N$2:N4612),N$2:N$5193,0)),"")</f>
        <v/>
      </c>
      <c r="S4612" s="92" t="str">
        <f>IFERROR(INDEX($C$2:$C$5193,MATCH(ROWS(O$2:O4612),O$2:O$5193,0)),"")</f>
        <v/>
      </c>
    </row>
    <row r="4613" spans="1:19" x14ac:dyDescent="0.25">
      <c r="A4613" s="69">
        <v>11989</v>
      </c>
      <c r="B4613" s="69" t="s">
        <v>13639</v>
      </c>
      <c r="C4613" s="69" t="s">
        <v>13640</v>
      </c>
      <c r="D4613" s="69" t="s">
        <v>13509</v>
      </c>
      <c r="E4613" s="69" t="s">
        <v>22461</v>
      </c>
      <c r="F4613" s="69" t="s">
        <v>13641</v>
      </c>
      <c r="G4613" s="69" t="s">
        <v>13642</v>
      </c>
      <c r="H4613" s="69">
        <v>66.054829999999995</v>
      </c>
      <c r="I4613" s="69">
        <v>60.110320000000002</v>
      </c>
      <c r="J4613" s="69">
        <v>184</v>
      </c>
      <c r="K4613" s="69" t="s">
        <v>340</v>
      </c>
      <c r="L4613" s="69">
        <f>COUNTIFS(Aéroports!$C$2:$C$5193,Aéroports!$C4613,Aéroports!$D$2:$D$5193,Aéroports!$D4613)</f>
        <v>1</v>
      </c>
      <c r="M4613" s="69" t="str">
        <f>IF(AND(Formulaire!$H$15=Aéroports!$E4613,--ISNUMBER(IFERROR(SEARCH(Formulaire!$H$16,$C4613,1),""))=1),MAX(M$1:M4612)+1,"")</f>
        <v/>
      </c>
      <c r="N4613" s="69" t="str">
        <f>IF(AND(Formulaire!$H$21=Aéroports!$E4613,--ISNUMBER(IFERROR(SEARCH(Formulaire!$H$22,$C4613,1),""))=1),MAX(N$1:N4612)+1,"")</f>
        <v/>
      </c>
      <c r="O4613" s="69" t="str">
        <f>IF(AND(Formulaire!$H$27=Aéroports!$E4613,--ISNUMBER(IFERROR(SEARCH(Formulaire!$H$28,$C4613,1),""))=1),MAX(O$1:O4612)+1,"")</f>
        <v/>
      </c>
      <c r="Q4613" s="91" t="str">
        <f>IFERROR(INDEX($C$2:$C$5193,MATCH(ROWS(M$2:M4613),M$2:M$5193,0)),"")</f>
        <v/>
      </c>
      <c r="R4613" s="70" t="str">
        <f>IFERROR(INDEX($C$2:$C$5193,MATCH(ROWS(N$2:N4613),N$2:N$5193,0)),"")</f>
        <v/>
      </c>
      <c r="S4613" s="92" t="str">
        <f>IFERROR(INDEX($C$2:$C$5193,MATCH(ROWS(O$2:O4613),O$2:O$5193,0)),"")</f>
        <v/>
      </c>
    </row>
    <row r="4614" spans="1:19" x14ac:dyDescent="0.25">
      <c r="A4614" s="68">
        <v>2937</v>
      </c>
      <c r="B4614" s="68" t="s">
        <v>13643</v>
      </c>
      <c r="C4614" s="68" t="s">
        <v>13644</v>
      </c>
      <c r="D4614" s="68" t="s">
        <v>13509</v>
      </c>
      <c r="E4614" s="68" t="s">
        <v>22461</v>
      </c>
      <c r="F4614" s="68" t="s">
        <v>13645</v>
      </c>
      <c r="G4614" s="68" t="s">
        <v>13646</v>
      </c>
      <c r="H4614" s="68">
        <v>52.268000000000001</v>
      </c>
      <c r="I4614" s="68">
        <v>104.389</v>
      </c>
      <c r="J4614" s="68">
        <v>1675</v>
      </c>
      <c r="K4614" s="68">
        <v>8</v>
      </c>
      <c r="L4614" s="68">
        <f>COUNTIFS(Aéroports!$C$2:$C$5193,Aéroports!$C4614,Aéroports!$D$2:$D$5193,Aéroports!$D4614)</f>
        <v>1</v>
      </c>
      <c r="M4614" s="68" t="str">
        <f>IF(AND(Formulaire!$H$15=Aéroports!$E4614,--ISNUMBER(IFERROR(SEARCH(Formulaire!$H$16,$C4614,1),""))=1),MAX(M$1:M4613)+1,"")</f>
        <v/>
      </c>
      <c r="N4614" s="68" t="str">
        <f>IF(AND(Formulaire!$H$21=Aéroports!$E4614,--ISNUMBER(IFERROR(SEARCH(Formulaire!$H$22,$C4614,1),""))=1),MAX(N$1:N4613)+1,"")</f>
        <v/>
      </c>
      <c r="O4614" s="68" t="str">
        <f>IF(AND(Formulaire!$H$27=Aéroports!$E4614,--ISNUMBER(IFERROR(SEARCH(Formulaire!$H$28,$C4614,1),""))=1),MAX(O$1:O4613)+1,"")</f>
        <v/>
      </c>
      <c r="Q4614" s="91" t="str">
        <f>IFERROR(INDEX($C$2:$C$5193,MATCH(ROWS(M$2:M4614),M$2:M$5193,0)),"")</f>
        <v/>
      </c>
      <c r="R4614" s="70" t="str">
        <f>IFERROR(INDEX($C$2:$C$5193,MATCH(ROWS(N$2:N4614),N$2:N$5193,0)),"")</f>
        <v/>
      </c>
      <c r="S4614" s="92" t="str">
        <f>IFERROR(INDEX($C$2:$C$5193,MATCH(ROWS(O$2:O4614),O$2:O$5193,0)),"")</f>
        <v/>
      </c>
    </row>
    <row r="4615" spans="1:19" x14ac:dyDescent="0.25">
      <c r="A4615" s="69">
        <v>4379</v>
      </c>
      <c r="B4615" s="69" t="s">
        <v>13647</v>
      </c>
      <c r="C4615" s="69" t="s">
        <v>13648</v>
      </c>
      <c r="D4615" s="69" t="s">
        <v>13509</v>
      </c>
      <c r="E4615" s="69" t="s">
        <v>22461</v>
      </c>
      <c r="F4615" s="69" t="s">
        <v>13649</v>
      </c>
      <c r="G4615" s="69" t="s">
        <v>13650</v>
      </c>
      <c r="H4615" s="69">
        <v>56.939399999999999</v>
      </c>
      <c r="I4615" s="69">
        <v>40.940800000000003</v>
      </c>
      <c r="J4615" s="69">
        <v>410</v>
      </c>
      <c r="K4615" s="69">
        <v>3</v>
      </c>
      <c r="L4615" s="69">
        <f>COUNTIFS(Aéroports!$C$2:$C$5193,Aéroports!$C4615,Aéroports!$D$2:$D$5193,Aéroports!$D4615)</f>
        <v>1</v>
      </c>
      <c r="M4615" s="69" t="str">
        <f>IF(AND(Formulaire!$H$15=Aéroports!$E4615,--ISNUMBER(IFERROR(SEARCH(Formulaire!$H$16,$C4615,1),""))=1),MAX(M$1:M4614)+1,"")</f>
        <v/>
      </c>
      <c r="N4615" s="69" t="str">
        <f>IF(AND(Formulaire!$H$21=Aéroports!$E4615,--ISNUMBER(IFERROR(SEARCH(Formulaire!$H$22,$C4615,1),""))=1),MAX(N$1:N4614)+1,"")</f>
        <v/>
      </c>
      <c r="O4615" s="69" t="str">
        <f>IF(AND(Formulaire!$H$27=Aéroports!$E4615,--ISNUMBER(IFERROR(SEARCH(Formulaire!$H$28,$C4615,1),""))=1),MAX(O$1:O4614)+1,"")</f>
        <v/>
      </c>
      <c r="Q4615" s="91" t="str">
        <f>IFERROR(INDEX($C$2:$C$5193,MATCH(ROWS(M$2:M4615),M$2:M$5193,0)),"")</f>
        <v/>
      </c>
      <c r="R4615" s="70" t="str">
        <f>IFERROR(INDEX($C$2:$C$5193,MATCH(ROWS(N$2:N4615),N$2:N$5193,0)),"")</f>
        <v/>
      </c>
      <c r="S4615" s="92" t="str">
        <f>IFERROR(INDEX($C$2:$C$5193,MATCH(ROWS(O$2:O4615),O$2:O$5193,0)),"")</f>
        <v/>
      </c>
    </row>
    <row r="4616" spans="1:19" x14ac:dyDescent="0.25">
      <c r="A4616" s="68">
        <v>6141</v>
      </c>
      <c r="B4616" s="68" t="s">
        <v>13651</v>
      </c>
      <c r="C4616" s="68" t="s">
        <v>13652</v>
      </c>
      <c r="D4616" s="68" t="s">
        <v>13509</v>
      </c>
      <c r="E4616" s="68" t="s">
        <v>22461</v>
      </c>
      <c r="F4616" s="68" t="s">
        <v>13653</v>
      </c>
      <c r="G4616" s="68" t="s">
        <v>13654</v>
      </c>
      <c r="H4616" s="68">
        <v>56.828099999999999</v>
      </c>
      <c r="I4616" s="68">
        <v>53.457500000000003</v>
      </c>
      <c r="J4616" s="68">
        <v>531</v>
      </c>
      <c r="K4616" s="68">
        <v>4</v>
      </c>
      <c r="L4616" s="68">
        <f>COUNTIFS(Aéroports!$C$2:$C$5193,Aéroports!$C4616,Aéroports!$D$2:$D$5193,Aéroports!$D4616)</f>
        <v>1</v>
      </c>
      <c r="M4616" s="68" t="str">
        <f>IF(AND(Formulaire!$H$15=Aéroports!$E4616,--ISNUMBER(IFERROR(SEARCH(Formulaire!$H$16,$C4616,1),""))=1),MAX(M$1:M4615)+1,"")</f>
        <v/>
      </c>
      <c r="N4616" s="68" t="str">
        <f>IF(AND(Formulaire!$H$21=Aéroports!$E4616,--ISNUMBER(IFERROR(SEARCH(Formulaire!$H$22,$C4616,1),""))=1),MAX(N$1:N4615)+1,"")</f>
        <v/>
      </c>
      <c r="O4616" s="68" t="str">
        <f>IF(AND(Formulaire!$H$27=Aéroports!$E4616,--ISNUMBER(IFERROR(SEARCH(Formulaire!$H$28,$C4616,1),""))=1),MAX(O$1:O4615)+1,"")</f>
        <v/>
      </c>
      <c r="Q4616" s="91" t="str">
        <f>IFERROR(INDEX($C$2:$C$5193,MATCH(ROWS(M$2:M4616),M$2:M$5193,0)),"")</f>
        <v/>
      </c>
      <c r="R4616" s="70" t="str">
        <f>IFERROR(INDEX($C$2:$C$5193,MATCH(ROWS(N$2:N4616),N$2:N$5193,0)),"")</f>
        <v/>
      </c>
      <c r="S4616" s="92" t="str">
        <f>IFERROR(INDEX($C$2:$C$5193,MATCH(ROWS(O$2:O4616),O$2:O$5193,0)),"")</f>
        <v/>
      </c>
    </row>
    <row r="4617" spans="1:19" x14ac:dyDescent="0.25">
      <c r="A4617" s="69">
        <v>2952</v>
      </c>
      <c r="B4617" s="69" t="s">
        <v>13655</v>
      </c>
      <c r="C4617" s="69" t="s">
        <v>13656</v>
      </c>
      <c r="D4617" s="69" t="s">
        <v>13509</v>
      </c>
      <c r="E4617" s="69" t="s">
        <v>22461</v>
      </c>
      <c r="F4617" s="69" t="s">
        <v>13657</v>
      </c>
      <c r="G4617" s="69" t="s">
        <v>13658</v>
      </c>
      <c r="H4617" s="69">
        <v>54.89</v>
      </c>
      <c r="I4617" s="69">
        <v>20.592600000000001</v>
      </c>
      <c r="J4617" s="69">
        <v>42</v>
      </c>
      <c r="K4617" s="69">
        <v>2</v>
      </c>
      <c r="L4617" s="69">
        <f>COUNTIFS(Aéroports!$C$2:$C$5193,Aéroports!$C4617,Aéroports!$D$2:$D$5193,Aéroports!$D4617)</f>
        <v>1</v>
      </c>
      <c r="M4617" s="69" t="str">
        <f>IF(AND(Formulaire!$H$15=Aéroports!$E4617,--ISNUMBER(IFERROR(SEARCH(Formulaire!$H$16,$C4617,1),""))=1),MAX(M$1:M4616)+1,"")</f>
        <v/>
      </c>
      <c r="N4617" s="69" t="str">
        <f>IF(AND(Formulaire!$H$21=Aéroports!$E4617,--ISNUMBER(IFERROR(SEARCH(Formulaire!$H$22,$C4617,1),""))=1),MAX(N$1:N4616)+1,"")</f>
        <v/>
      </c>
      <c r="O4617" s="69" t="str">
        <f>IF(AND(Formulaire!$H$27=Aéroports!$E4617,--ISNUMBER(IFERROR(SEARCH(Formulaire!$H$28,$C4617,1),""))=1),MAX(O$1:O4616)+1,"")</f>
        <v/>
      </c>
      <c r="Q4617" s="91" t="str">
        <f>IFERROR(INDEX($C$2:$C$5193,MATCH(ROWS(M$2:M4617),M$2:M$5193,0)),"")</f>
        <v/>
      </c>
      <c r="R4617" s="70" t="str">
        <f>IFERROR(INDEX($C$2:$C$5193,MATCH(ROWS(N$2:N4617),N$2:N$5193,0)),"")</f>
        <v/>
      </c>
      <c r="S4617" s="92" t="str">
        <f>IFERROR(INDEX($C$2:$C$5193,MATCH(ROWS(O$2:O4617),O$2:O$5193,0)),"")</f>
        <v/>
      </c>
    </row>
    <row r="4618" spans="1:19" x14ac:dyDescent="0.25">
      <c r="A4618" s="68">
        <v>8482</v>
      </c>
      <c r="B4618" s="68" t="s">
        <v>13659</v>
      </c>
      <c r="C4618" s="68" t="s">
        <v>13660</v>
      </c>
      <c r="D4618" s="68" t="s">
        <v>13509</v>
      </c>
      <c r="E4618" s="68" t="s">
        <v>22461</v>
      </c>
      <c r="F4618" s="68" t="s">
        <v>13661</v>
      </c>
      <c r="G4618" s="68" t="s">
        <v>13662</v>
      </c>
      <c r="H4618" s="68">
        <v>54.55</v>
      </c>
      <c r="I4618" s="68">
        <v>36.366669999999999</v>
      </c>
      <c r="J4618" s="68">
        <v>656</v>
      </c>
      <c r="K4618" s="68">
        <v>3</v>
      </c>
      <c r="L4618" s="68">
        <f>COUNTIFS(Aéroports!$C$2:$C$5193,Aéroports!$C4618,Aéroports!$D$2:$D$5193,Aéroports!$D4618)</f>
        <v>1</v>
      </c>
      <c r="M4618" s="68" t="str">
        <f>IF(AND(Formulaire!$H$15=Aéroports!$E4618,--ISNUMBER(IFERROR(SEARCH(Formulaire!$H$16,$C4618,1),""))=1),MAX(M$1:M4617)+1,"")</f>
        <v/>
      </c>
      <c r="N4618" s="68" t="str">
        <f>IF(AND(Formulaire!$H$21=Aéroports!$E4618,--ISNUMBER(IFERROR(SEARCH(Formulaire!$H$22,$C4618,1),""))=1),MAX(N$1:N4617)+1,"")</f>
        <v/>
      </c>
      <c r="O4618" s="68" t="str">
        <f>IF(AND(Formulaire!$H$27=Aéroports!$E4618,--ISNUMBER(IFERROR(SEARCH(Formulaire!$H$28,$C4618,1),""))=1),MAX(O$1:O4617)+1,"")</f>
        <v/>
      </c>
      <c r="Q4618" s="91" t="str">
        <f>IFERROR(INDEX($C$2:$C$5193,MATCH(ROWS(M$2:M4618),M$2:M$5193,0)),"")</f>
        <v/>
      </c>
      <c r="R4618" s="70" t="str">
        <f>IFERROR(INDEX($C$2:$C$5193,MATCH(ROWS(N$2:N4618),N$2:N$5193,0)),"")</f>
        <v/>
      </c>
      <c r="S4618" s="92" t="str">
        <f>IFERROR(INDEX($C$2:$C$5193,MATCH(ROWS(O$2:O4618),O$2:O$5193,0)),"")</f>
        <v/>
      </c>
    </row>
    <row r="4619" spans="1:19" x14ac:dyDescent="0.25">
      <c r="A4619" s="69">
        <v>2990</v>
      </c>
      <c r="B4619" s="69" t="s">
        <v>13663</v>
      </c>
      <c r="C4619" s="69" t="s">
        <v>13664</v>
      </c>
      <c r="D4619" s="69" t="s">
        <v>13509</v>
      </c>
      <c r="E4619" s="69" t="s">
        <v>22461</v>
      </c>
      <c r="F4619" s="69" t="s">
        <v>13665</v>
      </c>
      <c r="G4619" s="69" t="s">
        <v>13666</v>
      </c>
      <c r="H4619" s="69">
        <v>55.606200000000001</v>
      </c>
      <c r="I4619" s="69">
        <v>49.278700000000001</v>
      </c>
      <c r="J4619" s="69">
        <v>411</v>
      </c>
      <c r="K4619" s="69">
        <v>3</v>
      </c>
      <c r="L4619" s="69">
        <f>COUNTIFS(Aéroports!$C$2:$C$5193,Aéroports!$C4619,Aéroports!$D$2:$D$5193,Aéroports!$D4619)</f>
        <v>1</v>
      </c>
      <c r="M4619" s="69" t="str">
        <f>IF(AND(Formulaire!$H$15=Aéroports!$E4619,--ISNUMBER(IFERROR(SEARCH(Formulaire!$H$16,$C4619,1),""))=1),MAX(M$1:M4618)+1,"")</f>
        <v/>
      </c>
      <c r="N4619" s="69" t="str">
        <f>IF(AND(Formulaire!$H$21=Aéroports!$E4619,--ISNUMBER(IFERROR(SEARCH(Formulaire!$H$22,$C4619,1),""))=1),MAX(N$1:N4618)+1,"")</f>
        <v/>
      </c>
      <c r="O4619" s="69" t="str">
        <f>IF(AND(Formulaire!$H$27=Aéroports!$E4619,--ISNUMBER(IFERROR(SEARCH(Formulaire!$H$28,$C4619,1),""))=1),MAX(O$1:O4618)+1,"")</f>
        <v/>
      </c>
      <c r="Q4619" s="91" t="str">
        <f>IFERROR(INDEX($C$2:$C$5193,MATCH(ROWS(M$2:M4619),M$2:M$5193,0)),"")</f>
        <v/>
      </c>
      <c r="R4619" s="70" t="str">
        <f>IFERROR(INDEX($C$2:$C$5193,MATCH(ROWS(N$2:N4619),N$2:N$5193,0)),"")</f>
        <v/>
      </c>
      <c r="S4619" s="92" t="str">
        <f>IFERROR(INDEX($C$2:$C$5193,MATCH(ROWS(O$2:O4619),O$2:O$5193,0)),"")</f>
        <v/>
      </c>
    </row>
    <row r="4620" spans="1:19" x14ac:dyDescent="0.25">
      <c r="A4620" s="68">
        <v>2957</v>
      </c>
      <c r="B4620" s="68" t="s">
        <v>13667</v>
      </c>
      <c r="C4620" s="68" t="s">
        <v>13668</v>
      </c>
      <c r="D4620" s="68" t="s">
        <v>13509</v>
      </c>
      <c r="E4620" s="68" t="s">
        <v>22461</v>
      </c>
      <c r="F4620" s="68" t="s">
        <v>13669</v>
      </c>
      <c r="G4620" s="68" t="s">
        <v>13670</v>
      </c>
      <c r="H4620" s="68">
        <v>55.270099999999999</v>
      </c>
      <c r="I4620" s="68">
        <v>86.107200000000006</v>
      </c>
      <c r="J4620" s="68">
        <v>863</v>
      </c>
      <c r="K4620" s="68">
        <v>7</v>
      </c>
      <c r="L4620" s="68">
        <f>COUNTIFS(Aéroports!$C$2:$C$5193,Aéroports!$C4620,Aéroports!$D$2:$D$5193,Aéroports!$D4620)</f>
        <v>1</v>
      </c>
      <c r="M4620" s="68" t="str">
        <f>IF(AND(Formulaire!$H$15=Aéroports!$E4620,--ISNUMBER(IFERROR(SEARCH(Formulaire!$H$16,$C4620,1),""))=1),MAX(M$1:M4619)+1,"")</f>
        <v/>
      </c>
      <c r="N4620" s="68" t="str">
        <f>IF(AND(Formulaire!$H$21=Aéroports!$E4620,--ISNUMBER(IFERROR(SEARCH(Formulaire!$H$22,$C4620,1),""))=1),MAX(N$1:N4619)+1,"")</f>
        <v/>
      </c>
      <c r="O4620" s="68" t="str">
        <f>IF(AND(Formulaire!$H$27=Aéroports!$E4620,--ISNUMBER(IFERROR(SEARCH(Formulaire!$H$28,$C4620,1),""))=1),MAX(O$1:O4619)+1,"")</f>
        <v/>
      </c>
      <c r="Q4620" s="91" t="str">
        <f>IFERROR(INDEX($C$2:$C$5193,MATCH(ROWS(M$2:M4620),M$2:M$5193,0)),"")</f>
        <v/>
      </c>
      <c r="R4620" s="70" t="str">
        <f>IFERROR(INDEX($C$2:$C$5193,MATCH(ROWS(N$2:N4620),N$2:N$5193,0)),"")</f>
        <v/>
      </c>
      <c r="S4620" s="92" t="str">
        <f>IFERROR(INDEX($C$2:$C$5193,MATCH(ROWS(O$2:O4620),O$2:O$5193,0)),"")</f>
        <v/>
      </c>
    </row>
    <row r="4621" spans="1:19" x14ac:dyDescent="0.25">
      <c r="A4621" s="69">
        <v>2927</v>
      </c>
      <c r="B4621" s="69" t="s">
        <v>13671</v>
      </c>
      <c r="C4621" s="69" t="s">
        <v>13672</v>
      </c>
      <c r="D4621" s="69" t="s">
        <v>13509</v>
      </c>
      <c r="E4621" s="69" t="s">
        <v>22461</v>
      </c>
      <c r="F4621" s="69" t="s">
        <v>13673</v>
      </c>
      <c r="G4621" s="69" t="s">
        <v>13674</v>
      </c>
      <c r="H4621" s="69">
        <v>48.527999999999999</v>
      </c>
      <c r="I4621" s="69">
        <v>135.18799999999999</v>
      </c>
      <c r="J4621" s="69">
        <v>244</v>
      </c>
      <c r="K4621" s="69">
        <v>10</v>
      </c>
      <c r="L4621" s="69">
        <f>COUNTIFS(Aéroports!$C$2:$C$5193,Aéroports!$C4621,Aéroports!$D$2:$D$5193,Aéroports!$D4621)</f>
        <v>1</v>
      </c>
      <c r="M4621" s="69" t="str">
        <f>IF(AND(Formulaire!$H$15=Aéroports!$E4621,--ISNUMBER(IFERROR(SEARCH(Formulaire!$H$16,$C4621,1),""))=1),MAX(M$1:M4620)+1,"")</f>
        <v/>
      </c>
      <c r="N4621" s="69" t="str">
        <f>IF(AND(Formulaire!$H$21=Aéroports!$E4621,--ISNUMBER(IFERROR(SEARCH(Formulaire!$H$22,$C4621,1),""))=1),MAX(N$1:N4620)+1,"")</f>
        <v/>
      </c>
      <c r="O4621" s="69" t="str">
        <f>IF(AND(Formulaire!$H$27=Aéroports!$E4621,--ISNUMBER(IFERROR(SEARCH(Formulaire!$H$28,$C4621,1),""))=1),MAX(O$1:O4620)+1,"")</f>
        <v/>
      </c>
      <c r="Q4621" s="91" t="str">
        <f>IFERROR(INDEX($C$2:$C$5193,MATCH(ROWS(M$2:M4621),M$2:M$5193,0)),"")</f>
        <v/>
      </c>
      <c r="R4621" s="70" t="str">
        <f>IFERROR(INDEX($C$2:$C$5193,MATCH(ROWS(N$2:N4621),N$2:N$5193,0)),"")</f>
        <v/>
      </c>
      <c r="S4621" s="92" t="str">
        <f>IFERROR(INDEX($C$2:$C$5193,MATCH(ROWS(O$2:O4621),O$2:O$5193,0)),"")</f>
        <v/>
      </c>
    </row>
    <row r="4622" spans="1:19" x14ac:dyDescent="0.25">
      <c r="A4622" s="68">
        <v>6138</v>
      </c>
      <c r="B4622" s="68" t="s">
        <v>13675</v>
      </c>
      <c r="C4622" s="68" t="s">
        <v>13676</v>
      </c>
      <c r="D4622" s="68" t="s">
        <v>13509</v>
      </c>
      <c r="E4622" s="68" t="s">
        <v>22461</v>
      </c>
      <c r="F4622" s="68" t="s">
        <v>13677</v>
      </c>
      <c r="G4622" s="68" t="s">
        <v>13678</v>
      </c>
      <c r="H4622" s="68">
        <v>61.028500000000001</v>
      </c>
      <c r="I4622" s="68">
        <v>69.086100000000002</v>
      </c>
      <c r="J4622" s="68">
        <v>76</v>
      </c>
      <c r="K4622" s="68">
        <v>5</v>
      </c>
      <c r="L4622" s="68">
        <f>COUNTIFS(Aéroports!$C$2:$C$5193,Aéroports!$C4622,Aéroports!$D$2:$D$5193,Aéroports!$D4622)</f>
        <v>1</v>
      </c>
      <c r="M4622" s="68" t="str">
        <f>IF(AND(Formulaire!$H$15=Aéroports!$E4622,--ISNUMBER(IFERROR(SEARCH(Formulaire!$H$16,$C4622,1),""))=1),MAX(M$1:M4621)+1,"")</f>
        <v/>
      </c>
      <c r="N4622" s="68" t="str">
        <f>IF(AND(Formulaire!$H$21=Aéroports!$E4622,--ISNUMBER(IFERROR(SEARCH(Formulaire!$H$22,$C4622,1),""))=1),MAX(N$1:N4621)+1,"")</f>
        <v/>
      </c>
      <c r="O4622" s="68" t="str">
        <f>IF(AND(Formulaire!$H$27=Aéroports!$E4622,--ISNUMBER(IFERROR(SEARCH(Formulaire!$H$28,$C4622,1),""))=1),MAX(O$1:O4621)+1,"")</f>
        <v/>
      </c>
      <c r="Q4622" s="91" t="str">
        <f>IFERROR(INDEX($C$2:$C$5193,MATCH(ROWS(M$2:M4622),M$2:M$5193,0)),"")</f>
        <v/>
      </c>
      <c r="R4622" s="70" t="str">
        <f>IFERROR(INDEX($C$2:$C$5193,MATCH(ROWS(N$2:N4622),N$2:N$5193,0)),"")</f>
        <v/>
      </c>
      <c r="S4622" s="92" t="str">
        <f>IFERROR(INDEX($C$2:$C$5193,MATCH(ROWS(O$2:O4622),O$2:O$5193,0)),"")</f>
        <v/>
      </c>
    </row>
    <row r="4623" spans="1:19" x14ac:dyDescent="0.25">
      <c r="A4623" s="69">
        <v>6120</v>
      </c>
      <c r="B4623" s="69" t="s">
        <v>13679</v>
      </c>
      <c r="C4623" s="69" t="s">
        <v>13680</v>
      </c>
      <c r="D4623" s="69" t="s">
        <v>13509</v>
      </c>
      <c r="E4623" s="69" t="s">
        <v>22461</v>
      </c>
      <c r="F4623" s="69" t="s">
        <v>13681</v>
      </c>
      <c r="G4623" s="69" t="s">
        <v>13682</v>
      </c>
      <c r="H4623" s="69">
        <v>71.978099999999998</v>
      </c>
      <c r="I4623" s="69">
        <v>102.491</v>
      </c>
      <c r="J4623" s="69">
        <v>95</v>
      </c>
      <c r="K4623" s="69">
        <v>7</v>
      </c>
      <c r="L4623" s="69">
        <f>COUNTIFS(Aéroports!$C$2:$C$5193,Aéroports!$C4623,Aéroports!$D$2:$D$5193,Aéroports!$D4623)</f>
        <v>1</v>
      </c>
      <c r="M4623" s="69" t="str">
        <f>IF(AND(Formulaire!$H$15=Aéroports!$E4623,--ISNUMBER(IFERROR(SEARCH(Formulaire!$H$16,$C4623,1),""))=1),MAX(M$1:M4622)+1,"")</f>
        <v/>
      </c>
      <c r="N4623" s="69" t="str">
        <f>IF(AND(Formulaire!$H$21=Aéroports!$E4623,--ISNUMBER(IFERROR(SEARCH(Formulaire!$H$22,$C4623,1),""))=1),MAX(N$1:N4622)+1,"")</f>
        <v/>
      </c>
      <c r="O4623" s="69" t="str">
        <f>IF(AND(Formulaire!$H$27=Aéroports!$E4623,--ISNUMBER(IFERROR(SEARCH(Formulaire!$H$28,$C4623,1),""))=1),MAX(O$1:O4622)+1,"")</f>
        <v/>
      </c>
      <c r="Q4623" s="91" t="str">
        <f>IFERROR(INDEX($C$2:$C$5193,MATCH(ROWS(M$2:M4623),M$2:M$5193,0)),"")</f>
        <v/>
      </c>
      <c r="R4623" s="70" t="str">
        <f>IFERROR(INDEX($C$2:$C$5193,MATCH(ROWS(N$2:N4623),N$2:N$5193,0)),"")</f>
        <v/>
      </c>
      <c r="S4623" s="92" t="str">
        <f>IFERROR(INDEX($C$2:$C$5193,MATCH(ROWS(O$2:O4623),O$2:O$5193,0)),"")</f>
        <v/>
      </c>
    </row>
    <row r="4624" spans="1:19" x14ac:dyDescent="0.25">
      <c r="A4624" s="68">
        <v>6142</v>
      </c>
      <c r="B4624" s="68" t="s">
        <v>13683</v>
      </c>
      <c r="C4624" s="68" t="s">
        <v>13684</v>
      </c>
      <c r="D4624" s="68" t="s">
        <v>13509</v>
      </c>
      <c r="E4624" s="68" t="s">
        <v>22461</v>
      </c>
      <c r="F4624" s="68" t="s">
        <v>13685</v>
      </c>
      <c r="G4624" s="68" t="s">
        <v>13686</v>
      </c>
      <c r="H4624" s="68">
        <v>58.503300000000003</v>
      </c>
      <c r="I4624" s="68">
        <v>49.348300000000002</v>
      </c>
      <c r="J4624" s="68">
        <v>479</v>
      </c>
      <c r="K4624" s="68">
        <v>3</v>
      </c>
      <c r="L4624" s="68">
        <f>COUNTIFS(Aéroports!$C$2:$C$5193,Aéroports!$C4624,Aéroports!$D$2:$D$5193,Aéroports!$D4624)</f>
        <v>1</v>
      </c>
      <c r="M4624" s="68" t="str">
        <f>IF(AND(Formulaire!$H$15=Aéroports!$E4624,--ISNUMBER(IFERROR(SEARCH(Formulaire!$H$16,$C4624,1),""))=1),MAX(M$1:M4623)+1,"")</f>
        <v/>
      </c>
      <c r="N4624" s="68" t="str">
        <f>IF(AND(Formulaire!$H$21=Aéroports!$E4624,--ISNUMBER(IFERROR(SEARCH(Formulaire!$H$22,$C4624,1),""))=1),MAX(N$1:N4623)+1,"")</f>
        <v/>
      </c>
      <c r="O4624" s="68" t="str">
        <f>IF(AND(Formulaire!$H$27=Aéroports!$E4624,--ISNUMBER(IFERROR(SEARCH(Formulaire!$H$28,$C4624,1),""))=1),MAX(O$1:O4623)+1,"")</f>
        <v/>
      </c>
      <c r="Q4624" s="91" t="str">
        <f>IFERROR(INDEX($C$2:$C$5193,MATCH(ROWS(M$2:M4624),M$2:M$5193,0)),"")</f>
        <v/>
      </c>
      <c r="R4624" s="70" t="str">
        <f>IFERROR(INDEX($C$2:$C$5193,MATCH(ROWS(N$2:N4624),N$2:N$5193,0)),"")</f>
        <v/>
      </c>
      <c r="S4624" s="92" t="str">
        <f>IFERROR(INDEX($C$2:$C$5193,MATCH(ROWS(O$2:O4624),O$2:O$5193,0)),"")</f>
        <v/>
      </c>
    </row>
    <row r="4625" spans="1:19" x14ac:dyDescent="0.25">
      <c r="A4625" s="69">
        <v>4373</v>
      </c>
      <c r="B4625" s="69" t="s">
        <v>13687</v>
      </c>
      <c r="C4625" s="69" t="s">
        <v>13688</v>
      </c>
      <c r="D4625" s="69" t="s">
        <v>13509</v>
      </c>
      <c r="E4625" s="69" t="s">
        <v>22461</v>
      </c>
      <c r="F4625" s="69" t="s">
        <v>13689</v>
      </c>
      <c r="G4625" s="69" t="s">
        <v>13690</v>
      </c>
      <c r="H4625" s="69">
        <v>62.190399999999997</v>
      </c>
      <c r="I4625" s="69">
        <v>74.533799999999999</v>
      </c>
      <c r="J4625" s="69">
        <v>220</v>
      </c>
      <c r="K4625" s="69">
        <v>5</v>
      </c>
      <c r="L4625" s="69">
        <f>COUNTIFS(Aéroports!$C$2:$C$5193,Aéroports!$C4625,Aéroports!$D$2:$D$5193,Aéroports!$D4625)</f>
        <v>1</v>
      </c>
      <c r="M4625" s="69" t="str">
        <f>IF(AND(Formulaire!$H$15=Aéroports!$E4625,--ISNUMBER(IFERROR(SEARCH(Formulaire!$H$16,$C4625,1),""))=1),MAX(M$1:M4624)+1,"")</f>
        <v/>
      </c>
      <c r="N4625" s="69" t="str">
        <f>IF(AND(Formulaire!$H$21=Aéroports!$E4625,--ISNUMBER(IFERROR(SEARCH(Formulaire!$H$22,$C4625,1),""))=1),MAX(N$1:N4624)+1,"")</f>
        <v/>
      </c>
      <c r="O4625" s="69" t="str">
        <f>IF(AND(Formulaire!$H$27=Aéroports!$E4625,--ISNUMBER(IFERROR(SEARCH(Formulaire!$H$28,$C4625,1),""))=1),MAX(O$1:O4624)+1,"")</f>
        <v/>
      </c>
      <c r="Q4625" s="91" t="str">
        <f>IFERROR(INDEX($C$2:$C$5193,MATCH(ROWS(M$2:M4625),M$2:M$5193,0)),"")</f>
        <v/>
      </c>
      <c r="R4625" s="70" t="str">
        <f>IFERROR(INDEX($C$2:$C$5193,MATCH(ROWS(N$2:N4625),N$2:N$5193,0)),"")</f>
        <v/>
      </c>
      <c r="S4625" s="92" t="str">
        <f>IFERROR(INDEX($C$2:$C$5193,MATCH(ROWS(O$2:O4625),O$2:O$5193,0)),"")</f>
        <v/>
      </c>
    </row>
    <row r="4626" spans="1:19" x14ac:dyDescent="0.25">
      <c r="A4626" s="68">
        <v>6097</v>
      </c>
      <c r="B4626" s="68" t="s">
        <v>13691</v>
      </c>
      <c r="C4626" s="68" t="s">
        <v>13692</v>
      </c>
      <c r="D4626" s="68" t="s">
        <v>13509</v>
      </c>
      <c r="E4626" s="68" t="s">
        <v>22461</v>
      </c>
      <c r="F4626" s="68" t="s">
        <v>13693</v>
      </c>
      <c r="G4626" s="68" t="s">
        <v>13694</v>
      </c>
      <c r="H4626" s="68">
        <v>50.408999999999999</v>
      </c>
      <c r="I4626" s="68">
        <v>136.934</v>
      </c>
      <c r="J4626" s="68">
        <v>92</v>
      </c>
      <c r="K4626" s="68">
        <v>10</v>
      </c>
      <c r="L4626" s="68">
        <f>COUNTIFS(Aéroports!$C$2:$C$5193,Aéroports!$C4626,Aéroports!$D$2:$D$5193,Aéroports!$D4626)</f>
        <v>1</v>
      </c>
      <c r="M4626" s="68" t="str">
        <f>IF(AND(Formulaire!$H$15=Aéroports!$E4626,--ISNUMBER(IFERROR(SEARCH(Formulaire!$H$16,$C4626,1),""))=1),MAX(M$1:M4625)+1,"")</f>
        <v/>
      </c>
      <c r="N4626" s="68" t="str">
        <f>IF(AND(Formulaire!$H$21=Aéroports!$E4626,--ISNUMBER(IFERROR(SEARCH(Formulaire!$H$22,$C4626,1),""))=1),MAX(N$1:N4625)+1,"")</f>
        <v/>
      </c>
      <c r="O4626" s="68" t="str">
        <f>IF(AND(Formulaire!$H$27=Aéroports!$E4626,--ISNUMBER(IFERROR(SEARCH(Formulaire!$H$28,$C4626,1),""))=1),MAX(O$1:O4625)+1,"")</f>
        <v/>
      </c>
      <c r="Q4626" s="91" t="str">
        <f>IFERROR(INDEX($C$2:$C$5193,MATCH(ROWS(M$2:M4626),M$2:M$5193,0)),"")</f>
        <v/>
      </c>
      <c r="R4626" s="70" t="str">
        <f>IFERROR(INDEX($C$2:$C$5193,MATCH(ROWS(N$2:N4626),N$2:N$5193,0)),"")</f>
        <v/>
      </c>
      <c r="S4626" s="92" t="str">
        <f>IFERROR(INDEX($C$2:$C$5193,MATCH(ROWS(O$2:O4626),O$2:O$5193,0)),"")</f>
        <v/>
      </c>
    </row>
    <row r="4627" spans="1:19" x14ac:dyDescent="0.25">
      <c r="A4627" s="69">
        <v>6464</v>
      </c>
      <c r="B4627" s="69" t="s">
        <v>13695</v>
      </c>
      <c r="C4627" s="69" t="s">
        <v>13696</v>
      </c>
      <c r="D4627" s="69" t="s">
        <v>13509</v>
      </c>
      <c r="E4627" s="69" t="s">
        <v>22461</v>
      </c>
      <c r="F4627" s="69" t="s">
        <v>13697</v>
      </c>
      <c r="G4627" s="69" t="s">
        <v>13698</v>
      </c>
      <c r="H4627" s="69">
        <v>57.796900000000001</v>
      </c>
      <c r="I4627" s="69">
        <v>41.019399999999997</v>
      </c>
      <c r="J4627" s="69">
        <v>446</v>
      </c>
      <c r="K4627" s="69">
        <v>3</v>
      </c>
      <c r="L4627" s="69">
        <f>COUNTIFS(Aéroports!$C$2:$C$5193,Aéroports!$C4627,Aéroports!$D$2:$D$5193,Aéroports!$D4627)</f>
        <v>1</v>
      </c>
      <c r="M4627" s="69" t="str">
        <f>IF(AND(Formulaire!$H$15=Aéroports!$E4627,--ISNUMBER(IFERROR(SEARCH(Formulaire!$H$16,$C4627,1),""))=1),MAX(M$1:M4626)+1,"")</f>
        <v/>
      </c>
      <c r="N4627" s="69" t="str">
        <f>IF(AND(Formulaire!$H$21=Aéroports!$E4627,--ISNUMBER(IFERROR(SEARCH(Formulaire!$H$22,$C4627,1),""))=1),MAX(N$1:N4626)+1,"")</f>
        <v/>
      </c>
      <c r="O4627" s="69" t="str">
        <f>IF(AND(Formulaire!$H$27=Aéroports!$E4627,--ISNUMBER(IFERROR(SEARCH(Formulaire!$H$28,$C4627,1),""))=1),MAX(O$1:O4626)+1,"")</f>
        <v/>
      </c>
      <c r="Q4627" s="91" t="str">
        <f>IFERROR(INDEX($C$2:$C$5193,MATCH(ROWS(M$2:M4627),M$2:M$5193,0)),"")</f>
        <v/>
      </c>
      <c r="R4627" s="70" t="str">
        <f>IFERROR(INDEX($C$2:$C$5193,MATCH(ROWS(N$2:N4627),N$2:N$5193,0)),"")</f>
        <v/>
      </c>
      <c r="S4627" s="92" t="str">
        <f>IFERROR(INDEX($C$2:$C$5193,MATCH(ROWS(O$2:O4627),O$2:O$5193,0)),"")</f>
        <v/>
      </c>
    </row>
    <row r="4628" spans="1:19" x14ac:dyDescent="0.25">
      <c r="A4628" s="68">
        <v>6113</v>
      </c>
      <c r="B4628" s="68" t="s">
        <v>13699</v>
      </c>
      <c r="C4628" s="68" t="s">
        <v>13700</v>
      </c>
      <c r="D4628" s="68" t="s">
        <v>13509</v>
      </c>
      <c r="E4628" s="68" t="s">
        <v>22461</v>
      </c>
      <c r="F4628" s="68" t="s">
        <v>13701</v>
      </c>
      <c r="G4628" s="68" t="s">
        <v>13702</v>
      </c>
      <c r="H4628" s="68">
        <v>61.235799999999998</v>
      </c>
      <c r="I4628" s="68">
        <v>46.697499999999998</v>
      </c>
      <c r="J4628" s="68">
        <v>184</v>
      </c>
      <c r="K4628" s="68">
        <v>3</v>
      </c>
      <c r="L4628" s="68">
        <f>COUNTIFS(Aéroports!$C$2:$C$5193,Aéroports!$C4628,Aéroports!$D$2:$D$5193,Aéroports!$D4628)</f>
        <v>1</v>
      </c>
      <c r="M4628" s="68" t="str">
        <f>IF(AND(Formulaire!$H$15=Aéroports!$E4628,--ISNUMBER(IFERROR(SEARCH(Formulaire!$H$16,$C4628,1),""))=1),MAX(M$1:M4627)+1,"")</f>
        <v/>
      </c>
      <c r="N4628" s="68" t="str">
        <f>IF(AND(Formulaire!$H$21=Aéroports!$E4628,--ISNUMBER(IFERROR(SEARCH(Formulaire!$H$22,$C4628,1),""))=1),MAX(N$1:N4627)+1,"")</f>
        <v/>
      </c>
      <c r="O4628" s="68" t="str">
        <f>IF(AND(Formulaire!$H$27=Aéroports!$E4628,--ISNUMBER(IFERROR(SEARCH(Formulaire!$H$28,$C4628,1),""))=1),MAX(O$1:O4627)+1,"")</f>
        <v/>
      </c>
      <c r="Q4628" s="91" t="str">
        <f>IFERROR(INDEX($C$2:$C$5193,MATCH(ROWS(M$2:M4628),M$2:M$5193,0)),"")</f>
        <v/>
      </c>
      <c r="R4628" s="70" t="str">
        <f>IFERROR(INDEX($C$2:$C$5193,MATCH(ROWS(N$2:N4628),N$2:N$5193,0)),"")</f>
        <v/>
      </c>
      <c r="S4628" s="92" t="str">
        <f>IFERROR(INDEX($C$2:$C$5193,MATCH(ROWS(O$2:O4628),O$2:O$5193,0)),"")</f>
        <v/>
      </c>
    </row>
    <row r="4629" spans="1:19" x14ac:dyDescent="0.25">
      <c r="A4629" s="69">
        <v>2960</v>
      </c>
      <c r="B4629" s="69" t="s">
        <v>13703</v>
      </c>
      <c r="C4629" s="69" t="s">
        <v>13704</v>
      </c>
      <c r="D4629" s="69" t="s">
        <v>13509</v>
      </c>
      <c r="E4629" s="69" t="s">
        <v>22461</v>
      </c>
      <c r="F4629" s="69" t="s">
        <v>13705</v>
      </c>
      <c r="G4629" s="69" t="s">
        <v>13706</v>
      </c>
      <c r="H4629" s="69">
        <v>45.034700000000001</v>
      </c>
      <c r="I4629" s="69">
        <v>39.170499999999997</v>
      </c>
      <c r="J4629" s="69">
        <v>118</v>
      </c>
      <c r="K4629" s="69">
        <v>3</v>
      </c>
      <c r="L4629" s="69">
        <f>COUNTIFS(Aéroports!$C$2:$C$5193,Aéroports!$C4629,Aéroports!$D$2:$D$5193,Aéroports!$D4629)</f>
        <v>1</v>
      </c>
      <c r="M4629" s="69" t="str">
        <f>IF(AND(Formulaire!$H$15=Aéroports!$E4629,--ISNUMBER(IFERROR(SEARCH(Formulaire!$H$16,$C4629,1),""))=1),MAX(M$1:M4628)+1,"")</f>
        <v/>
      </c>
      <c r="N4629" s="69" t="str">
        <f>IF(AND(Formulaire!$H$21=Aéroports!$E4629,--ISNUMBER(IFERROR(SEARCH(Formulaire!$H$22,$C4629,1),""))=1),MAX(N$1:N4628)+1,"")</f>
        <v/>
      </c>
      <c r="O4629" s="69" t="str">
        <f>IF(AND(Formulaire!$H$27=Aéroports!$E4629,--ISNUMBER(IFERROR(SEARCH(Formulaire!$H$28,$C4629,1),""))=1),MAX(O$1:O4628)+1,"")</f>
        <v/>
      </c>
      <c r="Q4629" s="91" t="str">
        <f>IFERROR(INDEX($C$2:$C$5193,MATCH(ROWS(M$2:M4629),M$2:M$5193,0)),"")</f>
        <v/>
      </c>
      <c r="R4629" s="70" t="str">
        <f>IFERROR(INDEX($C$2:$C$5193,MATCH(ROWS(N$2:N4629),N$2:N$5193,0)),"")</f>
        <v/>
      </c>
      <c r="S4629" s="92" t="str">
        <f>IFERROR(INDEX($C$2:$C$5193,MATCH(ROWS(O$2:O4629),O$2:O$5193,0)),"")</f>
        <v/>
      </c>
    </row>
    <row r="4630" spans="1:19" x14ac:dyDescent="0.25">
      <c r="A4630" s="68">
        <v>4374</v>
      </c>
      <c r="B4630" s="68" t="s">
        <v>13707</v>
      </c>
      <c r="C4630" s="68" t="s">
        <v>13708</v>
      </c>
      <c r="D4630" s="68" t="s">
        <v>13509</v>
      </c>
      <c r="E4630" s="68" t="s">
        <v>22461</v>
      </c>
      <c r="F4630" s="68" t="s">
        <v>13709</v>
      </c>
      <c r="G4630" s="68" t="s">
        <v>13710</v>
      </c>
      <c r="H4630" s="68">
        <v>56.172899999999998</v>
      </c>
      <c r="I4630" s="68">
        <v>92.493300000000005</v>
      </c>
      <c r="J4630" s="68">
        <v>942</v>
      </c>
      <c r="K4630" s="68">
        <v>7</v>
      </c>
      <c r="L4630" s="68">
        <f>COUNTIFS(Aéroports!$C$2:$C$5193,Aéroports!$C4630,Aéroports!$D$2:$D$5193,Aéroports!$D4630)</f>
        <v>1</v>
      </c>
      <c r="M4630" s="68" t="str">
        <f>IF(AND(Formulaire!$H$15=Aéroports!$E4630,--ISNUMBER(IFERROR(SEARCH(Formulaire!$H$16,$C4630,1),""))=1),MAX(M$1:M4629)+1,"")</f>
        <v/>
      </c>
      <c r="N4630" s="68" t="str">
        <f>IF(AND(Formulaire!$H$21=Aéroports!$E4630,--ISNUMBER(IFERROR(SEARCH(Formulaire!$H$22,$C4630,1),""))=1),MAX(N$1:N4629)+1,"")</f>
        <v/>
      </c>
      <c r="O4630" s="68" t="str">
        <f>IF(AND(Formulaire!$H$27=Aéroports!$E4630,--ISNUMBER(IFERROR(SEARCH(Formulaire!$H$28,$C4630,1),""))=1),MAX(O$1:O4629)+1,"")</f>
        <v/>
      </c>
      <c r="Q4630" s="91" t="str">
        <f>IFERROR(INDEX($C$2:$C$5193,MATCH(ROWS(M$2:M4630),M$2:M$5193,0)),"")</f>
        <v/>
      </c>
      <c r="R4630" s="70" t="str">
        <f>IFERROR(INDEX($C$2:$C$5193,MATCH(ROWS(N$2:N4630),N$2:N$5193,0)),"")</f>
        <v/>
      </c>
      <c r="S4630" s="92" t="str">
        <f>IFERROR(INDEX($C$2:$C$5193,MATCH(ROWS(O$2:O4630),O$2:O$5193,0)),"")</f>
        <v/>
      </c>
    </row>
    <row r="4631" spans="1:19" x14ac:dyDescent="0.25">
      <c r="A4631" s="69">
        <v>6146</v>
      </c>
      <c r="B4631" s="69" t="s">
        <v>13711</v>
      </c>
      <c r="C4631" s="69" t="s">
        <v>13712</v>
      </c>
      <c r="D4631" s="69" t="s">
        <v>13509</v>
      </c>
      <c r="E4631" s="69" t="s">
        <v>22461</v>
      </c>
      <c r="F4631" s="69" t="s">
        <v>13713</v>
      </c>
      <c r="G4631" s="69" t="s">
        <v>13714</v>
      </c>
      <c r="H4631" s="69">
        <v>55.475299999999997</v>
      </c>
      <c r="I4631" s="69">
        <v>65.415599999999998</v>
      </c>
      <c r="J4631" s="69">
        <v>240</v>
      </c>
      <c r="K4631" s="69">
        <v>5</v>
      </c>
      <c r="L4631" s="69">
        <f>COUNTIFS(Aéroports!$C$2:$C$5193,Aéroports!$C4631,Aéroports!$D$2:$D$5193,Aéroports!$D4631)</f>
        <v>1</v>
      </c>
      <c r="M4631" s="69" t="str">
        <f>IF(AND(Formulaire!$H$15=Aéroports!$E4631,--ISNUMBER(IFERROR(SEARCH(Formulaire!$H$16,$C4631,1),""))=1),MAX(M$1:M4630)+1,"")</f>
        <v/>
      </c>
      <c r="N4631" s="69" t="str">
        <f>IF(AND(Formulaire!$H$21=Aéroports!$E4631,--ISNUMBER(IFERROR(SEARCH(Formulaire!$H$22,$C4631,1),""))=1),MAX(N$1:N4630)+1,"")</f>
        <v/>
      </c>
      <c r="O4631" s="69" t="str">
        <f>IF(AND(Formulaire!$H$27=Aéroports!$E4631,--ISNUMBER(IFERROR(SEARCH(Formulaire!$H$28,$C4631,1),""))=1),MAX(O$1:O4630)+1,"")</f>
        <v/>
      </c>
      <c r="Q4631" s="91" t="str">
        <f>IFERROR(INDEX($C$2:$C$5193,MATCH(ROWS(M$2:M4631),M$2:M$5193,0)),"")</f>
        <v/>
      </c>
      <c r="R4631" s="70" t="str">
        <f>IFERROR(INDEX($C$2:$C$5193,MATCH(ROWS(N$2:N4631),N$2:N$5193,0)),"")</f>
        <v/>
      </c>
      <c r="S4631" s="92" t="str">
        <f>IFERROR(INDEX($C$2:$C$5193,MATCH(ROWS(O$2:O4631),O$2:O$5193,0)),"")</f>
        <v/>
      </c>
    </row>
    <row r="4632" spans="1:19" x14ac:dyDescent="0.25">
      <c r="A4632" s="68">
        <v>6157</v>
      </c>
      <c r="B4632" s="68" t="s">
        <v>13715</v>
      </c>
      <c r="C4632" s="68" t="s">
        <v>13716</v>
      </c>
      <c r="D4632" s="68" t="s">
        <v>13509</v>
      </c>
      <c r="E4632" s="68" t="s">
        <v>22461</v>
      </c>
      <c r="F4632" s="68" t="s">
        <v>13717</v>
      </c>
      <c r="G4632" s="68" t="s">
        <v>13718</v>
      </c>
      <c r="H4632" s="68">
        <v>51.750599999999999</v>
      </c>
      <c r="I4632" s="68">
        <v>36.2956</v>
      </c>
      <c r="J4632" s="68">
        <v>686</v>
      </c>
      <c r="K4632" s="68">
        <v>3</v>
      </c>
      <c r="L4632" s="68">
        <f>COUNTIFS(Aéroports!$C$2:$C$5193,Aéroports!$C4632,Aéroports!$D$2:$D$5193,Aéroports!$D4632)</f>
        <v>1</v>
      </c>
      <c r="M4632" s="68" t="str">
        <f>IF(AND(Formulaire!$H$15=Aéroports!$E4632,--ISNUMBER(IFERROR(SEARCH(Formulaire!$H$16,$C4632,1),""))=1),MAX(M$1:M4631)+1,"")</f>
        <v/>
      </c>
      <c r="N4632" s="68" t="str">
        <f>IF(AND(Formulaire!$H$21=Aéroports!$E4632,--ISNUMBER(IFERROR(SEARCH(Formulaire!$H$22,$C4632,1),""))=1),MAX(N$1:N4631)+1,"")</f>
        <v/>
      </c>
      <c r="O4632" s="68" t="str">
        <f>IF(AND(Formulaire!$H$27=Aéroports!$E4632,--ISNUMBER(IFERROR(SEARCH(Formulaire!$H$28,$C4632,1),""))=1),MAX(O$1:O4631)+1,"")</f>
        <v/>
      </c>
      <c r="Q4632" s="91" t="str">
        <f>IFERROR(INDEX($C$2:$C$5193,MATCH(ROWS(M$2:M4632),M$2:M$5193,0)),"")</f>
        <v/>
      </c>
      <c r="R4632" s="70" t="str">
        <f>IFERROR(INDEX($C$2:$C$5193,MATCH(ROWS(N$2:N4632),N$2:N$5193,0)),"")</f>
        <v/>
      </c>
      <c r="S4632" s="92" t="str">
        <f>IFERROR(INDEX($C$2:$C$5193,MATCH(ROWS(O$2:O4632),O$2:O$5193,0)),"")</f>
        <v/>
      </c>
    </row>
    <row r="4633" spans="1:19" x14ac:dyDescent="0.25">
      <c r="A4633" s="69">
        <v>6118</v>
      </c>
      <c r="B4633" s="69" t="s">
        <v>13719</v>
      </c>
      <c r="C4633" s="69" t="s">
        <v>13720</v>
      </c>
      <c r="D4633" s="69" t="s">
        <v>13509</v>
      </c>
      <c r="E4633" s="69" t="s">
        <v>22461</v>
      </c>
      <c r="F4633" s="69" t="s">
        <v>13721</v>
      </c>
      <c r="G4633" s="69" t="s">
        <v>13722</v>
      </c>
      <c r="H4633" s="69">
        <v>51.669400000000003</v>
      </c>
      <c r="I4633" s="69">
        <v>94.400599999999997</v>
      </c>
      <c r="J4633" s="69">
        <v>2123</v>
      </c>
      <c r="K4633" s="69">
        <v>7</v>
      </c>
      <c r="L4633" s="69">
        <f>COUNTIFS(Aéroports!$C$2:$C$5193,Aéroports!$C4633,Aéroports!$D$2:$D$5193,Aéroports!$D4633)</f>
        <v>1</v>
      </c>
      <c r="M4633" s="69" t="str">
        <f>IF(AND(Formulaire!$H$15=Aéroports!$E4633,--ISNUMBER(IFERROR(SEARCH(Formulaire!$H$16,$C4633,1),""))=1),MAX(M$1:M4632)+1,"")</f>
        <v/>
      </c>
      <c r="N4633" s="69" t="str">
        <f>IF(AND(Formulaire!$H$21=Aéroports!$E4633,--ISNUMBER(IFERROR(SEARCH(Formulaire!$H$22,$C4633,1),""))=1),MAX(N$1:N4632)+1,"")</f>
        <v/>
      </c>
      <c r="O4633" s="69" t="str">
        <f>IF(AND(Formulaire!$H$27=Aéroports!$E4633,--ISNUMBER(IFERROR(SEARCH(Formulaire!$H$28,$C4633,1),""))=1),MAX(O$1:O4632)+1,"")</f>
        <v/>
      </c>
      <c r="Q4633" s="91" t="str">
        <f>IFERROR(INDEX($C$2:$C$5193,MATCH(ROWS(M$2:M4633),M$2:M$5193,0)),"")</f>
        <v/>
      </c>
      <c r="R4633" s="70" t="str">
        <f>IFERROR(INDEX($C$2:$C$5193,MATCH(ROWS(N$2:N4633),N$2:N$5193,0)),"")</f>
        <v/>
      </c>
      <c r="S4633" s="92" t="str">
        <f>IFERROR(INDEX($C$2:$C$5193,MATCH(ROWS(O$2:O4633),O$2:O$5193,0)),"")</f>
        <v/>
      </c>
    </row>
    <row r="4634" spans="1:19" x14ac:dyDescent="0.25">
      <c r="A4634" s="68">
        <v>9026</v>
      </c>
      <c r="B4634" s="68" t="s">
        <v>13723</v>
      </c>
      <c r="C4634" s="68" t="s">
        <v>13724</v>
      </c>
      <c r="D4634" s="68" t="s">
        <v>13509</v>
      </c>
      <c r="E4634" s="68" t="s">
        <v>22461</v>
      </c>
      <c r="F4634" s="68" t="s">
        <v>13725</v>
      </c>
      <c r="G4634" s="68" t="s">
        <v>13726</v>
      </c>
      <c r="H4634" s="68">
        <v>60.720599999999997</v>
      </c>
      <c r="I4634" s="68">
        <v>114.82599999999999</v>
      </c>
      <c r="J4634" s="68">
        <v>801</v>
      </c>
      <c r="K4634" s="68">
        <v>9</v>
      </c>
      <c r="L4634" s="68">
        <f>COUNTIFS(Aéroports!$C$2:$C$5193,Aéroports!$C4634,Aéroports!$D$2:$D$5193,Aéroports!$D4634)</f>
        <v>1</v>
      </c>
      <c r="M4634" s="68" t="str">
        <f>IF(AND(Formulaire!$H$15=Aéroports!$E4634,--ISNUMBER(IFERROR(SEARCH(Formulaire!$H$16,$C4634,1),""))=1),MAX(M$1:M4633)+1,"")</f>
        <v/>
      </c>
      <c r="N4634" s="68" t="str">
        <f>IF(AND(Formulaire!$H$21=Aéroports!$E4634,--ISNUMBER(IFERROR(SEARCH(Formulaire!$H$22,$C4634,1),""))=1),MAX(N$1:N4633)+1,"")</f>
        <v/>
      </c>
      <c r="O4634" s="68" t="str">
        <f>IF(AND(Formulaire!$H$27=Aéroports!$E4634,--ISNUMBER(IFERROR(SEARCH(Formulaire!$H$28,$C4634,1),""))=1),MAX(O$1:O4633)+1,"")</f>
        <v/>
      </c>
      <c r="Q4634" s="91" t="str">
        <f>IFERROR(INDEX($C$2:$C$5193,MATCH(ROWS(M$2:M4634),M$2:M$5193,0)),"")</f>
        <v/>
      </c>
      <c r="R4634" s="70" t="str">
        <f>IFERROR(INDEX($C$2:$C$5193,MATCH(ROWS(N$2:N4634),N$2:N$5193,0)),"")</f>
        <v/>
      </c>
      <c r="S4634" s="92" t="str">
        <f>IFERROR(INDEX($C$2:$C$5193,MATCH(ROWS(O$2:O4634),O$2:O$5193,0)),"")</f>
        <v/>
      </c>
    </row>
    <row r="4635" spans="1:19" x14ac:dyDescent="0.25">
      <c r="A4635" s="69">
        <v>6158</v>
      </c>
      <c r="B4635" s="69" t="s">
        <v>13727</v>
      </c>
      <c r="C4635" s="69" t="s">
        <v>13728</v>
      </c>
      <c r="D4635" s="69" t="s">
        <v>13509</v>
      </c>
      <c r="E4635" s="69" t="s">
        <v>22461</v>
      </c>
      <c r="F4635" s="69" t="s">
        <v>13729</v>
      </c>
      <c r="G4635" s="69" t="s">
        <v>13730</v>
      </c>
      <c r="H4635" s="69">
        <v>52.702800000000003</v>
      </c>
      <c r="I4635" s="69">
        <v>39.537799999999997</v>
      </c>
      <c r="J4635" s="69">
        <v>584</v>
      </c>
      <c r="K4635" s="69">
        <v>3</v>
      </c>
      <c r="L4635" s="69">
        <f>COUNTIFS(Aéroports!$C$2:$C$5193,Aéroports!$C4635,Aéroports!$D$2:$D$5193,Aéroports!$D4635)</f>
        <v>1</v>
      </c>
      <c r="M4635" s="69" t="str">
        <f>IF(AND(Formulaire!$H$15=Aéroports!$E4635,--ISNUMBER(IFERROR(SEARCH(Formulaire!$H$16,$C4635,1),""))=1),MAX(M$1:M4634)+1,"")</f>
        <v/>
      </c>
      <c r="N4635" s="69" t="str">
        <f>IF(AND(Formulaire!$H$21=Aéroports!$E4635,--ISNUMBER(IFERROR(SEARCH(Formulaire!$H$22,$C4635,1),""))=1),MAX(N$1:N4634)+1,"")</f>
        <v/>
      </c>
      <c r="O4635" s="69" t="str">
        <f>IF(AND(Formulaire!$H$27=Aéroports!$E4635,--ISNUMBER(IFERROR(SEARCH(Formulaire!$H$28,$C4635,1),""))=1),MAX(O$1:O4634)+1,"")</f>
        <v/>
      </c>
      <c r="Q4635" s="91" t="str">
        <f>IFERROR(INDEX($C$2:$C$5193,MATCH(ROWS(M$2:M4635),M$2:M$5193,0)),"")</f>
        <v/>
      </c>
      <c r="R4635" s="70" t="str">
        <f>IFERROR(INDEX($C$2:$C$5193,MATCH(ROWS(N$2:N4635),N$2:N$5193,0)),"")</f>
        <v/>
      </c>
      <c r="S4635" s="92" t="str">
        <f>IFERROR(INDEX($C$2:$C$5193,MATCH(ROWS(O$2:O4635),O$2:O$5193,0)),"")</f>
        <v/>
      </c>
    </row>
    <row r="4636" spans="1:19" x14ac:dyDescent="0.25">
      <c r="A4636" s="68">
        <v>2930</v>
      </c>
      <c r="B4636" s="68" t="s">
        <v>13731</v>
      </c>
      <c r="C4636" s="68" t="s">
        <v>13732</v>
      </c>
      <c r="D4636" s="68" t="s">
        <v>13509</v>
      </c>
      <c r="E4636" s="68" t="s">
        <v>22461</v>
      </c>
      <c r="F4636" s="68" t="s">
        <v>13733</v>
      </c>
      <c r="G4636" s="68" t="s">
        <v>13734</v>
      </c>
      <c r="H4636" s="68">
        <v>59.911000000000001</v>
      </c>
      <c r="I4636" s="68">
        <v>150.72</v>
      </c>
      <c r="J4636" s="68">
        <v>574</v>
      </c>
      <c r="K4636" s="68">
        <v>11</v>
      </c>
      <c r="L4636" s="68">
        <f>COUNTIFS(Aéroports!$C$2:$C$5193,Aéroports!$C4636,Aéroports!$D$2:$D$5193,Aéroports!$D4636)</f>
        <v>1</v>
      </c>
      <c r="M4636" s="68" t="str">
        <f>IF(AND(Formulaire!$H$15=Aéroports!$E4636,--ISNUMBER(IFERROR(SEARCH(Formulaire!$H$16,$C4636,1),""))=1),MAX(M$1:M4635)+1,"")</f>
        <v/>
      </c>
      <c r="N4636" s="68" t="str">
        <f>IF(AND(Formulaire!$H$21=Aéroports!$E4636,--ISNUMBER(IFERROR(SEARCH(Formulaire!$H$22,$C4636,1),""))=1),MAX(N$1:N4635)+1,"")</f>
        <v/>
      </c>
      <c r="O4636" s="68" t="str">
        <f>IF(AND(Formulaire!$H$27=Aéroports!$E4636,--ISNUMBER(IFERROR(SEARCH(Formulaire!$H$28,$C4636,1),""))=1),MAX(O$1:O4635)+1,"")</f>
        <v/>
      </c>
      <c r="Q4636" s="91" t="str">
        <f>IFERROR(INDEX($C$2:$C$5193,MATCH(ROWS(M$2:M4636),M$2:M$5193,0)),"")</f>
        <v/>
      </c>
      <c r="R4636" s="70" t="str">
        <f>IFERROR(INDEX($C$2:$C$5193,MATCH(ROWS(N$2:N4636),N$2:N$5193,0)),"")</f>
        <v/>
      </c>
      <c r="S4636" s="92" t="str">
        <f>IFERROR(INDEX($C$2:$C$5193,MATCH(ROWS(O$2:O4636),O$2:O$5193,0)),"")</f>
        <v/>
      </c>
    </row>
    <row r="4637" spans="1:19" x14ac:dyDescent="0.25">
      <c r="A4637" s="69">
        <v>10952</v>
      </c>
      <c r="B4637" s="69" t="s">
        <v>13735</v>
      </c>
      <c r="C4637" s="69" t="s">
        <v>13736</v>
      </c>
      <c r="D4637" s="69" t="s">
        <v>13509</v>
      </c>
      <c r="E4637" s="69" t="s">
        <v>22461</v>
      </c>
      <c r="F4637" s="69" t="s">
        <v>13737</v>
      </c>
      <c r="G4637" s="69" t="s">
        <v>13738</v>
      </c>
      <c r="H4637" s="69">
        <v>43.322299999999998</v>
      </c>
      <c r="I4637" s="69">
        <v>45.012599999999999</v>
      </c>
      <c r="J4637" s="69">
        <v>1165</v>
      </c>
      <c r="K4637" s="69">
        <v>3</v>
      </c>
      <c r="L4637" s="69">
        <f>COUNTIFS(Aéroports!$C$2:$C$5193,Aéroports!$C4637,Aéroports!$D$2:$D$5193,Aéroports!$D4637)</f>
        <v>1</v>
      </c>
      <c r="M4637" s="69" t="str">
        <f>IF(AND(Formulaire!$H$15=Aéroports!$E4637,--ISNUMBER(IFERROR(SEARCH(Formulaire!$H$16,$C4637,1),""))=1),MAX(M$1:M4636)+1,"")</f>
        <v/>
      </c>
      <c r="N4637" s="69" t="str">
        <f>IF(AND(Formulaire!$H$21=Aéroports!$E4637,--ISNUMBER(IFERROR(SEARCH(Formulaire!$H$22,$C4637,1),""))=1),MAX(N$1:N4636)+1,"")</f>
        <v/>
      </c>
      <c r="O4637" s="69" t="str">
        <f>IF(AND(Formulaire!$H$27=Aéroports!$E4637,--ISNUMBER(IFERROR(SEARCH(Formulaire!$H$28,$C4637,1),""))=1),MAX(O$1:O4636)+1,"")</f>
        <v/>
      </c>
      <c r="Q4637" s="91" t="str">
        <f>IFERROR(INDEX($C$2:$C$5193,MATCH(ROWS(M$2:M4637),M$2:M$5193,0)),"")</f>
        <v/>
      </c>
      <c r="R4637" s="70" t="str">
        <f>IFERROR(INDEX($C$2:$C$5193,MATCH(ROWS(N$2:N4637),N$2:N$5193,0)),"")</f>
        <v/>
      </c>
      <c r="S4637" s="92" t="str">
        <f>IFERROR(INDEX($C$2:$C$5193,MATCH(ROWS(O$2:O4637),O$2:O$5193,0)),"")</f>
        <v/>
      </c>
    </row>
    <row r="4638" spans="1:19" x14ac:dyDescent="0.25">
      <c r="A4638" s="68">
        <v>2969</v>
      </c>
      <c r="B4638" s="68" t="s">
        <v>13739</v>
      </c>
      <c r="C4638" s="68" t="s">
        <v>13740</v>
      </c>
      <c r="D4638" s="68" t="s">
        <v>13509</v>
      </c>
      <c r="E4638" s="68" t="s">
        <v>22461</v>
      </c>
      <c r="F4638" s="68" t="s">
        <v>13741</v>
      </c>
      <c r="G4638" s="68" t="s">
        <v>13742</v>
      </c>
      <c r="H4638" s="68">
        <v>53.393099999999997</v>
      </c>
      <c r="I4638" s="68">
        <v>58.755699999999997</v>
      </c>
      <c r="J4638" s="68">
        <v>1430</v>
      </c>
      <c r="K4638" s="68">
        <v>5</v>
      </c>
      <c r="L4638" s="68">
        <f>COUNTIFS(Aéroports!$C$2:$C$5193,Aéroports!$C4638,Aéroports!$D$2:$D$5193,Aéroports!$D4638)</f>
        <v>1</v>
      </c>
      <c r="M4638" s="68" t="str">
        <f>IF(AND(Formulaire!$H$15=Aéroports!$E4638,--ISNUMBER(IFERROR(SEARCH(Formulaire!$H$16,$C4638,1),""))=1),MAX(M$1:M4637)+1,"")</f>
        <v/>
      </c>
      <c r="N4638" s="68" t="str">
        <f>IF(AND(Formulaire!$H$21=Aéroports!$E4638,--ISNUMBER(IFERROR(SEARCH(Formulaire!$H$22,$C4638,1),""))=1),MAX(N$1:N4637)+1,"")</f>
        <v/>
      </c>
      <c r="O4638" s="68" t="str">
        <f>IF(AND(Formulaire!$H$27=Aéroports!$E4638,--ISNUMBER(IFERROR(SEARCH(Formulaire!$H$28,$C4638,1),""))=1),MAX(O$1:O4637)+1,"")</f>
        <v/>
      </c>
      <c r="Q4638" s="91" t="str">
        <f>IFERROR(INDEX($C$2:$C$5193,MATCH(ROWS(M$2:M4638),M$2:M$5193,0)),"")</f>
        <v/>
      </c>
      <c r="R4638" s="70" t="str">
        <f>IFERROR(INDEX($C$2:$C$5193,MATCH(ROWS(N$2:N4638),N$2:N$5193,0)),"")</f>
        <v/>
      </c>
      <c r="S4638" s="92" t="str">
        <f>IFERROR(INDEX($C$2:$C$5193,MATCH(ROWS(O$2:O4638),O$2:O$5193,0)),"")</f>
        <v/>
      </c>
    </row>
    <row r="4639" spans="1:19" x14ac:dyDescent="0.25">
      <c r="A4639" s="69">
        <v>2961</v>
      </c>
      <c r="B4639" s="69" t="s">
        <v>13743</v>
      </c>
      <c r="C4639" s="69" t="s">
        <v>13744</v>
      </c>
      <c r="D4639" s="69" t="s">
        <v>13509</v>
      </c>
      <c r="E4639" s="69" t="s">
        <v>22461</v>
      </c>
      <c r="F4639" s="69" t="s">
        <v>13745</v>
      </c>
      <c r="G4639" s="69" t="s">
        <v>13746</v>
      </c>
      <c r="H4639" s="69">
        <v>42.816800000000001</v>
      </c>
      <c r="I4639" s="69">
        <v>47.652299999999997</v>
      </c>
      <c r="J4639" s="69">
        <v>12</v>
      </c>
      <c r="K4639" s="69">
        <v>3</v>
      </c>
      <c r="L4639" s="69">
        <f>COUNTIFS(Aéroports!$C$2:$C$5193,Aéroports!$C4639,Aéroports!$D$2:$D$5193,Aéroports!$D4639)</f>
        <v>1</v>
      </c>
      <c r="M4639" s="69" t="str">
        <f>IF(AND(Formulaire!$H$15=Aéroports!$E4639,--ISNUMBER(IFERROR(SEARCH(Formulaire!$H$16,$C4639,1),""))=1),MAX(M$1:M4638)+1,"")</f>
        <v/>
      </c>
      <c r="N4639" s="69" t="str">
        <f>IF(AND(Formulaire!$H$21=Aéroports!$E4639,--ISNUMBER(IFERROR(SEARCH(Formulaire!$H$22,$C4639,1),""))=1),MAX(N$1:N4638)+1,"")</f>
        <v/>
      </c>
      <c r="O4639" s="69" t="str">
        <f>IF(AND(Formulaire!$H$27=Aéroports!$E4639,--ISNUMBER(IFERROR(SEARCH(Formulaire!$H$28,$C4639,1),""))=1),MAX(O$1:O4638)+1,"")</f>
        <v/>
      </c>
      <c r="Q4639" s="91" t="str">
        <f>IFERROR(INDEX($C$2:$C$5193,MATCH(ROWS(M$2:M4639),M$2:M$5193,0)),"")</f>
        <v/>
      </c>
      <c r="R4639" s="70" t="str">
        <f>IFERROR(INDEX($C$2:$C$5193,MATCH(ROWS(N$2:N4639),N$2:N$5193,0)),"")</f>
        <v/>
      </c>
      <c r="S4639" s="92" t="str">
        <f>IFERROR(INDEX($C$2:$C$5193,MATCH(ROWS(O$2:O4639),O$2:O$5193,0)),"")</f>
        <v/>
      </c>
    </row>
    <row r="4640" spans="1:19" x14ac:dyDescent="0.25">
      <c r="A4640" s="68">
        <v>9371</v>
      </c>
      <c r="B4640" s="68" t="s">
        <v>13747</v>
      </c>
      <c r="C4640" s="68" t="s">
        <v>13748</v>
      </c>
      <c r="D4640" s="68" t="s">
        <v>13509</v>
      </c>
      <c r="E4640" s="68" t="s">
        <v>22461</v>
      </c>
      <c r="F4640" s="68" t="s">
        <v>13749</v>
      </c>
      <c r="G4640" s="68" t="s">
        <v>13750</v>
      </c>
      <c r="H4640" s="68">
        <v>64.667000000000002</v>
      </c>
      <c r="I4640" s="68">
        <v>170.417</v>
      </c>
      <c r="J4640" s="68">
        <v>0</v>
      </c>
      <c r="K4640" s="68">
        <v>12</v>
      </c>
      <c r="L4640" s="68">
        <f>COUNTIFS(Aéroports!$C$2:$C$5193,Aéroports!$C4640,Aéroports!$D$2:$D$5193,Aéroports!$D4640)</f>
        <v>1</v>
      </c>
      <c r="M4640" s="68" t="str">
        <f>IF(AND(Formulaire!$H$15=Aéroports!$E4640,--ISNUMBER(IFERROR(SEARCH(Formulaire!$H$16,$C4640,1),""))=1),MAX(M$1:M4639)+1,"")</f>
        <v/>
      </c>
      <c r="N4640" s="68" t="str">
        <f>IF(AND(Formulaire!$H$21=Aéroports!$E4640,--ISNUMBER(IFERROR(SEARCH(Formulaire!$H$22,$C4640,1),""))=1),MAX(N$1:N4639)+1,"")</f>
        <v/>
      </c>
      <c r="O4640" s="68" t="str">
        <f>IF(AND(Formulaire!$H$27=Aéroports!$E4640,--ISNUMBER(IFERROR(SEARCH(Formulaire!$H$28,$C4640,1),""))=1),MAX(O$1:O4639)+1,"")</f>
        <v/>
      </c>
      <c r="Q4640" s="91" t="str">
        <f>IFERROR(INDEX($C$2:$C$5193,MATCH(ROWS(M$2:M4640),M$2:M$5193,0)),"")</f>
        <v/>
      </c>
      <c r="R4640" s="70" t="str">
        <f>IFERROR(INDEX($C$2:$C$5193,MATCH(ROWS(N$2:N4640),N$2:N$5193,0)),"")</f>
        <v/>
      </c>
      <c r="S4640" s="92" t="str">
        <f>IFERROR(INDEX($C$2:$C$5193,MATCH(ROWS(O$2:O4640),O$2:O$5193,0)),"")</f>
        <v/>
      </c>
    </row>
    <row r="4641" spans="1:19" x14ac:dyDescent="0.25">
      <c r="A4641" s="69">
        <v>2962</v>
      </c>
      <c r="B4641" s="69" t="s">
        <v>13751</v>
      </c>
      <c r="C4641" s="69" t="s">
        <v>13752</v>
      </c>
      <c r="D4641" s="69" t="s">
        <v>13509</v>
      </c>
      <c r="E4641" s="69" t="s">
        <v>22461</v>
      </c>
      <c r="F4641" s="69" t="s">
        <v>13753</v>
      </c>
      <c r="G4641" s="69" t="s">
        <v>13754</v>
      </c>
      <c r="H4641" s="69">
        <v>44.225099999999998</v>
      </c>
      <c r="I4641" s="69">
        <v>43.081899999999997</v>
      </c>
      <c r="J4641" s="69">
        <v>1054</v>
      </c>
      <c r="K4641" s="69">
        <v>3</v>
      </c>
      <c r="L4641" s="69">
        <f>COUNTIFS(Aéroports!$C$2:$C$5193,Aéroports!$C4641,Aéroports!$D$2:$D$5193,Aéroports!$D4641)</f>
        <v>1</v>
      </c>
      <c r="M4641" s="69" t="str">
        <f>IF(AND(Formulaire!$H$15=Aéroports!$E4641,--ISNUMBER(IFERROR(SEARCH(Formulaire!$H$16,$C4641,1),""))=1),MAX(M$1:M4640)+1,"")</f>
        <v/>
      </c>
      <c r="N4641" s="69" t="str">
        <f>IF(AND(Formulaire!$H$21=Aéroports!$E4641,--ISNUMBER(IFERROR(SEARCH(Formulaire!$H$22,$C4641,1),""))=1),MAX(N$1:N4640)+1,"")</f>
        <v/>
      </c>
      <c r="O4641" s="69" t="str">
        <f>IF(AND(Formulaire!$H$27=Aéroports!$E4641,--ISNUMBER(IFERROR(SEARCH(Formulaire!$H$28,$C4641,1),""))=1),MAX(O$1:O4640)+1,"")</f>
        <v/>
      </c>
      <c r="Q4641" s="91" t="str">
        <f>IFERROR(INDEX($C$2:$C$5193,MATCH(ROWS(M$2:M4641),M$2:M$5193,0)),"")</f>
        <v/>
      </c>
      <c r="R4641" s="70" t="str">
        <f>IFERROR(INDEX($C$2:$C$5193,MATCH(ROWS(N$2:N4641),N$2:N$5193,0)),"")</f>
        <v/>
      </c>
      <c r="S4641" s="92" t="str">
        <f>IFERROR(INDEX($C$2:$C$5193,MATCH(ROWS(O$2:O4641),O$2:O$5193,0)),"")</f>
        <v/>
      </c>
    </row>
    <row r="4642" spans="1:19" x14ac:dyDescent="0.25">
      <c r="A4642" s="68">
        <v>2925</v>
      </c>
      <c r="B4642" s="68" t="s">
        <v>13755</v>
      </c>
      <c r="C4642" s="68" t="s">
        <v>13756</v>
      </c>
      <c r="D4642" s="68" t="s">
        <v>13509</v>
      </c>
      <c r="E4642" s="68" t="s">
        <v>22461</v>
      </c>
      <c r="F4642" s="68" t="s">
        <v>13757</v>
      </c>
      <c r="G4642" s="68" t="s">
        <v>13758</v>
      </c>
      <c r="H4642" s="68">
        <v>62.534700000000001</v>
      </c>
      <c r="I4642" s="68">
        <v>114.039</v>
      </c>
      <c r="J4642" s="68">
        <v>1156</v>
      </c>
      <c r="K4642" s="68">
        <v>9</v>
      </c>
      <c r="L4642" s="68">
        <f>COUNTIFS(Aéroports!$C$2:$C$5193,Aéroports!$C4642,Aéroports!$D$2:$D$5193,Aéroports!$D4642)</f>
        <v>1</v>
      </c>
      <c r="M4642" s="68" t="str">
        <f>IF(AND(Formulaire!$H$15=Aéroports!$E4642,--ISNUMBER(IFERROR(SEARCH(Formulaire!$H$16,$C4642,1),""))=1),MAX(M$1:M4641)+1,"")</f>
        <v/>
      </c>
      <c r="N4642" s="68" t="str">
        <f>IF(AND(Formulaire!$H$21=Aéroports!$E4642,--ISNUMBER(IFERROR(SEARCH(Formulaire!$H$22,$C4642,1),""))=1),MAX(N$1:N4641)+1,"")</f>
        <v/>
      </c>
      <c r="O4642" s="68" t="str">
        <f>IF(AND(Formulaire!$H$27=Aéroports!$E4642,--ISNUMBER(IFERROR(SEARCH(Formulaire!$H$28,$C4642,1),""))=1),MAX(O$1:O4641)+1,"")</f>
        <v/>
      </c>
      <c r="Q4642" s="91" t="str">
        <f>IFERROR(INDEX($C$2:$C$5193,MATCH(ROWS(M$2:M4642),M$2:M$5193,0)),"")</f>
        <v/>
      </c>
      <c r="R4642" s="70" t="str">
        <f>IFERROR(INDEX($C$2:$C$5193,MATCH(ROWS(N$2:N4642),N$2:N$5193,0)),"")</f>
        <v/>
      </c>
      <c r="S4642" s="92" t="str">
        <f>IFERROR(INDEX($C$2:$C$5193,MATCH(ROWS(O$2:O4642),O$2:O$5193,0)),"")</f>
        <v/>
      </c>
    </row>
    <row r="4643" spans="1:19" x14ac:dyDescent="0.25">
      <c r="A4643" s="69">
        <v>2985</v>
      </c>
      <c r="B4643" s="69" t="s">
        <v>13766</v>
      </c>
      <c r="C4643" s="69" t="s">
        <v>13760</v>
      </c>
      <c r="D4643" s="69" t="s">
        <v>13509</v>
      </c>
      <c r="E4643" s="69" t="s">
        <v>22461</v>
      </c>
      <c r="F4643" s="69" t="s">
        <v>13767</v>
      </c>
      <c r="G4643" s="69" t="s">
        <v>13768</v>
      </c>
      <c r="H4643" s="69">
        <v>55.9726</v>
      </c>
      <c r="I4643" s="69">
        <v>37.4146</v>
      </c>
      <c r="J4643" s="69">
        <v>622</v>
      </c>
      <c r="K4643" s="69">
        <v>3</v>
      </c>
      <c r="L4643" s="69">
        <f>COUNTIFS(Aéroports!$C$2:$C$5193,Aéroports!$C4643,Aéroports!$D$2:$D$5193,Aéroports!$D4643)</f>
        <v>1</v>
      </c>
      <c r="M4643" s="69" t="str">
        <f>IF(AND(Formulaire!$H$15=Aéroports!$E4643,--ISNUMBER(IFERROR(SEARCH(Formulaire!$H$16,$C4643,1),""))=1),MAX(M$1:M4642)+1,"")</f>
        <v/>
      </c>
      <c r="N4643" s="69" t="str">
        <f>IF(AND(Formulaire!$H$21=Aéroports!$E4643,--ISNUMBER(IFERROR(SEARCH(Formulaire!$H$22,$C4643,1),""))=1),MAX(N$1:N4642)+1,"")</f>
        <v/>
      </c>
      <c r="O4643" s="69" t="str">
        <f>IF(AND(Formulaire!$H$27=Aéroports!$E4643,--ISNUMBER(IFERROR(SEARCH(Formulaire!$H$28,$C4643,1),""))=1),MAX(O$1:O4642)+1,"")</f>
        <v/>
      </c>
      <c r="Q4643" s="91" t="str">
        <f>IFERROR(INDEX($C$2:$C$5193,MATCH(ROWS(M$2:M4643),M$2:M$5193,0)),"")</f>
        <v/>
      </c>
      <c r="R4643" s="70" t="str">
        <f>IFERROR(INDEX($C$2:$C$5193,MATCH(ROWS(N$2:N4643),N$2:N$5193,0)),"")</f>
        <v/>
      </c>
      <c r="S4643" s="92" t="str">
        <f>IFERROR(INDEX($C$2:$C$5193,MATCH(ROWS(O$2:O4643),O$2:O$5193,0)),"")</f>
        <v/>
      </c>
    </row>
    <row r="4644" spans="1:19" x14ac:dyDescent="0.25">
      <c r="A4644" s="68">
        <v>2949</v>
      </c>
      <c r="B4644" s="68" t="s">
        <v>13772</v>
      </c>
      <c r="C4644" s="68" t="s">
        <v>13773</v>
      </c>
      <c r="D4644" s="68" t="s">
        <v>13509</v>
      </c>
      <c r="E4644" s="68" t="s">
        <v>22461</v>
      </c>
      <c r="F4644" s="68" t="s">
        <v>13774</v>
      </c>
      <c r="G4644" s="68" t="s">
        <v>13775</v>
      </c>
      <c r="H4644" s="68">
        <v>68.781700000000001</v>
      </c>
      <c r="I4644" s="68">
        <v>32.750799999999998</v>
      </c>
      <c r="J4644" s="68">
        <v>266</v>
      </c>
      <c r="K4644" s="68">
        <v>3</v>
      </c>
      <c r="L4644" s="68">
        <f>COUNTIFS(Aéroports!$C$2:$C$5193,Aéroports!$C4644,Aéroports!$D$2:$D$5193,Aéroports!$D4644)</f>
        <v>1</v>
      </c>
      <c r="M4644" s="68" t="str">
        <f>IF(AND(Formulaire!$H$15=Aéroports!$E4644,--ISNUMBER(IFERROR(SEARCH(Formulaire!$H$16,$C4644,1),""))=1),MAX(M$1:M4643)+1,"")</f>
        <v/>
      </c>
      <c r="N4644" s="68" t="str">
        <f>IF(AND(Formulaire!$H$21=Aéroports!$E4644,--ISNUMBER(IFERROR(SEARCH(Formulaire!$H$22,$C4644,1),""))=1),MAX(N$1:N4643)+1,"")</f>
        <v/>
      </c>
      <c r="O4644" s="68" t="str">
        <f>IF(AND(Formulaire!$H$27=Aéroports!$E4644,--ISNUMBER(IFERROR(SEARCH(Formulaire!$H$28,$C4644,1),""))=1),MAX(O$1:O4643)+1,"")</f>
        <v/>
      </c>
      <c r="Q4644" s="91" t="str">
        <f>IFERROR(INDEX($C$2:$C$5193,MATCH(ROWS(M$2:M4644),M$2:M$5193,0)),"")</f>
        <v/>
      </c>
      <c r="R4644" s="70" t="str">
        <f>IFERROR(INDEX($C$2:$C$5193,MATCH(ROWS(N$2:N4644),N$2:N$5193,0)),"")</f>
        <v/>
      </c>
      <c r="S4644" s="92" t="str">
        <f>IFERROR(INDEX($C$2:$C$5193,MATCH(ROWS(O$2:O4644),O$2:O$5193,0)),"")</f>
        <v/>
      </c>
    </row>
    <row r="4645" spans="1:19" x14ac:dyDescent="0.25">
      <c r="A4645" s="69">
        <v>6143</v>
      </c>
      <c r="B4645" s="69" t="s">
        <v>13776</v>
      </c>
      <c r="C4645" s="69" t="s">
        <v>13777</v>
      </c>
      <c r="D4645" s="69" t="s">
        <v>13509</v>
      </c>
      <c r="E4645" s="69" t="s">
        <v>22461</v>
      </c>
      <c r="F4645" s="69" t="s">
        <v>13778</v>
      </c>
      <c r="G4645" s="69" t="s">
        <v>13779</v>
      </c>
      <c r="H4645" s="69">
        <v>65.480900000000005</v>
      </c>
      <c r="I4645" s="69">
        <v>72.698899999999995</v>
      </c>
      <c r="J4645" s="69">
        <v>49</v>
      </c>
      <c r="K4645" s="69">
        <v>5</v>
      </c>
      <c r="L4645" s="69">
        <f>COUNTIFS(Aéroports!$C$2:$C$5193,Aéroports!$C4645,Aéroports!$D$2:$D$5193,Aéroports!$D4645)</f>
        <v>1</v>
      </c>
      <c r="M4645" s="69" t="str">
        <f>IF(AND(Formulaire!$H$15=Aéroports!$E4645,--ISNUMBER(IFERROR(SEARCH(Formulaire!$H$16,$C4645,1),""))=1),MAX(M$1:M4644)+1,"")</f>
        <v/>
      </c>
      <c r="N4645" s="69" t="str">
        <f>IF(AND(Formulaire!$H$21=Aéroports!$E4645,--ISNUMBER(IFERROR(SEARCH(Formulaire!$H$22,$C4645,1),""))=1),MAX(N$1:N4644)+1,"")</f>
        <v/>
      </c>
      <c r="O4645" s="69" t="str">
        <f>IF(AND(Formulaire!$H$27=Aéroports!$E4645,--ISNUMBER(IFERROR(SEARCH(Formulaire!$H$28,$C4645,1),""))=1),MAX(O$1:O4644)+1,"")</f>
        <v/>
      </c>
      <c r="Q4645" s="91" t="str">
        <f>IFERROR(INDEX($C$2:$C$5193,MATCH(ROWS(M$2:M4645),M$2:M$5193,0)),"")</f>
        <v/>
      </c>
      <c r="R4645" s="70" t="str">
        <f>IFERROR(INDEX($C$2:$C$5193,MATCH(ROWS(N$2:N4645),N$2:N$5193,0)),"")</f>
        <v/>
      </c>
      <c r="S4645" s="92" t="str">
        <f>IFERROR(INDEX($C$2:$C$5193,MATCH(ROWS(O$2:O4645),O$2:O$5193,0)),"")</f>
        <v/>
      </c>
    </row>
    <row r="4646" spans="1:19" x14ac:dyDescent="0.25">
      <c r="A4646" s="68">
        <v>6123</v>
      </c>
      <c r="B4646" s="68" t="s">
        <v>13780</v>
      </c>
      <c r="C4646" s="68" t="s">
        <v>13781</v>
      </c>
      <c r="D4646" s="68" t="s">
        <v>13509</v>
      </c>
      <c r="E4646" s="68" t="s">
        <v>22461</v>
      </c>
      <c r="F4646" s="68" t="s">
        <v>13782</v>
      </c>
      <c r="G4646" s="68" t="s">
        <v>13783</v>
      </c>
      <c r="H4646" s="68">
        <v>43.512900000000002</v>
      </c>
      <c r="I4646" s="68">
        <v>43.636600000000001</v>
      </c>
      <c r="J4646" s="68">
        <v>1461</v>
      </c>
      <c r="K4646" s="68">
        <v>3</v>
      </c>
      <c r="L4646" s="68">
        <f>COUNTIFS(Aéroports!$C$2:$C$5193,Aéroports!$C4646,Aéroports!$D$2:$D$5193,Aéroports!$D4646)</f>
        <v>1</v>
      </c>
      <c r="M4646" s="68" t="str">
        <f>IF(AND(Formulaire!$H$15=Aéroports!$E4646,--ISNUMBER(IFERROR(SEARCH(Formulaire!$H$16,$C4646,1),""))=1),MAX(M$1:M4645)+1,"")</f>
        <v/>
      </c>
      <c r="N4646" s="68" t="str">
        <f>IF(AND(Formulaire!$H$21=Aéroports!$E4646,--ISNUMBER(IFERROR(SEARCH(Formulaire!$H$22,$C4646,1),""))=1),MAX(N$1:N4645)+1,"")</f>
        <v/>
      </c>
      <c r="O4646" s="68" t="str">
        <f>IF(AND(Formulaire!$H$27=Aéroports!$E4646,--ISNUMBER(IFERROR(SEARCH(Formulaire!$H$28,$C4646,1),""))=1),MAX(O$1:O4645)+1,"")</f>
        <v/>
      </c>
      <c r="Q4646" s="91" t="str">
        <f>IFERROR(INDEX($C$2:$C$5193,MATCH(ROWS(M$2:M4646),M$2:M$5193,0)),"")</f>
        <v/>
      </c>
      <c r="R4646" s="70" t="str">
        <f>IFERROR(INDEX($C$2:$C$5193,MATCH(ROWS(N$2:N4646),N$2:N$5193,0)),"")</f>
        <v/>
      </c>
      <c r="S4646" s="92" t="str">
        <f>IFERROR(INDEX($C$2:$C$5193,MATCH(ROWS(O$2:O4646),O$2:O$5193,0)),"")</f>
        <v/>
      </c>
    </row>
    <row r="4647" spans="1:19" x14ac:dyDescent="0.25">
      <c r="A4647" s="69">
        <v>4371</v>
      </c>
      <c r="B4647" s="69" t="s">
        <v>13784</v>
      </c>
      <c r="C4647" s="69" t="s">
        <v>13785</v>
      </c>
      <c r="D4647" s="69" t="s">
        <v>13509</v>
      </c>
      <c r="E4647" s="69" t="s">
        <v>22461</v>
      </c>
      <c r="F4647" s="69" t="s">
        <v>13786</v>
      </c>
      <c r="G4647" s="69" t="s">
        <v>13787</v>
      </c>
      <c r="H4647" s="69">
        <v>67.64</v>
      </c>
      <c r="I4647" s="69">
        <v>53.121899999999997</v>
      </c>
      <c r="J4647" s="69">
        <v>36</v>
      </c>
      <c r="K4647" s="69">
        <v>3</v>
      </c>
      <c r="L4647" s="69">
        <f>COUNTIFS(Aéroports!$C$2:$C$5193,Aéroports!$C4647,Aéroports!$D$2:$D$5193,Aéroports!$D4647)</f>
        <v>1</v>
      </c>
      <c r="M4647" s="69" t="str">
        <f>IF(AND(Formulaire!$H$15=Aéroports!$E4647,--ISNUMBER(IFERROR(SEARCH(Formulaire!$H$16,$C4647,1),""))=1),MAX(M$1:M4646)+1,"")</f>
        <v/>
      </c>
      <c r="N4647" s="69" t="str">
        <f>IF(AND(Formulaire!$H$21=Aéroports!$E4647,--ISNUMBER(IFERROR(SEARCH(Formulaire!$H$22,$C4647,1),""))=1),MAX(N$1:N4646)+1,"")</f>
        <v/>
      </c>
      <c r="O4647" s="69" t="str">
        <f>IF(AND(Formulaire!$H$27=Aéroports!$E4647,--ISNUMBER(IFERROR(SEARCH(Formulaire!$H$28,$C4647,1),""))=1),MAX(O$1:O4646)+1,"")</f>
        <v/>
      </c>
      <c r="Q4647" s="91" t="str">
        <f>IFERROR(INDEX($C$2:$C$5193,MATCH(ROWS(M$2:M4647),M$2:M$5193,0)),"")</f>
        <v/>
      </c>
      <c r="R4647" s="70" t="str">
        <f>IFERROR(INDEX($C$2:$C$5193,MATCH(ROWS(N$2:N4647),N$2:N$5193,0)),"")</f>
        <v/>
      </c>
      <c r="S4647" s="92" t="str">
        <f>IFERROR(INDEX($C$2:$C$5193,MATCH(ROWS(O$2:O4647),O$2:O$5193,0)),"")</f>
        <v/>
      </c>
    </row>
    <row r="4648" spans="1:19" x14ac:dyDescent="0.25">
      <c r="A4648" s="68">
        <v>6145</v>
      </c>
      <c r="B4648" s="68" t="s">
        <v>13788</v>
      </c>
      <c r="C4648" s="68" t="s">
        <v>13789</v>
      </c>
      <c r="D4648" s="68" t="s">
        <v>13509</v>
      </c>
      <c r="E4648" s="68" t="s">
        <v>22461</v>
      </c>
      <c r="F4648" s="68" t="s">
        <v>13790</v>
      </c>
      <c r="G4648" s="68" t="s">
        <v>13791</v>
      </c>
      <c r="H4648" s="68">
        <v>61.1083</v>
      </c>
      <c r="I4648" s="68">
        <v>72.650000000000006</v>
      </c>
      <c r="J4648" s="68">
        <v>115</v>
      </c>
      <c r="K4648" s="68">
        <v>5</v>
      </c>
      <c r="L4648" s="68">
        <f>COUNTIFS(Aéroports!$C$2:$C$5193,Aéroports!$C4648,Aéroports!$D$2:$D$5193,Aéroports!$D4648)</f>
        <v>1</v>
      </c>
      <c r="M4648" s="68" t="str">
        <f>IF(AND(Formulaire!$H$15=Aéroports!$E4648,--ISNUMBER(IFERROR(SEARCH(Formulaire!$H$16,$C4648,1),""))=1),MAX(M$1:M4647)+1,"")</f>
        <v/>
      </c>
      <c r="N4648" s="68" t="str">
        <f>IF(AND(Formulaire!$H$21=Aéroports!$E4648,--ISNUMBER(IFERROR(SEARCH(Formulaire!$H$22,$C4648,1),""))=1),MAX(N$1:N4647)+1,"")</f>
        <v/>
      </c>
      <c r="O4648" s="68" t="str">
        <f>IF(AND(Formulaire!$H$27=Aéroports!$E4648,--ISNUMBER(IFERROR(SEARCH(Formulaire!$H$28,$C4648,1),""))=1),MAX(O$1:O4647)+1,"")</f>
        <v/>
      </c>
      <c r="Q4648" s="91" t="str">
        <f>IFERROR(INDEX($C$2:$C$5193,MATCH(ROWS(M$2:M4648),M$2:M$5193,0)),"")</f>
        <v/>
      </c>
      <c r="R4648" s="70" t="str">
        <f>IFERROR(INDEX($C$2:$C$5193,MATCH(ROWS(N$2:N4648),N$2:N$5193,0)),"")</f>
        <v/>
      </c>
      <c r="S4648" s="92" t="str">
        <f>IFERROR(INDEX($C$2:$C$5193,MATCH(ROWS(O$2:O4648),O$2:O$5193,0)),"")</f>
        <v/>
      </c>
    </row>
    <row r="4649" spans="1:19" x14ac:dyDescent="0.25">
      <c r="A4649" s="69">
        <v>6091</v>
      </c>
      <c r="B4649" s="69" t="s">
        <v>13792</v>
      </c>
      <c r="C4649" s="69" t="s">
        <v>13793</v>
      </c>
      <c r="D4649" s="69" t="s">
        <v>13509</v>
      </c>
      <c r="E4649" s="69" t="s">
        <v>22461</v>
      </c>
      <c r="F4649" s="69" t="s">
        <v>13794</v>
      </c>
      <c r="G4649" s="69" t="s">
        <v>13795</v>
      </c>
      <c r="H4649" s="69">
        <v>56.913899999999998</v>
      </c>
      <c r="I4649" s="69">
        <v>124.914</v>
      </c>
      <c r="J4649" s="69">
        <v>2812</v>
      </c>
      <c r="K4649" s="69">
        <v>9</v>
      </c>
      <c r="L4649" s="69">
        <f>COUNTIFS(Aéroports!$C$2:$C$5193,Aéroports!$C4649,Aéroports!$D$2:$D$5193,Aéroports!$D4649)</f>
        <v>1</v>
      </c>
      <c r="M4649" s="69" t="str">
        <f>IF(AND(Formulaire!$H$15=Aéroports!$E4649,--ISNUMBER(IFERROR(SEARCH(Formulaire!$H$16,$C4649,1),""))=1),MAX(M$1:M4648)+1,"")</f>
        <v/>
      </c>
      <c r="N4649" s="69" t="str">
        <f>IF(AND(Formulaire!$H$21=Aéroports!$E4649,--ISNUMBER(IFERROR(SEARCH(Formulaire!$H$22,$C4649,1),""))=1),MAX(N$1:N4648)+1,"")</f>
        <v/>
      </c>
      <c r="O4649" s="69" t="str">
        <f>IF(AND(Formulaire!$H$27=Aéroports!$E4649,--ISNUMBER(IFERROR(SEARCH(Formulaire!$H$28,$C4649,1),""))=1),MAX(O$1:O4648)+1,"")</f>
        <v/>
      </c>
      <c r="Q4649" s="91" t="str">
        <f>IFERROR(INDEX($C$2:$C$5193,MATCH(ROWS(M$2:M4649),M$2:M$5193,0)),"")</f>
        <v/>
      </c>
      <c r="R4649" s="70" t="str">
        <f>IFERROR(INDEX($C$2:$C$5193,MATCH(ROWS(N$2:N4649),N$2:N$5193,0)),"")</f>
        <v/>
      </c>
      <c r="S4649" s="92" t="str">
        <f>IFERROR(INDEX($C$2:$C$5193,MATCH(ROWS(O$2:O4649),O$2:O$5193,0)),"")</f>
        <v/>
      </c>
    </row>
    <row r="4650" spans="1:19" x14ac:dyDescent="0.25">
      <c r="A4650" s="68">
        <v>11962</v>
      </c>
      <c r="B4650" s="68" t="s">
        <v>13796</v>
      </c>
      <c r="C4650" s="68" t="s">
        <v>13796</v>
      </c>
      <c r="D4650" s="68" t="s">
        <v>13509</v>
      </c>
      <c r="E4650" s="68" t="s">
        <v>22461</v>
      </c>
      <c r="F4650" s="68" t="s">
        <v>13797</v>
      </c>
      <c r="G4650" s="68" t="s">
        <v>13798</v>
      </c>
      <c r="H4650" s="68">
        <v>53.155000000000001</v>
      </c>
      <c r="I4650" s="68">
        <v>140.65</v>
      </c>
      <c r="J4650" s="68">
        <v>170</v>
      </c>
      <c r="K4650" s="68" t="s">
        <v>340</v>
      </c>
      <c r="L4650" s="68">
        <f>COUNTIFS(Aéroports!$C$2:$C$5193,Aéroports!$C4650,Aéroports!$D$2:$D$5193,Aéroports!$D4650)</f>
        <v>1</v>
      </c>
      <c r="M4650" s="68" t="str">
        <f>IF(AND(Formulaire!$H$15=Aéroports!$E4650,--ISNUMBER(IFERROR(SEARCH(Formulaire!$H$16,$C4650,1),""))=1),MAX(M$1:M4649)+1,"")</f>
        <v/>
      </c>
      <c r="N4650" s="68" t="str">
        <f>IF(AND(Formulaire!$H$21=Aéroports!$E4650,--ISNUMBER(IFERROR(SEARCH(Formulaire!$H$22,$C4650,1),""))=1),MAX(N$1:N4649)+1,"")</f>
        <v/>
      </c>
      <c r="O4650" s="68" t="str">
        <f>IF(AND(Formulaire!$H$27=Aéroports!$E4650,--ISNUMBER(IFERROR(SEARCH(Formulaire!$H$28,$C4650,1),""))=1),MAX(O$1:O4649)+1,"")</f>
        <v/>
      </c>
      <c r="Q4650" s="91" t="str">
        <f>IFERROR(INDEX($C$2:$C$5193,MATCH(ROWS(M$2:M4650),M$2:M$5193,0)),"")</f>
        <v/>
      </c>
      <c r="R4650" s="70" t="str">
        <f>IFERROR(INDEX($C$2:$C$5193,MATCH(ROWS(N$2:N4650),N$2:N$5193,0)),"")</f>
        <v/>
      </c>
      <c r="S4650" s="92" t="str">
        <f>IFERROR(INDEX($C$2:$C$5193,MATCH(ROWS(O$2:O4650),O$2:O$5193,0)),"")</f>
        <v/>
      </c>
    </row>
    <row r="4651" spans="1:19" x14ac:dyDescent="0.25">
      <c r="A4651" s="69">
        <v>6969</v>
      </c>
      <c r="B4651" s="69" t="s">
        <v>13799</v>
      </c>
      <c r="C4651" s="69" t="s">
        <v>13800</v>
      </c>
      <c r="D4651" s="69" t="s">
        <v>13509</v>
      </c>
      <c r="E4651" s="69" t="s">
        <v>22461</v>
      </c>
      <c r="F4651" s="69" t="s">
        <v>13801</v>
      </c>
      <c r="G4651" s="69" t="s">
        <v>13802</v>
      </c>
      <c r="H4651" s="69">
        <v>55.564700000000002</v>
      </c>
      <c r="I4651" s="69">
        <v>52.092500000000001</v>
      </c>
      <c r="J4651" s="69">
        <v>643</v>
      </c>
      <c r="K4651" s="69">
        <v>3</v>
      </c>
      <c r="L4651" s="69">
        <f>COUNTIFS(Aéroports!$C$2:$C$5193,Aéroports!$C4651,Aéroports!$D$2:$D$5193,Aéroports!$D4651)</f>
        <v>1</v>
      </c>
      <c r="M4651" s="69" t="str">
        <f>IF(AND(Formulaire!$H$15=Aéroports!$E4651,--ISNUMBER(IFERROR(SEARCH(Formulaire!$H$16,$C4651,1),""))=1),MAX(M$1:M4650)+1,"")</f>
        <v/>
      </c>
      <c r="N4651" s="69" t="str">
        <f>IF(AND(Formulaire!$H$21=Aéroports!$E4651,--ISNUMBER(IFERROR(SEARCH(Formulaire!$H$22,$C4651,1),""))=1),MAX(N$1:N4650)+1,"")</f>
        <v/>
      </c>
      <c r="O4651" s="69" t="str">
        <f>IF(AND(Formulaire!$H$27=Aéroports!$E4651,--ISNUMBER(IFERROR(SEARCH(Formulaire!$H$28,$C4651,1),""))=1),MAX(O$1:O4650)+1,"")</f>
        <v/>
      </c>
      <c r="Q4651" s="91" t="str">
        <f>IFERROR(INDEX($C$2:$C$5193,MATCH(ROWS(M$2:M4651),M$2:M$5193,0)),"")</f>
        <v/>
      </c>
      <c r="R4651" s="70" t="str">
        <f>IFERROR(INDEX($C$2:$C$5193,MATCH(ROWS(N$2:N4651),N$2:N$5193,0)),"")</f>
        <v/>
      </c>
      <c r="S4651" s="92" t="str">
        <f>IFERROR(INDEX($C$2:$C$5193,MATCH(ROWS(O$2:O4651),O$2:O$5193,0)),"")</f>
        <v/>
      </c>
    </row>
    <row r="4652" spans="1:19" x14ac:dyDescent="0.25">
      <c r="A4652" s="68">
        <v>2972</v>
      </c>
      <c r="B4652" s="68" t="s">
        <v>13803</v>
      </c>
      <c r="C4652" s="68" t="s">
        <v>13804</v>
      </c>
      <c r="D4652" s="68" t="s">
        <v>13509</v>
      </c>
      <c r="E4652" s="68" t="s">
        <v>22461</v>
      </c>
      <c r="F4652" s="68" t="s">
        <v>13805</v>
      </c>
      <c r="G4652" s="68" t="s">
        <v>13806</v>
      </c>
      <c r="H4652" s="68">
        <v>60.949300000000001</v>
      </c>
      <c r="I4652" s="68">
        <v>76.483599999999996</v>
      </c>
      <c r="J4652" s="68">
        <v>177</v>
      </c>
      <c r="K4652" s="68">
        <v>5</v>
      </c>
      <c r="L4652" s="68">
        <f>COUNTIFS(Aéroports!$C$2:$C$5193,Aéroports!$C4652,Aéroports!$D$2:$D$5193,Aéroports!$D4652)</f>
        <v>1</v>
      </c>
      <c r="M4652" s="68" t="str">
        <f>IF(AND(Formulaire!$H$15=Aéroports!$E4652,--ISNUMBER(IFERROR(SEARCH(Formulaire!$H$16,$C4652,1),""))=1),MAX(M$1:M4651)+1,"")</f>
        <v/>
      </c>
      <c r="N4652" s="68" t="str">
        <f>IF(AND(Formulaire!$H$21=Aéroports!$E4652,--ISNUMBER(IFERROR(SEARCH(Formulaire!$H$22,$C4652,1),""))=1),MAX(N$1:N4651)+1,"")</f>
        <v/>
      </c>
      <c r="O4652" s="68" t="str">
        <f>IF(AND(Formulaire!$H$27=Aéroports!$E4652,--ISNUMBER(IFERROR(SEARCH(Formulaire!$H$28,$C4652,1),""))=1),MAX(O$1:O4651)+1,"")</f>
        <v/>
      </c>
      <c r="Q4652" s="91" t="str">
        <f>IFERROR(INDEX($C$2:$C$5193,MATCH(ROWS(M$2:M4652),M$2:M$5193,0)),"")</f>
        <v/>
      </c>
      <c r="R4652" s="70" t="str">
        <f>IFERROR(INDEX($C$2:$C$5193,MATCH(ROWS(N$2:N4652),N$2:N$5193,0)),"")</f>
        <v/>
      </c>
      <c r="S4652" s="92" t="str">
        <f>IFERROR(INDEX($C$2:$C$5193,MATCH(ROWS(O$2:O4652),O$2:O$5193,0)),"")</f>
        <v/>
      </c>
    </row>
    <row r="4653" spans="1:19" x14ac:dyDescent="0.25">
      <c r="A4653" s="69">
        <v>4274</v>
      </c>
      <c r="B4653" s="69" t="s">
        <v>13807</v>
      </c>
      <c r="C4653" s="69" t="s">
        <v>13808</v>
      </c>
      <c r="D4653" s="69" t="s">
        <v>13509</v>
      </c>
      <c r="E4653" s="69" t="s">
        <v>22461</v>
      </c>
      <c r="F4653" s="69" t="s">
        <v>13809</v>
      </c>
      <c r="G4653" s="69" t="s">
        <v>13810</v>
      </c>
      <c r="H4653" s="69">
        <v>56.2301</v>
      </c>
      <c r="I4653" s="69">
        <v>43.783999999999999</v>
      </c>
      <c r="J4653" s="69">
        <v>256</v>
      </c>
      <c r="K4653" s="69">
        <v>3</v>
      </c>
      <c r="L4653" s="69">
        <f>COUNTIFS(Aéroports!$C$2:$C$5193,Aéroports!$C4653,Aéroports!$D$2:$D$5193,Aéroports!$D4653)</f>
        <v>1</v>
      </c>
      <c r="M4653" s="69" t="str">
        <f>IF(AND(Formulaire!$H$15=Aéroports!$E4653,--ISNUMBER(IFERROR(SEARCH(Formulaire!$H$16,$C4653,1),""))=1),MAX(M$1:M4652)+1,"")</f>
        <v/>
      </c>
      <c r="N4653" s="69" t="str">
        <f>IF(AND(Formulaire!$H$21=Aéroports!$E4653,--ISNUMBER(IFERROR(SEARCH(Formulaire!$H$22,$C4653,1),""))=1),MAX(N$1:N4652)+1,"")</f>
        <v/>
      </c>
      <c r="O4653" s="69" t="str">
        <f>IF(AND(Formulaire!$H$27=Aéroports!$E4653,--ISNUMBER(IFERROR(SEARCH(Formulaire!$H$28,$C4653,1),""))=1),MAX(O$1:O4652)+1,"")</f>
        <v/>
      </c>
      <c r="Q4653" s="91" t="str">
        <f>IFERROR(INDEX($C$2:$C$5193,MATCH(ROWS(M$2:M4653),M$2:M$5193,0)),"")</f>
        <v/>
      </c>
      <c r="R4653" s="70" t="str">
        <f>IFERROR(INDEX($C$2:$C$5193,MATCH(ROWS(N$2:N4653),N$2:N$5193,0)),"")</f>
        <v/>
      </c>
      <c r="S4653" s="92" t="str">
        <f>IFERROR(INDEX($C$2:$C$5193,MATCH(ROWS(O$2:O4653),O$2:O$5193,0)),"")</f>
        <v/>
      </c>
    </row>
    <row r="4654" spans="1:19" x14ac:dyDescent="0.25">
      <c r="A4654" s="68">
        <v>4352</v>
      </c>
      <c r="B4654" s="68" t="s">
        <v>13811</v>
      </c>
      <c r="C4654" s="68" t="s">
        <v>13812</v>
      </c>
      <c r="D4654" s="68" t="s">
        <v>13509</v>
      </c>
      <c r="E4654" s="68" t="s">
        <v>22461</v>
      </c>
      <c r="F4654" s="68" t="s">
        <v>13813</v>
      </c>
      <c r="G4654" s="68" t="s">
        <v>13814</v>
      </c>
      <c r="H4654" s="68">
        <v>69.311099999999996</v>
      </c>
      <c r="I4654" s="68">
        <v>87.3322</v>
      </c>
      <c r="J4654" s="68">
        <v>574</v>
      </c>
      <c r="K4654" s="68">
        <v>7</v>
      </c>
      <c r="L4654" s="68">
        <f>COUNTIFS(Aéroports!$C$2:$C$5193,Aéroports!$C4654,Aéroports!$D$2:$D$5193,Aéroports!$D4654)</f>
        <v>1</v>
      </c>
      <c r="M4654" s="68" t="str">
        <f>IF(AND(Formulaire!$H$15=Aéroports!$E4654,--ISNUMBER(IFERROR(SEARCH(Formulaire!$H$16,$C4654,1),""))=1),MAX(M$1:M4653)+1,"")</f>
        <v/>
      </c>
      <c r="N4654" s="68" t="str">
        <f>IF(AND(Formulaire!$H$21=Aéroports!$E4654,--ISNUMBER(IFERROR(SEARCH(Formulaire!$H$22,$C4654,1),""))=1),MAX(N$1:N4653)+1,"")</f>
        <v/>
      </c>
      <c r="O4654" s="68" t="str">
        <f>IF(AND(Formulaire!$H$27=Aéroports!$E4654,--ISNUMBER(IFERROR(SEARCH(Formulaire!$H$28,$C4654,1),""))=1),MAX(O$1:O4653)+1,"")</f>
        <v/>
      </c>
      <c r="Q4654" s="91" t="str">
        <f>IFERROR(INDEX($C$2:$C$5193,MATCH(ROWS(M$2:M4654),M$2:M$5193,0)),"")</f>
        <v/>
      </c>
      <c r="R4654" s="70" t="str">
        <f>IFERROR(INDEX($C$2:$C$5193,MATCH(ROWS(N$2:N4654),N$2:N$5193,0)),"")</f>
        <v/>
      </c>
      <c r="S4654" s="92" t="str">
        <f>IFERROR(INDEX($C$2:$C$5193,MATCH(ROWS(O$2:O4654),O$2:O$5193,0)),"")</f>
        <v/>
      </c>
    </row>
    <row r="4655" spans="1:19" x14ac:dyDescent="0.25">
      <c r="A4655" s="69">
        <v>6119</v>
      </c>
      <c r="B4655" s="69" t="s">
        <v>13815</v>
      </c>
      <c r="C4655" s="69" t="s">
        <v>13816</v>
      </c>
      <c r="D4655" s="69" t="s">
        <v>13509</v>
      </c>
      <c r="E4655" s="69" t="s">
        <v>22461</v>
      </c>
      <c r="F4655" s="69" t="s">
        <v>13817</v>
      </c>
      <c r="G4655" s="69" t="s">
        <v>13818</v>
      </c>
      <c r="H4655" s="69">
        <v>53.811399999999999</v>
      </c>
      <c r="I4655" s="69">
        <v>86.877200000000002</v>
      </c>
      <c r="J4655" s="69">
        <v>1024</v>
      </c>
      <c r="K4655" s="69">
        <v>7</v>
      </c>
      <c r="L4655" s="69">
        <f>COUNTIFS(Aéroports!$C$2:$C$5193,Aéroports!$C4655,Aéroports!$D$2:$D$5193,Aéroports!$D4655)</f>
        <v>1</v>
      </c>
      <c r="M4655" s="69" t="str">
        <f>IF(AND(Formulaire!$H$15=Aéroports!$E4655,--ISNUMBER(IFERROR(SEARCH(Formulaire!$H$16,$C4655,1),""))=1),MAX(M$1:M4654)+1,"")</f>
        <v/>
      </c>
      <c r="N4655" s="69" t="str">
        <f>IF(AND(Formulaire!$H$21=Aéroports!$E4655,--ISNUMBER(IFERROR(SEARCH(Formulaire!$H$22,$C4655,1),""))=1),MAX(N$1:N4654)+1,"")</f>
        <v/>
      </c>
      <c r="O4655" s="69" t="str">
        <f>IF(AND(Formulaire!$H$27=Aéroports!$E4655,--ISNUMBER(IFERROR(SEARCH(Formulaire!$H$28,$C4655,1),""))=1),MAX(O$1:O4654)+1,"")</f>
        <v/>
      </c>
      <c r="Q4655" s="91" t="str">
        <f>IFERROR(INDEX($C$2:$C$5193,MATCH(ROWS(M$2:M4655),M$2:M$5193,0)),"")</f>
        <v/>
      </c>
      <c r="R4655" s="70" t="str">
        <f>IFERROR(INDEX($C$2:$C$5193,MATCH(ROWS(N$2:N4655),N$2:N$5193,0)),"")</f>
        <v/>
      </c>
      <c r="S4655" s="92" t="str">
        <f>IFERROR(INDEX($C$2:$C$5193,MATCH(ROWS(O$2:O4655),O$2:O$5193,0)),"")</f>
        <v/>
      </c>
    </row>
    <row r="4656" spans="1:19" x14ac:dyDescent="0.25">
      <c r="A4656" s="68">
        <v>4078</v>
      </c>
      <c r="B4656" s="68" t="s">
        <v>13819</v>
      </c>
      <c r="C4656" s="68" t="s">
        <v>13820</v>
      </c>
      <c r="D4656" s="68" t="s">
        <v>13509</v>
      </c>
      <c r="E4656" s="68" t="s">
        <v>22461</v>
      </c>
      <c r="F4656" s="68" t="s">
        <v>13821</v>
      </c>
      <c r="G4656" s="68" t="s">
        <v>13822</v>
      </c>
      <c r="H4656" s="68">
        <v>55.012599999999999</v>
      </c>
      <c r="I4656" s="68">
        <v>82.650700000000001</v>
      </c>
      <c r="J4656" s="68">
        <v>365</v>
      </c>
      <c r="K4656" s="68">
        <v>7</v>
      </c>
      <c r="L4656" s="68">
        <f>COUNTIFS(Aéroports!$C$2:$C$5193,Aéroports!$C4656,Aéroports!$D$2:$D$5193,Aéroports!$D4656)</f>
        <v>1</v>
      </c>
      <c r="M4656" s="68" t="str">
        <f>IF(AND(Formulaire!$H$15=Aéroports!$E4656,--ISNUMBER(IFERROR(SEARCH(Formulaire!$H$16,$C4656,1),""))=1),MAX(M$1:M4655)+1,"")</f>
        <v/>
      </c>
      <c r="N4656" s="68" t="str">
        <f>IF(AND(Formulaire!$H$21=Aéroports!$E4656,--ISNUMBER(IFERROR(SEARCH(Formulaire!$H$22,$C4656,1),""))=1),MAX(N$1:N4655)+1,"")</f>
        <v/>
      </c>
      <c r="O4656" s="68" t="str">
        <f>IF(AND(Formulaire!$H$27=Aéroports!$E4656,--ISNUMBER(IFERROR(SEARCH(Formulaire!$H$28,$C4656,1),""))=1),MAX(O$1:O4655)+1,"")</f>
        <v/>
      </c>
      <c r="Q4656" s="91" t="str">
        <f>IFERROR(INDEX($C$2:$C$5193,MATCH(ROWS(M$2:M4656),M$2:M$5193,0)),"")</f>
        <v/>
      </c>
      <c r="R4656" s="70" t="str">
        <f>IFERROR(INDEX($C$2:$C$5193,MATCH(ROWS(N$2:N4656),N$2:N$5193,0)),"")</f>
        <v/>
      </c>
      <c r="S4656" s="92" t="str">
        <f>IFERROR(INDEX($C$2:$C$5193,MATCH(ROWS(O$2:O4656),O$2:O$5193,0)),"")</f>
        <v/>
      </c>
    </row>
    <row r="4657" spans="1:19" x14ac:dyDescent="0.25">
      <c r="A4657" s="69">
        <v>4364</v>
      </c>
      <c r="B4657" s="69" t="s">
        <v>13823</v>
      </c>
      <c r="C4657" s="69" t="s">
        <v>13824</v>
      </c>
      <c r="D4657" s="69" t="s">
        <v>13509</v>
      </c>
      <c r="E4657" s="69" t="s">
        <v>22461</v>
      </c>
      <c r="F4657" s="69" t="s">
        <v>13825</v>
      </c>
      <c r="G4657" s="69" t="s">
        <v>13826</v>
      </c>
      <c r="H4657" s="69">
        <v>66.069400000000002</v>
      </c>
      <c r="I4657" s="69">
        <v>76.520300000000006</v>
      </c>
      <c r="J4657" s="69">
        <v>210</v>
      </c>
      <c r="K4657" s="69">
        <v>5</v>
      </c>
      <c r="L4657" s="69">
        <f>COUNTIFS(Aéroports!$C$2:$C$5193,Aéroports!$C4657,Aéroports!$D$2:$D$5193,Aéroports!$D4657)</f>
        <v>1</v>
      </c>
      <c r="M4657" s="69" t="str">
        <f>IF(AND(Formulaire!$H$15=Aéroports!$E4657,--ISNUMBER(IFERROR(SEARCH(Formulaire!$H$16,$C4657,1),""))=1),MAX(M$1:M4656)+1,"")</f>
        <v/>
      </c>
      <c r="N4657" s="69" t="str">
        <f>IF(AND(Formulaire!$H$21=Aéroports!$E4657,--ISNUMBER(IFERROR(SEARCH(Formulaire!$H$22,$C4657,1),""))=1),MAX(N$1:N4656)+1,"")</f>
        <v/>
      </c>
      <c r="O4657" s="69" t="str">
        <f>IF(AND(Formulaire!$H$27=Aéroports!$E4657,--ISNUMBER(IFERROR(SEARCH(Formulaire!$H$28,$C4657,1),""))=1),MAX(O$1:O4656)+1,"")</f>
        <v/>
      </c>
      <c r="Q4657" s="91" t="str">
        <f>IFERROR(INDEX($C$2:$C$5193,MATCH(ROWS(M$2:M4657),M$2:M$5193,0)),"")</f>
        <v/>
      </c>
      <c r="R4657" s="70" t="str">
        <f>IFERROR(INDEX($C$2:$C$5193,MATCH(ROWS(N$2:N4657),N$2:N$5193,0)),"")</f>
        <v/>
      </c>
      <c r="S4657" s="92" t="str">
        <f>IFERROR(INDEX($C$2:$C$5193,MATCH(ROWS(O$2:O4657),O$2:O$5193,0)),"")</f>
        <v/>
      </c>
    </row>
    <row r="4658" spans="1:19" x14ac:dyDescent="0.25">
      <c r="A4658" s="68">
        <v>4365</v>
      </c>
      <c r="B4658" s="68" t="s">
        <v>13827</v>
      </c>
      <c r="C4658" s="68" t="s">
        <v>13828</v>
      </c>
      <c r="D4658" s="68" t="s">
        <v>13509</v>
      </c>
      <c r="E4658" s="68" t="s">
        <v>22461</v>
      </c>
      <c r="F4658" s="68" t="s">
        <v>13829</v>
      </c>
      <c r="G4658" s="68" t="s">
        <v>13830</v>
      </c>
      <c r="H4658" s="68">
        <v>63.183300000000003</v>
      </c>
      <c r="I4658" s="68">
        <v>75.27</v>
      </c>
      <c r="J4658" s="68">
        <v>446</v>
      </c>
      <c r="K4658" s="68">
        <v>5</v>
      </c>
      <c r="L4658" s="68">
        <f>COUNTIFS(Aéroports!$C$2:$C$5193,Aéroports!$C4658,Aéroports!$D$2:$D$5193,Aéroports!$D4658)</f>
        <v>1</v>
      </c>
      <c r="M4658" s="68" t="str">
        <f>IF(AND(Formulaire!$H$15=Aéroports!$E4658,--ISNUMBER(IFERROR(SEARCH(Formulaire!$H$16,$C4658,1),""))=1),MAX(M$1:M4657)+1,"")</f>
        <v/>
      </c>
      <c r="N4658" s="68" t="str">
        <f>IF(AND(Formulaire!$H$21=Aéroports!$E4658,--ISNUMBER(IFERROR(SEARCH(Formulaire!$H$22,$C4658,1),""))=1),MAX(N$1:N4657)+1,"")</f>
        <v/>
      </c>
      <c r="O4658" s="68" t="str">
        <f>IF(AND(Formulaire!$H$27=Aéroports!$E4658,--ISNUMBER(IFERROR(SEARCH(Formulaire!$H$28,$C4658,1),""))=1),MAX(O$1:O4657)+1,"")</f>
        <v/>
      </c>
      <c r="Q4658" s="91" t="str">
        <f>IFERROR(INDEX($C$2:$C$5193,MATCH(ROWS(M$2:M4658),M$2:M$5193,0)),"")</f>
        <v/>
      </c>
      <c r="R4658" s="70" t="str">
        <f>IFERROR(INDEX($C$2:$C$5193,MATCH(ROWS(N$2:N4658),N$2:N$5193,0)),"")</f>
        <v/>
      </c>
      <c r="S4658" s="92" t="str">
        <f>IFERROR(INDEX($C$2:$C$5193,MATCH(ROWS(O$2:O4658),O$2:O$5193,0)),"")</f>
        <v/>
      </c>
    </row>
    <row r="4659" spans="1:19" x14ac:dyDescent="0.25">
      <c r="A4659" s="69">
        <v>6139</v>
      </c>
      <c r="B4659" s="69" t="s">
        <v>13831</v>
      </c>
      <c r="C4659" s="69" t="s">
        <v>13832</v>
      </c>
      <c r="D4659" s="69" t="s">
        <v>13509</v>
      </c>
      <c r="E4659" s="69" t="s">
        <v>22461</v>
      </c>
      <c r="F4659" s="69" t="s">
        <v>13833</v>
      </c>
      <c r="G4659" s="69" t="s">
        <v>13834</v>
      </c>
      <c r="H4659" s="69">
        <v>62.11</v>
      </c>
      <c r="I4659" s="69">
        <v>65.614999999999995</v>
      </c>
      <c r="J4659" s="69">
        <v>361</v>
      </c>
      <c r="K4659" s="69">
        <v>5</v>
      </c>
      <c r="L4659" s="69">
        <f>COUNTIFS(Aéroports!$C$2:$C$5193,Aéroports!$C4659,Aéroports!$D$2:$D$5193,Aéroports!$D4659)</f>
        <v>1</v>
      </c>
      <c r="M4659" s="69" t="str">
        <f>IF(AND(Formulaire!$H$15=Aéroports!$E4659,--ISNUMBER(IFERROR(SEARCH(Formulaire!$H$16,$C4659,1),""))=1),MAX(M$1:M4658)+1,"")</f>
        <v/>
      </c>
      <c r="N4659" s="69" t="str">
        <f>IF(AND(Formulaire!$H$21=Aéroports!$E4659,--ISNUMBER(IFERROR(SEARCH(Formulaire!$H$22,$C4659,1),""))=1),MAX(N$1:N4658)+1,"")</f>
        <v/>
      </c>
      <c r="O4659" s="69" t="str">
        <f>IF(AND(Formulaire!$H$27=Aéroports!$E4659,--ISNUMBER(IFERROR(SEARCH(Formulaire!$H$28,$C4659,1),""))=1),MAX(O$1:O4658)+1,"")</f>
        <v/>
      </c>
      <c r="Q4659" s="91" t="str">
        <f>IFERROR(INDEX($C$2:$C$5193,MATCH(ROWS(M$2:M4659),M$2:M$5193,0)),"")</f>
        <v/>
      </c>
      <c r="R4659" s="70" t="str">
        <f>IFERROR(INDEX($C$2:$C$5193,MATCH(ROWS(N$2:N4659),N$2:N$5193,0)),"")</f>
        <v/>
      </c>
      <c r="S4659" s="92" t="str">
        <f>IFERROR(INDEX($C$2:$C$5193,MATCH(ROWS(O$2:O4659),O$2:O$5193,0)),"")</f>
        <v/>
      </c>
    </row>
    <row r="4660" spans="1:19" x14ac:dyDescent="0.25">
      <c r="A4660" s="68">
        <v>6099</v>
      </c>
      <c r="B4660" s="68" t="s">
        <v>13835</v>
      </c>
      <c r="C4660" s="68" t="s">
        <v>13836</v>
      </c>
      <c r="D4660" s="68" t="s">
        <v>13509</v>
      </c>
      <c r="E4660" s="68" t="s">
        <v>22461</v>
      </c>
      <c r="F4660" s="68" t="s">
        <v>13837</v>
      </c>
      <c r="G4660" s="68" t="s">
        <v>13838</v>
      </c>
      <c r="H4660" s="68">
        <v>59.410060000000001</v>
      </c>
      <c r="I4660" s="68">
        <v>143.0565</v>
      </c>
      <c r="J4660" s="68">
        <v>0</v>
      </c>
      <c r="K4660" s="68">
        <v>10</v>
      </c>
      <c r="L4660" s="68">
        <f>COUNTIFS(Aéroports!$C$2:$C$5193,Aéroports!$C4660,Aéroports!$D$2:$D$5193,Aéroports!$D4660)</f>
        <v>1</v>
      </c>
      <c r="M4660" s="68" t="str">
        <f>IF(AND(Formulaire!$H$15=Aéroports!$E4660,--ISNUMBER(IFERROR(SEARCH(Formulaire!$H$16,$C4660,1),""))=1),MAX(M$1:M4659)+1,"")</f>
        <v/>
      </c>
      <c r="N4660" s="68" t="str">
        <f>IF(AND(Formulaire!$H$21=Aéroports!$E4660,--ISNUMBER(IFERROR(SEARCH(Formulaire!$H$22,$C4660,1),""))=1),MAX(N$1:N4659)+1,"")</f>
        <v/>
      </c>
      <c r="O4660" s="68" t="str">
        <f>IF(AND(Formulaire!$H$27=Aéroports!$E4660,--ISNUMBER(IFERROR(SEARCH(Formulaire!$H$28,$C4660,1),""))=1),MAX(O$1:O4659)+1,"")</f>
        <v/>
      </c>
      <c r="Q4660" s="91" t="str">
        <f>IFERROR(INDEX($C$2:$C$5193,MATCH(ROWS(M$2:M4660),M$2:M$5193,0)),"")</f>
        <v/>
      </c>
      <c r="R4660" s="70" t="str">
        <f>IFERROR(INDEX($C$2:$C$5193,MATCH(ROWS(N$2:N4660),N$2:N$5193,0)),"")</f>
        <v/>
      </c>
      <c r="S4660" s="92" t="str">
        <f>IFERROR(INDEX($C$2:$C$5193,MATCH(ROWS(O$2:O4660),O$2:O$5193,0)),"")</f>
        <v/>
      </c>
    </row>
    <row r="4661" spans="1:19" x14ac:dyDescent="0.25">
      <c r="A4661" s="69">
        <v>2958</v>
      </c>
      <c r="B4661" s="69" t="s">
        <v>13839</v>
      </c>
      <c r="C4661" s="69" t="s">
        <v>13840</v>
      </c>
      <c r="D4661" s="69" t="s">
        <v>13509</v>
      </c>
      <c r="E4661" s="69" t="s">
        <v>22461</v>
      </c>
      <c r="F4661" s="69" t="s">
        <v>13841</v>
      </c>
      <c r="G4661" s="69" t="s">
        <v>13842</v>
      </c>
      <c r="H4661" s="69">
        <v>54.966999999999999</v>
      </c>
      <c r="I4661" s="69">
        <v>73.310500000000005</v>
      </c>
      <c r="J4661" s="69">
        <v>311</v>
      </c>
      <c r="K4661" s="69">
        <v>6</v>
      </c>
      <c r="L4661" s="69">
        <f>COUNTIFS(Aéroports!$C$2:$C$5193,Aéroports!$C4661,Aéroports!$D$2:$D$5193,Aéroports!$D4661)</f>
        <v>1</v>
      </c>
      <c r="M4661" s="69" t="str">
        <f>IF(AND(Formulaire!$H$15=Aéroports!$E4661,--ISNUMBER(IFERROR(SEARCH(Formulaire!$H$16,$C4661,1),""))=1),MAX(M$1:M4660)+1,"")</f>
        <v/>
      </c>
      <c r="N4661" s="69" t="str">
        <f>IF(AND(Formulaire!$H$21=Aéroports!$E4661,--ISNUMBER(IFERROR(SEARCH(Formulaire!$H$22,$C4661,1),""))=1),MAX(N$1:N4660)+1,"")</f>
        <v/>
      </c>
      <c r="O4661" s="69" t="str">
        <f>IF(AND(Formulaire!$H$27=Aéroports!$E4661,--ISNUMBER(IFERROR(SEARCH(Formulaire!$H$28,$C4661,1),""))=1),MAX(O$1:O4660)+1,"")</f>
        <v/>
      </c>
      <c r="Q4661" s="91" t="str">
        <f>IFERROR(INDEX($C$2:$C$5193,MATCH(ROWS(M$2:M4661),M$2:M$5193,0)),"")</f>
        <v/>
      </c>
      <c r="R4661" s="70" t="str">
        <f>IFERROR(INDEX($C$2:$C$5193,MATCH(ROWS(N$2:N4661),N$2:N$5193,0)),"")</f>
        <v/>
      </c>
      <c r="S4661" s="92" t="str">
        <f>IFERROR(INDEX($C$2:$C$5193,MATCH(ROWS(O$2:O4661),O$2:O$5193,0)),"")</f>
        <v/>
      </c>
    </row>
    <row r="4662" spans="1:19" x14ac:dyDescent="0.25">
      <c r="A4662" s="68">
        <v>2991</v>
      </c>
      <c r="B4662" s="68" t="s">
        <v>13843</v>
      </c>
      <c r="C4662" s="68" t="s">
        <v>13844</v>
      </c>
      <c r="D4662" s="68" t="s">
        <v>13509</v>
      </c>
      <c r="E4662" s="68" t="s">
        <v>22461</v>
      </c>
      <c r="F4662" s="68" t="s">
        <v>13845</v>
      </c>
      <c r="G4662" s="68" t="s">
        <v>13846</v>
      </c>
      <c r="H4662" s="68">
        <v>51.7958</v>
      </c>
      <c r="I4662" s="68">
        <v>55.456699999999998</v>
      </c>
      <c r="J4662" s="68">
        <v>387</v>
      </c>
      <c r="K4662" s="68">
        <v>5</v>
      </c>
      <c r="L4662" s="68">
        <f>COUNTIFS(Aéroports!$C$2:$C$5193,Aéroports!$C4662,Aéroports!$D$2:$D$5193,Aéroports!$D4662)</f>
        <v>1</v>
      </c>
      <c r="M4662" s="68" t="str">
        <f>IF(AND(Formulaire!$H$15=Aéroports!$E4662,--ISNUMBER(IFERROR(SEARCH(Formulaire!$H$16,$C4662,1),""))=1),MAX(M$1:M4661)+1,"")</f>
        <v/>
      </c>
      <c r="N4662" s="68" t="str">
        <f>IF(AND(Formulaire!$H$21=Aéroports!$E4662,--ISNUMBER(IFERROR(SEARCH(Formulaire!$H$22,$C4662,1),""))=1),MAX(N$1:N4661)+1,"")</f>
        <v/>
      </c>
      <c r="O4662" s="68" t="str">
        <f>IF(AND(Formulaire!$H$27=Aéroports!$E4662,--ISNUMBER(IFERROR(SEARCH(Formulaire!$H$28,$C4662,1),""))=1),MAX(O$1:O4661)+1,"")</f>
        <v/>
      </c>
      <c r="Q4662" s="91" t="str">
        <f>IFERROR(INDEX($C$2:$C$5193,MATCH(ROWS(M$2:M4662),M$2:M$5193,0)),"")</f>
        <v/>
      </c>
      <c r="R4662" s="70" t="str">
        <f>IFERROR(INDEX($C$2:$C$5193,MATCH(ROWS(N$2:N4662),N$2:N$5193,0)),"")</f>
        <v/>
      </c>
      <c r="S4662" s="92" t="str">
        <f>IFERROR(INDEX($C$2:$C$5193,MATCH(ROWS(O$2:O4662),O$2:O$5193,0)),"")</f>
        <v/>
      </c>
    </row>
    <row r="4663" spans="1:19" x14ac:dyDescent="0.25">
      <c r="A4663" s="69">
        <v>6164</v>
      </c>
      <c r="B4663" s="69" t="s">
        <v>13847</v>
      </c>
      <c r="C4663" s="69" t="s">
        <v>13848</v>
      </c>
      <c r="D4663" s="69" t="s">
        <v>13509</v>
      </c>
      <c r="E4663" s="69" t="s">
        <v>22461</v>
      </c>
      <c r="F4663" s="69" t="s">
        <v>13849</v>
      </c>
      <c r="G4663" s="69" t="s">
        <v>13850</v>
      </c>
      <c r="H4663" s="69">
        <v>51.072499999999998</v>
      </c>
      <c r="I4663" s="69">
        <v>58.595599999999997</v>
      </c>
      <c r="J4663" s="69">
        <v>909</v>
      </c>
      <c r="K4663" s="69">
        <v>5</v>
      </c>
      <c r="L4663" s="69">
        <f>COUNTIFS(Aéroports!$C$2:$C$5193,Aéroports!$C4663,Aéroports!$D$2:$D$5193,Aéroports!$D4663)</f>
        <v>1</v>
      </c>
      <c r="M4663" s="69" t="str">
        <f>IF(AND(Formulaire!$H$15=Aéroports!$E4663,--ISNUMBER(IFERROR(SEARCH(Formulaire!$H$16,$C4663,1),""))=1),MAX(M$1:M4662)+1,"")</f>
        <v/>
      </c>
      <c r="N4663" s="69" t="str">
        <f>IF(AND(Formulaire!$H$21=Aéroports!$E4663,--ISNUMBER(IFERROR(SEARCH(Formulaire!$H$22,$C4663,1),""))=1),MAX(N$1:N4662)+1,"")</f>
        <v/>
      </c>
      <c r="O4663" s="69" t="str">
        <f>IF(AND(Formulaire!$H$27=Aéroports!$E4663,--ISNUMBER(IFERROR(SEARCH(Formulaire!$H$28,$C4663,1),""))=1),MAX(O$1:O4662)+1,"")</f>
        <v/>
      </c>
      <c r="Q4663" s="91" t="str">
        <f>IFERROR(INDEX($C$2:$C$5193,MATCH(ROWS(M$2:M4663),M$2:M$5193,0)),"")</f>
        <v/>
      </c>
      <c r="R4663" s="70" t="str">
        <f>IFERROR(INDEX($C$2:$C$5193,MATCH(ROWS(N$2:N4663),N$2:N$5193,0)),"")</f>
        <v/>
      </c>
      <c r="S4663" s="92" t="str">
        <f>IFERROR(INDEX($C$2:$C$5193,MATCH(ROWS(O$2:O4663),O$2:O$5193,0)),"")</f>
        <v/>
      </c>
    </row>
    <row r="4664" spans="1:19" x14ac:dyDescent="0.25">
      <c r="A4664" s="68">
        <v>4370</v>
      </c>
      <c r="B4664" s="68" t="s">
        <v>13851</v>
      </c>
      <c r="C4664" s="68" t="s">
        <v>13852</v>
      </c>
      <c r="D4664" s="68" t="s">
        <v>13509</v>
      </c>
      <c r="E4664" s="68" t="s">
        <v>22461</v>
      </c>
      <c r="F4664" s="68" t="s">
        <v>13853</v>
      </c>
      <c r="G4664" s="68" t="s">
        <v>13854</v>
      </c>
      <c r="H4664" s="68">
        <v>65.121099999999998</v>
      </c>
      <c r="I4664" s="68">
        <v>57.130800000000001</v>
      </c>
      <c r="J4664" s="68">
        <v>98</v>
      </c>
      <c r="K4664" s="68">
        <v>3</v>
      </c>
      <c r="L4664" s="68">
        <f>COUNTIFS(Aéroports!$C$2:$C$5193,Aéroports!$C4664,Aéroports!$D$2:$D$5193,Aéroports!$D4664)</f>
        <v>1</v>
      </c>
      <c r="M4664" s="68" t="str">
        <f>IF(AND(Formulaire!$H$15=Aéroports!$E4664,--ISNUMBER(IFERROR(SEARCH(Formulaire!$H$16,$C4664,1),""))=1),MAX(M$1:M4663)+1,"")</f>
        <v/>
      </c>
      <c r="N4664" s="68" t="str">
        <f>IF(AND(Formulaire!$H$21=Aéroports!$E4664,--ISNUMBER(IFERROR(SEARCH(Formulaire!$H$22,$C4664,1),""))=1),MAX(N$1:N4663)+1,"")</f>
        <v/>
      </c>
      <c r="O4664" s="68" t="str">
        <f>IF(AND(Formulaire!$H$27=Aéroports!$E4664,--ISNUMBER(IFERROR(SEARCH(Formulaire!$H$28,$C4664,1),""))=1),MAX(O$1:O4663)+1,"")</f>
        <v/>
      </c>
      <c r="Q4664" s="91" t="str">
        <f>IFERROR(INDEX($C$2:$C$5193,MATCH(ROWS(M$2:M4664),M$2:M$5193,0)),"")</f>
        <v/>
      </c>
      <c r="R4664" s="70" t="str">
        <f>IFERROR(INDEX($C$2:$C$5193,MATCH(ROWS(N$2:N4664),N$2:N$5193,0)),"")</f>
        <v/>
      </c>
      <c r="S4664" s="92" t="str">
        <f>IFERROR(INDEX($C$2:$C$5193,MATCH(ROWS(O$2:O4664),O$2:O$5193,0)),"")</f>
        <v/>
      </c>
    </row>
    <row r="4665" spans="1:19" x14ac:dyDescent="0.25">
      <c r="A4665" s="69">
        <v>6165</v>
      </c>
      <c r="B4665" s="69" t="s">
        <v>13855</v>
      </c>
      <c r="C4665" s="69" t="s">
        <v>13856</v>
      </c>
      <c r="D4665" s="69" t="s">
        <v>13509</v>
      </c>
      <c r="E4665" s="69" t="s">
        <v>22461</v>
      </c>
      <c r="F4665" s="69" t="s">
        <v>13857</v>
      </c>
      <c r="G4665" s="69" t="s">
        <v>13858</v>
      </c>
      <c r="H4665" s="69">
        <v>53.110599999999998</v>
      </c>
      <c r="I4665" s="69">
        <v>45.021099999999997</v>
      </c>
      <c r="J4665" s="69">
        <v>614</v>
      </c>
      <c r="K4665" s="69">
        <v>3</v>
      </c>
      <c r="L4665" s="69">
        <f>COUNTIFS(Aéroports!$C$2:$C$5193,Aéroports!$C4665,Aéroports!$D$2:$D$5193,Aéroports!$D4665)</f>
        <v>1</v>
      </c>
      <c r="M4665" s="69" t="str">
        <f>IF(AND(Formulaire!$H$15=Aéroports!$E4665,--ISNUMBER(IFERROR(SEARCH(Formulaire!$H$16,$C4665,1),""))=1),MAX(M$1:M4664)+1,"")</f>
        <v/>
      </c>
      <c r="N4665" s="69" t="str">
        <f>IF(AND(Formulaire!$H$21=Aéroports!$E4665,--ISNUMBER(IFERROR(SEARCH(Formulaire!$H$22,$C4665,1),""))=1),MAX(N$1:N4664)+1,"")</f>
        <v/>
      </c>
      <c r="O4665" s="69" t="str">
        <f>IF(AND(Formulaire!$H$27=Aéroports!$E4665,--ISNUMBER(IFERROR(SEARCH(Formulaire!$H$28,$C4665,1),""))=1),MAX(O$1:O4664)+1,"")</f>
        <v/>
      </c>
      <c r="Q4665" s="91" t="str">
        <f>IFERROR(INDEX($C$2:$C$5193,MATCH(ROWS(M$2:M4665),M$2:M$5193,0)),"")</f>
        <v/>
      </c>
      <c r="R4665" s="70" t="str">
        <f>IFERROR(INDEX($C$2:$C$5193,MATCH(ROWS(N$2:N4665),N$2:N$5193,0)),"")</f>
        <v/>
      </c>
      <c r="S4665" s="92" t="str">
        <f>IFERROR(INDEX($C$2:$C$5193,MATCH(ROWS(O$2:O4665),O$2:O$5193,0)),"")</f>
        <v/>
      </c>
    </row>
    <row r="4666" spans="1:19" x14ac:dyDescent="0.25">
      <c r="A4666" s="68">
        <v>2973</v>
      </c>
      <c r="B4666" s="68" t="s">
        <v>13859</v>
      </c>
      <c r="C4666" s="68" t="s">
        <v>13860</v>
      </c>
      <c r="D4666" s="68" t="s">
        <v>13509</v>
      </c>
      <c r="E4666" s="68" t="s">
        <v>22461</v>
      </c>
      <c r="F4666" s="68" t="s">
        <v>13861</v>
      </c>
      <c r="G4666" s="68" t="s">
        <v>13862</v>
      </c>
      <c r="H4666" s="68">
        <v>57.914499999999997</v>
      </c>
      <c r="I4666" s="68">
        <v>56.0212</v>
      </c>
      <c r="J4666" s="68">
        <v>404</v>
      </c>
      <c r="K4666" s="68">
        <v>5</v>
      </c>
      <c r="L4666" s="68">
        <f>COUNTIFS(Aéroports!$C$2:$C$5193,Aéroports!$C4666,Aéroports!$D$2:$D$5193,Aéroports!$D4666)</f>
        <v>1</v>
      </c>
      <c r="M4666" s="68" t="str">
        <f>IF(AND(Formulaire!$H$15=Aéroports!$E4666,--ISNUMBER(IFERROR(SEARCH(Formulaire!$H$16,$C4666,1),""))=1),MAX(M$1:M4665)+1,"")</f>
        <v/>
      </c>
      <c r="N4666" s="68" t="str">
        <f>IF(AND(Formulaire!$H$21=Aéroports!$E4666,--ISNUMBER(IFERROR(SEARCH(Formulaire!$H$22,$C4666,1),""))=1),MAX(N$1:N4665)+1,"")</f>
        <v/>
      </c>
      <c r="O4666" s="68" t="str">
        <f>IF(AND(Formulaire!$H$27=Aéroports!$E4666,--ISNUMBER(IFERROR(SEARCH(Formulaire!$H$28,$C4666,1),""))=1),MAX(O$1:O4665)+1,"")</f>
        <v/>
      </c>
      <c r="Q4666" s="91" t="str">
        <f>IFERROR(INDEX($C$2:$C$5193,MATCH(ROWS(M$2:M4666),M$2:M$5193,0)),"")</f>
        <v/>
      </c>
      <c r="R4666" s="70" t="str">
        <f>IFERROR(INDEX($C$2:$C$5193,MATCH(ROWS(N$2:N4666),N$2:N$5193,0)),"")</f>
        <v/>
      </c>
      <c r="S4666" s="92" t="str">
        <f>IFERROR(INDEX($C$2:$C$5193,MATCH(ROWS(O$2:O4666),O$2:O$5193,0)),"")</f>
        <v/>
      </c>
    </row>
    <row r="4667" spans="1:19" x14ac:dyDescent="0.25">
      <c r="A4667" s="69">
        <v>2932</v>
      </c>
      <c r="B4667" s="69" t="s">
        <v>13863</v>
      </c>
      <c r="C4667" s="69" t="s">
        <v>13864</v>
      </c>
      <c r="D4667" s="69" t="s">
        <v>13509</v>
      </c>
      <c r="E4667" s="69" t="s">
        <v>22461</v>
      </c>
      <c r="F4667" s="69" t="s">
        <v>13865</v>
      </c>
      <c r="G4667" s="69" t="s">
        <v>13866</v>
      </c>
      <c r="H4667" s="69">
        <v>53.167900000000003</v>
      </c>
      <c r="I4667" s="69">
        <v>158.45400000000001</v>
      </c>
      <c r="J4667" s="69">
        <v>131</v>
      </c>
      <c r="K4667" s="69">
        <v>12</v>
      </c>
      <c r="L4667" s="69">
        <f>COUNTIFS(Aéroports!$C$2:$C$5193,Aéroports!$C4667,Aéroports!$D$2:$D$5193,Aéroports!$D4667)</f>
        <v>1</v>
      </c>
      <c r="M4667" s="69" t="str">
        <f>IF(AND(Formulaire!$H$15=Aéroports!$E4667,--ISNUMBER(IFERROR(SEARCH(Formulaire!$H$16,$C4667,1),""))=1),MAX(M$1:M4666)+1,"")</f>
        <v/>
      </c>
      <c r="N4667" s="69" t="str">
        <f>IF(AND(Formulaire!$H$21=Aéroports!$E4667,--ISNUMBER(IFERROR(SEARCH(Formulaire!$H$22,$C4667,1),""))=1),MAX(N$1:N4666)+1,"")</f>
        <v/>
      </c>
      <c r="O4667" s="69" t="str">
        <f>IF(AND(Formulaire!$H$27=Aéroports!$E4667,--ISNUMBER(IFERROR(SEARCH(Formulaire!$H$28,$C4667,1),""))=1),MAX(O$1:O4666)+1,"")</f>
        <v/>
      </c>
      <c r="Q4667" s="91" t="str">
        <f>IFERROR(INDEX($C$2:$C$5193,MATCH(ROWS(M$2:M4667),M$2:M$5193,0)),"")</f>
        <v/>
      </c>
      <c r="R4667" s="70" t="str">
        <f>IFERROR(INDEX($C$2:$C$5193,MATCH(ROWS(N$2:N4667),N$2:N$5193,0)),"")</f>
        <v/>
      </c>
      <c r="S4667" s="92" t="str">
        <f>IFERROR(INDEX($C$2:$C$5193,MATCH(ROWS(O$2:O4667),O$2:O$5193,0)),"")</f>
        <v/>
      </c>
    </row>
    <row r="4668" spans="1:19" x14ac:dyDescent="0.25">
      <c r="A4668" s="68">
        <v>6114</v>
      </c>
      <c r="B4668" s="68" t="s">
        <v>13867</v>
      </c>
      <c r="C4668" s="68" t="s">
        <v>13868</v>
      </c>
      <c r="D4668" s="68" t="s">
        <v>13509</v>
      </c>
      <c r="E4668" s="68" t="s">
        <v>22461</v>
      </c>
      <c r="F4668" s="68" t="s">
        <v>13869</v>
      </c>
      <c r="G4668" s="68" t="s">
        <v>13870</v>
      </c>
      <c r="H4668" s="68">
        <v>61.885199999999998</v>
      </c>
      <c r="I4668" s="68">
        <v>34.154699999999998</v>
      </c>
      <c r="J4668" s="68">
        <v>151</v>
      </c>
      <c r="K4668" s="68">
        <v>3</v>
      </c>
      <c r="L4668" s="68">
        <f>COUNTIFS(Aéroports!$C$2:$C$5193,Aéroports!$C4668,Aéroports!$D$2:$D$5193,Aéroports!$D4668)</f>
        <v>1</v>
      </c>
      <c r="M4668" s="68" t="str">
        <f>IF(AND(Formulaire!$H$15=Aéroports!$E4668,--ISNUMBER(IFERROR(SEARCH(Formulaire!$H$16,$C4668,1),""))=1),MAX(M$1:M4667)+1,"")</f>
        <v/>
      </c>
      <c r="N4668" s="68" t="str">
        <f>IF(AND(Formulaire!$H$21=Aéroports!$E4668,--ISNUMBER(IFERROR(SEARCH(Formulaire!$H$22,$C4668,1),""))=1),MAX(N$1:N4667)+1,"")</f>
        <v/>
      </c>
      <c r="O4668" s="68" t="str">
        <f>IF(AND(Formulaire!$H$27=Aéroports!$E4668,--ISNUMBER(IFERROR(SEARCH(Formulaire!$H$28,$C4668,1),""))=1),MAX(O$1:O4667)+1,"")</f>
        <v/>
      </c>
      <c r="Q4668" s="91" t="str">
        <f>IFERROR(INDEX($C$2:$C$5193,MATCH(ROWS(M$2:M4668),M$2:M$5193,0)),"")</f>
        <v/>
      </c>
      <c r="R4668" s="70" t="str">
        <f>IFERROR(INDEX($C$2:$C$5193,MATCH(ROWS(N$2:N4668),N$2:N$5193,0)),"")</f>
        <v/>
      </c>
      <c r="S4668" s="92" t="str">
        <f>IFERROR(INDEX($C$2:$C$5193,MATCH(ROWS(O$2:O4668),O$2:O$5193,0)),"")</f>
        <v/>
      </c>
    </row>
    <row r="4669" spans="1:19" x14ac:dyDescent="0.25">
      <c r="A4669" s="69">
        <v>2931</v>
      </c>
      <c r="B4669" s="69" t="s">
        <v>13871</v>
      </c>
      <c r="C4669" s="69" t="s">
        <v>13872</v>
      </c>
      <c r="D4669" s="69" t="s">
        <v>13509</v>
      </c>
      <c r="E4669" s="69" t="s">
        <v>22461</v>
      </c>
      <c r="F4669" s="69" t="s">
        <v>13873</v>
      </c>
      <c r="G4669" s="69" t="s">
        <v>13874</v>
      </c>
      <c r="H4669" s="69">
        <v>69.783299999999997</v>
      </c>
      <c r="I4669" s="69">
        <v>170.59700000000001</v>
      </c>
      <c r="J4669" s="69">
        <v>11</v>
      </c>
      <c r="K4669" s="69">
        <v>12</v>
      </c>
      <c r="L4669" s="69">
        <f>COUNTIFS(Aéroports!$C$2:$C$5193,Aéroports!$C4669,Aéroports!$D$2:$D$5193,Aéroports!$D4669)</f>
        <v>1</v>
      </c>
      <c r="M4669" s="69" t="str">
        <f>IF(AND(Formulaire!$H$15=Aéroports!$E4669,--ISNUMBER(IFERROR(SEARCH(Formulaire!$H$16,$C4669,1),""))=1),MAX(M$1:M4668)+1,"")</f>
        <v/>
      </c>
      <c r="N4669" s="69" t="str">
        <f>IF(AND(Formulaire!$H$21=Aéroports!$E4669,--ISNUMBER(IFERROR(SEARCH(Formulaire!$H$22,$C4669,1),""))=1),MAX(N$1:N4668)+1,"")</f>
        <v/>
      </c>
      <c r="O4669" s="69" t="str">
        <f>IF(AND(Formulaire!$H$27=Aéroports!$E4669,--ISNUMBER(IFERROR(SEARCH(Formulaire!$H$28,$C4669,1),""))=1),MAX(O$1:O4668)+1,"")</f>
        <v/>
      </c>
      <c r="Q4669" s="91" t="str">
        <f>IFERROR(INDEX($C$2:$C$5193,MATCH(ROWS(M$2:M4669),M$2:M$5193,0)),"")</f>
        <v/>
      </c>
      <c r="R4669" s="70" t="str">
        <f>IFERROR(INDEX($C$2:$C$5193,MATCH(ROWS(N$2:N4669),N$2:N$5193,0)),"")</f>
        <v/>
      </c>
      <c r="S4669" s="92" t="str">
        <f>IFERROR(INDEX($C$2:$C$5193,MATCH(ROWS(O$2:O4669),O$2:O$5193,0)),"")</f>
        <v/>
      </c>
    </row>
    <row r="4670" spans="1:19" x14ac:dyDescent="0.25">
      <c r="A4670" s="68">
        <v>2929</v>
      </c>
      <c r="B4670" s="68" t="s">
        <v>13875</v>
      </c>
      <c r="C4670" s="68" t="s">
        <v>13876</v>
      </c>
      <c r="D4670" s="68" t="s">
        <v>13509</v>
      </c>
      <c r="E4670" s="68" t="s">
        <v>22461</v>
      </c>
      <c r="F4670" s="68" t="s">
        <v>13877</v>
      </c>
      <c r="G4670" s="68" t="s">
        <v>13878</v>
      </c>
      <c r="H4670" s="68">
        <v>64.378100000000003</v>
      </c>
      <c r="I4670" s="68">
        <v>-173.24299999999999</v>
      </c>
      <c r="J4670" s="68">
        <v>72</v>
      </c>
      <c r="K4670" s="68">
        <v>12</v>
      </c>
      <c r="L4670" s="68">
        <f>COUNTIFS(Aéroports!$C$2:$C$5193,Aéroports!$C4670,Aéroports!$D$2:$D$5193,Aéroports!$D4670)</f>
        <v>1</v>
      </c>
      <c r="M4670" s="68" t="str">
        <f>IF(AND(Formulaire!$H$15=Aéroports!$E4670,--ISNUMBER(IFERROR(SEARCH(Formulaire!$H$16,$C4670,1),""))=1),MAX(M$1:M4669)+1,"")</f>
        <v/>
      </c>
      <c r="N4670" s="68" t="str">
        <f>IF(AND(Formulaire!$H$21=Aéroports!$E4670,--ISNUMBER(IFERROR(SEARCH(Formulaire!$H$22,$C4670,1),""))=1),MAX(N$1:N4669)+1,"")</f>
        <v/>
      </c>
      <c r="O4670" s="68" t="str">
        <f>IF(AND(Formulaire!$H$27=Aéroports!$E4670,--ISNUMBER(IFERROR(SEARCH(Formulaire!$H$28,$C4670,1),""))=1),MAX(O$1:O4669)+1,"")</f>
        <v/>
      </c>
      <c r="Q4670" s="91" t="str">
        <f>IFERROR(INDEX($C$2:$C$5193,MATCH(ROWS(M$2:M4670),M$2:M$5193,0)),"")</f>
        <v/>
      </c>
      <c r="R4670" s="70" t="str">
        <f>IFERROR(INDEX($C$2:$C$5193,MATCH(ROWS(N$2:N4670),N$2:N$5193,0)),"")</f>
        <v/>
      </c>
      <c r="S4670" s="92" t="str">
        <f>IFERROR(INDEX($C$2:$C$5193,MATCH(ROWS(O$2:O4670),O$2:O$5193,0)),"")</f>
        <v/>
      </c>
    </row>
    <row r="4671" spans="1:19" x14ac:dyDescent="0.25">
      <c r="A4671" s="69">
        <v>4372</v>
      </c>
      <c r="B4671" s="69" t="s">
        <v>13879</v>
      </c>
      <c r="C4671" s="69" t="s">
        <v>13880</v>
      </c>
      <c r="D4671" s="69" t="s">
        <v>13509</v>
      </c>
      <c r="E4671" s="69" t="s">
        <v>22461</v>
      </c>
      <c r="F4671" s="69" t="s">
        <v>13881</v>
      </c>
      <c r="G4671" s="69" t="s">
        <v>13882</v>
      </c>
      <c r="H4671" s="69">
        <v>57.783900000000003</v>
      </c>
      <c r="I4671" s="69">
        <v>28.395600000000002</v>
      </c>
      <c r="J4671" s="69">
        <v>154</v>
      </c>
      <c r="K4671" s="69">
        <v>3</v>
      </c>
      <c r="L4671" s="69">
        <f>COUNTIFS(Aéroports!$C$2:$C$5193,Aéroports!$C4671,Aéroports!$D$2:$D$5193,Aéroports!$D4671)</f>
        <v>1</v>
      </c>
      <c r="M4671" s="69" t="str">
        <f>IF(AND(Formulaire!$H$15=Aéroports!$E4671,--ISNUMBER(IFERROR(SEARCH(Formulaire!$H$16,$C4671,1),""))=1),MAX(M$1:M4670)+1,"")</f>
        <v/>
      </c>
      <c r="N4671" s="69" t="str">
        <f>IF(AND(Formulaire!$H$21=Aéroports!$E4671,--ISNUMBER(IFERROR(SEARCH(Formulaire!$H$22,$C4671,1),""))=1),MAX(N$1:N4670)+1,"")</f>
        <v/>
      </c>
      <c r="O4671" s="69" t="str">
        <f>IF(AND(Formulaire!$H$27=Aéroports!$E4671,--ISNUMBER(IFERROR(SEARCH(Formulaire!$H$28,$C4671,1),""))=1),MAX(O$1:O4670)+1,"")</f>
        <v/>
      </c>
      <c r="Q4671" s="91" t="str">
        <f>IFERROR(INDEX($C$2:$C$5193,MATCH(ROWS(M$2:M4671),M$2:M$5193,0)),"")</f>
        <v/>
      </c>
      <c r="R4671" s="70" t="str">
        <f>IFERROR(INDEX($C$2:$C$5193,MATCH(ROWS(N$2:N4671),N$2:N$5193,0)),"")</f>
        <v/>
      </c>
      <c r="S4671" s="92" t="str">
        <f>IFERROR(INDEX($C$2:$C$5193,MATCH(ROWS(O$2:O4671),O$2:O$5193,0)),"")</f>
        <v/>
      </c>
    </row>
    <row r="4672" spans="1:19" x14ac:dyDescent="0.25">
      <c r="A4672" s="68">
        <v>6144</v>
      </c>
      <c r="B4672" s="68" t="s">
        <v>13883</v>
      </c>
      <c r="C4672" s="68" t="s">
        <v>13884</v>
      </c>
      <c r="D4672" s="68" t="s">
        <v>13509</v>
      </c>
      <c r="E4672" s="68" t="s">
        <v>22461</v>
      </c>
      <c r="F4672" s="68" t="s">
        <v>13885</v>
      </c>
      <c r="G4672" s="68" t="s">
        <v>13886</v>
      </c>
      <c r="H4672" s="68">
        <v>62.1586</v>
      </c>
      <c r="I4672" s="68">
        <v>77.328900000000004</v>
      </c>
      <c r="J4672" s="68">
        <v>250</v>
      </c>
      <c r="K4672" s="68">
        <v>5</v>
      </c>
      <c r="L4672" s="68">
        <f>COUNTIFS(Aéroports!$C$2:$C$5193,Aéroports!$C4672,Aéroports!$D$2:$D$5193,Aéroports!$D4672)</f>
        <v>1</v>
      </c>
      <c r="M4672" s="68" t="str">
        <f>IF(AND(Formulaire!$H$15=Aéroports!$E4672,--ISNUMBER(IFERROR(SEARCH(Formulaire!$H$16,$C4672,1),""))=1),MAX(M$1:M4671)+1,"")</f>
        <v/>
      </c>
      <c r="N4672" s="68" t="str">
        <f>IF(AND(Formulaire!$H$21=Aéroports!$E4672,--ISNUMBER(IFERROR(SEARCH(Formulaire!$H$22,$C4672,1),""))=1),MAX(N$1:N4671)+1,"")</f>
        <v/>
      </c>
      <c r="O4672" s="68" t="str">
        <f>IF(AND(Formulaire!$H$27=Aéroports!$E4672,--ISNUMBER(IFERROR(SEARCH(Formulaire!$H$28,$C4672,1),""))=1),MAX(O$1:O4671)+1,"")</f>
        <v/>
      </c>
      <c r="Q4672" s="91" t="str">
        <f>IFERROR(INDEX($C$2:$C$5193,MATCH(ROWS(M$2:M4672),M$2:M$5193,0)),"")</f>
        <v/>
      </c>
      <c r="R4672" s="70" t="str">
        <f>IFERROR(INDEX($C$2:$C$5193,MATCH(ROWS(N$2:N4672),N$2:N$5193,0)),"")</f>
        <v/>
      </c>
      <c r="S4672" s="92" t="str">
        <f>IFERROR(INDEX($C$2:$C$5193,MATCH(ROWS(O$2:O4672),O$2:O$5193,0)),"")</f>
        <v/>
      </c>
    </row>
    <row r="4673" spans="1:19" x14ac:dyDescent="0.25">
      <c r="A4673" s="69">
        <v>2964</v>
      </c>
      <c r="B4673" s="69" t="s">
        <v>13887</v>
      </c>
      <c r="C4673" s="69" t="s">
        <v>13888</v>
      </c>
      <c r="D4673" s="69" t="s">
        <v>13509</v>
      </c>
      <c r="E4673" s="69" t="s">
        <v>22461</v>
      </c>
      <c r="F4673" s="69" t="s">
        <v>13889</v>
      </c>
      <c r="G4673" s="69" t="s">
        <v>13890</v>
      </c>
      <c r="H4673" s="69">
        <v>47.258200000000002</v>
      </c>
      <c r="I4673" s="69">
        <v>39.818100000000001</v>
      </c>
      <c r="J4673" s="69">
        <v>280</v>
      </c>
      <c r="K4673" s="69">
        <v>3</v>
      </c>
      <c r="L4673" s="69">
        <f>COUNTIFS(Aéroports!$C$2:$C$5193,Aéroports!$C4673,Aéroports!$D$2:$D$5193,Aéroports!$D4673)</f>
        <v>1</v>
      </c>
      <c r="M4673" s="69" t="str">
        <f>IF(AND(Formulaire!$H$15=Aéroports!$E4673,--ISNUMBER(IFERROR(SEARCH(Formulaire!$H$16,$C4673,1),""))=1),MAX(M$1:M4672)+1,"")</f>
        <v/>
      </c>
      <c r="N4673" s="69" t="str">
        <f>IF(AND(Formulaire!$H$21=Aéroports!$E4673,--ISNUMBER(IFERROR(SEARCH(Formulaire!$H$22,$C4673,1),""))=1),MAX(N$1:N4672)+1,"")</f>
        <v/>
      </c>
      <c r="O4673" s="69" t="str">
        <f>IF(AND(Formulaire!$H$27=Aéroports!$E4673,--ISNUMBER(IFERROR(SEARCH(Formulaire!$H$28,$C4673,1),""))=1),MAX(O$1:O4672)+1,"")</f>
        <v/>
      </c>
      <c r="Q4673" s="91" t="str">
        <f>IFERROR(INDEX($C$2:$C$5193,MATCH(ROWS(M$2:M4673),M$2:M$5193,0)),"")</f>
        <v/>
      </c>
      <c r="R4673" s="70" t="str">
        <f>IFERROR(INDEX($C$2:$C$5193,MATCH(ROWS(N$2:N4673),N$2:N$5193,0)),"")</f>
        <v/>
      </c>
      <c r="S4673" s="92" t="str">
        <f>IFERROR(INDEX($C$2:$C$5193,MATCH(ROWS(O$2:O4673),O$2:O$5193,0)),"")</f>
        <v/>
      </c>
    </row>
    <row r="4674" spans="1:19" x14ac:dyDescent="0.25">
      <c r="A4674" s="68">
        <v>6155</v>
      </c>
      <c r="B4674" s="68" t="s">
        <v>13891</v>
      </c>
      <c r="C4674" s="68" t="s">
        <v>13892</v>
      </c>
      <c r="D4674" s="68" t="s">
        <v>13509</v>
      </c>
      <c r="E4674" s="68" t="s">
        <v>22461</v>
      </c>
      <c r="F4674" s="68" t="s">
        <v>13893</v>
      </c>
      <c r="G4674" s="68" t="s">
        <v>13894</v>
      </c>
      <c r="H4674" s="68">
        <v>58.104199999999999</v>
      </c>
      <c r="I4674" s="68">
        <v>38.929400000000001</v>
      </c>
      <c r="J4674" s="68">
        <v>423</v>
      </c>
      <c r="K4674" s="68">
        <v>3</v>
      </c>
      <c r="L4674" s="68">
        <f>COUNTIFS(Aéroports!$C$2:$C$5193,Aéroports!$C4674,Aéroports!$D$2:$D$5193,Aéroports!$D4674)</f>
        <v>1</v>
      </c>
      <c r="M4674" s="68" t="str">
        <f>IF(AND(Formulaire!$H$15=Aéroports!$E4674,--ISNUMBER(IFERROR(SEARCH(Formulaire!$H$16,$C4674,1),""))=1),MAX(M$1:M4673)+1,"")</f>
        <v/>
      </c>
      <c r="N4674" s="68" t="str">
        <f>IF(AND(Formulaire!$H$21=Aéroports!$E4674,--ISNUMBER(IFERROR(SEARCH(Formulaire!$H$22,$C4674,1),""))=1),MAX(N$1:N4673)+1,"")</f>
        <v/>
      </c>
      <c r="O4674" s="68" t="str">
        <f>IF(AND(Formulaire!$H$27=Aéroports!$E4674,--ISNUMBER(IFERROR(SEARCH(Formulaire!$H$28,$C4674,1),""))=1),MAX(O$1:O4673)+1,"")</f>
        <v/>
      </c>
      <c r="Q4674" s="91" t="str">
        <f>IFERROR(INDEX($C$2:$C$5193,MATCH(ROWS(M$2:M4674),M$2:M$5193,0)),"")</f>
        <v/>
      </c>
      <c r="R4674" s="70" t="str">
        <f>IFERROR(INDEX($C$2:$C$5193,MATCH(ROWS(N$2:N4674),N$2:N$5193,0)),"")</f>
        <v/>
      </c>
      <c r="S4674" s="92" t="str">
        <f>IFERROR(INDEX($C$2:$C$5193,MATCH(ROWS(O$2:O4674),O$2:O$5193,0)),"")</f>
        <v/>
      </c>
    </row>
    <row r="4675" spans="1:19" x14ac:dyDescent="0.25">
      <c r="A4675" s="69">
        <v>6137</v>
      </c>
      <c r="B4675" s="69" t="s">
        <v>13895</v>
      </c>
      <c r="C4675" s="69" t="s">
        <v>13896</v>
      </c>
      <c r="D4675" s="69" t="s">
        <v>13509</v>
      </c>
      <c r="E4675" s="69" t="s">
        <v>22461</v>
      </c>
      <c r="F4675" s="69" t="s">
        <v>13897</v>
      </c>
      <c r="G4675" s="69" t="s">
        <v>13898</v>
      </c>
      <c r="H4675" s="69">
        <v>66.590800000000002</v>
      </c>
      <c r="I4675" s="69">
        <v>66.611000000000004</v>
      </c>
      <c r="J4675" s="69">
        <v>218</v>
      </c>
      <c r="K4675" s="69">
        <v>5</v>
      </c>
      <c r="L4675" s="69">
        <f>COUNTIFS(Aéroports!$C$2:$C$5193,Aéroports!$C4675,Aéroports!$D$2:$D$5193,Aéroports!$D4675)</f>
        <v>1</v>
      </c>
      <c r="M4675" s="69" t="str">
        <f>IF(AND(Formulaire!$H$15=Aéroports!$E4675,--ISNUMBER(IFERROR(SEARCH(Formulaire!$H$16,$C4675,1),""))=1),MAX(M$1:M4674)+1,"")</f>
        <v/>
      </c>
      <c r="N4675" s="69" t="str">
        <f>IF(AND(Formulaire!$H$21=Aéroports!$E4675,--ISNUMBER(IFERROR(SEARCH(Formulaire!$H$22,$C4675,1),""))=1),MAX(N$1:N4674)+1,"")</f>
        <v/>
      </c>
      <c r="O4675" s="69" t="str">
        <f>IF(AND(Formulaire!$H$27=Aéroports!$E4675,--ISNUMBER(IFERROR(SEARCH(Formulaire!$H$28,$C4675,1),""))=1),MAX(O$1:O4674)+1,"")</f>
        <v/>
      </c>
      <c r="Q4675" s="91" t="str">
        <f>IFERROR(INDEX($C$2:$C$5193,MATCH(ROWS(M$2:M4675),M$2:M$5193,0)),"")</f>
        <v/>
      </c>
      <c r="R4675" s="70" t="str">
        <f>IFERROR(INDEX($C$2:$C$5193,MATCH(ROWS(N$2:N4675),N$2:N$5193,0)),"")</f>
        <v/>
      </c>
      <c r="S4675" s="92" t="str">
        <f>IFERROR(INDEX($C$2:$C$5193,MATCH(ROWS(O$2:O4675),O$2:O$5193,0)),"")</f>
        <v/>
      </c>
    </row>
    <row r="4676" spans="1:19" x14ac:dyDescent="0.25">
      <c r="A4676" s="68">
        <v>2993</v>
      </c>
      <c r="B4676" s="68" t="s">
        <v>13899</v>
      </c>
      <c r="C4676" s="68" t="s">
        <v>13900</v>
      </c>
      <c r="D4676" s="68" t="s">
        <v>13509</v>
      </c>
      <c r="E4676" s="68" t="s">
        <v>22461</v>
      </c>
      <c r="F4676" s="68" t="s">
        <v>13901</v>
      </c>
      <c r="G4676" s="68" t="s">
        <v>13902</v>
      </c>
      <c r="H4676" s="68">
        <v>53.504899999999999</v>
      </c>
      <c r="I4676" s="68">
        <v>50.164299999999997</v>
      </c>
      <c r="J4676" s="68">
        <v>477</v>
      </c>
      <c r="K4676" s="68">
        <v>4</v>
      </c>
      <c r="L4676" s="68">
        <f>COUNTIFS(Aéroports!$C$2:$C$5193,Aéroports!$C4676,Aéroports!$D$2:$D$5193,Aéroports!$D4676)</f>
        <v>1</v>
      </c>
      <c r="M4676" s="68" t="str">
        <f>IF(AND(Formulaire!$H$15=Aéroports!$E4676,--ISNUMBER(IFERROR(SEARCH(Formulaire!$H$16,$C4676,1),""))=1),MAX(M$1:M4675)+1,"")</f>
        <v/>
      </c>
      <c r="N4676" s="68" t="str">
        <f>IF(AND(Formulaire!$H$21=Aéroports!$E4676,--ISNUMBER(IFERROR(SEARCH(Formulaire!$H$22,$C4676,1),""))=1),MAX(N$1:N4675)+1,"")</f>
        <v/>
      </c>
      <c r="O4676" s="68" t="str">
        <f>IF(AND(Formulaire!$H$27=Aéroports!$E4676,--ISNUMBER(IFERROR(SEARCH(Formulaire!$H$28,$C4676,1),""))=1),MAX(O$1:O4675)+1,"")</f>
        <v/>
      </c>
      <c r="Q4676" s="91" t="str">
        <f>IFERROR(INDEX($C$2:$C$5193,MATCH(ROWS(M$2:M4676),M$2:M$5193,0)),"")</f>
        <v/>
      </c>
      <c r="R4676" s="70" t="str">
        <f>IFERROR(INDEX($C$2:$C$5193,MATCH(ROWS(N$2:N4676),N$2:N$5193,0)),"")</f>
        <v/>
      </c>
      <c r="S4676" s="92" t="str">
        <f>IFERROR(INDEX($C$2:$C$5193,MATCH(ROWS(O$2:O4676),O$2:O$5193,0)),"")</f>
        <v/>
      </c>
    </row>
    <row r="4677" spans="1:19" x14ac:dyDescent="0.25">
      <c r="A4677" s="69">
        <v>6166</v>
      </c>
      <c r="B4677" s="69" t="s">
        <v>13903</v>
      </c>
      <c r="C4677" s="69" t="s">
        <v>13904</v>
      </c>
      <c r="D4677" s="69" t="s">
        <v>13509</v>
      </c>
      <c r="E4677" s="69" t="s">
        <v>22461</v>
      </c>
      <c r="F4677" s="69" t="s">
        <v>13905</v>
      </c>
      <c r="G4677" s="69" t="s">
        <v>13906</v>
      </c>
      <c r="H4677" s="69">
        <v>54.125129999999999</v>
      </c>
      <c r="I4677" s="69">
        <v>45.212260000000001</v>
      </c>
      <c r="J4677" s="69">
        <v>676</v>
      </c>
      <c r="K4677" s="69">
        <v>3</v>
      </c>
      <c r="L4677" s="69">
        <f>COUNTIFS(Aéroports!$C$2:$C$5193,Aéroports!$C4677,Aéroports!$D$2:$D$5193,Aéroports!$D4677)</f>
        <v>1</v>
      </c>
      <c r="M4677" s="69" t="str">
        <f>IF(AND(Formulaire!$H$15=Aéroports!$E4677,--ISNUMBER(IFERROR(SEARCH(Formulaire!$H$16,$C4677,1),""))=1),MAX(M$1:M4676)+1,"")</f>
        <v/>
      </c>
      <c r="N4677" s="69" t="str">
        <f>IF(AND(Formulaire!$H$21=Aéroports!$E4677,--ISNUMBER(IFERROR(SEARCH(Formulaire!$H$22,$C4677,1),""))=1),MAX(N$1:N4676)+1,"")</f>
        <v/>
      </c>
      <c r="O4677" s="69" t="str">
        <f>IF(AND(Formulaire!$H$27=Aéroports!$E4677,--ISNUMBER(IFERROR(SEARCH(Formulaire!$H$28,$C4677,1),""))=1),MAX(O$1:O4676)+1,"")</f>
        <v/>
      </c>
      <c r="Q4677" s="91" t="str">
        <f>IFERROR(INDEX($C$2:$C$5193,MATCH(ROWS(M$2:M4677),M$2:M$5193,0)),"")</f>
        <v/>
      </c>
      <c r="R4677" s="70" t="str">
        <f>IFERROR(INDEX($C$2:$C$5193,MATCH(ROWS(N$2:N4677),N$2:N$5193,0)),"")</f>
        <v/>
      </c>
      <c r="S4677" s="92" t="str">
        <f>IFERROR(INDEX($C$2:$C$5193,MATCH(ROWS(O$2:O4677),O$2:O$5193,0)),"")</f>
        <v/>
      </c>
    </row>
    <row r="4678" spans="1:19" x14ac:dyDescent="0.25">
      <c r="A4678" s="68">
        <v>4363</v>
      </c>
      <c r="B4678" s="68" t="s">
        <v>13907</v>
      </c>
      <c r="C4678" s="68" t="s">
        <v>13908</v>
      </c>
      <c r="D4678" s="68" t="s">
        <v>13509</v>
      </c>
      <c r="E4678" s="68" t="s">
        <v>22461</v>
      </c>
      <c r="F4678" s="68" t="s">
        <v>13909</v>
      </c>
      <c r="G4678" s="68" t="s">
        <v>13910</v>
      </c>
      <c r="H4678" s="68">
        <v>51.564999999999998</v>
      </c>
      <c r="I4678" s="68">
        <v>46.046700000000001</v>
      </c>
      <c r="J4678" s="68">
        <v>499</v>
      </c>
      <c r="K4678" s="68">
        <v>3</v>
      </c>
      <c r="L4678" s="68">
        <f>COUNTIFS(Aéroports!$C$2:$C$5193,Aéroports!$C4678,Aéroports!$D$2:$D$5193,Aéroports!$D4678)</f>
        <v>1</v>
      </c>
      <c r="M4678" s="68" t="str">
        <f>IF(AND(Formulaire!$H$15=Aéroports!$E4678,--ISNUMBER(IFERROR(SEARCH(Formulaire!$H$16,$C4678,1),""))=1),MAX(M$1:M4677)+1,"")</f>
        <v/>
      </c>
      <c r="N4678" s="68" t="str">
        <f>IF(AND(Formulaire!$H$21=Aéroports!$E4678,--ISNUMBER(IFERROR(SEARCH(Formulaire!$H$22,$C4678,1),""))=1),MAX(N$1:N4677)+1,"")</f>
        <v/>
      </c>
      <c r="O4678" s="68" t="str">
        <f>IF(AND(Formulaire!$H$27=Aéroports!$E4678,--ISNUMBER(IFERROR(SEARCH(Formulaire!$H$28,$C4678,1),""))=1),MAX(O$1:O4677)+1,"")</f>
        <v/>
      </c>
      <c r="Q4678" s="91" t="str">
        <f>IFERROR(INDEX($C$2:$C$5193,MATCH(ROWS(M$2:M4678),M$2:M$5193,0)),"")</f>
        <v/>
      </c>
      <c r="R4678" s="70" t="str">
        <f>IFERROR(INDEX($C$2:$C$5193,MATCH(ROWS(N$2:N4678),N$2:N$5193,0)),"")</f>
        <v/>
      </c>
      <c r="S4678" s="92" t="str">
        <f>IFERROR(INDEX($C$2:$C$5193,MATCH(ROWS(O$2:O4678),O$2:O$5193,0)),"")</f>
        <v/>
      </c>
    </row>
    <row r="4679" spans="1:19" x14ac:dyDescent="0.25">
      <c r="A4679" s="69">
        <v>7861</v>
      </c>
      <c r="B4679" s="69" t="s">
        <v>13911</v>
      </c>
      <c r="C4679" s="69" t="s">
        <v>13912</v>
      </c>
      <c r="D4679" s="69" t="s">
        <v>13509</v>
      </c>
      <c r="E4679" s="69" t="s">
        <v>22461</v>
      </c>
      <c r="F4679" s="69" t="s">
        <v>13913</v>
      </c>
      <c r="G4679" s="69" t="s">
        <v>13914</v>
      </c>
      <c r="H4679" s="69">
        <v>55.878300000000003</v>
      </c>
      <c r="I4679" s="69">
        <v>38.061700000000002</v>
      </c>
      <c r="J4679" s="69">
        <v>499</v>
      </c>
      <c r="K4679" s="69">
        <v>3</v>
      </c>
      <c r="L4679" s="69">
        <f>COUNTIFS(Aéroports!$C$2:$C$5193,Aéroports!$C4679,Aéroports!$D$2:$D$5193,Aéroports!$D4679)</f>
        <v>1</v>
      </c>
      <c r="M4679" s="69" t="str">
        <f>IF(AND(Formulaire!$H$15=Aéroports!$E4679,--ISNUMBER(IFERROR(SEARCH(Formulaire!$H$16,$C4679,1),""))=1),MAX(M$1:M4678)+1,"")</f>
        <v/>
      </c>
      <c r="N4679" s="69" t="str">
        <f>IF(AND(Formulaire!$H$21=Aéroports!$E4679,--ISNUMBER(IFERROR(SEARCH(Formulaire!$H$22,$C4679,1),""))=1),MAX(N$1:N4678)+1,"")</f>
        <v/>
      </c>
      <c r="O4679" s="69" t="str">
        <f>IF(AND(Formulaire!$H$27=Aéroports!$E4679,--ISNUMBER(IFERROR(SEARCH(Formulaire!$H$28,$C4679,1),""))=1),MAX(O$1:O4678)+1,"")</f>
        <v/>
      </c>
      <c r="Q4679" s="91" t="str">
        <f>IFERROR(INDEX($C$2:$C$5193,MATCH(ROWS(M$2:M4679),M$2:M$5193,0)),"")</f>
        <v/>
      </c>
      <c r="R4679" s="70" t="str">
        <f>IFERROR(INDEX($C$2:$C$5193,MATCH(ROWS(N$2:N4679),N$2:N$5193,0)),"")</f>
        <v/>
      </c>
      <c r="S4679" s="92" t="str">
        <f>IFERROR(INDEX($C$2:$C$5193,MATCH(ROWS(O$2:O4679),O$2:O$5193,0)),"")</f>
        <v/>
      </c>
    </row>
    <row r="4680" spans="1:19" x14ac:dyDescent="0.25">
      <c r="A4680" s="68">
        <v>2965</v>
      </c>
      <c r="B4680" s="68" t="s">
        <v>13915</v>
      </c>
      <c r="C4680" s="68" t="s">
        <v>13916</v>
      </c>
      <c r="D4680" s="68" t="s">
        <v>13509</v>
      </c>
      <c r="E4680" s="68" t="s">
        <v>22461</v>
      </c>
      <c r="F4680" s="68" t="s">
        <v>13917</v>
      </c>
      <c r="G4680" s="68" t="s">
        <v>13918</v>
      </c>
      <c r="H4680" s="68">
        <v>43.4499</v>
      </c>
      <c r="I4680" s="68">
        <v>39.956600000000002</v>
      </c>
      <c r="J4680" s="68">
        <v>89</v>
      </c>
      <c r="K4680" s="68">
        <v>3</v>
      </c>
      <c r="L4680" s="68">
        <f>COUNTIFS(Aéroports!$C$2:$C$5193,Aéroports!$C4680,Aéroports!$D$2:$D$5193,Aéroports!$D4680)</f>
        <v>1</v>
      </c>
      <c r="M4680" s="68" t="str">
        <f>IF(AND(Formulaire!$H$15=Aéroports!$E4680,--ISNUMBER(IFERROR(SEARCH(Formulaire!$H$16,$C4680,1),""))=1),MAX(M$1:M4679)+1,"")</f>
        <v/>
      </c>
      <c r="N4680" s="68" t="str">
        <f>IF(AND(Formulaire!$H$21=Aéroports!$E4680,--ISNUMBER(IFERROR(SEARCH(Formulaire!$H$22,$C4680,1),""))=1),MAX(N$1:N4679)+1,"")</f>
        <v/>
      </c>
      <c r="O4680" s="68" t="str">
        <f>IF(AND(Formulaire!$H$27=Aéroports!$E4680,--ISNUMBER(IFERROR(SEARCH(Formulaire!$H$28,$C4680,1),""))=1),MAX(O$1:O4679)+1,"")</f>
        <v/>
      </c>
      <c r="Q4680" s="91" t="str">
        <f>IFERROR(INDEX($C$2:$C$5193,MATCH(ROWS(M$2:M4680),M$2:M$5193,0)),"")</f>
        <v/>
      </c>
      <c r="R4680" s="70" t="str">
        <f>IFERROR(INDEX($C$2:$C$5193,MATCH(ROWS(N$2:N4680),N$2:N$5193,0)),"")</f>
        <v/>
      </c>
      <c r="S4680" s="92" t="str">
        <f>IFERROR(INDEX($C$2:$C$5193,MATCH(ROWS(O$2:O4680),O$2:O$5193,0)),"")</f>
        <v/>
      </c>
    </row>
    <row r="4681" spans="1:19" x14ac:dyDescent="0.25">
      <c r="A4681" s="69">
        <v>6110</v>
      </c>
      <c r="B4681" s="69" t="s">
        <v>13919</v>
      </c>
      <c r="C4681" s="69" t="s">
        <v>13920</v>
      </c>
      <c r="D4681" s="69" t="s">
        <v>13509</v>
      </c>
      <c r="E4681" s="69" t="s">
        <v>22461</v>
      </c>
      <c r="F4681" s="69" t="s">
        <v>13921</v>
      </c>
      <c r="G4681" s="69" t="s">
        <v>13922</v>
      </c>
      <c r="H4681" s="69">
        <v>65.03</v>
      </c>
      <c r="I4681" s="69">
        <v>35.733330000000002</v>
      </c>
      <c r="J4681" s="69">
        <v>60</v>
      </c>
      <c r="K4681" s="69">
        <v>3</v>
      </c>
      <c r="L4681" s="69">
        <f>COUNTIFS(Aéroports!$C$2:$C$5193,Aéroports!$C4681,Aéroports!$D$2:$D$5193,Aéroports!$D4681)</f>
        <v>1</v>
      </c>
      <c r="M4681" s="69" t="str">
        <f>IF(AND(Formulaire!$H$15=Aéroports!$E4681,--ISNUMBER(IFERROR(SEARCH(Formulaire!$H$16,$C4681,1),""))=1),MAX(M$1:M4680)+1,"")</f>
        <v/>
      </c>
      <c r="N4681" s="69" t="str">
        <f>IF(AND(Formulaire!$H$21=Aéroports!$E4681,--ISNUMBER(IFERROR(SEARCH(Formulaire!$H$22,$C4681,1),""))=1),MAX(N$1:N4680)+1,"")</f>
        <v/>
      </c>
      <c r="O4681" s="69" t="str">
        <f>IF(AND(Formulaire!$H$27=Aéroports!$E4681,--ISNUMBER(IFERROR(SEARCH(Formulaire!$H$28,$C4681,1),""))=1),MAX(O$1:O4680)+1,"")</f>
        <v/>
      </c>
      <c r="Q4681" s="91" t="str">
        <f>IFERROR(INDEX($C$2:$C$5193,MATCH(ROWS(M$2:M4681),M$2:M$5193,0)),"")</f>
        <v/>
      </c>
      <c r="R4681" s="70" t="str">
        <f>IFERROR(INDEX($C$2:$C$5193,MATCH(ROWS(N$2:N4681),N$2:N$5193,0)),"")</f>
        <v/>
      </c>
      <c r="S4681" s="92" t="str">
        <f>IFERROR(INDEX($C$2:$C$5193,MATCH(ROWS(O$2:O4681),O$2:O$5193,0)),"")</f>
        <v/>
      </c>
    </row>
    <row r="4682" spans="1:19" x14ac:dyDescent="0.25">
      <c r="A4682" s="68">
        <v>11957</v>
      </c>
      <c r="B4682" s="68" t="s">
        <v>13923</v>
      </c>
      <c r="C4682" s="68" t="s">
        <v>13924</v>
      </c>
      <c r="D4682" s="68" t="s">
        <v>13509</v>
      </c>
      <c r="E4682" s="68" t="s">
        <v>22461</v>
      </c>
      <c r="F4682" s="68" t="s">
        <v>13925</v>
      </c>
      <c r="G4682" s="68" t="s">
        <v>13926</v>
      </c>
      <c r="H4682" s="68">
        <v>48.927</v>
      </c>
      <c r="I4682" s="68">
        <v>140.03399999999999</v>
      </c>
      <c r="J4682" s="68">
        <v>768</v>
      </c>
      <c r="K4682" s="68" t="s">
        <v>340</v>
      </c>
      <c r="L4682" s="68">
        <f>COUNTIFS(Aéroports!$C$2:$C$5193,Aéroports!$C4682,Aéroports!$D$2:$D$5193,Aéroports!$D4682)</f>
        <v>1</v>
      </c>
      <c r="M4682" s="68" t="str">
        <f>IF(AND(Formulaire!$H$15=Aéroports!$E4682,--ISNUMBER(IFERROR(SEARCH(Formulaire!$H$16,$C4682,1),""))=1),MAX(M$1:M4681)+1,"")</f>
        <v/>
      </c>
      <c r="N4682" s="68" t="str">
        <f>IF(AND(Formulaire!$H$21=Aéroports!$E4682,--ISNUMBER(IFERROR(SEARCH(Formulaire!$H$22,$C4682,1),""))=1),MAX(N$1:N4681)+1,"")</f>
        <v/>
      </c>
      <c r="O4682" s="68" t="str">
        <f>IF(AND(Formulaire!$H$27=Aéroports!$E4682,--ISNUMBER(IFERROR(SEARCH(Formulaire!$H$28,$C4682,1),""))=1),MAX(O$1:O4681)+1,"")</f>
        <v/>
      </c>
      <c r="Q4682" s="91" t="str">
        <f>IFERROR(INDEX($C$2:$C$5193,MATCH(ROWS(M$2:M4682),M$2:M$5193,0)),"")</f>
        <v/>
      </c>
      <c r="R4682" s="70" t="str">
        <f>IFERROR(INDEX($C$2:$C$5193,MATCH(ROWS(N$2:N4682),N$2:N$5193,0)),"")</f>
        <v/>
      </c>
      <c r="S4682" s="92" t="str">
        <f>IFERROR(INDEX($C$2:$C$5193,MATCH(ROWS(O$2:O4682),O$2:O$5193,0)),"")</f>
        <v/>
      </c>
    </row>
    <row r="4683" spans="1:19" x14ac:dyDescent="0.25">
      <c r="A4683" s="69">
        <v>6140</v>
      </c>
      <c r="B4683" s="69" t="s">
        <v>13927</v>
      </c>
      <c r="C4683" s="69" t="s">
        <v>13928</v>
      </c>
      <c r="D4683" s="69" t="s">
        <v>13509</v>
      </c>
      <c r="E4683" s="69" t="s">
        <v>22461</v>
      </c>
      <c r="F4683" s="69" t="s">
        <v>13929</v>
      </c>
      <c r="G4683" s="69" t="s">
        <v>13930</v>
      </c>
      <c r="H4683" s="69">
        <v>61.326619999999998</v>
      </c>
      <c r="I4683" s="69">
        <v>63.601909999999997</v>
      </c>
      <c r="J4683" s="69">
        <v>351</v>
      </c>
      <c r="K4683" s="69">
        <v>5</v>
      </c>
      <c r="L4683" s="69">
        <f>COUNTIFS(Aéroports!$C$2:$C$5193,Aéroports!$C4683,Aéroports!$D$2:$D$5193,Aéroports!$D4683)</f>
        <v>1</v>
      </c>
      <c r="M4683" s="69" t="str">
        <f>IF(AND(Formulaire!$H$15=Aéroports!$E4683,--ISNUMBER(IFERROR(SEARCH(Formulaire!$H$16,$C4683,1),""))=1),MAX(M$1:M4682)+1,"")</f>
        <v/>
      </c>
      <c r="N4683" s="69" t="str">
        <f>IF(AND(Formulaire!$H$21=Aéroports!$E4683,--ISNUMBER(IFERROR(SEARCH(Formulaire!$H$22,$C4683,1),""))=1),MAX(N$1:N4682)+1,"")</f>
        <v/>
      </c>
      <c r="O4683" s="69" t="str">
        <f>IF(AND(Formulaire!$H$27=Aéroports!$E4683,--ISNUMBER(IFERROR(SEARCH(Formulaire!$H$28,$C4683,1),""))=1),MAX(O$1:O4682)+1,"")</f>
        <v/>
      </c>
      <c r="Q4683" s="91" t="str">
        <f>IFERROR(INDEX($C$2:$C$5193,MATCH(ROWS(M$2:M4683),M$2:M$5193,0)),"")</f>
        <v/>
      </c>
      <c r="R4683" s="70" t="str">
        <f>IFERROR(INDEX($C$2:$C$5193,MATCH(ROWS(N$2:N4683),N$2:N$5193,0)),"")</f>
        <v/>
      </c>
      <c r="S4683" s="92" t="str">
        <f>IFERROR(INDEX($C$2:$C$5193,MATCH(ROWS(O$2:O4683),O$2:O$5193,0)),"")</f>
        <v/>
      </c>
    </row>
    <row r="4684" spans="1:19" x14ac:dyDescent="0.25">
      <c r="A4684" s="68">
        <v>9091</v>
      </c>
      <c r="B4684" s="68" t="s">
        <v>13931</v>
      </c>
      <c r="C4684" s="68" t="s">
        <v>13932</v>
      </c>
      <c r="D4684" s="68" t="s">
        <v>13509</v>
      </c>
      <c r="E4684" s="68" t="s">
        <v>22461</v>
      </c>
      <c r="F4684" s="68" t="s">
        <v>13933</v>
      </c>
      <c r="G4684" s="68" t="s">
        <v>13934</v>
      </c>
      <c r="H4684" s="68">
        <v>67.480500000000006</v>
      </c>
      <c r="I4684" s="68">
        <v>153.7364</v>
      </c>
      <c r="J4684" s="68">
        <v>60</v>
      </c>
      <c r="K4684" s="68">
        <v>11</v>
      </c>
      <c r="L4684" s="68">
        <f>COUNTIFS(Aéroports!$C$2:$C$5193,Aéroports!$C4684,Aéroports!$D$2:$D$5193,Aéroports!$D4684)</f>
        <v>1</v>
      </c>
      <c r="M4684" s="68" t="str">
        <f>IF(AND(Formulaire!$H$15=Aéroports!$E4684,--ISNUMBER(IFERROR(SEARCH(Formulaire!$H$16,$C4684,1),""))=1),MAX(M$1:M4683)+1,"")</f>
        <v/>
      </c>
      <c r="N4684" s="68" t="str">
        <f>IF(AND(Formulaire!$H$21=Aéroports!$E4684,--ISNUMBER(IFERROR(SEARCH(Formulaire!$H$22,$C4684,1),""))=1),MAX(N$1:N4683)+1,"")</f>
        <v/>
      </c>
      <c r="O4684" s="68" t="str">
        <f>IF(AND(Formulaire!$H$27=Aéroports!$E4684,--ISNUMBER(IFERROR(SEARCH(Formulaire!$H$28,$C4684,1),""))=1),MAX(O$1:O4683)+1,"")</f>
        <v/>
      </c>
      <c r="Q4684" s="91" t="str">
        <f>IFERROR(INDEX($C$2:$C$5193,MATCH(ROWS(M$2:M4684),M$2:M$5193,0)),"")</f>
        <v/>
      </c>
      <c r="R4684" s="70" t="str">
        <f>IFERROR(INDEX($C$2:$C$5193,MATCH(ROWS(N$2:N4684),N$2:N$5193,0)),"")</f>
        <v/>
      </c>
      <c r="S4684" s="92" t="str">
        <f>IFERROR(INDEX($C$2:$C$5193,MATCH(ROWS(O$2:O4684),O$2:O$5193,0)),"")</f>
        <v/>
      </c>
    </row>
    <row r="4685" spans="1:19" x14ac:dyDescent="0.25">
      <c r="A4685" s="69">
        <v>2948</v>
      </c>
      <c r="B4685" s="69" t="s">
        <v>13935</v>
      </c>
      <c r="C4685" s="69" t="s">
        <v>13936</v>
      </c>
      <c r="D4685" s="69" t="s">
        <v>13509</v>
      </c>
      <c r="E4685" s="69" t="s">
        <v>22461</v>
      </c>
      <c r="F4685" s="69" t="s">
        <v>13937</v>
      </c>
      <c r="G4685" s="69" t="s">
        <v>13938</v>
      </c>
      <c r="H4685" s="69">
        <v>59.8003</v>
      </c>
      <c r="I4685" s="69">
        <v>30.262499999999999</v>
      </c>
      <c r="J4685" s="69">
        <v>78</v>
      </c>
      <c r="K4685" s="69">
        <v>3</v>
      </c>
      <c r="L4685" s="69">
        <f>COUNTIFS(Aéroports!$C$2:$C$5193,Aéroports!$C4685,Aéroports!$D$2:$D$5193,Aéroports!$D4685)</f>
        <v>1</v>
      </c>
      <c r="M4685" s="69" t="str">
        <f>IF(AND(Formulaire!$H$15=Aéroports!$E4685,--ISNUMBER(IFERROR(SEARCH(Formulaire!$H$16,$C4685,1),""))=1),MAX(M$1:M4684)+1,"")</f>
        <v/>
      </c>
      <c r="N4685" s="69" t="str">
        <f>IF(AND(Formulaire!$H$21=Aéroports!$E4685,--ISNUMBER(IFERROR(SEARCH(Formulaire!$H$22,$C4685,1),""))=1),MAX(N$1:N4684)+1,"")</f>
        <v/>
      </c>
      <c r="O4685" s="69" t="str">
        <f>IF(AND(Formulaire!$H$27=Aéroports!$E4685,--ISNUMBER(IFERROR(SEARCH(Formulaire!$H$28,$C4685,1),""))=1),MAX(O$1:O4684)+1,"")</f>
        <v/>
      </c>
      <c r="Q4685" s="91" t="str">
        <f>IFERROR(INDEX($C$2:$C$5193,MATCH(ROWS(M$2:M4685),M$2:M$5193,0)),"")</f>
        <v/>
      </c>
      <c r="R4685" s="70" t="str">
        <f>IFERROR(INDEX($C$2:$C$5193,MATCH(ROWS(N$2:N4685),N$2:N$5193,0)),"")</f>
        <v/>
      </c>
      <c r="S4685" s="92" t="str">
        <f>IFERROR(INDEX($C$2:$C$5193,MATCH(ROWS(O$2:O4685),O$2:O$5193,0)),"")</f>
        <v/>
      </c>
    </row>
    <row r="4686" spans="1:19" x14ac:dyDescent="0.25">
      <c r="A4686" s="68">
        <v>2963</v>
      </c>
      <c r="B4686" s="68" t="s">
        <v>13939</v>
      </c>
      <c r="C4686" s="68" t="s">
        <v>13940</v>
      </c>
      <c r="D4686" s="68" t="s">
        <v>13509</v>
      </c>
      <c r="E4686" s="68" t="s">
        <v>22461</v>
      </c>
      <c r="F4686" s="68" t="s">
        <v>13941</v>
      </c>
      <c r="G4686" s="68" t="s">
        <v>13942</v>
      </c>
      <c r="H4686" s="68">
        <v>45.109200000000001</v>
      </c>
      <c r="I4686" s="68">
        <v>42.1128</v>
      </c>
      <c r="J4686" s="68">
        <v>1486</v>
      </c>
      <c r="K4686" s="68">
        <v>3</v>
      </c>
      <c r="L4686" s="68">
        <f>COUNTIFS(Aéroports!$C$2:$C$5193,Aéroports!$C4686,Aéroports!$D$2:$D$5193,Aéroports!$D4686)</f>
        <v>1</v>
      </c>
      <c r="M4686" s="68" t="str">
        <f>IF(AND(Formulaire!$H$15=Aéroports!$E4686,--ISNUMBER(IFERROR(SEARCH(Formulaire!$H$16,$C4686,1),""))=1),MAX(M$1:M4685)+1,"")</f>
        <v/>
      </c>
      <c r="N4686" s="68" t="str">
        <f>IF(AND(Formulaire!$H$21=Aéroports!$E4686,--ISNUMBER(IFERROR(SEARCH(Formulaire!$H$22,$C4686,1),""))=1),MAX(N$1:N4685)+1,"")</f>
        <v/>
      </c>
      <c r="O4686" s="68" t="str">
        <f>IF(AND(Formulaire!$H$27=Aéroports!$E4686,--ISNUMBER(IFERROR(SEARCH(Formulaire!$H$28,$C4686,1),""))=1),MAX(O$1:O4685)+1,"")</f>
        <v/>
      </c>
      <c r="Q4686" s="91" t="str">
        <f>IFERROR(INDEX($C$2:$C$5193,MATCH(ROWS(M$2:M4686),M$2:M$5193,0)),"")</f>
        <v/>
      </c>
      <c r="R4686" s="70" t="str">
        <f>IFERROR(INDEX($C$2:$C$5193,MATCH(ROWS(N$2:N4686),N$2:N$5193,0)),"")</f>
        <v/>
      </c>
      <c r="S4686" s="92" t="str">
        <f>IFERROR(INDEX($C$2:$C$5193,MATCH(ROWS(O$2:O4686),O$2:O$5193,0)),"")</f>
        <v/>
      </c>
    </row>
    <row r="4687" spans="1:19" x14ac:dyDescent="0.25">
      <c r="A4687" s="69">
        <v>7033</v>
      </c>
      <c r="B4687" s="69" t="s">
        <v>13943</v>
      </c>
      <c r="C4687" s="69" t="s">
        <v>13944</v>
      </c>
      <c r="D4687" s="69" t="s">
        <v>13509</v>
      </c>
      <c r="E4687" s="69" t="s">
        <v>22461</v>
      </c>
      <c r="F4687" s="69" t="s">
        <v>13945</v>
      </c>
      <c r="G4687" s="69" t="s">
        <v>13946</v>
      </c>
      <c r="H4687" s="69">
        <v>60.709400000000002</v>
      </c>
      <c r="I4687" s="69">
        <v>77.66</v>
      </c>
      <c r="J4687" s="69">
        <v>164</v>
      </c>
      <c r="K4687" s="69">
        <v>7</v>
      </c>
      <c r="L4687" s="69">
        <f>COUNTIFS(Aéroports!$C$2:$C$5193,Aéroports!$C4687,Aéroports!$D$2:$D$5193,Aéroports!$D4687)</f>
        <v>1</v>
      </c>
      <c r="M4687" s="69" t="str">
        <f>IF(AND(Formulaire!$H$15=Aéroports!$E4687,--ISNUMBER(IFERROR(SEARCH(Formulaire!$H$16,$C4687,1),""))=1),MAX(M$1:M4686)+1,"")</f>
        <v/>
      </c>
      <c r="N4687" s="69" t="str">
        <f>IF(AND(Formulaire!$H$21=Aéroports!$E4687,--ISNUMBER(IFERROR(SEARCH(Formulaire!$H$22,$C4687,1),""))=1),MAX(N$1:N4686)+1,"")</f>
        <v/>
      </c>
      <c r="O4687" s="69" t="str">
        <f>IF(AND(Formulaire!$H$27=Aéroports!$E4687,--ISNUMBER(IFERROR(SEARCH(Formulaire!$H$28,$C4687,1),""))=1),MAX(O$1:O4686)+1,"")</f>
        <v/>
      </c>
      <c r="Q4687" s="91" t="str">
        <f>IFERROR(INDEX($C$2:$C$5193,MATCH(ROWS(M$2:M4687),M$2:M$5193,0)),"")</f>
        <v/>
      </c>
      <c r="R4687" s="70" t="str">
        <f>IFERROR(INDEX($C$2:$C$5193,MATCH(ROWS(N$2:N4687),N$2:N$5193,0)),"")</f>
        <v/>
      </c>
      <c r="S4687" s="92" t="str">
        <f>IFERROR(INDEX($C$2:$C$5193,MATCH(ROWS(O$2:O4687),O$2:O$5193,0)),"")</f>
        <v/>
      </c>
    </row>
    <row r="4688" spans="1:19" x14ac:dyDescent="0.25">
      <c r="A4688" s="68">
        <v>9821</v>
      </c>
      <c r="B4688" s="68" t="s">
        <v>13947</v>
      </c>
      <c r="C4688" s="68" t="s">
        <v>13948</v>
      </c>
      <c r="D4688" s="68" t="s">
        <v>13509</v>
      </c>
      <c r="E4688" s="68" t="s">
        <v>22461</v>
      </c>
      <c r="F4688" s="68" t="s">
        <v>13949</v>
      </c>
      <c r="G4688" s="68" t="s">
        <v>13950</v>
      </c>
      <c r="H4688" s="68">
        <v>62.185000000000002</v>
      </c>
      <c r="I4688" s="68">
        <v>117.63500000000001</v>
      </c>
      <c r="J4688" s="68">
        <v>452</v>
      </c>
      <c r="K4688" s="68">
        <v>9</v>
      </c>
      <c r="L4688" s="68">
        <f>COUNTIFS(Aéroports!$C$2:$C$5193,Aéroports!$C4688,Aéroports!$D$2:$D$5193,Aéroports!$D4688)</f>
        <v>1</v>
      </c>
      <c r="M4688" s="68" t="str">
        <f>IF(AND(Formulaire!$H$15=Aéroports!$E4688,--ISNUMBER(IFERROR(SEARCH(Formulaire!$H$16,$C4688,1),""))=1),MAX(M$1:M4687)+1,"")</f>
        <v/>
      </c>
      <c r="N4688" s="68" t="str">
        <f>IF(AND(Formulaire!$H$21=Aéroports!$E4688,--ISNUMBER(IFERROR(SEARCH(Formulaire!$H$22,$C4688,1),""))=1),MAX(N$1:N4687)+1,"")</f>
        <v/>
      </c>
      <c r="O4688" s="68" t="str">
        <f>IF(AND(Formulaire!$H$27=Aéroports!$E4688,--ISNUMBER(IFERROR(SEARCH(Formulaire!$H$28,$C4688,1),""))=1),MAX(O$1:O4687)+1,"")</f>
        <v/>
      </c>
      <c r="Q4688" s="91" t="str">
        <f>IFERROR(INDEX($C$2:$C$5193,MATCH(ROWS(M$2:M4688),M$2:M$5193,0)),"")</f>
        <v/>
      </c>
      <c r="R4688" s="70" t="str">
        <f>IFERROR(INDEX($C$2:$C$5193,MATCH(ROWS(N$2:N4688),N$2:N$5193,0)),"")</f>
        <v/>
      </c>
      <c r="S4688" s="92" t="str">
        <f>IFERROR(INDEX($C$2:$C$5193,MATCH(ROWS(O$2:O4688),O$2:O$5193,0)),"")</f>
        <v/>
      </c>
    </row>
    <row r="4689" spans="1:19" x14ac:dyDescent="0.25">
      <c r="A4689" s="69">
        <v>2974</v>
      </c>
      <c r="B4689" s="69" t="s">
        <v>13951</v>
      </c>
      <c r="C4689" s="69" t="s">
        <v>13952</v>
      </c>
      <c r="D4689" s="69" t="s">
        <v>13509</v>
      </c>
      <c r="E4689" s="69" t="s">
        <v>22461</v>
      </c>
      <c r="F4689" s="69" t="s">
        <v>13953</v>
      </c>
      <c r="G4689" s="69" t="s">
        <v>13954</v>
      </c>
      <c r="H4689" s="69">
        <v>61.343699999999998</v>
      </c>
      <c r="I4689" s="69">
        <v>73.401799999999994</v>
      </c>
      <c r="J4689" s="69">
        <v>200</v>
      </c>
      <c r="K4689" s="69">
        <v>5</v>
      </c>
      <c r="L4689" s="69">
        <f>COUNTIFS(Aéroports!$C$2:$C$5193,Aéroports!$C4689,Aéroports!$D$2:$D$5193,Aéroports!$D4689)</f>
        <v>1</v>
      </c>
      <c r="M4689" s="69" t="str">
        <f>IF(AND(Formulaire!$H$15=Aéroports!$E4689,--ISNUMBER(IFERROR(SEARCH(Formulaire!$H$16,$C4689,1),""))=1),MAX(M$1:M4688)+1,"")</f>
        <v/>
      </c>
      <c r="N4689" s="69" t="str">
        <f>IF(AND(Formulaire!$H$21=Aéroports!$E4689,--ISNUMBER(IFERROR(SEARCH(Formulaire!$H$22,$C4689,1),""))=1),MAX(N$1:N4688)+1,"")</f>
        <v/>
      </c>
      <c r="O4689" s="69" t="str">
        <f>IF(AND(Formulaire!$H$27=Aéroports!$E4689,--ISNUMBER(IFERROR(SEARCH(Formulaire!$H$28,$C4689,1),""))=1),MAX(O$1:O4688)+1,"")</f>
        <v/>
      </c>
      <c r="Q4689" s="91" t="str">
        <f>IFERROR(INDEX($C$2:$C$5193,MATCH(ROWS(M$2:M4689),M$2:M$5193,0)),"")</f>
        <v/>
      </c>
      <c r="R4689" s="70" t="str">
        <f>IFERROR(INDEX($C$2:$C$5193,MATCH(ROWS(N$2:N4689),N$2:N$5193,0)),"")</f>
        <v/>
      </c>
      <c r="S4689" s="92" t="str">
        <f>IFERROR(INDEX($C$2:$C$5193,MATCH(ROWS(O$2:O4689),O$2:O$5193,0)),"")</f>
        <v/>
      </c>
    </row>
    <row r="4690" spans="1:19" x14ac:dyDescent="0.25">
      <c r="A4690" s="68">
        <v>2989</v>
      </c>
      <c r="B4690" s="68" t="s">
        <v>13955</v>
      </c>
      <c r="C4690" s="68" t="s">
        <v>13956</v>
      </c>
      <c r="D4690" s="68" t="s">
        <v>13509</v>
      </c>
      <c r="E4690" s="68" t="s">
        <v>22461</v>
      </c>
      <c r="F4690" s="68" t="s">
        <v>13957</v>
      </c>
      <c r="G4690" s="68" t="s">
        <v>13958</v>
      </c>
      <c r="H4690" s="68">
        <v>61.646999999999998</v>
      </c>
      <c r="I4690" s="68">
        <v>50.845100000000002</v>
      </c>
      <c r="J4690" s="68">
        <v>342</v>
      </c>
      <c r="K4690" s="68">
        <v>3</v>
      </c>
      <c r="L4690" s="68">
        <f>COUNTIFS(Aéroports!$C$2:$C$5193,Aéroports!$C4690,Aéroports!$D$2:$D$5193,Aéroports!$D4690)</f>
        <v>1</v>
      </c>
      <c r="M4690" s="68" t="str">
        <f>IF(AND(Formulaire!$H$15=Aéroports!$E4690,--ISNUMBER(IFERROR(SEARCH(Formulaire!$H$16,$C4690,1),""))=1),MAX(M$1:M4689)+1,"")</f>
        <v/>
      </c>
      <c r="N4690" s="68" t="str">
        <f>IF(AND(Formulaire!$H$21=Aéroports!$E4690,--ISNUMBER(IFERROR(SEARCH(Formulaire!$H$22,$C4690,1),""))=1),MAX(N$1:N4689)+1,"")</f>
        <v/>
      </c>
      <c r="O4690" s="68" t="str">
        <f>IF(AND(Formulaire!$H$27=Aéroports!$E4690,--ISNUMBER(IFERROR(SEARCH(Formulaire!$H$28,$C4690,1),""))=1),MAX(O$1:O4689)+1,"")</f>
        <v/>
      </c>
      <c r="Q4690" s="91" t="str">
        <f>IFERROR(INDEX($C$2:$C$5193,MATCH(ROWS(M$2:M4690),M$2:M$5193,0)),"")</f>
        <v/>
      </c>
      <c r="R4690" s="70" t="str">
        <f>IFERROR(INDEX($C$2:$C$5193,MATCH(ROWS(N$2:N4690),N$2:N$5193,0)),"")</f>
        <v/>
      </c>
      <c r="S4690" s="92" t="str">
        <f>IFERROR(INDEX($C$2:$C$5193,MATCH(ROWS(O$2:O4690),O$2:O$5193,0)),"")</f>
        <v/>
      </c>
    </row>
    <row r="4691" spans="1:19" x14ac:dyDescent="0.25">
      <c r="A4691" s="69">
        <v>6466</v>
      </c>
      <c r="B4691" s="69" t="s">
        <v>13959</v>
      </c>
      <c r="C4691" s="69" t="s">
        <v>13960</v>
      </c>
      <c r="D4691" s="69" t="s">
        <v>13509</v>
      </c>
      <c r="E4691" s="69" t="s">
        <v>22461</v>
      </c>
      <c r="F4691" s="69" t="s">
        <v>13961</v>
      </c>
      <c r="G4691" s="69" t="s">
        <v>13962</v>
      </c>
      <c r="H4691" s="69">
        <v>52.806100000000001</v>
      </c>
      <c r="I4691" s="69">
        <v>41.482799999999997</v>
      </c>
      <c r="J4691" s="69">
        <v>413</v>
      </c>
      <c r="K4691" s="69">
        <v>3</v>
      </c>
      <c r="L4691" s="69">
        <f>COUNTIFS(Aéroports!$C$2:$C$5193,Aéroports!$C4691,Aéroports!$D$2:$D$5193,Aéroports!$D4691)</f>
        <v>1</v>
      </c>
      <c r="M4691" s="69" t="str">
        <f>IF(AND(Formulaire!$H$15=Aéroports!$E4691,--ISNUMBER(IFERROR(SEARCH(Formulaire!$H$16,$C4691,1),""))=1),MAX(M$1:M4690)+1,"")</f>
        <v/>
      </c>
      <c r="N4691" s="69" t="str">
        <f>IF(AND(Formulaire!$H$21=Aéroports!$E4691,--ISNUMBER(IFERROR(SEARCH(Formulaire!$H$22,$C4691,1),""))=1),MAX(N$1:N4690)+1,"")</f>
        <v/>
      </c>
      <c r="O4691" s="69" t="str">
        <f>IF(AND(Formulaire!$H$27=Aéroports!$E4691,--ISNUMBER(IFERROR(SEARCH(Formulaire!$H$28,$C4691,1),""))=1),MAX(O$1:O4690)+1,"")</f>
        <v/>
      </c>
      <c r="Q4691" s="91" t="str">
        <f>IFERROR(INDEX($C$2:$C$5193,MATCH(ROWS(M$2:M4691),M$2:M$5193,0)),"")</f>
        <v/>
      </c>
      <c r="R4691" s="70" t="str">
        <f>IFERROR(INDEX($C$2:$C$5193,MATCH(ROWS(N$2:N4691),N$2:N$5193,0)),"")</f>
        <v/>
      </c>
      <c r="S4691" s="92" t="str">
        <f>IFERROR(INDEX($C$2:$C$5193,MATCH(ROWS(O$2:O4691),O$2:O$5193,0)),"")</f>
        <v/>
      </c>
    </row>
    <row r="4692" spans="1:19" x14ac:dyDescent="0.25">
      <c r="A4692" s="68">
        <v>11436</v>
      </c>
      <c r="B4692" s="68" t="s">
        <v>13963</v>
      </c>
      <c r="C4692" s="68" t="s">
        <v>13964</v>
      </c>
      <c r="D4692" s="68" t="s">
        <v>13509</v>
      </c>
      <c r="E4692" s="68" t="s">
        <v>22461</v>
      </c>
      <c r="F4692" s="68" t="s">
        <v>13965</v>
      </c>
      <c r="G4692" s="68" t="s">
        <v>13966</v>
      </c>
      <c r="H4692" s="68">
        <v>64.930800000000005</v>
      </c>
      <c r="I4692" s="68">
        <v>77.818100000000001</v>
      </c>
      <c r="J4692" s="68">
        <v>82</v>
      </c>
      <c r="K4692" s="68">
        <v>5</v>
      </c>
      <c r="L4692" s="68">
        <f>COUNTIFS(Aéroports!$C$2:$C$5193,Aéroports!$C4692,Aéroports!$D$2:$D$5193,Aéroports!$D4692)</f>
        <v>1</v>
      </c>
      <c r="M4692" s="68" t="str">
        <f>IF(AND(Formulaire!$H$15=Aéroports!$E4692,--ISNUMBER(IFERROR(SEARCH(Formulaire!$H$16,$C4692,1),""))=1),MAX(M$1:M4691)+1,"")</f>
        <v/>
      </c>
      <c r="N4692" s="68" t="str">
        <f>IF(AND(Formulaire!$H$21=Aéroports!$E4692,--ISNUMBER(IFERROR(SEARCH(Formulaire!$H$22,$C4692,1),""))=1),MAX(N$1:N4691)+1,"")</f>
        <v/>
      </c>
      <c r="O4692" s="68" t="str">
        <f>IF(AND(Formulaire!$H$27=Aéroports!$E4692,--ISNUMBER(IFERROR(SEARCH(Formulaire!$H$28,$C4692,1),""))=1),MAX(O$1:O4691)+1,"")</f>
        <v/>
      </c>
      <c r="Q4692" s="91" t="str">
        <f>IFERROR(INDEX($C$2:$C$5193,MATCH(ROWS(M$2:M4692),M$2:M$5193,0)),"")</f>
        <v/>
      </c>
      <c r="R4692" s="70" t="str">
        <f>IFERROR(INDEX($C$2:$C$5193,MATCH(ROWS(N$2:N4692),N$2:N$5193,0)),"")</f>
        <v/>
      </c>
      <c r="S4692" s="92" t="str">
        <f>IFERROR(INDEX($C$2:$C$5193,MATCH(ROWS(O$2:O4692),O$2:O$5193,0)),"")</f>
        <v/>
      </c>
    </row>
    <row r="4693" spans="1:19" x14ac:dyDescent="0.25">
      <c r="A4693" s="69">
        <v>6095</v>
      </c>
      <c r="B4693" s="69" t="s">
        <v>13967</v>
      </c>
      <c r="C4693" s="69" t="s">
        <v>13968</v>
      </c>
      <c r="D4693" s="69" t="s">
        <v>13509</v>
      </c>
      <c r="E4693" s="69" t="s">
        <v>22461</v>
      </c>
      <c r="F4693" s="69" t="s">
        <v>13969</v>
      </c>
      <c r="G4693" s="69" t="s">
        <v>13970</v>
      </c>
      <c r="H4693" s="69">
        <v>71.697699999999998</v>
      </c>
      <c r="I4693" s="69">
        <v>128.90299999999999</v>
      </c>
      <c r="J4693" s="69">
        <v>26</v>
      </c>
      <c r="K4693" s="69">
        <v>9</v>
      </c>
      <c r="L4693" s="69">
        <f>COUNTIFS(Aéroports!$C$2:$C$5193,Aéroports!$C4693,Aéroports!$D$2:$D$5193,Aéroports!$D4693)</f>
        <v>1</v>
      </c>
      <c r="M4693" s="69" t="str">
        <f>IF(AND(Formulaire!$H$15=Aéroports!$E4693,--ISNUMBER(IFERROR(SEARCH(Formulaire!$H$16,$C4693,1),""))=1),MAX(M$1:M4692)+1,"")</f>
        <v/>
      </c>
      <c r="N4693" s="69" t="str">
        <f>IF(AND(Formulaire!$H$21=Aéroports!$E4693,--ISNUMBER(IFERROR(SEARCH(Formulaire!$H$22,$C4693,1),""))=1),MAX(N$1:N4692)+1,"")</f>
        <v/>
      </c>
      <c r="O4693" s="69" t="str">
        <f>IF(AND(Formulaire!$H$27=Aéroports!$E4693,--ISNUMBER(IFERROR(SEARCH(Formulaire!$H$28,$C4693,1),""))=1),MAX(O$1:O4692)+1,"")</f>
        <v/>
      </c>
      <c r="Q4693" s="91" t="str">
        <f>IFERROR(INDEX($C$2:$C$5193,MATCH(ROWS(M$2:M4693),M$2:M$5193,0)),"")</f>
        <v/>
      </c>
      <c r="R4693" s="70" t="str">
        <f>IFERROR(INDEX($C$2:$C$5193,MATCH(ROWS(N$2:N4693),N$2:N$5193,0)),"")</f>
        <v/>
      </c>
      <c r="S4693" s="92" t="str">
        <f>IFERROR(INDEX($C$2:$C$5193,MATCH(ROWS(O$2:O4693),O$2:O$5193,0)),"")</f>
        <v/>
      </c>
    </row>
    <row r="4694" spans="1:19" x14ac:dyDescent="0.25">
      <c r="A4694" s="68">
        <v>4297</v>
      </c>
      <c r="B4694" s="68" t="s">
        <v>13971</v>
      </c>
      <c r="C4694" s="68" t="s">
        <v>13972</v>
      </c>
      <c r="D4694" s="68" t="s">
        <v>13509</v>
      </c>
      <c r="E4694" s="68" t="s">
        <v>22461</v>
      </c>
      <c r="F4694" s="68" t="s">
        <v>13973</v>
      </c>
      <c r="G4694" s="68" t="s">
        <v>13974</v>
      </c>
      <c r="H4694" s="68">
        <v>56.380299999999998</v>
      </c>
      <c r="I4694" s="68">
        <v>85.208299999999994</v>
      </c>
      <c r="J4694" s="68">
        <v>597</v>
      </c>
      <c r="K4694" s="68">
        <v>7</v>
      </c>
      <c r="L4694" s="68">
        <f>COUNTIFS(Aéroports!$C$2:$C$5193,Aéroports!$C4694,Aéroports!$D$2:$D$5193,Aéroports!$D4694)</f>
        <v>1</v>
      </c>
      <c r="M4694" s="68" t="str">
        <f>IF(AND(Formulaire!$H$15=Aéroports!$E4694,--ISNUMBER(IFERROR(SEARCH(Formulaire!$H$16,$C4694,1),""))=1),MAX(M$1:M4693)+1,"")</f>
        <v/>
      </c>
      <c r="N4694" s="68" t="str">
        <f>IF(AND(Formulaire!$H$21=Aéroports!$E4694,--ISNUMBER(IFERROR(SEARCH(Formulaire!$H$22,$C4694,1),""))=1),MAX(N$1:N4693)+1,"")</f>
        <v/>
      </c>
      <c r="O4694" s="68" t="str">
        <f>IF(AND(Formulaire!$H$27=Aéroports!$E4694,--ISNUMBER(IFERROR(SEARCH(Formulaire!$H$28,$C4694,1),""))=1),MAX(O$1:O4693)+1,"")</f>
        <v/>
      </c>
      <c r="Q4694" s="91" t="str">
        <f>IFERROR(INDEX($C$2:$C$5193,MATCH(ROWS(M$2:M4694),M$2:M$5193,0)),"")</f>
        <v/>
      </c>
      <c r="R4694" s="70" t="str">
        <f>IFERROR(INDEX($C$2:$C$5193,MATCH(ROWS(N$2:N4694),N$2:N$5193,0)),"")</f>
        <v/>
      </c>
      <c r="S4694" s="92" t="str">
        <f>IFERROR(INDEX($C$2:$C$5193,MATCH(ROWS(O$2:O4694),O$2:O$5193,0)),"")</f>
        <v/>
      </c>
    </row>
    <row r="4695" spans="1:19" x14ac:dyDescent="0.25">
      <c r="A4695" s="69">
        <v>2986</v>
      </c>
      <c r="B4695" s="69" t="s">
        <v>13975</v>
      </c>
      <c r="C4695" s="69" t="s">
        <v>13976</v>
      </c>
      <c r="D4695" s="69" t="s">
        <v>13509</v>
      </c>
      <c r="E4695" s="69" t="s">
        <v>22461</v>
      </c>
      <c r="F4695" s="69" t="s">
        <v>13977</v>
      </c>
      <c r="G4695" s="69" t="s">
        <v>13978</v>
      </c>
      <c r="H4695" s="69">
        <v>56.8247</v>
      </c>
      <c r="I4695" s="69">
        <v>35.7577</v>
      </c>
      <c r="J4695" s="69">
        <v>469</v>
      </c>
      <c r="K4695" s="69">
        <v>3</v>
      </c>
      <c r="L4695" s="69">
        <f>COUNTIFS(Aéroports!$C$2:$C$5193,Aéroports!$C4695,Aéroports!$D$2:$D$5193,Aéroports!$D4695)</f>
        <v>1</v>
      </c>
      <c r="M4695" s="69" t="str">
        <f>IF(AND(Formulaire!$H$15=Aéroports!$E4695,--ISNUMBER(IFERROR(SEARCH(Formulaire!$H$16,$C4695,1),""))=1),MAX(M$1:M4694)+1,"")</f>
        <v/>
      </c>
      <c r="N4695" s="69" t="str">
        <f>IF(AND(Formulaire!$H$21=Aéroports!$E4695,--ISNUMBER(IFERROR(SEARCH(Formulaire!$H$22,$C4695,1),""))=1),MAX(N$1:N4694)+1,"")</f>
        <v/>
      </c>
      <c r="O4695" s="69" t="str">
        <f>IF(AND(Formulaire!$H$27=Aéroports!$E4695,--ISNUMBER(IFERROR(SEARCH(Formulaire!$H$28,$C4695,1),""))=1),MAX(O$1:O4694)+1,"")</f>
        <v/>
      </c>
      <c r="Q4695" s="91" t="str">
        <f>IFERROR(INDEX($C$2:$C$5193,MATCH(ROWS(M$2:M4695),M$2:M$5193,0)),"")</f>
        <v/>
      </c>
      <c r="R4695" s="70" t="str">
        <f>IFERROR(INDEX($C$2:$C$5193,MATCH(ROWS(N$2:N4695),N$2:N$5193,0)),"")</f>
        <v/>
      </c>
      <c r="S4695" s="92" t="str">
        <f>IFERROR(INDEX($C$2:$C$5193,MATCH(ROWS(O$2:O4695),O$2:O$5193,0)),"")</f>
        <v/>
      </c>
    </row>
    <row r="4696" spans="1:19" x14ac:dyDescent="0.25">
      <c r="A4696" s="68">
        <v>4111</v>
      </c>
      <c r="B4696" s="68" t="s">
        <v>13979</v>
      </c>
      <c r="C4696" s="68" t="s">
        <v>13980</v>
      </c>
      <c r="D4696" s="68" t="s">
        <v>13509</v>
      </c>
      <c r="E4696" s="68" t="s">
        <v>22461</v>
      </c>
      <c r="F4696" s="68" t="s">
        <v>13981</v>
      </c>
      <c r="G4696" s="68" t="s">
        <v>13982</v>
      </c>
      <c r="H4696" s="68">
        <v>57.189599999999999</v>
      </c>
      <c r="I4696" s="68">
        <v>65.324299999999994</v>
      </c>
      <c r="J4696" s="68">
        <v>378</v>
      </c>
      <c r="K4696" s="68">
        <v>5</v>
      </c>
      <c r="L4696" s="68">
        <f>COUNTIFS(Aéroports!$C$2:$C$5193,Aéroports!$C4696,Aéroports!$D$2:$D$5193,Aéroports!$D4696)</f>
        <v>1</v>
      </c>
      <c r="M4696" s="68" t="str">
        <f>IF(AND(Formulaire!$H$15=Aéroports!$E4696,--ISNUMBER(IFERROR(SEARCH(Formulaire!$H$16,$C4696,1),""))=1),MAX(M$1:M4695)+1,"")</f>
        <v/>
      </c>
      <c r="N4696" s="68" t="str">
        <f>IF(AND(Formulaire!$H$21=Aéroports!$E4696,--ISNUMBER(IFERROR(SEARCH(Formulaire!$H$22,$C4696,1),""))=1),MAX(N$1:N4695)+1,"")</f>
        <v/>
      </c>
      <c r="O4696" s="68" t="str">
        <f>IF(AND(Formulaire!$H$27=Aéroports!$E4696,--ISNUMBER(IFERROR(SEARCH(Formulaire!$H$28,$C4696,1),""))=1),MAX(O$1:O4695)+1,"")</f>
        <v/>
      </c>
      <c r="Q4696" s="91" t="str">
        <f>IFERROR(INDEX($C$2:$C$5193,MATCH(ROWS(M$2:M4696),M$2:M$5193,0)),"")</f>
        <v/>
      </c>
      <c r="R4696" s="70" t="str">
        <f>IFERROR(INDEX($C$2:$C$5193,MATCH(ROWS(N$2:N4696),N$2:N$5193,0)),"")</f>
        <v/>
      </c>
      <c r="S4696" s="92" t="str">
        <f>IFERROR(INDEX($C$2:$C$5193,MATCH(ROWS(O$2:O4696),O$2:O$5193,0)),"")</f>
        <v/>
      </c>
    </row>
    <row r="4697" spans="1:19" x14ac:dyDescent="0.25">
      <c r="A4697" s="69">
        <v>2992</v>
      </c>
      <c r="B4697" s="69" t="s">
        <v>13983</v>
      </c>
      <c r="C4697" s="69" t="s">
        <v>13984</v>
      </c>
      <c r="D4697" s="69" t="s">
        <v>13509</v>
      </c>
      <c r="E4697" s="69" t="s">
        <v>22461</v>
      </c>
      <c r="F4697" s="69" t="s">
        <v>13985</v>
      </c>
      <c r="G4697" s="69" t="s">
        <v>13986</v>
      </c>
      <c r="H4697" s="69">
        <v>54.557499999999997</v>
      </c>
      <c r="I4697" s="69">
        <v>55.874400000000001</v>
      </c>
      <c r="J4697" s="69">
        <v>449</v>
      </c>
      <c r="K4697" s="69">
        <v>5</v>
      </c>
      <c r="L4697" s="69">
        <f>COUNTIFS(Aéroports!$C$2:$C$5193,Aéroports!$C4697,Aéroports!$D$2:$D$5193,Aéroports!$D4697)</f>
        <v>1</v>
      </c>
      <c r="M4697" s="69" t="str">
        <f>IF(AND(Formulaire!$H$15=Aéroports!$E4697,--ISNUMBER(IFERROR(SEARCH(Formulaire!$H$16,$C4697,1),""))=1),MAX(M$1:M4696)+1,"")</f>
        <v/>
      </c>
      <c r="N4697" s="69" t="str">
        <f>IF(AND(Formulaire!$H$21=Aéroports!$E4697,--ISNUMBER(IFERROR(SEARCH(Formulaire!$H$22,$C4697,1),""))=1),MAX(N$1:N4696)+1,"")</f>
        <v/>
      </c>
      <c r="O4697" s="69" t="str">
        <f>IF(AND(Formulaire!$H$27=Aéroports!$E4697,--ISNUMBER(IFERROR(SEARCH(Formulaire!$H$28,$C4697,1),""))=1),MAX(O$1:O4696)+1,"")</f>
        <v/>
      </c>
      <c r="Q4697" s="91" t="str">
        <f>IFERROR(INDEX($C$2:$C$5193,MATCH(ROWS(M$2:M4697),M$2:M$5193,0)),"")</f>
        <v/>
      </c>
      <c r="R4697" s="70" t="str">
        <f>IFERROR(INDEX($C$2:$C$5193,MATCH(ROWS(N$2:N4697),N$2:N$5193,0)),"")</f>
        <v/>
      </c>
      <c r="S4697" s="92" t="str">
        <f>IFERROR(INDEX($C$2:$C$5193,MATCH(ROWS(O$2:O4697),O$2:O$5193,0)),"")</f>
        <v/>
      </c>
    </row>
    <row r="4698" spans="1:19" x14ac:dyDescent="0.25">
      <c r="A4698" s="68">
        <v>4368</v>
      </c>
      <c r="B4698" s="68" t="s">
        <v>13987</v>
      </c>
      <c r="C4698" s="68" t="s">
        <v>13988</v>
      </c>
      <c r="D4698" s="68" t="s">
        <v>13509</v>
      </c>
      <c r="E4698" s="68" t="s">
        <v>22461</v>
      </c>
      <c r="F4698" s="68" t="s">
        <v>13989</v>
      </c>
      <c r="G4698" s="68" t="s">
        <v>13990</v>
      </c>
      <c r="H4698" s="68">
        <v>63.566899999999997</v>
      </c>
      <c r="I4698" s="68">
        <v>53.804699999999997</v>
      </c>
      <c r="J4698" s="68">
        <v>482</v>
      </c>
      <c r="K4698" s="68">
        <v>3</v>
      </c>
      <c r="L4698" s="68">
        <f>COUNTIFS(Aéroports!$C$2:$C$5193,Aéroports!$C4698,Aéroports!$D$2:$D$5193,Aéroports!$D4698)</f>
        <v>1</v>
      </c>
      <c r="M4698" s="68" t="str">
        <f>IF(AND(Formulaire!$H$15=Aéroports!$E4698,--ISNUMBER(IFERROR(SEARCH(Formulaire!$H$16,$C4698,1),""))=1),MAX(M$1:M4697)+1,"")</f>
        <v/>
      </c>
      <c r="N4698" s="68" t="str">
        <f>IF(AND(Formulaire!$H$21=Aéroports!$E4698,--ISNUMBER(IFERROR(SEARCH(Formulaire!$H$22,$C4698,1),""))=1),MAX(N$1:N4697)+1,"")</f>
        <v/>
      </c>
      <c r="O4698" s="68" t="str">
        <f>IF(AND(Formulaire!$H$27=Aéroports!$E4698,--ISNUMBER(IFERROR(SEARCH(Formulaire!$H$28,$C4698,1),""))=1),MAX(O$1:O4697)+1,"")</f>
        <v/>
      </c>
      <c r="Q4698" s="91" t="str">
        <f>IFERROR(INDEX($C$2:$C$5193,MATCH(ROWS(M$2:M4698),M$2:M$5193,0)),"")</f>
        <v/>
      </c>
      <c r="R4698" s="70" t="str">
        <f>IFERROR(INDEX($C$2:$C$5193,MATCH(ROWS(N$2:N4698),N$2:N$5193,0)),"")</f>
        <v/>
      </c>
      <c r="S4698" s="92" t="str">
        <f>IFERROR(INDEX($C$2:$C$5193,MATCH(ROWS(O$2:O4698),O$2:O$5193,0)),"")</f>
        <v/>
      </c>
    </row>
    <row r="4699" spans="1:19" x14ac:dyDescent="0.25">
      <c r="A4699" s="69">
        <v>2938</v>
      </c>
      <c r="B4699" s="69" t="s">
        <v>13991</v>
      </c>
      <c r="C4699" s="69" t="s">
        <v>13992</v>
      </c>
      <c r="D4699" s="69" t="s">
        <v>13509</v>
      </c>
      <c r="E4699" s="69" t="s">
        <v>22461</v>
      </c>
      <c r="F4699" s="69" t="s">
        <v>13993</v>
      </c>
      <c r="G4699" s="69" t="s">
        <v>13994</v>
      </c>
      <c r="H4699" s="69">
        <v>51.8078</v>
      </c>
      <c r="I4699" s="69">
        <v>107.438</v>
      </c>
      <c r="J4699" s="69">
        <v>1690</v>
      </c>
      <c r="K4699" s="69">
        <v>8</v>
      </c>
      <c r="L4699" s="69">
        <f>COUNTIFS(Aéroports!$C$2:$C$5193,Aéroports!$C4699,Aéroports!$D$2:$D$5193,Aéroports!$D4699)</f>
        <v>1</v>
      </c>
      <c r="M4699" s="69" t="str">
        <f>IF(AND(Formulaire!$H$15=Aéroports!$E4699,--ISNUMBER(IFERROR(SEARCH(Formulaire!$H$16,$C4699,1),""))=1),MAX(M$1:M4698)+1,"")</f>
        <v/>
      </c>
      <c r="N4699" s="69" t="str">
        <f>IF(AND(Formulaire!$H$21=Aéroports!$E4699,--ISNUMBER(IFERROR(SEARCH(Formulaire!$H$22,$C4699,1),""))=1),MAX(N$1:N4698)+1,"")</f>
        <v/>
      </c>
      <c r="O4699" s="69" t="str">
        <f>IF(AND(Formulaire!$H$27=Aéroports!$E4699,--ISNUMBER(IFERROR(SEARCH(Formulaire!$H$28,$C4699,1),""))=1),MAX(O$1:O4698)+1,"")</f>
        <v/>
      </c>
      <c r="Q4699" s="91" t="str">
        <f>IFERROR(INDEX($C$2:$C$5193,MATCH(ROWS(M$2:M4699),M$2:M$5193,0)),"")</f>
        <v/>
      </c>
      <c r="R4699" s="70" t="str">
        <f>IFERROR(INDEX($C$2:$C$5193,MATCH(ROWS(N$2:N4699),N$2:N$5193,0)),"")</f>
        <v/>
      </c>
      <c r="S4699" s="92" t="str">
        <f>IFERROR(INDEX($C$2:$C$5193,MATCH(ROWS(O$2:O4699),O$2:O$5193,0)),"")</f>
        <v/>
      </c>
    </row>
    <row r="4700" spans="1:19" x14ac:dyDescent="0.25">
      <c r="A4700" s="68">
        <v>7003</v>
      </c>
      <c r="B4700" s="68" t="s">
        <v>13995</v>
      </c>
      <c r="C4700" s="68" t="s">
        <v>13996</v>
      </c>
      <c r="D4700" s="68" t="s">
        <v>13509</v>
      </c>
      <c r="E4700" s="68" t="s">
        <v>22461</v>
      </c>
      <c r="F4700" s="68" t="s">
        <v>13997</v>
      </c>
      <c r="G4700" s="68" t="s">
        <v>13998</v>
      </c>
      <c r="H4700" s="68">
        <v>54.268300000000004</v>
      </c>
      <c r="I4700" s="68">
        <v>48.226700000000001</v>
      </c>
      <c r="J4700" s="68">
        <v>463</v>
      </c>
      <c r="K4700" s="68">
        <v>4</v>
      </c>
      <c r="L4700" s="68">
        <f>COUNTIFS(Aéroports!$C$2:$C$5193,Aéroports!$C4700,Aéroports!$D$2:$D$5193,Aéroports!$D4700)</f>
        <v>1</v>
      </c>
      <c r="M4700" s="68" t="str">
        <f>IF(AND(Formulaire!$H$15=Aéroports!$E4700,--ISNUMBER(IFERROR(SEARCH(Formulaire!$H$16,$C4700,1),""))=1),MAX(M$1:M4699)+1,"")</f>
        <v/>
      </c>
      <c r="N4700" s="68" t="str">
        <f>IF(AND(Formulaire!$H$21=Aéroports!$E4700,--ISNUMBER(IFERROR(SEARCH(Formulaire!$H$22,$C4700,1),""))=1),MAX(N$1:N4699)+1,"")</f>
        <v/>
      </c>
      <c r="O4700" s="68" t="str">
        <f>IF(AND(Formulaire!$H$27=Aéroports!$E4700,--ISNUMBER(IFERROR(SEARCH(Formulaire!$H$28,$C4700,1),""))=1),MAX(O$1:O4699)+1,"")</f>
        <v/>
      </c>
      <c r="Q4700" s="91" t="str">
        <f>IFERROR(INDEX($C$2:$C$5193,MATCH(ROWS(M$2:M4700),M$2:M$5193,0)),"")</f>
        <v/>
      </c>
      <c r="R4700" s="70" t="str">
        <f>IFERROR(INDEX($C$2:$C$5193,MATCH(ROWS(N$2:N4700),N$2:N$5193,0)),"")</f>
        <v/>
      </c>
      <c r="S4700" s="92" t="str">
        <f>IFERROR(INDEX($C$2:$C$5193,MATCH(ROWS(O$2:O4700),O$2:O$5193,0)),"")</f>
        <v/>
      </c>
    </row>
    <row r="4701" spans="1:19" x14ac:dyDescent="0.25">
      <c r="A4701" s="69">
        <v>4377</v>
      </c>
      <c r="B4701" s="69" t="s">
        <v>14002</v>
      </c>
      <c r="C4701" s="69" t="s">
        <v>14003</v>
      </c>
      <c r="D4701" s="69" t="s">
        <v>13509</v>
      </c>
      <c r="E4701" s="69" t="s">
        <v>22461</v>
      </c>
      <c r="F4701" s="69" t="s">
        <v>14004</v>
      </c>
      <c r="G4701" s="69" t="s">
        <v>14005</v>
      </c>
      <c r="H4701" s="69">
        <v>60.103299999999997</v>
      </c>
      <c r="I4701" s="69">
        <v>64.826700000000002</v>
      </c>
      <c r="J4701" s="69">
        <v>190</v>
      </c>
      <c r="K4701" s="69">
        <v>5</v>
      </c>
      <c r="L4701" s="69">
        <f>COUNTIFS(Aéroports!$C$2:$C$5193,Aéroports!$C4701,Aéroports!$D$2:$D$5193,Aéroports!$D4701)</f>
        <v>1</v>
      </c>
      <c r="M4701" s="69" t="str">
        <f>IF(AND(Formulaire!$H$15=Aéroports!$E4701,--ISNUMBER(IFERROR(SEARCH(Formulaire!$H$16,$C4701,1),""))=1),MAX(M$1:M4700)+1,"")</f>
        <v/>
      </c>
      <c r="N4701" s="69" t="str">
        <f>IF(AND(Formulaire!$H$21=Aéroports!$E4701,--ISNUMBER(IFERROR(SEARCH(Formulaire!$H$22,$C4701,1),""))=1),MAX(N$1:N4700)+1,"")</f>
        <v/>
      </c>
      <c r="O4701" s="69" t="str">
        <f>IF(AND(Formulaire!$H$27=Aéroports!$E4701,--ISNUMBER(IFERROR(SEARCH(Formulaire!$H$28,$C4701,1),""))=1),MAX(O$1:O4700)+1,"")</f>
        <v/>
      </c>
      <c r="Q4701" s="91" t="str">
        <f>IFERROR(INDEX($C$2:$C$5193,MATCH(ROWS(M$2:M4701),M$2:M$5193,0)),"")</f>
        <v/>
      </c>
      <c r="R4701" s="70" t="str">
        <f>IFERROR(INDEX($C$2:$C$5193,MATCH(ROWS(N$2:N4701),N$2:N$5193,0)),"")</f>
        <v/>
      </c>
      <c r="S4701" s="92" t="str">
        <f>IFERROR(INDEX($C$2:$C$5193,MATCH(ROWS(O$2:O4701),O$2:O$5193,0)),"")</f>
        <v/>
      </c>
    </row>
    <row r="4702" spans="1:19" x14ac:dyDescent="0.25">
      <c r="A4702" s="68">
        <v>4369</v>
      </c>
      <c r="B4702" s="68" t="s">
        <v>14006</v>
      </c>
      <c r="C4702" s="68" t="s">
        <v>14007</v>
      </c>
      <c r="D4702" s="68" t="s">
        <v>13509</v>
      </c>
      <c r="E4702" s="68" t="s">
        <v>22461</v>
      </c>
      <c r="F4702" s="68" t="s">
        <v>14008</v>
      </c>
      <c r="G4702" s="68" t="s">
        <v>14009</v>
      </c>
      <c r="H4702" s="68">
        <v>66.0047</v>
      </c>
      <c r="I4702" s="68">
        <v>57.367199999999997</v>
      </c>
      <c r="J4702" s="68">
        <v>262</v>
      </c>
      <c r="K4702" s="68">
        <v>3</v>
      </c>
      <c r="L4702" s="68">
        <f>COUNTIFS(Aéroports!$C$2:$C$5193,Aéroports!$C4702,Aéroports!$D$2:$D$5193,Aéroports!$D4702)</f>
        <v>1</v>
      </c>
      <c r="M4702" s="68" t="str">
        <f>IF(AND(Formulaire!$H$15=Aéroports!$E4702,--ISNUMBER(IFERROR(SEARCH(Formulaire!$H$16,$C4702,1),""))=1),MAX(M$1:M4701)+1,"")</f>
        <v/>
      </c>
      <c r="N4702" s="68" t="str">
        <f>IF(AND(Formulaire!$H$21=Aéroports!$E4702,--ISNUMBER(IFERROR(SEARCH(Formulaire!$H$22,$C4702,1),""))=1),MAX(N$1:N4701)+1,"")</f>
        <v/>
      </c>
      <c r="O4702" s="68" t="str">
        <f>IF(AND(Formulaire!$H$27=Aéroports!$E4702,--ISNUMBER(IFERROR(SEARCH(Formulaire!$H$28,$C4702,1),""))=1),MAX(O$1:O4701)+1,"")</f>
        <v/>
      </c>
      <c r="Q4702" s="91" t="str">
        <f>IFERROR(INDEX($C$2:$C$5193,MATCH(ROWS(M$2:M4702),M$2:M$5193,0)),"")</f>
        <v/>
      </c>
      <c r="R4702" s="70" t="str">
        <f>IFERROR(INDEX($C$2:$C$5193,MATCH(ROWS(N$2:N4702),N$2:N$5193,0)),"")</f>
        <v/>
      </c>
      <c r="S4702" s="92" t="str">
        <f>IFERROR(INDEX($C$2:$C$5193,MATCH(ROWS(O$2:O4702),O$2:O$5193,0)),"")</f>
        <v/>
      </c>
    </row>
    <row r="4703" spans="1:19" x14ac:dyDescent="0.25">
      <c r="A4703" s="69">
        <v>4333</v>
      </c>
      <c r="B4703" s="69" t="s">
        <v>14010</v>
      </c>
      <c r="C4703" s="69" t="s">
        <v>14011</v>
      </c>
      <c r="D4703" s="69" t="s">
        <v>13509</v>
      </c>
      <c r="E4703" s="69" t="s">
        <v>22461</v>
      </c>
      <c r="F4703" s="69" t="s">
        <v>14012</v>
      </c>
      <c r="G4703" s="69" t="s">
        <v>14013</v>
      </c>
      <c r="H4703" s="69">
        <v>58.136099999999999</v>
      </c>
      <c r="I4703" s="69">
        <v>102.565</v>
      </c>
      <c r="J4703" s="69">
        <v>1339</v>
      </c>
      <c r="K4703" s="69">
        <v>8</v>
      </c>
      <c r="L4703" s="69">
        <f>COUNTIFS(Aéroports!$C$2:$C$5193,Aéroports!$C4703,Aéroports!$D$2:$D$5193,Aéroports!$D4703)</f>
        <v>1</v>
      </c>
      <c r="M4703" s="69" t="str">
        <f>IF(AND(Formulaire!$H$15=Aéroports!$E4703,--ISNUMBER(IFERROR(SEARCH(Formulaire!$H$16,$C4703,1),""))=1),MAX(M$1:M4702)+1,"")</f>
        <v/>
      </c>
      <c r="N4703" s="69" t="str">
        <f>IF(AND(Formulaire!$H$21=Aéroports!$E4703,--ISNUMBER(IFERROR(SEARCH(Formulaire!$H$22,$C4703,1),""))=1),MAX(N$1:N4702)+1,"")</f>
        <v/>
      </c>
      <c r="O4703" s="69" t="str">
        <f>IF(AND(Formulaire!$H$27=Aéroports!$E4703,--ISNUMBER(IFERROR(SEARCH(Formulaire!$H$28,$C4703,1),""))=1),MAX(O$1:O4702)+1,"")</f>
        <v/>
      </c>
      <c r="Q4703" s="91" t="str">
        <f>IFERROR(INDEX($C$2:$C$5193,MATCH(ROWS(M$2:M4703),M$2:M$5193,0)),"")</f>
        <v/>
      </c>
      <c r="R4703" s="70" t="str">
        <f>IFERROR(INDEX($C$2:$C$5193,MATCH(ROWS(N$2:N4703),N$2:N$5193,0)),"")</f>
        <v/>
      </c>
      <c r="S4703" s="92" t="str">
        <f>IFERROR(INDEX($C$2:$C$5193,MATCH(ROWS(O$2:O4703),O$2:O$5193,0)),"")</f>
        <v/>
      </c>
    </row>
    <row r="4704" spans="1:19" x14ac:dyDescent="0.25">
      <c r="A4704" s="68">
        <v>6924</v>
      </c>
      <c r="B4704" s="68" t="s">
        <v>14014</v>
      </c>
      <c r="C4704" s="68" t="s">
        <v>14015</v>
      </c>
      <c r="D4704" s="68" t="s">
        <v>13509</v>
      </c>
      <c r="E4704" s="68" t="s">
        <v>22461</v>
      </c>
      <c r="F4704" s="68" t="s">
        <v>14016</v>
      </c>
      <c r="G4704" s="68" t="s">
        <v>14017</v>
      </c>
      <c r="H4704" s="68">
        <v>56.856699999999996</v>
      </c>
      <c r="I4704" s="68">
        <v>105.73</v>
      </c>
      <c r="J4704" s="68">
        <v>2188</v>
      </c>
      <c r="K4704" s="68">
        <v>8</v>
      </c>
      <c r="L4704" s="68">
        <f>COUNTIFS(Aéroports!$C$2:$C$5193,Aéroports!$C4704,Aéroports!$D$2:$D$5193,Aéroports!$D4704)</f>
        <v>1</v>
      </c>
      <c r="M4704" s="68" t="str">
        <f>IF(AND(Formulaire!$H$15=Aéroports!$E4704,--ISNUMBER(IFERROR(SEARCH(Formulaire!$H$16,$C4704,1),""))=1),MAX(M$1:M4703)+1,"")</f>
        <v/>
      </c>
      <c r="N4704" s="68" t="str">
        <f>IF(AND(Formulaire!$H$21=Aéroports!$E4704,--ISNUMBER(IFERROR(SEARCH(Formulaire!$H$22,$C4704,1),""))=1),MAX(N$1:N4703)+1,"")</f>
        <v/>
      </c>
      <c r="O4704" s="68" t="str">
        <f>IF(AND(Formulaire!$H$27=Aéroports!$E4704,--ISNUMBER(IFERROR(SEARCH(Formulaire!$H$28,$C4704,1),""))=1),MAX(O$1:O4703)+1,"")</f>
        <v/>
      </c>
      <c r="Q4704" s="91" t="str">
        <f>IFERROR(INDEX($C$2:$C$5193,MATCH(ROWS(M$2:M4704),M$2:M$5193,0)),"")</f>
        <v/>
      </c>
      <c r="R4704" s="70" t="str">
        <f>IFERROR(INDEX($C$2:$C$5193,MATCH(ROWS(N$2:N4704),N$2:N$5193,0)),"")</f>
        <v/>
      </c>
      <c r="S4704" s="92" t="str">
        <f>IFERROR(INDEX($C$2:$C$5193,MATCH(ROWS(O$2:O4704),O$2:O$5193,0)),"")</f>
        <v/>
      </c>
    </row>
    <row r="4705" spans="1:19" x14ac:dyDescent="0.25">
      <c r="A4705" s="69">
        <v>9376</v>
      </c>
      <c r="B4705" s="69" t="s">
        <v>14018</v>
      </c>
      <c r="C4705" s="69" t="s">
        <v>14019</v>
      </c>
      <c r="D4705" s="69" t="s">
        <v>13509</v>
      </c>
      <c r="E4705" s="69" t="s">
        <v>22461</v>
      </c>
      <c r="F4705" s="69" t="s">
        <v>14020</v>
      </c>
      <c r="G4705" s="69" t="s">
        <v>14021</v>
      </c>
      <c r="H4705" s="69">
        <v>60.356999999999999</v>
      </c>
      <c r="I4705" s="69">
        <v>134.435</v>
      </c>
      <c r="J4705" s="69">
        <v>561</v>
      </c>
      <c r="K4705" s="69">
        <v>9</v>
      </c>
      <c r="L4705" s="69">
        <f>COUNTIFS(Aéroports!$C$2:$C$5193,Aéroports!$C4705,Aéroports!$D$2:$D$5193,Aéroports!$D4705)</f>
        <v>1</v>
      </c>
      <c r="M4705" s="69" t="str">
        <f>IF(AND(Formulaire!$H$15=Aéroports!$E4705,--ISNUMBER(IFERROR(SEARCH(Formulaire!$H$16,$C4705,1),""))=1),MAX(M$1:M4704)+1,"")</f>
        <v/>
      </c>
      <c r="N4705" s="69" t="str">
        <f>IF(AND(Formulaire!$H$21=Aéroports!$E4705,--ISNUMBER(IFERROR(SEARCH(Formulaire!$H$22,$C4705,1),""))=1),MAX(N$1:N4704)+1,"")</f>
        <v/>
      </c>
      <c r="O4705" s="69" t="str">
        <f>IF(AND(Formulaire!$H$27=Aéroports!$E4705,--ISNUMBER(IFERROR(SEARCH(Formulaire!$H$28,$C4705,1),""))=1),MAX(O$1:O4704)+1,"")</f>
        <v/>
      </c>
      <c r="Q4705" s="91" t="str">
        <f>IFERROR(INDEX($C$2:$C$5193,MATCH(ROWS(M$2:M4705),M$2:M$5193,0)),"")</f>
        <v/>
      </c>
      <c r="R4705" s="70" t="str">
        <f>IFERROR(INDEX($C$2:$C$5193,MATCH(ROWS(N$2:N4705),N$2:N$5193,0)),"")</f>
        <v/>
      </c>
      <c r="S4705" s="92" t="str">
        <f>IFERROR(INDEX($C$2:$C$5193,MATCH(ROWS(O$2:O4705),O$2:O$5193,0)),"")</f>
        <v/>
      </c>
    </row>
    <row r="4706" spans="1:19" x14ac:dyDescent="0.25">
      <c r="A4706" s="68">
        <v>9048</v>
      </c>
      <c r="B4706" s="68" t="s">
        <v>14022</v>
      </c>
      <c r="C4706" s="68" t="s">
        <v>14023</v>
      </c>
      <c r="D4706" s="68" t="s">
        <v>13509</v>
      </c>
      <c r="E4706" s="68" t="s">
        <v>22461</v>
      </c>
      <c r="F4706" s="68" t="s">
        <v>14024</v>
      </c>
      <c r="G4706" s="68" t="s">
        <v>14025</v>
      </c>
      <c r="H4706" s="68">
        <v>56.381100000000004</v>
      </c>
      <c r="I4706" s="68">
        <v>30.6081</v>
      </c>
      <c r="J4706" s="68">
        <v>328</v>
      </c>
      <c r="K4706" s="68">
        <v>3</v>
      </c>
      <c r="L4706" s="68">
        <f>COUNTIFS(Aéroports!$C$2:$C$5193,Aéroports!$C4706,Aéroports!$D$2:$D$5193,Aéroports!$D4706)</f>
        <v>1</v>
      </c>
      <c r="M4706" s="68" t="str">
        <f>IF(AND(Formulaire!$H$15=Aéroports!$E4706,--ISNUMBER(IFERROR(SEARCH(Formulaire!$H$16,$C4706,1),""))=1),MAX(M$1:M4705)+1,"")</f>
        <v/>
      </c>
      <c r="N4706" s="68" t="str">
        <f>IF(AND(Formulaire!$H$21=Aéroports!$E4706,--ISNUMBER(IFERROR(SEARCH(Formulaire!$H$22,$C4706,1),""))=1),MAX(N$1:N4705)+1,"")</f>
        <v/>
      </c>
      <c r="O4706" s="68" t="str">
        <f>IF(AND(Formulaire!$H$27=Aéroports!$E4706,--ISNUMBER(IFERROR(SEARCH(Formulaire!$H$28,$C4706,1),""))=1),MAX(O$1:O4705)+1,"")</f>
        <v/>
      </c>
      <c r="Q4706" s="91" t="str">
        <f>IFERROR(INDEX($C$2:$C$5193,MATCH(ROWS(M$2:M4706),M$2:M$5193,0)),"")</f>
        <v/>
      </c>
      <c r="R4706" s="70" t="str">
        <f>IFERROR(INDEX($C$2:$C$5193,MATCH(ROWS(N$2:N4706),N$2:N$5193,0)),"")</f>
        <v/>
      </c>
      <c r="S4706" s="92" t="str">
        <f>IFERROR(INDEX($C$2:$C$5193,MATCH(ROWS(O$2:O4706),O$2:O$5193,0)),"")</f>
        <v/>
      </c>
    </row>
    <row r="4707" spans="1:19" x14ac:dyDescent="0.25">
      <c r="A4707" s="69">
        <v>11953</v>
      </c>
      <c r="B4707" s="69" t="s">
        <v>14026</v>
      </c>
      <c r="C4707" s="69" t="s">
        <v>14027</v>
      </c>
      <c r="D4707" s="69" t="s">
        <v>13509</v>
      </c>
      <c r="E4707" s="69" t="s">
        <v>22461</v>
      </c>
      <c r="F4707" s="69" t="s">
        <v>14028</v>
      </c>
      <c r="G4707" s="69" t="s">
        <v>14029</v>
      </c>
      <c r="H4707" s="69">
        <v>63.75667</v>
      </c>
      <c r="I4707" s="69">
        <v>121.69329999999999</v>
      </c>
      <c r="J4707" s="69">
        <v>361</v>
      </c>
      <c r="K4707" s="69" t="s">
        <v>340</v>
      </c>
      <c r="L4707" s="69">
        <f>COUNTIFS(Aéroports!$C$2:$C$5193,Aéroports!$C4707,Aéroports!$D$2:$D$5193,Aéroports!$D4707)</f>
        <v>1</v>
      </c>
      <c r="M4707" s="69" t="str">
        <f>IF(AND(Formulaire!$H$15=Aéroports!$E4707,--ISNUMBER(IFERROR(SEARCH(Formulaire!$H$16,$C4707,1),""))=1),MAX(M$1:M4706)+1,"")</f>
        <v/>
      </c>
      <c r="N4707" s="69" t="str">
        <f>IF(AND(Formulaire!$H$21=Aéroports!$E4707,--ISNUMBER(IFERROR(SEARCH(Formulaire!$H$22,$C4707,1),""))=1),MAX(N$1:N4706)+1,"")</f>
        <v/>
      </c>
      <c r="O4707" s="69" t="str">
        <f>IF(AND(Formulaire!$H$27=Aéroports!$E4707,--ISNUMBER(IFERROR(SEARCH(Formulaire!$H$28,$C4707,1),""))=1),MAX(O$1:O4706)+1,"")</f>
        <v/>
      </c>
      <c r="Q4707" s="91" t="str">
        <f>IFERROR(INDEX($C$2:$C$5193,MATCH(ROWS(M$2:M4707),M$2:M$5193,0)),"")</f>
        <v/>
      </c>
      <c r="R4707" s="70" t="str">
        <f>IFERROR(INDEX($C$2:$C$5193,MATCH(ROWS(N$2:N4707),N$2:N$5193,0)),"")</f>
        <v/>
      </c>
      <c r="S4707" s="92" t="str">
        <f>IFERROR(INDEX($C$2:$C$5193,MATCH(ROWS(O$2:O4707),O$2:O$5193,0)),"")</f>
        <v/>
      </c>
    </row>
    <row r="4708" spans="1:19" x14ac:dyDescent="0.25">
      <c r="A4708" s="68">
        <v>2934</v>
      </c>
      <c r="B4708" s="68" t="s">
        <v>14030</v>
      </c>
      <c r="C4708" s="68" t="s">
        <v>14031</v>
      </c>
      <c r="D4708" s="68" t="s">
        <v>13509</v>
      </c>
      <c r="E4708" s="68" t="s">
        <v>22461</v>
      </c>
      <c r="F4708" s="68" t="s">
        <v>14032</v>
      </c>
      <c r="G4708" s="68" t="s">
        <v>14033</v>
      </c>
      <c r="H4708" s="68">
        <v>43.399000000000001</v>
      </c>
      <c r="I4708" s="68">
        <v>132.148</v>
      </c>
      <c r="J4708" s="68">
        <v>46</v>
      </c>
      <c r="K4708" s="68">
        <v>10</v>
      </c>
      <c r="L4708" s="68">
        <f>COUNTIFS(Aéroports!$C$2:$C$5193,Aéroports!$C4708,Aéroports!$D$2:$D$5193,Aéroports!$D4708)</f>
        <v>1</v>
      </c>
      <c r="M4708" s="68" t="str">
        <f>IF(AND(Formulaire!$H$15=Aéroports!$E4708,--ISNUMBER(IFERROR(SEARCH(Formulaire!$H$16,$C4708,1),""))=1),MAX(M$1:M4707)+1,"")</f>
        <v/>
      </c>
      <c r="N4708" s="68" t="str">
        <f>IF(AND(Formulaire!$H$21=Aéroports!$E4708,--ISNUMBER(IFERROR(SEARCH(Formulaire!$H$22,$C4708,1),""))=1),MAX(N$1:N4707)+1,"")</f>
        <v/>
      </c>
      <c r="O4708" s="68" t="str">
        <f>IF(AND(Formulaire!$H$27=Aéroports!$E4708,--ISNUMBER(IFERROR(SEARCH(Formulaire!$H$28,$C4708,1),""))=1),MAX(O$1:O4707)+1,"")</f>
        <v/>
      </c>
      <c r="Q4708" s="91" t="str">
        <f>IFERROR(INDEX($C$2:$C$5193,MATCH(ROWS(M$2:M4708),M$2:M$5193,0)),"")</f>
        <v/>
      </c>
      <c r="R4708" s="70" t="str">
        <f>IFERROR(INDEX($C$2:$C$5193,MATCH(ROWS(N$2:N4708),N$2:N$5193,0)),"")</f>
        <v/>
      </c>
      <c r="S4708" s="92" t="str">
        <f>IFERROR(INDEX($C$2:$C$5193,MATCH(ROWS(O$2:O4708),O$2:O$5193,0)),"")</f>
        <v/>
      </c>
    </row>
    <row r="4709" spans="1:19" x14ac:dyDescent="0.25">
      <c r="A4709" s="69">
        <v>11984</v>
      </c>
      <c r="B4709" s="69" t="s">
        <v>14094</v>
      </c>
      <c r="C4709" s="69" t="s">
        <v>22588</v>
      </c>
      <c r="D4709" s="69" t="s">
        <v>13509</v>
      </c>
      <c r="E4709" s="69" t="s">
        <v>22461</v>
      </c>
      <c r="F4709" s="69" t="s">
        <v>14095</v>
      </c>
      <c r="G4709" s="69" t="s">
        <v>14096</v>
      </c>
      <c r="H4709" s="69">
        <v>47.682099999999998</v>
      </c>
      <c r="I4709" s="69">
        <v>42.072800000000001</v>
      </c>
      <c r="J4709" s="69">
        <v>276</v>
      </c>
      <c r="K4709" s="69" t="s">
        <v>340</v>
      </c>
      <c r="L4709" s="69">
        <f>COUNTIFS(Aéroports!$C$2:$C$5193,Aéroports!$C4709,Aéroports!$D$2:$D$5193,Aéroports!$D4709)</f>
        <v>1</v>
      </c>
      <c r="M4709" s="69" t="str">
        <f>IF(AND(Formulaire!$H$15=Aéroports!$E4709,--ISNUMBER(IFERROR(SEARCH(Formulaire!$H$16,$C4709,1),""))=1),MAX(M$1:M4708)+1,"")</f>
        <v/>
      </c>
      <c r="N4709" s="69" t="str">
        <f>IF(AND(Formulaire!$H$21=Aéroports!$E4709,--ISNUMBER(IFERROR(SEARCH(Formulaire!$H$22,$C4709,1),""))=1),MAX(N$1:N4708)+1,"")</f>
        <v/>
      </c>
      <c r="O4709" s="69" t="str">
        <f>IF(AND(Formulaire!$H$27=Aéroports!$E4709,--ISNUMBER(IFERROR(SEARCH(Formulaire!$H$28,$C4709,1),""))=1),MAX(O$1:O4708)+1,"")</f>
        <v/>
      </c>
      <c r="Q4709" s="91" t="str">
        <f>IFERROR(INDEX($C$2:$C$5193,MATCH(ROWS(M$2:M4709),M$2:M$5193,0)),"")</f>
        <v/>
      </c>
      <c r="R4709" s="70" t="str">
        <f>IFERROR(INDEX($C$2:$C$5193,MATCH(ROWS(N$2:N4709),N$2:N$5193,0)),"")</f>
        <v/>
      </c>
      <c r="S4709" s="92" t="str">
        <f>IFERROR(INDEX($C$2:$C$5193,MATCH(ROWS(O$2:O4709),O$2:O$5193,0)),"")</f>
        <v/>
      </c>
    </row>
    <row r="4710" spans="1:19" x14ac:dyDescent="0.25">
      <c r="A4710" s="68">
        <v>2967</v>
      </c>
      <c r="B4710" s="68" t="s">
        <v>14034</v>
      </c>
      <c r="C4710" s="68" t="s">
        <v>14035</v>
      </c>
      <c r="D4710" s="68" t="s">
        <v>13509</v>
      </c>
      <c r="E4710" s="68" t="s">
        <v>22461</v>
      </c>
      <c r="F4710" s="68" t="s">
        <v>14036</v>
      </c>
      <c r="G4710" s="68" t="s">
        <v>14037</v>
      </c>
      <c r="H4710" s="68">
        <v>48.782499999999999</v>
      </c>
      <c r="I4710" s="68">
        <v>44.345500000000001</v>
      </c>
      <c r="J4710" s="68">
        <v>482</v>
      </c>
      <c r="K4710" s="68">
        <v>3</v>
      </c>
      <c r="L4710" s="68">
        <f>COUNTIFS(Aéroports!$C$2:$C$5193,Aéroports!$C4710,Aéroports!$D$2:$D$5193,Aéroports!$D4710)</f>
        <v>1</v>
      </c>
      <c r="M4710" s="68" t="str">
        <f>IF(AND(Formulaire!$H$15=Aéroports!$E4710,--ISNUMBER(IFERROR(SEARCH(Formulaire!$H$16,$C4710,1),""))=1),MAX(M$1:M4709)+1,"")</f>
        <v/>
      </c>
      <c r="N4710" s="68" t="str">
        <f>IF(AND(Formulaire!$H$21=Aéroports!$E4710,--ISNUMBER(IFERROR(SEARCH(Formulaire!$H$22,$C4710,1),""))=1),MAX(N$1:N4709)+1,"")</f>
        <v/>
      </c>
      <c r="O4710" s="68" t="str">
        <f>IF(AND(Formulaire!$H$27=Aéroports!$E4710,--ISNUMBER(IFERROR(SEARCH(Formulaire!$H$28,$C4710,1),""))=1),MAX(O$1:O4709)+1,"")</f>
        <v/>
      </c>
      <c r="Q4710" s="91" t="str">
        <f>IFERROR(INDEX($C$2:$C$5193,MATCH(ROWS(M$2:M4710),M$2:M$5193,0)),"")</f>
        <v/>
      </c>
      <c r="R4710" s="70" t="str">
        <f>IFERROR(INDEX($C$2:$C$5193,MATCH(ROWS(N$2:N4710),N$2:N$5193,0)),"")</f>
        <v/>
      </c>
      <c r="S4710" s="92" t="str">
        <f>IFERROR(INDEX($C$2:$C$5193,MATCH(ROWS(O$2:O4710),O$2:O$5193,0)),"")</f>
        <v/>
      </c>
    </row>
    <row r="4711" spans="1:19" x14ac:dyDescent="0.25">
      <c r="A4711" s="69">
        <v>7473</v>
      </c>
      <c r="B4711" s="69" t="s">
        <v>14038</v>
      </c>
      <c r="C4711" s="69" t="s">
        <v>14039</v>
      </c>
      <c r="D4711" s="69" t="s">
        <v>13509</v>
      </c>
      <c r="E4711" s="69" t="s">
        <v>22461</v>
      </c>
      <c r="F4711" s="69" t="s">
        <v>14040</v>
      </c>
      <c r="G4711" s="69" t="s">
        <v>14041</v>
      </c>
      <c r="H4711" s="69">
        <v>59.282499999999999</v>
      </c>
      <c r="I4711" s="69">
        <v>39.944400000000002</v>
      </c>
      <c r="J4711" s="69">
        <v>387</v>
      </c>
      <c r="K4711" s="69">
        <v>3</v>
      </c>
      <c r="L4711" s="69">
        <f>COUNTIFS(Aéroports!$C$2:$C$5193,Aéroports!$C4711,Aéroports!$D$2:$D$5193,Aéroports!$D4711)</f>
        <v>1</v>
      </c>
      <c r="M4711" s="69" t="str">
        <f>IF(AND(Formulaire!$H$15=Aéroports!$E4711,--ISNUMBER(IFERROR(SEARCH(Formulaire!$H$16,$C4711,1),""))=1),MAX(M$1:M4710)+1,"")</f>
        <v/>
      </c>
      <c r="N4711" s="69" t="str">
        <f>IF(AND(Formulaire!$H$21=Aéroports!$E4711,--ISNUMBER(IFERROR(SEARCH(Formulaire!$H$22,$C4711,1),""))=1),MAX(N$1:N4710)+1,"")</f>
        <v/>
      </c>
      <c r="O4711" s="69" t="str">
        <f>IF(AND(Formulaire!$H$27=Aéroports!$E4711,--ISNUMBER(IFERROR(SEARCH(Formulaire!$H$28,$C4711,1),""))=1),MAX(O$1:O4710)+1,"")</f>
        <v/>
      </c>
      <c r="Q4711" s="91" t="str">
        <f>IFERROR(INDEX($C$2:$C$5193,MATCH(ROWS(M$2:M4711),M$2:M$5193,0)),"")</f>
        <v/>
      </c>
      <c r="R4711" s="70" t="str">
        <f>IFERROR(INDEX($C$2:$C$5193,MATCH(ROWS(N$2:N4711),N$2:N$5193,0)),"")</f>
        <v/>
      </c>
      <c r="S4711" s="92" t="str">
        <f>IFERROR(INDEX($C$2:$C$5193,MATCH(ROWS(O$2:O4711),O$2:O$5193,0)),"")</f>
        <v/>
      </c>
    </row>
    <row r="4712" spans="1:19" x14ac:dyDescent="0.25">
      <c r="A4712" s="68">
        <v>6159</v>
      </c>
      <c r="B4712" s="68" t="s">
        <v>14042</v>
      </c>
      <c r="C4712" s="68" t="s">
        <v>14043</v>
      </c>
      <c r="D4712" s="68" t="s">
        <v>13509</v>
      </c>
      <c r="E4712" s="68" t="s">
        <v>22461</v>
      </c>
      <c r="F4712" s="68" t="s">
        <v>14044</v>
      </c>
      <c r="G4712" s="68" t="s">
        <v>14045</v>
      </c>
      <c r="H4712" s="68">
        <v>67.488600000000005</v>
      </c>
      <c r="I4712" s="68">
        <v>63.993099999999998</v>
      </c>
      <c r="J4712" s="68">
        <v>604</v>
      </c>
      <c r="K4712" s="68">
        <v>3</v>
      </c>
      <c r="L4712" s="68">
        <f>COUNTIFS(Aéroports!$C$2:$C$5193,Aéroports!$C4712,Aéroports!$D$2:$D$5193,Aéroports!$D4712)</f>
        <v>1</v>
      </c>
      <c r="M4712" s="68" t="str">
        <f>IF(AND(Formulaire!$H$15=Aéroports!$E4712,--ISNUMBER(IFERROR(SEARCH(Formulaire!$H$16,$C4712,1),""))=1),MAX(M$1:M4711)+1,"")</f>
        <v/>
      </c>
      <c r="N4712" s="68" t="str">
        <f>IF(AND(Formulaire!$H$21=Aéroports!$E4712,--ISNUMBER(IFERROR(SEARCH(Formulaire!$H$22,$C4712,1),""))=1),MAX(N$1:N4711)+1,"")</f>
        <v/>
      </c>
      <c r="O4712" s="68" t="str">
        <f>IF(AND(Formulaire!$H$27=Aéroports!$E4712,--ISNUMBER(IFERROR(SEARCH(Formulaire!$H$28,$C4712,1),""))=1),MAX(O$1:O4711)+1,"")</f>
        <v/>
      </c>
      <c r="Q4712" s="91" t="str">
        <f>IFERROR(INDEX($C$2:$C$5193,MATCH(ROWS(M$2:M4712),M$2:M$5193,0)),"")</f>
        <v/>
      </c>
      <c r="R4712" s="70" t="str">
        <f>IFERROR(INDEX($C$2:$C$5193,MATCH(ROWS(N$2:N4712),N$2:N$5193,0)),"")</f>
        <v/>
      </c>
      <c r="S4712" s="92" t="str">
        <f>IFERROR(INDEX($C$2:$C$5193,MATCH(ROWS(O$2:O4712),O$2:O$5193,0)),"")</f>
        <v/>
      </c>
    </row>
    <row r="4713" spans="1:19" x14ac:dyDescent="0.25">
      <c r="A4713" s="69">
        <v>2987</v>
      </c>
      <c r="B4713" s="69" t="s">
        <v>14046</v>
      </c>
      <c r="C4713" s="69" t="s">
        <v>14047</v>
      </c>
      <c r="D4713" s="69" t="s">
        <v>13509</v>
      </c>
      <c r="E4713" s="69" t="s">
        <v>22461</v>
      </c>
      <c r="F4713" s="69" t="s">
        <v>14048</v>
      </c>
      <c r="G4713" s="69" t="s">
        <v>14049</v>
      </c>
      <c r="H4713" s="69">
        <v>51.8142</v>
      </c>
      <c r="I4713" s="69">
        <v>39.229599999999998</v>
      </c>
      <c r="J4713" s="69">
        <v>514</v>
      </c>
      <c r="K4713" s="69">
        <v>3</v>
      </c>
      <c r="L4713" s="69">
        <f>COUNTIFS(Aéroports!$C$2:$C$5193,Aéroports!$C4713,Aéroports!$D$2:$D$5193,Aéroports!$D4713)</f>
        <v>1</v>
      </c>
      <c r="M4713" s="69" t="str">
        <f>IF(AND(Formulaire!$H$15=Aéroports!$E4713,--ISNUMBER(IFERROR(SEARCH(Formulaire!$H$16,$C4713,1),""))=1),MAX(M$1:M4712)+1,"")</f>
        <v/>
      </c>
      <c r="N4713" s="69" t="str">
        <f>IF(AND(Formulaire!$H$21=Aéroports!$E4713,--ISNUMBER(IFERROR(SEARCH(Formulaire!$H$22,$C4713,1),""))=1),MAX(N$1:N4712)+1,"")</f>
        <v/>
      </c>
      <c r="O4713" s="69" t="str">
        <f>IF(AND(Formulaire!$H$27=Aéroports!$E4713,--ISNUMBER(IFERROR(SEARCH(Formulaire!$H$28,$C4713,1),""))=1),MAX(O$1:O4712)+1,"")</f>
        <v/>
      </c>
      <c r="Q4713" s="91" t="str">
        <f>IFERROR(INDEX($C$2:$C$5193,MATCH(ROWS(M$2:M4713),M$2:M$5193,0)),"")</f>
        <v/>
      </c>
      <c r="R4713" s="70" t="str">
        <f>IFERROR(INDEX($C$2:$C$5193,MATCH(ROWS(N$2:N4713),N$2:N$5193,0)),"")</f>
        <v/>
      </c>
      <c r="S4713" s="92" t="str">
        <f>IFERROR(INDEX($C$2:$C$5193,MATCH(ROWS(O$2:O4713),O$2:O$5193,0)),"")</f>
        <v/>
      </c>
    </row>
    <row r="4714" spans="1:19" x14ac:dyDescent="0.25">
      <c r="A4714" s="68">
        <v>6092</v>
      </c>
      <c r="B4714" s="68" t="s">
        <v>14050</v>
      </c>
      <c r="C4714" s="68" t="s">
        <v>14051</v>
      </c>
      <c r="D4714" s="68" t="s">
        <v>13509</v>
      </c>
      <c r="E4714" s="68" t="s">
        <v>22461</v>
      </c>
      <c r="F4714" s="68" t="s">
        <v>14052</v>
      </c>
      <c r="G4714" s="68" t="s">
        <v>14053</v>
      </c>
      <c r="H4714" s="68">
        <v>66.400400000000005</v>
      </c>
      <c r="I4714" s="68">
        <v>112.03</v>
      </c>
      <c r="J4714" s="68">
        <v>1660</v>
      </c>
      <c r="K4714" s="68">
        <v>9</v>
      </c>
      <c r="L4714" s="68">
        <f>COUNTIFS(Aéroports!$C$2:$C$5193,Aéroports!$C4714,Aéroports!$D$2:$D$5193,Aéroports!$D4714)</f>
        <v>1</v>
      </c>
      <c r="M4714" s="68" t="str">
        <f>IF(AND(Formulaire!$H$15=Aéroports!$E4714,--ISNUMBER(IFERROR(SEARCH(Formulaire!$H$16,$C4714,1),""))=1),MAX(M$1:M4713)+1,"")</f>
        <v/>
      </c>
      <c r="N4714" s="68" t="str">
        <f>IF(AND(Formulaire!$H$21=Aéroports!$E4714,--ISNUMBER(IFERROR(SEARCH(Formulaire!$H$22,$C4714,1),""))=1),MAX(N$1:N4713)+1,"")</f>
        <v/>
      </c>
      <c r="O4714" s="68" t="str">
        <f>IF(AND(Formulaire!$H$27=Aéroports!$E4714,--ISNUMBER(IFERROR(SEARCH(Formulaire!$H$28,$C4714,1),""))=1),MAX(O$1:O4713)+1,"")</f>
        <v/>
      </c>
      <c r="Q4714" s="91" t="str">
        <f>IFERROR(INDEX($C$2:$C$5193,MATCH(ROWS(M$2:M4714),M$2:M$5193,0)),"")</f>
        <v/>
      </c>
      <c r="R4714" s="70" t="str">
        <f>IFERROR(INDEX($C$2:$C$5193,MATCH(ROWS(N$2:N4714),N$2:N$5193,0)),"")</f>
        <v/>
      </c>
      <c r="S4714" s="92" t="str">
        <f>IFERROR(INDEX($C$2:$C$5193,MATCH(ROWS(O$2:O4714),O$2:O$5193,0)),"")</f>
        <v/>
      </c>
    </row>
    <row r="4715" spans="1:19" x14ac:dyDescent="0.25">
      <c r="A4715" s="69">
        <v>2923</v>
      </c>
      <c r="B4715" s="69" t="s">
        <v>14054</v>
      </c>
      <c r="C4715" s="69" t="s">
        <v>14055</v>
      </c>
      <c r="D4715" s="69" t="s">
        <v>13509</v>
      </c>
      <c r="E4715" s="69" t="s">
        <v>22461</v>
      </c>
      <c r="F4715" s="69" t="s">
        <v>14056</v>
      </c>
      <c r="G4715" s="69" t="s">
        <v>14057</v>
      </c>
      <c r="H4715" s="69">
        <v>62.093299999999999</v>
      </c>
      <c r="I4715" s="69">
        <v>129.77099999999999</v>
      </c>
      <c r="J4715" s="69">
        <v>325</v>
      </c>
      <c r="K4715" s="69">
        <v>9</v>
      </c>
      <c r="L4715" s="69">
        <f>COUNTIFS(Aéroports!$C$2:$C$5193,Aéroports!$C4715,Aéroports!$D$2:$D$5193,Aéroports!$D4715)</f>
        <v>1</v>
      </c>
      <c r="M4715" s="69" t="str">
        <f>IF(AND(Formulaire!$H$15=Aéroports!$E4715,--ISNUMBER(IFERROR(SEARCH(Formulaire!$H$16,$C4715,1),""))=1),MAX(M$1:M4714)+1,"")</f>
        <v/>
      </c>
      <c r="N4715" s="69" t="str">
        <f>IF(AND(Formulaire!$H$21=Aéroports!$E4715,--ISNUMBER(IFERROR(SEARCH(Formulaire!$H$22,$C4715,1),""))=1),MAX(N$1:N4714)+1,"")</f>
        <v/>
      </c>
      <c r="O4715" s="69" t="str">
        <f>IF(AND(Formulaire!$H$27=Aéroports!$E4715,--ISNUMBER(IFERROR(SEARCH(Formulaire!$H$28,$C4715,1),""))=1),MAX(O$1:O4714)+1,"")</f>
        <v/>
      </c>
      <c r="Q4715" s="91" t="str">
        <f>IFERROR(INDEX($C$2:$C$5193,MATCH(ROWS(M$2:M4715),M$2:M$5193,0)),"")</f>
        <v/>
      </c>
      <c r="R4715" s="70" t="str">
        <f>IFERROR(INDEX($C$2:$C$5193,MATCH(ROWS(N$2:N4715),N$2:N$5193,0)),"")</f>
        <v/>
      </c>
      <c r="S4715" s="92" t="str">
        <f>IFERROR(INDEX($C$2:$C$5193,MATCH(ROWS(O$2:O4715),O$2:O$5193,0)),"")</f>
        <v/>
      </c>
    </row>
    <row r="4716" spans="1:19" x14ac:dyDescent="0.25">
      <c r="A4716" s="68">
        <v>6940</v>
      </c>
      <c r="B4716" s="68" t="s">
        <v>14058</v>
      </c>
      <c r="C4716" s="68" t="s">
        <v>14059</v>
      </c>
      <c r="D4716" s="68" t="s">
        <v>13509</v>
      </c>
      <c r="E4716" s="68" t="s">
        <v>22461</v>
      </c>
      <c r="F4716" s="68" t="s">
        <v>14060</v>
      </c>
      <c r="G4716" s="68" t="s">
        <v>14061</v>
      </c>
      <c r="H4716" s="68">
        <v>57.560699999999997</v>
      </c>
      <c r="I4716" s="68">
        <v>40.157400000000003</v>
      </c>
      <c r="J4716" s="68">
        <v>287</v>
      </c>
      <c r="K4716" s="68">
        <v>3</v>
      </c>
      <c r="L4716" s="68">
        <f>COUNTIFS(Aéroports!$C$2:$C$5193,Aéroports!$C4716,Aéroports!$D$2:$D$5193,Aéroports!$D4716)</f>
        <v>1</v>
      </c>
      <c r="M4716" s="68" t="str">
        <f>IF(AND(Formulaire!$H$15=Aéroports!$E4716,--ISNUMBER(IFERROR(SEARCH(Formulaire!$H$16,$C4716,1),""))=1),MAX(M$1:M4715)+1,"")</f>
        <v/>
      </c>
      <c r="N4716" s="68" t="str">
        <f>IF(AND(Formulaire!$H$21=Aéroports!$E4716,--ISNUMBER(IFERROR(SEARCH(Formulaire!$H$22,$C4716,1),""))=1),MAX(N$1:N4715)+1,"")</f>
        <v/>
      </c>
      <c r="O4716" s="68" t="str">
        <f>IF(AND(Formulaire!$H$27=Aéroports!$E4716,--ISNUMBER(IFERROR(SEARCH(Formulaire!$H$28,$C4716,1),""))=1),MAX(O$1:O4715)+1,"")</f>
        <v/>
      </c>
      <c r="Q4716" s="91" t="str">
        <f>IFERROR(INDEX($C$2:$C$5193,MATCH(ROWS(M$2:M4716),M$2:M$5193,0)),"")</f>
        <v/>
      </c>
      <c r="R4716" s="70" t="str">
        <f>IFERROR(INDEX($C$2:$C$5193,MATCH(ROWS(N$2:N4716),N$2:N$5193,0)),"")</f>
        <v/>
      </c>
      <c r="S4716" s="92" t="str">
        <f>IFERROR(INDEX($C$2:$C$5193,MATCH(ROWS(O$2:O4716),O$2:O$5193,0)),"")</f>
        <v/>
      </c>
    </row>
    <row r="4717" spans="1:19" x14ac:dyDescent="0.25">
      <c r="A4717" s="69">
        <v>2975</v>
      </c>
      <c r="B4717" s="69" t="s">
        <v>14062</v>
      </c>
      <c r="C4717" s="69" t="s">
        <v>14063</v>
      </c>
      <c r="D4717" s="69" t="s">
        <v>13509</v>
      </c>
      <c r="E4717" s="69" t="s">
        <v>22461</v>
      </c>
      <c r="F4717" s="69" t="s">
        <v>14064</v>
      </c>
      <c r="G4717" s="69" t="s">
        <v>14065</v>
      </c>
      <c r="H4717" s="69">
        <v>56.743099999999998</v>
      </c>
      <c r="I4717" s="69">
        <v>60.802700000000002</v>
      </c>
      <c r="J4717" s="69">
        <v>764</v>
      </c>
      <c r="K4717" s="69">
        <v>5</v>
      </c>
      <c r="L4717" s="69">
        <f>COUNTIFS(Aéroports!$C$2:$C$5193,Aéroports!$C4717,Aéroports!$D$2:$D$5193,Aéroports!$D4717)</f>
        <v>1</v>
      </c>
      <c r="M4717" s="69" t="str">
        <f>IF(AND(Formulaire!$H$15=Aéroports!$E4717,--ISNUMBER(IFERROR(SEARCH(Formulaire!$H$16,$C4717,1),""))=1),MAX(M$1:M4716)+1,"")</f>
        <v/>
      </c>
      <c r="N4717" s="69" t="str">
        <f>IF(AND(Formulaire!$H$21=Aéroports!$E4717,--ISNUMBER(IFERROR(SEARCH(Formulaire!$H$22,$C4717,1),""))=1),MAX(N$1:N4716)+1,"")</f>
        <v/>
      </c>
      <c r="O4717" s="69" t="str">
        <f>IF(AND(Formulaire!$H$27=Aéroports!$E4717,--ISNUMBER(IFERROR(SEARCH(Formulaire!$H$28,$C4717,1),""))=1),MAX(O$1:O4716)+1,"")</f>
        <v/>
      </c>
      <c r="Q4717" s="91" t="str">
        <f>IFERROR(INDEX($C$2:$C$5193,MATCH(ROWS(M$2:M4717),M$2:M$5193,0)),"")</f>
        <v/>
      </c>
      <c r="R4717" s="70" t="str">
        <f>IFERROR(INDEX($C$2:$C$5193,MATCH(ROWS(N$2:N4717),N$2:N$5193,0)),"")</f>
        <v/>
      </c>
      <c r="S4717" s="92" t="str">
        <f>IFERROR(INDEX($C$2:$C$5193,MATCH(ROWS(O$2:O4717),O$2:O$5193,0)),"")</f>
        <v/>
      </c>
    </row>
    <row r="4718" spans="1:19" x14ac:dyDescent="0.25">
      <c r="A4718" s="68">
        <v>6117</v>
      </c>
      <c r="B4718" s="68" t="s">
        <v>14066</v>
      </c>
      <c r="C4718" s="68" t="s">
        <v>14067</v>
      </c>
      <c r="D4718" s="68" t="s">
        <v>13509</v>
      </c>
      <c r="E4718" s="68" t="s">
        <v>22461</v>
      </c>
      <c r="F4718" s="68" t="s">
        <v>14068</v>
      </c>
      <c r="G4718" s="68" t="s">
        <v>14069</v>
      </c>
      <c r="H4718" s="68">
        <v>58.474200000000003</v>
      </c>
      <c r="I4718" s="68">
        <v>92.112499999999997</v>
      </c>
      <c r="J4718" s="68">
        <v>253</v>
      </c>
      <c r="K4718" s="68">
        <v>7</v>
      </c>
      <c r="L4718" s="68">
        <f>COUNTIFS(Aéroports!$C$2:$C$5193,Aéroports!$C4718,Aéroports!$D$2:$D$5193,Aéroports!$D4718)</f>
        <v>1</v>
      </c>
      <c r="M4718" s="68" t="str">
        <f>IF(AND(Formulaire!$H$15=Aéroports!$E4718,--ISNUMBER(IFERROR(SEARCH(Formulaire!$H$16,$C4718,1),""))=1),MAX(M$1:M4717)+1,"")</f>
        <v/>
      </c>
      <c r="N4718" s="68" t="str">
        <f>IF(AND(Formulaire!$H$21=Aéroports!$E4718,--ISNUMBER(IFERROR(SEARCH(Formulaire!$H$22,$C4718,1),""))=1),MAX(N$1:N4717)+1,"")</f>
        <v/>
      </c>
      <c r="O4718" s="68" t="str">
        <f>IF(AND(Formulaire!$H$27=Aéroports!$E4718,--ISNUMBER(IFERROR(SEARCH(Formulaire!$H$28,$C4718,1),""))=1),MAX(O$1:O4717)+1,"")</f>
        <v/>
      </c>
      <c r="Q4718" s="91" t="str">
        <f>IFERROR(INDEX($C$2:$C$5193,MATCH(ROWS(M$2:M4718),M$2:M$5193,0)),"")</f>
        <v/>
      </c>
      <c r="R4718" s="70" t="str">
        <f>IFERROR(INDEX($C$2:$C$5193,MATCH(ROWS(N$2:N4718),N$2:N$5193,0)),"")</f>
        <v/>
      </c>
      <c r="S4718" s="92" t="str">
        <f>IFERROR(INDEX($C$2:$C$5193,MATCH(ROWS(O$2:O4718),O$2:O$5193,0)),"")</f>
        <v/>
      </c>
    </row>
    <row r="4719" spans="1:19" x14ac:dyDescent="0.25">
      <c r="A4719" s="69">
        <v>9805</v>
      </c>
      <c r="B4719" s="69" t="s">
        <v>14070</v>
      </c>
      <c r="C4719" s="69" t="s">
        <v>14071</v>
      </c>
      <c r="D4719" s="69" t="s">
        <v>13509</v>
      </c>
      <c r="E4719" s="69" t="s">
        <v>22461</v>
      </c>
      <c r="F4719" s="69" t="s">
        <v>14072</v>
      </c>
      <c r="G4719" s="69" t="s">
        <v>14073</v>
      </c>
      <c r="H4719" s="69">
        <v>61.274999999999999</v>
      </c>
      <c r="I4719" s="69">
        <v>108.03</v>
      </c>
      <c r="J4719" s="69">
        <v>400</v>
      </c>
      <c r="K4719" s="69">
        <v>8</v>
      </c>
      <c r="L4719" s="69">
        <f>COUNTIFS(Aéroports!$C$2:$C$5193,Aéroports!$C4719,Aéroports!$D$2:$D$5193,Aéroports!$D4719)</f>
        <v>1</v>
      </c>
      <c r="M4719" s="69" t="str">
        <f>IF(AND(Formulaire!$H$15=Aéroports!$E4719,--ISNUMBER(IFERROR(SEARCH(Formulaire!$H$16,$C4719,1),""))=1),MAX(M$1:M4718)+1,"")</f>
        <v/>
      </c>
      <c r="N4719" s="69" t="str">
        <f>IF(AND(Formulaire!$H$21=Aéroports!$E4719,--ISNUMBER(IFERROR(SEARCH(Formulaire!$H$22,$C4719,1),""))=1),MAX(N$1:N4718)+1,"")</f>
        <v/>
      </c>
      <c r="O4719" s="69" t="str">
        <f>IF(AND(Formulaire!$H$27=Aéroports!$E4719,--ISNUMBER(IFERROR(SEARCH(Formulaire!$H$28,$C4719,1),""))=1),MAX(O$1:O4718)+1,"")</f>
        <v/>
      </c>
      <c r="Q4719" s="91" t="str">
        <f>IFERROR(INDEX($C$2:$C$5193,MATCH(ROWS(M$2:M4719),M$2:M$5193,0)),"")</f>
        <v/>
      </c>
      <c r="R4719" s="70" t="str">
        <f>IFERROR(INDEX($C$2:$C$5193,MATCH(ROWS(N$2:N4719),N$2:N$5193,0)),"")</f>
        <v/>
      </c>
      <c r="S4719" s="92" t="str">
        <f>IFERROR(INDEX($C$2:$C$5193,MATCH(ROWS(O$2:O4719),O$2:O$5193,0)),"")</f>
        <v/>
      </c>
    </row>
    <row r="4720" spans="1:19" x14ac:dyDescent="0.25">
      <c r="A4720" s="68">
        <v>6161</v>
      </c>
      <c r="B4720" s="68" t="s">
        <v>14074</v>
      </c>
      <c r="C4720" s="68" t="s">
        <v>14075</v>
      </c>
      <c r="D4720" s="68" t="s">
        <v>13509</v>
      </c>
      <c r="E4720" s="68" t="s">
        <v>22461</v>
      </c>
      <c r="F4720" s="68" t="s">
        <v>14076</v>
      </c>
      <c r="G4720" s="68" t="s">
        <v>14077</v>
      </c>
      <c r="H4720" s="68">
        <v>56.700600000000001</v>
      </c>
      <c r="I4720" s="68">
        <v>47.904699999999998</v>
      </c>
      <c r="J4720" s="68">
        <v>348</v>
      </c>
      <c r="K4720" s="68">
        <v>3</v>
      </c>
      <c r="L4720" s="68">
        <f>COUNTIFS(Aéroports!$C$2:$C$5193,Aéroports!$C4720,Aéroports!$D$2:$D$5193,Aéroports!$D4720)</f>
        <v>1</v>
      </c>
      <c r="M4720" s="68" t="str">
        <f>IF(AND(Formulaire!$H$15=Aéroports!$E4720,--ISNUMBER(IFERROR(SEARCH(Formulaire!$H$16,$C4720,1),""))=1),MAX(M$1:M4719)+1,"")</f>
        <v/>
      </c>
      <c r="N4720" s="68" t="str">
        <f>IF(AND(Formulaire!$H$21=Aéroports!$E4720,--ISNUMBER(IFERROR(SEARCH(Formulaire!$H$22,$C4720,1),""))=1),MAX(N$1:N4719)+1,"")</f>
        <v/>
      </c>
      <c r="O4720" s="68" t="str">
        <f>IF(AND(Formulaire!$H$27=Aéroports!$E4720,--ISNUMBER(IFERROR(SEARCH(Formulaire!$H$28,$C4720,1),""))=1),MAX(O$1:O4719)+1,"")</f>
        <v/>
      </c>
      <c r="Q4720" s="91" t="str">
        <f>IFERROR(INDEX($C$2:$C$5193,MATCH(ROWS(M$2:M4720),M$2:M$5193,0)),"")</f>
        <v/>
      </c>
      <c r="R4720" s="70" t="str">
        <f>IFERROR(INDEX($C$2:$C$5193,MATCH(ROWS(N$2:N4720),N$2:N$5193,0)),"")</f>
        <v/>
      </c>
      <c r="S4720" s="92" t="str">
        <f>IFERROR(INDEX($C$2:$C$5193,MATCH(ROWS(O$2:O4720),O$2:O$5193,0)),"")</f>
        <v/>
      </c>
    </row>
    <row r="4721" spans="1:19" x14ac:dyDescent="0.25">
      <c r="A4721" s="69">
        <v>8782</v>
      </c>
      <c r="B4721" s="69" t="s">
        <v>14078</v>
      </c>
      <c r="C4721" s="69" t="s">
        <v>14079</v>
      </c>
      <c r="D4721" s="69" t="s">
        <v>13509</v>
      </c>
      <c r="E4721" s="69" t="s">
        <v>22461</v>
      </c>
      <c r="F4721" s="69" t="s">
        <v>14080</v>
      </c>
      <c r="G4721" s="69" t="s">
        <v>14081</v>
      </c>
      <c r="H4721" s="69">
        <v>-36.242150000000002</v>
      </c>
      <c r="I4721" s="69">
        <v>149.1301</v>
      </c>
      <c r="J4721" s="69">
        <v>2656</v>
      </c>
      <c r="K4721" s="69">
        <v>10</v>
      </c>
      <c r="L4721" s="69">
        <f>COUNTIFS(Aéroports!$C$2:$C$5193,Aéroports!$C4721,Aéroports!$D$2:$D$5193,Aéroports!$D4721)</f>
        <v>1</v>
      </c>
      <c r="M4721" s="69" t="str">
        <f>IF(AND(Formulaire!$H$15=Aéroports!$E4721,--ISNUMBER(IFERROR(SEARCH(Formulaire!$H$16,$C4721,1),""))=1),MAX(M$1:M4720)+1,"")</f>
        <v/>
      </c>
      <c r="N4721" s="69" t="str">
        <f>IF(AND(Formulaire!$H$21=Aéroports!$E4721,--ISNUMBER(IFERROR(SEARCH(Formulaire!$H$22,$C4721,1),""))=1),MAX(N$1:N4720)+1,"")</f>
        <v/>
      </c>
      <c r="O4721" s="69" t="str">
        <f>IF(AND(Formulaire!$H$27=Aéroports!$E4721,--ISNUMBER(IFERROR(SEARCH(Formulaire!$H$28,$C4721,1),""))=1),MAX(O$1:O4720)+1,"")</f>
        <v/>
      </c>
      <c r="Q4721" s="91" t="str">
        <f>IFERROR(INDEX($C$2:$C$5193,MATCH(ROWS(M$2:M4721),M$2:M$5193,0)),"")</f>
        <v/>
      </c>
      <c r="R4721" s="70" t="str">
        <f>IFERROR(INDEX($C$2:$C$5193,MATCH(ROWS(N$2:N4721),N$2:N$5193,0)),"")</f>
        <v/>
      </c>
      <c r="S4721" s="92" t="str">
        <f>IFERROR(INDEX($C$2:$C$5193,MATCH(ROWS(O$2:O4721),O$2:O$5193,0)),"")</f>
        <v/>
      </c>
    </row>
    <row r="4722" spans="1:19" x14ac:dyDescent="0.25">
      <c r="A4722" s="68">
        <v>2933</v>
      </c>
      <c r="B4722" s="68" t="s">
        <v>14082</v>
      </c>
      <c r="C4722" s="68" t="s">
        <v>14083</v>
      </c>
      <c r="D4722" s="68" t="s">
        <v>13509</v>
      </c>
      <c r="E4722" s="68" t="s">
        <v>22461</v>
      </c>
      <c r="F4722" s="68" t="s">
        <v>14084</v>
      </c>
      <c r="G4722" s="68" t="s">
        <v>14085</v>
      </c>
      <c r="H4722" s="68">
        <v>46.8887</v>
      </c>
      <c r="I4722" s="68">
        <v>142.71799999999999</v>
      </c>
      <c r="J4722" s="68">
        <v>59</v>
      </c>
      <c r="K4722" s="68">
        <v>11</v>
      </c>
      <c r="L4722" s="68">
        <f>COUNTIFS(Aéroports!$C$2:$C$5193,Aéroports!$C4722,Aéroports!$D$2:$D$5193,Aéroports!$D4722)</f>
        <v>1</v>
      </c>
      <c r="M4722" s="68" t="str">
        <f>IF(AND(Formulaire!$H$15=Aéroports!$E4722,--ISNUMBER(IFERROR(SEARCH(Formulaire!$H$16,$C4722,1),""))=1),MAX(M$1:M4721)+1,"")</f>
        <v/>
      </c>
      <c r="N4722" s="68" t="str">
        <f>IF(AND(Formulaire!$H$21=Aéroports!$E4722,--ISNUMBER(IFERROR(SEARCH(Formulaire!$H$22,$C4722,1),""))=1),MAX(N$1:N4721)+1,"")</f>
        <v/>
      </c>
      <c r="O4722" s="68" t="str">
        <f>IF(AND(Formulaire!$H$27=Aéroports!$E4722,--ISNUMBER(IFERROR(SEARCH(Formulaire!$H$28,$C4722,1),""))=1),MAX(O$1:O4721)+1,"")</f>
        <v/>
      </c>
      <c r="Q4722" s="91" t="str">
        <f>IFERROR(INDEX($C$2:$C$5193,MATCH(ROWS(M$2:M4722),M$2:M$5193,0)),"")</f>
        <v/>
      </c>
      <c r="R4722" s="70" t="str">
        <f>IFERROR(INDEX($C$2:$C$5193,MATCH(ROWS(N$2:N4722),N$2:N$5193,0)),"")</f>
        <v/>
      </c>
      <c r="S4722" s="92" t="str">
        <f>IFERROR(INDEX($C$2:$C$5193,MATCH(ROWS(O$2:O4722),O$2:O$5193,0)),"")</f>
        <v/>
      </c>
    </row>
    <row r="4723" spans="1:19" x14ac:dyDescent="0.25">
      <c r="A4723" s="69">
        <v>11992</v>
      </c>
      <c r="B4723" s="69" t="s">
        <v>14086</v>
      </c>
      <c r="C4723" s="69" t="s">
        <v>14087</v>
      </c>
      <c r="D4723" s="69" t="s">
        <v>13509</v>
      </c>
      <c r="E4723" s="69" t="s">
        <v>22461</v>
      </c>
      <c r="F4723" s="69" t="s">
        <v>14088</v>
      </c>
      <c r="G4723" s="69" t="s">
        <v>14089</v>
      </c>
      <c r="H4723" s="69">
        <v>66.796499999999995</v>
      </c>
      <c r="I4723" s="69">
        <v>123.361</v>
      </c>
      <c r="J4723" s="69">
        <v>292</v>
      </c>
      <c r="K4723" s="69" t="s">
        <v>340</v>
      </c>
      <c r="L4723" s="69">
        <f>COUNTIFS(Aéroports!$C$2:$C$5193,Aéroports!$C4723,Aéroports!$D$2:$D$5193,Aéroports!$D4723)</f>
        <v>1</v>
      </c>
      <c r="M4723" s="69" t="str">
        <f>IF(AND(Formulaire!$H$15=Aéroports!$E4723,--ISNUMBER(IFERROR(SEARCH(Formulaire!$H$16,$C4723,1),""))=1),MAX(M$1:M4722)+1,"")</f>
        <v/>
      </c>
      <c r="N4723" s="69" t="str">
        <f>IF(AND(Formulaire!$H$21=Aéroports!$E4723,--ISNUMBER(IFERROR(SEARCH(Formulaire!$H$22,$C4723,1),""))=1),MAX(N$1:N4722)+1,"")</f>
        <v/>
      </c>
      <c r="O4723" s="69" t="str">
        <f>IF(AND(Formulaire!$H$27=Aéroports!$E4723,--ISNUMBER(IFERROR(SEARCH(Formulaire!$H$28,$C4723,1),""))=1),MAX(O$1:O4722)+1,"")</f>
        <v/>
      </c>
      <c r="Q4723" s="91" t="str">
        <f>IFERROR(INDEX($C$2:$C$5193,MATCH(ROWS(M$2:M4723),M$2:M$5193,0)),"")</f>
        <v/>
      </c>
      <c r="R4723" s="70" t="str">
        <f>IFERROR(INDEX($C$2:$C$5193,MATCH(ROWS(N$2:N4723),N$2:N$5193,0)),"")</f>
        <v/>
      </c>
      <c r="S4723" s="92" t="str">
        <f>IFERROR(INDEX($C$2:$C$5193,MATCH(ROWS(O$2:O4723),O$2:O$5193,0)),"")</f>
        <v/>
      </c>
    </row>
    <row r="4724" spans="1:19" x14ac:dyDescent="0.25">
      <c r="A4724" s="68">
        <v>9373</v>
      </c>
      <c r="B4724" s="68" t="s">
        <v>14090</v>
      </c>
      <c r="C4724" s="68" t="s">
        <v>14091</v>
      </c>
      <c r="D4724" s="68" t="s">
        <v>13509</v>
      </c>
      <c r="E4724" s="68" t="s">
        <v>22461</v>
      </c>
      <c r="F4724" s="68" t="s">
        <v>14092</v>
      </c>
      <c r="G4724" s="68" t="s">
        <v>14093</v>
      </c>
      <c r="H4724" s="68">
        <v>65.748500000000007</v>
      </c>
      <c r="I4724" s="68">
        <v>150.88890000000001</v>
      </c>
      <c r="J4724" s="68">
        <v>140</v>
      </c>
      <c r="K4724" s="68">
        <v>11</v>
      </c>
      <c r="L4724" s="68">
        <f>COUNTIFS(Aéroports!$C$2:$C$5193,Aéroports!$C4724,Aéroports!$D$2:$D$5193,Aéroports!$D4724)</f>
        <v>1</v>
      </c>
      <c r="M4724" s="68" t="str">
        <f>IF(AND(Formulaire!$H$15=Aéroports!$E4724,--ISNUMBER(IFERROR(SEARCH(Formulaire!$H$16,$C4724,1),""))=1),MAX(M$1:M4723)+1,"")</f>
        <v/>
      </c>
      <c r="N4724" s="68" t="str">
        <f>IF(AND(Formulaire!$H$21=Aéroports!$E4724,--ISNUMBER(IFERROR(SEARCH(Formulaire!$H$22,$C4724,1),""))=1),MAX(N$1:N4723)+1,"")</f>
        <v/>
      </c>
      <c r="O4724" s="68" t="str">
        <f>IF(AND(Formulaire!$H$27=Aéroports!$E4724,--ISNUMBER(IFERROR(SEARCH(Formulaire!$H$28,$C4724,1),""))=1),MAX(O$1:O4723)+1,"")</f>
        <v/>
      </c>
      <c r="Q4724" s="91" t="str">
        <f>IFERROR(INDEX($C$2:$C$5193,MATCH(ROWS(M$2:M4724),M$2:M$5193,0)),"")</f>
        <v/>
      </c>
      <c r="R4724" s="70" t="str">
        <f>IFERROR(INDEX($C$2:$C$5193,MATCH(ROWS(N$2:N4724),N$2:N$5193,0)),"")</f>
        <v/>
      </c>
      <c r="S4724" s="92" t="str">
        <f>IFERROR(INDEX($C$2:$C$5193,MATCH(ROWS(O$2:O4724),O$2:O$5193,0)),"")</f>
        <v/>
      </c>
    </row>
    <row r="4725" spans="1:19" x14ac:dyDescent="0.25">
      <c r="A4725" s="69">
        <v>1164</v>
      </c>
      <c r="B4725" s="69" t="s">
        <v>14097</v>
      </c>
      <c r="C4725" s="69" t="s">
        <v>14098</v>
      </c>
      <c r="D4725" s="69" t="s">
        <v>14099</v>
      </c>
      <c r="E4725" s="69" t="s">
        <v>14099</v>
      </c>
      <c r="F4725" s="69" t="s">
        <v>14100</v>
      </c>
      <c r="G4725" s="69" t="s">
        <v>14101</v>
      </c>
      <c r="H4725" s="69">
        <v>-1.6772</v>
      </c>
      <c r="I4725" s="69">
        <v>29.258900000000001</v>
      </c>
      <c r="J4725" s="69">
        <v>5082</v>
      </c>
      <c r="K4725" s="69">
        <v>2</v>
      </c>
      <c r="L4725" s="69">
        <f>COUNTIFS(Aéroports!$C$2:$C$5193,Aéroports!$C4725,Aéroports!$D$2:$D$5193,Aéroports!$D4725)</f>
        <v>1</v>
      </c>
      <c r="M4725" s="69" t="str">
        <f>IF(AND(Formulaire!$H$15=Aéroports!$E4725,--ISNUMBER(IFERROR(SEARCH(Formulaire!$H$16,$C4725,1),""))=1),MAX(M$1:M4724)+1,"")</f>
        <v/>
      </c>
      <c r="N4725" s="69" t="str">
        <f>IF(AND(Formulaire!$H$21=Aéroports!$E4725,--ISNUMBER(IFERROR(SEARCH(Formulaire!$H$22,$C4725,1),""))=1),MAX(N$1:N4724)+1,"")</f>
        <v/>
      </c>
      <c r="O4725" s="69" t="str">
        <f>IF(AND(Formulaire!$H$27=Aéroports!$E4725,--ISNUMBER(IFERROR(SEARCH(Formulaire!$H$28,$C4725,1),""))=1),MAX(O$1:O4724)+1,"")</f>
        <v/>
      </c>
      <c r="Q4725" s="91" t="str">
        <f>IFERROR(INDEX($C$2:$C$5193,MATCH(ROWS(M$2:M4725),M$2:M$5193,0)),"")</f>
        <v/>
      </c>
      <c r="R4725" s="70" t="str">
        <f>IFERROR(INDEX($C$2:$C$5193,MATCH(ROWS(N$2:N4725),N$2:N$5193,0)),"")</f>
        <v/>
      </c>
      <c r="S4725" s="92" t="str">
        <f>IFERROR(INDEX($C$2:$C$5193,MATCH(ROWS(O$2:O4725),O$2:O$5193,0)),"")</f>
        <v/>
      </c>
    </row>
    <row r="4726" spans="1:19" x14ac:dyDescent="0.25">
      <c r="A4726" s="68">
        <v>1166</v>
      </c>
      <c r="B4726" s="68" t="s">
        <v>14102</v>
      </c>
      <c r="C4726" s="68" t="s">
        <v>14103</v>
      </c>
      <c r="D4726" s="68" t="s">
        <v>14099</v>
      </c>
      <c r="E4726" s="68" t="s">
        <v>14099</v>
      </c>
      <c r="F4726" s="68" t="s">
        <v>14104</v>
      </c>
      <c r="G4726" s="68" t="s">
        <v>14105</v>
      </c>
      <c r="H4726" s="68">
        <v>-2.46224</v>
      </c>
      <c r="I4726" s="68">
        <v>28.907900000000001</v>
      </c>
      <c r="J4726" s="68">
        <v>5192</v>
      </c>
      <c r="K4726" s="68">
        <v>2</v>
      </c>
      <c r="L4726" s="68">
        <f>COUNTIFS(Aéroports!$C$2:$C$5193,Aéroports!$C4726,Aéroports!$D$2:$D$5193,Aéroports!$D4726)</f>
        <v>1</v>
      </c>
      <c r="M4726" s="68" t="str">
        <f>IF(AND(Formulaire!$H$15=Aéroports!$E4726,--ISNUMBER(IFERROR(SEARCH(Formulaire!$H$16,$C4726,1),""))=1),MAX(M$1:M4725)+1,"")</f>
        <v/>
      </c>
      <c r="N4726" s="68" t="str">
        <f>IF(AND(Formulaire!$H$21=Aéroports!$E4726,--ISNUMBER(IFERROR(SEARCH(Formulaire!$H$22,$C4726,1),""))=1),MAX(N$1:N4725)+1,"")</f>
        <v/>
      </c>
      <c r="O4726" s="68" t="str">
        <f>IF(AND(Formulaire!$H$27=Aéroports!$E4726,--ISNUMBER(IFERROR(SEARCH(Formulaire!$H$28,$C4726,1),""))=1),MAX(O$1:O4725)+1,"")</f>
        <v/>
      </c>
      <c r="Q4726" s="91" t="str">
        <f>IFERROR(INDEX($C$2:$C$5193,MATCH(ROWS(M$2:M4726),M$2:M$5193,0)),"")</f>
        <v/>
      </c>
      <c r="R4726" s="70" t="str">
        <f>IFERROR(INDEX($C$2:$C$5193,MATCH(ROWS(N$2:N4726),N$2:N$5193,0)),"")</f>
        <v/>
      </c>
      <c r="S4726" s="92" t="str">
        <f>IFERROR(INDEX($C$2:$C$5193,MATCH(ROWS(O$2:O4726),O$2:O$5193,0)),"")</f>
        <v/>
      </c>
    </row>
    <row r="4727" spans="1:19" x14ac:dyDescent="0.25">
      <c r="A4727" s="69">
        <v>1165</v>
      </c>
      <c r="B4727" s="69" t="s">
        <v>14106</v>
      </c>
      <c r="C4727" s="69" t="s">
        <v>14107</v>
      </c>
      <c r="D4727" s="69" t="s">
        <v>14099</v>
      </c>
      <c r="E4727" s="69" t="s">
        <v>14099</v>
      </c>
      <c r="F4727" s="69" t="s">
        <v>14108</v>
      </c>
      <c r="G4727" s="69" t="s">
        <v>14109</v>
      </c>
      <c r="H4727" s="69">
        <v>-1.9686300000000001</v>
      </c>
      <c r="I4727" s="69">
        <v>30.139500000000002</v>
      </c>
      <c r="J4727" s="69">
        <v>4859</v>
      </c>
      <c r="K4727" s="69">
        <v>2</v>
      </c>
      <c r="L4727" s="69">
        <f>COUNTIFS(Aéroports!$C$2:$C$5193,Aéroports!$C4727,Aéroports!$D$2:$D$5193,Aéroports!$D4727)</f>
        <v>1</v>
      </c>
      <c r="M4727" s="69" t="str">
        <f>IF(AND(Formulaire!$H$15=Aéroports!$E4727,--ISNUMBER(IFERROR(SEARCH(Formulaire!$H$16,$C4727,1),""))=1),MAX(M$1:M4726)+1,"")</f>
        <v/>
      </c>
      <c r="N4727" s="69" t="str">
        <f>IF(AND(Formulaire!$H$21=Aéroports!$E4727,--ISNUMBER(IFERROR(SEARCH(Formulaire!$H$22,$C4727,1),""))=1),MAX(N$1:N4726)+1,"")</f>
        <v/>
      </c>
      <c r="O4727" s="69" t="str">
        <f>IF(AND(Formulaire!$H$27=Aéroports!$E4727,--ISNUMBER(IFERROR(SEARCH(Formulaire!$H$28,$C4727,1),""))=1),MAX(O$1:O4726)+1,"")</f>
        <v/>
      </c>
      <c r="Q4727" s="91" t="str">
        <f>IFERROR(INDEX($C$2:$C$5193,MATCH(ROWS(M$2:M4727),M$2:M$5193,0)),"")</f>
        <v/>
      </c>
      <c r="R4727" s="70" t="str">
        <f>IFERROR(INDEX($C$2:$C$5193,MATCH(ROWS(N$2:N4727),N$2:N$5193,0)),"")</f>
        <v/>
      </c>
      <c r="S4727" s="92" t="str">
        <f>IFERROR(INDEX($C$2:$C$5193,MATCH(ROWS(O$2:O4727),O$2:O$5193,0)),"")</f>
        <v/>
      </c>
    </row>
    <row r="4728" spans="1:19" x14ac:dyDescent="0.25">
      <c r="A4728" s="68">
        <v>5670</v>
      </c>
      <c r="B4728" s="68" t="s">
        <v>22226</v>
      </c>
      <c r="C4728" s="68" t="s">
        <v>22227</v>
      </c>
      <c r="D4728" s="68" t="s">
        <v>22228</v>
      </c>
      <c r="E4728" s="68" t="s">
        <v>22501</v>
      </c>
      <c r="F4728" s="68" t="s">
        <v>22229</v>
      </c>
      <c r="G4728" s="68" t="s">
        <v>22230</v>
      </c>
      <c r="H4728" s="68">
        <v>23.718299999999999</v>
      </c>
      <c r="I4728" s="68">
        <v>-15.932</v>
      </c>
      <c r="J4728" s="68">
        <v>36</v>
      </c>
      <c r="K4728" s="68">
        <v>0</v>
      </c>
      <c r="L4728" s="68">
        <f>COUNTIFS(Aéroports!$C$2:$C$5193,Aéroports!$C4728,Aéroports!$D$2:$D$5193,Aéroports!$D4728)</f>
        <v>1</v>
      </c>
      <c r="M4728" s="68" t="str">
        <f>IF(AND(Formulaire!$H$15=Aéroports!$E4728,--ISNUMBER(IFERROR(SEARCH(Formulaire!$H$16,$C4728,1),""))=1),MAX(M$1:M4727)+1,"")</f>
        <v/>
      </c>
      <c r="N4728" s="68" t="str">
        <f>IF(AND(Formulaire!$H$21=Aéroports!$E4728,--ISNUMBER(IFERROR(SEARCH(Formulaire!$H$22,$C4728,1),""))=1),MAX(N$1:N4727)+1,"")</f>
        <v/>
      </c>
      <c r="O4728" s="68" t="str">
        <f>IF(AND(Formulaire!$H$27=Aéroports!$E4728,--ISNUMBER(IFERROR(SEARCH(Formulaire!$H$28,$C4728,1),""))=1),MAX(O$1:O4727)+1,"")</f>
        <v/>
      </c>
      <c r="Q4728" s="91" t="str">
        <f>IFERROR(INDEX($C$2:$C$5193,MATCH(ROWS(M$2:M4728),M$2:M$5193,0)),"")</f>
        <v/>
      </c>
      <c r="R4728" s="70" t="str">
        <f>IFERROR(INDEX($C$2:$C$5193,MATCH(ROWS(N$2:N4728),N$2:N$5193,0)),"")</f>
        <v/>
      </c>
      <c r="S4728" s="92" t="str">
        <f>IFERROR(INDEX($C$2:$C$5193,MATCH(ROWS(O$2:O4728),O$2:O$5193,0)),"")</f>
        <v/>
      </c>
    </row>
    <row r="4729" spans="1:19" x14ac:dyDescent="0.25">
      <c r="A4729" s="69">
        <v>5672</v>
      </c>
      <c r="B4729" s="69" t="s">
        <v>22231</v>
      </c>
      <c r="C4729" s="69" t="s">
        <v>22232</v>
      </c>
      <c r="D4729" s="69" t="s">
        <v>22228</v>
      </c>
      <c r="E4729" s="69" t="s">
        <v>22501</v>
      </c>
      <c r="F4729" s="69" t="s">
        <v>22233</v>
      </c>
      <c r="G4729" s="69" t="s">
        <v>22234</v>
      </c>
      <c r="H4729" s="69">
        <v>27.151700000000002</v>
      </c>
      <c r="I4729" s="69">
        <v>-13.219200000000001</v>
      </c>
      <c r="J4729" s="69">
        <v>207</v>
      </c>
      <c r="K4729" s="69">
        <v>0</v>
      </c>
      <c r="L4729" s="69">
        <f>COUNTIFS(Aéroports!$C$2:$C$5193,Aéroports!$C4729,Aéroports!$D$2:$D$5193,Aéroports!$D4729)</f>
        <v>1</v>
      </c>
      <c r="M4729" s="69" t="str">
        <f>IF(AND(Formulaire!$H$15=Aéroports!$E4729,--ISNUMBER(IFERROR(SEARCH(Formulaire!$H$16,$C4729,1),""))=1),MAX(M$1:M4728)+1,"")</f>
        <v/>
      </c>
      <c r="N4729" s="69" t="str">
        <f>IF(AND(Formulaire!$H$21=Aéroports!$E4729,--ISNUMBER(IFERROR(SEARCH(Formulaire!$H$22,$C4729,1),""))=1),MAX(N$1:N4728)+1,"")</f>
        <v/>
      </c>
      <c r="O4729" s="69" t="str">
        <f>IF(AND(Formulaire!$H$27=Aéroports!$E4729,--ISNUMBER(IFERROR(SEARCH(Formulaire!$H$28,$C4729,1),""))=1),MAX(O$1:O4728)+1,"")</f>
        <v/>
      </c>
      <c r="Q4729" s="91" t="str">
        <f>IFERROR(INDEX($C$2:$C$5193,MATCH(ROWS(M$2:M4729),M$2:M$5193,0)),"")</f>
        <v/>
      </c>
      <c r="R4729" s="70" t="str">
        <f>IFERROR(INDEX($C$2:$C$5193,MATCH(ROWS(N$2:N4729),N$2:N$5193,0)),"")</f>
        <v/>
      </c>
      <c r="S4729" s="92" t="str">
        <f>IFERROR(INDEX($C$2:$C$5193,MATCH(ROWS(O$2:O4729),O$2:O$5193,0)),"")</f>
        <v/>
      </c>
    </row>
    <row r="4730" spans="1:19" x14ac:dyDescent="0.25">
      <c r="A4730" s="68">
        <v>5669</v>
      </c>
      <c r="B4730" s="68" t="s">
        <v>22235</v>
      </c>
      <c r="C4730" s="68" t="s">
        <v>22236</v>
      </c>
      <c r="D4730" s="68" t="s">
        <v>22228</v>
      </c>
      <c r="E4730" s="68" t="s">
        <v>22501</v>
      </c>
      <c r="F4730" s="68" t="s">
        <v>22237</v>
      </c>
      <c r="G4730" s="68" t="s">
        <v>22238</v>
      </c>
      <c r="H4730" s="68">
        <v>26.7318</v>
      </c>
      <c r="I4730" s="68">
        <v>-11.684699999999999</v>
      </c>
      <c r="J4730" s="68">
        <v>350</v>
      </c>
      <c r="K4730" s="68">
        <v>0</v>
      </c>
      <c r="L4730" s="68">
        <f>COUNTIFS(Aéroports!$C$2:$C$5193,Aéroports!$C4730,Aéroports!$D$2:$D$5193,Aéroports!$D4730)</f>
        <v>1</v>
      </c>
      <c r="M4730" s="68" t="str">
        <f>IF(AND(Formulaire!$H$15=Aéroports!$E4730,--ISNUMBER(IFERROR(SEARCH(Formulaire!$H$16,$C4730,1),""))=1),MAX(M$1:M4729)+1,"")</f>
        <v/>
      </c>
      <c r="N4730" s="68" t="str">
        <f>IF(AND(Formulaire!$H$21=Aéroports!$E4730,--ISNUMBER(IFERROR(SEARCH(Formulaire!$H$22,$C4730,1),""))=1),MAX(N$1:N4729)+1,"")</f>
        <v/>
      </c>
      <c r="O4730" s="68" t="str">
        <f>IF(AND(Formulaire!$H$27=Aéroports!$E4730,--ISNUMBER(IFERROR(SEARCH(Formulaire!$H$28,$C4730,1),""))=1),MAX(O$1:O4729)+1,"")</f>
        <v/>
      </c>
      <c r="Q4730" s="91" t="str">
        <f>IFERROR(INDEX($C$2:$C$5193,MATCH(ROWS(M$2:M4730),M$2:M$5193,0)),"")</f>
        <v/>
      </c>
      <c r="R4730" s="70" t="str">
        <f>IFERROR(INDEX($C$2:$C$5193,MATCH(ROWS(N$2:N4730),N$2:N$5193,0)),"")</f>
        <v/>
      </c>
      <c r="S4730" s="92" t="str">
        <f>IFERROR(INDEX($C$2:$C$5193,MATCH(ROWS(O$2:O4730),O$2:O$5193,0)),"")</f>
        <v/>
      </c>
    </row>
    <row r="4731" spans="1:19" x14ac:dyDescent="0.25">
      <c r="A4731" s="69">
        <v>2891</v>
      </c>
      <c r="B4731" s="69" t="s">
        <v>14115</v>
      </c>
      <c r="C4731" s="69" t="s">
        <v>8207</v>
      </c>
      <c r="D4731" s="69" t="s">
        <v>14116</v>
      </c>
      <c r="E4731" s="69" t="s">
        <v>22463</v>
      </c>
      <c r="F4731" s="69" t="s">
        <v>14117</v>
      </c>
      <c r="G4731" s="69" t="s">
        <v>14118</v>
      </c>
      <c r="H4731" s="69">
        <v>17.311199999999999</v>
      </c>
      <c r="I4731" s="69">
        <v>-62.718699999999998</v>
      </c>
      <c r="J4731" s="69">
        <v>170</v>
      </c>
      <c r="K4731" s="69">
        <v>-4</v>
      </c>
      <c r="L4731" s="69">
        <f>COUNTIFS(Aéroports!$C$2:$C$5193,Aéroports!$C4731,Aéroports!$D$2:$D$5193,Aéroports!$D4731)</f>
        <v>1</v>
      </c>
      <c r="M4731" s="69" t="str">
        <f>IF(AND(Formulaire!$H$15=Aéroports!$E4731,--ISNUMBER(IFERROR(SEARCH(Formulaire!$H$16,$C4731,1),""))=1),MAX(M$1:M4730)+1,"")</f>
        <v/>
      </c>
      <c r="N4731" s="69" t="str">
        <f>IF(AND(Formulaire!$H$21=Aéroports!$E4731,--ISNUMBER(IFERROR(SEARCH(Formulaire!$H$22,$C4731,1),""))=1),MAX(N$1:N4730)+1,"")</f>
        <v/>
      </c>
      <c r="O4731" s="69" t="str">
        <f>IF(AND(Formulaire!$H$27=Aéroports!$E4731,--ISNUMBER(IFERROR(SEARCH(Formulaire!$H$28,$C4731,1),""))=1),MAX(O$1:O4730)+1,"")</f>
        <v/>
      </c>
      <c r="Q4731" s="91" t="str">
        <f>IFERROR(INDEX($C$2:$C$5193,MATCH(ROWS(M$2:M4731),M$2:M$5193,0)),"")</f>
        <v/>
      </c>
      <c r="R4731" s="70" t="str">
        <f>IFERROR(INDEX($C$2:$C$5193,MATCH(ROWS(N$2:N4731),N$2:N$5193,0)),"")</f>
        <v/>
      </c>
      <c r="S4731" s="92" t="str">
        <f>IFERROR(INDEX($C$2:$C$5193,MATCH(ROWS(O$2:O4731),O$2:O$5193,0)),"")</f>
        <v/>
      </c>
    </row>
    <row r="4732" spans="1:19" x14ac:dyDescent="0.25">
      <c r="A4732" s="68">
        <v>6079</v>
      </c>
      <c r="B4732" s="68" t="s">
        <v>14119</v>
      </c>
      <c r="C4732" s="68" t="s">
        <v>14120</v>
      </c>
      <c r="D4732" s="68" t="s">
        <v>14116</v>
      </c>
      <c r="E4732" s="68" t="s">
        <v>22463</v>
      </c>
      <c r="F4732" s="68" t="s">
        <v>14121</v>
      </c>
      <c r="G4732" s="68" t="s">
        <v>14122</v>
      </c>
      <c r="H4732" s="68">
        <v>17.2057</v>
      </c>
      <c r="I4732" s="68">
        <v>-62.5899</v>
      </c>
      <c r="J4732" s="68">
        <v>14</v>
      </c>
      <c r="K4732" s="68">
        <v>-4</v>
      </c>
      <c r="L4732" s="68">
        <f>COUNTIFS(Aéroports!$C$2:$C$5193,Aéroports!$C4732,Aéroports!$D$2:$D$5193,Aéroports!$D4732)</f>
        <v>1</v>
      </c>
      <c r="M4732" s="68" t="str">
        <f>IF(AND(Formulaire!$H$15=Aéroports!$E4732,--ISNUMBER(IFERROR(SEARCH(Formulaire!$H$16,$C4732,1),""))=1),MAX(M$1:M4731)+1,"")</f>
        <v/>
      </c>
      <c r="N4732" s="68" t="str">
        <f>IF(AND(Formulaire!$H$21=Aéroports!$E4732,--ISNUMBER(IFERROR(SEARCH(Formulaire!$H$22,$C4732,1),""))=1),MAX(N$1:N4731)+1,"")</f>
        <v/>
      </c>
      <c r="O4732" s="68" t="str">
        <f>IF(AND(Formulaire!$H$27=Aéroports!$E4732,--ISNUMBER(IFERROR(SEARCH(Formulaire!$H$28,$C4732,1),""))=1),MAX(O$1:O4731)+1,"")</f>
        <v/>
      </c>
      <c r="Q4732" s="91" t="str">
        <f>IFERROR(INDEX($C$2:$C$5193,MATCH(ROWS(M$2:M4732),M$2:M$5193,0)),"")</f>
        <v/>
      </c>
      <c r="R4732" s="70" t="str">
        <f>IFERROR(INDEX($C$2:$C$5193,MATCH(ROWS(N$2:N4732),N$2:N$5193,0)),"")</f>
        <v/>
      </c>
      <c r="S4732" s="92" t="str">
        <f>IFERROR(INDEX($C$2:$C$5193,MATCH(ROWS(O$2:O4732),O$2:O$5193,0)),"")</f>
        <v/>
      </c>
    </row>
    <row r="4733" spans="1:19" x14ac:dyDescent="0.25">
      <c r="A4733" s="69">
        <v>1440</v>
      </c>
      <c r="B4733" s="69" t="s">
        <v>14132</v>
      </c>
      <c r="C4733" s="69" t="s">
        <v>14133</v>
      </c>
      <c r="D4733" s="69" t="s">
        <v>14134</v>
      </c>
      <c r="E4733" s="69" t="s">
        <v>22465</v>
      </c>
      <c r="F4733" s="69" t="s">
        <v>14135</v>
      </c>
      <c r="G4733" s="69" t="s">
        <v>14136</v>
      </c>
      <c r="H4733" s="69">
        <v>47.095500000000001</v>
      </c>
      <c r="I4733" s="69">
        <v>-56.380299999999998</v>
      </c>
      <c r="J4733" s="69">
        <v>10</v>
      </c>
      <c r="K4733" s="69">
        <v>-3</v>
      </c>
      <c r="L4733" s="69">
        <f>COUNTIFS(Aéroports!$C$2:$C$5193,Aéroports!$C4733,Aéroports!$D$2:$D$5193,Aéroports!$D4733)</f>
        <v>1</v>
      </c>
      <c r="M4733" s="69" t="str">
        <f>IF(AND(Formulaire!$H$15=Aéroports!$E4733,--ISNUMBER(IFERROR(SEARCH(Formulaire!$H$16,$C4733,1),""))=1),MAX(M$1:M4732)+1,"")</f>
        <v/>
      </c>
      <c r="N4733" s="69" t="str">
        <f>IF(AND(Formulaire!$H$21=Aéroports!$E4733,--ISNUMBER(IFERROR(SEARCH(Formulaire!$H$22,$C4733,1),""))=1),MAX(N$1:N4732)+1,"")</f>
        <v/>
      </c>
      <c r="O4733" s="69" t="str">
        <f>IF(AND(Formulaire!$H$27=Aéroports!$E4733,--ISNUMBER(IFERROR(SEARCH(Formulaire!$H$28,$C4733,1),""))=1),MAX(O$1:O4732)+1,"")</f>
        <v/>
      </c>
      <c r="Q4733" s="91" t="str">
        <f>IFERROR(INDEX($C$2:$C$5193,MATCH(ROWS(M$2:M4733),M$2:M$5193,0)),"")</f>
        <v/>
      </c>
      <c r="R4733" s="70" t="str">
        <f>IFERROR(INDEX($C$2:$C$5193,MATCH(ROWS(N$2:N4733),N$2:N$5193,0)),"")</f>
        <v/>
      </c>
      <c r="S4733" s="92" t="str">
        <f>IFERROR(INDEX($C$2:$C$5193,MATCH(ROWS(O$2:O4733),O$2:O$5193,0)),"")</f>
        <v/>
      </c>
    </row>
    <row r="4734" spans="1:19" x14ac:dyDescent="0.25">
      <c r="A4734" s="68">
        <v>1441</v>
      </c>
      <c r="B4734" s="68" t="s">
        <v>14137</v>
      </c>
      <c r="C4734" s="68" t="s">
        <v>13436</v>
      </c>
      <c r="D4734" s="68" t="s">
        <v>14134</v>
      </c>
      <c r="E4734" s="68" t="s">
        <v>22465</v>
      </c>
      <c r="F4734" s="68" t="s">
        <v>14138</v>
      </c>
      <c r="G4734" s="68" t="s">
        <v>14139</v>
      </c>
      <c r="H4734" s="68">
        <v>46.762900000000002</v>
      </c>
      <c r="I4734" s="68">
        <v>-56.173099999999998</v>
      </c>
      <c r="J4734" s="68">
        <v>27</v>
      </c>
      <c r="K4734" s="68">
        <v>-3</v>
      </c>
      <c r="L4734" s="68">
        <f>COUNTIFS(Aéroports!$C$2:$C$5193,Aéroports!$C4734,Aéroports!$D$2:$D$5193,Aéroports!$D4734)</f>
        <v>1</v>
      </c>
      <c r="M4734" s="68" t="str">
        <f>IF(AND(Formulaire!$H$15=Aéroports!$E4734,--ISNUMBER(IFERROR(SEARCH(Formulaire!$H$16,$C4734,1),""))=1),MAX(M$1:M4733)+1,"")</f>
        <v/>
      </c>
      <c r="N4734" s="68" t="str">
        <f>IF(AND(Formulaire!$H$21=Aéroports!$E4734,--ISNUMBER(IFERROR(SEARCH(Formulaire!$H$22,$C4734,1),""))=1),MAX(N$1:N4733)+1,"")</f>
        <v/>
      </c>
      <c r="O4734" s="68" t="str">
        <f>IF(AND(Formulaire!$H$27=Aéroports!$E4734,--ISNUMBER(IFERROR(SEARCH(Formulaire!$H$28,$C4734,1),""))=1),MAX(O$1:O4733)+1,"")</f>
        <v/>
      </c>
      <c r="Q4734" s="91" t="str">
        <f>IFERROR(INDEX($C$2:$C$5193,MATCH(ROWS(M$2:M4734),M$2:M$5193,0)),"")</f>
        <v/>
      </c>
      <c r="R4734" s="70" t="str">
        <f>IFERROR(INDEX($C$2:$C$5193,MATCH(ROWS(N$2:N4734),N$2:N$5193,0)),"")</f>
        <v/>
      </c>
      <c r="S4734" s="92" t="str">
        <f>IFERROR(INDEX($C$2:$C$5193,MATCH(ROWS(O$2:O4734),O$2:O$5193,0)),"")</f>
        <v/>
      </c>
    </row>
    <row r="4735" spans="1:19" x14ac:dyDescent="0.25">
      <c r="A4735" s="69">
        <v>6081</v>
      </c>
      <c r="B4735" s="69" t="s">
        <v>14140</v>
      </c>
      <c r="C4735" s="69" t="s">
        <v>14141</v>
      </c>
      <c r="D4735" s="69" t="s">
        <v>14142</v>
      </c>
      <c r="E4735" s="69" t="s">
        <v>22466</v>
      </c>
      <c r="F4735" s="69" t="s">
        <v>14143</v>
      </c>
      <c r="G4735" s="69" t="s">
        <v>14144</v>
      </c>
      <c r="H4735" s="69">
        <v>12.9884</v>
      </c>
      <c r="I4735" s="69">
        <v>-61.262</v>
      </c>
      <c r="J4735" s="69">
        <v>15</v>
      </c>
      <c r="K4735" s="69">
        <v>-4</v>
      </c>
      <c r="L4735" s="69">
        <f>COUNTIFS(Aéroports!$C$2:$C$5193,Aéroports!$C4735,Aéroports!$D$2:$D$5193,Aéroports!$D4735)</f>
        <v>1</v>
      </c>
      <c r="M4735" s="69" t="str">
        <f>IF(AND(Formulaire!$H$15=Aéroports!$E4735,--ISNUMBER(IFERROR(SEARCH(Formulaire!$H$16,$C4735,1),""))=1),MAX(M$1:M4734)+1,"")</f>
        <v/>
      </c>
      <c r="N4735" s="69" t="str">
        <f>IF(AND(Formulaire!$H$21=Aéroports!$E4735,--ISNUMBER(IFERROR(SEARCH(Formulaire!$H$22,$C4735,1),""))=1),MAX(N$1:N4734)+1,"")</f>
        <v/>
      </c>
      <c r="O4735" s="69" t="str">
        <f>IF(AND(Formulaire!$H$27=Aéroports!$E4735,--ISNUMBER(IFERROR(SEARCH(Formulaire!$H$28,$C4735,1),""))=1),MAX(O$1:O4734)+1,"")</f>
        <v/>
      </c>
      <c r="Q4735" s="91" t="str">
        <f>IFERROR(INDEX($C$2:$C$5193,MATCH(ROWS(M$2:M4735),M$2:M$5193,0)),"")</f>
        <v/>
      </c>
      <c r="R4735" s="70" t="str">
        <f>IFERROR(INDEX($C$2:$C$5193,MATCH(ROWS(N$2:N4735),N$2:N$5193,0)),"")</f>
        <v/>
      </c>
      <c r="S4735" s="92" t="str">
        <f>IFERROR(INDEX($C$2:$C$5193,MATCH(ROWS(O$2:O4735),O$2:O$5193,0)),"")</f>
        <v/>
      </c>
    </row>
    <row r="4736" spans="1:19" x14ac:dyDescent="0.25">
      <c r="A4736" s="68">
        <v>2905</v>
      </c>
      <c r="B4736" s="68" t="s">
        <v>14145</v>
      </c>
      <c r="C4736" s="68" t="s">
        <v>14146</v>
      </c>
      <c r="D4736" s="68" t="s">
        <v>14142</v>
      </c>
      <c r="E4736" s="68" t="s">
        <v>22466</v>
      </c>
      <c r="F4736" s="68" t="s">
        <v>14147</v>
      </c>
      <c r="G4736" s="68" t="s">
        <v>14148</v>
      </c>
      <c r="H4736" s="68">
        <v>12.699</v>
      </c>
      <c r="I4736" s="68">
        <v>-61.342399999999998</v>
      </c>
      <c r="J4736" s="68">
        <v>11</v>
      </c>
      <c r="K4736" s="68">
        <v>-4</v>
      </c>
      <c r="L4736" s="68">
        <f>COUNTIFS(Aéroports!$C$2:$C$5193,Aéroports!$C4736,Aéroports!$D$2:$D$5193,Aéroports!$D4736)</f>
        <v>1</v>
      </c>
      <c r="M4736" s="68" t="str">
        <f>IF(AND(Formulaire!$H$15=Aéroports!$E4736,--ISNUMBER(IFERROR(SEARCH(Formulaire!$H$16,$C4736,1),""))=1),MAX(M$1:M4735)+1,"")</f>
        <v/>
      </c>
      <c r="N4736" s="68" t="str">
        <f>IF(AND(Formulaire!$H$21=Aéroports!$E4736,--ISNUMBER(IFERROR(SEARCH(Formulaire!$H$22,$C4736,1),""))=1),MAX(N$1:N4735)+1,"")</f>
        <v/>
      </c>
      <c r="O4736" s="68" t="str">
        <f>IF(AND(Formulaire!$H$27=Aéroports!$E4736,--ISNUMBER(IFERROR(SEARCH(Formulaire!$H$28,$C4736,1),""))=1),MAX(O$1:O4735)+1,"")</f>
        <v/>
      </c>
      <c r="Q4736" s="91" t="str">
        <f>IFERROR(INDEX($C$2:$C$5193,MATCH(ROWS(M$2:M4736),M$2:M$5193,0)),"")</f>
        <v/>
      </c>
      <c r="R4736" s="70" t="str">
        <f>IFERROR(INDEX($C$2:$C$5193,MATCH(ROWS(N$2:N4736),N$2:N$5193,0)),"")</f>
        <v/>
      </c>
      <c r="S4736" s="92" t="str">
        <f>IFERROR(INDEX($C$2:$C$5193,MATCH(ROWS(O$2:O4736),O$2:O$5193,0)),"")</f>
        <v/>
      </c>
    </row>
    <row r="4737" spans="1:19" x14ac:dyDescent="0.25">
      <c r="A4737" s="69">
        <v>2907</v>
      </c>
      <c r="B4737" s="69" t="s">
        <v>14149</v>
      </c>
      <c r="C4737" s="69" t="s">
        <v>14150</v>
      </c>
      <c r="D4737" s="69" t="s">
        <v>14142</v>
      </c>
      <c r="E4737" s="69" t="s">
        <v>22466</v>
      </c>
      <c r="F4737" s="69" t="s">
        <v>14151</v>
      </c>
      <c r="G4737" s="69" t="s">
        <v>14152</v>
      </c>
      <c r="H4737" s="69">
        <v>13.144299999999999</v>
      </c>
      <c r="I4737" s="69">
        <v>-61.210900000000002</v>
      </c>
      <c r="J4737" s="69">
        <v>66</v>
      </c>
      <c r="K4737" s="69">
        <v>-4</v>
      </c>
      <c r="L4737" s="69">
        <f>COUNTIFS(Aéroports!$C$2:$C$5193,Aéroports!$C4737,Aéroports!$D$2:$D$5193,Aéroports!$D4737)</f>
        <v>1</v>
      </c>
      <c r="M4737" s="69" t="str">
        <f>IF(AND(Formulaire!$H$15=Aéroports!$E4737,--ISNUMBER(IFERROR(SEARCH(Formulaire!$H$16,$C4737,1),""))=1),MAX(M$1:M4736)+1,"")</f>
        <v/>
      </c>
      <c r="N4737" s="69" t="str">
        <f>IF(AND(Formulaire!$H$21=Aéroports!$E4737,--ISNUMBER(IFERROR(SEARCH(Formulaire!$H$22,$C4737,1),""))=1),MAX(N$1:N4736)+1,"")</f>
        <v/>
      </c>
      <c r="O4737" s="69" t="str">
        <f>IF(AND(Formulaire!$H$27=Aéroports!$E4737,--ISNUMBER(IFERROR(SEARCH(Formulaire!$H$28,$C4737,1),""))=1),MAX(O$1:O4736)+1,"")</f>
        <v/>
      </c>
      <c r="Q4737" s="91" t="str">
        <f>IFERROR(INDEX($C$2:$C$5193,MATCH(ROWS(M$2:M4737),M$2:M$5193,0)),"")</f>
        <v/>
      </c>
      <c r="R4737" s="70" t="str">
        <f>IFERROR(INDEX($C$2:$C$5193,MATCH(ROWS(N$2:N4737),N$2:N$5193,0)),"")</f>
        <v/>
      </c>
      <c r="S4737" s="92" t="str">
        <f>IFERROR(INDEX($C$2:$C$5193,MATCH(ROWS(O$2:O4737),O$2:O$5193,0)),"")</f>
        <v/>
      </c>
    </row>
    <row r="4738" spans="1:19" x14ac:dyDescent="0.25">
      <c r="A4738" s="68">
        <v>2906</v>
      </c>
      <c r="B4738" s="68" t="s">
        <v>14153</v>
      </c>
      <c r="C4738" s="68" t="s">
        <v>14154</v>
      </c>
      <c r="D4738" s="68" t="s">
        <v>14142</v>
      </c>
      <c r="E4738" s="68" t="s">
        <v>22466</v>
      </c>
      <c r="F4738" s="68" t="s">
        <v>14155</v>
      </c>
      <c r="G4738" s="68" t="s">
        <v>14156</v>
      </c>
      <c r="H4738" s="68">
        <v>12.8879</v>
      </c>
      <c r="I4738" s="68">
        <v>-61.180199999999999</v>
      </c>
      <c r="J4738" s="68">
        <v>8</v>
      </c>
      <c r="K4738" s="68">
        <v>-4</v>
      </c>
      <c r="L4738" s="68">
        <f>COUNTIFS(Aéroports!$C$2:$C$5193,Aéroports!$C4738,Aéroports!$D$2:$D$5193,Aéroports!$D4738)</f>
        <v>1</v>
      </c>
      <c r="M4738" s="68" t="str">
        <f>IF(AND(Formulaire!$H$15=Aéroports!$E4738,--ISNUMBER(IFERROR(SEARCH(Formulaire!$H$16,$C4738,1),""))=1),MAX(M$1:M4737)+1,"")</f>
        <v/>
      </c>
      <c r="N4738" s="68" t="str">
        <f>IF(AND(Formulaire!$H$21=Aéroports!$E4738,--ISNUMBER(IFERROR(SEARCH(Formulaire!$H$22,$C4738,1),""))=1),MAX(N$1:N4737)+1,"")</f>
        <v/>
      </c>
      <c r="O4738" s="68" t="str">
        <f>IF(AND(Formulaire!$H$27=Aéroports!$E4738,--ISNUMBER(IFERROR(SEARCH(Formulaire!$H$28,$C4738,1),""))=1),MAX(O$1:O4737)+1,"")</f>
        <v/>
      </c>
      <c r="Q4738" s="91" t="str">
        <f>IFERROR(INDEX($C$2:$C$5193,MATCH(ROWS(M$2:M4738),M$2:M$5193,0)),"")</f>
        <v/>
      </c>
      <c r="R4738" s="70" t="str">
        <f>IFERROR(INDEX($C$2:$C$5193,MATCH(ROWS(N$2:N4738),N$2:N$5193,0)),"")</f>
        <v/>
      </c>
      <c r="S4738" s="92" t="str">
        <f>IFERROR(INDEX($C$2:$C$5193,MATCH(ROWS(O$2:O4738),O$2:O$5193,0)),"")</f>
        <v/>
      </c>
    </row>
    <row r="4739" spans="1:19" x14ac:dyDescent="0.25">
      <c r="A4739" s="69">
        <v>6082</v>
      </c>
      <c r="B4739" s="69" t="s">
        <v>14157</v>
      </c>
      <c r="C4739" s="69" t="s">
        <v>14158</v>
      </c>
      <c r="D4739" s="69" t="s">
        <v>14142</v>
      </c>
      <c r="E4739" s="69" t="s">
        <v>22466</v>
      </c>
      <c r="F4739" s="69" t="s">
        <v>14159</v>
      </c>
      <c r="G4739" s="69" t="s">
        <v>14160</v>
      </c>
      <c r="H4739" s="69">
        <v>12.60013</v>
      </c>
      <c r="I4739" s="69">
        <v>-61.411949999999997</v>
      </c>
      <c r="J4739" s="69">
        <v>16</v>
      </c>
      <c r="K4739" s="69">
        <v>-4</v>
      </c>
      <c r="L4739" s="69">
        <f>COUNTIFS(Aéroports!$C$2:$C$5193,Aéroports!$C4739,Aéroports!$D$2:$D$5193,Aéroports!$D4739)</f>
        <v>1</v>
      </c>
      <c r="M4739" s="69" t="str">
        <f>IF(AND(Formulaire!$H$15=Aéroports!$E4739,--ISNUMBER(IFERROR(SEARCH(Formulaire!$H$16,$C4739,1),""))=1),MAX(M$1:M4738)+1,"")</f>
        <v/>
      </c>
      <c r="N4739" s="69" t="str">
        <f>IF(AND(Formulaire!$H$21=Aéroports!$E4739,--ISNUMBER(IFERROR(SEARCH(Formulaire!$H$22,$C4739,1),""))=1),MAX(N$1:N4738)+1,"")</f>
        <v/>
      </c>
      <c r="O4739" s="69" t="str">
        <f>IF(AND(Formulaire!$H$27=Aéroports!$E4739,--ISNUMBER(IFERROR(SEARCH(Formulaire!$H$28,$C4739,1),""))=1),MAX(O$1:O4738)+1,"")</f>
        <v/>
      </c>
      <c r="Q4739" s="91" t="str">
        <f>IFERROR(INDEX($C$2:$C$5193,MATCH(ROWS(M$2:M4739),M$2:M$5193,0)),"")</f>
        <v/>
      </c>
      <c r="R4739" s="70" t="str">
        <f>IFERROR(INDEX($C$2:$C$5193,MATCH(ROWS(N$2:N4739),N$2:N$5193,0)),"")</f>
        <v/>
      </c>
      <c r="S4739" s="92" t="str">
        <f>IFERROR(INDEX($C$2:$C$5193,MATCH(ROWS(O$2:O4739),O$2:O$5193,0)),"")</f>
        <v/>
      </c>
    </row>
    <row r="4740" spans="1:19" x14ac:dyDescent="0.25">
      <c r="A4740" s="68">
        <v>892</v>
      </c>
      <c r="B4740" s="68" t="s">
        <v>14110</v>
      </c>
      <c r="C4740" s="68" t="s">
        <v>14111</v>
      </c>
      <c r="D4740" s="68" t="s">
        <v>14112</v>
      </c>
      <c r="E4740" s="68" t="s">
        <v>22462</v>
      </c>
      <c r="F4740" s="68" t="s">
        <v>14113</v>
      </c>
      <c r="G4740" s="68" t="s">
        <v>14114</v>
      </c>
      <c r="H4740" s="68">
        <v>-7.9695999999999998</v>
      </c>
      <c r="I4740" s="68">
        <v>-14.393700000000001</v>
      </c>
      <c r="J4740" s="68">
        <v>278</v>
      </c>
      <c r="K4740" s="68">
        <v>0</v>
      </c>
      <c r="L4740" s="68">
        <f>COUNTIFS(Aéroports!$C$2:$C$5193,Aéroports!$C4740,Aéroports!$D$2:$D$5193,Aéroports!$D4740)</f>
        <v>1</v>
      </c>
      <c r="M4740" s="68" t="str">
        <f>IF(AND(Formulaire!$H$15=Aéroports!$E4740,--ISNUMBER(IFERROR(SEARCH(Formulaire!$H$16,$C4740,1),""))=1),MAX(M$1:M4739)+1,"")</f>
        <v/>
      </c>
      <c r="N4740" s="68" t="str">
        <f>IF(AND(Formulaire!$H$21=Aéroports!$E4740,--ISNUMBER(IFERROR(SEARCH(Formulaire!$H$22,$C4740,1),""))=1),MAX(N$1:N4739)+1,"")</f>
        <v/>
      </c>
      <c r="O4740" s="68" t="str">
        <f>IF(AND(Formulaire!$H$27=Aéroports!$E4740,--ISNUMBER(IFERROR(SEARCH(Formulaire!$H$28,$C4740,1),""))=1),MAX(O$1:O4739)+1,"")</f>
        <v/>
      </c>
      <c r="Q4740" s="91" t="str">
        <f>IFERROR(INDEX($C$2:$C$5193,MATCH(ROWS(M$2:M4740),M$2:M$5193,0)),"")</f>
        <v/>
      </c>
      <c r="R4740" s="70" t="str">
        <f>IFERROR(INDEX($C$2:$C$5193,MATCH(ROWS(N$2:N4740),N$2:N$5193,0)),"")</f>
        <v/>
      </c>
      <c r="S4740" s="92" t="str">
        <f>IFERROR(INDEX($C$2:$C$5193,MATCH(ROWS(O$2:O4740),O$2:O$5193,0)),"")</f>
        <v/>
      </c>
    </row>
    <row r="4741" spans="1:19" x14ac:dyDescent="0.25">
      <c r="A4741" s="69">
        <v>2893</v>
      </c>
      <c r="B4741" s="69" t="s">
        <v>14123</v>
      </c>
      <c r="C4741" s="69" t="s">
        <v>14124</v>
      </c>
      <c r="D4741" s="69" t="s">
        <v>14125</v>
      </c>
      <c r="E4741" s="69" t="s">
        <v>22464</v>
      </c>
      <c r="F4741" s="69" t="s">
        <v>14126</v>
      </c>
      <c r="G4741" s="69" t="s">
        <v>14127</v>
      </c>
      <c r="H4741" s="69">
        <v>14.020200000000001</v>
      </c>
      <c r="I4741" s="69">
        <v>-60.992899999999999</v>
      </c>
      <c r="J4741" s="69">
        <v>22</v>
      </c>
      <c r="K4741" s="69">
        <v>-4</v>
      </c>
      <c r="L4741" s="69">
        <f>COUNTIFS(Aéroports!$C$2:$C$5193,Aéroports!$C4741,Aéroports!$D$2:$D$5193,Aéroports!$D4741)</f>
        <v>1</v>
      </c>
      <c r="M4741" s="69" t="str">
        <f>IF(AND(Formulaire!$H$15=Aéroports!$E4741,--ISNUMBER(IFERROR(SEARCH(Formulaire!$H$16,$C4741,1),""))=1),MAX(M$1:M4740)+1,"")</f>
        <v/>
      </c>
      <c r="N4741" s="69" t="str">
        <f>IF(AND(Formulaire!$H$21=Aéroports!$E4741,--ISNUMBER(IFERROR(SEARCH(Formulaire!$H$22,$C4741,1),""))=1),MAX(N$1:N4740)+1,"")</f>
        <v/>
      </c>
      <c r="O4741" s="69" t="str">
        <f>IF(AND(Formulaire!$H$27=Aéroports!$E4741,--ISNUMBER(IFERROR(SEARCH(Formulaire!$H$28,$C4741,1),""))=1),MAX(O$1:O4740)+1,"")</f>
        <v/>
      </c>
      <c r="Q4741" s="91" t="str">
        <f>IFERROR(INDEX($C$2:$C$5193,MATCH(ROWS(M$2:M4741),M$2:M$5193,0)),"")</f>
        <v/>
      </c>
      <c r="R4741" s="70" t="str">
        <f>IFERROR(INDEX($C$2:$C$5193,MATCH(ROWS(N$2:N4741),N$2:N$5193,0)),"")</f>
        <v/>
      </c>
      <c r="S4741" s="92" t="str">
        <f>IFERROR(INDEX($C$2:$C$5193,MATCH(ROWS(O$2:O4741),O$2:O$5193,0)),"")</f>
        <v/>
      </c>
    </row>
    <row r="4742" spans="1:19" x14ac:dyDescent="0.25">
      <c r="A4742" s="68">
        <v>2894</v>
      </c>
      <c r="B4742" s="68" t="s">
        <v>14128</v>
      </c>
      <c r="C4742" s="68" t="s">
        <v>14129</v>
      </c>
      <c r="D4742" s="68" t="s">
        <v>14125</v>
      </c>
      <c r="E4742" s="68" t="s">
        <v>22464</v>
      </c>
      <c r="F4742" s="68" t="s">
        <v>14130</v>
      </c>
      <c r="G4742" s="68" t="s">
        <v>14131</v>
      </c>
      <c r="H4742" s="68">
        <v>13.7332</v>
      </c>
      <c r="I4742" s="68">
        <v>-60.952599999999997</v>
      </c>
      <c r="J4742" s="68">
        <v>14</v>
      </c>
      <c r="K4742" s="68">
        <v>-4</v>
      </c>
      <c r="L4742" s="68">
        <f>COUNTIFS(Aéroports!$C$2:$C$5193,Aéroports!$C4742,Aéroports!$D$2:$D$5193,Aéroports!$D4742)</f>
        <v>1</v>
      </c>
      <c r="M4742" s="68" t="str">
        <f>IF(AND(Formulaire!$H$15=Aéroports!$E4742,--ISNUMBER(IFERROR(SEARCH(Formulaire!$H$16,$C4742,1),""))=1),MAX(M$1:M4741)+1,"")</f>
        <v/>
      </c>
      <c r="N4742" s="68" t="str">
        <f>IF(AND(Formulaire!$H$21=Aéroports!$E4742,--ISNUMBER(IFERROR(SEARCH(Formulaire!$H$22,$C4742,1),""))=1),MAX(N$1:N4741)+1,"")</f>
        <v/>
      </c>
      <c r="O4742" s="68" t="str">
        <f>IF(AND(Formulaire!$H$27=Aéroports!$E4742,--ISNUMBER(IFERROR(SEARCH(Formulaire!$H$28,$C4742,1),""))=1),MAX(O$1:O4741)+1,"")</f>
        <v/>
      </c>
      <c r="Q4742" s="91" t="str">
        <f>IFERROR(INDEX($C$2:$C$5193,MATCH(ROWS(M$2:M4742),M$2:M$5193,0)),"")</f>
        <v/>
      </c>
      <c r="R4742" s="70" t="str">
        <f>IFERROR(INDEX($C$2:$C$5193,MATCH(ROWS(N$2:N4742),N$2:N$5193,0)),"")</f>
        <v/>
      </c>
      <c r="S4742" s="92" t="str">
        <f>IFERROR(INDEX($C$2:$C$5193,MATCH(ROWS(O$2:O4742),O$2:O$5193,0)),"")</f>
        <v/>
      </c>
    </row>
    <row r="4743" spans="1:19" x14ac:dyDescent="0.25">
      <c r="A4743" s="69">
        <v>4290</v>
      </c>
      <c r="B4743" s="69" t="s">
        <v>14161</v>
      </c>
      <c r="C4743" s="69" t="s">
        <v>14162</v>
      </c>
      <c r="D4743" s="69" t="s">
        <v>14163</v>
      </c>
      <c r="E4743" s="69" t="s">
        <v>14163</v>
      </c>
      <c r="F4743" s="69" t="s">
        <v>14164</v>
      </c>
      <c r="G4743" s="69" t="s">
        <v>14165</v>
      </c>
      <c r="H4743" s="69">
        <v>-13.848699999999999</v>
      </c>
      <c r="I4743" s="69">
        <v>-171.74</v>
      </c>
      <c r="J4743" s="69">
        <v>131</v>
      </c>
      <c r="K4743" s="69">
        <v>13</v>
      </c>
      <c r="L4743" s="69">
        <f>COUNTIFS(Aéroports!$C$2:$C$5193,Aéroports!$C4743,Aéroports!$D$2:$D$5193,Aéroports!$D4743)</f>
        <v>1</v>
      </c>
      <c r="M4743" s="69" t="str">
        <f>IF(AND(Formulaire!$H$15=Aéroports!$E4743,--ISNUMBER(IFERROR(SEARCH(Formulaire!$H$16,$C4743,1),""))=1),MAX(M$1:M4742)+1,"")</f>
        <v/>
      </c>
      <c r="N4743" s="69" t="str">
        <f>IF(AND(Formulaire!$H$21=Aéroports!$E4743,--ISNUMBER(IFERROR(SEARCH(Formulaire!$H$22,$C4743,1),""))=1),MAX(N$1:N4742)+1,"")</f>
        <v/>
      </c>
      <c r="O4743" s="69" t="str">
        <f>IF(AND(Formulaire!$H$27=Aéroports!$E4743,--ISNUMBER(IFERROR(SEARCH(Formulaire!$H$28,$C4743,1),""))=1),MAX(O$1:O4742)+1,"")</f>
        <v/>
      </c>
      <c r="Q4743" s="91" t="str">
        <f>IFERROR(INDEX($C$2:$C$5193,MATCH(ROWS(M$2:M4743),M$2:M$5193,0)),"")</f>
        <v/>
      </c>
      <c r="R4743" s="70" t="str">
        <f>IFERROR(INDEX($C$2:$C$5193,MATCH(ROWS(N$2:N4743),N$2:N$5193,0)),"")</f>
        <v/>
      </c>
      <c r="S4743" s="92" t="str">
        <f>IFERROR(INDEX($C$2:$C$5193,MATCH(ROWS(O$2:O4743),O$2:O$5193,0)),"")</f>
        <v/>
      </c>
    </row>
    <row r="4744" spans="1:19" x14ac:dyDescent="0.25">
      <c r="A4744" s="68">
        <v>1969</v>
      </c>
      <c r="B4744" s="68" t="s">
        <v>14166</v>
      </c>
      <c r="C4744" s="68" t="s">
        <v>14167</v>
      </c>
      <c r="D4744" s="68" t="s">
        <v>14163</v>
      </c>
      <c r="E4744" s="68" t="s">
        <v>14163</v>
      </c>
      <c r="F4744" s="68" t="s">
        <v>14168</v>
      </c>
      <c r="G4744" s="68" t="s">
        <v>14169</v>
      </c>
      <c r="H4744" s="68">
        <v>-13.83</v>
      </c>
      <c r="I4744" s="68">
        <v>-172.00800000000001</v>
      </c>
      <c r="J4744" s="68">
        <v>58</v>
      </c>
      <c r="K4744" s="68">
        <v>13</v>
      </c>
      <c r="L4744" s="68">
        <f>COUNTIFS(Aéroports!$C$2:$C$5193,Aéroports!$C4744,Aéroports!$D$2:$D$5193,Aéroports!$D4744)</f>
        <v>1</v>
      </c>
      <c r="M4744" s="68" t="str">
        <f>IF(AND(Formulaire!$H$15=Aéroports!$E4744,--ISNUMBER(IFERROR(SEARCH(Formulaire!$H$16,$C4744,1),""))=1),MAX(M$1:M4743)+1,"")</f>
        <v/>
      </c>
      <c r="N4744" s="68" t="str">
        <f>IF(AND(Formulaire!$H$21=Aéroports!$E4744,--ISNUMBER(IFERROR(SEARCH(Formulaire!$H$22,$C4744,1),""))=1),MAX(N$1:N4743)+1,"")</f>
        <v/>
      </c>
      <c r="O4744" s="68" t="str">
        <f>IF(AND(Formulaire!$H$27=Aéroports!$E4744,--ISNUMBER(IFERROR(SEARCH(Formulaire!$H$28,$C4744,1),""))=1),MAX(O$1:O4743)+1,"")</f>
        <v/>
      </c>
      <c r="Q4744" s="91" t="str">
        <f>IFERROR(INDEX($C$2:$C$5193,MATCH(ROWS(M$2:M4744),M$2:M$5193,0)),"")</f>
        <v/>
      </c>
      <c r="R4744" s="70" t="str">
        <f>IFERROR(INDEX($C$2:$C$5193,MATCH(ROWS(N$2:N4744),N$2:N$5193,0)),"")</f>
        <v/>
      </c>
      <c r="S4744" s="92" t="str">
        <f>IFERROR(INDEX($C$2:$C$5193,MATCH(ROWS(O$2:O4744),O$2:O$5193,0)),"")</f>
        <v/>
      </c>
    </row>
    <row r="4745" spans="1:19" x14ac:dyDescent="0.25">
      <c r="A4745" s="69">
        <v>5887</v>
      </c>
      <c r="B4745" s="69" t="s">
        <v>14170</v>
      </c>
      <c r="C4745" s="69" t="s">
        <v>14171</v>
      </c>
      <c r="D4745" s="69" t="s">
        <v>14163</v>
      </c>
      <c r="E4745" s="69" t="s">
        <v>14163</v>
      </c>
      <c r="F4745" s="69" t="s">
        <v>14172</v>
      </c>
      <c r="G4745" s="69" t="s">
        <v>14173</v>
      </c>
      <c r="H4745" s="69">
        <v>-13.7423</v>
      </c>
      <c r="I4745" s="69">
        <v>-172.25800000000001</v>
      </c>
      <c r="J4745" s="69">
        <v>0</v>
      </c>
      <c r="K4745" s="69">
        <v>13</v>
      </c>
      <c r="L4745" s="69">
        <f>COUNTIFS(Aéroports!$C$2:$C$5193,Aéroports!$C4745,Aéroports!$D$2:$D$5193,Aéroports!$D4745)</f>
        <v>1</v>
      </c>
      <c r="M4745" s="69" t="str">
        <f>IF(AND(Formulaire!$H$15=Aéroports!$E4745,--ISNUMBER(IFERROR(SEARCH(Formulaire!$H$16,$C4745,1),""))=1),MAX(M$1:M4744)+1,"")</f>
        <v/>
      </c>
      <c r="N4745" s="69" t="str">
        <f>IF(AND(Formulaire!$H$21=Aéroports!$E4745,--ISNUMBER(IFERROR(SEARCH(Formulaire!$H$22,$C4745,1),""))=1),MAX(N$1:N4744)+1,"")</f>
        <v/>
      </c>
      <c r="O4745" s="69" t="str">
        <f>IF(AND(Formulaire!$H$27=Aéroports!$E4745,--ISNUMBER(IFERROR(SEARCH(Formulaire!$H$28,$C4745,1),""))=1),MAX(O$1:O4744)+1,"")</f>
        <v/>
      </c>
      <c r="Q4745" s="91" t="str">
        <f>IFERROR(INDEX($C$2:$C$5193,MATCH(ROWS(M$2:M4745),M$2:M$5193,0)),"")</f>
        <v/>
      </c>
      <c r="R4745" s="70" t="str">
        <f>IFERROR(INDEX($C$2:$C$5193,MATCH(ROWS(N$2:N4745),N$2:N$5193,0)),"")</f>
        <v/>
      </c>
      <c r="S4745" s="92" t="str">
        <f>IFERROR(INDEX($C$2:$C$5193,MATCH(ROWS(O$2:O4745),O$2:O$5193,0)),"")</f>
        <v/>
      </c>
    </row>
    <row r="4746" spans="1:19" x14ac:dyDescent="0.25">
      <c r="A4746" s="68">
        <v>7627</v>
      </c>
      <c r="B4746" s="68" t="s">
        <v>247</v>
      </c>
      <c r="C4746" s="68" t="s">
        <v>22558</v>
      </c>
      <c r="D4746" s="68" t="s">
        <v>248</v>
      </c>
      <c r="E4746" s="68" t="s">
        <v>22352</v>
      </c>
      <c r="F4746" s="68" t="s">
        <v>249</v>
      </c>
      <c r="G4746" s="68" t="s">
        <v>250</v>
      </c>
      <c r="H4746" s="68">
        <v>-14.2172</v>
      </c>
      <c r="I4746" s="68">
        <v>-169.42500000000001</v>
      </c>
      <c r="J4746" s="68">
        <v>110</v>
      </c>
      <c r="K4746" s="68">
        <v>-11</v>
      </c>
      <c r="L4746" s="68">
        <f>COUNTIFS(Aéroports!$C$2:$C$5193,Aéroports!$C4746,Aéroports!$D$2:$D$5193,Aéroports!$D4746)</f>
        <v>1</v>
      </c>
      <c r="M4746" s="68" t="str">
        <f>IF(AND(Formulaire!$H$15=Aéroports!$E4746,--ISNUMBER(IFERROR(SEARCH(Formulaire!$H$16,$C4746,1),""))=1),MAX(M$1:M4745)+1,"")</f>
        <v/>
      </c>
      <c r="N4746" s="68" t="str">
        <f>IF(AND(Formulaire!$H$21=Aéroports!$E4746,--ISNUMBER(IFERROR(SEARCH(Formulaire!$H$22,$C4746,1),""))=1),MAX(N$1:N4745)+1,"")</f>
        <v/>
      </c>
      <c r="O4746" s="68" t="str">
        <f>IF(AND(Formulaire!$H$27=Aéroports!$E4746,--ISNUMBER(IFERROR(SEARCH(Formulaire!$H$28,$C4746,1),""))=1),MAX(O$1:O4745)+1,"")</f>
        <v/>
      </c>
      <c r="Q4746" s="91" t="str">
        <f>IFERROR(INDEX($C$2:$C$5193,MATCH(ROWS(M$2:M4746),M$2:M$5193,0)),"")</f>
        <v/>
      </c>
      <c r="R4746" s="70" t="str">
        <f>IFERROR(INDEX($C$2:$C$5193,MATCH(ROWS(N$2:N4746),N$2:N$5193,0)),"")</f>
        <v/>
      </c>
      <c r="S4746" s="92" t="str">
        <f>IFERROR(INDEX($C$2:$C$5193,MATCH(ROWS(O$2:O4746),O$2:O$5193,0)),"")</f>
        <v/>
      </c>
    </row>
    <row r="4747" spans="1:19" x14ac:dyDescent="0.25">
      <c r="A4747" s="69">
        <v>1970</v>
      </c>
      <c r="B4747" s="69" t="s">
        <v>251</v>
      </c>
      <c r="C4747" s="69" t="s">
        <v>252</v>
      </c>
      <c r="D4747" s="69" t="s">
        <v>248</v>
      </c>
      <c r="E4747" s="69" t="s">
        <v>22352</v>
      </c>
      <c r="F4747" s="69" t="s">
        <v>253</v>
      </c>
      <c r="G4747" s="69" t="s">
        <v>254</v>
      </c>
      <c r="H4747" s="69">
        <v>-14.331</v>
      </c>
      <c r="I4747" s="69">
        <v>-170.71</v>
      </c>
      <c r="J4747" s="69">
        <v>32</v>
      </c>
      <c r="K4747" s="69">
        <v>-11</v>
      </c>
      <c r="L4747" s="69">
        <f>COUNTIFS(Aéroports!$C$2:$C$5193,Aéroports!$C4747,Aéroports!$D$2:$D$5193,Aéroports!$D4747)</f>
        <v>1</v>
      </c>
      <c r="M4747" s="69" t="str">
        <f>IF(AND(Formulaire!$H$15=Aéroports!$E4747,--ISNUMBER(IFERROR(SEARCH(Formulaire!$H$16,$C4747,1),""))=1),MAX(M$1:M4746)+1,"")</f>
        <v/>
      </c>
      <c r="N4747" s="69" t="str">
        <f>IF(AND(Formulaire!$H$21=Aéroports!$E4747,--ISNUMBER(IFERROR(SEARCH(Formulaire!$H$22,$C4747,1),""))=1),MAX(N$1:N4746)+1,"")</f>
        <v/>
      </c>
      <c r="O4747" s="69" t="str">
        <f>IF(AND(Formulaire!$H$27=Aéroports!$E4747,--ISNUMBER(IFERROR(SEARCH(Formulaire!$H$28,$C4747,1),""))=1),MAX(O$1:O4746)+1,"")</f>
        <v/>
      </c>
      <c r="Q4747" s="91" t="str">
        <f>IFERROR(INDEX($C$2:$C$5193,MATCH(ROWS(M$2:M4747),M$2:M$5193,0)),"")</f>
        <v/>
      </c>
      <c r="R4747" s="70" t="str">
        <f>IFERROR(INDEX($C$2:$C$5193,MATCH(ROWS(N$2:N4747),N$2:N$5193,0)),"")</f>
        <v/>
      </c>
      <c r="S4747" s="92" t="str">
        <f>IFERROR(INDEX($C$2:$C$5193,MATCH(ROWS(O$2:O4747),O$2:O$5193,0)),"")</f>
        <v/>
      </c>
    </row>
    <row r="4748" spans="1:19" x14ac:dyDescent="0.25">
      <c r="A4748" s="68">
        <v>972</v>
      </c>
      <c r="B4748" s="68" t="s">
        <v>14174</v>
      </c>
      <c r="C4748" s="68" t="s">
        <v>14175</v>
      </c>
      <c r="D4748" s="68" t="s">
        <v>14176</v>
      </c>
      <c r="E4748" s="68" t="s">
        <v>22467</v>
      </c>
      <c r="F4748" s="68" t="s">
        <v>14177</v>
      </c>
      <c r="G4748" s="68" t="s">
        <v>14178</v>
      </c>
      <c r="H4748" s="68">
        <v>1.6629400000000001</v>
      </c>
      <c r="I4748" s="68">
        <v>7.41174</v>
      </c>
      <c r="J4748" s="68">
        <v>591</v>
      </c>
      <c r="K4748" s="68">
        <v>0</v>
      </c>
      <c r="L4748" s="68">
        <f>COUNTIFS(Aéroports!$C$2:$C$5193,Aéroports!$C4748,Aéroports!$D$2:$D$5193,Aéroports!$D4748)</f>
        <v>1</v>
      </c>
      <c r="M4748" s="68" t="str">
        <f>IF(AND(Formulaire!$H$15=Aéroports!$E4748,--ISNUMBER(IFERROR(SEARCH(Formulaire!$H$16,$C4748,1),""))=1),MAX(M$1:M4747)+1,"")</f>
        <v/>
      </c>
      <c r="N4748" s="68" t="str">
        <f>IF(AND(Formulaire!$H$21=Aéroports!$E4748,--ISNUMBER(IFERROR(SEARCH(Formulaire!$H$22,$C4748,1),""))=1),MAX(N$1:N4747)+1,"")</f>
        <v/>
      </c>
      <c r="O4748" s="68" t="str">
        <f>IF(AND(Formulaire!$H$27=Aéroports!$E4748,--ISNUMBER(IFERROR(SEARCH(Formulaire!$H$28,$C4748,1),""))=1),MAX(O$1:O4747)+1,"")</f>
        <v/>
      </c>
      <c r="Q4748" s="91" t="str">
        <f>IFERROR(INDEX($C$2:$C$5193,MATCH(ROWS(M$2:M4748),M$2:M$5193,0)),"")</f>
        <v/>
      </c>
      <c r="R4748" s="70" t="str">
        <f>IFERROR(INDEX($C$2:$C$5193,MATCH(ROWS(N$2:N4748),N$2:N$5193,0)),"")</f>
        <v/>
      </c>
      <c r="S4748" s="92" t="str">
        <f>IFERROR(INDEX($C$2:$C$5193,MATCH(ROWS(O$2:O4748),O$2:O$5193,0)),"")</f>
        <v/>
      </c>
    </row>
    <row r="4749" spans="1:19" x14ac:dyDescent="0.25">
      <c r="A4749" s="69">
        <v>973</v>
      </c>
      <c r="B4749" s="69" t="s">
        <v>14179</v>
      </c>
      <c r="C4749" s="69" t="s">
        <v>14180</v>
      </c>
      <c r="D4749" s="69" t="s">
        <v>14176</v>
      </c>
      <c r="E4749" s="69" t="s">
        <v>22467</v>
      </c>
      <c r="F4749" s="69" t="s">
        <v>14181</v>
      </c>
      <c r="G4749" s="69" t="s">
        <v>14182</v>
      </c>
      <c r="H4749" s="69">
        <v>0.37817499999999998</v>
      </c>
      <c r="I4749" s="69">
        <v>6.7121500000000003</v>
      </c>
      <c r="J4749" s="69">
        <v>33</v>
      </c>
      <c r="K4749" s="69">
        <v>0</v>
      </c>
      <c r="L4749" s="69">
        <f>COUNTIFS(Aéroports!$C$2:$C$5193,Aéroports!$C4749,Aéroports!$D$2:$D$5193,Aéroports!$D4749)</f>
        <v>1</v>
      </c>
      <c r="M4749" s="69" t="str">
        <f>IF(AND(Formulaire!$H$15=Aéroports!$E4749,--ISNUMBER(IFERROR(SEARCH(Formulaire!$H$16,$C4749,1),""))=1),MAX(M$1:M4748)+1,"")</f>
        <v/>
      </c>
      <c r="N4749" s="69" t="str">
        <f>IF(AND(Formulaire!$H$21=Aéroports!$E4749,--ISNUMBER(IFERROR(SEARCH(Formulaire!$H$22,$C4749,1),""))=1),MAX(N$1:N4748)+1,"")</f>
        <v/>
      </c>
      <c r="O4749" s="69" t="str">
        <f>IF(AND(Formulaire!$H$27=Aéroports!$E4749,--ISNUMBER(IFERROR(SEARCH(Formulaire!$H$28,$C4749,1),""))=1),MAX(O$1:O4748)+1,"")</f>
        <v/>
      </c>
      <c r="Q4749" s="91" t="str">
        <f>IFERROR(INDEX($C$2:$C$5193,MATCH(ROWS(M$2:M4749),M$2:M$5193,0)),"")</f>
        <v/>
      </c>
      <c r="R4749" s="70" t="str">
        <f>IFERROR(INDEX($C$2:$C$5193,MATCH(ROWS(N$2:N4749),N$2:N$5193,0)),"")</f>
        <v/>
      </c>
      <c r="S4749" s="92" t="str">
        <f>IFERROR(INDEX($C$2:$C$5193,MATCH(ROWS(O$2:O4749),O$2:O$5193,0)),"")</f>
        <v/>
      </c>
    </row>
    <row r="4750" spans="1:19" x14ac:dyDescent="0.25">
      <c r="A4750" s="68">
        <v>1086</v>
      </c>
      <c r="B4750" s="68" t="s">
        <v>14302</v>
      </c>
      <c r="C4750" s="68" t="s">
        <v>14303</v>
      </c>
      <c r="D4750" s="68" t="s">
        <v>14304</v>
      </c>
      <c r="E4750" s="68" t="s">
        <v>22469</v>
      </c>
      <c r="F4750" s="68" t="s">
        <v>14305</v>
      </c>
      <c r="G4750" s="68" t="s">
        <v>14306</v>
      </c>
      <c r="H4750" s="68">
        <v>14.847300000000001</v>
      </c>
      <c r="I4750" s="68">
        <v>-12.468299999999999</v>
      </c>
      <c r="J4750" s="68">
        <v>98</v>
      </c>
      <c r="K4750" s="68">
        <v>0</v>
      </c>
      <c r="L4750" s="68">
        <f>COUNTIFS(Aéroports!$C$2:$C$5193,Aéroports!$C4750,Aéroports!$D$2:$D$5193,Aéroports!$D4750)</f>
        <v>1</v>
      </c>
      <c r="M4750" s="68" t="str">
        <f>IF(AND(Formulaire!$H$15=Aéroports!$E4750,--ISNUMBER(IFERROR(SEARCH(Formulaire!$H$16,$C4750,1),""))=1),MAX(M$1:M4749)+1,"")</f>
        <v/>
      </c>
      <c r="N4750" s="68" t="str">
        <f>IF(AND(Formulaire!$H$21=Aéroports!$E4750,--ISNUMBER(IFERROR(SEARCH(Formulaire!$H$22,$C4750,1),""))=1),MAX(N$1:N4749)+1,"")</f>
        <v/>
      </c>
      <c r="O4750" s="68" t="str">
        <f>IF(AND(Formulaire!$H$27=Aéroports!$E4750,--ISNUMBER(IFERROR(SEARCH(Formulaire!$H$28,$C4750,1),""))=1),MAX(O$1:O4749)+1,"")</f>
        <v/>
      </c>
      <c r="Q4750" s="91" t="str">
        <f>IFERROR(INDEX($C$2:$C$5193,MATCH(ROWS(M$2:M4750),M$2:M$5193,0)),"")</f>
        <v/>
      </c>
      <c r="R4750" s="70" t="str">
        <f>IFERROR(INDEX($C$2:$C$5193,MATCH(ROWS(N$2:N4750),N$2:N$5193,0)),"")</f>
        <v/>
      </c>
      <c r="S4750" s="92" t="str">
        <f>IFERROR(INDEX($C$2:$C$5193,MATCH(ROWS(O$2:O4750),O$2:O$5193,0)),"")</f>
        <v/>
      </c>
    </row>
    <row r="4751" spans="1:19" x14ac:dyDescent="0.25">
      <c r="A4751" s="69">
        <v>1082</v>
      </c>
      <c r="B4751" s="69" t="s">
        <v>14307</v>
      </c>
      <c r="C4751" s="69" t="s">
        <v>14308</v>
      </c>
      <c r="D4751" s="69" t="s">
        <v>14304</v>
      </c>
      <c r="E4751" s="69" t="s">
        <v>22469</v>
      </c>
      <c r="F4751" s="69" t="s">
        <v>14309</v>
      </c>
      <c r="G4751" s="69" t="s">
        <v>14310</v>
      </c>
      <c r="H4751" s="69">
        <v>12.4102</v>
      </c>
      <c r="I4751" s="69">
        <v>-16.746099999999998</v>
      </c>
      <c r="J4751" s="69">
        <v>52</v>
      </c>
      <c r="K4751" s="69">
        <v>0</v>
      </c>
      <c r="L4751" s="69">
        <f>COUNTIFS(Aéroports!$C$2:$C$5193,Aéroports!$C4751,Aéroports!$D$2:$D$5193,Aéroports!$D4751)</f>
        <v>1</v>
      </c>
      <c r="M4751" s="69" t="str">
        <f>IF(AND(Formulaire!$H$15=Aéroports!$E4751,--ISNUMBER(IFERROR(SEARCH(Formulaire!$H$16,$C4751,1),""))=1),MAX(M$1:M4750)+1,"")</f>
        <v/>
      </c>
      <c r="N4751" s="69" t="str">
        <f>IF(AND(Formulaire!$H$21=Aéroports!$E4751,--ISNUMBER(IFERROR(SEARCH(Formulaire!$H$22,$C4751,1),""))=1),MAX(N$1:N4750)+1,"")</f>
        <v/>
      </c>
      <c r="O4751" s="69" t="str">
        <f>IF(AND(Formulaire!$H$27=Aéroports!$E4751,--ISNUMBER(IFERROR(SEARCH(Formulaire!$H$28,$C4751,1),""))=1),MAX(O$1:O4750)+1,"")</f>
        <v/>
      </c>
      <c r="Q4751" s="91" t="str">
        <f>IFERROR(INDEX($C$2:$C$5193,MATCH(ROWS(M$2:M4751),M$2:M$5193,0)),"")</f>
        <v/>
      </c>
      <c r="R4751" s="70" t="str">
        <f>IFERROR(INDEX($C$2:$C$5193,MATCH(ROWS(N$2:N4751),N$2:N$5193,0)),"")</f>
        <v/>
      </c>
      <c r="S4751" s="92" t="str">
        <f>IFERROR(INDEX($C$2:$C$5193,MATCH(ROWS(O$2:O4751),O$2:O$5193,0)),"")</f>
        <v/>
      </c>
    </row>
    <row r="4752" spans="1:19" x14ac:dyDescent="0.25">
      <c r="A4752" s="68">
        <v>1084</v>
      </c>
      <c r="B4752" s="68" t="s">
        <v>14311</v>
      </c>
      <c r="C4752" s="68" t="s">
        <v>14312</v>
      </c>
      <c r="D4752" s="68" t="s">
        <v>14304</v>
      </c>
      <c r="E4752" s="68" t="s">
        <v>22469</v>
      </c>
      <c r="F4752" s="68" t="s">
        <v>14313</v>
      </c>
      <c r="G4752" s="68" t="s">
        <v>14314</v>
      </c>
      <c r="H4752" s="68">
        <v>14.739699999999999</v>
      </c>
      <c r="I4752" s="68">
        <v>-17.490200000000002</v>
      </c>
      <c r="J4752" s="68">
        <v>85</v>
      </c>
      <c r="K4752" s="68">
        <v>0</v>
      </c>
      <c r="L4752" s="68">
        <f>COUNTIFS(Aéroports!$C$2:$C$5193,Aéroports!$C4752,Aéroports!$D$2:$D$5193,Aéroports!$D4752)</f>
        <v>1</v>
      </c>
      <c r="M4752" s="68" t="str">
        <f>IF(AND(Formulaire!$H$15=Aéroports!$E4752,--ISNUMBER(IFERROR(SEARCH(Formulaire!$H$16,$C4752,1),""))=1),MAX(M$1:M4751)+1,"")</f>
        <v/>
      </c>
      <c r="N4752" s="68" t="str">
        <f>IF(AND(Formulaire!$H$21=Aéroports!$E4752,--ISNUMBER(IFERROR(SEARCH(Formulaire!$H$22,$C4752,1),""))=1),MAX(N$1:N4751)+1,"")</f>
        <v/>
      </c>
      <c r="O4752" s="68" t="str">
        <f>IF(AND(Formulaire!$H$27=Aéroports!$E4752,--ISNUMBER(IFERROR(SEARCH(Formulaire!$H$28,$C4752,1),""))=1),MAX(O$1:O4751)+1,"")</f>
        <v/>
      </c>
      <c r="Q4752" s="91" t="str">
        <f>IFERROR(INDEX($C$2:$C$5193,MATCH(ROWS(M$2:M4752),M$2:M$5193,0)),"")</f>
        <v/>
      </c>
      <c r="R4752" s="70" t="str">
        <f>IFERROR(INDEX($C$2:$C$5193,MATCH(ROWS(N$2:N4752),N$2:N$5193,0)),"")</f>
        <v/>
      </c>
      <c r="S4752" s="92" t="str">
        <f>IFERROR(INDEX($C$2:$C$5193,MATCH(ROWS(O$2:O4752),O$2:O$5193,0)),"")</f>
        <v/>
      </c>
    </row>
    <row r="4753" spans="1:19" x14ac:dyDescent="0.25">
      <c r="A4753" s="69">
        <v>1083</v>
      </c>
      <c r="B4753" s="69" t="s">
        <v>14315</v>
      </c>
      <c r="C4753" s="69" t="s">
        <v>14316</v>
      </c>
      <c r="D4753" s="69" t="s">
        <v>14304</v>
      </c>
      <c r="E4753" s="69" t="s">
        <v>22469</v>
      </c>
      <c r="F4753" s="69" t="s">
        <v>14317</v>
      </c>
      <c r="G4753" s="69" t="s">
        <v>14318</v>
      </c>
      <c r="H4753" s="69">
        <v>14.1469</v>
      </c>
      <c r="I4753" s="69">
        <v>-16.051300000000001</v>
      </c>
      <c r="J4753" s="69">
        <v>26</v>
      </c>
      <c r="K4753" s="69">
        <v>0</v>
      </c>
      <c r="L4753" s="69">
        <f>COUNTIFS(Aéroports!$C$2:$C$5193,Aéroports!$C4753,Aéroports!$D$2:$D$5193,Aéroports!$D4753)</f>
        <v>1</v>
      </c>
      <c r="M4753" s="69" t="str">
        <f>IF(AND(Formulaire!$H$15=Aéroports!$E4753,--ISNUMBER(IFERROR(SEARCH(Formulaire!$H$16,$C4753,1),""))=1),MAX(M$1:M4752)+1,"")</f>
        <v/>
      </c>
      <c r="N4753" s="69" t="str">
        <f>IF(AND(Formulaire!$H$21=Aéroports!$E4753,--ISNUMBER(IFERROR(SEARCH(Formulaire!$H$22,$C4753,1),""))=1),MAX(N$1:N4752)+1,"")</f>
        <v/>
      </c>
      <c r="O4753" s="69" t="str">
        <f>IF(AND(Formulaire!$H$27=Aéroports!$E4753,--ISNUMBER(IFERROR(SEARCH(Formulaire!$H$28,$C4753,1),""))=1),MAX(O$1:O4752)+1,"")</f>
        <v/>
      </c>
      <c r="Q4753" s="91" t="str">
        <f>IFERROR(INDEX($C$2:$C$5193,MATCH(ROWS(M$2:M4753),M$2:M$5193,0)),"")</f>
        <v/>
      </c>
      <c r="R4753" s="70" t="str">
        <f>IFERROR(INDEX($C$2:$C$5193,MATCH(ROWS(N$2:N4753),N$2:N$5193,0)),"")</f>
        <v/>
      </c>
      <c r="S4753" s="92" t="str">
        <f>IFERROR(INDEX($C$2:$C$5193,MATCH(ROWS(O$2:O4753),O$2:O$5193,0)),"")</f>
        <v/>
      </c>
    </row>
    <row r="4754" spans="1:19" x14ac:dyDescent="0.25">
      <c r="A4754" s="68">
        <v>1087</v>
      </c>
      <c r="B4754" s="68" t="s">
        <v>14319</v>
      </c>
      <c r="C4754" s="68" t="s">
        <v>14320</v>
      </c>
      <c r="D4754" s="68" t="s">
        <v>14304</v>
      </c>
      <c r="E4754" s="68" t="s">
        <v>22469</v>
      </c>
      <c r="F4754" s="68" t="s">
        <v>14321</v>
      </c>
      <c r="G4754" s="68" t="s">
        <v>14322</v>
      </c>
      <c r="H4754" s="68">
        <v>12.5723</v>
      </c>
      <c r="I4754" s="68">
        <v>-12.2203</v>
      </c>
      <c r="J4754" s="68">
        <v>584</v>
      </c>
      <c r="K4754" s="68">
        <v>0</v>
      </c>
      <c r="L4754" s="68">
        <f>COUNTIFS(Aéroports!$C$2:$C$5193,Aéroports!$C4754,Aéroports!$D$2:$D$5193,Aéroports!$D4754)</f>
        <v>1</v>
      </c>
      <c r="M4754" s="68" t="str">
        <f>IF(AND(Formulaire!$H$15=Aéroports!$E4754,--ISNUMBER(IFERROR(SEARCH(Formulaire!$H$16,$C4754,1),""))=1),MAX(M$1:M4753)+1,"")</f>
        <v/>
      </c>
      <c r="N4754" s="68" t="str">
        <f>IF(AND(Formulaire!$H$21=Aéroports!$E4754,--ISNUMBER(IFERROR(SEARCH(Formulaire!$H$22,$C4754,1),""))=1),MAX(N$1:N4753)+1,"")</f>
        <v/>
      </c>
      <c r="O4754" s="68" t="str">
        <f>IF(AND(Formulaire!$H$27=Aéroports!$E4754,--ISNUMBER(IFERROR(SEARCH(Formulaire!$H$28,$C4754,1),""))=1),MAX(O$1:O4753)+1,"")</f>
        <v/>
      </c>
      <c r="Q4754" s="91" t="str">
        <f>IFERROR(INDEX($C$2:$C$5193,MATCH(ROWS(M$2:M4754),M$2:M$5193,0)),"")</f>
        <v/>
      </c>
      <c r="R4754" s="70" t="str">
        <f>IFERROR(INDEX($C$2:$C$5193,MATCH(ROWS(N$2:N4754),N$2:N$5193,0)),"")</f>
        <v/>
      </c>
      <c r="S4754" s="92" t="str">
        <f>IFERROR(INDEX($C$2:$C$5193,MATCH(ROWS(O$2:O4754),O$2:O$5193,0)),"")</f>
        <v/>
      </c>
    </row>
    <row r="4755" spans="1:19" x14ac:dyDescent="0.25">
      <c r="A4755" s="69">
        <v>7442</v>
      </c>
      <c r="B4755" s="69" t="s">
        <v>14323</v>
      </c>
      <c r="C4755" s="69" t="s">
        <v>14324</v>
      </c>
      <c r="D4755" s="69" t="s">
        <v>14304</v>
      </c>
      <c r="E4755" s="69" t="s">
        <v>22469</v>
      </c>
      <c r="F4755" s="69" t="s">
        <v>14325</v>
      </c>
      <c r="G4755" s="69" t="s">
        <v>14326</v>
      </c>
      <c r="H4755" s="69">
        <v>15.5936</v>
      </c>
      <c r="I4755" s="69">
        <v>-13.322800000000001</v>
      </c>
      <c r="J4755" s="69">
        <v>85</v>
      </c>
      <c r="K4755" s="69">
        <v>0</v>
      </c>
      <c r="L4755" s="69">
        <f>COUNTIFS(Aéroports!$C$2:$C$5193,Aéroports!$C4755,Aéroports!$D$2:$D$5193,Aéroports!$D4755)</f>
        <v>1</v>
      </c>
      <c r="M4755" s="69" t="str">
        <f>IF(AND(Formulaire!$H$15=Aéroports!$E4755,--ISNUMBER(IFERROR(SEARCH(Formulaire!$H$16,$C4755,1),""))=1),MAX(M$1:M4754)+1,"")</f>
        <v/>
      </c>
      <c r="N4755" s="69" t="str">
        <f>IF(AND(Formulaire!$H$21=Aéroports!$E4755,--ISNUMBER(IFERROR(SEARCH(Formulaire!$H$22,$C4755,1),""))=1),MAX(N$1:N4754)+1,"")</f>
        <v/>
      </c>
      <c r="O4755" s="69" t="str">
        <f>IF(AND(Formulaire!$H$27=Aéroports!$E4755,--ISNUMBER(IFERROR(SEARCH(Formulaire!$H$28,$C4755,1),""))=1),MAX(O$1:O4754)+1,"")</f>
        <v/>
      </c>
      <c r="Q4755" s="91" t="str">
        <f>IFERROR(INDEX($C$2:$C$5193,MATCH(ROWS(M$2:M4755),M$2:M$5193,0)),"")</f>
        <v/>
      </c>
      <c r="R4755" s="70" t="str">
        <f>IFERROR(INDEX($C$2:$C$5193,MATCH(ROWS(N$2:N4755),N$2:N$5193,0)),"")</f>
        <v/>
      </c>
      <c r="S4755" s="92" t="str">
        <f>IFERROR(INDEX($C$2:$C$5193,MATCH(ROWS(O$2:O4755),O$2:O$5193,0)),"")</f>
        <v/>
      </c>
    </row>
    <row r="4756" spans="1:19" x14ac:dyDescent="0.25">
      <c r="A4756" s="68">
        <v>1085</v>
      </c>
      <c r="B4756" s="68" t="s">
        <v>14327</v>
      </c>
      <c r="C4756" s="68" t="s">
        <v>14328</v>
      </c>
      <c r="D4756" s="68" t="s">
        <v>14304</v>
      </c>
      <c r="E4756" s="68" t="s">
        <v>22469</v>
      </c>
      <c r="F4756" s="68" t="s">
        <v>14329</v>
      </c>
      <c r="G4756" s="68" t="s">
        <v>14330</v>
      </c>
      <c r="H4756" s="68">
        <v>16.050799999999999</v>
      </c>
      <c r="I4756" s="68">
        <v>-16.463200000000001</v>
      </c>
      <c r="J4756" s="68">
        <v>9</v>
      </c>
      <c r="K4756" s="68">
        <v>0</v>
      </c>
      <c r="L4756" s="68">
        <f>COUNTIFS(Aéroports!$C$2:$C$5193,Aéroports!$C4756,Aéroports!$D$2:$D$5193,Aéroports!$D4756)</f>
        <v>1</v>
      </c>
      <c r="M4756" s="68" t="str">
        <f>IF(AND(Formulaire!$H$15=Aéroports!$E4756,--ISNUMBER(IFERROR(SEARCH(Formulaire!$H$16,$C4756,1),""))=1),MAX(M$1:M4755)+1,"")</f>
        <v/>
      </c>
      <c r="N4756" s="68" t="str">
        <f>IF(AND(Formulaire!$H$21=Aéroports!$E4756,--ISNUMBER(IFERROR(SEARCH(Formulaire!$H$22,$C4756,1),""))=1),MAX(N$1:N4755)+1,"")</f>
        <v/>
      </c>
      <c r="O4756" s="68" t="str">
        <f>IF(AND(Formulaire!$H$27=Aéroports!$E4756,--ISNUMBER(IFERROR(SEARCH(Formulaire!$H$28,$C4756,1),""))=1),MAX(O$1:O4755)+1,"")</f>
        <v/>
      </c>
      <c r="Q4756" s="91" t="str">
        <f>IFERROR(INDEX($C$2:$C$5193,MATCH(ROWS(M$2:M4756),M$2:M$5193,0)),"")</f>
        <v/>
      </c>
      <c r="R4756" s="70" t="str">
        <f>IFERROR(INDEX($C$2:$C$5193,MATCH(ROWS(N$2:N4756),N$2:N$5193,0)),"")</f>
        <v/>
      </c>
      <c r="S4756" s="92" t="str">
        <f>IFERROR(INDEX($C$2:$C$5193,MATCH(ROWS(O$2:O4756),O$2:O$5193,0)),"")</f>
        <v/>
      </c>
    </row>
    <row r="4757" spans="1:19" x14ac:dyDescent="0.25">
      <c r="A4757" s="69">
        <v>1088</v>
      </c>
      <c r="B4757" s="69" t="s">
        <v>14331</v>
      </c>
      <c r="C4757" s="69" t="s">
        <v>14332</v>
      </c>
      <c r="D4757" s="69" t="s">
        <v>14304</v>
      </c>
      <c r="E4757" s="69" t="s">
        <v>22469</v>
      </c>
      <c r="F4757" s="69" t="s">
        <v>14333</v>
      </c>
      <c r="G4757" s="69" t="s">
        <v>14334</v>
      </c>
      <c r="H4757" s="69">
        <v>13.736800000000001</v>
      </c>
      <c r="I4757" s="69">
        <v>-13.6531</v>
      </c>
      <c r="J4757" s="69">
        <v>161</v>
      </c>
      <c r="K4757" s="69">
        <v>0</v>
      </c>
      <c r="L4757" s="69">
        <f>COUNTIFS(Aéroports!$C$2:$C$5193,Aéroports!$C4757,Aéroports!$D$2:$D$5193,Aéroports!$D4757)</f>
        <v>1</v>
      </c>
      <c r="M4757" s="69" t="str">
        <f>IF(AND(Formulaire!$H$15=Aéroports!$E4757,--ISNUMBER(IFERROR(SEARCH(Formulaire!$H$16,$C4757,1),""))=1),MAX(M$1:M4756)+1,"")</f>
        <v/>
      </c>
      <c r="N4757" s="69" t="str">
        <f>IF(AND(Formulaire!$H$21=Aéroports!$E4757,--ISNUMBER(IFERROR(SEARCH(Formulaire!$H$22,$C4757,1),""))=1),MAX(N$1:N4756)+1,"")</f>
        <v/>
      </c>
      <c r="O4757" s="69" t="str">
        <f>IF(AND(Formulaire!$H$27=Aéroports!$E4757,--ISNUMBER(IFERROR(SEARCH(Formulaire!$H$28,$C4757,1),""))=1),MAX(O$1:O4756)+1,"")</f>
        <v/>
      </c>
      <c r="Q4757" s="91" t="str">
        <f>IFERROR(INDEX($C$2:$C$5193,MATCH(ROWS(M$2:M4757),M$2:M$5193,0)),"")</f>
        <v/>
      </c>
      <c r="R4757" s="70" t="str">
        <f>IFERROR(INDEX($C$2:$C$5193,MATCH(ROWS(N$2:N4757),N$2:N$5193,0)),"")</f>
        <v/>
      </c>
      <c r="S4757" s="92" t="str">
        <f>IFERROR(INDEX($C$2:$C$5193,MATCH(ROWS(O$2:O4757),O$2:O$5193,0)),"")</f>
        <v/>
      </c>
    </row>
    <row r="4758" spans="1:19" x14ac:dyDescent="0.25">
      <c r="A4758" s="68">
        <v>1081</v>
      </c>
      <c r="B4758" s="68" t="s">
        <v>14335</v>
      </c>
      <c r="C4758" s="68" t="s">
        <v>14336</v>
      </c>
      <c r="D4758" s="68" t="s">
        <v>14304</v>
      </c>
      <c r="E4758" s="68" t="s">
        <v>22469</v>
      </c>
      <c r="F4758" s="68" t="s">
        <v>14337</v>
      </c>
      <c r="G4758" s="68" t="s">
        <v>14338</v>
      </c>
      <c r="H4758" s="68">
        <v>12.5556</v>
      </c>
      <c r="I4758" s="68">
        <v>-16.2818</v>
      </c>
      <c r="J4758" s="68">
        <v>75</v>
      </c>
      <c r="K4758" s="68">
        <v>0</v>
      </c>
      <c r="L4758" s="68">
        <f>COUNTIFS(Aéroports!$C$2:$C$5193,Aéroports!$C4758,Aéroports!$D$2:$D$5193,Aéroports!$D4758)</f>
        <v>1</v>
      </c>
      <c r="M4758" s="68" t="str">
        <f>IF(AND(Formulaire!$H$15=Aéroports!$E4758,--ISNUMBER(IFERROR(SEARCH(Formulaire!$H$16,$C4758,1),""))=1),MAX(M$1:M4757)+1,"")</f>
        <v/>
      </c>
      <c r="N4758" s="68" t="str">
        <f>IF(AND(Formulaire!$H$21=Aéroports!$E4758,--ISNUMBER(IFERROR(SEARCH(Formulaire!$H$22,$C4758,1),""))=1),MAX(N$1:N4757)+1,"")</f>
        <v/>
      </c>
      <c r="O4758" s="68" t="str">
        <f>IF(AND(Formulaire!$H$27=Aéroports!$E4758,--ISNUMBER(IFERROR(SEARCH(Formulaire!$H$28,$C4758,1),""))=1),MAX(O$1:O4757)+1,"")</f>
        <v/>
      </c>
      <c r="Q4758" s="91" t="str">
        <f>IFERROR(INDEX($C$2:$C$5193,MATCH(ROWS(M$2:M4758),M$2:M$5193,0)),"")</f>
        <v/>
      </c>
      <c r="R4758" s="70" t="str">
        <f>IFERROR(INDEX($C$2:$C$5193,MATCH(ROWS(N$2:N4758),N$2:N$5193,0)),"")</f>
        <v/>
      </c>
      <c r="S4758" s="92" t="str">
        <f>IFERROR(INDEX($C$2:$C$5193,MATCH(ROWS(O$2:O4758),O$2:O$5193,0)),"")</f>
        <v/>
      </c>
    </row>
    <row r="4759" spans="1:19" x14ac:dyDescent="0.25">
      <c r="A4759" s="69">
        <v>11894</v>
      </c>
      <c r="B4759" s="69" t="s">
        <v>14339</v>
      </c>
      <c r="C4759" s="69" t="s">
        <v>14340</v>
      </c>
      <c r="D4759" s="69" t="s">
        <v>14341</v>
      </c>
      <c r="E4759" s="69" t="s">
        <v>22470</v>
      </c>
      <c r="F4759" s="69" t="s">
        <v>14342</v>
      </c>
      <c r="G4759" s="69" t="s">
        <v>14343</v>
      </c>
      <c r="H4759" s="69">
        <v>44.935299999999998</v>
      </c>
      <c r="I4759" s="69">
        <v>20.2575</v>
      </c>
      <c r="J4759" s="69">
        <v>265</v>
      </c>
      <c r="K4759" s="69" t="s">
        <v>340</v>
      </c>
      <c r="L4759" s="69">
        <f>COUNTIFS(Aéroports!$C$2:$C$5193,Aéroports!$C4759,Aéroports!$D$2:$D$5193,Aéroports!$D4759)</f>
        <v>1</v>
      </c>
      <c r="M4759" s="69" t="str">
        <f>IF(AND(Formulaire!$H$15=Aéroports!$E4759,--ISNUMBER(IFERROR(SEARCH(Formulaire!$H$16,$C4759,1),""))=1),MAX(M$1:M4758)+1,"")</f>
        <v/>
      </c>
      <c r="N4759" s="69" t="str">
        <f>IF(AND(Formulaire!$H$21=Aéroports!$E4759,--ISNUMBER(IFERROR(SEARCH(Formulaire!$H$22,$C4759,1),""))=1),MAX(N$1:N4758)+1,"")</f>
        <v/>
      </c>
      <c r="O4759" s="69" t="str">
        <f>IF(AND(Formulaire!$H$27=Aéroports!$E4759,--ISNUMBER(IFERROR(SEARCH(Formulaire!$H$28,$C4759,1),""))=1),MAX(O$1:O4758)+1,"")</f>
        <v/>
      </c>
      <c r="Q4759" s="91" t="str">
        <f>IFERROR(INDEX($C$2:$C$5193,MATCH(ROWS(M$2:M4759),M$2:M$5193,0)),"")</f>
        <v/>
      </c>
      <c r="R4759" s="70" t="str">
        <f>IFERROR(INDEX($C$2:$C$5193,MATCH(ROWS(N$2:N4759),N$2:N$5193,0)),"")</f>
        <v/>
      </c>
      <c r="S4759" s="92" t="str">
        <f>IFERROR(INDEX($C$2:$C$5193,MATCH(ROWS(O$2:O4759),O$2:O$5193,0)),"")</f>
        <v/>
      </c>
    </row>
    <row r="4760" spans="1:19" x14ac:dyDescent="0.25">
      <c r="A4760" s="68">
        <v>1739</v>
      </c>
      <c r="B4760" s="68" t="s">
        <v>14344</v>
      </c>
      <c r="C4760" s="68" t="s">
        <v>14345</v>
      </c>
      <c r="D4760" s="68" t="s">
        <v>14341</v>
      </c>
      <c r="E4760" s="68" t="s">
        <v>22470</v>
      </c>
      <c r="F4760" s="68" t="s">
        <v>14346</v>
      </c>
      <c r="G4760" s="68" t="s">
        <v>14347</v>
      </c>
      <c r="H4760" s="68">
        <v>44.818399999999997</v>
      </c>
      <c r="I4760" s="68">
        <v>20.309100000000001</v>
      </c>
      <c r="J4760" s="68">
        <v>335</v>
      </c>
      <c r="K4760" s="68">
        <v>1</v>
      </c>
      <c r="L4760" s="68">
        <f>COUNTIFS(Aéroports!$C$2:$C$5193,Aéroports!$C4760,Aéroports!$D$2:$D$5193,Aéroports!$D4760)</f>
        <v>1</v>
      </c>
      <c r="M4760" s="68" t="str">
        <f>IF(AND(Formulaire!$H$15=Aéroports!$E4760,--ISNUMBER(IFERROR(SEARCH(Formulaire!$H$16,$C4760,1),""))=1),MAX(M$1:M4759)+1,"")</f>
        <v/>
      </c>
      <c r="N4760" s="68" t="str">
        <f>IF(AND(Formulaire!$H$21=Aéroports!$E4760,--ISNUMBER(IFERROR(SEARCH(Formulaire!$H$22,$C4760,1),""))=1),MAX(N$1:N4759)+1,"")</f>
        <v/>
      </c>
      <c r="O4760" s="68" t="str">
        <f>IF(AND(Formulaire!$H$27=Aéroports!$E4760,--ISNUMBER(IFERROR(SEARCH(Formulaire!$H$28,$C4760,1),""))=1),MAX(O$1:O4759)+1,"")</f>
        <v/>
      </c>
      <c r="Q4760" s="91" t="str">
        <f>IFERROR(INDEX($C$2:$C$5193,MATCH(ROWS(M$2:M4760),M$2:M$5193,0)),"")</f>
        <v/>
      </c>
      <c r="R4760" s="70" t="str">
        <f>IFERROR(INDEX($C$2:$C$5193,MATCH(ROWS(N$2:N4760),N$2:N$5193,0)),"")</f>
        <v/>
      </c>
      <c r="S4760" s="92" t="str">
        <f>IFERROR(INDEX($C$2:$C$5193,MATCH(ROWS(O$2:O4760),O$2:O$5193,0)),"")</f>
        <v/>
      </c>
    </row>
    <row r="4761" spans="1:19" x14ac:dyDescent="0.25">
      <c r="A4761" s="69">
        <v>1740</v>
      </c>
      <c r="B4761" s="69" t="s">
        <v>14348</v>
      </c>
      <c r="C4761" s="69" t="s">
        <v>14349</v>
      </c>
      <c r="D4761" s="69" t="s">
        <v>14341</v>
      </c>
      <c r="E4761" s="69" t="s">
        <v>22470</v>
      </c>
      <c r="F4761" s="69" t="s">
        <v>14350</v>
      </c>
      <c r="G4761" s="69" t="s">
        <v>14351</v>
      </c>
      <c r="H4761" s="69">
        <v>43.337299999999999</v>
      </c>
      <c r="I4761" s="69">
        <v>21.8537</v>
      </c>
      <c r="J4761" s="69">
        <v>648</v>
      </c>
      <c r="K4761" s="69">
        <v>1</v>
      </c>
      <c r="L4761" s="69">
        <f>COUNTIFS(Aéroports!$C$2:$C$5193,Aéroports!$C4761,Aéroports!$D$2:$D$5193,Aéroports!$D4761)</f>
        <v>1</v>
      </c>
      <c r="M4761" s="69" t="str">
        <f>IF(AND(Formulaire!$H$15=Aéroports!$E4761,--ISNUMBER(IFERROR(SEARCH(Formulaire!$H$16,$C4761,1),""))=1),MAX(M$1:M4760)+1,"")</f>
        <v/>
      </c>
      <c r="N4761" s="69" t="str">
        <f>IF(AND(Formulaire!$H$21=Aéroports!$E4761,--ISNUMBER(IFERROR(SEARCH(Formulaire!$H$22,$C4761,1),""))=1),MAX(N$1:N4760)+1,"")</f>
        <v/>
      </c>
      <c r="O4761" s="69" t="str">
        <f>IF(AND(Formulaire!$H$27=Aéroports!$E4761,--ISNUMBER(IFERROR(SEARCH(Formulaire!$H$28,$C4761,1),""))=1),MAX(O$1:O4760)+1,"")</f>
        <v/>
      </c>
      <c r="Q4761" s="91" t="str">
        <f>IFERROR(INDEX($C$2:$C$5193,MATCH(ROWS(M$2:M4761),M$2:M$5193,0)),"")</f>
        <v/>
      </c>
      <c r="R4761" s="70" t="str">
        <f>IFERROR(INDEX($C$2:$C$5193,MATCH(ROWS(N$2:N4761),N$2:N$5193,0)),"")</f>
        <v/>
      </c>
      <c r="S4761" s="92" t="str">
        <f>IFERROR(INDEX($C$2:$C$5193,MATCH(ROWS(O$2:O4761),O$2:O$5193,0)),"")</f>
        <v/>
      </c>
    </row>
    <row r="4762" spans="1:19" x14ac:dyDescent="0.25">
      <c r="A4762" s="68">
        <v>1742</v>
      </c>
      <c r="B4762" s="68" t="s">
        <v>14352</v>
      </c>
      <c r="C4762" s="68" t="s">
        <v>14353</v>
      </c>
      <c r="D4762" s="68" t="s">
        <v>14341</v>
      </c>
      <c r="E4762" s="68" t="s">
        <v>22470</v>
      </c>
      <c r="F4762" s="68" t="s">
        <v>14354</v>
      </c>
      <c r="G4762" s="68" t="s">
        <v>14355</v>
      </c>
      <c r="H4762" s="68">
        <v>42.572800000000001</v>
      </c>
      <c r="I4762" s="68">
        <v>21.035799999999998</v>
      </c>
      <c r="J4762" s="68">
        <v>1789</v>
      </c>
      <c r="K4762" s="68">
        <v>1</v>
      </c>
      <c r="L4762" s="68">
        <f>COUNTIFS(Aéroports!$C$2:$C$5193,Aéroports!$C4762,Aéroports!$D$2:$D$5193,Aéroports!$D4762)</f>
        <v>1</v>
      </c>
      <c r="M4762" s="68" t="str">
        <f>IF(AND(Formulaire!$H$15=Aéroports!$E4762,--ISNUMBER(IFERROR(SEARCH(Formulaire!$H$16,$C4762,1),""))=1),MAX(M$1:M4761)+1,"")</f>
        <v/>
      </c>
      <c r="N4762" s="68" t="str">
        <f>IF(AND(Formulaire!$H$21=Aéroports!$E4762,--ISNUMBER(IFERROR(SEARCH(Formulaire!$H$22,$C4762,1),""))=1),MAX(N$1:N4761)+1,"")</f>
        <v/>
      </c>
      <c r="O4762" s="68" t="str">
        <f>IF(AND(Formulaire!$H$27=Aéroports!$E4762,--ISNUMBER(IFERROR(SEARCH(Formulaire!$H$28,$C4762,1),""))=1),MAX(O$1:O4761)+1,"")</f>
        <v/>
      </c>
      <c r="Q4762" s="91" t="str">
        <f>IFERROR(INDEX($C$2:$C$5193,MATCH(ROWS(M$2:M4762),M$2:M$5193,0)),"")</f>
        <v/>
      </c>
      <c r="R4762" s="70" t="str">
        <f>IFERROR(INDEX($C$2:$C$5193,MATCH(ROWS(N$2:N4762),N$2:N$5193,0)),"")</f>
        <v/>
      </c>
      <c r="S4762" s="92" t="str">
        <f>IFERROR(INDEX($C$2:$C$5193,MATCH(ROWS(O$2:O4762),O$2:O$5193,0)),"")</f>
        <v/>
      </c>
    </row>
    <row r="4763" spans="1:19" x14ac:dyDescent="0.25">
      <c r="A4763" s="69">
        <v>7443</v>
      </c>
      <c r="B4763" s="69" t="s">
        <v>14356</v>
      </c>
      <c r="C4763" s="69" t="s">
        <v>14357</v>
      </c>
      <c r="D4763" s="69" t="s">
        <v>14358</v>
      </c>
      <c r="E4763" s="69" t="s">
        <v>14358</v>
      </c>
      <c r="F4763" s="69" t="s">
        <v>14359</v>
      </c>
      <c r="G4763" s="69" t="s">
        <v>14360</v>
      </c>
      <c r="H4763" s="69">
        <v>-3.72472</v>
      </c>
      <c r="I4763" s="69">
        <v>55.205300000000001</v>
      </c>
      <c r="J4763" s="69">
        <v>6</v>
      </c>
      <c r="K4763" s="69">
        <v>4</v>
      </c>
      <c r="L4763" s="69">
        <f>COUNTIFS(Aéroports!$C$2:$C$5193,Aéroports!$C4763,Aéroports!$D$2:$D$5193,Aéroports!$D4763)</f>
        <v>1</v>
      </c>
      <c r="M4763" s="69" t="str">
        <f>IF(AND(Formulaire!$H$15=Aéroports!$E4763,--ISNUMBER(IFERROR(SEARCH(Formulaire!$H$16,$C4763,1),""))=1),MAX(M$1:M4762)+1,"")</f>
        <v/>
      </c>
      <c r="N4763" s="69" t="str">
        <f>IF(AND(Formulaire!$H$21=Aéroports!$E4763,--ISNUMBER(IFERROR(SEARCH(Formulaire!$H$22,$C4763,1),""))=1),MAX(N$1:N4762)+1,"")</f>
        <v/>
      </c>
      <c r="O4763" s="69" t="str">
        <f>IF(AND(Formulaire!$H$27=Aéroports!$E4763,--ISNUMBER(IFERROR(SEARCH(Formulaire!$H$28,$C4763,1),""))=1),MAX(O$1:O4762)+1,"")</f>
        <v/>
      </c>
      <c r="Q4763" s="91" t="str">
        <f>IFERROR(INDEX($C$2:$C$5193,MATCH(ROWS(M$2:M4763),M$2:M$5193,0)),"")</f>
        <v/>
      </c>
      <c r="R4763" s="70" t="str">
        <f>IFERROR(INDEX($C$2:$C$5193,MATCH(ROWS(N$2:N4763),N$2:N$5193,0)),"")</f>
        <v/>
      </c>
      <c r="S4763" s="92" t="str">
        <f>IFERROR(INDEX($C$2:$C$5193,MATCH(ROWS(O$2:O4763),O$2:O$5193,0)),"")</f>
        <v/>
      </c>
    </row>
    <row r="4764" spans="1:19" x14ac:dyDescent="0.25">
      <c r="A4764" s="68">
        <v>992</v>
      </c>
      <c r="B4764" s="68" t="s">
        <v>14361</v>
      </c>
      <c r="C4764" s="68" t="s">
        <v>14362</v>
      </c>
      <c r="D4764" s="68" t="s">
        <v>14358</v>
      </c>
      <c r="E4764" s="68" t="s">
        <v>14358</v>
      </c>
      <c r="F4764" s="68" t="s">
        <v>14363</v>
      </c>
      <c r="G4764" s="68" t="s">
        <v>14364</v>
      </c>
      <c r="H4764" s="68">
        <v>-5.6966999999999999</v>
      </c>
      <c r="I4764" s="68">
        <v>53.655799999999999</v>
      </c>
      <c r="J4764" s="68">
        <v>10</v>
      </c>
      <c r="K4764" s="68">
        <v>4</v>
      </c>
      <c r="L4764" s="68">
        <f>COUNTIFS(Aéroports!$C$2:$C$5193,Aéroports!$C4764,Aéroports!$D$2:$D$5193,Aéroports!$D4764)</f>
        <v>1</v>
      </c>
      <c r="M4764" s="68" t="str">
        <f>IF(AND(Formulaire!$H$15=Aéroports!$E4764,--ISNUMBER(IFERROR(SEARCH(Formulaire!$H$16,$C4764,1),""))=1),MAX(M$1:M4763)+1,"")</f>
        <v/>
      </c>
      <c r="N4764" s="68" t="str">
        <f>IF(AND(Formulaire!$H$21=Aéroports!$E4764,--ISNUMBER(IFERROR(SEARCH(Formulaire!$H$22,$C4764,1),""))=1),MAX(N$1:N4763)+1,"")</f>
        <v/>
      </c>
      <c r="O4764" s="68" t="str">
        <f>IF(AND(Formulaire!$H$27=Aéroports!$E4764,--ISNUMBER(IFERROR(SEARCH(Formulaire!$H$28,$C4764,1),""))=1),MAX(O$1:O4763)+1,"")</f>
        <v/>
      </c>
      <c r="Q4764" s="91" t="str">
        <f>IFERROR(INDEX($C$2:$C$5193,MATCH(ROWS(M$2:M4764),M$2:M$5193,0)),"")</f>
        <v/>
      </c>
      <c r="R4764" s="70" t="str">
        <f>IFERROR(INDEX($C$2:$C$5193,MATCH(ROWS(N$2:N4764),N$2:N$5193,0)),"")</f>
        <v/>
      </c>
      <c r="S4764" s="92" t="str">
        <f>IFERROR(INDEX($C$2:$C$5193,MATCH(ROWS(O$2:O4764),O$2:O$5193,0)),"")</f>
        <v/>
      </c>
    </row>
    <row r="4765" spans="1:19" x14ac:dyDescent="0.25">
      <c r="A4765" s="69">
        <v>994</v>
      </c>
      <c r="B4765" s="69" t="s">
        <v>14365</v>
      </c>
      <c r="C4765" s="69" t="s">
        <v>14366</v>
      </c>
      <c r="D4765" s="69" t="s">
        <v>14358</v>
      </c>
      <c r="E4765" s="69" t="s">
        <v>14358</v>
      </c>
      <c r="F4765" s="69" t="s">
        <v>14367</v>
      </c>
      <c r="G4765" s="69" t="s">
        <v>14368</v>
      </c>
      <c r="H4765" s="69">
        <v>-4.6743399999999999</v>
      </c>
      <c r="I4765" s="69">
        <v>55.521799999999999</v>
      </c>
      <c r="J4765" s="69">
        <v>10</v>
      </c>
      <c r="K4765" s="69">
        <v>4</v>
      </c>
      <c r="L4765" s="69">
        <f>COUNTIFS(Aéroports!$C$2:$C$5193,Aéroports!$C4765,Aéroports!$D$2:$D$5193,Aéroports!$D4765)</f>
        <v>1</v>
      </c>
      <c r="M4765" s="69" t="str">
        <f>IF(AND(Formulaire!$H$15=Aéroports!$E4765,--ISNUMBER(IFERROR(SEARCH(Formulaire!$H$16,$C4765,1),""))=1),MAX(M$1:M4764)+1,"")</f>
        <v/>
      </c>
      <c r="N4765" s="69" t="str">
        <f>IF(AND(Formulaire!$H$21=Aéroports!$E4765,--ISNUMBER(IFERROR(SEARCH(Formulaire!$H$22,$C4765,1),""))=1),MAX(N$1:N4764)+1,"")</f>
        <v/>
      </c>
      <c r="O4765" s="69" t="str">
        <f>IF(AND(Formulaire!$H$27=Aéroports!$E4765,--ISNUMBER(IFERROR(SEARCH(Formulaire!$H$28,$C4765,1),""))=1),MAX(O$1:O4764)+1,"")</f>
        <v/>
      </c>
      <c r="Q4765" s="91" t="str">
        <f>IFERROR(INDEX($C$2:$C$5193,MATCH(ROWS(M$2:M4765),M$2:M$5193,0)),"")</f>
        <v/>
      </c>
      <c r="R4765" s="70" t="str">
        <f>IFERROR(INDEX($C$2:$C$5193,MATCH(ROWS(N$2:N4765),N$2:N$5193,0)),"")</f>
        <v/>
      </c>
      <c r="S4765" s="92" t="str">
        <f>IFERROR(INDEX($C$2:$C$5193,MATCH(ROWS(O$2:O4765),O$2:O$5193,0)),"")</f>
        <v/>
      </c>
    </row>
    <row r="4766" spans="1:19" x14ac:dyDescent="0.25">
      <c r="A4766" s="68">
        <v>995</v>
      </c>
      <c r="B4766" s="68" t="s">
        <v>14369</v>
      </c>
      <c r="C4766" s="68" t="s">
        <v>14370</v>
      </c>
      <c r="D4766" s="68" t="s">
        <v>14358</v>
      </c>
      <c r="E4766" s="68" t="s">
        <v>14358</v>
      </c>
      <c r="F4766" s="68" t="s">
        <v>14371</v>
      </c>
      <c r="G4766" s="68" t="s">
        <v>14372</v>
      </c>
      <c r="H4766" s="68">
        <v>-4.3192899999999996</v>
      </c>
      <c r="I4766" s="68">
        <v>55.691400000000002</v>
      </c>
      <c r="J4766" s="68">
        <v>10</v>
      </c>
      <c r="K4766" s="68">
        <v>4</v>
      </c>
      <c r="L4766" s="68">
        <f>COUNTIFS(Aéroports!$C$2:$C$5193,Aéroports!$C4766,Aéroports!$D$2:$D$5193,Aéroports!$D4766)</f>
        <v>1</v>
      </c>
      <c r="M4766" s="68" t="str">
        <f>IF(AND(Formulaire!$H$15=Aéroports!$E4766,--ISNUMBER(IFERROR(SEARCH(Formulaire!$H$16,$C4766,1),""))=1),MAX(M$1:M4765)+1,"")</f>
        <v/>
      </c>
      <c r="N4766" s="68" t="str">
        <f>IF(AND(Formulaire!$H$21=Aéroports!$E4766,--ISNUMBER(IFERROR(SEARCH(Formulaire!$H$22,$C4766,1),""))=1),MAX(N$1:N4765)+1,"")</f>
        <v/>
      </c>
      <c r="O4766" s="68" t="str">
        <f>IF(AND(Formulaire!$H$27=Aéroports!$E4766,--ISNUMBER(IFERROR(SEARCH(Formulaire!$H$28,$C4766,1),""))=1),MAX(O$1:O4765)+1,"")</f>
        <v/>
      </c>
      <c r="Q4766" s="91" t="str">
        <f>IFERROR(INDEX($C$2:$C$5193,MATCH(ROWS(M$2:M4766),M$2:M$5193,0)),"")</f>
        <v/>
      </c>
      <c r="R4766" s="70" t="str">
        <f>IFERROR(INDEX($C$2:$C$5193,MATCH(ROWS(N$2:N4766),N$2:N$5193,0)),"")</f>
        <v/>
      </c>
      <c r="S4766" s="92" t="str">
        <f>IFERROR(INDEX($C$2:$C$5193,MATCH(ROWS(O$2:O4766),O$2:O$5193,0)),"")</f>
        <v/>
      </c>
    </row>
    <row r="4767" spans="1:19" x14ac:dyDescent="0.25">
      <c r="A4767" s="69">
        <v>5663</v>
      </c>
      <c r="B4767" s="69" t="s">
        <v>14373</v>
      </c>
      <c r="C4767" s="69" t="s">
        <v>14374</v>
      </c>
      <c r="D4767" s="69" t="s">
        <v>14375</v>
      </c>
      <c r="E4767" s="69" t="s">
        <v>14375</v>
      </c>
      <c r="F4767" s="69" t="s">
        <v>14376</v>
      </c>
      <c r="G4767" s="69" t="s">
        <v>14377</v>
      </c>
      <c r="H4767" s="69">
        <v>7.9443999999999999</v>
      </c>
      <c r="I4767" s="69">
        <v>-11.760999999999999</v>
      </c>
      <c r="J4767" s="69">
        <v>328</v>
      </c>
      <c r="K4767" s="69">
        <v>0</v>
      </c>
      <c r="L4767" s="69">
        <f>COUNTIFS(Aéroports!$C$2:$C$5193,Aéroports!$C4767,Aéroports!$D$2:$D$5193,Aéroports!$D4767)</f>
        <v>1</v>
      </c>
      <c r="M4767" s="69" t="str">
        <f>IF(AND(Formulaire!$H$15=Aéroports!$E4767,--ISNUMBER(IFERROR(SEARCH(Formulaire!$H$16,$C4767,1),""))=1),MAX(M$1:M4766)+1,"")</f>
        <v/>
      </c>
      <c r="N4767" s="69" t="str">
        <f>IF(AND(Formulaire!$H$21=Aéroports!$E4767,--ISNUMBER(IFERROR(SEARCH(Formulaire!$H$22,$C4767,1),""))=1),MAX(N$1:N4766)+1,"")</f>
        <v/>
      </c>
      <c r="O4767" s="69" t="str">
        <f>IF(AND(Formulaire!$H$27=Aéroports!$E4767,--ISNUMBER(IFERROR(SEARCH(Formulaire!$H$28,$C4767,1),""))=1),MAX(O$1:O4766)+1,"")</f>
        <v/>
      </c>
      <c r="Q4767" s="91" t="str">
        <f>IFERROR(INDEX($C$2:$C$5193,MATCH(ROWS(M$2:M4767),M$2:M$5193,0)),"")</f>
        <v/>
      </c>
      <c r="R4767" s="70" t="str">
        <f>IFERROR(INDEX($C$2:$C$5193,MATCH(ROWS(N$2:N4767),N$2:N$5193,0)),"")</f>
        <v/>
      </c>
      <c r="S4767" s="92" t="str">
        <f>IFERROR(INDEX($C$2:$C$5193,MATCH(ROWS(O$2:O4767),O$2:O$5193,0)),"")</f>
        <v/>
      </c>
    </row>
    <row r="4768" spans="1:19" x14ac:dyDescent="0.25">
      <c r="A4768" s="68">
        <v>5662</v>
      </c>
      <c r="B4768" s="68" t="s">
        <v>14378</v>
      </c>
      <c r="C4768" s="68" t="s">
        <v>14379</v>
      </c>
      <c r="D4768" s="68" t="s">
        <v>14375</v>
      </c>
      <c r="E4768" s="68" t="s">
        <v>14375</v>
      </c>
      <c r="F4768" s="68" t="s">
        <v>14380</v>
      </c>
      <c r="G4768" s="68" t="s">
        <v>14381</v>
      </c>
      <c r="H4768" s="68">
        <v>7.5324200000000001</v>
      </c>
      <c r="I4768" s="68">
        <v>-12.5189</v>
      </c>
      <c r="J4768" s="68">
        <v>14</v>
      </c>
      <c r="K4768" s="68">
        <v>0</v>
      </c>
      <c r="L4768" s="68">
        <f>COUNTIFS(Aéroports!$C$2:$C$5193,Aéroports!$C4768,Aéroports!$D$2:$D$5193,Aéroports!$D4768)</f>
        <v>1</v>
      </c>
      <c r="M4768" s="68" t="str">
        <f>IF(AND(Formulaire!$H$15=Aéroports!$E4768,--ISNUMBER(IFERROR(SEARCH(Formulaire!$H$16,$C4768,1),""))=1),MAX(M$1:M4767)+1,"")</f>
        <v/>
      </c>
      <c r="N4768" s="68" t="str">
        <f>IF(AND(Formulaire!$H$21=Aéroports!$E4768,--ISNUMBER(IFERROR(SEARCH(Formulaire!$H$22,$C4768,1),""))=1),MAX(N$1:N4767)+1,"")</f>
        <v/>
      </c>
      <c r="O4768" s="68" t="str">
        <f>IF(AND(Formulaire!$H$27=Aéroports!$E4768,--ISNUMBER(IFERROR(SEARCH(Formulaire!$H$28,$C4768,1),""))=1),MAX(O$1:O4767)+1,"")</f>
        <v/>
      </c>
      <c r="Q4768" s="91" t="str">
        <f>IFERROR(INDEX($C$2:$C$5193,MATCH(ROWS(M$2:M4768),M$2:M$5193,0)),"")</f>
        <v/>
      </c>
      <c r="R4768" s="70" t="str">
        <f>IFERROR(INDEX($C$2:$C$5193,MATCH(ROWS(N$2:N4768),N$2:N$5193,0)),"")</f>
        <v/>
      </c>
      <c r="S4768" s="92" t="str">
        <f>IFERROR(INDEX($C$2:$C$5193,MATCH(ROWS(O$2:O4768),O$2:O$5193,0)),"")</f>
        <v/>
      </c>
    </row>
    <row r="4769" spans="1:19" x14ac:dyDescent="0.25">
      <c r="A4769" s="69">
        <v>1059</v>
      </c>
      <c r="B4769" s="69" t="s">
        <v>14382</v>
      </c>
      <c r="C4769" s="69" t="s">
        <v>14383</v>
      </c>
      <c r="D4769" s="69" t="s">
        <v>14375</v>
      </c>
      <c r="E4769" s="69" t="s">
        <v>14375</v>
      </c>
      <c r="F4769" s="69" t="s">
        <v>14384</v>
      </c>
      <c r="G4769" s="69" t="s">
        <v>14385</v>
      </c>
      <c r="H4769" s="69">
        <v>8.6164400000000008</v>
      </c>
      <c r="I4769" s="69">
        <v>-13.195499999999999</v>
      </c>
      <c r="J4769" s="69">
        <v>84</v>
      </c>
      <c r="K4769" s="69">
        <v>0</v>
      </c>
      <c r="L4769" s="69">
        <f>COUNTIFS(Aéroports!$C$2:$C$5193,Aéroports!$C4769,Aéroports!$D$2:$D$5193,Aéroports!$D4769)</f>
        <v>1</v>
      </c>
      <c r="M4769" s="69" t="str">
        <f>IF(AND(Formulaire!$H$15=Aéroports!$E4769,--ISNUMBER(IFERROR(SEARCH(Formulaire!$H$16,$C4769,1),""))=1),MAX(M$1:M4768)+1,"")</f>
        <v/>
      </c>
      <c r="N4769" s="69" t="str">
        <f>IF(AND(Formulaire!$H$21=Aéroports!$E4769,--ISNUMBER(IFERROR(SEARCH(Formulaire!$H$22,$C4769,1),""))=1),MAX(N$1:N4768)+1,"")</f>
        <v/>
      </c>
      <c r="O4769" s="69" t="str">
        <f>IF(AND(Formulaire!$H$27=Aéroports!$E4769,--ISNUMBER(IFERROR(SEARCH(Formulaire!$H$28,$C4769,1),""))=1),MAX(O$1:O4768)+1,"")</f>
        <v/>
      </c>
      <c r="Q4769" s="91" t="str">
        <f>IFERROR(INDEX($C$2:$C$5193,MATCH(ROWS(M$2:M4769),M$2:M$5193,0)),"")</f>
        <v/>
      </c>
      <c r="R4769" s="70" t="str">
        <f>IFERROR(INDEX($C$2:$C$5193,MATCH(ROWS(N$2:N4769),N$2:N$5193,0)),"")</f>
        <v/>
      </c>
      <c r="S4769" s="92" t="str">
        <f>IFERROR(INDEX($C$2:$C$5193,MATCH(ROWS(O$2:O4769),O$2:O$5193,0)),"")</f>
        <v/>
      </c>
    </row>
    <row r="4770" spans="1:19" x14ac:dyDescent="0.25">
      <c r="A4770" s="68">
        <v>8337</v>
      </c>
      <c r="B4770" s="68" t="s">
        <v>14389</v>
      </c>
      <c r="C4770" s="68" t="s">
        <v>14390</v>
      </c>
      <c r="D4770" s="68" t="s">
        <v>14375</v>
      </c>
      <c r="E4770" s="68" t="s">
        <v>14375</v>
      </c>
      <c r="F4770" s="68" t="s">
        <v>14391</v>
      </c>
      <c r="G4770" s="68" t="s">
        <v>14392</v>
      </c>
      <c r="H4770" s="68">
        <v>7.7670000000000003</v>
      </c>
      <c r="I4770" s="68">
        <v>-12.382999999999999</v>
      </c>
      <c r="J4770" s="68">
        <v>75</v>
      </c>
      <c r="K4770" s="68">
        <v>0</v>
      </c>
      <c r="L4770" s="68">
        <f>COUNTIFS(Aéroports!$C$2:$C$5193,Aéroports!$C4770,Aéroports!$D$2:$D$5193,Aéroports!$D4770)</f>
        <v>1</v>
      </c>
      <c r="M4770" s="68" t="str">
        <f>IF(AND(Formulaire!$H$15=Aéroports!$E4770,--ISNUMBER(IFERROR(SEARCH(Formulaire!$H$16,$C4770,1),""))=1),MAX(M$1:M4769)+1,"")</f>
        <v/>
      </c>
      <c r="N4770" s="68" t="str">
        <f>IF(AND(Formulaire!$H$21=Aéroports!$E4770,--ISNUMBER(IFERROR(SEARCH(Formulaire!$H$22,$C4770,1),""))=1),MAX(N$1:N4769)+1,"")</f>
        <v/>
      </c>
      <c r="O4770" s="68" t="str">
        <f>IF(AND(Formulaire!$H$27=Aéroports!$E4770,--ISNUMBER(IFERROR(SEARCH(Formulaire!$H$28,$C4770,1),""))=1),MAX(O$1:O4769)+1,"")</f>
        <v/>
      </c>
      <c r="Q4770" s="91" t="str">
        <f>IFERROR(INDEX($C$2:$C$5193,MATCH(ROWS(M$2:M4770),M$2:M$5193,0)),"")</f>
        <v/>
      </c>
      <c r="R4770" s="70" t="str">
        <f>IFERROR(INDEX($C$2:$C$5193,MATCH(ROWS(N$2:N4770),N$2:N$5193,0)),"")</f>
        <v/>
      </c>
      <c r="S4770" s="92" t="str">
        <f>IFERROR(INDEX($C$2:$C$5193,MATCH(ROWS(O$2:O4770),O$2:O$5193,0)),"")</f>
        <v/>
      </c>
    </row>
    <row r="4771" spans="1:19" x14ac:dyDescent="0.25">
      <c r="A4771" s="69">
        <v>5664</v>
      </c>
      <c r="B4771" s="69" t="s">
        <v>14393</v>
      </c>
      <c r="C4771" s="69" t="s">
        <v>14394</v>
      </c>
      <c r="D4771" s="69" t="s">
        <v>14375</v>
      </c>
      <c r="E4771" s="69" t="s">
        <v>14375</v>
      </c>
      <c r="F4771" s="69" t="s">
        <v>14395</v>
      </c>
      <c r="G4771" s="69" t="s">
        <v>14396</v>
      </c>
      <c r="H4771" s="69">
        <v>7.8912899999999997</v>
      </c>
      <c r="I4771" s="69">
        <v>-11.176600000000001</v>
      </c>
      <c r="J4771" s="69">
        <v>485</v>
      </c>
      <c r="K4771" s="69">
        <v>0</v>
      </c>
      <c r="L4771" s="69">
        <f>COUNTIFS(Aéroports!$C$2:$C$5193,Aéroports!$C4771,Aéroports!$D$2:$D$5193,Aéroports!$D4771)</f>
        <v>1</v>
      </c>
      <c r="M4771" s="69" t="str">
        <f>IF(AND(Formulaire!$H$15=Aéroports!$E4771,--ISNUMBER(IFERROR(SEARCH(Formulaire!$H$16,$C4771,1),""))=1),MAX(M$1:M4770)+1,"")</f>
        <v/>
      </c>
      <c r="N4771" s="69" t="str">
        <f>IF(AND(Formulaire!$H$21=Aéroports!$E4771,--ISNUMBER(IFERROR(SEARCH(Formulaire!$H$22,$C4771,1),""))=1),MAX(N$1:N4770)+1,"")</f>
        <v/>
      </c>
      <c r="O4771" s="69" t="str">
        <f>IF(AND(Formulaire!$H$27=Aéroports!$E4771,--ISNUMBER(IFERROR(SEARCH(Formulaire!$H$28,$C4771,1),""))=1),MAX(O$1:O4770)+1,"")</f>
        <v/>
      </c>
      <c r="Q4771" s="91" t="str">
        <f>IFERROR(INDEX($C$2:$C$5193,MATCH(ROWS(M$2:M4771),M$2:M$5193,0)),"")</f>
        <v/>
      </c>
      <c r="R4771" s="70" t="str">
        <f>IFERROR(INDEX($C$2:$C$5193,MATCH(ROWS(N$2:N4771),N$2:N$5193,0)),"")</f>
        <v/>
      </c>
      <c r="S4771" s="92" t="str">
        <f>IFERROR(INDEX($C$2:$C$5193,MATCH(ROWS(O$2:O4771),O$2:O$5193,0)),"")</f>
        <v/>
      </c>
    </row>
    <row r="4772" spans="1:19" x14ac:dyDescent="0.25">
      <c r="A4772" s="68">
        <v>8336</v>
      </c>
      <c r="B4772" s="68" t="s">
        <v>14397</v>
      </c>
      <c r="C4772" s="68" t="s">
        <v>14398</v>
      </c>
      <c r="D4772" s="68" t="s">
        <v>14375</v>
      </c>
      <c r="E4772" s="68" t="s">
        <v>14375</v>
      </c>
      <c r="F4772" s="68" t="s">
        <v>14399</v>
      </c>
      <c r="G4772" s="68" t="s">
        <v>14400</v>
      </c>
      <c r="H4772" s="68">
        <v>8.6104699999999994</v>
      </c>
      <c r="I4772" s="68">
        <v>-11.045400000000001</v>
      </c>
      <c r="J4772" s="68">
        <v>1300</v>
      </c>
      <c r="K4772" s="68">
        <v>0</v>
      </c>
      <c r="L4772" s="68">
        <f>COUNTIFS(Aéroports!$C$2:$C$5193,Aéroports!$C4772,Aéroports!$D$2:$D$5193,Aéroports!$D4772)</f>
        <v>1</v>
      </c>
      <c r="M4772" s="68" t="str">
        <f>IF(AND(Formulaire!$H$15=Aéroports!$E4772,--ISNUMBER(IFERROR(SEARCH(Formulaire!$H$16,$C4772,1),""))=1),MAX(M$1:M4771)+1,"")</f>
        <v/>
      </c>
      <c r="N4772" s="68" t="str">
        <f>IF(AND(Formulaire!$H$21=Aéroports!$E4772,--ISNUMBER(IFERROR(SEARCH(Formulaire!$H$22,$C4772,1),""))=1),MAX(N$1:N4771)+1,"")</f>
        <v/>
      </c>
      <c r="O4772" s="68" t="str">
        <f>IF(AND(Formulaire!$H$27=Aéroports!$E4772,--ISNUMBER(IFERROR(SEARCH(Formulaire!$H$28,$C4772,1),""))=1),MAX(O$1:O4771)+1,"")</f>
        <v/>
      </c>
      <c r="Q4772" s="91" t="str">
        <f>IFERROR(INDEX($C$2:$C$5193,MATCH(ROWS(M$2:M4772),M$2:M$5193,0)),"")</f>
        <v/>
      </c>
      <c r="R4772" s="70" t="str">
        <f>IFERROR(INDEX($C$2:$C$5193,MATCH(ROWS(N$2:N4772),N$2:N$5193,0)),"")</f>
        <v/>
      </c>
      <c r="S4772" s="92" t="str">
        <f>IFERROR(INDEX($C$2:$C$5193,MATCH(ROWS(O$2:O4772),O$2:O$5193,0)),"")</f>
        <v/>
      </c>
    </row>
    <row r="4773" spans="1:19" x14ac:dyDescent="0.25">
      <c r="A4773" s="69">
        <v>3313</v>
      </c>
      <c r="B4773" s="69" t="s">
        <v>14401</v>
      </c>
      <c r="C4773" s="69" t="s">
        <v>14402</v>
      </c>
      <c r="D4773" s="69" t="s">
        <v>14403</v>
      </c>
      <c r="E4773" s="69" t="s">
        <v>22471</v>
      </c>
      <c r="F4773" s="69" t="s">
        <v>14404</v>
      </c>
      <c r="G4773" s="69" t="s">
        <v>14405</v>
      </c>
      <c r="H4773" s="69">
        <v>1.36042</v>
      </c>
      <c r="I4773" s="69">
        <v>103.91</v>
      </c>
      <c r="J4773" s="69">
        <v>65</v>
      </c>
      <c r="K4773" s="69">
        <v>8</v>
      </c>
      <c r="L4773" s="69">
        <f>COUNTIFS(Aéroports!$C$2:$C$5193,Aéroports!$C4773,Aéroports!$D$2:$D$5193,Aéroports!$D4773)</f>
        <v>1</v>
      </c>
      <c r="M4773" s="69" t="str">
        <f>IF(AND(Formulaire!$H$15=Aéroports!$E4773,--ISNUMBER(IFERROR(SEARCH(Formulaire!$H$16,$C4773,1),""))=1),MAX(M$1:M4772)+1,"")</f>
        <v/>
      </c>
      <c r="N4773" s="69" t="str">
        <f>IF(AND(Formulaire!$H$21=Aéroports!$E4773,--ISNUMBER(IFERROR(SEARCH(Formulaire!$H$22,$C4773,1),""))=1),MAX(N$1:N4772)+1,"")</f>
        <v/>
      </c>
      <c r="O4773" s="69" t="str">
        <f>IF(AND(Formulaire!$H$27=Aéroports!$E4773,--ISNUMBER(IFERROR(SEARCH(Formulaire!$H$28,$C4773,1),""))=1),MAX(O$1:O4772)+1,"")</f>
        <v/>
      </c>
      <c r="Q4773" s="91" t="str">
        <f>IFERROR(INDEX($C$2:$C$5193,MATCH(ROWS(M$2:M4773),M$2:M$5193,0)),"")</f>
        <v/>
      </c>
      <c r="R4773" s="70" t="str">
        <f>IFERROR(INDEX($C$2:$C$5193,MATCH(ROWS(N$2:N4773),N$2:N$5193,0)),"")</f>
        <v/>
      </c>
      <c r="S4773" s="92" t="str">
        <f>IFERROR(INDEX($C$2:$C$5193,MATCH(ROWS(O$2:O4773),O$2:O$5193,0)),"")</f>
        <v/>
      </c>
    </row>
    <row r="4774" spans="1:19" x14ac:dyDescent="0.25">
      <c r="A4774" s="68">
        <v>3316</v>
      </c>
      <c r="B4774" s="68" t="s">
        <v>14406</v>
      </c>
      <c r="C4774" s="68" t="s">
        <v>14403</v>
      </c>
      <c r="D4774" s="68" t="s">
        <v>14403</v>
      </c>
      <c r="E4774" s="68" t="s">
        <v>22471</v>
      </c>
      <c r="F4774" s="68" t="s">
        <v>14407</v>
      </c>
      <c r="G4774" s="68" t="s">
        <v>14408</v>
      </c>
      <c r="H4774" s="68">
        <v>1.35019</v>
      </c>
      <c r="I4774" s="68">
        <v>103.994</v>
      </c>
      <c r="J4774" s="68">
        <v>22</v>
      </c>
      <c r="K4774" s="68">
        <v>8</v>
      </c>
      <c r="L4774" s="68">
        <f>COUNTIFS(Aéroports!$C$2:$C$5193,Aéroports!$C4774,Aéroports!$D$2:$D$5193,Aéroports!$D4774)</f>
        <v>1</v>
      </c>
      <c r="M4774" s="68" t="str">
        <f>IF(AND(Formulaire!$H$15=Aéroports!$E4774,--ISNUMBER(IFERROR(SEARCH(Formulaire!$H$16,$C4774,1),""))=1),MAX(M$1:M4773)+1,"")</f>
        <v/>
      </c>
      <c r="N4774" s="68" t="str">
        <f>IF(AND(Formulaire!$H$21=Aéroports!$E4774,--ISNUMBER(IFERROR(SEARCH(Formulaire!$H$22,$C4774,1),""))=1),MAX(N$1:N4773)+1,"")</f>
        <v/>
      </c>
      <c r="O4774" s="68" t="str">
        <f>IF(AND(Formulaire!$H$27=Aéroports!$E4774,--ISNUMBER(IFERROR(SEARCH(Formulaire!$H$28,$C4774,1),""))=1),MAX(O$1:O4773)+1,"")</f>
        <v/>
      </c>
      <c r="Q4774" s="91" t="str">
        <f>IFERROR(INDEX($C$2:$C$5193,MATCH(ROWS(M$2:M4774),M$2:M$5193,0)),"")</f>
        <v/>
      </c>
      <c r="R4774" s="70" t="str">
        <f>IFERROR(INDEX($C$2:$C$5193,MATCH(ROWS(N$2:N4774),N$2:N$5193,0)),"")</f>
        <v/>
      </c>
      <c r="S4774" s="92" t="str">
        <f>IFERROR(INDEX($C$2:$C$5193,MATCH(ROWS(O$2:O4774),O$2:O$5193,0)),"")</f>
        <v/>
      </c>
    </row>
    <row r="4775" spans="1:19" x14ac:dyDescent="0.25">
      <c r="A4775" s="69">
        <v>1745</v>
      </c>
      <c r="B4775" s="69" t="s">
        <v>14412</v>
      </c>
      <c r="C4775" s="69" t="s">
        <v>14413</v>
      </c>
      <c r="D4775" s="69" t="s">
        <v>14414</v>
      </c>
      <c r="E4775" s="69" t="s">
        <v>22472</v>
      </c>
      <c r="F4775" s="69" t="s">
        <v>14415</v>
      </c>
      <c r="G4775" s="69" t="s">
        <v>14416</v>
      </c>
      <c r="H4775" s="69">
        <v>48.170200000000001</v>
      </c>
      <c r="I4775" s="69">
        <v>17.212700000000002</v>
      </c>
      <c r="J4775" s="69">
        <v>436</v>
      </c>
      <c r="K4775" s="69">
        <v>1</v>
      </c>
      <c r="L4775" s="69">
        <f>COUNTIFS(Aéroports!$C$2:$C$5193,Aéroports!$C4775,Aéroports!$D$2:$D$5193,Aéroports!$D4775)</f>
        <v>1</v>
      </c>
      <c r="M4775" s="69" t="str">
        <f>IF(AND(Formulaire!$H$15=Aéroports!$E4775,--ISNUMBER(IFERROR(SEARCH(Formulaire!$H$16,$C4775,1),""))=1),MAX(M$1:M4774)+1,"")</f>
        <v/>
      </c>
      <c r="N4775" s="69" t="str">
        <f>IF(AND(Formulaire!$H$21=Aéroports!$E4775,--ISNUMBER(IFERROR(SEARCH(Formulaire!$H$22,$C4775,1),""))=1),MAX(N$1:N4774)+1,"")</f>
        <v/>
      </c>
      <c r="O4775" s="69" t="str">
        <f>IF(AND(Formulaire!$H$27=Aéroports!$E4775,--ISNUMBER(IFERROR(SEARCH(Formulaire!$H$28,$C4775,1),""))=1),MAX(O$1:O4774)+1,"")</f>
        <v/>
      </c>
      <c r="Q4775" s="91" t="str">
        <f>IFERROR(INDEX($C$2:$C$5193,MATCH(ROWS(M$2:M4775),M$2:M$5193,0)),"")</f>
        <v/>
      </c>
      <c r="R4775" s="70" t="str">
        <f>IFERROR(INDEX($C$2:$C$5193,MATCH(ROWS(N$2:N4775),N$2:N$5193,0)),"")</f>
        <v/>
      </c>
      <c r="S4775" s="92" t="str">
        <f>IFERROR(INDEX($C$2:$C$5193,MATCH(ROWS(O$2:O4775),O$2:O$5193,0)),"")</f>
        <v/>
      </c>
    </row>
    <row r="4776" spans="1:19" x14ac:dyDescent="0.25">
      <c r="A4776" s="68">
        <v>1746</v>
      </c>
      <c r="B4776" s="68" t="s">
        <v>14417</v>
      </c>
      <c r="C4776" s="68" t="s">
        <v>14418</v>
      </c>
      <c r="D4776" s="68" t="s">
        <v>14414</v>
      </c>
      <c r="E4776" s="68" t="s">
        <v>22472</v>
      </c>
      <c r="F4776" s="68" t="s">
        <v>14419</v>
      </c>
      <c r="G4776" s="68" t="s">
        <v>14420</v>
      </c>
      <c r="H4776" s="68">
        <v>48.6631</v>
      </c>
      <c r="I4776" s="68">
        <v>21.241099999999999</v>
      </c>
      <c r="J4776" s="68">
        <v>755</v>
      </c>
      <c r="K4776" s="68">
        <v>1</v>
      </c>
      <c r="L4776" s="68">
        <f>COUNTIFS(Aéroports!$C$2:$C$5193,Aéroports!$C4776,Aéroports!$D$2:$D$5193,Aéroports!$D4776)</f>
        <v>1</v>
      </c>
      <c r="M4776" s="68" t="str">
        <f>IF(AND(Formulaire!$H$15=Aéroports!$E4776,--ISNUMBER(IFERROR(SEARCH(Formulaire!$H$16,$C4776,1),""))=1),MAX(M$1:M4775)+1,"")</f>
        <v/>
      </c>
      <c r="N4776" s="68" t="str">
        <f>IF(AND(Formulaire!$H$21=Aéroports!$E4776,--ISNUMBER(IFERROR(SEARCH(Formulaire!$H$22,$C4776,1),""))=1),MAX(N$1:N4775)+1,"")</f>
        <v/>
      </c>
      <c r="O4776" s="68" t="str">
        <f>IF(AND(Formulaire!$H$27=Aéroports!$E4776,--ISNUMBER(IFERROR(SEARCH(Formulaire!$H$28,$C4776,1),""))=1),MAX(O$1:O4775)+1,"")</f>
        <v/>
      </c>
      <c r="Q4776" s="91" t="str">
        <f>IFERROR(INDEX($C$2:$C$5193,MATCH(ROWS(M$2:M4776),M$2:M$5193,0)),"")</f>
        <v/>
      </c>
      <c r="R4776" s="70" t="str">
        <f>IFERROR(INDEX($C$2:$C$5193,MATCH(ROWS(N$2:N4776),N$2:N$5193,0)),"")</f>
        <v/>
      </c>
      <c r="S4776" s="92" t="str">
        <f>IFERROR(INDEX($C$2:$C$5193,MATCH(ROWS(O$2:O4776),O$2:O$5193,0)),"")</f>
        <v/>
      </c>
    </row>
    <row r="4777" spans="1:19" x14ac:dyDescent="0.25">
      <c r="A4777" s="69">
        <v>1748</v>
      </c>
      <c r="B4777" s="69" t="s">
        <v>14421</v>
      </c>
      <c r="C4777" s="69" t="s">
        <v>14422</v>
      </c>
      <c r="D4777" s="69" t="s">
        <v>14414</v>
      </c>
      <c r="E4777" s="69" t="s">
        <v>22472</v>
      </c>
      <c r="F4777" s="69" t="s">
        <v>14423</v>
      </c>
      <c r="G4777" s="69" t="s">
        <v>14424</v>
      </c>
      <c r="H4777" s="69">
        <v>48.6252</v>
      </c>
      <c r="I4777" s="69">
        <v>17.828399999999998</v>
      </c>
      <c r="J4777" s="69">
        <v>545</v>
      </c>
      <c r="K4777" s="69">
        <v>1</v>
      </c>
      <c r="L4777" s="69">
        <f>COUNTIFS(Aéroports!$C$2:$C$5193,Aéroports!$C4777,Aéroports!$D$2:$D$5193,Aéroports!$D4777)</f>
        <v>1</v>
      </c>
      <c r="M4777" s="69" t="str">
        <f>IF(AND(Formulaire!$H$15=Aéroports!$E4777,--ISNUMBER(IFERROR(SEARCH(Formulaire!$H$16,$C4777,1),""))=1),MAX(M$1:M4776)+1,"")</f>
        <v/>
      </c>
      <c r="N4777" s="69" t="str">
        <f>IF(AND(Formulaire!$H$21=Aéroports!$E4777,--ISNUMBER(IFERROR(SEARCH(Formulaire!$H$22,$C4777,1),""))=1),MAX(N$1:N4776)+1,"")</f>
        <v/>
      </c>
      <c r="O4777" s="69" t="str">
        <f>IF(AND(Formulaire!$H$27=Aéroports!$E4777,--ISNUMBER(IFERROR(SEARCH(Formulaire!$H$28,$C4777,1),""))=1),MAX(O$1:O4776)+1,"")</f>
        <v/>
      </c>
      <c r="Q4777" s="91" t="str">
        <f>IFERROR(INDEX($C$2:$C$5193,MATCH(ROWS(M$2:M4777),M$2:M$5193,0)),"")</f>
        <v/>
      </c>
      <c r="R4777" s="70" t="str">
        <f>IFERROR(INDEX($C$2:$C$5193,MATCH(ROWS(N$2:N4777),N$2:N$5193,0)),"")</f>
        <v/>
      </c>
      <c r="S4777" s="92" t="str">
        <f>IFERROR(INDEX($C$2:$C$5193,MATCH(ROWS(O$2:O4777),O$2:O$5193,0)),"")</f>
        <v/>
      </c>
    </row>
    <row r="4778" spans="1:19" x14ac:dyDescent="0.25">
      <c r="A4778" s="68">
        <v>1751</v>
      </c>
      <c r="B4778" s="68" t="s">
        <v>14425</v>
      </c>
      <c r="C4778" s="68" t="s">
        <v>14426</v>
      </c>
      <c r="D4778" s="68" t="s">
        <v>14414</v>
      </c>
      <c r="E4778" s="68" t="s">
        <v>22472</v>
      </c>
      <c r="F4778" s="68" t="s">
        <v>14427</v>
      </c>
      <c r="G4778" s="68" t="s">
        <v>14428</v>
      </c>
      <c r="H4778" s="68">
        <v>49.073599999999999</v>
      </c>
      <c r="I4778" s="68">
        <v>20.241099999999999</v>
      </c>
      <c r="J4778" s="68">
        <v>2356</v>
      </c>
      <c r="K4778" s="68">
        <v>1</v>
      </c>
      <c r="L4778" s="68">
        <f>COUNTIFS(Aéroports!$C$2:$C$5193,Aéroports!$C4778,Aéroports!$D$2:$D$5193,Aéroports!$D4778)</f>
        <v>1</v>
      </c>
      <c r="M4778" s="68" t="str">
        <f>IF(AND(Formulaire!$H$15=Aéroports!$E4778,--ISNUMBER(IFERROR(SEARCH(Formulaire!$H$16,$C4778,1),""))=1),MAX(M$1:M4777)+1,"")</f>
        <v/>
      </c>
      <c r="N4778" s="68" t="str">
        <f>IF(AND(Formulaire!$H$21=Aéroports!$E4778,--ISNUMBER(IFERROR(SEARCH(Formulaire!$H$22,$C4778,1),""))=1),MAX(N$1:N4777)+1,"")</f>
        <v/>
      </c>
      <c r="O4778" s="68" t="str">
        <f>IF(AND(Formulaire!$H$27=Aéroports!$E4778,--ISNUMBER(IFERROR(SEARCH(Formulaire!$H$28,$C4778,1),""))=1),MAX(O$1:O4777)+1,"")</f>
        <v/>
      </c>
      <c r="Q4778" s="91" t="str">
        <f>IFERROR(INDEX($C$2:$C$5193,MATCH(ROWS(M$2:M4778),M$2:M$5193,0)),"")</f>
        <v/>
      </c>
      <c r="R4778" s="70" t="str">
        <f>IFERROR(INDEX($C$2:$C$5193,MATCH(ROWS(N$2:N4778),N$2:N$5193,0)),"")</f>
        <v/>
      </c>
      <c r="S4778" s="92" t="str">
        <f>IFERROR(INDEX($C$2:$C$5193,MATCH(ROWS(O$2:O4778),O$2:O$5193,0)),"")</f>
        <v/>
      </c>
    </row>
    <row r="4779" spans="1:19" x14ac:dyDescent="0.25">
      <c r="A4779" s="69">
        <v>1749</v>
      </c>
      <c r="B4779" s="69" t="s">
        <v>14429</v>
      </c>
      <c r="C4779" s="69" t="s">
        <v>14430</v>
      </c>
      <c r="D4779" s="69" t="s">
        <v>14414</v>
      </c>
      <c r="E4779" s="69" t="s">
        <v>22472</v>
      </c>
      <c r="F4779" s="69" t="s">
        <v>14431</v>
      </c>
      <c r="G4779" s="69" t="s">
        <v>14432</v>
      </c>
      <c r="H4779" s="69">
        <v>48.637799999999999</v>
      </c>
      <c r="I4779" s="69">
        <v>19.1341</v>
      </c>
      <c r="J4779" s="69">
        <v>1043</v>
      </c>
      <c r="K4779" s="69">
        <v>1</v>
      </c>
      <c r="L4779" s="69">
        <f>COUNTIFS(Aéroports!$C$2:$C$5193,Aéroports!$C4779,Aéroports!$D$2:$D$5193,Aéroports!$D4779)</f>
        <v>1</v>
      </c>
      <c r="M4779" s="69" t="str">
        <f>IF(AND(Formulaire!$H$15=Aéroports!$E4779,--ISNUMBER(IFERROR(SEARCH(Formulaire!$H$16,$C4779,1),""))=1),MAX(M$1:M4778)+1,"")</f>
        <v/>
      </c>
      <c r="N4779" s="69" t="str">
        <f>IF(AND(Formulaire!$H$21=Aéroports!$E4779,--ISNUMBER(IFERROR(SEARCH(Formulaire!$H$22,$C4779,1),""))=1),MAX(N$1:N4778)+1,"")</f>
        <v/>
      </c>
      <c r="O4779" s="69" t="str">
        <f>IF(AND(Formulaire!$H$27=Aéroports!$E4779,--ISNUMBER(IFERROR(SEARCH(Formulaire!$H$28,$C4779,1),""))=1),MAX(O$1:O4778)+1,"")</f>
        <v/>
      </c>
      <c r="Q4779" s="91" t="str">
        <f>IFERROR(INDEX($C$2:$C$5193,MATCH(ROWS(M$2:M4779),M$2:M$5193,0)),"")</f>
        <v/>
      </c>
      <c r="R4779" s="70" t="str">
        <f>IFERROR(INDEX($C$2:$C$5193,MATCH(ROWS(N$2:N4779),N$2:N$5193,0)),"")</f>
        <v/>
      </c>
      <c r="S4779" s="92" t="str">
        <f>IFERROR(INDEX($C$2:$C$5193,MATCH(ROWS(O$2:O4779),O$2:O$5193,0)),"")</f>
        <v/>
      </c>
    </row>
    <row r="4780" spans="1:19" x14ac:dyDescent="0.25">
      <c r="A4780" s="68">
        <v>5806</v>
      </c>
      <c r="B4780" s="68" t="s">
        <v>14433</v>
      </c>
      <c r="C4780" s="68" t="s">
        <v>14434</v>
      </c>
      <c r="D4780" s="68" t="s">
        <v>14414</v>
      </c>
      <c r="E4780" s="68" t="s">
        <v>22472</v>
      </c>
      <c r="F4780" s="68" t="s">
        <v>14435</v>
      </c>
      <c r="G4780" s="68" t="s">
        <v>14436</v>
      </c>
      <c r="H4780" s="68">
        <v>49.231499999999997</v>
      </c>
      <c r="I4780" s="68">
        <v>18.613499999999998</v>
      </c>
      <c r="J4780" s="68">
        <v>1020</v>
      </c>
      <c r="K4780" s="68">
        <v>1</v>
      </c>
      <c r="L4780" s="68">
        <f>COUNTIFS(Aéroports!$C$2:$C$5193,Aéroports!$C4780,Aéroports!$D$2:$D$5193,Aéroports!$D4780)</f>
        <v>1</v>
      </c>
      <c r="M4780" s="68" t="str">
        <f>IF(AND(Formulaire!$H$15=Aéroports!$E4780,--ISNUMBER(IFERROR(SEARCH(Formulaire!$H$16,$C4780,1),""))=1),MAX(M$1:M4779)+1,"")</f>
        <v/>
      </c>
      <c r="N4780" s="68" t="str">
        <f>IF(AND(Formulaire!$H$21=Aéroports!$E4780,--ISNUMBER(IFERROR(SEARCH(Formulaire!$H$22,$C4780,1),""))=1),MAX(N$1:N4779)+1,"")</f>
        <v/>
      </c>
      <c r="O4780" s="68" t="str">
        <f>IF(AND(Formulaire!$H$27=Aéroports!$E4780,--ISNUMBER(IFERROR(SEARCH(Formulaire!$H$28,$C4780,1),""))=1),MAX(O$1:O4779)+1,"")</f>
        <v/>
      </c>
      <c r="Q4780" s="91" t="str">
        <f>IFERROR(INDEX($C$2:$C$5193,MATCH(ROWS(M$2:M4780),M$2:M$5193,0)),"")</f>
        <v/>
      </c>
      <c r="R4780" s="70" t="str">
        <f>IFERROR(INDEX($C$2:$C$5193,MATCH(ROWS(N$2:N4780),N$2:N$5193,0)),"")</f>
        <v/>
      </c>
      <c r="S4780" s="92" t="str">
        <f>IFERROR(INDEX($C$2:$C$5193,MATCH(ROWS(O$2:O4780),O$2:O$5193,0)),"")</f>
        <v/>
      </c>
    </row>
    <row r="4781" spans="1:19" x14ac:dyDescent="0.25">
      <c r="A4781" s="69">
        <v>1569</v>
      </c>
      <c r="B4781" s="69" t="s">
        <v>14437</v>
      </c>
      <c r="C4781" s="69" t="s">
        <v>14438</v>
      </c>
      <c r="D4781" s="69" t="s">
        <v>14439</v>
      </c>
      <c r="E4781" s="69" t="s">
        <v>22473</v>
      </c>
      <c r="F4781" s="69" t="s">
        <v>14440</v>
      </c>
      <c r="G4781" s="69" t="s">
        <v>14441</v>
      </c>
      <c r="H4781" s="69">
        <v>46.223700000000001</v>
      </c>
      <c r="I4781" s="69">
        <v>14.457599999999999</v>
      </c>
      <c r="J4781" s="69">
        <v>1273</v>
      </c>
      <c r="K4781" s="69">
        <v>1</v>
      </c>
      <c r="L4781" s="69">
        <f>COUNTIFS(Aéroports!$C$2:$C$5193,Aéroports!$C4781,Aéroports!$D$2:$D$5193,Aéroports!$D4781)</f>
        <v>1</v>
      </c>
      <c r="M4781" s="69" t="str">
        <f>IF(AND(Formulaire!$H$15=Aéroports!$E4781,--ISNUMBER(IFERROR(SEARCH(Formulaire!$H$16,$C4781,1),""))=1),MAX(M$1:M4780)+1,"")</f>
        <v/>
      </c>
      <c r="N4781" s="69" t="str">
        <f>IF(AND(Formulaire!$H$21=Aéroports!$E4781,--ISNUMBER(IFERROR(SEARCH(Formulaire!$H$22,$C4781,1),""))=1),MAX(N$1:N4780)+1,"")</f>
        <v/>
      </c>
      <c r="O4781" s="69" t="str">
        <f>IF(AND(Formulaire!$H$27=Aéroports!$E4781,--ISNUMBER(IFERROR(SEARCH(Formulaire!$H$28,$C4781,1),""))=1),MAX(O$1:O4780)+1,"")</f>
        <v/>
      </c>
      <c r="Q4781" s="91" t="str">
        <f>IFERROR(INDEX($C$2:$C$5193,MATCH(ROWS(M$2:M4781),M$2:M$5193,0)),"")</f>
        <v/>
      </c>
      <c r="R4781" s="70" t="str">
        <f>IFERROR(INDEX($C$2:$C$5193,MATCH(ROWS(N$2:N4781),N$2:N$5193,0)),"")</f>
        <v/>
      </c>
      <c r="S4781" s="92" t="str">
        <f>IFERROR(INDEX($C$2:$C$5193,MATCH(ROWS(O$2:O4781),O$2:O$5193,0)),"")</f>
        <v/>
      </c>
    </row>
    <row r="4782" spans="1:19" x14ac:dyDescent="0.25">
      <c r="A4782" s="68">
        <v>1570</v>
      </c>
      <c r="B4782" s="68" t="s">
        <v>14442</v>
      </c>
      <c r="C4782" s="68" t="s">
        <v>14443</v>
      </c>
      <c r="D4782" s="68" t="s">
        <v>14439</v>
      </c>
      <c r="E4782" s="68" t="s">
        <v>22473</v>
      </c>
      <c r="F4782" s="68" t="s">
        <v>14444</v>
      </c>
      <c r="G4782" s="68" t="s">
        <v>14445</v>
      </c>
      <c r="H4782" s="68">
        <v>46.479900000000001</v>
      </c>
      <c r="I4782" s="68">
        <v>15.6861</v>
      </c>
      <c r="J4782" s="68">
        <v>876</v>
      </c>
      <c r="K4782" s="68">
        <v>1</v>
      </c>
      <c r="L4782" s="68">
        <f>COUNTIFS(Aéroports!$C$2:$C$5193,Aéroports!$C4782,Aéroports!$D$2:$D$5193,Aéroports!$D4782)</f>
        <v>1</v>
      </c>
      <c r="M4782" s="68" t="str">
        <f>IF(AND(Formulaire!$H$15=Aéroports!$E4782,--ISNUMBER(IFERROR(SEARCH(Formulaire!$H$16,$C4782,1),""))=1),MAX(M$1:M4781)+1,"")</f>
        <v/>
      </c>
      <c r="N4782" s="68" t="str">
        <f>IF(AND(Formulaire!$H$21=Aéroports!$E4782,--ISNUMBER(IFERROR(SEARCH(Formulaire!$H$22,$C4782,1),""))=1),MAX(N$1:N4781)+1,"")</f>
        <v/>
      </c>
      <c r="O4782" s="68" t="str">
        <f>IF(AND(Formulaire!$H$27=Aéroports!$E4782,--ISNUMBER(IFERROR(SEARCH(Formulaire!$H$28,$C4782,1),""))=1),MAX(O$1:O4781)+1,"")</f>
        <v/>
      </c>
      <c r="Q4782" s="91" t="str">
        <f>IFERROR(INDEX($C$2:$C$5193,MATCH(ROWS(M$2:M4782),M$2:M$5193,0)),"")</f>
        <v/>
      </c>
      <c r="R4782" s="70" t="str">
        <f>IFERROR(INDEX($C$2:$C$5193,MATCH(ROWS(N$2:N4782),N$2:N$5193,0)),"")</f>
        <v/>
      </c>
      <c r="S4782" s="92" t="str">
        <f>IFERROR(INDEX($C$2:$C$5193,MATCH(ROWS(O$2:O4782),O$2:O$5193,0)),"")</f>
        <v/>
      </c>
    </row>
    <row r="4783" spans="1:19" x14ac:dyDescent="0.25">
      <c r="A4783" s="69">
        <v>1571</v>
      </c>
      <c r="B4783" s="69" t="s">
        <v>14446</v>
      </c>
      <c r="C4783" s="69" t="s">
        <v>14447</v>
      </c>
      <c r="D4783" s="69" t="s">
        <v>14439</v>
      </c>
      <c r="E4783" s="69" t="s">
        <v>22473</v>
      </c>
      <c r="F4783" s="69" t="s">
        <v>14448</v>
      </c>
      <c r="G4783" s="69" t="s">
        <v>14449</v>
      </c>
      <c r="H4783" s="69">
        <v>45.473399999999998</v>
      </c>
      <c r="I4783" s="69">
        <v>13.615</v>
      </c>
      <c r="J4783" s="69">
        <v>7</v>
      </c>
      <c r="K4783" s="69">
        <v>1</v>
      </c>
      <c r="L4783" s="69">
        <f>COUNTIFS(Aéroports!$C$2:$C$5193,Aéroports!$C4783,Aéroports!$D$2:$D$5193,Aéroports!$D4783)</f>
        <v>1</v>
      </c>
      <c r="M4783" s="69" t="str">
        <f>IF(AND(Formulaire!$H$15=Aéroports!$E4783,--ISNUMBER(IFERROR(SEARCH(Formulaire!$H$16,$C4783,1),""))=1),MAX(M$1:M4782)+1,"")</f>
        <v/>
      </c>
      <c r="N4783" s="69" t="str">
        <f>IF(AND(Formulaire!$H$21=Aéroports!$E4783,--ISNUMBER(IFERROR(SEARCH(Formulaire!$H$22,$C4783,1),""))=1),MAX(N$1:N4782)+1,"")</f>
        <v/>
      </c>
      <c r="O4783" s="69" t="str">
        <f>IF(AND(Formulaire!$H$27=Aéroports!$E4783,--ISNUMBER(IFERROR(SEARCH(Formulaire!$H$28,$C4783,1),""))=1),MAX(O$1:O4782)+1,"")</f>
        <v/>
      </c>
      <c r="Q4783" s="91" t="str">
        <f>IFERROR(INDEX($C$2:$C$5193,MATCH(ROWS(M$2:M4783),M$2:M$5193,0)),"")</f>
        <v/>
      </c>
      <c r="R4783" s="70" t="str">
        <f>IFERROR(INDEX($C$2:$C$5193,MATCH(ROWS(N$2:N4783),N$2:N$5193,0)),"")</f>
        <v/>
      </c>
      <c r="S4783" s="92" t="str">
        <f>IFERROR(INDEX($C$2:$C$5193,MATCH(ROWS(O$2:O4783),O$2:O$5193,0)),"")</f>
        <v/>
      </c>
    </row>
    <row r="4784" spans="1:19" x14ac:dyDescent="0.25">
      <c r="A4784" s="68">
        <v>5685</v>
      </c>
      <c r="B4784" s="68" t="s">
        <v>14542</v>
      </c>
      <c r="C4784" s="68" t="s">
        <v>14543</v>
      </c>
      <c r="D4784" s="68" t="s">
        <v>14544</v>
      </c>
      <c r="E4784" s="68" t="s">
        <v>22475</v>
      </c>
      <c r="F4784" s="68" t="s">
        <v>14545</v>
      </c>
      <c r="G4784" s="68" t="s">
        <v>14546</v>
      </c>
      <c r="H4784" s="68">
        <v>11.9582</v>
      </c>
      <c r="I4784" s="68">
        <v>50.747999999999998</v>
      </c>
      <c r="J4784" s="68">
        <v>6</v>
      </c>
      <c r="K4784" s="68">
        <v>3</v>
      </c>
      <c r="L4784" s="68">
        <f>COUNTIFS(Aéroports!$C$2:$C$5193,Aéroports!$C4784,Aéroports!$D$2:$D$5193,Aéroports!$D4784)</f>
        <v>1</v>
      </c>
      <c r="M4784" s="68" t="str">
        <f>IF(AND(Formulaire!$H$15=Aéroports!$E4784,--ISNUMBER(IFERROR(SEARCH(Formulaire!$H$16,$C4784,1),""))=1),MAX(M$1:M4783)+1,"")</f>
        <v/>
      </c>
      <c r="N4784" s="68" t="str">
        <f>IF(AND(Formulaire!$H$21=Aéroports!$E4784,--ISNUMBER(IFERROR(SEARCH(Formulaire!$H$22,$C4784,1),""))=1),MAX(N$1:N4783)+1,"")</f>
        <v/>
      </c>
      <c r="O4784" s="68" t="str">
        <f>IF(AND(Formulaire!$H$27=Aéroports!$E4784,--ISNUMBER(IFERROR(SEARCH(Formulaire!$H$28,$C4784,1),""))=1),MAX(O$1:O4783)+1,"")</f>
        <v/>
      </c>
      <c r="Q4784" s="91" t="str">
        <f>IFERROR(INDEX($C$2:$C$5193,MATCH(ROWS(M$2:M4784),M$2:M$5193,0)),"")</f>
        <v/>
      </c>
      <c r="R4784" s="70" t="str">
        <f>IFERROR(INDEX($C$2:$C$5193,MATCH(ROWS(N$2:N4784),N$2:N$5193,0)),"")</f>
        <v/>
      </c>
      <c r="S4784" s="92" t="str">
        <f>IFERROR(INDEX($C$2:$C$5193,MATCH(ROWS(O$2:O4784),O$2:O$5193,0)),"")</f>
        <v/>
      </c>
    </row>
    <row r="4785" spans="1:19" x14ac:dyDescent="0.25">
      <c r="A4785" s="69">
        <v>1122</v>
      </c>
      <c r="B4785" s="69" t="s">
        <v>14547</v>
      </c>
      <c r="C4785" s="69" t="s">
        <v>14548</v>
      </c>
      <c r="D4785" s="69" t="s">
        <v>14544</v>
      </c>
      <c r="E4785" s="69" t="s">
        <v>22475</v>
      </c>
      <c r="F4785" s="69" t="s">
        <v>14549</v>
      </c>
      <c r="G4785" s="69" t="s">
        <v>14550</v>
      </c>
      <c r="H4785" s="69">
        <v>10.389200000000001</v>
      </c>
      <c r="I4785" s="69">
        <v>44.941099999999999</v>
      </c>
      <c r="J4785" s="69">
        <v>30</v>
      </c>
      <c r="K4785" s="69">
        <v>3</v>
      </c>
      <c r="L4785" s="69">
        <f>COUNTIFS(Aéroports!$C$2:$C$5193,Aéroports!$C4785,Aéroports!$D$2:$D$5193,Aéroports!$D4785)</f>
        <v>1</v>
      </c>
      <c r="M4785" s="69" t="str">
        <f>IF(AND(Formulaire!$H$15=Aéroports!$E4785,--ISNUMBER(IFERROR(SEARCH(Formulaire!$H$16,$C4785,1),""))=1),MAX(M$1:M4784)+1,"")</f>
        <v/>
      </c>
      <c r="N4785" s="69" t="str">
        <f>IF(AND(Formulaire!$H$21=Aéroports!$E4785,--ISNUMBER(IFERROR(SEARCH(Formulaire!$H$22,$C4785,1),""))=1),MAX(N$1:N4784)+1,"")</f>
        <v/>
      </c>
      <c r="O4785" s="69" t="str">
        <f>IF(AND(Formulaire!$H$27=Aéroports!$E4785,--ISNUMBER(IFERROR(SEARCH(Formulaire!$H$28,$C4785,1),""))=1),MAX(O$1:O4784)+1,"")</f>
        <v/>
      </c>
      <c r="Q4785" s="91" t="str">
        <f>IFERROR(INDEX($C$2:$C$5193,MATCH(ROWS(M$2:M4785),M$2:M$5193,0)),"")</f>
        <v/>
      </c>
      <c r="R4785" s="70" t="str">
        <f>IFERROR(INDEX($C$2:$C$5193,MATCH(ROWS(N$2:N4785),N$2:N$5193,0)),"")</f>
        <v/>
      </c>
      <c r="S4785" s="92" t="str">
        <f>IFERROR(INDEX($C$2:$C$5193,MATCH(ROWS(O$2:O4785),O$2:O$5193,0)),"")</f>
        <v/>
      </c>
    </row>
    <row r="4786" spans="1:19" x14ac:dyDescent="0.25">
      <c r="A4786" s="68">
        <v>5686</v>
      </c>
      <c r="B4786" s="68" t="s">
        <v>14551</v>
      </c>
      <c r="C4786" s="68" t="s">
        <v>14552</v>
      </c>
      <c r="D4786" s="68" t="s">
        <v>14544</v>
      </c>
      <c r="E4786" s="68" t="s">
        <v>22475</v>
      </c>
      <c r="F4786" s="68" t="s">
        <v>14553</v>
      </c>
      <c r="G4786" s="68" t="s">
        <v>14554</v>
      </c>
      <c r="H4786" s="68">
        <v>11.2753</v>
      </c>
      <c r="I4786" s="68">
        <v>49.1494</v>
      </c>
      <c r="J4786" s="68">
        <v>3</v>
      </c>
      <c r="K4786" s="68">
        <v>3</v>
      </c>
      <c r="L4786" s="68">
        <f>COUNTIFS(Aéroports!$C$2:$C$5193,Aéroports!$C4786,Aéroports!$D$2:$D$5193,Aéroports!$D4786)</f>
        <v>1</v>
      </c>
      <c r="M4786" s="68" t="str">
        <f>IF(AND(Formulaire!$H$15=Aéroports!$E4786,--ISNUMBER(IFERROR(SEARCH(Formulaire!$H$16,$C4786,1),""))=1),MAX(M$1:M4785)+1,"")</f>
        <v/>
      </c>
      <c r="N4786" s="68" t="str">
        <f>IF(AND(Formulaire!$H$21=Aéroports!$E4786,--ISNUMBER(IFERROR(SEARCH(Formulaire!$H$22,$C4786,1),""))=1),MAX(N$1:N4785)+1,"")</f>
        <v/>
      </c>
      <c r="O4786" s="68" t="str">
        <f>IF(AND(Formulaire!$H$27=Aéroports!$E4786,--ISNUMBER(IFERROR(SEARCH(Formulaire!$H$28,$C4786,1),""))=1),MAX(O$1:O4785)+1,"")</f>
        <v/>
      </c>
      <c r="Q4786" s="91" t="str">
        <f>IFERROR(INDEX($C$2:$C$5193,MATCH(ROWS(M$2:M4786),M$2:M$5193,0)),"")</f>
        <v/>
      </c>
      <c r="R4786" s="70" t="str">
        <f>IFERROR(INDEX($C$2:$C$5193,MATCH(ROWS(N$2:N4786),N$2:N$5193,0)),"")</f>
        <v/>
      </c>
      <c r="S4786" s="92" t="str">
        <f>IFERROR(INDEX($C$2:$C$5193,MATCH(ROWS(O$2:O4786),O$2:O$5193,0)),"")</f>
        <v/>
      </c>
    </row>
    <row r="4787" spans="1:19" x14ac:dyDescent="0.25">
      <c r="A4787" s="69">
        <v>5689</v>
      </c>
      <c r="B4787" s="69" t="s">
        <v>14555</v>
      </c>
      <c r="C4787" s="69" t="s">
        <v>14556</v>
      </c>
      <c r="D4787" s="69" t="s">
        <v>14544</v>
      </c>
      <c r="E4787" s="69" t="s">
        <v>22475</v>
      </c>
      <c r="F4787" s="69" t="s">
        <v>14557</v>
      </c>
      <c r="G4787" s="69" t="s">
        <v>14558</v>
      </c>
      <c r="H4787" s="69">
        <v>9.5274999999999999</v>
      </c>
      <c r="I4787" s="69">
        <v>45.554900000000004</v>
      </c>
      <c r="J4787" s="69">
        <v>3400</v>
      </c>
      <c r="K4787" s="69">
        <v>3</v>
      </c>
      <c r="L4787" s="69">
        <f>COUNTIFS(Aéroports!$C$2:$C$5193,Aéroports!$C4787,Aéroports!$D$2:$D$5193,Aéroports!$D4787)</f>
        <v>1</v>
      </c>
      <c r="M4787" s="69" t="str">
        <f>IF(AND(Formulaire!$H$15=Aéroports!$E4787,--ISNUMBER(IFERROR(SEARCH(Formulaire!$H$16,$C4787,1),""))=1),MAX(M$1:M4786)+1,"")</f>
        <v/>
      </c>
      <c r="N4787" s="69" t="str">
        <f>IF(AND(Formulaire!$H$21=Aéroports!$E4787,--ISNUMBER(IFERROR(SEARCH(Formulaire!$H$22,$C4787,1),""))=1),MAX(N$1:N4786)+1,"")</f>
        <v/>
      </c>
      <c r="O4787" s="69" t="str">
        <f>IF(AND(Formulaire!$H$27=Aéroports!$E4787,--ISNUMBER(IFERROR(SEARCH(Formulaire!$H$28,$C4787,1),""))=1),MAX(O$1:O4786)+1,"")</f>
        <v/>
      </c>
      <c r="Q4787" s="91" t="str">
        <f>IFERROR(INDEX($C$2:$C$5193,MATCH(ROWS(M$2:M4787),M$2:M$5193,0)),"")</f>
        <v/>
      </c>
      <c r="R4787" s="70" t="str">
        <f>IFERROR(INDEX($C$2:$C$5193,MATCH(ROWS(N$2:N4787),N$2:N$5193,0)),"")</f>
        <v/>
      </c>
      <c r="S4787" s="92" t="str">
        <f>IFERROR(INDEX($C$2:$C$5193,MATCH(ROWS(O$2:O4787),O$2:O$5193,0)),"")</f>
        <v/>
      </c>
    </row>
    <row r="4788" spans="1:19" x14ac:dyDescent="0.25">
      <c r="A4788" s="68">
        <v>5688</v>
      </c>
      <c r="B4788" s="68" t="s">
        <v>14559</v>
      </c>
      <c r="C4788" s="68" t="s">
        <v>14560</v>
      </c>
      <c r="D4788" s="68" t="s">
        <v>14544</v>
      </c>
      <c r="E4788" s="68" t="s">
        <v>22475</v>
      </c>
      <c r="F4788" s="68" t="s">
        <v>14561</v>
      </c>
      <c r="G4788" s="68" t="s">
        <v>14562</v>
      </c>
      <c r="H4788" s="68">
        <v>6.7808299999999999</v>
      </c>
      <c r="I4788" s="68">
        <v>47.454700000000003</v>
      </c>
      <c r="J4788" s="68">
        <v>975</v>
      </c>
      <c r="K4788" s="68">
        <v>3</v>
      </c>
      <c r="L4788" s="68">
        <f>COUNTIFS(Aéroports!$C$2:$C$5193,Aéroports!$C4788,Aéroports!$D$2:$D$5193,Aéroports!$D4788)</f>
        <v>1</v>
      </c>
      <c r="M4788" s="68" t="str">
        <f>IF(AND(Formulaire!$H$15=Aéroports!$E4788,--ISNUMBER(IFERROR(SEARCH(Formulaire!$H$16,$C4788,1),""))=1),MAX(M$1:M4787)+1,"")</f>
        <v/>
      </c>
      <c r="N4788" s="68" t="str">
        <f>IF(AND(Formulaire!$H$21=Aéroports!$E4788,--ISNUMBER(IFERROR(SEARCH(Formulaire!$H$22,$C4788,1),""))=1),MAX(N$1:N4787)+1,"")</f>
        <v/>
      </c>
      <c r="O4788" s="68" t="str">
        <f>IF(AND(Formulaire!$H$27=Aéroports!$E4788,--ISNUMBER(IFERROR(SEARCH(Formulaire!$H$28,$C4788,1),""))=1),MAX(O$1:O4787)+1,"")</f>
        <v/>
      </c>
      <c r="Q4788" s="91" t="str">
        <f>IFERROR(INDEX($C$2:$C$5193,MATCH(ROWS(M$2:M4788),M$2:M$5193,0)),"")</f>
        <v/>
      </c>
      <c r="R4788" s="70" t="str">
        <f>IFERROR(INDEX($C$2:$C$5193,MATCH(ROWS(N$2:N4788),N$2:N$5193,0)),"")</f>
        <v/>
      </c>
      <c r="S4788" s="92" t="str">
        <f>IFERROR(INDEX($C$2:$C$5193,MATCH(ROWS(O$2:O4788),O$2:O$5193,0)),"")</f>
        <v/>
      </c>
    </row>
    <row r="4789" spans="1:19" x14ac:dyDescent="0.25">
      <c r="A4789" s="69">
        <v>1121</v>
      </c>
      <c r="B4789" s="69" t="s">
        <v>14563</v>
      </c>
      <c r="C4789" s="69" t="s">
        <v>14564</v>
      </c>
      <c r="D4789" s="69" t="s">
        <v>14544</v>
      </c>
      <c r="E4789" s="69" t="s">
        <v>22475</v>
      </c>
      <c r="F4789" s="69" t="s">
        <v>14565</v>
      </c>
      <c r="G4789" s="69" t="s">
        <v>14566</v>
      </c>
      <c r="H4789" s="69">
        <v>9.5181699999999996</v>
      </c>
      <c r="I4789" s="69">
        <v>44.088799999999999</v>
      </c>
      <c r="J4789" s="69">
        <v>4423</v>
      </c>
      <c r="K4789" s="69">
        <v>3</v>
      </c>
      <c r="L4789" s="69">
        <f>COUNTIFS(Aéroports!$C$2:$C$5193,Aéroports!$C4789,Aéroports!$D$2:$D$5193,Aéroports!$D4789)</f>
        <v>1</v>
      </c>
      <c r="M4789" s="69" t="str">
        <f>IF(AND(Formulaire!$H$15=Aéroports!$E4789,--ISNUMBER(IFERROR(SEARCH(Formulaire!$H$16,$C4789,1),""))=1),MAX(M$1:M4788)+1,"")</f>
        <v/>
      </c>
      <c r="N4789" s="69" t="str">
        <f>IF(AND(Formulaire!$H$21=Aéroports!$E4789,--ISNUMBER(IFERROR(SEARCH(Formulaire!$H$22,$C4789,1),""))=1),MAX(N$1:N4788)+1,"")</f>
        <v/>
      </c>
      <c r="O4789" s="69" t="str">
        <f>IF(AND(Formulaire!$H$27=Aéroports!$E4789,--ISNUMBER(IFERROR(SEARCH(Formulaire!$H$28,$C4789,1),""))=1),MAX(O$1:O4788)+1,"")</f>
        <v/>
      </c>
      <c r="Q4789" s="91" t="str">
        <f>IFERROR(INDEX($C$2:$C$5193,MATCH(ROWS(M$2:M4789),M$2:M$5193,0)),"")</f>
        <v/>
      </c>
      <c r="R4789" s="70" t="str">
        <f>IFERROR(INDEX($C$2:$C$5193,MATCH(ROWS(N$2:N4789),N$2:N$5193,0)),"")</f>
        <v/>
      </c>
      <c r="S4789" s="92" t="str">
        <f>IFERROR(INDEX($C$2:$C$5193,MATCH(ROWS(O$2:O4789),O$2:O$5193,0)),"")</f>
        <v/>
      </c>
    </row>
    <row r="4790" spans="1:19" x14ac:dyDescent="0.25">
      <c r="A4790" s="68">
        <v>1123</v>
      </c>
      <c r="B4790" s="68" t="s">
        <v>14567</v>
      </c>
      <c r="C4790" s="68" t="s">
        <v>14568</v>
      </c>
      <c r="D4790" s="68" t="s">
        <v>14544</v>
      </c>
      <c r="E4790" s="68" t="s">
        <v>22475</v>
      </c>
      <c r="F4790" s="68" t="s">
        <v>14569</v>
      </c>
      <c r="G4790" s="68" t="s">
        <v>14570</v>
      </c>
      <c r="H4790" s="68">
        <v>-0.37735299999999999</v>
      </c>
      <c r="I4790" s="68">
        <v>42.459200000000003</v>
      </c>
      <c r="J4790" s="68">
        <v>49</v>
      </c>
      <c r="K4790" s="68">
        <v>3</v>
      </c>
      <c r="L4790" s="68">
        <f>COUNTIFS(Aéroports!$C$2:$C$5193,Aéroports!$C4790,Aéroports!$D$2:$D$5193,Aéroports!$D4790)</f>
        <v>1</v>
      </c>
      <c r="M4790" s="68" t="str">
        <f>IF(AND(Formulaire!$H$15=Aéroports!$E4790,--ISNUMBER(IFERROR(SEARCH(Formulaire!$H$16,$C4790,1),""))=1),MAX(M$1:M4789)+1,"")</f>
        <v/>
      </c>
      <c r="N4790" s="68" t="str">
        <f>IF(AND(Formulaire!$H$21=Aéroports!$E4790,--ISNUMBER(IFERROR(SEARCH(Formulaire!$H$22,$C4790,1),""))=1),MAX(N$1:N4789)+1,"")</f>
        <v/>
      </c>
      <c r="O4790" s="68" t="str">
        <f>IF(AND(Formulaire!$H$27=Aéroports!$E4790,--ISNUMBER(IFERROR(SEARCH(Formulaire!$H$28,$C4790,1),""))=1),MAX(O$1:O4789)+1,"")</f>
        <v/>
      </c>
      <c r="Q4790" s="91" t="str">
        <f>IFERROR(INDEX($C$2:$C$5193,MATCH(ROWS(M$2:M4790),M$2:M$5193,0)),"")</f>
        <v/>
      </c>
      <c r="R4790" s="70" t="str">
        <f>IFERROR(INDEX($C$2:$C$5193,MATCH(ROWS(N$2:N4790),N$2:N$5193,0)),"")</f>
        <v/>
      </c>
      <c r="S4790" s="92" t="str">
        <f>IFERROR(INDEX($C$2:$C$5193,MATCH(ROWS(O$2:O4790),O$2:O$5193,0)),"")</f>
        <v/>
      </c>
    </row>
    <row r="4791" spans="1:19" x14ac:dyDescent="0.25">
      <c r="A4791" s="69">
        <v>5687</v>
      </c>
      <c r="B4791" s="69" t="s">
        <v>14571</v>
      </c>
      <c r="C4791" s="69" t="s">
        <v>14572</v>
      </c>
      <c r="D4791" s="69" t="s">
        <v>14544</v>
      </c>
      <c r="E4791" s="69" t="s">
        <v>22475</v>
      </c>
      <c r="F4791" s="69" t="s">
        <v>14573</v>
      </c>
      <c r="G4791" s="69" t="s">
        <v>14574</v>
      </c>
      <c r="H4791" s="69">
        <v>2.01444</v>
      </c>
      <c r="I4791" s="69">
        <v>45.304699999999997</v>
      </c>
      <c r="J4791" s="69">
        <v>29</v>
      </c>
      <c r="K4791" s="69">
        <v>3</v>
      </c>
      <c r="L4791" s="69">
        <f>COUNTIFS(Aéroports!$C$2:$C$5193,Aéroports!$C4791,Aéroports!$D$2:$D$5193,Aéroports!$D4791)</f>
        <v>1</v>
      </c>
      <c r="M4791" s="69" t="str">
        <f>IF(AND(Formulaire!$H$15=Aéroports!$E4791,--ISNUMBER(IFERROR(SEARCH(Formulaire!$H$16,$C4791,1),""))=1),MAX(M$1:M4790)+1,"")</f>
        <v/>
      </c>
      <c r="N4791" s="69" t="str">
        <f>IF(AND(Formulaire!$H$21=Aéroports!$E4791,--ISNUMBER(IFERROR(SEARCH(Formulaire!$H$22,$C4791,1),""))=1),MAX(N$1:N4790)+1,"")</f>
        <v/>
      </c>
      <c r="O4791" s="69" t="str">
        <f>IF(AND(Formulaire!$H$27=Aéroports!$E4791,--ISNUMBER(IFERROR(SEARCH(Formulaire!$H$28,$C4791,1),""))=1),MAX(O$1:O4790)+1,"")</f>
        <v/>
      </c>
      <c r="Q4791" s="91" t="str">
        <f>IFERROR(INDEX($C$2:$C$5193,MATCH(ROWS(M$2:M4791),M$2:M$5193,0)),"")</f>
        <v/>
      </c>
      <c r="R4791" s="70" t="str">
        <f>IFERROR(INDEX($C$2:$C$5193,MATCH(ROWS(N$2:N4791),N$2:N$5193,0)),"")</f>
        <v/>
      </c>
      <c r="S4791" s="92" t="str">
        <f>IFERROR(INDEX($C$2:$C$5193,MATCH(ROWS(O$2:O4791),O$2:O$5193,0)),"")</f>
        <v/>
      </c>
    </row>
    <row r="4792" spans="1:19" x14ac:dyDescent="0.25">
      <c r="A4792" s="68">
        <v>5700</v>
      </c>
      <c r="B4792" s="68" t="s">
        <v>15097</v>
      </c>
      <c r="C4792" s="68" t="s">
        <v>15098</v>
      </c>
      <c r="D4792" s="68" t="s">
        <v>15099</v>
      </c>
      <c r="E4792" s="68" t="s">
        <v>22480</v>
      </c>
      <c r="F4792" s="68" t="s">
        <v>15100</v>
      </c>
      <c r="G4792" s="68" t="s">
        <v>15101</v>
      </c>
      <c r="H4792" s="68">
        <v>17.710339999999999</v>
      </c>
      <c r="I4792" s="68">
        <v>34.057020000000001</v>
      </c>
      <c r="J4792" s="68">
        <v>1181</v>
      </c>
      <c r="K4792" s="68">
        <v>3</v>
      </c>
      <c r="L4792" s="68">
        <f>COUNTIFS(Aéroports!$C$2:$C$5193,Aéroports!$C4792,Aéroports!$D$2:$D$5193,Aéroports!$D4792)</f>
        <v>1</v>
      </c>
      <c r="M4792" s="68" t="str">
        <f>IF(AND(Formulaire!$H$15=Aéroports!$E4792,--ISNUMBER(IFERROR(SEARCH(Formulaire!$H$16,$C4792,1),""))=1),MAX(M$1:M4791)+1,"")</f>
        <v/>
      </c>
      <c r="N4792" s="68" t="str">
        <f>IF(AND(Formulaire!$H$21=Aéroports!$E4792,--ISNUMBER(IFERROR(SEARCH(Formulaire!$H$22,$C4792,1),""))=1),MAX(N$1:N4791)+1,"")</f>
        <v/>
      </c>
      <c r="O4792" s="68" t="str">
        <f>IF(AND(Formulaire!$H$27=Aéroports!$E4792,--ISNUMBER(IFERROR(SEARCH(Formulaire!$H$28,$C4792,1),""))=1),MAX(O$1:O4791)+1,"")</f>
        <v/>
      </c>
      <c r="Q4792" s="91" t="str">
        <f>IFERROR(INDEX($C$2:$C$5193,MATCH(ROWS(M$2:M4792),M$2:M$5193,0)),"")</f>
        <v/>
      </c>
      <c r="R4792" s="70" t="str">
        <f>IFERROR(INDEX($C$2:$C$5193,MATCH(ROWS(N$2:N4792),N$2:N$5193,0)),"")</f>
        <v/>
      </c>
      <c r="S4792" s="92" t="str">
        <f>IFERROR(INDEX($C$2:$C$5193,MATCH(ROWS(O$2:O4792),O$2:O$5193,0)),"")</f>
        <v/>
      </c>
    </row>
    <row r="4793" spans="1:19" x14ac:dyDescent="0.25">
      <c r="A4793" s="69">
        <v>1167</v>
      </c>
      <c r="B4793" s="69" t="s">
        <v>15102</v>
      </c>
      <c r="C4793" s="69" t="s">
        <v>15103</v>
      </c>
      <c r="D4793" s="69" t="s">
        <v>15099</v>
      </c>
      <c r="E4793" s="69" t="s">
        <v>22480</v>
      </c>
      <c r="F4793" s="69" t="s">
        <v>15104</v>
      </c>
      <c r="G4793" s="69" t="s">
        <v>15105</v>
      </c>
      <c r="H4793" s="69">
        <v>19.1539</v>
      </c>
      <c r="I4793" s="69">
        <v>30.430099999999999</v>
      </c>
      <c r="J4793" s="69">
        <v>772</v>
      </c>
      <c r="K4793" s="69">
        <v>3</v>
      </c>
      <c r="L4793" s="69">
        <f>COUNTIFS(Aéroports!$C$2:$C$5193,Aéroports!$C4793,Aéroports!$D$2:$D$5193,Aéroports!$D4793)</f>
        <v>1</v>
      </c>
      <c r="M4793" s="69" t="str">
        <f>IF(AND(Formulaire!$H$15=Aéroports!$E4793,--ISNUMBER(IFERROR(SEARCH(Formulaire!$H$16,$C4793,1),""))=1),MAX(M$1:M4792)+1,"")</f>
        <v/>
      </c>
      <c r="N4793" s="69" t="str">
        <f>IF(AND(Formulaire!$H$21=Aéroports!$E4793,--ISNUMBER(IFERROR(SEARCH(Formulaire!$H$22,$C4793,1),""))=1),MAX(N$1:N4792)+1,"")</f>
        <v/>
      </c>
      <c r="O4793" s="69" t="str">
        <f>IF(AND(Formulaire!$H$27=Aéroports!$E4793,--ISNUMBER(IFERROR(SEARCH(Formulaire!$H$28,$C4793,1),""))=1),MAX(O$1:O4792)+1,"")</f>
        <v/>
      </c>
      <c r="Q4793" s="91" t="str">
        <f>IFERROR(INDEX($C$2:$C$5193,MATCH(ROWS(M$2:M4793),M$2:M$5193,0)),"")</f>
        <v/>
      </c>
      <c r="R4793" s="70" t="str">
        <f>IFERROR(INDEX($C$2:$C$5193,MATCH(ROWS(N$2:N4793),N$2:N$5193,0)),"")</f>
        <v/>
      </c>
      <c r="S4793" s="92" t="str">
        <f>IFERROR(INDEX($C$2:$C$5193,MATCH(ROWS(O$2:O4793),O$2:O$5193,0)),"")</f>
        <v/>
      </c>
    </row>
    <row r="4794" spans="1:19" x14ac:dyDescent="0.25">
      <c r="A4794" s="68">
        <v>1169</v>
      </c>
      <c r="B4794" s="68" t="s">
        <v>15106</v>
      </c>
      <c r="C4794" s="68" t="s">
        <v>15107</v>
      </c>
      <c r="D4794" s="68" t="s">
        <v>15099</v>
      </c>
      <c r="E4794" s="68" t="s">
        <v>22480</v>
      </c>
      <c r="F4794" s="68" t="s">
        <v>15108</v>
      </c>
      <c r="G4794" s="68" t="s">
        <v>15109</v>
      </c>
      <c r="H4794" s="68">
        <v>13.6149</v>
      </c>
      <c r="I4794" s="68">
        <v>25.3246</v>
      </c>
      <c r="J4794" s="68">
        <v>2393</v>
      </c>
      <c r="K4794" s="68">
        <v>3</v>
      </c>
      <c r="L4794" s="68">
        <f>COUNTIFS(Aéroports!$C$2:$C$5193,Aéroports!$C4794,Aéroports!$D$2:$D$5193,Aéroports!$D4794)</f>
        <v>1</v>
      </c>
      <c r="M4794" s="68" t="str">
        <f>IF(AND(Formulaire!$H$15=Aéroports!$E4794,--ISNUMBER(IFERROR(SEARCH(Formulaire!$H$16,$C4794,1),""))=1),MAX(M$1:M4793)+1,"")</f>
        <v/>
      </c>
      <c r="N4794" s="68" t="str">
        <f>IF(AND(Formulaire!$H$21=Aéroports!$E4794,--ISNUMBER(IFERROR(SEARCH(Formulaire!$H$22,$C4794,1),""))=1),MAX(N$1:N4793)+1,"")</f>
        <v/>
      </c>
      <c r="O4794" s="68" t="str">
        <f>IF(AND(Formulaire!$H$27=Aéroports!$E4794,--ISNUMBER(IFERROR(SEARCH(Formulaire!$H$28,$C4794,1),""))=1),MAX(O$1:O4793)+1,"")</f>
        <v/>
      </c>
      <c r="Q4794" s="91" t="str">
        <f>IFERROR(INDEX($C$2:$C$5193,MATCH(ROWS(M$2:M4794),M$2:M$5193,0)),"")</f>
        <v/>
      </c>
      <c r="R4794" s="70" t="str">
        <f>IFERROR(INDEX($C$2:$C$5193,MATCH(ROWS(N$2:N4794),N$2:N$5193,0)),"")</f>
        <v/>
      </c>
      <c r="S4794" s="92" t="str">
        <f>IFERROR(INDEX($C$2:$C$5193,MATCH(ROWS(O$2:O4794),O$2:O$5193,0)),"")</f>
        <v/>
      </c>
    </row>
    <row r="4795" spans="1:19" x14ac:dyDescent="0.25">
      <c r="A4795" s="69">
        <v>1172</v>
      </c>
      <c r="B4795" s="69" t="s">
        <v>15110</v>
      </c>
      <c r="C4795" s="69" t="s">
        <v>15111</v>
      </c>
      <c r="D4795" s="69" t="s">
        <v>15099</v>
      </c>
      <c r="E4795" s="69" t="s">
        <v>22480</v>
      </c>
      <c r="F4795" s="69" t="s">
        <v>15112</v>
      </c>
      <c r="G4795" s="69" t="s">
        <v>15113</v>
      </c>
      <c r="H4795" s="69">
        <v>13.1532</v>
      </c>
      <c r="I4795" s="69">
        <v>30.232700000000001</v>
      </c>
      <c r="J4795" s="69">
        <v>1927</v>
      </c>
      <c r="K4795" s="69">
        <v>3</v>
      </c>
      <c r="L4795" s="69">
        <f>COUNTIFS(Aéroports!$C$2:$C$5193,Aéroports!$C4795,Aéroports!$D$2:$D$5193,Aéroports!$D4795)</f>
        <v>1</v>
      </c>
      <c r="M4795" s="69" t="str">
        <f>IF(AND(Formulaire!$H$15=Aéroports!$E4795,--ISNUMBER(IFERROR(SEARCH(Formulaire!$H$16,$C4795,1),""))=1),MAX(M$1:M4794)+1,"")</f>
        <v/>
      </c>
      <c r="N4795" s="69" t="str">
        <f>IF(AND(Formulaire!$H$21=Aéroports!$E4795,--ISNUMBER(IFERROR(SEARCH(Formulaire!$H$22,$C4795,1),""))=1),MAX(N$1:N4794)+1,"")</f>
        <v/>
      </c>
      <c r="O4795" s="69" t="str">
        <f>IF(AND(Formulaire!$H$27=Aéroports!$E4795,--ISNUMBER(IFERROR(SEARCH(Formulaire!$H$28,$C4795,1),""))=1),MAX(O$1:O4794)+1,"")</f>
        <v/>
      </c>
      <c r="Q4795" s="91" t="str">
        <f>IFERROR(INDEX($C$2:$C$5193,MATCH(ROWS(M$2:M4795),M$2:M$5193,0)),"")</f>
        <v/>
      </c>
      <c r="R4795" s="70" t="str">
        <f>IFERROR(INDEX($C$2:$C$5193,MATCH(ROWS(N$2:N4795),N$2:N$5193,0)),"")</f>
        <v/>
      </c>
      <c r="S4795" s="92" t="str">
        <f>IFERROR(INDEX($C$2:$C$5193,MATCH(ROWS(O$2:O4795),O$2:O$5193,0)),"")</f>
        <v/>
      </c>
    </row>
    <row r="4796" spans="1:19" x14ac:dyDescent="0.25">
      <c r="A4796" s="68">
        <v>6768</v>
      </c>
      <c r="B4796" s="68" t="s">
        <v>15114</v>
      </c>
      <c r="C4796" s="68" t="s">
        <v>15115</v>
      </c>
      <c r="D4796" s="68" t="s">
        <v>15099</v>
      </c>
      <c r="E4796" s="68" t="s">
        <v>22480</v>
      </c>
      <c r="F4796" s="68" t="s">
        <v>15116</v>
      </c>
      <c r="G4796" s="68" t="s">
        <v>15117</v>
      </c>
      <c r="H4796" s="68">
        <v>13.4817</v>
      </c>
      <c r="I4796" s="68">
        <v>22.467199999999998</v>
      </c>
      <c r="J4796" s="68">
        <v>2650</v>
      </c>
      <c r="K4796" s="68">
        <v>3</v>
      </c>
      <c r="L4796" s="68">
        <f>COUNTIFS(Aéroports!$C$2:$C$5193,Aéroports!$C4796,Aéroports!$D$2:$D$5193,Aéroports!$D4796)</f>
        <v>1</v>
      </c>
      <c r="M4796" s="68" t="str">
        <f>IF(AND(Formulaire!$H$15=Aéroports!$E4796,--ISNUMBER(IFERROR(SEARCH(Formulaire!$H$16,$C4796,1),""))=1),MAX(M$1:M4795)+1,"")</f>
        <v/>
      </c>
      <c r="N4796" s="68" t="str">
        <f>IF(AND(Formulaire!$H$21=Aéroports!$E4796,--ISNUMBER(IFERROR(SEARCH(Formulaire!$H$22,$C4796,1),""))=1),MAX(N$1:N4795)+1,"")</f>
        <v/>
      </c>
      <c r="O4796" s="68" t="str">
        <f>IF(AND(Formulaire!$H$27=Aéroports!$E4796,--ISNUMBER(IFERROR(SEARCH(Formulaire!$H$28,$C4796,1),""))=1),MAX(O$1:O4795)+1,"")</f>
        <v/>
      </c>
      <c r="Q4796" s="91" t="str">
        <f>IFERROR(INDEX($C$2:$C$5193,MATCH(ROWS(M$2:M4796),M$2:M$5193,0)),"")</f>
        <v/>
      </c>
      <c r="R4796" s="70" t="str">
        <f>IFERROR(INDEX($C$2:$C$5193,MATCH(ROWS(N$2:N4796),N$2:N$5193,0)),"")</f>
        <v/>
      </c>
      <c r="S4796" s="92" t="str">
        <f>IFERROR(INDEX($C$2:$C$5193,MATCH(ROWS(O$2:O4796),O$2:O$5193,0)),"")</f>
        <v/>
      </c>
    </row>
    <row r="4797" spans="1:19" x14ac:dyDescent="0.25">
      <c r="A4797" s="69">
        <v>1170</v>
      </c>
      <c r="B4797" s="69" t="s">
        <v>15118</v>
      </c>
      <c r="C4797" s="69" t="s">
        <v>15119</v>
      </c>
      <c r="D4797" s="69" t="s">
        <v>15099</v>
      </c>
      <c r="E4797" s="69" t="s">
        <v>22480</v>
      </c>
      <c r="F4797" s="69" t="s">
        <v>15120</v>
      </c>
      <c r="G4797" s="69" t="s">
        <v>15121</v>
      </c>
      <c r="H4797" s="69">
        <v>15.387499999999999</v>
      </c>
      <c r="I4797" s="69">
        <v>36.328800000000001</v>
      </c>
      <c r="J4797" s="69">
        <v>1671</v>
      </c>
      <c r="K4797" s="69">
        <v>3</v>
      </c>
      <c r="L4797" s="69">
        <f>COUNTIFS(Aéroports!$C$2:$C$5193,Aéroports!$C4797,Aéroports!$D$2:$D$5193,Aéroports!$D4797)</f>
        <v>1</v>
      </c>
      <c r="M4797" s="69" t="str">
        <f>IF(AND(Formulaire!$H$15=Aéroports!$E4797,--ISNUMBER(IFERROR(SEARCH(Formulaire!$H$16,$C4797,1),""))=1),MAX(M$1:M4796)+1,"")</f>
        <v/>
      </c>
      <c r="N4797" s="69" t="str">
        <f>IF(AND(Formulaire!$H$21=Aéroports!$E4797,--ISNUMBER(IFERROR(SEARCH(Formulaire!$H$22,$C4797,1),""))=1),MAX(N$1:N4796)+1,"")</f>
        <v/>
      </c>
      <c r="O4797" s="69" t="str">
        <f>IF(AND(Formulaire!$H$27=Aéroports!$E4797,--ISNUMBER(IFERROR(SEARCH(Formulaire!$H$28,$C4797,1),""))=1),MAX(O$1:O4796)+1,"")</f>
        <v/>
      </c>
      <c r="Q4797" s="91" t="str">
        <f>IFERROR(INDEX($C$2:$C$5193,MATCH(ROWS(M$2:M4797),M$2:M$5193,0)),"")</f>
        <v/>
      </c>
      <c r="R4797" s="70" t="str">
        <f>IFERROR(INDEX($C$2:$C$5193,MATCH(ROWS(N$2:N4797),N$2:N$5193,0)),"")</f>
        <v/>
      </c>
      <c r="S4797" s="92" t="str">
        <f>IFERROR(INDEX($C$2:$C$5193,MATCH(ROWS(O$2:O4797),O$2:O$5193,0)),"")</f>
        <v/>
      </c>
    </row>
    <row r="4798" spans="1:19" x14ac:dyDescent="0.25">
      <c r="A4798" s="68">
        <v>1175</v>
      </c>
      <c r="B4798" s="68" t="s">
        <v>15122</v>
      </c>
      <c r="C4798" s="68" t="s">
        <v>15123</v>
      </c>
      <c r="D4798" s="68" t="s">
        <v>15099</v>
      </c>
      <c r="E4798" s="68" t="s">
        <v>22480</v>
      </c>
      <c r="F4798" s="68" t="s">
        <v>15124</v>
      </c>
      <c r="G4798" s="68" t="s">
        <v>15125</v>
      </c>
      <c r="H4798" s="68">
        <v>15.589499999999999</v>
      </c>
      <c r="I4798" s="68">
        <v>32.553199999999997</v>
      </c>
      <c r="J4798" s="68">
        <v>1265</v>
      </c>
      <c r="K4798" s="68">
        <v>3</v>
      </c>
      <c r="L4798" s="68">
        <f>COUNTIFS(Aéroports!$C$2:$C$5193,Aéroports!$C4798,Aéroports!$D$2:$D$5193,Aéroports!$D4798)</f>
        <v>1</v>
      </c>
      <c r="M4798" s="68" t="str">
        <f>IF(AND(Formulaire!$H$15=Aéroports!$E4798,--ISNUMBER(IFERROR(SEARCH(Formulaire!$H$16,$C4798,1),""))=1),MAX(M$1:M4797)+1,"")</f>
        <v/>
      </c>
      <c r="N4798" s="68" t="str">
        <f>IF(AND(Formulaire!$H$21=Aéroports!$E4798,--ISNUMBER(IFERROR(SEARCH(Formulaire!$H$22,$C4798,1),""))=1),MAX(N$1:N4797)+1,"")</f>
        <v/>
      </c>
      <c r="O4798" s="68" t="str">
        <f>IF(AND(Formulaire!$H$27=Aéroports!$E4798,--ISNUMBER(IFERROR(SEARCH(Formulaire!$H$28,$C4798,1),""))=1),MAX(O$1:O4797)+1,"")</f>
        <v/>
      </c>
      <c r="Q4798" s="91" t="str">
        <f>IFERROR(INDEX($C$2:$C$5193,MATCH(ROWS(M$2:M4798),M$2:M$5193,0)),"")</f>
        <v/>
      </c>
      <c r="R4798" s="70" t="str">
        <f>IFERROR(INDEX($C$2:$C$5193,MATCH(ROWS(N$2:N4798),N$2:N$5193,0)),"")</f>
        <v/>
      </c>
      <c r="S4798" s="92" t="str">
        <f>IFERROR(INDEX($C$2:$C$5193,MATCH(ROWS(O$2:O4798),O$2:O$5193,0)),"")</f>
        <v/>
      </c>
    </row>
    <row r="4799" spans="1:19" x14ac:dyDescent="0.25">
      <c r="A4799" s="69">
        <v>1174</v>
      </c>
      <c r="B4799" s="69" t="s">
        <v>15126</v>
      </c>
      <c r="C4799" s="69" t="s">
        <v>15127</v>
      </c>
      <c r="D4799" s="69" t="s">
        <v>15099</v>
      </c>
      <c r="E4799" s="69" t="s">
        <v>22480</v>
      </c>
      <c r="F4799" s="69" t="s">
        <v>15128</v>
      </c>
      <c r="G4799" s="69" t="s">
        <v>15129</v>
      </c>
      <c r="H4799" s="69">
        <v>9.5589700000000004</v>
      </c>
      <c r="I4799" s="69">
        <v>31.652200000000001</v>
      </c>
      <c r="J4799" s="69">
        <v>1291</v>
      </c>
      <c r="K4799" s="69">
        <v>3</v>
      </c>
      <c r="L4799" s="69">
        <f>COUNTIFS(Aéroports!$C$2:$C$5193,Aéroports!$C4799,Aéroports!$D$2:$D$5193,Aéroports!$D4799)</f>
        <v>1</v>
      </c>
      <c r="M4799" s="69" t="str">
        <f>IF(AND(Formulaire!$H$15=Aéroports!$E4799,--ISNUMBER(IFERROR(SEARCH(Formulaire!$H$16,$C4799,1),""))=1),MAX(M$1:M4798)+1,"")</f>
        <v/>
      </c>
      <c r="N4799" s="69" t="str">
        <f>IF(AND(Formulaire!$H$21=Aéroports!$E4799,--ISNUMBER(IFERROR(SEARCH(Formulaire!$H$22,$C4799,1),""))=1),MAX(N$1:N4798)+1,"")</f>
        <v/>
      </c>
      <c r="O4799" s="69" t="str">
        <f>IF(AND(Formulaire!$H$27=Aéroports!$E4799,--ISNUMBER(IFERROR(SEARCH(Formulaire!$H$28,$C4799,1),""))=1),MAX(O$1:O4798)+1,"")</f>
        <v/>
      </c>
      <c r="Q4799" s="91" t="str">
        <f>IFERROR(INDEX($C$2:$C$5193,MATCH(ROWS(M$2:M4799),M$2:M$5193,0)),"")</f>
        <v/>
      </c>
      <c r="R4799" s="70" t="str">
        <f>IFERROR(INDEX($C$2:$C$5193,MATCH(ROWS(N$2:N4799),N$2:N$5193,0)),"")</f>
        <v/>
      </c>
      <c r="S4799" s="92" t="str">
        <f>IFERROR(INDEX($C$2:$C$5193,MATCH(ROWS(O$2:O4799),O$2:O$5193,0)),"")</f>
        <v/>
      </c>
    </row>
    <row r="4800" spans="1:19" x14ac:dyDescent="0.25">
      <c r="A4800" s="68">
        <v>11813</v>
      </c>
      <c r="B4800" s="68" t="s">
        <v>15130</v>
      </c>
      <c r="C4800" s="68" t="s">
        <v>15131</v>
      </c>
      <c r="D4800" s="68" t="s">
        <v>15099</v>
      </c>
      <c r="E4800" s="68" t="s">
        <v>22480</v>
      </c>
      <c r="F4800" s="68" t="s">
        <v>15132</v>
      </c>
      <c r="G4800" s="68" t="s">
        <v>15133</v>
      </c>
      <c r="H4800" s="68">
        <v>18.44333</v>
      </c>
      <c r="I4800" s="68">
        <v>31.843330000000002</v>
      </c>
      <c r="J4800" s="68">
        <v>897</v>
      </c>
      <c r="K4800" s="68" t="s">
        <v>340</v>
      </c>
      <c r="L4800" s="68">
        <f>COUNTIFS(Aéroports!$C$2:$C$5193,Aéroports!$C4800,Aéroports!$D$2:$D$5193,Aéroports!$D4800)</f>
        <v>1</v>
      </c>
      <c r="M4800" s="68" t="str">
        <f>IF(AND(Formulaire!$H$15=Aéroports!$E4800,--ISNUMBER(IFERROR(SEARCH(Formulaire!$H$16,$C4800,1),""))=1),MAX(M$1:M4799)+1,"")</f>
        <v/>
      </c>
      <c r="N4800" s="68" t="str">
        <f>IF(AND(Formulaire!$H$21=Aéroports!$E4800,--ISNUMBER(IFERROR(SEARCH(Formulaire!$H$22,$C4800,1),""))=1),MAX(N$1:N4799)+1,"")</f>
        <v/>
      </c>
      <c r="O4800" s="68" t="str">
        <f>IF(AND(Formulaire!$H$27=Aéroports!$E4800,--ISNUMBER(IFERROR(SEARCH(Formulaire!$H$28,$C4800,1),""))=1),MAX(O$1:O4799)+1,"")</f>
        <v/>
      </c>
      <c r="Q4800" s="91" t="str">
        <f>IFERROR(INDEX($C$2:$C$5193,MATCH(ROWS(M$2:M4800),M$2:M$5193,0)),"")</f>
        <v/>
      </c>
      <c r="R4800" s="70" t="str">
        <f>IFERROR(INDEX($C$2:$C$5193,MATCH(ROWS(N$2:N4800),N$2:N$5193,0)),"")</f>
        <v/>
      </c>
      <c r="S4800" s="92" t="str">
        <f>IFERROR(INDEX($C$2:$C$5193,MATCH(ROWS(O$2:O4800),O$2:O$5193,0)),"")</f>
        <v/>
      </c>
    </row>
    <row r="4801" spans="1:19" x14ac:dyDescent="0.25">
      <c r="A4801" s="69">
        <v>5701</v>
      </c>
      <c r="B4801" s="69" t="s">
        <v>15134</v>
      </c>
      <c r="C4801" s="69" t="s">
        <v>15135</v>
      </c>
      <c r="D4801" s="69" t="s">
        <v>15099</v>
      </c>
      <c r="E4801" s="69" t="s">
        <v>22480</v>
      </c>
      <c r="F4801" s="69" t="s">
        <v>15136</v>
      </c>
      <c r="G4801" s="69" t="s">
        <v>15137</v>
      </c>
      <c r="H4801" s="69">
        <v>12.0535</v>
      </c>
      <c r="I4801" s="69">
        <v>24.956199999999999</v>
      </c>
      <c r="J4801" s="69">
        <v>2106</v>
      </c>
      <c r="K4801" s="69">
        <v>3</v>
      </c>
      <c r="L4801" s="69">
        <f>COUNTIFS(Aéroports!$C$2:$C$5193,Aéroports!$C4801,Aéroports!$D$2:$D$5193,Aéroports!$D4801)</f>
        <v>1</v>
      </c>
      <c r="M4801" s="69" t="str">
        <f>IF(AND(Formulaire!$H$15=Aéroports!$E4801,--ISNUMBER(IFERROR(SEARCH(Formulaire!$H$16,$C4801,1),""))=1),MAX(M$1:M4800)+1,"")</f>
        <v/>
      </c>
      <c r="N4801" s="69" t="str">
        <f>IF(AND(Formulaire!$H$21=Aéroports!$E4801,--ISNUMBER(IFERROR(SEARCH(Formulaire!$H$22,$C4801,1),""))=1),MAX(N$1:N4800)+1,"")</f>
        <v/>
      </c>
      <c r="O4801" s="69" t="str">
        <f>IF(AND(Formulaire!$H$27=Aéroports!$E4801,--ISNUMBER(IFERROR(SEARCH(Formulaire!$H$28,$C4801,1),""))=1),MAX(O$1:O4800)+1,"")</f>
        <v/>
      </c>
      <c r="Q4801" s="91" t="str">
        <f>IFERROR(INDEX($C$2:$C$5193,MATCH(ROWS(M$2:M4801),M$2:M$5193,0)),"")</f>
        <v/>
      </c>
      <c r="R4801" s="70" t="str">
        <f>IFERROR(INDEX($C$2:$C$5193,MATCH(ROWS(N$2:N4801),N$2:N$5193,0)),"")</f>
        <v/>
      </c>
      <c r="S4801" s="92" t="str">
        <f>IFERROR(INDEX($C$2:$C$5193,MATCH(ROWS(O$2:O4801),O$2:O$5193,0)),"")</f>
        <v/>
      </c>
    </row>
    <row r="4802" spans="1:19" x14ac:dyDescent="0.25">
      <c r="A4802" s="68">
        <v>5702</v>
      </c>
      <c r="B4802" s="68" t="s">
        <v>15138</v>
      </c>
      <c r="C4802" s="68" t="s">
        <v>15139</v>
      </c>
      <c r="D4802" s="68" t="s">
        <v>15099</v>
      </c>
      <c r="E4802" s="68" t="s">
        <v>22480</v>
      </c>
      <c r="F4802" s="68" t="s">
        <v>15140</v>
      </c>
      <c r="G4802" s="68" t="s">
        <v>15141</v>
      </c>
      <c r="H4802" s="68">
        <v>19.433599999999998</v>
      </c>
      <c r="I4802" s="68">
        <v>37.234099999999998</v>
      </c>
      <c r="J4802" s="68">
        <v>135</v>
      </c>
      <c r="K4802" s="68">
        <v>3</v>
      </c>
      <c r="L4802" s="68">
        <f>COUNTIFS(Aéroports!$C$2:$C$5193,Aéroports!$C4802,Aéroports!$D$2:$D$5193,Aéroports!$D4802)</f>
        <v>1</v>
      </c>
      <c r="M4802" s="68" t="str">
        <f>IF(AND(Formulaire!$H$15=Aéroports!$E4802,--ISNUMBER(IFERROR(SEARCH(Formulaire!$H$16,$C4802,1),""))=1),MAX(M$1:M4801)+1,"")</f>
        <v/>
      </c>
      <c r="N4802" s="68" t="str">
        <f>IF(AND(Formulaire!$H$21=Aéroports!$E4802,--ISNUMBER(IFERROR(SEARCH(Formulaire!$H$22,$C4802,1),""))=1),MAX(N$1:N4801)+1,"")</f>
        <v/>
      </c>
      <c r="O4802" s="68" t="str">
        <f>IF(AND(Formulaire!$H$27=Aéroports!$E4802,--ISNUMBER(IFERROR(SEARCH(Formulaire!$H$28,$C4802,1),""))=1),MAX(O$1:O4801)+1,"")</f>
        <v/>
      </c>
      <c r="Q4802" s="91" t="str">
        <f>IFERROR(INDEX($C$2:$C$5193,MATCH(ROWS(M$2:M4802),M$2:M$5193,0)),"")</f>
        <v/>
      </c>
      <c r="R4802" s="70" t="str">
        <f>IFERROR(INDEX($C$2:$C$5193,MATCH(ROWS(N$2:N4802),N$2:N$5193,0)),"")</f>
        <v/>
      </c>
      <c r="S4802" s="92" t="str">
        <f>IFERROR(INDEX($C$2:$C$5193,MATCH(ROWS(O$2:O4802),O$2:O$5193,0)),"")</f>
        <v/>
      </c>
    </row>
    <row r="4803" spans="1:19" x14ac:dyDescent="0.25">
      <c r="A4803" s="69">
        <v>7427</v>
      </c>
      <c r="B4803" s="69" t="s">
        <v>15142</v>
      </c>
      <c r="C4803" s="69" t="s">
        <v>15143</v>
      </c>
      <c r="D4803" s="69" t="s">
        <v>15099</v>
      </c>
      <c r="E4803" s="69" t="s">
        <v>22480</v>
      </c>
      <c r="F4803" s="69" t="s">
        <v>15144</v>
      </c>
      <c r="G4803" s="69" t="s">
        <v>15145</v>
      </c>
      <c r="H4803" s="69">
        <v>6.8250000000000002</v>
      </c>
      <c r="I4803" s="69">
        <v>29.669</v>
      </c>
      <c r="J4803" s="69">
        <v>1378</v>
      </c>
      <c r="K4803" s="69">
        <v>3</v>
      </c>
      <c r="L4803" s="69">
        <f>COUNTIFS(Aéroports!$C$2:$C$5193,Aéroports!$C4803,Aéroports!$D$2:$D$5193,Aéroports!$D4803)</f>
        <v>1</v>
      </c>
      <c r="M4803" s="69" t="str">
        <f>IF(AND(Formulaire!$H$15=Aéroports!$E4803,--ISNUMBER(IFERROR(SEARCH(Formulaire!$H$16,$C4803,1),""))=1),MAX(M$1:M4802)+1,"")</f>
        <v/>
      </c>
      <c r="N4803" s="69" t="str">
        <f>IF(AND(Formulaire!$H$21=Aéroports!$E4803,--ISNUMBER(IFERROR(SEARCH(Formulaire!$H$22,$C4803,1),""))=1),MAX(N$1:N4802)+1,"")</f>
        <v/>
      </c>
      <c r="O4803" s="69" t="str">
        <f>IF(AND(Formulaire!$H$27=Aéroports!$E4803,--ISNUMBER(IFERROR(SEARCH(Formulaire!$H$28,$C4803,1),""))=1),MAX(O$1:O4802)+1,"")</f>
        <v/>
      </c>
      <c r="Q4803" s="91" t="str">
        <f>IFERROR(INDEX($C$2:$C$5193,MATCH(ROWS(M$2:M4803),M$2:M$5193,0)),"")</f>
        <v/>
      </c>
      <c r="R4803" s="70" t="str">
        <f>IFERROR(INDEX($C$2:$C$5193,MATCH(ROWS(N$2:N4803),N$2:N$5193,0)),"")</f>
        <v/>
      </c>
      <c r="S4803" s="92" t="str">
        <f>IFERROR(INDEX($C$2:$C$5193,MATCH(ROWS(O$2:O4803),O$2:O$5193,0)),"")</f>
        <v/>
      </c>
    </row>
    <row r="4804" spans="1:19" x14ac:dyDescent="0.25">
      <c r="A4804" s="68">
        <v>7446</v>
      </c>
      <c r="B4804" s="68" t="s">
        <v>15146</v>
      </c>
      <c r="C4804" s="68" t="s">
        <v>15147</v>
      </c>
      <c r="D4804" s="68" t="s">
        <v>15099</v>
      </c>
      <c r="E4804" s="68" t="s">
        <v>22480</v>
      </c>
      <c r="F4804" s="68" t="s">
        <v>15148</v>
      </c>
      <c r="G4804" s="68" t="s">
        <v>15149</v>
      </c>
      <c r="H4804" s="68">
        <v>21.802700000000002</v>
      </c>
      <c r="I4804" s="68">
        <v>31.52158</v>
      </c>
      <c r="J4804" s="68">
        <v>961</v>
      </c>
      <c r="K4804" s="68">
        <v>3</v>
      </c>
      <c r="L4804" s="68">
        <f>COUNTIFS(Aéroports!$C$2:$C$5193,Aéroports!$C4804,Aéroports!$D$2:$D$5193,Aéroports!$D4804)</f>
        <v>1</v>
      </c>
      <c r="M4804" s="68" t="str">
        <f>IF(AND(Formulaire!$H$15=Aéroports!$E4804,--ISNUMBER(IFERROR(SEARCH(Formulaire!$H$16,$C4804,1),""))=1),MAX(M$1:M4803)+1,"")</f>
        <v/>
      </c>
      <c r="N4804" s="68" t="str">
        <f>IF(AND(Formulaire!$H$21=Aéroports!$E4804,--ISNUMBER(IFERROR(SEARCH(Formulaire!$H$22,$C4804,1),""))=1),MAX(N$1:N4803)+1,"")</f>
        <v/>
      </c>
      <c r="O4804" s="68" t="str">
        <f>IF(AND(Formulaire!$H$27=Aéroports!$E4804,--ISNUMBER(IFERROR(SEARCH(Formulaire!$H$28,$C4804,1),""))=1),MAX(O$1:O4803)+1,"")</f>
        <v/>
      </c>
      <c r="Q4804" s="91" t="str">
        <f>IFERROR(INDEX($C$2:$C$5193,MATCH(ROWS(M$2:M4804),M$2:M$5193,0)),"")</f>
        <v/>
      </c>
      <c r="R4804" s="70" t="str">
        <f>IFERROR(INDEX($C$2:$C$5193,MATCH(ROWS(N$2:N4804),N$2:N$5193,0)),"")</f>
        <v/>
      </c>
      <c r="S4804" s="92" t="str">
        <f>IFERROR(INDEX($C$2:$C$5193,MATCH(ROWS(O$2:O4804),O$2:O$5193,0)),"")</f>
        <v/>
      </c>
    </row>
    <row r="4805" spans="1:19" x14ac:dyDescent="0.25">
      <c r="A4805" s="69">
        <v>8332</v>
      </c>
      <c r="B4805" s="69" t="s">
        <v>15150</v>
      </c>
      <c r="C4805" s="69" t="s">
        <v>15151</v>
      </c>
      <c r="D4805" s="69" t="s">
        <v>15099</v>
      </c>
      <c r="E4805" s="69" t="s">
        <v>22480</v>
      </c>
      <c r="F4805" s="69" t="s">
        <v>15152</v>
      </c>
      <c r="G4805" s="69" t="s">
        <v>15153</v>
      </c>
      <c r="H4805" s="69">
        <v>7.7258300000000002</v>
      </c>
      <c r="I4805" s="69">
        <v>27.975000000000001</v>
      </c>
      <c r="J4805" s="69">
        <v>1529</v>
      </c>
      <c r="K4805" s="69">
        <v>3</v>
      </c>
      <c r="L4805" s="69">
        <f>COUNTIFS(Aéroports!$C$2:$C$5193,Aéroports!$C4805,Aéroports!$D$2:$D$5193,Aéroports!$D4805)</f>
        <v>1</v>
      </c>
      <c r="M4805" s="69" t="str">
        <f>IF(AND(Formulaire!$H$15=Aéroports!$E4805,--ISNUMBER(IFERROR(SEARCH(Formulaire!$H$16,$C4805,1),""))=1),MAX(M$1:M4804)+1,"")</f>
        <v/>
      </c>
      <c r="N4805" s="69" t="str">
        <f>IF(AND(Formulaire!$H$21=Aéroports!$E4805,--ISNUMBER(IFERROR(SEARCH(Formulaire!$H$22,$C4805,1),""))=1),MAX(N$1:N4804)+1,"")</f>
        <v/>
      </c>
      <c r="O4805" s="69" t="str">
        <f>IF(AND(Formulaire!$H$27=Aéroports!$E4805,--ISNUMBER(IFERROR(SEARCH(Formulaire!$H$28,$C4805,1),""))=1),MAX(O$1:O4804)+1,"")</f>
        <v/>
      </c>
      <c r="Q4805" s="91" t="str">
        <f>IFERROR(INDEX($C$2:$C$5193,MATCH(ROWS(M$2:M4805),M$2:M$5193,0)),"")</f>
        <v/>
      </c>
      <c r="R4805" s="70" t="str">
        <f>IFERROR(INDEX($C$2:$C$5193,MATCH(ROWS(N$2:N4805),N$2:N$5193,0)),"")</f>
        <v/>
      </c>
      <c r="S4805" s="92" t="str">
        <f>IFERROR(INDEX($C$2:$C$5193,MATCH(ROWS(O$2:O4805),O$2:O$5193,0)),"")</f>
        <v/>
      </c>
    </row>
    <row r="4806" spans="1:19" x14ac:dyDescent="0.25">
      <c r="A4806" s="68">
        <v>1173</v>
      </c>
      <c r="B4806" s="68" t="s">
        <v>14850</v>
      </c>
      <c r="C4806" s="68" t="s">
        <v>14851</v>
      </c>
      <c r="D4806" s="68" t="s">
        <v>14852</v>
      </c>
      <c r="E4806" s="68" t="s">
        <v>22478</v>
      </c>
      <c r="F4806" s="68" t="s">
        <v>14853</v>
      </c>
      <c r="G4806" s="68" t="s">
        <v>14854</v>
      </c>
      <c r="H4806" s="68">
        <v>4.8720100000000004</v>
      </c>
      <c r="I4806" s="68">
        <v>31.601099999999999</v>
      </c>
      <c r="J4806" s="68">
        <v>1513</v>
      </c>
      <c r="K4806" s="68">
        <v>3</v>
      </c>
      <c r="L4806" s="68">
        <f>COUNTIFS(Aéroports!$C$2:$C$5193,Aéroports!$C4806,Aéroports!$D$2:$D$5193,Aéroports!$D4806)</f>
        <v>1</v>
      </c>
      <c r="M4806" s="68" t="str">
        <f>IF(AND(Formulaire!$H$15=Aéroports!$E4806,--ISNUMBER(IFERROR(SEARCH(Formulaire!$H$16,$C4806,1),""))=1),MAX(M$1:M4805)+1,"")</f>
        <v/>
      </c>
      <c r="N4806" s="68" t="str">
        <f>IF(AND(Formulaire!$H$21=Aéroports!$E4806,--ISNUMBER(IFERROR(SEARCH(Formulaire!$H$22,$C4806,1),""))=1),MAX(N$1:N4805)+1,"")</f>
        <v/>
      </c>
      <c r="O4806" s="68" t="str">
        <f>IF(AND(Formulaire!$H$27=Aéroports!$E4806,--ISNUMBER(IFERROR(SEARCH(Formulaire!$H$28,$C4806,1),""))=1),MAX(O$1:O4805)+1,"")</f>
        <v/>
      </c>
      <c r="Q4806" s="91" t="str">
        <f>IFERROR(INDEX($C$2:$C$5193,MATCH(ROWS(M$2:M4806),M$2:M$5193,0)),"")</f>
        <v/>
      </c>
      <c r="R4806" s="70" t="str">
        <f>IFERROR(INDEX($C$2:$C$5193,MATCH(ROWS(N$2:N4806),N$2:N$5193,0)),"")</f>
        <v/>
      </c>
      <c r="S4806" s="92" t="str">
        <f>IFERROR(INDEX($C$2:$C$5193,MATCH(ROWS(O$2:O4806),O$2:O$5193,0)),"")</f>
        <v/>
      </c>
    </row>
    <row r="4807" spans="1:19" x14ac:dyDescent="0.25">
      <c r="A4807" s="69">
        <v>3025</v>
      </c>
      <c r="B4807" s="69" t="s">
        <v>15053</v>
      </c>
      <c r="C4807" s="69" t="s">
        <v>15054</v>
      </c>
      <c r="D4807" s="69" t="s">
        <v>15055</v>
      </c>
      <c r="E4807" s="69" t="s">
        <v>15055</v>
      </c>
      <c r="F4807" s="69" t="s">
        <v>15056</v>
      </c>
      <c r="G4807" s="69" t="s">
        <v>15057</v>
      </c>
      <c r="H4807" s="69">
        <v>8.3014899999999994</v>
      </c>
      <c r="I4807" s="69">
        <v>80.427899999999994</v>
      </c>
      <c r="J4807" s="69">
        <v>324</v>
      </c>
      <c r="K4807" s="69">
        <v>5.5</v>
      </c>
      <c r="L4807" s="69">
        <f>COUNTIFS(Aéroports!$C$2:$C$5193,Aéroports!$C4807,Aéroports!$D$2:$D$5193,Aéroports!$D4807)</f>
        <v>1</v>
      </c>
      <c r="M4807" s="69" t="str">
        <f>IF(AND(Formulaire!$H$15=Aéroports!$E4807,--ISNUMBER(IFERROR(SEARCH(Formulaire!$H$16,$C4807,1),""))=1),MAX(M$1:M4806)+1,"")</f>
        <v/>
      </c>
      <c r="N4807" s="69" t="str">
        <f>IF(AND(Formulaire!$H$21=Aéroports!$E4807,--ISNUMBER(IFERROR(SEARCH(Formulaire!$H$22,$C4807,1),""))=1),MAX(N$1:N4806)+1,"")</f>
        <v/>
      </c>
      <c r="O4807" s="69" t="str">
        <f>IF(AND(Formulaire!$H$27=Aéroports!$E4807,--ISNUMBER(IFERROR(SEARCH(Formulaire!$H$28,$C4807,1),""))=1),MAX(O$1:O4806)+1,"")</f>
        <v/>
      </c>
      <c r="Q4807" s="91" t="str">
        <f>IFERROR(INDEX($C$2:$C$5193,MATCH(ROWS(M$2:M4807),M$2:M$5193,0)),"")</f>
        <v/>
      </c>
      <c r="R4807" s="70" t="str">
        <f>IFERROR(INDEX($C$2:$C$5193,MATCH(ROWS(N$2:N4807),N$2:N$5193,0)),"")</f>
        <v/>
      </c>
      <c r="S4807" s="92" t="str">
        <f>IFERROR(INDEX($C$2:$C$5193,MATCH(ROWS(O$2:O4807),O$2:O$5193,0)),"")</f>
        <v/>
      </c>
    </row>
    <row r="4808" spans="1:19" x14ac:dyDescent="0.25">
      <c r="A4808" s="68">
        <v>3024</v>
      </c>
      <c r="B4808" s="68" t="s">
        <v>15058</v>
      </c>
      <c r="C4808" s="68" t="s">
        <v>15059</v>
      </c>
      <c r="D4808" s="68" t="s">
        <v>15055</v>
      </c>
      <c r="E4808" s="68" t="s">
        <v>15055</v>
      </c>
      <c r="F4808" s="68" t="s">
        <v>15060</v>
      </c>
      <c r="G4808" s="68" t="s">
        <v>15061</v>
      </c>
      <c r="H4808" s="68">
        <v>7.1807600000000003</v>
      </c>
      <c r="I4808" s="68">
        <v>79.884100000000004</v>
      </c>
      <c r="J4808" s="68">
        <v>30</v>
      </c>
      <c r="K4808" s="68">
        <v>5.5</v>
      </c>
      <c r="L4808" s="68">
        <f>COUNTIFS(Aéroports!$C$2:$C$5193,Aéroports!$C4808,Aéroports!$D$2:$D$5193,Aéroports!$D4808)</f>
        <v>1</v>
      </c>
      <c r="M4808" s="68" t="str">
        <f>IF(AND(Formulaire!$H$15=Aéroports!$E4808,--ISNUMBER(IFERROR(SEARCH(Formulaire!$H$16,$C4808,1),""))=1),MAX(M$1:M4807)+1,"")</f>
        <v/>
      </c>
      <c r="N4808" s="68" t="str">
        <f>IF(AND(Formulaire!$H$21=Aéroports!$E4808,--ISNUMBER(IFERROR(SEARCH(Formulaire!$H$22,$C4808,1),""))=1),MAX(N$1:N4807)+1,"")</f>
        <v/>
      </c>
      <c r="O4808" s="68" t="str">
        <f>IF(AND(Formulaire!$H$27=Aéroports!$E4808,--ISNUMBER(IFERROR(SEARCH(Formulaire!$H$28,$C4808,1),""))=1),MAX(O$1:O4807)+1,"")</f>
        <v/>
      </c>
      <c r="Q4808" s="91" t="str">
        <f>IFERROR(INDEX($C$2:$C$5193,MATCH(ROWS(M$2:M4808),M$2:M$5193,0)),"")</f>
        <v/>
      </c>
      <c r="R4808" s="70" t="str">
        <f>IFERROR(INDEX($C$2:$C$5193,MATCH(ROWS(N$2:N4808),N$2:N$5193,0)),"")</f>
        <v/>
      </c>
      <c r="S4808" s="92" t="str">
        <f>IFERROR(INDEX($C$2:$C$5193,MATCH(ROWS(O$2:O4808),O$2:O$5193,0)),"")</f>
        <v/>
      </c>
    </row>
    <row r="4809" spans="1:19" x14ac:dyDescent="0.25">
      <c r="A4809" s="69">
        <v>3028</v>
      </c>
      <c r="B4809" s="69" t="s">
        <v>15065</v>
      </c>
      <c r="C4809" s="69" t="s">
        <v>15066</v>
      </c>
      <c r="D4809" s="69" t="s">
        <v>15055</v>
      </c>
      <c r="E4809" s="69" t="s">
        <v>15055</v>
      </c>
      <c r="F4809" s="69" t="s">
        <v>15067</v>
      </c>
      <c r="G4809" s="69" t="s">
        <v>15068</v>
      </c>
      <c r="H4809" s="69">
        <v>7.3377600000000003</v>
      </c>
      <c r="I4809" s="69">
        <v>81.62594</v>
      </c>
      <c r="J4809" s="69">
        <v>150</v>
      </c>
      <c r="K4809" s="69">
        <v>5.5</v>
      </c>
      <c r="L4809" s="69">
        <f>COUNTIFS(Aéroports!$C$2:$C$5193,Aéroports!$C4809,Aéroports!$D$2:$D$5193,Aéroports!$D4809)</f>
        <v>1</v>
      </c>
      <c r="M4809" s="69" t="str">
        <f>IF(AND(Formulaire!$H$15=Aéroports!$E4809,--ISNUMBER(IFERROR(SEARCH(Formulaire!$H$16,$C4809,1),""))=1),MAX(M$1:M4808)+1,"")</f>
        <v/>
      </c>
      <c r="N4809" s="69" t="str">
        <f>IF(AND(Formulaire!$H$21=Aéroports!$E4809,--ISNUMBER(IFERROR(SEARCH(Formulaire!$H$22,$C4809,1),""))=1),MAX(N$1:N4808)+1,"")</f>
        <v/>
      </c>
      <c r="O4809" s="69" t="str">
        <f>IF(AND(Formulaire!$H$27=Aéroports!$E4809,--ISNUMBER(IFERROR(SEARCH(Formulaire!$H$28,$C4809,1),""))=1),MAX(O$1:O4808)+1,"")</f>
        <v/>
      </c>
      <c r="Q4809" s="91" t="str">
        <f>IFERROR(INDEX($C$2:$C$5193,MATCH(ROWS(M$2:M4809),M$2:M$5193,0)),"")</f>
        <v/>
      </c>
      <c r="R4809" s="70" t="str">
        <f>IFERROR(INDEX($C$2:$C$5193,MATCH(ROWS(N$2:N4809),N$2:N$5193,0)),"")</f>
        <v/>
      </c>
      <c r="S4809" s="92" t="str">
        <f>IFERROR(INDEX($C$2:$C$5193,MATCH(ROWS(O$2:O4809),O$2:O$5193,0)),"")</f>
        <v/>
      </c>
    </row>
    <row r="4810" spans="1:19" x14ac:dyDescent="0.25">
      <c r="A4810" s="68">
        <v>3029</v>
      </c>
      <c r="B4810" s="68" t="s">
        <v>15069</v>
      </c>
      <c r="C4810" s="68" t="s">
        <v>15070</v>
      </c>
      <c r="D4810" s="68" t="s">
        <v>15055</v>
      </c>
      <c r="E4810" s="68" t="s">
        <v>15055</v>
      </c>
      <c r="F4810" s="68" t="s">
        <v>15071</v>
      </c>
      <c r="G4810" s="68" t="s">
        <v>15072</v>
      </c>
      <c r="H4810" s="68">
        <v>9.7923299999999998</v>
      </c>
      <c r="I4810" s="68">
        <v>80.070099999999996</v>
      </c>
      <c r="J4810" s="68">
        <v>33</v>
      </c>
      <c r="K4810" s="68">
        <v>5.5</v>
      </c>
      <c r="L4810" s="68">
        <f>COUNTIFS(Aéroports!$C$2:$C$5193,Aéroports!$C4810,Aéroports!$D$2:$D$5193,Aéroports!$D4810)</f>
        <v>1</v>
      </c>
      <c r="M4810" s="68" t="str">
        <f>IF(AND(Formulaire!$H$15=Aéroports!$E4810,--ISNUMBER(IFERROR(SEARCH(Formulaire!$H$16,$C4810,1),""))=1),MAX(M$1:M4809)+1,"")</f>
        <v/>
      </c>
      <c r="N4810" s="68" t="str">
        <f>IF(AND(Formulaire!$H$21=Aéroports!$E4810,--ISNUMBER(IFERROR(SEARCH(Formulaire!$H$22,$C4810,1),""))=1),MAX(N$1:N4809)+1,"")</f>
        <v/>
      </c>
      <c r="O4810" s="68" t="str">
        <f>IF(AND(Formulaire!$H$27=Aéroports!$E4810,--ISNUMBER(IFERROR(SEARCH(Formulaire!$H$28,$C4810,1),""))=1),MAX(O$1:O4809)+1,"")</f>
        <v/>
      </c>
      <c r="Q4810" s="91" t="str">
        <f>IFERROR(INDEX($C$2:$C$5193,MATCH(ROWS(M$2:M4810),M$2:M$5193,0)),"")</f>
        <v/>
      </c>
      <c r="R4810" s="70" t="str">
        <f>IFERROR(INDEX($C$2:$C$5193,MATCH(ROWS(N$2:N4810),N$2:N$5193,0)),"")</f>
        <v/>
      </c>
      <c r="S4810" s="92" t="str">
        <f>IFERROR(INDEX($C$2:$C$5193,MATCH(ROWS(O$2:O4810),O$2:O$5193,0)),"")</f>
        <v/>
      </c>
    </row>
    <row r="4811" spans="1:19" x14ac:dyDescent="0.25">
      <c r="A4811" s="69">
        <v>6169</v>
      </c>
      <c r="B4811" s="69" t="s">
        <v>15073</v>
      </c>
      <c r="C4811" s="69" t="s">
        <v>15074</v>
      </c>
      <c r="D4811" s="69" t="s">
        <v>15055</v>
      </c>
      <c r="E4811" s="69" t="s">
        <v>15055</v>
      </c>
      <c r="F4811" s="69" t="s">
        <v>15075</v>
      </c>
      <c r="G4811" s="69" t="s">
        <v>15076</v>
      </c>
      <c r="H4811" s="69">
        <v>5.9936800000000003</v>
      </c>
      <c r="I4811" s="69">
        <v>80.320300000000003</v>
      </c>
      <c r="J4811" s="69">
        <v>10</v>
      </c>
      <c r="K4811" s="69">
        <v>5.5</v>
      </c>
      <c r="L4811" s="69">
        <f>COUNTIFS(Aéroports!$C$2:$C$5193,Aéroports!$C4811,Aéroports!$D$2:$D$5193,Aéroports!$D4811)</f>
        <v>1</v>
      </c>
      <c r="M4811" s="69" t="str">
        <f>IF(AND(Formulaire!$H$15=Aéroports!$E4811,--ISNUMBER(IFERROR(SEARCH(Formulaire!$H$16,$C4811,1),""))=1),MAX(M$1:M4810)+1,"")</f>
        <v/>
      </c>
      <c r="N4811" s="69" t="str">
        <f>IF(AND(Formulaire!$H$21=Aéroports!$E4811,--ISNUMBER(IFERROR(SEARCH(Formulaire!$H$22,$C4811,1),""))=1),MAX(N$1:N4810)+1,"")</f>
        <v/>
      </c>
      <c r="O4811" s="69" t="str">
        <f>IF(AND(Formulaire!$H$27=Aéroports!$E4811,--ISNUMBER(IFERROR(SEARCH(Formulaire!$H$28,$C4811,1),""))=1),MAX(O$1:O4810)+1,"")</f>
        <v/>
      </c>
      <c r="Q4811" s="91" t="str">
        <f>IFERROR(INDEX($C$2:$C$5193,MATCH(ROWS(M$2:M4811),M$2:M$5193,0)),"")</f>
        <v/>
      </c>
      <c r="R4811" s="70" t="str">
        <f>IFERROR(INDEX($C$2:$C$5193,MATCH(ROWS(N$2:N4811),N$2:N$5193,0)),"")</f>
        <v/>
      </c>
      <c r="S4811" s="92" t="str">
        <f>IFERROR(INDEX($C$2:$C$5193,MATCH(ROWS(O$2:O4811),O$2:O$5193,0)),"")</f>
        <v/>
      </c>
    </row>
    <row r="4812" spans="1:19" x14ac:dyDescent="0.25">
      <c r="A4812" s="68">
        <v>8949</v>
      </c>
      <c r="B4812" s="68" t="s">
        <v>15077</v>
      </c>
      <c r="C4812" s="68" t="s">
        <v>15078</v>
      </c>
      <c r="D4812" s="68" t="s">
        <v>15055</v>
      </c>
      <c r="E4812" s="68" t="s">
        <v>15055</v>
      </c>
      <c r="F4812" s="68" t="s">
        <v>15079</v>
      </c>
      <c r="G4812" s="68" t="s">
        <v>15080</v>
      </c>
      <c r="H4812" s="68">
        <v>6.2844670000000002</v>
      </c>
      <c r="I4812" s="68">
        <v>81.124129999999994</v>
      </c>
      <c r="J4812" s="68">
        <v>157</v>
      </c>
      <c r="K4812" s="68">
        <v>5.5</v>
      </c>
      <c r="L4812" s="68">
        <f>COUNTIFS(Aéroports!$C$2:$C$5193,Aéroports!$C4812,Aéroports!$D$2:$D$5193,Aéroports!$D4812)</f>
        <v>1</v>
      </c>
      <c r="M4812" s="68" t="str">
        <f>IF(AND(Formulaire!$H$15=Aéroports!$E4812,--ISNUMBER(IFERROR(SEARCH(Formulaire!$H$16,$C4812,1),""))=1),MAX(M$1:M4811)+1,"")</f>
        <v/>
      </c>
      <c r="N4812" s="68" t="str">
        <f>IF(AND(Formulaire!$H$21=Aéroports!$E4812,--ISNUMBER(IFERROR(SEARCH(Formulaire!$H$22,$C4812,1),""))=1),MAX(N$1:N4811)+1,"")</f>
        <v/>
      </c>
      <c r="O4812" s="68" t="str">
        <f>IF(AND(Formulaire!$H$27=Aéroports!$E4812,--ISNUMBER(IFERROR(SEARCH(Formulaire!$H$28,$C4812,1),""))=1),MAX(O$1:O4811)+1,"")</f>
        <v/>
      </c>
      <c r="Q4812" s="91" t="str">
        <f>IFERROR(INDEX($C$2:$C$5193,MATCH(ROWS(M$2:M4812),M$2:M$5193,0)),"")</f>
        <v/>
      </c>
      <c r="R4812" s="70" t="str">
        <f>IFERROR(INDEX($C$2:$C$5193,MATCH(ROWS(N$2:N4812),N$2:N$5193,0)),"")</f>
        <v/>
      </c>
      <c r="S4812" s="92" t="str">
        <f>IFERROR(INDEX($C$2:$C$5193,MATCH(ROWS(O$2:O4812),O$2:O$5193,0)),"")</f>
        <v/>
      </c>
    </row>
    <row r="4813" spans="1:19" x14ac:dyDescent="0.25">
      <c r="A4813" s="69">
        <v>11997</v>
      </c>
      <c r="B4813" s="69" t="s">
        <v>15081</v>
      </c>
      <c r="C4813" s="69" t="s">
        <v>15082</v>
      </c>
      <c r="D4813" s="69" t="s">
        <v>15055</v>
      </c>
      <c r="E4813" s="69" t="s">
        <v>15055</v>
      </c>
      <c r="F4813" s="69" t="s">
        <v>15083</v>
      </c>
      <c r="G4813" s="69" t="s">
        <v>15084</v>
      </c>
      <c r="H4813" s="69">
        <v>8.0498100000000008</v>
      </c>
      <c r="I4813" s="69">
        <v>80.981399999999994</v>
      </c>
      <c r="J4813" s="69">
        <v>170</v>
      </c>
      <c r="K4813" s="69" t="s">
        <v>340</v>
      </c>
      <c r="L4813" s="69">
        <f>COUNTIFS(Aéroports!$C$2:$C$5193,Aéroports!$C4813,Aéroports!$D$2:$D$5193,Aéroports!$D4813)</f>
        <v>1</v>
      </c>
      <c r="M4813" s="69" t="str">
        <f>IF(AND(Formulaire!$H$15=Aéroports!$E4813,--ISNUMBER(IFERROR(SEARCH(Formulaire!$H$16,$C4813,1),""))=1),MAX(M$1:M4812)+1,"")</f>
        <v/>
      </c>
      <c r="N4813" s="69" t="str">
        <f>IF(AND(Formulaire!$H$21=Aéroports!$E4813,--ISNUMBER(IFERROR(SEARCH(Formulaire!$H$22,$C4813,1),""))=1),MAX(N$1:N4812)+1,"")</f>
        <v/>
      </c>
      <c r="O4813" s="69" t="str">
        <f>IF(AND(Formulaire!$H$27=Aéroports!$E4813,--ISNUMBER(IFERROR(SEARCH(Formulaire!$H$28,$C4813,1),""))=1),MAX(O$1:O4812)+1,"")</f>
        <v/>
      </c>
      <c r="Q4813" s="91" t="str">
        <f>IFERROR(INDEX($C$2:$C$5193,MATCH(ROWS(M$2:M4813),M$2:M$5193,0)),"")</f>
        <v/>
      </c>
      <c r="R4813" s="70" t="str">
        <f>IFERROR(INDEX($C$2:$C$5193,MATCH(ROWS(N$2:N4813),N$2:N$5193,0)),"")</f>
        <v/>
      </c>
      <c r="S4813" s="92" t="str">
        <f>IFERROR(INDEX($C$2:$C$5193,MATCH(ROWS(O$2:O4813),O$2:O$5193,0)),"")</f>
        <v/>
      </c>
    </row>
    <row r="4814" spans="1:19" x14ac:dyDescent="0.25">
      <c r="A4814" s="68">
        <v>9229</v>
      </c>
      <c r="B4814" s="68" t="s">
        <v>15085</v>
      </c>
      <c r="C4814" s="68" t="s">
        <v>15086</v>
      </c>
      <c r="D4814" s="68" t="s">
        <v>15055</v>
      </c>
      <c r="E4814" s="68" t="s">
        <v>15055</v>
      </c>
      <c r="F4814" s="68" t="s">
        <v>15087</v>
      </c>
      <c r="G4814" s="68" t="s">
        <v>15088</v>
      </c>
      <c r="H4814" s="68">
        <v>7.9566699999999999</v>
      </c>
      <c r="I4814" s="68">
        <v>80.728499999999997</v>
      </c>
      <c r="J4814" s="68">
        <v>630</v>
      </c>
      <c r="K4814" s="68">
        <v>5.5</v>
      </c>
      <c r="L4814" s="68">
        <f>COUNTIFS(Aéroports!$C$2:$C$5193,Aéroports!$C4814,Aéroports!$D$2:$D$5193,Aéroports!$D4814)</f>
        <v>1</v>
      </c>
      <c r="M4814" s="68" t="str">
        <f>IF(AND(Formulaire!$H$15=Aéroports!$E4814,--ISNUMBER(IFERROR(SEARCH(Formulaire!$H$16,$C4814,1),""))=1),MAX(M$1:M4813)+1,"")</f>
        <v/>
      </c>
      <c r="N4814" s="68" t="str">
        <f>IF(AND(Formulaire!$H$21=Aéroports!$E4814,--ISNUMBER(IFERROR(SEARCH(Formulaire!$H$22,$C4814,1),""))=1),MAX(N$1:N4813)+1,"")</f>
        <v/>
      </c>
      <c r="O4814" s="68" t="str">
        <f>IF(AND(Formulaire!$H$27=Aéroports!$E4814,--ISNUMBER(IFERROR(SEARCH(Formulaire!$H$28,$C4814,1),""))=1),MAX(O$1:O4813)+1,"")</f>
        <v/>
      </c>
      <c r="Q4814" s="91" t="str">
        <f>IFERROR(INDEX($C$2:$C$5193,MATCH(ROWS(M$2:M4814),M$2:M$5193,0)),"")</f>
        <v/>
      </c>
      <c r="R4814" s="70" t="str">
        <f>IFERROR(INDEX($C$2:$C$5193,MATCH(ROWS(N$2:N4814),N$2:N$5193,0)),"")</f>
        <v/>
      </c>
      <c r="S4814" s="92" t="str">
        <f>IFERROR(INDEX($C$2:$C$5193,MATCH(ROWS(O$2:O4814),O$2:O$5193,0)),"")</f>
        <v/>
      </c>
    </row>
    <row r="4815" spans="1:19" x14ac:dyDescent="0.25">
      <c r="A4815" s="69">
        <v>3030</v>
      </c>
      <c r="B4815" s="69" t="s">
        <v>15089</v>
      </c>
      <c r="C4815" s="69" t="s">
        <v>15090</v>
      </c>
      <c r="D4815" s="69" t="s">
        <v>15055</v>
      </c>
      <c r="E4815" s="69" t="s">
        <v>15055</v>
      </c>
      <c r="F4815" s="69" t="s">
        <v>15091</v>
      </c>
      <c r="G4815" s="69" t="s">
        <v>15092</v>
      </c>
      <c r="H4815" s="69">
        <v>8.5385100000000005</v>
      </c>
      <c r="I4815" s="69">
        <v>81.181899999999999</v>
      </c>
      <c r="J4815" s="69">
        <v>6</v>
      </c>
      <c r="K4815" s="69">
        <v>5.5</v>
      </c>
      <c r="L4815" s="69">
        <f>COUNTIFS(Aéroports!$C$2:$C$5193,Aéroports!$C4815,Aéroports!$D$2:$D$5193,Aéroports!$D4815)</f>
        <v>1</v>
      </c>
      <c r="M4815" s="69" t="str">
        <f>IF(AND(Formulaire!$H$15=Aéroports!$E4815,--ISNUMBER(IFERROR(SEARCH(Formulaire!$H$16,$C4815,1),""))=1),MAX(M$1:M4814)+1,"")</f>
        <v/>
      </c>
      <c r="N4815" s="69" t="str">
        <f>IF(AND(Formulaire!$H$21=Aéroports!$E4815,--ISNUMBER(IFERROR(SEARCH(Formulaire!$H$22,$C4815,1),""))=1),MAX(N$1:N4814)+1,"")</f>
        <v/>
      </c>
      <c r="O4815" s="69" t="str">
        <f>IF(AND(Formulaire!$H$27=Aéroports!$E4815,--ISNUMBER(IFERROR(SEARCH(Formulaire!$H$28,$C4815,1),""))=1),MAX(O$1:O4814)+1,"")</f>
        <v/>
      </c>
      <c r="Q4815" s="91" t="str">
        <f>IFERROR(INDEX($C$2:$C$5193,MATCH(ROWS(M$2:M4815),M$2:M$5193,0)),"")</f>
        <v/>
      </c>
      <c r="R4815" s="70" t="str">
        <f>IFERROR(INDEX($C$2:$C$5193,MATCH(ROWS(N$2:N4815),N$2:N$5193,0)),"")</f>
        <v/>
      </c>
      <c r="S4815" s="92" t="str">
        <f>IFERROR(INDEX($C$2:$C$5193,MATCH(ROWS(O$2:O4815),O$2:O$5193,0)),"")</f>
        <v/>
      </c>
    </row>
    <row r="4816" spans="1:19" x14ac:dyDescent="0.25">
      <c r="A4816" s="68">
        <v>6170</v>
      </c>
      <c r="B4816" s="68" t="s">
        <v>15093</v>
      </c>
      <c r="C4816" s="68" t="s">
        <v>15094</v>
      </c>
      <c r="D4816" s="68" t="s">
        <v>15055</v>
      </c>
      <c r="E4816" s="68" t="s">
        <v>15055</v>
      </c>
      <c r="F4816" s="68" t="s">
        <v>15095</v>
      </c>
      <c r="G4816" s="68" t="s">
        <v>15096</v>
      </c>
      <c r="H4816" s="68">
        <v>6.2544899999999997</v>
      </c>
      <c r="I4816" s="68">
        <v>81.235200000000006</v>
      </c>
      <c r="J4816" s="68">
        <v>50</v>
      </c>
      <c r="K4816" s="68">
        <v>5.5</v>
      </c>
      <c r="L4816" s="68">
        <f>COUNTIFS(Aéroports!$C$2:$C$5193,Aéroports!$C4816,Aéroports!$D$2:$D$5193,Aéroports!$D4816)</f>
        <v>1</v>
      </c>
      <c r="M4816" s="68" t="str">
        <f>IF(AND(Formulaire!$H$15=Aéroports!$E4816,--ISNUMBER(IFERROR(SEARCH(Formulaire!$H$16,$C4816,1),""))=1),MAX(M$1:M4815)+1,"")</f>
        <v/>
      </c>
      <c r="N4816" s="68" t="str">
        <f>IF(AND(Formulaire!$H$21=Aéroports!$E4816,--ISNUMBER(IFERROR(SEARCH(Formulaire!$H$22,$C4816,1),""))=1),MAX(N$1:N4815)+1,"")</f>
        <v/>
      </c>
      <c r="O4816" s="68" t="str">
        <f>IF(AND(Formulaire!$H$27=Aéroports!$E4816,--ISNUMBER(IFERROR(SEARCH(Formulaire!$H$28,$C4816,1),""))=1),MAX(O$1:O4815)+1,"")</f>
        <v/>
      </c>
      <c r="Q4816" s="91" t="str">
        <f>IFERROR(INDEX($C$2:$C$5193,MATCH(ROWS(M$2:M4816),M$2:M$5193,0)),"")</f>
        <v/>
      </c>
      <c r="R4816" s="70" t="str">
        <f>IFERROR(INDEX($C$2:$C$5193,MATCH(ROWS(N$2:N4816),N$2:N$5193,0)),"")</f>
        <v/>
      </c>
      <c r="S4816" s="92" t="str">
        <f>IFERROR(INDEX($C$2:$C$5193,MATCH(ROWS(O$2:O4816),O$2:O$5193,0)),"")</f>
        <v/>
      </c>
    </row>
    <row r="4817" spans="1:19" x14ac:dyDescent="0.25">
      <c r="A4817" s="69">
        <v>5597</v>
      </c>
      <c r="B4817" s="69" t="s">
        <v>15196</v>
      </c>
      <c r="C4817" s="69" t="s">
        <v>15197</v>
      </c>
      <c r="D4817" s="69" t="s">
        <v>15198</v>
      </c>
      <c r="E4817" s="69" t="s">
        <v>22481</v>
      </c>
      <c r="F4817" s="69" t="s">
        <v>15199</v>
      </c>
      <c r="G4817" s="69" t="s">
        <v>15200</v>
      </c>
      <c r="H4817" s="69">
        <v>56.296100000000003</v>
      </c>
      <c r="I4817" s="69">
        <v>12.847099999999999</v>
      </c>
      <c r="J4817" s="69">
        <v>68</v>
      </c>
      <c r="K4817" s="69">
        <v>1</v>
      </c>
      <c r="L4817" s="69">
        <f>COUNTIFS(Aéroports!$C$2:$C$5193,Aéroports!$C4817,Aéroports!$D$2:$D$5193,Aéroports!$D4817)</f>
        <v>1</v>
      </c>
      <c r="M4817" s="69" t="str">
        <f>IF(AND(Formulaire!$H$15=Aéroports!$E4817,--ISNUMBER(IFERROR(SEARCH(Formulaire!$H$16,$C4817,1),""))=1),MAX(M$1:M4816)+1,"")</f>
        <v/>
      </c>
      <c r="N4817" s="69" t="str">
        <f>IF(AND(Formulaire!$H$21=Aéroports!$E4817,--ISNUMBER(IFERROR(SEARCH(Formulaire!$H$22,$C4817,1),""))=1),MAX(N$1:N4816)+1,"")</f>
        <v/>
      </c>
      <c r="O4817" s="69" t="str">
        <f>IF(AND(Formulaire!$H$27=Aéroports!$E4817,--ISNUMBER(IFERROR(SEARCH(Formulaire!$H$28,$C4817,1),""))=1),MAX(O$1:O4816)+1,"")</f>
        <v/>
      </c>
      <c r="Q4817" s="91" t="str">
        <f>IFERROR(INDEX($C$2:$C$5193,MATCH(ROWS(M$2:M4817),M$2:M$5193,0)),"")</f>
        <v/>
      </c>
      <c r="R4817" s="70" t="str">
        <f>IFERROR(INDEX($C$2:$C$5193,MATCH(ROWS(N$2:N4817),N$2:N$5193,0)),"")</f>
        <v/>
      </c>
      <c r="S4817" s="92" t="str">
        <f>IFERROR(INDEX($C$2:$C$5193,MATCH(ROWS(O$2:O4817),O$2:O$5193,0)),"")</f>
        <v/>
      </c>
    </row>
    <row r="4818" spans="1:19" x14ac:dyDescent="0.25">
      <c r="A4818" s="68">
        <v>730</v>
      </c>
      <c r="B4818" s="68" t="s">
        <v>15201</v>
      </c>
      <c r="C4818" s="68" t="s">
        <v>15202</v>
      </c>
      <c r="D4818" s="68" t="s">
        <v>15198</v>
      </c>
      <c r="E4818" s="68" t="s">
        <v>22481</v>
      </c>
      <c r="F4818" s="68" t="s">
        <v>15203</v>
      </c>
      <c r="G4818" s="68" t="s">
        <v>15204</v>
      </c>
      <c r="H4818" s="68">
        <v>65.590299999999999</v>
      </c>
      <c r="I4818" s="68">
        <v>19.2819</v>
      </c>
      <c r="J4818" s="68">
        <v>1245</v>
      </c>
      <c r="K4818" s="68">
        <v>1</v>
      </c>
      <c r="L4818" s="68">
        <f>COUNTIFS(Aéroports!$C$2:$C$5193,Aéroports!$C4818,Aéroports!$D$2:$D$5193,Aéroports!$D4818)</f>
        <v>1</v>
      </c>
      <c r="M4818" s="68" t="str">
        <f>IF(AND(Formulaire!$H$15=Aéroports!$E4818,--ISNUMBER(IFERROR(SEARCH(Formulaire!$H$16,$C4818,1),""))=1),MAX(M$1:M4817)+1,"")</f>
        <v/>
      </c>
      <c r="N4818" s="68" t="str">
        <f>IF(AND(Formulaire!$H$21=Aéroports!$E4818,--ISNUMBER(IFERROR(SEARCH(Formulaire!$H$22,$C4818,1),""))=1),MAX(N$1:N4817)+1,"")</f>
        <v/>
      </c>
      <c r="O4818" s="68" t="str">
        <f>IF(AND(Formulaire!$H$27=Aéroports!$E4818,--ISNUMBER(IFERROR(SEARCH(Formulaire!$H$28,$C4818,1),""))=1),MAX(O$1:O4817)+1,"")</f>
        <v/>
      </c>
      <c r="Q4818" s="91" t="str">
        <f>IFERROR(INDEX($C$2:$C$5193,MATCH(ROWS(M$2:M4818),M$2:M$5193,0)),"")</f>
        <v/>
      </c>
      <c r="R4818" s="70" t="str">
        <f>IFERROR(INDEX($C$2:$C$5193,MATCH(ROWS(N$2:N4818),N$2:N$5193,0)),"")</f>
        <v/>
      </c>
      <c r="S4818" s="92" t="str">
        <f>IFERROR(INDEX($C$2:$C$5193,MATCH(ROWS(O$2:O4818),O$2:O$5193,0)),"")</f>
        <v/>
      </c>
    </row>
    <row r="4819" spans="1:19" x14ac:dyDescent="0.25">
      <c r="A4819" s="69">
        <v>739</v>
      </c>
      <c r="B4819" s="69" t="s">
        <v>15205</v>
      </c>
      <c r="C4819" s="69" t="s">
        <v>15206</v>
      </c>
      <c r="D4819" s="69" t="s">
        <v>15198</v>
      </c>
      <c r="E4819" s="69" t="s">
        <v>22481</v>
      </c>
      <c r="F4819" s="69" t="s">
        <v>15207</v>
      </c>
      <c r="G4819" s="69" t="s">
        <v>15208</v>
      </c>
      <c r="H4819" s="69">
        <v>60.421999999999997</v>
      </c>
      <c r="I4819" s="69">
        <v>15.5152</v>
      </c>
      <c r="J4819" s="69">
        <v>503</v>
      </c>
      <c r="K4819" s="69">
        <v>1</v>
      </c>
      <c r="L4819" s="69">
        <f>COUNTIFS(Aéroports!$C$2:$C$5193,Aéroports!$C4819,Aéroports!$D$2:$D$5193,Aéroports!$D4819)</f>
        <v>1</v>
      </c>
      <c r="M4819" s="69" t="str">
        <f>IF(AND(Formulaire!$H$15=Aéroports!$E4819,--ISNUMBER(IFERROR(SEARCH(Formulaire!$H$16,$C4819,1),""))=1),MAX(M$1:M4818)+1,"")</f>
        <v/>
      </c>
      <c r="N4819" s="69" t="str">
        <f>IF(AND(Formulaire!$H$21=Aéroports!$E4819,--ISNUMBER(IFERROR(SEARCH(Formulaire!$H$22,$C4819,1),""))=1),MAX(N$1:N4818)+1,"")</f>
        <v/>
      </c>
      <c r="O4819" s="69" t="str">
        <f>IF(AND(Formulaire!$H$27=Aéroports!$E4819,--ISNUMBER(IFERROR(SEARCH(Formulaire!$H$28,$C4819,1),""))=1),MAX(O$1:O4818)+1,"")</f>
        <v/>
      </c>
      <c r="Q4819" s="91" t="str">
        <f>IFERROR(INDEX($C$2:$C$5193,MATCH(ROWS(M$2:M4819),M$2:M$5193,0)),"")</f>
        <v/>
      </c>
      <c r="R4819" s="70" t="str">
        <f>IFERROR(INDEX($C$2:$C$5193,MATCH(ROWS(N$2:N4819),N$2:N$5193,0)),"")</f>
        <v/>
      </c>
      <c r="S4819" s="92" t="str">
        <f>IFERROR(INDEX($C$2:$C$5193,MATCH(ROWS(O$2:O4819),O$2:O$5193,0)),"")</f>
        <v/>
      </c>
    </row>
    <row r="4820" spans="1:19" x14ac:dyDescent="0.25">
      <c r="A4820" s="68">
        <v>715</v>
      </c>
      <c r="B4820" s="68" t="s">
        <v>15209</v>
      </c>
      <c r="C4820" s="68" t="s">
        <v>15210</v>
      </c>
      <c r="D4820" s="68" t="s">
        <v>15198</v>
      </c>
      <c r="E4820" s="68" t="s">
        <v>22481</v>
      </c>
      <c r="F4820" s="68" t="s">
        <v>15211</v>
      </c>
      <c r="G4820" s="68" t="s">
        <v>15212</v>
      </c>
      <c r="H4820" s="68">
        <v>67.132400000000004</v>
      </c>
      <c r="I4820" s="68">
        <v>20.814599999999999</v>
      </c>
      <c r="J4820" s="68">
        <v>1027</v>
      </c>
      <c r="K4820" s="68">
        <v>1</v>
      </c>
      <c r="L4820" s="68">
        <f>COUNTIFS(Aéroports!$C$2:$C$5193,Aéroports!$C4820,Aéroports!$D$2:$D$5193,Aéroports!$D4820)</f>
        <v>1</v>
      </c>
      <c r="M4820" s="68" t="str">
        <f>IF(AND(Formulaire!$H$15=Aéroports!$E4820,--ISNUMBER(IFERROR(SEARCH(Formulaire!$H$16,$C4820,1),""))=1),MAX(M$1:M4819)+1,"")</f>
        <v/>
      </c>
      <c r="N4820" s="68" t="str">
        <f>IF(AND(Formulaire!$H$21=Aéroports!$E4820,--ISNUMBER(IFERROR(SEARCH(Formulaire!$H$22,$C4820,1),""))=1),MAX(N$1:N4819)+1,"")</f>
        <v/>
      </c>
      <c r="O4820" s="68" t="str">
        <f>IF(AND(Formulaire!$H$27=Aéroports!$E4820,--ISNUMBER(IFERROR(SEARCH(Formulaire!$H$28,$C4820,1),""))=1),MAX(O$1:O4819)+1,"")</f>
        <v/>
      </c>
      <c r="Q4820" s="91" t="str">
        <f>IFERROR(INDEX($C$2:$C$5193,MATCH(ROWS(M$2:M4820),M$2:M$5193,0)),"")</f>
        <v/>
      </c>
      <c r="R4820" s="70" t="str">
        <f>IFERROR(INDEX($C$2:$C$5193,MATCH(ROWS(N$2:N4820),N$2:N$5193,0)),"")</f>
        <v/>
      </c>
      <c r="S4820" s="92" t="str">
        <f>IFERROR(INDEX($C$2:$C$5193,MATCH(ROWS(O$2:O4820),O$2:O$5193,0)),"")</f>
        <v/>
      </c>
    </row>
    <row r="4821" spans="1:19" x14ac:dyDescent="0.25">
      <c r="A4821" s="69">
        <v>741</v>
      </c>
      <c r="B4821" s="69" t="s">
        <v>15213</v>
      </c>
      <c r="C4821" s="69" t="s">
        <v>15214</v>
      </c>
      <c r="D4821" s="69" t="s">
        <v>15198</v>
      </c>
      <c r="E4821" s="69" t="s">
        <v>22481</v>
      </c>
      <c r="F4821" s="69" t="s">
        <v>15215</v>
      </c>
      <c r="G4821" s="69" t="s">
        <v>15216</v>
      </c>
      <c r="H4821" s="69">
        <v>60.593299999999999</v>
      </c>
      <c r="I4821" s="69">
        <v>16.9514</v>
      </c>
      <c r="J4821" s="69">
        <v>224</v>
      </c>
      <c r="K4821" s="69">
        <v>1</v>
      </c>
      <c r="L4821" s="69">
        <f>COUNTIFS(Aéroports!$C$2:$C$5193,Aéroports!$C4821,Aéroports!$D$2:$D$5193,Aéroports!$D4821)</f>
        <v>1</v>
      </c>
      <c r="M4821" s="69" t="str">
        <f>IF(AND(Formulaire!$H$15=Aéroports!$E4821,--ISNUMBER(IFERROR(SEARCH(Formulaire!$H$16,$C4821,1),""))=1),MAX(M$1:M4820)+1,"")</f>
        <v/>
      </c>
      <c r="N4821" s="69" t="str">
        <f>IF(AND(Formulaire!$H$21=Aéroports!$E4821,--ISNUMBER(IFERROR(SEARCH(Formulaire!$H$22,$C4821,1),""))=1),MAX(N$1:N4820)+1,"")</f>
        <v/>
      </c>
      <c r="O4821" s="69" t="str">
        <f>IF(AND(Formulaire!$H$27=Aéroports!$E4821,--ISNUMBER(IFERROR(SEARCH(Formulaire!$H$28,$C4821,1),""))=1),MAX(O$1:O4820)+1,"")</f>
        <v/>
      </c>
      <c r="Q4821" s="91" t="str">
        <f>IFERROR(INDEX($C$2:$C$5193,MATCH(ROWS(M$2:M4821),M$2:M$5193,0)),"")</f>
        <v/>
      </c>
      <c r="R4821" s="70" t="str">
        <f>IFERROR(INDEX($C$2:$C$5193,MATCH(ROWS(N$2:N4821),N$2:N$5193,0)),"")</f>
        <v/>
      </c>
      <c r="S4821" s="92" t="str">
        <f>IFERROR(INDEX($C$2:$C$5193,MATCH(ROWS(O$2:O4821),O$2:O$5193,0)),"")</f>
        <v/>
      </c>
    </row>
    <row r="4822" spans="1:19" x14ac:dyDescent="0.25">
      <c r="A4822" s="68">
        <v>687</v>
      </c>
      <c r="B4822" s="68" t="s">
        <v>15217</v>
      </c>
      <c r="C4822" s="68" t="s">
        <v>15218</v>
      </c>
      <c r="D4822" s="68" t="s">
        <v>15198</v>
      </c>
      <c r="E4822" s="68" t="s">
        <v>22481</v>
      </c>
      <c r="F4822" s="68" t="s">
        <v>15219</v>
      </c>
      <c r="G4822" s="68" t="s">
        <v>15220</v>
      </c>
      <c r="H4822" s="68">
        <v>57.662799999999997</v>
      </c>
      <c r="I4822" s="68">
        <v>12.2798</v>
      </c>
      <c r="J4822" s="68">
        <v>506</v>
      </c>
      <c r="K4822" s="68">
        <v>1</v>
      </c>
      <c r="L4822" s="68">
        <f>COUNTIFS(Aéroports!$C$2:$C$5193,Aéroports!$C4822,Aéroports!$D$2:$D$5193,Aéroports!$D4822)</f>
        <v>1</v>
      </c>
      <c r="M4822" s="68" t="str">
        <f>IF(AND(Formulaire!$H$15=Aéroports!$E4822,--ISNUMBER(IFERROR(SEARCH(Formulaire!$H$16,$C4822,1),""))=1),MAX(M$1:M4821)+1,"")</f>
        <v/>
      </c>
      <c r="N4822" s="68" t="str">
        <f>IF(AND(Formulaire!$H$21=Aéroports!$E4822,--ISNUMBER(IFERROR(SEARCH(Formulaire!$H$22,$C4822,1),""))=1),MAX(N$1:N4821)+1,"")</f>
        <v/>
      </c>
      <c r="O4822" s="68" t="str">
        <f>IF(AND(Formulaire!$H$27=Aéroports!$E4822,--ISNUMBER(IFERROR(SEARCH(Formulaire!$H$28,$C4822,1),""))=1),MAX(O$1:O4821)+1,"")</f>
        <v/>
      </c>
      <c r="Q4822" s="91" t="str">
        <f>IFERROR(INDEX($C$2:$C$5193,MATCH(ROWS(M$2:M4822),M$2:M$5193,0)),"")</f>
        <v/>
      </c>
      <c r="R4822" s="70" t="str">
        <f>IFERROR(INDEX($C$2:$C$5193,MATCH(ROWS(N$2:N4822),N$2:N$5193,0)),"")</f>
        <v/>
      </c>
      <c r="S4822" s="92" t="str">
        <f>IFERROR(INDEX($C$2:$C$5193,MATCH(ROWS(O$2:O4822),O$2:O$5193,0)),"")</f>
        <v/>
      </c>
    </row>
    <row r="4823" spans="1:19" x14ac:dyDescent="0.25">
      <c r="A4823" s="69">
        <v>5594</v>
      </c>
      <c r="B4823" s="69" t="s">
        <v>15224</v>
      </c>
      <c r="C4823" s="69" t="s">
        <v>15225</v>
      </c>
      <c r="D4823" s="69" t="s">
        <v>15198</v>
      </c>
      <c r="E4823" s="69" t="s">
        <v>22481</v>
      </c>
      <c r="F4823" s="69" t="s">
        <v>15226</v>
      </c>
      <c r="G4823" s="69" t="s">
        <v>15227</v>
      </c>
      <c r="H4823" s="69">
        <v>60.020099999999999</v>
      </c>
      <c r="I4823" s="69">
        <v>13.578900000000001</v>
      </c>
      <c r="J4823" s="69">
        <v>474</v>
      </c>
      <c r="K4823" s="69">
        <v>1</v>
      </c>
      <c r="L4823" s="69">
        <f>COUNTIFS(Aéroports!$C$2:$C$5193,Aéroports!$C4823,Aéroports!$D$2:$D$5193,Aéroports!$D4823)</f>
        <v>1</v>
      </c>
      <c r="M4823" s="69" t="str">
        <f>IF(AND(Formulaire!$H$15=Aéroports!$E4823,--ISNUMBER(IFERROR(SEARCH(Formulaire!$H$16,$C4823,1),""))=1),MAX(M$1:M4822)+1,"")</f>
        <v/>
      </c>
      <c r="N4823" s="69" t="str">
        <f>IF(AND(Formulaire!$H$21=Aéroports!$E4823,--ISNUMBER(IFERROR(SEARCH(Formulaire!$H$22,$C4823,1),""))=1),MAX(N$1:N4822)+1,"")</f>
        <v/>
      </c>
      <c r="O4823" s="69" t="str">
        <f>IF(AND(Formulaire!$H$27=Aéroports!$E4823,--ISNUMBER(IFERROR(SEARCH(Formulaire!$H$28,$C4823,1),""))=1),MAX(O$1:O4822)+1,"")</f>
        <v/>
      </c>
      <c r="Q4823" s="91" t="str">
        <f>IFERROR(INDEX($C$2:$C$5193,MATCH(ROWS(M$2:M4823),M$2:M$5193,0)),"")</f>
        <v/>
      </c>
      <c r="R4823" s="70" t="str">
        <f>IFERROR(INDEX($C$2:$C$5193,MATCH(ROWS(N$2:N4823),N$2:N$5193,0)),"")</f>
        <v/>
      </c>
      <c r="S4823" s="92" t="str">
        <f>IFERROR(INDEX($C$2:$C$5193,MATCH(ROWS(O$2:O4823),O$2:O$5193,0)),"")</f>
        <v/>
      </c>
    </row>
    <row r="4824" spans="1:19" x14ac:dyDescent="0.25">
      <c r="A4824" s="68">
        <v>709</v>
      </c>
      <c r="B4824" s="68" t="s">
        <v>15228</v>
      </c>
      <c r="C4824" s="68" t="s">
        <v>15229</v>
      </c>
      <c r="D4824" s="68" t="s">
        <v>15198</v>
      </c>
      <c r="E4824" s="68" t="s">
        <v>22481</v>
      </c>
      <c r="F4824" s="68" t="s">
        <v>15230</v>
      </c>
      <c r="G4824" s="68" t="s">
        <v>15231</v>
      </c>
      <c r="H4824" s="68">
        <v>56.691099999999999</v>
      </c>
      <c r="I4824" s="68">
        <v>12.8202</v>
      </c>
      <c r="J4824" s="68">
        <v>101</v>
      </c>
      <c r="K4824" s="68">
        <v>1</v>
      </c>
      <c r="L4824" s="68">
        <f>COUNTIFS(Aéroports!$C$2:$C$5193,Aéroports!$C4824,Aéroports!$D$2:$D$5193,Aéroports!$D4824)</f>
        <v>1</v>
      </c>
      <c r="M4824" s="68" t="str">
        <f>IF(AND(Formulaire!$H$15=Aéroports!$E4824,--ISNUMBER(IFERROR(SEARCH(Formulaire!$H$16,$C4824,1),""))=1),MAX(M$1:M4823)+1,"")</f>
        <v/>
      </c>
      <c r="N4824" s="68" t="str">
        <f>IF(AND(Formulaire!$H$21=Aéroports!$E4824,--ISNUMBER(IFERROR(SEARCH(Formulaire!$H$22,$C4824,1),""))=1),MAX(N$1:N4823)+1,"")</f>
        <v/>
      </c>
      <c r="O4824" s="68" t="str">
        <f>IF(AND(Formulaire!$H$27=Aéroports!$E4824,--ISNUMBER(IFERROR(SEARCH(Formulaire!$H$28,$C4824,1),""))=1),MAX(O$1:O4823)+1,"")</f>
        <v/>
      </c>
      <c r="Q4824" s="91" t="str">
        <f>IFERROR(INDEX($C$2:$C$5193,MATCH(ROWS(M$2:M4824),M$2:M$5193,0)),"")</f>
        <v/>
      </c>
      <c r="R4824" s="70" t="str">
        <f>IFERROR(INDEX($C$2:$C$5193,MATCH(ROWS(N$2:N4824),N$2:N$5193,0)),"")</f>
        <v/>
      </c>
      <c r="S4824" s="92" t="str">
        <f>IFERROR(INDEX($C$2:$C$5193,MATCH(ROWS(O$2:O4824),O$2:O$5193,0)),"")</f>
        <v/>
      </c>
    </row>
    <row r="4825" spans="1:19" x14ac:dyDescent="0.25">
      <c r="A4825" s="69">
        <v>5599</v>
      </c>
      <c r="B4825" s="69" t="s">
        <v>15232</v>
      </c>
      <c r="C4825" s="69" t="s">
        <v>15233</v>
      </c>
      <c r="D4825" s="69" t="s">
        <v>15198</v>
      </c>
      <c r="E4825" s="69" t="s">
        <v>22481</v>
      </c>
      <c r="F4825" s="69" t="s">
        <v>15234</v>
      </c>
      <c r="G4825" s="69" t="s">
        <v>15235</v>
      </c>
      <c r="H4825" s="69">
        <v>65.806100000000001</v>
      </c>
      <c r="I4825" s="69">
        <v>15.082800000000001</v>
      </c>
      <c r="J4825" s="69">
        <v>1503</v>
      </c>
      <c r="K4825" s="69">
        <v>1</v>
      </c>
      <c r="L4825" s="69">
        <f>COUNTIFS(Aéroports!$C$2:$C$5193,Aéroports!$C4825,Aéroports!$D$2:$D$5193,Aéroports!$D4825)</f>
        <v>1</v>
      </c>
      <c r="M4825" s="69" t="str">
        <f>IF(AND(Formulaire!$H$15=Aéroports!$E4825,--ISNUMBER(IFERROR(SEARCH(Formulaire!$H$16,$C4825,1),""))=1),MAX(M$1:M4824)+1,"")</f>
        <v/>
      </c>
      <c r="N4825" s="69" t="str">
        <f>IF(AND(Formulaire!$H$21=Aéroports!$E4825,--ISNUMBER(IFERROR(SEARCH(Formulaire!$H$22,$C4825,1),""))=1),MAX(N$1:N4824)+1,"")</f>
        <v/>
      </c>
      <c r="O4825" s="69" t="str">
        <f>IF(AND(Formulaire!$H$27=Aéroports!$E4825,--ISNUMBER(IFERROR(SEARCH(Formulaire!$H$28,$C4825,1),""))=1),MAX(O$1:O4824)+1,"")</f>
        <v/>
      </c>
      <c r="Q4825" s="91" t="str">
        <f>IFERROR(INDEX($C$2:$C$5193,MATCH(ROWS(M$2:M4825),M$2:M$5193,0)),"")</f>
        <v/>
      </c>
      <c r="R4825" s="70" t="str">
        <f>IFERROR(INDEX($C$2:$C$5193,MATCH(ROWS(N$2:N4825),N$2:N$5193,0)),"")</f>
        <v/>
      </c>
      <c r="S4825" s="92" t="str">
        <f>IFERROR(INDEX($C$2:$C$5193,MATCH(ROWS(O$2:O4825),O$2:O$5193,0)),"")</f>
        <v/>
      </c>
    </row>
    <row r="4826" spans="1:19" x14ac:dyDescent="0.25">
      <c r="A4826" s="68">
        <v>716</v>
      </c>
      <c r="B4826" s="68" t="s">
        <v>15236</v>
      </c>
      <c r="C4826" s="68" t="s">
        <v>15237</v>
      </c>
      <c r="D4826" s="68" t="s">
        <v>15198</v>
      </c>
      <c r="E4826" s="68" t="s">
        <v>22481</v>
      </c>
      <c r="F4826" s="68" t="s">
        <v>15238</v>
      </c>
      <c r="G4826" s="68" t="s">
        <v>15239</v>
      </c>
      <c r="H4826" s="68">
        <v>61.768099999999997</v>
      </c>
      <c r="I4826" s="68">
        <v>17.0807</v>
      </c>
      <c r="J4826" s="68">
        <v>95</v>
      </c>
      <c r="K4826" s="68">
        <v>1</v>
      </c>
      <c r="L4826" s="68">
        <f>COUNTIFS(Aéroports!$C$2:$C$5193,Aéroports!$C4826,Aéroports!$D$2:$D$5193,Aéroports!$D4826)</f>
        <v>1</v>
      </c>
      <c r="M4826" s="68" t="str">
        <f>IF(AND(Formulaire!$H$15=Aéroports!$E4826,--ISNUMBER(IFERROR(SEARCH(Formulaire!$H$16,$C4826,1),""))=1),MAX(M$1:M4825)+1,"")</f>
        <v/>
      </c>
      <c r="N4826" s="68" t="str">
        <f>IF(AND(Formulaire!$H$21=Aéroports!$E4826,--ISNUMBER(IFERROR(SEARCH(Formulaire!$H$22,$C4826,1),""))=1),MAX(N$1:N4825)+1,"")</f>
        <v/>
      </c>
      <c r="O4826" s="68" t="str">
        <f>IF(AND(Formulaire!$H$27=Aéroports!$E4826,--ISNUMBER(IFERROR(SEARCH(Formulaire!$H$28,$C4826,1),""))=1),MAX(O$1:O4825)+1,"")</f>
        <v/>
      </c>
      <c r="Q4826" s="91" t="str">
        <f>IFERROR(INDEX($C$2:$C$5193,MATCH(ROWS(M$2:M4826),M$2:M$5193,0)),"")</f>
        <v/>
      </c>
      <c r="R4826" s="70" t="str">
        <f>IFERROR(INDEX($C$2:$C$5193,MATCH(ROWS(N$2:N4826),N$2:N$5193,0)),"")</f>
        <v/>
      </c>
      <c r="S4826" s="92" t="str">
        <f>IFERROR(INDEX($C$2:$C$5193,MATCH(ROWS(O$2:O4826),O$2:O$5193,0)),"")</f>
        <v/>
      </c>
    </row>
    <row r="4827" spans="1:19" x14ac:dyDescent="0.25">
      <c r="A4827" s="69">
        <v>740</v>
      </c>
      <c r="B4827" s="69" t="s">
        <v>15240</v>
      </c>
      <c r="C4827" s="69" t="s">
        <v>15241</v>
      </c>
      <c r="D4827" s="69" t="s">
        <v>15198</v>
      </c>
      <c r="E4827" s="69" t="s">
        <v>22481</v>
      </c>
      <c r="F4827" s="69" t="s">
        <v>15242</v>
      </c>
      <c r="G4827" s="69" t="s">
        <v>15243</v>
      </c>
      <c r="H4827" s="69">
        <v>57.525799999999997</v>
      </c>
      <c r="I4827" s="69">
        <v>15.8233</v>
      </c>
      <c r="J4827" s="69">
        <v>366</v>
      </c>
      <c r="K4827" s="69">
        <v>1</v>
      </c>
      <c r="L4827" s="69">
        <f>COUNTIFS(Aéroports!$C$2:$C$5193,Aéroports!$C4827,Aéroports!$D$2:$D$5193,Aéroports!$D4827)</f>
        <v>1</v>
      </c>
      <c r="M4827" s="69" t="str">
        <f>IF(AND(Formulaire!$H$15=Aéroports!$E4827,--ISNUMBER(IFERROR(SEARCH(Formulaire!$H$16,$C4827,1),""))=1),MAX(M$1:M4826)+1,"")</f>
        <v/>
      </c>
      <c r="N4827" s="69" t="str">
        <f>IF(AND(Formulaire!$H$21=Aéroports!$E4827,--ISNUMBER(IFERROR(SEARCH(Formulaire!$H$22,$C4827,1),""))=1),MAX(N$1:N4826)+1,"")</f>
        <v/>
      </c>
      <c r="O4827" s="69" t="str">
        <f>IF(AND(Formulaire!$H$27=Aéroports!$E4827,--ISNUMBER(IFERROR(SEARCH(Formulaire!$H$28,$C4827,1),""))=1),MAX(O$1:O4826)+1,"")</f>
        <v/>
      </c>
      <c r="Q4827" s="91" t="str">
        <f>IFERROR(INDEX($C$2:$C$5193,MATCH(ROWS(M$2:M4827),M$2:M$5193,0)),"")</f>
        <v/>
      </c>
      <c r="R4827" s="70" t="str">
        <f>IFERROR(INDEX($C$2:$C$5193,MATCH(ROWS(N$2:N4827),N$2:N$5193,0)),"")</f>
        <v/>
      </c>
      <c r="S4827" s="92" t="str">
        <f>IFERROR(INDEX($C$2:$C$5193,MATCH(ROWS(O$2:O4827),O$2:O$5193,0)),"")</f>
        <v/>
      </c>
    </row>
    <row r="4828" spans="1:19" x14ac:dyDescent="0.25">
      <c r="A4828" s="68">
        <v>688</v>
      </c>
      <c r="B4828" s="68" t="s">
        <v>15244</v>
      </c>
      <c r="C4828" s="68" t="s">
        <v>15245</v>
      </c>
      <c r="D4828" s="68" t="s">
        <v>15198</v>
      </c>
      <c r="E4828" s="68" t="s">
        <v>22481</v>
      </c>
      <c r="F4828" s="68" t="s">
        <v>15246</v>
      </c>
      <c r="G4828" s="68" t="s">
        <v>15247</v>
      </c>
      <c r="H4828" s="68">
        <v>57.757599999999996</v>
      </c>
      <c r="I4828" s="68">
        <v>14.0687</v>
      </c>
      <c r="J4828" s="68">
        <v>741</v>
      </c>
      <c r="K4828" s="68">
        <v>1</v>
      </c>
      <c r="L4828" s="68">
        <f>COUNTIFS(Aéroports!$C$2:$C$5193,Aéroports!$C4828,Aéroports!$D$2:$D$5193,Aéroports!$D4828)</f>
        <v>1</v>
      </c>
      <c r="M4828" s="68" t="str">
        <f>IF(AND(Formulaire!$H$15=Aéroports!$E4828,--ISNUMBER(IFERROR(SEARCH(Formulaire!$H$16,$C4828,1),""))=1),MAX(M$1:M4827)+1,"")</f>
        <v/>
      </c>
      <c r="N4828" s="68" t="str">
        <f>IF(AND(Formulaire!$H$21=Aéroports!$E4828,--ISNUMBER(IFERROR(SEARCH(Formulaire!$H$22,$C4828,1),""))=1),MAX(N$1:N4827)+1,"")</f>
        <v/>
      </c>
      <c r="O4828" s="68" t="str">
        <f>IF(AND(Formulaire!$H$27=Aéroports!$E4828,--ISNUMBER(IFERROR(SEARCH(Formulaire!$H$28,$C4828,1),""))=1),MAX(O$1:O4827)+1,"")</f>
        <v/>
      </c>
      <c r="Q4828" s="91" t="str">
        <f>IFERROR(INDEX($C$2:$C$5193,MATCH(ROWS(M$2:M4828),M$2:M$5193,0)),"")</f>
        <v/>
      </c>
      <c r="R4828" s="70" t="str">
        <f>IFERROR(INDEX($C$2:$C$5193,MATCH(ROWS(N$2:N4828),N$2:N$5193,0)),"")</f>
        <v/>
      </c>
      <c r="S4828" s="92" t="str">
        <f>IFERROR(INDEX($C$2:$C$5193,MATCH(ROWS(O$2:O4828),O$2:O$5193,0)),"")</f>
        <v/>
      </c>
    </row>
    <row r="4829" spans="1:19" x14ac:dyDescent="0.25">
      <c r="A4829" s="69">
        <v>707</v>
      </c>
      <c r="B4829" s="69" t="s">
        <v>15248</v>
      </c>
      <c r="C4829" s="69" t="s">
        <v>15249</v>
      </c>
      <c r="D4829" s="69" t="s">
        <v>15198</v>
      </c>
      <c r="E4829" s="69" t="s">
        <v>22481</v>
      </c>
      <c r="F4829" s="69" t="s">
        <v>15250</v>
      </c>
      <c r="G4829" s="69" t="s">
        <v>15251</v>
      </c>
      <c r="H4829" s="69">
        <v>56.685499999999998</v>
      </c>
      <c r="I4829" s="69">
        <v>16.287600000000001</v>
      </c>
      <c r="J4829" s="69">
        <v>17</v>
      </c>
      <c r="K4829" s="69">
        <v>1</v>
      </c>
      <c r="L4829" s="69">
        <f>COUNTIFS(Aéroports!$C$2:$C$5193,Aéroports!$C4829,Aéroports!$D$2:$D$5193,Aéroports!$D4829)</f>
        <v>1</v>
      </c>
      <c r="M4829" s="69" t="str">
        <f>IF(AND(Formulaire!$H$15=Aéroports!$E4829,--ISNUMBER(IFERROR(SEARCH(Formulaire!$H$16,$C4829,1),""))=1),MAX(M$1:M4828)+1,"")</f>
        <v/>
      </c>
      <c r="N4829" s="69" t="str">
        <f>IF(AND(Formulaire!$H$21=Aéroports!$E4829,--ISNUMBER(IFERROR(SEARCH(Formulaire!$H$22,$C4829,1),""))=1),MAX(N$1:N4828)+1,"")</f>
        <v/>
      </c>
      <c r="O4829" s="69" t="str">
        <f>IF(AND(Formulaire!$H$27=Aéroports!$E4829,--ISNUMBER(IFERROR(SEARCH(Formulaire!$H$28,$C4829,1),""))=1),MAX(O$1:O4828)+1,"")</f>
        <v/>
      </c>
      <c r="Q4829" s="91" t="str">
        <f>IFERROR(INDEX($C$2:$C$5193,MATCH(ROWS(M$2:M4829),M$2:M$5193,0)),"")</f>
        <v/>
      </c>
      <c r="R4829" s="70" t="str">
        <f>IFERROR(INDEX($C$2:$C$5193,MATCH(ROWS(N$2:N4829),N$2:N$5193,0)),"")</f>
        <v/>
      </c>
      <c r="S4829" s="92" t="str">
        <f>IFERROR(INDEX($C$2:$C$5193,MATCH(ROWS(O$2:O4829),O$2:O$5193,0)),"")</f>
        <v/>
      </c>
    </row>
    <row r="4830" spans="1:19" x14ac:dyDescent="0.25">
      <c r="A4830" s="68">
        <v>697</v>
      </c>
      <c r="B4830" s="68" t="s">
        <v>15252</v>
      </c>
      <c r="C4830" s="68" t="s">
        <v>15253</v>
      </c>
      <c r="D4830" s="68" t="s">
        <v>15198</v>
      </c>
      <c r="E4830" s="68" t="s">
        <v>22481</v>
      </c>
      <c r="F4830" s="68" t="s">
        <v>15254</v>
      </c>
      <c r="G4830" s="68" t="s">
        <v>15255</v>
      </c>
      <c r="H4830" s="68">
        <v>59.3459</v>
      </c>
      <c r="I4830" s="68">
        <v>14.495900000000001</v>
      </c>
      <c r="J4830" s="68">
        <v>400</v>
      </c>
      <c r="K4830" s="68">
        <v>1</v>
      </c>
      <c r="L4830" s="68">
        <f>COUNTIFS(Aéroports!$C$2:$C$5193,Aéroports!$C4830,Aéroports!$D$2:$D$5193,Aéroports!$D4830)</f>
        <v>1</v>
      </c>
      <c r="M4830" s="68" t="str">
        <f>IF(AND(Formulaire!$H$15=Aéroports!$E4830,--ISNUMBER(IFERROR(SEARCH(Formulaire!$H$16,$C4830,1),""))=1),MAX(M$1:M4829)+1,"")</f>
        <v/>
      </c>
      <c r="N4830" s="68" t="str">
        <f>IF(AND(Formulaire!$H$21=Aéroports!$E4830,--ISNUMBER(IFERROR(SEARCH(Formulaire!$H$22,$C4830,1),""))=1),MAX(N$1:N4829)+1,"")</f>
        <v/>
      </c>
      <c r="O4830" s="68" t="str">
        <f>IF(AND(Formulaire!$H$27=Aéroports!$E4830,--ISNUMBER(IFERROR(SEARCH(Formulaire!$H$28,$C4830,1),""))=1),MAX(O$1:O4829)+1,"")</f>
        <v/>
      </c>
      <c r="Q4830" s="91" t="str">
        <f>IFERROR(INDEX($C$2:$C$5193,MATCH(ROWS(M$2:M4830),M$2:M$5193,0)),"")</f>
        <v/>
      </c>
      <c r="R4830" s="70" t="str">
        <f>IFERROR(INDEX($C$2:$C$5193,MATCH(ROWS(N$2:N4830),N$2:N$5193,0)),"")</f>
        <v/>
      </c>
      <c r="S4830" s="92" t="str">
        <f>IFERROR(INDEX($C$2:$C$5193,MATCH(ROWS(O$2:O4830),O$2:O$5193,0)),"")</f>
        <v/>
      </c>
    </row>
    <row r="4831" spans="1:19" x14ac:dyDescent="0.25">
      <c r="A4831" s="69">
        <v>5595</v>
      </c>
      <c r="B4831" s="69" t="s">
        <v>15256</v>
      </c>
      <c r="C4831" s="69" t="s">
        <v>15257</v>
      </c>
      <c r="D4831" s="69" t="s">
        <v>15198</v>
      </c>
      <c r="E4831" s="69" t="s">
        <v>22481</v>
      </c>
      <c r="F4831" s="69" t="s">
        <v>15258</v>
      </c>
      <c r="G4831" s="69" t="s">
        <v>15259</v>
      </c>
      <c r="H4831" s="69">
        <v>59.444699999999997</v>
      </c>
      <c r="I4831" s="69">
        <v>13.337400000000001</v>
      </c>
      <c r="J4831" s="69">
        <v>352</v>
      </c>
      <c r="K4831" s="69">
        <v>1</v>
      </c>
      <c r="L4831" s="69">
        <f>COUNTIFS(Aéroports!$C$2:$C$5193,Aéroports!$C4831,Aéroports!$D$2:$D$5193,Aéroports!$D4831)</f>
        <v>1</v>
      </c>
      <c r="M4831" s="69" t="str">
        <f>IF(AND(Formulaire!$H$15=Aéroports!$E4831,--ISNUMBER(IFERROR(SEARCH(Formulaire!$H$16,$C4831,1),""))=1),MAX(M$1:M4830)+1,"")</f>
        <v/>
      </c>
      <c r="N4831" s="69" t="str">
        <f>IF(AND(Formulaire!$H$21=Aéroports!$E4831,--ISNUMBER(IFERROR(SEARCH(Formulaire!$H$22,$C4831,1),""))=1),MAX(N$1:N4830)+1,"")</f>
        <v/>
      </c>
      <c r="O4831" s="69" t="str">
        <f>IF(AND(Formulaire!$H$27=Aéroports!$E4831,--ISNUMBER(IFERROR(SEARCH(Formulaire!$H$28,$C4831,1),""))=1),MAX(O$1:O4830)+1,"")</f>
        <v/>
      </c>
      <c r="Q4831" s="91" t="str">
        <f>IFERROR(INDEX($C$2:$C$5193,MATCH(ROWS(M$2:M4831),M$2:M$5193,0)),"")</f>
        <v/>
      </c>
      <c r="R4831" s="70" t="str">
        <f>IFERROR(INDEX($C$2:$C$5193,MATCH(ROWS(N$2:N4831),N$2:N$5193,0)),"")</f>
        <v/>
      </c>
      <c r="S4831" s="92" t="str">
        <f>IFERROR(INDEX($C$2:$C$5193,MATCH(ROWS(O$2:O4831),O$2:O$5193,0)),"")</f>
        <v/>
      </c>
    </row>
    <row r="4832" spans="1:19" x14ac:dyDescent="0.25">
      <c r="A4832" s="68">
        <v>724</v>
      </c>
      <c r="B4832" s="68" t="s">
        <v>15260</v>
      </c>
      <c r="C4832" s="68" t="s">
        <v>15261</v>
      </c>
      <c r="D4832" s="68" t="s">
        <v>15198</v>
      </c>
      <c r="E4832" s="68" t="s">
        <v>22481</v>
      </c>
      <c r="F4832" s="68" t="s">
        <v>15262</v>
      </c>
      <c r="G4832" s="68" t="s">
        <v>15263</v>
      </c>
      <c r="H4832" s="68">
        <v>67.822000000000003</v>
      </c>
      <c r="I4832" s="68">
        <v>20.3368</v>
      </c>
      <c r="J4832" s="68">
        <v>1508</v>
      </c>
      <c r="K4832" s="68">
        <v>1</v>
      </c>
      <c r="L4832" s="68">
        <f>COUNTIFS(Aéroports!$C$2:$C$5193,Aéroports!$C4832,Aéroports!$D$2:$D$5193,Aéroports!$D4832)</f>
        <v>1</v>
      </c>
      <c r="M4832" s="68" t="str">
        <f>IF(AND(Formulaire!$H$15=Aéroports!$E4832,--ISNUMBER(IFERROR(SEARCH(Formulaire!$H$16,$C4832,1),""))=1),MAX(M$1:M4831)+1,"")</f>
        <v/>
      </c>
      <c r="N4832" s="68" t="str">
        <f>IF(AND(Formulaire!$H$21=Aéroports!$E4832,--ISNUMBER(IFERROR(SEARCH(Formulaire!$H$22,$C4832,1),""))=1),MAX(N$1:N4831)+1,"")</f>
        <v/>
      </c>
      <c r="O4832" s="68" t="str">
        <f>IF(AND(Formulaire!$H$27=Aéroports!$E4832,--ISNUMBER(IFERROR(SEARCH(Formulaire!$H$28,$C4832,1),""))=1),MAX(O$1:O4831)+1,"")</f>
        <v/>
      </c>
      <c r="Q4832" s="91" t="str">
        <f>IFERROR(INDEX($C$2:$C$5193,MATCH(ROWS(M$2:M4832),M$2:M$5193,0)),"")</f>
        <v/>
      </c>
      <c r="R4832" s="70" t="str">
        <f>IFERROR(INDEX($C$2:$C$5193,MATCH(ROWS(N$2:N4832),N$2:N$5193,0)),"")</f>
        <v/>
      </c>
      <c r="S4832" s="92" t="str">
        <f>IFERROR(INDEX($C$2:$C$5193,MATCH(ROWS(O$2:O4832),O$2:O$5193,0)),"")</f>
        <v/>
      </c>
    </row>
    <row r="4833" spans="1:19" x14ac:dyDescent="0.25">
      <c r="A4833" s="69">
        <v>718</v>
      </c>
      <c r="B4833" s="69" t="s">
        <v>15264</v>
      </c>
      <c r="C4833" s="69" t="s">
        <v>15265</v>
      </c>
      <c r="D4833" s="69" t="s">
        <v>15198</v>
      </c>
      <c r="E4833" s="69" t="s">
        <v>22481</v>
      </c>
      <c r="F4833" s="69" t="s">
        <v>15266</v>
      </c>
      <c r="G4833" s="69" t="s">
        <v>15267</v>
      </c>
      <c r="H4833" s="69">
        <v>63.0486</v>
      </c>
      <c r="I4833" s="69">
        <v>17.768899999999999</v>
      </c>
      <c r="J4833" s="69">
        <v>34</v>
      </c>
      <c r="K4833" s="69">
        <v>1</v>
      </c>
      <c r="L4833" s="69">
        <f>COUNTIFS(Aéroports!$C$2:$C$5193,Aéroports!$C4833,Aéroports!$D$2:$D$5193,Aéroports!$D4833)</f>
        <v>1</v>
      </c>
      <c r="M4833" s="69" t="str">
        <f>IF(AND(Formulaire!$H$15=Aéroports!$E4833,--ISNUMBER(IFERROR(SEARCH(Formulaire!$H$16,$C4833,1),""))=1),MAX(M$1:M4832)+1,"")</f>
        <v/>
      </c>
      <c r="N4833" s="69" t="str">
        <f>IF(AND(Formulaire!$H$21=Aéroports!$E4833,--ISNUMBER(IFERROR(SEARCH(Formulaire!$H$22,$C4833,1),""))=1),MAX(N$1:N4832)+1,"")</f>
        <v/>
      </c>
      <c r="O4833" s="69" t="str">
        <f>IF(AND(Formulaire!$H$27=Aéroports!$E4833,--ISNUMBER(IFERROR(SEARCH(Formulaire!$H$28,$C4833,1),""))=1),MAX(O$1:O4832)+1,"")</f>
        <v/>
      </c>
      <c r="Q4833" s="91" t="str">
        <f>IFERROR(INDEX($C$2:$C$5193,MATCH(ROWS(M$2:M4833),M$2:M$5193,0)),"")</f>
        <v/>
      </c>
      <c r="R4833" s="70" t="str">
        <f>IFERROR(INDEX($C$2:$C$5193,MATCH(ROWS(N$2:N4833),N$2:N$5193,0)),"")</f>
        <v/>
      </c>
      <c r="S4833" s="92" t="str">
        <f>IFERROR(INDEX($C$2:$C$5193,MATCH(ROWS(O$2:O4833),O$2:O$5193,0)),"")</f>
        <v/>
      </c>
    </row>
    <row r="4834" spans="1:19" x14ac:dyDescent="0.25">
      <c r="A4834" s="68">
        <v>703</v>
      </c>
      <c r="B4834" s="68" t="s">
        <v>15268</v>
      </c>
      <c r="C4834" s="68" t="s">
        <v>15269</v>
      </c>
      <c r="D4834" s="68" t="s">
        <v>15198</v>
      </c>
      <c r="E4834" s="68" t="s">
        <v>22481</v>
      </c>
      <c r="F4834" s="68" t="s">
        <v>15270</v>
      </c>
      <c r="G4834" s="68" t="s">
        <v>15271</v>
      </c>
      <c r="H4834" s="68">
        <v>55.921700000000001</v>
      </c>
      <c r="I4834" s="68">
        <v>14.0855</v>
      </c>
      <c r="J4834" s="68">
        <v>76</v>
      </c>
      <c r="K4834" s="68">
        <v>1</v>
      </c>
      <c r="L4834" s="68">
        <f>COUNTIFS(Aéroports!$C$2:$C$5193,Aéroports!$C4834,Aéroports!$D$2:$D$5193,Aéroports!$D4834)</f>
        <v>1</v>
      </c>
      <c r="M4834" s="68" t="str">
        <f>IF(AND(Formulaire!$H$15=Aéroports!$E4834,--ISNUMBER(IFERROR(SEARCH(Formulaire!$H$16,$C4834,1),""))=1),MAX(M$1:M4833)+1,"")</f>
        <v/>
      </c>
      <c r="N4834" s="68" t="str">
        <f>IF(AND(Formulaire!$H$21=Aéroports!$E4834,--ISNUMBER(IFERROR(SEARCH(Formulaire!$H$22,$C4834,1),""))=1),MAX(N$1:N4833)+1,"")</f>
        <v/>
      </c>
      <c r="O4834" s="68" t="str">
        <f>IF(AND(Formulaire!$H$27=Aéroports!$E4834,--ISNUMBER(IFERROR(SEARCH(Formulaire!$H$28,$C4834,1),""))=1),MAX(O$1:O4833)+1,"")</f>
        <v/>
      </c>
      <c r="Q4834" s="91" t="str">
        <f>IFERROR(INDEX($C$2:$C$5193,MATCH(ROWS(M$2:M4834),M$2:M$5193,0)),"")</f>
        <v/>
      </c>
      <c r="R4834" s="70" t="str">
        <f>IFERROR(INDEX($C$2:$C$5193,MATCH(ROWS(N$2:N4834),N$2:N$5193,0)),"")</f>
        <v/>
      </c>
      <c r="S4834" s="92" t="str">
        <f>IFERROR(INDEX($C$2:$C$5193,MATCH(ROWS(O$2:O4834),O$2:O$5193,0)),"")</f>
        <v/>
      </c>
    </row>
    <row r="4835" spans="1:19" x14ac:dyDescent="0.25">
      <c r="A4835" s="69">
        <v>704</v>
      </c>
      <c r="B4835" s="69" t="s">
        <v>15272</v>
      </c>
      <c r="C4835" s="69" t="s">
        <v>15273</v>
      </c>
      <c r="D4835" s="69" t="s">
        <v>15198</v>
      </c>
      <c r="E4835" s="69" t="s">
        <v>22481</v>
      </c>
      <c r="F4835" s="69" t="s">
        <v>15274</v>
      </c>
      <c r="G4835" s="69" t="s">
        <v>15275</v>
      </c>
      <c r="H4835" s="69">
        <v>55.945999999999998</v>
      </c>
      <c r="I4835" s="69">
        <v>12.87</v>
      </c>
      <c r="J4835" s="69">
        <v>194</v>
      </c>
      <c r="K4835" s="69">
        <v>1</v>
      </c>
      <c r="L4835" s="69">
        <f>COUNTIFS(Aéroports!$C$2:$C$5193,Aéroports!$C4835,Aéroports!$D$2:$D$5193,Aéroports!$D4835)</f>
        <v>1</v>
      </c>
      <c r="M4835" s="69" t="str">
        <f>IF(AND(Formulaire!$H$15=Aéroports!$E4835,--ISNUMBER(IFERROR(SEARCH(Formulaire!$H$16,$C4835,1),""))=1),MAX(M$1:M4834)+1,"")</f>
        <v/>
      </c>
      <c r="N4835" s="69" t="str">
        <f>IF(AND(Formulaire!$H$21=Aéroports!$E4835,--ISNUMBER(IFERROR(SEARCH(Formulaire!$H$22,$C4835,1),""))=1),MAX(N$1:N4834)+1,"")</f>
        <v/>
      </c>
      <c r="O4835" s="69" t="str">
        <f>IF(AND(Formulaire!$H$27=Aéroports!$E4835,--ISNUMBER(IFERROR(SEARCH(Formulaire!$H$28,$C4835,1),""))=1),MAX(O$1:O4834)+1,"")</f>
        <v/>
      </c>
      <c r="Q4835" s="91" t="str">
        <f>IFERROR(INDEX($C$2:$C$5193,MATCH(ROWS(M$2:M4835),M$2:M$5193,0)),"")</f>
        <v/>
      </c>
      <c r="R4835" s="70" t="str">
        <f>IFERROR(INDEX($C$2:$C$5193,MATCH(ROWS(N$2:N4835),N$2:N$5193,0)),"")</f>
        <v/>
      </c>
      <c r="S4835" s="92" t="str">
        <f>IFERROR(INDEX($C$2:$C$5193,MATCH(ROWS(O$2:O4835),O$2:O$5193,0)),"")</f>
        <v/>
      </c>
    </row>
    <row r="4836" spans="1:19" x14ac:dyDescent="0.25">
      <c r="A4836" s="68">
        <v>690</v>
      </c>
      <c r="B4836" s="68" t="s">
        <v>15276</v>
      </c>
      <c r="C4836" s="68" t="s">
        <v>15277</v>
      </c>
      <c r="D4836" s="68" t="s">
        <v>15198</v>
      </c>
      <c r="E4836" s="68" t="s">
        <v>22481</v>
      </c>
      <c r="F4836" s="68" t="s">
        <v>15278</v>
      </c>
      <c r="G4836" s="68" t="s">
        <v>15279</v>
      </c>
      <c r="H4836" s="68">
        <v>58.465499999999999</v>
      </c>
      <c r="I4836" s="68">
        <v>13.1744</v>
      </c>
      <c r="J4836" s="68">
        <v>200</v>
      </c>
      <c r="K4836" s="68">
        <v>1</v>
      </c>
      <c r="L4836" s="68">
        <f>COUNTIFS(Aéroports!$C$2:$C$5193,Aéroports!$C4836,Aéroports!$D$2:$D$5193,Aéroports!$D4836)</f>
        <v>1</v>
      </c>
      <c r="M4836" s="68" t="str">
        <f>IF(AND(Formulaire!$H$15=Aéroports!$E4836,--ISNUMBER(IFERROR(SEARCH(Formulaire!$H$16,$C4836,1),""))=1),MAX(M$1:M4835)+1,"")</f>
        <v/>
      </c>
      <c r="N4836" s="68" t="str">
        <f>IF(AND(Formulaire!$H$21=Aéroports!$E4836,--ISNUMBER(IFERROR(SEARCH(Formulaire!$H$22,$C4836,1),""))=1),MAX(N$1:N4835)+1,"")</f>
        <v/>
      </c>
      <c r="O4836" s="68" t="str">
        <f>IF(AND(Formulaire!$H$27=Aéroports!$E4836,--ISNUMBER(IFERROR(SEARCH(Formulaire!$H$28,$C4836,1),""))=1),MAX(O$1:O4835)+1,"")</f>
        <v/>
      </c>
      <c r="Q4836" s="91" t="str">
        <f>IFERROR(INDEX($C$2:$C$5193,MATCH(ROWS(M$2:M4836),M$2:M$5193,0)),"")</f>
        <v/>
      </c>
      <c r="R4836" s="70" t="str">
        <f>IFERROR(INDEX($C$2:$C$5193,MATCH(ROWS(N$2:N4836),N$2:N$5193,0)),"")</f>
        <v/>
      </c>
      <c r="S4836" s="92" t="str">
        <f>IFERROR(INDEX($C$2:$C$5193,MATCH(ROWS(O$2:O4836),O$2:O$5193,0)),"")</f>
        <v/>
      </c>
    </row>
    <row r="4837" spans="1:19" x14ac:dyDescent="0.25">
      <c r="A4837" s="69">
        <v>742</v>
      </c>
      <c r="B4837" s="69" t="s">
        <v>15280</v>
      </c>
      <c r="C4837" s="69" t="s">
        <v>15281</v>
      </c>
      <c r="D4837" s="69" t="s">
        <v>15198</v>
      </c>
      <c r="E4837" s="69" t="s">
        <v>22481</v>
      </c>
      <c r="F4837" s="69" t="s">
        <v>15282</v>
      </c>
      <c r="G4837" s="69" t="s">
        <v>15283</v>
      </c>
      <c r="H4837" s="69">
        <v>58.406199999999998</v>
      </c>
      <c r="I4837" s="69">
        <v>15.6805</v>
      </c>
      <c r="J4837" s="69">
        <v>172</v>
      </c>
      <c r="K4837" s="69">
        <v>1</v>
      </c>
      <c r="L4837" s="69">
        <f>COUNTIFS(Aéroports!$C$2:$C$5193,Aéroports!$C4837,Aéroports!$D$2:$D$5193,Aéroports!$D4837)</f>
        <v>1</v>
      </c>
      <c r="M4837" s="69" t="str">
        <f>IF(AND(Formulaire!$H$15=Aéroports!$E4837,--ISNUMBER(IFERROR(SEARCH(Formulaire!$H$16,$C4837,1),""))=1),MAX(M$1:M4836)+1,"")</f>
        <v/>
      </c>
      <c r="N4837" s="69" t="str">
        <f>IF(AND(Formulaire!$H$21=Aéroports!$E4837,--ISNUMBER(IFERROR(SEARCH(Formulaire!$H$22,$C4837,1),""))=1),MAX(N$1:N4836)+1,"")</f>
        <v/>
      </c>
      <c r="O4837" s="69" t="str">
        <f>IF(AND(Formulaire!$H$27=Aéroports!$E4837,--ISNUMBER(IFERROR(SEARCH(Formulaire!$H$28,$C4837,1),""))=1),MAX(O$1:O4836)+1,"")</f>
        <v/>
      </c>
      <c r="Q4837" s="91" t="str">
        <f>IFERROR(INDEX($C$2:$C$5193,MATCH(ROWS(M$2:M4837),M$2:M$5193,0)),"")</f>
        <v/>
      </c>
      <c r="R4837" s="70" t="str">
        <f>IFERROR(INDEX($C$2:$C$5193,MATCH(ROWS(N$2:N4837),N$2:N$5193,0)),"")</f>
        <v/>
      </c>
      <c r="S4837" s="92" t="str">
        <f>IFERROR(INDEX($C$2:$C$5193,MATCH(ROWS(O$2:O4837),O$2:O$5193,0)),"")</f>
        <v/>
      </c>
    </row>
    <row r="4838" spans="1:19" x14ac:dyDescent="0.25">
      <c r="A4838" s="68">
        <v>734</v>
      </c>
      <c r="B4838" s="68" t="s">
        <v>15284</v>
      </c>
      <c r="C4838" s="68" t="s">
        <v>15285</v>
      </c>
      <c r="D4838" s="68" t="s">
        <v>15198</v>
      </c>
      <c r="E4838" s="68" t="s">
        <v>22481</v>
      </c>
      <c r="F4838" s="68" t="s">
        <v>15286</v>
      </c>
      <c r="G4838" s="68" t="s">
        <v>15287</v>
      </c>
      <c r="H4838" s="68">
        <v>65.543800000000005</v>
      </c>
      <c r="I4838" s="68">
        <v>22.122</v>
      </c>
      <c r="J4838" s="68">
        <v>65</v>
      </c>
      <c r="K4838" s="68">
        <v>1</v>
      </c>
      <c r="L4838" s="68">
        <f>COUNTIFS(Aéroports!$C$2:$C$5193,Aéroports!$C4838,Aéroports!$D$2:$D$5193,Aéroports!$D4838)</f>
        <v>1</v>
      </c>
      <c r="M4838" s="68" t="str">
        <f>IF(AND(Formulaire!$H$15=Aéroports!$E4838,--ISNUMBER(IFERROR(SEARCH(Formulaire!$H$16,$C4838,1),""))=1),MAX(M$1:M4837)+1,"")</f>
        <v/>
      </c>
      <c r="N4838" s="68" t="str">
        <f>IF(AND(Formulaire!$H$21=Aéroports!$E4838,--ISNUMBER(IFERROR(SEARCH(Formulaire!$H$22,$C4838,1),""))=1),MAX(N$1:N4837)+1,"")</f>
        <v/>
      </c>
      <c r="O4838" s="68" t="str">
        <f>IF(AND(Formulaire!$H$27=Aéroports!$E4838,--ISNUMBER(IFERROR(SEARCH(Formulaire!$H$28,$C4838,1),""))=1),MAX(O$1:O4837)+1,"")</f>
        <v/>
      </c>
      <c r="Q4838" s="91" t="str">
        <f>IFERROR(INDEX($C$2:$C$5193,MATCH(ROWS(M$2:M4838),M$2:M$5193,0)),"")</f>
        <v/>
      </c>
      <c r="R4838" s="70" t="str">
        <f>IFERROR(INDEX($C$2:$C$5193,MATCH(ROWS(N$2:N4838),N$2:N$5193,0)),"")</f>
        <v/>
      </c>
      <c r="S4838" s="92" t="str">
        <f>IFERROR(INDEX($C$2:$C$5193,MATCH(ROWS(O$2:O4838),O$2:O$5193,0)),"")</f>
        <v/>
      </c>
    </row>
    <row r="4839" spans="1:19" x14ac:dyDescent="0.25">
      <c r="A4839" s="69">
        <v>719</v>
      </c>
      <c r="B4839" s="69" t="s">
        <v>15288</v>
      </c>
      <c r="C4839" s="69" t="s">
        <v>15289</v>
      </c>
      <c r="D4839" s="69" t="s">
        <v>15198</v>
      </c>
      <c r="E4839" s="69" t="s">
        <v>22481</v>
      </c>
      <c r="F4839" s="69" t="s">
        <v>15290</v>
      </c>
      <c r="G4839" s="69" t="s">
        <v>15291</v>
      </c>
      <c r="H4839" s="69">
        <v>64.548299999999998</v>
      </c>
      <c r="I4839" s="69">
        <v>18.716200000000001</v>
      </c>
      <c r="J4839" s="69">
        <v>705</v>
      </c>
      <c r="K4839" s="69">
        <v>1</v>
      </c>
      <c r="L4839" s="69">
        <f>COUNTIFS(Aéroports!$C$2:$C$5193,Aéroports!$C4839,Aéroports!$D$2:$D$5193,Aéroports!$D4839)</f>
        <v>1</v>
      </c>
      <c r="M4839" s="69" t="str">
        <f>IF(AND(Formulaire!$H$15=Aéroports!$E4839,--ISNUMBER(IFERROR(SEARCH(Formulaire!$H$16,$C4839,1),""))=1),MAX(M$1:M4838)+1,"")</f>
        <v/>
      </c>
      <c r="N4839" s="69" t="str">
        <f>IF(AND(Formulaire!$H$21=Aéroports!$E4839,--ISNUMBER(IFERROR(SEARCH(Formulaire!$H$22,$C4839,1),""))=1),MAX(N$1:N4838)+1,"")</f>
        <v/>
      </c>
      <c r="O4839" s="69" t="str">
        <f>IF(AND(Formulaire!$H$27=Aéroports!$E4839,--ISNUMBER(IFERROR(SEARCH(Formulaire!$H$28,$C4839,1),""))=1),MAX(O$1:O4838)+1,"")</f>
        <v/>
      </c>
      <c r="Q4839" s="91" t="str">
        <f>IFERROR(INDEX($C$2:$C$5193,MATCH(ROWS(M$2:M4839),M$2:M$5193,0)),"")</f>
        <v/>
      </c>
      <c r="R4839" s="70" t="str">
        <f>IFERROR(INDEX($C$2:$C$5193,MATCH(ROWS(N$2:N4839),N$2:N$5193,0)),"")</f>
        <v/>
      </c>
      <c r="S4839" s="92" t="str">
        <f>IFERROR(INDEX($C$2:$C$5193,MATCH(ROWS(O$2:O4839),O$2:O$5193,0)),"")</f>
        <v/>
      </c>
    </row>
    <row r="4840" spans="1:19" x14ac:dyDescent="0.25">
      <c r="A4840" s="68">
        <v>708</v>
      </c>
      <c r="B4840" s="68" t="s">
        <v>15292</v>
      </c>
      <c r="C4840" s="68" t="s">
        <v>15293</v>
      </c>
      <c r="D4840" s="68" t="s">
        <v>15198</v>
      </c>
      <c r="E4840" s="68" t="s">
        <v>22481</v>
      </c>
      <c r="F4840" s="68" t="s">
        <v>15294</v>
      </c>
      <c r="G4840" s="68" t="s">
        <v>15295</v>
      </c>
      <c r="H4840" s="68">
        <v>55.536299999999997</v>
      </c>
      <c r="I4840" s="68">
        <v>13.376200000000001</v>
      </c>
      <c r="J4840" s="68">
        <v>236</v>
      </c>
      <c r="K4840" s="68">
        <v>1</v>
      </c>
      <c r="L4840" s="68">
        <f>COUNTIFS(Aéroports!$C$2:$C$5193,Aéroports!$C4840,Aéroports!$D$2:$D$5193,Aéroports!$D4840)</f>
        <v>1</v>
      </c>
      <c r="M4840" s="68" t="str">
        <f>IF(AND(Formulaire!$H$15=Aéroports!$E4840,--ISNUMBER(IFERROR(SEARCH(Formulaire!$H$16,$C4840,1),""))=1),MAX(M$1:M4839)+1,"")</f>
        <v/>
      </c>
      <c r="N4840" s="68" t="str">
        <f>IF(AND(Formulaire!$H$21=Aéroports!$E4840,--ISNUMBER(IFERROR(SEARCH(Formulaire!$H$22,$C4840,1),""))=1),MAX(N$1:N4839)+1,"")</f>
        <v/>
      </c>
      <c r="O4840" s="68" t="str">
        <f>IF(AND(Formulaire!$H$27=Aéroports!$E4840,--ISNUMBER(IFERROR(SEARCH(Formulaire!$H$28,$C4840,1),""))=1),MAX(O$1:O4839)+1,"")</f>
        <v/>
      </c>
      <c r="Q4840" s="91" t="str">
        <f>IFERROR(INDEX($C$2:$C$5193,MATCH(ROWS(M$2:M4840),M$2:M$5193,0)),"")</f>
        <v/>
      </c>
      <c r="R4840" s="70" t="str">
        <f>IFERROR(INDEX($C$2:$C$5193,MATCH(ROWS(N$2:N4840),N$2:N$5193,0)),"")</f>
        <v/>
      </c>
      <c r="S4840" s="92" t="str">
        <f>IFERROR(INDEX($C$2:$C$5193,MATCH(ROWS(O$2:O4840),O$2:O$5193,0)),"")</f>
        <v/>
      </c>
    </row>
    <row r="4841" spans="1:19" x14ac:dyDescent="0.25">
      <c r="A4841" s="69">
        <v>5598</v>
      </c>
      <c r="B4841" s="69" t="s">
        <v>15296</v>
      </c>
      <c r="C4841" s="69" t="s">
        <v>15297</v>
      </c>
      <c r="D4841" s="69" t="s">
        <v>15198</v>
      </c>
      <c r="E4841" s="69" t="s">
        <v>22481</v>
      </c>
      <c r="F4841" s="69" t="s">
        <v>15298</v>
      </c>
      <c r="G4841" s="69" t="s">
        <v>15299</v>
      </c>
      <c r="H4841" s="69">
        <v>64.960899999999995</v>
      </c>
      <c r="I4841" s="69">
        <v>17.6966</v>
      </c>
      <c r="J4841" s="69">
        <v>915</v>
      </c>
      <c r="K4841" s="69">
        <v>1</v>
      </c>
      <c r="L4841" s="69">
        <f>COUNTIFS(Aéroports!$C$2:$C$5193,Aéroports!$C4841,Aéroports!$D$2:$D$5193,Aéroports!$D4841)</f>
        <v>1</v>
      </c>
      <c r="M4841" s="69" t="str">
        <f>IF(AND(Formulaire!$H$15=Aéroports!$E4841,--ISNUMBER(IFERROR(SEARCH(Formulaire!$H$16,$C4841,1),""))=1),MAX(M$1:M4840)+1,"")</f>
        <v/>
      </c>
      <c r="N4841" s="69" t="str">
        <f>IF(AND(Formulaire!$H$21=Aéroports!$E4841,--ISNUMBER(IFERROR(SEARCH(Formulaire!$H$22,$C4841,1),""))=1),MAX(N$1:N4840)+1,"")</f>
        <v/>
      </c>
      <c r="O4841" s="69" t="str">
        <f>IF(AND(Formulaire!$H$27=Aéroports!$E4841,--ISNUMBER(IFERROR(SEARCH(Formulaire!$H$28,$C4841,1),""))=1),MAX(O$1:O4840)+1,"")</f>
        <v/>
      </c>
      <c r="Q4841" s="91" t="str">
        <f>IFERROR(INDEX($C$2:$C$5193,MATCH(ROWS(M$2:M4841),M$2:M$5193,0)),"")</f>
        <v/>
      </c>
      <c r="R4841" s="70" t="str">
        <f>IFERROR(INDEX($C$2:$C$5193,MATCH(ROWS(N$2:N4841),N$2:N$5193,0)),"")</f>
        <v/>
      </c>
      <c r="S4841" s="92" t="str">
        <f>IFERROR(INDEX($C$2:$C$5193,MATCH(ROWS(O$2:O4841),O$2:O$5193,0)),"")</f>
        <v/>
      </c>
    </row>
    <row r="4842" spans="1:19" x14ac:dyDescent="0.25">
      <c r="A4842" s="68">
        <v>698</v>
      </c>
      <c r="B4842" s="68" t="s">
        <v>15300</v>
      </c>
      <c r="C4842" s="68" t="s">
        <v>15301</v>
      </c>
      <c r="D4842" s="68" t="s">
        <v>15198</v>
      </c>
      <c r="E4842" s="68" t="s">
        <v>22481</v>
      </c>
      <c r="F4842" s="68" t="s">
        <v>15302</v>
      </c>
      <c r="G4842" s="68" t="s">
        <v>15303</v>
      </c>
      <c r="H4842" s="68">
        <v>60.957900000000002</v>
      </c>
      <c r="I4842" s="68">
        <v>14.5114</v>
      </c>
      <c r="J4842" s="68">
        <v>634</v>
      </c>
      <c r="K4842" s="68">
        <v>1</v>
      </c>
      <c r="L4842" s="68">
        <f>COUNTIFS(Aéroports!$C$2:$C$5193,Aéroports!$C4842,Aéroports!$D$2:$D$5193,Aéroports!$D4842)</f>
        <v>1</v>
      </c>
      <c r="M4842" s="68" t="str">
        <f>IF(AND(Formulaire!$H$15=Aéroports!$E4842,--ISNUMBER(IFERROR(SEARCH(Formulaire!$H$16,$C4842,1),""))=1),MAX(M$1:M4841)+1,"")</f>
        <v/>
      </c>
      <c r="N4842" s="68" t="str">
        <f>IF(AND(Formulaire!$H$21=Aéroports!$E4842,--ISNUMBER(IFERROR(SEARCH(Formulaire!$H$22,$C4842,1),""))=1),MAX(N$1:N4841)+1,"")</f>
        <v/>
      </c>
      <c r="O4842" s="68" t="str">
        <f>IF(AND(Formulaire!$H$27=Aéroports!$E4842,--ISNUMBER(IFERROR(SEARCH(Formulaire!$H$28,$C4842,1),""))=1),MAX(O$1:O4841)+1,"")</f>
        <v/>
      </c>
      <c r="Q4842" s="91" t="str">
        <f>IFERROR(INDEX($C$2:$C$5193,MATCH(ROWS(M$2:M4842),M$2:M$5193,0)),"")</f>
        <v/>
      </c>
      <c r="R4842" s="70" t="str">
        <f>IFERROR(INDEX($C$2:$C$5193,MATCH(ROWS(N$2:N4842),N$2:N$5193,0)),"")</f>
        <v/>
      </c>
      <c r="S4842" s="92" t="str">
        <f>IFERROR(INDEX($C$2:$C$5193,MATCH(ROWS(O$2:O4842),O$2:O$5193,0)),"")</f>
        <v/>
      </c>
    </row>
    <row r="4843" spans="1:19" x14ac:dyDescent="0.25">
      <c r="A4843" s="69">
        <v>743</v>
      </c>
      <c r="B4843" s="69" t="s">
        <v>15304</v>
      </c>
      <c r="C4843" s="69" t="s">
        <v>15305</v>
      </c>
      <c r="D4843" s="69" t="s">
        <v>15198</v>
      </c>
      <c r="E4843" s="69" t="s">
        <v>22481</v>
      </c>
      <c r="F4843" s="69" t="s">
        <v>15306</v>
      </c>
      <c r="G4843" s="69" t="s">
        <v>15307</v>
      </c>
      <c r="H4843" s="69">
        <v>58.586300000000001</v>
      </c>
      <c r="I4843" s="69">
        <v>16.250599999999999</v>
      </c>
      <c r="J4843" s="69">
        <v>32</v>
      </c>
      <c r="K4843" s="69">
        <v>1</v>
      </c>
      <c r="L4843" s="69">
        <f>COUNTIFS(Aéroports!$C$2:$C$5193,Aéroports!$C4843,Aéroports!$D$2:$D$5193,Aéroports!$D4843)</f>
        <v>1</v>
      </c>
      <c r="M4843" s="69" t="str">
        <f>IF(AND(Formulaire!$H$15=Aéroports!$E4843,--ISNUMBER(IFERROR(SEARCH(Formulaire!$H$16,$C4843,1),""))=1),MAX(M$1:M4842)+1,"")</f>
        <v/>
      </c>
      <c r="N4843" s="69" t="str">
        <f>IF(AND(Formulaire!$H$21=Aéroports!$E4843,--ISNUMBER(IFERROR(SEARCH(Formulaire!$H$22,$C4843,1),""))=1),MAX(N$1:N4842)+1,"")</f>
        <v/>
      </c>
      <c r="O4843" s="69" t="str">
        <f>IF(AND(Formulaire!$H$27=Aéroports!$E4843,--ISNUMBER(IFERROR(SEARCH(Formulaire!$H$28,$C4843,1),""))=1),MAX(O$1:O4842)+1,"")</f>
        <v/>
      </c>
      <c r="Q4843" s="91" t="str">
        <f>IFERROR(INDEX($C$2:$C$5193,MATCH(ROWS(M$2:M4843),M$2:M$5193,0)),"")</f>
        <v/>
      </c>
      <c r="R4843" s="70" t="str">
        <f>IFERROR(INDEX($C$2:$C$5193,MATCH(ROWS(N$2:N4843),N$2:N$5193,0)),"")</f>
        <v/>
      </c>
      <c r="S4843" s="92" t="str">
        <f>IFERROR(INDEX($C$2:$C$5193,MATCH(ROWS(O$2:O4843),O$2:O$5193,0)),"")</f>
        <v/>
      </c>
    </row>
    <row r="4844" spans="1:19" x14ac:dyDescent="0.25">
      <c r="A4844" s="68">
        <v>731</v>
      </c>
      <c r="B4844" s="68" t="s">
        <v>15308</v>
      </c>
      <c r="C4844" s="68" t="s">
        <v>15309</v>
      </c>
      <c r="D4844" s="68" t="s">
        <v>15198</v>
      </c>
      <c r="E4844" s="68" t="s">
        <v>22481</v>
      </c>
      <c r="F4844" s="68" t="s">
        <v>15310</v>
      </c>
      <c r="G4844" s="68" t="s">
        <v>15311</v>
      </c>
      <c r="H4844" s="68">
        <v>59.223700000000001</v>
      </c>
      <c r="I4844" s="68">
        <v>15.038</v>
      </c>
      <c r="J4844" s="68">
        <v>188</v>
      </c>
      <c r="K4844" s="68">
        <v>1</v>
      </c>
      <c r="L4844" s="68">
        <f>COUNTIFS(Aéroports!$C$2:$C$5193,Aéroports!$C4844,Aéroports!$D$2:$D$5193,Aéroports!$D4844)</f>
        <v>1</v>
      </c>
      <c r="M4844" s="68" t="str">
        <f>IF(AND(Formulaire!$H$15=Aéroports!$E4844,--ISNUMBER(IFERROR(SEARCH(Formulaire!$H$16,$C4844,1),""))=1),MAX(M$1:M4843)+1,"")</f>
        <v/>
      </c>
      <c r="N4844" s="68" t="str">
        <f>IF(AND(Formulaire!$H$21=Aéroports!$E4844,--ISNUMBER(IFERROR(SEARCH(Formulaire!$H$22,$C4844,1),""))=1),MAX(N$1:N4843)+1,"")</f>
        <v/>
      </c>
      <c r="O4844" s="68" t="str">
        <f>IF(AND(Formulaire!$H$27=Aéroports!$E4844,--ISNUMBER(IFERROR(SEARCH(Formulaire!$H$28,$C4844,1),""))=1),MAX(O$1:O4843)+1,"")</f>
        <v/>
      </c>
      <c r="Q4844" s="91" t="str">
        <f>IFERROR(INDEX($C$2:$C$5193,MATCH(ROWS(M$2:M4844),M$2:M$5193,0)),"")</f>
        <v/>
      </c>
      <c r="R4844" s="70" t="str">
        <f>IFERROR(INDEX($C$2:$C$5193,MATCH(ROWS(N$2:N4844),N$2:N$5193,0)),"")</f>
        <v/>
      </c>
      <c r="S4844" s="92" t="str">
        <f>IFERROR(INDEX($C$2:$C$5193,MATCH(ROWS(O$2:O4844),O$2:O$5193,0)),"")</f>
        <v/>
      </c>
    </row>
    <row r="4845" spans="1:19" x14ac:dyDescent="0.25">
      <c r="A4845" s="69">
        <v>722</v>
      </c>
      <c r="B4845" s="69" t="s">
        <v>15312</v>
      </c>
      <c r="C4845" s="69" t="s">
        <v>15313</v>
      </c>
      <c r="D4845" s="69" t="s">
        <v>15198</v>
      </c>
      <c r="E4845" s="69" t="s">
        <v>22481</v>
      </c>
      <c r="F4845" s="69" t="s">
        <v>15314</v>
      </c>
      <c r="G4845" s="69" t="s">
        <v>15315</v>
      </c>
      <c r="H4845" s="69">
        <v>63.408299999999997</v>
      </c>
      <c r="I4845" s="69">
        <v>18.989999999999998</v>
      </c>
      <c r="J4845" s="69">
        <v>354</v>
      </c>
      <c r="K4845" s="69">
        <v>1</v>
      </c>
      <c r="L4845" s="69">
        <f>COUNTIFS(Aéroports!$C$2:$C$5193,Aéroports!$C4845,Aéroports!$D$2:$D$5193,Aéroports!$D4845)</f>
        <v>1</v>
      </c>
      <c r="M4845" s="69" t="str">
        <f>IF(AND(Formulaire!$H$15=Aéroports!$E4845,--ISNUMBER(IFERROR(SEARCH(Formulaire!$H$16,$C4845,1),""))=1),MAX(M$1:M4844)+1,"")</f>
        <v/>
      </c>
      <c r="N4845" s="69" t="str">
        <f>IF(AND(Formulaire!$H$21=Aéroports!$E4845,--ISNUMBER(IFERROR(SEARCH(Formulaire!$H$22,$C4845,1),""))=1),MAX(N$1:N4844)+1,"")</f>
        <v/>
      </c>
      <c r="O4845" s="69" t="str">
        <f>IF(AND(Formulaire!$H$27=Aéroports!$E4845,--ISNUMBER(IFERROR(SEARCH(Formulaire!$H$28,$C4845,1),""))=1),MAX(O$1:O4844)+1,"")</f>
        <v/>
      </c>
      <c r="Q4845" s="91" t="str">
        <f>IFERROR(INDEX($C$2:$C$5193,MATCH(ROWS(M$2:M4845),M$2:M$5193,0)),"")</f>
        <v/>
      </c>
      <c r="R4845" s="70" t="str">
        <f>IFERROR(INDEX($C$2:$C$5193,MATCH(ROWS(N$2:N4845),N$2:N$5193,0)),"")</f>
        <v/>
      </c>
      <c r="S4845" s="92" t="str">
        <f>IFERROR(INDEX($C$2:$C$5193,MATCH(ROWS(O$2:O4845),O$2:O$5193,0)),"")</f>
        <v/>
      </c>
    </row>
    <row r="4846" spans="1:19" x14ac:dyDescent="0.25">
      <c r="A4846" s="68">
        <v>705</v>
      </c>
      <c r="B4846" s="68" t="s">
        <v>15316</v>
      </c>
      <c r="C4846" s="68" t="s">
        <v>15317</v>
      </c>
      <c r="D4846" s="68" t="s">
        <v>15198</v>
      </c>
      <c r="E4846" s="68" t="s">
        <v>22481</v>
      </c>
      <c r="F4846" s="68" t="s">
        <v>15318</v>
      </c>
      <c r="G4846" s="68" t="s">
        <v>15319</v>
      </c>
      <c r="H4846" s="68">
        <v>57.350499999999997</v>
      </c>
      <c r="I4846" s="68">
        <v>16.498000000000001</v>
      </c>
      <c r="J4846" s="68">
        <v>96</v>
      </c>
      <c r="K4846" s="68">
        <v>1</v>
      </c>
      <c r="L4846" s="68">
        <f>COUNTIFS(Aéroports!$C$2:$C$5193,Aéroports!$C4846,Aéroports!$D$2:$D$5193,Aéroports!$D4846)</f>
        <v>1</v>
      </c>
      <c r="M4846" s="68" t="str">
        <f>IF(AND(Formulaire!$H$15=Aéroports!$E4846,--ISNUMBER(IFERROR(SEARCH(Formulaire!$H$16,$C4846,1),""))=1),MAX(M$1:M4845)+1,"")</f>
        <v/>
      </c>
      <c r="N4846" s="68" t="str">
        <f>IF(AND(Formulaire!$H$21=Aéroports!$E4846,--ISNUMBER(IFERROR(SEARCH(Formulaire!$H$22,$C4846,1),""))=1),MAX(N$1:N4845)+1,"")</f>
        <v/>
      </c>
      <c r="O4846" s="68" t="str">
        <f>IF(AND(Formulaire!$H$27=Aéroports!$E4846,--ISNUMBER(IFERROR(SEARCH(Formulaire!$H$28,$C4846,1),""))=1),MAX(O$1:O4845)+1,"")</f>
        <v/>
      </c>
      <c r="Q4846" s="91" t="str">
        <f>IFERROR(INDEX($C$2:$C$5193,MATCH(ROWS(M$2:M4846),M$2:M$5193,0)),"")</f>
        <v/>
      </c>
      <c r="R4846" s="70" t="str">
        <f>IFERROR(INDEX($C$2:$C$5193,MATCH(ROWS(N$2:N4846),N$2:N$5193,0)),"")</f>
        <v/>
      </c>
      <c r="S4846" s="92" t="str">
        <f>IFERROR(INDEX($C$2:$C$5193,MATCH(ROWS(O$2:O4846),O$2:O$5193,0)),"")</f>
        <v/>
      </c>
    </row>
    <row r="4847" spans="1:19" x14ac:dyDescent="0.25">
      <c r="A4847" s="69">
        <v>5593</v>
      </c>
      <c r="B4847" s="69" t="s">
        <v>15320</v>
      </c>
      <c r="C4847" s="69" t="s">
        <v>15321</v>
      </c>
      <c r="D4847" s="69" t="s">
        <v>15198</v>
      </c>
      <c r="E4847" s="69" t="s">
        <v>22481</v>
      </c>
      <c r="F4847" s="69" t="s">
        <v>15322</v>
      </c>
      <c r="G4847" s="69" t="s">
        <v>15323</v>
      </c>
      <c r="H4847" s="69">
        <v>63.194400000000002</v>
      </c>
      <c r="I4847" s="69">
        <v>14.500299999999999</v>
      </c>
      <c r="J4847" s="69">
        <v>1233</v>
      </c>
      <c r="K4847" s="69">
        <v>1</v>
      </c>
      <c r="L4847" s="69">
        <f>COUNTIFS(Aéroports!$C$2:$C$5193,Aéroports!$C4847,Aéroports!$D$2:$D$5193,Aéroports!$D4847)</f>
        <v>1</v>
      </c>
      <c r="M4847" s="69" t="str">
        <f>IF(AND(Formulaire!$H$15=Aéroports!$E4847,--ISNUMBER(IFERROR(SEARCH(Formulaire!$H$16,$C4847,1),""))=1),MAX(M$1:M4846)+1,"")</f>
        <v/>
      </c>
      <c r="N4847" s="69" t="str">
        <f>IF(AND(Formulaire!$H$21=Aéroports!$E4847,--ISNUMBER(IFERROR(SEARCH(Formulaire!$H$22,$C4847,1),""))=1),MAX(N$1:N4846)+1,"")</f>
        <v/>
      </c>
      <c r="O4847" s="69" t="str">
        <f>IF(AND(Formulaire!$H$27=Aéroports!$E4847,--ISNUMBER(IFERROR(SEARCH(Formulaire!$H$28,$C4847,1),""))=1),MAX(O$1:O4846)+1,"")</f>
        <v/>
      </c>
      <c r="Q4847" s="91" t="str">
        <f>IFERROR(INDEX($C$2:$C$5193,MATCH(ROWS(M$2:M4847),M$2:M$5193,0)),"")</f>
        <v/>
      </c>
      <c r="R4847" s="70" t="str">
        <f>IFERROR(INDEX($C$2:$C$5193,MATCH(ROWS(N$2:N4847),N$2:N$5193,0)),"")</f>
        <v/>
      </c>
      <c r="S4847" s="92" t="str">
        <f>IFERROR(INDEX($C$2:$C$5193,MATCH(ROWS(O$2:O4847),O$2:O$5193,0)),"")</f>
        <v/>
      </c>
    </row>
    <row r="4848" spans="1:19" x14ac:dyDescent="0.25">
      <c r="A4848" s="68">
        <v>6737</v>
      </c>
      <c r="B4848" s="68" t="s">
        <v>15324</v>
      </c>
      <c r="C4848" s="68" t="s">
        <v>15325</v>
      </c>
      <c r="D4848" s="68" t="s">
        <v>15198</v>
      </c>
      <c r="E4848" s="68" t="s">
        <v>22481</v>
      </c>
      <c r="F4848" s="68" t="s">
        <v>15326</v>
      </c>
      <c r="G4848" s="68" t="s">
        <v>15327</v>
      </c>
      <c r="H4848" s="68">
        <v>67.245599999999996</v>
      </c>
      <c r="I4848" s="68">
        <v>23.068899999999999</v>
      </c>
      <c r="J4848" s="68">
        <v>542</v>
      </c>
      <c r="K4848" s="68">
        <v>1</v>
      </c>
      <c r="L4848" s="68">
        <f>COUNTIFS(Aéroports!$C$2:$C$5193,Aéroports!$C4848,Aéroports!$D$2:$D$5193,Aéroports!$D4848)</f>
        <v>1</v>
      </c>
      <c r="M4848" s="68" t="str">
        <f>IF(AND(Formulaire!$H$15=Aéroports!$E4848,--ISNUMBER(IFERROR(SEARCH(Formulaire!$H$16,$C4848,1),""))=1),MAX(M$1:M4847)+1,"")</f>
        <v/>
      </c>
      <c r="N4848" s="68" t="str">
        <f>IF(AND(Formulaire!$H$21=Aéroports!$E4848,--ISNUMBER(IFERROR(SEARCH(Formulaire!$H$22,$C4848,1),""))=1),MAX(N$1:N4847)+1,"")</f>
        <v/>
      </c>
      <c r="O4848" s="68" t="str">
        <f>IF(AND(Formulaire!$H$27=Aéroports!$E4848,--ISNUMBER(IFERROR(SEARCH(Formulaire!$H$28,$C4848,1),""))=1),MAX(O$1:O4847)+1,"")</f>
        <v/>
      </c>
      <c r="Q4848" s="91" t="str">
        <f>IFERROR(INDEX($C$2:$C$5193,MATCH(ROWS(M$2:M4848),M$2:M$5193,0)),"")</f>
        <v/>
      </c>
      <c r="R4848" s="70" t="str">
        <f>IFERROR(INDEX($C$2:$C$5193,MATCH(ROWS(N$2:N4848),N$2:N$5193,0)),"")</f>
        <v/>
      </c>
      <c r="S4848" s="92" t="str">
        <f>IFERROR(INDEX($C$2:$C$5193,MATCH(ROWS(O$2:O4848),O$2:O$5193,0)),"")</f>
        <v/>
      </c>
    </row>
    <row r="4849" spans="1:19" x14ac:dyDescent="0.25">
      <c r="A4849" s="69">
        <v>685</v>
      </c>
      <c r="B4849" s="69" t="s">
        <v>15328</v>
      </c>
      <c r="C4849" s="69" t="s">
        <v>15329</v>
      </c>
      <c r="D4849" s="69" t="s">
        <v>15198</v>
      </c>
      <c r="E4849" s="69" t="s">
        <v>22481</v>
      </c>
      <c r="F4849" s="69" t="s">
        <v>15330</v>
      </c>
      <c r="G4849" s="69" t="s">
        <v>15331</v>
      </c>
      <c r="H4849" s="69">
        <v>56.2667</v>
      </c>
      <c r="I4849" s="69">
        <v>15.265000000000001</v>
      </c>
      <c r="J4849" s="69">
        <v>191</v>
      </c>
      <c r="K4849" s="69">
        <v>1</v>
      </c>
      <c r="L4849" s="69">
        <f>COUNTIFS(Aéroports!$C$2:$C$5193,Aéroports!$C4849,Aéroports!$D$2:$D$5193,Aéroports!$D4849)</f>
        <v>1</v>
      </c>
      <c r="M4849" s="69" t="str">
        <f>IF(AND(Formulaire!$H$15=Aéroports!$E4849,--ISNUMBER(IFERROR(SEARCH(Formulaire!$H$16,$C4849,1),""))=1),MAX(M$1:M4848)+1,"")</f>
        <v/>
      </c>
      <c r="N4849" s="69" t="str">
        <f>IF(AND(Formulaire!$H$21=Aéroports!$E4849,--ISNUMBER(IFERROR(SEARCH(Formulaire!$H$22,$C4849,1),""))=1),MAX(N$1:N4848)+1,"")</f>
        <v/>
      </c>
      <c r="O4849" s="69" t="str">
        <f>IF(AND(Formulaire!$H$27=Aéroports!$E4849,--ISNUMBER(IFERROR(SEARCH(Formulaire!$H$28,$C4849,1),""))=1),MAX(O$1:O4848)+1,"")</f>
        <v/>
      </c>
      <c r="Q4849" s="91" t="str">
        <f>IFERROR(INDEX($C$2:$C$5193,MATCH(ROWS(M$2:M4849),M$2:M$5193,0)),"")</f>
        <v/>
      </c>
      <c r="R4849" s="70" t="str">
        <f>IFERROR(INDEX($C$2:$C$5193,MATCH(ROWS(N$2:N4849),N$2:N$5193,0)),"")</f>
        <v/>
      </c>
      <c r="S4849" s="92" t="str">
        <f>IFERROR(INDEX($C$2:$C$5193,MATCH(ROWS(O$2:O4849),O$2:O$5193,0)),"")</f>
        <v/>
      </c>
    </row>
    <row r="4850" spans="1:19" x14ac:dyDescent="0.25">
      <c r="A4850" s="68">
        <v>726</v>
      </c>
      <c r="B4850" s="68" t="s">
        <v>15332</v>
      </c>
      <c r="C4850" s="68" t="s">
        <v>15333</v>
      </c>
      <c r="D4850" s="68" t="s">
        <v>15198</v>
      </c>
      <c r="E4850" s="68" t="s">
        <v>22481</v>
      </c>
      <c r="F4850" s="68" t="s">
        <v>15334</v>
      </c>
      <c r="G4850" s="68" t="s">
        <v>15335</v>
      </c>
      <c r="H4850" s="68">
        <v>64.624799999999993</v>
      </c>
      <c r="I4850" s="68">
        <v>21.076899999999998</v>
      </c>
      <c r="J4850" s="68">
        <v>157</v>
      </c>
      <c r="K4850" s="68">
        <v>1</v>
      </c>
      <c r="L4850" s="68">
        <f>COUNTIFS(Aéroports!$C$2:$C$5193,Aéroports!$C4850,Aéroports!$D$2:$D$5193,Aéroports!$D4850)</f>
        <v>1</v>
      </c>
      <c r="M4850" s="68" t="str">
        <f>IF(AND(Formulaire!$H$15=Aéroports!$E4850,--ISNUMBER(IFERROR(SEARCH(Formulaire!$H$16,$C4850,1),""))=1),MAX(M$1:M4849)+1,"")</f>
        <v/>
      </c>
      <c r="N4850" s="68" t="str">
        <f>IF(AND(Formulaire!$H$21=Aéroports!$E4850,--ISNUMBER(IFERROR(SEARCH(Formulaire!$H$22,$C4850,1),""))=1),MAX(N$1:N4849)+1,"")</f>
        <v/>
      </c>
      <c r="O4850" s="68" t="str">
        <f>IF(AND(Formulaire!$H$27=Aéroports!$E4850,--ISNUMBER(IFERROR(SEARCH(Formulaire!$H$28,$C4850,1),""))=1),MAX(O$1:O4849)+1,"")</f>
        <v/>
      </c>
      <c r="Q4850" s="91" t="str">
        <f>IFERROR(INDEX($C$2:$C$5193,MATCH(ROWS(M$2:M4850),M$2:M$5193,0)),"")</f>
        <v/>
      </c>
      <c r="R4850" s="70" t="str">
        <f>IFERROR(INDEX($C$2:$C$5193,MATCH(ROWS(N$2:N4850),N$2:N$5193,0)),"")</f>
        <v/>
      </c>
      <c r="S4850" s="92" t="str">
        <f>IFERROR(INDEX($C$2:$C$5193,MATCH(ROWS(O$2:O4850),O$2:O$5193,0)),"")</f>
        <v/>
      </c>
    </row>
    <row r="4851" spans="1:19" x14ac:dyDescent="0.25">
      <c r="A4851" s="69">
        <v>692</v>
      </c>
      <c r="B4851" s="69" t="s">
        <v>15336</v>
      </c>
      <c r="C4851" s="69" t="s">
        <v>15337</v>
      </c>
      <c r="D4851" s="69" t="s">
        <v>15198</v>
      </c>
      <c r="E4851" s="69" t="s">
        <v>22481</v>
      </c>
      <c r="F4851" s="69" t="s">
        <v>15338</v>
      </c>
      <c r="G4851" s="69" t="s">
        <v>15339</v>
      </c>
      <c r="H4851" s="69">
        <v>58.456400000000002</v>
      </c>
      <c r="I4851" s="69">
        <v>13.9727</v>
      </c>
      <c r="J4851" s="69">
        <v>324</v>
      </c>
      <c r="K4851" s="69">
        <v>1</v>
      </c>
      <c r="L4851" s="69">
        <f>COUNTIFS(Aéroports!$C$2:$C$5193,Aéroports!$C4851,Aéroports!$D$2:$D$5193,Aéroports!$D4851)</f>
        <v>1</v>
      </c>
      <c r="M4851" s="69" t="str">
        <f>IF(AND(Formulaire!$H$15=Aéroports!$E4851,--ISNUMBER(IFERROR(SEARCH(Formulaire!$H$16,$C4851,1),""))=1),MAX(M$1:M4850)+1,"")</f>
        <v/>
      </c>
      <c r="N4851" s="69" t="str">
        <f>IF(AND(Formulaire!$H$21=Aéroports!$E4851,--ISNUMBER(IFERROR(SEARCH(Formulaire!$H$22,$C4851,1),""))=1),MAX(N$1:N4850)+1,"")</f>
        <v/>
      </c>
      <c r="O4851" s="69" t="str">
        <f>IF(AND(Formulaire!$H$27=Aéroports!$E4851,--ISNUMBER(IFERROR(SEARCH(Formulaire!$H$28,$C4851,1),""))=1),MAX(O$1:O4850)+1,"")</f>
        <v/>
      </c>
      <c r="Q4851" s="91" t="str">
        <f>IFERROR(INDEX($C$2:$C$5193,MATCH(ROWS(M$2:M4851),M$2:M$5193,0)),"")</f>
        <v/>
      </c>
      <c r="R4851" s="70" t="str">
        <f>IFERROR(INDEX($C$2:$C$5193,MATCH(ROWS(N$2:N4851),N$2:N$5193,0)),"")</f>
        <v/>
      </c>
      <c r="S4851" s="92" t="str">
        <f>IFERROR(INDEX($C$2:$C$5193,MATCH(ROWS(O$2:O4851),O$2:O$5193,0)),"")</f>
        <v/>
      </c>
    </row>
    <row r="4852" spans="1:19" x14ac:dyDescent="0.25">
      <c r="A4852" s="68">
        <v>8682</v>
      </c>
      <c r="B4852" s="68" t="s">
        <v>15340</v>
      </c>
      <c r="C4852" s="68" t="s">
        <v>15341</v>
      </c>
      <c r="D4852" s="68" t="s">
        <v>15198</v>
      </c>
      <c r="E4852" s="68" t="s">
        <v>22481</v>
      </c>
      <c r="F4852" s="68" t="s">
        <v>15342</v>
      </c>
      <c r="G4852" s="68" t="s">
        <v>15343</v>
      </c>
      <c r="H4852" s="68">
        <v>61.261499999999998</v>
      </c>
      <c r="I4852" s="68">
        <v>17.0991</v>
      </c>
      <c r="J4852" s="68">
        <v>88</v>
      </c>
      <c r="K4852" s="68">
        <v>1</v>
      </c>
      <c r="L4852" s="68">
        <f>COUNTIFS(Aéroports!$C$2:$C$5193,Aéroports!$C4852,Aéroports!$D$2:$D$5193,Aéroports!$D4852)</f>
        <v>1</v>
      </c>
      <c r="M4852" s="68" t="str">
        <f>IF(AND(Formulaire!$H$15=Aéroports!$E4852,--ISNUMBER(IFERROR(SEARCH(Formulaire!$H$16,$C4852,1),""))=1),MAX(M$1:M4851)+1,"")</f>
        <v/>
      </c>
      <c r="N4852" s="68" t="str">
        <f>IF(AND(Formulaire!$H$21=Aéroports!$E4852,--ISNUMBER(IFERROR(SEARCH(Formulaire!$H$22,$C4852,1),""))=1),MAX(N$1:N4851)+1,"")</f>
        <v/>
      </c>
      <c r="O4852" s="68" t="str">
        <f>IF(AND(Formulaire!$H$27=Aéroports!$E4852,--ISNUMBER(IFERROR(SEARCH(Formulaire!$H$28,$C4852,1),""))=1),MAX(O$1:O4851)+1,"")</f>
        <v/>
      </c>
      <c r="Q4852" s="91" t="str">
        <f>IFERROR(INDEX($C$2:$C$5193,MATCH(ROWS(M$2:M4852),M$2:M$5193,0)),"")</f>
        <v/>
      </c>
      <c r="R4852" s="70" t="str">
        <f>IFERROR(INDEX($C$2:$C$5193,MATCH(ROWS(N$2:N4852),N$2:N$5193,0)),"")</f>
        <v/>
      </c>
      <c r="S4852" s="92" t="str">
        <f>IFERROR(INDEX($C$2:$C$5193,MATCH(ROWS(O$2:O4852),O$2:O$5193,0)),"")</f>
        <v/>
      </c>
    </row>
    <row r="4853" spans="1:19" x14ac:dyDescent="0.25">
      <c r="A4853" s="69">
        <v>737</v>
      </c>
      <c r="B4853" s="69" t="s">
        <v>15344</v>
      </c>
      <c r="C4853" s="69" t="s">
        <v>15345</v>
      </c>
      <c r="D4853" s="69" t="s">
        <v>15198</v>
      </c>
      <c r="E4853" s="69" t="s">
        <v>22481</v>
      </c>
      <c r="F4853" s="69" t="s">
        <v>15346</v>
      </c>
      <c r="G4853" s="69" t="s">
        <v>15347</v>
      </c>
      <c r="H4853" s="69">
        <v>59.651899999999998</v>
      </c>
      <c r="I4853" s="69">
        <v>17.918600000000001</v>
      </c>
      <c r="J4853" s="69">
        <v>137</v>
      </c>
      <c r="K4853" s="69">
        <v>1</v>
      </c>
      <c r="L4853" s="69">
        <f>COUNTIFS(Aéroports!$C$2:$C$5193,Aéroports!$C4853,Aéroports!$D$2:$D$5193,Aéroports!$D4853)</f>
        <v>1</v>
      </c>
      <c r="M4853" s="69" t="str">
        <f>IF(AND(Formulaire!$H$15=Aéroports!$E4853,--ISNUMBER(IFERROR(SEARCH(Formulaire!$H$16,$C4853,1),""))=1),MAX(M$1:M4852)+1,"")</f>
        <v/>
      </c>
      <c r="N4853" s="69" t="str">
        <f>IF(AND(Formulaire!$H$21=Aéroports!$E4853,--ISNUMBER(IFERROR(SEARCH(Formulaire!$H$22,$C4853,1),""))=1),MAX(N$1:N4852)+1,"")</f>
        <v/>
      </c>
      <c r="O4853" s="69" t="str">
        <f>IF(AND(Formulaire!$H$27=Aéroports!$E4853,--ISNUMBER(IFERROR(SEARCH(Formulaire!$H$28,$C4853,1),""))=1),MAX(O$1:O4852)+1,"")</f>
        <v/>
      </c>
      <c r="Q4853" s="91" t="str">
        <f>IFERROR(INDEX($C$2:$C$5193,MATCH(ROWS(M$2:M4853),M$2:M$5193,0)),"")</f>
        <v/>
      </c>
      <c r="R4853" s="70" t="str">
        <f>IFERROR(INDEX($C$2:$C$5193,MATCH(ROWS(N$2:N4853),N$2:N$5193,0)),"")</f>
        <v/>
      </c>
      <c r="S4853" s="92" t="str">
        <f>IFERROR(INDEX($C$2:$C$5193,MATCH(ROWS(O$2:O4853),O$2:O$5193,0)),"")</f>
        <v/>
      </c>
    </row>
    <row r="4854" spans="1:19" x14ac:dyDescent="0.25">
      <c r="A4854" s="68">
        <v>721</v>
      </c>
      <c r="B4854" s="68" t="s">
        <v>15354</v>
      </c>
      <c r="C4854" s="68" t="s">
        <v>15355</v>
      </c>
      <c r="D4854" s="68" t="s">
        <v>15198</v>
      </c>
      <c r="E4854" s="68" t="s">
        <v>22481</v>
      </c>
      <c r="F4854" s="68" t="s">
        <v>15356</v>
      </c>
      <c r="G4854" s="68" t="s">
        <v>15357</v>
      </c>
      <c r="H4854" s="68">
        <v>62.528100000000002</v>
      </c>
      <c r="I4854" s="68">
        <v>17.443899999999999</v>
      </c>
      <c r="J4854" s="68">
        <v>16</v>
      </c>
      <c r="K4854" s="68">
        <v>1</v>
      </c>
      <c r="L4854" s="68">
        <f>COUNTIFS(Aéroports!$C$2:$C$5193,Aéroports!$C4854,Aéroports!$D$2:$D$5193,Aéroports!$D4854)</f>
        <v>1</v>
      </c>
      <c r="M4854" s="68" t="str">
        <f>IF(AND(Formulaire!$H$15=Aéroports!$E4854,--ISNUMBER(IFERROR(SEARCH(Formulaire!$H$16,$C4854,1),""))=1),MAX(M$1:M4853)+1,"")</f>
        <v/>
      </c>
      <c r="N4854" s="68" t="str">
        <f>IF(AND(Formulaire!$H$21=Aéroports!$E4854,--ISNUMBER(IFERROR(SEARCH(Formulaire!$H$22,$C4854,1),""))=1),MAX(N$1:N4853)+1,"")</f>
        <v/>
      </c>
      <c r="O4854" s="68" t="str">
        <f>IF(AND(Formulaire!$H$27=Aéroports!$E4854,--ISNUMBER(IFERROR(SEARCH(Formulaire!$H$28,$C4854,1),""))=1),MAX(O$1:O4853)+1,"")</f>
        <v/>
      </c>
      <c r="Q4854" s="91" t="str">
        <f>IFERROR(INDEX($C$2:$C$5193,MATCH(ROWS(M$2:M4854),M$2:M$5193,0)),"")</f>
        <v/>
      </c>
      <c r="R4854" s="70" t="str">
        <f>IFERROR(INDEX($C$2:$C$5193,MATCH(ROWS(N$2:N4854),N$2:N$5193,0)),"")</f>
        <v/>
      </c>
      <c r="S4854" s="92" t="str">
        <f>IFERROR(INDEX($C$2:$C$5193,MATCH(ROWS(O$2:O4854),O$2:O$5193,0)),"")</f>
        <v/>
      </c>
    </row>
    <row r="4855" spans="1:19" x14ac:dyDescent="0.25">
      <c r="A4855" s="69">
        <v>714</v>
      </c>
      <c r="B4855" s="69" t="s">
        <v>15358</v>
      </c>
      <c r="C4855" s="69" t="s">
        <v>15359</v>
      </c>
      <c r="D4855" s="69" t="s">
        <v>15198</v>
      </c>
      <c r="E4855" s="69" t="s">
        <v>22481</v>
      </c>
      <c r="F4855" s="69" t="s">
        <v>15360</v>
      </c>
      <c r="G4855" s="69" t="s">
        <v>15361</v>
      </c>
      <c r="H4855" s="69">
        <v>62.047800000000002</v>
      </c>
      <c r="I4855" s="69">
        <v>14.4229</v>
      </c>
      <c r="J4855" s="69">
        <v>1178</v>
      </c>
      <c r="K4855" s="69">
        <v>1</v>
      </c>
      <c r="L4855" s="69">
        <f>COUNTIFS(Aéroports!$C$2:$C$5193,Aéroports!$C4855,Aéroports!$D$2:$D$5193,Aéroports!$D4855)</f>
        <v>1</v>
      </c>
      <c r="M4855" s="69" t="str">
        <f>IF(AND(Formulaire!$H$15=Aéroports!$E4855,--ISNUMBER(IFERROR(SEARCH(Formulaire!$H$16,$C4855,1),""))=1),MAX(M$1:M4854)+1,"")</f>
        <v/>
      </c>
      <c r="N4855" s="69" t="str">
        <f>IF(AND(Formulaire!$H$21=Aéroports!$E4855,--ISNUMBER(IFERROR(SEARCH(Formulaire!$H$22,$C4855,1),""))=1),MAX(N$1:N4854)+1,"")</f>
        <v/>
      </c>
      <c r="O4855" s="69" t="str">
        <f>IF(AND(Formulaire!$H$27=Aéroports!$E4855,--ISNUMBER(IFERROR(SEARCH(Formulaire!$H$28,$C4855,1),""))=1),MAX(O$1:O4854)+1,"")</f>
        <v/>
      </c>
      <c r="Q4855" s="91" t="str">
        <f>IFERROR(INDEX($C$2:$C$5193,MATCH(ROWS(M$2:M4855),M$2:M$5193,0)),"")</f>
        <v/>
      </c>
      <c r="R4855" s="70" t="str">
        <f>IFERROR(INDEX($C$2:$C$5193,MATCH(ROWS(N$2:N4855),N$2:N$5193,0)),"")</f>
        <v/>
      </c>
      <c r="S4855" s="92" t="str">
        <f>IFERROR(INDEX($C$2:$C$5193,MATCH(ROWS(O$2:O4855),O$2:O$5193,0)),"")</f>
        <v/>
      </c>
    </row>
    <row r="4856" spans="1:19" x14ac:dyDescent="0.25">
      <c r="A4856" s="68">
        <v>5596</v>
      </c>
      <c r="B4856" s="68" t="s">
        <v>15362</v>
      </c>
      <c r="C4856" s="68" t="s">
        <v>15363</v>
      </c>
      <c r="D4856" s="68" t="s">
        <v>15198</v>
      </c>
      <c r="E4856" s="68" t="s">
        <v>22481</v>
      </c>
      <c r="F4856" s="68" t="s">
        <v>15364</v>
      </c>
      <c r="G4856" s="68" t="s">
        <v>15365</v>
      </c>
      <c r="H4856" s="68">
        <v>60.157600000000002</v>
      </c>
      <c r="I4856" s="68">
        <v>12.991300000000001</v>
      </c>
      <c r="J4856" s="68">
        <v>393</v>
      </c>
      <c r="K4856" s="68">
        <v>1</v>
      </c>
      <c r="L4856" s="68">
        <f>COUNTIFS(Aéroports!$C$2:$C$5193,Aéroports!$C4856,Aéroports!$D$2:$D$5193,Aéroports!$D4856)</f>
        <v>1</v>
      </c>
      <c r="M4856" s="68" t="str">
        <f>IF(AND(Formulaire!$H$15=Aéroports!$E4856,--ISNUMBER(IFERROR(SEARCH(Formulaire!$H$16,$C4856,1),""))=1),MAX(M$1:M4855)+1,"")</f>
        <v/>
      </c>
      <c r="N4856" s="68" t="str">
        <f>IF(AND(Formulaire!$H$21=Aéroports!$E4856,--ISNUMBER(IFERROR(SEARCH(Formulaire!$H$22,$C4856,1),""))=1),MAX(N$1:N4855)+1,"")</f>
        <v/>
      </c>
      <c r="O4856" s="68" t="str">
        <f>IF(AND(Formulaire!$H$27=Aéroports!$E4856,--ISNUMBER(IFERROR(SEARCH(Formulaire!$H$28,$C4856,1),""))=1),MAX(O$1:O4855)+1,"")</f>
        <v/>
      </c>
      <c r="Q4856" s="91" t="str">
        <f>IFERROR(INDEX($C$2:$C$5193,MATCH(ROWS(M$2:M4856),M$2:M$5193,0)),"")</f>
        <v/>
      </c>
      <c r="R4856" s="70" t="str">
        <f>IFERROR(INDEX($C$2:$C$5193,MATCH(ROWS(N$2:N4856),N$2:N$5193,0)),"")</f>
        <v/>
      </c>
      <c r="S4856" s="92" t="str">
        <f>IFERROR(INDEX($C$2:$C$5193,MATCH(ROWS(O$2:O4856),O$2:O$5193,0)),"")</f>
        <v/>
      </c>
    </row>
    <row r="4857" spans="1:19" x14ac:dyDescent="0.25">
      <c r="A4857" s="69">
        <v>693</v>
      </c>
      <c r="B4857" s="69" t="s">
        <v>15366</v>
      </c>
      <c r="C4857" s="69" t="s">
        <v>15367</v>
      </c>
      <c r="D4857" s="69" t="s">
        <v>15198</v>
      </c>
      <c r="E4857" s="69" t="s">
        <v>22481</v>
      </c>
      <c r="F4857" s="69" t="s">
        <v>15368</v>
      </c>
      <c r="G4857" s="69" t="s">
        <v>15369</v>
      </c>
      <c r="H4857" s="69">
        <v>58.318100000000001</v>
      </c>
      <c r="I4857" s="69">
        <v>12.345000000000001</v>
      </c>
      <c r="J4857" s="69">
        <v>137</v>
      </c>
      <c r="K4857" s="69">
        <v>1</v>
      </c>
      <c r="L4857" s="69">
        <f>COUNTIFS(Aéroports!$C$2:$C$5193,Aéroports!$C4857,Aéroports!$D$2:$D$5193,Aéroports!$D4857)</f>
        <v>1</v>
      </c>
      <c r="M4857" s="69" t="str">
        <f>IF(AND(Formulaire!$H$15=Aéroports!$E4857,--ISNUMBER(IFERROR(SEARCH(Formulaire!$H$16,$C4857,1),""))=1),MAX(M$1:M4856)+1,"")</f>
        <v/>
      </c>
      <c r="N4857" s="69" t="str">
        <f>IF(AND(Formulaire!$H$21=Aéroports!$E4857,--ISNUMBER(IFERROR(SEARCH(Formulaire!$H$22,$C4857,1),""))=1),MAX(N$1:N4856)+1,"")</f>
        <v/>
      </c>
      <c r="O4857" s="69" t="str">
        <f>IF(AND(Formulaire!$H$27=Aéroports!$E4857,--ISNUMBER(IFERROR(SEARCH(Formulaire!$H$28,$C4857,1),""))=1),MAX(O$1:O4856)+1,"")</f>
        <v/>
      </c>
      <c r="Q4857" s="91" t="str">
        <f>IFERROR(INDEX($C$2:$C$5193,MATCH(ROWS(M$2:M4857),M$2:M$5193,0)),"")</f>
        <v/>
      </c>
      <c r="R4857" s="70" t="str">
        <f>IFERROR(INDEX($C$2:$C$5193,MATCH(ROWS(N$2:N4857),N$2:N$5193,0)),"")</f>
        <v/>
      </c>
      <c r="S4857" s="92" t="str">
        <f>IFERROR(INDEX($C$2:$C$5193,MATCH(ROWS(O$2:O4857),O$2:O$5193,0)),"")</f>
        <v/>
      </c>
    </row>
    <row r="4858" spans="1:19" x14ac:dyDescent="0.25">
      <c r="A4858" s="68">
        <v>728</v>
      </c>
      <c r="B4858" s="68" t="s">
        <v>15370</v>
      </c>
      <c r="C4858" s="68" t="s">
        <v>15371</v>
      </c>
      <c r="D4858" s="68" t="s">
        <v>15198</v>
      </c>
      <c r="E4858" s="68" t="s">
        <v>22481</v>
      </c>
      <c r="F4858" s="68" t="s">
        <v>15372</v>
      </c>
      <c r="G4858" s="68" t="s">
        <v>15373</v>
      </c>
      <c r="H4858" s="68">
        <v>63.791800000000002</v>
      </c>
      <c r="I4858" s="68">
        <v>20.282800000000002</v>
      </c>
      <c r="J4858" s="68">
        <v>24</v>
      </c>
      <c r="K4858" s="68">
        <v>1</v>
      </c>
      <c r="L4858" s="68">
        <f>COUNTIFS(Aéroports!$C$2:$C$5193,Aéroports!$C4858,Aéroports!$D$2:$D$5193,Aéroports!$D4858)</f>
        <v>1</v>
      </c>
      <c r="M4858" s="68" t="str">
        <f>IF(AND(Formulaire!$H$15=Aéroports!$E4858,--ISNUMBER(IFERROR(SEARCH(Formulaire!$H$16,$C4858,1),""))=1),MAX(M$1:M4857)+1,"")</f>
        <v/>
      </c>
      <c r="N4858" s="68" t="str">
        <f>IF(AND(Formulaire!$H$21=Aéroports!$E4858,--ISNUMBER(IFERROR(SEARCH(Formulaire!$H$22,$C4858,1),""))=1),MAX(N$1:N4857)+1,"")</f>
        <v/>
      </c>
      <c r="O4858" s="68" t="str">
        <f>IF(AND(Formulaire!$H$27=Aéroports!$E4858,--ISNUMBER(IFERROR(SEARCH(Formulaire!$H$28,$C4858,1),""))=1),MAX(O$1:O4857)+1,"")</f>
        <v/>
      </c>
      <c r="Q4858" s="91" t="str">
        <f>IFERROR(INDEX($C$2:$C$5193,MATCH(ROWS(M$2:M4858),M$2:M$5193,0)),"")</f>
        <v/>
      </c>
      <c r="R4858" s="70" t="str">
        <f>IFERROR(INDEX($C$2:$C$5193,MATCH(ROWS(N$2:N4858),N$2:N$5193,0)),"")</f>
        <v/>
      </c>
      <c r="S4858" s="92" t="str">
        <f>IFERROR(INDEX($C$2:$C$5193,MATCH(ROWS(O$2:O4858),O$2:O$5193,0)),"")</f>
        <v/>
      </c>
    </row>
    <row r="4859" spans="1:19" x14ac:dyDescent="0.25">
      <c r="A4859" s="69">
        <v>733</v>
      </c>
      <c r="B4859" s="69" t="s">
        <v>15374</v>
      </c>
      <c r="C4859" s="69" t="s">
        <v>15375</v>
      </c>
      <c r="D4859" s="69" t="s">
        <v>15198</v>
      </c>
      <c r="E4859" s="69" t="s">
        <v>22481</v>
      </c>
      <c r="F4859" s="69" t="s">
        <v>15376</v>
      </c>
      <c r="G4859" s="69" t="s">
        <v>15377</v>
      </c>
      <c r="H4859" s="69">
        <v>59.589399999999998</v>
      </c>
      <c r="I4859" s="69">
        <v>16.633600000000001</v>
      </c>
      <c r="J4859" s="69">
        <v>21</v>
      </c>
      <c r="K4859" s="69">
        <v>1</v>
      </c>
      <c r="L4859" s="69">
        <f>COUNTIFS(Aéroports!$C$2:$C$5193,Aéroports!$C4859,Aéroports!$D$2:$D$5193,Aéroports!$D4859)</f>
        <v>1</v>
      </c>
      <c r="M4859" s="69" t="str">
        <f>IF(AND(Formulaire!$H$15=Aéroports!$E4859,--ISNUMBER(IFERROR(SEARCH(Formulaire!$H$16,$C4859,1),""))=1),MAX(M$1:M4858)+1,"")</f>
        <v/>
      </c>
      <c r="N4859" s="69" t="str">
        <f>IF(AND(Formulaire!$H$21=Aéroports!$E4859,--ISNUMBER(IFERROR(SEARCH(Formulaire!$H$22,$C4859,1),""))=1),MAX(N$1:N4858)+1,"")</f>
        <v/>
      </c>
      <c r="O4859" s="69" t="str">
        <f>IF(AND(Formulaire!$H$27=Aéroports!$E4859,--ISNUMBER(IFERROR(SEARCH(Formulaire!$H$28,$C4859,1),""))=1),MAX(O$1:O4858)+1,"")</f>
        <v/>
      </c>
      <c r="Q4859" s="91" t="str">
        <f>IFERROR(INDEX($C$2:$C$5193,MATCH(ROWS(M$2:M4859),M$2:M$5193,0)),"")</f>
        <v/>
      </c>
      <c r="R4859" s="70" t="str">
        <f>IFERROR(INDEX($C$2:$C$5193,MATCH(ROWS(N$2:N4859),N$2:N$5193,0)),"")</f>
        <v/>
      </c>
      <c r="S4859" s="92" t="str">
        <f>IFERROR(INDEX($C$2:$C$5193,MATCH(ROWS(O$2:O4859),O$2:O$5193,0)),"")</f>
        <v/>
      </c>
    </row>
    <row r="4860" spans="1:19" x14ac:dyDescent="0.25">
      <c r="A4860" s="68">
        <v>711</v>
      </c>
      <c r="B4860" s="68" t="s">
        <v>15378</v>
      </c>
      <c r="C4860" s="68" t="s">
        <v>15379</v>
      </c>
      <c r="D4860" s="68" t="s">
        <v>15198</v>
      </c>
      <c r="E4860" s="68" t="s">
        <v>22481</v>
      </c>
      <c r="F4860" s="68" t="s">
        <v>15380</v>
      </c>
      <c r="G4860" s="68" t="s">
        <v>15381</v>
      </c>
      <c r="H4860" s="68">
        <v>56.929099999999998</v>
      </c>
      <c r="I4860" s="68">
        <v>14.728</v>
      </c>
      <c r="J4860" s="68">
        <v>610</v>
      </c>
      <c r="K4860" s="68">
        <v>1</v>
      </c>
      <c r="L4860" s="68">
        <f>COUNTIFS(Aéroports!$C$2:$C$5193,Aéroports!$C4860,Aéroports!$D$2:$D$5193,Aéroports!$D4860)</f>
        <v>1</v>
      </c>
      <c r="M4860" s="68" t="str">
        <f>IF(AND(Formulaire!$H$15=Aéroports!$E4860,--ISNUMBER(IFERROR(SEARCH(Formulaire!$H$16,$C4860,1),""))=1),MAX(M$1:M4859)+1,"")</f>
        <v/>
      </c>
      <c r="N4860" s="68" t="str">
        <f>IF(AND(Formulaire!$H$21=Aéroports!$E4860,--ISNUMBER(IFERROR(SEARCH(Formulaire!$H$22,$C4860,1),""))=1),MAX(N$1:N4859)+1,"")</f>
        <v/>
      </c>
      <c r="O4860" s="68" t="str">
        <f>IF(AND(Formulaire!$H$27=Aéroports!$E4860,--ISNUMBER(IFERROR(SEARCH(Formulaire!$H$28,$C4860,1),""))=1),MAX(O$1:O4859)+1,"")</f>
        <v/>
      </c>
      <c r="Q4860" s="91" t="str">
        <f>IFERROR(INDEX($C$2:$C$5193,MATCH(ROWS(M$2:M4860),M$2:M$5193,0)),"")</f>
        <v/>
      </c>
      <c r="R4860" s="70" t="str">
        <f>IFERROR(INDEX($C$2:$C$5193,MATCH(ROWS(N$2:N4860),N$2:N$5193,0)),"")</f>
        <v/>
      </c>
      <c r="S4860" s="92" t="str">
        <f>IFERROR(INDEX($C$2:$C$5193,MATCH(ROWS(O$2:O4860),O$2:O$5193,0)),"")</f>
        <v/>
      </c>
    </row>
    <row r="4861" spans="1:19" x14ac:dyDescent="0.25">
      <c r="A4861" s="69">
        <v>729</v>
      </c>
      <c r="B4861" s="69" t="s">
        <v>15382</v>
      </c>
      <c r="C4861" s="69" t="s">
        <v>15383</v>
      </c>
      <c r="D4861" s="69" t="s">
        <v>15198</v>
      </c>
      <c r="E4861" s="69" t="s">
        <v>22481</v>
      </c>
      <c r="F4861" s="69" t="s">
        <v>15384</v>
      </c>
      <c r="G4861" s="69" t="s">
        <v>15385</v>
      </c>
      <c r="H4861" s="69">
        <v>64.579099999999997</v>
      </c>
      <c r="I4861" s="69">
        <v>16.833600000000001</v>
      </c>
      <c r="J4861" s="69">
        <v>1140</v>
      </c>
      <c r="K4861" s="69">
        <v>1</v>
      </c>
      <c r="L4861" s="69">
        <f>COUNTIFS(Aéroports!$C$2:$C$5193,Aéroports!$C4861,Aéroports!$D$2:$D$5193,Aéroports!$D4861)</f>
        <v>1</v>
      </c>
      <c r="M4861" s="69" t="str">
        <f>IF(AND(Formulaire!$H$15=Aéroports!$E4861,--ISNUMBER(IFERROR(SEARCH(Formulaire!$H$16,$C4861,1),""))=1),MAX(M$1:M4860)+1,"")</f>
        <v/>
      </c>
      <c r="N4861" s="69" t="str">
        <f>IF(AND(Formulaire!$H$21=Aéroports!$E4861,--ISNUMBER(IFERROR(SEARCH(Formulaire!$H$22,$C4861,1),""))=1),MAX(N$1:N4860)+1,"")</f>
        <v/>
      </c>
      <c r="O4861" s="69" t="str">
        <f>IF(AND(Formulaire!$H$27=Aéroports!$E4861,--ISNUMBER(IFERROR(SEARCH(Formulaire!$H$28,$C4861,1),""))=1),MAX(O$1:O4860)+1,"")</f>
        <v/>
      </c>
      <c r="Q4861" s="91" t="str">
        <f>IFERROR(INDEX($C$2:$C$5193,MATCH(ROWS(M$2:M4861),M$2:M$5193,0)),"")</f>
        <v/>
      </c>
      <c r="R4861" s="70" t="str">
        <f>IFERROR(INDEX($C$2:$C$5193,MATCH(ROWS(N$2:N4861),N$2:N$5193,0)),"")</f>
        <v/>
      </c>
      <c r="S4861" s="92" t="str">
        <f>IFERROR(INDEX($C$2:$C$5193,MATCH(ROWS(O$2:O4861),O$2:O$5193,0)),"")</f>
        <v/>
      </c>
    </row>
    <row r="4862" spans="1:19" x14ac:dyDescent="0.25">
      <c r="A4862" s="68">
        <v>746</v>
      </c>
      <c r="B4862" s="68" t="s">
        <v>15386</v>
      </c>
      <c r="C4862" s="68" t="s">
        <v>15387</v>
      </c>
      <c r="D4862" s="68" t="s">
        <v>15198</v>
      </c>
      <c r="E4862" s="68" t="s">
        <v>22481</v>
      </c>
      <c r="F4862" s="68" t="s">
        <v>15388</v>
      </c>
      <c r="G4862" s="68" t="s">
        <v>15389</v>
      </c>
      <c r="H4862" s="68">
        <v>57.662799999999997</v>
      </c>
      <c r="I4862" s="68">
        <v>18.3462</v>
      </c>
      <c r="J4862" s="68">
        <v>164</v>
      </c>
      <c r="K4862" s="68">
        <v>1</v>
      </c>
      <c r="L4862" s="68">
        <f>COUNTIFS(Aéroports!$C$2:$C$5193,Aéroports!$C4862,Aéroports!$D$2:$D$5193,Aéroports!$D4862)</f>
        <v>1</v>
      </c>
      <c r="M4862" s="68" t="str">
        <f>IF(AND(Formulaire!$H$15=Aéroports!$E4862,--ISNUMBER(IFERROR(SEARCH(Formulaire!$H$16,$C4862,1),""))=1),MAX(M$1:M4861)+1,"")</f>
        <v/>
      </c>
      <c r="N4862" s="68" t="str">
        <f>IF(AND(Formulaire!$H$21=Aéroports!$E4862,--ISNUMBER(IFERROR(SEARCH(Formulaire!$H$22,$C4862,1),""))=1),MAX(N$1:N4861)+1,"")</f>
        <v/>
      </c>
      <c r="O4862" s="68" t="str">
        <f>IF(AND(Formulaire!$H$27=Aéroports!$E4862,--ISNUMBER(IFERROR(SEARCH(Formulaire!$H$28,$C4862,1),""))=1),MAX(O$1:O4861)+1,"")</f>
        <v/>
      </c>
      <c r="Q4862" s="91" t="str">
        <f>IFERROR(INDEX($C$2:$C$5193,MATCH(ROWS(M$2:M4862),M$2:M$5193,0)),"")</f>
        <v/>
      </c>
      <c r="R4862" s="70" t="str">
        <f>IFERROR(INDEX($C$2:$C$5193,MATCH(ROWS(N$2:N4862),N$2:N$5193,0)),"")</f>
        <v/>
      </c>
      <c r="S4862" s="92" t="str">
        <f>IFERROR(INDEX($C$2:$C$5193,MATCH(ROWS(O$2:O4862),O$2:O$5193,0)),"")</f>
        <v/>
      </c>
    </row>
    <row r="4863" spans="1:19" x14ac:dyDescent="0.25">
      <c r="A4863" s="69">
        <v>1679</v>
      </c>
      <c r="B4863" s="69" t="s">
        <v>15390</v>
      </c>
      <c r="C4863" s="69" t="s">
        <v>15391</v>
      </c>
      <c r="D4863" s="69" t="s">
        <v>15392</v>
      </c>
      <c r="E4863" s="69" t="s">
        <v>22482</v>
      </c>
      <c r="F4863" s="69" t="s">
        <v>15393</v>
      </c>
      <c r="G4863" s="69" t="s">
        <v>15394</v>
      </c>
      <c r="H4863" s="69">
        <v>47.484999999999999</v>
      </c>
      <c r="I4863" s="69">
        <v>9.5607699999999998</v>
      </c>
      <c r="J4863" s="69">
        <v>1306</v>
      </c>
      <c r="K4863" s="69">
        <v>1</v>
      </c>
      <c r="L4863" s="69">
        <f>COUNTIFS(Aéroports!$C$2:$C$5193,Aéroports!$C4863,Aéroports!$D$2:$D$5193,Aéroports!$D4863)</f>
        <v>1</v>
      </c>
      <c r="M4863" s="69" t="str">
        <f>IF(AND(Formulaire!$H$15=Aéroports!$E4863,--ISNUMBER(IFERROR(SEARCH(Formulaire!$H$16,$C4863,1),""))=1),MAX(M$1:M4862)+1,"")</f>
        <v/>
      </c>
      <c r="N4863" s="69" t="str">
        <f>IF(AND(Formulaire!$H$21=Aéroports!$E4863,--ISNUMBER(IFERROR(SEARCH(Formulaire!$H$22,$C4863,1),""))=1),MAX(N$1:N4862)+1,"")</f>
        <v/>
      </c>
      <c r="O4863" s="69" t="str">
        <f>IF(AND(Formulaire!$H$27=Aéroports!$E4863,--ISNUMBER(IFERROR(SEARCH(Formulaire!$H$28,$C4863,1),""))=1),MAX(O$1:O4862)+1,"")</f>
        <v/>
      </c>
      <c r="Q4863" s="91" t="str">
        <f>IFERROR(INDEX($C$2:$C$5193,MATCH(ROWS(M$2:M4863),M$2:M$5193,0)),"")</f>
        <v/>
      </c>
      <c r="R4863" s="70" t="str">
        <f>IFERROR(INDEX($C$2:$C$5193,MATCH(ROWS(N$2:N4863),N$2:N$5193,0)),"")</f>
        <v/>
      </c>
      <c r="S4863" s="92" t="str">
        <f>IFERROR(INDEX($C$2:$C$5193,MATCH(ROWS(O$2:O4863),O$2:O$5193,0)),"")</f>
        <v/>
      </c>
    </row>
    <row r="4864" spans="1:19" x14ac:dyDescent="0.25">
      <c r="A4864" s="68">
        <v>1676</v>
      </c>
      <c r="B4864" s="68" t="s">
        <v>15395</v>
      </c>
      <c r="C4864" s="68" t="s">
        <v>15396</v>
      </c>
      <c r="D4864" s="68" t="s">
        <v>15392</v>
      </c>
      <c r="E4864" s="68" t="s">
        <v>22482</v>
      </c>
      <c r="F4864" s="68" t="s">
        <v>15397</v>
      </c>
      <c r="G4864" s="68" t="s">
        <v>15398</v>
      </c>
      <c r="H4864" s="68">
        <v>46.914099999999998</v>
      </c>
      <c r="I4864" s="68">
        <v>7.4971500000000004</v>
      </c>
      <c r="J4864" s="68">
        <v>1674</v>
      </c>
      <c r="K4864" s="68">
        <v>1</v>
      </c>
      <c r="L4864" s="68">
        <f>COUNTIFS(Aéroports!$C$2:$C$5193,Aéroports!$C4864,Aéroports!$D$2:$D$5193,Aéroports!$D4864)</f>
        <v>1</v>
      </c>
      <c r="M4864" s="68" t="str">
        <f>IF(AND(Formulaire!$H$15=Aéroports!$E4864,--ISNUMBER(IFERROR(SEARCH(Formulaire!$H$16,$C4864,1),""))=1),MAX(M$1:M4863)+1,"")</f>
        <v/>
      </c>
      <c r="N4864" s="68" t="str">
        <f>IF(AND(Formulaire!$H$21=Aéroports!$E4864,--ISNUMBER(IFERROR(SEARCH(Formulaire!$H$22,$C4864,1),""))=1),MAX(N$1:N4863)+1,"")</f>
        <v/>
      </c>
      <c r="O4864" s="68" t="str">
        <f>IF(AND(Formulaire!$H$27=Aéroports!$E4864,--ISNUMBER(IFERROR(SEARCH(Formulaire!$H$28,$C4864,1),""))=1),MAX(O$1:O4863)+1,"")</f>
        <v/>
      </c>
      <c r="Q4864" s="91" t="str">
        <f>IFERROR(INDEX($C$2:$C$5193,MATCH(ROWS(M$2:M4864),M$2:M$5193,0)),"")</f>
        <v/>
      </c>
      <c r="R4864" s="70" t="str">
        <f>IFERROR(INDEX($C$2:$C$5193,MATCH(ROWS(N$2:N4864),N$2:N$5193,0)),"")</f>
        <v/>
      </c>
      <c r="S4864" s="92" t="str">
        <f>IFERROR(INDEX($C$2:$C$5193,MATCH(ROWS(O$2:O4864),O$2:O$5193,0)),"")</f>
        <v/>
      </c>
    </row>
    <row r="4865" spans="1:19" x14ac:dyDescent="0.25">
      <c r="A4865" s="69">
        <v>1665</v>
      </c>
      <c r="B4865" s="69" t="s">
        <v>15407</v>
      </c>
      <c r="C4865" s="69" t="s">
        <v>22611</v>
      </c>
      <c r="D4865" s="69" t="s">
        <v>15392</v>
      </c>
      <c r="E4865" s="69" t="s">
        <v>22482</v>
      </c>
      <c r="F4865" s="69" t="s">
        <v>15409</v>
      </c>
      <c r="G4865" s="69" t="s">
        <v>15410</v>
      </c>
      <c r="H4865" s="69">
        <v>46.238100000000003</v>
      </c>
      <c r="I4865" s="69">
        <v>6.1089500000000001</v>
      </c>
      <c r="J4865" s="69">
        <v>1411</v>
      </c>
      <c r="K4865" s="69">
        <v>1</v>
      </c>
      <c r="L4865" s="69">
        <f>COUNTIFS(Aéroports!$C$2:$C$5193,Aéroports!$C4865,Aéroports!$D$2:$D$5193,Aéroports!$D4865)</f>
        <v>1</v>
      </c>
      <c r="M4865" s="69" t="str">
        <f>IF(AND(Formulaire!$H$15=Aéroports!$E4865,--ISNUMBER(IFERROR(SEARCH(Formulaire!$H$16,$C4865,1),""))=1),MAX(M$1:M4864)+1,"")</f>
        <v/>
      </c>
      <c r="N4865" s="69" t="str">
        <f>IF(AND(Formulaire!$H$21=Aéroports!$E4865,--ISNUMBER(IFERROR(SEARCH(Formulaire!$H$22,$C4865,1),""))=1),MAX(N$1:N4864)+1,"")</f>
        <v/>
      </c>
      <c r="O4865" s="69" t="str">
        <f>IF(AND(Formulaire!$H$27=Aéroports!$E4865,--ISNUMBER(IFERROR(SEARCH(Formulaire!$H$28,$C4865,1),""))=1),MAX(O$1:O4864)+1,"")</f>
        <v/>
      </c>
      <c r="Q4865" s="91" t="str">
        <f>IFERROR(INDEX($C$2:$C$5193,MATCH(ROWS(M$2:M4865),M$2:M$5193,0)),"")</f>
        <v/>
      </c>
      <c r="R4865" s="70" t="str">
        <f>IFERROR(INDEX($C$2:$C$5193,MATCH(ROWS(N$2:N4865),N$2:N$5193,0)),"")</f>
        <v/>
      </c>
      <c r="S4865" s="92" t="str">
        <f>IFERROR(INDEX($C$2:$C$5193,MATCH(ROWS(O$2:O4865),O$2:O$5193,0)),"")</f>
        <v/>
      </c>
    </row>
    <row r="4866" spans="1:19" x14ac:dyDescent="0.25">
      <c r="A4866" s="69">
        <v>1675</v>
      </c>
      <c r="B4866" s="69" t="s">
        <v>15423</v>
      </c>
      <c r="C4866" s="69" t="s">
        <v>15424</v>
      </c>
      <c r="D4866" s="69" t="s">
        <v>15392</v>
      </c>
      <c r="E4866" s="69" t="s">
        <v>22482</v>
      </c>
      <c r="F4866" s="69" t="s">
        <v>15425</v>
      </c>
      <c r="G4866" s="69" t="s">
        <v>15426</v>
      </c>
      <c r="H4866" s="69">
        <v>46.004300000000001</v>
      </c>
      <c r="I4866" s="69">
        <v>8.9105799999999995</v>
      </c>
      <c r="J4866" s="69">
        <v>915</v>
      </c>
      <c r="K4866" s="69">
        <v>1</v>
      </c>
      <c r="L4866" s="69">
        <f>COUNTIFS(Aéroports!$C$2:$C$5193,Aéroports!$C4866,Aéroports!$D$2:$D$5193,Aéroports!$D4866)</f>
        <v>1</v>
      </c>
      <c r="M4866" s="69" t="str">
        <f>IF(AND(Formulaire!$H$15=Aéroports!$E4866,--ISNUMBER(IFERROR(SEARCH(Formulaire!$H$16,$C4866,1),""))=1),MAX(M$1:M4865)+1,"")</f>
        <v/>
      </c>
      <c r="N4866" s="69" t="str">
        <f>IF(AND(Formulaire!$H$21=Aéroports!$E4866,--ISNUMBER(IFERROR(SEARCH(Formulaire!$H$22,$C4866,1),""))=1),MAX(N$1:N4865)+1,"")</f>
        <v/>
      </c>
      <c r="O4866" s="69" t="str">
        <f>IF(AND(Formulaire!$H$27=Aéroports!$E4866,--ISNUMBER(IFERROR(SEARCH(Formulaire!$H$28,$C4866,1),""))=1),MAX(O$1:O4865)+1,"")</f>
        <v/>
      </c>
      <c r="Q4866" s="91" t="str">
        <f>IFERROR(INDEX($C$2:$C$5193,MATCH(ROWS(M$2:M4866),M$2:M$5193,0)),"")</f>
        <v/>
      </c>
      <c r="R4866" s="70" t="str">
        <f>IFERROR(INDEX($C$2:$C$5193,MATCH(ROWS(N$2:N4866),N$2:N$5193,0)),"")</f>
        <v/>
      </c>
      <c r="S4866" s="92" t="str">
        <f>IFERROR(INDEX($C$2:$C$5193,MATCH(ROWS(O$2:O4866),O$2:O$5193,0)),"")</f>
        <v/>
      </c>
    </row>
    <row r="4867" spans="1:19" x14ac:dyDescent="0.25">
      <c r="A4867" s="69">
        <v>1678</v>
      </c>
      <c r="B4867" s="69" t="s">
        <v>15439</v>
      </c>
      <c r="C4867" s="69" t="s">
        <v>15440</v>
      </c>
      <c r="D4867" s="69" t="s">
        <v>15392</v>
      </c>
      <c r="E4867" s="69" t="s">
        <v>22482</v>
      </c>
      <c r="F4867" s="69" t="s">
        <v>15441</v>
      </c>
      <c r="G4867" s="69" t="s">
        <v>15442</v>
      </c>
      <c r="H4867" s="69">
        <v>47.464700000000001</v>
      </c>
      <c r="I4867" s="69">
        <v>8.5491700000000002</v>
      </c>
      <c r="J4867" s="69">
        <v>1416</v>
      </c>
      <c r="K4867" s="69">
        <v>1</v>
      </c>
      <c r="L4867" s="69">
        <f>COUNTIFS(Aéroports!$C$2:$C$5193,Aéroports!$C4867,Aéroports!$D$2:$D$5193,Aéroports!$D4867)</f>
        <v>1</v>
      </c>
      <c r="M4867" s="69" t="str">
        <f>IF(AND(Formulaire!$H$15=Aéroports!$E4867,--ISNUMBER(IFERROR(SEARCH(Formulaire!$H$16,$C4867,1),""))=1),MAX(M$1:M4866)+1,"")</f>
        <v/>
      </c>
      <c r="N4867" s="69" t="str">
        <f>IF(AND(Formulaire!$H$21=Aéroports!$E4867,--ISNUMBER(IFERROR(SEARCH(Formulaire!$H$22,$C4867,1),""))=1),MAX(N$1:N4866)+1,"")</f>
        <v/>
      </c>
      <c r="O4867" s="69" t="str">
        <f>IF(AND(Formulaire!$H$27=Aéroports!$E4867,--ISNUMBER(IFERROR(SEARCH(Formulaire!$H$28,$C4867,1),""))=1),MAX(O$1:O4866)+1,"")</f>
        <v/>
      </c>
      <c r="Q4867" s="91" t="str">
        <f>IFERROR(INDEX($C$2:$C$5193,MATCH(ROWS(M$2:M4867),M$2:M$5193,0)),"")</f>
        <v/>
      </c>
      <c r="R4867" s="70" t="str">
        <f>IFERROR(INDEX($C$2:$C$5193,MATCH(ROWS(N$2:N4867),N$2:N$5193,0)),"")</f>
        <v/>
      </c>
      <c r="S4867" s="92" t="str">
        <f>IFERROR(INDEX($C$2:$C$5193,MATCH(ROWS(O$2:O4867),O$2:O$5193,0)),"")</f>
        <v/>
      </c>
    </row>
    <row r="4868" spans="1:19" x14ac:dyDescent="0.25">
      <c r="A4868" s="68">
        <v>7325</v>
      </c>
      <c r="B4868" s="68" t="s">
        <v>15154</v>
      </c>
      <c r="C4868" s="68" t="s">
        <v>15155</v>
      </c>
      <c r="D4868" s="68" t="s">
        <v>15156</v>
      </c>
      <c r="E4868" s="68" t="s">
        <v>15156</v>
      </c>
      <c r="F4868" s="68" t="s">
        <v>15157</v>
      </c>
      <c r="G4868" s="68" t="s">
        <v>15158</v>
      </c>
      <c r="H4868" s="68">
        <v>5.5127199999999998</v>
      </c>
      <c r="I4868" s="68">
        <v>-54.0501</v>
      </c>
      <c r="J4868" s="68">
        <v>19</v>
      </c>
      <c r="K4868" s="68">
        <v>-3</v>
      </c>
      <c r="L4868" s="68">
        <f>COUNTIFS(Aéroports!$C$2:$C$5193,Aéroports!$C4868,Aéroports!$D$2:$D$5193,Aéroports!$D4868)</f>
        <v>1</v>
      </c>
      <c r="M4868" s="68" t="str">
        <f>IF(AND(Formulaire!$H$15=Aéroports!$E4868,--ISNUMBER(IFERROR(SEARCH(Formulaire!$H$16,$C4868,1),""))=1),MAX(M$1:M4867)+1,"")</f>
        <v/>
      </c>
      <c r="N4868" s="68" t="str">
        <f>IF(AND(Formulaire!$H$21=Aéroports!$E4868,--ISNUMBER(IFERROR(SEARCH(Formulaire!$H$22,$C4868,1),""))=1),MAX(N$1:N4867)+1,"")</f>
        <v/>
      </c>
      <c r="O4868" s="68" t="str">
        <f>IF(AND(Formulaire!$H$27=Aéroports!$E4868,--ISNUMBER(IFERROR(SEARCH(Formulaire!$H$28,$C4868,1),""))=1),MAX(O$1:O4867)+1,"")</f>
        <v/>
      </c>
      <c r="Q4868" s="91" t="str">
        <f>IFERROR(INDEX($C$2:$C$5193,MATCH(ROWS(M$2:M4868),M$2:M$5193,0)),"")</f>
        <v/>
      </c>
      <c r="R4868" s="70" t="str">
        <f>IFERROR(INDEX($C$2:$C$5193,MATCH(ROWS(N$2:N4868),N$2:N$5193,0)),"")</f>
        <v/>
      </c>
      <c r="S4868" s="92" t="str">
        <f>IFERROR(INDEX($C$2:$C$5193,MATCH(ROWS(O$2:O4868),O$2:O$5193,0)),"")</f>
        <v/>
      </c>
    </row>
    <row r="4869" spans="1:19" x14ac:dyDescent="0.25">
      <c r="A4869" s="69">
        <v>7330</v>
      </c>
      <c r="B4869" s="69" t="s">
        <v>15159</v>
      </c>
      <c r="C4869" s="69" t="s">
        <v>15160</v>
      </c>
      <c r="D4869" s="69" t="s">
        <v>15156</v>
      </c>
      <c r="E4869" s="69" t="s">
        <v>15156</v>
      </c>
      <c r="F4869" s="69" t="s">
        <v>15161</v>
      </c>
      <c r="G4869" s="69" t="s">
        <v>15162</v>
      </c>
      <c r="H4869" s="69">
        <v>4.1166669999999996</v>
      </c>
      <c r="I4869" s="69">
        <v>-54.666670000000003</v>
      </c>
      <c r="J4869" s="69">
        <v>236</v>
      </c>
      <c r="K4869" s="69">
        <v>-3</v>
      </c>
      <c r="L4869" s="69">
        <f>COUNTIFS(Aéroports!$C$2:$C$5193,Aéroports!$C4869,Aéroports!$D$2:$D$5193,Aéroports!$D4869)</f>
        <v>1</v>
      </c>
      <c r="M4869" s="69" t="str">
        <f>IF(AND(Formulaire!$H$15=Aéroports!$E4869,--ISNUMBER(IFERROR(SEARCH(Formulaire!$H$16,$C4869,1),""))=1),MAX(M$1:M4868)+1,"")</f>
        <v/>
      </c>
      <c r="N4869" s="69" t="str">
        <f>IF(AND(Formulaire!$H$21=Aéroports!$E4869,--ISNUMBER(IFERROR(SEARCH(Formulaire!$H$22,$C4869,1),""))=1),MAX(N$1:N4868)+1,"")</f>
        <v/>
      </c>
      <c r="O4869" s="69" t="str">
        <f>IF(AND(Formulaire!$H$27=Aéroports!$E4869,--ISNUMBER(IFERROR(SEARCH(Formulaire!$H$28,$C4869,1),""))=1),MAX(O$1:O4868)+1,"")</f>
        <v/>
      </c>
      <c r="Q4869" s="91" t="str">
        <f>IFERROR(INDEX($C$2:$C$5193,MATCH(ROWS(M$2:M4869),M$2:M$5193,0)),"")</f>
        <v/>
      </c>
      <c r="R4869" s="70" t="str">
        <f>IFERROR(INDEX($C$2:$C$5193,MATCH(ROWS(N$2:N4869),N$2:N$5193,0)),"")</f>
        <v/>
      </c>
      <c r="S4869" s="92" t="str">
        <f>IFERROR(INDEX($C$2:$C$5193,MATCH(ROWS(O$2:O4869),O$2:O$5193,0)),"")</f>
        <v/>
      </c>
    </row>
    <row r="4870" spans="1:19" x14ac:dyDescent="0.25">
      <c r="A4870" s="68">
        <v>7335</v>
      </c>
      <c r="B4870" s="68" t="s">
        <v>15163</v>
      </c>
      <c r="C4870" s="68" t="s">
        <v>15164</v>
      </c>
      <c r="D4870" s="68" t="s">
        <v>15156</v>
      </c>
      <c r="E4870" s="68" t="s">
        <v>15156</v>
      </c>
      <c r="F4870" s="68" t="s">
        <v>15165</v>
      </c>
      <c r="G4870" s="68" t="s">
        <v>15166</v>
      </c>
      <c r="H4870" s="68">
        <v>5.9555600000000002</v>
      </c>
      <c r="I4870" s="68">
        <v>-57.039400000000001</v>
      </c>
      <c r="J4870" s="68">
        <v>9</v>
      </c>
      <c r="K4870" s="68">
        <v>-3</v>
      </c>
      <c r="L4870" s="68">
        <f>COUNTIFS(Aéroports!$C$2:$C$5193,Aéroports!$C4870,Aéroports!$D$2:$D$5193,Aéroports!$D4870)</f>
        <v>1</v>
      </c>
      <c r="M4870" s="68" t="str">
        <f>IF(AND(Formulaire!$H$15=Aéroports!$E4870,--ISNUMBER(IFERROR(SEARCH(Formulaire!$H$16,$C4870,1),""))=1),MAX(M$1:M4869)+1,"")</f>
        <v/>
      </c>
      <c r="N4870" s="68" t="str">
        <f>IF(AND(Formulaire!$H$21=Aéroports!$E4870,--ISNUMBER(IFERROR(SEARCH(Formulaire!$H$22,$C4870,1),""))=1),MAX(N$1:N4869)+1,"")</f>
        <v/>
      </c>
      <c r="O4870" s="68" t="str">
        <f>IF(AND(Formulaire!$H$27=Aéroports!$E4870,--ISNUMBER(IFERROR(SEARCH(Formulaire!$H$28,$C4870,1),""))=1),MAX(O$1:O4869)+1,"")</f>
        <v/>
      </c>
      <c r="Q4870" s="91" t="str">
        <f>IFERROR(INDEX($C$2:$C$5193,MATCH(ROWS(M$2:M4870),M$2:M$5193,0)),"")</f>
        <v/>
      </c>
      <c r="R4870" s="70" t="str">
        <f>IFERROR(INDEX($C$2:$C$5193,MATCH(ROWS(N$2:N4870),N$2:N$5193,0)),"")</f>
        <v/>
      </c>
      <c r="S4870" s="92" t="str">
        <f>IFERROR(INDEX($C$2:$C$5193,MATCH(ROWS(O$2:O4870),O$2:O$5193,0)),"")</f>
        <v/>
      </c>
    </row>
    <row r="4871" spans="1:19" x14ac:dyDescent="0.25">
      <c r="A4871" s="69">
        <v>7336</v>
      </c>
      <c r="B4871" s="69" t="s">
        <v>15167</v>
      </c>
      <c r="C4871" s="69" t="s">
        <v>15168</v>
      </c>
      <c r="D4871" s="69" t="s">
        <v>15156</v>
      </c>
      <c r="E4871" s="69" t="s">
        <v>15156</v>
      </c>
      <c r="F4871" s="69" t="s">
        <v>15169</v>
      </c>
      <c r="G4871" s="69" t="s">
        <v>15170</v>
      </c>
      <c r="H4871" s="69">
        <v>3.3452799999999998</v>
      </c>
      <c r="I4871" s="69">
        <v>-55.442500000000003</v>
      </c>
      <c r="J4871" s="69">
        <v>714</v>
      </c>
      <c r="K4871" s="69">
        <v>-3</v>
      </c>
      <c r="L4871" s="69">
        <f>COUNTIFS(Aéroports!$C$2:$C$5193,Aéroports!$C4871,Aéroports!$D$2:$D$5193,Aéroports!$D4871)</f>
        <v>1</v>
      </c>
      <c r="M4871" s="69" t="str">
        <f>IF(AND(Formulaire!$H$15=Aéroports!$E4871,--ISNUMBER(IFERROR(SEARCH(Formulaire!$H$16,$C4871,1),""))=1),MAX(M$1:M4870)+1,"")</f>
        <v/>
      </c>
      <c r="N4871" s="69" t="str">
        <f>IF(AND(Formulaire!$H$21=Aéroports!$E4871,--ISNUMBER(IFERROR(SEARCH(Formulaire!$H$22,$C4871,1),""))=1),MAX(N$1:N4870)+1,"")</f>
        <v/>
      </c>
      <c r="O4871" s="69" t="str">
        <f>IF(AND(Formulaire!$H$27=Aéroports!$E4871,--ISNUMBER(IFERROR(SEARCH(Formulaire!$H$28,$C4871,1),""))=1),MAX(O$1:O4870)+1,"")</f>
        <v/>
      </c>
      <c r="Q4871" s="91" t="str">
        <f>IFERROR(INDEX($C$2:$C$5193,MATCH(ROWS(M$2:M4871),M$2:M$5193,0)),"")</f>
        <v/>
      </c>
      <c r="R4871" s="70" t="str">
        <f>IFERROR(INDEX($C$2:$C$5193,MATCH(ROWS(N$2:N4871),N$2:N$5193,0)),"")</f>
        <v/>
      </c>
      <c r="S4871" s="92" t="str">
        <f>IFERROR(INDEX($C$2:$C$5193,MATCH(ROWS(O$2:O4871),O$2:O$5193,0)),"")</f>
        <v/>
      </c>
    </row>
    <row r="4872" spans="1:19" x14ac:dyDescent="0.25">
      <c r="A4872" s="68">
        <v>6061</v>
      </c>
      <c r="B4872" s="68" t="s">
        <v>15171</v>
      </c>
      <c r="C4872" s="68" t="s">
        <v>15172</v>
      </c>
      <c r="D4872" s="68" t="s">
        <v>15156</v>
      </c>
      <c r="E4872" s="68" t="s">
        <v>15156</v>
      </c>
      <c r="F4872" s="68" t="s">
        <v>15173</v>
      </c>
      <c r="G4872" s="68" t="s">
        <v>15174</v>
      </c>
      <c r="H4872" s="68">
        <v>5.8110799999999996</v>
      </c>
      <c r="I4872" s="68">
        <v>-55.1907</v>
      </c>
      <c r="J4872" s="68">
        <v>10</v>
      </c>
      <c r="K4872" s="68">
        <v>-3</v>
      </c>
      <c r="L4872" s="68">
        <f>COUNTIFS(Aéroports!$C$2:$C$5193,Aéroports!$C4872,Aéroports!$D$2:$D$5193,Aéroports!$D4872)</f>
        <v>1</v>
      </c>
      <c r="M4872" s="68" t="str">
        <f>IF(AND(Formulaire!$H$15=Aéroports!$E4872,--ISNUMBER(IFERROR(SEARCH(Formulaire!$H$16,$C4872,1),""))=1),MAX(M$1:M4871)+1,"")</f>
        <v/>
      </c>
      <c r="N4872" s="68" t="str">
        <f>IF(AND(Formulaire!$H$21=Aéroports!$E4872,--ISNUMBER(IFERROR(SEARCH(Formulaire!$H$22,$C4872,1),""))=1),MAX(N$1:N4871)+1,"")</f>
        <v/>
      </c>
      <c r="O4872" s="68" t="str">
        <f>IF(AND(Formulaire!$H$27=Aéroports!$E4872,--ISNUMBER(IFERROR(SEARCH(Formulaire!$H$28,$C4872,1),""))=1),MAX(O$1:O4871)+1,"")</f>
        <v/>
      </c>
      <c r="Q4872" s="91" t="str">
        <f>IFERROR(INDEX($C$2:$C$5193,MATCH(ROWS(M$2:M4872),M$2:M$5193,0)),"")</f>
        <v/>
      </c>
      <c r="R4872" s="70" t="str">
        <f>IFERROR(INDEX($C$2:$C$5193,MATCH(ROWS(N$2:N4872),N$2:N$5193,0)),"")</f>
        <v/>
      </c>
      <c r="S4872" s="92" t="str">
        <f>IFERROR(INDEX($C$2:$C$5193,MATCH(ROWS(O$2:O4872),O$2:O$5193,0)),"")</f>
        <v/>
      </c>
    </row>
    <row r="4873" spans="1:19" x14ac:dyDescent="0.25">
      <c r="A4873" s="69">
        <v>7339</v>
      </c>
      <c r="B4873" s="69" t="s">
        <v>15175</v>
      </c>
      <c r="C4873" s="69" t="s">
        <v>15176</v>
      </c>
      <c r="D4873" s="69" t="s">
        <v>15156</v>
      </c>
      <c r="E4873" s="69" t="s">
        <v>15156</v>
      </c>
      <c r="F4873" s="69" t="s">
        <v>15177</v>
      </c>
      <c r="G4873" s="69" t="s">
        <v>15178</v>
      </c>
      <c r="H4873" s="69">
        <v>4.3499999999999996</v>
      </c>
      <c r="I4873" s="69">
        <v>-54.416670000000003</v>
      </c>
      <c r="J4873" s="69">
        <v>187</v>
      </c>
      <c r="K4873" s="69">
        <v>-3</v>
      </c>
      <c r="L4873" s="69">
        <f>COUNTIFS(Aéroports!$C$2:$C$5193,Aéroports!$C4873,Aéroports!$D$2:$D$5193,Aéroports!$D4873)</f>
        <v>1</v>
      </c>
      <c r="M4873" s="69" t="str">
        <f>IF(AND(Formulaire!$H$15=Aéroports!$E4873,--ISNUMBER(IFERROR(SEARCH(Formulaire!$H$16,$C4873,1),""))=1),MAX(M$1:M4872)+1,"")</f>
        <v/>
      </c>
      <c r="N4873" s="69" t="str">
        <f>IF(AND(Formulaire!$H$21=Aéroports!$E4873,--ISNUMBER(IFERROR(SEARCH(Formulaire!$H$22,$C4873,1),""))=1),MAX(N$1:N4872)+1,"")</f>
        <v/>
      </c>
      <c r="O4873" s="69" t="str">
        <f>IF(AND(Formulaire!$H$27=Aéroports!$E4873,--ISNUMBER(IFERROR(SEARCH(Formulaire!$H$28,$C4873,1),""))=1),MAX(O$1:O4872)+1,"")</f>
        <v/>
      </c>
      <c r="Q4873" s="91" t="str">
        <f>IFERROR(INDEX($C$2:$C$5193,MATCH(ROWS(M$2:M4873),M$2:M$5193,0)),"")</f>
        <v/>
      </c>
      <c r="R4873" s="70" t="str">
        <f>IFERROR(INDEX($C$2:$C$5193,MATCH(ROWS(N$2:N4873),N$2:N$5193,0)),"")</f>
        <v/>
      </c>
      <c r="S4873" s="92" t="str">
        <f>IFERROR(INDEX($C$2:$C$5193,MATCH(ROWS(O$2:O4873),O$2:O$5193,0)),"")</f>
        <v/>
      </c>
    </row>
    <row r="4874" spans="1:19" x14ac:dyDescent="0.25">
      <c r="A4874" s="68">
        <v>7340</v>
      </c>
      <c r="B4874" s="68" t="s">
        <v>15179</v>
      </c>
      <c r="C4874" s="68" t="s">
        <v>15180</v>
      </c>
      <c r="D4874" s="68" t="s">
        <v>15156</v>
      </c>
      <c r="E4874" s="68" t="s">
        <v>15156</v>
      </c>
      <c r="F4874" s="68" t="s">
        <v>15181</v>
      </c>
      <c r="G4874" s="68" t="s">
        <v>15182</v>
      </c>
      <c r="H4874" s="68">
        <v>5.8658299999999999</v>
      </c>
      <c r="I4874" s="68">
        <v>-56.327500000000001</v>
      </c>
      <c r="J4874" s="68">
        <v>10</v>
      </c>
      <c r="K4874" s="68">
        <v>-3</v>
      </c>
      <c r="L4874" s="68">
        <f>COUNTIFS(Aéroports!$C$2:$C$5193,Aéroports!$C4874,Aéroports!$D$2:$D$5193,Aéroports!$D4874)</f>
        <v>1</v>
      </c>
      <c r="M4874" s="68" t="str">
        <f>IF(AND(Formulaire!$H$15=Aéroports!$E4874,--ISNUMBER(IFERROR(SEARCH(Formulaire!$H$16,$C4874,1),""))=1),MAX(M$1:M4873)+1,"")</f>
        <v/>
      </c>
      <c r="N4874" s="68" t="str">
        <f>IF(AND(Formulaire!$H$21=Aéroports!$E4874,--ISNUMBER(IFERROR(SEARCH(Formulaire!$H$22,$C4874,1),""))=1),MAX(N$1:N4873)+1,"")</f>
        <v/>
      </c>
      <c r="O4874" s="68" t="str">
        <f>IF(AND(Formulaire!$H$27=Aéroports!$E4874,--ISNUMBER(IFERROR(SEARCH(Formulaire!$H$28,$C4874,1),""))=1),MAX(O$1:O4873)+1,"")</f>
        <v/>
      </c>
      <c r="Q4874" s="91" t="str">
        <f>IFERROR(INDEX($C$2:$C$5193,MATCH(ROWS(M$2:M4874),M$2:M$5193,0)),"")</f>
        <v/>
      </c>
      <c r="R4874" s="70" t="str">
        <f>IFERROR(INDEX($C$2:$C$5193,MATCH(ROWS(N$2:N4874),N$2:N$5193,0)),"")</f>
        <v/>
      </c>
      <c r="S4874" s="92" t="str">
        <f>IFERROR(INDEX($C$2:$C$5193,MATCH(ROWS(O$2:O4874),O$2:O$5193,0)),"")</f>
        <v/>
      </c>
    </row>
    <row r="4875" spans="1:19" x14ac:dyDescent="0.25">
      <c r="A4875" s="69">
        <v>7341</v>
      </c>
      <c r="B4875" s="69" t="s">
        <v>15183</v>
      </c>
      <c r="C4875" s="69" t="s">
        <v>15184</v>
      </c>
      <c r="D4875" s="69" t="s">
        <v>15156</v>
      </c>
      <c r="E4875" s="69" t="s">
        <v>15156</v>
      </c>
      <c r="F4875" s="69" t="s">
        <v>15185</v>
      </c>
      <c r="G4875" s="69" t="s">
        <v>15186</v>
      </c>
      <c r="H4875" s="69">
        <v>5.766667</v>
      </c>
      <c r="I4875" s="69">
        <v>-56.633330000000001</v>
      </c>
      <c r="J4875" s="69">
        <v>6</v>
      </c>
      <c r="K4875" s="69">
        <v>-3</v>
      </c>
      <c r="L4875" s="69">
        <f>COUNTIFS(Aéroports!$C$2:$C$5193,Aéroports!$C4875,Aéroports!$D$2:$D$5193,Aéroports!$D4875)</f>
        <v>1</v>
      </c>
      <c r="M4875" s="69" t="str">
        <f>IF(AND(Formulaire!$H$15=Aéroports!$E4875,--ISNUMBER(IFERROR(SEARCH(Formulaire!$H$16,$C4875,1),""))=1),MAX(M$1:M4874)+1,"")</f>
        <v/>
      </c>
      <c r="N4875" s="69" t="str">
        <f>IF(AND(Formulaire!$H$21=Aéroports!$E4875,--ISNUMBER(IFERROR(SEARCH(Formulaire!$H$22,$C4875,1),""))=1),MAX(N$1:N4874)+1,"")</f>
        <v/>
      </c>
      <c r="O4875" s="69" t="str">
        <f>IF(AND(Formulaire!$H$27=Aéroports!$E4875,--ISNUMBER(IFERROR(SEARCH(Formulaire!$H$28,$C4875,1),""))=1),MAX(O$1:O4874)+1,"")</f>
        <v/>
      </c>
      <c r="Q4875" s="91" t="str">
        <f>IFERROR(INDEX($C$2:$C$5193,MATCH(ROWS(M$2:M4875),M$2:M$5193,0)),"")</f>
        <v/>
      </c>
      <c r="R4875" s="70" t="str">
        <f>IFERROR(INDEX($C$2:$C$5193,MATCH(ROWS(N$2:N4875),N$2:N$5193,0)),"")</f>
        <v/>
      </c>
      <c r="S4875" s="92" t="str">
        <f>IFERROR(INDEX($C$2:$C$5193,MATCH(ROWS(O$2:O4875),O$2:O$5193,0)),"")</f>
        <v/>
      </c>
    </row>
    <row r="4876" spans="1:19" x14ac:dyDescent="0.25">
      <c r="A4876" s="68">
        <v>2773</v>
      </c>
      <c r="B4876" s="68" t="s">
        <v>15187</v>
      </c>
      <c r="C4876" s="68" t="s">
        <v>15188</v>
      </c>
      <c r="D4876" s="68" t="s">
        <v>15156</v>
      </c>
      <c r="E4876" s="68" t="s">
        <v>15156</v>
      </c>
      <c r="F4876" s="68" t="s">
        <v>15189</v>
      </c>
      <c r="G4876" s="68" t="s">
        <v>15190</v>
      </c>
      <c r="H4876" s="68">
        <v>5.4528299999999996</v>
      </c>
      <c r="I4876" s="68">
        <v>-55.187800000000003</v>
      </c>
      <c r="J4876" s="68">
        <v>59</v>
      </c>
      <c r="K4876" s="68">
        <v>-3</v>
      </c>
      <c r="L4876" s="68">
        <f>COUNTIFS(Aéroports!$C$2:$C$5193,Aéroports!$C4876,Aéroports!$D$2:$D$5193,Aéroports!$D4876)</f>
        <v>1</v>
      </c>
      <c r="M4876" s="68" t="str">
        <f>IF(AND(Formulaire!$H$15=Aéroports!$E4876,--ISNUMBER(IFERROR(SEARCH(Formulaire!$H$16,$C4876,1),""))=1),MAX(M$1:M4875)+1,"")</f>
        <v/>
      </c>
      <c r="N4876" s="68" t="str">
        <f>IF(AND(Formulaire!$H$21=Aéroports!$E4876,--ISNUMBER(IFERROR(SEARCH(Formulaire!$H$22,$C4876,1),""))=1),MAX(N$1:N4875)+1,"")</f>
        <v/>
      </c>
      <c r="O4876" s="68" t="str">
        <f>IF(AND(Formulaire!$H$27=Aéroports!$E4876,--ISNUMBER(IFERROR(SEARCH(Formulaire!$H$28,$C4876,1),""))=1),MAX(O$1:O4875)+1,"")</f>
        <v/>
      </c>
      <c r="Q4876" s="91" t="str">
        <f>IFERROR(INDEX($C$2:$C$5193,MATCH(ROWS(M$2:M4876),M$2:M$5193,0)),"")</f>
        <v/>
      </c>
      <c r="R4876" s="70" t="str">
        <f>IFERROR(INDEX($C$2:$C$5193,MATCH(ROWS(N$2:N4876),N$2:N$5193,0)),"")</f>
        <v/>
      </c>
      <c r="S4876" s="92" t="str">
        <f>IFERROR(INDEX($C$2:$C$5193,MATCH(ROWS(O$2:O4876),O$2:O$5193,0)),"")</f>
        <v/>
      </c>
    </row>
    <row r="4877" spans="1:19" x14ac:dyDescent="0.25">
      <c r="A4877" s="69">
        <v>887</v>
      </c>
      <c r="B4877" s="69" t="s">
        <v>15191</v>
      </c>
      <c r="C4877" s="69" t="s">
        <v>15192</v>
      </c>
      <c r="D4877" s="69" t="s">
        <v>15193</v>
      </c>
      <c r="E4877" s="69" t="s">
        <v>15193</v>
      </c>
      <c r="F4877" s="69" t="s">
        <v>15194</v>
      </c>
      <c r="G4877" s="69" t="s">
        <v>15195</v>
      </c>
      <c r="H4877" s="69">
        <v>-26.529</v>
      </c>
      <c r="I4877" s="69">
        <v>31.307500000000001</v>
      </c>
      <c r="J4877" s="69">
        <v>2075</v>
      </c>
      <c r="K4877" s="69">
        <v>2</v>
      </c>
      <c r="L4877" s="69">
        <f>COUNTIFS(Aéroports!$C$2:$C$5193,Aéroports!$C4877,Aéroports!$D$2:$D$5193,Aéroports!$D4877)</f>
        <v>1</v>
      </c>
      <c r="M4877" s="69" t="str">
        <f>IF(AND(Formulaire!$H$15=Aéroports!$E4877,--ISNUMBER(IFERROR(SEARCH(Formulaire!$H$16,$C4877,1),""))=1),MAX(M$1:M4876)+1,"")</f>
        <v/>
      </c>
      <c r="N4877" s="69" t="str">
        <f>IF(AND(Formulaire!$H$21=Aéroports!$E4877,--ISNUMBER(IFERROR(SEARCH(Formulaire!$H$22,$C4877,1),""))=1),MAX(N$1:N4876)+1,"")</f>
        <v/>
      </c>
      <c r="O4877" s="69" t="str">
        <f>IF(AND(Formulaire!$H$27=Aéroports!$E4877,--ISNUMBER(IFERROR(SEARCH(Formulaire!$H$28,$C4877,1),""))=1),MAX(O$1:O4876)+1,"")</f>
        <v/>
      </c>
      <c r="Q4877" s="91" t="str">
        <f>IFERROR(INDEX($C$2:$C$5193,MATCH(ROWS(M$2:M4877),M$2:M$5193,0)),"")</f>
        <v/>
      </c>
      <c r="R4877" s="70" t="str">
        <f>IFERROR(INDEX($C$2:$C$5193,MATCH(ROWS(N$2:N4877),N$2:N$5193,0)),"")</f>
        <v/>
      </c>
      <c r="S4877" s="92" t="str">
        <f>IFERROR(INDEX($C$2:$C$5193,MATCH(ROWS(O$2:O4877),O$2:O$5193,0)),"")</f>
        <v/>
      </c>
    </row>
    <row r="4878" spans="1:19" x14ac:dyDescent="0.25">
      <c r="A4878" s="68">
        <v>2235</v>
      </c>
      <c r="B4878" s="68" t="s">
        <v>15443</v>
      </c>
      <c r="C4878" s="68" t="s">
        <v>15444</v>
      </c>
      <c r="D4878" s="68" t="s">
        <v>15445</v>
      </c>
      <c r="E4878" s="68" t="s">
        <v>22483</v>
      </c>
      <c r="F4878" s="68" t="s">
        <v>15446</v>
      </c>
      <c r="G4878" s="68" t="s">
        <v>15447</v>
      </c>
      <c r="H4878" s="68">
        <v>36.180700000000002</v>
      </c>
      <c r="I4878" s="68">
        <v>37.224400000000003</v>
      </c>
      <c r="J4878" s="68">
        <v>1276</v>
      </c>
      <c r="K4878" s="68">
        <v>2</v>
      </c>
      <c r="L4878" s="68">
        <f>COUNTIFS(Aéroports!$C$2:$C$5193,Aéroports!$C4878,Aéroports!$D$2:$D$5193,Aéroports!$D4878)</f>
        <v>1</v>
      </c>
      <c r="M4878" s="68" t="str">
        <f>IF(AND(Formulaire!$H$15=Aéroports!$E4878,--ISNUMBER(IFERROR(SEARCH(Formulaire!$H$16,$C4878,1),""))=1),MAX(M$1:M4877)+1,"")</f>
        <v/>
      </c>
      <c r="N4878" s="68" t="str">
        <f>IF(AND(Formulaire!$H$21=Aéroports!$E4878,--ISNUMBER(IFERROR(SEARCH(Formulaire!$H$22,$C4878,1),""))=1),MAX(N$1:N4877)+1,"")</f>
        <v/>
      </c>
      <c r="O4878" s="68" t="str">
        <f>IF(AND(Formulaire!$H$27=Aéroports!$E4878,--ISNUMBER(IFERROR(SEARCH(Formulaire!$H$28,$C4878,1),""))=1),MAX(O$1:O4877)+1,"")</f>
        <v/>
      </c>
      <c r="Q4878" s="91" t="str">
        <f>IFERROR(INDEX($C$2:$C$5193,MATCH(ROWS(M$2:M4878),M$2:M$5193,0)),"")</f>
        <v/>
      </c>
      <c r="R4878" s="70" t="str">
        <f>IFERROR(INDEX($C$2:$C$5193,MATCH(ROWS(N$2:N4878),N$2:N$5193,0)),"")</f>
        <v/>
      </c>
      <c r="S4878" s="92" t="str">
        <f>IFERROR(INDEX($C$2:$C$5193,MATCH(ROWS(O$2:O4878),O$2:O$5193,0)),"")</f>
        <v/>
      </c>
    </row>
    <row r="4879" spans="1:19" x14ac:dyDescent="0.25">
      <c r="A4879" s="69">
        <v>2236</v>
      </c>
      <c r="B4879" s="69" t="s">
        <v>15448</v>
      </c>
      <c r="C4879" s="69" t="s">
        <v>15449</v>
      </c>
      <c r="D4879" s="69" t="s">
        <v>15445</v>
      </c>
      <c r="E4879" s="69" t="s">
        <v>22483</v>
      </c>
      <c r="F4879" s="69" t="s">
        <v>15450</v>
      </c>
      <c r="G4879" s="69" t="s">
        <v>15451</v>
      </c>
      <c r="H4879" s="69">
        <v>33.411499999999997</v>
      </c>
      <c r="I4879" s="69">
        <v>36.515599999999999</v>
      </c>
      <c r="J4879" s="69">
        <v>2020</v>
      </c>
      <c r="K4879" s="69">
        <v>2</v>
      </c>
      <c r="L4879" s="69">
        <f>COUNTIFS(Aéroports!$C$2:$C$5193,Aéroports!$C4879,Aéroports!$D$2:$D$5193,Aéroports!$D4879)</f>
        <v>1</v>
      </c>
      <c r="M4879" s="69" t="str">
        <f>IF(AND(Formulaire!$H$15=Aéroports!$E4879,--ISNUMBER(IFERROR(SEARCH(Formulaire!$H$16,$C4879,1),""))=1),MAX(M$1:M4878)+1,"")</f>
        <v/>
      </c>
      <c r="N4879" s="69" t="str">
        <f>IF(AND(Formulaire!$H$21=Aéroports!$E4879,--ISNUMBER(IFERROR(SEARCH(Formulaire!$H$22,$C4879,1),""))=1),MAX(N$1:N4878)+1,"")</f>
        <v/>
      </c>
      <c r="O4879" s="69" t="str">
        <f>IF(AND(Formulaire!$H$27=Aéroports!$E4879,--ISNUMBER(IFERROR(SEARCH(Formulaire!$H$28,$C4879,1),""))=1),MAX(O$1:O4878)+1,"")</f>
        <v/>
      </c>
      <c r="Q4879" s="91" t="str">
        <f>IFERROR(INDEX($C$2:$C$5193,MATCH(ROWS(M$2:M4879),M$2:M$5193,0)),"")</f>
        <v/>
      </c>
      <c r="R4879" s="70" t="str">
        <f>IFERROR(INDEX($C$2:$C$5193,MATCH(ROWS(N$2:N4879),N$2:N$5193,0)),"")</f>
        <v/>
      </c>
      <c r="S4879" s="92" t="str">
        <f>IFERROR(INDEX($C$2:$C$5193,MATCH(ROWS(O$2:O4879),O$2:O$5193,0)),"")</f>
        <v/>
      </c>
    </row>
    <row r="4880" spans="1:19" x14ac:dyDescent="0.25">
      <c r="A4880" s="68">
        <v>2237</v>
      </c>
      <c r="B4880" s="68" t="s">
        <v>15452</v>
      </c>
      <c r="C4880" s="68" t="s">
        <v>15453</v>
      </c>
      <c r="D4880" s="68" t="s">
        <v>15445</v>
      </c>
      <c r="E4880" s="68" t="s">
        <v>22483</v>
      </c>
      <c r="F4880" s="68" t="s">
        <v>15454</v>
      </c>
      <c r="G4880" s="68" t="s">
        <v>15455</v>
      </c>
      <c r="H4880" s="68">
        <v>35.285400000000003</v>
      </c>
      <c r="I4880" s="68">
        <v>40.176000000000002</v>
      </c>
      <c r="J4880" s="68">
        <v>700</v>
      </c>
      <c r="K4880" s="68">
        <v>2</v>
      </c>
      <c r="L4880" s="68">
        <f>COUNTIFS(Aéroports!$C$2:$C$5193,Aéroports!$C4880,Aéroports!$D$2:$D$5193,Aéroports!$D4880)</f>
        <v>1</v>
      </c>
      <c r="M4880" s="68" t="str">
        <f>IF(AND(Formulaire!$H$15=Aéroports!$E4880,--ISNUMBER(IFERROR(SEARCH(Formulaire!$H$16,$C4880,1),""))=1),MAX(M$1:M4879)+1,"")</f>
        <v/>
      </c>
      <c r="N4880" s="68" t="str">
        <f>IF(AND(Formulaire!$H$21=Aéroports!$E4880,--ISNUMBER(IFERROR(SEARCH(Formulaire!$H$22,$C4880,1),""))=1),MAX(N$1:N4879)+1,"")</f>
        <v/>
      </c>
      <c r="O4880" s="68" t="str">
        <f>IF(AND(Formulaire!$H$27=Aéroports!$E4880,--ISNUMBER(IFERROR(SEARCH(Formulaire!$H$28,$C4880,1),""))=1),MAX(O$1:O4879)+1,"")</f>
        <v/>
      </c>
      <c r="Q4880" s="91" t="str">
        <f>IFERROR(INDEX($C$2:$C$5193,MATCH(ROWS(M$2:M4880),M$2:M$5193,0)),"")</f>
        <v/>
      </c>
      <c r="R4880" s="70" t="str">
        <f>IFERROR(INDEX($C$2:$C$5193,MATCH(ROWS(N$2:N4880),N$2:N$5193,0)),"")</f>
        <v/>
      </c>
      <c r="S4880" s="92" t="str">
        <f>IFERROR(INDEX($C$2:$C$5193,MATCH(ROWS(O$2:O4880),O$2:O$5193,0)),"")</f>
        <v/>
      </c>
    </row>
    <row r="4881" spans="1:19" x14ac:dyDescent="0.25">
      <c r="A4881" s="69">
        <v>5953</v>
      </c>
      <c r="B4881" s="69" t="s">
        <v>15456</v>
      </c>
      <c r="C4881" s="69" t="s">
        <v>15457</v>
      </c>
      <c r="D4881" s="69" t="s">
        <v>15445</v>
      </c>
      <c r="E4881" s="69" t="s">
        <v>22483</v>
      </c>
      <c r="F4881" s="69" t="s">
        <v>15458</v>
      </c>
      <c r="G4881" s="69" t="s">
        <v>15459</v>
      </c>
      <c r="H4881" s="69">
        <v>37.020600000000002</v>
      </c>
      <c r="I4881" s="69">
        <v>41.191400000000002</v>
      </c>
      <c r="J4881" s="69">
        <v>1480</v>
      </c>
      <c r="K4881" s="69">
        <v>2</v>
      </c>
      <c r="L4881" s="69">
        <f>COUNTIFS(Aéroports!$C$2:$C$5193,Aéroports!$C4881,Aéroports!$D$2:$D$5193,Aéroports!$D4881)</f>
        <v>1</v>
      </c>
      <c r="M4881" s="69" t="str">
        <f>IF(AND(Formulaire!$H$15=Aéroports!$E4881,--ISNUMBER(IFERROR(SEARCH(Formulaire!$H$16,$C4881,1),""))=1),MAX(M$1:M4880)+1,"")</f>
        <v/>
      </c>
      <c r="N4881" s="69" t="str">
        <f>IF(AND(Formulaire!$H$21=Aéroports!$E4881,--ISNUMBER(IFERROR(SEARCH(Formulaire!$H$22,$C4881,1),""))=1),MAX(N$1:N4880)+1,"")</f>
        <v/>
      </c>
      <c r="O4881" s="69" t="str">
        <f>IF(AND(Formulaire!$H$27=Aéroports!$E4881,--ISNUMBER(IFERROR(SEARCH(Formulaire!$H$28,$C4881,1),""))=1),MAX(O$1:O4880)+1,"")</f>
        <v/>
      </c>
      <c r="Q4881" s="91" t="str">
        <f>IFERROR(INDEX($C$2:$C$5193,MATCH(ROWS(M$2:M4881),M$2:M$5193,0)),"")</f>
        <v/>
      </c>
      <c r="R4881" s="70" t="str">
        <f>IFERROR(INDEX($C$2:$C$5193,MATCH(ROWS(N$2:N4881),N$2:N$5193,0)),"")</f>
        <v/>
      </c>
      <c r="S4881" s="92" t="str">
        <f>IFERROR(INDEX($C$2:$C$5193,MATCH(ROWS(O$2:O4881),O$2:O$5193,0)),"")</f>
        <v/>
      </c>
    </row>
    <row r="4882" spans="1:19" x14ac:dyDescent="0.25">
      <c r="A4882" s="68">
        <v>2239</v>
      </c>
      <c r="B4882" s="68" t="s">
        <v>15460</v>
      </c>
      <c r="C4882" s="68" t="s">
        <v>15461</v>
      </c>
      <c r="D4882" s="68" t="s">
        <v>15445</v>
      </c>
      <c r="E4882" s="68" t="s">
        <v>22483</v>
      </c>
      <c r="F4882" s="68" t="s">
        <v>15462</v>
      </c>
      <c r="G4882" s="68" t="s">
        <v>15463</v>
      </c>
      <c r="H4882" s="68">
        <v>35.4011</v>
      </c>
      <c r="I4882" s="68">
        <v>35.948700000000002</v>
      </c>
      <c r="J4882" s="68">
        <v>157</v>
      </c>
      <c r="K4882" s="68">
        <v>2</v>
      </c>
      <c r="L4882" s="68">
        <f>COUNTIFS(Aéroports!$C$2:$C$5193,Aéroports!$C4882,Aéroports!$D$2:$D$5193,Aéroports!$D4882)</f>
        <v>1</v>
      </c>
      <c r="M4882" s="68" t="str">
        <f>IF(AND(Formulaire!$H$15=Aéroports!$E4882,--ISNUMBER(IFERROR(SEARCH(Formulaire!$H$16,$C4882,1),""))=1),MAX(M$1:M4881)+1,"")</f>
        <v/>
      </c>
      <c r="N4882" s="68" t="str">
        <f>IF(AND(Formulaire!$H$21=Aéroports!$E4882,--ISNUMBER(IFERROR(SEARCH(Formulaire!$H$22,$C4882,1),""))=1),MAX(N$1:N4881)+1,"")</f>
        <v/>
      </c>
      <c r="O4882" s="68" t="str">
        <f>IF(AND(Formulaire!$H$27=Aéroports!$E4882,--ISNUMBER(IFERROR(SEARCH(Formulaire!$H$28,$C4882,1),""))=1),MAX(O$1:O4881)+1,"")</f>
        <v/>
      </c>
      <c r="Q4882" s="91" t="str">
        <f>IFERROR(INDEX($C$2:$C$5193,MATCH(ROWS(M$2:M4882),M$2:M$5193,0)),"")</f>
        <v/>
      </c>
      <c r="R4882" s="70" t="str">
        <f>IFERROR(INDEX($C$2:$C$5193,MATCH(ROWS(N$2:N4882),N$2:N$5193,0)),"")</f>
        <v/>
      </c>
      <c r="S4882" s="92" t="str">
        <f>IFERROR(INDEX($C$2:$C$5193,MATCH(ROWS(O$2:O4882),O$2:O$5193,0)),"")</f>
        <v/>
      </c>
    </row>
    <row r="4883" spans="1:19" x14ac:dyDescent="0.25">
      <c r="A4883" s="69">
        <v>2240</v>
      </c>
      <c r="B4883" s="69" t="s">
        <v>15464</v>
      </c>
      <c r="C4883" s="69" t="s">
        <v>15465</v>
      </c>
      <c r="D4883" s="69" t="s">
        <v>15445</v>
      </c>
      <c r="E4883" s="69" t="s">
        <v>22483</v>
      </c>
      <c r="F4883" s="69" t="s">
        <v>15466</v>
      </c>
      <c r="G4883" s="69" t="s">
        <v>15467</v>
      </c>
      <c r="H4883" s="69">
        <v>34.557400000000001</v>
      </c>
      <c r="I4883" s="69">
        <v>38.316899999999997</v>
      </c>
      <c r="J4883" s="69">
        <v>1322</v>
      </c>
      <c r="K4883" s="69">
        <v>2</v>
      </c>
      <c r="L4883" s="69">
        <f>COUNTIFS(Aéroports!$C$2:$C$5193,Aéroports!$C4883,Aéroports!$D$2:$D$5193,Aéroports!$D4883)</f>
        <v>1</v>
      </c>
      <c r="M4883" s="69" t="str">
        <f>IF(AND(Formulaire!$H$15=Aéroports!$E4883,--ISNUMBER(IFERROR(SEARCH(Formulaire!$H$16,$C4883,1),""))=1),MAX(M$1:M4882)+1,"")</f>
        <v/>
      </c>
      <c r="N4883" s="69" t="str">
        <f>IF(AND(Formulaire!$H$21=Aéroports!$E4883,--ISNUMBER(IFERROR(SEARCH(Formulaire!$H$22,$C4883,1),""))=1),MAX(N$1:N4882)+1,"")</f>
        <v/>
      </c>
      <c r="O4883" s="69" t="str">
        <f>IF(AND(Formulaire!$H$27=Aéroports!$E4883,--ISNUMBER(IFERROR(SEARCH(Formulaire!$H$28,$C4883,1),""))=1),MAX(O$1:O4882)+1,"")</f>
        <v/>
      </c>
      <c r="Q4883" s="91" t="str">
        <f>IFERROR(INDEX($C$2:$C$5193,MATCH(ROWS(M$2:M4883),M$2:M$5193,0)),"")</f>
        <v/>
      </c>
      <c r="R4883" s="70" t="str">
        <f>IFERROR(INDEX($C$2:$C$5193,MATCH(ROWS(N$2:N4883),N$2:N$5193,0)),"")</f>
        <v/>
      </c>
      <c r="S4883" s="92" t="str">
        <f>IFERROR(INDEX($C$2:$C$5193,MATCH(ROWS(O$2:O4883),O$2:O$5193,0)),"")</f>
        <v/>
      </c>
    </row>
    <row r="4884" spans="1:19" x14ac:dyDescent="0.25">
      <c r="A4884" s="68">
        <v>2979</v>
      </c>
      <c r="B4884" s="68" t="s">
        <v>15538</v>
      </c>
      <c r="C4884" s="68" t="s">
        <v>15539</v>
      </c>
      <c r="D4884" s="68" t="s">
        <v>15540</v>
      </c>
      <c r="E4884" s="68" t="s">
        <v>22485</v>
      </c>
      <c r="F4884" s="68" t="s">
        <v>15541</v>
      </c>
      <c r="G4884" s="68" t="s">
        <v>15542</v>
      </c>
      <c r="H4884" s="68">
        <v>38.543300000000002</v>
      </c>
      <c r="I4884" s="68">
        <v>68.825000000000003</v>
      </c>
      <c r="J4884" s="68">
        <v>2575</v>
      </c>
      <c r="K4884" s="68">
        <v>5</v>
      </c>
      <c r="L4884" s="68">
        <f>COUNTIFS(Aéroports!$C$2:$C$5193,Aéroports!$C4884,Aéroports!$D$2:$D$5193,Aéroports!$D4884)</f>
        <v>1</v>
      </c>
      <c r="M4884" s="68" t="str">
        <f>IF(AND(Formulaire!$H$15=Aéroports!$E4884,--ISNUMBER(IFERROR(SEARCH(Formulaire!$H$16,$C4884,1),""))=1),MAX(M$1:M4883)+1,"")</f>
        <v/>
      </c>
      <c r="N4884" s="68" t="str">
        <f>IF(AND(Formulaire!$H$21=Aéroports!$E4884,--ISNUMBER(IFERROR(SEARCH(Formulaire!$H$22,$C4884,1),""))=1),MAX(N$1:N4883)+1,"")</f>
        <v/>
      </c>
      <c r="O4884" s="68" t="str">
        <f>IF(AND(Formulaire!$H$27=Aéroports!$E4884,--ISNUMBER(IFERROR(SEARCH(Formulaire!$H$28,$C4884,1),""))=1),MAX(O$1:O4883)+1,"")</f>
        <v/>
      </c>
      <c r="Q4884" s="91" t="str">
        <f>IFERROR(INDEX($C$2:$C$5193,MATCH(ROWS(M$2:M4884),M$2:M$5193,0)),"")</f>
        <v/>
      </c>
      <c r="R4884" s="70" t="str">
        <f>IFERROR(INDEX($C$2:$C$5193,MATCH(ROWS(N$2:N4884),N$2:N$5193,0)),"")</f>
        <v/>
      </c>
      <c r="S4884" s="92" t="str">
        <f>IFERROR(INDEX($C$2:$C$5193,MATCH(ROWS(O$2:O4884),O$2:O$5193,0)),"")</f>
        <v/>
      </c>
    </row>
    <row r="4885" spans="1:19" x14ac:dyDescent="0.25">
      <c r="A4885" s="69">
        <v>6147</v>
      </c>
      <c r="B4885" s="69" t="s">
        <v>15543</v>
      </c>
      <c r="C4885" s="69" t="s">
        <v>15544</v>
      </c>
      <c r="D4885" s="69" t="s">
        <v>15540</v>
      </c>
      <c r="E4885" s="69" t="s">
        <v>22485</v>
      </c>
      <c r="F4885" s="69" t="s">
        <v>15545</v>
      </c>
      <c r="G4885" s="69" t="s">
        <v>15546</v>
      </c>
      <c r="H4885" s="69">
        <v>40.215400000000002</v>
      </c>
      <c r="I4885" s="69">
        <v>69.694699999999997</v>
      </c>
      <c r="J4885" s="69">
        <v>1450</v>
      </c>
      <c r="K4885" s="69">
        <v>5</v>
      </c>
      <c r="L4885" s="69">
        <f>COUNTIFS(Aéroports!$C$2:$C$5193,Aéroports!$C4885,Aéroports!$D$2:$D$5193,Aéroports!$D4885)</f>
        <v>1</v>
      </c>
      <c r="M4885" s="69" t="str">
        <f>IF(AND(Formulaire!$H$15=Aéroports!$E4885,--ISNUMBER(IFERROR(SEARCH(Formulaire!$H$16,$C4885,1),""))=1),MAX(M$1:M4884)+1,"")</f>
        <v/>
      </c>
      <c r="N4885" s="69" t="str">
        <f>IF(AND(Formulaire!$H$21=Aéroports!$E4885,--ISNUMBER(IFERROR(SEARCH(Formulaire!$H$22,$C4885,1),""))=1),MAX(N$1:N4884)+1,"")</f>
        <v/>
      </c>
      <c r="O4885" s="69" t="str">
        <f>IF(AND(Formulaire!$H$27=Aéroports!$E4885,--ISNUMBER(IFERROR(SEARCH(Formulaire!$H$28,$C4885,1),""))=1),MAX(O$1:O4884)+1,"")</f>
        <v/>
      </c>
      <c r="Q4885" s="91" t="str">
        <f>IFERROR(INDEX($C$2:$C$5193,MATCH(ROWS(M$2:M4885),M$2:M$5193,0)),"")</f>
        <v/>
      </c>
      <c r="R4885" s="70" t="str">
        <f>IFERROR(INDEX($C$2:$C$5193,MATCH(ROWS(N$2:N4885),N$2:N$5193,0)),"")</f>
        <v/>
      </c>
      <c r="S4885" s="92" t="str">
        <f>IFERROR(INDEX($C$2:$C$5193,MATCH(ROWS(O$2:O4885),O$2:O$5193,0)),"")</f>
        <v/>
      </c>
    </row>
    <row r="4886" spans="1:19" x14ac:dyDescent="0.25">
      <c r="A4886" s="68">
        <v>7563</v>
      </c>
      <c r="B4886" s="68" t="s">
        <v>15547</v>
      </c>
      <c r="C4886" s="68" t="s">
        <v>15548</v>
      </c>
      <c r="D4886" s="68" t="s">
        <v>15540</v>
      </c>
      <c r="E4886" s="68" t="s">
        <v>22485</v>
      </c>
      <c r="F4886" s="68" t="s">
        <v>15549</v>
      </c>
      <c r="G4886" s="68" t="s">
        <v>15550</v>
      </c>
      <c r="H4886" s="68">
        <v>37.988100000000003</v>
      </c>
      <c r="I4886" s="68">
        <v>69.805000000000007</v>
      </c>
      <c r="J4886" s="68">
        <v>2293</v>
      </c>
      <c r="K4886" s="68">
        <v>5</v>
      </c>
      <c r="L4886" s="68">
        <f>COUNTIFS(Aéroports!$C$2:$C$5193,Aéroports!$C4886,Aéroports!$D$2:$D$5193,Aéroports!$D4886)</f>
        <v>1</v>
      </c>
      <c r="M4886" s="68" t="str">
        <f>IF(AND(Formulaire!$H$15=Aéroports!$E4886,--ISNUMBER(IFERROR(SEARCH(Formulaire!$H$16,$C4886,1),""))=1),MAX(M$1:M4885)+1,"")</f>
        <v/>
      </c>
      <c r="N4886" s="68" t="str">
        <f>IF(AND(Formulaire!$H$21=Aéroports!$E4886,--ISNUMBER(IFERROR(SEARCH(Formulaire!$H$22,$C4886,1),""))=1),MAX(N$1:N4885)+1,"")</f>
        <v/>
      </c>
      <c r="O4886" s="68" t="str">
        <f>IF(AND(Formulaire!$H$27=Aéroports!$E4886,--ISNUMBER(IFERROR(SEARCH(Formulaire!$H$28,$C4886,1),""))=1),MAX(O$1:O4885)+1,"")</f>
        <v/>
      </c>
      <c r="Q4886" s="91" t="str">
        <f>IFERROR(INDEX($C$2:$C$5193,MATCH(ROWS(M$2:M4886),M$2:M$5193,0)),"")</f>
        <v/>
      </c>
      <c r="R4886" s="70" t="str">
        <f>IFERROR(INDEX($C$2:$C$5193,MATCH(ROWS(N$2:N4886),N$2:N$5193,0)),"")</f>
        <v/>
      </c>
      <c r="S4886" s="92" t="str">
        <f>IFERROR(INDEX($C$2:$C$5193,MATCH(ROWS(O$2:O4886),O$2:O$5193,0)),"")</f>
        <v/>
      </c>
    </row>
    <row r="4887" spans="1:19" x14ac:dyDescent="0.25">
      <c r="A4887" s="69">
        <v>2265</v>
      </c>
      <c r="B4887" s="69" t="s">
        <v>15468</v>
      </c>
      <c r="C4887" s="69" t="s">
        <v>15469</v>
      </c>
      <c r="D4887" s="69" t="s">
        <v>15470</v>
      </c>
      <c r="E4887" s="69" t="s">
        <v>22484</v>
      </c>
      <c r="F4887" s="69" t="s">
        <v>15471</v>
      </c>
      <c r="G4887" s="69" t="s">
        <v>15472</v>
      </c>
      <c r="H4887" s="69">
        <v>23.4618</v>
      </c>
      <c r="I4887" s="69">
        <v>120.393</v>
      </c>
      <c r="J4887" s="69">
        <v>85</v>
      </c>
      <c r="K4887" s="69">
        <v>8</v>
      </c>
      <c r="L4887" s="69">
        <f>COUNTIFS(Aéroports!$C$2:$C$5193,Aéroports!$C4887,Aéroports!$D$2:$D$5193,Aéroports!$D4887)</f>
        <v>1</v>
      </c>
      <c r="M4887" s="69" t="str">
        <f>IF(AND(Formulaire!$H$15=Aéroports!$E4887,--ISNUMBER(IFERROR(SEARCH(Formulaire!$H$16,$C4887,1),""))=1),MAX(M$1:M4886)+1,"")</f>
        <v/>
      </c>
      <c r="N4887" s="69" t="str">
        <f>IF(AND(Formulaire!$H$21=Aéroports!$E4887,--ISNUMBER(IFERROR(SEARCH(Formulaire!$H$22,$C4887,1),""))=1),MAX(N$1:N4886)+1,"")</f>
        <v/>
      </c>
      <c r="O4887" s="69" t="str">
        <f>IF(AND(Formulaire!$H$27=Aéroports!$E4887,--ISNUMBER(IFERROR(SEARCH(Formulaire!$H$28,$C4887,1),""))=1),MAX(O$1:O4886)+1,"")</f>
        <v/>
      </c>
      <c r="Q4887" s="91" t="str">
        <f>IFERROR(INDEX($C$2:$C$5193,MATCH(ROWS(M$2:M4887),M$2:M$5193,0)),"")</f>
        <v/>
      </c>
      <c r="R4887" s="70" t="str">
        <f>IFERROR(INDEX($C$2:$C$5193,MATCH(ROWS(N$2:N4887),N$2:N$5193,0)),"")</f>
        <v/>
      </c>
      <c r="S4887" s="92" t="str">
        <f>IFERROR(INDEX($C$2:$C$5193,MATCH(ROWS(O$2:O4887),O$2:O$5193,0)),"")</f>
        <v/>
      </c>
    </row>
    <row r="4888" spans="1:19" x14ac:dyDescent="0.25">
      <c r="A4888" s="68">
        <v>2262</v>
      </c>
      <c r="B4888" s="68" t="s">
        <v>15473</v>
      </c>
      <c r="C4888" s="68" t="s">
        <v>15474</v>
      </c>
      <c r="D4888" s="68" t="s">
        <v>15470</v>
      </c>
      <c r="E4888" s="68" t="s">
        <v>22484</v>
      </c>
      <c r="F4888" s="68" t="s">
        <v>15475</v>
      </c>
      <c r="G4888" s="68" t="s">
        <v>15476</v>
      </c>
      <c r="H4888" s="68">
        <v>22.754999999999999</v>
      </c>
      <c r="I4888" s="68">
        <v>121.102</v>
      </c>
      <c r="J4888" s="68">
        <v>143</v>
      </c>
      <c r="K4888" s="68">
        <v>8</v>
      </c>
      <c r="L4888" s="68">
        <f>COUNTIFS(Aéroports!$C$2:$C$5193,Aéroports!$C4888,Aéroports!$D$2:$D$5193,Aéroports!$D4888)</f>
        <v>1</v>
      </c>
      <c r="M4888" s="68" t="str">
        <f>IF(AND(Formulaire!$H$15=Aéroports!$E4888,--ISNUMBER(IFERROR(SEARCH(Formulaire!$H$16,$C4888,1),""))=1),MAX(M$1:M4887)+1,"")</f>
        <v/>
      </c>
      <c r="N4888" s="68" t="str">
        <f>IF(AND(Formulaire!$H$21=Aéroports!$E4888,--ISNUMBER(IFERROR(SEARCH(Formulaire!$H$22,$C4888,1),""))=1),MAX(N$1:N4887)+1,"")</f>
        <v/>
      </c>
      <c r="O4888" s="68" t="str">
        <f>IF(AND(Formulaire!$H$27=Aéroports!$E4888,--ISNUMBER(IFERROR(SEARCH(Formulaire!$H$28,$C4888,1),""))=1),MAX(O$1:O4887)+1,"")</f>
        <v/>
      </c>
      <c r="Q4888" s="91" t="str">
        <f>IFERROR(INDEX($C$2:$C$5193,MATCH(ROWS(M$2:M4888),M$2:M$5193,0)),"")</f>
        <v/>
      </c>
      <c r="R4888" s="70" t="str">
        <f>IFERROR(INDEX($C$2:$C$5193,MATCH(ROWS(N$2:N4888),N$2:N$5193,0)),"")</f>
        <v/>
      </c>
      <c r="S4888" s="92" t="str">
        <f>IFERROR(INDEX($C$2:$C$5193,MATCH(ROWS(O$2:O4888),O$2:O$5193,0)),"")</f>
        <v/>
      </c>
    </row>
    <row r="4889" spans="1:19" x14ac:dyDescent="0.25">
      <c r="A4889" s="69">
        <v>2263</v>
      </c>
      <c r="B4889" s="69" t="s">
        <v>15477</v>
      </c>
      <c r="C4889" s="69" t="s">
        <v>15478</v>
      </c>
      <c r="D4889" s="69" t="s">
        <v>15470</v>
      </c>
      <c r="E4889" s="69" t="s">
        <v>22484</v>
      </c>
      <c r="F4889" s="69" t="s">
        <v>15479</v>
      </c>
      <c r="G4889" s="69" t="s">
        <v>15480</v>
      </c>
      <c r="H4889" s="69">
        <v>22.6739</v>
      </c>
      <c r="I4889" s="69">
        <v>121.46599999999999</v>
      </c>
      <c r="J4889" s="69">
        <v>28</v>
      </c>
      <c r="K4889" s="69">
        <v>8</v>
      </c>
      <c r="L4889" s="69">
        <f>COUNTIFS(Aéroports!$C$2:$C$5193,Aéroports!$C4889,Aéroports!$D$2:$D$5193,Aéroports!$D4889)</f>
        <v>1</v>
      </c>
      <c r="M4889" s="69" t="str">
        <f>IF(AND(Formulaire!$H$15=Aéroports!$E4889,--ISNUMBER(IFERROR(SEARCH(Formulaire!$H$16,$C4889,1),""))=1),MAX(M$1:M4888)+1,"")</f>
        <v/>
      </c>
      <c r="N4889" s="69" t="str">
        <f>IF(AND(Formulaire!$H$21=Aéroports!$E4889,--ISNUMBER(IFERROR(SEARCH(Formulaire!$H$22,$C4889,1),""))=1),MAX(N$1:N4888)+1,"")</f>
        <v/>
      </c>
      <c r="O4889" s="69" t="str">
        <f>IF(AND(Formulaire!$H$27=Aéroports!$E4889,--ISNUMBER(IFERROR(SEARCH(Formulaire!$H$28,$C4889,1),""))=1),MAX(O$1:O4888)+1,"")</f>
        <v/>
      </c>
      <c r="Q4889" s="91" t="str">
        <f>IFERROR(INDEX($C$2:$C$5193,MATCH(ROWS(M$2:M4889),M$2:M$5193,0)),"")</f>
        <v/>
      </c>
      <c r="R4889" s="70" t="str">
        <f>IFERROR(INDEX($C$2:$C$5193,MATCH(ROWS(N$2:N4889),N$2:N$5193,0)),"")</f>
        <v/>
      </c>
      <c r="S4889" s="92" t="str">
        <f>IFERROR(INDEX($C$2:$C$5193,MATCH(ROWS(O$2:O4889),O$2:O$5193,0)),"")</f>
        <v/>
      </c>
    </row>
    <row r="4890" spans="1:19" x14ac:dyDescent="0.25">
      <c r="A4890" s="68">
        <v>5992</v>
      </c>
      <c r="B4890" s="68" t="s">
        <v>15481</v>
      </c>
      <c r="C4890" s="68" t="s">
        <v>15482</v>
      </c>
      <c r="D4890" s="68" t="s">
        <v>15470</v>
      </c>
      <c r="E4890" s="68" t="s">
        <v>22484</v>
      </c>
      <c r="F4890" s="68" t="s">
        <v>15483</v>
      </c>
      <c r="G4890" s="68" t="s">
        <v>15484</v>
      </c>
      <c r="H4890" s="68">
        <v>22.0411</v>
      </c>
      <c r="I4890" s="68">
        <v>120.73</v>
      </c>
      <c r="J4890" s="68">
        <v>46</v>
      </c>
      <c r="K4890" s="68">
        <v>8</v>
      </c>
      <c r="L4890" s="68">
        <f>COUNTIFS(Aéroports!$C$2:$C$5193,Aéroports!$C4890,Aéroports!$D$2:$D$5193,Aéroports!$D4890)</f>
        <v>1</v>
      </c>
      <c r="M4890" s="68" t="str">
        <f>IF(AND(Formulaire!$H$15=Aéroports!$E4890,--ISNUMBER(IFERROR(SEARCH(Formulaire!$H$16,$C4890,1),""))=1),MAX(M$1:M4889)+1,"")</f>
        <v/>
      </c>
      <c r="N4890" s="68" t="str">
        <f>IF(AND(Formulaire!$H$21=Aéroports!$E4890,--ISNUMBER(IFERROR(SEARCH(Formulaire!$H$22,$C4890,1),""))=1),MAX(N$1:N4889)+1,"")</f>
        <v/>
      </c>
      <c r="O4890" s="68" t="str">
        <f>IF(AND(Formulaire!$H$27=Aéroports!$E4890,--ISNUMBER(IFERROR(SEARCH(Formulaire!$H$28,$C4890,1),""))=1),MAX(O$1:O4889)+1,"")</f>
        <v/>
      </c>
      <c r="Q4890" s="91" t="str">
        <f>IFERROR(INDEX($C$2:$C$5193,MATCH(ROWS(M$2:M4890),M$2:M$5193,0)),"")</f>
        <v/>
      </c>
      <c r="R4890" s="70" t="str">
        <f>IFERROR(INDEX($C$2:$C$5193,MATCH(ROWS(N$2:N4890),N$2:N$5193,0)),"")</f>
        <v/>
      </c>
      <c r="S4890" s="92" t="str">
        <f>IFERROR(INDEX($C$2:$C$5193,MATCH(ROWS(O$2:O4890),O$2:O$5193,0)),"")</f>
        <v/>
      </c>
    </row>
    <row r="4891" spans="1:19" x14ac:dyDescent="0.25">
      <c r="A4891" s="69">
        <v>2278</v>
      </c>
      <c r="B4891" s="69" t="s">
        <v>15485</v>
      </c>
      <c r="C4891" s="69" t="s">
        <v>15486</v>
      </c>
      <c r="D4891" s="69" t="s">
        <v>15470</v>
      </c>
      <c r="E4891" s="69" t="s">
        <v>22484</v>
      </c>
      <c r="F4891" s="69" t="s">
        <v>15487</v>
      </c>
      <c r="G4891" s="69" t="s">
        <v>15488</v>
      </c>
      <c r="H4891" s="69">
        <v>24.023099999999999</v>
      </c>
      <c r="I4891" s="69">
        <v>121.61799999999999</v>
      </c>
      <c r="J4891" s="69">
        <v>52</v>
      </c>
      <c r="K4891" s="69">
        <v>8</v>
      </c>
      <c r="L4891" s="69">
        <f>COUNTIFS(Aéroports!$C$2:$C$5193,Aéroports!$C4891,Aéroports!$D$2:$D$5193,Aéroports!$D4891)</f>
        <v>1</v>
      </c>
      <c r="M4891" s="69" t="str">
        <f>IF(AND(Formulaire!$H$15=Aéroports!$E4891,--ISNUMBER(IFERROR(SEARCH(Formulaire!$H$16,$C4891,1),""))=1),MAX(M$1:M4890)+1,"")</f>
        <v/>
      </c>
      <c r="N4891" s="69" t="str">
        <f>IF(AND(Formulaire!$H$21=Aéroports!$E4891,--ISNUMBER(IFERROR(SEARCH(Formulaire!$H$22,$C4891,1),""))=1),MAX(N$1:N4890)+1,"")</f>
        <v/>
      </c>
      <c r="O4891" s="69" t="str">
        <f>IF(AND(Formulaire!$H$27=Aéroports!$E4891,--ISNUMBER(IFERROR(SEARCH(Formulaire!$H$28,$C4891,1),""))=1),MAX(O$1:O4890)+1,"")</f>
        <v/>
      </c>
      <c r="Q4891" s="91" t="str">
        <f>IFERROR(INDEX($C$2:$C$5193,MATCH(ROWS(M$2:M4891),M$2:M$5193,0)),"")</f>
        <v/>
      </c>
      <c r="R4891" s="70" t="str">
        <f>IFERROR(INDEX($C$2:$C$5193,MATCH(ROWS(N$2:N4891),N$2:N$5193,0)),"")</f>
        <v/>
      </c>
      <c r="S4891" s="92" t="str">
        <f>IFERROR(INDEX($C$2:$C$5193,MATCH(ROWS(O$2:O4891),O$2:O$5193,0)),"")</f>
        <v/>
      </c>
    </row>
    <row r="4892" spans="1:19" x14ac:dyDescent="0.25">
      <c r="A4892" s="68">
        <v>2264</v>
      </c>
      <c r="B4892" s="68" t="s">
        <v>15489</v>
      </c>
      <c r="C4892" s="68" t="s">
        <v>15490</v>
      </c>
      <c r="D4892" s="68" t="s">
        <v>15470</v>
      </c>
      <c r="E4892" s="68" t="s">
        <v>22484</v>
      </c>
      <c r="F4892" s="68" t="s">
        <v>15491</v>
      </c>
      <c r="G4892" s="68" t="s">
        <v>15492</v>
      </c>
      <c r="H4892" s="68">
        <v>22.577100000000002</v>
      </c>
      <c r="I4892" s="68">
        <v>120.35</v>
      </c>
      <c r="J4892" s="68">
        <v>31</v>
      </c>
      <c r="K4892" s="68">
        <v>8</v>
      </c>
      <c r="L4892" s="68">
        <f>COUNTIFS(Aéroports!$C$2:$C$5193,Aéroports!$C4892,Aéroports!$D$2:$D$5193,Aéroports!$D4892)</f>
        <v>1</v>
      </c>
      <c r="M4892" s="68" t="str">
        <f>IF(AND(Formulaire!$H$15=Aéroports!$E4892,--ISNUMBER(IFERROR(SEARCH(Formulaire!$H$16,$C4892,1),""))=1),MAX(M$1:M4891)+1,"")</f>
        <v/>
      </c>
      <c r="N4892" s="68" t="str">
        <f>IF(AND(Formulaire!$H$21=Aéroports!$E4892,--ISNUMBER(IFERROR(SEARCH(Formulaire!$H$22,$C4892,1),""))=1),MAX(N$1:N4891)+1,"")</f>
        <v/>
      </c>
      <c r="O4892" s="68" t="str">
        <f>IF(AND(Formulaire!$H$27=Aéroports!$E4892,--ISNUMBER(IFERROR(SEARCH(Formulaire!$H$28,$C4892,1),""))=1),MAX(O$1:O4891)+1,"")</f>
        <v/>
      </c>
      <c r="Q4892" s="91" t="str">
        <f>IFERROR(INDEX($C$2:$C$5193,MATCH(ROWS(M$2:M4892),M$2:M$5193,0)),"")</f>
        <v/>
      </c>
      <c r="R4892" s="70" t="str">
        <f>IFERROR(INDEX($C$2:$C$5193,MATCH(ROWS(N$2:N4892),N$2:N$5193,0)),"")</f>
        <v/>
      </c>
      <c r="S4892" s="92" t="str">
        <f>IFERROR(INDEX($C$2:$C$5193,MATCH(ROWS(O$2:O4892),O$2:O$5193,0)),"")</f>
        <v/>
      </c>
    </row>
    <row r="4893" spans="1:19" x14ac:dyDescent="0.25">
      <c r="A4893" s="69">
        <v>2259</v>
      </c>
      <c r="B4893" s="69" t="s">
        <v>15493</v>
      </c>
      <c r="C4893" s="69" t="s">
        <v>15494</v>
      </c>
      <c r="D4893" s="69" t="s">
        <v>15470</v>
      </c>
      <c r="E4893" s="69" t="s">
        <v>22484</v>
      </c>
      <c r="F4893" s="69" t="s">
        <v>15495</v>
      </c>
      <c r="G4893" s="69" t="s">
        <v>15496</v>
      </c>
      <c r="H4893" s="69">
        <v>24.427900000000001</v>
      </c>
      <c r="I4893" s="69">
        <v>118.35899999999999</v>
      </c>
      <c r="J4893" s="69">
        <v>93</v>
      </c>
      <c r="K4893" s="69">
        <v>8</v>
      </c>
      <c r="L4893" s="69">
        <f>COUNTIFS(Aéroports!$C$2:$C$5193,Aéroports!$C4893,Aéroports!$D$2:$D$5193,Aéroports!$D4893)</f>
        <v>1</v>
      </c>
      <c r="M4893" s="69" t="str">
        <f>IF(AND(Formulaire!$H$15=Aéroports!$E4893,--ISNUMBER(IFERROR(SEARCH(Formulaire!$H$16,$C4893,1),""))=1),MAX(M$1:M4892)+1,"")</f>
        <v/>
      </c>
      <c r="N4893" s="69" t="str">
        <f>IF(AND(Formulaire!$H$21=Aéroports!$E4893,--ISNUMBER(IFERROR(SEARCH(Formulaire!$H$22,$C4893,1),""))=1),MAX(N$1:N4892)+1,"")</f>
        <v/>
      </c>
      <c r="O4893" s="69" t="str">
        <f>IF(AND(Formulaire!$H$27=Aéroports!$E4893,--ISNUMBER(IFERROR(SEARCH(Formulaire!$H$28,$C4893,1),""))=1),MAX(O$1:O4892)+1,"")</f>
        <v/>
      </c>
      <c r="Q4893" s="91" t="str">
        <f>IFERROR(INDEX($C$2:$C$5193,MATCH(ROWS(M$2:M4893),M$2:M$5193,0)),"")</f>
        <v/>
      </c>
      <c r="R4893" s="70" t="str">
        <f>IFERROR(INDEX($C$2:$C$5193,MATCH(ROWS(N$2:N4893),N$2:N$5193,0)),"")</f>
        <v/>
      </c>
      <c r="S4893" s="92" t="str">
        <f>IFERROR(INDEX($C$2:$C$5193,MATCH(ROWS(O$2:O4893),O$2:O$5193,0)),"")</f>
        <v/>
      </c>
    </row>
    <row r="4894" spans="1:19" x14ac:dyDescent="0.25">
      <c r="A4894" s="68">
        <v>2267</v>
      </c>
      <c r="B4894" s="68" t="s">
        <v>15497</v>
      </c>
      <c r="C4894" s="68" t="s">
        <v>15498</v>
      </c>
      <c r="D4894" s="68" t="s">
        <v>15470</v>
      </c>
      <c r="E4894" s="68" t="s">
        <v>22484</v>
      </c>
      <c r="F4894" s="68" t="s">
        <v>15499</v>
      </c>
      <c r="G4894" s="68" t="s">
        <v>15500</v>
      </c>
      <c r="H4894" s="68">
        <v>22.027000000000001</v>
      </c>
      <c r="I4894" s="68">
        <v>121.535</v>
      </c>
      <c r="J4894" s="68">
        <v>44</v>
      </c>
      <c r="K4894" s="68">
        <v>8</v>
      </c>
      <c r="L4894" s="68">
        <f>COUNTIFS(Aéroports!$C$2:$C$5193,Aéroports!$C4894,Aéroports!$D$2:$D$5193,Aéroports!$D4894)</f>
        <v>1</v>
      </c>
      <c r="M4894" s="68" t="str">
        <f>IF(AND(Formulaire!$H$15=Aéroports!$E4894,--ISNUMBER(IFERROR(SEARCH(Formulaire!$H$16,$C4894,1),""))=1),MAX(M$1:M4893)+1,"")</f>
        <v/>
      </c>
      <c r="N4894" s="68" t="str">
        <f>IF(AND(Formulaire!$H$21=Aéroports!$E4894,--ISNUMBER(IFERROR(SEARCH(Formulaire!$H$22,$C4894,1),""))=1),MAX(N$1:N4893)+1,"")</f>
        <v/>
      </c>
      <c r="O4894" s="68" t="str">
        <f>IF(AND(Formulaire!$H$27=Aéroports!$E4894,--ISNUMBER(IFERROR(SEARCH(Formulaire!$H$28,$C4894,1),""))=1),MAX(O$1:O4893)+1,"")</f>
        <v/>
      </c>
      <c r="Q4894" s="91" t="str">
        <f>IFERROR(INDEX($C$2:$C$5193,MATCH(ROWS(M$2:M4894),M$2:M$5193,0)),"")</f>
        <v/>
      </c>
      <c r="R4894" s="70" t="str">
        <f>IFERROR(INDEX($C$2:$C$5193,MATCH(ROWS(N$2:N4894),N$2:N$5193,0)),"")</f>
        <v/>
      </c>
      <c r="S4894" s="92" t="str">
        <f>IFERROR(INDEX($C$2:$C$5193,MATCH(ROWS(O$2:O4894),O$2:O$5193,0)),"")</f>
        <v/>
      </c>
    </row>
    <row r="4895" spans="1:19" x14ac:dyDescent="0.25">
      <c r="A4895" s="69">
        <v>2272</v>
      </c>
      <c r="B4895" s="69" t="s">
        <v>15501</v>
      </c>
      <c r="C4895" s="69" t="s">
        <v>15502</v>
      </c>
      <c r="D4895" s="69" t="s">
        <v>15470</v>
      </c>
      <c r="E4895" s="69" t="s">
        <v>22484</v>
      </c>
      <c r="F4895" s="69" t="s">
        <v>15503</v>
      </c>
      <c r="G4895" s="69" t="s">
        <v>15504</v>
      </c>
      <c r="H4895" s="69">
        <v>23.5687</v>
      </c>
      <c r="I4895" s="69">
        <v>119.628</v>
      </c>
      <c r="J4895" s="69">
        <v>103</v>
      </c>
      <c r="K4895" s="69">
        <v>8</v>
      </c>
      <c r="L4895" s="69">
        <f>COUNTIFS(Aéroports!$C$2:$C$5193,Aéroports!$C4895,Aéroports!$D$2:$D$5193,Aéroports!$D4895)</f>
        <v>1</v>
      </c>
      <c r="M4895" s="69" t="str">
        <f>IF(AND(Formulaire!$H$15=Aéroports!$E4895,--ISNUMBER(IFERROR(SEARCH(Formulaire!$H$16,$C4895,1),""))=1),MAX(M$1:M4894)+1,"")</f>
        <v/>
      </c>
      <c r="N4895" s="69" t="str">
        <f>IF(AND(Formulaire!$H$21=Aéroports!$E4895,--ISNUMBER(IFERROR(SEARCH(Formulaire!$H$22,$C4895,1),""))=1),MAX(N$1:N4894)+1,"")</f>
        <v/>
      </c>
      <c r="O4895" s="69" t="str">
        <f>IF(AND(Formulaire!$H$27=Aéroports!$E4895,--ISNUMBER(IFERROR(SEARCH(Formulaire!$H$28,$C4895,1),""))=1),MAX(O$1:O4894)+1,"")</f>
        <v/>
      </c>
      <c r="Q4895" s="91" t="str">
        <f>IFERROR(INDEX($C$2:$C$5193,MATCH(ROWS(M$2:M4895),M$2:M$5193,0)),"")</f>
        <v/>
      </c>
      <c r="R4895" s="70" t="str">
        <f>IFERROR(INDEX($C$2:$C$5193,MATCH(ROWS(N$2:N4895),N$2:N$5193,0)),"")</f>
        <v/>
      </c>
      <c r="S4895" s="92" t="str">
        <f>IFERROR(INDEX($C$2:$C$5193,MATCH(ROWS(O$2:O4895),O$2:O$5193,0)),"")</f>
        <v/>
      </c>
    </row>
    <row r="4896" spans="1:19" x14ac:dyDescent="0.25">
      <c r="A4896" s="68">
        <v>5991</v>
      </c>
      <c r="B4896" s="68" t="s">
        <v>15505</v>
      </c>
      <c r="C4896" s="68" t="s">
        <v>15506</v>
      </c>
      <c r="D4896" s="68" t="s">
        <v>15470</v>
      </c>
      <c r="E4896" s="68" t="s">
        <v>22484</v>
      </c>
      <c r="F4896" s="68" t="s">
        <v>15507</v>
      </c>
      <c r="G4896" s="68" t="s">
        <v>15508</v>
      </c>
      <c r="H4896" s="68">
        <v>26.159800000000001</v>
      </c>
      <c r="I4896" s="68">
        <v>119.958</v>
      </c>
      <c r="J4896" s="68">
        <v>232</v>
      </c>
      <c r="K4896" s="68">
        <v>8</v>
      </c>
      <c r="L4896" s="68">
        <f>COUNTIFS(Aéroports!$C$2:$C$5193,Aéroports!$C4896,Aéroports!$D$2:$D$5193,Aéroports!$D4896)</f>
        <v>1</v>
      </c>
      <c r="M4896" s="68" t="str">
        <f>IF(AND(Formulaire!$H$15=Aéroports!$E4896,--ISNUMBER(IFERROR(SEARCH(Formulaire!$H$16,$C4896,1),""))=1),MAX(M$1:M4895)+1,"")</f>
        <v/>
      </c>
      <c r="N4896" s="68" t="str">
        <f>IF(AND(Formulaire!$H$21=Aéroports!$E4896,--ISNUMBER(IFERROR(SEARCH(Formulaire!$H$22,$C4896,1),""))=1),MAX(N$1:N4895)+1,"")</f>
        <v/>
      </c>
      <c r="O4896" s="68" t="str">
        <f>IF(AND(Formulaire!$H$27=Aéroports!$E4896,--ISNUMBER(IFERROR(SEARCH(Formulaire!$H$28,$C4896,1),""))=1),MAX(O$1:O4895)+1,"")</f>
        <v/>
      </c>
      <c r="Q4896" s="91" t="str">
        <f>IFERROR(INDEX($C$2:$C$5193,MATCH(ROWS(M$2:M4896),M$2:M$5193,0)),"")</f>
        <v/>
      </c>
      <c r="R4896" s="70" t="str">
        <f>IFERROR(INDEX($C$2:$C$5193,MATCH(ROWS(N$2:N4896),N$2:N$5193,0)),"")</f>
        <v/>
      </c>
      <c r="S4896" s="92" t="str">
        <f>IFERROR(INDEX($C$2:$C$5193,MATCH(ROWS(O$2:O4896),O$2:O$5193,0)),"")</f>
        <v/>
      </c>
    </row>
    <row r="4897" spans="1:19" x14ac:dyDescent="0.25">
      <c r="A4897" s="69">
        <v>2274</v>
      </c>
      <c r="B4897" s="69" t="s">
        <v>15512</v>
      </c>
      <c r="C4897" s="69" t="s">
        <v>15513</v>
      </c>
      <c r="D4897" s="69" t="s">
        <v>15470</v>
      </c>
      <c r="E4897" s="69" t="s">
        <v>22484</v>
      </c>
      <c r="F4897" s="69" t="s">
        <v>15514</v>
      </c>
      <c r="G4897" s="69" t="s">
        <v>15515</v>
      </c>
      <c r="H4897" s="69">
        <v>22.700199999999999</v>
      </c>
      <c r="I4897" s="69">
        <v>120.482</v>
      </c>
      <c r="J4897" s="69">
        <v>97</v>
      </c>
      <c r="K4897" s="69">
        <v>8</v>
      </c>
      <c r="L4897" s="69">
        <f>COUNTIFS(Aéroports!$C$2:$C$5193,Aéroports!$C4897,Aéroports!$D$2:$D$5193,Aéroports!$D4897)</f>
        <v>1</v>
      </c>
      <c r="M4897" s="69" t="str">
        <f>IF(AND(Formulaire!$H$15=Aéroports!$E4897,--ISNUMBER(IFERROR(SEARCH(Formulaire!$H$16,$C4897,1),""))=1),MAX(M$1:M4896)+1,"")</f>
        <v/>
      </c>
      <c r="N4897" s="69" t="str">
        <f>IF(AND(Formulaire!$H$21=Aéroports!$E4897,--ISNUMBER(IFERROR(SEARCH(Formulaire!$H$22,$C4897,1),""))=1),MAX(N$1:N4896)+1,"")</f>
        <v/>
      </c>
      <c r="O4897" s="69" t="str">
        <f>IF(AND(Formulaire!$H$27=Aéroports!$E4897,--ISNUMBER(IFERROR(SEARCH(Formulaire!$H$28,$C4897,1),""))=1),MAX(O$1:O4896)+1,"")</f>
        <v/>
      </c>
      <c r="Q4897" s="91" t="str">
        <f>IFERROR(INDEX($C$2:$C$5193,MATCH(ROWS(M$2:M4897),M$2:M$5193,0)),"")</f>
        <v/>
      </c>
      <c r="R4897" s="70" t="str">
        <f>IFERROR(INDEX($C$2:$C$5193,MATCH(ROWS(N$2:N4897),N$2:N$5193,0)),"")</f>
        <v/>
      </c>
      <c r="S4897" s="92" t="str">
        <f>IFERROR(INDEX($C$2:$C$5193,MATCH(ROWS(O$2:O4897),O$2:O$5193,0)),"")</f>
        <v/>
      </c>
    </row>
    <row r="4898" spans="1:19" x14ac:dyDescent="0.25">
      <c r="A4898" s="68">
        <v>2268</v>
      </c>
      <c r="B4898" s="68" t="s">
        <v>15516</v>
      </c>
      <c r="C4898" s="68" t="s">
        <v>15517</v>
      </c>
      <c r="D4898" s="68" t="s">
        <v>15470</v>
      </c>
      <c r="E4898" s="68" t="s">
        <v>22484</v>
      </c>
      <c r="F4898" s="68" t="s">
        <v>15518</v>
      </c>
      <c r="G4898" s="68" t="s">
        <v>15519</v>
      </c>
      <c r="H4898" s="68">
        <v>24.264700000000001</v>
      </c>
      <c r="I4898" s="68">
        <v>120.621</v>
      </c>
      <c r="J4898" s="68">
        <v>663</v>
      </c>
      <c r="K4898" s="68">
        <v>8</v>
      </c>
      <c r="L4898" s="68">
        <f>COUNTIFS(Aéroports!$C$2:$C$5193,Aéroports!$C4898,Aéroports!$D$2:$D$5193,Aéroports!$D4898)</f>
        <v>1</v>
      </c>
      <c r="M4898" s="68" t="str">
        <f>IF(AND(Formulaire!$H$15=Aéroports!$E4898,--ISNUMBER(IFERROR(SEARCH(Formulaire!$H$16,$C4898,1),""))=1),MAX(M$1:M4897)+1,"")</f>
        <v/>
      </c>
      <c r="N4898" s="68" t="str">
        <f>IF(AND(Formulaire!$H$21=Aéroports!$E4898,--ISNUMBER(IFERROR(SEARCH(Formulaire!$H$22,$C4898,1),""))=1),MAX(N$1:N4897)+1,"")</f>
        <v/>
      </c>
      <c r="O4898" s="68" t="str">
        <f>IF(AND(Formulaire!$H$27=Aéroports!$E4898,--ISNUMBER(IFERROR(SEARCH(Formulaire!$H$28,$C4898,1),""))=1),MAX(O$1:O4897)+1,"")</f>
        <v/>
      </c>
      <c r="Q4898" s="91" t="str">
        <f>IFERROR(INDEX($C$2:$C$5193,MATCH(ROWS(M$2:M4898),M$2:M$5193,0)),"")</f>
        <v/>
      </c>
      <c r="R4898" s="70" t="str">
        <f>IFERROR(INDEX($C$2:$C$5193,MATCH(ROWS(N$2:N4898),N$2:N$5193,0)),"")</f>
        <v/>
      </c>
      <c r="S4898" s="92" t="str">
        <f>IFERROR(INDEX($C$2:$C$5193,MATCH(ROWS(O$2:O4898),O$2:O$5193,0)),"")</f>
        <v/>
      </c>
    </row>
    <row r="4899" spans="1:19" x14ac:dyDescent="0.25">
      <c r="A4899" s="69">
        <v>2270</v>
      </c>
      <c r="B4899" s="69" t="s">
        <v>15523</v>
      </c>
      <c r="C4899" s="69" t="s">
        <v>15524</v>
      </c>
      <c r="D4899" s="69" t="s">
        <v>15470</v>
      </c>
      <c r="E4899" s="69" t="s">
        <v>22484</v>
      </c>
      <c r="F4899" s="69" t="s">
        <v>15525</v>
      </c>
      <c r="G4899" s="69" t="s">
        <v>15526</v>
      </c>
      <c r="H4899" s="69">
        <v>22.950399999999998</v>
      </c>
      <c r="I4899" s="69">
        <v>120.206</v>
      </c>
      <c r="J4899" s="69">
        <v>63</v>
      </c>
      <c r="K4899" s="69">
        <v>8</v>
      </c>
      <c r="L4899" s="69">
        <f>COUNTIFS(Aéroports!$C$2:$C$5193,Aéroports!$C4899,Aéroports!$D$2:$D$5193,Aéroports!$D4899)</f>
        <v>1</v>
      </c>
      <c r="M4899" s="69" t="str">
        <f>IF(AND(Formulaire!$H$15=Aéroports!$E4899,--ISNUMBER(IFERROR(SEARCH(Formulaire!$H$16,$C4899,1),""))=1),MAX(M$1:M4898)+1,"")</f>
        <v/>
      </c>
      <c r="N4899" s="69" t="str">
        <f>IF(AND(Formulaire!$H$21=Aéroports!$E4899,--ISNUMBER(IFERROR(SEARCH(Formulaire!$H$22,$C4899,1),""))=1),MAX(N$1:N4898)+1,"")</f>
        <v/>
      </c>
      <c r="O4899" s="69" t="str">
        <f>IF(AND(Formulaire!$H$27=Aéroports!$E4899,--ISNUMBER(IFERROR(SEARCH(Formulaire!$H$28,$C4899,1),""))=1),MAX(O$1:O4898)+1,"")</f>
        <v/>
      </c>
      <c r="Q4899" s="91" t="str">
        <f>IFERROR(INDEX($C$2:$C$5193,MATCH(ROWS(M$2:M4899),M$2:M$5193,0)),"")</f>
        <v/>
      </c>
      <c r="R4899" s="70" t="str">
        <f>IFERROR(INDEX($C$2:$C$5193,MATCH(ROWS(N$2:N4899),N$2:N$5193,0)),"")</f>
        <v/>
      </c>
      <c r="S4899" s="92" t="str">
        <f>IFERROR(INDEX($C$2:$C$5193,MATCH(ROWS(O$2:O4899),O$2:O$5193,0)),"")</f>
        <v/>
      </c>
    </row>
    <row r="4900" spans="1:19" x14ac:dyDescent="0.25">
      <c r="A4900" s="68">
        <v>2276</v>
      </c>
      <c r="B4900" s="68" t="s">
        <v>15527</v>
      </c>
      <c r="C4900" s="68" t="s">
        <v>15528</v>
      </c>
      <c r="D4900" s="68" t="s">
        <v>15470</v>
      </c>
      <c r="E4900" s="68" t="s">
        <v>22484</v>
      </c>
      <c r="F4900" s="68" t="s">
        <v>15529</v>
      </c>
      <c r="G4900" s="68" t="s">
        <v>15530</v>
      </c>
      <c r="H4900" s="68">
        <v>25.0777</v>
      </c>
      <c r="I4900" s="68">
        <v>121.233</v>
      </c>
      <c r="J4900" s="68">
        <v>106</v>
      </c>
      <c r="K4900" s="68">
        <v>8</v>
      </c>
      <c r="L4900" s="68">
        <f>COUNTIFS(Aéroports!$C$2:$C$5193,Aéroports!$C4900,Aéroports!$D$2:$D$5193,Aéroports!$D4900)</f>
        <v>1</v>
      </c>
      <c r="M4900" s="68" t="str">
        <f>IF(AND(Formulaire!$H$15=Aéroports!$E4900,--ISNUMBER(IFERROR(SEARCH(Formulaire!$H$16,$C4900,1),""))=1),MAX(M$1:M4899)+1,"")</f>
        <v/>
      </c>
      <c r="N4900" s="68" t="str">
        <f>IF(AND(Formulaire!$H$21=Aéroports!$E4900,--ISNUMBER(IFERROR(SEARCH(Formulaire!$H$22,$C4900,1),""))=1),MAX(N$1:N4899)+1,"")</f>
        <v/>
      </c>
      <c r="O4900" s="68" t="str">
        <f>IF(AND(Formulaire!$H$27=Aéroports!$E4900,--ISNUMBER(IFERROR(SEARCH(Formulaire!$H$28,$C4900,1),""))=1),MAX(O$1:O4899)+1,"")</f>
        <v/>
      </c>
      <c r="Q4900" s="91" t="str">
        <f>IFERROR(INDEX($C$2:$C$5193,MATCH(ROWS(M$2:M4900),M$2:M$5193,0)),"")</f>
        <v/>
      </c>
      <c r="R4900" s="70" t="str">
        <f>IFERROR(INDEX($C$2:$C$5193,MATCH(ROWS(N$2:N4900),N$2:N$5193,0)),"")</f>
        <v/>
      </c>
      <c r="S4900" s="92" t="str">
        <f>IFERROR(INDEX($C$2:$C$5193,MATCH(ROWS(O$2:O4900),O$2:O$5193,0)),"")</f>
        <v/>
      </c>
    </row>
    <row r="4901" spans="1:19" x14ac:dyDescent="0.25">
      <c r="A4901" s="69">
        <v>2277</v>
      </c>
      <c r="B4901" s="69" t="s">
        <v>15534</v>
      </c>
      <c r="C4901" s="69" t="s">
        <v>15535</v>
      </c>
      <c r="D4901" s="69" t="s">
        <v>15470</v>
      </c>
      <c r="E4901" s="69" t="s">
        <v>22484</v>
      </c>
      <c r="F4901" s="69" t="s">
        <v>15536</v>
      </c>
      <c r="G4901" s="69" t="s">
        <v>15537</v>
      </c>
      <c r="H4901" s="69">
        <v>23.367370000000001</v>
      </c>
      <c r="I4901" s="69">
        <v>119.50279999999999</v>
      </c>
      <c r="J4901" s="69">
        <v>115</v>
      </c>
      <c r="K4901" s="69">
        <v>8</v>
      </c>
      <c r="L4901" s="69">
        <f>COUNTIFS(Aéroports!$C$2:$C$5193,Aéroports!$C4901,Aéroports!$D$2:$D$5193,Aéroports!$D4901)</f>
        <v>1</v>
      </c>
      <c r="M4901" s="69" t="str">
        <f>IF(AND(Formulaire!$H$15=Aéroports!$E4901,--ISNUMBER(IFERROR(SEARCH(Formulaire!$H$16,$C4901,1),""))=1),MAX(M$1:M4900)+1,"")</f>
        <v/>
      </c>
      <c r="N4901" s="69" t="str">
        <f>IF(AND(Formulaire!$H$21=Aéroports!$E4901,--ISNUMBER(IFERROR(SEARCH(Formulaire!$H$22,$C4901,1),""))=1),MAX(N$1:N4900)+1,"")</f>
        <v/>
      </c>
      <c r="O4901" s="69" t="str">
        <f>IF(AND(Formulaire!$H$27=Aéroports!$E4901,--ISNUMBER(IFERROR(SEARCH(Formulaire!$H$28,$C4901,1),""))=1),MAX(O$1:O4900)+1,"")</f>
        <v/>
      </c>
      <c r="Q4901" s="91" t="str">
        <f>IFERROR(INDEX($C$2:$C$5193,MATCH(ROWS(M$2:M4901),M$2:M$5193,0)),"")</f>
        <v/>
      </c>
      <c r="R4901" s="70" t="str">
        <f>IFERROR(INDEX($C$2:$C$5193,MATCH(ROWS(N$2:N4901),N$2:N$5193,0)),"")</f>
        <v/>
      </c>
      <c r="S4901" s="92" t="str">
        <f>IFERROR(INDEX($C$2:$C$5193,MATCH(ROWS(O$2:O4901),O$2:O$5193,0)),"")</f>
        <v/>
      </c>
    </row>
    <row r="4902" spans="1:19" x14ac:dyDescent="0.25">
      <c r="A4902" s="68">
        <v>1176</v>
      </c>
      <c r="B4902" s="68" t="s">
        <v>15551</v>
      </c>
      <c r="C4902" s="68" t="s">
        <v>15552</v>
      </c>
      <c r="D4902" s="68" t="s">
        <v>15553</v>
      </c>
      <c r="E4902" s="68" t="s">
        <v>22486</v>
      </c>
      <c r="F4902" s="68" t="s">
        <v>15554</v>
      </c>
      <c r="G4902" s="68" t="s">
        <v>15555</v>
      </c>
      <c r="H4902" s="68">
        <v>-3.3677899999999998</v>
      </c>
      <c r="I4902" s="68">
        <v>36.633299999999998</v>
      </c>
      <c r="J4902" s="68">
        <v>4550</v>
      </c>
      <c r="K4902" s="68">
        <v>3</v>
      </c>
      <c r="L4902" s="68">
        <f>COUNTIFS(Aéroports!$C$2:$C$5193,Aéroports!$C4902,Aéroports!$D$2:$D$5193,Aéroports!$D4902)</f>
        <v>1</v>
      </c>
      <c r="M4902" s="68" t="str">
        <f>IF(AND(Formulaire!$H$15=Aéroports!$E4902,--ISNUMBER(IFERROR(SEARCH(Formulaire!$H$16,$C4902,1),""))=1),MAX(M$1:M4901)+1,"")</f>
        <v/>
      </c>
      <c r="N4902" s="68" t="str">
        <f>IF(AND(Formulaire!$H$21=Aéroports!$E4902,--ISNUMBER(IFERROR(SEARCH(Formulaire!$H$22,$C4902,1),""))=1),MAX(N$1:N4901)+1,"")</f>
        <v/>
      </c>
      <c r="O4902" s="68" t="str">
        <f>IF(AND(Formulaire!$H$27=Aéroports!$E4902,--ISNUMBER(IFERROR(SEARCH(Formulaire!$H$28,$C4902,1),""))=1),MAX(O$1:O4901)+1,"")</f>
        <v/>
      </c>
      <c r="Q4902" s="91" t="str">
        <f>IFERROR(INDEX($C$2:$C$5193,MATCH(ROWS(M$2:M4902),M$2:M$5193,0)),"")</f>
        <v/>
      </c>
      <c r="R4902" s="70" t="str">
        <f>IFERROR(INDEX($C$2:$C$5193,MATCH(ROWS(N$2:N4902),N$2:N$5193,0)),"")</f>
        <v/>
      </c>
      <c r="S4902" s="92" t="str">
        <f>IFERROR(INDEX($C$2:$C$5193,MATCH(ROWS(O$2:O4902),O$2:O$5193,0)),"")</f>
        <v/>
      </c>
    </row>
    <row r="4903" spans="1:19" x14ac:dyDescent="0.25">
      <c r="A4903" s="69">
        <v>5703</v>
      </c>
      <c r="B4903" s="69" t="s">
        <v>15556</v>
      </c>
      <c r="C4903" s="69" t="s">
        <v>15557</v>
      </c>
      <c r="D4903" s="69" t="s">
        <v>15553</v>
      </c>
      <c r="E4903" s="69" t="s">
        <v>22486</v>
      </c>
      <c r="F4903" s="69" t="s">
        <v>15558</v>
      </c>
      <c r="G4903" s="69" t="s">
        <v>15559</v>
      </c>
      <c r="H4903" s="69">
        <v>-1.3320000000000001</v>
      </c>
      <c r="I4903" s="69">
        <v>31.821200000000001</v>
      </c>
      <c r="J4903" s="69">
        <v>3745</v>
      </c>
      <c r="K4903" s="69">
        <v>3</v>
      </c>
      <c r="L4903" s="69">
        <f>COUNTIFS(Aéroports!$C$2:$C$5193,Aéroports!$C4903,Aéroports!$D$2:$D$5193,Aéroports!$D4903)</f>
        <v>1</v>
      </c>
      <c r="M4903" s="69" t="str">
        <f>IF(AND(Formulaire!$H$15=Aéroports!$E4903,--ISNUMBER(IFERROR(SEARCH(Formulaire!$H$16,$C4903,1),""))=1),MAX(M$1:M4902)+1,"")</f>
        <v/>
      </c>
      <c r="N4903" s="69" t="str">
        <f>IF(AND(Formulaire!$H$21=Aéroports!$E4903,--ISNUMBER(IFERROR(SEARCH(Formulaire!$H$22,$C4903,1),""))=1),MAX(N$1:N4902)+1,"")</f>
        <v/>
      </c>
      <c r="O4903" s="69" t="str">
        <f>IF(AND(Formulaire!$H$27=Aéroports!$E4903,--ISNUMBER(IFERROR(SEARCH(Formulaire!$H$28,$C4903,1),""))=1),MAX(O$1:O4902)+1,"")</f>
        <v/>
      </c>
      <c r="Q4903" s="91" t="str">
        <f>IFERROR(INDEX($C$2:$C$5193,MATCH(ROWS(M$2:M4903),M$2:M$5193,0)),"")</f>
        <v/>
      </c>
      <c r="R4903" s="70" t="str">
        <f>IFERROR(INDEX($C$2:$C$5193,MATCH(ROWS(N$2:N4903),N$2:N$5193,0)),"")</f>
        <v/>
      </c>
      <c r="S4903" s="92" t="str">
        <f>IFERROR(INDEX($C$2:$C$5193,MATCH(ROWS(O$2:O4903),O$2:O$5193,0)),"")</f>
        <v/>
      </c>
    </row>
    <row r="4904" spans="1:19" x14ac:dyDescent="0.25">
      <c r="A4904" s="68">
        <v>1177</v>
      </c>
      <c r="B4904" s="68" t="s">
        <v>15560</v>
      </c>
      <c r="C4904" s="68" t="s">
        <v>15561</v>
      </c>
      <c r="D4904" s="68" t="s">
        <v>15553</v>
      </c>
      <c r="E4904" s="68" t="s">
        <v>22486</v>
      </c>
      <c r="F4904" s="68" t="s">
        <v>15562</v>
      </c>
      <c r="G4904" s="68" t="s">
        <v>15563</v>
      </c>
      <c r="H4904" s="68">
        <v>-6.8781100000000004</v>
      </c>
      <c r="I4904" s="68">
        <v>39.202599999999997</v>
      </c>
      <c r="J4904" s="68">
        <v>182</v>
      </c>
      <c r="K4904" s="68">
        <v>3</v>
      </c>
      <c r="L4904" s="68">
        <f>COUNTIFS(Aéroports!$C$2:$C$5193,Aéroports!$C4904,Aéroports!$D$2:$D$5193,Aéroports!$D4904)</f>
        <v>1</v>
      </c>
      <c r="M4904" s="68" t="str">
        <f>IF(AND(Formulaire!$H$15=Aéroports!$E4904,--ISNUMBER(IFERROR(SEARCH(Formulaire!$H$16,$C4904,1),""))=1),MAX(M$1:M4903)+1,"")</f>
        <v/>
      </c>
      <c r="N4904" s="68" t="str">
        <f>IF(AND(Formulaire!$H$21=Aéroports!$E4904,--ISNUMBER(IFERROR(SEARCH(Formulaire!$H$22,$C4904,1),""))=1),MAX(N$1:N4903)+1,"")</f>
        <v/>
      </c>
      <c r="O4904" s="68" t="str">
        <f>IF(AND(Formulaire!$H$27=Aéroports!$E4904,--ISNUMBER(IFERROR(SEARCH(Formulaire!$H$28,$C4904,1),""))=1),MAX(O$1:O4903)+1,"")</f>
        <v/>
      </c>
      <c r="Q4904" s="91" t="str">
        <f>IFERROR(INDEX($C$2:$C$5193,MATCH(ROWS(M$2:M4904),M$2:M$5193,0)),"")</f>
        <v/>
      </c>
      <c r="R4904" s="70" t="str">
        <f>IFERROR(INDEX($C$2:$C$5193,MATCH(ROWS(N$2:N4904),N$2:N$5193,0)),"")</f>
        <v/>
      </c>
      <c r="S4904" s="92" t="str">
        <f>IFERROR(INDEX($C$2:$C$5193,MATCH(ROWS(O$2:O4904),O$2:O$5193,0)),"")</f>
        <v/>
      </c>
    </row>
    <row r="4905" spans="1:19" x14ac:dyDescent="0.25">
      <c r="A4905" s="69">
        <v>1178</v>
      </c>
      <c r="B4905" s="69" t="s">
        <v>15564</v>
      </c>
      <c r="C4905" s="69" t="s">
        <v>15565</v>
      </c>
      <c r="D4905" s="69" t="s">
        <v>15553</v>
      </c>
      <c r="E4905" s="69" t="s">
        <v>22486</v>
      </c>
      <c r="F4905" s="69" t="s">
        <v>15566</v>
      </c>
      <c r="G4905" s="69" t="s">
        <v>15567</v>
      </c>
      <c r="H4905" s="69">
        <v>-6.1704400000000001</v>
      </c>
      <c r="I4905" s="69">
        <v>35.752600000000001</v>
      </c>
      <c r="J4905" s="69">
        <v>3673</v>
      </c>
      <c r="K4905" s="69">
        <v>3</v>
      </c>
      <c r="L4905" s="69">
        <f>COUNTIFS(Aéroports!$C$2:$C$5193,Aéroports!$C4905,Aéroports!$D$2:$D$5193,Aéroports!$D4905)</f>
        <v>1</v>
      </c>
      <c r="M4905" s="69" t="str">
        <f>IF(AND(Formulaire!$H$15=Aéroports!$E4905,--ISNUMBER(IFERROR(SEARCH(Formulaire!$H$16,$C4905,1),""))=1),MAX(M$1:M4904)+1,"")</f>
        <v/>
      </c>
      <c r="N4905" s="69" t="str">
        <f>IF(AND(Formulaire!$H$21=Aéroports!$E4905,--ISNUMBER(IFERROR(SEARCH(Formulaire!$H$22,$C4905,1),""))=1),MAX(N$1:N4904)+1,"")</f>
        <v/>
      </c>
      <c r="O4905" s="69" t="str">
        <f>IF(AND(Formulaire!$H$27=Aéroports!$E4905,--ISNUMBER(IFERROR(SEARCH(Formulaire!$H$28,$C4905,1),""))=1),MAX(O$1:O4904)+1,"")</f>
        <v/>
      </c>
      <c r="Q4905" s="91" t="str">
        <f>IFERROR(INDEX($C$2:$C$5193,MATCH(ROWS(M$2:M4905),M$2:M$5193,0)),"")</f>
        <v/>
      </c>
      <c r="R4905" s="70" t="str">
        <f>IFERROR(INDEX($C$2:$C$5193,MATCH(ROWS(N$2:N4905),N$2:N$5193,0)),"")</f>
        <v/>
      </c>
      <c r="S4905" s="92" t="str">
        <f>IFERROR(INDEX($C$2:$C$5193,MATCH(ROWS(O$2:O4905),O$2:O$5193,0)),"")</f>
        <v/>
      </c>
    </row>
    <row r="4906" spans="1:19" x14ac:dyDescent="0.25">
      <c r="A4906" s="68">
        <v>1179</v>
      </c>
      <c r="B4906" s="68" t="s">
        <v>15568</v>
      </c>
      <c r="C4906" s="68" t="s">
        <v>15569</v>
      </c>
      <c r="D4906" s="68" t="s">
        <v>15553</v>
      </c>
      <c r="E4906" s="68" t="s">
        <v>22486</v>
      </c>
      <c r="F4906" s="68" t="s">
        <v>15570</v>
      </c>
      <c r="G4906" s="68" t="s">
        <v>15571</v>
      </c>
      <c r="H4906" s="68">
        <v>-7.6686300000000003</v>
      </c>
      <c r="I4906" s="68">
        <v>35.752099999999999</v>
      </c>
      <c r="J4906" s="68">
        <v>4678</v>
      </c>
      <c r="K4906" s="68">
        <v>3</v>
      </c>
      <c r="L4906" s="68">
        <f>COUNTIFS(Aéroports!$C$2:$C$5193,Aéroports!$C4906,Aéroports!$D$2:$D$5193,Aéroports!$D4906)</f>
        <v>1</v>
      </c>
      <c r="M4906" s="68" t="str">
        <f>IF(AND(Formulaire!$H$15=Aéroports!$E4906,--ISNUMBER(IFERROR(SEARCH(Formulaire!$H$16,$C4906,1),""))=1),MAX(M$1:M4905)+1,"")</f>
        <v/>
      </c>
      <c r="N4906" s="68" t="str">
        <f>IF(AND(Formulaire!$H$21=Aéroports!$E4906,--ISNUMBER(IFERROR(SEARCH(Formulaire!$H$22,$C4906,1),""))=1),MAX(N$1:N4905)+1,"")</f>
        <v/>
      </c>
      <c r="O4906" s="68" t="str">
        <f>IF(AND(Formulaire!$H$27=Aéroports!$E4906,--ISNUMBER(IFERROR(SEARCH(Formulaire!$H$28,$C4906,1),""))=1),MAX(O$1:O4905)+1,"")</f>
        <v/>
      </c>
      <c r="Q4906" s="91" t="str">
        <f>IFERROR(INDEX($C$2:$C$5193,MATCH(ROWS(M$2:M4906),M$2:M$5193,0)),"")</f>
        <v/>
      </c>
      <c r="R4906" s="70" t="str">
        <f>IFERROR(INDEX($C$2:$C$5193,MATCH(ROWS(N$2:N4906),N$2:N$5193,0)),"")</f>
        <v/>
      </c>
      <c r="S4906" s="92" t="str">
        <f>IFERROR(INDEX($C$2:$C$5193,MATCH(ROWS(O$2:O4906),O$2:O$5193,0)),"")</f>
        <v/>
      </c>
    </row>
    <row r="4907" spans="1:19" x14ac:dyDescent="0.25">
      <c r="A4907" s="69">
        <v>5704</v>
      </c>
      <c r="B4907" s="69" t="s">
        <v>15572</v>
      </c>
      <c r="C4907" s="69" t="s">
        <v>15573</v>
      </c>
      <c r="D4907" s="69" t="s">
        <v>15553</v>
      </c>
      <c r="E4907" s="69" t="s">
        <v>22486</v>
      </c>
      <c r="F4907" s="69" t="s">
        <v>15574</v>
      </c>
      <c r="G4907" s="69" t="s">
        <v>15575</v>
      </c>
      <c r="H4907" s="69">
        <v>-4.8861999999999997</v>
      </c>
      <c r="I4907" s="69">
        <v>29.6709</v>
      </c>
      <c r="J4907" s="69">
        <v>2700</v>
      </c>
      <c r="K4907" s="69">
        <v>3</v>
      </c>
      <c r="L4907" s="69">
        <f>COUNTIFS(Aéroports!$C$2:$C$5193,Aéroports!$C4907,Aéroports!$D$2:$D$5193,Aéroports!$D4907)</f>
        <v>1</v>
      </c>
      <c r="M4907" s="69" t="str">
        <f>IF(AND(Formulaire!$H$15=Aéroports!$E4907,--ISNUMBER(IFERROR(SEARCH(Formulaire!$H$16,$C4907,1),""))=1),MAX(M$1:M4906)+1,"")</f>
        <v/>
      </c>
      <c r="N4907" s="69" t="str">
        <f>IF(AND(Formulaire!$H$21=Aéroports!$E4907,--ISNUMBER(IFERROR(SEARCH(Formulaire!$H$22,$C4907,1),""))=1),MAX(N$1:N4906)+1,"")</f>
        <v/>
      </c>
      <c r="O4907" s="69" t="str">
        <f>IF(AND(Formulaire!$H$27=Aéroports!$E4907,--ISNUMBER(IFERROR(SEARCH(Formulaire!$H$28,$C4907,1),""))=1),MAX(O$1:O4906)+1,"")</f>
        <v/>
      </c>
      <c r="Q4907" s="91" t="str">
        <f>IFERROR(INDEX($C$2:$C$5193,MATCH(ROWS(M$2:M4907),M$2:M$5193,0)),"")</f>
        <v/>
      </c>
      <c r="R4907" s="70" t="str">
        <f>IFERROR(INDEX($C$2:$C$5193,MATCH(ROWS(N$2:N4907),N$2:N$5193,0)),"")</f>
        <v/>
      </c>
      <c r="S4907" s="92" t="str">
        <f>IFERROR(INDEX($C$2:$C$5193,MATCH(ROWS(O$2:O4907),O$2:O$5193,0)),"")</f>
        <v/>
      </c>
    </row>
    <row r="4908" spans="1:19" x14ac:dyDescent="0.25">
      <c r="A4908" s="68">
        <v>1180</v>
      </c>
      <c r="B4908" s="68" t="s">
        <v>15576</v>
      </c>
      <c r="C4908" s="68" t="s">
        <v>15577</v>
      </c>
      <c r="D4908" s="68" t="s">
        <v>15553</v>
      </c>
      <c r="E4908" s="68" t="s">
        <v>22486</v>
      </c>
      <c r="F4908" s="68" t="s">
        <v>15578</v>
      </c>
      <c r="G4908" s="68" t="s">
        <v>15579</v>
      </c>
      <c r="H4908" s="68">
        <v>-3.4294099999999998</v>
      </c>
      <c r="I4908" s="68">
        <v>37.0745</v>
      </c>
      <c r="J4908" s="68">
        <v>2932</v>
      </c>
      <c r="K4908" s="68">
        <v>3</v>
      </c>
      <c r="L4908" s="68">
        <f>COUNTIFS(Aéroports!$C$2:$C$5193,Aéroports!$C4908,Aéroports!$D$2:$D$5193,Aéroports!$D4908)</f>
        <v>1</v>
      </c>
      <c r="M4908" s="68" t="str">
        <f>IF(AND(Formulaire!$H$15=Aéroports!$E4908,--ISNUMBER(IFERROR(SEARCH(Formulaire!$H$16,$C4908,1),""))=1),MAX(M$1:M4907)+1,"")</f>
        <v/>
      </c>
      <c r="N4908" s="68" t="str">
        <f>IF(AND(Formulaire!$H$21=Aéroports!$E4908,--ISNUMBER(IFERROR(SEARCH(Formulaire!$H$22,$C4908,1),""))=1),MAX(N$1:N4907)+1,"")</f>
        <v/>
      </c>
      <c r="O4908" s="68" t="str">
        <f>IF(AND(Formulaire!$H$27=Aéroports!$E4908,--ISNUMBER(IFERROR(SEARCH(Formulaire!$H$28,$C4908,1),""))=1),MAX(O$1:O4907)+1,"")</f>
        <v/>
      </c>
      <c r="Q4908" s="91" t="str">
        <f>IFERROR(INDEX($C$2:$C$5193,MATCH(ROWS(M$2:M4908),M$2:M$5193,0)),"")</f>
        <v/>
      </c>
      <c r="R4908" s="70" t="str">
        <f>IFERROR(INDEX($C$2:$C$5193,MATCH(ROWS(N$2:N4908),N$2:N$5193,0)),"")</f>
        <v/>
      </c>
      <c r="S4908" s="92" t="str">
        <f>IFERROR(INDEX($C$2:$C$5193,MATCH(ROWS(O$2:O4908),O$2:O$5193,0)),"")</f>
        <v/>
      </c>
    </row>
    <row r="4909" spans="1:19" x14ac:dyDescent="0.25">
      <c r="A4909" s="69">
        <v>1181</v>
      </c>
      <c r="B4909" s="69" t="s">
        <v>15580</v>
      </c>
      <c r="C4909" s="69" t="s">
        <v>15581</v>
      </c>
      <c r="D4909" s="69" t="s">
        <v>15553</v>
      </c>
      <c r="E4909" s="69" t="s">
        <v>22486</v>
      </c>
      <c r="F4909" s="69" t="s">
        <v>15582</v>
      </c>
      <c r="G4909" s="69" t="s">
        <v>15583</v>
      </c>
      <c r="H4909" s="69">
        <v>-3.3763100000000001</v>
      </c>
      <c r="I4909" s="69">
        <v>35.818300000000001</v>
      </c>
      <c r="J4909" s="69">
        <v>4150</v>
      </c>
      <c r="K4909" s="69">
        <v>3</v>
      </c>
      <c r="L4909" s="69">
        <f>COUNTIFS(Aéroports!$C$2:$C$5193,Aéroports!$C4909,Aéroports!$D$2:$D$5193,Aéroports!$D4909)</f>
        <v>1</v>
      </c>
      <c r="M4909" s="69" t="str">
        <f>IF(AND(Formulaire!$H$15=Aéroports!$E4909,--ISNUMBER(IFERROR(SEARCH(Formulaire!$H$16,$C4909,1),""))=1),MAX(M$1:M4908)+1,"")</f>
        <v/>
      </c>
      <c r="N4909" s="69" t="str">
        <f>IF(AND(Formulaire!$H$21=Aéroports!$E4909,--ISNUMBER(IFERROR(SEARCH(Formulaire!$H$22,$C4909,1),""))=1),MAX(N$1:N4908)+1,"")</f>
        <v/>
      </c>
      <c r="O4909" s="69" t="str">
        <f>IF(AND(Formulaire!$H$27=Aéroports!$E4909,--ISNUMBER(IFERROR(SEARCH(Formulaire!$H$28,$C4909,1),""))=1),MAX(O$1:O4908)+1,"")</f>
        <v/>
      </c>
      <c r="Q4909" s="91" t="str">
        <f>IFERROR(INDEX($C$2:$C$5193,MATCH(ROWS(M$2:M4909),M$2:M$5193,0)),"")</f>
        <v/>
      </c>
      <c r="R4909" s="70" t="str">
        <f>IFERROR(INDEX($C$2:$C$5193,MATCH(ROWS(N$2:N4909),N$2:N$5193,0)),"")</f>
        <v/>
      </c>
      <c r="S4909" s="92" t="str">
        <f>IFERROR(INDEX($C$2:$C$5193,MATCH(ROWS(O$2:O4909),O$2:O$5193,0)),"")</f>
        <v/>
      </c>
    </row>
    <row r="4910" spans="1:19" x14ac:dyDescent="0.25">
      <c r="A4910" s="68">
        <v>5705</v>
      </c>
      <c r="B4910" s="68" t="s">
        <v>15584</v>
      </c>
      <c r="C4910" s="68" t="s">
        <v>15585</v>
      </c>
      <c r="D4910" s="68" t="s">
        <v>15553</v>
      </c>
      <c r="E4910" s="68" t="s">
        <v>22486</v>
      </c>
      <c r="F4910" s="68" t="s">
        <v>15586</v>
      </c>
      <c r="G4910" s="68" t="s">
        <v>15587</v>
      </c>
      <c r="H4910" s="68">
        <v>-9.8511100000000003</v>
      </c>
      <c r="I4910" s="68">
        <v>39.757800000000003</v>
      </c>
      <c r="J4910" s="68">
        <v>100</v>
      </c>
      <c r="K4910" s="68">
        <v>3</v>
      </c>
      <c r="L4910" s="68">
        <f>COUNTIFS(Aéroports!$C$2:$C$5193,Aéroports!$C4910,Aéroports!$D$2:$D$5193,Aéroports!$D4910)</f>
        <v>1</v>
      </c>
      <c r="M4910" s="68" t="str">
        <f>IF(AND(Formulaire!$H$15=Aéroports!$E4910,--ISNUMBER(IFERROR(SEARCH(Formulaire!$H$16,$C4910,1),""))=1),MAX(M$1:M4909)+1,"")</f>
        <v/>
      </c>
      <c r="N4910" s="68" t="str">
        <f>IF(AND(Formulaire!$H$21=Aéroports!$E4910,--ISNUMBER(IFERROR(SEARCH(Formulaire!$H$22,$C4910,1),""))=1),MAX(N$1:N4909)+1,"")</f>
        <v/>
      </c>
      <c r="O4910" s="68" t="str">
        <f>IF(AND(Formulaire!$H$27=Aéroports!$E4910,--ISNUMBER(IFERROR(SEARCH(Formulaire!$H$28,$C4910,1),""))=1),MAX(O$1:O4909)+1,"")</f>
        <v/>
      </c>
      <c r="Q4910" s="91" t="str">
        <f>IFERROR(INDEX($C$2:$C$5193,MATCH(ROWS(M$2:M4910),M$2:M$5193,0)),"")</f>
        <v/>
      </c>
      <c r="R4910" s="70" t="str">
        <f>IFERROR(INDEX($C$2:$C$5193,MATCH(ROWS(N$2:N4910),N$2:N$5193,0)),"")</f>
        <v/>
      </c>
      <c r="S4910" s="92" t="str">
        <f>IFERROR(INDEX($C$2:$C$5193,MATCH(ROWS(O$2:O4910),O$2:O$5193,0)),"")</f>
        <v/>
      </c>
    </row>
    <row r="4911" spans="1:19" x14ac:dyDescent="0.25">
      <c r="A4911" s="69">
        <v>4121</v>
      </c>
      <c r="B4911" s="69" t="s">
        <v>15588</v>
      </c>
      <c r="C4911" s="69" t="s">
        <v>15589</v>
      </c>
      <c r="D4911" s="69" t="s">
        <v>15553</v>
      </c>
      <c r="E4911" s="69" t="s">
        <v>22486</v>
      </c>
      <c r="F4911" s="69" t="s">
        <v>15590</v>
      </c>
      <c r="G4911" s="69" t="s">
        <v>15591</v>
      </c>
      <c r="H4911" s="69">
        <v>-7.917478</v>
      </c>
      <c r="I4911" s="69">
        <v>39.668500000000002</v>
      </c>
      <c r="J4911" s="69">
        <v>60</v>
      </c>
      <c r="K4911" s="69">
        <v>3</v>
      </c>
      <c r="L4911" s="69">
        <f>COUNTIFS(Aéroports!$C$2:$C$5193,Aéroports!$C4911,Aéroports!$D$2:$D$5193,Aéroports!$D4911)</f>
        <v>1</v>
      </c>
      <c r="M4911" s="69" t="str">
        <f>IF(AND(Formulaire!$H$15=Aéroports!$E4911,--ISNUMBER(IFERROR(SEARCH(Formulaire!$H$16,$C4911,1),""))=1),MAX(M$1:M4910)+1,"")</f>
        <v/>
      </c>
      <c r="N4911" s="69" t="str">
        <f>IF(AND(Formulaire!$H$21=Aéroports!$E4911,--ISNUMBER(IFERROR(SEARCH(Formulaire!$H$22,$C4911,1),""))=1),MAX(N$1:N4910)+1,"")</f>
        <v/>
      </c>
      <c r="O4911" s="69" t="str">
        <f>IF(AND(Formulaire!$H$27=Aéroports!$E4911,--ISNUMBER(IFERROR(SEARCH(Formulaire!$H$28,$C4911,1),""))=1),MAX(O$1:O4910)+1,"")</f>
        <v/>
      </c>
      <c r="Q4911" s="91" t="str">
        <f>IFERROR(INDEX($C$2:$C$5193,MATCH(ROWS(M$2:M4911),M$2:M$5193,0)),"")</f>
        <v/>
      </c>
      <c r="R4911" s="70" t="str">
        <f>IFERROR(INDEX($C$2:$C$5193,MATCH(ROWS(N$2:N4911),N$2:N$5193,0)),"")</f>
        <v/>
      </c>
      <c r="S4911" s="92" t="str">
        <f>IFERROR(INDEX($C$2:$C$5193,MATCH(ROWS(O$2:O4911),O$2:O$5193,0)),"")</f>
        <v/>
      </c>
    </row>
    <row r="4912" spans="1:19" x14ac:dyDescent="0.25">
      <c r="A4912" s="68">
        <v>9829</v>
      </c>
      <c r="B4912" s="68" t="s">
        <v>15592</v>
      </c>
      <c r="C4912" s="68" t="s">
        <v>15593</v>
      </c>
      <c r="D4912" s="68" t="s">
        <v>15553</v>
      </c>
      <c r="E4912" s="68" t="s">
        <v>22486</v>
      </c>
      <c r="F4912" s="68" t="s">
        <v>15594</v>
      </c>
      <c r="G4912" s="68" t="s">
        <v>15595</v>
      </c>
      <c r="H4912" s="68">
        <v>-8.9169999999999998</v>
      </c>
      <c r="I4912" s="68">
        <v>33.466999999999999</v>
      </c>
      <c r="J4912" s="68">
        <v>5600</v>
      </c>
      <c r="K4912" s="68">
        <v>3</v>
      </c>
      <c r="L4912" s="68">
        <f>COUNTIFS(Aéroports!$C$2:$C$5193,Aéroports!$C4912,Aéroports!$D$2:$D$5193,Aéroports!$D4912)</f>
        <v>1</v>
      </c>
      <c r="M4912" s="68" t="str">
        <f>IF(AND(Formulaire!$H$15=Aéroports!$E4912,--ISNUMBER(IFERROR(SEARCH(Formulaire!$H$16,$C4912,1),""))=1),MAX(M$1:M4911)+1,"")</f>
        <v/>
      </c>
      <c r="N4912" s="68" t="str">
        <f>IF(AND(Formulaire!$H$21=Aéroports!$E4912,--ISNUMBER(IFERROR(SEARCH(Formulaire!$H$22,$C4912,1),""))=1),MAX(N$1:N4911)+1,"")</f>
        <v/>
      </c>
      <c r="O4912" s="68" t="str">
        <f>IF(AND(Formulaire!$H$27=Aéroports!$E4912,--ISNUMBER(IFERROR(SEARCH(Formulaire!$H$28,$C4912,1),""))=1),MAX(O$1:O4911)+1,"")</f>
        <v/>
      </c>
      <c r="Q4912" s="91" t="str">
        <f>IFERROR(INDEX($C$2:$C$5193,MATCH(ROWS(M$2:M4912),M$2:M$5193,0)),"")</f>
        <v/>
      </c>
      <c r="R4912" s="70" t="str">
        <f>IFERROR(INDEX($C$2:$C$5193,MATCH(ROWS(N$2:N4912),N$2:N$5193,0)),"")</f>
        <v/>
      </c>
      <c r="S4912" s="92" t="str">
        <f>IFERROR(INDEX($C$2:$C$5193,MATCH(ROWS(O$2:O4912),O$2:O$5193,0)),"")</f>
        <v/>
      </c>
    </row>
    <row r="4913" spans="1:19" x14ac:dyDescent="0.25">
      <c r="A4913" s="69">
        <v>1182</v>
      </c>
      <c r="B4913" s="69" t="s">
        <v>15596</v>
      </c>
      <c r="C4913" s="69" t="s">
        <v>15597</v>
      </c>
      <c r="D4913" s="69" t="s">
        <v>15553</v>
      </c>
      <c r="E4913" s="69" t="s">
        <v>22486</v>
      </c>
      <c r="F4913" s="69" t="s">
        <v>15598</v>
      </c>
      <c r="G4913" s="69" t="s">
        <v>15599</v>
      </c>
      <c r="H4913" s="69">
        <v>-10.3391</v>
      </c>
      <c r="I4913" s="69">
        <v>40.181800000000003</v>
      </c>
      <c r="J4913" s="69">
        <v>371</v>
      </c>
      <c r="K4913" s="69">
        <v>3</v>
      </c>
      <c r="L4913" s="69">
        <f>COUNTIFS(Aéroports!$C$2:$C$5193,Aéroports!$C4913,Aéroports!$D$2:$D$5193,Aéroports!$D4913)</f>
        <v>1</v>
      </c>
      <c r="M4913" s="69" t="str">
        <f>IF(AND(Formulaire!$H$15=Aéroports!$E4913,--ISNUMBER(IFERROR(SEARCH(Formulaire!$H$16,$C4913,1),""))=1),MAX(M$1:M4912)+1,"")</f>
        <v/>
      </c>
      <c r="N4913" s="69" t="str">
        <f>IF(AND(Formulaire!$H$21=Aéroports!$E4913,--ISNUMBER(IFERROR(SEARCH(Formulaire!$H$22,$C4913,1),""))=1),MAX(N$1:N4912)+1,"")</f>
        <v/>
      </c>
      <c r="O4913" s="69" t="str">
        <f>IF(AND(Formulaire!$H$27=Aéroports!$E4913,--ISNUMBER(IFERROR(SEARCH(Formulaire!$H$28,$C4913,1),""))=1),MAX(O$1:O4912)+1,"")</f>
        <v/>
      </c>
      <c r="Q4913" s="91" t="str">
        <f>IFERROR(INDEX($C$2:$C$5193,MATCH(ROWS(M$2:M4913),M$2:M$5193,0)),"")</f>
        <v/>
      </c>
      <c r="R4913" s="70" t="str">
        <f>IFERROR(INDEX($C$2:$C$5193,MATCH(ROWS(N$2:N4913),N$2:N$5193,0)),"")</f>
        <v/>
      </c>
      <c r="S4913" s="92" t="str">
        <f>IFERROR(INDEX($C$2:$C$5193,MATCH(ROWS(O$2:O4913),O$2:O$5193,0)),"")</f>
        <v/>
      </c>
    </row>
    <row r="4914" spans="1:19" x14ac:dyDescent="0.25">
      <c r="A4914" s="68">
        <v>5706</v>
      </c>
      <c r="B4914" s="68" t="s">
        <v>15600</v>
      </c>
      <c r="C4914" s="68" t="s">
        <v>15601</v>
      </c>
      <c r="D4914" s="68" t="s">
        <v>15553</v>
      </c>
      <c r="E4914" s="68" t="s">
        <v>22486</v>
      </c>
      <c r="F4914" s="68" t="s">
        <v>15602</v>
      </c>
      <c r="G4914" s="68" t="s">
        <v>15603</v>
      </c>
      <c r="H4914" s="68">
        <v>-1.5029999999999999</v>
      </c>
      <c r="I4914" s="68">
        <v>33.802100000000003</v>
      </c>
      <c r="J4914" s="68">
        <v>3806</v>
      </c>
      <c r="K4914" s="68">
        <v>3</v>
      </c>
      <c r="L4914" s="68">
        <f>COUNTIFS(Aéroports!$C$2:$C$5193,Aéroports!$C4914,Aéroports!$D$2:$D$5193,Aéroports!$D4914)</f>
        <v>1</v>
      </c>
      <c r="M4914" s="68" t="str">
        <f>IF(AND(Formulaire!$H$15=Aéroports!$E4914,--ISNUMBER(IFERROR(SEARCH(Formulaire!$H$16,$C4914,1),""))=1),MAX(M$1:M4913)+1,"")</f>
        <v/>
      </c>
      <c r="N4914" s="68" t="str">
        <f>IF(AND(Formulaire!$H$21=Aéroports!$E4914,--ISNUMBER(IFERROR(SEARCH(Formulaire!$H$22,$C4914,1),""))=1),MAX(N$1:N4913)+1,"")</f>
        <v/>
      </c>
      <c r="O4914" s="68" t="str">
        <f>IF(AND(Formulaire!$H$27=Aéroports!$E4914,--ISNUMBER(IFERROR(SEARCH(Formulaire!$H$28,$C4914,1),""))=1),MAX(O$1:O4913)+1,"")</f>
        <v/>
      </c>
      <c r="Q4914" s="91" t="str">
        <f>IFERROR(INDEX($C$2:$C$5193,MATCH(ROWS(M$2:M4914),M$2:M$5193,0)),"")</f>
        <v/>
      </c>
      <c r="R4914" s="70" t="str">
        <f>IFERROR(INDEX($C$2:$C$5193,MATCH(ROWS(N$2:N4914),N$2:N$5193,0)),"")</f>
        <v/>
      </c>
      <c r="S4914" s="92" t="str">
        <f>IFERROR(INDEX($C$2:$C$5193,MATCH(ROWS(O$2:O4914),O$2:O$5193,0)),"")</f>
        <v/>
      </c>
    </row>
    <row r="4915" spans="1:19" x14ac:dyDescent="0.25">
      <c r="A4915" s="69">
        <v>1183</v>
      </c>
      <c r="B4915" s="69" t="s">
        <v>15604</v>
      </c>
      <c r="C4915" s="69" t="s">
        <v>15605</v>
      </c>
      <c r="D4915" s="69" t="s">
        <v>15553</v>
      </c>
      <c r="E4915" s="69" t="s">
        <v>22486</v>
      </c>
      <c r="F4915" s="69" t="s">
        <v>15606</v>
      </c>
      <c r="G4915" s="69" t="s">
        <v>15607</v>
      </c>
      <c r="H4915" s="69">
        <v>-2.4444900000000001</v>
      </c>
      <c r="I4915" s="69">
        <v>32.932699999999997</v>
      </c>
      <c r="J4915" s="69">
        <v>3763</v>
      </c>
      <c r="K4915" s="69">
        <v>3</v>
      </c>
      <c r="L4915" s="69">
        <f>COUNTIFS(Aéroports!$C$2:$C$5193,Aéroports!$C4915,Aéroports!$D$2:$D$5193,Aéroports!$D4915)</f>
        <v>1</v>
      </c>
      <c r="M4915" s="69" t="str">
        <f>IF(AND(Formulaire!$H$15=Aéroports!$E4915,--ISNUMBER(IFERROR(SEARCH(Formulaire!$H$16,$C4915,1),""))=1),MAX(M$1:M4914)+1,"")</f>
        <v/>
      </c>
      <c r="N4915" s="69" t="str">
        <f>IF(AND(Formulaire!$H$21=Aéroports!$E4915,--ISNUMBER(IFERROR(SEARCH(Formulaire!$H$22,$C4915,1),""))=1),MAX(N$1:N4914)+1,"")</f>
        <v/>
      </c>
      <c r="O4915" s="69" t="str">
        <f>IF(AND(Formulaire!$H$27=Aéroports!$E4915,--ISNUMBER(IFERROR(SEARCH(Formulaire!$H$28,$C4915,1),""))=1),MAX(O$1:O4914)+1,"")</f>
        <v/>
      </c>
      <c r="Q4915" s="91" t="str">
        <f>IFERROR(INDEX($C$2:$C$5193,MATCH(ROWS(M$2:M4915),M$2:M$5193,0)),"")</f>
        <v/>
      </c>
      <c r="R4915" s="70" t="str">
        <f>IFERROR(INDEX($C$2:$C$5193,MATCH(ROWS(N$2:N4915),N$2:N$5193,0)),"")</f>
        <v/>
      </c>
      <c r="S4915" s="92" t="str">
        <f>IFERROR(INDEX($C$2:$C$5193,MATCH(ROWS(O$2:O4915),O$2:O$5193,0)),"")</f>
        <v/>
      </c>
    </row>
    <row r="4916" spans="1:19" x14ac:dyDescent="0.25">
      <c r="A4916" s="68">
        <v>1184</v>
      </c>
      <c r="B4916" s="68" t="s">
        <v>11701</v>
      </c>
      <c r="C4916" s="68" t="s">
        <v>11702</v>
      </c>
      <c r="D4916" s="68" t="s">
        <v>15553</v>
      </c>
      <c r="E4916" s="68" t="s">
        <v>22486</v>
      </c>
      <c r="F4916" s="68" t="s">
        <v>15608</v>
      </c>
      <c r="G4916" s="68" t="s">
        <v>15609</v>
      </c>
      <c r="H4916" s="68">
        <v>-5.2572599999999996</v>
      </c>
      <c r="I4916" s="68">
        <v>39.811399999999999</v>
      </c>
      <c r="J4916" s="68">
        <v>80</v>
      </c>
      <c r="K4916" s="68">
        <v>3</v>
      </c>
      <c r="L4916" s="68">
        <f>COUNTIFS(Aéroports!$C$2:$C$5193,Aéroports!$C4916,Aéroports!$D$2:$D$5193,Aéroports!$D4916)</f>
        <v>1</v>
      </c>
      <c r="M4916" s="68" t="str">
        <f>IF(AND(Formulaire!$H$15=Aéroports!$E4916,--ISNUMBER(IFERROR(SEARCH(Formulaire!$H$16,$C4916,1),""))=1),MAX(M$1:M4915)+1,"")</f>
        <v/>
      </c>
      <c r="N4916" s="68" t="str">
        <f>IF(AND(Formulaire!$H$21=Aéroports!$E4916,--ISNUMBER(IFERROR(SEARCH(Formulaire!$H$22,$C4916,1),""))=1),MAX(N$1:N4915)+1,"")</f>
        <v/>
      </c>
      <c r="O4916" s="68" t="str">
        <f>IF(AND(Formulaire!$H$27=Aéroports!$E4916,--ISNUMBER(IFERROR(SEARCH(Formulaire!$H$28,$C4916,1),""))=1),MAX(O$1:O4915)+1,"")</f>
        <v/>
      </c>
      <c r="Q4916" s="91" t="str">
        <f>IFERROR(INDEX($C$2:$C$5193,MATCH(ROWS(M$2:M4916),M$2:M$5193,0)),"")</f>
        <v/>
      </c>
      <c r="R4916" s="70" t="str">
        <f>IFERROR(INDEX($C$2:$C$5193,MATCH(ROWS(N$2:N4916),N$2:N$5193,0)),"")</f>
        <v/>
      </c>
      <c r="S4916" s="92" t="str">
        <f>IFERROR(INDEX($C$2:$C$5193,MATCH(ROWS(O$2:O4916),O$2:O$5193,0)),"")</f>
        <v/>
      </c>
    </row>
    <row r="4917" spans="1:19" x14ac:dyDescent="0.25">
      <c r="A4917" s="69">
        <v>4060</v>
      </c>
      <c r="B4917" s="69" t="s">
        <v>15610</v>
      </c>
      <c r="C4917" s="69" t="s">
        <v>15611</v>
      </c>
      <c r="D4917" s="69" t="s">
        <v>15553</v>
      </c>
      <c r="E4917" s="69" t="s">
        <v>22486</v>
      </c>
      <c r="F4917" s="69" t="s">
        <v>15612</v>
      </c>
      <c r="G4917" s="69" t="s">
        <v>15613</v>
      </c>
      <c r="H4917" s="69">
        <v>-2.4580600000000001</v>
      </c>
      <c r="I4917" s="69">
        <v>34.822499999999998</v>
      </c>
      <c r="J4917" s="69">
        <v>5080</v>
      </c>
      <c r="K4917" s="69">
        <v>3</v>
      </c>
      <c r="L4917" s="69">
        <f>COUNTIFS(Aéroports!$C$2:$C$5193,Aéroports!$C4917,Aéroports!$D$2:$D$5193,Aéroports!$D4917)</f>
        <v>1</v>
      </c>
      <c r="M4917" s="69" t="str">
        <f>IF(AND(Formulaire!$H$15=Aéroports!$E4917,--ISNUMBER(IFERROR(SEARCH(Formulaire!$H$16,$C4917,1),""))=1),MAX(M$1:M4916)+1,"")</f>
        <v/>
      </c>
      <c r="N4917" s="69" t="str">
        <f>IF(AND(Formulaire!$H$21=Aéroports!$E4917,--ISNUMBER(IFERROR(SEARCH(Formulaire!$H$22,$C4917,1),""))=1),MAX(N$1:N4916)+1,"")</f>
        <v/>
      </c>
      <c r="O4917" s="69" t="str">
        <f>IF(AND(Formulaire!$H$27=Aéroports!$E4917,--ISNUMBER(IFERROR(SEARCH(Formulaire!$H$28,$C4917,1),""))=1),MAX(O$1:O4916)+1,"")</f>
        <v/>
      </c>
      <c r="Q4917" s="91" t="str">
        <f>IFERROR(INDEX($C$2:$C$5193,MATCH(ROWS(M$2:M4917),M$2:M$5193,0)),"")</f>
        <v/>
      </c>
      <c r="R4917" s="70" t="str">
        <f>IFERROR(INDEX($C$2:$C$5193,MATCH(ROWS(N$2:N4917),N$2:N$5193,0)),"")</f>
        <v/>
      </c>
      <c r="S4917" s="92" t="str">
        <f>IFERROR(INDEX($C$2:$C$5193,MATCH(ROWS(O$2:O4917),O$2:O$5193,0)),"")</f>
        <v/>
      </c>
    </row>
    <row r="4918" spans="1:19" x14ac:dyDescent="0.25">
      <c r="A4918" s="68">
        <v>5707</v>
      </c>
      <c r="B4918" s="68" t="s">
        <v>15614</v>
      </c>
      <c r="C4918" s="68" t="s">
        <v>15615</v>
      </c>
      <c r="D4918" s="68" t="s">
        <v>15553</v>
      </c>
      <c r="E4918" s="68" t="s">
        <v>22486</v>
      </c>
      <c r="F4918" s="68" t="s">
        <v>15616</v>
      </c>
      <c r="G4918" s="68" t="s">
        <v>15617</v>
      </c>
      <c r="H4918" s="68">
        <v>-3.6093000000000002</v>
      </c>
      <c r="I4918" s="68">
        <v>33.503500000000003</v>
      </c>
      <c r="J4918" s="68">
        <v>3800</v>
      </c>
      <c r="K4918" s="68">
        <v>3</v>
      </c>
      <c r="L4918" s="68">
        <f>COUNTIFS(Aéroports!$C$2:$C$5193,Aéroports!$C4918,Aéroports!$D$2:$D$5193,Aéroports!$D4918)</f>
        <v>1</v>
      </c>
      <c r="M4918" s="68" t="str">
        <f>IF(AND(Formulaire!$H$15=Aéroports!$E4918,--ISNUMBER(IFERROR(SEARCH(Formulaire!$H$16,$C4918,1),""))=1),MAX(M$1:M4917)+1,"")</f>
        <v/>
      </c>
      <c r="N4918" s="68" t="str">
        <f>IF(AND(Formulaire!$H$21=Aéroports!$E4918,--ISNUMBER(IFERROR(SEARCH(Formulaire!$H$22,$C4918,1),""))=1),MAX(N$1:N4917)+1,"")</f>
        <v/>
      </c>
      <c r="O4918" s="68" t="str">
        <f>IF(AND(Formulaire!$H$27=Aéroports!$E4918,--ISNUMBER(IFERROR(SEARCH(Formulaire!$H$28,$C4918,1),""))=1),MAX(O$1:O4917)+1,"")</f>
        <v/>
      </c>
      <c r="Q4918" s="91" t="str">
        <f>IFERROR(INDEX($C$2:$C$5193,MATCH(ROWS(M$2:M4918),M$2:M$5193,0)),"")</f>
        <v/>
      </c>
      <c r="R4918" s="70" t="str">
        <f>IFERROR(INDEX($C$2:$C$5193,MATCH(ROWS(N$2:N4918),N$2:N$5193,0)),"")</f>
        <v/>
      </c>
      <c r="S4918" s="92" t="str">
        <f>IFERROR(INDEX($C$2:$C$5193,MATCH(ROWS(O$2:O4918),O$2:O$5193,0)),"")</f>
        <v/>
      </c>
    </row>
    <row r="4919" spans="1:19" x14ac:dyDescent="0.25">
      <c r="A4919" s="69">
        <v>9831</v>
      </c>
      <c r="B4919" s="69" t="s">
        <v>15618</v>
      </c>
      <c r="C4919" s="69" t="s">
        <v>15619</v>
      </c>
      <c r="D4919" s="69" t="s">
        <v>15553</v>
      </c>
      <c r="E4919" s="69" t="s">
        <v>22486</v>
      </c>
      <c r="F4919" s="69" t="s">
        <v>15620</v>
      </c>
      <c r="G4919" s="69" t="s">
        <v>15621</v>
      </c>
      <c r="H4919" s="69">
        <v>-10.683</v>
      </c>
      <c r="I4919" s="69">
        <v>35.582999999999998</v>
      </c>
      <c r="J4919" s="69">
        <v>3445</v>
      </c>
      <c r="K4919" s="69">
        <v>3</v>
      </c>
      <c r="L4919" s="69">
        <f>COUNTIFS(Aéroports!$C$2:$C$5193,Aéroports!$C4919,Aéroports!$D$2:$D$5193,Aéroports!$D4919)</f>
        <v>1</v>
      </c>
      <c r="M4919" s="69" t="str">
        <f>IF(AND(Formulaire!$H$15=Aéroports!$E4919,--ISNUMBER(IFERROR(SEARCH(Formulaire!$H$16,$C4919,1),""))=1),MAX(M$1:M4918)+1,"")</f>
        <v/>
      </c>
      <c r="N4919" s="69" t="str">
        <f>IF(AND(Formulaire!$H$21=Aéroports!$E4919,--ISNUMBER(IFERROR(SEARCH(Formulaire!$H$22,$C4919,1),""))=1),MAX(N$1:N4918)+1,"")</f>
        <v/>
      </c>
      <c r="O4919" s="69" t="str">
        <f>IF(AND(Formulaire!$H$27=Aéroports!$E4919,--ISNUMBER(IFERROR(SEARCH(Formulaire!$H$28,$C4919,1),""))=1),MAX(O$1:O4918)+1,"")</f>
        <v/>
      </c>
      <c r="Q4919" s="91" t="str">
        <f>IFERROR(INDEX($C$2:$C$5193,MATCH(ROWS(M$2:M4919),M$2:M$5193,0)),"")</f>
        <v/>
      </c>
      <c r="R4919" s="70" t="str">
        <f>IFERROR(INDEX($C$2:$C$5193,MATCH(ROWS(N$2:N4919),N$2:N$5193,0)),"")</f>
        <v/>
      </c>
      <c r="S4919" s="92" t="str">
        <f>IFERROR(INDEX($C$2:$C$5193,MATCH(ROWS(O$2:O4919),O$2:O$5193,0)),"")</f>
        <v/>
      </c>
    </row>
    <row r="4920" spans="1:19" x14ac:dyDescent="0.25">
      <c r="A4920" s="68">
        <v>5708</v>
      </c>
      <c r="B4920" s="68" t="s">
        <v>15622</v>
      </c>
      <c r="C4920" s="68" t="s">
        <v>15623</v>
      </c>
      <c r="D4920" s="68" t="s">
        <v>15553</v>
      </c>
      <c r="E4920" s="68" t="s">
        <v>22486</v>
      </c>
      <c r="F4920" s="68" t="s">
        <v>15624</v>
      </c>
      <c r="G4920" s="68" t="s">
        <v>15625</v>
      </c>
      <c r="H4920" s="68">
        <v>-5.07639</v>
      </c>
      <c r="I4920" s="68">
        <v>32.833300000000001</v>
      </c>
      <c r="J4920" s="68">
        <v>3868</v>
      </c>
      <c r="K4920" s="68">
        <v>3</v>
      </c>
      <c r="L4920" s="68">
        <f>COUNTIFS(Aéroports!$C$2:$C$5193,Aéroports!$C4920,Aéroports!$D$2:$D$5193,Aéroports!$D4920)</f>
        <v>1</v>
      </c>
      <c r="M4920" s="68" t="str">
        <f>IF(AND(Formulaire!$H$15=Aéroports!$E4920,--ISNUMBER(IFERROR(SEARCH(Formulaire!$H$16,$C4920,1),""))=1),MAX(M$1:M4919)+1,"")</f>
        <v/>
      </c>
      <c r="N4920" s="68" t="str">
        <f>IF(AND(Formulaire!$H$21=Aéroports!$E4920,--ISNUMBER(IFERROR(SEARCH(Formulaire!$H$22,$C4920,1),""))=1),MAX(N$1:N4919)+1,"")</f>
        <v/>
      </c>
      <c r="O4920" s="68" t="str">
        <f>IF(AND(Formulaire!$H$27=Aéroports!$E4920,--ISNUMBER(IFERROR(SEARCH(Formulaire!$H$28,$C4920,1),""))=1),MAX(O$1:O4919)+1,"")</f>
        <v/>
      </c>
      <c r="Q4920" s="91" t="str">
        <f>IFERROR(INDEX($C$2:$C$5193,MATCH(ROWS(M$2:M4920),M$2:M$5193,0)),"")</f>
        <v/>
      </c>
      <c r="R4920" s="70" t="str">
        <f>IFERROR(INDEX($C$2:$C$5193,MATCH(ROWS(N$2:N4920),N$2:N$5193,0)),"")</f>
        <v/>
      </c>
      <c r="S4920" s="92" t="str">
        <f>IFERROR(INDEX($C$2:$C$5193,MATCH(ROWS(O$2:O4920),O$2:O$5193,0)),"")</f>
        <v/>
      </c>
    </row>
    <row r="4921" spans="1:19" x14ac:dyDescent="0.25">
      <c r="A4921" s="69">
        <v>1185</v>
      </c>
      <c r="B4921" s="69" t="s">
        <v>15626</v>
      </c>
      <c r="C4921" s="69" t="s">
        <v>15627</v>
      </c>
      <c r="D4921" s="69" t="s">
        <v>15553</v>
      </c>
      <c r="E4921" s="69" t="s">
        <v>22486</v>
      </c>
      <c r="F4921" s="69" t="s">
        <v>15628</v>
      </c>
      <c r="G4921" s="69" t="s">
        <v>15629</v>
      </c>
      <c r="H4921" s="69">
        <v>-5.0923600000000002</v>
      </c>
      <c r="I4921" s="69">
        <v>39.071199999999997</v>
      </c>
      <c r="J4921" s="69">
        <v>129</v>
      </c>
      <c r="K4921" s="69">
        <v>3</v>
      </c>
      <c r="L4921" s="69">
        <f>COUNTIFS(Aéroports!$C$2:$C$5193,Aéroports!$C4921,Aéroports!$D$2:$D$5193,Aéroports!$D4921)</f>
        <v>1</v>
      </c>
      <c r="M4921" s="69" t="str">
        <f>IF(AND(Formulaire!$H$15=Aéroports!$E4921,--ISNUMBER(IFERROR(SEARCH(Formulaire!$H$16,$C4921,1),""))=1),MAX(M$1:M4920)+1,"")</f>
        <v/>
      </c>
      <c r="N4921" s="69" t="str">
        <f>IF(AND(Formulaire!$H$21=Aéroports!$E4921,--ISNUMBER(IFERROR(SEARCH(Formulaire!$H$22,$C4921,1),""))=1),MAX(N$1:N4920)+1,"")</f>
        <v/>
      </c>
      <c r="O4921" s="69" t="str">
        <f>IF(AND(Formulaire!$H$27=Aéroports!$E4921,--ISNUMBER(IFERROR(SEARCH(Formulaire!$H$28,$C4921,1),""))=1),MAX(O$1:O4920)+1,"")</f>
        <v/>
      </c>
      <c r="Q4921" s="91" t="str">
        <f>IFERROR(INDEX($C$2:$C$5193,MATCH(ROWS(M$2:M4921),M$2:M$5193,0)),"")</f>
        <v/>
      </c>
      <c r="R4921" s="70" t="str">
        <f>IFERROR(INDEX($C$2:$C$5193,MATCH(ROWS(N$2:N4921),N$2:N$5193,0)),"")</f>
        <v/>
      </c>
      <c r="S4921" s="92" t="str">
        <f>IFERROR(INDEX($C$2:$C$5193,MATCH(ROWS(O$2:O4921),O$2:O$5193,0)),"")</f>
        <v/>
      </c>
    </row>
    <row r="4922" spans="1:19" x14ac:dyDescent="0.25">
      <c r="A4922" s="68">
        <v>1186</v>
      </c>
      <c r="B4922" s="68" t="s">
        <v>15630</v>
      </c>
      <c r="C4922" s="68" t="s">
        <v>15631</v>
      </c>
      <c r="D4922" s="68" t="s">
        <v>15553</v>
      </c>
      <c r="E4922" s="68" t="s">
        <v>22486</v>
      </c>
      <c r="F4922" s="68" t="s">
        <v>15632</v>
      </c>
      <c r="G4922" s="68" t="s">
        <v>15633</v>
      </c>
      <c r="H4922" s="68">
        <v>-6.2220199999999997</v>
      </c>
      <c r="I4922" s="68">
        <v>39.224899999999998</v>
      </c>
      <c r="J4922" s="68">
        <v>54</v>
      </c>
      <c r="K4922" s="68">
        <v>3</v>
      </c>
      <c r="L4922" s="68">
        <f>COUNTIFS(Aéroports!$C$2:$C$5193,Aéroports!$C4922,Aéroports!$D$2:$D$5193,Aéroports!$D4922)</f>
        <v>1</v>
      </c>
      <c r="M4922" s="68" t="str">
        <f>IF(AND(Formulaire!$H$15=Aéroports!$E4922,--ISNUMBER(IFERROR(SEARCH(Formulaire!$H$16,$C4922,1),""))=1),MAX(M$1:M4921)+1,"")</f>
        <v/>
      </c>
      <c r="N4922" s="68" t="str">
        <f>IF(AND(Formulaire!$H$21=Aéroports!$E4922,--ISNUMBER(IFERROR(SEARCH(Formulaire!$H$22,$C4922,1),""))=1),MAX(N$1:N4921)+1,"")</f>
        <v/>
      </c>
      <c r="O4922" s="68" t="str">
        <f>IF(AND(Formulaire!$H$27=Aéroports!$E4922,--ISNUMBER(IFERROR(SEARCH(Formulaire!$H$28,$C4922,1),""))=1),MAX(O$1:O4921)+1,"")</f>
        <v/>
      </c>
      <c r="Q4922" s="91" t="str">
        <f>IFERROR(INDEX($C$2:$C$5193,MATCH(ROWS(M$2:M4922),M$2:M$5193,0)),"")</f>
        <v/>
      </c>
      <c r="R4922" s="70" t="str">
        <f>IFERROR(INDEX($C$2:$C$5193,MATCH(ROWS(N$2:N4922),N$2:N$5193,0)),"")</f>
        <v/>
      </c>
      <c r="S4922" s="92" t="str">
        <f>IFERROR(INDEX($C$2:$C$5193,MATCH(ROWS(O$2:O4922),O$2:O$5193,0)),"")</f>
        <v/>
      </c>
    </row>
    <row r="4923" spans="1:19" x14ac:dyDescent="0.25">
      <c r="A4923" s="69">
        <v>997</v>
      </c>
      <c r="B4923" s="69" t="s">
        <v>4610</v>
      </c>
      <c r="C4923" s="69" t="s">
        <v>4611</v>
      </c>
      <c r="D4923" s="69" t="s">
        <v>4612</v>
      </c>
      <c r="E4923" s="69" t="s">
        <v>22375</v>
      </c>
      <c r="F4923" s="69" t="s">
        <v>4613</v>
      </c>
      <c r="G4923" s="69" t="s">
        <v>4614</v>
      </c>
      <c r="H4923" s="69">
        <v>13.847</v>
      </c>
      <c r="I4923" s="69">
        <v>20.8443</v>
      </c>
      <c r="J4923" s="69">
        <v>1788</v>
      </c>
      <c r="K4923" s="69">
        <v>1</v>
      </c>
      <c r="L4923" s="69">
        <f>COUNTIFS(Aéroports!$C$2:$C$5193,Aéroports!$C4923,Aéroports!$D$2:$D$5193,Aéroports!$D4923)</f>
        <v>1</v>
      </c>
      <c r="M4923" s="69" t="str">
        <f>IF(AND(Formulaire!$H$15=Aéroports!$E4923,--ISNUMBER(IFERROR(SEARCH(Formulaire!$H$16,$C4923,1),""))=1),MAX(M$1:M4922)+1,"")</f>
        <v/>
      </c>
      <c r="N4923" s="69" t="str">
        <f>IF(AND(Formulaire!$H$21=Aéroports!$E4923,--ISNUMBER(IFERROR(SEARCH(Formulaire!$H$22,$C4923,1),""))=1),MAX(N$1:N4922)+1,"")</f>
        <v/>
      </c>
      <c r="O4923" s="69" t="str">
        <f>IF(AND(Formulaire!$H$27=Aéroports!$E4923,--ISNUMBER(IFERROR(SEARCH(Formulaire!$H$28,$C4923,1),""))=1),MAX(O$1:O4922)+1,"")</f>
        <v/>
      </c>
      <c r="Q4923" s="91" t="str">
        <f>IFERROR(INDEX($C$2:$C$5193,MATCH(ROWS(M$2:M4923),M$2:M$5193,0)),"")</f>
        <v/>
      </c>
      <c r="R4923" s="70" t="str">
        <f>IFERROR(INDEX($C$2:$C$5193,MATCH(ROWS(N$2:N4923),N$2:N$5193,0)),"")</f>
        <v/>
      </c>
      <c r="S4923" s="92" t="str">
        <f>IFERROR(INDEX($C$2:$C$5193,MATCH(ROWS(O$2:O4923),O$2:O$5193,0)),"")</f>
        <v/>
      </c>
    </row>
    <row r="4924" spans="1:19" x14ac:dyDescent="0.25">
      <c r="A4924" s="68">
        <v>7413</v>
      </c>
      <c r="B4924" s="68" t="s">
        <v>4615</v>
      </c>
      <c r="C4924" s="68" t="s">
        <v>4616</v>
      </c>
      <c r="D4924" s="68" t="s">
        <v>4612</v>
      </c>
      <c r="E4924" s="68" t="s">
        <v>22375</v>
      </c>
      <c r="F4924" s="68" t="s">
        <v>4617</v>
      </c>
      <c r="G4924" s="68" t="s">
        <v>4618</v>
      </c>
      <c r="H4924" s="68">
        <v>11.034000000000001</v>
      </c>
      <c r="I4924" s="68">
        <v>20.274000000000001</v>
      </c>
      <c r="J4924" s="68">
        <v>1420</v>
      </c>
      <c r="K4924" s="68">
        <v>1</v>
      </c>
      <c r="L4924" s="68">
        <f>COUNTIFS(Aéroports!$C$2:$C$5193,Aéroports!$C4924,Aéroports!$D$2:$D$5193,Aéroports!$D4924)</f>
        <v>1</v>
      </c>
      <c r="M4924" s="68" t="str">
        <f>IF(AND(Formulaire!$H$15=Aéroports!$E4924,--ISNUMBER(IFERROR(SEARCH(Formulaire!$H$16,$C4924,1),""))=1),MAX(M$1:M4923)+1,"")</f>
        <v/>
      </c>
      <c r="N4924" s="68" t="str">
        <f>IF(AND(Formulaire!$H$21=Aéroports!$E4924,--ISNUMBER(IFERROR(SEARCH(Formulaire!$H$22,$C4924,1),""))=1),MAX(N$1:N4923)+1,"")</f>
        <v/>
      </c>
      <c r="O4924" s="68" t="str">
        <f>IF(AND(Formulaire!$H$27=Aéroports!$E4924,--ISNUMBER(IFERROR(SEARCH(Formulaire!$H$28,$C4924,1),""))=1),MAX(O$1:O4923)+1,"")</f>
        <v/>
      </c>
      <c r="Q4924" s="91" t="str">
        <f>IFERROR(INDEX($C$2:$C$5193,MATCH(ROWS(M$2:M4924),M$2:M$5193,0)),"")</f>
        <v/>
      </c>
      <c r="R4924" s="70" t="str">
        <f>IFERROR(INDEX($C$2:$C$5193,MATCH(ROWS(N$2:N4924),N$2:N$5193,0)),"")</f>
        <v/>
      </c>
      <c r="S4924" s="92" t="str">
        <f>IFERROR(INDEX($C$2:$C$5193,MATCH(ROWS(O$2:O4924),O$2:O$5193,0)),"")</f>
        <v/>
      </c>
    </row>
    <row r="4925" spans="1:19" x14ac:dyDescent="0.25">
      <c r="A4925" s="69">
        <v>1000</v>
      </c>
      <c r="B4925" s="69" t="s">
        <v>4619</v>
      </c>
      <c r="C4925" s="69" t="s">
        <v>4620</v>
      </c>
      <c r="D4925" s="69" t="s">
        <v>4612</v>
      </c>
      <c r="E4925" s="69" t="s">
        <v>22375</v>
      </c>
      <c r="F4925" s="69" t="s">
        <v>4621</v>
      </c>
      <c r="G4925" s="69" t="s">
        <v>4622</v>
      </c>
      <c r="H4925" s="69">
        <v>17.917100000000001</v>
      </c>
      <c r="I4925" s="69">
        <v>19.1111</v>
      </c>
      <c r="J4925" s="69">
        <v>771</v>
      </c>
      <c r="K4925" s="69">
        <v>1</v>
      </c>
      <c r="L4925" s="69">
        <f>COUNTIFS(Aéroports!$C$2:$C$5193,Aéroports!$C4925,Aéroports!$D$2:$D$5193,Aéroports!$D4925)</f>
        <v>1</v>
      </c>
      <c r="M4925" s="69" t="str">
        <f>IF(AND(Formulaire!$H$15=Aéroports!$E4925,--ISNUMBER(IFERROR(SEARCH(Formulaire!$H$16,$C4925,1),""))=1),MAX(M$1:M4924)+1,"")</f>
        <v/>
      </c>
      <c r="N4925" s="69" t="str">
        <f>IF(AND(Formulaire!$H$21=Aéroports!$E4925,--ISNUMBER(IFERROR(SEARCH(Formulaire!$H$22,$C4925,1),""))=1),MAX(N$1:N4924)+1,"")</f>
        <v/>
      </c>
      <c r="O4925" s="69" t="str">
        <f>IF(AND(Formulaire!$H$27=Aéroports!$E4925,--ISNUMBER(IFERROR(SEARCH(Formulaire!$H$28,$C4925,1),""))=1),MAX(O$1:O4924)+1,"")</f>
        <v/>
      </c>
      <c r="Q4925" s="91" t="str">
        <f>IFERROR(INDEX($C$2:$C$5193,MATCH(ROWS(M$2:M4925),M$2:M$5193,0)),"")</f>
        <v/>
      </c>
      <c r="R4925" s="70" t="str">
        <f>IFERROR(INDEX($C$2:$C$5193,MATCH(ROWS(N$2:N4925),N$2:N$5193,0)),"")</f>
        <v/>
      </c>
      <c r="S4925" s="92" t="str">
        <f>IFERROR(INDEX($C$2:$C$5193,MATCH(ROWS(O$2:O4925),O$2:O$5193,0)),"")</f>
        <v/>
      </c>
    </row>
    <row r="4926" spans="1:19" x14ac:dyDescent="0.25">
      <c r="A4926" s="68">
        <v>998</v>
      </c>
      <c r="B4926" s="68" t="s">
        <v>4623</v>
      </c>
      <c r="C4926" s="68" t="s">
        <v>4624</v>
      </c>
      <c r="D4926" s="68" t="s">
        <v>4612</v>
      </c>
      <c r="E4926" s="68" t="s">
        <v>22375</v>
      </c>
      <c r="F4926" s="68" t="s">
        <v>4625</v>
      </c>
      <c r="G4926" s="68" t="s">
        <v>4626</v>
      </c>
      <c r="H4926" s="68">
        <v>8.6244099999999992</v>
      </c>
      <c r="I4926" s="68">
        <v>16.071400000000001</v>
      </c>
      <c r="J4926" s="68">
        <v>1407</v>
      </c>
      <c r="K4926" s="68">
        <v>1</v>
      </c>
      <c r="L4926" s="68">
        <f>COUNTIFS(Aéroports!$C$2:$C$5193,Aéroports!$C4926,Aéroports!$D$2:$D$5193,Aéroports!$D4926)</f>
        <v>1</v>
      </c>
      <c r="M4926" s="68" t="str">
        <f>IF(AND(Formulaire!$H$15=Aéroports!$E4926,--ISNUMBER(IFERROR(SEARCH(Formulaire!$H$16,$C4926,1),""))=1),MAX(M$1:M4925)+1,"")</f>
        <v/>
      </c>
      <c r="N4926" s="68" t="str">
        <f>IF(AND(Formulaire!$H$21=Aéroports!$E4926,--ISNUMBER(IFERROR(SEARCH(Formulaire!$H$22,$C4926,1),""))=1),MAX(N$1:N4925)+1,"")</f>
        <v/>
      </c>
      <c r="O4926" s="68" t="str">
        <f>IF(AND(Formulaire!$H$27=Aéroports!$E4926,--ISNUMBER(IFERROR(SEARCH(Formulaire!$H$28,$C4926,1),""))=1),MAX(O$1:O4925)+1,"")</f>
        <v/>
      </c>
      <c r="Q4926" s="91" t="str">
        <f>IFERROR(INDEX($C$2:$C$5193,MATCH(ROWS(M$2:M4926),M$2:M$5193,0)),"")</f>
        <v/>
      </c>
      <c r="R4926" s="70" t="str">
        <f>IFERROR(INDEX($C$2:$C$5193,MATCH(ROWS(N$2:N4926),N$2:N$5193,0)),"")</f>
        <v/>
      </c>
      <c r="S4926" s="92" t="str">
        <f>IFERROR(INDEX($C$2:$C$5193,MATCH(ROWS(O$2:O4926),O$2:O$5193,0)),"")</f>
        <v/>
      </c>
    </row>
    <row r="4927" spans="1:19" x14ac:dyDescent="0.25">
      <c r="A4927" s="69">
        <v>999</v>
      </c>
      <c r="B4927" s="69" t="s">
        <v>4627</v>
      </c>
      <c r="C4927" s="69" t="s">
        <v>4628</v>
      </c>
      <c r="D4927" s="69" t="s">
        <v>4612</v>
      </c>
      <c r="E4927" s="69" t="s">
        <v>22375</v>
      </c>
      <c r="F4927" s="69" t="s">
        <v>4629</v>
      </c>
      <c r="G4927" s="69" t="s">
        <v>4630</v>
      </c>
      <c r="H4927" s="69">
        <v>12.133699999999999</v>
      </c>
      <c r="I4927" s="69">
        <v>15.034000000000001</v>
      </c>
      <c r="J4927" s="69">
        <v>968</v>
      </c>
      <c r="K4927" s="69">
        <v>1</v>
      </c>
      <c r="L4927" s="69">
        <f>COUNTIFS(Aéroports!$C$2:$C$5193,Aéroports!$C4927,Aéroports!$D$2:$D$5193,Aéroports!$D4927)</f>
        <v>1</v>
      </c>
      <c r="M4927" s="69" t="str">
        <f>IF(AND(Formulaire!$H$15=Aéroports!$E4927,--ISNUMBER(IFERROR(SEARCH(Formulaire!$H$16,$C4927,1),""))=1),MAX(M$1:M4926)+1,"")</f>
        <v/>
      </c>
      <c r="N4927" s="69" t="str">
        <f>IF(AND(Formulaire!$H$21=Aéroports!$E4927,--ISNUMBER(IFERROR(SEARCH(Formulaire!$H$22,$C4927,1),""))=1),MAX(N$1:N4926)+1,"")</f>
        <v/>
      </c>
      <c r="O4927" s="69" t="str">
        <f>IF(AND(Formulaire!$H$27=Aéroports!$E4927,--ISNUMBER(IFERROR(SEARCH(Formulaire!$H$28,$C4927,1),""))=1),MAX(O$1:O4926)+1,"")</f>
        <v/>
      </c>
      <c r="Q4927" s="91" t="str">
        <f>IFERROR(INDEX($C$2:$C$5193,MATCH(ROWS(M$2:M4927),M$2:M$5193,0)),"")</f>
        <v/>
      </c>
      <c r="R4927" s="70" t="str">
        <f>IFERROR(INDEX($C$2:$C$5193,MATCH(ROWS(N$2:N4927),N$2:N$5193,0)),"")</f>
        <v/>
      </c>
      <c r="S4927" s="92" t="str">
        <f>IFERROR(INDEX($C$2:$C$5193,MATCH(ROWS(O$2:O4927),O$2:O$5193,0)),"")</f>
        <v/>
      </c>
    </row>
    <row r="4928" spans="1:19" x14ac:dyDescent="0.25">
      <c r="A4928" s="68">
        <v>5639</v>
      </c>
      <c r="B4928" s="68" t="s">
        <v>4631</v>
      </c>
      <c r="C4928" s="68" t="s">
        <v>4632</v>
      </c>
      <c r="D4928" s="68" t="s">
        <v>4612</v>
      </c>
      <c r="E4928" s="68" t="s">
        <v>22375</v>
      </c>
      <c r="F4928" s="68" t="s">
        <v>4633</v>
      </c>
      <c r="G4928" s="68" t="s">
        <v>4634</v>
      </c>
      <c r="H4928" s="68">
        <v>9.1444399999999995</v>
      </c>
      <c r="I4928" s="68">
        <v>18.374400000000001</v>
      </c>
      <c r="J4928" s="68">
        <v>1198</v>
      </c>
      <c r="K4928" s="68">
        <v>1</v>
      </c>
      <c r="L4928" s="68">
        <f>COUNTIFS(Aéroports!$C$2:$C$5193,Aéroports!$C4928,Aéroports!$D$2:$D$5193,Aéroports!$D4928)</f>
        <v>1</v>
      </c>
      <c r="M4928" s="68" t="str">
        <f>IF(AND(Formulaire!$H$15=Aéroports!$E4928,--ISNUMBER(IFERROR(SEARCH(Formulaire!$H$16,$C4928,1),""))=1),MAX(M$1:M4927)+1,"")</f>
        <v/>
      </c>
      <c r="N4928" s="68" t="str">
        <f>IF(AND(Formulaire!$H$21=Aéroports!$E4928,--ISNUMBER(IFERROR(SEARCH(Formulaire!$H$22,$C4928,1),""))=1),MAX(N$1:N4927)+1,"")</f>
        <v/>
      </c>
      <c r="O4928" s="68" t="str">
        <f>IF(AND(Formulaire!$H$27=Aéroports!$E4928,--ISNUMBER(IFERROR(SEARCH(Formulaire!$H$28,$C4928,1),""))=1),MAX(O$1:O4927)+1,"")</f>
        <v/>
      </c>
      <c r="Q4928" s="91" t="str">
        <f>IFERROR(INDEX($C$2:$C$5193,MATCH(ROWS(M$2:M4928),M$2:M$5193,0)),"")</f>
        <v/>
      </c>
      <c r="R4928" s="70" t="str">
        <f>IFERROR(INDEX($C$2:$C$5193,MATCH(ROWS(N$2:N4928),N$2:N$5193,0)),"")</f>
        <v/>
      </c>
      <c r="S4928" s="92" t="str">
        <f>IFERROR(INDEX($C$2:$C$5193,MATCH(ROWS(O$2:O4928),O$2:O$5193,0)),"")</f>
        <v/>
      </c>
    </row>
    <row r="4929" spans="1:19" x14ac:dyDescent="0.25">
      <c r="A4929" s="69">
        <v>3157</v>
      </c>
      <c r="B4929" s="69" t="s">
        <v>15639</v>
      </c>
      <c r="C4929" s="69" t="s">
        <v>15635</v>
      </c>
      <c r="D4929" s="69" t="s">
        <v>15636</v>
      </c>
      <c r="E4929" s="69" t="s">
        <v>22487</v>
      </c>
      <c r="F4929" s="69" t="s">
        <v>15640</v>
      </c>
      <c r="G4929" s="69" t="s">
        <v>15641</v>
      </c>
      <c r="H4929" s="69">
        <v>13.912599999999999</v>
      </c>
      <c r="I4929" s="69">
        <v>100.607</v>
      </c>
      <c r="J4929" s="69">
        <v>9</v>
      </c>
      <c r="K4929" s="69">
        <v>7</v>
      </c>
      <c r="L4929" s="69">
        <f>COUNTIFS(Aéroports!$C$2:$C$5193,Aéroports!$C4929,Aéroports!$D$2:$D$5193,Aéroports!$D4929)</f>
        <v>1</v>
      </c>
      <c r="M4929" s="69" t="str">
        <f>IF(AND(Formulaire!$H$15=Aéroports!$E4929,--ISNUMBER(IFERROR(SEARCH(Formulaire!$H$16,$C4929,1),""))=1),MAX(M$1:M4928)+1,"")</f>
        <v/>
      </c>
      <c r="N4929" s="69" t="str">
        <f>IF(AND(Formulaire!$H$21=Aéroports!$E4929,--ISNUMBER(IFERROR(SEARCH(Formulaire!$H$22,$C4929,1),""))=1),MAX(N$1:N4928)+1,"")</f>
        <v/>
      </c>
      <c r="O4929" s="69" t="str">
        <f>IF(AND(Formulaire!$H$27=Aéroports!$E4929,--ISNUMBER(IFERROR(SEARCH(Formulaire!$H$28,$C4929,1),""))=1),MAX(O$1:O4928)+1,"")</f>
        <v/>
      </c>
      <c r="Q4929" s="91" t="str">
        <f>IFERROR(INDEX($C$2:$C$5193,MATCH(ROWS(M$2:M4929),M$2:M$5193,0)),"")</f>
        <v/>
      </c>
      <c r="R4929" s="70" t="str">
        <f>IFERROR(INDEX($C$2:$C$5193,MATCH(ROWS(N$2:N4929),N$2:N$5193,0)),"")</f>
        <v/>
      </c>
      <c r="S4929" s="92" t="str">
        <f>IFERROR(INDEX($C$2:$C$5193,MATCH(ROWS(O$2:O4929),O$2:O$5193,0)),"")</f>
        <v/>
      </c>
    </row>
    <row r="4930" spans="1:19" x14ac:dyDescent="0.25">
      <c r="A4930" s="68">
        <v>4133</v>
      </c>
      <c r="B4930" s="68" t="s">
        <v>15642</v>
      </c>
      <c r="C4930" s="68" t="s">
        <v>15643</v>
      </c>
      <c r="D4930" s="68" t="s">
        <v>15636</v>
      </c>
      <c r="E4930" s="68" t="s">
        <v>22487</v>
      </c>
      <c r="F4930" s="68" t="s">
        <v>15644</v>
      </c>
      <c r="G4930" s="68" t="s">
        <v>15645</v>
      </c>
      <c r="H4930" s="68">
        <v>15.2295</v>
      </c>
      <c r="I4930" s="68">
        <v>103.253</v>
      </c>
      <c r="J4930" s="68">
        <v>590</v>
      </c>
      <c r="K4930" s="68">
        <v>7</v>
      </c>
      <c r="L4930" s="68">
        <f>COUNTIFS(Aéroports!$C$2:$C$5193,Aéroports!$C4930,Aéroports!$D$2:$D$5193,Aéroports!$D4930)</f>
        <v>1</v>
      </c>
      <c r="M4930" s="68" t="str">
        <f>IF(AND(Formulaire!$H$15=Aéroports!$E4930,--ISNUMBER(IFERROR(SEARCH(Formulaire!$H$16,$C4930,1),""))=1),MAX(M$1:M4929)+1,"")</f>
        <v/>
      </c>
      <c r="N4930" s="68" t="str">
        <f>IF(AND(Formulaire!$H$21=Aéroports!$E4930,--ISNUMBER(IFERROR(SEARCH(Formulaire!$H$22,$C4930,1),""))=1),MAX(N$1:N4929)+1,"")</f>
        <v/>
      </c>
      <c r="O4930" s="68" t="str">
        <f>IF(AND(Formulaire!$H$27=Aéroports!$E4930,--ISNUMBER(IFERROR(SEARCH(Formulaire!$H$28,$C4930,1),""))=1),MAX(O$1:O4929)+1,"")</f>
        <v/>
      </c>
      <c r="Q4930" s="91" t="str">
        <f>IFERROR(INDEX($C$2:$C$5193,MATCH(ROWS(M$2:M4930),M$2:M$5193,0)),"")</f>
        <v/>
      </c>
      <c r="R4930" s="70" t="str">
        <f>IFERROR(INDEX($C$2:$C$5193,MATCH(ROWS(N$2:N4930),N$2:N$5193,0)),"")</f>
        <v/>
      </c>
      <c r="S4930" s="92" t="str">
        <f>IFERROR(INDEX($C$2:$C$5193,MATCH(ROWS(O$2:O4930),O$2:O$5193,0)),"")</f>
        <v/>
      </c>
    </row>
    <row r="4931" spans="1:19" x14ac:dyDescent="0.25">
      <c r="A4931" s="69">
        <v>3931</v>
      </c>
      <c r="B4931" s="69" t="s">
        <v>15646</v>
      </c>
      <c r="C4931" s="69" t="s">
        <v>15647</v>
      </c>
      <c r="D4931" s="69" t="s">
        <v>15636</v>
      </c>
      <c r="E4931" s="69" t="s">
        <v>22487</v>
      </c>
      <c r="F4931" s="69" t="s">
        <v>15648</v>
      </c>
      <c r="G4931" s="69" t="s">
        <v>15649</v>
      </c>
      <c r="H4931" s="69">
        <v>18.7668</v>
      </c>
      <c r="I4931" s="69">
        <v>98.962599999999995</v>
      </c>
      <c r="J4931" s="69">
        <v>1036</v>
      </c>
      <c r="K4931" s="69">
        <v>7</v>
      </c>
      <c r="L4931" s="69">
        <f>COUNTIFS(Aéroports!$C$2:$C$5193,Aéroports!$C4931,Aéroports!$D$2:$D$5193,Aéroports!$D4931)</f>
        <v>1</v>
      </c>
      <c r="M4931" s="69" t="str">
        <f>IF(AND(Formulaire!$H$15=Aéroports!$E4931,--ISNUMBER(IFERROR(SEARCH(Formulaire!$H$16,$C4931,1),""))=1),MAX(M$1:M4930)+1,"")</f>
        <v/>
      </c>
      <c r="N4931" s="69" t="str">
        <f>IF(AND(Formulaire!$H$21=Aéroports!$E4931,--ISNUMBER(IFERROR(SEARCH(Formulaire!$H$22,$C4931,1),""))=1),MAX(N$1:N4930)+1,"")</f>
        <v/>
      </c>
      <c r="O4931" s="69" t="str">
        <f>IF(AND(Formulaire!$H$27=Aéroports!$E4931,--ISNUMBER(IFERROR(SEARCH(Formulaire!$H$28,$C4931,1),""))=1),MAX(O$1:O4930)+1,"")</f>
        <v/>
      </c>
      <c r="Q4931" s="91" t="str">
        <f>IFERROR(INDEX($C$2:$C$5193,MATCH(ROWS(M$2:M4931),M$2:M$5193,0)),"")</f>
        <v/>
      </c>
      <c r="R4931" s="70" t="str">
        <f>IFERROR(INDEX($C$2:$C$5193,MATCH(ROWS(N$2:N4931),N$2:N$5193,0)),"")</f>
        <v/>
      </c>
      <c r="S4931" s="92" t="str">
        <f>IFERROR(INDEX($C$2:$C$5193,MATCH(ROWS(O$2:O4931),O$2:O$5193,0)),"")</f>
        <v/>
      </c>
    </row>
    <row r="4932" spans="1:19" x14ac:dyDescent="0.25">
      <c r="A4932" s="68">
        <v>3932</v>
      </c>
      <c r="B4932" s="68" t="s">
        <v>15650</v>
      </c>
      <c r="C4932" s="68" t="s">
        <v>15651</v>
      </c>
      <c r="D4932" s="68" t="s">
        <v>15636</v>
      </c>
      <c r="E4932" s="68" t="s">
        <v>22487</v>
      </c>
      <c r="F4932" s="68" t="s">
        <v>15652</v>
      </c>
      <c r="G4932" s="68" t="s">
        <v>15653</v>
      </c>
      <c r="H4932" s="68">
        <v>19.952300000000001</v>
      </c>
      <c r="I4932" s="68">
        <v>99.882900000000006</v>
      </c>
      <c r="J4932" s="68">
        <v>1280</v>
      </c>
      <c r="K4932" s="68">
        <v>7</v>
      </c>
      <c r="L4932" s="68">
        <f>COUNTIFS(Aéroports!$C$2:$C$5193,Aéroports!$C4932,Aéroports!$D$2:$D$5193,Aéroports!$D4932)</f>
        <v>1</v>
      </c>
      <c r="M4932" s="68" t="str">
        <f>IF(AND(Formulaire!$H$15=Aéroports!$E4932,--ISNUMBER(IFERROR(SEARCH(Formulaire!$H$16,$C4932,1),""))=1),MAX(M$1:M4931)+1,"")</f>
        <v/>
      </c>
      <c r="N4932" s="68" t="str">
        <f>IF(AND(Formulaire!$H$21=Aéroports!$E4932,--ISNUMBER(IFERROR(SEARCH(Formulaire!$H$22,$C4932,1),""))=1),MAX(N$1:N4931)+1,"")</f>
        <v/>
      </c>
      <c r="O4932" s="68" t="str">
        <f>IF(AND(Formulaire!$H$27=Aéroports!$E4932,--ISNUMBER(IFERROR(SEARCH(Formulaire!$H$28,$C4932,1),""))=1),MAX(O$1:O4931)+1,"")</f>
        <v/>
      </c>
      <c r="Q4932" s="91" t="str">
        <f>IFERROR(INDEX($C$2:$C$5193,MATCH(ROWS(M$2:M4932),M$2:M$5193,0)),"")</f>
        <v/>
      </c>
      <c r="R4932" s="70" t="str">
        <f>IFERROR(INDEX($C$2:$C$5193,MATCH(ROWS(N$2:N4932),N$2:N$5193,0)),"")</f>
        <v/>
      </c>
      <c r="S4932" s="92" t="str">
        <f>IFERROR(INDEX($C$2:$C$5193,MATCH(ROWS(O$2:O4932),O$2:O$5193,0)),"")</f>
        <v/>
      </c>
    </row>
    <row r="4933" spans="1:19" x14ac:dyDescent="0.25">
      <c r="A4933" s="69">
        <v>4300</v>
      </c>
      <c r="B4933" s="69" t="s">
        <v>15654</v>
      </c>
      <c r="C4933" s="69" t="s">
        <v>15655</v>
      </c>
      <c r="D4933" s="69" t="s">
        <v>15636</v>
      </c>
      <c r="E4933" s="69" t="s">
        <v>22487</v>
      </c>
      <c r="F4933" s="69" t="s">
        <v>15656</v>
      </c>
      <c r="G4933" s="69" t="s">
        <v>15657</v>
      </c>
      <c r="H4933" s="69">
        <v>10.7112</v>
      </c>
      <c r="I4933" s="69">
        <v>99.361699999999999</v>
      </c>
      <c r="J4933" s="69">
        <v>18</v>
      </c>
      <c r="K4933" s="69">
        <v>7</v>
      </c>
      <c r="L4933" s="69">
        <f>COUNTIFS(Aéroports!$C$2:$C$5193,Aéroports!$C4933,Aéroports!$D$2:$D$5193,Aéroports!$D4933)</f>
        <v>1</v>
      </c>
      <c r="M4933" s="69" t="str">
        <f>IF(AND(Formulaire!$H$15=Aéroports!$E4933,--ISNUMBER(IFERROR(SEARCH(Formulaire!$H$16,$C4933,1),""))=1),MAX(M$1:M4932)+1,"")</f>
        <v/>
      </c>
      <c r="N4933" s="69" t="str">
        <f>IF(AND(Formulaire!$H$21=Aéroports!$E4933,--ISNUMBER(IFERROR(SEARCH(Formulaire!$H$22,$C4933,1),""))=1),MAX(N$1:N4932)+1,"")</f>
        <v/>
      </c>
      <c r="O4933" s="69" t="str">
        <f>IF(AND(Formulaire!$H$27=Aéroports!$E4933,--ISNUMBER(IFERROR(SEARCH(Formulaire!$H$28,$C4933,1),""))=1),MAX(O$1:O4932)+1,"")</f>
        <v/>
      </c>
      <c r="Q4933" s="91" t="str">
        <f>IFERROR(INDEX($C$2:$C$5193,MATCH(ROWS(M$2:M4933),M$2:M$5193,0)),"")</f>
        <v/>
      </c>
      <c r="R4933" s="70" t="str">
        <f>IFERROR(INDEX($C$2:$C$5193,MATCH(ROWS(N$2:N4933),N$2:N$5193,0)),"")</f>
        <v/>
      </c>
      <c r="S4933" s="92" t="str">
        <f>IFERROR(INDEX($C$2:$C$5193,MATCH(ROWS(O$2:O4933),O$2:O$5193,0)),"")</f>
        <v/>
      </c>
    </row>
    <row r="4934" spans="1:19" x14ac:dyDescent="0.25">
      <c r="A4934" s="68">
        <v>3181</v>
      </c>
      <c r="B4934" s="68" t="s">
        <v>15658</v>
      </c>
      <c r="C4934" s="68" t="s">
        <v>15659</v>
      </c>
      <c r="D4934" s="68" t="s">
        <v>15636</v>
      </c>
      <c r="E4934" s="68" t="s">
        <v>22487</v>
      </c>
      <c r="F4934" s="68" t="s">
        <v>15660</v>
      </c>
      <c r="G4934" s="68" t="s">
        <v>15661</v>
      </c>
      <c r="H4934" s="68">
        <v>6.9332099999999999</v>
      </c>
      <c r="I4934" s="68">
        <v>100.393</v>
      </c>
      <c r="J4934" s="68">
        <v>90</v>
      </c>
      <c r="K4934" s="68">
        <v>7</v>
      </c>
      <c r="L4934" s="68">
        <f>COUNTIFS(Aéroports!$C$2:$C$5193,Aéroports!$C4934,Aéroports!$D$2:$D$5193,Aéroports!$D4934)</f>
        <v>1</v>
      </c>
      <c r="M4934" s="68" t="str">
        <f>IF(AND(Formulaire!$H$15=Aéroports!$E4934,--ISNUMBER(IFERROR(SEARCH(Formulaire!$H$16,$C4934,1),""))=1),MAX(M$1:M4933)+1,"")</f>
        <v/>
      </c>
      <c r="N4934" s="68" t="str">
        <f>IF(AND(Formulaire!$H$21=Aéroports!$E4934,--ISNUMBER(IFERROR(SEARCH(Formulaire!$H$22,$C4934,1),""))=1),MAX(N$1:N4933)+1,"")</f>
        <v/>
      </c>
      <c r="O4934" s="68" t="str">
        <f>IF(AND(Formulaire!$H$27=Aéroports!$E4934,--ISNUMBER(IFERROR(SEARCH(Formulaire!$H$28,$C4934,1),""))=1),MAX(O$1:O4933)+1,"")</f>
        <v/>
      </c>
      <c r="Q4934" s="91" t="str">
        <f>IFERROR(INDEX($C$2:$C$5193,MATCH(ROWS(M$2:M4934),M$2:M$5193,0)),"")</f>
        <v/>
      </c>
      <c r="R4934" s="70" t="str">
        <f>IFERROR(INDEX($C$2:$C$5193,MATCH(ROWS(N$2:N4934),N$2:N$5193,0)),"")</f>
        <v/>
      </c>
      <c r="S4934" s="92" t="str">
        <f>IFERROR(INDEX($C$2:$C$5193,MATCH(ROWS(O$2:O4934),O$2:O$5193,0)),"")</f>
        <v/>
      </c>
    </row>
    <row r="4935" spans="1:19" x14ac:dyDescent="0.25">
      <c r="A4935" s="69">
        <v>3938</v>
      </c>
      <c r="B4935" s="69" t="s">
        <v>15662</v>
      </c>
      <c r="C4935" s="69" t="s">
        <v>15663</v>
      </c>
      <c r="D4935" s="69" t="s">
        <v>15636</v>
      </c>
      <c r="E4935" s="69" t="s">
        <v>22487</v>
      </c>
      <c r="F4935" s="69" t="s">
        <v>15664</v>
      </c>
      <c r="G4935" s="69" t="s">
        <v>15665</v>
      </c>
      <c r="H4935" s="69">
        <v>16.4666</v>
      </c>
      <c r="I4935" s="69">
        <v>102.78400000000001</v>
      </c>
      <c r="J4935" s="69">
        <v>670</v>
      </c>
      <c r="K4935" s="69">
        <v>7</v>
      </c>
      <c r="L4935" s="69">
        <f>COUNTIFS(Aéroports!$C$2:$C$5193,Aéroports!$C4935,Aéroports!$D$2:$D$5193,Aéroports!$D4935)</f>
        <v>1</v>
      </c>
      <c r="M4935" s="69" t="str">
        <f>IF(AND(Formulaire!$H$15=Aéroports!$E4935,--ISNUMBER(IFERROR(SEARCH(Formulaire!$H$16,$C4935,1),""))=1),MAX(M$1:M4934)+1,"")</f>
        <v/>
      </c>
      <c r="N4935" s="69" t="str">
        <f>IF(AND(Formulaire!$H$21=Aéroports!$E4935,--ISNUMBER(IFERROR(SEARCH(Formulaire!$H$22,$C4935,1),""))=1),MAX(N$1:N4934)+1,"")</f>
        <v/>
      </c>
      <c r="O4935" s="69" t="str">
        <f>IF(AND(Formulaire!$H$27=Aéroports!$E4935,--ISNUMBER(IFERROR(SEARCH(Formulaire!$H$28,$C4935,1),""))=1),MAX(O$1:O4934)+1,"")</f>
        <v/>
      </c>
      <c r="Q4935" s="91" t="str">
        <f>IFERROR(INDEX($C$2:$C$5193,MATCH(ROWS(M$2:M4935),M$2:M$5193,0)),"")</f>
        <v/>
      </c>
      <c r="R4935" s="70" t="str">
        <f>IFERROR(INDEX($C$2:$C$5193,MATCH(ROWS(N$2:N4935),N$2:N$5193,0)),"")</f>
        <v/>
      </c>
      <c r="S4935" s="92" t="str">
        <f>IFERROR(INDEX($C$2:$C$5193,MATCH(ROWS(O$2:O4935),O$2:O$5193,0)),"")</f>
        <v/>
      </c>
    </row>
    <row r="4936" spans="1:19" x14ac:dyDescent="0.25">
      <c r="A4936" s="68">
        <v>3177</v>
      </c>
      <c r="B4936" s="68" t="s">
        <v>15666</v>
      </c>
      <c r="C4936" s="68" t="s">
        <v>15667</v>
      </c>
      <c r="D4936" s="68" t="s">
        <v>15636</v>
      </c>
      <c r="E4936" s="68" t="s">
        <v>22487</v>
      </c>
      <c r="F4936" s="68" t="s">
        <v>15668</v>
      </c>
      <c r="G4936" s="68" t="s">
        <v>15669</v>
      </c>
      <c r="H4936" s="68">
        <v>9.5477900000000009</v>
      </c>
      <c r="I4936" s="68">
        <v>100.062</v>
      </c>
      <c r="J4936" s="68">
        <v>64</v>
      </c>
      <c r="K4936" s="68">
        <v>7</v>
      </c>
      <c r="L4936" s="68">
        <f>COUNTIFS(Aéroports!$C$2:$C$5193,Aéroports!$C4936,Aéroports!$D$2:$D$5193,Aéroports!$D4936)</f>
        <v>1</v>
      </c>
      <c r="M4936" s="68" t="str">
        <f>IF(AND(Formulaire!$H$15=Aéroports!$E4936,--ISNUMBER(IFERROR(SEARCH(Formulaire!$H$16,$C4936,1),""))=1),MAX(M$1:M4935)+1,"")</f>
        <v/>
      </c>
      <c r="N4936" s="68" t="str">
        <f>IF(AND(Formulaire!$H$21=Aéroports!$E4936,--ISNUMBER(IFERROR(SEARCH(Formulaire!$H$22,$C4936,1),""))=1),MAX(N$1:N4935)+1,"")</f>
        <v/>
      </c>
      <c r="O4936" s="68" t="str">
        <f>IF(AND(Formulaire!$H$27=Aéroports!$E4936,--ISNUMBER(IFERROR(SEARCH(Formulaire!$H$28,$C4936,1),""))=1),MAX(O$1:O4935)+1,"")</f>
        <v/>
      </c>
      <c r="Q4936" s="91" t="str">
        <f>IFERROR(INDEX($C$2:$C$5193,MATCH(ROWS(M$2:M4936),M$2:M$5193,0)),"")</f>
        <v/>
      </c>
      <c r="R4936" s="70" t="str">
        <f>IFERROR(INDEX($C$2:$C$5193,MATCH(ROWS(N$2:N4936),N$2:N$5193,0)),"")</f>
        <v/>
      </c>
      <c r="S4936" s="92" t="str">
        <f>IFERROR(INDEX($C$2:$C$5193,MATCH(ROWS(O$2:O4936),O$2:O$5193,0)),"")</f>
        <v/>
      </c>
    </row>
    <row r="4937" spans="1:19" x14ac:dyDescent="0.25">
      <c r="A4937" s="69">
        <v>3174</v>
      </c>
      <c r="B4937" s="69" t="s">
        <v>15670</v>
      </c>
      <c r="C4937" s="69" t="s">
        <v>15671</v>
      </c>
      <c r="D4937" s="69" t="s">
        <v>15636</v>
      </c>
      <c r="E4937" s="69" t="s">
        <v>22487</v>
      </c>
      <c r="F4937" s="69" t="s">
        <v>15672</v>
      </c>
      <c r="G4937" s="69" t="s">
        <v>15673</v>
      </c>
      <c r="H4937" s="69">
        <v>8.0991199999999992</v>
      </c>
      <c r="I4937" s="69">
        <v>98.986199999999997</v>
      </c>
      <c r="J4937" s="69">
        <v>82</v>
      </c>
      <c r="K4937" s="69">
        <v>7</v>
      </c>
      <c r="L4937" s="69">
        <f>COUNTIFS(Aéroports!$C$2:$C$5193,Aéroports!$C4937,Aéroports!$D$2:$D$5193,Aéroports!$D4937)</f>
        <v>1</v>
      </c>
      <c r="M4937" s="69" t="str">
        <f>IF(AND(Formulaire!$H$15=Aéroports!$E4937,--ISNUMBER(IFERROR(SEARCH(Formulaire!$H$16,$C4937,1),""))=1),MAX(M$1:M4936)+1,"")</f>
        <v/>
      </c>
      <c r="N4937" s="69" t="str">
        <f>IF(AND(Formulaire!$H$21=Aéroports!$E4937,--ISNUMBER(IFERROR(SEARCH(Formulaire!$H$22,$C4937,1),""))=1),MAX(N$1:N4936)+1,"")</f>
        <v/>
      </c>
      <c r="O4937" s="69" t="str">
        <f>IF(AND(Formulaire!$H$27=Aéroports!$E4937,--ISNUMBER(IFERROR(SEARCH(Formulaire!$H$28,$C4937,1),""))=1),MAX(O$1:O4936)+1,"")</f>
        <v/>
      </c>
      <c r="Q4937" s="91" t="str">
        <f>IFERROR(INDEX($C$2:$C$5193,MATCH(ROWS(M$2:M4937),M$2:M$5193,0)),"")</f>
        <v/>
      </c>
      <c r="R4937" s="70" t="str">
        <f>IFERROR(INDEX($C$2:$C$5193,MATCH(ROWS(N$2:N4937),N$2:N$5193,0)),"")</f>
        <v/>
      </c>
      <c r="S4937" s="92" t="str">
        <f>IFERROR(INDEX($C$2:$C$5193,MATCH(ROWS(O$2:O4937),O$2:O$5193,0)),"")</f>
        <v/>
      </c>
    </row>
    <row r="4938" spans="1:19" x14ac:dyDescent="0.25">
      <c r="A4938" s="68">
        <v>3163</v>
      </c>
      <c r="B4938" s="68" t="s">
        <v>15674</v>
      </c>
      <c r="C4938" s="68" t="s">
        <v>15675</v>
      </c>
      <c r="D4938" s="68" t="s">
        <v>15636</v>
      </c>
      <c r="E4938" s="68" t="s">
        <v>22487</v>
      </c>
      <c r="F4938" s="68" t="s">
        <v>15676</v>
      </c>
      <c r="G4938" s="68" t="s">
        <v>15677</v>
      </c>
      <c r="H4938" s="68">
        <v>18.270900000000001</v>
      </c>
      <c r="I4938" s="68">
        <v>99.504199999999997</v>
      </c>
      <c r="J4938" s="68">
        <v>811</v>
      </c>
      <c r="K4938" s="68">
        <v>7</v>
      </c>
      <c r="L4938" s="68">
        <f>COUNTIFS(Aéroports!$C$2:$C$5193,Aéroports!$C4938,Aéroports!$D$2:$D$5193,Aéroports!$D4938)</f>
        <v>1</v>
      </c>
      <c r="M4938" s="68" t="str">
        <f>IF(AND(Formulaire!$H$15=Aéroports!$E4938,--ISNUMBER(IFERROR(SEARCH(Formulaire!$H$16,$C4938,1),""))=1),MAX(M$1:M4937)+1,"")</f>
        <v/>
      </c>
      <c r="N4938" s="68" t="str">
        <f>IF(AND(Formulaire!$H$21=Aéroports!$E4938,--ISNUMBER(IFERROR(SEARCH(Formulaire!$H$22,$C4938,1),""))=1),MAX(N$1:N4937)+1,"")</f>
        <v/>
      </c>
      <c r="O4938" s="68" t="str">
        <f>IF(AND(Formulaire!$H$27=Aéroports!$E4938,--ISNUMBER(IFERROR(SEARCH(Formulaire!$H$28,$C4938,1),""))=1),MAX(O$1:O4937)+1,"")</f>
        <v/>
      </c>
      <c r="Q4938" s="91" t="str">
        <f>IFERROR(INDEX($C$2:$C$5193,MATCH(ROWS(M$2:M4938),M$2:M$5193,0)),"")</f>
        <v/>
      </c>
      <c r="R4938" s="70" t="str">
        <f>IFERROR(INDEX($C$2:$C$5193,MATCH(ROWS(N$2:N4938),N$2:N$5193,0)),"")</f>
        <v/>
      </c>
      <c r="S4938" s="92" t="str">
        <f>IFERROR(INDEX($C$2:$C$5193,MATCH(ROWS(O$2:O4938),O$2:O$5193,0)),"")</f>
        <v/>
      </c>
    </row>
    <row r="4939" spans="1:19" x14ac:dyDescent="0.25">
      <c r="A4939" s="69">
        <v>3186</v>
      </c>
      <c r="B4939" s="69" t="s">
        <v>15678</v>
      </c>
      <c r="C4939" s="69" t="s">
        <v>15679</v>
      </c>
      <c r="D4939" s="69" t="s">
        <v>15636</v>
      </c>
      <c r="E4939" s="69" t="s">
        <v>22487</v>
      </c>
      <c r="F4939" s="69" t="s">
        <v>15680</v>
      </c>
      <c r="G4939" s="69" t="s">
        <v>15681</v>
      </c>
      <c r="H4939" s="69">
        <v>17.4391</v>
      </c>
      <c r="I4939" s="69">
        <v>101.72199999999999</v>
      </c>
      <c r="J4939" s="69">
        <v>860</v>
      </c>
      <c r="K4939" s="69">
        <v>7</v>
      </c>
      <c r="L4939" s="69">
        <f>COUNTIFS(Aéroports!$C$2:$C$5193,Aéroports!$C4939,Aéroports!$D$2:$D$5193,Aéroports!$D4939)</f>
        <v>1</v>
      </c>
      <c r="M4939" s="69" t="str">
        <f>IF(AND(Formulaire!$H$15=Aéroports!$E4939,--ISNUMBER(IFERROR(SEARCH(Formulaire!$H$16,$C4939,1),""))=1),MAX(M$1:M4938)+1,"")</f>
        <v/>
      </c>
      <c r="N4939" s="69" t="str">
        <f>IF(AND(Formulaire!$H$21=Aéroports!$E4939,--ISNUMBER(IFERROR(SEARCH(Formulaire!$H$22,$C4939,1),""))=1),MAX(N$1:N4938)+1,"")</f>
        <v/>
      </c>
      <c r="O4939" s="69" t="str">
        <f>IF(AND(Formulaire!$H$27=Aéroports!$E4939,--ISNUMBER(IFERROR(SEARCH(Formulaire!$H$28,$C4939,1),""))=1),MAX(O$1:O4938)+1,"")</f>
        <v/>
      </c>
      <c r="Q4939" s="91" t="str">
        <f>IFERROR(INDEX($C$2:$C$5193,MATCH(ROWS(M$2:M4939),M$2:M$5193,0)),"")</f>
        <v/>
      </c>
      <c r="R4939" s="70" t="str">
        <f>IFERROR(INDEX($C$2:$C$5193,MATCH(ROWS(N$2:N4939),N$2:N$5193,0)),"")</f>
        <v/>
      </c>
      <c r="S4939" s="92" t="str">
        <f>IFERROR(INDEX($C$2:$C$5193,MATCH(ROWS(O$2:O4939),O$2:O$5193,0)),"")</f>
        <v/>
      </c>
    </row>
    <row r="4940" spans="1:19" x14ac:dyDescent="0.25">
      <c r="A4940" s="68">
        <v>4086</v>
      </c>
      <c r="B4940" s="68" t="s">
        <v>15682</v>
      </c>
      <c r="C4940" s="68" t="s">
        <v>15683</v>
      </c>
      <c r="D4940" s="68" t="s">
        <v>15636</v>
      </c>
      <c r="E4940" s="68" t="s">
        <v>22487</v>
      </c>
      <c r="F4940" s="68" t="s">
        <v>15684</v>
      </c>
      <c r="G4940" s="68" t="s">
        <v>15685</v>
      </c>
      <c r="H4940" s="68">
        <v>19.301300000000001</v>
      </c>
      <c r="I4940" s="68">
        <v>97.975800000000007</v>
      </c>
      <c r="J4940" s="68">
        <v>929</v>
      </c>
      <c r="K4940" s="68">
        <v>7</v>
      </c>
      <c r="L4940" s="68">
        <f>COUNTIFS(Aéroports!$C$2:$C$5193,Aéroports!$C4940,Aéroports!$D$2:$D$5193,Aéroports!$D4940)</f>
        <v>1</v>
      </c>
      <c r="M4940" s="68" t="str">
        <f>IF(AND(Formulaire!$H$15=Aéroports!$E4940,--ISNUMBER(IFERROR(SEARCH(Formulaire!$H$16,$C4940,1),""))=1),MAX(M$1:M4939)+1,"")</f>
        <v/>
      </c>
      <c r="N4940" s="68" t="str">
        <f>IF(AND(Formulaire!$H$21=Aéroports!$E4940,--ISNUMBER(IFERROR(SEARCH(Formulaire!$H$22,$C4940,1),""))=1),MAX(N$1:N4939)+1,"")</f>
        <v/>
      </c>
      <c r="O4940" s="68" t="str">
        <f>IF(AND(Formulaire!$H$27=Aéroports!$E4940,--ISNUMBER(IFERROR(SEARCH(Formulaire!$H$28,$C4940,1),""))=1),MAX(O$1:O4939)+1,"")</f>
        <v/>
      </c>
      <c r="Q4940" s="91" t="str">
        <f>IFERROR(INDEX($C$2:$C$5193,MATCH(ROWS(M$2:M4940),M$2:M$5193,0)),"")</f>
        <v/>
      </c>
      <c r="R4940" s="70" t="str">
        <f>IFERROR(INDEX($C$2:$C$5193,MATCH(ROWS(N$2:N4940),N$2:N$5193,0)),"")</f>
        <v/>
      </c>
      <c r="S4940" s="92" t="str">
        <f>IFERROR(INDEX($C$2:$C$5193,MATCH(ROWS(O$2:O4940),O$2:O$5193,0)),"")</f>
        <v/>
      </c>
    </row>
    <row r="4941" spans="1:19" x14ac:dyDescent="0.25">
      <c r="A4941" s="69">
        <v>3936</v>
      </c>
      <c r="B4941" s="69" t="s">
        <v>15686</v>
      </c>
      <c r="C4941" s="69" t="s">
        <v>15687</v>
      </c>
      <c r="D4941" s="69" t="s">
        <v>15636</v>
      </c>
      <c r="E4941" s="69" t="s">
        <v>22487</v>
      </c>
      <c r="F4941" s="69" t="s">
        <v>15688</v>
      </c>
      <c r="G4941" s="69" t="s">
        <v>15689</v>
      </c>
      <c r="H4941" s="69">
        <v>17.383800000000001</v>
      </c>
      <c r="I4941" s="69">
        <v>104.643</v>
      </c>
      <c r="J4941" s="69">
        <v>587</v>
      </c>
      <c r="K4941" s="69">
        <v>7</v>
      </c>
      <c r="L4941" s="69">
        <f>COUNTIFS(Aéroports!$C$2:$C$5193,Aéroports!$C4941,Aéroports!$D$2:$D$5193,Aéroports!$D4941)</f>
        <v>1</v>
      </c>
      <c r="M4941" s="69" t="str">
        <f>IF(AND(Formulaire!$H$15=Aéroports!$E4941,--ISNUMBER(IFERROR(SEARCH(Formulaire!$H$16,$C4941,1),""))=1),MAX(M$1:M4940)+1,"")</f>
        <v/>
      </c>
      <c r="N4941" s="69" t="str">
        <f>IF(AND(Formulaire!$H$21=Aéroports!$E4941,--ISNUMBER(IFERROR(SEARCH(Formulaire!$H$22,$C4941,1),""))=1),MAX(N$1:N4940)+1,"")</f>
        <v/>
      </c>
      <c r="O4941" s="69" t="str">
        <f>IF(AND(Formulaire!$H$27=Aéroports!$E4941,--ISNUMBER(IFERROR(SEARCH(Formulaire!$H$28,$C4941,1),""))=1),MAX(O$1:O4940)+1,"")</f>
        <v/>
      </c>
      <c r="Q4941" s="91" t="str">
        <f>IFERROR(INDEX($C$2:$C$5193,MATCH(ROWS(M$2:M4941),M$2:M$5193,0)),"")</f>
        <v/>
      </c>
      <c r="R4941" s="70" t="str">
        <f>IFERROR(INDEX($C$2:$C$5193,MATCH(ROWS(N$2:N4941),N$2:N$5193,0)),"")</f>
        <v/>
      </c>
      <c r="S4941" s="92" t="str">
        <f>IFERROR(INDEX($C$2:$C$5193,MATCH(ROWS(O$2:O4941),O$2:O$5193,0)),"")</f>
        <v/>
      </c>
    </row>
    <row r="4942" spans="1:19" x14ac:dyDescent="0.25">
      <c r="A4942" s="68">
        <v>3935</v>
      </c>
      <c r="B4942" s="68" t="s">
        <v>15690</v>
      </c>
      <c r="C4942" s="68" t="s">
        <v>15691</v>
      </c>
      <c r="D4942" s="68" t="s">
        <v>15636</v>
      </c>
      <c r="E4942" s="68" t="s">
        <v>22487</v>
      </c>
      <c r="F4942" s="68" t="s">
        <v>15692</v>
      </c>
      <c r="G4942" s="68" t="s">
        <v>15693</v>
      </c>
      <c r="H4942" s="68">
        <v>14.9495</v>
      </c>
      <c r="I4942" s="68">
        <v>102.313</v>
      </c>
      <c r="J4942" s="68">
        <v>765</v>
      </c>
      <c r="K4942" s="68">
        <v>7</v>
      </c>
      <c r="L4942" s="68">
        <f>COUNTIFS(Aéroports!$C$2:$C$5193,Aéroports!$C4942,Aéroports!$D$2:$D$5193,Aéroports!$D4942)</f>
        <v>1</v>
      </c>
      <c r="M4942" s="68" t="str">
        <f>IF(AND(Formulaire!$H$15=Aéroports!$E4942,--ISNUMBER(IFERROR(SEARCH(Formulaire!$H$16,$C4942,1),""))=1),MAX(M$1:M4941)+1,"")</f>
        <v/>
      </c>
      <c r="N4942" s="68" t="str">
        <f>IF(AND(Formulaire!$H$21=Aéroports!$E4942,--ISNUMBER(IFERROR(SEARCH(Formulaire!$H$22,$C4942,1),""))=1),MAX(N$1:N4941)+1,"")</f>
        <v/>
      </c>
      <c r="O4942" s="68" t="str">
        <f>IF(AND(Formulaire!$H$27=Aéroports!$E4942,--ISNUMBER(IFERROR(SEARCH(Formulaire!$H$28,$C4942,1),""))=1),MAX(O$1:O4941)+1,"")</f>
        <v/>
      </c>
      <c r="Q4942" s="91" t="str">
        <f>IFERROR(INDEX($C$2:$C$5193,MATCH(ROWS(M$2:M4942),M$2:M$5193,0)),"")</f>
        <v/>
      </c>
      <c r="R4942" s="70" t="str">
        <f>IFERROR(INDEX($C$2:$C$5193,MATCH(ROWS(N$2:N4942),N$2:N$5193,0)),"")</f>
        <v/>
      </c>
      <c r="S4942" s="92" t="str">
        <f>IFERROR(INDEX($C$2:$C$5193,MATCH(ROWS(O$2:O4942),O$2:O$5193,0)),"")</f>
        <v/>
      </c>
    </row>
    <row r="4943" spans="1:19" x14ac:dyDescent="0.25">
      <c r="A4943" s="69">
        <v>3933</v>
      </c>
      <c r="B4943" s="69" t="s">
        <v>15694</v>
      </c>
      <c r="C4943" s="69" t="s">
        <v>15695</v>
      </c>
      <c r="D4943" s="69" t="s">
        <v>15636</v>
      </c>
      <c r="E4943" s="69" t="s">
        <v>22487</v>
      </c>
      <c r="F4943" s="69" t="s">
        <v>15696</v>
      </c>
      <c r="G4943" s="69" t="s">
        <v>15697</v>
      </c>
      <c r="H4943" s="69">
        <v>8.5396199999999993</v>
      </c>
      <c r="I4943" s="69">
        <v>99.944699999999997</v>
      </c>
      <c r="J4943" s="69">
        <v>13</v>
      </c>
      <c r="K4943" s="69">
        <v>7</v>
      </c>
      <c r="L4943" s="69">
        <f>COUNTIFS(Aéroports!$C$2:$C$5193,Aéroports!$C4943,Aéroports!$D$2:$D$5193,Aéroports!$D4943)</f>
        <v>1</v>
      </c>
      <c r="M4943" s="69" t="str">
        <f>IF(AND(Formulaire!$H$15=Aéroports!$E4943,--ISNUMBER(IFERROR(SEARCH(Formulaire!$H$16,$C4943,1),""))=1),MAX(M$1:M4942)+1,"")</f>
        <v/>
      </c>
      <c r="N4943" s="69" t="str">
        <f>IF(AND(Formulaire!$H$21=Aéroports!$E4943,--ISNUMBER(IFERROR(SEARCH(Formulaire!$H$22,$C4943,1),""))=1),MAX(N$1:N4942)+1,"")</f>
        <v/>
      </c>
      <c r="O4943" s="69" t="str">
        <f>IF(AND(Formulaire!$H$27=Aéroports!$E4943,--ISNUMBER(IFERROR(SEARCH(Formulaire!$H$28,$C4943,1),""))=1),MAX(O$1:O4942)+1,"")</f>
        <v/>
      </c>
      <c r="Q4943" s="91" t="str">
        <f>IFERROR(INDEX($C$2:$C$5193,MATCH(ROWS(M$2:M4943),M$2:M$5193,0)),"")</f>
        <v/>
      </c>
      <c r="R4943" s="70" t="str">
        <f>IFERROR(INDEX($C$2:$C$5193,MATCH(ROWS(N$2:N4943),N$2:N$5193,0)),"")</f>
        <v/>
      </c>
      <c r="S4943" s="92" t="str">
        <f>IFERROR(INDEX($C$2:$C$5193,MATCH(ROWS(O$2:O4943),O$2:O$5193,0)),"")</f>
        <v/>
      </c>
    </row>
    <row r="4944" spans="1:19" x14ac:dyDescent="0.25">
      <c r="A4944" s="68">
        <v>4131</v>
      </c>
      <c r="B4944" s="68" t="s">
        <v>15698</v>
      </c>
      <c r="C4944" s="68" t="s">
        <v>15699</v>
      </c>
      <c r="D4944" s="68" t="s">
        <v>15636</v>
      </c>
      <c r="E4944" s="68" t="s">
        <v>22487</v>
      </c>
      <c r="F4944" s="68" t="s">
        <v>15700</v>
      </c>
      <c r="G4944" s="68" t="s">
        <v>15701</v>
      </c>
      <c r="H4944" s="68">
        <v>18.8079</v>
      </c>
      <c r="I4944" s="68">
        <v>100.783</v>
      </c>
      <c r="J4944" s="68">
        <v>685</v>
      </c>
      <c r="K4944" s="68">
        <v>7</v>
      </c>
      <c r="L4944" s="68">
        <f>COUNTIFS(Aéroports!$C$2:$C$5193,Aéroports!$C4944,Aéroports!$D$2:$D$5193,Aéroports!$D4944)</f>
        <v>1</v>
      </c>
      <c r="M4944" s="68" t="str">
        <f>IF(AND(Formulaire!$H$15=Aéroports!$E4944,--ISNUMBER(IFERROR(SEARCH(Formulaire!$H$16,$C4944,1),""))=1),MAX(M$1:M4943)+1,"")</f>
        <v/>
      </c>
      <c r="N4944" s="68" t="str">
        <f>IF(AND(Formulaire!$H$21=Aéroports!$E4944,--ISNUMBER(IFERROR(SEARCH(Formulaire!$H$22,$C4944,1),""))=1),MAX(N$1:N4943)+1,"")</f>
        <v/>
      </c>
      <c r="O4944" s="68" t="str">
        <f>IF(AND(Formulaire!$H$27=Aéroports!$E4944,--ISNUMBER(IFERROR(SEARCH(Formulaire!$H$28,$C4944,1),""))=1),MAX(O$1:O4943)+1,"")</f>
        <v/>
      </c>
      <c r="Q4944" s="91" t="str">
        <f>IFERROR(INDEX($C$2:$C$5193,MATCH(ROWS(M$2:M4944),M$2:M$5193,0)),"")</f>
        <v/>
      </c>
      <c r="R4944" s="70" t="str">
        <f>IFERROR(INDEX($C$2:$C$5193,MATCH(ROWS(N$2:N4944),N$2:N$5193,0)),"")</f>
        <v/>
      </c>
      <c r="S4944" s="92" t="str">
        <f>IFERROR(INDEX($C$2:$C$5193,MATCH(ROWS(O$2:O4944),O$2:O$5193,0)),"")</f>
        <v/>
      </c>
    </row>
    <row r="4945" spans="1:19" x14ac:dyDescent="0.25">
      <c r="A4945" s="69">
        <v>3173</v>
      </c>
      <c r="B4945" s="69" t="s">
        <v>15702</v>
      </c>
      <c r="C4945" s="69" t="s">
        <v>15703</v>
      </c>
      <c r="D4945" s="69" t="s">
        <v>15636</v>
      </c>
      <c r="E4945" s="69" t="s">
        <v>22487</v>
      </c>
      <c r="F4945" s="69" t="s">
        <v>15704</v>
      </c>
      <c r="G4945" s="69" t="s">
        <v>15705</v>
      </c>
      <c r="H4945" s="69">
        <v>6.5199199999999999</v>
      </c>
      <c r="I4945" s="69">
        <v>101.74299999999999</v>
      </c>
      <c r="J4945" s="69">
        <v>16</v>
      </c>
      <c r="K4945" s="69">
        <v>7</v>
      </c>
      <c r="L4945" s="69">
        <f>COUNTIFS(Aéroports!$C$2:$C$5193,Aéroports!$C4945,Aéroports!$D$2:$D$5193,Aéroports!$D4945)</f>
        <v>1</v>
      </c>
      <c r="M4945" s="69" t="str">
        <f>IF(AND(Formulaire!$H$15=Aéroports!$E4945,--ISNUMBER(IFERROR(SEARCH(Formulaire!$H$16,$C4945,1),""))=1),MAX(M$1:M4944)+1,"")</f>
        <v/>
      </c>
      <c r="N4945" s="69" t="str">
        <f>IF(AND(Formulaire!$H$21=Aéroports!$E4945,--ISNUMBER(IFERROR(SEARCH(Formulaire!$H$22,$C4945,1),""))=1),MAX(N$1:N4944)+1,"")</f>
        <v/>
      </c>
      <c r="O4945" s="69" t="str">
        <f>IF(AND(Formulaire!$H$27=Aéroports!$E4945,--ISNUMBER(IFERROR(SEARCH(Formulaire!$H$28,$C4945,1),""))=1),MAX(O$1:O4944)+1,"")</f>
        <v/>
      </c>
      <c r="Q4945" s="91" t="str">
        <f>IFERROR(INDEX($C$2:$C$5193,MATCH(ROWS(M$2:M4945),M$2:M$5193,0)),"")</f>
        <v/>
      </c>
      <c r="R4945" s="70" t="str">
        <f>IFERROR(INDEX($C$2:$C$5193,MATCH(ROWS(N$2:N4945),N$2:N$5193,0)),"")</f>
        <v/>
      </c>
      <c r="S4945" s="92" t="str">
        <f>IFERROR(INDEX($C$2:$C$5193,MATCH(ROWS(O$2:O4945),O$2:O$5193,0)),"")</f>
        <v/>
      </c>
    </row>
    <row r="4946" spans="1:19" x14ac:dyDescent="0.25">
      <c r="A4946" s="68">
        <v>4159</v>
      </c>
      <c r="B4946" s="68" t="s">
        <v>15682</v>
      </c>
      <c r="C4946" s="68" t="s">
        <v>15706</v>
      </c>
      <c r="D4946" s="68" t="s">
        <v>15636</v>
      </c>
      <c r="E4946" s="68" t="s">
        <v>22487</v>
      </c>
      <c r="F4946" s="68" t="s">
        <v>15707</v>
      </c>
      <c r="G4946" s="68" t="s">
        <v>15708</v>
      </c>
      <c r="H4946" s="68">
        <v>19.372</v>
      </c>
      <c r="I4946" s="68">
        <v>98.436999999999998</v>
      </c>
      <c r="J4946" s="68">
        <v>1271</v>
      </c>
      <c r="K4946" s="68">
        <v>7</v>
      </c>
      <c r="L4946" s="68">
        <f>COUNTIFS(Aéroports!$C$2:$C$5193,Aéroports!$C4946,Aéroports!$D$2:$D$5193,Aéroports!$D4946)</f>
        <v>1</v>
      </c>
      <c r="M4946" s="68" t="str">
        <f>IF(AND(Formulaire!$H$15=Aéroports!$E4946,--ISNUMBER(IFERROR(SEARCH(Formulaire!$H$16,$C4946,1),""))=1),MAX(M$1:M4945)+1,"")</f>
        <v/>
      </c>
      <c r="N4946" s="68" t="str">
        <f>IF(AND(Formulaire!$H$21=Aéroports!$E4946,--ISNUMBER(IFERROR(SEARCH(Formulaire!$H$22,$C4946,1),""))=1),MAX(N$1:N4945)+1,"")</f>
        <v/>
      </c>
      <c r="O4946" s="68" t="str">
        <f>IF(AND(Formulaire!$H$27=Aéroports!$E4946,--ISNUMBER(IFERROR(SEARCH(Formulaire!$H$28,$C4946,1),""))=1),MAX(O$1:O4945)+1,"")</f>
        <v/>
      </c>
      <c r="Q4946" s="91" t="str">
        <f>IFERROR(INDEX($C$2:$C$5193,MATCH(ROWS(M$2:M4946),M$2:M$5193,0)),"")</f>
        <v/>
      </c>
      <c r="R4946" s="70" t="str">
        <f>IFERROR(INDEX($C$2:$C$5193,MATCH(ROWS(N$2:N4946),N$2:N$5193,0)),"")</f>
        <v/>
      </c>
      <c r="S4946" s="92" t="str">
        <f>IFERROR(INDEX($C$2:$C$5193,MATCH(ROWS(O$2:O4946),O$2:O$5193,0)),"")</f>
        <v/>
      </c>
    </row>
    <row r="4947" spans="1:19" x14ac:dyDescent="0.25">
      <c r="A4947" s="69">
        <v>3176</v>
      </c>
      <c r="B4947" s="69" t="s">
        <v>15709</v>
      </c>
      <c r="C4947" s="69" t="s">
        <v>15710</v>
      </c>
      <c r="D4947" s="69" t="s">
        <v>15636</v>
      </c>
      <c r="E4947" s="69" t="s">
        <v>22487</v>
      </c>
      <c r="F4947" s="69" t="s">
        <v>15711</v>
      </c>
      <c r="G4947" s="69" t="s">
        <v>15712</v>
      </c>
      <c r="H4947" s="69">
        <v>6.7854599999999996</v>
      </c>
      <c r="I4947" s="69">
        <v>101.154</v>
      </c>
      <c r="J4947" s="69">
        <v>8</v>
      </c>
      <c r="K4947" s="69">
        <v>7</v>
      </c>
      <c r="L4947" s="69">
        <f>COUNTIFS(Aéroports!$C$2:$C$5193,Aéroports!$C4947,Aéroports!$D$2:$D$5193,Aéroports!$D4947)</f>
        <v>1</v>
      </c>
      <c r="M4947" s="69" t="str">
        <f>IF(AND(Formulaire!$H$15=Aéroports!$E4947,--ISNUMBER(IFERROR(SEARCH(Formulaire!$H$16,$C4947,1),""))=1),MAX(M$1:M4946)+1,"")</f>
        <v/>
      </c>
      <c r="N4947" s="69" t="str">
        <f>IF(AND(Formulaire!$H$21=Aéroports!$E4947,--ISNUMBER(IFERROR(SEARCH(Formulaire!$H$22,$C4947,1),""))=1),MAX(N$1:N4946)+1,"")</f>
        <v/>
      </c>
      <c r="O4947" s="69" t="str">
        <f>IF(AND(Formulaire!$H$27=Aéroports!$E4947,--ISNUMBER(IFERROR(SEARCH(Formulaire!$H$28,$C4947,1),""))=1),MAX(O$1:O4946)+1,"")</f>
        <v/>
      </c>
      <c r="Q4947" s="91" t="str">
        <f>IFERROR(INDEX($C$2:$C$5193,MATCH(ROWS(M$2:M4947),M$2:M$5193,0)),"")</f>
        <v/>
      </c>
      <c r="R4947" s="70" t="str">
        <f>IFERROR(INDEX($C$2:$C$5193,MATCH(ROWS(N$2:N4947),N$2:N$5193,0)),"")</f>
        <v/>
      </c>
      <c r="S4947" s="92" t="str">
        <f>IFERROR(INDEX($C$2:$C$5193,MATCH(ROWS(O$2:O4947),O$2:O$5193,0)),"")</f>
        <v/>
      </c>
    </row>
    <row r="4948" spans="1:19" x14ac:dyDescent="0.25">
      <c r="A4948" s="68">
        <v>3161</v>
      </c>
      <c r="B4948" s="68" t="s">
        <v>15713</v>
      </c>
      <c r="C4948" s="68" t="s">
        <v>15714</v>
      </c>
      <c r="D4948" s="68" t="s">
        <v>15636</v>
      </c>
      <c r="E4948" s="68" t="s">
        <v>22487</v>
      </c>
      <c r="F4948" s="68" t="s">
        <v>15715</v>
      </c>
      <c r="G4948" s="68" t="s">
        <v>15716</v>
      </c>
      <c r="H4948" s="68">
        <v>12.6799</v>
      </c>
      <c r="I4948" s="68">
        <v>101.005</v>
      </c>
      <c r="J4948" s="68">
        <v>42</v>
      </c>
      <c r="K4948" s="68">
        <v>7</v>
      </c>
      <c r="L4948" s="68">
        <f>COUNTIFS(Aéroports!$C$2:$C$5193,Aéroports!$C4948,Aéroports!$D$2:$D$5193,Aéroports!$D4948)</f>
        <v>1</v>
      </c>
      <c r="M4948" s="68" t="str">
        <f>IF(AND(Formulaire!$H$15=Aéroports!$E4948,--ISNUMBER(IFERROR(SEARCH(Formulaire!$H$16,$C4948,1),""))=1),MAX(M$1:M4947)+1,"")</f>
        <v/>
      </c>
      <c r="N4948" s="68" t="str">
        <f>IF(AND(Formulaire!$H$21=Aéroports!$E4948,--ISNUMBER(IFERROR(SEARCH(Formulaire!$H$22,$C4948,1),""))=1),MAX(N$1:N4947)+1,"")</f>
        <v/>
      </c>
      <c r="O4948" s="68" t="str">
        <f>IF(AND(Formulaire!$H$27=Aéroports!$E4948,--ISNUMBER(IFERROR(SEARCH(Formulaire!$H$28,$C4948,1),""))=1),MAX(O$1:O4947)+1,"")</f>
        <v/>
      </c>
      <c r="Q4948" s="91" t="str">
        <f>IFERROR(INDEX($C$2:$C$5193,MATCH(ROWS(M$2:M4948),M$2:M$5193,0)),"")</f>
        <v/>
      </c>
      <c r="R4948" s="70" t="str">
        <f>IFERROR(INDEX($C$2:$C$5193,MATCH(ROWS(N$2:N4948),N$2:N$5193,0)),"")</f>
        <v/>
      </c>
      <c r="S4948" s="92" t="str">
        <f>IFERROR(INDEX($C$2:$C$5193,MATCH(ROWS(O$2:O4948),O$2:O$5193,0)),"")</f>
        <v/>
      </c>
    </row>
    <row r="4949" spans="1:19" x14ac:dyDescent="0.25">
      <c r="A4949" s="69">
        <v>4299</v>
      </c>
      <c r="B4949" s="69" t="s">
        <v>15717</v>
      </c>
      <c r="C4949" s="69" t="s">
        <v>15718</v>
      </c>
      <c r="D4949" s="69" t="s">
        <v>15636</v>
      </c>
      <c r="E4949" s="69" t="s">
        <v>22487</v>
      </c>
      <c r="F4949" s="69" t="s">
        <v>15719</v>
      </c>
      <c r="G4949" s="69" t="s">
        <v>15720</v>
      </c>
      <c r="H4949" s="69">
        <v>16.675999999999998</v>
      </c>
      <c r="I4949" s="69">
        <v>101.19499999999999</v>
      </c>
      <c r="J4949" s="69">
        <v>450</v>
      </c>
      <c r="K4949" s="69">
        <v>7</v>
      </c>
      <c r="L4949" s="69">
        <f>COUNTIFS(Aéroports!$C$2:$C$5193,Aéroports!$C4949,Aéroports!$D$2:$D$5193,Aéroports!$D4949)</f>
        <v>1</v>
      </c>
      <c r="M4949" s="69" t="str">
        <f>IF(AND(Formulaire!$H$15=Aéroports!$E4949,--ISNUMBER(IFERROR(SEARCH(Formulaire!$H$16,$C4949,1),""))=1),MAX(M$1:M4948)+1,"")</f>
        <v/>
      </c>
      <c r="N4949" s="69" t="str">
        <f>IF(AND(Formulaire!$H$21=Aéroports!$E4949,--ISNUMBER(IFERROR(SEARCH(Formulaire!$H$22,$C4949,1),""))=1),MAX(N$1:N4948)+1,"")</f>
        <v/>
      </c>
      <c r="O4949" s="69" t="str">
        <f>IF(AND(Formulaire!$H$27=Aéroports!$E4949,--ISNUMBER(IFERROR(SEARCH(Formulaire!$H$28,$C4949,1),""))=1),MAX(O$1:O4948)+1,"")</f>
        <v/>
      </c>
      <c r="Q4949" s="91" t="str">
        <f>IFERROR(INDEX($C$2:$C$5193,MATCH(ROWS(M$2:M4949),M$2:M$5193,0)),"")</f>
        <v/>
      </c>
      <c r="R4949" s="70" t="str">
        <f>IFERROR(INDEX($C$2:$C$5193,MATCH(ROWS(N$2:N4949),N$2:N$5193,0)),"")</f>
        <v/>
      </c>
      <c r="S4949" s="92" t="str">
        <f>IFERROR(INDEX($C$2:$C$5193,MATCH(ROWS(O$2:O4949),O$2:O$5193,0)),"")</f>
        <v/>
      </c>
    </row>
    <row r="4950" spans="1:19" x14ac:dyDescent="0.25">
      <c r="A4950" s="68">
        <v>3170</v>
      </c>
      <c r="B4950" s="68" t="s">
        <v>15721</v>
      </c>
      <c r="C4950" s="68" t="s">
        <v>15722</v>
      </c>
      <c r="D4950" s="68" t="s">
        <v>15636</v>
      </c>
      <c r="E4950" s="68" t="s">
        <v>22487</v>
      </c>
      <c r="F4950" s="68" t="s">
        <v>15723</v>
      </c>
      <c r="G4950" s="68" t="s">
        <v>15724</v>
      </c>
      <c r="H4950" s="68">
        <v>16.782900000000001</v>
      </c>
      <c r="I4950" s="68">
        <v>100.279</v>
      </c>
      <c r="J4950" s="68">
        <v>154</v>
      </c>
      <c r="K4950" s="68">
        <v>7</v>
      </c>
      <c r="L4950" s="68">
        <f>COUNTIFS(Aéroports!$C$2:$C$5193,Aéroports!$C4950,Aéroports!$D$2:$D$5193,Aéroports!$D4950)</f>
        <v>1</v>
      </c>
      <c r="M4950" s="68" t="str">
        <f>IF(AND(Formulaire!$H$15=Aéroports!$E4950,--ISNUMBER(IFERROR(SEARCH(Formulaire!$H$16,$C4950,1),""))=1),MAX(M$1:M4949)+1,"")</f>
        <v/>
      </c>
      <c r="N4950" s="68" t="str">
        <f>IF(AND(Formulaire!$H$21=Aéroports!$E4950,--ISNUMBER(IFERROR(SEARCH(Formulaire!$H$22,$C4950,1),""))=1),MAX(N$1:N4949)+1,"")</f>
        <v/>
      </c>
      <c r="O4950" s="68" t="str">
        <f>IF(AND(Formulaire!$H$27=Aéroports!$E4950,--ISNUMBER(IFERROR(SEARCH(Formulaire!$H$28,$C4950,1),""))=1),MAX(O$1:O4949)+1,"")</f>
        <v/>
      </c>
      <c r="Q4950" s="91" t="str">
        <f>IFERROR(INDEX($C$2:$C$5193,MATCH(ROWS(M$2:M4950),M$2:M$5193,0)),"")</f>
        <v/>
      </c>
      <c r="R4950" s="70" t="str">
        <f>IFERROR(INDEX($C$2:$C$5193,MATCH(ROWS(N$2:N4950),N$2:N$5193,0)),"")</f>
        <v/>
      </c>
      <c r="S4950" s="92" t="str">
        <f>IFERROR(INDEX($C$2:$C$5193,MATCH(ROWS(O$2:O4950),O$2:O$5193,0)),"")</f>
        <v/>
      </c>
    </row>
    <row r="4951" spans="1:19" x14ac:dyDescent="0.25">
      <c r="A4951" s="69">
        <v>3164</v>
      </c>
      <c r="B4951" s="69" t="s">
        <v>15725</v>
      </c>
      <c r="C4951" s="69" t="s">
        <v>15726</v>
      </c>
      <c r="D4951" s="69" t="s">
        <v>15636</v>
      </c>
      <c r="E4951" s="69" t="s">
        <v>22487</v>
      </c>
      <c r="F4951" s="69" t="s">
        <v>15727</v>
      </c>
      <c r="G4951" s="69" t="s">
        <v>15728</v>
      </c>
      <c r="H4951" s="69">
        <v>18.132200000000001</v>
      </c>
      <c r="I4951" s="69">
        <v>100.16500000000001</v>
      </c>
      <c r="J4951" s="69">
        <v>538</v>
      </c>
      <c r="K4951" s="69">
        <v>7</v>
      </c>
      <c r="L4951" s="69">
        <f>COUNTIFS(Aéroports!$C$2:$C$5193,Aéroports!$C4951,Aéroports!$D$2:$D$5193,Aéroports!$D4951)</f>
        <v>1</v>
      </c>
      <c r="M4951" s="69" t="str">
        <f>IF(AND(Formulaire!$H$15=Aéroports!$E4951,--ISNUMBER(IFERROR(SEARCH(Formulaire!$H$16,$C4951,1),""))=1),MAX(M$1:M4950)+1,"")</f>
        <v/>
      </c>
      <c r="N4951" s="69" t="str">
        <f>IF(AND(Formulaire!$H$21=Aéroports!$E4951,--ISNUMBER(IFERROR(SEARCH(Formulaire!$H$22,$C4951,1),""))=1),MAX(N$1:N4950)+1,"")</f>
        <v/>
      </c>
      <c r="O4951" s="69" t="str">
        <f>IF(AND(Formulaire!$H$27=Aéroports!$E4951,--ISNUMBER(IFERROR(SEARCH(Formulaire!$H$28,$C4951,1),""))=1),MAX(O$1:O4950)+1,"")</f>
        <v/>
      </c>
      <c r="Q4951" s="91" t="str">
        <f>IFERROR(INDEX($C$2:$C$5193,MATCH(ROWS(M$2:M4951),M$2:M$5193,0)),"")</f>
        <v/>
      </c>
      <c r="R4951" s="70" t="str">
        <f>IFERROR(INDEX($C$2:$C$5193,MATCH(ROWS(N$2:N4951),N$2:N$5193,0)),"")</f>
        <v/>
      </c>
      <c r="S4951" s="92" t="str">
        <f>IFERROR(INDEX($C$2:$C$5193,MATCH(ROWS(O$2:O4951),O$2:O$5193,0)),"")</f>
        <v/>
      </c>
    </row>
    <row r="4952" spans="1:19" x14ac:dyDescent="0.25">
      <c r="A4952" s="68">
        <v>3179</v>
      </c>
      <c r="B4952" s="68" t="s">
        <v>15729</v>
      </c>
      <c r="C4952" s="68" t="s">
        <v>15730</v>
      </c>
      <c r="D4952" s="68" t="s">
        <v>15636</v>
      </c>
      <c r="E4952" s="68" t="s">
        <v>22487</v>
      </c>
      <c r="F4952" s="68" t="s">
        <v>15731</v>
      </c>
      <c r="G4952" s="68" t="s">
        <v>15732</v>
      </c>
      <c r="H4952" s="68">
        <v>8.1132000000000009</v>
      </c>
      <c r="I4952" s="68">
        <v>98.316900000000004</v>
      </c>
      <c r="J4952" s="68">
        <v>82</v>
      </c>
      <c r="K4952" s="68">
        <v>7</v>
      </c>
      <c r="L4952" s="68">
        <f>COUNTIFS(Aéroports!$C$2:$C$5193,Aéroports!$C4952,Aéroports!$D$2:$D$5193,Aéroports!$D4952)</f>
        <v>1</v>
      </c>
      <c r="M4952" s="68" t="str">
        <f>IF(AND(Formulaire!$H$15=Aéroports!$E4952,--ISNUMBER(IFERROR(SEARCH(Formulaire!$H$16,$C4952,1),""))=1),MAX(M$1:M4951)+1,"")</f>
        <v/>
      </c>
      <c r="N4952" s="68" t="str">
        <f>IF(AND(Formulaire!$H$21=Aéroports!$E4952,--ISNUMBER(IFERROR(SEARCH(Formulaire!$H$22,$C4952,1),""))=1),MAX(N$1:N4951)+1,"")</f>
        <v/>
      </c>
      <c r="O4952" s="68" t="str">
        <f>IF(AND(Formulaire!$H$27=Aéroports!$E4952,--ISNUMBER(IFERROR(SEARCH(Formulaire!$H$28,$C4952,1),""))=1),MAX(O$1:O4951)+1,"")</f>
        <v/>
      </c>
      <c r="Q4952" s="91" t="str">
        <f>IFERROR(INDEX($C$2:$C$5193,MATCH(ROWS(M$2:M4952),M$2:M$5193,0)),"")</f>
        <v/>
      </c>
      <c r="R4952" s="70" t="str">
        <f>IFERROR(INDEX($C$2:$C$5193,MATCH(ROWS(N$2:N4952),N$2:N$5193,0)),"")</f>
        <v/>
      </c>
      <c r="S4952" s="92" t="str">
        <f>IFERROR(INDEX($C$2:$C$5193,MATCH(ROWS(O$2:O4952),O$2:O$5193,0)),"")</f>
        <v/>
      </c>
    </row>
    <row r="4953" spans="1:19" x14ac:dyDescent="0.25">
      <c r="A4953" s="69">
        <v>3165</v>
      </c>
      <c r="B4953" s="69" t="s">
        <v>15733</v>
      </c>
      <c r="C4953" s="69" t="s">
        <v>15734</v>
      </c>
      <c r="D4953" s="69" t="s">
        <v>15636</v>
      </c>
      <c r="E4953" s="69" t="s">
        <v>22487</v>
      </c>
      <c r="F4953" s="69" t="s">
        <v>15735</v>
      </c>
      <c r="G4953" s="69" t="s">
        <v>15736</v>
      </c>
      <c r="H4953" s="69">
        <v>12.636200000000001</v>
      </c>
      <c r="I4953" s="69">
        <v>99.951499999999996</v>
      </c>
      <c r="J4953" s="69">
        <v>62</v>
      </c>
      <c r="K4953" s="69">
        <v>7</v>
      </c>
      <c r="L4953" s="69">
        <f>COUNTIFS(Aéroports!$C$2:$C$5193,Aéroports!$C4953,Aéroports!$D$2:$D$5193,Aéroports!$D4953)</f>
        <v>1</v>
      </c>
      <c r="M4953" s="69" t="str">
        <f>IF(AND(Formulaire!$H$15=Aéroports!$E4953,--ISNUMBER(IFERROR(SEARCH(Formulaire!$H$16,$C4953,1),""))=1),MAX(M$1:M4952)+1,"")</f>
        <v/>
      </c>
      <c r="N4953" s="69" t="str">
        <f>IF(AND(Formulaire!$H$21=Aéroports!$E4953,--ISNUMBER(IFERROR(SEARCH(Formulaire!$H$22,$C4953,1),""))=1),MAX(N$1:N4952)+1,"")</f>
        <v/>
      </c>
      <c r="O4953" s="69" t="str">
        <f>IF(AND(Formulaire!$H$27=Aéroports!$E4953,--ISNUMBER(IFERROR(SEARCH(Formulaire!$H$28,$C4953,1),""))=1),MAX(O$1:O4952)+1,"")</f>
        <v/>
      </c>
      <c r="Q4953" s="91" t="str">
        <f>IFERROR(INDEX($C$2:$C$5193,MATCH(ROWS(M$2:M4953),M$2:M$5193,0)),"")</f>
        <v/>
      </c>
      <c r="R4953" s="70" t="str">
        <f>IFERROR(INDEX($C$2:$C$5193,MATCH(ROWS(N$2:N4953),N$2:N$5193,0)),"")</f>
        <v/>
      </c>
      <c r="S4953" s="92" t="str">
        <f>IFERROR(INDEX($C$2:$C$5193,MATCH(ROWS(O$2:O4953),O$2:O$5193,0)),"")</f>
        <v/>
      </c>
    </row>
    <row r="4954" spans="1:19" x14ac:dyDescent="0.25">
      <c r="A4954" s="68">
        <v>3180</v>
      </c>
      <c r="B4954" s="68" t="s">
        <v>15737</v>
      </c>
      <c r="C4954" s="68" t="s">
        <v>15738</v>
      </c>
      <c r="D4954" s="68" t="s">
        <v>15636</v>
      </c>
      <c r="E4954" s="68" t="s">
        <v>22487</v>
      </c>
      <c r="F4954" s="68" t="s">
        <v>15739</v>
      </c>
      <c r="G4954" s="68" t="s">
        <v>15740</v>
      </c>
      <c r="H4954" s="68">
        <v>9.7776200000000006</v>
      </c>
      <c r="I4954" s="68">
        <v>98.585499999999996</v>
      </c>
      <c r="J4954" s="68">
        <v>57</v>
      </c>
      <c r="K4954" s="68">
        <v>7</v>
      </c>
      <c r="L4954" s="68">
        <f>COUNTIFS(Aéroports!$C$2:$C$5193,Aéroports!$C4954,Aéroports!$D$2:$D$5193,Aéroports!$D4954)</f>
        <v>1</v>
      </c>
      <c r="M4954" s="68" t="str">
        <f>IF(AND(Formulaire!$H$15=Aéroports!$E4954,--ISNUMBER(IFERROR(SEARCH(Formulaire!$H$16,$C4954,1),""))=1),MAX(M$1:M4953)+1,"")</f>
        <v/>
      </c>
      <c r="N4954" s="68" t="str">
        <f>IF(AND(Formulaire!$H$21=Aéroports!$E4954,--ISNUMBER(IFERROR(SEARCH(Formulaire!$H$22,$C4954,1),""))=1),MAX(N$1:N4953)+1,"")</f>
        <v/>
      </c>
      <c r="O4954" s="68" t="str">
        <f>IF(AND(Formulaire!$H$27=Aéroports!$E4954,--ISNUMBER(IFERROR(SEARCH(Formulaire!$H$28,$C4954,1),""))=1),MAX(O$1:O4953)+1,"")</f>
        <v/>
      </c>
      <c r="Q4954" s="91" t="str">
        <f>IFERROR(INDEX($C$2:$C$5193,MATCH(ROWS(M$2:M4954),M$2:M$5193,0)),"")</f>
        <v/>
      </c>
      <c r="R4954" s="70" t="str">
        <f>IFERROR(INDEX($C$2:$C$5193,MATCH(ROWS(N$2:N4954),N$2:N$5193,0)),"")</f>
        <v/>
      </c>
      <c r="S4954" s="92" t="str">
        <f>IFERROR(INDEX($C$2:$C$5193,MATCH(ROWS(O$2:O4954),O$2:O$5193,0)),"")</f>
        <v/>
      </c>
    </row>
    <row r="4955" spans="1:19" x14ac:dyDescent="0.25">
      <c r="A4955" s="69">
        <v>4132</v>
      </c>
      <c r="B4955" s="69" t="s">
        <v>15741</v>
      </c>
      <c r="C4955" s="69" t="s">
        <v>15742</v>
      </c>
      <c r="D4955" s="69" t="s">
        <v>15636</v>
      </c>
      <c r="E4955" s="69" t="s">
        <v>22487</v>
      </c>
      <c r="F4955" s="69" t="s">
        <v>15743</v>
      </c>
      <c r="G4955" s="69" t="s">
        <v>15744</v>
      </c>
      <c r="H4955" s="69">
        <v>16.116800000000001</v>
      </c>
      <c r="I4955" s="69">
        <v>103.774</v>
      </c>
      <c r="J4955" s="69">
        <v>451</v>
      </c>
      <c r="K4955" s="69">
        <v>7</v>
      </c>
      <c r="L4955" s="69">
        <f>COUNTIFS(Aéroports!$C$2:$C$5193,Aéroports!$C4955,Aéroports!$D$2:$D$5193,Aéroports!$D4955)</f>
        <v>1</v>
      </c>
      <c r="M4955" s="69" t="str">
        <f>IF(AND(Formulaire!$H$15=Aéroports!$E4955,--ISNUMBER(IFERROR(SEARCH(Formulaire!$H$16,$C4955,1),""))=1),MAX(M$1:M4954)+1,"")</f>
        <v/>
      </c>
      <c r="N4955" s="69" t="str">
        <f>IF(AND(Formulaire!$H$21=Aéroports!$E4955,--ISNUMBER(IFERROR(SEARCH(Formulaire!$H$22,$C4955,1),""))=1),MAX(N$1:N4954)+1,"")</f>
        <v/>
      </c>
      <c r="O4955" s="69" t="str">
        <f>IF(AND(Formulaire!$H$27=Aéroports!$E4955,--ISNUMBER(IFERROR(SEARCH(Formulaire!$H$28,$C4955,1),""))=1),MAX(O$1:O4954)+1,"")</f>
        <v/>
      </c>
      <c r="Q4955" s="91" t="str">
        <f>IFERROR(INDEX($C$2:$C$5193,MATCH(ROWS(M$2:M4955),M$2:M$5193,0)),"")</f>
        <v/>
      </c>
      <c r="R4955" s="70" t="str">
        <f>IFERROR(INDEX($C$2:$C$5193,MATCH(ROWS(N$2:N4955),N$2:N$5193,0)),"")</f>
        <v/>
      </c>
      <c r="S4955" s="92" t="str">
        <f>IFERROR(INDEX($C$2:$C$5193,MATCH(ROWS(O$2:O4955),O$2:O$5193,0)),"")</f>
        <v/>
      </c>
    </row>
    <row r="4956" spans="1:19" x14ac:dyDescent="0.25">
      <c r="A4956" s="68">
        <v>3184</v>
      </c>
      <c r="B4956" s="68" t="s">
        <v>15745</v>
      </c>
      <c r="C4956" s="68" t="s">
        <v>15746</v>
      </c>
      <c r="D4956" s="68" t="s">
        <v>15636</v>
      </c>
      <c r="E4956" s="68" t="s">
        <v>22487</v>
      </c>
      <c r="F4956" s="68" t="s">
        <v>15747</v>
      </c>
      <c r="G4956" s="68" t="s">
        <v>15748</v>
      </c>
      <c r="H4956" s="68">
        <v>17.1951</v>
      </c>
      <c r="I4956" s="68">
        <v>104.119</v>
      </c>
      <c r="J4956" s="68">
        <v>529</v>
      </c>
      <c r="K4956" s="68">
        <v>7</v>
      </c>
      <c r="L4956" s="68">
        <f>COUNTIFS(Aéroports!$C$2:$C$5193,Aéroports!$C4956,Aéroports!$D$2:$D$5193,Aéroports!$D4956)</f>
        <v>1</v>
      </c>
      <c r="M4956" s="68" t="str">
        <f>IF(AND(Formulaire!$H$15=Aéroports!$E4956,--ISNUMBER(IFERROR(SEARCH(Formulaire!$H$16,$C4956,1),""))=1),MAX(M$1:M4955)+1,"")</f>
        <v/>
      </c>
      <c r="N4956" s="68" t="str">
        <f>IF(AND(Formulaire!$H$21=Aéroports!$E4956,--ISNUMBER(IFERROR(SEARCH(Formulaire!$H$22,$C4956,1),""))=1),MAX(N$1:N4955)+1,"")</f>
        <v/>
      </c>
      <c r="O4956" s="68" t="str">
        <f>IF(AND(Formulaire!$H$27=Aéroports!$E4956,--ISNUMBER(IFERROR(SEARCH(Formulaire!$H$28,$C4956,1),""))=1),MAX(O$1:O4955)+1,"")</f>
        <v/>
      </c>
      <c r="Q4956" s="91" t="str">
        <f>IFERROR(INDEX($C$2:$C$5193,MATCH(ROWS(M$2:M4956),M$2:M$5193,0)),"")</f>
        <v/>
      </c>
      <c r="R4956" s="70" t="str">
        <f>IFERROR(INDEX($C$2:$C$5193,MATCH(ROWS(N$2:N4956),N$2:N$5193,0)),"")</f>
        <v/>
      </c>
      <c r="S4956" s="92" t="str">
        <f>IFERROR(INDEX($C$2:$C$5193,MATCH(ROWS(O$2:O4956),O$2:O$5193,0)),"")</f>
        <v/>
      </c>
    </row>
    <row r="4957" spans="1:19" x14ac:dyDescent="0.25">
      <c r="A4957" s="69">
        <v>3939</v>
      </c>
      <c r="B4957" s="69" t="s">
        <v>15749</v>
      </c>
      <c r="C4957" s="69" t="s">
        <v>15750</v>
      </c>
      <c r="D4957" s="69" t="s">
        <v>15636</v>
      </c>
      <c r="E4957" s="69" t="s">
        <v>22487</v>
      </c>
      <c r="F4957" s="69" t="s">
        <v>15751</v>
      </c>
      <c r="G4957" s="69" t="s">
        <v>15752</v>
      </c>
      <c r="H4957" s="69">
        <v>17.238</v>
      </c>
      <c r="I4957" s="69">
        <v>99.818200000000004</v>
      </c>
      <c r="J4957" s="69">
        <v>179</v>
      </c>
      <c r="K4957" s="69">
        <v>7</v>
      </c>
      <c r="L4957" s="69">
        <f>COUNTIFS(Aéroports!$C$2:$C$5193,Aéroports!$C4957,Aéroports!$D$2:$D$5193,Aéroports!$D4957)</f>
        <v>1</v>
      </c>
      <c r="M4957" s="69" t="str">
        <f>IF(AND(Formulaire!$H$15=Aéroports!$E4957,--ISNUMBER(IFERROR(SEARCH(Formulaire!$H$16,$C4957,1),""))=1),MAX(M$1:M4956)+1,"")</f>
        <v/>
      </c>
      <c r="N4957" s="69" t="str">
        <f>IF(AND(Formulaire!$H$21=Aéroports!$E4957,--ISNUMBER(IFERROR(SEARCH(Formulaire!$H$22,$C4957,1),""))=1),MAX(N$1:N4956)+1,"")</f>
        <v/>
      </c>
      <c r="O4957" s="69" t="str">
        <f>IF(AND(Formulaire!$H$27=Aéroports!$E4957,--ISNUMBER(IFERROR(SEARCH(Formulaire!$H$28,$C4957,1),""))=1),MAX(O$1:O4956)+1,"")</f>
        <v/>
      </c>
      <c r="Q4957" s="91" t="str">
        <f>IFERROR(INDEX($C$2:$C$5193,MATCH(ROWS(M$2:M4957),M$2:M$5193,0)),"")</f>
        <v/>
      </c>
      <c r="R4957" s="70" t="str">
        <f>IFERROR(INDEX($C$2:$C$5193,MATCH(ROWS(N$2:N4957),N$2:N$5193,0)),"")</f>
        <v/>
      </c>
      <c r="S4957" s="92" t="str">
        <f>IFERROR(INDEX($C$2:$C$5193,MATCH(ROWS(O$2:O4957),O$2:O$5193,0)),"")</f>
        <v/>
      </c>
    </row>
    <row r="4958" spans="1:19" x14ac:dyDescent="0.25">
      <c r="A4958" s="68">
        <v>4000</v>
      </c>
      <c r="B4958" s="68" t="s">
        <v>15753</v>
      </c>
      <c r="C4958" s="68" t="s">
        <v>15754</v>
      </c>
      <c r="D4958" s="68" t="s">
        <v>15636</v>
      </c>
      <c r="E4958" s="68" t="s">
        <v>22487</v>
      </c>
      <c r="F4958" s="68" t="s">
        <v>15755</v>
      </c>
      <c r="G4958" s="68" t="s">
        <v>15756</v>
      </c>
      <c r="H4958" s="68">
        <v>9.1326000000000001</v>
      </c>
      <c r="I4958" s="68">
        <v>99.135599999999997</v>
      </c>
      <c r="J4958" s="68">
        <v>20</v>
      </c>
      <c r="K4958" s="68">
        <v>7</v>
      </c>
      <c r="L4958" s="68">
        <f>COUNTIFS(Aéroports!$C$2:$C$5193,Aéroports!$C4958,Aéroports!$D$2:$D$5193,Aéroports!$D4958)</f>
        <v>1</v>
      </c>
      <c r="M4958" s="68" t="str">
        <f>IF(AND(Formulaire!$H$15=Aéroports!$E4958,--ISNUMBER(IFERROR(SEARCH(Formulaire!$H$16,$C4958,1),""))=1),MAX(M$1:M4957)+1,"")</f>
        <v/>
      </c>
      <c r="N4958" s="68" t="str">
        <f>IF(AND(Formulaire!$H$21=Aéroports!$E4958,--ISNUMBER(IFERROR(SEARCH(Formulaire!$H$22,$C4958,1),""))=1),MAX(N$1:N4957)+1,"")</f>
        <v/>
      </c>
      <c r="O4958" s="68" t="str">
        <f>IF(AND(Formulaire!$H$27=Aéroports!$E4958,--ISNUMBER(IFERROR(SEARCH(Formulaire!$H$28,$C4958,1),""))=1),MAX(O$1:O4957)+1,"")</f>
        <v/>
      </c>
      <c r="Q4958" s="91" t="str">
        <f>IFERROR(INDEX($C$2:$C$5193,MATCH(ROWS(M$2:M4958),M$2:M$5193,0)),"")</f>
        <v/>
      </c>
      <c r="R4958" s="70" t="str">
        <f>IFERROR(INDEX($C$2:$C$5193,MATCH(ROWS(N$2:N4958),N$2:N$5193,0)),"")</f>
        <v/>
      </c>
      <c r="S4958" s="92" t="str">
        <f>IFERROR(INDEX($C$2:$C$5193,MATCH(ROWS(O$2:O4958),O$2:O$5193,0)),"")</f>
        <v/>
      </c>
    </row>
    <row r="4959" spans="1:19" x14ac:dyDescent="0.25">
      <c r="A4959" s="69">
        <v>9233</v>
      </c>
      <c r="B4959" s="69" t="s">
        <v>15761</v>
      </c>
      <c r="C4959" s="69" t="s">
        <v>15758</v>
      </c>
      <c r="D4959" s="69" t="s">
        <v>15636</v>
      </c>
      <c r="E4959" s="69" t="s">
        <v>22487</v>
      </c>
      <c r="F4959" s="69" t="s">
        <v>15762</v>
      </c>
      <c r="G4959" s="69" t="s">
        <v>15763</v>
      </c>
      <c r="H4959" s="69">
        <v>16.896000000000001</v>
      </c>
      <c r="I4959" s="69">
        <v>99.253299999999996</v>
      </c>
      <c r="J4959" s="69">
        <v>478</v>
      </c>
      <c r="K4959" s="69">
        <v>7</v>
      </c>
      <c r="L4959" s="69">
        <f>COUNTIFS(Aéroports!$C$2:$C$5193,Aéroports!$C4959,Aéroports!$D$2:$D$5193,Aéroports!$D4959)</f>
        <v>1</v>
      </c>
      <c r="M4959" s="69" t="str">
        <f>IF(AND(Formulaire!$H$15=Aéroports!$E4959,--ISNUMBER(IFERROR(SEARCH(Formulaire!$H$16,$C4959,1),""))=1),MAX(M$1:M4958)+1,"")</f>
        <v/>
      </c>
      <c r="N4959" s="69" t="str">
        <f>IF(AND(Formulaire!$H$21=Aéroports!$E4959,--ISNUMBER(IFERROR(SEARCH(Formulaire!$H$22,$C4959,1),""))=1),MAX(N$1:N4958)+1,"")</f>
        <v/>
      </c>
      <c r="O4959" s="69" t="str">
        <f>IF(AND(Formulaire!$H$27=Aéroports!$E4959,--ISNUMBER(IFERROR(SEARCH(Formulaire!$H$28,$C4959,1),""))=1),MAX(O$1:O4958)+1,"")</f>
        <v/>
      </c>
      <c r="Q4959" s="91" t="str">
        <f>IFERROR(INDEX($C$2:$C$5193,MATCH(ROWS(M$2:M4959),M$2:M$5193,0)),"")</f>
        <v/>
      </c>
      <c r="R4959" s="70" t="str">
        <f>IFERROR(INDEX($C$2:$C$5193,MATCH(ROWS(N$2:N4959),N$2:N$5193,0)),"")</f>
        <v/>
      </c>
      <c r="S4959" s="92" t="str">
        <f>IFERROR(INDEX($C$2:$C$5193,MATCH(ROWS(O$2:O4959),O$2:O$5193,0)),"")</f>
        <v/>
      </c>
    </row>
    <row r="4960" spans="1:19" x14ac:dyDescent="0.25">
      <c r="A4960" s="68">
        <v>3182</v>
      </c>
      <c r="B4960" s="68" t="s">
        <v>15764</v>
      </c>
      <c r="C4960" s="68" t="s">
        <v>15765</v>
      </c>
      <c r="D4960" s="68" t="s">
        <v>15636</v>
      </c>
      <c r="E4960" s="68" t="s">
        <v>22487</v>
      </c>
      <c r="F4960" s="68" t="s">
        <v>15766</v>
      </c>
      <c r="G4960" s="68" t="s">
        <v>15767</v>
      </c>
      <c r="H4960" s="68">
        <v>7.5087400000000004</v>
      </c>
      <c r="I4960" s="68">
        <v>99.616600000000005</v>
      </c>
      <c r="J4960" s="68">
        <v>67</v>
      </c>
      <c r="K4960" s="68">
        <v>7</v>
      </c>
      <c r="L4960" s="68">
        <f>COUNTIFS(Aéroports!$C$2:$C$5193,Aéroports!$C4960,Aéroports!$D$2:$D$5193,Aéroports!$D4960)</f>
        <v>1</v>
      </c>
      <c r="M4960" s="68" t="str">
        <f>IF(AND(Formulaire!$H$15=Aéroports!$E4960,--ISNUMBER(IFERROR(SEARCH(Formulaire!$H$16,$C4960,1),""))=1),MAX(M$1:M4959)+1,"")</f>
        <v/>
      </c>
      <c r="N4960" s="68" t="str">
        <f>IF(AND(Formulaire!$H$21=Aéroports!$E4960,--ISNUMBER(IFERROR(SEARCH(Formulaire!$H$22,$C4960,1),""))=1),MAX(N$1:N4959)+1,"")</f>
        <v/>
      </c>
      <c r="O4960" s="68" t="str">
        <f>IF(AND(Formulaire!$H$27=Aéroports!$E4960,--ISNUMBER(IFERROR(SEARCH(Formulaire!$H$28,$C4960,1),""))=1),MAX(O$1:O4959)+1,"")</f>
        <v/>
      </c>
      <c r="Q4960" s="91" t="str">
        <f>IFERROR(INDEX($C$2:$C$5193,MATCH(ROWS(M$2:M4960),M$2:M$5193,0)),"")</f>
        <v/>
      </c>
      <c r="R4960" s="70" t="str">
        <f>IFERROR(INDEX($C$2:$C$5193,MATCH(ROWS(N$2:N4960),N$2:N$5193,0)),"")</f>
        <v/>
      </c>
      <c r="S4960" s="92" t="str">
        <f>IFERROR(INDEX($C$2:$C$5193,MATCH(ROWS(O$2:O4960),O$2:O$5193,0)),"")</f>
        <v/>
      </c>
    </row>
    <row r="4961" spans="1:19" x14ac:dyDescent="0.25">
      <c r="A4961" s="69">
        <v>4135</v>
      </c>
      <c r="B4961" s="69" t="s">
        <v>15768</v>
      </c>
      <c r="C4961" s="69" t="s">
        <v>15769</v>
      </c>
      <c r="D4961" s="69" t="s">
        <v>15636</v>
      </c>
      <c r="E4961" s="69" t="s">
        <v>22487</v>
      </c>
      <c r="F4961" s="69" t="s">
        <v>15770</v>
      </c>
      <c r="G4961" s="69" t="s">
        <v>15771</v>
      </c>
      <c r="H4961" s="69">
        <v>12.2746</v>
      </c>
      <c r="I4961" s="69">
        <v>102.319</v>
      </c>
      <c r="J4961" s="69">
        <v>105</v>
      </c>
      <c r="K4961" s="69">
        <v>7</v>
      </c>
      <c r="L4961" s="69">
        <f>COUNTIFS(Aéroports!$C$2:$C$5193,Aéroports!$C4961,Aéroports!$D$2:$D$5193,Aéroports!$D4961)</f>
        <v>1</v>
      </c>
      <c r="M4961" s="69" t="str">
        <f>IF(AND(Formulaire!$H$15=Aéroports!$E4961,--ISNUMBER(IFERROR(SEARCH(Formulaire!$H$16,$C4961,1),""))=1),MAX(M$1:M4960)+1,"")</f>
        <v/>
      </c>
      <c r="N4961" s="69" t="str">
        <f>IF(AND(Formulaire!$H$21=Aéroports!$E4961,--ISNUMBER(IFERROR(SEARCH(Formulaire!$H$22,$C4961,1),""))=1),MAX(N$1:N4960)+1,"")</f>
        <v/>
      </c>
      <c r="O4961" s="69" t="str">
        <f>IF(AND(Formulaire!$H$27=Aéroports!$E4961,--ISNUMBER(IFERROR(SEARCH(Formulaire!$H$28,$C4961,1),""))=1),MAX(O$1:O4960)+1,"")</f>
        <v/>
      </c>
      <c r="Q4961" s="91" t="str">
        <f>IFERROR(INDEX($C$2:$C$5193,MATCH(ROWS(M$2:M4961),M$2:M$5193,0)),"")</f>
        <v/>
      </c>
      <c r="R4961" s="70" t="str">
        <f>IFERROR(INDEX($C$2:$C$5193,MATCH(ROWS(N$2:N4961),N$2:N$5193,0)),"")</f>
        <v/>
      </c>
      <c r="S4961" s="92" t="str">
        <f>IFERROR(INDEX($C$2:$C$5193,MATCH(ROWS(O$2:O4961),O$2:O$5193,0)),"")</f>
        <v/>
      </c>
    </row>
    <row r="4962" spans="1:19" x14ac:dyDescent="0.25">
      <c r="A4962" s="68">
        <v>3937</v>
      </c>
      <c r="B4962" s="68" t="s">
        <v>15772</v>
      </c>
      <c r="C4962" s="68" t="s">
        <v>15773</v>
      </c>
      <c r="D4962" s="68" t="s">
        <v>15636</v>
      </c>
      <c r="E4962" s="68" t="s">
        <v>22487</v>
      </c>
      <c r="F4962" s="68" t="s">
        <v>15774</v>
      </c>
      <c r="G4962" s="68" t="s">
        <v>15775</v>
      </c>
      <c r="H4962" s="68">
        <v>15.251300000000001</v>
      </c>
      <c r="I4962" s="68">
        <v>104.87</v>
      </c>
      <c r="J4962" s="68">
        <v>406</v>
      </c>
      <c r="K4962" s="68">
        <v>7</v>
      </c>
      <c r="L4962" s="68">
        <f>COUNTIFS(Aéroports!$C$2:$C$5193,Aéroports!$C4962,Aéroports!$D$2:$D$5193,Aéroports!$D4962)</f>
        <v>1</v>
      </c>
      <c r="M4962" s="68" t="str">
        <f>IF(AND(Formulaire!$H$15=Aéroports!$E4962,--ISNUMBER(IFERROR(SEARCH(Formulaire!$H$16,$C4962,1),""))=1),MAX(M$1:M4961)+1,"")</f>
        <v/>
      </c>
      <c r="N4962" s="68" t="str">
        <f>IF(AND(Formulaire!$H$21=Aéroports!$E4962,--ISNUMBER(IFERROR(SEARCH(Formulaire!$H$22,$C4962,1),""))=1),MAX(N$1:N4961)+1,"")</f>
        <v/>
      </c>
      <c r="O4962" s="68" t="str">
        <f>IF(AND(Formulaire!$H$27=Aéroports!$E4962,--ISNUMBER(IFERROR(SEARCH(Formulaire!$H$28,$C4962,1),""))=1),MAX(O$1:O4961)+1,"")</f>
        <v/>
      </c>
      <c r="Q4962" s="91" t="str">
        <f>IFERROR(INDEX($C$2:$C$5193,MATCH(ROWS(M$2:M4962),M$2:M$5193,0)),"")</f>
        <v/>
      </c>
      <c r="R4962" s="70" t="str">
        <f>IFERROR(INDEX($C$2:$C$5193,MATCH(ROWS(N$2:N4962),N$2:N$5193,0)),"")</f>
        <v/>
      </c>
      <c r="S4962" s="92" t="str">
        <f>IFERROR(INDEX($C$2:$C$5193,MATCH(ROWS(O$2:O4962),O$2:O$5193,0)),"")</f>
        <v/>
      </c>
    </row>
    <row r="4963" spans="1:19" x14ac:dyDescent="0.25">
      <c r="A4963" s="69">
        <v>3183</v>
      </c>
      <c r="B4963" s="69" t="s">
        <v>15776</v>
      </c>
      <c r="C4963" s="69" t="s">
        <v>15777</v>
      </c>
      <c r="D4963" s="69" t="s">
        <v>15636</v>
      </c>
      <c r="E4963" s="69" t="s">
        <v>22487</v>
      </c>
      <c r="F4963" s="69" t="s">
        <v>15778</v>
      </c>
      <c r="G4963" s="69" t="s">
        <v>15779</v>
      </c>
      <c r="H4963" s="69">
        <v>17.386399999999998</v>
      </c>
      <c r="I4963" s="69">
        <v>102.788</v>
      </c>
      <c r="J4963" s="69">
        <v>579</v>
      </c>
      <c r="K4963" s="69">
        <v>7</v>
      </c>
      <c r="L4963" s="69">
        <f>COUNTIFS(Aéroports!$C$2:$C$5193,Aéroports!$C4963,Aéroports!$D$2:$D$5193,Aéroports!$D4963)</f>
        <v>1</v>
      </c>
      <c r="M4963" s="69" t="str">
        <f>IF(AND(Formulaire!$H$15=Aéroports!$E4963,--ISNUMBER(IFERROR(SEARCH(Formulaire!$H$16,$C4963,1),""))=1),MAX(M$1:M4962)+1,"")</f>
        <v/>
      </c>
      <c r="N4963" s="69" t="str">
        <f>IF(AND(Formulaire!$H$21=Aéroports!$E4963,--ISNUMBER(IFERROR(SEARCH(Formulaire!$H$22,$C4963,1),""))=1),MAX(N$1:N4962)+1,"")</f>
        <v/>
      </c>
      <c r="O4963" s="69" t="str">
        <f>IF(AND(Formulaire!$H$27=Aéroports!$E4963,--ISNUMBER(IFERROR(SEARCH(Formulaire!$H$28,$C4963,1),""))=1),MAX(O$1:O4962)+1,"")</f>
        <v/>
      </c>
      <c r="Q4963" s="91" t="str">
        <f>IFERROR(INDEX($C$2:$C$5193,MATCH(ROWS(M$2:M4963),M$2:M$5193,0)),"")</f>
        <v/>
      </c>
      <c r="R4963" s="70" t="str">
        <f>IFERROR(INDEX($C$2:$C$5193,MATCH(ROWS(N$2:N4963),N$2:N$5193,0)),"")</f>
        <v/>
      </c>
      <c r="S4963" s="92" t="str">
        <f>IFERROR(INDEX($C$2:$C$5193,MATCH(ROWS(O$2:O4963),O$2:O$5193,0)),"")</f>
        <v/>
      </c>
    </row>
    <row r="4964" spans="1:19" x14ac:dyDescent="0.25">
      <c r="A4964" s="68">
        <v>3310</v>
      </c>
      <c r="B4964" s="68" t="s">
        <v>6356</v>
      </c>
      <c r="C4964" s="68" t="s">
        <v>6357</v>
      </c>
      <c r="D4964" s="68" t="s">
        <v>6358</v>
      </c>
      <c r="E4964" s="68" t="s">
        <v>22390</v>
      </c>
      <c r="F4964" s="68" t="s">
        <v>6359</v>
      </c>
      <c r="G4964" s="68" t="s">
        <v>6360</v>
      </c>
      <c r="H4964" s="68">
        <v>-8.5464000000000002</v>
      </c>
      <c r="I4964" s="68">
        <v>125.526</v>
      </c>
      <c r="J4964" s="68">
        <v>154</v>
      </c>
      <c r="K4964" s="68">
        <v>9</v>
      </c>
      <c r="L4964" s="68">
        <f>COUNTIFS(Aéroports!$C$2:$C$5193,Aéroports!$C4964,Aéroports!$D$2:$D$5193,Aéroports!$D4964)</f>
        <v>1</v>
      </c>
      <c r="M4964" s="68" t="str">
        <f>IF(AND(Formulaire!$H$15=Aéroports!$E4964,--ISNUMBER(IFERROR(SEARCH(Formulaire!$H$16,$C4964,1),""))=1),MAX(M$1:M4963)+1,"")</f>
        <v/>
      </c>
      <c r="N4964" s="68" t="str">
        <f>IF(AND(Formulaire!$H$21=Aéroports!$E4964,--ISNUMBER(IFERROR(SEARCH(Formulaire!$H$22,$C4964,1),""))=1),MAX(N$1:N4963)+1,"")</f>
        <v/>
      </c>
      <c r="O4964" s="68" t="str">
        <f>IF(AND(Formulaire!$H$27=Aéroports!$E4964,--ISNUMBER(IFERROR(SEARCH(Formulaire!$H$28,$C4964,1),""))=1),MAX(O$1:O4963)+1,"")</f>
        <v/>
      </c>
      <c r="Q4964" s="91" t="str">
        <f>IFERROR(INDEX($C$2:$C$5193,MATCH(ROWS(M$2:M4964),M$2:M$5193,0)),"")</f>
        <v/>
      </c>
      <c r="R4964" s="70" t="str">
        <f>IFERROR(INDEX($C$2:$C$5193,MATCH(ROWS(N$2:N4964),N$2:N$5193,0)),"")</f>
        <v/>
      </c>
      <c r="S4964" s="92" t="str">
        <f>IFERROR(INDEX($C$2:$C$5193,MATCH(ROWS(O$2:O4964),O$2:O$5193,0)),"")</f>
        <v/>
      </c>
    </row>
    <row r="4965" spans="1:19" x14ac:dyDescent="0.25">
      <c r="A4965" s="69">
        <v>298</v>
      </c>
      <c r="B4965" s="69" t="s">
        <v>15780</v>
      </c>
      <c r="C4965" s="69" t="s">
        <v>15781</v>
      </c>
      <c r="D4965" s="69" t="s">
        <v>15782</v>
      </c>
      <c r="E4965" s="69" t="s">
        <v>15782</v>
      </c>
      <c r="F4965" s="69" t="s">
        <v>15783</v>
      </c>
      <c r="G4965" s="69" t="s">
        <v>15784</v>
      </c>
      <c r="H4965" s="69">
        <v>6.16561</v>
      </c>
      <c r="I4965" s="69">
        <v>1.25451</v>
      </c>
      <c r="J4965" s="69">
        <v>72</v>
      </c>
      <c r="K4965" s="69">
        <v>0</v>
      </c>
      <c r="L4965" s="69">
        <f>COUNTIFS(Aéroports!$C$2:$C$5193,Aéroports!$C4965,Aéroports!$D$2:$D$5193,Aéroports!$D4965)</f>
        <v>1</v>
      </c>
      <c r="M4965" s="69" t="str">
        <f>IF(AND(Formulaire!$H$15=Aéroports!$E4965,--ISNUMBER(IFERROR(SEARCH(Formulaire!$H$16,$C4965,1),""))=1),MAX(M$1:M4964)+1,"")</f>
        <v/>
      </c>
      <c r="N4965" s="69" t="str">
        <f>IF(AND(Formulaire!$H$21=Aéroports!$E4965,--ISNUMBER(IFERROR(SEARCH(Formulaire!$H$22,$C4965,1),""))=1),MAX(N$1:N4964)+1,"")</f>
        <v/>
      </c>
      <c r="O4965" s="69" t="str">
        <f>IF(AND(Formulaire!$H$27=Aéroports!$E4965,--ISNUMBER(IFERROR(SEARCH(Formulaire!$H$28,$C4965,1),""))=1),MAX(O$1:O4964)+1,"")</f>
        <v/>
      </c>
      <c r="Q4965" s="91" t="str">
        <f>IFERROR(INDEX($C$2:$C$5193,MATCH(ROWS(M$2:M4965),M$2:M$5193,0)),"")</f>
        <v/>
      </c>
      <c r="R4965" s="70" t="str">
        <f>IFERROR(INDEX($C$2:$C$5193,MATCH(ROWS(N$2:N4965),N$2:N$5193,0)),"")</f>
        <v/>
      </c>
      <c r="S4965" s="92" t="str">
        <f>IFERROR(INDEX($C$2:$C$5193,MATCH(ROWS(O$2:O4965),O$2:O$5193,0)),"")</f>
        <v/>
      </c>
    </row>
    <row r="4966" spans="1:19" x14ac:dyDescent="0.25">
      <c r="A4966" s="68">
        <v>297</v>
      </c>
      <c r="B4966" s="68" t="s">
        <v>15785</v>
      </c>
      <c r="C4966" s="68" t="s">
        <v>15786</v>
      </c>
      <c r="D4966" s="68" t="s">
        <v>15782</v>
      </c>
      <c r="E4966" s="68" t="s">
        <v>15782</v>
      </c>
      <c r="F4966" s="68" t="s">
        <v>15787</v>
      </c>
      <c r="G4966" s="68" t="s">
        <v>15788</v>
      </c>
      <c r="H4966" s="68">
        <v>9.7673299999999994</v>
      </c>
      <c r="I4966" s="68">
        <v>1.0912500000000001</v>
      </c>
      <c r="J4966" s="68">
        <v>1515</v>
      </c>
      <c r="K4966" s="68">
        <v>0</v>
      </c>
      <c r="L4966" s="68">
        <f>COUNTIFS(Aéroports!$C$2:$C$5193,Aéroports!$C4966,Aéroports!$D$2:$D$5193,Aéroports!$D4966)</f>
        <v>1</v>
      </c>
      <c r="M4966" s="68" t="str">
        <f>IF(AND(Formulaire!$H$15=Aéroports!$E4966,--ISNUMBER(IFERROR(SEARCH(Formulaire!$H$16,$C4966,1),""))=1),MAX(M$1:M4965)+1,"")</f>
        <v/>
      </c>
      <c r="N4966" s="68" t="str">
        <f>IF(AND(Formulaire!$H$21=Aéroports!$E4966,--ISNUMBER(IFERROR(SEARCH(Formulaire!$H$22,$C4966,1),""))=1),MAX(N$1:N4965)+1,"")</f>
        <v/>
      </c>
      <c r="O4966" s="68" t="str">
        <f>IF(AND(Formulaire!$H$27=Aéroports!$E4966,--ISNUMBER(IFERROR(SEARCH(Formulaire!$H$28,$C4966,1),""))=1),MAX(O$1:O4965)+1,"")</f>
        <v/>
      </c>
      <c r="Q4966" s="91" t="str">
        <f>IFERROR(INDEX($C$2:$C$5193,MATCH(ROWS(M$2:M4966),M$2:M$5193,0)),"")</f>
        <v/>
      </c>
      <c r="R4966" s="70" t="str">
        <f>IFERROR(INDEX($C$2:$C$5193,MATCH(ROWS(N$2:N4966),N$2:N$5193,0)),"")</f>
        <v/>
      </c>
      <c r="S4966" s="92" t="str">
        <f>IFERROR(INDEX($C$2:$C$5193,MATCH(ROWS(O$2:O4966),O$2:O$5193,0)),"")</f>
        <v/>
      </c>
    </row>
    <row r="4967" spans="1:19" x14ac:dyDescent="0.25">
      <c r="A4967" s="69">
        <v>5881</v>
      </c>
      <c r="B4967" s="69" t="s">
        <v>15789</v>
      </c>
      <c r="C4967" s="69" t="s">
        <v>15790</v>
      </c>
      <c r="D4967" s="69" t="s">
        <v>15791</v>
      </c>
      <c r="E4967" s="69" t="s">
        <v>15791</v>
      </c>
      <c r="F4967" s="69" t="s">
        <v>15792</v>
      </c>
      <c r="G4967" s="69" t="s">
        <v>15793</v>
      </c>
      <c r="H4967" s="69">
        <v>-15.5708</v>
      </c>
      <c r="I4967" s="69">
        <v>-175.63300000000001</v>
      </c>
      <c r="J4967" s="69">
        <v>160</v>
      </c>
      <c r="K4967" s="69">
        <v>13</v>
      </c>
      <c r="L4967" s="69">
        <f>COUNTIFS(Aéroports!$C$2:$C$5193,Aéroports!$C4967,Aéroports!$D$2:$D$5193,Aéroports!$D4967)</f>
        <v>1</v>
      </c>
      <c r="M4967" s="69" t="str">
        <f>IF(AND(Formulaire!$H$15=Aéroports!$E4967,--ISNUMBER(IFERROR(SEARCH(Formulaire!$H$16,$C4967,1),""))=1),MAX(M$1:M4966)+1,"")</f>
        <v/>
      </c>
      <c r="N4967" s="69" t="str">
        <f>IF(AND(Formulaire!$H$21=Aéroports!$E4967,--ISNUMBER(IFERROR(SEARCH(Formulaire!$H$22,$C4967,1),""))=1),MAX(N$1:N4966)+1,"")</f>
        <v/>
      </c>
      <c r="O4967" s="69" t="str">
        <f>IF(AND(Formulaire!$H$27=Aéroports!$E4967,--ISNUMBER(IFERROR(SEARCH(Formulaire!$H$28,$C4967,1),""))=1),MAX(O$1:O4966)+1,"")</f>
        <v/>
      </c>
      <c r="Q4967" s="91" t="str">
        <f>IFERROR(INDEX($C$2:$C$5193,MATCH(ROWS(M$2:M4967),M$2:M$5193,0)),"")</f>
        <v/>
      </c>
      <c r="R4967" s="70" t="str">
        <f>IFERROR(INDEX($C$2:$C$5193,MATCH(ROWS(N$2:N4967),N$2:N$5193,0)),"")</f>
        <v/>
      </c>
      <c r="S4967" s="92" t="str">
        <f>IFERROR(INDEX($C$2:$C$5193,MATCH(ROWS(O$2:O4967),O$2:O$5193,0)),"")</f>
        <v/>
      </c>
    </row>
    <row r="4968" spans="1:19" x14ac:dyDescent="0.25">
      <c r="A4968" s="68">
        <v>5879</v>
      </c>
      <c r="B4968" s="68" t="s">
        <v>15794</v>
      </c>
      <c r="C4968" s="68" t="s">
        <v>15795</v>
      </c>
      <c r="D4968" s="68" t="s">
        <v>15791</v>
      </c>
      <c r="E4968" s="68" t="s">
        <v>15791</v>
      </c>
      <c r="F4968" s="68" t="s">
        <v>15796</v>
      </c>
      <c r="G4968" s="68" t="s">
        <v>15797</v>
      </c>
      <c r="H4968" s="68">
        <v>-21.378299999999999</v>
      </c>
      <c r="I4968" s="68">
        <v>-174.958</v>
      </c>
      <c r="J4968" s="68">
        <v>325</v>
      </c>
      <c r="K4968" s="68">
        <v>13</v>
      </c>
      <c r="L4968" s="68">
        <f>COUNTIFS(Aéroports!$C$2:$C$5193,Aéroports!$C4968,Aéroports!$D$2:$D$5193,Aéroports!$D4968)</f>
        <v>1</v>
      </c>
      <c r="M4968" s="68" t="str">
        <f>IF(AND(Formulaire!$H$15=Aéroports!$E4968,--ISNUMBER(IFERROR(SEARCH(Formulaire!$H$16,$C4968,1),""))=1),MAX(M$1:M4967)+1,"")</f>
        <v/>
      </c>
      <c r="N4968" s="68" t="str">
        <f>IF(AND(Formulaire!$H$21=Aéroports!$E4968,--ISNUMBER(IFERROR(SEARCH(Formulaire!$H$22,$C4968,1),""))=1),MAX(N$1:N4967)+1,"")</f>
        <v/>
      </c>
      <c r="O4968" s="68" t="str">
        <f>IF(AND(Formulaire!$H$27=Aéroports!$E4968,--ISNUMBER(IFERROR(SEARCH(Formulaire!$H$28,$C4968,1),""))=1),MAX(O$1:O4967)+1,"")</f>
        <v/>
      </c>
      <c r="Q4968" s="91" t="str">
        <f>IFERROR(INDEX($C$2:$C$5193,MATCH(ROWS(M$2:M4968),M$2:M$5193,0)),"")</f>
        <v/>
      </c>
      <c r="R4968" s="70" t="str">
        <f>IFERROR(INDEX($C$2:$C$5193,MATCH(ROWS(N$2:N4968),N$2:N$5193,0)),"")</f>
        <v/>
      </c>
      <c r="S4968" s="92" t="str">
        <f>IFERROR(INDEX($C$2:$C$5193,MATCH(ROWS(O$2:O4968),O$2:O$5193,0)),"")</f>
        <v/>
      </c>
    </row>
    <row r="4969" spans="1:19" x14ac:dyDescent="0.25">
      <c r="A4969" s="69">
        <v>5880</v>
      </c>
      <c r="B4969" s="69" t="s">
        <v>15798</v>
      </c>
      <c r="C4969" s="69" t="s">
        <v>15799</v>
      </c>
      <c r="D4969" s="69" t="s">
        <v>15791</v>
      </c>
      <c r="E4969" s="69" t="s">
        <v>15791</v>
      </c>
      <c r="F4969" s="69" t="s">
        <v>15800</v>
      </c>
      <c r="G4969" s="69" t="s">
        <v>15801</v>
      </c>
      <c r="H4969" s="69">
        <v>-19.777000000000001</v>
      </c>
      <c r="I4969" s="69">
        <v>-174.34100000000001</v>
      </c>
      <c r="J4969" s="69">
        <v>31</v>
      </c>
      <c r="K4969" s="69">
        <v>13</v>
      </c>
      <c r="L4969" s="69">
        <f>COUNTIFS(Aéroports!$C$2:$C$5193,Aéroports!$C4969,Aéroports!$D$2:$D$5193,Aéroports!$D4969)</f>
        <v>1</v>
      </c>
      <c r="M4969" s="69" t="str">
        <f>IF(AND(Formulaire!$H$15=Aéroports!$E4969,--ISNUMBER(IFERROR(SEARCH(Formulaire!$H$16,$C4969,1),""))=1),MAX(M$1:M4968)+1,"")</f>
        <v/>
      </c>
      <c r="N4969" s="69" t="str">
        <f>IF(AND(Formulaire!$H$21=Aéroports!$E4969,--ISNUMBER(IFERROR(SEARCH(Formulaire!$H$22,$C4969,1),""))=1),MAX(N$1:N4968)+1,"")</f>
        <v/>
      </c>
      <c r="O4969" s="69" t="str">
        <f>IF(AND(Formulaire!$H$27=Aéroports!$E4969,--ISNUMBER(IFERROR(SEARCH(Formulaire!$H$28,$C4969,1),""))=1),MAX(O$1:O4968)+1,"")</f>
        <v/>
      </c>
      <c r="Q4969" s="91" t="str">
        <f>IFERROR(INDEX($C$2:$C$5193,MATCH(ROWS(M$2:M4969),M$2:M$5193,0)),"")</f>
        <v/>
      </c>
      <c r="R4969" s="70" t="str">
        <f>IFERROR(INDEX($C$2:$C$5193,MATCH(ROWS(N$2:N4969),N$2:N$5193,0)),"")</f>
        <v/>
      </c>
      <c r="S4969" s="92" t="str">
        <f>IFERROR(INDEX($C$2:$C$5193,MATCH(ROWS(O$2:O4969),O$2:O$5193,0)),"")</f>
        <v/>
      </c>
    </row>
    <row r="4970" spans="1:19" x14ac:dyDescent="0.25">
      <c r="A4970" s="68">
        <v>5882</v>
      </c>
      <c r="B4970" s="68" t="s">
        <v>15802</v>
      </c>
      <c r="C4970" s="68" t="s">
        <v>15803</v>
      </c>
      <c r="D4970" s="68" t="s">
        <v>15791</v>
      </c>
      <c r="E4970" s="68" t="s">
        <v>15791</v>
      </c>
      <c r="F4970" s="68" t="s">
        <v>15804</v>
      </c>
      <c r="G4970" s="68" t="s">
        <v>15805</v>
      </c>
      <c r="H4970" s="68">
        <v>-15.97734</v>
      </c>
      <c r="I4970" s="68">
        <v>-173.791</v>
      </c>
      <c r="J4970" s="68">
        <v>30</v>
      </c>
      <c r="K4970" s="68">
        <v>13</v>
      </c>
      <c r="L4970" s="68">
        <f>COUNTIFS(Aéroports!$C$2:$C$5193,Aéroports!$C4970,Aéroports!$D$2:$D$5193,Aéroports!$D4970)</f>
        <v>1</v>
      </c>
      <c r="M4970" s="68" t="str">
        <f>IF(AND(Formulaire!$H$15=Aéroports!$E4970,--ISNUMBER(IFERROR(SEARCH(Formulaire!$H$16,$C4970,1),""))=1),MAX(M$1:M4969)+1,"")</f>
        <v/>
      </c>
      <c r="N4970" s="68" t="str">
        <f>IF(AND(Formulaire!$H$21=Aéroports!$E4970,--ISNUMBER(IFERROR(SEARCH(Formulaire!$H$22,$C4970,1),""))=1),MAX(N$1:N4969)+1,"")</f>
        <v/>
      </c>
      <c r="O4970" s="68" t="str">
        <f>IF(AND(Formulaire!$H$27=Aéroports!$E4970,--ISNUMBER(IFERROR(SEARCH(Formulaire!$H$28,$C4970,1),""))=1),MAX(O$1:O4969)+1,"")</f>
        <v/>
      </c>
      <c r="Q4970" s="91" t="str">
        <f>IFERROR(INDEX($C$2:$C$5193,MATCH(ROWS(M$2:M4970),M$2:M$5193,0)),"")</f>
        <v/>
      </c>
      <c r="R4970" s="70" t="str">
        <f>IFERROR(INDEX($C$2:$C$5193,MATCH(ROWS(N$2:N4970),N$2:N$5193,0)),"")</f>
        <v/>
      </c>
      <c r="S4970" s="92" t="str">
        <f>IFERROR(INDEX($C$2:$C$5193,MATCH(ROWS(O$2:O4970),O$2:O$5193,0)),"")</f>
        <v/>
      </c>
    </row>
    <row r="4971" spans="1:19" x14ac:dyDescent="0.25">
      <c r="A4971" s="69">
        <v>1963</v>
      </c>
      <c r="B4971" s="69" t="s">
        <v>15806</v>
      </c>
      <c r="C4971" s="69" t="s">
        <v>15807</v>
      </c>
      <c r="D4971" s="69" t="s">
        <v>15791</v>
      </c>
      <c r="E4971" s="69" t="s">
        <v>15791</v>
      </c>
      <c r="F4971" s="69" t="s">
        <v>15808</v>
      </c>
      <c r="G4971" s="69" t="s">
        <v>15809</v>
      </c>
      <c r="H4971" s="69">
        <v>-21.241199999999999</v>
      </c>
      <c r="I4971" s="69">
        <v>-175.15</v>
      </c>
      <c r="J4971" s="69">
        <v>126</v>
      </c>
      <c r="K4971" s="69">
        <v>13</v>
      </c>
      <c r="L4971" s="69">
        <f>COUNTIFS(Aéroports!$C$2:$C$5193,Aéroports!$C4971,Aéroports!$D$2:$D$5193,Aéroports!$D4971)</f>
        <v>1</v>
      </c>
      <c r="M4971" s="69" t="str">
        <f>IF(AND(Formulaire!$H$15=Aéroports!$E4971,--ISNUMBER(IFERROR(SEARCH(Formulaire!$H$16,$C4971,1),""))=1),MAX(M$1:M4970)+1,"")</f>
        <v/>
      </c>
      <c r="N4971" s="69" t="str">
        <f>IF(AND(Formulaire!$H$21=Aéroports!$E4971,--ISNUMBER(IFERROR(SEARCH(Formulaire!$H$22,$C4971,1),""))=1),MAX(N$1:N4970)+1,"")</f>
        <v/>
      </c>
      <c r="O4971" s="69" t="str">
        <f>IF(AND(Formulaire!$H$27=Aéroports!$E4971,--ISNUMBER(IFERROR(SEARCH(Formulaire!$H$28,$C4971,1),""))=1),MAX(O$1:O4970)+1,"")</f>
        <v/>
      </c>
      <c r="Q4971" s="91" t="str">
        <f>IFERROR(INDEX($C$2:$C$5193,MATCH(ROWS(M$2:M4971),M$2:M$5193,0)),"")</f>
        <v/>
      </c>
      <c r="R4971" s="70" t="str">
        <f>IFERROR(INDEX($C$2:$C$5193,MATCH(ROWS(N$2:N4971),N$2:N$5193,0)),"")</f>
        <v/>
      </c>
      <c r="S4971" s="92" t="str">
        <f>IFERROR(INDEX($C$2:$C$5193,MATCH(ROWS(O$2:O4971),O$2:O$5193,0)),"")</f>
        <v/>
      </c>
    </row>
    <row r="4972" spans="1:19" x14ac:dyDescent="0.25">
      <c r="A4972" s="68">
        <v>1964</v>
      </c>
      <c r="B4972" s="68" t="s">
        <v>15810</v>
      </c>
      <c r="C4972" s="68" t="s">
        <v>15811</v>
      </c>
      <c r="D4972" s="68" t="s">
        <v>15791</v>
      </c>
      <c r="E4972" s="68" t="s">
        <v>15791</v>
      </c>
      <c r="F4972" s="68" t="s">
        <v>15812</v>
      </c>
      <c r="G4972" s="68" t="s">
        <v>15813</v>
      </c>
      <c r="H4972" s="68">
        <v>-18.5853</v>
      </c>
      <c r="I4972" s="68">
        <v>-173.96199999999999</v>
      </c>
      <c r="J4972" s="68">
        <v>236</v>
      </c>
      <c r="K4972" s="68">
        <v>13</v>
      </c>
      <c r="L4972" s="68">
        <f>COUNTIFS(Aéroports!$C$2:$C$5193,Aéroports!$C4972,Aéroports!$D$2:$D$5193,Aéroports!$D4972)</f>
        <v>1</v>
      </c>
      <c r="M4972" s="68" t="str">
        <f>IF(AND(Formulaire!$H$15=Aéroports!$E4972,--ISNUMBER(IFERROR(SEARCH(Formulaire!$H$16,$C4972,1),""))=1),MAX(M$1:M4971)+1,"")</f>
        <v/>
      </c>
      <c r="N4972" s="68" t="str">
        <f>IF(AND(Formulaire!$H$21=Aéroports!$E4972,--ISNUMBER(IFERROR(SEARCH(Formulaire!$H$22,$C4972,1),""))=1),MAX(N$1:N4971)+1,"")</f>
        <v/>
      </c>
      <c r="O4972" s="68" t="str">
        <f>IF(AND(Formulaire!$H$27=Aéroports!$E4972,--ISNUMBER(IFERROR(SEARCH(Formulaire!$H$28,$C4972,1),""))=1),MAX(O$1:O4971)+1,"")</f>
        <v/>
      </c>
      <c r="Q4972" s="91" t="str">
        <f>IFERROR(INDEX($C$2:$C$5193,MATCH(ROWS(M$2:M4972),M$2:M$5193,0)),"")</f>
        <v/>
      </c>
      <c r="R4972" s="70" t="str">
        <f>IFERROR(INDEX($C$2:$C$5193,MATCH(ROWS(N$2:N4972),N$2:N$5193,0)),"")</f>
        <v/>
      </c>
      <c r="S4972" s="92" t="str">
        <f>IFERROR(INDEX($C$2:$C$5193,MATCH(ROWS(O$2:O4972),O$2:O$5193,0)),"")</f>
        <v/>
      </c>
    </row>
    <row r="4973" spans="1:19" x14ac:dyDescent="0.25">
      <c r="A4973" s="69">
        <v>2902</v>
      </c>
      <c r="B4973" s="69" t="s">
        <v>15814</v>
      </c>
      <c r="C4973" s="69" t="s">
        <v>15815</v>
      </c>
      <c r="D4973" s="69" t="s">
        <v>15816</v>
      </c>
      <c r="E4973" s="69" t="s">
        <v>22488</v>
      </c>
      <c r="F4973" s="69" t="s">
        <v>15817</v>
      </c>
      <c r="G4973" s="69" t="s">
        <v>15818</v>
      </c>
      <c r="H4973" s="69">
        <v>10.5954</v>
      </c>
      <c r="I4973" s="69">
        <v>-61.337200000000003</v>
      </c>
      <c r="J4973" s="69">
        <v>58</v>
      </c>
      <c r="K4973" s="69">
        <v>-4</v>
      </c>
      <c r="L4973" s="69">
        <f>COUNTIFS(Aéroports!$C$2:$C$5193,Aéroports!$C4973,Aéroports!$D$2:$D$5193,Aéroports!$D4973)</f>
        <v>1</v>
      </c>
      <c r="M4973" s="69" t="str">
        <f>IF(AND(Formulaire!$H$15=Aéroports!$E4973,--ISNUMBER(IFERROR(SEARCH(Formulaire!$H$16,$C4973,1),""))=1),MAX(M$1:M4972)+1,"")</f>
        <v/>
      </c>
      <c r="N4973" s="69" t="str">
        <f>IF(AND(Formulaire!$H$21=Aéroports!$E4973,--ISNUMBER(IFERROR(SEARCH(Formulaire!$H$22,$C4973,1),""))=1),MAX(N$1:N4972)+1,"")</f>
        <v/>
      </c>
      <c r="O4973" s="69" t="str">
        <f>IF(AND(Formulaire!$H$27=Aéroports!$E4973,--ISNUMBER(IFERROR(SEARCH(Formulaire!$H$28,$C4973,1),""))=1),MAX(O$1:O4972)+1,"")</f>
        <v/>
      </c>
      <c r="Q4973" s="91" t="str">
        <f>IFERROR(INDEX($C$2:$C$5193,MATCH(ROWS(M$2:M4973),M$2:M$5193,0)),"")</f>
        <v/>
      </c>
      <c r="R4973" s="70" t="str">
        <f>IFERROR(INDEX($C$2:$C$5193,MATCH(ROWS(N$2:N4973),N$2:N$5193,0)),"")</f>
        <v/>
      </c>
      <c r="S4973" s="92" t="str">
        <f>IFERROR(INDEX($C$2:$C$5193,MATCH(ROWS(O$2:O4973),O$2:O$5193,0)),"")</f>
        <v/>
      </c>
    </row>
    <row r="4974" spans="1:19" x14ac:dyDescent="0.25">
      <c r="A4974" s="68">
        <v>2901</v>
      </c>
      <c r="B4974" s="68" t="s">
        <v>15819</v>
      </c>
      <c r="C4974" s="68" t="s">
        <v>15820</v>
      </c>
      <c r="D4974" s="68" t="s">
        <v>15816</v>
      </c>
      <c r="E4974" s="68" t="s">
        <v>22488</v>
      </c>
      <c r="F4974" s="68" t="s">
        <v>15821</v>
      </c>
      <c r="G4974" s="68" t="s">
        <v>15822</v>
      </c>
      <c r="H4974" s="68">
        <v>11.149699999999999</v>
      </c>
      <c r="I4974" s="68">
        <v>-60.8322</v>
      </c>
      <c r="J4974" s="68">
        <v>38</v>
      </c>
      <c r="K4974" s="68">
        <v>-4</v>
      </c>
      <c r="L4974" s="68">
        <f>COUNTIFS(Aéroports!$C$2:$C$5193,Aéroports!$C4974,Aéroports!$D$2:$D$5193,Aéroports!$D4974)</f>
        <v>1</v>
      </c>
      <c r="M4974" s="68" t="str">
        <f>IF(AND(Formulaire!$H$15=Aéroports!$E4974,--ISNUMBER(IFERROR(SEARCH(Formulaire!$H$16,$C4974,1),""))=1),MAX(M$1:M4973)+1,"")</f>
        <v/>
      </c>
      <c r="N4974" s="68" t="str">
        <f>IF(AND(Formulaire!$H$21=Aéroports!$E4974,--ISNUMBER(IFERROR(SEARCH(Formulaire!$H$22,$C4974,1),""))=1),MAX(N$1:N4973)+1,"")</f>
        <v/>
      </c>
      <c r="O4974" s="68" t="str">
        <f>IF(AND(Formulaire!$H$27=Aéroports!$E4974,--ISNUMBER(IFERROR(SEARCH(Formulaire!$H$28,$C4974,1),""))=1),MAX(O$1:O4973)+1,"")</f>
        <v/>
      </c>
      <c r="Q4974" s="91" t="str">
        <f>IFERROR(INDEX($C$2:$C$5193,MATCH(ROWS(M$2:M4974),M$2:M$5193,0)),"")</f>
        <v/>
      </c>
      <c r="R4974" s="70" t="str">
        <f>IFERROR(INDEX($C$2:$C$5193,MATCH(ROWS(N$2:N4974),N$2:N$5193,0)),"")</f>
        <v/>
      </c>
      <c r="S4974" s="92" t="str">
        <f>IFERROR(INDEX($C$2:$C$5193,MATCH(ROWS(O$2:O4974),O$2:O$5193,0)),"")</f>
        <v/>
      </c>
    </row>
    <row r="4975" spans="1:19" x14ac:dyDescent="0.25">
      <c r="A4975" s="69">
        <v>293</v>
      </c>
      <c r="B4975" s="69" t="s">
        <v>15823</v>
      </c>
      <c r="C4975" s="69" t="s">
        <v>15824</v>
      </c>
      <c r="D4975" s="69" t="s">
        <v>15825</v>
      </c>
      <c r="E4975" s="69" t="s">
        <v>22489</v>
      </c>
      <c r="F4975" s="69" t="s">
        <v>15826</v>
      </c>
      <c r="G4975" s="69" t="s">
        <v>15827</v>
      </c>
      <c r="H4975" s="69">
        <v>33.875</v>
      </c>
      <c r="I4975" s="69">
        <v>10.775499999999999</v>
      </c>
      <c r="J4975" s="69">
        <v>19</v>
      </c>
      <c r="K4975" s="69">
        <v>1</v>
      </c>
      <c r="L4975" s="69">
        <f>COUNTIFS(Aéroports!$C$2:$C$5193,Aéroports!$C4975,Aéroports!$D$2:$D$5193,Aéroports!$D4975)</f>
        <v>1</v>
      </c>
      <c r="M4975" s="69" t="str">
        <f>IF(AND(Formulaire!$H$15=Aéroports!$E4975,--ISNUMBER(IFERROR(SEARCH(Formulaire!$H$16,$C4975,1),""))=1),MAX(M$1:M4974)+1,"")</f>
        <v/>
      </c>
      <c r="N4975" s="69" t="str">
        <f>IF(AND(Formulaire!$H$21=Aéroports!$E4975,--ISNUMBER(IFERROR(SEARCH(Formulaire!$H$22,$C4975,1),""))=1),MAX(N$1:N4974)+1,"")</f>
        <v/>
      </c>
      <c r="O4975" s="69" t="str">
        <f>IF(AND(Formulaire!$H$27=Aéroports!$E4975,--ISNUMBER(IFERROR(SEARCH(Formulaire!$H$28,$C4975,1),""))=1),MAX(O$1:O4974)+1,"")</f>
        <v/>
      </c>
      <c r="Q4975" s="91" t="str">
        <f>IFERROR(INDEX($C$2:$C$5193,MATCH(ROWS(M$2:M4975),M$2:M$5193,0)),"")</f>
        <v/>
      </c>
      <c r="R4975" s="70" t="str">
        <f>IFERROR(INDEX($C$2:$C$5193,MATCH(ROWS(N$2:N4975),N$2:N$5193,0)),"")</f>
        <v/>
      </c>
      <c r="S4975" s="92" t="str">
        <f>IFERROR(INDEX($C$2:$C$5193,MATCH(ROWS(O$2:O4975),O$2:O$5193,0)),"")</f>
        <v/>
      </c>
    </row>
    <row r="4976" spans="1:19" x14ac:dyDescent="0.25">
      <c r="A4976" s="68">
        <v>294</v>
      </c>
      <c r="B4976" s="68" t="s">
        <v>15828</v>
      </c>
      <c r="C4976" s="68" t="s">
        <v>15829</v>
      </c>
      <c r="D4976" s="68" t="s">
        <v>15825</v>
      </c>
      <c r="E4976" s="68" t="s">
        <v>22489</v>
      </c>
      <c r="F4976" s="68" t="s">
        <v>15830</v>
      </c>
      <c r="G4976" s="68" t="s">
        <v>15831</v>
      </c>
      <c r="H4976" s="68">
        <v>31.7043</v>
      </c>
      <c r="I4976" s="68">
        <v>9.2546199999999992</v>
      </c>
      <c r="J4976" s="68">
        <v>827</v>
      </c>
      <c r="K4976" s="68">
        <v>1</v>
      </c>
      <c r="L4976" s="68">
        <f>COUNTIFS(Aéroports!$C$2:$C$5193,Aéroports!$C4976,Aéroports!$D$2:$D$5193,Aéroports!$D4976)</f>
        <v>1</v>
      </c>
      <c r="M4976" s="68" t="str">
        <f>IF(AND(Formulaire!$H$15=Aéroports!$E4976,--ISNUMBER(IFERROR(SEARCH(Formulaire!$H$16,$C4976,1),""))=1),MAX(M$1:M4975)+1,"")</f>
        <v/>
      </c>
      <c r="N4976" s="68" t="str">
        <f>IF(AND(Formulaire!$H$21=Aéroports!$E4976,--ISNUMBER(IFERROR(SEARCH(Formulaire!$H$22,$C4976,1),""))=1),MAX(N$1:N4975)+1,"")</f>
        <v/>
      </c>
      <c r="O4976" s="68" t="str">
        <f>IF(AND(Formulaire!$H$27=Aéroports!$E4976,--ISNUMBER(IFERROR(SEARCH(Formulaire!$H$28,$C4976,1),""))=1),MAX(O$1:O4975)+1,"")</f>
        <v/>
      </c>
      <c r="Q4976" s="91" t="str">
        <f>IFERROR(INDEX($C$2:$C$5193,MATCH(ROWS(M$2:M4976),M$2:M$5193,0)),"")</f>
        <v/>
      </c>
      <c r="R4976" s="70" t="str">
        <f>IFERROR(INDEX($C$2:$C$5193,MATCH(ROWS(N$2:N4976),N$2:N$5193,0)),"")</f>
        <v/>
      </c>
      <c r="S4976" s="92" t="str">
        <f>IFERROR(INDEX($C$2:$C$5193,MATCH(ROWS(O$2:O4976),O$2:O$5193,0)),"")</f>
        <v/>
      </c>
    </row>
    <row r="4977" spans="1:19" x14ac:dyDescent="0.25">
      <c r="A4977" s="69">
        <v>291</v>
      </c>
      <c r="B4977" s="69" t="s">
        <v>15832</v>
      </c>
      <c r="C4977" s="69" t="s">
        <v>15833</v>
      </c>
      <c r="D4977" s="69" t="s">
        <v>15825</v>
      </c>
      <c r="E4977" s="69" t="s">
        <v>22489</v>
      </c>
      <c r="F4977" s="69" t="s">
        <v>15834</v>
      </c>
      <c r="G4977" s="69" t="s">
        <v>15835</v>
      </c>
      <c r="H4977" s="69">
        <v>33.876899999999999</v>
      </c>
      <c r="I4977" s="69">
        <v>10.103300000000001</v>
      </c>
      <c r="J4977" s="69">
        <v>26</v>
      </c>
      <c r="K4977" s="69">
        <v>1</v>
      </c>
      <c r="L4977" s="69">
        <f>COUNTIFS(Aéroports!$C$2:$C$5193,Aéroports!$C4977,Aéroports!$D$2:$D$5193,Aéroports!$D4977)</f>
        <v>1</v>
      </c>
      <c r="M4977" s="69" t="str">
        <f>IF(AND(Formulaire!$H$15=Aéroports!$E4977,--ISNUMBER(IFERROR(SEARCH(Formulaire!$H$16,$C4977,1),""))=1),MAX(M$1:M4976)+1,"")</f>
        <v/>
      </c>
      <c r="N4977" s="69" t="str">
        <f>IF(AND(Formulaire!$H$21=Aéroports!$E4977,--ISNUMBER(IFERROR(SEARCH(Formulaire!$H$22,$C4977,1),""))=1),MAX(N$1:N4976)+1,"")</f>
        <v/>
      </c>
      <c r="O4977" s="69" t="str">
        <f>IF(AND(Formulaire!$H$27=Aéroports!$E4977,--ISNUMBER(IFERROR(SEARCH(Formulaire!$H$28,$C4977,1),""))=1),MAX(O$1:O4976)+1,"")</f>
        <v/>
      </c>
      <c r="Q4977" s="91" t="str">
        <f>IFERROR(INDEX($C$2:$C$5193,MATCH(ROWS(M$2:M4977),M$2:M$5193,0)),"")</f>
        <v/>
      </c>
      <c r="R4977" s="70" t="str">
        <f>IFERROR(INDEX($C$2:$C$5193,MATCH(ROWS(N$2:N4977),N$2:N$5193,0)),"")</f>
        <v/>
      </c>
      <c r="S4977" s="92" t="str">
        <f>IFERROR(INDEX($C$2:$C$5193,MATCH(ROWS(O$2:O4977),O$2:O$5193,0)),"")</f>
        <v/>
      </c>
    </row>
    <row r="4978" spans="1:19" x14ac:dyDescent="0.25">
      <c r="A4978" s="68">
        <v>290</v>
      </c>
      <c r="B4978" s="68" t="s">
        <v>15836</v>
      </c>
      <c r="C4978" s="68" t="s">
        <v>15837</v>
      </c>
      <c r="D4978" s="68" t="s">
        <v>15825</v>
      </c>
      <c r="E4978" s="68" t="s">
        <v>22489</v>
      </c>
      <c r="F4978" s="68" t="s">
        <v>15838</v>
      </c>
      <c r="G4978" s="68" t="s">
        <v>15839</v>
      </c>
      <c r="H4978" s="68">
        <v>34.421999999999997</v>
      </c>
      <c r="I4978" s="68">
        <v>8.8224999999999998</v>
      </c>
      <c r="J4978" s="68">
        <v>1060</v>
      </c>
      <c r="K4978" s="68">
        <v>1</v>
      </c>
      <c r="L4978" s="68">
        <f>COUNTIFS(Aéroports!$C$2:$C$5193,Aéroports!$C4978,Aéroports!$D$2:$D$5193,Aéroports!$D4978)</f>
        <v>1</v>
      </c>
      <c r="M4978" s="68" t="str">
        <f>IF(AND(Formulaire!$H$15=Aéroports!$E4978,--ISNUMBER(IFERROR(SEARCH(Formulaire!$H$16,$C4978,1),""))=1),MAX(M$1:M4977)+1,"")</f>
        <v/>
      </c>
      <c r="N4978" s="68" t="str">
        <f>IF(AND(Formulaire!$H$21=Aéroports!$E4978,--ISNUMBER(IFERROR(SEARCH(Formulaire!$H$22,$C4978,1),""))=1),MAX(N$1:N4977)+1,"")</f>
        <v/>
      </c>
      <c r="O4978" s="68" t="str">
        <f>IF(AND(Formulaire!$H$27=Aéroports!$E4978,--ISNUMBER(IFERROR(SEARCH(Formulaire!$H$28,$C4978,1),""))=1),MAX(O$1:O4977)+1,"")</f>
        <v/>
      </c>
      <c r="Q4978" s="91" t="str">
        <f>IFERROR(INDEX($C$2:$C$5193,MATCH(ROWS(M$2:M4978),M$2:M$5193,0)),"")</f>
        <v/>
      </c>
      <c r="R4978" s="70" t="str">
        <f>IFERROR(INDEX($C$2:$C$5193,MATCH(ROWS(N$2:N4978),N$2:N$5193,0)),"")</f>
        <v/>
      </c>
      <c r="S4978" s="92" t="str">
        <f>IFERROR(INDEX($C$2:$C$5193,MATCH(ROWS(O$2:O4978),O$2:O$5193,0)),"")</f>
        <v/>
      </c>
    </row>
    <row r="4979" spans="1:19" x14ac:dyDescent="0.25">
      <c r="A4979" s="69">
        <v>286</v>
      </c>
      <c r="B4979" s="69" t="s">
        <v>15840</v>
      </c>
      <c r="C4979" s="69" t="s">
        <v>15841</v>
      </c>
      <c r="D4979" s="69" t="s">
        <v>15825</v>
      </c>
      <c r="E4979" s="69" t="s">
        <v>22489</v>
      </c>
      <c r="F4979" s="69" t="s">
        <v>15842</v>
      </c>
      <c r="G4979" s="69" t="s">
        <v>15843</v>
      </c>
      <c r="H4979" s="69">
        <v>35.758099999999999</v>
      </c>
      <c r="I4979" s="69">
        <v>10.7547</v>
      </c>
      <c r="J4979" s="69">
        <v>9</v>
      </c>
      <c r="K4979" s="69">
        <v>1</v>
      </c>
      <c r="L4979" s="69">
        <f>COUNTIFS(Aéroports!$C$2:$C$5193,Aéroports!$C4979,Aéroports!$D$2:$D$5193,Aéroports!$D4979)</f>
        <v>1</v>
      </c>
      <c r="M4979" s="69" t="str">
        <f>IF(AND(Formulaire!$H$15=Aéroports!$E4979,--ISNUMBER(IFERROR(SEARCH(Formulaire!$H$16,$C4979,1),""))=1),MAX(M$1:M4978)+1,"")</f>
        <v/>
      </c>
      <c r="N4979" s="69" t="str">
        <f>IF(AND(Formulaire!$H$21=Aéroports!$E4979,--ISNUMBER(IFERROR(SEARCH(Formulaire!$H$22,$C4979,1),""))=1),MAX(N$1:N4978)+1,"")</f>
        <v/>
      </c>
      <c r="O4979" s="69" t="str">
        <f>IF(AND(Formulaire!$H$27=Aéroports!$E4979,--ISNUMBER(IFERROR(SEARCH(Formulaire!$H$28,$C4979,1),""))=1),MAX(O$1:O4978)+1,"")</f>
        <v/>
      </c>
      <c r="Q4979" s="91" t="str">
        <f>IFERROR(INDEX($C$2:$C$5193,MATCH(ROWS(M$2:M4979),M$2:M$5193,0)),"")</f>
        <v/>
      </c>
      <c r="R4979" s="70" t="str">
        <f>IFERROR(INDEX($C$2:$C$5193,MATCH(ROWS(N$2:N4979),N$2:N$5193,0)),"")</f>
        <v/>
      </c>
      <c r="S4979" s="92" t="str">
        <f>IFERROR(INDEX($C$2:$C$5193,MATCH(ROWS(O$2:O4979),O$2:O$5193,0)),"")</f>
        <v/>
      </c>
    </row>
    <row r="4980" spans="1:19" x14ac:dyDescent="0.25">
      <c r="A4980" s="68">
        <v>295</v>
      </c>
      <c r="B4980" s="68" t="s">
        <v>15844</v>
      </c>
      <c r="C4980" s="68" t="s">
        <v>15845</v>
      </c>
      <c r="D4980" s="68" t="s">
        <v>15825</v>
      </c>
      <c r="E4980" s="68" t="s">
        <v>22489</v>
      </c>
      <c r="F4980" s="68" t="s">
        <v>15846</v>
      </c>
      <c r="G4980" s="68" t="s">
        <v>15847</v>
      </c>
      <c r="H4980" s="68">
        <v>34.718000000000004</v>
      </c>
      <c r="I4980" s="68">
        <v>10.691000000000001</v>
      </c>
      <c r="J4980" s="68">
        <v>85</v>
      </c>
      <c r="K4980" s="68">
        <v>1</v>
      </c>
      <c r="L4980" s="68">
        <f>COUNTIFS(Aéroports!$C$2:$C$5193,Aéroports!$C4980,Aéroports!$D$2:$D$5193,Aéroports!$D4980)</f>
        <v>1</v>
      </c>
      <c r="M4980" s="68" t="str">
        <f>IF(AND(Formulaire!$H$15=Aéroports!$E4980,--ISNUMBER(IFERROR(SEARCH(Formulaire!$H$16,$C4980,1),""))=1),MAX(M$1:M4979)+1,"")</f>
        <v/>
      </c>
      <c r="N4980" s="68" t="str">
        <f>IF(AND(Formulaire!$H$21=Aéroports!$E4980,--ISNUMBER(IFERROR(SEARCH(Formulaire!$H$22,$C4980,1),""))=1),MAX(N$1:N4979)+1,"")</f>
        <v/>
      </c>
      <c r="O4980" s="68" t="str">
        <f>IF(AND(Formulaire!$H$27=Aéroports!$E4980,--ISNUMBER(IFERROR(SEARCH(Formulaire!$H$28,$C4980,1),""))=1),MAX(O$1:O4979)+1,"")</f>
        <v/>
      </c>
      <c r="Q4980" s="91" t="str">
        <f>IFERROR(INDEX($C$2:$C$5193,MATCH(ROWS(M$2:M4980),M$2:M$5193,0)),"")</f>
        <v/>
      </c>
      <c r="R4980" s="70" t="str">
        <f>IFERROR(INDEX($C$2:$C$5193,MATCH(ROWS(N$2:N4980),N$2:N$5193,0)),"")</f>
        <v/>
      </c>
      <c r="S4980" s="92" t="str">
        <f>IFERROR(INDEX($C$2:$C$5193,MATCH(ROWS(O$2:O4980),O$2:O$5193,0)),"")</f>
        <v/>
      </c>
    </row>
    <row r="4981" spans="1:19" x14ac:dyDescent="0.25">
      <c r="A4981" s="69">
        <v>4316</v>
      </c>
      <c r="B4981" s="69" t="s">
        <v>15848</v>
      </c>
      <c r="C4981" s="69" t="s">
        <v>15849</v>
      </c>
      <c r="D4981" s="69" t="s">
        <v>15825</v>
      </c>
      <c r="E4981" s="69" t="s">
        <v>22489</v>
      </c>
      <c r="F4981" s="69" t="s">
        <v>15850</v>
      </c>
      <c r="G4981" s="69" t="s">
        <v>15851</v>
      </c>
      <c r="H4981" s="69">
        <v>36.979999999999997</v>
      </c>
      <c r="I4981" s="69">
        <v>8.8769399999999994</v>
      </c>
      <c r="J4981" s="69">
        <v>230</v>
      </c>
      <c r="K4981" s="69">
        <v>1</v>
      </c>
      <c r="L4981" s="69">
        <f>COUNTIFS(Aéroports!$C$2:$C$5193,Aéroports!$C4981,Aéroports!$D$2:$D$5193,Aéroports!$D4981)</f>
        <v>1</v>
      </c>
      <c r="M4981" s="69" t="str">
        <f>IF(AND(Formulaire!$H$15=Aéroports!$E4981,--ISNUMBER(IFERROR(SEARCH(Formulaire!$H$16,$C4981,1),""))=1),MAX(M$1:M4980)+1,"")</f>
        <v/>
      </c>
      <c r="N4981" s="69" t="str">
        <f>IF(AND(Formulaire!$H$21=Aéroports!$E4981,--ISNUMBER(IFERROR(SEARCH(Formulaire!$H$22,$C4981,1),""))=1),MAX(N$1:N4980)+1,"")</f>
        <v/>
      </c>
      <c r="O4981" s="69" t="str">
        <f>IF(AND(Formulaire!$H$27=Aéroports!$E4981,--ISNUMBER(IFERROR(SEARCH(Formulaire!$H$28,$C4981,1),""))=1),MAX(O$1:O4980)+1,"")</f>
        <v/>
      </c>
      <c r="Q4981" s="91" t="str">
        <f>IFERROR(INDEX($C$2:$C$5193,MATCH(ROWS(M$2:M4981),M$2:M$5193,0)),"")</f>
        <v/>
      </c>
      <c r="R4981" s="70" t="str">
        <f>IFERROR(INDEX($C$2:$C$5193,MATCH(ROWS(N$2:N4981),N$2:N$5193,0)),"")</f>
        <v/>
      </c>
      <c r="S4981" s="92" t="str">
        <f>IFERROR(INDEX($C$2:$C$5193,MATCH(ROWS(O$2:O4981),O$2:O$5193,0)),"")</f>
        <v/>
      </c>
    </row>
    <row r="4982" spans="1:19" x14ac:dyDescent="0.25">
      <c r="A4982" s="68">
        <v>296</v>
      </c>
      <c r="B4982" s="68" t="s">
        <v>15852</v>
      </c>
      <c r="C4982" s="68" t="s">
        <v>15853</v>
      </c>
      <c r="D4982" s="68" t="s">
        <v>15825</v>
      </c>
      <c r="E4982" s="68" t="s">
        <v>22489</v>
      </c>
      <c r="F4982" s="68" t="s">
        <v>15854</v>
      </c>
      <c r="G4982" s="68" t="s">
        <v>15855</v>
      </c>
      <c r="H4982" s="68">
        <v>33.939700000000002</v>
      </c>
      <c r="I4982" s="68">
        <v>8.1105599999999995</v>
      </c>
      <c r="J4982" s="68">
        <v>287</v>
      </c>
      <c r="K4982" s="68">
        <v>1</v>
      </c>
      <c r="L4982" s="68">
        <f>COUNTIFS(Aéroports!$C$2:$C$5193,Aéroports!$C4982,Aéroports!$D$2:$D$5193,Aéroports!$D4982)</f>
        <v>1</v>
      </c>
      <c r="M4982" s="68" t="str">
        <f>IF(AND(Formulaire!$H$15=Aéroports!$E4982,--ISNUMBER(IFERROR(SEARCH(Formulaire!$H$16,$C4982,1),""))=1),MAX(M$1:M4981)+1,"")</f>
        <v/>
      </c>
      <c r="N4982" s="68" t="str">
        <f>IF(AND(Formulaire!$H$21=Aéroports!$E4982,--ISNUMBER(IFERROR(SEARCH(Formulaire!$H$22,$C4982,1),""))=1),MAX(N$1:N4981)+1,"")</f>
        <v/>
      </c>
      <c r="O4982" s="68" t="str">
        <f>IF(AND(Formulaire!$H$27=Aéroports!$E4982,--ISNUMBER(IFERROR(SEARCH(Formulaire!$H$28,$C4982,1),""))=1),MAX(O$1:O4981)+1,"")</f>
        <v/>
      </c>
      <c r="Q4982" s="91" t="str">
        <f>IFERROR(INDEX($C$2:$C$5193,MATCH(ROWS(M$2:M4982),M$2:M$5193,0)),"")</f>
        <v/>
      </c>
      <c r="R4982" s="70" t="str">
        <f>IFERROR(INDEX($C$2:$C$5193,MATCH(ROWS(N$2:N4982),N$2:N$5193,0)),"")</f>
        <v/>
      </c>
      <c r="S4982" s="92" t="str">
        <f>IFERROR(INDEX($C$2:$C$5193,MATCH(ROWS(O$2:O4982),O$2:O$5193,0)),"")</f>
        <v/>
      </c>
    </row>
    <row r="4983" spans="1:19" x14ac:dyDescent="0.25">
      <c r="A4983" s="69">
        <v>287</v>
      </c>
      <c r="B4983" s="69" t="s">
        <v>15856</v>
      </c>
      <c r="C4983" s="69" t="s">
        <v>15857</v>
      </c>
      <c r="D4983" s="69" t="s">
        <v>15825</v>
      </c>
      <c r="E4983" s="69" t="s">
        <v>22489</v>
      </c>
      <c r="F4983" s="69" t="s">
        <v>15858</v>
      </c>
      <c r="G4983" s="69" t="s">
        <v>15859</v>
      </c>
      <c r="H4983" s="69">
        <v>36.850999999999999</v>
      </c>
      <c r="I4983" s="69">
        <v>10.2272</v>
      </c>
      <c r="J4983" s="69">
        <v>22</v>
      </c>
      <c r="K4983" s="69">
        <v>1</v>
      </c>
      <c r="L4983" s="69">
        <f>COUNTIFS(Aéroports!$C$2:$C$5193,Aéroports!$C4983,Aéroports!$D$2:$D$5193,Aéroports!$D4983)</f>
        <v>1</v>
      </c>
      <c r="M4983" s="69" t="str">
        <f>IF(AND(Formulaire!$H$15=Aéroports!$E4983,--ISNUMBER(IFERROR(SEARCH(Formulaire!$H$16,$C4983,1),""))=1),MAX(M$1:M4982)+1,"")</f>
        <v/>
      </c>
      <c r="N4983" s="69" t="str">
        <f>IF(AND(Formulaire!$H$21=Aéroports!$E4983,--ISNUMBER(IFERROR(SEARCH(Formulaire!$H$22,$C4983,1),""))=1),MAX(N$1:N4982)+1,"")</f>
        <v/>
      </c>
      <c r="O4983" s="69" t="str">
        <f>IF(AND(Formulaire!$H$27=Aéroports!$E4983,--ISNUMBER(IFERROR(SEARCH(Formulaire!$H$28,$C4983,1),""))=1),MAX(O$1:O4982)+1,"")</f>
        <v/>
      </c>
      <c r="Q4983" s="91" t="str">
        <f>IFERROR(INDEX($C$2:$C$5193,MATCH(ROWS(M$2:M4983),M$2:M$5193,0)),"")</f>
        <v/>
      </c>
      <c r="R4983" s="70" t="str">
        <f>IFERROR(INDEX($C$2:$C$5193,MATCH(ROWS(N$2:N4983),N$2:N$5193,0)),"")</f>
        <v/>
      </c>
      <c r="S4983" s="92" t="str">
        <f>IFERROR(INDEX($C$2:$C$5193,MATCH(ROWS(O$2:O4983),O$2:O$5193,0)),"")</f>
        <v/>
      </c>
    </row>
    <row r="4984" spans="1:19" x14ac:dyDescent="0.25">
      <c r="A4984" s="68">
        <v>2976</v>
      </c>
      <c r="B4984" s="68" t="s">
        <v>16078</v>
      </c>
      <c r="C4984" s="68" t="s">
        <v>16079</v>
      </c>
      <c r="D4984" s="68" t="s">
        <v>16080</v>
      </c>
      <c r="E4984" s="68" t="s">
        <v>22491</v>
      </c>
      <c r="F4984" s="68" t="s">
        <v>16081</v>
      </c>
      <c r="G4984" s="68" t="s">
        <v>16082</v>
      </c>
      <c r="H4984" s="68">
        <v>37.986800000000002</v>
      </c>
      <c r="I4984" s="68">
        <v>58.360999999999997</v>
      </c>
      <c r="J4984" s="68">
        <v>692</v>
      </c>
      <c r="K4984" s="68">
        <v>5</v>
      </c>
      <c r="L4984" s="68">
        <f>COUNTIFS(Aéroports!$C$2:$C$5193,Aéroports!$C4984,Aéroports!$D$2:$D$5193,Aéroports!$D4984)</f>
        <v>1</v>
      </c>
      <c r="M4984" s="68" t="str">
        <f>IF(AND(Formulaire!$H$15=Aéroports!$E4984,--ISNUMBER(IFERROR(SEARCH(Formulaire!$H$16,$C4984,1),""))=1),MAX(M$1:M4983)+1,"")</f>
        <v/>
      </c>
      <c r="N4984" s="68" t="str">
        <f>IF(AND(Formulaire!$H$21=Aéroports!$E4984,--ISNUMBER(IFERROR(SEARCH(Formulaire!$H$22,$C4984,1),""))=1),MAX(N$1:N4983)+1,"")</f>
        <v/>
      </c>
      <c r="O4984" s="68" t="str">
        <f>IF(AND(Formulaire!$H$27=Aéroports!$E4984,--ISNUMBER(IFERROR(SEARCH(Formulaire!$H$28,$C4984,1),""))=1),MAX(O$1:O4983)+1,"")</f>
        <v/>
      </c>
      <c r="Q4984" s="91" t="str">
        <f>IFERROR(INDEX($C$2:$C$5193,MATCH(ROWS(M$2:M4984),M$2:M$5193,0)),"")</f>
        <v/>
      </c>
      <c r="R4984" s="70" t="str">
        <f>IFERROR(INDEX($C$2:$C$5193,MATCH(ROWS(N$2:N4984),N$2:N$5193,0)),"")</f>
        <v/>
      </c>
      <c r="S4984" s="92" t="str">
        <f>IFERROR(INDEX($C$2:$C$5193,MATCH(ROWS(O$2:O4984),O$2:O$5193,0)),"")</f>
        <v/>
      </c>
    </row>
    <row r="4985" spans="1:19" x14ac:dyDescent="0.25">
      <c r="A4985" s="69">
        <v>2978</v>
      </c>
      <c r="B4985" s="69" t="s">
        <v>16083</v>
      </c>
      <c r="C4985" s="69" t="s">
        <v>16084</v>
      </c>
      <c r="D4985" s="69" t="s">
        <v>16080</v>
      </c>
      <c r="E4985" s="69" t="s">
        <v>22491</v>
      </c>
      <c r="F4985" s="69" t="s">
        <v>16085</v>
      </c>
      <c r="G4985" s="69" t="s">
        <v>16086</v>
      </c>
      <c r="H4985" s="69">
        <v>39.083300000000001</v>
      </c>
      <c r="I4985" s="69">
        <v>63.613300000000002</v>
      </c>
      <c r="J4985" s="69">
        <v>630</v>
      </c>
      <c r="K4985" s="69">
        <v>5</v>
      </c>
      <c r="L4985" s="69">
        <f>COUNTIFS(Aéroports!$C$2:$C$5193,Aéroports!$C4985,Aéroports!$D$2:$D$5193,Aéroports!$D4985)</f>
        <v>1</v>
      </c>
      <c r="M4985" s="69" t="str">
        <f>IF(AND(Formulaire!$H$15=Aéroports!$E4985,--ISNUMBER(IFERROR(SEARCH(Formulaire!$H$16,$C4985,1),""))=1),MAX(M$1:M4984)+1,"")</f>
        <v/>
      </c>
      <c r="N4985" s="69" t="str">
        <f>IF(AND(Formulaire!$H$21=Aéroports!$E4985,--ISNUMBER(IFERROR(SEARCH(Formulaire!$H$22,$C4985,1),""))=1),MAX(N$1:N4984)+1,"")</f>
        <v/>
      </c>
      <c r="O4985" s="69" t="str">
        <f>IF(AND(Formulaire!$H$27=Aéroports!$E4985,--ISNUMBER(IFERROR(SEARCH(Formulaire!$H$28,$C4985,1),""))=1),MAX(O$1:O4984)+1,"")</f>
        <v/>
      </c>
      <c r="Q4985" s="91" t="str">
        <f>IFERROR(INDEX($C$2:$C$5193,MATCH(ROWS(M$2:M4985),M$2:M$5193,0)),"")</f>
        <v/>
      </c>
      <c r="R4985" s="70" t="str">
        <f>IFERROR(INDEX($C$2:$C$5193,MATCH(ROWS(N$2:N4985),N$2:N$5193,0)),"")</f>
        <v/>
      </c>
      <c r="S4985" s="92" t="str">
        <f>IFERROR(INDEX($C$2:$C$5193,MATCH(ROWS(O$2:O4985),O$2:O$5193,0)),"")</f>
        <v/>
      </c>
    </row>
    <row r="4986" spans="1:19" x14ac:dyDescent="0.25">
      <c r="A4986" s="68">
        <v>7565</v>
      </c>
      <c r="B4986" s="68" t="s">
        <v>16087</v>
      </c>
      <c r="C4986" s="68" t="s">
        <v>16088</v>
      </c>
      <c r="D4986" s="68" t="s">
        <v>16080</v>
      </c>
      <c r="E4986" s="68" t="s">
        <v>22491</v>
      </c>
      <c r="F4986" s="68" t="s">
        <v>16089</v>
      </c>
      <c r="G4986" s="68" t="s">
        <v>16090</v>
      </c>
      <c r="H4986" s="68">
        <v>41.761099999999999</v>
      </c>
      <c r="I4986" s="68">
        <v>59.826700000000002</v>
      </c>
      <c r="J4986" s="68">
        <v>272</v>
      </c>
      <c r="K4986" s="68">
        <v>5</v>
      </c>
      <c r="L4986" s="68">
        <f>COUNTIFS(Aéroports!$C$2:$C$5193,Aéroports!$C4986,Aéroports!$D$2:$D$5193,Aéroports!$D4986)</f>
        <v>1</v>
      </c>
      <c r="M4986" s="68" t="str">
        <f>IF(AND(Formulaire!$H$15=Aéroports!$E4986,--ISNUMBER(IFERROR(SEARCH(Formulaire!$H$16,$C4986,1),""))=1),MAX(M$1:M4985)+1,"")</f>
        <v/>
      </c>
      <c r="N4986" s="68" t="str">
        <f>IF(AND(Formulaire!$H$21=Aéroports!$E4986,--ISNUMBER(IFERROR(SEARCH(Formulaire!$H$22,$C4986,1),""))=1),MAX(N$1:N4985)+1,"")</f>
        <v/>
      </c>
      <c r="O4986" s="68" t="str">
        <f>IF(AND(Formulaire!$H$27=Aéroports!$E4986,--ISNUMBER(IFERROR(SEARCH(Formulaire!$H$28,$C4986,1),""))=1),MAX(O$1:O4985)+1,"")</f>
        <v/>
      </c>
      <c r="Q4986" s="91" t="str">
        <f>IFERROR(INDEX($C$2:$C$5193,MATCH(ROWS(M$2:M4986),M$2:M$5193,0)),"")</f>
        <v/>
      </c>
      <c r="R4986" s="70" t="str">
        <f>IFERROR(INDEX($C$2:$C$5193,MATCH(ROWS(N$2:N4986),N$2:N$5193,0)),"")</f>
        <v/>
      </c>
      <c r="S4986" s="92" t="str">
        <f>IFERROR(INDEX($C$2:$C$5193,MATCH(ROWS(O$2:O4986),O$2:O$5193,0)),"")</f>
        <v/>
      </c>
    </row>
    <row r="4987" spans="1:19" x14ac:dyDescent="0.25">
      <c r="A4987" s="69">
        <v>2977</v>
      </c>
      <c r="B4987" s="69" t="s">
        <v>16091</v>
      </c>
      <c r="C4987" s="69" t="s">
        <v>16092</v>
      </c>
      <c r="D4987" s="69" t="s">
        <v>16080</v>
      </c>
      <c r="E4987" s="69" t="s">
        <v>22491</v>
      </c>
      <c r="F4987" s="69" t="s">
        <v>16093</v>
      </c>
      <c r="G4987" s="69" t="s">
        <v>16094</v>
      </c>
      <c r="H4987" s="69">
        <v>40.063299999999998</v>
      </c>
      <c r="I4987" s="69">
        <v>53.007199999999997</v>
      </c>
      <c r="J4987" s="69">
        <v>279</v>
      </c>
      <c r="K4987" s="69">
        <v>5</v>
      </c>
      <c r="L4987" s="69">
        <f>COUNTIFS(Aéroports!$C$2:$C$5193,Aéroports!$C4987,Aéroports!$D$2:$D$5193,Aéroports!$D4987)</f>
        <v>1</v>
      </c>
      <c r="M4987" s="69" t="str">
        <f>IF(AND(Formulaire!$H$15=Aéroports!$E4987,--ISNUMBER(IFERROR(SEARCH(Formulaire!$H$16,$C4987,1),""))=1),MAX(M$1:M4986)+1,"")</f>
        <v/>
      </c>
      <c r="N4987" s="69" t="str">
        <f>IF(AND(Formulaire!$H$21=Aéroports!$E4987,--ISNUMBER(IFERROR(SEARCH(Formulaire!$H$22,$C4987,1),""))=1),MAX(N$1:N4986)+1,"")</f>
        <v/>
      </c>
      <c r="O4987" s="69" t="str">
        <f>IF(AND(Formulaire!$H$27=Aéroports!$E4987,--ISNUMBER(IFERROR(SEARCH(Formulaire!$H$28,$C4987,1),""))=1),MAX(O$1:O4986)+1,"")</f>
        <v/>
      </c>
      <c r="Q4987" s="91" t="str">
        <f>IFERROR(INDEX($C$2:$C$5193,MATCH(ROWS(M$2:M4987),M$2:M$5193,0)),"")</f>
        <v/>
      </c>
      <c r="R4987" s="70" t="str">
        <f>IFERROR(INDEX($C$2:$C$5193,MATCH(ROWS(N$2:N4987),N$2:N$5193,0)),"")</f>
        <v/>
      </c>
      <c r="S4987" s="92" t="str">
        <f>IFERROR(INDEX($C$2:$C$5193,MATCH(ROWS(O$2:O4987),O$2:O$5193,0)),"")</f>
        <v/>
      </c>
    </row>
    <row r="4988" spans="1:19" x14ac:dyDescent="0.25">
      <c r="A4988" s="68">
        <v>6859</v>
      </c>
      <c r="B4988" s="68" t="s">
        <v>16095</v>
      </c>
      <c r="C4988" s="68" t="s">
        <v>16096</v>
      </c>
      <c r="D4988" s="68" t="s">
        <v>16080</v>
      </c>
      <c r="E4988" s="68" t="s">
        <v>22491</v>
      </c>
      <c r="F4988" s="68" t="s">
        <v>16097</v>
      </c>
      <c r="G4988" s="68" t="s">
        <v>16098</v>
      </c>
      <c r="H4988" s="68">
        <v>37.619399999999999</v>
      </c>
      <c r="I4988" s="68">
        <v>61.896700000000003</v>
      </c>
      <c r="J4988" s="68">
        <v>728</v>
      </c>
      <c r="K4988" s="68">
        <v>5</v>
      </c>
      <c r="L4988" s="68">
        <f>COUNTIFS(Aéroports!$C$2:$C$5193,Aéroports!$C4988,Aéroports!$D$2:$D$5193,Aéroports!$D4988)</f>
        <v>1</v>
      </c>
      <c r="M4988" s="68" t="str">
        <f>IF(AND(Formulaire!$H$15=Aéroports!$E4988,--ISNUMBER(IFERROR(SEARCH(Formulaire!$H$16,$C4988,1),""))=1),MAX(M$1:M4987)+1,"")</f>
        <v/>
      </c>
      <c r="N4988" s="68" t="str">
        <f>IF(AND(Formulaire!$H$21=Aéroports!$E4988,--ISNUMBER(IFERROR(SEARCH(Formulaire!$H$22,$C4988,1),""))=1),MAX(N$1:N4987)+1,"")</f>
        <v/>
      </c>
      <c r="O4988" s="68" t="str">
        <f>IF(AND(Formulaire!$H$27=Aéroports!$E4988,--ISNUMBER(IFERROR(SEARCH(Formulaire!$H$28,$C4988,1),""))=1),MAX(O$1:O4987)+1,"")</f>
        <v/>
      </c>
      <c r="Q4988" s="91" t="str">
        <f>IFERROR(INDEX($C$2:$C$5193,MATCH(ROWS(M$2:M4988),M$2:M$5193,0)),"")</f>
        <v/>
      </c>
      <c r="R4988" s="70" t="str">
        <f>IFERROR(INDEX($C$2:$C$5193,MATCH(ROWS(N$2:N4988),N$2:N$5193,0)),"")</f>
        <v/>
      </c>
      <c r="S4988" s="92" t="str">
        <f>IFERROR(INDEX($C$2:$C$5193,MATCH(ROWS(O$2:O4988),O$2:O$5193,0)),"")</f>
        <v/>
      </c>
    </row>
    <row r="4989" spans="1:19" x14ac:dyDescent="0.25">
      <c r="A4989" s="69">
        <v>1685</v>
      </c>
      <c r="B4989" s="69" t="s">
        <v>15860</v>
      </c>
      <c r="C4989" s="69" t="s">
        <v>15861</v>
      </c>
      <c r="D4989" s="69" t="s">
        <v>15862</v>
      </c>
      <c r="E4989" s="69" t="s">
        <v>22490</v>
      </c>
      <c r="F4989" s="69" t="s">
        <v>15863</v>
      </c>
      <c r="G4989" s="69" t="s">
        <v>15864</v>
      </c>
      <c r="H4989" s="69">
        <v>36.982199999999999</v>
      </c>
      <c r="I4989" s="69">
        <v>35.2804</v>
      </c>
      <c r="J4989" s="69">
        <v>65</v>
      </c>
      <c r="K4989" s="69">
        <v>3</v>
      </c>
      <c r="L4989" s="69">
        <f>COUNTIFS(Aéroports!$C$2:$C$5193,Aéroports!$C4989,Aéroports!$D$2:$D$5193,Aéroports!$D4989)</f>
        <v>1</v>
      </c>
      <c r="M4989" s="69" t="str">
        <f>IF(AND(Formulaire!$H$15=Aéroports!$E4989,--ISNUMBER(IFERROR(SEARCH(Formulaire!$H$16,$C4989,1),""))=1),MAX(M$1:M4988)+1,"")</f>
        <v/>
      </c>
      <c r="N4989" s="69" t="str">
        <f>IF(AND(Formulaire!$H$21=Aéroports!$E4989,--ISNUMBER(IFERROR(SEARCH(Formulaire!$H$22,$C4989,1),""))=1),MAX(N$1:N4988)+1,"")</f>
        <v/>
      </c>
      <c r="O4989" s="69" t="str">
        <f>IF(AND(Formulaire!$H$27=Aéroports!$E4989,--ISNUMBER(IFERROR(SEARCH(Formulaire!$H$28,$C4989,1),""))=1),MAX(O$1:O4988)+1,"")</f>
        <v/>
      </c>
      <c r="Q4989" s="91" t="str">
        <f>IFERROR(INDEX($C$2:$C$5193,MATCH(ROWS(M$2:M4989),M$2:M$5193,0)),"")</f>
        <v/>
      </c>
      <c r="R4989" s="70" t="str">
        <f>IFERROR(INDEX($C$2:$C$5193,MATCH(ROWS(N$2:N4989),N$2:N$5193,0)),"")</f>
        <v/>
      </c>
      <c r="S4989" s="92" t="str">
        <f>IFERROR(INDEX($C$2:$C$5193,MATCH(ROWS(O$2:O4989),O$2:O$5193,0)),"")</f>
        <v/>
      </c>
    </row>
    <row r="4990" spans="1:19" x14ac:dyDescent="0.25">
      <c r="A4990" s="68">
        <v>5800</v>
      </c>
      <c r="B4990" s="68" t="s">
        <v>15868</v>
      </c>
      <c r="C4990" s="68" t="s">
        <v>15869</v>
      </c>
      <c r="D4990" s="68" t="s">
        <v>15862</v>
      </c>
      <c r="E4990" s="68" t="s">
        <v>22490</v>
      </c>
      <c r="F4990" s="68" t="s">
        <v>15870</v>
      </c>
      <c r="G4990" s="68" t="s">
        <v>15871</v>
      </c>
      <c r="H4990" s="68">
        <v>37.731400000000001</v>
      </c>
      <c r="I4990" s="68">
        <v>38.468899999999998</v>
      </c>
      <c r="J4990" s="68">
        <v>2216</v>
      </c>
      <c r="K4990" s="68">
        <v>3</v>
      </c>
      <c r="L4990" s="68">
        <f>COUNTIFS(Aéroports!$C$2:$C$5193,Aéroports!$C4990,Aéroports!$D$2:$D$5193,Aéroports!$D4990)</f>
        <v>1</v>
      </c>
      <c r="M4990" s="68" t="str">
        <f>IF(AND(Formulaire!$H$15=Aéroports!$E4990,--ISNUMBER(IFERROR(SEARCH(Formulaire!$H$16,$C4990,1),""))=1),MAX(M$1:M4989)+1,"")</f>
        <v/>
      </c>
      <c r="N4990" s="68" t="str">
        <f>IF(AND(Formulaire!$H$21=Aéroports!$E4990,--ISNUMBER(IFERROR(SEARCH(Formulaire!$H$22,$C4990,1),""))=1),MAX(N$1:N4989)+1,"")</f>
        <v/>
      </c>
      <c r="O4990" s="68" t="str">
        <f>IF(AND(Formulaire!$H$27=Aéroports!$E4990,--ISNUMBER(IFERROR(SEARCH(Formulaire!$H$28,$C4990,1),""))=1),MAX(O$1:O4989)+1,"")</f>
        <v/>
      </c>
      <c r="Q4990" s="91" t="str">
        <f>IFERROR(INDEX($C$2:$C$5193,MATCH(ROWS(M$2:M4990),M$2:M$5193,0)),"")</f>
        <v/>
      </c>
      <c r="R4990" s="70" t="str">
        <f>IFERROR(INDEX($C$2:$C$5193,MATCH(ROWS(N$2:N4990),N$2:N$5193,0)),"")</f>
        <v/>
      </c>
      <c r="S4990" s="92" t="str">
        <f>IFERROR(INDEX($C$2:$C$5193,MATCH(ROWS(O$2:O4990),O$2:O$5193,0)),"")</f>
        <v/>
      </c>
    </row>
    <row r="4991" spans="1:19" x14ac:dyDescent="0.25">
      <c r="A4991" s="69">
        <v>1687</v>
      </c>
      <c r="B4991" s="69" t="s">
        <v>15872</v>
      </c>
      <c r="C4991" s="69" t="s">
        <v>15873</v>
      </c>
      <c r="D4991" s="69" t="s">
        <v>15862</v>
      </c>
      <c r="E4991" s="69" t="s">
        <v>22490</v>
      </c>
      <c r="F4991" s="69" t="s">
        <v>15874</v>
      </c>
      <c r="G4991" s="69" t="s">
        <v>15875</v>
      </c>
      <c r="H4991" s="69">
        <v>38.726399999999998</v>
      </c>
      <c r="I4991" s="69">
        <v>30.601099999999999</v>
      </c>
      <c r="J4991" s="69">
        <v>3310</v>
      </c>
      <c r="K4991" s="69">
        <v>3</v>
      </c>
      <c r="L4991" s="69">
        <f>COUNTIFS(Aéroports!$C$2:$C$5193,Aéroports!$C4991,Aéroports!$D$2:$D$5193,Aéroports!$D4991)</f>
        <v>1</v>
      </c>
      <c r="M4991" s="69" t="str">
        <f>IF(AND(Formulaire!$H$15=Aéroports!$E4991,--ISNUMBER(IFERROR(SEARCH(Formulaire!$H$16,$C4991,1),""))=1),MAX(M$1:M4990)+1,"")</f>
        <v/>
      </c>
      <c r="N4991" s="69" t="str">
        <f>IF(AND(Formulaire!$H$21=Aéroports!$E4991,--ISNUMBER(IFERROR(SEARCH(Formulaire!$H$22,$C4991,1),""))=1),MAX(N$1:N4990)+1,"")</f>
        <v/>
      </c>
      <c r="O4991" s="69" t="str">
        <f>IF(AND(Formulaire!$H$27=Aéroports!$E4991,--ISNUMBER(IFERROR(SEARCH(Formulaire!$H$28,$C4991,1),""))=1),MAX(O$1:O4990)+1,"")</f>
        <v/>
      </c>
      <c r="Q4991" s="91" t="str">
        <f>IFERROR(INDEX($C$2:$C$5193,MATCH(ROWS(M$2:M4991),M$2:M$5193,0)),"")</f>
        <v/>
      </c>
      <c r="R4991" s="70" t="str">
        <f>IFERROR(INDEX($C$2:$C$5193,MATCH(ROWS(N$2:N4991),N$2:N$5193,0)),"")</f>
        <v/>
      </c>
      <c r="S4991" s="92" t="str">
        <f>IFERROR(INDEX($C$2:$C$5193,MATCH(ROWS(O$2:O4991),O$2:O$5193,0)),"")</f>
        <v/>
      </c>
    </row>
    <row r="4992" spans="1:19" x14ac:dyDescent="0.25">
      <c r="A4992" s="68">
        <v>5799</v>
      </c>
      <c r="B4992" s="68" t="s">
        <v>15876</v>
      </c>
      <c r="C4992" s="68" t="s">
        <v>15877</v>
      </c>
      <c r="D4992" s="68" t="s">
        <v>15862</v>
      </c>
      <c r="E4992" s="68" t="s">
        <v>22490</v>
      </c>
      <c r="F4992" s="68" t="s">
        <v>15878</v>
      </c>
      <c r="G4992" s="68" t="s">
        <v>15879</v>
      </c>
      <c r="H4992" s="68">
        <v>39.654539999999997</v>
      </c>
      <c r="I4992" s="68">
        <v>43.025979999999997</v>
      </c>
      <c r="J4992" s="68">
        <v>5462</v>
      </c>
      <c r="K4992" s="68">
        <v>3</v>
      </c>
      <c r="L4992" s="68">
        <f>COUNTIFS(Aéroports!$C$2:$C$5193,Aéroports!$C4992,Aéroports!$D$2:$D$5193,Aéroports!$D4992)</f>
        <v>1</v>
      </c>
      <c r="M4992" s="68" t="str">
        <f>IF(AND(Formulaire!$H$15=Aéroports!$E4992,--ISNUMBER(IFERROR(SEARCH(Formulaire!$H$16,$C4992,1),""))=1),MAX(M$1:M4991)+1,"")</f>
        <v/>
      </c>
      <c r="N4992" s="68" t="str">
        <f>IF(AND(Formulaire!$H$21=Aéroports!$E4992,--ISNUMBER(IFERROR(SEARCH(Formulaire!$H$22,$C4992,1),""))=1),MAX(N$1:N4991)+1,"")</f>
        <v/>
      </c>
      <c r="O4992" s="68" t="str">
        <f>IF(AND(Formulaire!$H$27=Aéroports!$E4992,--ISNUMBER(IFERROR(SEARCH(Formulaire!$H$28,$C4992,1),""))=1),MAX(O$1:O4991)+1,"")</f>
        <v/>
      </c>
      <c r="Q4992" s="91" t="str">
        <f>IFERROR(INDEX($C$2:$C$5193,MATCH(ROWS(M$2:M4992),M$2:M$5193,0)),"")</f>
        <v/>
      </c>
      <c r="R4992" s="70" t="str">
        <f>IFERROR(INDEX($C$2:$C$5193,MATCH(ROWS(N$2:N4992),N$2:N$5193,0)),"")</f>
        <v/>
      </c>
      <c r="S4992" s="92" t="str">
        <f>IFERROR(INDEX($C$2:$C$5193,MATCH(ROWS(O$2:O4992),O$2:O$5193,0)),"")</f>
        <v/>
      </c>
    </row>
    <row r="4993" spans="1:19" x14ac:dyDescent="0.25">
      <c r="A4993" s="69">
        <v>8266</v>
      </c>
      <c r="B4993" s="69" t="s">
        <v>15880</v>
      </c>
      <c r="C4993" s="69" t="s">
        <v>15881</v>
      </c>
      <c r="D4993" s="69" t="s">
        <v>15862</v>
      </c>
      <c r="E4993" s="69" t="s">
        <v>22490</v>
      </c>
      <c r="F4993" s="69" t="s">
        <v>15882</v>
      </c>
      <c r="G4993" s="69" t="s">
        <v>15883</v>
      </c>
      <c r="H4993" s="69">
        <v>36.299219999999998</v>
      </c>
      <c r="I4993" s="69">
        <v>32.300600000000003</v>
      </c>
      <c r="J4993" s="69">
        <v>86</v>
      </c>
      <c r="K4993" s="69">
        <v>3</v>
      </c>
      <c r="L4993" s="69">
        <f>COUNTIFS(Aéroports!$C$2:$C$5193,Aéroports!$C4993,Aéroports!$D$2:$D$5193,Aéroports!$D4993)</f>
        <v>1</v>
      </c>
      <c r="M4993" s="69" t="str">
        <f>IF(AND(Formulaire!$H$15=Aéroports!$E4993,--ISNUMBER(IFERROR(SEARCH(Formulaire!$H$16,$C4993,1),""))=1),MAX(M$1:M4992)+1,"")</f>
        <v/>
      </c>
      <c r="N4993" s="69" t="str">
        <f>IF(AND(Formulaire!$H$21=Aéroports!$E4993,--ISNUMBER(IFERROR(SEARCH(Formulaire!$H$22,$C4993,1),""))=1),MAX(N$1:N4992)+1,"")</f>
        <v/>
      </c>
      <c r="O4993" s="69" t="str">
        <f>IF(AND(Formulaire!$H$27=Aéroports!$E4993,--ISNUMBER(IFERROR(SEARCH(Formulaire!$H$28,$C4993,1),""))=1),MAX(O$1:O4992)+1,"")</f>
        <v/>
      </c>
      <c r="Q4993" s="91" t="str">
        <f>IFERROR(INDEX($C$2:$C$5193,MATCH(ROWS(M$2:M4993),M$2:M$5193,0)),"")</f>
        <v/>
      </c>
      <c r="R4993" s="70" t="str">
        <f>IFERROR(INDEX($C$2:$C$5193,MATCH(ROWS(N$2:N4993),N$2:N$5193,0)),"")</f>
        <v/>
      </c>
      <c r="S4993" s="92" t="str">
        <f>IFERROR(INDEX($C$2:$C$5193,MATCH(ROWS(O$2:O4993),O$2:O$5193,0)),"")</f>
        <v/>
      </c>
    </row>
    <row r="4994" spans="1:19" x14ac:dyDescent="0.25">
      <c r="A4994" s="68">
        <v>1682</v>
      </c>
      <c r="B4994" s="68" t="s">
        <v>15888</v>
      </c>
      <c r="C4994" s="68" t="s">
        <v>15885</v>
      </c>
      <c r="D4994" s="68" t="s">
        <v>15862</v>
      </c>
      <c r="E4994" s="68" t="s">
        <v>22490</v>
      </c>
      <c r="F4994" s="68" t="s">
        <v>15889</v>
      </c>
      <c r="G4994" s="68" t="s">
        <v>15890</v>
      </c>
      <c r="H4994" s="68">
        <v>40.128100000000003</v>
      </c>
      <c r="I4994" s="68">
        <v>32.995100000000001</v>
      </c>
      <c r="J4994" s="68">
        <v>3125</v>
      </c>
      <c r="K4994" s="68">
        <v>3</v>
      </c>
      <c r="L4994" s="68">
        <f>COUNTIFS(Aéroports!$C$2:$C$5193,Aéroports!$C4994,Aéroports!$D$2:$D$5193,Aéroports!$D4994)</f>
        <v>1</v>
      </c>
      <c r="M4994" s="68" t="str">
        <f>IF(AND(Formulaire!$H$15=Aéroports!$E4994,--ISNUMBER(IFERROR(SEARCH(Formulaire!$H$16,$C4994,1),""))=1),MAX(M$1:M4993)+1,"")</f>
        <v/>
      </c>
      <c r="N4994" s="68" t="str">
        <f>IF(AND(Formulaire!$H$21=Aéroports!$E4994,--ISNUMBER(IFERROR(SEARCH(Formulaire!$H$22,$C4994,1),""))=1),MAX(N$1:N4993)+1,"")</f>
        <v/>
      </c>
      <c r="O4994" s="68" t="str">
        <f>IF(AND(Formulaire!$H$27=Aéroports!$E4994,--ISNUMBER(IFERROR(SEARCH(Formulaire!$H$28,$C4994,1),""))=1),MAX(O$1:O4993)+1,"")</f>
        <v/>
      </c>
      <c r="Q4994" s="91" t="str">
        <f>IFERROR(INDEX($C$2:$C$5193,MATCH(ROWS(M$2:M4994),M$2:M$5193,0)),"")</f>
        <v/>
      </c>
      <c r="R4994" s="70" t="str">
        <f>IFERROR(INDEX($C$2:$C$5193,MATCH(ROWS(N$2:N4994),N$2:N$5193,0)),"")</f>
        <v/>
      </c>
      <c r="S4994" s="92" t="str">
        <f>IFERROR(INDEX($C$2:$C$5193,MATCH(ROWS(O$2:O4994),O$2:O$5193,0)),"")</f>
        <v/>
      </c>
    </row>
    <row r="4995" spans="1:19" x14ac:dyDescent="0.25">
      <c r="A4995" s="69">
        <v>1688</v>
      </c>
      <c r="B4995" s="69" t="s">
        <v>15891</v>
      </c>
      <c r="C4995" s="69" t="s">
        <v>15892</v>
      </c>
      <c r="D4995" s="69" t="s">
        <v>15862</v>
      </c>
      <c r="E4995" s="69" t="s">
        <v>22490</v>
      </c>
      <c r="F4995" s="69" t="s">
        <v>15893</v>
      </c>
      <c r="G4995" s="69" t="s">
        <v>15894</v>
      </c>
      <c r="H4995" s="69">
        <v>36.898699999999998</v>
      </c>
      <c r="I4995" s="69">
        <v>30.8005</v>
      </c>
      <c r="J4995" s="69">
        <v>177</v>
      </c>
      <c r="K4995" s="69">
        <v>3</v>
      </c>
      <c r="L4995" s="69">
        <f>COUNTIFS(Aéroports!$C$2:$C$5193,Aéroports!$C4995,Aéroports!$D$2:$D$5193,Aéroports!$D4995)</f>
        <v>1</v>
      </c>
      <c r="M4995" s="69" t="str">
        <f>IF(AND(Formulaire!$H$15=Aéroports!$E4995,--ISNUMBER(IFERROR(SEARCH(Formulaire!$H$16,$C4995,1),""))=1),MAX(M$1:M4994)+1,"")</f>
        <v/>
      </c>
      <c r="N4995" s="69" t="str">
        <f>IF(AND(Formulaire!$H$21=Aéroports!$E4995,--ISNUMBER(IFERROR(SEARCH(Formulaire!$H$22,$C4995,1),""))=1),MAX(N$1:N4994)+1,"")</f>
        <v/>
      </c>
      <c r="O4995" s="69" t="str">
        <f>IF(AND(Formulaire!$H$27=Aéroports!$E4995,--ISNUMBER(IFERROR(SEARCH(Formulaire!$H$28,$C4995,1),""))=1),MAX(O$1:O4994)+1,"")</f>
        <v/>
      </c>
      <c r="Q4995" s="91" t="str">
        <f>IFERROR(INDEX($C$2:$C$5193,MATCH(ROWS(M$2:M4995),M$2:M$5193,0)),"")</f>
        <v/>
      </c>
      <c r="R4995" s="70" t="str">
        <f>IFERROR(INDEX($C$2:$C$5193,MATCH(ROWS(N$2:N4995),N$2:N$5193,0)),"")</f>
        <v/>
      </c>
      <c r="S4995" s="92" t="str">
        <f>IFERROR(INDEX($C$2:$C$5193,MATCH(ROWS(O$2:O4995),O$2:O$5193,0)),"")</f>
        <v/>
      </c>
    </row>
    <row r="4996" spans="1:19" x14ac:dyDescent="0.25">
      <c r="A4996" s="68">
        <v>1702</v>
      </c>
      <c r="B4996" s="68" t="s">
        <v>15895</v>
      </c>
      <c r="C4996" s="68" t="s">
        <v>15896</v>
      </c>
      <c r="D4996" s="68" t="s">
        <v>15862</v>
      </c>
      <c r="E4996" s="68" t="s">
        <v>22490</v>
      </c>
      <c r="F4996" s="68" t="s">
        <v>15897</v>
      </c>
      <c r="G4996" s="68" t="s">
        <v>15898</v>
      </c>
      <c r="H4996" s="68">
        <v>39.619300000000003</v>
      </c>
      <c r="I4996" s="68">
        <v>27.925999999999998</v>
      </c>
      <c r="J4996" s="68">
        <v>340</v>
      </c>
      <c r="K4996" s="68">
        <v>3</v>
      </c>
      <c r="L4996" s="68">
        <f>COUNTIFS(Aéroports!$C$2:$C$5193,Aéroports!$C4996,Aéroports!$D$2:$D$5193,Aéroports!$D4996)</f>
        <v>1</v>
      </c>
      <c r="M4996" s="68" t="str">
        <f>IF(AND(Formulaire!$H$15=Aéroports!$E4996,--ISNUMBER(IFERROR(SEARCH(Formulaire!$H$16,$C4996,1),""))=1),MAX(M$1:M4995)+1,"")</f>
        <v/>
      </c>
      <c r="N4996" s="68" t="str">
        <f>IF(AND(Formulaire!$H$21=Aéroports!$E4996,--ISNUMBER(IFERROR(SEARCH(Formulaire!$H$22,$C4996,1),""))=1),MAX(N$1:N4995)+1,"")</f>
        <v/>
      </c>
      <c r="O4996" s="68" t="str">
        <f>IF(AND(Formulaire!$H$27=Aéroports!$E4996,--ISNUMBER(IFERROR(SEARCH(Formulaire!$H$28,$C4996,1),""))=1),MAX(O$1:O4995)+1,"")</f>
        <v/>
      </c>
      <c r="Q4996" s="91" t="str">
        <f>IFERROR(INDEX($C$2:$C$5193,MATCH(ROWS(M$2:M4996),M$2:M$5193,0)),"")</f>
        <v/>
      </c>
      <c r="R4996" s="70" t="str">
        <f>IFERROR(INDEX($C$2:$C$5193,MATCH(ROWS(N$2:N4996),N$2:N$5193,0)),"")</f>
        <v/>
      </c>
      <c r="S4996" s="92" t="str">
        <f>IFERROR(INDEX($C$2:$C$5193,MATCH(ROWS(O$2:O4996),O$2:O$5193,0)),"")</f>
        <v/>
      </c>
    </row>
    <row r="4997" spans="1:19" x14ac:dyDescent="0.25">
      <c r="A4997" s="69">
        <v>5802</v>
      </c>
      <c r="B4997" s="69" t="s">
        <v>15899</v>
      </c>
      <c r="C4997" s="69" t="s">
        <v>15900</v>
      </c>
      <c r="D4997" s="69" t="s">
        <v>15862</v>
      </c>
      <c r="E4997" s="69" t="s">
        <v>22490</v>
      </c>
      <c r="F4997" s="69" t="s">
        <v>15901</v>
      </c>
      <c r="G4997" s="69" t="s">
        <v>15902</v>
      </c>
      <c r="H4997" s="69">
        <v>39.554600000000001</v>
      </c>
      <c r="I4997" s="69">
        <v>27.0138</v>
      </c>
      <c r="J4997" s="69">
        <v>50</v>
      </c>
      <c r="K4997" s="69">
        <v>3</v>
      </c>
      <c r="L4997" s="69">
        <f>COUNTIFS(Aéroports!$C$2:$C$5193,Aéroports!$C4997,Aéroports!$D$2:$D$5193,Aéroports!$D4997)</f>
        <v>1</v>
      </c>
      <c r="M4997" s="69" t="str">
        <f>IF(AND(Formulaire!$H$15=Aéroports!$E4997,--ISNUMBER(IFERROR(SEARCH(Formulaire!$H$16,$C4997,1),""))=1),MAX(M$1:M4996)+1,"")</f>
        <v/>
      </c>
      <c r="N4997" s="69" t="str">
        <f>IF(AND(Formulaire!$H$21=Aéroports!$E4997,--ISNUMBER(IFERROR(SEARCH(Formulaire!$H$22,$C4997,1),""))=1),MAX(N$1:N4996)+1,"")</f>
        <v/>
      </c>
      <c r="O4997" s="69" t="str">
        <f>IF(AND(Formulaire!$H$27=Aéroports!$E4997,--ISNUMBER(IFERROR(SEARCH(Formulaire!$H$28,$C4997,1),""))=1),MAX(O$1:O4996)+1,"")</f>
        <v/>
      </c>
      <c r="Q4997" s="91" t="str">
        <f>IFERROR(INDEX($C$2:$C$5193,MATCH(ROWS(M$2:M4997),M$2:M$5193,0)),"")</f>
        <v/>
      </c>
      <c r="R4997" s="70" t="str">
        <f>IFERROR(INDEX($C$2:$C$5193,MATCH(ROWS(N$2:N4997),N$2:N$5193,0)),"")</f>
        <v/>
      </c>
      <c r="S4997" s="92" t="str">
        <f>IFERROR(INDEX($C$2:$C$5193,MATCH(ROWS(O$2:O4997),O$2:O$5193,0)),"")</f>
        <v/>
      </c>
    </row>
    <row r="4998" spans="1:19" x14ac:dyDescent="0.25">
      <c r="A4998" s="68">
        <v>1703</v>
      </c>
      <c r="B4998" s="68" t="s">
        <v>15903</v>
      </c>
      <c r="C4998" s="68" t="s">
        <v>15904</v>
      </c>
      <c r="D4998" s="68" t="s">
        <v>15862</v>
      </c>
      <c r="E4998" s="68" t="s">
        <v>22490</v>
      </c>
      <c r="F4998" s="68" t="s">
        <v>15905</v>
      </c>
      <c r="G4998" s="68" t="s">
        <v>15906</v>
      </c>
      <c r="H4998" s="68">
        <v>40.317999999999998</v>
      </c>
      <c r="I4998" s="68">
        <v>27.977699999999999</v>
      </c>
      <c r="J4998" s="68">
        <v>170</v>
      </c>
      <c r="K4998" s="68">
        <v>3</v>
      </c>
      <c r="L4998" s="68">
        <f>COUNTIFS(Aéroports!$C$2:$C$5193,Aéroports!$C4998,Aéroports!$D$2:$D$5193,Aéroports!$D4998)</f>
        <v>1</v>
      </c>
      <c r="M4998" s="68" t="str">
        <f>IF(AND(Formulaire!$H$15=Aéroports!$E4998,--ISNUMBER(IFERROR(SEARCH(Formulaire!$H$16,$C4998,1),""))=1),MAX(M$1:M4997)+1,"")</f>
        <v/>
      </c>
      <c r="N4998" s="68" t="str">
        <f>IF(AND(Formulaire!$H$21=Aéroports!$E4998,--ISNUMBER(IFERROR(SEARCH(Formulaire!$H$22,$C4998,1),""))=1),MAX(N$1:N4997)+1,"")</f>
        <v/>
      </c>
      <c r="O4998" s="68" t="str">
        <f>IF(AND(Formulaire!$H$27=Aéroports!$E4998,--ISNUMBER(IFERROR(SEARCH(Formulaire!$H$28,$C4998,1),""))=1),MAX(O$1:O4997)+1,"")</f>
        <v/>
      </c>
      <c r="Q4998" s="91" t="str">
        <f>IFERROR(INDEX($C$2:$C$5193,MATCH(ROWS(M$2:M4998),M$2:M$5193,0)),"")</f>
        <v/>
      </c>
      <c r="R4998" s="70" t="str">
        <f>IFERROR(INDEX($C$2:$C$5193,MATCH(ROWS(N$2:N4998),N$2:N$5193,0)),"")</f>
        <v/>
      </c>
      <c r="S4998" s="92" t="str">
        <f>IFERROR(INDEX($C$2:$C$5193,MATCH(ROWS(O$2:O4998),O$2:O$5193,0)),"")</f>
        <v/>
      </c>
    </row>
    <row r="4999" spans="1:19" x14ac:dyDescent="0.25">
      <c r="A4999" s="69">
        <v>1729</v>
      </c>
      <c r="B4999" s="69" t="s">
        <v>15907</v>
      </c>
      <c r="C4999" s="69" t="s">
        <v>15908</v>
      </c>
      <c r="D4999" s="69" t="s">
        <v>15862</v>
      </c>
      <c r="E4999" s="69" t="s">
        <v>22490</v>
      </c>
      <c r="F4999" s="69" t="s">
        <v>15909</v>
      </c>
      <c r="G4999" s="69" t="s">
        <v>15910</v>
      </c>
      <c r="H4999" s="69">
        <v>37.929000000000002</v>
      </c>
      <c r="I4999" s="69">
        <v>41.116599999999998</v>
      </c>
      <c r="J4999" s="69">
        <v>1822</v>
      </c>
      <c r="K4999" s="69">
        <v>3</v>
      </c>
      <c r="L4999" s="69">
        <f>COUNTIFS(Aéroports!$C$2:$C$5193,Aéroports!$C4999,Aéroports!$D$2:$D$5193,Aéroports!$D4999)</f>
        <v>1</v>
      </c>
      <c r="M4999" s="69" t="str">
        <f>IF(AND(Formulaire!$H$15=Aéroports!$E4999,--ISNUMBER(IFERROR(SEARCH(Formulaire!$H$16,$C4999,1),""))=1),MAX(M$1:M4998)+1,"")</f>
        <v/>
      </c>
      <c r="N4999" s="69" t="str">
        <f>IF(AND(Formulaire!$H$21=Aéroports!$E4999,--ISNUMBER(IFERROR(SEARCH(Formulaire!$H$22,$C4999,1),""))=1),MAX(N$1:N4998)+1,"")</f>
        <v/>
      </c>
      <c r="O4999" s="69" t="str">
        <f>IF(AND(Formulaire!$H$27=Aéroports!$E4999,--ISNUMBER(IFERROR(SEARCH(Formulaire!$H$28,$C4999,1),""))=1),MAX(O$1:O4998)+1,"")</f>
        <v/>
      </c>
      <c r="Q4999" s="91" t="str">
        <f>IFERROR(INDEX($C$2:$C$5193,MATCH(ROWS(M$2:M4999),M$2:M$5193,0)),"")</f>
        <v/>
      </c>
      <c r="R4999" s="70" t="str">
        <f>IFERROR(INDEX($C$2:$C$5193,MATCH(ROWS(N$2:N4999),N$2:N$5193,0)),"")</f>
        <v/>
      </c>
      <c r="S4999" s="92" t="str">
        <f>IFERROR(INDEX($C$2:$C$5193,MATCH(ROWS(O$2:O4999),O$2:O$5193,0)),"")</f>
        <v/>
      </c>
    </row>
    <row r="5000" spans="1:19" x14ac:dyDescent="0.25">
      <c r="A5000" s="68">
        <v>4315</v>
      </c>
      <c r="B5000" s="68" t="s">
        <v>15911</v>
      </c>
      <c r="C5000" s="68" t="s">
        <v>15912</v>
      </c>
      <c r="D5000" s="68" t="s">
        <v>15862</v>
      </c>
      <c r="E5000" s="68" t="s">
        <v>22490</v>
      </c>
      <c r="F5000" s="68" t="s">
        <v>15913</v>
      </c>
      <c r="G5000" s="68" t="s">
        <v>15914</v>
      </c>
      <c r="H5000" s="68">
        <v>37.250599999999999</v>
      </c>
      <c r="I5000" s="68">
        <v>27.664300000000001</v>
      </c>
      <c r="J5000" s="68">
        <v>21</v>
      </c>
      <c r="K5000" s="68">
        <v>3</v>
      </c>
      <c r="L5000" s="68">
        <f>COUNTIFS(Aéroports!$C$2:$C$5193,Aéroports!$C5000,Aéroports!$D$2:$D$5193,Aéroports!$D5000)</f>
        <v>1</v>
      </c>
      <c r="M5000" s="68" t="str">
        <f>IF(AND(Formulaire!$H$15=Aéroports!$E5000,--ISNUMBER(IFERROR(SEARCH(Formulaire!$H$16,$C5000,1),""))=1),MAX(M$1:M4999)+1,"")</f>
        <v/>
      </c>
      <c r="N5000" s="68" t="str">
        <f>IF(AND(Formulaire!$H$21=Aéroports!$E5000,--ISNUMBER(IFERROR(SEARCH(Formulaire!$H$22,$C5000,1),""))=1),MAX(N$1:N4999)+1,"")</f>
        <v/>
      </c>
      <c r="O5000" s="68" t="str">
        <f>IF(AND(Formulaire!$H$27=Aéroports!$E5000,--ISNUMBER(IFERROR(SEARCH(Formulaire!$H$28,$C5000,1),""))=1),MAX(O$1:O4999)+1,"")</f>
        <v/>
      </c>
      <c r="Q5000" s="91" t="str">
        <f>IFERROR(INDEX($C$2:$C$5193,MATCH(ROWS(M$2:M5000),M$2:M$5193,0)),"")</f>
        <v/>
      </c>
      <c r="R5000" s="70" t="str">
        <f>IFERROR(INDEX($C$2:$C$5193,MATCH(ROWS(N$2:N5000),N$2:N$5193,0)),"")</f>
        <v/>
      </c>
      <c r="S5000" s="92" t="str">
        <f>IFERROR(INDEX($C$2:$C$5193,MATCH(ROWS(O$2:O5000),O$2:O$5193,0)),"")</f>
        <v/>
      </c>
    </row>
    <row r="5001" spans="1:19" x14ac:dyDescent="0.25">
      <c r="A5001" s="69">
        <v>9395</v>
      </c>
      <c r="B5001" s="69" t="s">
        <v>15918</v>
      </c>
      <c r="C5001" s="69" t="s">
        <v>15919</v>
      </c>
      <c r="D5001" s="69" t="s">
        <v>15862</v>
      </c>
      <c r="E5001" s="69" t="s">
        <v>22490</v>
      </c>
      <c r="F5001" s="69" t="s">
        <v>15920</v>
      </c>
      <c r="G5001" s="69" t="s">
        <v>15921</v>
      </c>
      <c r="H5001" s="69">
        <v>40.2333</v>
      </c>
      <c r="I5001" s="69">
        <v>29.0092</v>
      </c>
      <c r="J5001" s="69">
        <v>331</v>
      </c>
      <c r="K5001" s="69">
        <v>3</v>
      </c>
      <c r="L5001" s="69">
        <f>COUNTIFS(Aéroports!$C$2:$C$5193,Aéroports!$C5001,Aéroports!$D$2:$D$5193,Aéroports!$D5001)</f>
        <v>1</v>
      </c>
      <c r="M5001" s="69" t="str">
        <f>IF(AND(Formulaire!$H$15=Aéroports!$E5001,--ISNUMBER(IFERROR(SEARCH(Formulaire!$H$16,$C5001,1),""))=1),MAX(M$1:M5000)+1,"")</f>
        <v/>
      </c>
      <c r="N5001" s="69" t="str">
        <f>IF(AND(Formulaire!$H$21=Aéroports!$E5001,--ISNUMBER(IFERROR(SEARCH(Formulaire!$H$22,$C5001,1),""))=1),MAX(N$1:N5000)+1,"")</f>
        <v/>
      </c>
      <c r="O5001" s="69" t="str">
        <f>IF(AND(Formulaire!$H$27=Aéroports!$E5001,--ISNUMBER(IFERROR(SEARCH(Formulaire!$H$28,$C5001,1),""))=1),MAX(O$1:O5000)+1,"")</f>
        <v/>
      </c>
      <c r="Q5001" s="91" t="str">
        <f>IFERROR(INDEX($C$2:$C$5193,MATCH(ROWS(M$2:M5001),M$2:M$5193,0)),"")</f>
        <v/>
      </c>
      <c r="R5001" s="70" t="str">
        <f>IFERROR(INDEX($C$2:$C$5193,MATCH(ROWS(N$2:N5001),N$2:N$5193,0)),"")</f>
        <v/>
      </c>
      <c r="S5001" s="92" t="str">
        <f>IFERROR(INDEX($C$2:$C$5193,MATCH(ROWS(O$2:O5001),O$2:O$5193,0)),"")</f>
        <v/>
      </c>
    </row>
    <row r="5002" spans="1:19" x14ac:dyDescent="0.25">
      <c r="A5002" s="68">
        <v>6781</v>
      </c>
      <c r="B5002" s="68" t="s">
        <v>15922</v>
      </c>
      <c r="C5002" s="68" t="s">
        <v>15923</v>
      </c>
      <c r="D5002" s="68" t="s">
        <v>15862</v>
      </c>
      <c r="E5002" s="68" t="s">
        <v>22490</v>
      </c>
      <c r="F5002" s="68" t="s">
        <v>15924</v>
      </c>
      <c r="G5002" s="68" t="s">
        <v>15925</v>
      </c>
      <c r="H5002" s="68">
        <v>40.137700000000002</v>
      </c>
      <c r="I5002" s="68">
        <v>26.4268</v>
      </c>
      <c r="J5002" s="68">
        <v>23</v>
      </c>
      <c r="K5002" s="68">
        <v>3</v>
      </c>
      <c r="L5002" s="68">
        <f>COUNTIFS(Aéroports!$C$2:$C$5193,Aéroports!$C5002,Aéroports!$D$2:$D$5193,Aéroports!$D5002)</f>
        <v>1</v>
      </c>
      <c r="M5002" s="68" t="str">
        <f>IF(AND(Formulaire!$H$15=Aéroports!$E5002,--ISNUMBER(IFERROR(SEARCH(Formulaire!$H$16,$C5002,1),""))=1),MAX(M$1:M5001)+1,"")</f>
        <v/>
      </c>
      <c r="N5002" s="68" t="str">
        <f>IF(AND(Formulaire!$H$21=Aéroports!$E5002,--ISNUMBER(IFERROR(SEARCH(Formulaire!$H$22,$C5002,1),""))=1),MAX(N$1:N5001)+1,"")</f>
        <v/>
      </c>
      <c r="O5002" s="68" t="str">
        <f>IF(AND(Formulaire!$H$27=Aéroports!$E5002,--ISNUMBER(IFERROR(SEARCH(Formulaire!$H$28,$C5002,1),""))=1),MAX(O$1:O5001)+1,"")</f>
        <v/>
      </c>
      <c r="Q5002" s="91" t="str">
        <f>IFERROR(INDEX($C$2:$C$5193,MATCH(ROWS(M$2:M5002),M$2:M$5193,0)),"")</f>
        <v/>
      </c>
      <c r="R5002" s="70" t="str">
        <f>IFERROR(INDEX($C$2:$C$5193,MATCH(ROWS(N$2:N5002),N$2:N$5193,0)),"")</f>
        <v/>
      </c>
      <c r="S5002" s="92" t="str">
        <f>IFERROR(INDEX($C$2:$C$5193,MATCH(ROWS(O$2:O5002),O$2:O$5193,0)),"")</f>
        <v/>
      </c>
    </row>
    <row r="5003" spans="1:19" x14ac:dyDescent="0.25">
      <c r="A5003" s="69">
        <v>9820</v>
      </c>
      <c r="B5003" s="69" t="s">
        <v>15926</v>
      </c>
      <c r="C5003" s="69" t="s">
        <v>15927</v>
      </c>
      <c r="D5003" s="69" t="s">
        <v>15862</v>
      </c>
      <c r="E5003" s="69" t="s">
        <v>22490</v>
      </c>
      <c r="F5003" s="69" t="s">
        <v>15928</v>
      </c>
      <c r="G5003" s="69" t="s">
        <v>15929</v>
      </c>
      <c r="H5003" s="69">
        <v>37.364699999999999</v>
      </c>
      <c r="I5003" s="69">
        <v>42.058199999999999</v>
      </c>
      <c r="J5003" s="69">
        <v>2038</v>
      </c>
      <c r="K5003" s="69">
        <v>3</v>
      </c>
      <c r="L5003" s="69">
        <f>COUNTIFS(Aéroports!$C$2:$C$5193,Aéroports!$C5003,Aéroports!$D$2:$D$5193,Aéroports!$D5003)</f>
        <v>1</v>
      </c>
      <c r="M5003" s="69" t="str">
        <f>IF(AND(Formulaire!$H$15=Aéroports!$E5003,--ISNUMBER(IFERROR(SEARCH(Formulaire!$H$16,$C5003,1),""))=1),MAX(M$1:M5002)+1,"")</f>
        <v/>
      </c>
      <c r="N5003" s="69" t="str">
        <f>IF(AND(Formulaire!$H$21=Aéroports!$E5003,--ISNUMBER(IFERROR(SEARCH(Formulaire!$H$22,$C5003,1),""))=1),MAX(N$1:N5002)+1,"")</f>
        <v/>
      </c>
      <c r="O5003" s="69" t="str">
        <f>IF(AND(Formulaire!$H$27=Aéroports!$E5003,--ISNUMBER(IFERROR(SEARCH(Formulaire!$H$28,$C5003,1),""))=1),MAX(O$1:O5002)+1,"")</f>
        <v/>
      </c>
      <c r="Q5003" s="91" t="str">
        <f>IFERROR(INDEX($C$2:$C$5193,MATCH(ROWS(M$2:M5003),M$2:M$5193,0)),"")</f>
        <v/>
      </c>
      <c r="R5003" s="70" t="str">
        <f>IFERROR(INDEX($C$2:$C$5193,MATCH(ROWS(N$2:N5003),N$2:N$5193,0)),"")</f>
        <v/>
      </c>
      <c r="S5003" s="92" t="str">
        <f>IFERROR(INDEX($C$2:$C$5193,MATCH(ROWS(O$2:O5003),O$2:O$5193,0)),"")</f>
        <v/>
      </c>
    </row>
    <row r="5004" spans="1:19" x14ac:dyDescent="0.25">
      <c r="A5004" s="68">
        <v>6784</v>
      </c>
      <c r="B5004" s="68" t="s">
        <v>15930</v>
      </c>
      <c r="C5004" s="68" t="s">
        <v>15931</v>
      </c>
      <c r="D5004" s="68" t="s">
        <v>15862</v>
      </c>
      <c r="E5004" s="68" t="s">
        <v>22490</v>
      </c>
      <c r="F5004" s="68" t="s">
        <v>15932</v>
      </c>
      <c r="G5004" s="68" t="s">
        <v>15933</v>
      </c>
      <c r="H5004" s="68">
        <v>41.138199999999998</v>
      </c>
      <c r="I5004" s="68">
        <v>27.9191</v>
      </c>
      <c r="J5004" s="68">
        <v>574</v>
      </c>
      <c r="K5004" s="68">
        <v>3</v>
      </c>
      <c r="L5004" s="68">
        <f>COUNTIFS(Aéroports!$C$2:$C$5193,Aéroports!$C5004,Aéroports!$D$2:$D$5193,Aéroports!$D5004)</f>
        <v>1</v>
      </c>
      <c r="M5004" s="68" t="str">
        <f>IF(AND(Formulaire!$H$15=Aéroports!$E5004,--ISNUMBER(IFERROR(SEARCH(Formulaire!$H$16,$C5004,1),""))=1),MAX(M$1:M5003)+1,"")</f>
        <v/>
      </c>
      <c r="N5004" s="68" t="str">
        <f>IF(AND(Formulaire!$H$21=Aéroports!$E5004,--ISNUMBER(IFERROR(SEARCH(Formulaire!$H$22,$C5004,1),""))=1),MAX(N$1:N5003)+1,"")</f>
        <v/>
      </c>
      <c r="O5004" s="68" t="str">
        <f>IF(AND(Formulaire!$H$27=Aéroports!$E5004,--ISNUMBER(IFERROR(SEARCH(Formulaire!$H$28,$C5004,1),""))=1),MAX(O$1:O5003)+1,"")</f>
        <v/>
      </c>
      <c r="Q5004" s="91" t="str">
        <f>IFERROR(INDEX($C$2:$C$5193,MATCH(ROWS(M$2:M5004),M$2:M$5193,0)),"")</f>
        <v/>
      </c>
      <c r="R5004" s="70" t="str">
        <f>IFERROR(INDEX($C$2:$C$5193,MATCH(ROWS(N$2:N5004),N$2:N$5193,0)),"")</f>
        <v/>
      </c>
      <c r="S5004" s="92" t="str">
        <f>IFERROR(INDEX($C$2:$C$5193,MATCH(ROWS(O$2:O5004),O$2:O$5193,0)),"")</f>
        <v/>
      </c>
    </row>
    <row r="5005" spans="1:19" x14ac:dyDescent="0.25">
      <c r="A5005" s="69">
        <v>1715</v>
      </c>
      <c r="B5005" s="69" t="s">
        <v>15934</v>
      </c>
      <c r="C5005" s="69" t="s">
        <v>15935</v>
      </c>
      <c r="D5005" s="69" t="s">
        <v>15862</v>
      </c>
      <c r="E5005" s="69" t="s">
        <v>22490</v>
      </c>
      <c r="F5005" s="69" t="s">
        <v>15936</v>
      </c>
      <c r="G5005" s="69" t="s">
        <v>15937</v>
      </c>
      <c r="H5005" s="69">
        <v>36.713099999999997</v>
      </c>
      <c r="I5005" s="69">
        <v>28.7925</v>
      </c>
      <c r="J5005" s="69">
        <v>20</v>
      </c>
      <c r="K5005" s="69">
        <v>3</v>
      </c>
      <c r="L5005" s="69">
        <f>COUNTIFS(Aéroports!$C$2:$C$5193,Aéroports!$C5005,Aéroports!$D$2:$D$5193,Aéroports!$D5005)</f>
        <v>1</v>
      </c>
      <c r="M5005" s="69" t="str">
        <f>IF(AND(Formulaire!$H$15=Aéroports!$E5005,--ISNUMBER(IFERROR(SEARCH(Formulaire!$H$16,$C5005,1),""))=1),MAX(M$1:M5004)+1,"")</f>
        <v/>
      </c>
      <c r="N5005" s="69" t="str">
        <f>IF(AND(Formulaire!$H$21=Aéroports!$E5005,--ISNUMBER(IFERROR(SEARCH(Formulaire!$H$22,$C5005,1),""))=1),MAX(N$1:N5004)+1,"")</f>
        <v/>
      </c>
      <c r="O5005" s="69" t="str">
        <f>IF(AND(Formulaire!$H$27=Aéroports!$E5005,--ISNUMBER(IFERROR(SEARCH(Formulaire!$H$28,$C5005,1),""))=1),MAX(O$1:O5004)+1,"")</f>
        <v/>
      </c>
      <c r="Q5005" s="91" t="str">
        <f>IFERROR(INDEX($C$2:$C$5193,MATCH(ROWS(M$2:M5005),M$2:M$5193,0)),"")</f>
        <v/>
      </c>
      <c r="R5005" s="70" t="str">
        <f>IFERROR(INDEX($C$2:$C$5193,MATCH(ROWS(N$2:N5005),N$2:N$5193,0)),"")</f>
        <v/>
      </c>
      <c r="S5005" s="92" t="str">
        <f>IFERROR(INDEX($C$2:$C$5193,MATCH(ROWS(O$2:O5005),O$2:O$5193,0)),"")</f>
        <v/>
      </c>
    </row>
    <row r="5006" spans="1:19" x14ac:dyDescent="0.25">
      <c r="A5006" s="68">
        <v>1699</v>
      </c>
      <c r="B5006" s="68" t="s">
        <v>15938</v>
      </c>
      <c r="C5006" s="68" t="s">
        <v>15939</v>
      </c>
      <c r="D5006" s="68" t="s">
        <v>15862</v>
      </c>
      <c r="E5006" s="68" t="s">
        <v>22490</v>
      </c>
      <c r="F5006" s="68" t="s">
        <v>15940</v>
      </c>
      <c r="G5006" s="68" t="s">
        <v>15941</v>
      </c>
      <c r="H5006" s="68">
        <v>37.785600000000002</v>
      </c>
      <c r="I5006" s="68">
        <v>29.7013</v>
      </c>
      <c r="J5006" s="68">
        <v>2795</v>
      </c>
      <c r="K5006" s="68">
        <v>3</v>
      </c>
      <c r="L5006" s="68">
        <f>COUNTIFS(Aéroports!$C$2:$C$5193,Aéroports!$C5006,Aéroports!$D$2:$D$5193,Aéroports!$D5006)</f>
        <v>1</v>
      </c>
      <c r="M5006" s="68" t="str">
        <f>IF(AND(Formulaire!$H$15=Aéroports!$E5006,--ISNUMBER(IFERROR(SEARCH(Formulaire!$H$16,$C5006,1),""))=1),MAX(M$1:M5005)+1,"")</f>
        <v/>
      </c>
      <c r="N5006" s="68" t="str">
        <f>IF(AND(Formulaire!$H$21=Aéroports!$E5006,--ISNUMBER(IFERROR(SEARCH(Formulaire!$H$22,$C5006,1),""))=1),MAX(N$1:N5005)+1,"")</f>
        <v/>
      </c>
      <c r="O5006" s="68" t="str">
        <f>IF(AND(Formulaire!$H$27=Aéroports!$E5006,--ISNUMBER(IFERROR(SEARCH(Formulaire!$H$28,$C5006,1),""))=1),MAX(O$1:O5005)+1,"")</f>
        <v/>
      </c>
      <c r="Q5006" s="91" t="str">
        <f>IFERROR(INDEX($C$2:$C$5193,MATCH(ROWS(M$2:M5006),M$2:M$5193,0)),"")</f>
        <v/>
      </c>
      <c r="R5006" s="70" t="str">
        <f>IFERROR(INDEX($C$2:$C$5193,MATCH(ROWS(N$2:N5006),N$2:N$5193,0)),"")</f>
        <v/>
      </c>
      <c r="S5006" s="92" t="str">
        <f>IFERROR(INDEX($C$2:$C$5193,MATCH(ROWS(O$2:O5006),O$2:O$5193,0)),"")</f>
        <v/>
      </c>
    </row>
    <row r="5007" spans="1:19" x14ac:dyDescent="0.25">
      <c r="A5007" s="69">
        <v>1722</v>
      </c>
      <c r="B5007" s="69" t="s">
        <v>15942</v>
      </c>
      <c r="C5007" s="69" t="s">
        <v>15943</v>
      </c>
      <c r="D5007" s="69" t="s">
        <v>15862</v>
      </c>
      <c r="E5007" s="69" t="s">
        <v>22490</v>
      </c>
      <c r="F5007" s="69" t="s">
        <v>15944</v>
      </c>
      <c r="G5007" s="69" t="s">
        <v>15945</v>
      </c>
      <c r="H5007" s="69">
        <v>37.893900000000002</v>
      </c>
      <c r="I5007" s="69">
        <v>40.201000000000001</v>
      </c>
      <c r="J5007" s="69">
        <v>2251</v>
      </c>
      <c r="K5007" s="69">
        <v>3</v>
      </c>
      <c r="L5007" s="69">
        <f>COUNTIFS(Aéroports!$C$2:$C$5193,Aéroports!$C5007,Aéroports!$D$2:$D$5193,Aéroports!$D5007)</f>
        <v>1</v>
      </c>
      <c r="M5007" s="69" t="str">
        <f>IF(AND(Formulaire!$H$15=Aéroports!$E5007,--ISNUMBER(IFERROR(SEARCH(Formulaire!$H$16,$C5007,1),""))=1),MAX(M$1:M5006)+1,"")</f>
        <v/>
      </c>
      <c r="N5007" s="69" t="str">
        <f>IF(AND(Formulaire!$H$21=Aéroports!$E5007,--ISNUMBER(IFERROR(SEARCH(Formulaire!$H$22,$C5007,1),""))=1),MAX(N$1:N5006)+1,"")</f>
        <v/>
      </c>
      <c r="O5007" s="69" t="str">
        <f>IF(AND(Formulaire!$H$27=Aéroports!$E5007,--ISNUMBER(IFERROR(SEARCH(Formulaire!$H$28,$C5007,1),""))=1),MAX(O$1:O5006)+1,"")</f>
        <v/>
      </c>
      <c r="Q5007" s="91" t="str">
        <f>IFERROR(INDEX($C$2:$C$5193,MATCH(ROWS(M$2:M5007),M$2:M$5193,0)),"")</f>
        <v/>
      </c>
      <c r="R5007" s="70" t="str">
        <f>IFERROR(INDEX($C$2:$C$5193,MATCH(ROWS(N$2:N5007),N$2:N$5193,0)),"")</f>
        <v/>
      </c>
      <c r="S5007" s="92" t="str">
        <f>IFERROR(INDEX($C$2:$C$5193,MATCH(ROWS(O$2:O5007),O$2:O$5193,0)),"")</f>
        <v/>
      </c>
    </row>
    <row r="5008" spans="1:19" x14ac:dyDescent="0.25">
      <c r="A5008" s="68">
        <v>1721</v>
      </c>
      <c r="B5008" s="68" t="s">
        <v>15946</v>
      </c>
      <c r="C5008" s="68" t="s">
        <v>15947</v>
      </c>
      <c r="D5008" s="68" t="s">
        <v>15862</v>
      </c>
      <c r="E5008" s="68" t="s">
        <v>22490</v>
      </c>
      <c r="F5008" s="68" t="s">
        <v>15948</v>
      </c>
      <c r="G5008" s="68" t="s">
        <v>15949</v>
      </c>
      <c r="H5008" s="68">
        <v>38.606900000000003</v>
      </c>
      <c r="I5008" s="68">
        <v>39.291400000000003</v>
      </c>
      <c r="J5008" s="68">
        <v>2927</v>
      </c>
      <c r="K5008" s="68">
        <v>3</v>
      </c>
      <c r="L5008" s="68">
        <f>COUNTIFS(Aéroports!$C$2:$C$5193,Aéroports!$C5008,Aéroports!$D$2:$D$5193,Aéroports!$D5008)</f>
        <v>1</v>
      </c>
      <c r="M5008" s="68" t="str">
        <f>IF(AND(Formulaire!$H$15=Aéroports!$E5008,--ISNUMBER(IFERROR(SEARCH(Formulaire!$H$16,$C5008,1),""))=1),MAX(M$1:M5007)+1,"")</f>
        <v/>
      </c>
      <c r="N5008" s="68" t="str">
        <f>IF(AND(Formulaire!$H$21=Aéroports!$E5008,--ISNUMBER(IFERROR(SEARCH(Formulaire!$H$22,$C5008,1),""))=1),MAX(N$1:N5007)+1,"")</f>
        <v/>
      </c>
      <c r="O5008" s="68" t="str">
        <f>IF(AND(Formulaire!$H$27=Aéroports!$E5008,--ISNUMBER(IFERROR(SEARCH(Formulaire!$H$28,$C5008,1),""))=1),MAX(O$1:O5007)+1,"")</f>
        <v/>
      </c>
      <c r="Q5008" s="91" t="str">
        <f>IFERROR(INDEX($C$2:$C$5193,MATCH(ROWS(M$2:M5008),M$2:M$5193,0)),"")</f>
        <v/>
      </c>
      <c r="R5008" s="70" t="str">
        <f>IFERROR(INDEX($C$2:$C$5193,MATCH(ROWS(N$2:N5008),N$2:N$5193,0)),"")</f>
        <v/>
      </c>
      <c r="S5008" s="92" t="str">
        <f>IFERROR(INDEX($C$2:$C$5193,MATCH(ROWS(O$2:O5008),O$2:O$5193,0)),"")</f>
        <v/>
      </c>
    </row>
    <row r="5009" spans="1:19" x14ac:dyDescent="0.25">
      <c r="A5009" s="69">
        <v>1723</v>
      </c>
      <c r="B5009" s="69" t="s">
        <v>15950</v>
      </c>
      <c r="C5009" s="69" t="s">
        <v>15951</v>
      </c>
      <c r="D5009" s="69" t="s">
        <v>15862</v>
      </c>
      <c r="E5009" s="69" t="s">
        <v>22490</v>
      </c>
      <c r="F5009" s="69" t="s">
        <v>15952</v>
      </c>
      <c r="G5009" s="69" t="s">
        <v>15953</v>
      </c>
      <c r="H5009" s="69">
        <v>39.7102</v>
      </c>
      <c r="I5009" s="69">
        <v>39.527000000000001</v>
      </c>
      <c r="J5009" s="69">
        <v>3783</v>
      </c>
      <c r="K5009" s="69">
        <v>3</v>
      </c>
      <c r="L5009" s="69">
        <f>COUNTIFS(Aéroports!$C$2:$C$5193,Aéroports!$C5009,Aéroports!$D$2:$D$5193,Aéroports!$D5009)</f>
        <v>1</v>
      </c>
      <c r="M5009" s="69" t="str">
        <f>IF(AND(Formulaire!$H$15=Aéroports!$E5009,--ISNUMBER(IFERROR(SEARCH(Formulaire!$H$16,$C5009,1),""))=1),MAX(M$1:M5008)+1,"")</f>
        <v/>
      </c>
      <c r="N5009" s="69" t="str">
        <f>IF(AND(Formulaire!$H$21=Aéroports!$E5009,--ISNUMBER(IFERROR(SEARCH(Formulaire!$H$22,$C5009,1),""))=1),MAX(N$1:N5008)+1,"")</f>
        <v/>
      </c>
      <c r="O5009" s="69" t="str">
        <f>IF(AND(Formulaire!$H$27=Aéroports!$E5009,--ISNUMBER(IFERROR(SEARCH(Formulaire!$H$28,$C5009,1),""))=1),MAX(O$1:O5008)+1,"")</f>
        <v/>
      </c>
      <c r="Q5009" s="91" t="str">
        <f>IFERROR(INDEX($C$2:$C$5193,MATCH(ROWS(M$2:M5009),M$2:M$5193,0)),"")</f>
        <v/>
      </c>
      <c r="R5009" s="70" t="str">
        <f>IFERROR(INDEX($C$2:$C$5193,MATCH(ROWS(N$2:N5009),N$2:N$5193,0)),"")</f>
        <v/>
      </c>
      <c r="S5009" s="92" t="str">
        <f>IFERROR(INDEX($C$2:$C$5193,MATCH(ROWS(O$2:O5009),O$2:O$5193,0)),"")</f>
        <v/>
      </c>
    </row>
    <row r="5010" spans="1:19" x14ac:dyDescent="0.25">
      <c r="A5010" s="68">
        <v>1724</v>
      </c>
      <c r="B5010" s="68" t="s">
        <v>15954</v>
      </c>
      <c r="C5010" s="68" t="s">
        <v>15955</v>
      </c>
      <c r="D5010" s="68" t="s">
        <v>15862</v>
      </c>
      <c r="E5010" s="68" t="s">
        <v>22490</v>
      </c>
      <c r="F5010" s="68" t="s">
        <v>15956</v>
      </c>
      <c r="G5010" s="68" t="s">
        <v>15957</v>
      </c>
      <c r="H5010" s="68">
        <v>39.956499999999998</v>
      </c>
      <c r="I5010" s="68">
        <v>41.170200000000001</v>
      </c>
      <c r="J5010" s="68">
        <v>5763</v>
      </c>
      <c r="K5010" s="68">
        <v>3</v>
      </c>
      <c r="L5010" s="68">
        <f>COUNTIFS(Aéroports!$C$2:$C$5193,Aéroports!$C5010,Aéroports!$D$2:$D$5193,Aéroports!$D5010)</f>
        <v>1</v>
      </c>
      <c r="M5010" s="68" t="str">
        <f>IF(AND(Formulaire!$H$15=Aéroports!$E5010,--ISNUMBER(IFERROR(SEARCH(Formulaire!$H$16,$C5010,1),""))=1),MAX(M$1:M5009)+1,"")</f>
        <v/>
      </c>
      <c r="N5010" s="68" t="str">
        <f>IF(AND(Formulaire!$H$21=Aéroports!$E5010,--ISNUMBER(IFERROR(SEARCH(Formulaire!$H$22,$C5010,1),""))=1),MAX(N$1:N5009)+1,"")</f>
        <v/>
      </c>
      <c r="O5010" s="68" t="str">
        <f>IF(AND(Formulaire!$H$27=Aéroports!$E5010,--ISNUMBER(IFERROR(SEARCH(Formulaire!$H$28,$C5010,1),""))=1),MAX(O$1:O5009)+1,"")</f>
        <v/>
      </c>
      <c r="Q5010" s="91" t="str">
        <f>IFERROR(INDEX($C$2:$C$5193,MATCH(ROWS(M$2:M5010),M$2:M$5193,0)),"")</f>
        <v/>
      </c>
      <c r="R5010" s="70" t="str">
        <f>IFERROR(INDEX($C$2:$C$5193,MATCH(ROWS(N$2:N5010),N$2:N$5193,0)),"")</f>
        <v/>
      </c>
      <c r="S5010" s="92" t="str">
        <f>IFERROR(INDEX($C$2:$C$5193,MATCH(ROWS(O$2:O5010),O$2:O$5193,0)),"")</f>
        <v/>
      </c>
    </row>
    <row r="5011" spans="1:19" x14ac:dyDescent="0.25">
      <c r="A5011" s="69">
        <v>1705</v>
      </c>
      <c r="B5011" s="69" t="s">
        <v>15958</v>
      </c>
      <c r="C5011" s="69" t="s">
        <v>15959</v>
      </c>
      <c r="D5011" s="69" t="s">
        <v>15862</v>
      </c>
      <c r="E5011" s="69" t="s">
        <v>22490</v>
      </c>
      <c r="F5011" s="69" t="s">
        <v>15960</v>
      </c>
      <c r="G5011" s="69" t="s">
        <v>15961</v>
      </c>
      <c r="H5011" s="69">
        <v>39.784100000000002</v>
      </c>
      <c r="I5011" s="69">
        <v>30.582100000000001</v>
      </c>
      <c r="J5011" s="69">
        <v>2581</v>
      </c>
      <c r="K5011" s="69">
        <v>3</v>
      </c>
      <c r="L5011" s="69">
        <f>COUNTIFS(Aéroports!$C$2:$C$5193,Aéroports!$C5011,Aéroports!$D$2:$D$5193,Aéroports!$D5011)</f>
        <v>1</v>
      </c>
      <c r="M5011" s="69" t="str">
        <f>IF(AND(Formulaire!$H$15=Aéroports!$E5011,--ISNUMBER(IFERROR(SEARCH(Formulaire!$H$16,$C5011,1),""))=1),MAX(M$1:M5010)+1,"")</f>
        <v/>
      </c>
      <c r="N5011" s="69" t="str">
        <f>IF(AND(Formulaire!$H$21=Aéroports!$E5011,--ISNUMBER(IFERROR(SEARCH(Formulaire!$H$22,$C5011,1),""))=1),MAX(N$1:N5010)+1,"")</f>
        <v/>
      </c>
      <c r="O5011" s="69" t="str">
        <f>IF(AND(Formulaire!$H$27=Aéroports!$E5011,--ISNUMBER(IFERROR(SEARCH(Formulaire!$H$28,$C5011,1),""))=1),MAX(O$1:O5010)+1,"")</f>
        <v/>
      </c>
      <c r="Q5011" s="91" t="str">
        <f>IFERROR(INDEX($C$2:$C$5193,MATCH(ROWS(M$2:M5011),M$2:M$5193,0)),"")</f>
        <v/>
      </c>
      <c r="R5011" s="70" t="str">
        <f>IFERROR(INDEX($C$2:$C$5193,MATCH(ROWS(N$2:N5011),N$2:N$5193,0)),"")</f>
        <v/>
      </c>
      <c r="S5011" s="92" t="str">
        <f>IFERROR(INDEX($C$2:$C$5193,MATCH(ROWS(O$2:O5011),O$2:O$5193,0)),"")</f>
        <v/>
      </c>
    </row>
    <row r="5012" spans="1:19" x14ac:dyDescent="0.25">
      <c r="A5012" s="68">
        <v>6780</v>
      </c>
      <c r="B5012" s="68" t="s">
        <v>15962</v>
      </c>
      <c r="C5012" s="68" t="s">
        <v>15963</v>
      </c>
      <c r="D5012" s="68" t="s">
        <v>15862</v>
      </c>
      <c r="E5012" s="68" t="s">
        <v>22490</v>
      </c>
      <c r="F5012" s="68" t="s">
        <v>15964</v>
      </c>
      <c r="G5012" s="68" t="s">
        <v>15965</v>
      </c>
      <c r="H5012" s="68">
        <v>39.809899999999999</v>
      </c>
      <c r="I5012" s="68">
        <v>30.519400000000001</v>
      </c>
      <c r="J5012" s="68">
        <v>2588</v>
      </c>
      <c r="K5012" s="68">
        <v>3</v>
      </c>
      <c r="L5012" s="68">
        <f>COUNTIFS(Aéroports!$C$2:$C$5193,Aéroports!$C5012,Aéroports!$D$2:$D$5193,Aéroports!$D5012)</f>
        <v>1</v>
      </c>
      <c r="M5012" s="68" t="str">
        <f>IF(AND(Formulaire!$H$15=Aéroports!$E5012,--ISNUMBER(IFERROR(SEARCH(Formulaire!$H$16,$C5012,1),""))=1),MAX(M$1:M5011)+1,"")</f>
        <v/>
      </c>
      <c r="N5012" s="68" t="str">
        <f>IF(AND(Formulaire!$H$21=Aéroports!$E5012,--ISNUMBER(IFERROR(SEARCH(Formulaire!$H$22,$C5012,1),""))=1),MAX(N$1:N5011)+1,"")</f>
        <v/>
      </c>
      <c r="O5012" s="68" t="str">
        <f>IF(AND(Formulaire!$H$27=Aéroports!$E5012,--ISNUMBER(IFERROR(SEARCH(Formulaire!$H$28,$C5012,1),""))=1),MAX(O$1:O5011)+1,"")</f>
        <v/>
      </c>
      <c r="Q5012" s="91" t="str">
        <f>IFERROR(INDEX($C$2:$C$5193,MATCH(ROWS(M$2:M5012),M$2:M$5193,0)),"")</f>
        <v/>
      </c>
      <c r="R5012" s="70" t="str">
        <f>IFERROR(INDEX($C$2:$C$5193,MATCH(ROWS(N$2:N5012),N$2:N$5193,0)),"")</f>
        <v/>
      </c>
      <c r="S5012" s="92" t="str">
        <f>IFERROR(INDEX($C$2:$C$5193,MATCH(ROWS(O$2:O5012),O$2:O$5193,0)),"")</f>
        <v/>
      </c>
    </row>
    <row r="5013" spans="1:19" x14ac:dyDescent="0.25">
      <c r="A5013" s="69">
        <v>1689</v>
      </c>
      <c r="B5013" s="69" t="s">
        <v>15966</v>
      </c>
      <c r="C5013" s="69" t="s">
        <v>15967</v>
      </c>
      <c r="D5013" s="69" t="s">
        <v>15862</v>
      </c>
      <c r="E5013" s="69" t="s">
        <v>22490</v>
      </c>
      <c r="F5013" s="69" t="s">
        <v>15968</v>
      </c>
      <c r="G5013" s="69" t="s">
        <v>15969</v>
      </c>
      <c r="H5013" s="69">
        <v>36.947200000000002</v>
      </c>
      <c r="I5013" s="69">
        <v>37.478700000000003</v>
      </c>
      <c r="J5013" s="69">
        <v>2315</v>
      </c>
      <c r="K5013" s="69">
        <v>3</v>
      </c>
      <c r="L5013" s="69">
        <f>COUNTIFS(Aéroports!$C$2:$C$5193,Aéroports!$C5013,Aéroports!$D$2:$D$5193,Aéroports!$D5013)</f>
        <v>1</v>
      </c>
      <c r="M5013" s="69" t="str">
        <f>IF(AND(Formulaire!$H$15=Aéroports!$E5013,--ISNUMBER(IFERROR(SEARCH(Formulaire!$H$16,$C5013,1),""))=1),MAX(M$1:M5012)+1,"")</f>
        <v/>
      </c>
      <c r="N5013" s="69" t="str">
        <f>IF(AND(Formulaire!$H$21=Aéroports!$E5013,--ISNUMBER(IFERROR(SEARCH(Formulaire!$H$22,$C5013,1),""))=1),MAX(N$1:N5012)+1,"")</f>
        <v/>
      </c>
      <c r="O5013" s="69" t="str">
        <f>IF(AND(Formulaire!$H$27=Aéroports!$E5013,--ISNUMBER(IFERROR(SEARCH(Formulaire!$H$28,$C5013,1),""))=1),MAX(O$1:O5012)+1,"")</f>
        <v/>
      </c>
      <c r="Q5013" s="91" t="str">
        <f>IFERROR(INDEX($C$2:$C$5193,MATCH(ROWS(M$2:M5013),M$2:M$5193,0)),"")</f>
        <v/>
      </c>
      <c r="R5013" s="70" t="str">
        <f>IFERROR(INDEX($C$2:$C$5193,MATCH(ROWS(N$2:N5013),N$2:N$5193,0)),"")</f>
        <v/>
      </c>
      <c r="S5013" s="92" t="str">
        <f>IFERROR(INDEX($C$2:$C$5193,MATCH(ROWS(O$2:O5013),O$2:O$5193,0)),"")</f>
        <v/>
      </c>
    </row>
    <row r="5014" spans="1:19" x14ac:dyDescent="0.25">
      <c r="A5014" s="68">
        <v>11357</v>
      </c>
      <c r="B5014" s="68" t="s">
        <v>15970</v>
      </c>
      <c r="C5014" s="68" t="s">
        <v>15971</v>
      </c>
      <c r="D5014" s="68" t="s">
        <v>15862</v>
      </c>
      <c r="E5014" s="68" t="s">
        <v>22490</v>
      </c>
      <c r="F5014" s="68" t="s">
        <v>15972</v>
      </c>
      <c r="G5014" s="68" t="s">
        <v>15973</v>
      </c>
      <c r="H5014" s="68">
        <v>37.549700000000001</v>
      </c>
      <c r="I5014" s="68">
        <v>44.238100000000003</v>
      </c>
      <c r="J5014" s="68">
        <v>6090</v>
      </c>
      <c r="K5014" s="68">
        <v>2</v>
      </c>
      <c r="L5014" s="68">
        <f>COUNTIFS(Aéroports!$C$2:$C$5193,Aéroports!$C5014,Aéroports!$D$2:$D$5193,Aéroports!$D5014)</f>
        <v>1</v>
      </c>
      <c r="M5014" s="68" t="str">
        <f>IF(AND(Formulaire!$H$15=Aéroports!$E5014,--ISNUMBER(IFERROR(SEARCH(Formulaire!$H$16,$C5014,1),""))=1),MAX(M$1:M5013)+1,"")</f>
        <v/>
      </c>
      <c r="N5014" s="68" t="str">
        <f>IF(AND(Formulaire!$H$21=Aéroports!$E5014,--ISNUMBER(IFERROR(SEARCH(Formulaire!$H$22,$C5014,1),""))=1),MAX(N$1:N5013)+1,"")</f>
        <v/>
      </c>
      <c r="O5014" s="68" t="str">
        <f>IF(AND(Formulaire!$H$27=Aéroports!$E5014,--ISNUMBER(IFERROR(SEARCH(Formulaire!$H$28,$C5014,1),""))=1),MAX(O$1:O5013)+1,"")</f>
        <v/>
      </c>
      <c r="Q5014" s="91" t="str">
        <f>IFERROR(INDEX($C$2:$C$5193,MATCH(ROWS(M$2:M5014),M$2:M$5193,0)),"")</f>
        <v/>
      </c>
      <c r="R5014" s="70" t="str">
        <f>IFERROR(INDEX($C$2:$C$5193,MATCH(ROWS(N$2:N5014),N$2:N$5193,0)),"")</f>
        <v/>
      </c>
      <c r="S5014" s="92" t="str">
        <f>IFERROR(INDEX($C$2:$C$5193,MATCH(ROWS(O$2:O5014),O$2:O$5193,0)),"")</f>
        <v/>
      </c>
    </row>
    <row r="5015" spans="1:19" x14ac:dyDescent="0.25">
      <c r="A5015" s="69">
        <v>7453</v>
      </c>
      <c r="B5015" s="69" t="s">
        <v>15974</v>
      </c>
      <c r="C5015" s="69" t="s">
        <v>15975</v>
      </c>
      <c r="D5015" s="69" t="s">
        <v>15862</v>
      </c>
      <c r="E5015" s="69" t="s">
        <v>22490</v>
      </c>
      <c r="F5015" s="69" t="s">
        <v>15976</v>
      </c>
      <c r="G5015" s="69" t="s">
        <v>15977</v>
      </c>
      <c r="H5015" s="69">
        <v>36.362780000000001</v>
      </c>
      <c r="I5015" s="69">
        <v>36.282220000000002</v>
      </c>
      <c r="J5015" s="69">
        <v>269</v>
      </c>
      <c r="K5015" s="69">
        <v>3</v>
      </c>
      <c r="L5015" s="69">
        <f>COUNTIFS(Aéroports!$C$2:$C$5193,Aéroports!$C5015,Aéroports!$D$2:$D$5193,Aéroports!$D5015)</f>
        <v>1</v>
      </c>
      <c r="M5015" s="69" t="str">
        <f>IF(AND(Formulaire!$H$15=Aéroports!$E5015,--ISNUMBER(IFERROR(SEARCH(Formulaire!$H$16,$C5015,1),""))=1),MAX(M$1:M5014)+1,"")</f>
        <v/>
      </c>
      <c r="N5015" s="69" t="str">
        <f>IF(AND(Formulaire!$H$21=Aéroports!$E5015,--ISNUMBER(IFERROR(SEARCH(Formulaire!$H$22,$C5015,1),""))=1),MAX(N$1:N5014)+1,"")</f>
        <v/>
      </c>
      <c r="O5015" s="69" t="str">
        <f>IF(AND(Formulaire!$H$27=Aéroports!$E5015,--ISNUMBER(IFERROR(SEARCH(Formulaire!$H$28,$C5015,1),""))=1),MAX(O$1:O5014)+1,"")</f>
        <v/>
      </c>
      <c r="Q5015" s="91" t="str">
        <f>IFERROR(INDEX($C$2:$C$5193,MATCH(ROWS(M$2:M5015),M$2:M$5193,0)),"")</f>
        <v/>
      </c>
      <c r="R5015" s="70" t="str">
        <f>IFERROR(INDEX($C$2:$C$5193,MATCH(ROWS(N$2:N5015),N$2:N$5193,0)),"")</f>
        <v/>
      </c>
      <c r="S5015" s="92" t="str">
        <f>IFERROR(INDEX($C$2:$C$5193,MATCH(ROWS(O$2:O5015),O$2:O$5193,0)),"")</f>
        <v/>
      </c>
    </row>
    <row r="5016" spans="1:19" x14ac:dyDescent="0.25">
      <c r="A5016" s="68">
        <v>5801</v>
      </c>
      <c r="B5016" s="68" t="s">
        <v>15978</v>
      </c>
      <c r="C5016" s="68" t="s">
        <v>15979</v>
      </c>
      <c r="D5016" s="68" t="s">
        <v>15862</v>
      </c>
      <c r="E5016" s="68" t="s">
        <v>22490</v>
      </c>
      <c r="F5016" s="68" t="s">
        <v>15980</v>
      </c>
      <c r="G5016" s="68" t="s">
        <v>15981</v>
      </c>
      <c r="H5016" s="68">
        <v>37.855400000000003</v>
      </c>
      <c r="I5016" s="68">
        <v>30.368400000000001</v>
      </c>
      <c r="J5016" s="68">
        <v>2835</v>
      </c>
      <c r="K5016" s="68">
        <v>3</v>
      </c>
      <c r="L5016" s="68">
        <f>COUNTIFS(Aéroports!$C$2:$C$5193,Aéroports!$C5016,Aéroports!$D$2:$D$5193,Aéroports!$D5016)</f>
        <v>1</v>
      </c>
      <c r="M5016" s="68" t="str">
        <f>IF(AND(Formulaire!$H$15=Aéroports!$E5016,--ISNUMBER(IFERROR(SEARCH(Formulaire!$H$16,$C5016,1),""))=1),MAX(M$1:M5015)+1,"")</f>
        <v/>
      </c>
      <c r="N5016" s="68" t="str">
        <f>IF(AND(Formulaire!$H$21=Aéroports!$E5016,--ISNUMBER(IFERROR(SEARCH(Formulaire!$H$22,$C5016,1),""))=1),MAX(N$1:N5015)+1,"")</f>
        <v/>
      </c>
      <c r="O5016" s="68" t="str">
        <f>IF(AND(Formulaire!$H$27=Aéroports!$E5016,--ISNUMBER(IFERROR(SEARCH(Formulaire!$H$28,$C5016,1),""))=1),MAX(O$1:O5015)+1,"")</f>
        <v/>
      </c>
      <c r="Q5016" s="91" t="str">
        <f>IFERROR(INDEX($C$2:$C$5193,MATCH(ROWS(M$2:M5016),M$2:M$5193,0)),"")</f>
        <v/>
      </c>
      <c r="R5016" s="70" t="str">
        <f>IFERROR(INDEX($C$2:$C$5193,MATCH(ROWS(N$2:N5016),N$2:N$5193,0)),"")</f>
        <v/>
      </c>
      <c r="S5016" s="92" t="str">
        <f>IFERROR(INDEX($C$2:$C$5193,MATCH(ROWS(O$2:O5016),O$2:O$5193,0)),"")</f>
        <v/>
      </c>
    </row>
    <row r="5017" spans="1:19" x14ac:dyDescent="0.25">
      <c r="A5017" s="69">
        <v>1701</v>
      </c>
      <c r="B5017" s="69" t="s">
        <v>15982</v>
      </c>
      <c r="C5017" s="69" t="s">
        <v>15983</v>
      </c>
      <c r="D5017" s="69" t="s">
        <v>15862</v>
      </c>
      <c r="E5017" s="69" t="s">
        <v>22490</v>
      </c>
      <c r="F5017" s="69" t="s">
        <v>15984</v>
      </c>
      <c r="G5017" s="69" t="s">
        <v>15985</v>
      </c>
      <c r="H5017" s="69">
        <v>40.976900000000001</v>
      </c>
      <c r="I5017" s="69">
        <v>28.814599999999999</v>
      </c>
      <c r="J5017" s="69">
        <v>163</v>
      </c>
      <c r="K5017" s="69">
        <v>3</v>
      </c>
      <c r="L5017" s="69">
        <f>COUNTIFS(Aéroports!$C$2:$C$5193,Aéroports!$C5017,Aéroports!$D$2:$D$5193,Aéroports!$D5017)</f>
        <v>1</v>
      </c>
      <c r="M5017" s="69" t="str">
        <f>IF(AND(Formulaire!$H$15=Aéroports!$E5017,--ISNUMBER(IFERROR(SEARCH(Formulaire!$H$16,$C5017,1),""))=1),MAX(M$1:M5016)+1,"")</f>
        <v/>
      </c>
      <c r="N5017" s="69" t="str">
        <f>IF(AND(Formulaire!$H$21=Aéroports!$E5017,--ISNUMBER(IFERROR(SEARCH(Formulaire!$H$22,$C5017,1),""))=1),MAX(N$1:N5016)+1,"")</f>
        <v/>
      </c>
      <c r="O5017" s="69" t="str">
        <f>IF(AND(Formulaire!$H$27=Aéroports!$E5017,--ISNUMBER(IFERROR(SEARCH(Formulaire!$H$28,$C5017,1),""))=1),MAX(O$1:O5016)+1,"")</f>
        <v/>
      </c>
      <c r="Q5017" s="91" t="str">
        <f>IFERROR(INDEX($C$2:$C$5193,MATCH(ROWS(M$2:M5017),M$2:M$5193,0)),"")</f>
        <v/>
      </c>
      <c r="R5017" s="70" t="str">
        <f>IFERROR(INDEX($C$2:$C$5193,MATCH(ROWS(N$2:N5017),N$2:N$5193,0)),"")</f>
        <v/>
      </c>
      <c r="S5017" s="92" t="str">
        <f>IFERROR(INDEX($C$2:$C$5193,MATCH(ROWS(O$2:O5017),O$2:O$5193,0)),"")</f>
        <v/>
      </c>
    </row>
    <row r="5018" spans="1:19" x14ac:dyDescent="0.25">
      <c r="A5018" s="68">
        <v>1706</v>
      </c>
      <c r="B5018" s="68" t="s">
        <v>15989</v>
      </c>
      <c r="C5018" s="68" t="s">
        <v>15990</v>
      </c>
      <c r="D5018" s="68" t="s">
        <v>15862</v>
      </c>
      <c r="E5018" s="68" t="s">
        <v>22490</v>
      </c>
      <c r="F5018" s="68" t="s">
        <v>15991</v>
      </c>
      <c r="G5018" s="68" t="s">
        <v>15992</v>
      </c>
      <c r="H5018" s="68">
        <v>38.292400000000001</v>
      </c>
      <c r="I5018" s="68">
        <v>27.157</v>
      </c>
      <c r="J5018" s="68">
        <v>412</v>
      </c>
      <c r="K5018" s="68">
        <v>3</v>
      </c>
      <c r="L5018" s="68">
        <f>COUNTIFS(Aéroports!$C$2:$C$5193,Aéroports!$C5018,Aéroports!$D$2:$D$5193,Aéroports!$D5018)</f>
        <v>1</v>
      </c>
      <c r="M5018" s="68" t="str">
        <f>IF(AND(Formulaire!$H$15=Aéroports!$E5018,--ISNUMBER(IFERROR(SEARCH(Formulaire!$H$16,$C5018,1),""))=1),MAX(M$1:M5017)+1,"")</f>
        <v/>
      </c>
      <c r="N5018" s="68" t="str">
        <f>IF(AND(Formulaire!$H$21=Aéroports!$E5018,--ISNUMBER(IFERROR(SEARCH(Formulaire!$H$22,$C5018,1),""))=1),MAX(N$1:N5017)+1,"")</f>
        <v/>
      </c>
      <c r="O5018" s="68" t="str">
        <f>IF(AND(Formulaire!$H$27=Aéroports!$E5018,--ISNUMBER(IFERROR(SEARCH(Formulaire!$H$28,$C5018,1),""))=1),MAX(O$1:O5017)+1,"")</f>
        <v/>
      </c>
      <c r="Q5018" s="91" t="str">
        <f>IFERROR(INDEX($C$2:$C$5193,MATCH(ROWS(M$2:M5018),M$2:M$5193,0)),"")</f>
        <v/>
      </c>
      <c r="R5018" s="70" t="str">
        <f>IFERROR(INDEX($C$2:$C$5193,MATCH(ROWS(N$2:N5018),N$2:N$5193,0)),"")</f>
        <v/>
      </c>
      <c r="S5018" s="92" t="str">
        <f>IFERROR(INDEX($C$2:$C$5193,MATCH(ROWS(O$2:O5018),O$2:O$5193,0)),"")</f>
        <v/>
      </c>
    </row>
    <row r="5019" spans="1:19" x14ac:dyDescent="0.25">
      <c r="A5019" s="69">
        <v>5798</v>
      </c>
      <c r="B5019" s="69" t="s">
        <v>15996</v>
      </c>
      <c r="C5019" s="69" t="s">
        <v>15997</v>
      </c>
      <c r="D5019" s="69" t="s">
        <v>15862</v>
      </c>
      <c r="E5019" s="69" t="s">
        <v>22490</v>
      </c>
      <c r="F5019" s="69" t="s">
        <v>15998</v>
      </c>
      <c r="G5019" s="69" t="s">
        <v>15999</v>
      </c>
      <c r="H5019" s="69">
        <v>37.538829999999997</v>
      </c>
      <c r="I5019" s="69">
        <v>36.953519999999997</v>
      </c>
      <c r="J5019" s="69">
        <v>1723</v>
      </c>
      <c r="K5019" s="69">
        <v>3</v>
      </c>
      <c r="L5019" s="69">
        <f>COUNTIFS(Aéroports!$C$2:$C$5193,Aéroports!$C5019,Aéroports!$D$2:$D$5193,Aéroports!$D5019)</f>
        <v>1</v>
      </c>
      <c r="M5019" s="69" t="str">
        <f>IF(AND(Formulaire!$H$15=Aéroports!$E5019,--ISNUMBER(IFERROR(SEARCH(Formulaire!$H$16,$C5019,1),""))=1),MAX(M$1:M5018)+1,"")</f>
        <v/>
      </c>
      <c r="N5019" s="69" t="str">
        <f>IF(AND(Formulaire!$H$21=Aéroports!$E5019,--ISNUMBER(IFERROR(SEARCH(Formulaire!$H$22,$C5019,1),""))=1),MAX(N$1:N5018)+1,"")</f>
        <v/>
      </c>
      <c r="O5019" s="69" t="str">
        <f>IF(AND(Formulaire!$H$27=Aéroports!$E5019,--ISNUMBER(IFERROR(SEARCH(Formulaire!$H$28,$C5019,1),""))=1),MAX(O$1:O5018)+1,"")</f>
        <v/>
      </c>
      <c r="Q5019" s="91" t="str">
        <f>IFERROR(INDEX($C$2:$C$5193,MATCH(ROWS(M$2:M5019),M$2:M$5193,0)),"")</f>
        <v/>
      </c>
      <c r="R5019" s="70" t="str">
        <f>IFERROR(INDEX($C$2:$C$5193,MATCH(ROWS(N$2:N5019),N$2:N$5193,0)),"")</f>
        <v/>
      </c>
      <c r="S5019" s="92" t="str">
        <f>IFERROR(INDEX($C$2:$C$5193,MATCH(ROWS(O$2:O5019),O$2:O$5193,0)),"")</f>
        <v/>
      </c>
    </row>
    <row r="5020" spans="1:19" x14ac:dyDescent="0.25">
      <c r="A5020" s="68">
        <v>5796</v>
      </c>
      <c r="B5020" s="68" t="s">
        <v>16000</v>
      </c>
      <c r="C5020" s="68" t="s">
        <v>16001</v>
      </c>
      <c r="D5020" s="68" t="s">
        <v>15862</v>
      </c>
      <c r="E5020" s="68" t="s">
        <v>22490</v>
      </c>
      <c r="F5020" s="68" t="s">
        <v>16002</v>
      </c>
      <c r="G5020" s="68" t="s">
        <v>16003</v>
      </c>
      <c r="H5020" s="68">
        <v>40.562199999999997</v>
      </c>
      <c r="I5020" s="68">
        <v>43.115000000000002</v>
      </c>
      <c r="J5020" s="68">
        <v>5889</v>
      </c>
      <c r="K5020" s="68">
        <v>3</v>
      </c>
      <c r="L5020" s="68">
        <f>COUNTIFS(Aéroports!$C$2:$C$5193,Aéroports!$C5020,Aéroports!$D$2:$D$5193,Aéroports!$D5020)</f>
        <v>1</v>
      </c>
      <c r="M5020" s="68" t="str">
        <f>IF(AND(Formulaire!$H$15=Aéroports!$E5020,--ISNUMBER(IFERROR(SEARCH(Formulaire!$H$16,$C5020,1),""))=1),MAX(M$1:M5019)+1,"")</f>
        <v/>
      </c>
      <c r="N5020" s="68" t="str">
        <f>IF(AND(Formulaire!$H$21=Aéroports!$E5020,--ISNUMBER(IFERROR(SEARCH(Formulaire!$H$22,$C5020,1),""))=1),MAX(N$1:N5019)+1,"")</f>
        <v/>
      </c>
      <c r="O5020" s="68" t="str">
        <f>IF(AND(Formulaire!$H$27=Aéroports!$E5020,--ISNUMBER(IFERROR(SEARCH(Formulaire!$H$28,$C5020,1),""))=1),MAX(O$1:O5019)+1,"")</f>
        <v/>
      </c>
      <c r="Q5020" s="91" t="str">
        <f>IFERROR(INDEX($C$2:$C$5193,MATCH(ROWS(M$2:M5020),M$2:M$5193,0)),"")</f>
        <v/>
      </c>
      <c r="R5020" s="70" t="str">
        <f>IFERROR(INDEX($C$2:$C$5193,MATCH(ROWS(N$2:N5020),N$2:N$5193,0)),"")</f>
        <v/>
      </c>
      <c r="S5020" s="92" t="str">
        <f>IFERROR(INDEX($C$2:$C$5193,MATCH(ROWS(O$2:O5020),O$2:O$5193,0)),"")</f>
        <v/>
      </c>
    </row>
    <row r="5021" spans="1:19" x14ac:dyDescent="0.25">
      <c r="A5021" s="69">
        <v>9273</v>
      </c>
      <c r="B5021" s="69" t="s">
        <v>16004</v>
      </c>
      <c r="C5021" s="69" t="s">
        <v>16005</v>
      </c>
      <c r="D5021" s="69" t="s">
        <v>15862</v>
      </c>
      <c r="E5021" s="69" t="s">
        <v>22490</v>
      </c>
      <c r="F5021" s="69" t="s">
        <v>16006</v>
      </c>
      <c r="G5021" s="69" t="s">
        <v>16007</v>
      </c>
      <c r="H5021" s="69">
        <v>41.3142</v>
      </c>
      <c r="I5021" s="69">
        <v>33.7958</v>
      </c>
      <c r="J5021" s="69">
        <v>3520</v>
      </c>
      <c r="K5021" s="69">
        <v>3</v>
      </c>
      <c r="L5021" s="69">
        <f>COUNTIFS(Aéroports!$C$2:$C$5193,Aéroports!$C5021,Aéroports!$D$2:$D$5193,Aéroports!$D5021)</f>
        <v>1</v>
      </c>
      <c r="M5021" s="69" t="str">
        <f>IF(AND(Formulaire!$H$15=Aéroports!$E5021,--ISNUMBER(IFERROR(SEARCH(Formulaire!$H$16,$C5021,1),""))=1),MAX(M$1:M5020)+1,"")</f>
        <v/>
      </c>
      <c r="N5021" s="69" t="str">
        <f>IF(AND(Formulaire!$H$21=Aéroports!$E5021,--ISNUMBER(IFERROR(SEARCH(Formulaire!$H$22,$C5021,1),""))=1),MAX(N$1:N5020)+1,"")</f>
        <v/>
      </c>
      <c r="O5021" s="69" t="str">
        <f>IF(AND(Formulaire!$H$27=Aéroports!$E5021,--ISNUMBER(IFERROR(SEARCH(Formulaire!$H$28,$C5021,1),""))=1),MAX(O$1:O5020)+1,"")</f>
        <v/>
      </c>
      <c r="Q5021" s="91" t="str">
        <f>IFERROR(INDEX($C$2:$C$5193,MATCH(ROWS(M$2:M5021),M$2:M$5193,0)),"")</f>
        <v/>
      </c>
      <c r="R5021" s="70" t="str">
        <f>IFERROR(INDEX($C$2:$C$5193,MATCH(ROWS(N$2:N5021),N$2:N$5193,0)),"")</f>
        <v/>
      </c>
      <c r="S5021" s="92" t="str">
        <f>IFERROR(INDEX($C$2:$C$5193,MATCH(ROWS(O$2:O5021),O$2:O$5193,0)),"")</f>
        <v/>
      </c>
    </row>
    <row r="5022" spans="1:19" x14ac:dyDescent="0.25">
      <c r="A5022" s="68">
        <v>1696</v>
      </c>
      <c r="B5022" s="68" t="s">
        <v>16008</v>
      </c>
      <c r="C5022" s="68" t="s">
        <v>16009</v>
      </c>
      <c r="D5022" s="68" t="s">
        <v>15862</v>
      </c>
      <c r="E5022" s="68" t="s">
        <v>22490</v>
      </c>
      <c r="F5022" s="68" t="s">
        <v>16010</v>
      </c>
      <c r="G5022" s="68" t="s">
        <v>16011</v>
      </c>
      <c r="H5022" s="68">
        <v>38.770400000000002</v>
      </c>
      <c r="I5022" s="68">
        <v>35.495399999999997</v>
      </c>
      <c r="J5022" s="68">
        <v>3463</v>
      </c>
      <c r="K5022" s="68">
        <v>3</v>
      </c>
      <c r="L5022" s="68">
        <f>COUNTIFS(Aéroports!$C$2:$C$5193,Aéroports!$C5022,Aéroports!$D$2:$D$5193,Aéroports!$D5022)</f>
        <v>1</v>
      </c>
      <c r="M5022" s="68" t="str">
        <f>IF(AND(Formulaire!$H$15=Aéroports!$E5022,--ISNUMBER(IFERROR(SEARCH(Formulaire!$H$16,$C5022,1),""))=1),MAX(M$1:M5021)+1,"")</f>
        <v/>
      </c>
      <c r="N5022" s="68" t="str">
        <f>IF(AND(Formulaire!$H$21=Aéroports!$E5022,--ISNUMBER(IFERROR(SEARCH(Formulaire!$H$22,$C5022,1),""))=1),MAX(N$1:N5021)+1,"")</f>
        <v/>
      </c>
      <c r="O5022" s="68" t="str">
        <f>IF(AND(Formulaire!$H$27=Aéroports!$E5022,--ISNUMBER(IFERROR(SEARCH(Formulaire!$H$28,$C5022,1),""))=1),MAX(O$1:O5021)+1,"")</f>
        <v/>
      </c>
      <c r="Q5022" s="91" t="str">
        <f>IFERROR(INDEX($C$2:$C$5193,MATCH(ROWS(M$2:M5022),M$2:M$5193,0)),"")</f>
        <v/>
      </c>
      <c r="R5022" s="70" t="str">
        <f>IFERROR(INDEX($C$2:$C$5193,MATCH(ROWS(N$2:N5022),N$2:N$5193,0)),"")</f>
        <v/>
      </c>
      <c r="S5022" s="92" t="str">
        <f>IFERROR(INDEX($C$2:$C$5193,MATCH(ROWS(O$2:O5022),O$2:O$5193,0)),"")</f>
        <v/>
      </c>
    </row>
    <row r="5023" spans="1:19" x14ac:dyDescent="0.25">
      <c r="A5023" s="69">
        <v>1691</v>
      </c>
      <c r="B5023" s="69" t="s">
        <v>16012</v>
      </c>
      <c r="C5023" s="69" t="s">
        <v>16013</v>
      </c>
      <c r="D5023" s="69" t="s">
        <v>15862</v>
      </c>
      <c r="E5023" s="69" t="s">
        <v>22490</v>
      </c>
      <c r="F5023" s="69" t="s">
        <v>16014</v>
      </c>
      <c r="G5023" s="69" t="s">
        <v>16015</v>
      </c>
      <c r="H5023" s="69">
        <v>37.978999999999999</v>
      </c>
      <c r="I5023" s="69">
        <v>32.561900000000001</v>
      </c>
      <c r="J5023" s="69">
        <v>3392</v>
      </c>
      <c r="K5023" s="69">
        <v>3</v>
      </c>
      <c r="L5023" s="69">
        <f>COUNTIFS(Aéroports!$C$2:$C$5193,Aéroports!$C5023,Aéroports!$D$2:$D$5193,Aéroports!$D5023)</f>
        <v>1</v>
      </c>
      <c r="M5023" s="69" t="str">
        <f>IF(AND(Formulaire!$H$15=Aéroports!$E5023,--ISNUMBER(IFERROR(SEARCH(Formulaire!$H$16,$C5023,1),""))=1),MAX(M$1:M5022)+1,"")</f>
        <v/>
      </c>
      <c r="N5023" s="69" t="str">
        <f>IF(AND(Formulaire!$H$21=Aéroports!$E5023,--ISNUMBER(IFERROR(SEARCH(Formulaire!$H$22,$C5023,1),""))=1),MAX(N$1:N5022)+1,"")</f>
        <v/>
      </c>
      <c r="O5023" s="69" t="str">
        <f>IF(AND(Formulaire!$H$27=Aéroports!$E5023,--ISNUMBER(IFERROR(SEARCH(Formulaire!$H$28,$C5023,1),""))=1),MAX(O$1:O5022)+1,"")</f>
        <v/>
      </c>
      <c r="Q5023" s="91" t="str">
        <f>IFERROR(INDEX($C$2:$C$5193,MATCH(ROWS(M$2:M5023),M$2:M$5193,0)),"")</f>
        <v/>
      </c>
      <c r="R5023" s="70" t="str">
        <f>IFERROR(INDEX($C$2:$C$5193,MATCH(ROWS(N$2:N5023),N$2:N$5193,0)),"")</f>
        <v/>
      </c>
      <c r="S5023" s="92" t="str">
        <f>IFERROR(INDEX($C$2:$C$5193,MATCH(ROWS(O$2:O5023),O$2:O$5193,0)),"")</f>
        <v/>
      </c>
    </row>
    <row r="5024" spans="1:19" x14ac:dyDescent="0.25">
      <c r="A5024" s="68">
        <v>9045</v>
      </c>
      <c r="B5024" s="68" t="s">
        <v>16016</v>
      </c>
      <c r="C5024" s="68" t="s">
        <v>16017</v>
      </c>
      <c r="D5024" s="68" t="s">
        <v>15862</v>
      </c>
      <c r="E5024" s="68" t="s">
        <v>22490</v>
      </c>
      <c r="F5024" s="68" t="s">
        <v>16018</v>
      </c>
      <c r="G5024" s="68" t="s">
        <v>16019</v>
      </c>
      <c r="H5024" s="68">
        <v>39.107379999999999</v>
      </c>
      <c r="I5024" s="68">
        <v>30.11572</v>
      </c>
      <c r="J5024" s="68">
        <v>3327</v>
      </c>
      <c r="K5024" s="68">
        <v>3</v>
      </c>
      <c r="L5024" s="68">
        <f>COUNTIFS(Aéroports!$C$2:$C$5193,Aéroports!$C5024,Aéroports!$D$2:$D$5193,Aéroports!$D5024)</f>
        <v>1</v>
      </c>
      <c r="M5024" s="68" t="str">
        <f>IF(AND(Formulaire!$H$15=Aéroports!$E5024,--ISNUMBER(IFERROR(SEARCH(Formulaire!$H$16,$C5024,1),""))=1),MAX(M$1:M5023)+1,"")</f>
        <v/>
      </c>
      <c r="N5024" s="68" t="str">
        <f>IF(AND(Formulaire!$H$21=Aéroports!$E5024,--ISNUMBER(IFERROR(SEARCH(Formulaire!$H$22,$C5024,1),""))=1),MAX(N$1:N5023)+1,"")</f>
        <v/>
      </c>
      <c r="O5024" s="68" t="str">
        <f>IF(AND(Formulaire!$H$27=Aéroports!$E5024,--ISNUMBER(IFERROR(SEARCH(Formulaire!$H$28,$C5024,1),""))=1),MAX(O$1:O5023)+1,"")</f>
        <v/>
      </c>
      <c r="Q5024" s="91" t="str">
        <f>IFERROR(INDEX($C$2:$C$5193,MATCH(ROWS(M$2:M5024),M$2:M$5193,0)),"")</f>
        <v/>
      </c>
      <c r="R5024" s="70" t="str">
        <f>IFERROR(INDEX($C$2:$C$5193,MATCH(ROWS(N$2:N5024),N$2:N$5193,0)),"")</f>
        <v/>
      </c>
      <c r="S5024" s="92" t="str">
        <f>IFERROR(INDEX($C$2:$C$5193,MATCH(ROWS(O$2:O5024),O$2:O$5193,0)),"")</f>
        <v/>
      </c>
    </row>
    <row r="5025" spans="1:19" x14ac:dyDescent="0.25">
      <c r="A5025" s="69">
        <v>1692</v>
      </c>
      <c r="B5025" s="69" t="s">
        <v>16020</v>
      </c>
      <c r="C5025" s="69" t="s">
        <v>16021</v>
      </c>
      <c r="D5025" s="69" t="s">
        <v>15862</v>
      </c>
      <c r="E5025" s="69" t="s">
        <v>22490</v>
      </c>
      <c r="F5025" s="69" t="s">
        <v>16022</v>
      </c>
      <c r="G5025" s="69" t="s">
        <v>16023</v>
      </c>
      <c r="H5025" s="69">
        <v>38.353700000000003</v>
      </c>
      <c r="I5025" s="69">
        <v>38.253900000000002</v>
      </c>
      <c r="J5025" s="69">
        <v>3016</v>
      </c>
      <c r="K5025" s="69">
        <v>3</v>
      </c>
      <c r="L5025" s="69">
        <f>COUNTIFS(Aéroports!$C$2:$C$5193,Aéroports!$C5025,Aéroports!$D$2:$D$5193,Aéroports!$D5025)</f>
        <v>1</v>
      </c>
      <c r="M5025" s="69" t="str">
        <f>IF(AND(Formulaire!$H$15=Aéroports!$E5025,--ISNUMBER(IFERROR(SEARCH(Formulaire!$H$16,$C5025,1),""))=1),MAX(M$1:M5024)+1,"")</f>
        <v/>
      </c>
      <c r="N5025" s="69" t="str">
        <f>IF(AND(Formulaire!$H$21=Aéroports!$E5025,--ISNUMBER(IFERROR(SEARCH(Formulaire!$H$22,$C5025,1),""))=1),MAX(N$1:N5024)+1,"")</f>
        <v/>
      </c>
      <c r="O5025" s="69" t="str">
        <f>IF(AND(Formulaire!$H$27=Aéroports!$E5025,--ISNUMBER(IFERROR(SEARCH(Formulaire!$H$28,$C5025,1),""))=1),MAX(O$1:O5024)+1,"")</f>
        <v/>
      </c>
      <c r="Q5025" s="91" t="str">
        <f>IFERROR(INDEX($C$2:$C$5193,MATCH(ROWS(M$2:M5025),M$2:M$5193,0)),"")</f>
        <v/>
      </c>
      <c r="R5025" s="70" t="str">
        <f>IFERROR(INDEX($C$2:$C$5193,MATCH(ROWS(N$2:N5025),N$2:N$5193,0)),"")</f>
        <v/>
      </c>
      <c r="S5025" s="92" t="str">
        <f>IFERROR(INDEX($C$2:$C$5193,MATCH(ROWS(O$2:O5025),O$2:O$5193,0)),"")</f>
        <v/>
      </c>
    </row>
    <row r="5026" spans="1:19" x14ac:dyDescent="0.25">
      <c r="A5026" s="68">
        <v>6753</v>
      </c>
      <c r="B5026" s="68" t="s">
        <v>16024</v>
      </c>
      <c r="C5026" s="68" t="s">
        <v>16025</v>
      </c>
      <c r="D5026" s="68" t="s">
        <v>15862</v>
      </c>
      <c r="E5026" s="68" t="s">
        <v>22490</v>
      </c>
      <c r="F5026" s="68" t="s">
        <v>16026</v>
      </c>
      <c r="G5026" s="68" t="s">
        <v>16027</v>
      </c>
      <c r="H5026" s="68">
        <v>37.223300000000002</v>
      </c>
      <c r="I5026" s="68">
        <v>40.631700000000002</v>
      </c>
      <c r="J5026" s="68">
        <v>1729</v>
      </c>
      <c r="K5026" s="68">
        <v>3</v>
      </c>
      <c r="L5026" s="68">
        <f>COUNTIFS(Aéroports!$C$2:$C$5193,Aéroports!$C5026,Aéroports!$D$2:$D$5193,Aéroports!$D5026)</f>
        <v>1</v>
      </c>
      <c r="M5026" s="68" t="str">
        <f>IF(AND(Formulaire!$H$15=Aéroports!$E5026,--ISNUMBER(IFERROR(SEARCH(Formulaire!$H$16,$C5026,1),""))=1),MAX(M$1:M5025)+1,"")</f>
        <v/>
      </c>
      <c r="N5026" s="68" t="str">
        <f>IF(AND(Formulaire!$H$21=Aéroports!$E5026,--ISNUMBER(IFERROR(SEARCH(Formulaire!$H$22,$C5026,1),""))=1),MAX(N$1:N5025)+1,"")</f>
        <v/>
      </c>
      <c r="O5026" s="68" t="str">
        <f>IF(AND(Formulaire!$H$27=Aéroports!$E5026,--ISNUMBER(IFERROR(SEARCH(Formulaire!$H$28,$C5026,1),""))=1),MAX(O$1:O5025)+1,"")</f>
        <v/>
      </c>
      <c r="Q5026" s="91" t="str">
        <f>IFERROR(INDEX($C$2:$C$5193,MATCH(ROWS(M$2:M5026),M$2:M$5193,0)),"")</f>
        <v/>
      </c>
      <c r="R5026" s="70" t="str">
        <f>IFERROR(INDEX($C$2:$C$5193,MATCH(ROWS(N$2:N5026),N$2:N$5193,0)),"")</f>
        <v/>
      </c>
      <c r="S5026" s="92" t="str">
        <f>IFERROR(INDEX($C$2:$C$5193,MATCH(ROWS(O$2:O5026),O$2:O$5193,0)),"")</f>
        <v/>
      </c>
    </row>
    <row r="5027" spans="1:19" x14ac:dyDescent="0.25">
      <c r="A5027" s="69">
        <v>1693</v>
      </c>
      <c r="B5027" s="69" t="s">
        <v>16028</v>
      </c>
      <c r="C5027" s="69" t="s">
        <v>16029</v>
      </c>
      <c r="D5027" s="69" t="s">
        <v>15862</v>
      </c>
      <c r="E5027" s="69" t="s">
        <v>22490</v>
      </c>
      <c r="F5027" s="69" t="s">
        <v>16030</v>
      </c>
      <c r="G5027" s="69" t="s">
        <v>16031</v>
      </c>
      <c r="H5027" s="69">
        <v>40.8294</v>
      </c>
      <c r="I5027" s="69">
        <v>35.521999999999998</v>
      </c>
      <c r="J5027" s="69">
        <v>1758</v>
      </c>
      <c r="K5027" s="69">
        <v>3</v>
      </c>
      <c r="L5027" s="69">
        <f>COUNTIFS(Aéroports!$C$2:$C$5193,Aéroports!$C5027,Aéroports!$D$2:$D$5193,Aéroports!$D5027)</f>
        <v>1</v>
      </c>
      <c r="M5027" s="69" t="str">
        <f>IF(AND(Formulaire!$H$15=Aéroports!$E5027,--ISNUMBER(IFERROR(SEARCH(Formulaire!$H$16,$C5027,1),""))=1),MAX(M$1:M5026)+1,"")</f>
        <v/>
      </c>
      <c r="N5027" s="69" t="str">
        <f>IF(AND(Formulaire!$H$21=Aéroports!$E5027,--ISNUMBER(IFERROR(SEARCH(Formulaire!$H$22,$C5027,1),""))=1),MAX(N$1:N5026)+1,"")</f>
        <v/>
      </c>
      <c r="O5027" s="69" t="str">
        <f>IF(AND(Formulaire!$H$27=Aéroports!$E5027,--ISNUMBER(IFERROR(SEARCH(Formulaire!$H$28,$C5027,1),""))=1),MAX(O$1:O5026)+1,"")</f>
        <v/>
      </c>
      <c r="Q5027" s="91" t="str">
        <f>IFERROR(INDEX($C$2:$C$5193,MATCH(ROWS(M$2:M5027),M$2:M$5193,0)),"")</f>
        <v/>
      </c>
      <c r="R5027" s="70" t="str">
        <f>IFERROR(INDEX($C$2:$C$5193,MATCH(ROWS(N$2:N5027),N$2:N$5193,0)),"")</f>
        <v/>
      </c>
      <c r="S5027" s="92" t="str">
        <f>IFERROR(INDEX($C$2:$C$5193,MATCH(ROWS(O$2:O5027),O$2:O$5193,0)),"")</f>
        <v/>
      </c>
    </row>
    <row r="5028" spans="1:19" x14ac:dyDescent="0.25">
      <c r="A5028" s="68">
        <v>6782</v>
      </c>
      <c r="B5028" s="68" t="s">
        <v>16032</v>
      </c>
      <c r="C5028" s="68" t="s">
        <v>16033</v>
      </c>
      <c r="D5028" s="68" t="s">
        <v>15862</v>
      </c>
      <c r="E5028" s="68" t="s">
        <v>22490</v>
      </c>
      <c r="F5028" s="68" t="s">
        <v>16034</v>
      </c>
      <c r="G5028" s="68" t="s">
        <v>16035</v>
      </c>
      <c r="H5028" s="68">
        <v>38.747799999999998</v>
      </c>
      <c r="I5028" s="68">
        <v>41.661200000000001</v>
      </c>
      <c r="J5028" s="68">
        <v>4157</v>
      </c>
      <c r="K5028" s="68">
        <v>3</v>
      </c>
      <c r="L5028" s="68">
        <f>COUNTIFS(Aéroports!$C$2:$C$5193,Aéroports!$C5028,Aéroports!$D$2:$D$5193,Aéroports!$D5028)</f>
        <v>1</v>
      </c>
      <c r="M5028" s="68" t="str">
        <f>IF(AND(Formulaire!$H$15=Aéroports!$E5028,--ISNUMBER(IFERROR(SEARCH(Formulaire!$H$16,$C5028,1),""))=1),MAX(M$1:M5027)+1,"")</f>
        <v/>
      </c>
      <c r="N5028" s="68" t="str">
        <f>IF(AND(Formulaire!$H$21=Aéroports!$E5028,--ISNUMBER(IFERROR(SEARCH(Formulaire!$H$22,$C5028,1),""))=1),MAX(N$1:N5027)+1,"")</f>
        <v/>
      </c>
      <c r="O5028" s="68" t="str">
        <f>IF(AND(Formulaire!$H$27=Aéroports!$E5028,--ISNUMBER(IFERROR(SEARCH(Formulaire!$H$28,$C5028,1),""))=1),MAX(O$1:O5027)+1,"")</f>
        <v/>
      </c>
      <c r="Q5028" s="91" t="str">
        <f>IFERROR(INDEX($C$2:$C$5193,MATCH(ROWS(M$2:M5028),M$2:M$5193,0)),"")</f>
        <v/>
      </c>
      <c r="R5028" s="70" t="str">
        <f>IFERROR(INDEX($C$2:$C$5193,MATCH(ROWS(N$2:N5028),N$2:N$5193,0)),"")</f>
        <v/>
      </c>
      <c r="S5028" s="92" t="str">
        <f>IFERROR(INDEX($C$2:$C$5193,MATCH(ROWS(O$2:O5028),O$2:O$5193,0)),"")</f>
        <v/>
      </c>
    </row>
    <row r="5029" spans="1:19" x14ac:dyDescent="0.25">
      <c r="A5029" s="69">
        <v>3987</v>
      </c>
      <c r="B5029" s="69" t="s">
        <v>16036</v>
      </c>
      <c r="C5029" s="69" t="s">
        <v>16037</v>
      </c>
      <c r="D5029" s="69" t="s">
        <v>15862</v>
      </c>
      <c r="E5029" s="69" t="s">
        <v>22490</v>
      </c>
      <c r="F5029" s="69" t="s">
        <v>16038</v>
      </c>
      <c r="G5029" s="69" t="s">
        <v>16039</v>
      </c>
      <c r="H5029" s="69">
        <v>38.771900000000002</v>
      </c>
      <c r="I5029" s="69">
        <v>34.534500000000001</v>
      </c>
      <c r="J5029" s="69">
        <v>3100</v>
      </c>
      <c r="K5029" s="69">
        <v>3</v>
      </c>
      <c r="L5029" s="69">
        <f>COUNTIFS(Aéroports!$C$2:$C$5193,Aéroports!$C5029,Aéroports!$D$2:$D$5193,Aéroports!$D5029)</f>
        <v>1</v>
      </c>
      <c r="M5029" s="69" t="str">
        <f>IF(AND(Formulaire!$H$15=Aéroports!$E5029,--ISNUMBER(IFERROR(SEARCH(Formulaire!$H$16,$C5029,1),""))=1),MAX(M$1:M5028)+1,"")</f>
        <v/>
      </c>
      <c r="N5029" s="69" t="str">
        <f>IF(AND(Formulaire!$H$21=Aéroports!$E5029,--ISNUMBER(IFERROR(SEARCH(Formulaire!$H$22,$C5029,1),""))=1),MAX(N$1:N5028)+1,"")</f>
        <v/>
      </c>
      <c r="O5029" s="69" t="str">
        <f>IF(AND(Formulaire!$H$27=Aéroports!$E5029,--ISNUMBER(IFERROR(SEARCH(Formulaire!$H$28,$C5029,1),""))=1),MAX(O$1:O5028)+1,"")</f>
        <v/>
      </c>
      <c r="Q5029" s="91" t="str">
        <f>IFERROR(INDEX($C$2:$C$5193,MATCH(ROWS(M$2:M5029),M$2:M$5193,0)),"")</f>
        <v/>
      </c>
      <c r="R5029" s="70" t="str">
        <f>IFERROR(INDEX($C$2:$C$5193,MATCH(ROWS(N$2:N5029),N$2:N$5193,0)),"")</f>
        <v/>
      </c>
      <c r="S5029" s="92" t="str">
        <f>IFERROR(INDEX($C$2:$C$5193,MATCH(ROWS(O$2:O5029),O$2:O$5193,0)),"")</f>
        <v/>
      </c>
    </row>
    <row r="5030" spans="1:19" x14ac:dyDescent="0.25">
      <c r="A5030" s="68">
        <v>5803</v>
      </c>
      <c r="B5030" s="68" t="s">
        <v>16040</v>
      </c>
      <c r="C5030" s="68" t="s">
        <v>16041</v>
      </c>
      <c r="D5030" s="68" t="s">
        <v>15862</v>
      </c>
      <c r="E5030" s="68" t="s">
        <v>22490</v>
      </c>
      <c r="F5030" s="68" t="s">
        <v>16042</v>
      </c>
      <c r="G5030" s="68" t="s">
        <v>16043</v>
      </c>
      <c r="H5030" s="68">
        <v>41.2545</v>
      </c>
      <c r="I5030" s="68">
        <v>36.567100000000003</v>
      </c>
      <c r="J5030" s="68">
        <v>18</v>
      </c>
      <c r="K5030" s="68">
        <v>3</v>
      </c>
      <c r="L5030" s="68">
        <f>COUNTIFS(Aéroports!$C$2:$C$5193,Aéroports!$C5030,Aéroports!$D$2:$D$5193,Aéroports!$D5030)</f>
        <v>1</v>
      </c>
      <c r="M5030" s="68" t="str">
        <f>IF(AND(Formulaire!$H$15=Aéroports!$E5030,--ISNUMBER(IFERROR(SEARCH(Formulaire!$H$16,$C5030,1),""))=1),MAX(M$1:M5029)+1,"")</f>
        <v/>
      </c>
      <c r="N5030" s="68" t="str">
        <f>IF(AND(Formulaire!$H$21=Aéroports!$E5030,--ISNUMBER(IFERROR(SEARCH(Formulaire!$H$22,$C5030,1),""))=1),MAX(N$1:N5029)+1,"")</f>
        <v/>
      </c>
      <c r="O5030" s="68" t="str">
        <f>IF(AND(Formulaire!$H$27=Aéroports!$E5030,--ISNUMBER(IFERROR(SEARCH(Formulaire!$H$28,$C5030,1),""))=1),MAX(O$1:O5029)+1,"")</f>
        <v/>
      </c>
      <c r="Q5030" s="91" t="str">
        <f>IFERROR(INDEX($C$2:$C$5193,MATCH(ROWS(M$2:M5030),M$2:M$5193,0)),"")</f>
        <v/>
      </c>
      <c r="R5030" s="70" t="str">
        <f>IFERROR(INDEX($C$2:$C$5193,MATCH(ROWS(N$2:N5030),N$2:N$5193,0)),"")</f>
        <v/>
      </c>
      <c r="S5030" s="92" t="str">
        <f>IFERROR(INDEX($C$2:$C$5193,MATCH(ROWS(O$2:O5030),O$2:O$5193,0)),"")</f>
        <v/>
      </c>
    </row>
    <row r="5031" spans="1:19" x14ac:dyDescent="0.25">
      <c r="A5031" s="69">
        <v>9044</v>
      </c>
      <c r="B5031" s="69" t="s">
        <v>16044</v>
      </c>
      <c r="C5031" s="69" t="s">
        <v>16045</v>
      </c>
      <c r="D5031" s="69" t="s">
        <v>15862</v>
      </c>
      <c r="E5031" s="69" t="s">
        <v>22490</v>
      </c>
      <c r="F5031" s="69" t="s">
        <v>16046</v>
      </c>
      <c r="G5031" s="69" t="s">
        <v>16047</v>
      </c>
      <c r="H5031" s="69">
        <v>37.445659999999997</v>
      </c>
      <c r="I5031" s="69">
        <v>38.895589999999999</v>
      </c>
      <c r="J5031" s="69">
        <v>2708</v>
      </c>
      <c r="K5031" s="69">
        <v>3</v>
      </c>
      <c r="L5031" s="69">
        <f>COUNTIFS(Aéroports!$C$2:$C$5193,Aéroports!$C5031,Aéroports!$D$2:$D$5193,Aéroports!$D5031)</f>
        <v>1</v>
      </c>
      <c r="M5031" s="69" t="str">
        <f>IF(AND(Formulaire!$H$15=Aéroports!$E5031,--ISNUMBER(IFERROR(SEARCH(Formulaire!$H$16,$C5031,1),""))=1),MAX(M$1:M5030)+1,"")</f>
        <v/>
      </c>
      <c r="N5031" s="69" t="str">
        <f>IF(AND(Formulaire!$H$21=Aéroports!$E5031,--ISNUMBER(IFERROR(SEARCH(Formulaire!$H$22,$C5031,1),""))=1),MAX(N$1:N5030)+1,"")</f>
        <v/>
      </c>
      <c r="O5031" s="69" t="str">
        <f>IF(AND(Formulaire!$H$27=Aéroports!$E5031,--ISNUMBER(IFERROR(SEARCH(Formulaire!$H$28,$C5031,1),""))=1),MAX(O$1:O5030)+1,"")</f>
        <v/>
      </c>
      <c r="Q5031" s="91" t="str">
        <f>IFERROR(INDEX($C$2:$C$5193,MATCH(ROWS(M$2:M5031),M$2:M$5193,0)),"")</f>
        <v/>
      </c>
      <c r="R5031" s="70" t="str">
        <f>IFERROR(INDEX($C$2:$C$5193,MATCH(ROWS(N$2:N5031),N$2:N$5193,0)),"")</f>
        <v/>
      </c>
      <c r="S5031" s="92" t="str">
        <f>IFERROR(INDEX($C$2:$C$5193,MATCH(ROWS(O$2:O5031),O$2:O$5193,0)),"")</f>
        <v/>
      </c>
    </row>
    <row r="5032" spans="1:19" x14ac:dyDescent="0.25">
      <c r="A5032" s="68">
        <v>6783</v>
      </c>
      <c r="B5032" s="68" t="s">
        <v>16051</v>
      </c>
      <c r="C5032" s="68" t="s">
        <v>2698</v>
      </c>
      <c r="D5032" s="68" t="s">
        <v>15862</v>
      </c>
      <c r="E5032" s="68" t="s">
        <v>22490</v>
      </c>
      <c r="F5032" s="68" t="s">
        <v>16052</v>
      </c>
      <c r="G5032" s="68" t="s">
        <v>16053</v>
      </c>
      <c r="H5032" s="68">
        <v>42.015799999999999</v>
      </c>
      <c r="I5032" s="68">
        <v>35.066400000000002</v>
      </c>
      <c r="J5032" s="68">
        <v>20</v>
      </c>
      <c r="K5032" s="68">
        <v>3</v>
      </c>
      <c r="L5032" s="68">
        <f>COUNTIFS(Aéroports!$C$2:$C$5193,Aéroports!$C5032,Aéroports!$D$2:$D$5193,Aéroports!$D5032)</f>
        <v>1</v>
      </c>
      <c r="M5032" s="68" t="str">
        <f>IF(AND(Formulaire!$H$15=Aéroports!$E5032,--ISNUMBER(IFERROR(SEARCH(Formulaire!$H$16,$C5032,1),""))=1),MAX(M$1:M5031)+1,"")</f>
        <v/>
      </c>
      <c r="N5032" s="68" t="str">
        <f>IF(AND(Formulaire!$H$21=Aéroports!$E5032,--ISNUMBER(IFERROR(SEARCH(Formulaire!$H$22,$C5032,1),""))=1),MAX(N$1:N5031)+1,"")</f>
        <v/>
      </c>
      <c r="O5032" s="68" t="str">
        <f>IF(AND(Formulaire!$H$27=Aéroports!$E5032,--ISNUMBER(IFERROR(SEARCH(Formulaire!$H$28,$C5032,1),""))=1),MAX(O$1:O5031)+1,"")</f>
        <v/>
      </c>
      <c r="Q5032" s="91" t="str">
        <f>IFERROR(INDEX($C$2:$C$5193,MATCH(ROWS(M$2:M5032),M$2:M$5193,0)),"")</f>
        <v/>
      </c>
      <c r="R5032" s="70" t="str">
        <f>IFERROR(INDEX($C$2:$C$5193,MATCH(ROWS(N$2:N5032),N$2:N$5193,0)),"")</f>
        <v/>
      </c>
      <c r="S5032" s="92" t="str">
        <f>IFERROR(INDEX($C$2:$C$5193,MATCH(ROWS(O$2:O5032),O$2:O$5193,0)),"")</f>
        <v/>
      </c>
    </row>
    <row r="5033" spans="1:19" x14ac:dyDescent="0.25">
      <c r="A5033" s="69">
        <v>1694</v>
      </c>
      <c r="B5033" s="69" t="s">
        <v>16054</v>
      </c>
      <c r="C5033" s="69" t="s">
        <v>16055</v>
      </c>
      <c r="D5033" s="69" t="s">
        <v>15862</v>
      </c>
      <c r="E5033" s="69" t="s">
        <v>22490</v>
      </c>
      <c r="F5033" s="69" t="s">
        <v>16056</v>
      </c>
      <c r="G5033" s="69" t="s">
        <v>16057</v>
      </c>
      <c r="H5033" s="69">
        <v>39.813800000000001</v>
      </c>
      <c r="I5033" s="69">
        <v>36.903500000000001</v>
      </c>
      <c r="J5033" s="69">
        <v>5239</v>
      </c>
      <c r="K5033" s="69">
        <v>3</v>
      </c>
      <c r="L5033" s="69">
        <f>COUNTIFS(Aéroports!$C$2:$C$5193,Aéroports!$C5033,Aéroports!$D$2:$D$5193,Aéroports!$D5033)</f>
        <v>1</v>
      </c>
      <c r="M5033" s="69" t="str">
        <f>IF(AND(Formulaire!$H$15=Aéroports!$E5033,--ISNUMBER(IFERROR(SEARCH(Formulaire!$H$16,$C5033,1),""))=1),MAX(M$1:M5032)+1,"")</f>
        <v/>
      </c>
      <c r="N5033" s="69" t="str">
        <f>IF(AND(Formulaire!$H$21=Aéroports!$E5033,--ISNUMBER(IFERROR(SEARCH(Formulaire!$H$22,$C5033,1),""))=1),MAX(N$1:N5032)+1,"")</f>
        <v/>
      </c>
      <c r="O5033" s="69" t="str">
        <f>IF(AND(Formulaire!$H$27=Aéroports!$E5033,--ISNUMBER(IFERROR(SEARCH(Formulaire!$H$28,$C5033,1),""))=1),MAX(O$1:O5032)+1,"")</f>
        <v/>
      </c>
      <c r="Q5033" s="91" t="str">
        <f>IFERROR(INDEX($C$2:$C$5193,MATCH(ROWS(M$2:M5033),M$2:M$5193,0)),"")</f>
        <v/>
      </c>
      <c r="R5033" s="70" t="str">
        <f>IFERROR(INDEX($C$2:$C$5193,MATCH(ROWS(N$2:N5033),N$2:N$5193,0)),"")</f>
        <v/>
      </c>
      <c r="S5033" s="92" t="str">
        <f>IFERROR(INDEX($C$2:$C$5193,MATCH(ROWS(O$2:O5033),O$2:O$5193,0)),"")</f>
        <v/>
      </c>
    </row>
    <row r="5034" spans="1:19" x14ac:dyDescent="0.25">
      <c r="A5034" s="68">
        <v>1726</v>
      </c>
      <c r="B5034" s="68" t="s">
        <v>16058</v>
      </c>
      <c r="C5034" s="68" t="s">
        <v>16059</v>
      </c>
      <c r="D5034" s="68" t="s">
        <v>15862</v>
      </c>
      <c r="E5034" s="68" t="s">
        <v>22490</v>
      </c>
      <c r="F5034" s="68" t="s">
        <v>16060</v>
      </c>
      <c r="G5034" s="68" t="s">
        <v>16061</v>
      </c>
      <c r="H5034" s="68">
        <v>40.995100000000001</v>
      </c>
      <c r="I5034" s="68">
        <v>39.789700000000003</v>
      </c>
      <c r="J5034" s="68">
        <v>104</v>
      </c>
      <c r="K5034" s="68">
        <v>3</v>
      </c>
      <c r="L5034" s="68">
        <f>COUNTIFS(Aéroports!$C$2:$C$5193,Aéroports!$C5034,Aéroports!$D$2:$D$5193,Aéroports!$D5034)</f>
        <v>1</v>
      </c>
      <c r="M5034" s="68" t="str">
        <f>IF(AND(Formulaire!$H$15=Aéroports!$E5034,--ISNUMBER(IFERROR(SEARCH(Formulaire!$H$16,$C5034,1),""))=1),MAX(M$1:M5033)+1,"")</f>
        <v/>
      </c>
      <c r="N5034" s="68" t="str">
        <f>IF(AND(Formulaire!$H$21=Aéroports!$E5034,--ISNUMBER(IFERROR(SEARCH(Formulaire!$H$22,$C5034,1),""))=1),MAX(N$1:N5033)+1,"")</f>
        <v/>
      </c>
      <c r="O5034" s="68" t="str">
        <f>IF(AND(Formulaire!$H$27=Aéroports!$E5034,--ISNUMBER(IFERROR(SEARCH(Formulaire!$H$28,$C5034,1),""))=1),MAX(O$1:O5033)+1,"")</f>
        <v/>
      </c>
      <c r="Q5034" s="91" t="str">
        <f>IFERROR(INDEX($C$2:$C$5193,MATCH(ROWS(M$2:M5034),M$2:M$5193,0)),"")</f>
        <v/>
      </c>
      <c r="R5034" s="70" t="str">
        <f>IFERROR(INDEX($C$2:$C$5193,MATCH(ROWS(N$2:N5034),N$2:N$5193,0)),"")</f>
        <v/>
      </c>
      <c r="S5034" s="92" t="str">
        <f>IFERROR(INDEX($C$2:$C$5193,MATCH(ROWS(O$2:O5034),O$2:O$5193,0)),"")</f>
        <v/>
      </c>
    </row>
    <row r="5035" spans="1:19" x14ac:dyDescent="0.25">
      <c r="A5035" s="69">
        <v>5795</v>
      </c>
      <c r="B5035" s="69" t="s">
        <v>16062</v>
      </c>
      <c r="C5035" s="69" t="s">
        <v>16063</v>
      </c>
      <c r="D5035" s="69" t="s">
        <v>15862</v>
      </c>
      <c r="E5035" s="69" t="s">
        <v>22490</v>
      </c>
      <c r="F5035" s="69" t="s">
        <v>16064</v>
      </c>
      <c r="G5035" s="69" t="s">
        <v>16065</v>
      </c>
      <c r="H5035" s="69">
        <v>38.6815</v>
      </c>
      <c r="I5035" s="69">
        <v>29.471699999999998</v>
      </c>
      <c r="J5035" s="69">
        <v>2897</v>
      </c>
      <c r="K5035" s="69">
        <v>3</v>
      </c>
      <c r="L5035" s="69">
        <f>COUNTIFS(Aéroports!$C$2:$C$5193,Aéroports!$C5035,Aéroports!$D$2:$D$5193,Aéroports!$D5035)</f>
        <v>1</v>
      </c>
      <c r="M5035" s="69" t="str">
        <f>IF(AND(Formulaire!$H$15=Aéroports!$E5035,--ISNUMBER(IFERROR(SEARCH(Formulaire!$H$16,$C5035,1),""))=1),MAX(M$1:M5034)+1,"")</f>
        <v/>
      </c>
      <c r="N5035" s="69" t="str">
        <f>IF(AND(Formulaire!$H$21=Aéroports!$E5035,--ISNUMBER(IFERROR(SEARCH(Formulaire!$H$22,$C5035,1),""))=1),MAX(N$1:N5034)+1,"")</f>
        <v/>
      </c>
      <c r="O5035" s="69" t="str">
        <f>IF(AND(Formulaire!$H$27=Aéroports!$E5035,--ISNUMBER(IFERROR(SEARCH(Formulaire!$H$28,$C5035,1),""))=1),MAX(O$1:O5034)+1,"")</f>
        <v/>
      </c>
      <c r="Q5035" s="91" t="str">
        <f>IFERROR(INDEX($C$2:$C$5193,MATCH(ROWS(M$2:M5035),M$2:M$5193,0)),"")</f>
        <v/>
      </c>
      <c r="R5035" s="70" t="str">
        <f>IFERROR(INDEX($C$2:$C$5193,MATCH(ROWS(N$2:N5035),N$2:N$5193,0)),"")</f>
        <v/>
      </c>
      <c r="S5035" s="92" t="str">
        <f>IFERROR(INDEX($C$2:$C$5193,MATCH(ROWS(O$2:O5035),O$2:O$5193,0)),"")</f>
        <v/>
      </c>
    </row>
    <row r="5036" spans="1:19" x14ac:dyDescent="0.25">
      <c r="A5036" s="68">
        <v>1728</v>
      </c>
      <c r="B5036" s="68" t="s">
        <v>16066</v>
      </c>
      <c r="C5036" s="68" t="s">
        <v>16067</v>
      </c>
      <c r="D5036" s="68" t="s">
        <v>15862</v>
      </c>
      <c r="E5036" s="68" t="s">
        <v>22490</v>
      </c>
      <c r="F5036" s="68" t="s">
        <v>16068</v>
      </c>
      <c r="G5036" s="68" t="s">
        <v>16069</v>
      </c>
      <c r="H5036" s="68">
        <v>38.468200000000003</v>
      </c>
      <c r="I5036" s="68">
        <v>43.332299999999996</v>
      </c>
      <c r="J5036" s="68">
        <v>5480</v>
      </c>
      <c r="K5036" s="68">
        <v>3</v>
      </c>
      <c r="L5036" s="68">
        <f>COUNTIFS(Aéroports!$C$2:$C$5193,Aéroports!$C5036,Aéroports!$D$2:$D$5193,Aéroports!$D5036)</f>
        <v>1</v>
      </c>
      <c r="M5036" s="68" t="str">
        <f>IF(AND(Formulaire!$H$15=Aéroports!$E5036,--ISNUMBER(IFERROR(SEARCH(Formulaire!$H$16,$C5036,1),""))=1),MAX(M$1:M5035)+1,"")</f>
        <v/>
      </c>
      <c r="N5036" s="68" t="str">
        <f>IF(AND(Formulaire!$H$21=Aéroports!$E5036,--ISNUMBER(IFERROR(SEARCH(Formulaire!$H$22,$C5036,1),""))=1),MAX(N$1:N5035)+1,"")</f>
        <v/>
      </c>
      <c r="O5036" s="68" t="str">
        <f>IF(AND(Formulaire!$H$27=Aéroports!$E5036,--ISNUMBER(IFERROR(SEARCH(Formulaire!$H$28,$C5036,1),""))=1),MAX(O$1:O5035)+1,"")</f>
        <v/>
      </c>
      <c r="Q5036" s="91" t="str">
        <f>IFERROR(INDEX($C$2:$C$5193,MATCH(ROWS(M$2:M5036),M$2:M$5193,0)),"")</f>
        <v/>
      </c>
      <c r="R5036" s="70" t="str">
        <f>IFERROR(INDEX($C$2:$C$5193,MATCH(ROWS(N$2:N5036),N$2:N$5193,0)),"")</f>
        <v/>
      </c>
      <c r="S5036" s="92" t="str">
        <f>IFERROR(INDEX($C$2:$C$5193,MATCH(ROWS(O$2:O5036),O$2:O$5193,0)),"")</f>
        <v/>
      </c>
    </row>
    <row r="5037" spans="1:19" x14ac:dyDescent="0.25">
      <c r="A5037" s="69">
        <v>6785</v>
      </c>
      <c r="B5037" s="69" t="s">
        <v>16070</v>
      </c>
      <c r="C5037" s="69" t="s">
        <v>16071</v>
      </c>
      <c r="D5037" s="69" t="s">
        <v>15862</v>
      </c>
      <c r="E5037" s="69" t="s">
        <v>22490</v>
      </c>
      <c r="F5037" s="69" t="s">
        <v>16072</v>
      </c>
      <c r="G5037" s="69" t="s">
        <v>16073</v>
      </c>
      <c r="H5037" s="69">
        <v>40.255200000000002</v>
      </c>
      <c r="I5037" s="69">
        <v>29.5626</v>
      </c>
      <c r="J5037" s="69">
        <v>764</v>
      </c>
      <c r="K5037" s="69">
        <v>3</v>
      </c>
      <c r="L5037" s="69">
        <f>COUNTIFS(Aéroports!$C$2:$C$5193,Aéroports!$C5037,Aéroports!$D$2:$D$5193,Aéroports!$D5037)</f>
        <v>1</v>
      </c>
      <c r="M5037" s="69" t="str">
        <f>IF(AND(Formulaire!$H$15=Aéroports!$E5037,--ISNUMBER(IFERROR(SEARCH(Formulaire!$H$16,$C5037,1),""))=1),MAX(M$1:M5036)+1,"")</f>
        <v/>
      </c>
      <c r="N5037" s="69" t="str">
        <f>IF(AND(Formulaire!$H$21=Aéroports!$E5037,--ISNUMBER(IFERROR(SEARCH(Formulaire!$H$22,$C5037,1),""))=1),MAX(N$1:N5036)+1,"")</f>
        <v/>
      </c>
      <c r="O5037" s="69" t="str">
        <f>IF(AND(Formulaire!$H$27=Aéroports!$E5037,--ISNUMBER(IFERROR(SEARCH(Formulaire!$H$28,$C5037,1),""))=1),MAX(O$1:O5036)+1,"")</f>
        <v/>
      </c>
      <c r="Q5037" s="91" t="str">
        <f>IFERROR(INDEX($C$2:$C$5193,MATCH(ROWS(M$2:M5037),M$2:M$5193,0)),"")</f>
        <v/>
      </c>
      <c r="R5037" s="70" t="str">
        <f>IFERROR(INDEX($C$2:$C$5193,MATCH(ROWS(N$2:N5037),N$2:N$5193,0)),"")</f>
        <v/>
      </c>
      <c r="S5037" s="92" t="str">
        <f>IFERROR(INDEX($C$2:$C$5193,MATCH(ROWS(O$2:O5037),O$2:O$5193,0)),"")</f>
        <v/>
      </c>
    </row>
    <row r="5038" spans="1:19" x14ac:dyDescent="0.25">
      <c r="A5038" s="68">
        <v>7821</v>
      </c>
      <c r="B5038" s="68" t="s">
        <v>16074</v>
      </c>
      <c r="C5038" s="68" t="s">
        <v>16075</v>
      </c>
      <c r="D5038" s="68" t="s">
        <v>15862</v>
      </c>
      <c r="E5038" s="68" t="s">
        <v>22490</v>
      </c>
      <c r="F5038" s="68" t="s">
        <v>16076</v>
      </c>
      <c r="G5038" s="68" t="s">
        <v>16077</v>
      </c>
      <c r="H5038" s="68">
        <v>41.506399999999999</v>
      </c>
      <c r="I5038" s="68">
        <v>32.0886</v>
      </c>
      <c r="J5038" s="68">
        <v>39</v>
      </c>
      <c r="K5038" s="68">
        <v>3</v>
      </c>
      <c r="L5038" s="68">
        <f>COUNTIFS(Aéroports!$C$2:$C$5193,Aéroports!$C5038,Aéroports!$D$2:$D$5193,Aéroports!$D5038)</f>
        <v>1</v>
      </c>
      <c r="M5038" s="68" t="str">
        <f>IF(AND(Formulaire!$H$15=Aéroports!$E5038,--ISNUMBER(IFERROR(SEARCH(Formulaire!$H$16,$C5038,1),""))=1),MAX(M$1:M5037)+1,"")</f>
        <v/>
      </c>
      <c r="N5038" s="68" t="str">
        <f>IF(AND(Formulaire!$H$21=Aéroports!$E5038,--ISNUMBER(IFERROR(SEARCH(Formulaire!$H$22,$C5038,1),""))=1),MAX(N$1:N5037)+1,"")</f>
        <v/>
      </c>
      <c r="O5038" s="68" t="str">
        <f>IF(AND(Formulaire!$H$27=Aéroports!$E5038,--ISNUMBER(IFERROR(SEARCH(Formulaire!$H$28,$C5038,1),""))=1),MAX(O$1:O5037)+1,"")</f>
        <v/>
      </c>
      <c r="Q5038" s="91" t="str">
        <f>IFERROR(INDEX($C$2:$C$5193,MATCH(ROWS(M$2:M5038),M$2:M$5193,0)),"")</f>
        <v/>
      </c>
      <c r="R5038" s="70" t="str">
        <f>IFERROR(INDEX($C$2:$C$5193,MATCH(ROWS(N$2:N5038),N$2:N$5193,0)),"")</f>
        <v/>
      </c>
      <c r="S5038" s="92" t="str">
        <f>IFERROR(INDEX($C$2:$C$5193,MATCH(ROWS(O$2:O5038),O$2:O$5193,0)),"")</f>
        <v/>
      </c>
    </row>
    <row r="5039" spans="1:19" x14ac:dyDescent="0.25">
      <c r="A5039" s="69">
        <v>4077</v>
      </c>
      <c r="B5039" s="69" t="s">
        <v>16123</v>
      </c>
      <c r="C5039" s="69" t="s">
        <v>16124</v>
      </c>
      <c r="D5039" s="69" t="s">
        <v>16125</v>
      </c>
      <c r="E5039" s="69" t="s">
        <v>16125</v>
      </c>
      <c r="F5039" s="69" t="s">
        <v>16126</v>
      </c>
      <c r="G5039" s="69" t="s">
        <v>16127</v>
      </c>
      <c r="H5039" s="69">
        <v>-8.5250000000000004</v>
      </c>
      <c r="I5039" s="69">
        <v>179.196</v>
      </c>
      <c r="J5039" s="69">
        <v>9</v>
      </c>
      <c r="K5039" s="69">
        <v>12</v>
      </c>
      <c r="L5039" s="69">
        <f>COUNTIFS(Aéroports!$C$2:$C$5193,Aéroports!$C5039,Aéroports!$D$2:$D$5193,Aéroports!$D5039)</f>
        <v>1</v>
      </c>
      <c r="M5039" s="69" t="str">
        <f>IF(AND(Formulaire!$H$15=Aéroports!$E5039,--ISNUMBER(IFERROR(SEARCH(Formulaire!$H$16,$C5039,1),""))=1),MAX(M$1:M5038)+1,"")</f>
        <v/>
      </c>
      <c r="N5039" s="69" t="str">
        <f>IF(AND(Formulaire!$H$21=Aéroports!$E5039,--ISNUMBER(IFERROR(SEARCH(Formulaire!$H$22,$C5039,1),""))=1),MAX(N$1:N5038)+1,"")</f>
        <v/>
      </c>
      <c r="O5039" s="69" t="str">
        <f>IF(AND(Formulaire!$H$27=Aéroports!$E5039,--ISNUMBER(IFERROR(SEARCH(Formulaire!$H$28,$C5039,1),""))=1),MAX(O$1:O5038)+1,"")</f>
        <v/>
      </c>
      <c r="Q5039" s="91" t="str">
        <f>IFERROR(INDEX($C$2:$C$5193,MATCH(ROWS(M$2:M5039),M$2:M$5193,0)),"")</f>
        <v/>
      </c>
      <c r="R5039" s="70" t="str">
        <f>IFERROR(INDEX($C$2:$C$5193,MATCH(ROWS(N$2:N5039),N$2:N$5193,0)),"")</f>
        <v/>
      </c>
      <c r="S5039" s="92" t="str">
        <f>IFERROR(INDEX($C$2:$C$5193,MATCH(ROWS(O$2:O5039),O$2:O$5193,0)),"")</f>
        <v/>
      </c>
    </row>
    <row r="5040" spans="1:19" x14ac:dyDescent="0.25">
      <c r="A5040" s="68">
        <v>10157</v>
      </c>
      <c r="B5040" s="68" t="s">
        <v>16149</v>
      </c>
      <c r="C5040" s="68" t="s">
        <v>16150</v>
      </c>
      <c r="D5040" s="68" t="s">
        <v>16151</v>
      </c>
      <c r="E5040" s="68" t="s">
        <v>16151</v>
      </c>
      <c r="F5040" s="68" t="s">
        <v>16152</v>
      </c>
      <c r="G5040" s="68" t="s">
        <v>16153</v>
      </c>
      <c r="H5040" s="68">
        <v>46.814999999999998</v>
      </c>
      <c r="I5040" s="68">
        <v>36.758099999999999</v>
      </c>
      <c r="J5040" s="68">
        <v>171</v>
      </c>
      <c r="K5040" s="68">
        <v>2</v>
      </c>
      <c r="L5040" s="68">
        <f>COUNTIFS(Aéroports!$C$2:$C$5193,Aéroports!$C5040,Aéroports!$D$2:$D$5193,Aéroports!$D5040)</f>
        <v>1</v>
      </c>
      <c r="M5040" s="68" t="str">
        <f>IF(AND(Formulaire!$H$15=Aéroports!$E5040,--ISNUMBER(IFERROR(SEARCH(Formulaire!$H$16,$C5040,1),""))=1),MAX(M$1:M5039)+1,"")</f>
        <v/>
      </c>
      <c r="N5040" s="68" t="str">
        <f>IF(AND(Formulaire!$H$21=Aéroports!$E5040,--ISNUMBER(IFERROR(SEARCH(Formulaire!$H$22,$C5040,1),""))=1),MAX(N$1:N5039)+1,"")</f>
        <v/>
      </c>
      <c r="O5040" s="68" t="str">
        <f>IF(AND(Formulaire!$H$27=Aéroports!$E5040,--ISNUMBER(IFERROR(SEARCH(Formulaire!$H$28,$C5040,1),""))=1),MAX(O$1:O5039)+1,"")</f>
        <v/>
      </c>
      <c r="Q5040" s="91" t="str">
        <f>IFERROR(INDEX($C$2:$C$5193,MATCH(ROWS(M$2:M5040),M$2:M$5193,0)),"")</f>
        <v/>
      </c>
      <c r="R5040" s="70" t="str">
        <f>IFERROR(INDEX($C$2:$C$5193,MATCH(ROWS(N$2:N5040),N$2:N$5193,0)),"")</f>
        <v/>
      </c>
      <c r="S5040" s="92" t="str">
        <f>IFERROR(INDEX($C$2:$C$5193,MATCH(ROWS(O$2:O5040),O$2:O$5193,0)),"")</f>
        <v/>
      </c>
    </row>
    <row r="5041" spans="1:19" x14ac:dyDescent="0.25">
      <c r="A5041" s="69">
        <v>6986</v>
      </c>
      <c r="B5041" s="69" t="s">
        <v>16154</v>
      </c>
      <c r="C5041" s="69" t="s">
        <v>16155</v>
      </c>
      <c r="D5041" s="69" t="s">
        <v>16151</v>
      </c>
      <c r="E5041" s="69" t="s">
        <v>16151</v>
      </c>
      <c r="F5041" s="69" t="s">
        <v>16156</v>
      </c>
      <c r="G5041" s="69" t="s">
        <v>16157</v>
      </c>
      <c r="H5041" s="69">
        <v>49.415599999999998</v>
      </c>
      <c r="I5041" s="69">
        <v>31.9953</v>
      </c>
      <c r="J5041" s="69">
        <v>375</v>
      </c>
      <c r="K5041" s="69">
        <v>2</v>
      </c>
      <c r="L5041" s="69">
        <f>COUNTIFS(Aéroports!$C$2:$C$5193,Aéroports!$C5041,Aéroports!$D$2:$D$5193,Aéroports!$D5041)</f>
        <v>1</v>
      </c>
      <c r="M5041" s="69" t="str">
        <f>IF(AND(Formulaire!$H$15=Aéroports!$E5041,--ISNUMBER(IFERROR(SEARCH(Formulaire!$H$16,$C5041,1),""))=1),MAX(M$1:M5040)+1,"")</f>
        <v/>
      </c>
      <c r="N5041" s="69" t="str">
        <f>IF(AND(Formulaire!$H$21=Aéroports!$E5041,--ISNUMBER(IFERROR(SEARCH(Formulaire!$H$22,$C5041,1),""))=1),MAX(N$1:N5040)+1,"")</f>
        <v/>
      </c>
      <c r="O5041" s="69" t="str">
        <f>IF(AND(Formulaire!$H$27=Aéroports!$E5041,--ISNUMBER(IFERROR(SEARCH(Formulaire!$H$28,$C5041,1),""))=1),MAX(O$1:O5040)+1,"")</f>
        <v/>
      </c>
      <c r="Q5041" s="91" t="str">
        <f>IFERROR(INDEX($C$2:$C$5193,MATCH(ROWS(M$2:M5041),M$2:M$5193,0)),"")</f>
        <v/>
      </c>
      <c r="R5041" s="70" t="str">
        <f>IFERROR(INDEX($C$2:$C$5193,MATCH(ROWS(N$2:N5041),N$2:N$5193,0)),"")</f>
        <v/>
      </c>
      <c r="S5041" s="92" t="str">
        <f>IFERROR(INDEX($C$2:$C$5193,MATCH(ROWS(O$2:O5041),O$2:O$5193,0)),"")</f>
        <v/>
      </c>
    </row>
    <row r="5042" spans="1:19" x14ac:dyDescent="0.25">
      <c r="A5042" s="68">
        <v>6906</v>
      </c>
      <c r="B5042" s="68" t="s">
        <v>16158</v>
      </c>
      <c r="C5042" s="68" t="s">
        <v>16159</v>
      </c>
      <c r="D5042" s="68" t="s">
        <v>16151</v>
      </c>
      <c r="E5042" s="68" t="s">
        <v>16151</v>
      </c>
      <c r="F5042" s="68" t="s">
        <v>16160</v>
      </c>
      <c r="G5042" s="68" t="s">
        <v>16161</v>
      </c>
      <c r="H5042" s="68">
        <v>51.402200000000001</v>
      </c>
      <c r="I5042" s="68">
        <v>31.158300000000001</v>
      </c>
      <c r="J5042" s="68">
        <v>446</v>
      </c>
      <c r="K5042" s="68">
        <v>2</v>
      </c>
      <c r="L5042" s="68">
        <f>COUNTIFS(Aéroports!$C$2:$C$5193,Aéroports!$C5042,Aéroports!$D$2:$D$5193,Aéroports!$D5042)</f>
        <v>1</v>
      </c>
      <c r="M5042" s="68" t="str">
        <f>IF(AND(Formulaire!$H$15=Aéroports!$E5042,--ISNUMBER(IFERROR(SEARCH(Formulaire!$H$16,$C5042,1),""))=1),MAX(M$1:M5041)+1,"")</f>
        <v/>
      </c>
      <c r="N5042" s="68" t="str">
        <f>IF(AND(Formulaire!$H$21=Aéroports!$E5042,--ISNUMBER(IFERROR(SEARCH(Formulaire!$H$22,$C5042,1),""))=1),MAX(N$1:N5041)+1,"")</f>
        <v/>
      </c>
      <c r="O5042" s="68" t="str">
        <f>IF(AND(Formulaire!$H$27=Aéroports!$E5042,--ISNUMBER(IFERROR(SEARCH(Formulaire!$H$28,$C5042,1),""))=1),MAX(O$1:O5041)+1,"")</f>
        <v/>
      </c>
      <c r="Q5042" s="91" t="str">
        <f>IFERROR(INDEX($C$2:$C$5193,MATCH(ROWS(M$2:M5042),M$2:M$5193,0)),"")</f>
        <v/>
      </c>
      <c r="R5042" s="70" t="str">
        <f>IFERROR(INDEX($C$2:$C$5193,MATCH(ROWS(N$2:N5042),N$2:N$5193,0)),"")</f>
        <v/>
      </c>
      <c r="S5042" s="92" t="str">
        <f>IFERROR(INDEX($C$2:$C$5193,MATCH(ROWS(O$2:O5042),O$2:O$5193,0)),"")</f>
        <v/>
      </c>
    </row>
    <row r="5043" spans="1:19" x14ac:dyDescent="0.25">
      <c r="A5043" s="69">
        <v>6107</v>
      </c>
      <c r="B5043" s="69" t="s">
        <v>16162</v>
      </c>
      <c r="C5043" s="69" t="s">
        <v>16163</v>
      </c>
      <c r="D5043" s="69" t="s">
        <v>16151</v>
      </c>
      <c r="E5043" s="69" t="s">
        <v>16151</v>
      </c>
      <c r="F5043" s="69" t="s">
        <v>16164</v>
      </c>
      <c r="G5043" s="69" t="s">
        <v>16165</v>
      </c>
      <c r="H5043" s="69">
        <v>48.259300000000003</v>
      </c>
      <c r="I5043" s="69">
        <v>25.980799999999999</v>
      </c>
      <c r="J5043" s="69">
        <v>826</v>
      </c>
      <c r="K5043" s="69">
        <v>2</v>
      </c>
      <c r="L5043" s="69">
        <f>COUNTIFS(Aéroports!$C$2:$C$5193,Aéroports!$C5043,Aéroports!$D$2:$D$5193,Aéroports!$D5043)</f>
        <v>1</v>
      </c>
      <c r="M5043" s="69" t="str">
        <f>IF(AND(Formulaire!$H$15=Aéroports!$E5043,--ISNUMBER(IFERROR(SEARCH(Formulaire!$H$16,$C5043,1),""))=1),MAX(M$1:M5042)+1,"")</f>
        <v/>
      </c>
      <c r="N5043" s="69" t="str">
        <f>IF(AND(Formulaire!$H$21=Aéroports!$E5043,--ISNUMBER(IFERROR(SEARCH(Formulaire!$H$22,$C5043,1),""))=1),MAX(N$1:N5042)+1,"")</f>
        <v/>
      </c>
      <c r="O5043" s="69" t="str">
        <f>IF(AND(Formulaire!$H$27=Aéroports!$E5043,--ISNUMBER(IFERROR(SEARCH(Formulaire!$H$28,$C5043,1),""))=1),MAX(O$1:O5042)+1,"")</f>
        <v/>
      </c>
      <c r="Q5043" s="91" t="str">
        <f>IFERROR(INDEX($C$2:$C$5193,MATCH(ROWS(M$2:M5043),M$2:M$5193,0)),"")</f>
        <v/>
      </c>
      <c r="R5043" s="70" t="str">
        <f>IFERROR(INDEX($C$2:$C$5193,MATCH(ROWS(N$2:N5043),N$2:N$5193,0)),"")</f>
        <v/>
      </c>
      <c r="S5043" s="92" t="str">
        <f>IFERROR(INDEX($C$2:$C$5193,MATCH(ROWS(O$2:O5043),O$2:O$5193,0)),"")</f>
        <v/>
      </c>
    </row>
    <row r="5044" spans="1:19" x14ac:dyDescent="0.25">
      <c r="A5044" s="68">
        <v>2941</v>
      </c>
      <c r="B5044" s="68" t="s">
        <v>16166</v>
      </c>
      <c r="C5044" s="68" t="s">
        <v>16167</v>
      </c>
      <c r="D5044" s="68" t="s">
        <v>16151</v>
      </c>
      <c r="E5044" s="68" t="s">
        <v>16151</v>
      </c>
      <c r="F5044" s="68" t="s">
        <v>16168</v>
      </c>
      <c r="G5044" s="68" t="s">
        <v>16169</v>
      </c>
      <c r="H5044" s="68">
        <v>48.357199999999999</v>
      </c>
      <c r="I5044" s="68">
        <v>35.1006</v>
      </c>
      <c r="J5044" s="68">
        <v>481</v>
      </c>
      <c r="K5044" s="68">
        <v>2</v>
      </c>
      <c r="L5044" s="68">
        <f>COUNTIFS(Aéroports!$C$2:$C$5193,Aéroports!$C5044,Aéroports!$D$2:$D$5193,Aéroports!$D5044)</f>
        <v>1</v>
      </c>
      <c r="M5044" s="68" t="str">
        <f>IF(AND(Formulaire!$H$15=Aéroports!$E5044,--ISNUMBER(IFERROR(SEARCH(Formulaire!$H$16,$C5044,1),""))=1),MAX(M$1:M5043)+1,"")</f>
        <v/>
      </c>
      <c r="N5044" s="68" t="str">
        <f>IF(AND(Formulaire!$H$21=Aéroports!$E5044,--ISNUMBER(IFERROR(SEARCH(Formulaire!$H$22,$C5044,1),""))=1),MAX(N$1:N5043)+1,"")</f>
        <v/>
      </c>
      <c r="O5044" s="68" t="str">
        <f>IF(AND(Formulaire!$H$27=Aéroports!$E5044,--ISNUMBER(IFERROR(SEARCH(Formulaire!$H$28,$C5044,1),""))=1),MAX(O$1:O5043)+1,"")</f>
        <v/>
      </c>
      <c r="Q5044" s="91" t="str">
        <f>IFERROR(INDEX($C$2:$C$5193,MATCH(ROWS(M$2:M5044),M$2:M$5193,0)),"")</f>
        <v/>
      </c>
      <c r="R5044" s="70" t="str">
        <f>IFERROR(INDEX($C$2:$C$5193,MATCH(ROWS(N$2:N5044),N$2:N$5193,0)),"")</f>
        <v/>
      </c>
      <c r="S5044" s="92" t="str">
        <f>IFERROR(INDEX($C$2:$C$5193,MATCH(ROWS(O$2:O5044),O$2:O$5193,0)),"")</f>
        <v/>
      </c>
    </row>
    <row r="5045" spans="1:19" x14ac:dyDescent="0.25">
      <c r="A5045" s="69">
        <v>2940</v>
      </c>
      <c r="B5045" s="69" t="s">
        <v>16170</v>
      </c>
      <c r="C5045" s="69" t="s">
        <v>16171</v>
      </c>
      <c r="D5045" s="69" t="s">
        <v>16151</v>
      </c>
      <c r="E5045" s="69" t="s">
        <v>16151</v>
      </c>
      <c r="F5045" s="69" t="s">
        <v>16172</v>
      </c>
      <c r="G5045" s="69" t="s">
        <v>16173</v>
      </c>
      <c r="H5045" s="69">
        <v>48.073599999999999</v>
      </c>
      <c r="I5045" s="69">
        <v>37.739699999999999</v>
      </c>
      <c r="J5045" s="69">
        <v>791</v>
      </c>
      <c r="K5045" s="69">
        <v>2</v>
      </c>
      <c r="L5045" s="69">
        <f>COUNTIFS(Aéroports!$C$2:$C$5193,Aéroports!$C5045,Aéroports!$D$2:$D$5193,Aéroports!$D5045)</f>
        <v>1</v>
      </c>
      <c r="M5045" s="69" t="str">
        <f>IF(AND(Formulaire!$H$15=Aéroports!$E5045,--ISNUMBER(IFERROR(SEARCH(Formulaire!$H$16,$C5045,1),""))=1),MAX(M$1:M5044)+1,"")</f>
        <v/>
      </c>
      <c r="N5045" s="69" t="str">
        <f>IF(AND(Formulaire!$H$21=Aéroports!$E5045,--ISNUMBER(IFERROR(SEARCH(Formulaire!$H$22,$C5045,1),""))=1),MAX(N$1:N5044)+1,"")</f>
        <v/>
      </c>
      <c r="O5045" s="69" t="str">
        <f>IF(AND(Formulaire!$H$27=Aéroports!$E5045,--ISNUMBER(IFERROR(SEARCH(Formulaire!$H$28,$C5045,1),""))=1),MAX(O$1:O5044)+1,"")</f>
        <v/>
      </c>
      <c r="Q5045" s="91" t="str">
        <f>IFERROR(INDEX($C$2:$C$5193,MATCH(ROWS(M$2:M5045),M$2:M$5193,0)),"")</f>
        <v/>
      </c>
      <c r="R5045" s="70" t="str">
        <f>IFERROR(INDEX($C$2:$C$5193,MATCH(ROWS(N$2:N5045),N$2:N$5193,0)),"")</f>
        <v/>
      </c>
      <c r="S5045" s="92" t="str">
        <f>IFERROR(INDEX($C$2:$C$5193,MATCH(ROWS(O$2:O5045),O$2:O$5193,0)),"")</f>
        <v/>
      </c>
    </row>
    <row r="5046" spans="1:19" x14ac:dyDescent="0.25">
      <c r="A5046" s="68">
        <v>6106</v>
      </c>
      <c r="B5046" s="68" t="s">
        <v>16174</v>
      </c>
      <c r="C5046" s="68" t="s">
        <v>16175</v>
      </c>
      <c r="D5046" s="68" t="s">
        <v>16151</v>
      </c>
      <c r="E5046" s="68" t="s">
        <v>16151</v>
      </c>
      <c r="F5046" s="68" t="s">
        <v>16176</v>
      </c>
      <c r="G5046" s="68" t="s">
        <v>16177</v>
      </c>
      <c r="H5046" s="68">
        <v>48.8842</v>
      </c>
      <c r="I5046" s="68">
        <v>24.6861</v>
      </c>
      <c r="J5046" s="68">
        <v>919</v>
      </c>
      <c r="K5046" s="68">
        <v>2</v>
      </c>
      <c r="L5046" s="68">
        <f>COUNTIFS(Aéroports!$C$2:$C$5193,Aéroports!$C5046,Aéroports!$D$2:$D$5193,Aéroports!$D5046)</f>
        <v>1</v>
      </c>
      <c r="M5046" s="68" t="str">
        <f>IF(AND(Formulaire!$H$15=Aéroports!$E5046,--ISNUMBER(IFERROR(SEARCH(Formulaire!$H$16,$C5046,1),""))=1),MAX(M$1:M5045)+1,"")</f>
        <v/>
      </c>
      <c r="N5046" s="68" t="str">
        <f>IF(AND(Formulaire!$H$21=Aéroports!$E5046,--ISNUMBER(IFERROR(SEARCH(Formulaire!$H$22,$C5046,1),""))=1),MAX(N$1:N5045)+1,"")</f>
        <v/>
      </c>
      <c r="O5046" s="68" t="str">
        <f>IF(AND(Formulaire!$H$27=Aéroports!$E5046,--ISNUMBER(IFERROR(SEARCH(Formulaire!$H$28,$C5046,1),""))=1),MAX(O$1:O5045)+1,"")</f>
        <v/>
      </c>
      <c r="Q5046" s="91" t="str">
        <f>IFERROR(INDEX($C$2:$C$5193,MATCH(ROWS(M$2:M5046),M$2:M$5193,0)),"")</f>
        <v/>
      </c>
      <c r="R5046" s="70" t="str">
        <f>IFERROR(INDEX($C$2:$C$5193,MATCH(ROWS(N$2:N5046),N$2:N$5193,0)),"")</f>
        <v/>
      </c>
      <c r="S5046" s="92" t="str">
        <f>IFERROR(INDEX($C$2:$C$5193,MATCH(ROWS(O$2:O5046),O$2:O$5193,0)),"")</f>
        <v/>
      </c>
    </row>
    <row r="5047" spans="1:19" x14ac:dyDescent="0.25">
      <c r="A5047" s="69">
        <v>7963</v>
      </c>
      <c r="B5047" s="69" t="s">
        <v>16178</v>
      </c>
      <c r="C5047" s="69" t="s">
        <v>16179</v>
      </c>
      <c r="D5047" s="69" t="s">
        <v>16151</v>
      </c>
      <c r="E5047" s="69" t="s">
        <v>16151</v>
      </c>
      <c r="F5047" s="69" t="s">
        <v>16180</v>
      </c>
      <c r="G5047" s="69" t="s">
        <v>16181</v>
      </c>
      <c r="H5047" s="69">
        <v>45.372500000000002</v>
      </c>
      <c r="I5047" s="69">
        <v>36.401400000000002</v>
      </c>
      <c r="J5047" s="69">
        <v>171</v>
      </c>
      <c r="K5047" s="69">
        <v>3</v>
      </c>
      <c r="L5047" s="69">
        <f>COUNTIFS(Aéroports!$C$2:$C$5193,Aéroports!$C5047,Aéroports!$D$2:$D$5193,Aéroports!$D5047)</f>
        <v>1</v>
      </c>
      <c r="M5047" s="69" t="str">
        <f>IF(AND(Formulaire!$H$15=Aéroports!$E5047,--ISNUMBER(IFERROR(SEARCH(Formulaire!$H$16,$C5047,1),""))=1),MAX(M$1:M5046)+1,"")</f>
        <v/>
      </c>
      <c r="N5047" s="69" t="str">
        <f>IF(AND(Formulaire!$H$21=Aéroports!$E5047,--ISNUMBER(IFERROR(SEARCH(Formulaire!$H$22,$C5047,1),""))=1),MAX(N$1:N5046)+1,"")</f>
        <v/>
      </c>
      <c r="O5047" s="69" t="str">
        <f>IF(AND(Formulaire!$H$27=Aéroports!$E5047,--ISNUMBER(IFERROR(SEARCH(Formulaire!$H$28,$C5047,1),""))=1),MAX(O$1:O5046)+1,"")</f>
        <v/>
      </c>
      <c r="Q5047" s="91" t="str">
        <f>IFERROR(INDEX($C$2:$C$5193,MATCH(ROWS(M$2:M5047),M$2:M$5193,0)),"")</f>
        <v/>
      </c>
      <c r="R5047" s="70" t="str">
        <f>IFERROR(INDEX($C$2:$C$5193,MATCH(ROWS(N$2:N5047),N$2:N$5193,0)),"")</f>
        <v/>
      </c>
      <c r="S5047" s="92" t="str">
        <f>IFERROR(INDEX($C$2:$C$5193,MATCH(ROWS(O$2:O5047),O$2:O$5193,0)),"")</f>
        <v/>
      </c>
    </row>
    <row r="5048" spans="1:19" x14ac:dyDescent="0.25">
      <c r="A5048" s="68">
        <v>6105</v>
      </c>
      <c r="B5048" s="68" t="s">
        <v>16182</v>
      </c>
      <c r="C5048" s="68" t="s">
        <v>16183</v>
      </c>
      <c r="D5048" s="68" t="s">
        <v>16151</v>
      </c>
      <c r="E5048" s="68" t="s">
        <v>16151</v>
      </c>
      <c r="F5048" s="68" t="s">
        <v>16184</v>
      </c>
      <c r="G5048" s="68" t="s">
        <v>16185</v>
      </c>
      <c r="H5048" s="68">
        <v>49.924799999999998</v>
      </c>
      <c r="I5048" s="68">
        <v>36.29</v>
      </c>
      <c r="J5048" s="68">
        <v>508</v>
      </c>
      <c r="K5048" s="68">
        <v>2</v>
      </c>
      <c r="L5048" s="68">
        <f>COUNTIFS(Aéroports!$C$2:$C$5193,Aéroports!$C5048,Aéroports!$D$2:$D$5193,Aéroports!$D5048)</f>
        <v>1</v>
      </c>
      <c r="M5048" s="68" t="str">
        <f>IF(AND(Formulaire!$H$15=Aéroports!$E5048,--ISNUMBER(IFERROR(SEARCH(Formulaire!$H$16,$C5048,1),""))=1),MAX(M$1:M5047)+1,"")</f>
        <v/>
      </c>
      <c r="N5048" s="68" t="str">
        <f>IF(AND(Formulaire!$H$21=Aéroports!$E5048,--ISNUMBER(IFERROR(SEARCH(Formulaire!$H$22,$C5048,1),""))=1),MAX(N$1:N5047)+1,"")</f>
        <v/>
      </c>
      <c r="O5048" s="68" t="str">
        <f>IF(AND(Formulaire!$H$27=Aéroports!$E5048,--ISNUMBER(IFERROR(SEARCH(Formulaire!$H$28,$C5048,1),""))=1),MAX(O$1:O5047)+1,"")</f>
        <v/>
      </c>
      <c r="Q5048" s="91" t="str">
        <f>IFERROR(INDEX($C$2:$C$5193,MATCH(ROWS(M$2:M5048),M$2:M$5193,0)),"")</f>
        <v/>
      </c>
      <c r="R5048" s="70" t="str">
        <f>IFERROR(INDEX($C$2:$C$5193,MATCH(ROWS(N$2:N5048),N$2:N$5193,0)),"")</f>
        <v/>
      </c>
      <c r="S5048" s="92" t="str">
        <f>IFERROR(INDEX($C$2:$C$5193,MATCH(ROWS(O$2:O5048),O$2:O$5193,0)),"")</f>
        <v/>
      </c>
    </row>
    <row r="5049" spans="1:19" x14ac:dyDescent="0.25">
      <c r="A5049" s="69">
        <v>7516</v>
      </c>
      <c r="B5049" s="69" t="s">
        <v>16186</v>
      </c>
      <c r="C5049" s="69" t="s">
        <v>16187</v>
      </c>
      <c r="D5049" s="69" t="s">
        <v>16151</v>
      </c>
      <c r="E5049" s="69" t="s">
        <v>16151</v>
      </c>
      <c r="F5049" s="69" t="s">
        <v>16188</v>
      </c>
      <c r="G5049" s="69" t="s">
        <v>16189</v>
      </c>
      <c r="H5049" s="69">
        <v>46.675800000000002</v>
      </c>
      <c r="I5049" s="69">
        <v>32.506399999999999</v>
      </c>
      <c r="J5049" s="69">
        <v>148</v>
      </c>
      <c r="K5049" s="69">
        <v>2</v>
      </c>
      <c r="L5049" s="69">
        <f>COUNTIFS(Aéroports!$C$2:$C$5193,Aéroports!$C5049,Aéroports!$D$2:$D$5193,Aéroports!$D5049)</f>
        <v>1</v>
      </c>
      <c r="M5049" s="69" t="str">
        <f>IF(AND(Formulaire!$H$15=Aéroports!$E5049,--ISNUMBER(IFERROR(SEARCH(Formulaire!$H$16,$C5049,1),""))=1),MAX(M$1:M5048)+1,"")</f>
        <v/>
      </c>
      <c r="N5049" s="69" t="str">
        <f>IF(AND(Formulaire!$H$21=Aéroports!$E5049,--ISNUMBER(IFERROR(SEARCH(Formulaire!$H$22,$C5049,1),""))=1),MAX(N$1:N5048)+1,"")</f>
        <v/>
      </c>
      <c r="O5049" s="69" t="str">
        <f>IF(AND(Formulaire!$H$27=Aéroports!$E5049,--ISNUMBER(IFERROR(SEARCH(Formulaire!$H$28,$C5049,1),""))=1),MAX(O$1:O5048)+1,"")</f>
        <v/>
      </c>
      <c r="Q5049" s="91" t="str">
        <f>IFERROR(INDEX($C$2:$C$5193,MATCH(ROWS(M$2:M5049),M$2:M$5193,0)),"")</f>
        <v/>
      </c>
      <c r="R5049" s="70" t="str">
        <f>IFERROR(INDEX($C$2:$C$5193,MATCH(ROWS(N$2:N5049),N$2:N$5193,0)),"")</f>
        <v/>
      </c>
      <c r="S5049" s="92" t="str">
        <f>IFERROR(INDEX($C$2:$C$5193,MATCH(ROWS(O$2:O5049),O$2:O$5193,0)),"")</f>
        <v/>
      </c>
    </row>
    <row r="5050" spans="1:19" x14ac:dyDescent="0.25">
      <c r="A5050" s="68">
        <v>8468</v>
      </c>
      <c r="B5050" s="68" t="s">
        <v>16190</v>
      </c>
      <c r="C5050" s="68" t="s">
        <v>16191</v>
      </c>
      <c r="D5050" s="68" t="s">
        <v>16151</v>
      </c>
      <c r="E5050" s="68" t="s">
        <v>16151</v>
      </c>
      <c r="F5050" s="68" t="s">
        <v>16192</v>
      </c>
      <c r="G5050" s="68" t="s">
        <v>16193</v>
      </c>
      <c r="H5050" s="68">
        <v>49.359699999999997</v>
      </c>
      <c r="I5050" s="68">
        <v>26.933399999999999</v>
      </c>
      <c r="J5050" s="68">
        <v>1150</v>
      </c>
      <c r="K5050" s="68">
        <v>2</v>
      </c>
      <c r="L5050" s="68">
        <f>COUNTIFS(Aéroports!$C$2:$C$5193,Aéroports!$C5050,Aéroports!$D$2:$D$5193,Aéroports!$D5050)</f>
        <v>1</v>
      </c>
      <c r="M5050" s="68" t="str">
        <f>IF(AND(Formulaire!$H$15=Aéroports!$E5050,--ISNUMBER(IFERROR(SEARCH(Formulaire!$H$16,$C5050,1),""))=1),MAX(M$1:M5049)+1,"")</f>
        <v/>
      </c>
      <c r="N5050" s="68" t="str">
        <f>IF(AND(Formulaire!$H$21=Aéroports!$E5050,--ISNUMBER(IFERROR(SEARCH(Formulaire!$H$22,$C5050,1),""))=1),MAX(N$1:N5049)+1,"")</f>
        <v/>
      </c>
      <c r="O5050" s="68" t="str">
        <f>IF(AND(Formulaire!$H$27=Aéroports!$E5050,--ISNUMBER(IFERROR(SEARCH(Formulaire!$H$28,$C5050,1),""))=1),MAX(O$1:O5049)+1,"")</f>
        <v/>
      </c>
      <c r="Q5050" s="91" t="str">
        <f>IFERROR(INDEX($C$2:$C$5193,MATCH(ROWS(M$2:M5050),M$2:M$5193,0)),"")</f>
        <v/>
      </c>
      <c r="R5050" s="70" t="str">
        <f>IFERROR(INDEX($C$2:$C$5193,MATCH(ROWS(N$2:N5050),N$2:N$5193,0)),"")</f>
        <v/>
      </c>
      <c r="S5050" s="92" t="str">
        <f>IFERROR(INDEX($C$2:$C$5193,MATCH(ROWS(O$2:O5050),O$2:O$5193,0)),"")</f>
        <v/>
      </c>
    </row>
    <row r="5051" spans="1:19" x14ac:dyDescent="0.25">
      <c r="A5051" s="69">
        <v>2939</v>
      </c>
      <c r="B5051" s="69" t="s">
        <v>16201</v>
      </c>
      <c r="C5051" s="69" t="s">
        <v>16195</v>
      </c>
      <c r="D5051" s="69" t="s">
        <v>16151</v>
      </c>
      <c r="E5051" s="69" t="s">
        <v>16151</v>
      </c>
      <c r="F5051" s="69" t="s">
        <v>16202</v>
      </c>
      <c r="G5051" s="69" t="s">
        <v>16203</v>
      </c>
      <c r="H5051" s="69">
        <v>50.344999999999999</v>
      </c>
      <c r="I5051" s="69">
        <v>30.8947</v>
      </c>
      <c r="J5051" s="69">
        <v>427</v>
      </c>
      <c r="K5051" s="69">
        <v>2</v>
      </c>
      <c r="L5051" s="69">
        <f>COUNTIFS(Aéroports!$C$2:$C$5193,Aéroports!$C5051,Aéroports!$D$2:$D$5193,Aéroports!$D5051)</f>
        <v>1</v>
      </c>
      <c r="M5051" s="69" t="str">
        <f>IF(AND(Formulaire!$H$15=Aéroports!$E5051,--ISNUMBER(IFERROR(SEARCH(Formulaire!$H$16,$C5051,1),""))=1),MAX(M$1:M5050)+1,"")</f>
        <v/>
      </c>
      <c r="N5051" s="69" t="str">
        <f>IF(AND(Formulaire!$H$21=Aéroports!$E5051,--ISNUMBER(IFERROR(SEARCH(Formulaire!$H$22,$C5051,1),""))=1),MAX(N$1:N5050)+1,"")</f>
        <v/>
      </c>
      <c r="O5051" s="69" t="str">
        <f>IF(AND(Formulaire!$H$27=Aéroports!$E5051,--ISNUMBER(IFERROR(SEARCH(Formulaire!$H$28,$C5051,1),""))=1),MAX(O$1:O5050)+1,"")</f>
        <v/>
      </c>
      <c r="Q5051" s="91" t="str">
        <f>IFERROR(INDEX($C$2:$C$5193,MATCH(ROWS(M$2:M5051),M$2:M$5193,0)),"")</f>
        <v/>
      </c>
      <c r="R5051" s="70" t="str">
        <f>IFERROR(INDEX($C$2:$C$5193,MATCH(ROWS(N$2:N5051),N$2:N$5193,0)),"")</f>
        <v/>
      </c>
      <c r="S5051" s="92" t="str">
        <f>IFERROR(INDEX($C$2:$C$5193,MATCH(ROWS(O$2:O5051),O$2:O$5193,0)),"")</f>
        <v/>
      </c>
    </row>
    <row r="5052" spans="1:19" x14ac:dyDescent="0.25">
      <c r="A5052" s="68">
        <v>7854</v>
      </c>
      <c r="B5052" s="68" t="s">
        <v>16204</v>
      </c>
      <c r="C5052" s="68" t="s">
        <v>16205</v>
      </c>
      <c r="D5052" s="68" t="s">
        <v>16151</v>
      </c>
      <c r="E5052" s="68" t="s">
        <v>16151</v>
      </c>
      <c r="F5052" s="68" t="s">
        <v>16206</v>
      </c>
      <c r="G5052" s="68" t="s">
        <v>16207</v>
      </c>
      <c r="H5052" s="68">
        <v>48.5428</v>
      </c>
      <c r="I5052" s="68">
        <v>32.284999999999997</v>
      </c>
      <c r="J5052" s="68">
        <v>568</v>
      </c>
      <c r="K5052" s="68">
        <v>2</v>
      </c>
      <c r="L5052" s="68">
        <f>COUNTIFS(Aéroports!$C$2:$C$5193,Aéroports!$C5052,Aéroports!$D$2:$D$5193,Aéroports!$D5052)</f>
        <v>1</v>
      </c>
      <c r="M5052" s="68" t="str">
        <f>IF(AND(Formulaire!$H$15=Aéroports!$E5052,--ISNUMBER(IFERROR(SEARCH(Formulaire!$H$16,$C5052,1),""))=1),MAX(M$1:M5051)+1,"")</f>
        <v/>
      </c>
      <c r="N5052" s="68" t="str">
        <f>IF(AND(Formulaire!$H$21=Aéroports!$E5052,--ISNUMBER(IFERROR(SEARCH(Formulaire!$H$22,$C5052,1),""))=1),MAX(N$1:N5051)+1,"")</f>
        <v/>
      </c>
      <c r="O5052" s="68" t="str">
        <f>IF(AND(Formulaire!$H$27=Aéroports!$E5052,--ISNUMBER(IFERROR(SEARCH(Formulaire!$H$28,$C5052,1),""))=1),MAX(O$1:O5051)+1,"")</f>
        <v/>
      </c>
      <c r="Q5052" s="91" t="str">
        <f>IFERROR(INDEX($C$2:$C$5193,MATCH(ROWS(M$2:M5052),M$2:M$5193,0)),"")</f>
        <v/>
      </c>
      <c r="R5052" s="70" t="str">
        <f>IFERROR(INDEX($C$2:$C$5193,MATCH(ROWS(N$2:N5052),N$2:N$5193,0)),"")</f>
        <v/>
      </c>
      <c r="S5052" s="92" t="str">
        <f>IFERROR(INDEX($C$2:$C$5193,MATCH(ROWS(O$2:O5052),O$2:O$5193,0)),"")</f>
        <v/>
      </c>
    </row>
    <row r="5053" spans="1:19" x14ac:dyDescent="0.25">
      <c r="A5053" s="69">
        <v>10069</v>
      </c>
      <c r="B5053" s="69" t="s">
        <v>16208</v>
      </c>
      <c r="C5053" s="69" t="s">
        <v>16209</v>
      </c>
      <c r="D5053" s="69" t="s">
        <v>16151</v>
      </c>
      <c r="E5053" s="69" t="s">
        <v>16151</v>
      </c>
      <c r="F5053" s="69" t="s">
        <v>16210</v>
      </c>
      <c r="G5053" s="69" t="s">
        <v>16211</v>
      </c>
      <c r="H5053" s="69">
        <v>48.705599999999997</v>
      </c>
      <c r="I5053" s="69">
        <v>37.628900000000002</v>
      </c>
      <c r="J5053" s="69">
        <v>646</v>
      </c>
      <c r="K5053" s="69">
        <v>2</v>
      </c>
      <c r="L5053" s="69">
        <f>COUNTIFS(Aéroports!$C$2:$C$5193,Aéroports!$C5053,Aéroports!$D$2:$D$5193,Aéroports!$D5053)</f>
        <v>1</v>
      </c>
      <c r="M5053" s="69" t="str">
        <f>IF(AND(Formulaire!$H$15=Aéroports!$E5053,--ISNUMBER(IFERROR(SEARCH(Formulaire!$H$16,$C5053,1),""))=1),MAX(M$1:M5052)+1,"")</f>
        <v/>
      </c>
      <c r="N5053" s="69" t="str">
        <f>IF(AND(Formulaire!$H$21=Aéroports!$E5053,--ISNUMBER(IFERROR(SEARCH(Formulaire!$H$22,$C5053,1),""))=1),MAX(N$1:N5052)+1,"")</f>
        <v/>
      </c>
      <c r="O5053" s="69" t="str">
        <f>IF(AND(Formulaire!$H$27=Aéroports!$E5053,--ISNUMBER(IFERROR(SEARCH(Formulaire!$H$28,$C5053,1),""))=1),MAX(O$1:O5052)+1,"")</f>
        <v/>
      </c>
      <c r="Q5053" s="91" t="str">
        <f>IFERROR(INDEX($C$2:$C$5193,MATCH(ROWS(M$2:M5053),M$2:M$5193,0)),"")</f>
        <v/>
      </c>
      <c r="R5053" s="70" t="str">
        <f>IFERROR(INDEX($C$2:$C$5193,MATCH(ROWS(N$2:N5053),N$2:N$5193,0)),"")</f>
        <v/>
      </c>
      <c r="S5053" s="92" t="str">
        <f>IFERROR(INDEX($C$2:$C$5193,MATCH(ROWS(O$2:O5053),O$2:O$5193,0)),"")</f>
        <v/>
      </c>
    </row>
    <row r="5054" spans="1:19" x14ac:dyDescent="0.25">
      <c r="A5054" s="68">
        <v>6104</v>
      </c>
      <c r="B5054" s="68" t="s">
        <v>16212</v>
      </c>
      <c r="C5054" s="68" t="s">
        <v>16213</v>
      </c>
      <c r="D5054" s="68" t="s">
        <v>16151</v>
      </c>
      <c r="E5054" s="68" t="s">
        <v>16151</v>
      </c>
      <c r="F5054" s="68" t="s">
        <v>16214</v>
      </c>
      <c r="G5054" s="68" t="s">
        <v>16215</v>
      </c>
      <c r="H5054" s="68">
        <v>48.043300000000002</v>
      </c>
      <c r="I5054" s="68">
        <v>33.21</v>
      </c>
      <c r="J5054" s="68">
        <v>408</v>
      </c>
      <c r="K5054" s="68">
        <v>2</v>
      </c>
      <c r="L5054" s="68">
        <f>COUNTIFS(Aéroports!$C$2:$C$5193,Aéroports!$C5054,Aéroports!$D$2:$D$5193,Aéroports!$D5054)</f>
        <v>1</v>
      </c>
      <c r="M5054" s="68" t="str">
        <f>IF(AND(Formulaire!$H$15=Aéroports!$E5054,--ISNUMBER(IFERROR(SEARCH(Formulaire!$H$16,$C5054,1),""))=1),MAX(M$1:M5053)+1,"")</f>
        <v/>
      </c>
      <c r="N5054" s="68" t="str">
        <f>IF(AND(Formulaire!$H$21=Aéroports!$E5054,--ISNUMBER(IFERROR(SEARCH(Formulaire!$H$22,$C5054,1),""))=1),MAX(N$1:N5053)+1,"")</f>
        <v/>
      </c>
      <c r="O5054" s="68" t="str">
        <f>IF(AND(Formulaire!$H$27=Aéroports!$E5054,--ISNUMBER(IFERROR(SEARCH(Formulaire!$H$28,$C5054,1),""))=1),MAX(O$1:O5053)+1,"")</f>
        <v/>
      </c>
      <c r="Q5054" s="91" t="str">
        <f>IFERROR(INDEX($C$2:$C$5193,MATCH(ROWS(M$2:M5054),M$2:M$5193,0)),"")</f>
        <v/>
      </c>
      <c r="R5054" s="70" t="str">
        <f>IFERROR(INDEX($C$2:$C$5193,MATCH(ROWS(N$2:N5054),N$2:N$5193,0)),"")</f>
        <v/>
      </c>
      <c r="S5054" s="92" t="str">
        <f>IFERROR(INDEX($C$2:$C$5193,MATCH(ROWS(O$2:O5054),O$2:O$5193,0)),"")</f>
        <v/>
      </c>
    </row>
    <row r="5055" spans="1:19" x14ac:dyDescent="0.25">
      <c r="A5055" s="69">
        <v>6102</v>
      </c>
      <c r="B5055" s="69" t="s">
        <v>16216</v>
      </c>
      <c r="C5055" s="69" t="s">
        <v>16217</v>
      </c>
      <c r="D5055" s="69" t="s">
        <v>16151</v>
      </c>
      <c r="E5055" s="69" t="s">
        <v>16151</v>
      </c>
      <c r="F5055" s="69" t="s">
        <v>16218</v>
      </c>
      <c r="G5055" s="69" t="s">
        <v>16219</v>
      </c>
      <c r="H5055" s="69">
        <v>48.417400000000001</v>
      </c>
      <c r="I5055" s="69">
        <v>39.374099999999999</v>
      </c>
      <c r="J5055" s="69">
        <v>636</v>
      </c>
      <c r="K5055" s="69">
        <v>2</v>
      </c>
      <c r="L5055" s="69">
        <f>COUNTIFS(Aéroports!$C$2:$C$5193,Aéroports!$C5055,Aéroports!$D$2:$D$5193,Aéroports!$D5055)</f>
        <v>1</v>
      </c>
      <c r="M5055" s="69" t="str">
        <f>IF(AND(Formulaire!$H$15=Aéroports!$E5055,--ISNUMBER(IFERROR(SEARCH(Formulaire!$H$16,$C5055,1),""))=1),MAX(M$1:M5054)+1,"")</f>
        <v/>
      </c>
      <c r="N5055" s="69" t="str">
        <f>IF(AND(Formulaire!$H$21=Aéroports!$E5055,--ISNUMBER(IFERROR(SEARCH(Formulaire!$H$22,$C5055,1),""))=1),MAX(N$1:N5054)+1,"")</f>
        <v/>
      </c>
      <c r="O5055" s="69" t="str">
        <f>IF(AND(Formulaire!$H$27=Aéroports!$E5055,--ISNUMBER(IFERROR(SEARCH(Formulaire!$H$28,$C5055,1),""))=1),MAX(O$1:O5054)+1,"")</f>
        <v/>
      </c>
      <c r="Q5055" s="91" t="str">
        <f>IFERROR(INDEX($C$2:$C$5193,MATCH(ROWS(M$2:M5055),M$2:M$5193,0)),"")</f>
        <v/>
      </c>
      <c r="R5055" s="70" t="str">
        <f>IFERROR(INDEX($C$2:$C$5193,MATCH(ROWS(N$2:N5055),N$2:N$5193,0)),"")</f>
        <v/>
      </c>
      <c r="S5055" s="92" t="str">
        <f>IFERROR(INDEX($C$2:$C$5193,MATCH(ROWS(O$2:O5055),O$2:O$5193,0)),"")</f>
        <v/>
      </c>
    </row>
    <row r="5056" spans="1:19" x14ac:dyDescent="0.25">
      <c r="A5056" s="68">
        <v>6905</v>
      </c>
      <c r="B5056" s="68" t="s">
        <v>16220</v>
      </c>
      <c r="C5056" s="68" t="s">
        <v>16221</v>
      </c>
      <c r="D5056" s="68" t="s">
        <v>16151</v>
      </c>
      <c r="E5056" s="68" t="s">
        <v>16151</v>
      </c>
      <c r="F5056" s="68" t="s">
        <v>16222</v>
      </c>
      <c r="G5056" s="68" t="s">
        <v>16223</v>
      </c>
      <c r="H5056" s="68">
        <v>50.67841</v>
      </c>
      <c r="I5056" s="68">
        <v>25.487169999999999</v>
      </c>
      <c r="J5056" s="68">
        <v>774</v>
      </c>
      <c r="K5056" s="68">
        <v>2</v>
      </c>
      <c r="L5056" s="68">
        <f>COUNTIFS(Aéroports!$C$2:$C$5193,Aéroports!$C5056,Aéroports!$D$2:$D$5193,Aéroports!$D5056)</f>
        <v>1</v>
      </c>
      <c r="M5056" s="68" t="str">
        <f>IF(AND(Formulaire!$H$15=Aéroports!$E5056,--ISNUMBER(IFERROR(SEARCH(Formulaire!$H$16,$C5056,1),""))=1),MAX(M$1:M5055)+1,"")</f>
        <v/>
      </c>
      <c r="N5056" s="68" t="str">
        <f>IF(AND(Formulaire!$H$21=Aéroports!$E5056,--ISNUMBER(IFERROR(SEARCH(Formulaire!$H$22,$C5056,1),""))=1),MAX(N$1:N5055)+1,"")</f>
        <v/>
      </c>
      <c r="O5056" s="68" t="str">
        <f>IF(AND(Formulaire!$H$27=Aéroports!$E5056,--ISNUMBER(IFERROR(SEARCH(Formulaire!$H$28,$C5056,1),""))=1),MAX(O$1:O5055)+1,"")</f>
        <v/>
      </c>
      <c r="Q5056" s="91" t="str">
        <f>IFERROR(INDEX($C$2:$C$5193,MATCH(ROWS(M$2:M5056),M$2:M$5193,0)),"")</f>
        <v/>
      </c>
      <c r="R5056" s="70" t="str">
        <f>IFERROR(INDEX($C$2:$C$5193,MATCH(ROWS(N$2:N5056),N$2:N$5193,0)),"")</f>
        <v/>
      </c>
      <c r="S5056" s="92" t="str">
        <f>IFERROR(INDEX($C$2:$C$5193,MATCH(ROWS(O$2:O5056),O$2:O$5193,0)),"")</f>
        <v/>
      </c>
    </row>
    <row r="5057" spans="1:19" x14ac:dyDescent="0.25">
      <c r="A5057" s="69">
        <v>2945</v>
      </c>
      <c r="B5057" s="69" t="s">
        <v>16224</v>
      </c>
      <c r="C5057" s="69" t="s">
        <v>16225</v>
      </c>
      <c r="D5057" s="69" t="s">
        <v>16151</v>
      </c>
      <c r="E5057" s="69" t="s">
        <v>16151</v>
      </c>
      <c r="F5057" s="69" t="s">
        <v>16226</v>
      </c>
      <c r="G5057" s="69" t="s">
        <v>16227</v>
      </c>
      <c r="H5057" s="69">
        <v>49.8125</v>
      </c>
      <c r="I5057" s="69">
        <v>23.956099999999999</v>
      </c>
      <c r="J5057" s="69">
        <v>1071</v>
      </c>
      <c r="K5057" s="69">
        <v>2</v>
      </c>
      <c r="L5057" s="69">
        <f>COUNTIFS(Aéroports!$C$2:$C$5193,Aéroports!$C5057,Aéroports!$D$2:$D$5193,Aéroports!$D5057)</f>
        <v>1</v>
      </c>
      <c r="M5057" s="69" t="str">
        <f>IF(AND(Formulaire!$H$15=Aéroports!$E5057,--ISNUMBER(IFERROR(SEARCH(Formulaire!$H$16,$C5057,1),""))=1),MAX(M$1:M5056)+1,"")</f>
        <v/>
      </c>
      <c r="N5057" s="69" t="str">
        <f>IF(AND(Formulaire!$H$21=Aéroports!$E5057,--ISNUMBER(IFERROR(SEARCH(Formulaire!$H$22,$C5057,1),""))=1),MAX(N$1:N5056)+1,"")</f>
        <v/>
      </c>
      <c r="O5057" s="69" t="str">
        <f>IF(AND(Formulaire!$H$27=Aéroports!$E5057,--ISNUMBER(IFERROR(SEARCH(Formulaire!$H$28,$C5057,1),""))=1),MAX(O$1:O5056)+1,"")</f>
        <v/>
      </c>
      <c r="Q5057" s="91" t="str">
        <f>IFERROR(INDEX($C$2:$C$5193,MATCH(ROWS(M$2:M5057),M$2:M$5193,0)),"")</f>
        <v/>
      </c>
      <c r="R5057" s="70" t="str">
        <f>IFERROR(INDEX($C$2:$C$5193,MATCH(ROWS(N$2:N5057),N$2:N$5193,0)),"")</f>
        <v/>
      </c>
      <c r="S5057" s="92" t="str">
        <f>IFERROR(INDEX($C$2:$C$5193,MATCH(ROWS(O$2:O5057),O$2:O$5193,0)),"")</f>
        <v/>
      </c>
    </row>
    <row r="5058" spans="1:19" x14ac:dyDescent="0.25">
      <c r="A5058" s="68">
        <v>6101</v>
      </c>
      <c r="B5058" s="68" t="s">
        <v>16228</v>
      </c>
      <c r="C5058" s="68" t="s">
        <v>16229</v>
      </c>
      <c r="D5058" s="68" t="s">
        <v>16151</v>
      </c>
      <c r="E5058" s="68" t="s">
        <v>16151</v>
      </c>
      <c r="F5058" s="68" t="s">
        <v>16230</v>
      </c>
      <c r="G5058" s="68" t="s">
        <v>16231</v>
      </c>
      <c r="H5058" s="68">
        <v>47.076099999999997</v>
      </c>
      <c r="I5058" s="68">
        <v>37.449599999999997</v>
      </c>
      <c r="J5058" s="68">
        <v>251</v>
      </c>
      <c r="K5058" s="68">
        <v>2</v>
      </c>
      <c r="L5058" s="68">
        <f>COUNTIFS(Aéroports!$C$2:$C$5193,Aéroports!$C5058,Aéroports!$D$2:$D$5193,Aéroports!$D5058)</f>
        <v>1</v>
      </c>
      <c r="M5058" s="68" t="str">
        <f>IF(AND(Formulaire!$H$15=Aéroports!$E5058,--ISNUMBER(IFERROR(SEARCH(Formulaire!$H$16,$C5058,1),""))=1),MAX(M$1:M5057)+1,"")</f>
        <v/>
      </c>
      <c r="N5058" s="68" t="str">
        <f>IF(AND(Formulaire!$H$21=Aéroports!$E5058,--ISNUMBER(IFERROR(SEARCH(Formulaire!$H$22,$C5058,1),""))=1),MAX(N$1:N5057)+1,"")</f>
        <v/>
      </c>
      <c r="O5058" s="68" t="str">
        <f>IF(AND(Formulaire!$H$27=Aéroports!$E5058,--ISNUMBER(IFERROR(SEARCH(Formulaire!$H$28,$C5058,1),""))=1),MAX(O$1:O5057)+1,"")</f>
        <v/>
      </c>
      <c r="Q5058" s="91" t="str">
        <f>IFERROR(INDEX($C$2:$C$5193,MATCH(ROWS(M$2:M5058),M$2:M$5193,0)),"")</f>
        <v/>
      </c>
      <c r="R5058" s="70" t="str">
        <f>IFERROR(INDEX($C$2:$C$5193,MATCH(ROWS(N$2:N5058),N$2:N$5193,0)),"")</f>
        <v/>
      </c>
      <c r="S5058" s="92" t="str">
        <f>IFERROR(INDEX($C$2:$C$5193,MATCH(ROWS(O$2:O5058),O$2:O$5193,0)),"")</f>
        <v/>
      </c>
    </row>
    <row r="5059" spans="1:19" x14ac:dyDescent="0.25">
      <c r="A5059" s="69">
        <v>6990</v>
      </c>
      <c r="B5059" s="69" t="s">
        <v>16232</v>
      </c>
      <c r="C5059" s="69" t="s">
        <v>16233</v>
      </c>
      <c r="D5059" s="69" t="s">
        <v>16151</v>
      </c>
      <c r="E5059" s="69" t="s">
        <v>16151</v>
      </c>
      <c r="F5059" s="69" t="s">
        <v>16234</v>
      </c>
      <c r="G5059" s="69" t="s">
        <v>16235</v>
      </c>
      <c r="H5059" s="69">
        <v>47.057899999999997</v>
      </c>
      <c r="I5059" s="69">
        <v>31.919799999999999</v>
      </c>
      <c r="J5059" s="69">
        <v>184</v>
      </c>
      <c r="K5059" s="69">
        <v>2</v>
      </c>
      <c r="L5059" s="69">
        <f>COUNTIFS(Aéroports!$C$2:$C$5193,Aéroports!$C5059,Aéroports!$D$2:$D$5193,Aéroports!$D5059)</f>
        <v>1</v>
      </c>
      <c r="M5059" s="69" t="str">
        <f>IF(AND(Formulaire!$H$15=Aéroports!$E5059,--ISNUMBER(IFERROR(SEARCH(Formulaire!$H$16,$C5059,1),""))=1),MAX(M$1:M5058)+1,"")</f>
        <v/>
      </c>
      <c r="N5059" s="69" t="str">
        <f>IF(AND(Formulaire!$H$21=Aéroports!$E5059,--ISNUMBER(IFERROR(SEARCH(Formulaire!$H$22,$C5059,1),""))=1),MAX(N$1:N5058)+1,"")</f>
        <v/>
      </c>
      <c r="O5059" s="69" t="str">
        <f>IF(AND(Formulaire!$H$27=Aéroports!$E5059,--ISNUMBER(IFERROR(SEARCH(Formulaire!$H$28,$C5059,1),""))=1),MAX(O$1:O5058)+1,"")</f>
        <v/>
      </c>
      <c r="Q5059" s="91" t="str">
        <f>IFERROR(INDEX($C$2:$C$5193,MATCH(ROWS(M$2:M5059),M$2:M$5193,0)),"")</f>
        <v/>
      </c>
      <c r="R5059" s="70" t="str">
        <f>IFERROR(INDEX($C$2:$C$5193,MATCH(ROWS(N$2:N5059),N$2:N$5193,0)),"")</f>
        <v/>
      </c>
      <c r="S5059" s="92" t="str">
        <f>IFERROR(INDEX($C$2:$C$5193,MATCH(ROWS(O$2:O5059),O$2:O$5193,0)),"")</f>
        <v/>
      </c>
    </row>
    <row r="5060" spans="1:19" x14ac:dyDescent="0.25">
      <c r="A5060" s="68">
        <v>2947</v>
      </c>
      <c r="B5060" s="68" t="s">
        <v>16236</v>
      </c>
      <c r="C5060" s="68" t="s">
        <v>16237</v>
      </c>
      <c r="D5060" s="68" t="s">
        <v>16151</v>
      </c>
      <c r="E5060" s="68" t="s">
        <v>16151</v>
      </c>
      <c r="F5060" s="68" t="s">
        <v>16238</v>
      </c>
      <c r="G5060" s="68" t="s">
        <v>16239</v>
      </c>
      <c r="H5060" s="68">
        <v>46.4268</v>
      </c>
      <c r="I5060" s="68">
        <v>30.676500000000001</v>
      </c>
      <c r="J5060" s="68">
        <v>172</v>
      </c>
      <c r="K5060" s="68">
        <v>2</v>
      </c>
      <c r="L5060" s="68">
        <f>COUNTIFS(Aéroports!$C$2:$C$5193,Aéroports!$C5060,Aéroports!$D$2:$D$5193,Aéroports!$D5060)</f>
        <v>1</v>
      </c>
      <c r="M5060" s="68" t="str">
        <f>IF(AND(Formulaire!$H$15=Aéroports!$E5060,--ISNUMBER(IFERROR(SEARCH(Formulaire!$H$16,$C5060,1),""))=1),MAX(M$1:M5059)+1,"")</f>
        <v/>
      </c>
      <c r="N5060" s="68" t="str">
        <f>IF(AND(Formulaire!$H$21=Aéroports!$E5060,--ISNUMBER(IFERROR(SEARCH(Formulaire!$H$22,$C5060,1),""))=1),MAX(N$1:N5059)+1,"")</f>
        <v/>
      </c>
      <c r="O5060" s="68" t="str">
        <f>IF(AND(Formulaire!$H$27=Aéroports!$E5060,--ISNUMBER(IFERROR(SEARCH(Formulaire!$H$28,$C5060,1),""))=1),MAX(O$1:O5059)+1,"")</f>
        <v/>
      </c>
      <c r="Q5060" s="91" t="str">
        <f>IFERROR(INDEX($C$2:$C$5193,MATCH(ROWS(M$2:M5060),M$2:M$5193,0)),"")</f>
        <v/>
      </c>
      <c r="R5060" s="70" t="str">
        <f>IFERROR(INDEX($C$2:$C$5193,MATCH(ROWS(N$2:N5060),N$2:N$5193,0)),"")</f>
        <v/>
      </c>
      <c r="S5060" s="92" t="str">
        <f>IFERROR(INDEX($C$2:$C$5193,MATCH(ROWS(O$2:O5060),O$2:O$5193,0)),"")</f>
        <v/>
      </c>
    </row>
    <row r="5061" spans="1:19" x14ac:dyDescent="0.25">
      <c r="A5061" s="69">
        <v>8328</v>
      </c>
      <c r="B5061" s="69" t="s">
        <v>16240</v>
      </c>
      <c r="C5061" s="69" t="s">
        <v>16241</v>
      </c>
      <c r="D5061" s="69" t="s">
        <v>16151</v>
      </c>
      <c r="E5061" s="69" t="s">
        <v>16151</v>
      </c>
      <c r="F5061" s="69" t="s">
        <v>16242</v>
      </c>
      <c r="G5061" s="69" t="s">
        <v>16243</v>
      </c>
      <c r="H5061" s="69">
        <v>49.568600000000004</v>
      </c>
      <c r="I5061" s="69">
        <v>34.397199999999998</v>
      </c>
      <c r="J5061" s="69">
        <v>505</v>
      </c>
      <c r="K5061" s="69">
        <v>2</v>
      </c>
      <c r="L5061" s="69">
        <f>COUNTIFS(Aéroports!$C$2:$C$5193,Aéroports!$C5061,Aéroports!$D$2:$D$5193,Aéroports!$D5061)</f>
        <v>1</v>
      </c>
      <c r="M5061" s="69" t="str">
        <f>IF(AND(Formulaire!$H$15=Aéroports!$E5061,--ISNUMBER(IFERROR(SEARCH(Formulaire!$H$16,$C5061,1),""))=1),MAX(M$1:M5060)+1,"")</f>
        <v/>
      </c>
      <c r="N5061" s="69" t="str">
        <f>IF(AND(Formulaire!$H$21=Aéroports!$E5061,--ISNUMBER(IFERROR(SEARCH(Formulaire!$H$22,$C5061,1),""))=1),MAX(N$1:N5060)+1,"")</f>
        <v/>
      </c>
      <c r="O5061" s="69" t="str">
        <f>IF(AND(Formulaire!$H$27=Aéroports!$E5061,--ISNUMBER(IFERROR(SEARCH(Formulaire!$H$28,$C5061,1),""))=1),MAX(O$1:O5060)+1,"")</f>
        <v/>
      </c>
      <c r="Q5061" s="91" t="str">
        <f>IFERROR(INDEX($C$2:$C$5193,MATCH(ROWS(M$2:M5061),M$2:M$5193,0)),"")</f>
        <v/>
      </c>
      <c r="R5061" s="70" t="str">
        <f>IFERROR(INDEX($C$2:$C$5193,MATCH(ROWS(N$2:N5061),N$2:N$5193,0)),"")</f>
        <v/>
      </c>
      <c r="S5061" s="92" t="str">
        <f>IFERROR(INDEX($C$2:$C$5193,MATCH(ROWS(O$2:O5061),O$2:O$5193,0)),"")</f>
        <v/>
      </c>
    </row>
    <row r="5062" spans="1:19" x14ac:dyDescent="0.25">
      <c r="A5062" s="68">
        <v>6108</v>
      </c>
      <c r="B5062" s="68" t="s">
        <v>16244</v>
      </c>
      <c r="C5062" s="68" t="s">
        <v>16245</v>
      </c>
      <c r="D5062" s="68" t="s">
        <v>16151</v>
      </c>
      <c r="E5062" s="68" t="s">
        <v>16151</v>
      </c>
      <c r="F5062" s="68" t="s">
        <v>16246</v>
      </c>
      <c r="G5062" s="68" t="s">
        <v>16247</v>
      </c>
      <c r="H5062" s="68">
        <v>50.607100000000003</v>
      </c>
      <c r="I5062" s="68">
        <v>26.1416</v>
      </c>
      <c r="J5062" s="68">
        <v>755</v>
      </c>
      <c r="K5062" s="68">
        <v>2</v>
      </c>
      <c r="L5062" s="68">
        <f>COUNTIFS(Aéroports!$C$2:$C$5193,Aéroports!$C5062,Aéroports!$D$2:$D$5193,Aéroports!$D5062)</f>
        <v>1</v>
      </c>
      <c r="M5062" s="68" t="str">
        <f>IF(AND(Formulaire!$H$15=Aéroports!$E5062,--ISNUMBER(IFERROR(SEARCH(Formulaire!$H$16,$C5062,1),""))=1),MAX(M$1:M5061)+1,"")</f>
        <v/>
      </c>
      <c r="N5062" s="68" t="str">
        <f>IF(AND(Formulaire!$H$21=Aéroports!$E5062,--ISNUMBER(IFERROR(SEARCH(Formulaire!$H$22,$C5062,1),""))=1),MAX(N$1:N5061)+1,"")</f>
        <v/>
      </c>
      <c r="O5062" s="68" t="str">
        <f>IF(AND(Formulaire!$H$27=Aéroports!$E5062,--ISNUMBER(IFERROR(SEARCH(Formulaire!$H$28,$C5062,1),""))=1),MAX(O$1:O5061)+1,"")</f>
        <v/>
      </c>
      <c r="Q5062" s="91" t="str">
        <f>IFERROR(INDEX($C$2:$C$5193,MATCH(ROWS(M$2:M5062),M$2:M$5193,0)),"")</f>
        <v/>
      </c>
      <c r="R5062" s="70" t="str">
        <f>IFERROR(INDEX($C$2:$C$5193,MATCH(ROWS(N$2:N5062),N$2:N$5193,0)),"")</f>
        <v/>
      </c>
      <c r="S5062" s="92" t="str">
        <f>IFERROR(INDEX($C$2:$C$5193,MATCH(ROWS(O$2:O5062),O$2:O$5193,0)),"")</f>
        <v/>
      </c>
    </row>
    <row r="5063" spans="1:19" x14ac:dyDescent="0.25">
      <c r="A5063" s="69">
        <v>7863</v>
      </c>
      <c r="B5063" s="69" t="s">
        <v>16248</v>
      </c>
      <c r="C5063" s="69" t="s">
        <v>16249</v>
      </c>
      <c r="D5063" s="69" t="s">
        <v>16151</v>
      </c>
      <c r="E5063" s="69" t="s">
        <v>16151</v>
      </c>
      <c r="F5063" s="69" t="s">
        <v>16250</v>
      </c>
      <c r="G5063" s="69" t="s">
        <v>16251</v>
      </c>
      <c r="H5063" s="69">
        <v>44.689</v>
      </c>
      <c r="I5063" s="69">
        <v>33.570999999999998</v>
      </c>
      <c r="J5063" s="69">
        <v>344</v>
      </c>
      <c r="K5063" s="69">
        <v>3</v>
      </c>
      <c r="L5063" s="69">
        <f>COUNTIFS(Aéroports!$C$2:$C$5193,Aéroports!$C5063,Aéroports!$D$2:$D$5193,Aéroports!$D5063)</f>
        <v>1</v>
      </c>
      <c r="M5063" s="69" t="str">
        <f>IF(AND(Formulaire!$H$15=Aéroports!$E5063,--ISNUMBER(IFERROR(SEARCH(Formulaire!$H$16,$C5063,1),""))=1),MAX(M$1:M5062)+1,"")</f>
        <v/>
      </c>
      <c r="N5063" s="69" t="str">
        <f>IF(AND(Formulaire!$H$21=Aéroports!$E5063,--ISNUMBER(IFERROR(SEARCH(Formulaire!$H$22,$C5063,1),""))=1),MAX(N$1:N5062)+1,"")</f>
        <v/>
      </c>
      <c r="O5063" s="69" t="str">
        <f>IF(AND(Formulaire!$H$27=Aéroports!$E5063,--ISNUMBER(IFERROR(SEARCH(Formulaire!$H$28,$C5063,1),""))=1),MAX(O$1:O5062)+1,"")</f>
        <v/>
      </c>
      <c r="Q5063" s="91" t="str">
        <f>IFERROR(INDEX($C$2:$C$5193,MATCH(ROWS(M$2:M5063),M$2:M$5193,0)),"")</f>
        <v/>
      </c>
      <c r="R5063" s="70" t="str">
        <f>IFERROR(INDEX($C$2:$C$5193,MATCH(ROWS(N$2:N5063),N$2:N$5193,0)),"")</f>
        <v/>
      </c>
      <c r="S5063" s="92" t="str">
        <f>IFERROR(INDEX($C$2:$C$5193,MATCH(ROWS(O$2:O5063),O$2:O$5193,0)),"")</f>
        <v/>
      </c>
    </row>
    <row r="5064" spans="1:19" x14ac:dyDescent="0.25">
      <c r="A5064" s="68">
        <v>2942</v>
      </c>
      <c r="B5064" s="68" t="s">
        <v>16252</v>
      </c>
      <c r="C5064" s="68" t="s">
        <v>16253</v>
      </c>
      <c r="D5064" s="68" t="s">
        <v>16151</v>
      </c>
      <c r="E5064" s="68" t="s">
        <v>16151</v>
      </c>
      <c r="F5064" s="68" t="s">
        <v>16254</v>
      </c>
      <c r="G5064" s="68" t="s">
        <v>16255</v>
      </c>
      <c r="H5064" s="68">
        <v>45.052199999999999</v>
      </c>
      <c r="I5064" s="68">
        <v>33.975099999999998</v>
      </c>
      <c r="J5064" s="68">
        <v>639</v>
      </c>
      <c r="K5064" s="68">
        <v>3</v>
      </c>
      <c r="L5064" s="68">
        <f>COUNTIFS(Aéroports!$C$2:$C$5193,Aéroports!$C5064,Aéroports!$D$2:$D$5193,Aéroports!$D5064)</f>
        <v>1</v>
      </c>
      <c r="M5064" s="68" t="str">
        <f>IF(AND(Formulaire!$H$15=Aéroports!$E5064,--ISNUMBER(IFERROR(SEARCH(Formulaire!$H$16,$C5064,1),""))=1),MAX(M$1:M5063)+1,"")</f>
        <v/>
      </c>
      <c r="N5064" s="68" t="str">
        <f>IF(AND(Formulaire!$H$21=Aéroports!$E5064,--ISNUMBER(IFERROR(SEARCH(Formulaire!$H$22,$C5064,1),""))=1),MAX(N$1:N5063)+1,"")</f>
        <v/>
      </c>
      <c r="O5064" s="68" t="str">
        <f>IF(AND(Formulaire!$H$27=Aéroports!$E5064,--ISNUMBER(IFERROR(SEARCH(Formulaire!$H$28,$C5064,1),""))=1),MAX(O$1:O5063)+1,"")</f>
        <v/>
      </c>
      <c r="Q5064" s="91" t="str">
        <f>IFERROR(INDEX($C$2:$C$5193,MATCH(ROWS(M$2:M5064),M$2:M$5193,0)),"")</f>
        <v/>
      </c>
      <c r="R5064" s="70" t="str">
        <f>IFERROR(INDEX($C$2:$C$5193,MATCH(ROWS(N$2:N5064),N$2:N$5193,0)),"")</f>
        <v/>
      </c>
      <c r="S5064" s="92" t="str">
        <f>IFERROR(INDEX($C$2:$C$5193,MATCH(ROWS(O$2:O5064),O$2:O$5193,0)),"")</f>
        <v/>
      </c>
    </row>
    <row r="5065" spans="1:19" x14ac:dyDescent="0.25">
      <c r="A5065" s="69">
        <v>6907</v>
      </c>
      <c r="B5065" s="69" t="s">
        <v>16256</v>
      </c>
      <c r="C5065" s="69" t="s">
        <v>16257</v>
      </c>
      <c r="D5065" s="69" t="s">
        <v>16151</v>
      </c>
      <c r="E5065" s="69" t="s">
        <v>16151</v>
      </c>
      <c r="F5065" s="69" t="s">
        <v>16258</v>
      </c>
      <c r="G5065" s="69" t="s">
        <v>16259</v>
      </c>
      <c r="H5065" s="69">
        <v>49.5242</v>
      </c>
      <c r="I5065" s="69">
        <v>25.700099999999999</v>
      </c>
      <c r="J5065" s="69">
        <v>1072</v>
      </c>
      <c r="K5065" s="69">
        <v>2</v>
      </c>
      <c r="L5065" s="69">
        <f>COUNTIFS(Aéroports!$C$2:$C$5193,Aéroports!$C5065,Aéroports!$D$2:$D$5193,Aéroports!$D5065)</f>
        <v>1</v>
      </c>
      <c r="M5065" s="69" t="str">
        <f>IF(AND(Formulaire!$H$15=Aéroports!$E5065,--ISNUMBER(IFERROR(SEARCH(Formulaire!$H$16,$C5065,1),""))=1),MAX(M$1:M5064)+1,"")</f>
        <v/>
      </c>
      <c r="N5065" s="69" t="str">
        <f>IF(AND(Formulaire!$H$21=Aéroports!$E5065,--ISNUMBER(IFERROR(SEARCH(Formulaire!$H$22,$C5065,1),""))=1),MAX(N$1:N5064)+1,"")</f>
        <v/>
      </c>
      <c r="O5065" s="69" t="str">
        <f>IF(AND(Formulaire!$H$27=Aéroports!$E5065,--ISNUMBER(IFERROR(SEARCH(Formulaire!$H$28,$C5065,1),""))=1),MAX(O$1:O5064)+1,"")</f>
        <v/>
      </c>
      <c r="Q5065" s="91" t="str">
        <f>IFERROR(INDEX($C$2:$C$5193,MATCH(ROWS(M$2:M5065),M$2:M$5193,0)),"")</f>
        <v/>
      </c>
      <c r="R5065" s="70" t="str">
        <f>IFERROR(INDEX($C$2:$C$5193,MATCH(ROWS(N$2:N5065),N$2:N$5193,0)),"")</f>
        <v/>
      </c>
      <c r="S5065" s="92" t="str">
        <f>IFERROR(INDEX($C$2:$C$5193,MATCH(ROWS(O$2:O5065),O$2:O$5193,0)),"")</f>
        <v/>
      </c>
    </row>
    <row r="5066" spans="1:19" x14ac:dyDescent="0.25">
      <c r="A5066" s="68">
        <v>6109</v>
      </c>
      <c r="B5066" s="68" t="s">
        <v>16260</v>
      </c>
      <c r="C5066" s="68" t="s">
        <v>16261</v>
      </c>
      <c r="D5066" s="68" t="s">
        <v>16151</v>
      </c>
      <c r="E5066" s="68" t="s">
        <v>16151</v>
      </c>
      <c r="F5066" s="68" t="s">
        <v>16262</v>
      </c>
      <c r="G5066" s="68" t="s">
        <v>16263</v>
      </c>
      <c r="H5066" s="68">
        <v>48.634300000000003</v>
      </c>
      <c r="I5066" s="68">
        <v>22.263400000000001</v>
      </c>
      <c r="J5066" s="68">
        <v>383</v>
      </c>
      <c r="K5066" s="68">
        <v>2</v>
      </c>
      <c r="L5066" s="68">
        <f>COUNTIFS(Aéroports!$C$2:$C$5193,Aéroports!$C5066,Aéroports!$D$2:$D$5193,Aéroports!$D5066)</f>
        <v>1</v>
      </c>
      <c r="M5066" s="68" t="str">
        <f>IF(AND(Formulaire!$H$15=Aéroports!$E5066,--ISNUMBER(IFERROR(SEARCH(Formulaire!$H$16,$C5066,1),""))=1),MAX(M$1:M5065)+1,"")</f>
        <v/>
      </c>
      <c r="N5066" s="68" t="str">
        <f>IF(AND(Formulaire!$H$21=Aéroports!$E5066,--ISNUMBER(IFERROR(SEARCH(Formulaire!$H$22,$C5066,1),""))=1),MAX(N$1:N5065)+1,"")</f>
        <v/>
      </c>
      <c r="O5066" s="68" t="str">
        <f>IF(AND(Formulaire!$H$27=Aéroports!$E5066,--ISNUMBER(IFERROR(SEARCH(Formulaire!$H$28,$C5066,1),""))=1),MAX(O$1:O5065)+1,"")</f>
        <v/>
      </c>
      <c r="Q5066" s="91" t="str">
        <f>IFERROR(INDEX($C$2:$C$5193,MATCH(ROWS(M$2:M5066),M$2:M$5193,0)),"")</f>
        <v/>
      </c>
      <c r="R5066" s="70" t="str">
        <f>IFERROR(INDEX($C$2:$C$5193,MATCH(ROWS(N$2:N5066),N$2:N$5193,0)),"")</f>
        <v/>
      </c>
      <c r="S5066" s="92" t="str">
        <f>IFERROR(INDEX($C$2:$C$5193,MATCH(ROWS(O$2:O5066),O$2:O$5193,0)),"")</f>
        <v/>
      </c>
    </row>
    <row r="5067" spans="1:19" x14ac:dyDescent="0.25">
      <c r="A5067" s="69">
        <v>8209</v>
      </c>
      <c r="B5067" s="69" t="s">
        <v>16264</v>
      </c>
      <c r="C5067" s="69" t="s">
        <v>16265</v>
      </c>
      <c r="D5067" s="69" t="s">
        <v>16151</v>
      </c>
      <c r="E5067" s="69" t="s">
        <v>16151</v>
      </c>
      <c r="F5067" s="69" t="s">
        <v>16266</v>
      </c>
      <c r="G5067" s="69" t="s">
        <v>16267</v>
      </c>
      <c r="H5067" s="69">
        <v>49.242530000000002</v>
      </c>
      <c r="I5067" s="69">
        <v>28.613779999999998</v>
      </c>
      <c r="J5067" s="69">
        <v>961</v>
      </c>
      <c r="K5067" s="69">
        <v>2</v>
      </c>
      <c r="L5067" s="69">
        <f>COUNTIFS(Aéroports!$C$2:$C$5193,Aéroports!$C5067,Aéroports!$D$2:$D$5193,Aéroports!$D5067)</f>
        <v>1</v>
      </c>
      <c r="M5067" s="69" t="str">
        <f>IF(AND(Formulaire!$H$15=Aéroports!$E5067,--ISNUMBER(IFERROR(SEARCH(Formulaire!$H$16,$C5067,1),""))=1),MAX(M$1:M5066)+1,"")</f>
        <v/>
      </c>
      <c r="N5067" s="69" t="str">
        <f>IF(AND(Formulaire!$H$21=Aéroports!$E5067,--ISNUMBER(IFERROR(SEARCH(Formulaire!$H$22,$C5067,1),""))=1),MAX(N$1:N5066)+1,"")</f>
        <v/>
      </c>
      <c r="O5067" s="69" t="str">
        <f>IF(AND(Formulaire!$H$27=Aéroports!$E5067,--ISNUMBER(IFERROR(SEARCH(Formulaire!$H$28,$C5067,1),""))=1),MAX(O$1:O5066)+1,"")</f>
        <v/>
      </c>
      <c r="Q5067" s="91" t="str">
        <f>IFERROR(INDEX($C$2:$C$5193,MATCH(ROWS(M$2:M5067),M$2:M$5193,0)),"")</f>
        <v/>
      </c>
      <c r="R5067" s="70" t="str">
        <f>IFERROR(INDEX($C$2:$C$5193,MATCH(ROWS(N$2:N5067),N$2:N$5193,0)),"")</f>
        <v/>
      </c>
      <c r="S5067" s="92" t="str">
        <f>IFERROR(INDEX($C$2:$C$5193,MATCH(ROWS(O$2:O5067),O$2:O$5193,0)),"")</f>
        <v/>
      </c>
    </row>
    <row r="5068" spans="1:19" x14ac:dyDescent="0.25">
      <c r="A5068" s="68">
        <v>6103</v>
      </c>
      <c r="B5068" s="68" t="s">
        <v>16268</v>
      </c>
      <c r="C5068" s="68" t="s">
        <v>16269</v>
      </c>
      <c r="D5068" s="68" t="s">
        <v>16151</v>
      </c>
      <c r="E5068" s="68" t="s">
        <v>16151</v>
      </c>
      <c r="F5068" s="68" t="s">
        <v>16270</v>
      </c>
      <c r="G5068" s="68" t="s">
        <v>16271</v>
      </c>
      <c r="H5068" s="68">
        <v>47.866999999999997</v>
      </c>
      <c r="I5068" s="68">
        <v>35.3157</v>
      </c>
      <c r="J5068" s="68">
        <v>373</v>
      </c>
      <c r="K5068" s="68">
        <v>2</v>
      </c>
      <c r="L5068" s="68">
        <f>COUNTIFS(Aéroports!$C$2:$C$5193,Aéroports!$C5068,Aéroports!$D$2:$D$5193,Aéroports!$D5068)</f>
        <v>1</v>
      </c>
      <c r="M5068" s="68" t="str">
        <f>IF(AND(Formulaire!$H$15=Aéroports!$E5068,--ISNUMBER(IFERROR(SEARCH(Formulaire!$H$16,$C5068,1),""))=1),MAX(M$1:M5067)+1,"")</f>
        <v/>
      </c>
      <c r="N5068" s="68" t="str">
        <f>IF(AND(Formulaire!$H$21=Aéroports!$E5068,--ISNUMBER(IFERROR(SEARCH(Formulaire!$H$22,$C5068,1),""))=1),MAX(N$1:N5067)+1,"")</f>
        <v/>
      </c>
      <c r="O5068" s="68" t="str">
        <f>IF(AND(Formulaire!$H$27=Aéroports!$E5068,--ISNUMBER(IFERROR(SEARCH(Formulaire!$H$28,$C5068,1),""))=1),MAX(O$1:O5067)+1,"")</f>
        <v/>
      </c>
      <c r="Q5068" s="91" t="str">
        <f>IFERROR(INDEX($C$2:$C$5193,MATCH(ROWS(M$2:M5068),M$2:M$5193,0)),"")</f>
        <v/>
      </c>
      <c r="R5068" s="70" t="str">
        <f>IFERROR(INDEX($C$2:$C$5193,MATCH(ROWS(N$2:N5068),N$2:N$5193,0)),"")</f>
        <v/>
      </c>
      <c r="S5068" s="92" t="str">
        <f>IFERROR(INDEX($C$2:$C$5193,MATCH(ROWS(O$2:O5068),O$2:O$5193,0)),"")</f>
        <v/>
      </c>
    </row>
    <row r="5069" spans="1:19" x14ac:dyDescent="0.25">
      <c r="A5069" s="69">
        <v>8946</v>
      </c>
      <c r="B5069" s="69" t="s">
        <v>16272</v>
      </c>
      <c r="C5069" s="69" t="s">
        <v>16273</v>
      </c>
      <c r="D5069" s="69" t="s">
        <v>16151</v>
      </c>
      <c r="E5069" s="69" t="s">
        <v>16151</v>
      </c>
      <c r="F5069" s="69" t="s">
        <v>16274</v>
      </c>
      <c r="G5069" s="69" t="s">
        <v>16275</v>
      </c>
      <c r="H5069" s="69">
        <v>50.270560000000003</v>
      </c>
      <c r="I5069" s="69">
        <v>28.738610000000001</v>
      </c>
      <c r="J5069" s="69">
        <v>0</v>
      </c>
      <c r="K5069" s="69">
        <v>2</v>
      </c>
      <c r="L5069" s="69">
        <f>COUNTIFS(Aéroports!$C$2:$C$5193,Aéroports!$C5069,Aéroports!$D$2:$D$5193,Aéroports!$D5069)</f>
        <v>1</v>
      </c>
      <c r="M5069" s="69" t="str">
        <f>IF(AND(Formulaire!$H$15=Aéroports!$E5069,--ISNUMBER(IFERROR(SEARCH(Formulaire!$H$16,$C5069,1),""))=1),MAX(M$1:M5068)+1,"")</f>
        <v/>
      </c>
      <c r="N5069" s="69" t="str">
        <f>IF(AND(Formulaire!$H$21=Aéroports!$E5069,--ISNUMBER(IFERROR(SEARCH(Formulaire!$H$22,$C5069,1),""))=1),MAX(N$1:N5068)+1,"")</f>
        <v/>
      </c>
      <c r="O5069" s="69" t="str">
        <f>IF(AND(Formulaire!$H$27=Aéroports!$E5069,--ISNUMBER(IFERROR(SEARCH(Formulaire!$H$28,$C5069,1),""))=1),MAX(O$1:O5068)+1,"")</f>
        <v/>
      </c>
      <c r="Q5069" s="91" t="str">
        <f>IFERROR(INDEX($C$2:$C$5193,MATCH(ROWS(M$2:M5069),M$2:M$5193,0)),"")</f>
        <v/>
      </c>
      <c r="R5069" s="70" t="str">
        <f>IFERROR(INDEX($C$2:$C$5193,MATCH(ROWS(N$2:N5069),N$2:N$5193,0)),"")</f>
        <v/>
      </c>
      <c r="S5069" s="92" t="str">
        <f>IFERROR(INDEX($C$2:$C$5193,MATCH(ROWS(O$2:O5069),O$2:O$5193,0)),"")</f>
        <v/>
      </c>
    </row>
    <row r="5070" spans="1:19" x14ac:dyDescent="0.25">
      <c r="A5070" s="68">
        <v>11270</v>
      </c>
      <c r="B5070" s="68" t="s">
        <v>21771</v>
      </c>
      <c r="C5070" s="68" t="s">
        <v>21772</v>
      </c>
      <c r="D5070" s="68" t="s">
        <v>21773</v>
      </c>
      <c r="E5070" s="68" t="s">
        <v>21773</v>
      </c>
      <c r="F5070" s="68" t="s">
        <v>21774</v>
      </c>
      <c r="G5070" s="68" t="s">
        <v>21775</v>
      </c>
      <c r="H5070" s="68">
        <v>-30.400700000000001</v>
      </c>
      <c r="I5070" s="68">
        <v>-56.507899999999999</v>
      </c>
      <c r="J5070" s="68">
        <v>410</v>
      </c>
      <c r="K5070" s="68">
        <v>-3</v>
      </c>
      <c r="L5070" s="68">
        <f>COUNTIFS(Aéroports!$C$2:$C$5193,Aéroports!$C5070,Aéroports!$D$2:$D$5193,Aéroports!$D5070)</f>
        <v>1</v>
      </c>
      <c r="M5070" s="68" t="str">
        <f>IF(AND(Formulaire!$H$15=Aéroports!$E5070,--ISNUMBER(IFERROR(SEARCH(Formulaire!$H$16,$C5070,1),""))=1),MAX(M$1:M5069)+1,"")</f>
        <v/>
      </c>
      <c r="N5070" s="68" t="str">
        <f>IF(AND(Formulaire!$H$21=Aéroports!$E5070,--ISNUMBER(IFERROR(SEARCH(Formulaire!$H$22,$C5070,1),""))=1),MAX(N$1:N5069)+1,"")</f>
        <v/>
      </c>
      <c r="O5070" s="68" t="str">
        <f>IF(AND(Formulaire!$H$27=Aéroports!$E5070,--ISNUMBER(IFERROR(SEARCH(Formulaire!$H$28,$C5070,1),""))=1),MAX(O$1:O5069)+1,"")</f>
        <v/>
      </c>
      <c r="Q5070" s="91" t="str">
        <f>IFERROR(INDEX($C$2:$C$5193,MATCH(ROWS(M$2:M5070),M$2:M$5193,0)),"")</f>
        <v/>
      </c>
      <c r="R5070" s="70" t="str">
        <f>IFERROR(INDEX($C$2:$C$5193,MATCH(ROWS(N$2:N5070),N$2:N$5193,0)),"")</f>
        <v/>
      </c>
      <c r="S5070" s="92" t="str">
        <f>IFERROR(INDEX($C$2:$C$5193,MATCH(ROWS(O$2:O5070),O$2:O$5193,0)),"")</f>
        <v/>
      </c>
    </row>
    <row r="5071" spans="1:19" x14ac:dyDescent="0.25">
      <c r="A5071" s="69">
        <v>7123</v>
      </c>
      <c r="B5071" s="69" t="s">
        <v>21776</v>
      </c>
      <c r="C5071" s="69" t="s">
        <v>21777</v>
      </c>
      <c r="D5071" s="69" t="s">
        <v>21773</v>
      </c>
      <c r="E5071" s="69" t="s">
        <v>21773</v>
      </c>
      <c r="F5071" s="69" t="s">
        <v>21778</v>
      </c>
      <c r="G5071" s="69" t="s">
        <v>21779</v>
      </c>
      <c r="H5071" s="69">
        <v>-34.456400000000002</v>
      </c>
      <c r="I5071" s="69">
        <v>-57.770600000000002</v>
      </c>
      <c r="J5071" s="69">
        <v>66</v>
      </c>
      <c r="K5071" s="69">
        <v>-3</v>
      </c>
      <c r="L5071" s="69">
        <f>COUNTIFS(Aéroports!$C$2:$C$5193,Aéroports!$C5071,Aéroports!$D$2:$D$5193,Aéroports!$D5071)</f>
        <v>1</v>
      </c>
      <c r="M5071" s="69" t="str">
        <f>IF(AND(Formulaire!$H$15=Aéroports!$E5071,--ISNUMBER(IFERROR(SEARCH(Formulaire!$H$16,$C5071,1),""))=1),MAX(M$1:M5070)+1,"")</f>
        <v/>
      </c>
      <c r="N5071" s="69" t="str">
        <f>IF(AND(Formulaire!$H$21=Aéroports!$E5071,--ISNUMBER(IFERROR(SEARCH(Formulaire!$H$22,$C5071,1),""))=1),MAX(N$1:N5070)+1,"")</f>
        <v/>
      </c>
      <c r="O5071" s="69" t="str">
        <f>IF(AND(Formulaire!$H$27=Aéroports!$E5071,--ISNUMBER(IFERROR(SEARCH(Formulaire!$H$28,$C5071,1),""))=1),MAX(O$1:O5070)+1,"")</f>
        <v/>
      </c>
      <c r="Q5071" s="91" t="str">
        <f>IFERROR(INDEX($C$2:$C$5193,MATCH(ROWS(M$2:M5071),M$2:M$5193,0)),"")</f>
        <v/>
      </c>
      <c r="R5071" s="70" t="str">
        <f>IFERROR(INDEX($C$2:$C$5193,MATCH(ROWS(N$2:N5071),N$2:N$5193,0)),"")</f>
        <v/>
      </c>
      <c r="S5071" s="92" t="str">
        <f>IFERROR(INDEX($C$2:$C$5193,MATCH(ROWS(O$2:O5071),O$2:O$5193,0)),"")</f>
        <v/>
      </c>
    </row>
    <row r="5072" spans="1:19" x14ac:dyDescent="0.25">
      <c r="A5072" s="68">
        <v>6070</v>
      </c>
      <c r="B5072" s="68" t="s">
        <v>21780</v>
      </c>
      <c r="C5072" s="68" t="s">
        <v>21781</v>
      </c>
      <c r="D5072" s="68" t="s">
        <v>21773</v>
      </c>
      <c r="E5072" s="68" t="s">
        <v>21773</v>
      </c>
      <c r="F5072" s="68" t="s">
        <v>21782</v>
      </c>
      <c r="G5072" s="68" t="s">
        <v>21783</v>
      </c>
      <c r="H5072" s="68">
        <v>-34.917000000000002</v>
      </c>
      <c r="I5072" s="68">
        <v>-54.917000000000002</v>
      </c>
      <c r="J5072" s="68">
        <v>66</v>
      </c>
      <c r="K5072" s="68">
        <v>-3</v>
      </c>
      <c r="L5072" s="68">
        <f>COUNTIFS(Aéroports!$C$2:$C$5193,Aéroports!$C5072,Aéroports!$D$2:$D$5193,Aéroports!$D5072)</f>
        <v>1</v>
      </c>
      <c r="M5072" s="68" t="str">
        <f>IF(AND(Formulaire!$H$15=Aéroports!$E5072,--ISNUMBER(IFERROR(SEARCH(Formulaire!$H$16,$C5072,1),""))=1),MAX(M$1:M5071)+1,"")</f>
        <v/>
      </c>
      <c r="N5072" s="68" t="str">
        <f>IF(AND(Formulaire!$H$21=Aéroports!$E5072,--ISNUMBER(IFERROR(SEARCH(Formulaire!$H$22,$C5072,1),""))=1),MAX(N$1:N5071)+1,"")</f>
        <v/>
      </c>
      <c r="O5072" s="68" t="str">
        <f>IF(AND(Formulaire!$H$27=Aéroports!$E5072,--ISNUMBER(IFERROR(SEARCH(Formulaire!$H$28,$C5072,1),""))=1),MAX(O$1:O5071)+1,"")</f>
        <v/>
      </c>
      <c r="Q5072" s="91" t="str">
        <f>IFERROR(INDEX($C$2:$C$5193,MATCH(ROWS(M$2:M5072),M$2:M$5193,0)),"")</f>
        <v/>
      </c>
      <c r="R5072" s="70" t="str">
        <f>IFERROR(INDEX($C$2:$C$5193,MATCH(ROWS(N$2:N5072),N$2:N$5193,0)),"")</f>
        <v/>
      </c>
      <c r="S5072" s="92" t="str">
        <f>IFERROR(INDEX($C$2:$C$5193,MATCH(ROWS(O$2:O5072),O$2:O$5193,0)),"")</f>
        <v/>
      </c>
    </row>
    <row r="5073" spans="1:19" x14ac:dyDescent="0.25">
      <c r="A5073" s="69">
        <v>11268</v>
      </c>
      <c r="B5073" s="69" t="s">
        <v>21784</v>
      </c>
      <c r="C5073" s="69" t="s">
        <v>21785</v>
      </c>
      <c r="D5073" s="69" t="s">
        <v>21773</v>
      </c>
      <c r="E5073" s="69" t="s">
        <v>21773</v>
      </c>
      <c r="F5073" s="69" t="s">
        <v>21786</v>
      </c>
      <c r="G5073" s="69" t="s">
        <v>21787</v>
      </c>
      <c r="H5073" s="69">
        <v>-32.337899999999998</v>
      </c>
      <c r="I5073" s="69">
        <v>-54.216700000000003</v>
      </c>
      <c r="J5073" s="69">
        <v>364</v>
      </c>
      <c r="K5073" s="69">
        <v>-3</v>
      </c>
      <c r="L5073" s="69">
        <f>COUNTIFS(Aéroports!$C$2:$C$5193,Aéroports!$C5073,Aéroports!$D$2:$D$5193,Aéroports!$D5073)</f>
        <v>1</v>
      </c>
      <c r="M5073" s="69" t="str">
        <f>IF(AND(Formulaire!$H$15=Aéroports!$E5073,--ISNUMBER(IFERROR(SEARCH(Formulaire!$H$16,$C5073,1),""))=1),MAX(M$1:M5072)+1,"")</f>
        <v/>
      </c>
      <c r="N5073" s="69" t="str">
        <f>IF(AND(Formulaire!$H$21=Aéroports!$E5073,--ISNUMBER(IFERROR(SEARCH(Formulaire!$H$22,$C5073,1),""))=1),MAX(N$1:N5072)+1,"")</f>
        <v/>
      </c>
      <c r="O5073" s="69" t="str">
        <f>IF(AND(Formulaire!$H$27=Aéroports!$E5073,--ISNUMBER(IFERROR(SEARCH(Formulaire!$H$28,$C5073,1),""))=1),MAX(O$1:O5072)+1,"")</f>
        <v/>
      </c>
      <c r="Q5073" s="91" t="str">
        <f>IFERROR(INDEX($C$2:$C$5193,MATCH(ROWS(M$2:M5073),M$2:M$5193,0)),"")</f>
        <v/>
      </c>
      <c r="R5073" s="70" t="str">
        <f>IFERROR(INDEX($C$2:$C$5193,MATCH(ROWS(N$2:N5073),N$2:N$5193,0)),"")</f>
        <v/>
      </c>
      <c r="S5073" s="92" t="str">
        <f>IFERROR(INDEX($C$2:$C$5193,MATCH(ROWS(O$2:O5073),O$2:O$5193,0)),"")</f>
        <v/>
      </c>
    </row>
    <row r="5074" spans="1:19" x14ac:dyDescent="0.25">
      <c r="A5074" s="68">
        <v>2816</v>
      </c>
      <c r="B5074" s="68" t="s">
        <v>21788</v>
      </c>
      <c r="C5074" s="68" t="s">
        <v>21789</v>
      </c>
      <c r="D5074" s="68" t="s">
        <v>21773</v>
      </c>
      <c r="E5074" s="68" t="s">
        <v>21773</v>
      </c>
      <c r="F5074" s="68" t="s">
        <v>21790</v>
      </c>
      <c r="G5074" s="68" t="s">
        <v>21791</v>
      </c>
      <c r="H5074" s="68">
        <v>-34.8384</v>
      </c>
      <c r="I5074" s="68">
        <v>-56.030799999999999</v>
      </c>
      <c r="J5074" s="68">
        <v>105</v>
      </c>
      <c r="K5074" s="68">
        <v>-3</v>
      </c>
      <c r="L5074" s="68">
        <f>COUNTIFS(Aéroports!$C$2:$C$5193,Aéroports!$C5074,Aéroports!$D$2:$D$5193,Aéroports!$D5074)</f>
        <v>1</v>
      </c>
      <c r="M5074" s="68" t="str">
        <f>IF(AND(Formulaire!$H$15=Aéroports!$E5074,--ISNUMBER(IFERROR(SEARCH(Formulaire!$H$16,$C5074,1),""))=1),MAX(M$1:M5073)+1,"")</f>
        <v/>
      </c>
      <c r="N5074" s="68" t="str">
        <f>IF(AND(Formulaire!$H$21=Aéroports!$E5074,--ISNUMBER(IFERROR(SEARCH(Formulaire!$H$22,$C5074,1),""))=1),MAX(N$1:N5073)+1,"")</f>
        <v/>
      </c>
      <c r="O5074" s="68" t="str">
        <f>IF(AND(Formulaire!$H$27=Aéroports!$E5074,--ISNUMBER(IFERROR(SEARCH(Formulaire!$H$28,$C5074,1),""))=1),MAX(O$1:O5073)+1,"")</f>
        <v/>
      </c>
      <c r="Q5074" s="91" t="str">
        <f>IFERROR(INDEX($C$2:$C$5193,MATCH(ROWS(M$2:M5074),M$2:M$5193,0)),"")</f>
        <v/>
      </c>
      <c r="R5074" s="70" t="str">
        <f>IFERROR(INDEX($C$2:$C$5193,MATCH(ROWS(N$2:N5074),N$2:N$5193,0)),"")</f>
        <v/>
      </c>
      <c r="S5074" s="92" t="str">
        <f>IFERROR(INDEX($C$2:$C$5193,MATCH(ROWS(O$2:O5074),O$2:O$5193,0)),"")</f>
        <v/>
      </c>
    </row>
    <row r="5075" spans="1:19" x14ac:dyDescent="0.25">
      <c r="A5075" s="69">
        <v>11269</v>
      </c>
      <c r="B5075" s="69" t="s">
        <v>21792</v>
      </c>
      <c r="C5075" s="69" t="s">
        <v>21793</v>
      </c>
      <c r="D5075" s="69" t="s">
        <v>21773</v>
      </c>
      <c r="E5075" s="69" t="s">
        <v>21773</v>
      </c>
      <c r="F5075" s="69" t="s">
        <v>21794</v>
      </c>
      <c r="G5075" s="69" t="s">
        <v>21795</v>
      </c>
      <c r="H5075" s="69">
        <v>-32.363300000000002</v>
      </c>
      <c r="I5075" s="69">
        <v>-58.061900000000001</v>
      </c>
      <c r="J5075" s="69">
        <v>138</v>
      </c>
      <c r="K5075" s="69">
        <v>-3</v>
      </c>
      <c r="L5075" s="69">
        <f>COUNTIFS(Aéroports!$C$2:$C$5193,Aéroports!$C5075,Aéroports!$D$2:$D$5193,Aéroports!$D5075)</f>
        <v>1</v>
      </c>
      <c r="M5075" s="69" t="str">
        <f>IF(AND(Formulaire!$H$15=Aéroports!$E5075,--ISNUMBER(IFERROR(SEARCH(Formulaire!$H$16,$C5075,1),""))=1),MAX(M$1:M5074)+1,"")</f>
        <v/>
      </c>
      <c r="N5075" s="69" t="str">
        <f>IF(AND(Formulaire!$H$21=Aéroports!$E5075,--ISNUMBER(IFERROR(SEARCH(Formulaire!$H$22,$C5075,1),""))=1),MAX(N$1:N5074)+1,"")</f>
        <v/>
      </c>
      <c r="O5075" s="69" t="str">
        <f>IF(AND(Formulaire!$H$27=Aéroports!$E5075,--ISNUMBER(IFERROR(SEARCH(Formulaire!$H$28,$C5075,1),""))=1),MAX(O$1:O5074)+1,"")</f>
        <v/>
      </c>
      <c r="Q5075" s="91" t="str">
        <f>IFERROR(INDEX($C$2:$C$5193,MATCH(ROWS(M$2:M5075),M$2:M$5193,0)),"")</f>
        <v/>
      </c>
      <c r="R5075" s="70" t="str">
        <f>IFERROR(INDEX($C$2:$C$5193,MATCH(ROWS(N$2:N5075),N$2:N$5193,0)),"")</f>
        <v/>
      </c>
      <c r="S5075" s="92" t="str">
        <f>IFERROR(INDEX($C$2:$C$5193,MATCH(ROWS(O$2:O5075),O$2:O$5193,0)),"")</f>
        <v/>
      </c>
    </row>
    <row r="5076" spans="1:19" x14ac:dyDescent="0.25">
      <c r="A5076" s="68">
        <v>6777</v>
      </c>
      <c r="B5076" s="68" t="s">
        <v>21796</v>
      </c>
      <c r="C5076" s="68" t="s">
        <v>21797</v>
      </c>
      <c r="D5076" s="68" t="s">
        <v>21773</v>
      </c>
      <c r="E5076" s="68" t="s">
        <v>21773</v>
      </c>
      <c r="F5076" s="68" t="s">
        <v>21798</v>
      </c>
      <c r="G5076" s="68" t="s">
        <v>21799</v>
      </c>
      <c r="H5076" s="68">
        <v>-34.8551</v>
      </c>
      <c r="I5076" s="68">
        <v>-55.094299999999997</v>
      </c>
      <c r="J5076" s="68">
        <v>95</v>
      </c>
      <c r="K5076" s="68">
        <v>-3</v>
      </c>
      <c r="L5076" s="68">
        <f>COUNTIFS(Aéroports!$C$2:$C$5193,Aéroports!$C5076,Aéroports!$D$2:$D$5193,Aéroports!$D5076)</f>
        <v>1</v>
      </c>
      <c r="M5076" s="68" t="str">
        <f>IF(AND(Formulaire!$H$15=Aéroports!$E5076,--ISNUMBER(IFERROR(SEARCH(Formulaire!$H$16,$C5076,1),""))=1),MAX(M$1:M5075)+1,"")</f>
        <v/>
      </c>
      <c r="N5076" s="68" t="str">
        <f>IF(AND(Formulaire!$H$21=Aéroports!$E5076,--ISNUMBER(IFERROR(SEARCH(Formulaire!$H$22,$C5076,1),""))=1),MAX(N$1:N5075)+1,"")</f>
        <v/>
      </c>
      <c r="O5076" s="68" t="str">
        <f>IF(AND(Formulaire!$H$27=Aéroports!$E5076,--ISNUMBER(IFERROR(SEARCH(Formulaire!$H$28,$C5076,1),""))=1),MAX(O$1:O5075)+1,"")</f>
        <v/>
      </c>
      <c r="Q5076" s="91" t="str">
        <f>IFERROR(INDEX($C$2:$C$5193,MATCH(ROWS(M$2:M5076),M$2:M$5193,0)),"")</f>
        <v/>
      </c>
      <c r="R5076" s="70" t="str">
        <f>IFERROR(INDEX($C$2:$C$5193,MATCH(ROWS(N$2:N5076),N$2:N$5193,0)),"")</f>
        <v/>
      </c>
      <c r="S5076" s="92" t="str">
        <f>IFERROR(INDEX($C$2:$C$5193,MATCH(ROWS(O$2:O5076),O$2:O$5193,0)),"")</f>
        <v/>
      </c>
    </row>
    <row r="5077" spans="1:19" x14ac:dyDescent="0.25">
      <c r="A5077" s="69">
        <v>8236</v>
      </c>
      <c r="B5077" s="69" t="s">
        <v>21800</v>
      </c>
      <c r="C5077" s="69" t="s">
        <v>21801</v>
      </c>
      <c r="D5077" s="69" t="s">
        <v>21773</v>
      </c>
      <c r="E5077" s="69" t="s">
        <v>21773</v>
      </c>
      <c r="F5077" s="69" t="s">
        <v>21802</v>
      </c>
      <c r="G5077" s="69" t="s">
        <v>21803</v>
      </c>
      <c r="H5077" s="69">
        <v>-30.974599999999999</v>
      </c>
      <c r="I5077" s="69">
        <v>-55.476199999999999</v>
      </c>
      <c r="J5077" s="69">
        <v>712</v>
      </c>
      <c r="K5077" s="69">
        <v>-3</v>
      </c>
      <c r="L5077" s="69">
        <f>COUNTIFS(Aéroports!$C$2:$C$5193,Aéroports!$C5077,Aéroports!$D$2:$D$5193,Aéroports!$D5077)</f>
        <v>1</v>
      </c>
      <c r="M5077" s="69" t="str">
        <f>IF(AND(Formulaire!$H$15=Aéroports!$E5077,--ISNUMBER(IFERROR(SEARCH(Formulaire!$H$16,$C5077,1),""))=1),MAX(M$1:M5076)+1,"")</f>
        <v/>
      </c>
      <c r="N5077" s="69" t="str">
        <f>IF(AND(Formulaire!$H$21=Aéroports!$E5077,--ISNUMBER(IFERROR(SEARCH(Formulaire!$H$22,$C5077,1),""))=1),MAX(N$1:N5076)+1,"")</f>
        <v/>
      </c>
      <c r="O5077" s="69" t="str">
        <f>IF(AND(Formulaire!$H$27=Aéroports!$E5077,--ISNUMBER(IFERROR(SEARCH(Formulaire!$H$28,$C5077,1),""))=1),MAX(O$1:O5076)+1,"")</f>
        <v/>
      </c>
      <c r="Q5077" s="91" t="str">
        <f>IFERROR(INDEX($C$2:$C$5193,MATCH(ROWS(M$2:M5077),M$2:M$5193,0)),"")</f>
        <v/>
      </c>
      <c r="R5077" s="70" t="str">
        <f>IFERROR(INDEX($C$2:$C$5193,MATCH(ROWS(N$2:N5077),N$2:N$5193,0)),"")</f>
        <v/>
      </c>
      <c r="S5077" s="92" t="str">
        <f>IFERROR(INDEX($C$2:$C$5193,MATCH(ROWS(O$2:O5077),O$2:O$5193,0)),"")</f>
        <v/>
      </c>
    </row>
    <row r="5078" spans="1:19" x14ac:dyDescent="0.25">
      <c r="A5078" s="68">
        <v>2817</v>
      </c>
      <c r="B5078" s="68" t="s">
        <v>21804</v>
      </c>
      <c r="C5078" s="68" t="s">
        <v>21805</v>
      </c>
      <c r="D5078" s="68" t="s">
        <v>21773</v>
      </c>
      <c r="E5078" s="68" t="s">
        <v>21773</v>
      </c>
      <c r="F5078" s="68" t="s">
        <v>21806</v>
      </c>
      <c r="G5078" s="68" t="s">
        <v>21807</v>
      </c>
      <c r="H5078" s="68">
        <v>-31.438500000000001</v>
      </c>
      <c r="I5078" s="68">
        <v>-57.985300000000002</v>
      </c>
      <c r="J5078" s="68">
        <v>187</v>
      </c>
      <c r="K5078" s="68">
        <v>-3</v>
      </c>
      <c r="L5078" s="68">
        <f>COUNTIFS(Aéroports!$C$2:$C$5193,Aéroports!$C5078,Aéroports!$D$2:$D$5193,Aéroports!$D5078)</f>
        <v>1</v>
      </c>
      <c r="M5078" s="68" t="str">
        <f>IF(AND(Formulaire!$H$15=Aéroports!$E5078,--ISNUMBER(IFERROR(SEARCH(Formulaire!$H$16,$C5078,1),""))=1),MAX(M$1:M5077)+1,"")</f>
        <v/>
      </c>
      <c r="N5078" s="68" t="str">
        <f>IF(AND(Formulaire!$H$21=Aéroports!$E5078,--ISNUMBER(IFERROR(SEARCH(Formulaire!$H$22,$C5078,1),""))=1),MAX(N$1:N5077)+1,"")</f>
        <v/>
      </c>
      <c r="O5078" s="68" t="str">
        <f>IF(AND(Formulaire!$H$27=Aéroports!$E5078,--ISNUMBER(IFERROR(SEARCH(Formulaire!$H$28,$C5078,1),""))=1),MAX(O$1:O5077)+1,"")</f>
        <v/>
      </c>
      <c r="Q5078" s="91" t="str">
        <f>IFERROR(INDEX($C$2:$C$5193,MATCH(ROWS(M$2:M5078),M$2:M$5193,0)),"")</f>
        <v/>
      </c>
      <c r="R5078" s="70" t="str">
        <f>IFERROR(INDEX($C$2:$C$5193,MATCH(ROWS(N$2:N5078),N$2:N$5193,0)),"")</f>
        <v/>
      </c>
      <c r="S5078" s="92" t="str">
        <f>IFERROR(INDEX($C$2:$C$5193,MATCH(ROWS(O$2:O5078),O$2:O$5193,0)),"")</f>
        <v/>
      </c>
    </row>
    <row r="5079" spans="1:19" x14ac:dyDescent="0.25">
      <c r="A5079" s="69">
        <v>5893</v>
      </c>
      <c r="B5079" s="69" t="s">
        <v>21857</v>
      </c>
      <c r="C5079" s="69" t="s">
        <v>21858</v>
      </c>
      <c r="D5079" s="69" t="s">
        <v>21859</v>
      </c>
      <c r="E5079" s="69" t="s">
        <v>21859</v>
      </c>
      <c r="F5079" s="69" t="s">
        <v>21860</v>
      </c>
      <c r="G5079" s="69" t="s">
        <v>21861</v>
      </c>
      <c r="H5079" s="69">
        <v>-13.666</v>
      </c>
      <c r="I5079" s="69">
        <v>167.71199999999999</v>
      </c>
      <c r="J5079" s="69">
        <v>63</v>
      </c>
      <c r="K5079" s="69">
        <v>11</v>
      </c>
      <c r="L5079" s="69">
        <f>COUNTIFS(Aéroports!$C$2:$C$5193,Aéroports!$C5079,Aéroports!$D$2:$D$5193,Aéroports!$D5079)</f>
        <v>1</v>
      </c>
      <c r="M5079" s="69" t="str">
        <f>IF(AND(Formulaire!$H$15=Aéroports!$E5079,--ISNUMBER(IFERROR(SEARCH(Formulaire!$H$16,$C5079,1),""))=1),MAX(M$1:M5078)+1,"")</f>
        <v/>
      </c>
      <c r="N5079" s="69" t="str">
        <f>IF(AND(Formulaire!$H$21=Aéroports!$E5079,--ISNUMBER(IFERROR(SEARCH(Formulaire!$H$22,$C5079,1),""))=1),MAX(N$1:N5078)+1,"")</f>
        <v/>
      </c>
      <c r="O5079" s="69" t="str">
        <f>IF(AND(Formulaire!$H$27=Aéroports!$E5079,--ISNUMBER(IFERROR(SEARCH(Formulaire!$H$28,$C5079,1),""))=1),MAX(O$1:O5078)+1,"")</f>
        <v/>
      </c>
      <c r="Q5079" s="91" t="str">
        <f>IFERROR(INDEX($C$2:$C$5193,MATCH(ROWS(M$2:M5079),M$2:M$5193,0)),"")</f>
        <v/>
      </c>
      <c r="R5079" s="70" t="str">
        <f>IFERROR(INDEX($C$2:$C$5193,MATCH(ROWS(N$2:N5079),N$2:N$5193,0)),"")</f>
        <v/>
      </c>
      <c r="S5079" s="92" t="str">
        <f>IFERROR(INDEX($C$2:$C$5193,MATCH(ROWS(O$2:O5079),O$2:O$5193,0)),"")</f>
        <v/>
      </c>
    </row>
    <row r="5080" spans="1:19" x14ac:dyDescent="0.25">
      <c r="A5080" s="68">
        <v>5910</v>
      </c>
      <c r="B5080" s="68" t="s">
        <v>21862</v>
      </c>
      <c r="C5080" s="68" t="s">
        <v>21863</v>
      </c>
      <c r="D5080" s="68" t="s">
        <v>21859</v>
      </c>
      <c r="E5080" s="68" t="s">
        <v>21859</v>
      </c>
      <c r="F5080" s="68" t="s">
        <v>21864</v>
      </c>
      <c r="G5080" s="68" t="s">
        <v>21865</v>
      </c>
      <c r="H5080" s="68">
        <v>-16.329699999999999</v>
      </c>
      <c r="I5080" s="68">
        <v>168.30109999999999</v>
      </c>
      <c r="J5080" s="68">
        <v>170</v>
      </c>
      <c r="K5080" s="68">
        <v>11</v>
      </c>
      <c r="L5080" s="68">
        <f>COUNTIFS(Aéroports!$C$2:$C$5193,Aéroports!$C5080,Aéroports!$D$2:$D$5193,Aéroports!$D5080)</f>
        <v>1</v>
      </c>
      <c r="M5080" s="68" t="str">
        <f>IF(AND(Formulaire!$H$15=Aéroports!$E5080,--ISNUMBER(IFERROR(SEARCH(Formulaire!$H$16,$C5080,1),""))=1),MAX(M$1:M5079)+1,"")</f>
        <v/>
      </c>
      <c r="N5080" s="68" t="str">
        <f>IF(AND(Formulaire!$H$21=Aéroports!$E5080,--ISNUMBER(IFERROR(SEARCH(Formulaire!$H$22,$C5080,1),""))=1),MAX(N$1:N5079)+1,"")</f>
        <v/>
      </c>
      <c r="O5080" s="68" t="str">
        <f>IF(AND(Formulaire!$H$27=Aéroports!$E5080,--ISNUMBER(IFERROR(SEARCH(Formulaire!$H$28,$C5080,1),""))=1),MAX(O$1:O5079)+1,"")</f>
        <v/>
      </c>
      <c r="Q5080" s="91" t="str">
        <f>IFERROR(INDEX($C$2:$C$5193,MATCH(ROWS(M$2:M5080),M$2:M$5193,0)),"")</f>
        <v/>
      </c>
      <c r="R5080" s="70" t="str">
        <f>IFERROR(INDEX($C$2:$C$5193,MATCH(ROWS(N$2:N5080),N$2:N$5193,0)),"")</f>
        <v/>
      </c>
      <c r="S5080" s="92" t="str">
        <f>IFERROR(INDEX($C$2:$C$5193,MATCH(ROWS(O$2:O5080),O$2:O$5193,0)),"")</f>
        <v/>
      </c>
    </row>
    <row r="5081" spans="1:19" x14ac:dyDescent="0.25">
      <c r="A5081" s="69">
        <v>5914</v>
      </c>
      <c r="B5081" s="69" t="s">
        <v>21866</v>
      </c>
      <c r="C5081" s="69" t="s">
        <v>21867</v>
      </c>
      <c r="D5081" s="69" t="s">
        <v>21859</v>
      </c>
      <c r="E5081" s="69" t="s">
        <v>21859</v>
      </c>
      <c r="F5081" s="69" t="s">
        <v>21868</v>
      </c>
      <c r="G5081" s="69" t="s">
        <v>21869</v>
      </c>
      <c r="H5081" s="69">
        <v>-20.249199999999998</v>
      </c>
      <c r="I5081" s="69">
        <v>169.77099999999999</v>
      </c>
      <c r="J5081" s="69">
        <v>7</v>
      </c>
      <c r="K5081" s="69">
        <v>11</v>
      </c>
      <c r="L5081" s="69">
        <f>COUNTIFS(Aéroports!$C$2:$C$5193,Aéroports!$C5081,Aéroports!$D$2:$D$5193,Aéroports!$D5081)</f>
        <v>1</v>
      </c>
      <c r="M5081" s="69" t="str">
        <f>IF(AND(Formulaire!$H$15=Aéroports!$E5081,--ISNUMBER(IFERROR(SEARCH(Formulaire!$H$16,$C5081,1),""))=1),MAX(M$1:M5080)+1,"")</f>
        <v/>
      </c>
      <c r="N5081" s="69" t="str">
        <f>IF(AND(Formulaire!$H$21=Aéroports!$E5081,--ISNUMBER(IFERROR(SEARCH(Formulaire!$H$22,$C5081,1),""))=1),MAX(N$1:N5080)+1,"")</f>
        <v/>
      </c>
      <c r="O5081" s="69" t="str">
        <f>IF(AND(Formulaire!$H$27=Aéroports!$E5081,--ISNUMBER(IFERROR(SEARCH(Formulaire!$H$28,$C5081,1),""))=1),MAX(O$1:O5080)+1,"")</f>
        <v/>
      </c>
      <c r="Q5081" s="91" t="str">
        <f>IFERROR(INDEX($C$2:$C$5193,MATCH(ROWS(M$2:M5081),M$2:M$5193,0)),"")</f>
        <v/>
      </c>
      <c r="R5081" s="70" t="str">
        <f>IFERROR(INDEX($C$2:$C$5193,MATCH(ROWS(N$2:N5081),N$2:N$5193,0)),"")</f>
        <v/>
      </c>
      <c r="S5081" s="92" t="str">
        <f>IFERROR(INDEX($C$2:$C$5193,MATCH(ROWS(O$2:O5081),O$2:O$5193,0)),"")</f>
        <v/>
      </c>
    </row>
    <row r="5082" spans="1:19" x14ac:dyDescent="0.25">
      <c r="A5082" s="68">
        <v>5915</v>
      </c>
      <c r="B5082" s="68" t="s">
        <v>21870</v>
      </c>
      <c r="C5082" s="68" t="s">
        <v>21871</v>
      </c>
      <c r="D5082" s="68" t="s">
        <v>21859</v>
      </c>
      <c r="E5082" s="68" t="s">
        <v>21859</v>
      </c>
      <c r="F5082" s="68" t="s">
        <v>21872</v>
      </c>
      <c r="G5082" s="68" t="s">
        <v>21873</v>
      </c>
      <c r="H5082" s="68">
        <v>-19.2346</v>
      </c>
      <c r="I5082" s="68">
        <v>169.6009</v>
      </c>
      <c r="J5082" s="68">
        <v>69</v>
      </c>
      <c r="K5082" s="68">
        <v>11</v>
      </c>
      <c r="L5082" s="68">
        <f>COUNTIFS(Aéroports!$C$2:$C$5193,Aéroports!$C5082,Aéroports!$D$2:$D$5193,Aéroports!$D5082)</f>
        <v>1</v>
      </c>
      <c r="M5082" s="68" t="str">
        <f>IF(AND(Formulaire!$H$15=Aéroports!$E5082,--ISNUMBER(IFERROR(SEARCH(Formulaire!$H$16,$C5082,1),""))=1),MAX(M$1:M5081)+1,"")</f>
        <v/>
      </c>
      <c r="N5082" s="68" t="str">
        <f>IF(AND(Formulaire!$H$21=Aéroports!$E5082,--ISNUMBER(IFERROR(SEARCH(Formulaire!$H$22,$C5082,1),""))=1),MAX(N$1:N5081)+1,"")</f>
        <v/>
      </c>
      <c r="O5082" s="68" t="str">
        <f>IF(AND(Formulaire!$H$27=Aéroports!$E5082,--ISNUMBER(IFERROR(SEARCH(Formulaire!$H$28,$C5082,1),""))=1),MAX(O$1:O5081)+1,"")</f>
        <v/>
      </c>
      <c r="Q5082" s="91" t="str">
        <f>IFERROR(INDEX($C$2:$C$5193,MATCH(ROWS(M$2:M5082),M$2:M$5193,0)),"")</f>
        <v/>
      </c>
      <c r="R5082" s="70" t="str">
        <f>IFERROR(INDEX($C$2:$C$5193,MATCH(ROWS(N$2:N5082),N$2:N$5193,0)),"")</f>
        <v/>
      </c>
      <c r="S5082" s="92" t="str">
        <f>IFERROR(INDEX($C$2:$C$5193,MATCH(ROWS(O$2:O5082),O$2:O$5193,0)),"")</f>
        <v/>
      </c>
    </row>
    <row r="5083" spans="1:19" x14ac:dyDescent="0.25">
      <c r="A5083" s="69">
        <v>5897</v>
      </c>
      <c r="B5083" s="69" t="s">
        <v>21874</v>
      </c>
      <c r="C5083" s="69" t="s">
        <v>21875</v>
      </c>
      <c r="D5083" s="69" t="s">
        <v>21859</v>
      </c>
      <c r="E5083" s="69" t="s">
        <v>21859</v>
      </c>
      <c r="F5083" s="69" t="s">
        <v>21876</v>
      </c>
      <c r="G5083" s="69" t="s">
        <v>21877</v>
      </c>
      <c r="H5083" s="69">
        <v>-16.265000000000001</v>
      </c>
      <c r="I5083" s="69">
        <v>167.92400000000001</v>
      </c>
      <c r="J5083" s="69">
        <v>69</v>
      </c>
      <c r="K5083" s="69">
        <v>11</v>
      </c>
      <c r="L5083" s="69">
        <f>COUNTIFS(Aéroports!$C$2:$C$5193,Aéroports!$C5083,Aéroports!$D$2:$D$5193,Aéroports!$D5083)</f>
        <v>1</v>
      </c>
      <c r="M5083" s="69" t="str">
        <f>IF(AND(Formulaire!$H$15=Aéroports!$E5083,--ISNUMBER(IFERROR(SEARCH(Formulaire!$H$16,$C5083,1),""))=1),MAX(M$1:M5082)+1,"")</f>
        <v/>
      </c>
      <c r="N5083" s="69" t="str">
        <f>IF(AND(Formulaire!$H$21=Aéroports!$E5083,--ISNUMBER(IFERROR(SEARCH(Formulaire!$H$22,$C5083,1),""))=1),MAX(N$1:N5082)+1,"")</f>
        <v/>
      </c>
      <c r="O5083" s="69" t="str">
        <f>IF(AND(Formulaire!$H$27=Aéroports!$E5083,--ISNUMBER(IFERROR(SEARCH(Formulaire!$H$28,$C5083,1),""))=1),MAX(O$1:O5082)+1,"")</f>
        <v/>
      </c>
      <c r="Q5083" s="91" t="str">
        <f>IFERROR(INDEX($C$2:$C$5193,MATCH(ROWS(M$2:M5083),M$2:M$5193,0)),"")</f>
        <v/>
      </c>
      <c r="R5083" s="70" t="str">
        <f>IFERROR(INDEX($C$2:$C$5193,MATCH(ROWS(N$2:N5083),N$2:N$5193,0)),"")</f>
        <v/>
      </c>
      <c r="S5083" s="92" t="str">
        <f>IFERROR(INDEX($C$2:$C$5193,MATCH(ROWS(O$2:O5083),O$2:O$5193,0)),"")</f>
        <v/>
      </c>
    </row>
    <row r="5084" spans="1:19" x14ac:dyDescent="0.25">
      <c r="A5084" s="68">
        <v>5916</v>
      </c>
      <c r="B5084" s="68" t="s">
        <v>21878</v>
      </c>
      <c r="C5084" s="68" t="s">
        <v>21879</v>
      </c>
      <c r="D5084" s="68" t="s">
        <v>21859</v>
      </c>
      <c r="E5084" s="68" t="s">
        <v>21859</v>
      </c>
      <c r="F5084" s="68" t="s">
        <v>21880</v>
      </c>
      <c r="G5084" s="68" t="s">
        <v>21881</v>
      </c>
      <c r="H5084" s="68">
        <v>-18.769400000000001</v>
      </c>
      <c r="I5084" s="68">
        <v>169.001</v>
      </c>
      <c r="J5084" s="68">
        <v>630</v>
      </c>
      <c r="K5084" s="68">
        <v>11</v>
      </c>
      <c r="L5084" s="68">
        <f>COUNTIFS(Aéroports!$C$2:$C$5193,Aéroports!$C5084,Aéroports!$D$2:$D$5193,Aéroports!$D5084)</f>
        <v>1</v>
      </c>
      <c r="M5084" s="68" t="str">
        <f>IF(AND(Formulaire!$H$15=Aéroports!$E5084,--ISNUMBER(IFERROR(SEARCH(Formulaire!$H$16,$C5084,1),""))=1),MAX(M$1:M5083)+1,"")</f>
        <v/>
      </c>
      <c r="N5084" s="68" t="str">
        <f>IF(AND(Formulaire!$H$21=Aéroports!$E5084,--ISNUMBER(IFERROR(SEARCH(Formulaire!$H$22,$C5084,1),""))=1),MAX(N$1:N5083)+1,"")</f>
        <v/>
      </c>
      <c r="O5084" s="68" t="str">
        <f>IF(AND(Formulaire!$H$27=Aéroports!$E5084,--ISNUMBER(IFERROR(SEARCH(Formulaire!$H$28,$C5084,1),""))=1),MAX(O$1:O5083)+1,"")</f>
        <v/>
      </c>
      <c r="Q5084" s="91" t="str">
        <f>IFERROR(INDEX($C$2:$C$5193,MATCH(ROWS(M$2:M5084),M$2:M$5193,0)),"")</f>
        <v/>
      </c>
      <c r="R5084" s="70" t="str">
        <f>IFERROR(INDEX($C$2:$C$5193,MATCH(ROWS(N$2:N5084),N$2:N$5193,0)),"")</f>
        <v/>
      </c>
      <c r="S5084" s="92" t="str">
        <f>IFERROR(INDEX($C$2:$C$5193,MATCH(ROWS(O$2:O5084),O$2:O$5193,0)),"")</f>
        <v/>
      </c>
    </row>
    <row r="5085" spans="1:19" x14ac:dyDescent="0.25">
      <c r="A5085" s="69">
        <v>5917</v>
      </c>
      <c r="B5085" s="69" t="s">
        <v>21882</v>
      </c>
      <c r="C5085" s="69" t="s">
        <v>21883</v>
      </c>
      <c r="D5085" s="69" t="s">
        <v>21859</v>
      </c>
      <c r="E5085" s="69" t="s">
        <v>21859</v>
      </c>
      <c r="F5085" s="69" t="s">
        <v>21884</v>
      </c>
      <c r="G5085" s="69" t="s">
        <v>21885</v>
      </c>
      <c r="H5085" s="69">
        <v>-19.516400000000001</v>
      </c>
      <c r="I5085" s="69">
        <v>170.232</v>
      </c>
      <c r="J5085" s="69">
        <v>95</v>
      </c>
      <c r="K5085" s="69">
        <v>11</v>
      </c>
      <c r="L5085" s="69">
        <f>COUNTIFS(Aéroports!$C$2:$C$5193,Aéroports!$C5085,Aéroports!$D$2:$D$5193,Aéroports!$D5085)</f>
        <v>1</v>
      </c>
      <c r="M5085" s="69" t="str">
        <f>IF(AND(Formulaire!$H$15=Aéroports!$E5085,--ISNUMBER(IFERROR(SEARCH(Formulaire!$H$16,$C5085,1),""))=1),MAX(M$1:M5084)+1,"")</f>
        <v/>
      </c>
      <c r="N5085" s="69" t="str">
        <f>IF(AND(Formulaire!$H$21=Aéroports!$E5085,--ISNUMBER(IFERROR(SEARCH(Formulaire!$H$22,$C5085,1),""))=1),MAX(N$1:N5084)+1,"")</f>
        <v/>
      </c>
      <c r="O5085" s="69" t="str">
        <f>IF(AND(Formulaire!$H$27=Aéroports!$E5085,--ISNUMBER(IFERROR(SEARCH(Formulaire!$H$28,$C5085,1),""))=1),MAX(O$1:O5084)+1,"")</f>
        <v/>
      </c>
      <c r="Q5085" s="91" t="str">
        <f>IFERROR(INDEX($C$2:$C$5193,MATCH(ROWS(M$2:M5085),M$2:M$5193,0)),"")</f>
        <v/>
      </c>
      <c r="R5085" s="70" t="str">
        <f>IFERROR(INDEX($C$2:$C$5193,MATCH(ROWS(N$2:N5085),N$2:N$5193,0)),"")</f>
        <v/>
      </c>
      <c r="S5085" s="92" t="str">
        <f>IFERROR(INDEX($C$2:$C$5193,MATCH(ROWS(O$2:O5085),O$2:O$5193,0)),"")</f>
        <v/>
      </c>
    </row>
    <row r="5086" spans="1:19" x14ac:dyDescent="0.25">
      <c r="A5086" s="68">
        <v>5906</v>
      </c>
      <c r="B5086" s="68" t="s">
        <v>21886</v>
      </c>
      <c r="C5086" s="68" t="s">
        <v>21887</v>
      </c>
      <c r="D5086" s="68" t="s">
        <v>21859</v>
      </c>
      <c r="E5086" s="68" t="s">
        <v>21859</v>
      </c>
      <c r="F5086" s="68" t="s">
        <v>21888</v>
      </c>
      <c r="G5086" s="68" t="s">
        <v>21889</v>
      </c>
      <c r="H5086" s="68">
        <v>-14.2181</v>
      </c>
      <c r="I5086" s="68">
        <v>167.58699999999999</v>
      </c>
      <c r="J5086" s="68">
        <v>100</v>
      </c>
      <c r="K5086" s="68">
        <v>11</v>
      </c>
      <c r="L5086" s="68">
        <f>COUNTIFS(Aéroports!$C$2:$C$5193,Aéroports!$C5086,Aéroports!$D$2:$D$5193,Aéroports!$D5086)</f>
        <v>1</v>
      </c>
      <c r="M5086" s="68" t="str">
        <f>IF(AND(Formulaire!$H$15=Aéroports!$E5086,--ISNUMBER(IFERROR(SEARCH(Formulaire!$H$16,$C5086,1),""))=1),MAX(M$1:M5085)+1,"")</f>
        <v/>
      </c>
      <c r="N5086" s="68" t="str">
        <f>IF(AND(Formulaire!$H$21=Aéroports!$E5086,--ISNUMBER(IFERROR(SEARCH(Formulaire!$H$22,$C5086,1),""))=1),MAX(N$1:N5085)+1,"")</f>
        <v/>
      </c>
      <c r="O5086" s="68" t="str">
        <f>IF(AND(Formulaire!$H$27=Aéroports!$E5086,--ISNUMBER(IFERROR(SEARCH(Formulaire!$H$28,$C5086,1),""))=1),MAX(O$1:O5085)+1,"")</f>
        <v/>
      </c>
      <c r="Q5086" s="91" t="str">
        <f>IFERROR(INDEX($C$2:$C$5193,MATCH(ROWS(M$2:M5086),M$2:M$5193,0)),"")</f>
        <v/>
      </c>
      <c r="R5086" s="70" t="str">
        <f>IFERROR(INDEX($C$2:$C$5193,MATCH(ROWS(N$2:N5086),N$2:N$5193,0)),"")</f>
        <v/>
      </c>
      <c r="S5086" s="92" t="str">
        <f>IFERROR(INDEX($C$2:$C$5193,MATCH(ROWS(O$2:O5086),O$2:O$5193,0)),"")</f>
        <v/>
      </c>
    </row>
    <row r="5087" spans="1:19" x14ac:dyDescent="0.25">
      <c r="A5087" s="69">
        <v>5918</v>
      </c>
      <c r="B5087" s="69" t="s">
        <v>21890</v>
      </c>
      <c r="C5087" s="69" t="s">
        <v>21891</v>
      </c>
      <c r="D5087" s="69" t="s">
        <v>21859</v>
      </c>
      <c r="E5087" s="69" t="s">
        <v>21859</v>
      </c>
      <c r="F5087" s="69" t="s">
        <v>21892</v>
      </c>
      <c r="G5087" s="69" t="s">
        <v>21893</v>
      </c>
      <c r="H5087" s="69">
        <v>-18.856390000000001</v>
      </c>
      <c r="I5087" s="69">
        <v>169.2833</v>
      </c>
      <c r="J5087" s="69">
        <v>23</v>
      </c>
      <c r="K5087" s="69">
        <v>11</v>
      </c>
      <c r="L5087" s="69">
        <f>COUNTIFS(Aéroports!$C$2:$C$5193,Aéroports!$C5087,Aéroports!$D$2:$D$5193,Aéroports!$D5087)</f>
        <v>1</v>
      </c>
      <c r="M5087" s="69" t="str">
        <f>IF(AND(Formulaire!$H$15=Aéroports!$E5087,--ISNUMBER(IFERROR(SEARCH(Formulaire!$H$16,$C5087,1),""))=1),MAX(M$1:M5086)+1,"")</f>
        <v/>
      </c>
      <c r="N5087" s="69" t="str">
        <f>IF(AND(Formulaire!$H$21=Aéroports!$E5087,--ISNUMBER(IFERROR(SEARCH(Formulaire!$H$22,$C5087,1),""))=1),MAX(N$1:N5086)+1,"")</f>
        <v/>
      </c>
      <c r="O5087" s="69" t="str">
        <f>IF(AND(Formulaire!$H$27=Aéroports!$E5087,--ISNUMBER(IFERROR(SEARCH(Formulaire!$H$28,$C5087,1),""))=1),MAX(O$1:O5086)+1,"")</f>
        <v/>
      </c>
      <c r="Q5087" s="91" t="str">
        <f>IFERROR(INDEX($C$2:$C$5193,MATCH(ROWS(M$2:M5087),M$2:M$5193,0)),"")</f>
        <v/>
      </c>
      <c r="R5087" s="70" t="str">
        <f>IFERROR(INDEX($C$2:$C$5193,MATCH(ROWS(N$2:N5087),N$2:N$5193,0)),"")</f>
        <v/>
      </c>
      <c r="S5087" s="92" t="str">
        <f>IFERROR(INDEX($C$2:$C$5193,MATCH(ROWS(O$2:O5087),O$2:O$5193,0)),"")</f>
        <v/>
      </c>
    </row>
    <row r="5088" spans="1:19" x14ac:dyDescent="0.25">
      <c r="A5088" s="68">
        <v>5901</v>
      </c>
      <c r="B5088" s="68" t="s">
        <v>21894</v>
      </c>
      <c r="C5088" s="68" t="s">
        <v>21895</v>
      </c>
      <c r="D5088" s="68" t="s">
        <v>21859</v>
      </c>
      <c r="E5088" s="68" t="s">
        <v>21859</v>
      </c>
      <c r="F5088" s="68" t="s">
        <v>21896</v>
      </c>
      <c r="G5088" s="68" t="s">
        <v>21897</v>
      </c>
      <c r="H5088" s="68">
        <v>-16.454000000000001</v>
      </c>
      <c r="I5088" s="68">
        <v>167.82300000000001</v>
      </c>
      <c r="J5088" s="68">
        <v>7</v>
      </c>
      <c r="K5088" s="68">
        <v>11</v>
      </c>
      <c r="L5088" s="68">
        <f>COUNTIFS(Aéroports!$C$2:$C$5193,Aéroports!$C5088,Aéroports!$D$2:$D$5193,Aéroports!$D5088)</f>
        <v>1</v>
      </c>
      <c r="M5088" s="68" t="str">
        <f>IF(AND(Formulaire!$H$15=Aéroports!$E5088,--ISNUMBER(IFERROR(SEARCH(Formulaire!$H$16,$C5088,1),""))=1),MAX(M$1:M5087)+1,"")</f>
        <v/>
      </c>
      <c r="N5088" s="68" t="str">
        <f>IF(AND(Formulaire!$H$21=Aéroports!$E5088,--ISNUMBER(IFERROR(SEARCH(Formulaire!$H$22,$C5088,1),""))=1),MAX(N$1:N5087)+1,"")</f>
        <v/>
      </c>
      <c r="O5088" s="68" t="str">
        <f>IF(AND(Formulaire!$H$27=Aéroports!$E5088,--ISNUMBER(IFERROR(SEARCH(Formulaire!$H$28,$C5088,1),""))=1),MAX(O$1:O5087)+1,"")</f>
        <v/>
      </c>
      <c r="Q5088" s="91" t="str">
        <f>IFERROR(INDEX($C$2:$C$5193,MATCH(ROWS(M$2:M5088),M$2:M$5193,0)),"")</f>
        <v/>
      </c>
      <c r="R5088" s="70" t="str">
        <f>IFERROR(INDEX($C$2:$C$5193,MATCH(ROWS(N$2:N5088),N$2:N$5193,0)),"")</f>
        <v/>
      </c>
      <c r="S5088" s="92" t="str">
        <f>IFERROR(INDEX($C$2:$C$5193,MATCH(ROWS(O$2:O5088),O$2:O$5193,0)),"")</f>
        <v/>
      </c>
    </row>
    <row r="5089" spans="1:19" x14ac:dyDescent="0.25">
      <c r="A5089" s="69">
        <v>5902</v>
      </c>
      <c r="B5089" s="69" t="s">
        <v>21898</v>
      </c>
      <c r="C5089" s="69" t="s">
        <v>21899</v>
      </c>
      <c r="D5089" s="69" t="s">
        <v>21859</v>
      </c>
      <c r="E5089" s="69" t="s">
        <v>21859</v>
      </c>
      <c r="F5089" s="69" t="s">
        <v>21900</v>
      </c>
      <c r="G5089" s="69" t="s">
        <v>21901</v>
      </c>
      <c r="H5089" s="69">
        <v>-16.584199999999999</v>
      </c>
      <c r="I5089" s="69">
        <v>168.15899999999999</v>
      </c>
      <c r="J5089" s="69">
        <v>7</v>
      </c>
      <c r="K5089" s="69">
        <v>11</v>
      </c>
      <c r="L5089" s="69">
        <f>COUNTIFS(Aéroports!$C$2:$C$5193,Aéroports!$C5089,Aéroports!$D$2:$D$5193,Aéroports!$D5089)</f>
        <v>1</v>
      </c>
      <c r="M5089" s="69" t="str">
        <f>IF(AND(Formulaire!$H$15=Aéroports!$E5089,--ISNUMBER(IFERROR(SEARCH(Formulaire!$H$16,$C5089,1),""))=1),MAX(M$1:M5088)+1,"")</f>
        <v/>
      </c>
      <c r="N5089" s="69" t="str">
        <f>IF(AND(Formulaire!$H$21=Aéroports!$E5089,--ISNUMBER(IFERROR(SEARCH(Formulaire!$H$22,$C5089,1),""))=1),MAX(N$1:N5088)+1,"")</f>
        <v/>
      </c>
      <c r="O5089" s="69" t="str">
        <f>IF(AND(Formulaire!$H$27=Aéroports!$E5089,--ISNUMBER(IFERROR(SEARCH(Formulaire!$H$28,$C5089,1),""))=1),MAX(O$1:O5088)+1,"")</f>
        <v/>
      </c>
      <c r="Q5089" s="91" t="str">
        <f>IFERROR(INDEX($C$2:$C$5193,MATCH(ROWS(M$2:M5089),M$2:M$5193,0)),"")</f>
        <v/>
      </c>
      <c r="R5089" s="70" t="str">
        <f>IFERROR(INDEX($C$2:$C$5193,MATCH(ROWS(N$2:N5089),N$2:N$5193,0)),"")</f>
        <v/>
      </c>
      <c r="S5089" s="92" t="str">
        <f>IFERROR(INDEX($C$2:$C$5193,MATCH(ROWS(O$2:O5089),O$2:O$5193,0)),"")</f>
        <v/>
      </c>
    </row>
    <row r="5090" spans="1:19" x14ac:dyDescent="0.25">
      <c r="A5090" s="68">
        <v>5895</v>
      </c>
      <c r="B5090" s="68" t="s">
        <v>21902</v>
      </c>
      <c r="C5090" s="68" t="s">
        <v>21903</v>
      </c>
      <c r="D5090" s="68" t="s">
        <v>21859</v>
      </c>
      <c r="E5090" s="68" t="s">
        <v>21859</v>
      </c>
      <c r="F5090" s="68" t="s">
        <v>21904</v>
      </c>
      <c r="G5090" s="68" t="s">
        <v>21905</v>
      </c>
      <c r="H5090" s="68">
        <v>-13.327999999999999</v>
      </c>
      <c r="I5090" s="68">
        <v>166.63800000000001</v>
      </c>
      <c r="J5090" s="68">
        <v>75</v>
      </c>
      <c r="K5090" s="68">
        <v>11</v>
      </c>
      <c r="L5090" s="68">
        <f>COUNTIFS(Aéroports!$C$2:$C$5193,Aéroports!$C5090,Aéroports!$D$2:$D$5193,Aéroports!$D5090)</f>
        <v>1</v>
      </c>
      <c r="M5090" s="68" t="str">
        <f>IF(AND(Formulaire!$H$15=Aéroports!$E5090,--ISNUMBER(IFERROR(SEARCH(Formulaire!$H$16,$C5090,1),""))=1),MAX(M$1:M5089)+1,"")</f>
        <v/>
      </c>
      <c r="N5090" s="68" t="str">
        <f>IF(AND(Formulaire!$H$21=Aéroports!$E5090,--ISNUMBER(IFERROR(SEARCH(Formulaire!$H$22,$C5090,1),""))=1),MAX(N$1:N5089)+1,"")</f>
        <v/>
      </c>
      <c r="O5090" s="68" t="str">
        <f>IF(AND(Formulaire!$H$27=Aéroports!$E5090,--ISNUMBER(IFERROR(SEARCH(Formulaire!$H$28,$C5090,1),""))=1),MAX(O$1:O5089)+1,"")</f>
        <v/>
      </c>
      <c r="Q5090" s="91" t="str">
        <f>IFERROR(INDEX($C$2:$C$5193,MATCH(ROWS(M$2:M5090),M$2:M$5193,0)),"")</f>
        <v/>
      </c>
      <c r="R5090" s="70" t="str">
        <f>IFERROR(INDEX($C$2:$C$5193,MATCH(ROWS(N$2:N5090),N$2:N$5193,0)),"")</f>
        <v/>
      </c>
      <c r="S5090" s="92" t="str">
        <f>IFERROR(INDEX($C$2:$C$5193,MATCH(ROWS(O$2:O5090),O$2:O$5193,0)),"")</f>
        <v/>
      </c>
    </row>
    <row r="5091" spans="1:19" x14ac:dyDescent="0.25">
      <c r="A5091" s="69">
        <v>5898</v>
      </c>
      <c r="B5091" s="69" t="s">
        <v>21906</v>
      </c>
      <c r="C5091" s="69" t="s">
        <v>21907</v>
      </c>
      <c r="D5091" s="69" t="s">
        <v>21859</v>
      </c>
      <c r="E5091" s="69" t="s">
        <v>21859</v>
      </c>
      <c r="F5091" s="69" t="s">
        <v>21908</v>
      </c>
      <c r="G5091" s="69" t="s">
        <v>21909</v>
      </c>
      <c r="H5091" s="69">
        <v>-15.306699999999999</v>
      </c>
      <c r="I5091" s="69">
        <v>167.96700000000001</v>
      </c>
      <c r="J5091" s="69">
        <v>167</v>
      </c>
      <c r="K5091" s="69">
        <v>11</v>
      </c>
      <c r="L5091" s="69">
        <f>COUNTIFS(Aéroports!$C$2:$C$5193,Aéroports!$C5091,Aéroports!$D$2:$D$5193,Aéroports!$D5091)</f>
        <v>1</v>
      </c>
      <c r="M5091" s="69" t="str">
        <f>IF(AND(Formulaire!$H$15=Aéroports!$E5091,--ISNUMBER(IFERROR(SEARCH(Formulaire!$H$16,$C5091,1),""))=1),MAX(M$1:M5090)+1,"")</f>
        <v/>
      </c>
      <c r="N5091" s="69" t="str">
        <f>IF(AND(Formulaire!$H$21=Aéroports!$E5091,--ISNUMBER(IFERROR(SEARCH(Formulaire!$H$22,$C5091,1),""))=1),MAX(N$1:N5090)+1,"")</f>
        <v/>
      </c>
      <c r="O5091" s="69" t="str">
        <f>IF(AND(Formulaire!$H$27=Aéroports!$E5091,--ISNUMBER(IFERROR(SEARCH(Formulaire!$H$28,$C5091,1),""))=1),MAX(O$1:O5090)+1,"")</f>
        <v/>
      </c>
      <c r="Q5091" s="91" t="str">
        <f>IFERROR(INDEX($C$2:$C$5193,MATCH(ROWS(M$2:M5091),M$2:M$5193,0)),"")</f>
        <v/>
      </c>
      <c r="R5091" s="70" t="str">
        <f>IFERROR(INDEX($C$2:$C$5193,MATCH(ROWS(N$2:N5091),N$2:N$5193,0)),"")</f>
        <v/>
      </c>
      <c r="S5091" s="92" t="str">
        <f>IFERROR(INDEX($C$2:$C$5193,MATCH(ROWS(O$2:O5091),O$2:O$5193,0)),"")</f>
        <v/>
      </c>
    </row>
    <row r="5092" spans="1:19" x14ac:dyDescent="0.25">
      <c r="A5092" s="68">
        <v>5904</v>
      </c>
      <c r="B5092" s="68" t="s">
        <v>21910</v>
      </c>
      <c r="C5092" s="68" t="s">
        <v>21911</v>
      </c>
      <c r="D5092" s="68" t="s">
        <v>21859</v>
      </c>
      <c r="E5092" s="68" t="s">
        <v>21859</v>
      </c>
      <c r="F5092" s="68" t="s">
        <v>21912</v>
      </c>
      <c r="G5092" s="68" t="s">
        <v>21913</v>
      </c>
      <c r="H5092" s="68">
        <v>-15.865600000000001</v>
      </c>
      <c r="I5092" s="68">
        <v>168.172</v>
      </c>
      <c r="J5092" s="68">
        <v>43</v>
      </c>
      <c r="K5092" s="68">
        <v>11</v>
      </c>
      <c r="L5092" s="68">
        <f>COUNTIFS(Aéroports!$C$2:$C$5193,Aéroports!$C5092,Aéroports!$D$2:$D$5193,Aéroports!$D5092)</f>
        <v>1</v>
      </c>
      <c r="M5092" s="68" t="str">
        <f>IF(AND(Formulaire!$H$15=Aéroports!$E5092,--ISNUMBER(IFERROR(SEARCH(Formulaire!$H$16,$C5092,1),""))=1),MAX(M$1:M5091)+1,"")</f>
        <v/>
      </c>
      <c r="N5092" s="68" t="str">
        <f>IF(AND(Formulaire!$H$21=Aéroports!$E5092,--ISNUMBER(IFERROR(SEARCH(Formulaire!$H$22,$C5092,1),""))=1),MAX(N$1:N5091)+1,"")</f>
        <v/>
      </c>
      <c r="O5092" s="68" t="str">
        <f>IF(AND(Formulaire!$H$27=Aéroports!$E5092,--ISNUMBER(IFERROR(SEARCH(Formulaire!$H$28,$C5092,1),""))=1),MAX(O$1:O5091)+1,"")</f>
        <v/>
      </c>
      <c r="Q5092" s="91" t="str">
        <f>IFERROR(INDEX($C$2:$C$5193,MATCH(ROWS(M$2:M5092),M$2:M$5193,0)),"")</f>
        <v/>
      </c>
      <c r="R5092" s="70" t="str">
        <f>IFERROR(INDEX($C$2:$C$5193,MATCH(ROWS(N$2:N5092),N$2:N$5193,0)),"")</f>
        <v/>
      </c>
      <c r="S5092" s="92" t="str">
        <f>IFERROR(INDEX($C$2:$C$5193,MATCH(ROWS(O$2:O5092),O$2:O$5193,0)),"")</f>
        <v/>
      </c>
    </row>
    <row r="5093" spans="1:19" x14ac:dyDescent="0.25">
      <c r="A5093" s="69">
        <v>5903</v>
      </c>
      <c r="B5093" s="69" t="s">
        <v>21914</v>
      </c>
      <c r="C5093" s="69" t="s">
        <v>21915</v>
      </c>
      <c r="D5093" s="69" t="s">
        <v>21859</v>
      </c>
      <c r="E5093" s="69" t="s">
        <v>21859</v>
      </c>
      <c r="F5093" s="69" t="s">
        <v>21916</v>
      </c>
      <c r="G5093" s="69" t="s">
        <v>21917</v>
      </c>
      <c r="H5093" s="69">
        <v>-15</v>
      </c>
      <c r="I5093" s="69">
        <v>168.083</v>
      </c>
      <c r="J5093" s="69">
        <v>509</v>
      </c>
      <c r="K5093" s="69">
        <v>11</v>
      </c>
      <c r="L5093" s="69">
        <f>COUNTIFS(Aéroports!$C$2:$C$5193,Aéroports!$C5093,Aéroports!$D$2:$D$5193,Aéroports!$D5093)</f>
        <v>1</v>
      </c>
      <c r="M5093" s="69" t="str">
        <f>IF(AND(Formulaire!$H$15=Aéroports!$E5093,--ISNUMBER(IFERROR(SEARCH(Formulaire!$H$16,$C5093,1),""))=1),MAX(M$1:M5092)+1,"")</f>
        <v/>
      </c>
      <c r="N5093" s="69" t="str">
        <f>IF(AND(Formulaire!$H$21=Aéroports!$E5093,--ISNUMBER(IFERROR(SEARCH(Formulaire!$H$22,$C5093,1),""))=1),MAX(N$1:N5092)+1,"")</f>
        <v/>
      </c>
      <c r="O5093" s="69" t="str">
        <f>IF(AND(Formulaire!$H$27=Aéroports!$E5093,--ISNUMBER(IFERROR(SEARCH(Formulaire!$H$28,$C5093,1),""))=1),MAX(O$1:O5092)+1,"")</f>
        <v/>
      </c>
      <c r="Q5093" s="91" t="str">
        <f>IFERROR(INDEX($C$2:$C$5193,MATCH(ROWS(M$2:M5093),M$2:M$5193,0)),"")</f>
        <v/>
      </c>
      <c r="R5093" s="70" t="str">
        <f>IFERROR(INDEX($C$2:$C$5193,MATCH(ROWS(N$2:N5093),N$2:N$5193,0)),"")</f>
        <v/>
      </c>
      <c r="S5093" s="92" t="str">
        <f>IFERROR(INDEX($C$2:$C$5193,MATCH(ROWS(O$2:O5093),O$2:O$5193,0)),"")</f>
        <v/>
      </c>
    </row>
    <row r="5094" spans="1:19" x14ac:dyDescent="0.25">
      <c r="A5094" s="68">
        <v>5912</v>
      </c>
      <c r="B5094" s="68" t="s">
        <v>21918</v>
      </c>
      <c r="C5094" s="68" t="s">
        <v>21919</v>
      </c>
      <c r="D5094" s="68" t="s">
        <v>21859</v>
      </c>
      <c r="E5094" s="68" t="s">
        <v>21859</v>
      </c>
      <c r="F5094" s="68" t="s">
        <v>21920</v>
      </c>
      <c r="G5094" s="68" t="s">
        <v>21921</v>
      </c>
      <c r="H5094" s="68">
        <v>-16.4864</v>
      </c>
      <c r="I5094" s="68">
        <v>167.44720000000001</v>
      </c>
      <c r="J5094" s="68">
        <v>68</v>
      </c>
      <c r="K5094" s="68">
        <v>11</v>
      </c>
      <c r="L5094" s="68">
        <f>COUNTIFS(Aéroports!$C$2:$C$5193,Aéroports!$C5094,Aéroports!$D$2:$D$5193,Aéroports!$D5094)</f>
        <v>1</v>
      </c>
      <c r="M5094" s="68" t="str">
        <f>IF(AND(Formulaire!$H$15=Aéroports!$E5094,--ISNUMBER(IFERROR(SEARCH(Formulaire!$H$16,$C5094,1),""))=1),MAX(M$1:M5093)+1,"")</f>
        <v/>
      </c>
      <c r="N5094" s="68" t="str">
        <f>IF(AND(Formulaire!$H$21=Aéroports!$E5094,--ISNUMBER(IFERROR(SEARCH(Formulaire!$H$22,$C5094,1),""))=1),MAX(N$1:N5093)+1,"")</f>
        <v/>
      </c>
      <c r="O5094" s="68" t="str">
        <f>IF(AND(Formulaire!$H$27=Aéroports!$E5094,--ISNUMBER(IFERROR(SEARCH(Formulaire!$H$28,$C5094,1),""))=1),MAX(O$1:O5093)+1,"")</f>
        <v/>
      </c>
      <c r="Q5094" s="91" t="str">
        <f>IFERROR(INDEX($C$2:$C$5193,MATCH(ROWS(M$2:M5094),M$2:M$5193,0)),"")</f>
        <v/>
      </c>
      <c r="R5094" s="70" t="str">
        <f>IFERROR(INDEX($C$2:$C$5193,MATCH(ROWS(N$2:N5094),N$2:N$5193,0)),"")</f>
        <v/>
      </c>
      <c r="S5094" s="92" t="str">
        <f>IFERROR(INDEX($C$2:$C$5193,MATCH(ROWS(O$2:O5094),O$2:O$5193,0)),"")</f>
        <v/>
      </c>
    </row>
    <row r="5095" spans="1:19" x14ac:dyDescent="0.25">
      <c r="A5095" s="69">
        <v>5905</v>
      </c>
      <c r="B5095" s="69" t="s">
        <v>21922</v>
      </c>
      <c r="C5095" s="69" t="s">
        <v>21923</v>
      </c>
      <c r="D5095" s="69" t="s">
        <v>21859</v>
      </c>
      <c r="E5095" s="69" t="s">
        <v>21859</v>
      </c>
      <c r="F5095" s="69" t="s">
        <v>21924</v>
      </c>
      <c r="G5095" s="69" t="s">
        <v>21925</v>
      </c>
      <c r="H5095" s="69">
        <v>-16.079699999999999</v>
      </c>
      <c r="I5095" s="69">
        <v>167.40100000000001</v>
      </c>
      <c r="J5095" s="69">
        <v>23</v>
      </c>
      <c r="K5095" s="69">
        <v>11</v>
      </c>
      <c r="L5095" s="69">
        <f>COUNTIFS(Aéroports!$C$2:$C$5193,Aéroports!$C5095,Aéroports!$D$2:$D$5193,Aéroports!$D5095)</f>
        <v>1</v>
      </c>
      <c r="M5095" s="69" t="str">
        <f>IF(AND(Formulaire!$H$15=Aéroports!$E5095,--ISNUMBER(IFERROR(SEARCH(Formulaire!$H$16,$C5095,1),""))=1),MAX(M$1:M5094)+1,"")</f>
        <v/>
      </c>
      <c r="N5095" s="69" t="str">
        <f>IF(AND(Formulaire!$H$21=Aéroports!$E5095,--ISNUMBER(IFERROR(SEARCH(Formulaire!$H$22,$C5095,1),""))=1),MAX(N$1:N5094)+1,"")</f>
        <v/>
      </c>
      <c r="O5095" s="69" t="str">
        <f>IF(AND(Formulaire!$H$27=Aéroports!$E5095,--ISNUMBER(IFERROR(SEARCH(Formulaire!$H$28,$C5095,1),""))=1),MAX(O$1:O5094)+1,"")</f>
        <v/>
      </c>
      <c r="Q5095" s="91" t="str">
        <f>IFERROR(INDEX($C$2:$C$5193,MATCH(ROWS(M$2:M5095),M$2:M$5193,0)),"")</f>
        <v/>
      </c>
      <c r="R5095" s="70" t="str">
        <f>IFERROR(INDEX($C$2:$C$5193,MATCH(ROWS(N$2:N5095),N$2:N$5193,0)),"")</f>
        <v/>
      </c>
      <c r="S5095" s="92" t="str">
        <f>IFERROR(INDEX($C$2:$C$5193,MATCH(ROWS(O$2:O5095),O$2:O$5193,0)),"")</f>
        <v/>
      </c>
    </row>
    <row r="5096" spans="1:19" x14ac:dyDescent="0.25">
      <c r="A5096" s="68">
        <v>5913</v>
      </c>
      <c r="B5096" s="68" t="s">
        <v>21926</v>
      </c>
      <c r="C5096" s="68" t="s">
        <v>21927</v>
      </c>
      <c r="D5096" s="68" t="s">
        <v>21859</v>
      </c>
      <c r="E5096" s="68" t="s">
        <v>21859</v>
      </c>
      <c r="F5096" s="68" t="s">
        <v>21928</v>
      </c>
      <c r="G5096" s="68" t="s">
        <v>21929</v>
      </c>
      <c r="H5096" s="68">
        <v>-14.8817</v>
      </c>
      <c r="I5096" s="68">
        <v>166.55799999999999</v>
      </c>
      <c r="J5096" s="68">
        <v>50</v>
      </c>
      <c r="K5096" s="68">
        <v>11</v>
      </c>
      <c r="L5096" s="68">
        <f>COUNTIFS(Aéroports!$C$2:$C$5193,Aéroports!$C5096,Aéroports!$D$2:$D$5193,Aéroports!$D5096)</f>
        <v>1</v>
      </c>
      <c r="M5096" s="68" t="str">
        <f>IF(AND(Formulaire!$H$15=Aéroports!$E5096,--ISNUMBER(IFERROR(SEARCH(Formulaire!$H$16,$C5096,1),""))=1),MAX(M$1:M5095)+1,"")</f>
        <v/>
      </c>
      <c r="N5096" s="68" t="str">
        <f>IF(AND(Formulaire!$H$21=Aéroports!$E5096,--ISNUMBER(IFERROR(SEARCH(Formulaire!$H$22,$C5096,1),""))=1),MAX(N$1:N5095)+1,"")</f>
        <v/>
      </c>
      <c r="O5096" s="68" t="str">
        <f>IF(AND(Formulaire!$H$27=Aéroports!$E5096,--ISNUMBER(IFERROR(SEARCH(Formulaire!$H$28,$C5096,1),""))=1),MAX(O$1:O5095)+1,"")</f>
        <v/>
      </c>
      <c r="Q5096" s="91" t="str">
        <f>IFERROR(INDEX($C$2:$C$5193,MATCH(ROWS(M$2:M5096),M$2:M$5193,0)),"")</f>
        <v/>
      </c>
      <c r="R5096" s="70" t="str">
        <f>IFERROR(INDEX($C$2:$C$5193,MATCH(ROWS(N$2:N5096),N$2:N$5193,0)),"")</f>
        <v/>
      </c>
      <c r="S5096" s="92" t="str">
        <f>IFERROR(INDEX($C$2:$C$5193,MATCH(ROWS(O$2:O5096),O$2:O$5193,0)),"")</f>
        <v/>
      </c>
    </row>
    <row r="5097" spans="1:19" x14ac:dyDescent="0.25">
      <c r="A5097" s="69">
        <v>5900</v>
      </c>
      <c r="B5097" s="69" t="s">
        <v>21930</v>
      </c>
      <c r="C5097" s="69" t="s">
        <v>21931</v>
      </c>
      <c r="D5097" s="69" t="s">
        <v>21859</v>
      </c>
      <c r="E5097" s="69" t="s">
        <v>21859</v>
      </c>
      <c r="F5097" s="69" t="s">
        <v>21932</v>
      </c>
      <c r="G5097" s="69" t="s">
        <v>21933</v>
      </c>
      <c r="H5097" s="69">
        <v>-16.439</v>
      </c>
      <c r="I5097" s="69">
        <v>168.25700000000001</v>
      </c>
      <c r="J5097" s="69">
        <v>160</v>
      </c>
      <c r="K5097" s="69">
        <v>11</v>
      </c>
      <c r="L5097" s="69">
        <f>COUNTIFS(Aéroports!$C$2:$C$5193,Aéroports!$C5097,Aéroports!$D$2:$D$5193,Aéroports!$D5097)</f>
        <v>1</v>
      </c>
      <c r="M5097" s="69" t="str">
        <f>IF(AND(Formulaire!$H$15=Aéroports!$E5097,--ISNUMBER(IFERROR(SEARCH(Formulaire!$H$16,$C5097,1),""))=1),MAX(M$1:M5096)+1,"")</f>
        <v/>
      </c>
      <c r="N5097" s="69" t="str">
        <f>IF(AND(Formulaire!$H$21=Aéroports!$E5097,--ISNUMBER(IFERROR(SEARCH(Formulaire!$H$22,$C5097,1),""))=1),MAX(N$1:N5096)+1,"")</f>
        <v/>
      </c>
      <c r="O5097" s="69" t="str">
        <f>IF(AND(Formulaire!$H$27=Aéroports!$E5097,--ISNUMBER(IFERROR(SEARCH(Formulaire!$H$28,$C5097,1),""))=1),MAX(O$1:O5096)+1,"")</f>
        <v/>
      </c>
      <c r="Q5097" s="91" t="str">
        <f>IFERROR(INDEX($C$2:$C$5193,MATCH(ROWS(M$2:M5097),M$2:M$5193,0)),"")</f>
        <v/>
      </c>
      <c r="R5097" s="70" t="str">
        <f>IFERROR(INDEX($C$2:$C$5193,MATCH(ROWS(N$2:N5097),N$2:N$5193,0)),"")</f>
        <v/>
      </c>
      <c r="S5097" s="92" t="str">
        <f>IFERROR(INDEX($C$2:$C$5193,MATCH(ROWS(O$2:O5097),O$2:O$5193,0)),"")</f>
        <v/>
      </c>
    </row>
    <row r="5098" spans="1:19" x14ac:dyDescent="0.25">
      <c r="A5098" s="68">
        <v>5899</v>
      </c>
      <c r="B5098" s="68" t="s">
        <v>21934</v>
      </c>
      <c r="C5098" s="68" t="s">
        <v>21935</v>
      </c>
      <c r="D5098" s="68" t="s">
        <v>21859</v>
      </c>
      <c r="E5098" s="68" t="s">
        <v>21859</v>
      </c>
      <c r="F5098" s="68" t="s">
        <v>21936</v>
      </c>
      <c r="G5098" s="68" t="s">
        <v>21937</v>
      </c>
      <c r="H5098" s="68">
        <v>-15.470800000000001</v>
      </c>
      <c r="I5098" s="68">
        <v>168.15199999999999</v>
      </c>
      <c r="J5098" s="68">
        <v>493</v>
      </c>
      <c r="K5098" s="68">
        <v>11</v>
      </c>
      <c r="L5098" s="68">
        <f>COUNTIFS(Aéroports!$C$2:$C$5193,Aéroports!$C5098,Aéroports!$D$2:$D$5193,Aéroports!$D5098)</f>
        <v>1</v>
      </c>
      <c r="M5098" s="68" t="str">
        <f>IF(AND(Formulaire!$H$15=Aéroports!$E5098,--ISNUMBER(IFERROR(SEARCH(Formulaire!$H$16,$C5098,1),""))=1),MAX(M$1:M5097)+1,"")</f>
        <v/>
      </c>
      <c r="N5098" s="68" t="str">
        <f>IF(AND(Formulaire!$H$21=Aéroports!$E5098,--ISNUMBER(IFERROR(SEARCH(Formulaire!$H$22,$C5098,1),""))=1),MAX(N$1:N5097)+1,"")</f>
        <v/>
      </c>
      <c r="O5098" s="68" t="str">
        <f>IF(AND(Formulaire!$H$27=Aéroports!$E5098,--ISNUMBER(IFERROR(SEARCH(Formulaire!$H$28,$C5098,1),""))=1),MAX(O$1:O5097)+1,"")</f>
        <v/>
      </c>
      <c r="Q5098" s="91" t="str">
        <f>IFERROR(INDEX($C$2:$C$5193,MATCH(ROWS(M$2:M5098),M$2:M$5193,0)),"")</f>
        <v/>
      </c>
      <c r="R5098" s="70" t="str">
        <f>IFERROR(INDEX($C$2:$C$5193,MATCH(ROWS(N$2:N5098),N$2:N$5193,0)),"")</f>
        <v/>
      </c>
      <c r="S5098" s="92" t="str">
        <f>IFERROR(INDEX($C$2:$C$5193,MATCH(ROWS(O$2:O5098),O$2:O$5193,0)),"")</f>
        <v/>
      </c>
    </row>
    <row r="5099" spans="1:19" x14ac:dyDescent="0.25">
      <c r="A5099" s="69">
        <v>1997</v>
      </c>
      <c r="B5099" s="69" t="s">
        <v>21938</v>
      </c>
      <c r="C5099" s="69" t="s">
        <v>21939</v>
      </c>
      <c r="D5099" s="69" t="s">
        <v>21859</v>
      </c>
      <c r="E5099" s="69" t="s">
        <v>21859</v>
      </c>
      <c r="F5099" s="69" t="s">
        <v>21940</v>
      </c>
      <c r="G5099" s="69" t="s">
        <v>21941</v>
      </c>
      <c r="H5099" s="69">
        <v>-17.699300000000001</v>
      </c>
      <c r="I5099" s="69">
        <v>168.32</v>
      </c>
      <c r="J5099" s="69">
        <v>70</v>
      </c>
      <c r="K5099" s="69">
        <v>11</v>
      </c>
      <c r="L5099" s="69">
        <f>COUNTIFS(Aéroports!$C$2:$C$5193,Aéroports!$C5099,Aéroports!$D$2:$D$5193,Aéroports!$D5099)</f>
        <v>1</v>
      </c>
      <c r="M5099" s="69" t="str">
        <f>IF(AND(Formulaire!$H$15=Aéroports!$E5099,--ISNUMBER(IFERROR(SEARCH(Formulaire!$H$16,$C5099,1),""))=1),MAX(M$1:M5098)+1,"")</f>
        <v/>
      </c>
      <c r="N5099" s="69" t="str">
        <f>IF(AND(Formulaire!$H$21=Aéroports!$E5099,--ISNUMBER(IFERROR(SEARCH(Formulaire!$H$22,$C5099,1),""))=1),MAX(N$1:N5098)+1,"")</f>
        <v/>
      </c>
      <c r="O5099" s="69" t="str">
        <f>IF(AND(Formulaire!$H$27=Aéroports!$E5099,--ISNUMBER(IFERROR(SEARCH(Formulaire!$H$28,$C5099,1),""))=1),MAX(O$1:O5098)+1,"")</f>
        <v/>
      </c>
      <c r="Q5099" s="91" t="str">
        <f>IFERROR(INDEX($C$2:$C$5193,MATCH(ROWS(M$2:M5099),M$2:M$5193,0)),"")</f>
        <v/>
      </c>
      <c r="R5099" s="70" t="str">
        <f>IFERROR(INDEX($C$2:$C$5193,MATCH(ROWS(N$2:N5099),N$2:N$5193,0)),"")</f>
        <v/>
      </c>
      <c r="S5099" s="92" t="str">
        <f>IFERROR(INDEX($C$2:$C$5193,MATCH(ROWS(O$2:O5099),O$2:O$5193,0)),"")</f>
        <v/>
      </c>
    </row>
    <row r="5100" spans="1:19" x14ac:dyDescent="0.25">
      <c r="A5100" s="68">
        <v>5907</v>
      </c>
      <c r="B5100" s="68" t="s">
        <v>21942</v>
      </c>
      <c r="C5100" s="68" t="s">
        <v>21943</v>
      </c>
      <c r="D5100" s="68" t="s">
        <v>21859</v>
      </c>
      <c r="E5100" s="68" t="s">
        <v>21859</v>
      </c>
      <c r="F5100" s="68" t="s">
        <v>21944</v>
      </c>
      <c r="G5100" s="68" t="s">
        <v>21945</v>
      </c>
      <c r="H5100" s="68">
        <v>-15.472</v>
      </c>
      <c r="I5100" s="68">
        <v>167.83500000000001</v>
      </c>
      <c r="J5100" s="68">
        <v>36</v>
      </c>
      <c r="K5100" s="68">
        <v>11</v>
      </c>
      <c r="L5100" s="68">
        <f>COUNTIFS(Aéroports!$C$2:$C$5193,Aéroports!$C5100,Aéroports!$D$2:$D$5193,Aéroports!$D5100)</f>
        <v>1</v>
      </c>
      <c r="M5100" s="68" t="str">
        <f>IF(AND(Formulaire!$H$15=Aéroports!$E5100,--ISNUMBER(IFERROR(SEARCH(Formulaire!$H$16,$C5100,1),""))=1),MAX(M$1:M5099)+1,"")</f>
        <v/>
      </c>
      <c r="N5100" s="68" t="str">
        <f>IF(AND(Formulaire!$H$21=Aéroports!$E5100,--ISNUMBER(IFERROR(SEARCH(Formulaire!$H$22,$C5100,1),""))=1),MAX(N$1:N5099)+1,"")</f>
        <v/>
      </c>
      <c r="O5100" s="68" t="str">
        <f>IF(AND(Formulaire!$H$27=Aéroports!$E5100,--ISNUMBER(IFERROR(SEARCH(Formulaire!$H$28,$C5100,1),""))=1),MAX(O$1:O5099)+1,"")</f>
        <v/>
      </c>
      <c r="Q5100" s="91" t="str">
        <f>IFERROR(INDEX($C$2:$C$5193,MATCH(ROWS(M$2:M5100),M$2:M$5193,0)),"")</f>
        <v/>
      </c>
      <c r="R5100" s="70" t="str">
        <f>IFERROR(INDEX($C$2:$C$5193,MATCH(ROWS(N$2:N5100),N$2:N$5193,0)),"")</f>
        <v/>
      </c>
      <c r="S5100" s="92" t="str">
        <f>IFERROR(INDEX($C$2:$C$5193,MATCH(ROWS(O$2:O5100),O$2:O$5193,0)),"")</f>
        <v/>
      </c>
    </row>
    <row r="5101" spans="1:19" x14ac:dyDescent="0.25">
      <c r="A5101" s="69">
        <v>5896</v>
      </c>
      <c r="B5101" s="69" t="s">
        <v>21946</v>
      </c>
      <c r="C5101" s="69" t="s">
        <v>21947</v>
      </c>
      <c r="D5101" s="69" t="s">
        <v>21859</v>
      </c>
      <c r="E5101" s="69" t="s">
        <v>21859</v>
      </c>
      <c r="F5101" s="69" t="s">
        <v>21948</v>
      </c>
      <c r="G5101" s="69" t="s">
        <v>21949</v>
      </c>
      <c r="H5101" s="69">
        <v>-17.090299999999999</v>
      </c>
      <c r="I5101" s="69">
        <v>168.34299999999999</v>
      </c>
      <c r="J5101" s="69">
        <v>7</v>
      </c>
      <c r="K5101" s="69">
        <v>11</v>
      </c>
      <c r="L5101" s="69">
        <f>COUNTIFS(Aéroports!$C$2:$C$5193,Aéroports!$C5101,Aéroports!$D$2:$D$5193,Aéroports!$D5101)</f>
        <v>1</v>
      </c>
      <c r="M5101" s="69" t="str">
        <f>IF(AND(Formulaire!$H$15=Aéroports!$E5101,--ISNUMBER(IFERROR(SEARCH(Formulaire!$H$16,$C5101,1),""))=1),MAX(M$1:M5100)+1,"")</f>
        <v/>
      </c>
      <c r="N5101" s="69" t="str">
        <f>IF(AND(Formulaire!$H$21=Aéroports!$E5101,--ISNUMBER(IFERROR(SEARCH(Formulaire!$H$22,$C5101,1),""))=1),MAX(N$1:N5100)+1,"")</f>
        <v/>
      </c>
      <c r="O5101" s="69" t="str">
        <f>IF(AND(Formulaire!$H$27=Aéroports!$E5101,--ISNUMBER(IFERROR(SEARCH(Formulaire!$H$28,$C5101,1),""))=1),MAX(O$1:O5100)+1,"")</f>
        <v/>
      </c>
      <c r="Q5101" s="91" t="str">
        <f>IFERROR(INDEX($C$2:$C$5193,MATCH(ROWS(M$2:M5101),M$2:M$5193,0)),"")</f>
        <v/>
      </c>
      <c r="R5101" s="70" t="str">
        <f>IFERROR(INDEX($C$2:$C$5193,MATCH(ROWS(N$2:N5101),N$2:N$5193,0)),"")</f>
        <v/>
      </c>
      <c r="S5101" s="92" t="str">
        <f>IFERROR(INDEX($C$2:$C$5193,MATCH(ROWS(O$2:O5101),O$2:O$5193,0)),"")</f>
        <v/>
      </c>
    </row>
    <row r="5102" spans="1:19" x14ac:dyDescent="0.25">
      <c r="A5102" s="68">
        <v>5908</v>
      </c>
      <c r="B5102" s="68" t="s">
        <v>21950</v>
      </c>
      <c r="C5102" s="68" t="s">
        <v>21951</v>
      </c>
      <c r="D5102" s="68" t="s">
        <v>21859</v>
      </c>
      <c r="E5102" s="68" t="s">
        <v>21859</v>
      </c>
      <c r="F5102" s="68" t="s">
        <v>21952</v>
      </c>
      <c r="G5102" s="68" t="s">
        <v>21953</v>
      </c>
      <c r="H5102" s="68">
        <v>-15.505000000000001</v>
      </c>
      <c r="I5102" s="68">
        <v>167.22</v>
      </c>
      <c r="J5102" s="68">
        <v>184</v>
      </c>
      <c r="K5102" s="68">
        <v>11</v>
      </c>
      <c r="L5102" s="68">
        <f>COUNTIFS(Aéroports!$C$2:$C$5193,Aéroports!$C5102,Aéroports!$D$2:$D$5193,Aéroports!$D5102)</f>
        <v>1</v>
      </c>
      <c r="M5102" s="68" t="str">
        <f>IF(AND(Formulaire!$H$15=Aéroports!$E5102,--ISNUMBER(IFERROR(SEARCH(Formulaire!$H$16,$C5102,1),""))=1),MAX(M$1:M5101)+1,"")</f>
        <v/>
      </c>
      <c r="N5102" s="68" t="str">
        <f>IF(AND(Formulaire!$H$21=Aéroports!$E5102,--ISNUMBER(IFERROR(SEARCH(Formulaire!$H$22,$C5102,1),""))=1),MAX(N$1:N5101)+1,"")</f>
        <v/>
      </c>
      <c r="O5102" s="68" t="str">
        <f>IF(AND(Formulaire!$H$27=Aéroports!$E5102,--ISNUMBER(IFERROR(SEARCH(Formulaire!$H$28,$C5102,1),""))=1),MAX(O$1:O5101)+1,"")</f>
        <v/>
      </c>
      <c r="Q5102" s="91" t="str">
        <f>IFERROR(INDEX($C$2:$C$5193,MATCH(ROWS(M$2:M5102),M$2:M$5193,0)),"")</f>
        <v/>
      </c>
      <c r="R5102" s="70" t="str">
        <f>IFERROR(INDEX($C$2:$C$5193,MATCH(ROWS(N$2:N5102),N$2:N$5193,0)),"")</f>
        <v/>
      </c>
      <c r="S5102" s="92" t="str">
        <f>IFERROR(INDEX($C$2:$C$5193,MATCH(ROWS(O$2:O5102),O$2:O$5193,0)),"")</f>
        <v/>
      </c>
    </row>
    <row r="5103" spans="1:19" x14ac:dyDescent="0.25">
      <c r="A5103" s="69">
        <v>5894</v>
      </c>
      <c r="B5103" s="69" t="s">
        <v>21954</v>
      </c>
      <c r="C5103" s="69" t="s">
        <v>21955</v>
      </c>
      <c r="D5103" s="69" t="s">
        <v>21859</v>
      </c>
      <c r="E5103" s="69" t="s">
        <v>21859</v>
      </c>
      <c r="F5103" s="69" t="s">
        <v>21956</v>
      </c>
      <c r="G5103" s="69" t="s">
        <v>21957</v>
      </c>
      <c r="H5103" s="69">
        <v>-13.851699999999999</v>
      </c>
      <c r="I5103" s="69">
        <v>167.53700000000001</v>
      </c>
      <c r="J5103" s="69">
        <v>7</v>
      </c>
      <c r="K5103" s="69">
        <v>11</v>
      </c>
      <c r="L5103" s="69">
        <f>COUNTIFS(Aéroports!$C$2:$C$5193,Aéroports!$C5103,Aéroports!$D$2:$D$5193,Aéroports!$D5103)</f>
        <v>1</v>
      </c>
      <c r="M5103" s="69" t="str">
        <f>IF(AND(Formulaire!$H$15=Aéroports!$E5103,--ISNUMBER(IFERROR(SEARCH(Formulaire!$H$16,$C5103,1),""))=1),MAX(M$1:M5102)+1,"")</f>
        <v/>
      </c>
      <c r="N5103" s="69" t="str">
        <f>IF(AND(Formulaire!$H$21=Aéroports!$E5103,--ISNUMBER(IFERROR(SEARCH(Formulaire!$H$22,$C5103,1),""))=1),MAX(N$1:N5102)+1,"")</f>
        <v/>
      </c>
      <c r="O5103" s="69" t="str">
        <f>IF(AND(Formulaire!$H$27=Aéroports!$E5103,--ISNUMBER(IFERROR(SEARCH(Formulaire!$H$28,$C5103,1),""))=1),MAX(O$1:O5102)+1,"")</f>
        <v/>
      </c>
      <c r="Q5103" s="91" t="str">
        <f>IFERROR(INDEX($C$2:$C$5193,MATCH(ROWS(M$2:M5103),M$2:M$5193,0)),"")</f>
        <v/>
      </c>
      <c r="R5103" s="70" t="str">
        <f>IFERROR(INDEX($C$2:$C$5193,MATCH(ROWS(N$2:N5103),N$2:N$5193,0)),"")</f>
        <v/>
      </c>
      <c r="S5103" s="92" t="str">
        <f>IFERROR(INDEX($C$2:$C$5193,MATCH(ROWS(O$2:O5103),O$2:O$5193,0)),"")</f>
        <v/>
      </c>
    </row>
    <row r="5104" spans="1:19" x14ac:dyDescent="0.25">
      <c r="A5104" s="68">
        <v>4242</v>
      </c>
      <c r="B5104" s="68" t="s">
        <v>21958</v>
      </c>
      <c r="C5104" s="68" t="s">
        <v>21959</v>
      </c>
      <c r="D5104" s="68" t="s">
        <v>21859</v>
      </c>
      <c r="E5104" s="68" t="s">
        <v>21859</v>
      </c>
      <c r="F5104" s="68" t="s">
        <v>21960</v>
      </c>
      <c r="G5104" s="68" t="s">
        <v>21961</v>
      </c>
      <c r="H5104" s="68">
        <v>-19.455100000000002</v>
      </c>
      <c r="I5104" s="68">
        <v>169.22399999999999</v>
      </c>
      <c r="J5104" s="68">
        <v>19</v>
      </c>
      <c r="K5104" s="68">
        <v>11</v>
      </c>
      <c r="L5104" s="68">
        <f>COUNTIFS(Aéroports!$C$2:$C$5193,Aéroports!$C5104,Aéroports!$D$2:$D$5193,Aéroports!$D5104)</f>
        <v>1</v>
      </c>
      <c r="M5104" s="68" t="str">
        <f>IF(AND(Formulaire!$H$15=Aéroports!$E5104,--ISNUMBER(IFERROR(SEARCH(Formulaire!$H$16,$C5104,1),""))=1),MAX(M$1:M5103)+1,"")</f>
        <v/>
      </c>
      <c r="N5104" s="68" t="str">
        <f>IF(AND(Formulaire!$H$21=Aéroports!$E5104,--ISNUMBER(IFERROR(SEARCH(Formulaire!$H$22,$C5104,1),""))=1),MAX(N$1:N5103)+1,"")</f>
        <v/>
      </c>
      <c r="O5104" s="68" t="str">
        <f>IF(AND(Formulaire!$H$27=Aéroports!$E5104,--ISNUMBER(IFERROR(SEARCH(Formulaire!$H$28,$C5104,1),""))=1),MAX(O$1:O5103)+1,"")</f>
        <v/>
      </c>
      <c r="Q5104" s="91" t="str">
        <f>IFERROR(INDEX($C$2:$C$5193,MATCH(ROWS(M$2:M5104),M$2:M$5193,0)),"")</f>
        <v/>
      </c>
      <c r="R5104" s="70" t="str">
        <f>IFERROR(INDEX($C$2:$C$5193,MATCH(ROWS(N$2:N5104),N$2:N$5193,0)),"")</f>
        <v/>
      </c>
      <c r="S5104" s="92" t="str">
        <f>IFERROR(INDEX($C$2:$C$5193,MATCH(ROWS(O$2:O5104),O$2:O$5193,0)),"")</f>
        <v/>
      </c>
    </row>
    <row r="5105" spans="1:19" x14ac:dyDescent="0.25">
      <c r="A5105" s="69">
        <v>5909</v>
      </c>
      <c r="B5105" s="69" t="s">
        <v>21962</v>
      </c>
      <c r="C5105" s="69" t="s">
        <v>21963</v>
      </c>
      <c r="D5105" s="69" t="s">
        <v>21859</v>
      </c>
      <c r="E5105" s="69" t="s">
        <v>21859</v>
      </c>
      <c r="F5105" s="69" t="s">
        <v>21964</v>
      </c>
      <c r="G5105" s="69" t="s">
        <v>21965</v>
      </c>
      <c r="H5105" s="69">
        <v>-16.891100000000002</v>
      </c>
      <c r="I5105" s="69">
        <v>168.55099999999999</v>
      </c>
      <c r="J5105" s="69">
        <v>443</v>
      </c>
      <c r="K5105" s="69">
        <v>11</v>
      </c>
      <c r="L5105" s="69">
        <f>COUNTIFS(Aéroports!$C$2:$C$5193,Aéroports!$C5105,Aéroports!$D$2:$D$5193,Aéroports!$D5105)</f>
        <v>1</v>
      </c>
      <c r="M5105" s="69" t="str">
        <f>IF(AND(Formulaire!$H$15=Aéroports!$E5105,--ISNUMBER(IFERROR(SEARCH(Formulaire!$H$16,$C5105,1),""))=1),MAX(M$1:M5104)+1,"")</f>
        <v/>
      </c>
      <c r="N5105" s="69" t="str">
        <f>IF(AND(Formulaire!$H$21=Aéroports!$E5105,--ISNUMBER(IFERROR(SEARCH(Formulaire!$H$22,$C5105,1),""))=1),MAX(N$1:N5104)+1,"")</f>
        <v/>
      </c>
      <c r="O5105" s="69" t="str">
        <f>IF(AND(Formulaire!$H$27=Aéroports!$E5105,--ISNUMBER(IFERROR(SEARCH(Formulaire!$H$28,$C5105,1),""))=1),MAX(O$1:O5104)+1,"")</f>
        <v/>
      </c>
      <c r="Q5105" s="91" t="str">
        <f>IFERROR(INDEX($C$2:$C$5193,MATCH(ROWS(M$2:M5105),M$2:M$5193,0)),"")</f>
        <v/>
      </c>
      <c r="R5105" s="70" t="str">
        <f>IFERROR(INDEX($C$2:$C$5193,MATCH(ROWS(N$2:N5105),N$2:N$5193,0)),"")</f>
        <v/>
      </c>
      <c r="S5105" s="92" t="str">
        <f>IFERROR(INDEX($C$2:$C$5193,MATCH(ROWS(O$2:O5105),O$2:O$5193,0)),"")</f>
        <v/>
      </c>
    </row>
    <row r="5106" spans="1:19" x14ac:dyDescent="0.25">
      <c r="A5106" s="68">
        <v>5911</v>
      </c>
      <c r="B5106" s="68" t="s">
        <v>21966</v>
      </c>
      <c r="C5106" s="68" t="s">
        <v>21967</v>
      </c>
      <c r="D5106" s="68" t="s">
        <v>21859</v>
      </c>
      <c r="E5106" s="68" t="s">
        <v>21859</v>
      </c>
      <c r="F5106" s="68" t="s">
        <v>21968</v>
      </c>
      <c r="G5106" s="68" t="s">
        <v>21969</v>
      </c>
      <c r="H5106" s="68">
        <v>-16.796099999999999</v>
      </c>
      <c r="I5106" s="68">
        <v>168.17699999999999</v>
      </c>
      <c r="J5106" s="68">
        <v>10</v>
      </c>
      <c r="K5106" s="68">
        <v>11</v>
      </c>
      <c r="L5106" s="68">
        <f>COUNTIFS(Aéroports!$C$2:$C$5193,Aéroports!$C5106,Aéroports!$D$2:$D$5193,Aéroports!$D5106)</f>
        <v>1</v>
      </c>
      <c r="M5106" s="68" t="str">
        <f>IF(AND(Formulaire!$H$15=Aéroports!$E5106,--ISNUMBER(IFERROR(SEARCH(Formulaire!$H$16,$C5106,1),""))=1),MAX(M$1:M5105)+1,"")</f>
        <v/>
      </c>
      <c r="N5106" s="68" t="str">
        <f>IF(AND(Formulaire!$H$21=Aéroports!$E5106,--ISNUMBER(IFERROR(SEARCH(Formulaire!$H$22,$C5106,1),""))=1),MAX(N$1:N5105)+1,"")</f>
        <v/>
      </c>
      <c r="O5106" s="68" t="str">
        <f>IF(AND(Formulaire!$H$27=Aéroports!$E5106,--ISNUMBER(IFERROR(SEARCH(Formulaire!$H$28,$C5106,1),""))=1),MAX(O$1:O5105)+1,"")</f>
        <v/>
      </c>
      <c r="Q5106" s="91" t="str">
        <f>IFERROR(INDEX($C$2:$C$5193,MATCH(ROWS(M$2:M5106),M$2:M$5193,0)),"")</f>
        <v/>
      </c>
      <c r="R5106" s="70" t="str">
        <f>IFERROR(INDEX($C$2:$C$5193,MATCH(ROWS(N$2:N5106),N$2:N$5193,0)),"")</f>
        <v/>
      </c>
      <c r="S5106" s="92" t="str">
        <f>IFERROR(INDEX($C$2:$C$5193,MATCH(ROWS(O$2:O5106),O$2:O$5193,0)),"")</f>
        <v/>
      </c>
    </row>
    <row r="5107" spans="1:19" x14ac:dyDescent="0.25">
      <c r="A5107" s="69">
        <v>6771</v>
      </c>
      <c r="B5107" s="69" t="s">
        <v>21970</v>
      </c>
      <c r="C5107" s="69" t="s">
        <v>21971</v>
      </c>
      <c r="D5107" s="69" t="s">
        <v>21859</v>
      </c>
      <c r="E5107" s="69" t="s">
        <v>21859</v>
      </c>
      <c r="F5107" s="69" t="s">
        <v>21972</v>
      </c>
      <c r="G5107" s="69" t="s">
        <v>21973</v>
      </c>
      <c r="H5107" s="69">
        <v>-15.412000000000001</v>
      </c>
      <c r="I5107" s="69">
        <v>167.691</v>
      </c>
      <c r="J5107" s="69">
        <v>151</v>
      </c>
      <c r="K5107" s="69">
        <v>11</v>
      </c>
      <c r="L5107" s="69">
        <f>COUNTIFS(Aéroports!$C$2:$C$5193,Aéroports!$C5107,Aéroports!$D$2:$D$5193,Aéroports!$D5107)</f>
        <v>1</v>
      </c>
      <c r="M5107" s="69" t="str">
        <f>IF(AND(Formulaire!$H$15=Aéroports!$E5107,--ISNUMBER(IFERROR(SEARCH(Formulaire!$H$16,$C5107,1),""))=1),MAX(M$1:M5106)+1,"")</f>
        <v/>
      </c>
      <c r="N5107" s="69" t="str">
        <f>IF(AND(Formulaire!$H$21=Aéroports!$E5107,--ISNUMBER(IFERROR(SEARCH(Formulaire!$H$22,$C5107,1),""))=1),MAX(N$1:N5106)+1,"")</f>
        <v/>
      </c>
      <c r="O5107" s="69" t="str">
        <f>IF(AND(Formulaire!$H$27=Aéroports!$E5107,--ISNUMBER(IFERROR(SEARCH(Formulaire!$H$28,$C5107,1),""))=1),MAX(O$1:O5106)+1,"")</f>
        <v/>
      </c>
      <c r="Q5107" s="91" t="str">
        <f>IFERROR(INDEX($C$2:$C$5193,MATCH(ROWS(M$2:M5107),M$2:M$5193,0)),"")</f>
        <v/>
      </c>
      <c r="R5107" s="70" t="str">
        <f>IFERROR(INDEX($C$2:$C$5193,MATCH(ROWS(N$2:N5107),N$2:N$5193,0)),"")</f>
        <v/>
      </c>
      <c r="S5107" s="92" t="str">
        <f>IFERROR(INDEX($C$2:$C$5193,MATCH(ROWS(O$2:O5107),O$2:O$5193,0)),"")</f>
        <v/>
      </c>
    </row>
    <row r="5108" spans="1:19" x14ac:dyDescent="0.25">
      <c r="A5108" s="68">
        <v>2818</v>
      </c>
      <c r="B5108" s="68" t="s">
        <v>21974</v>
      </c>
      <c r="C5108" s="68" t="s">
        <v>21975</v>
      </c>
      <c r="D5108" s="68" t="s">
        <v>21976</v>
      </c>
      <c r="E5108" s="68" t="s">
        <v>21976</v>
      </c>
      <c r="F5108" s="68" t="s">
        <v>21977</v>
      </c>
      <c r="G5108" s="68" t="s">
        <v>21978</v>
      </c>
      <c r="H5108" s="68">
        <v>9.5533750000000008</v>
      </c>
      <c r="I5108" s="68">
        <v>-69.237870000000001</v>
      </c>
      <c r="J5108" s="68">
        <v>640</v>
      </c>
      <c r="K5108" s="68">
        <v>-4</v>
      </c>
      <c r="L5108" s="68">
        <f>COUNTIFS(Aéroports!$C$2:$C$5193,Aéroports!$C5108,Aéroports!$D$2:$D$5193,Aéroports!$D5108)</f>
        <v>1</v>
      </c>
      <c r="M5108" s="68" t="str">
        <f>IF(AND(Formulaire!$H$15=Aéroports!$E5108,--ISNUMBER(IFERROR(SEARCH(Formulaire!$H$16,$C5108,1),""))=1),MAX(M$1:M5107)+1,"")</f>
        <v/>
      </c>
      <c r="N5108" s="68" t="str">
        <f>IF(AND(Formulaire!$H$21=Aéroports!$E5108,--ISNUMBER(IFERROR(SEARCH(Formulaire!$H$22,$C5108,1),""))=1),MAX(N$1:N5107)+1,"")</f>
        <v/>
      </c>
      <c r="O5108" s="68" t="str">
        <f>IF(AND(Formulaire!$H$27=Aéroports!$E5108,--ISNUMBER(IFERROR(SEARCH(Formulaire!$H$28,$C5108,1),""))=1),MAX(O$1:O5107)+1,"")</f>
        <v/>
      </c>
      <c r="Q5108" s="91" t="str">
        <f>IFERROR(INDEX($C$2:$C$5193,MATCH(ROWS(M$2:M5108),M$2:M$5193,0)),"")</f>
        <v/>
      </c>
      <c r="R5108" s="70" t="str">
        <f>IFERROR(INDEX($C$2:$C$5193,MATCH(ROWS(N$2:N5108),N$2:N$5193,0)),"")</f>
        <v/>
      </c>
      <c r="S5108" s="92" t="str">
        <f>IFERROR(INDEX($C$2:$C$5193,MATCH(ROWS(O$2:O5108),O$2:O$5193,0)),"")</f>
        <v/>
      </c>
    </row>
    <row r="5109" spans="1:19" x14ac:dyDescent="0.25">
      <c r="A5109" s="69">
        <v>2819</v>
      </c>
      <c r="B5109" s="69" t="s">
        <v>21979</v>
      </c>
      <c r="C5109" s="69" t="s">
        <v>21980</v>
      </c>
      <c r="D5109" s="69" t="s">
        <v>21976</v>
      </c>
      <c r="E5109" s="69" t="s">
        <v>21976</v>
      </c>
      <c r="F5109" s="69" t="s">
        <v>21981</v>
      </c>
      <c r="G5109" s="69" t="s">
        <v>21982</v>
      </c>
      <c r="H5109" s="69">
        <v>9.4302250000000001</v>
      </c>
      <c r="I5109" s="69">
        <v>-64.470730000000003</v>
      </c>
      <c r="J5109" s="69">
        <v>721</v>
      </c>
      <c r="K5109" s="69">
        <v>-4</v>
      </c>
      <c r="L5109" s="69">
        <f>COUNTIFS(Aéroports!$C$2:$C$5193,Aéroports!$C5109,Aéroports!$D$2:$D$5193,Aéroports!$D5109)</f>
        <v>1</v>
      </c>
      <c r="M5109" s="69" t="str">
        <f>IF(AND(Formulaire!$H$15=Aéroports!$E5109,--ISNUMBER(IFERROR(SEARCH(Formulaire!$H$16,$C5109,1),""))=1),MAX(M$1:M5108)+1,"")</f>
        <v/>
      </c>
      <c r="N5109" s="69" t="str">
        <f>IF(AND(Formulaire!$H$21=Aéroports!$E5109,--ISNUMBER(IFERROR(SEARCH(Formulaire!$H$22,$C5109,1),""))=1),MAX(N$1:N5108)+1,"")</f>
        <v/>
      </c>
      <c r="O5109" s="69" t="str">
        <f>IF(AND(Formulaire!$H$27=Aéroports!$E5109,--ISNUMBER(IFERROR(SEARCH(Formulaire!$H$28,$C5109,1),""))=1),MAX(O$1:O5108)+1,"")</f>
        <v/>
      </c>
      <c r="Q5109" s="91" t="str">
        <f>IFERROR(INDEX($C$2:$C$5193,MATCH(ROWS(M$2:M5109),M$2:M$5193,0)),"")</f>
        <v/>
      </c>
      <c r="R5109" s="70" t="str">
        <f>IFERROR(INDEX($C$2:$C$5193,MATCH(ROWS(N$2:N5109),N$2:N$5193,0)),"")</f>
        <v/>
      </c>
      <c r="S5109" s="92" t="str">
        <f>IFERROR(INDEX($C$2:$C$5193,MATCH(ROWS(O$2:O5109),O$2:O$5193,0)),"")</f>
        <v/>
      </c>
    </row>
    <row r="5110" spans="1:19" x14ac:dyDescent="0.25">
      <c r="A5110" s="68">
        <v>2821</v>
      </c>
      <c r="B5110" s="68" t="s">
        <v>21983</v>
      </c>
      <c r="C5110" s="68" t="s">
        <v>14877</v>
      </c>
      <c r="D5110" s="68" t="s">
        <v>21976</v>
      </c>
      <c r="E5110" s="68" t="s">
        <v>21976</v>
      </c>
      <c r="F5110" s="68" t="s">
        <v>21984</v>
      </c>
      <c r="G5110" s="68" t="s">
        <v>21985</v>
      </c>
      <c r="H5110" s="68">
        <v>10.107100000000001</v>
      </c>
      <c r="I5110" s="68">
        <v>-64.6892</v>
      </c>
      <c r="J5110" s="68">
        <v>26</v>
      </c>
      <c r="K5110" s="68">
        <v>-4</v>
      </c>
      <c r="L5110" s="68">
        <f>COUNTIFS(Aéroports!$C$2:$C$5193,Aéroports!$C5110,Aéroports!$D$2:$D$5193,Aéroports!$D5110)</f>
        <v>1</v>
      </c>
      <c r="M5110" s="68" t="str">
        <f>IF(AND(Formulaire!$H$15=Aéroports!$E5110,--ISNUMBER(IFERROR(SEARCH(Formulaire!$H$16,$C5110,1),""))=1),MAX(M$1:M5109)+1,"")</f>
        <v/>
      </c>
      <c r="N5110" s="68" t="str">
        <f>IF(AND(Formulaire!$H$21=Aéroports!$E5110,--ISNUMBER(IFERROR(SEARCH(Formulaire!$H$22,$C5110,1),""))=1),MAX(N$1:N5109)+1,"")</f>
        <v/>
      </c>
      <c r="O5110" s="68" t="str">
        <f>IF(AND(Formulaire!$H$27=Aéroports!$E5110,--ISNUMBER(IFERROR(SEARCH(Formulaire!$H$28,$C5110,1),""))=1),MAX(O$1:O5109)+1,"")</f>
        <v/>
      </c>
      <c r="Q5110" s="91" t="str">
        <f>IFERROR(INDEX($C$2:$C$5193,MATCH(ROWS(M$2:M5110),M$2:M$5193,0)),"")</f>
        <v/>
      </c>
      <c r="R5110" s="70" t="str">
        <f>IFERROR(INDEX($C$2:$C$5193,MATCH(ROWS(N$2:N5110),N$2:N$5193,0)),"")</f>
        <v/>
      </c>
      <c r="S5110" s="92" t="str">
        <f>IFERROR(INDEX($C$2:$C$5193,MATCH(ROWS(O$2:O5110),O$2:O$5193,0)),"")</f>
        <v/>
      </c>
    </row>
    <row r="5111" spans="1:19" x14ac:dyDescent="0.25">
      <c r="A5111" s="69">
        <v>2822</v>
      </c>
      <c r="B5111" s="69" t="s">
        <v>21986</v>
      </c>
      <c r="C5111" s="69" t="s">
        <v>21987</v>
      </c>
      <c r="D5111" s="69" t="s">
        <v>21976</v>
      </c>
      <c r="E5111" s="69" t="s">
        <v>21976</v>
      </c>
      <c r="F5111" s="69" t="s">
        <v>21988</v>
      </c>
      <c r="G5111" s="69" t="s">
        <v>21989</v>
      </c>
      <c r="H5111" s="69">
        <v>8.6195699999999995</v>
      </c>
      <c r="I5111" s="69">
        <v>-70.220799999999997</v>
      </c>
      <c r="J5111" s="69">
        <v>666</v>
      </c>
      <c r="K5111" s="69">
        <v>-4</v>
      </c>
      <c r="L5111" s="69">
        <f>COUNTIFS(Aéroports!$C$2:$C$5193,Aéroports!$C5111,Aéroports!$D$2:$D$5193,Aéroports!$D5111)</f>
        <v>1</v>
      </c>
      <c r="M5111" s="69" t="str">
        <f>IF(AND(Formulaire!$H$15=Aéroports!$E5111,--ISNUMBER(IFERROR(SEARCH(Formulaire!$H$16,$C5111,1),""))=1),MAX(M$1:M5110)+1,"")</f>
        <v/>
      </c>
      <c r="N5111" s="69" t="str">
        <f>IF(AND(Formulaire!$H$21=Aéroports!$E5111,--ISNUMBER(IFERROR(SEARCH(Formulaire!$H$22,$C5111,1),""))=1),MAX(N$1:N5110)+1,"")</f>
        <v/>
      </c>
      <c r="O5111" s="69" t="str">
        <f>IF(AND(Formulaire!$H$27=Aéroports!$E5111,--ISNUMBER(IFERROR(SEARCH(Formulaire!$H$28,$C5111,1),""))=1),MAX(O$1:O5110)+1,"")</f>
        <v/>
      </c>
      <c r="Q5111" s="91" t="str">
        <f>IFERROR(INDEX($C$2:$C$5193,MATCH(ROWS(M$2:M5111),M$2:M$5193,0)),"")</f>
        <v/>
      </c>
      <c r="R5111" s="70" t="str">
        <f>IFERROR(INDEX($C$2:$C$5193,MATCH(ROWS(N$2:N5111),N$2:N$5193,0)),"")</f>
        <v/>
      </c>
      <c r="S5111" s="92" t="str">
        <f>IFERROR(INDEX($C$2:$C$5193,MATCH(ROWS(O$2:O5111),O$2:O$5193,0)),"")</f>
        <v/>
      </c>
    </row>
    <row r="5112" spans="1:19" x14ac:dyDescent="0.25">
      <c r="A5112" s="68">
        <v>2824</v>
      </c>
      <c r="B5112" s="68" t="s">
        <v>21990</v>
      </c>
      <c r="C5112" s="68" t="s">
        <v>21991</v>
      </c>
      <c r="D5112" s="68" t="s">
        <v>21976</v>
      </c>
      <c r="E5112" s="68" t="s">
        <v>21976</v>
      </c>
      <c r="F5112" s="68" t="s">
        <v>21992</v>
      </c>
      <c r="G5112" s="68" t="s">
        <v>21993</v>
      </c>
      <c r="H5112" s="68">
        <v>10.04275</v>
      </c>
      <c r="I5112" s="68">
        <v>-69.358620000000002</v>
      </c>
      <c r="J5112" s="68">
        <v>2042</v>
      </c>
      <c r="K5112" s="68">
        <v>-4</v>
      </c>
      <c r="L5112" s="68">
        <f>COUNTIFS(Aéroports!$C$2:$C$5193,Aéroports!$C5112,Aéroports!$D$2:$D$5193,Aéroports!$D5112)</f>
        <v>1</v>
      </c>
      <c r="M5112" s="68" t="str">
        <f>IF(AND(Formulaire!$H$15=Aéroports!$E5112,--ISNUMBER(IFERROR(SEARCH(Formulaire!$H$16,$C5112,1),""))=1),MAX(M$1:M5111)+1,"")</f>
        <v/>
      </c>
      <c r="N5112" s="68" t="str">
        <f>IF(AND(Formulaire!$H$21=Aéroports!$E5112,--ISNUMBER(IFERROR(SEARCH(Formulaire!$H$22,$C5112,1),""))=1),MAX(N$1:N5111)+1,"")</f>
        <v/>
      </c>
      <c r="O5112" s="68" t="str">
        <f>IF(AND(Formulaire!$H$27=Aéroports!$E5112,--ISNUMBER(IFERROR(SEARCH(Formulaire!$H$28,$C5112,1),""))=1),MAX(O$1:O5111)+1,"")</f>
        <v/>
      </c>
      <c r="Q5112" s="91" t="str">
        <f>IFERROR(INDEX($C$2:$C$5193,MATCH(ROWS(M$2:M5112),M$2:M$5193,0)),"")</f>
        <v/>
      </c>
      <c r="R5112" s="70" t="str">
        <f>IFERROR(INDEX($C$2:$C$5193,MATCH(ROWS(N$2:N5112),N$2:N$5193,0)),"")</f>
        <v/>
      </c>
      <c r="S5112" s="92" t="str">
        <f>IFERROR(INDEX($C$2:$C$5193,MATCH(ROWS(O$2:O5112),O$2:O$5193,0)),"")</f>
        <v/>
      </c>
    </row>
    <row r="5113" spans="1:19" x14ac:dyDescent="0.25">
      <c r="A5113" s="69">
        <v>2830</v>
      </c>
      <c r="B5113" s="69" t="s">
        <v>21994</v>
      </c>
      <c r="C5113" s="69" t="s">
        <v>21995</v>
      </c>
      <c r="D5113" s="69" t="s">
        <v>21976</v>
      </c>
      <c r="E5113" s="69" t="s">
        <v>21976</v>
      </c>
      <c r="F5113" s="69" t="s">
        <v>21996</v>
      </c>
      <c r="G5113" s="69" t="s">
        <v>21997</v>
      </c>
      <c r="H5113" s="69">
        <v>6.2319889999999996</v>
      </c>
      <c r="I5113" s="69">
        <v>-62.854430000000001</v>
      </c>
      <c r="J5113" s="69">
        <v>1450</v>
      </c>
      <c r="K5113" s="69">
        <v>-4</v>
      </c>
      <c r="L5113" s="69">
        <f>COUNTIFS(Aéroports!$C$2:$C$5193,Aéroports!$C5113,Aéroports!$D$2:$D$5193,Aéroports!$D5113)</f>
        <v>1</v>
      </c>
      <c r="M5113" s="69" t="str">
        <f>IF(AND(Formulaire!$H$15=Aéroports!$E5113,--ISNUMBER(IFERROR(SEARCH(Formulaire!$H$16,$C5113,1),""))=1),MAX(M$1:M5112)+1,"")</f>
        <v/>
      </c>
      <c r="N5113" s="69" t="str">
        <f>IF(AND(Formulaire!$H$21=Aéroports!$E5113,--ISNUMBER(IFERROR(SEARCH(Formulaire!$H$22,$C5113,1),""))=1),MAX(N$1:N5112)+1,"")</f>
        <v/>
      </c>
      <c r="O5113" s="69" t="str">
        <f>IF(AND(Formulaire!$H$27=Aéroports!$E5113,--ISNUMBER(IFERROR(SEARCH(Formulaire!$H$28,$C5113,1),""))=1),MAX(O$1:O5112)+1,"")</f>
        <v/>
      </c>
      <c r="Q5113" s="91" t="str">
        <f>IFERROR(INDEX($C$2:$C$5193,MATCH(ROWS(M$2:M5113),M$2:M$5193,0)),"")</f>
        <v/>
      </c>
      <c r="R5113" s="70" t="str">
        <f>IFERROR(INDEX($C$2:$C$5193,MATCH(ROWS(N$2:N5113),N$2:N$5193,0)),"")</f>
        <v/>
      </c>
      <c r="S5113" s="92" t="str">
        <f>IFERROR(INDEX($C$2:$C$5193,MATCH(ROWS(O$2:O5113),O$2:O$5193,0)),"")</f>
        <v/>
      </c>
    </row>
    <row r="5114" spans="1:19" x14ac:dyDescent="0.25">
      <c r="A5114" s="68">
        <v>2851</v>
      </c>
      <c r="B5114" s="68" t="s">
        <v>5696</v>
      </c>
      <c r="C5114" s="68" t="s">
        <v>21998</v>
      </c>
      <c r="D5114" s="68" t="s">
        <v>21976</v>
      </c>
      <c r="E5114" s="68" t="s">
        <v>21976</v>
      </c>
      <c r="F5114" s="68" t="s">
        <v>21999</v>
      </c>
      <c r="G5114" s="68" t="s">
        <v>22000</v>
      </c>
      <c r="H5114" s="68">
        <v>10.603120000000001</v>
      </c>
      <c r="I5114" s="68">
        <v>-66.990589999999997</v>
      </c>
      <c r="J5114" s="68">
        <v>235</v>
      </c>
      <c r="K5114" s="68">
        <v>-4</v>
      </c>
      <c r="L5114" s="68">
        <f>COUNTIFS(Aéroports!$C$2:$C$5193,Aéroports!$C5114,Aéroports!$D$2:$D$5193,Aéroports!$D5114)</f>
        <v>1</v>
      </c>
      <c r="M5114" s="68" t="str">
        <f>IF(AND(Formulaire!$H$15=Aéroports!$E5114,--ISNUMBER(IFERROR(SEARCH(Formulaire!$H$16,$C5114,1),""))=1),MAX(M$1:M5113)+1,"")</f>
        <v/>
      </c>
      <c r="N5114" s="68" t="str">
        <f>IF(AND(Formulaire!$H$21=Aéroports!$E5114,--ISNUMBER(IFERROR(SEARCH(Formulaire!$H$22,$C5114,1),""))=1),MAX(N$1:N5113)+1,"")</f>
        <v/>
      </c>
      <c r="O5114" s="68" t="str">
        <f>IF(AND(Formulaire!$H$27=Aéroports!$E5114,--ISNUMBER(IFERROR(SEARCH(Formulaire!$H$28,$C5114,1),""))=1),MAX(O$1:O5113)+1,"")</f>
        <v/>
      </c>
      <c r="Q5114" s="91" t="str">
        <f>IFERROR(INDEX($C$2:$C$5193,MATCH(ROWS(M$2:M5114),M$2:M$5193,0)),"")</f>
        <v/>
      </c>
      <c r="R5114" s="70" t="str">
        <f>IFERROR(INDEX($C$2:$C$5193,MATCH(ROWS(N$2:N5114),N$2:N$5193,0)),"")</f>
        <v/>
      </c>
      <c r="S5114" s="92" t="str">
        <f>IFERROR(INDEX($C$2:$C$5193,MATCH(ROWS(O$2:O5114),O$2:O$5193,0)),"")</f>
        <v/>
      </c>
    </row>
    <row r="5115" spans="1:19" x14ac:dyDescent="0.25">
      <c r="A5115" s="69">
        <v>2832</v>
      </c>
      <c r="B5115" s="69" t="s">
        <v>22004</v>
      </c>
      <c r="C5115" s="69" t="s">
        <v>22005</v>
      </c>
      <c r="D5115" s="69" t="s">
        <v>21976</v>
      </c>
      <c r="E5115" s="69" t="s">
        <v>21976</v>
      </c>
      <c r="F5115" s="69" t="s">
        <v>22006</v>
      </c>
      <c r="G5115" s="69" t="s">
        <v>22007</v>
      </c>
      <c r="H5115" s="69">
        <v>10.66001</v>
      </c>
      <c r="I5115" s="69">
        <v>-63.261679999999998</v>
      </c>
      <c r="J5115" s="69">
        <v>33</v>
      </c>
      <c r="K5115" s="69">
        <v>-4</v>
      </c>
      <c r="L5115" s="69">
        <f>COUNTIFS(Aéroports!$C$2:$C$5193,Aéroports!$C5115,Aéroports!$D$2:$D$5193,Aéroports!$D5115)</f>
        <v>1</v>
      </c>
      <c r="M5115" s="69" t="str">
        <f>IF(AND(Formulaire!$H$15=Aéroports!$E5115,--ISNUMBER(IFERROR(SEARCH(Formulaire!$H$16,$C5115,1),""))=1),MAX(M$1:M5114)+1,"")</f>
        <v/>
      </c>
      <c r="N5115" s="69" t="str">
        <f>IF(AND(Formulaire!$H$21=Aéroports!$E5115,--ISNUMBER(IFERROR(SEARCH(Formulaire!$H$22,$C5115,1),""))=1),MAX(N$1:N5114)+1,"")</f>
        <v/>
      </c>
      <c r="O5115" s="69" t="str">
        <f>IF(AND(Formulaire!$H$27=Aéroports!$E5115,--ISNUMBER(IFERROR(SEARCH(Formulaire!$H$28,$C5115,1),""))=1),MAX(O$1:O5114)+1,"")</f>
        <v/>
      </c>
      <c r="Q5115" s="91" t="str">
        <f>IFERROR(INDEX($C$2:$C$5193,MATCH(ROWS(M$2:M5115),M$2:M$5193,0)),"")</f>
        <v/>
      </c>
      <c r="R5115" s="70" t="str">
        <f>IFERROR(INDEX($C$2:$C$5193,MATCH(ROWS(N$2:N5115),N$2:N$5193,0)),"")</f>
        <v/>
      </c>
      <c r="S5115" s="92" t="str">
        <f>IFERROR(INDEX($C$2:$C$5193,MATCH(ROWS(O$2:O5115),O$2:O$5193,0)),"")</f>
        <v/>
      </c>
    </row>
    <row r="5116" spans="1:19" x14ac:dyDescent="0.25">
      <c r="A5116" s="68">
        <v>2826</v>
      </c>
      <c r="B5116" s="68" t="s">
        <v>22008</v>
      </c>
      <c r="C5116" s="68" t="s">
        <v>22009</v>
      </c>
      <c r="D5116" s="68" t="s">
        <v>21976</v>
      </c>
      <c r="E5116" s="68" t="s">
        <v>21976</v>
      </c>
      <c r="F5116" s="68" t="s">
        <v>22010</v>
      </c>
      <c r="G5116" s="68" t="s">
        <v>22011</v>
      </c>
      <c r="H5116" s="68">
        <v>8.1221610000000002</v>
      </c>
      <c r="I5116" s="68">
        <v>-63.536960000000001</v>
      </c>
      <c r="J5116" s="68">
        <v>197</v>
      </c>
      <c r="K5116" s="68">
        <v>-4</v>
      </c>
      <c r="L5116" s="68">
        <f>COUNTIFS(Aéroports!$C$2:$C$5193,Aéroports!$C5116,Aéroports!$D$2:$D$5193,Aéroports!$D5116)</f>
        <v>1</v>
      </c>
      <c r="M5116" s="68" t="str">
        <f>IF(AND(Formulaire!$H$15=Aéroports!$E5116,--ISNUMBER(IFERROR(SEARCH(Formulaire!$H$16,$C5116,1),""))=1),MAX(M$1:M5115)+1,"")</f>
        <v/>
      </c>
      <c r="N5116" s="68" t="str">
        <f>IF(AND(Formulaire!$H$21=Aéroports!$E5116,--ISNUMBER(IFERROR(SEARCH(Formulaire!$H$22,$C5116,1),""))=1),MAX(N$1:N5115)+1,"")</f>
        <v/>
      </c>
      <c r="O5116" s="68" t="str">
        <f>IF(AND(Formulaire!$H$27=Aéroports!$E5116,--ISNUMBER(IFERROR(SEARCH(Formulaire!$H$28,$C5116,1),""))=1),MAX(O$1:O5115)+1,"")</f>
        <v/>
      </c>
      <c r="Q5116" s="91" t="str">
        <f>IFERROR(INDEX($C$2:$C$5193,MATCH(ROWS(M$2:M5116),M$2:M$5193,0)),"")</f>
        <v/>
      </c>
      <c r="R5116" s="70" t="str">
        <f>IFERROR(INDEX($C$2:$C$5193,MATCH(ROWS(N$2:N5116),N$2:N$5193,0)),"")</f>
        <v/>
      </c>
      <c r="S5116" s="92" t="str">
        <f>IFERROR(INDEX($C$2:$C$5193,MATCH(ROWS(O$2:O5116),O$2:O$5193,0)),"")</f>
        <v/>
      </c>
    </row>
    <row r="5117" spans="1:19" x14ac:dyDescent="0.25">
      <c r="A5117" s="69">
        <v>2833</v>
      </c>
      <c r="B5117" s="69" t="s">
        <v>22012</v>
      </c>
      <c r="C5117" s="69" t="s">
        <v>22013</v>
      </c>
      <c r="D5117" s="69" t="s">
        <v>21976</v>
      </c>
      <c r="E5117" s="69" t="s">
        <v>21976</v>
      </c>
      <c r="F5117" s="69" t="s">
        <v>22014</v>
      </c>
      <c r="G5117" s="69" t="s">
        <v>22015</v>
      </c>
      <c r="H5117" s="69">
        <v>11.41494</v>
      </c>
      <c r="I5117" s="69">
        <v>-69.680899999999994</v>
      </c>
      <c r="J5117" s="69">
        <v>52</v>
      </c>
      <c r="K5117" s="69">
        <v>-4</v>
      </c>
      <c r="L5117" s="69">
        <f>COUNTIFS(Aéroports!$C$2:$C$5193,Aéroports!$C5117,Aéroports!$D$2:$D$5193,Aéroports!$D5117)</f>
        <v>1</v>
      </c>
      <c r="M5117" s="69" t="str">
        <f>IF(AND(Formulaire!$H$15=Aéroports!$E5117,--ISNUMBER(IFERROR(SEARCH(Formulaire!$H$16,$C5117,1),""))=1),MAX(M$1:M5116)+1,"")</f>
        <v/>
      </c>
      <c r="N5117" s="69" t="str">
        <f>IF(AND(Formulaire!$H$21=Aéroports!$E5117,--ISNUMBER(IFERROR(SEARCH(Formulaire!$H$22,$C5117,1),""))=1),MAX(N$1:N5116)+1,"")</f>
        <v/>
      </c>
      <c r="O5117" s="69" t="str">
        <f>IF(AND(Formulaire!$H$27=Aéroports!$E5117,--ISNUMBER(IFERROR(SEARCH(Formulaire!$H$28,$C5117,1),""))=1),MAX(O$1:O5116)+1,"")</f>
        <v/>
      </c>
      <c r="Q5117" s="91" t="str">
        <f>IFERROR(INDEX($C$2:$C$5193,MATCH(ROWS(M$2:M5117),M$2:M$5193,0)),"")</f>
        <v/>
      </c>
      <c r="R5117" s="70" t="str">
        <f>IFERROR(INDEX($C$2:$C$5193,MATCH(ROWS(N$2:N5117),N$2:N$5193,0)),"")</f>
        <v/>
      </c>
      <c r="S5117" s="92" t="str">
        <f>IFERROR(INDEX($C$2:$C$5193,MATCH(ROWS(O$2:O5117),O$2:O$5193,0)),"")</f>
        <v/>
      </c>
    </row>
    <row r="5118" spans="1:19" x14ac:dyDescent="0.25">
      <c r="A5118" s="68">
        <v>2835</v>
      </c>
      <c r="B5118" s="68" t="s">
        <v>22016</v>
      </c>
      <c r="C5118" s="68" t="s">
        <v>22017</v>
      </c>
      <c r="D5118" s="68" t="s">
        <v>21976</v>
      </c>
      <c r="E5118" s="68" t="s">
        <v>21976</v>
      </c>
      <c r="F5118" s="68" t="s">
        <v>22018</v>
      </c>
      <c r="G5118" s="68" t="s">
        <v>22019</v>
      </c>
      <c r="H5118" s="68">
        <v>10.450329999999999</v>
      </c>
      <c r="I5118" s="68">
        <v>-64.130470000000003</v>
      </c>
      <c r="J5118" s="68">
        <v>14</v>
      </c>
      <c r="K5118" s="68">
        <v>-4</v>
      </c>
      <c r="L5118" s="68">
        <f>COUNTIFS(Aéroports!$C$2:$C$5193,Aéroports!$C5118,Aéroports!$D$2:$D$5193,Aéroports!$D5118)</f>
        <v>1</v>
      </c>
      <c r="M5118" s="68" t="str">
        <f>IF(AND(Formulaire!$H$15=Aéroports!$E5118,--ISNUMBER(IFERROR(SEARCH(Formulaire!$H$16,$C5118,1),""))=1),MAX(M$1:M5117)+1,"")</f>
        <v/>
      </c>
      <c r="N5118" s="68" t="str">
        <f>IF(AND(Formulaire!$H$21=Aéroports!$E5118,--ISNUMBER(IFERROR(SEARCH(Formulaire!$H$22,$C5118,1),""))=1),MAX(N$1:N5117)+1,"")</f>
        <v/>
      </c>
      <c r="O5118" s="68" t="str">
        <f>IF(AND(Formulaire!$H$27=Aéroports!$E5118,--ISNUMBER(IFERROR(SEARCH(Formulaire!$H$28,$C5118,1),""))=1),MAX(O$1:O5117)+1,"")</f>
        <v/>
      </c>
      <c r="Q5118" s="91" t="str">
        <f>IFERROR(INDEX($C$2:$C$5193,MATCH(ROWS(M$2:M5118),M$2:M$5193,0)),"")</f>
        <v/>
      </c>
      <c r="R5118" s="70" t="str">
        <f>IFERROR(INDEX($C$2:$C$5193,MATCH(ROWS(N$2:N5118),N$2:N$5193,0)),"")</f>
        <v/>
      </c>
      <c r="S5118" s="92" t="str">
        <f>IFERROR(INDEX($C$2:$C$5193,MATCH(ROWS(O$2:O5118),O$2:O$5193,0)),"")</f>
        <v/>
      </c>
    </row>
    <row r="5119" spans="1:19" x14ac:dyDescent="0.25">
      <c r="A5119" s="69">
        <v>6072</v>
      </c>
      <c r="B5119" s="69" t="s">
        <v>22020</v>
      </c>
      <c r="C5119" s="69" t="s">
        <v>22021</v>
      </c>
      <c r="D5119" s="69" t="s">
        <v>21976</v>
      </c>
      <c r="E5119" s="69" t="s">
        <v>21976</v>
      </c>
      <c r="F5119" s="69" t="s">
        <v>22022</v>
      </c>
      <c r="G5119" s="69" t="s">
        <v>22023</v>
      </c>
      <c r="H5119" s="69">
        <v>8.6241389999999996</v>
      </c>
      <c r="I5119" s="69">
        <v>-71.672669999999997</v>
      </c>
      <c r="J5119" s="69">
        <v>250</v>
      </c>
      <c r="K5119" s="69">
        <v>-4</v>
      </c>
      <c r="L5119" s="69">
        <f>COUNTIFS(Aéroports!$C$2:$C$5193,Aéroports!$C5119,Aéroports!$D$2:$D$5193,Aéroports!$D5119)</f>
        <v>1</v>
      </c>
      <c r="M5119" s="69" t="str">
        <f>IF(AND(Formulaire!$H$15=Aéroports!$E5119,--ISNUMBER(IFERROR(SEARCH(Formulaire!$H$16,$C5119,1),""))=1),MAX(M$1:M5118)+1,"")</f>
        <v/>
      </c>
      <c r="N5119" s="69" t="str">
        <f>IF(AND(Formulaire!$H$21=Aéroports!$E5119,--ISNUMBER(IFERROR(SEARCH(Formulaire!$H$22,$C5119,1),""))=1),MAX(N$1:N5118)+1,"")</f>
        <v/>
      </c>
      <c r="O5119" s="69" t="str">
        <f>IF(AND(Formulaire!$H$27=Aéroports!$E5119,--ISNUMBER(IFERROR(SEARCH(Formulaire!$H$28,$C5119,1),""))=1),MAX(O$1:O5118)+1,"")</f>
        <v/>
      </c>
      <c r="Q5119" s="91" t="str">
        <f>IFERROR(INDEX($C$2:$C$5193,MATCH(ROWS(M$2:M5119),M$2:M$5193,0)),"")</f>
        <v/>
      </c>
      <c r="R5119" s="70" t="str">
        <f>IFERROR(INDEX($C$2:$C$5193,MATCH(ROWS(N$2:N5119),N$2:N$5193,0)),"")</f>
        <v/>
      </c>
      <c r="S5119" s="92" t="str">
        <f>IFERROR(INDEX($C$2:$C$5193,MATCH(ROWS(O$2:O5119),O$2:O$5193,0)),"")</f>
        <v/>
      </c>
    </row>
    <row r="5120" spans="1:19" x14ac:dyDescent="0.25">
      <c r="A5120" s="68">
        <v>2841</v>
      </c>
      <c r="B5120" s="68" t="s">
        <v>22024</v>
      </c>
      <c r="C5120" s="68" t="s">
        <v>22025</v>
      </c>
      <c r="D5120" s="68" t="s">
        <v>21976</v>
      </c>
      <c r="E5120" s="68" t="s">
        <v>21976</v>
      </c>
      <c r="F5120" s="68" t="s">
        <v>22026</v>
      </c>
      <c r="G5120" s="68" t="s">
        <v>22027</v>
      </c>
      <c r="H5120" s="68">
        <v>9.0269440000000003</v>
      </c>
      <c r="I5120" s="68">
        <v>-69.75515</v>
      </c>
      <c r="J5120" s="68">
        <v>606</v>
      </c>
      <c r="K5120" s="68">
        <v>-4</v>
      </c>
      <c r="L5120" s="68">
        <f>COUNTIFS(Aéroports!$C$2:$C$5193,Aéroports!$C5120,Aéroports!$D$2:$D$5193,Aéroports!$D5120)</f>
        <v>1</v>
      </c>
      <c r="M5120" s="68" t="str">
        <f>IF(AND(Formulaire!$H$15=Aéroports!$E5120,--ISNUMBER(IFERROR(SEARCH(Formulaire!$H$16,$C5120,1),""))=1),MAX(M$1:M5119)+1,"")</f>
        <v/>
      </c>
      <c r="N5120" s="68" t="str">
        <f>IF(AND(Formulaire!$H$21=Aéroports!$E5120,--ISNUMBER(IFERROR(SEARCH(Formulaire!$H$22,$C5120,1),""))=1),MAX(N$1:N5119)+1,"")</f>
        <v/>
      </c>
      <c r="O5120" s="68" t="str">
        <f>IF(AND(Formulaire!$H$27=Aéroports!$E5120,--ISNUMBER(IFERROR(SEARCH(Formulaire!$H$28,$C5120,1),""))=1),MAX(O$1:O5119)+1,"")</f>
        <v/>
      </c>
      <c r="Q5120" s="91" t="str">
        <f>IFERROR(INDEX($C$2:$C$5193,MATCH(ROWS(M$2:M5120),M$2:M$5193,0)),"")</f>
        <v/>
      </c>
      <c r="R5120" s="70" t="str">
        <f>IFERROR(INDEX($C$2:$C$5193,MATCH(ROWS(N$2:N5120),N$2:N$5193,0)),"")</f>
        <v/>
      </c>
      <c r="S5120" s="92" t="str">
        <f>IFERROR(INDEX($C$2:$C$5193,MATCH(ROWS(O$2:O5120),O$2:O$5193,0)),"")</f>
        <v/>
      </c>
    </row>
    <row r="5121" spans="1:19" x14ac:dyDescent="0.25">
      <c r="A5121" s="69">
        <v>2856</v>
      </c>
      <c r="B5121" s="69" t="s">
        <v>22028</v>
      </c>
      <c r="C5121" s="69" t="s">
        <v>22029</v>
      </c>
      <c r="D5121" s="69" t="s">
        <v>21976</v>
      </c>
      <c r="E5121" s="69" t="s">
        <v>21976</v>
      </c>
      <c r="F5121" s="69" t="s">
        <v>22030</v>
      </c>
      <c r="G5121" s="69" t="s">
        <v>22031</v>
      </c>
      <c r="H5121" s="69">
        <v>8.2885299999999997</v>
      </c>
      <c r="I5121" s="69">
        <v>-62.760399999999997</v>
      </c>
      <c r="J5121" s="69">
        <v>472</v>
      </c>
      <c r="K5121" s="69">
        <v>-4</v>
      </c>
      <c r="L5121" s="69">
        <f>COUNTIFS(Aéroports!$C$2:$C$5193,Aéroports!$C5121,Aéroports!$D$2:$D$5193,Aéroports!$D5121)</f>
        <v>1</v>
      </c>
      <c r="M5121" s="69" t="str">
        <f>IF(AND(Formulaire!$H$15=Aéroports!$E5121,--ISNUMBER(IFERROR(SEARCH(Formulaire!$H$16,$C5121,1),""))=1),MAX(M$1:M5120)+1,"")</f>
        <v/>
      </c>
      <c r="N5121" s="69" t="str">
        <f>IF(AND(Formulaire!$H$21=Aéroports!$E5121,--ISNUMBER(IFERROR(SEARCH(Formulaire!$H$22,$C5121,1),""))=1),MAX(N$1:N5120)+1,"")</f>
        <v/>
      </c>
      <c r="O5121" s="69" t="str">
        <f>IF(AND(Formulaire!$H$27=Aéroports!$E5121,--ISNUMBER(IFERROR(SEARCH(Formulaire!$H$28,$C5121,1),""))=1),MAX(O$1:O5120)+1,"")</f>
        <v/>
      </c>
      <c r="Q5121" s="91" t="str">
        <f>IFERROR(INDEX($C$2:$C$5193,MATCH(ROWS(M$2:M5121),M$2:M$5193,0)),"")</f>
        <v/>
      </c>
      <c r="R5121" s="70" t="str">
        <f>IFERROR(INDEX($C$2:$C$5193,MATCH(ROWS(N$2:N5121),N$2:N$5193,0)),"")</f>
        <v/>
      </c>
      <c r="S5121" s="92" t="str">
        <f>IFERROR(INDEX($C$2:$C$5193,MATCH(ROWS(O$2:O5121),O$2:O$5193,0)),"")</f>
        <v/>
      </c>
    </row>
    <row r="5122" spans="1:19" x14ac:dyDescent="0.25">
      <c r="A5122" s="68">
        <v>2840</v>
      </c>
      <c r="B5122" s="68" t="s">
        <v>22032</v>
      </c>
      <c r="C5122" s="68" t="s">
        <v>22033</v>
      </c>
      <c r="D5122" s="68" t="s">
        <v>21976</v>
      </c>
      <c r="E5122" s="68" t="s">
        <v>21976</v>
      </c>
      <c r="F5122" s="68" t="s">
        <v>22034</v>
      </c>
      <c r="G5122" s="68" t="s">
        <v>22035</v>
      </c>
      <c r="H5122" s="68">
        <v>10.57408</v>
      </c>
      <c r="I5122" s="68">
        <v>-62.312669999999997</v>
      </c>
      <c r="J5122" s="68">
        <v>42</v>
      </c>
      <c r="K5122" s="68">
        <v>-4</v>
      </c>
      <c r="L5122" s="68">
        <f>COUNTIFS(Aéroports!$C$2:$C$5193,Aéroports!$C5122,Aéroports!$D$2:$D$5193,Aéroports!$D5122)</f>
        <v>1</v>
      </c>
      <c r="M5122" s="68" t="str">
        <f>IF(AND(Formulaire!$H$15=Aéroports!$E5122,--ISNUMBER(IFERROR(SEARCH(Formulaire!$H$16,$C5122,1),""))=1),MAX(M$1:M5121)+1,"")</f>
        <v/>
      </c>
      <c r="N5122" s="68" t="str">
        <f>IF(AND(Formulaire!$H$21=Aéroports!$E5122,--ISNUMBER(IFERROR(SEARCH(Formulaire!$H$22,$C5122,1),""))=1),MAX(N$1:N5121)+1,"")</f>
        <v/>
      </c>
      <c r="O5122" s="68" t="str">
        <f>IF(AND(Formulaire!$H$27=Aéroports!$E5122,--ISNUMBER(IFERROR(SEARCH(Formulaire!$H$28,$C5122,1),""))=1),MAX(O$1:O5121)+1,"")</f>
        <v/>
      </c>
      <c r="Q5122" s="91" t="str">
        <f>IFERROR(INDEX($C$2:$C$5193,MATCH(ROWS(M$2:M5122),M$2:M$5193,0)),"")</f>
        <v/>
      </c>
      <c r="R5122" s="70" t="str">
        <f>IFERROR(INDEX($C$2:$C$5193,MATCH(ROWS(N$2:N5122),N$2:N$5193,0)),"")</f>
        <v/>
      </c>
      <c r="S5122" s="92" t="str">
        <f>IFERROR(INDEX($C$2:$C$5193,MATCH(ROWS(O$2:O5122),O$2:O$5193,0)),"")</f>
        <v/>
      </c>
    </row>
    <row r="5123" spans="1:19" x14ac:dyDescent="0.25">
      <c r="A5123" s="69">
        <v>2846</v>
      </c>
      <c r="B5123" s="69" t="s">
        <v>22036</v>
      </c>
      <c r="C5123" s="69" t="s">
        <v>22037</v>
      </c>
      <c r="D5123" s="69" t="s">
        <v>21976</v>
      </c>
      <c r="E5123" s="69" t="s">
        <v>21976</v>
      </c>
      <c r="F5123" s="69" t="s">
        <v>22038</v>
      </c>
      <c r="G5123" s="69" t="s">
        <v>22039</v>
      </c>
      <c r="H5123" s="69">
        <v>8.2391670000000001</v>
      </c>
      <c r="I5123" s="69">
        <v>-72.271029999999996</v>
      </c>
      <c r="J5123" s="69">
        <v>305</v>
      </c>
      <c r="K5123" s="69">
        <v>-4</v>
      </c>
      <c r="L5123" s="69">
        <f>COUNTIFS(Aéroports!$C$2:$C$5193,Aéroports!$C5123,Aéroports!$D$2:$D$5193,Aéroports!$D5123)</f>
        <v>1</v>
      </c>
      <c r="M5123" s="69" t="str">
        <f>IF(AND(Formulaire!$H$15=Aéroports!$E5123,--ISNUMBER(IFERROR(SEARCH(Formulaire!$H$16,$C5123,1),""))=1),MAX(M$1:M5122)+1,"")</f>
        <v/>
      </c>
      <c r="N5123" s="69" t="str">
        <f>IF(AND(Formulaire!$H$21=Aéroports!$E5123,--ISNUMBER(IFERROR(SEARCH(Formulaire!$H$22,$C5123,1),""))=1),MAX(N$1:N5122)+1,"")</f>
        <v/>
      </c>
      <c r="O5123" s="69" t="str">
        <f>IF(AND(Formulaire!$H$27=Aéroports!$E5123,--ISNUMBER(IFERROR(SEARCH(Formulaire!$H$28,$C5123,1),""))=1),MAX(O$1:O5122)+1,"")</f>
        <v/>
      </c>
      <c r="Q5123" s="91" t="str">
        <f>IFERROR(INDEX($C$2:$C$5193,MATCH(ROWS(M$2:M5123),M$2:M$5193,0)),"")</f>
        <v/>
      </c>
      <c r="R5123" s="70" t="str">
        <f>IFERROR(INDEX($C$2:$C$5193,MATCH(ROWS(N$2:N5123),N$2:N$5193,0)),"")</f>
        <v/>
      </c>
      <c r="S5123" s="92" t="str">
        <f>IFERROR(INDEX($C$2:$C$5193,MATCH(ROWS(O$2:O5123),O$2:O$5193,0)),"")</f>
        <v/>
      </c>
    </row>
    <row r="5124" spans="1:19" x14ac:dyDescent="0.25">
      <c r="A5124" s="68">
        <v>6420</v>
      </c>
      <c r="B5124" s="68" t="s">
        <v>22040</v>
      </c>
      <c r="C5124" s="68" t="s">
        <v>22041</v>
      </c>
      <c r="D5124" s="68" t="s">
        <v>21976</v>
      </c>
      <c r="E5124" s="68" t="s">
        <v>21976</v>
      </c>
      <c r="F5124" s="68" t="s">
        <v>22042</v>
      </c>
      <c r="G5124" s="68" t="s">
        <v>22043</v>
      </c>
      <c r="H5124" s="68">
        <v>11.95</v>
      </c>
      <c r="I5124" s="68">
        <v>-66.67</v>
      </c>
      <c r="J5124" s="68">
        <v>17</v>
      </c>
      <c r="K5124" s="68">
        <v>-4</v>
      </c>
      <c r="L5124" s="68">
        <f>COUNTIFS(Aéroports!$C$2:$C$5193,Aéroports!$C5124,Aéroports!$D$2:$D$5193,Aéroports!$D5124)</f>
        <v>1</v>
      </c>
      <c r="M5124" s="68" t="str">
        <f>IF(AND(Formulaire!$H$15=Aéroports!$E5124,--ISNUMBER(IFERROR(SEARCH(Formulaire!$H$16,$C5124,1),""))=1),MAX(M$1:M5123)+1,"")</f>
        <v/>
      </c>
      <c r="N5124" s="68" t="str">
        <f>IF(AND(Formulaire!$H$21=Aéroports!$E5124,--ISNUMBER(IFERROR(SEARCH(Formulaire!$H$22,$C5124,1),""))=1),MAX(N$1:N5123)+1,"")</f>
        <v/>
      </c>
      <c r="O5124" s="68" t="str">
        <f>IF(AND(Formulaire!$H$27=Aéroports!$E5124,--ISNUMBER(IFERROR(SEARCH(Formulaire!$H$28,$C5124,1),""))=1),MAX(O$1:O5123)+1,"")</f>
        <v/>
      </c>
      <c r="Q5124" s="91" t="str">
        <f>IFERROR(INDEX($C$2:$C$5193,MATCH(ROWS(M$2:M5124),M$2:M$5193,0)),"")</f>
        <v/>
      </c>
      <c r="R5124" s="70" t="str">
        <f>IFERROR(INDEX($C$2:$C$5193,MATCH(ROWS(N$2:N5124),N$2:N$5193,0)),"")</f>
        <v/>
      </c>
      <c r="S5124" s="92" t="str">
        <f>IFERROR(INDEX($C$2:$C$5193,MATCH(ROWS(O$2:O5124),O$2:O$5193,0)),"")</f>
        <v/>
      </c>
    </row>
    <row r="5125" spans="1:19" x14ac:dyDescent="0.25">
      <c r="A5125" s="69">
        <v>2848</v>
      </c>
      <c r="B5125" s="69" t="s">
        <v>22044</v>
      </c>
      <c r="C5125" s="69" t="s">
        <v>22045</v>
      </c>
      <c r="D5125" s="69" t="s">
        <v>21976</v>
      </c>
      <c r="E5125" s="69" t="s">
        <v>21976</v>
      </c>
      <c r="F5125" s="69" t="s">
        <v>22046</v>
      </c>
      <c r="G5125" s="69" t="s">
        <v>22047</v>
      </c>
      <c r="H5125" s="69">
        <v>10.558210000000001</v>
      </c>
      <c r="I5125" s="69">
        <v>-71.727860000000007</v>
      </c>
      <c r="J5125" s="69">
        <v>239</v>
      </c>
      <c r="K5125" s="69">
        <v>-4</v>
      </c>
      <c r="L5125" s="69">
        <f>COUNTIFS(Aéroports!$C$2:$C$5193,Aéroports!$C5125,Aéroports!$D$2:$D$5193,Aéroports!$D5125)</f>
        <v>1</v>
      </c>
      <c r="M5125" s="69" t="str">
        <f>IF(AND(Formulaire!$H$15=Aéroports!$E5125,--ISNUMBER(IFERROR(SEARCH(Formulaire!$H$16,$C5125,1),""))=1),MAX(M$1:M5124)+1,"")</f>
        <v/>
      </c>
      <c r="N5125" s="69" t="str">
        <f>IF(AND(Formulaire!$H$21=Aéroports!$E5125,--ISNUMBER(IFERROR(SEARCH(Formulaire!$H$22,$C5125,1),""))=1),MAX(N$1:N5124)+1,"")</f>
        <v/>
      </c>
      <c r="O5125" s="69" t="str">
        <f>IF(AND(Formulaire!$H$27=Aéroports!$E5125,--ISNUMBER(IFERROR(SEARCH(Formulaire!$H$28,$C5125,1),""))=1),MAX(O$1:O5124)+1,"")</f>
        <v/>
      </c>
      <c r="Q5125" s="91" t="str">
        <f>IFERROR(INDEX($C$2:$C$5193,MATCH(ROWS(M$2:M5125),M$2:M$5193,0)),"")</f>
        <v/>
      </c>
      <c r="R5125" s="70" t="str">
        <f>IFERROR(INDEX($C$2:$C$5193,MATCH(ROWS(N$2:N5125),N$2:N$5193,0)),"")</f>
        <v/>
      </c>
      <c r="S5125" s="92" t="str">
        <f>IFERROR(INDEX($C$2:$C$5193,MATCH(ROWS(O$2:O5125),O$2:O$5193,0)),"")</f>
        <v/>
      </c>
    </row>
    <row r="5126" spans="1:19" x14ac:dyDescent="0.25">
      <c r="A5126" s="68">
        <v>6071</v>
      </c>
      <c r="B5126" s="68" t="s">
        <v>22048</v>
      </c>
      <c r="C5126" s="68" t="s">
        <v>22049</v>
      </c>
      <c r="D5126" s="68" t="s">
        <v>21976</v>
      </c>
      <c r="E5126" s="68" t="s">
        <v>21976</v>
      </c>
      <c r="F5126" s="68" t="s">
        <v>22050</v>
      </c>
      <c r="G5126" s="68" t="s">
        <v>22051</v>
      </c>
      <c r="H5126" s="68">
        <v>10.249980000000001</v>
      </c>
      <c r="I5126" s="68">
        <v>-67.649420000000006</v>
      </c>
      <c r="J5126" s="68">
        <v>1338</v>
      </c>
      <c r="K5126" s="68">
        <v>-4</v>
      </c>
      <c r="L5126" s="68">
        <f>COUNTIFS(Aéroports!$C$2:$C$5193,Aéroports!$C5126,Aéroports!$D$2:$D$5193,Aéroports!$D5126)</f>
        <v>1</v>
      </c>
      <c r="M5126" s="68" t="str">
        <f>IF(AND(Formulaire!$H$15=Aéroports!$E5126,--ISNUMBER(IFERROR(SEARCH(Formulaire!$H$16,$C5126,1),""))=1),MAX(M$1:M5125)+1,"")</f>
        <v/>
      </c>
      <c r="N5126" s="68" t="str">
        <f>IF(AND(Formulaire!$H$21=Aéroports!$E5126,--ISNUMBER(IFERROR(SEARCH(Formulaire!$H$22,$C5126,1),""))=1),MAX(N$1:N5125)+1,"")</f>
        <v/>
      </c>
      <c r="O5126" s="68" t="str">
        <f>IF(AND(Formulaire!$H$27=Aéroports!$E5126,--ISNUMBER(IFERROR(SEARCH(Formulaire!$H$28,$C5126,1),""))=1),MAX(O$1:O5125)+1,"")</f>
        <v/>
      </c>
      <c r="Q5126" s="91" t="str">
        <f>IFERROR(INDEX($C$2:$C$5193,MATCH(ROWS(M$2:M5126),M$2:M$5193,0)),"")</f>
        <v/>
      </c>
      <c r="R5126" s="70" t="str">
        <f>IFERROR(INDEX($C$2:$C$5193,MATCH(ROWS(N$2:N5126),N$2:N$5193,0)),"")</f>
        <v/>
      </c>
      <c r="S5126" s="92" t="str">
        <f>IFERROR(INDEX($C$2:$C$5193,MATCH(ROWS(O$2:O5126),O$2:O$5193,0)),"")</f>
        <v/>
      </c>
    </row>
    <row r="5127" spans="1:19" x14ac:dyDescent="0.25">
      <c r="A5127" s="69">
        <v>2852</v>
      </c>
      <c r="B5127" s="69" t="s">
        <v>22052</v>
      </c>
      <c r="C5127" s="69" t="s">
        <v>22053</v>
      </c>
      <c r="D5127" s="69" t="s">
        <v>21976</v>
      </c>
      <c r="E5127" s="69" t="s">
        <v>21976</v>
      </c>
      <c r="F5127" s="69" t="s">
        <v>22054</v>
      </c>
      <c r="G5127" s="69" t="s">
        <v>22055</v>
      </c>
      <c r="H5127" s="69">
        <v>9.7545300000000008</v>
      </c>
      <c r="I5127" s="69">
        <v>-63.147399999999998</v>
      </c>
      <c r="J5127" s="69">
        <v>224</v>
      </c>
      <c r="K5127" s="69">
        <v>-4</v>
      </c>
      <c r="L5127" s="69">
        <f>COUNTIFS(Aéroports!$C$2:$C$5193,Aéroports!$C5127,Aéroports!$D$2:$D$5193,Aéroports!$D5127)</f>
        <v>1</v>
      </c>
      <c r="M5127" s="69" t="str">
        <f>IF(AND(Formulaire!$H$15=Aéroports!$E5127,--ISNUMBER(IFERROR(SEARCH(Formulaire!$H$16,$C5127,1),""))=1),MAX(M$1:M5126)+1,"")</f>
        <v/>
      </c>
      <c r="N5127" s="69" t="str">
        <f>IF(AND(Formulaire!$H$21=Aéroports!$E5127,--ISNUMBER(IFERROR(SEARCH(Formulaire!$H$22,$C5127,1),""))=1),MAX(N$1:N5126)+1,"")</f>
        <v/>
      </c>
      <c r="O5127" s="69" t="str">
        <f>IF(AND(Formulaire!$H$27=Aéroports!$E5127,--ISNUMBER(IFERROR(SEARCH(Formulaire!$H$28,$C5127,1),""))=1),MAX(O$1:O5126)+1,"")</f>
        <v/>
      </c>
      <c r="Q5127" s="91" t="str">
        <f>IFERROR(INDEX($C$2:$C$5193,MATCH(ROWS(M$2:M5127),M$2:M$5193,0)),"")</f>
        <v/>
      </c>
      <c r="R5127" s="70" t="str">
        <f>IFERROR(INDEX($C$2:$C$5193,MATCH(ROWS(N$2:N5127),N$2:N$5193,0)),"")</f>
        <v/>
      </c>
      <c r="S5127" s="92" t="str">
        <f>IFERROR(INDEX($C$2:$C$5193,MATCH(ROWS(O$2:O5127),O$2:O$5193,0)),"")</f>
        <v/>
      </c>
    </row>
    <row r="5128" spans="1:19" x14ac:dyDescent="0.25">
      <c r="A5128" s="68">
        <v>2849</v>
      </c>
      <c r="B5128" s="68" t="s">
        <v>22056</v>
      </c>
      <c r="C5128" s="68" t="s">
        <v>11340</v>
      </c>
      <c r="D5128" s="68" t="s">
        <v>21976</v>
      </c>
      <c r="E5128" s="68" t="s">
        <v>21976</v>
      </c>
      <c r="F5128" s="68" t="s">
        <v>22057</v>
      </c>
      <c r="G5128" s="68" t="s">
        <v>22058</v>
      </c>
      <c r="H5128" s="68">
        <v>8.5820779999999992</v>
      </c>
      <c r="I5128" s="68">
        <v>-71.16104</v>
      </c>
      <c r="J5128" s="68">
        <v>5007</v>
      </c>
      <c r="K5128" s="68">
        <v>-4</v>
      </c>
      <c r="L5128" s="68">
        <f>COUNTIFS(Aéroports!$C$2:$C$5193,Aéroports!$C5128,Aéroports!$D$2:$D$5193,Aéroports!$D5128)</f>
        <v>1</v>
      </c>
      <c r="M5128" s="68" t="str">
        <f>IF(AND(Formulaire!$H$15=Aéroports!$E5128,--ISNUMBER(IFERROR(SEARCH(Formulaire!$H$16,$C5128,1),""))=1),MAX(M$1:M5127)+1,"")</f>
        <v/>
      </c>
      <c r="N5128" s="68" t="str">
        <f>IF(AND(Formulaire!$H$21=Aéroports!$E5128,--ISNUMBER(IFERROR(SEARCH(Formulaire!$H$22,$C5128,1),""))=1),MAX(N$1:N5127)+1,"")</f>
        <v/>
      </c>
      <c r="O5128" s="68" t="str">
        <f>IF(AND(Formulaire!$H$27=Aéroports!$E5128,--ISNUMBER(IFERROR(SEARCH(Formulaire!$H$28,$C5128,1),""))=1),MAX(O$1:O5127)+1,"")</f>
        <v/>
      </c>
      <c r="Q5128" s="91" t="str">
        <f>IFERROR(INDEX($C$2:$C$5193,MATCH(ROWS(M$2:M5128),M$2:M$5193,0)),"")</f>
        <v/>
      </c>
      <c r="R5128" s="70" t="str">
        <f>IFERROR(INDEX($C$2:$C$5193,MATCH(ROWS(N$2:N5128),N$2:N$5193,0)),"")</f>
        <v/>
      </c>
      <c r="S5128" s="92" t="str">
        <f>IFERROR(INDEX($C$2:$C$5193,MATCH(ROWS(O$2:O5128),O$2:O$5193,0)),"")</f>
        <v/>
      </c>
    </row>
    <row r="5129" spans="1:19" x14ac:dyDescent="0.25">
      <c r="A5129" s="69">
        <v>2844</v>
      </c>
      <c r="B5129" s="69" t="s">
        <v>22059</v>
      </c>
      <c r="C5129" s="69" t="s">
        <v>22060</v>
      </c>
      <c r="D5129" s="69" t="s">
        <v>21976</v>
      </c>
      <c r="E5129" s="69" t="s">
        <v>21976</v>
      </c>
      <c r="F5129" s="69" t="s">
        <v>22061</v>
      </c>
      <c r="G5129" s="69" t="s">
        <v>22062</v>
      </c>
      <c r="H5129" s="69">
        <v>11.78078</v>
      </c>
      <c r="I5129" s="69">
        <v>-70.151499999999999</v>
      </c>
      <c r="J5129" s="69">
        <v>75</v>
      </c>
      <c r="K5129" s="69">
        <v>-4</v>
      </c>
      <c r="L5129" s="69">
        <f>COUNTIFS(Aéroports!$C$2:$C$5193,Aéroports!$C5129,Aéroports!$D$2:$D$5193,Aéroports!$D5129)</f>
        <v>1</v>
      </c>
      <c r="M5129" s="69" t="str">
        <f>IF(AND(Formulaire!$H$15=Aéroports!$E5129,--ISNUMBER(IFERROR(SEARCH(Formulaire!$H$16,$C5129,1),""))=1),MAX(M$1:M5128)+1,"")</f>
        <v/>
      </c>
      <c r="N5129" s="69" t="str">
        <f>IF(AND(Formulaire!$H$21=Aéroports!$E5129,--ISNUMBER(IFERROR(SEARCH(Formulaire!$H$22,$C5129,1),""))=1),MAX(N$1:N5128)+1,"")</f>
        <v/>
      </c>
      <c r="O5129" s="69" t="str">
        <f>IF(AND(Formulaire!$H$27=Aéroports!$E5129,--ISNUMBER(IFERROR(SEARCH(Formulaire!$H$28,$C5129,1),""))=1),MAX(O$1:O5128)+1,"")</f>
        <v/>
      </c>
      <c r="Q5129" s="91" t="str">
        <f>IFERROR(INDEX($C$2:$C$5193,MATCH(ROWS(M$2:M5129),M$2:M$5193,0)),"")</f>
        <v/>
      </c>
      <c r="R5129" s="70" t="str">
        <f>IFERROR(INDEX($C$2:$C$5193,MATCH(ROWS(N$2:N5129),N$2:N$5193,0)),"")</f>
        <v/>
      </c>
      <c r="S5129" s="92" t="str">
        <f>IFERROR(INDEX($C$2:$C$5193,MATCH(ROWS(O$2:O5129),O$2:O$5193,0)),"")</f>
        <v/>
      </c>
    </row>
    <row r="5130" spans="1:19" x14ac:dyDescent="0.25">
      <c r="A5130" s="68">
        <v>2850</v>
      </c>
      <c r="B5130" s="68" t="s">
        <v>22063</v>
      </c>
      <c r="C5130" s="68" t="s">
        <v>22064</v>
      </c>
      <c r="D5130" s="68" t="s">
        <v>21976</v>
      </c>
      <c r="E5130" s="68" t="s">
        <v>21976</v>
      </c>
      <c r="F5130" s="68" t="s">
        <v>22065</v>
      </c>
      <c r="G5130" s="68" t="s">
        <v>22066</v>
      </c>
      <c r="H5130" s="68">
        <v>10.912599999999999</v>
      </c>
      <c r="I5130" s="68">
        <v>-63.9666</v>
      </c>
      <c r="J5130" s="68">
        <v>74</v>
      </c>
      <c r="K5130" s="68">
        <v>-4</v>
      </c>
      <c r="L5130" s="68">
        <f>COUNTIFS(Aéroports!$C$2:$C$5193,Aéroports!$C5130,Aéroports!$D$2:$D$5193,Aéroports!$D5130)</f>
        <v>1</v>
      </c>
      <c r="M5130" s="68" t="str">
        <f>IF(AND(Formulaire!$H$15=Aéroports!$E5130,--ISNUMBER(IFERROR(SEARCH(Formulaire!$H$16,$C5130,1),""))=1),MAX(M$1:M5129)+1,"")</f>
        <v/>
      </c>
      <c r="N5130" s="68" t="str">
        <f>IF(AND(Formulaire!$H$21=Aéroports!$E5130,--ISNUMBER(IFERROR(SEARCH(Formulaire!$H$22,$C5130,1),""))=1),MAX(N$1:N5129)+1,"")</f>
        <v/>
      </c>
      <c r="O5130" s="68" t="str">
        <f>IF(AND(Formulaire!$H$27=Aéroports!$E5130,--ISNUMBER(IFERROR(SEARCH(Formulaire!$H$28,$C5130,1),""))=1),MAX(O$1:O5129)+1,"")</f>
        <v/>
      </c>
      <c r="Q5130" s="91" t="str">
        <f>IFERROR(INDEX($C$2:$C$5193,MATCH(ROWS(M$2:M5130),M$2:M$5193,0)),"")</f>
        <v/>
      </c>
      <c r="R5130" s="70" t="str">
        <f>IFERROR(INDEX($C$2:$C$5193,MATCH(ROWS(N$2:N5130),N$2:N$5193,0)),"")</f>
        <v/>
      </c>
      <c r="S5130" s="92" t="str">
        <f>IFERROR(INDEX($C$2:$C$5193,MATCH(ROWS(O$2:O5130),O$2:O$5193,0)),"")</f>
        <v/>
      </c>
    </row>
    <row r="5131" spans="1:19" x14ac:dyDescent="0.25">
      <c r="A5131" s="69">
        <v>2853</v>
      </c>
      <c r="B5131" s="69" t="s">
        <v>22067</v>
      </c>
      <c r="C5131" s="69" t="s">
        <v>22068</v>
      </c>
      <c r="D5131" s="69" t="s">
        <v>21976</v>
      </c>
      <c r="E5131" s="69" t="s">
        <v>21976</v>
      </c>
      <c r="F5131" s="69" t="s">
        <v>22069</v>
      </c>
      <c r="G5131" s="69" t="s">
        <v>22070</v>
      </c>
      <c r="H5131" s="69">
        <v>5.6199899999999996</v>
      </c>
      <c r="I5131" s="69">
        <v>-67.606099999999998</v>
      </c>
      <c r="J5131" s="69">
        <v>245</v>
      </c>
      <c r="K5131" s="69">
        <v>-4</v>
      </c>
      <c r="L5131" s="69">
        <f>COUNTIFS(Aéroports!$C$2:$C$5193,Aéroports!$C5131,Aéroports!$D$2:$D$5193,Aéroports!$D5131)</f>
        <v>1</v>
      </c>
      <c r="M5131" s="69" t="str">
        <f>IF(AND(Formulaire!$H$15=Aéroports!$E5131,--ISNUMBER(IFERROR(SEARCH(Formulaire!$H$16,$C5131,1),""))=1),MAX(M$1:M5130)+1,"")</f>
        <v/>
      </c>
      <c r="N5131" s="69" t="str">
        <f>IF(AND(Formulaire!$H$21=Aéroports!$E5131,--ISNUMBER(IFERROR(SEARCH(Formulaire!$H$22,$C5131,1),""))=1),MAX(N$1:N5130)+1,"")</f>
        <v/>
      </c>
      <c r="O5131" s="69" t="str">
        <f>IF(AND(Formulaire!$H$27=Aéroports!$E5131,--ISNUMBER(IFERROR(SEARCH(Formulaire!$H$28,$C5131,1),""))=1),MAX(O$1:O5130)+1,"")</f>
        <v/>
      </c>
      <c r="Q5131" s="91" t="str">
        <f>IFERROR(INDEX($C$2:$C$5193,MATCH(ROWS(M$2:M5131),M$2:M$5193,0)),"")</f>
        <v/>
      </c>
      <c r="R5131" s="70" t="str">
        <f>IFERROR(INDEX($C$2:$C$5193,MATCH(ROWS(N$2:N5131),N$2:N$5193,0)),"")</f>
        <v/>
      </c>
      <c r="S5131" s="92" t="str">
        <f>IFERROR(INDEX($C$2:$C$5193,MATCH(ROWS(O$2:O5131),O$2:O$5193,0)),"")</f>
        <v/>
      </c>
    </row>
    <row r="5132" spans="1:19" x14ac:dyDescent="0.25">
      <c r="A5132" s="68">
        <v>2854</v>
      </c>
      <c r="B5132" s="68" t="s">
        <v>22071</v>
      </c>
      <c r="C5132" s="68" t="s">
        <v>22072</v>
      </c>
      <c r="D5132" s="68" t="s">
        <v>21976</v>
      </c>
      <c r="E5132" s="68" t="s">
        <v>21976</v>
      </c>
      <c r="F5132" s="68" t="s">
        <v>22073</v>
      </c>
      <c r="G5132" s="68" t="s">
        <v>22074</v>
      </c>
      <c r="H5132" s="68">
        <v>10.480499999999999</v>
      </c>
      <c r="I5132" s="68">
        <v>-68.072999999999993</v>
      </c>
      <c r="J5132" s="68">
        <v>32</v>
      </c>
      <c r="K5132" s="68">
        <v>-4</v>
      </c>
      <c r="L5132" s="68">
        <f>COUNTIFS(Aéroports!$C$2:$C$5193,Aéroports!$C5132,Aéroports!$D$2:$D$5193,Aéroports!$D5132)</f>
        <v>1</v>
      </c>
      <c r="M5132" s="68" t="str">
        <f>IF(AND(Formulaire!$H$15=Aéroports!$E5132,--ISNUMBER(IFERROR(SEARCH(Formulaire!$H$16,$C5132,1),""))=1),MAX(M$1:M5131)+1,"")</f>
        <v/>
      </c>
      <c r="N5132" s="68" t="str">
        <f>IF(AND(Formulaire!$H$21=Aéroports!$E5132,--ISNUMBER(IFERROR(SEARCH(Formulaire!$H$22,$C5132,1),""))=1),MAX(N$1:N5131)+1,"")</f>
        <v/>
      </c>
      <c r="O5132" s="68" t="str">
        <f>IF(AND(Formulaire!$H$27=Aéroports!$E5132,--ISNUMBER(IFERROR(SEARCH(Formulaire!$H$28,$C5132,1),""))=1),MAX(O$1:O5131)+1,"")</f>
        <v/>
      </c>
      <c r="Q5132" s="91" t="str">
        <f>IFERROR(INDEX($C$2:$C$5193,MATCH(ROWS(M$2:M5132),M$2:M$5193,0)),"")</f>
        <v/>
      </c>
      <c r="R5132" s="70" t="str">
        <f>IFERROR(INDEX($C$2:$C$5193,MATCH(ROWS(N$2:N5132),N$2:N$5193,0)),"")</f>
        <v/>
      </c>
      <c r="S5132" s="92" t="str">
        <f>IFERROR(INDEX($C$2:$C$5193,MATCH(ROWS(O$2:O5132),O$2:O$5193,0)),"")</f>
        <v/>
      </c>
    </row>
    <row r="5133" spans="1:19" x14ac:dyDescent="0.25">
      <c r="A5133" s="69">
        <v>2858</v>
      </c>
      <c r="B5133" s="69" t="s">
        <v>22075</v>
      </c>
      <c r="C5133" s="69" t="s">
        <v>20801</v>
      </c>
      <c r="D5133" s="69" t="s">
        <v>21976</v>
      </c>
      <c r="E5133" s="69" t="s">
        <v>21976</v>
      </c>
      <c r="F5133" s="69" t="s">
        <v>22076</v>
      </c>
      <c r="G5133" s="69" t="s">
        <v>22077</v>
      </c>
      <c r="H5133" s="69">
        <v>7.8408300000000004</v>
      </c>
      <c r="I5133" s="69">
        <v>-72.439700000000002</v>
      </c>
      <c r="J5133" s="69">
        <v>1312</v>
      </c>
      <c r="K5133" s="69">
        <v>-4</v>
      </c>
      <c r="L5133" s="69">
        <f>COUNTIFS(Aéroports!$C$2:$C$5193,Aéroports!$C5133,Aéroports!$D$2:$D$5193,Aéroports!$D5133)</f>
        <v>1</v>
      </c>
      <c r="M5133" s="69" t="str">
        <f>IF(AND(Formulaire!$H$15=Aéroports!$E5133,--ISNUMBER(IFERROR(SEARCH(Formulaire!$H$16,$C5133,1),""))=1),MAX(M$1:M5132)+1,"")</f>
        <v/>
      </c>
      <c r="N5133" s="69" t="str">
        <f>IF(AND(Formulaire!$H$21=Aéroports!$E5133,--ISNUMBER(IFERROR(SEARCH(Formulaire!$H$22,$C5133,1),""))=1),MAX(N$1:N5132)+1,"")</f>
        <v/>
      </c>
      <c r="O5133" s="69" t="str">
        <f>IF(AND(Formulaire!$H$27=Aéroports!$E5133,--ISNUMBER(IFERROR(SEARCH(Formulaire!$H$28,$C5133,1),""))=1),MAX(O$1:O5132)+1,"")</f>
        <v/>
      </c>
      <c r="Q5133" s="91" t="str">
        <f>IFERROR(INDEX($C$2:$C$5193,MATCH(ROWS(M$2:M5133),M$2:M$5193,0)),"")</f>
        <v/>
      </c>
      <c r="R5133" s="70" t="str">
        <f>IFERROR(INDEX($C$2:$C$5193,MATCH(ROWS(N$2:N5133),N$2:N$5193,0)),"")</f>
        <v/>
      </c>
      <c r="S5133" s="92" t="str">
        <f>IFERROR(INDEX($C$2:$C$5193,MATCH(ROWS(O$2:O5133),O$2:O$5193,0)),"")</f>
        <v/>
      </c>
    </row>
    <row r="5134" spans="1:19" x14ac:dyDescent="0.25">
      <c r="A5134" s="68">
        <v>2863</v>
      </c>
      <c r="B5134" s="68" t="s">
        <v>22078</v>
      </c>
      <c r="C5134" s="68" t="s">
        <v>22079</v>
      </c>
      <c r="D5134" s="68" t="s">
        <v>21976</v>
      </c>
      <c r="E5134" s="68" t="s">
        <v>21976</v>
      </c>
      <c r="F5134" s="68" t="s">
        <v>22080</v>
      </c>
      <c r="G5134" s="68" t="s">
        <v>22081</v>
      </c>
      <c r="H5134" s="68">
        <v>7.8833200000000003</v>
      </c>
      <c r="I5134" s="68">
        <v>-67.444000000000003</v>
      </c>
      <c r="J5134" s="68">
        <v>154</v>
      </c>
      <c r="K5134" s="68">
        <v>-4</v>
      </c>
      <c r="L5134" s="68">
        <f>COUNTIFS(Aéroports!$C$2:$C$5193,Aéroports!$C5134,Aéroports!$D$2:$D$5193,Aéroports!$D5134)</f>
        <v>1</v>
      </c>
      <c r="M5134" s="68" t="str">
        <f>IF(AND(Formulaire!$H$15=Aéroports!$E5134,--ISNUMBER(IFERROR(SEARCH(Formulaire!$H$16,$C5134,1),""))=1),MAX(M$1:M5133)+1,"")</f>
        <v/>
      </c>
      <c r="N5134" s="68" t="str">
        <f>IF(AND(Formulaire!$H$21=Aéroports!$E5134,--ISNUMBER(IFERROR(SEARCH(Formulaire!$H$22,$C5134,1),""))=1),MAX(N$1:N5133)+1,"")</f>
        <v/>
      </c>
      <c r="O5134" s="68" t="str">
        <f>IF(AND(Formulaire!$H$27=Aéroports!$E5134,--ISNUMBER(IFERROR(SEARCH(Formulaire!$H$28,$C5134,1),""))=1),MAX(O$1:O5133)+1,"")</f>
        <v/>
      </c>
      <c r="Q5134" s="91" t="str">
        <f>IFERROR(INDEX($C$2:$C$5193,MATCH(ROWS(M$2:M5134),M$2:M$5193,0)),"")</f>
        <v/>
      </c>
      <c r="R5134" s="70" t="str">
        <f>IFERROR(INDEX($C$2:$C$5193,MATCH(ROWS(N$2:N5134),N$2:N$5193,0)),"")</f>
        <v/>
      </c>
      <c r="S5134" s="92" t="str">
        <f>IFERROR(INDEX($C$2:$C$5193,MATCH(ROWS(O$2:O5134),O$2:O$5193,0)),"")</f>
        <v/>
      </c>
    </row>
    <row r="5135" spans="1:19" x14ac:dyDescent="0.25">
      <c r="A5135" s="69">
        <v>2864</v>
      </c>
      <c r="B5135" s="69" t="s">
        <v>22082</v>
      </c>
      <c r="C5135" s="69" t="s">
        <v>22083</v>
      </c>
      <c r="D5135" s="69" t="s">
        <v>21976</v>
      </c>
      <c r="E5135" s="69" t="s">
        <v>21976</v>
      </c>
      <c r="F5135" s="69" t="s">
        <v>22084</v>
      </c>
      <c r="G5135" s="69" t="s">
        <v>22085</v>
      </c>
      <c r="H5135" s="69">
        <v>8.9451470000000004</v>
      </c>
      <c r="I5135" s="69">
        <v>-64.151079999999993</v>
      </c>
      <c r="J5135" s="69">
        <v>861</v>
      </c>
      <c r="K5135" s="69">
        <v>-4</v>
      </c>
      <c r="L5135" s="69">
        <f>COUNTIFS(Aéroports!$C$2:$C$5193,Aéroports!$C5135,Aéroports!$D$2:$D$5193,Aéroports!$D5135)</f>
        <v>1</v>
      </c>
      <c r="M5135" s="69" t="str">
        <f>IF(AND(Formulaire!$H$15=Aéroports!$E5135,--ISNUMBER(IFERROR(SEARCH(Formulaire!$H$16,$C5135,1),""))=1),MAX(M$1:M5134)+1,"")</f>
        <v/>
      </c>
      <c r="N5135" s="69" t="str">
        <f>IF(AND(Formulaire!$H$21=Aéroports!$E5135,--ISNUMBER(IFERROR(SEARCH(Formulaire!$H$22,$C5135,1),""))=1),MAX(N$1:N5134)+1,"")</f>
        <v/>
      </c>
      <c r="O5135" s="69" t="str">
        <f>IF(AND(Formulaire!$H$27=Aéroports!$E5135,--ISNUMBER(IFERROR(SEARCH(Formulaire!$H$28,$C5135,1),""))=1),MAX(O$1:O5134)+1,"")</f>
        <v/>
      </c>
      <c r="Q5135" s="91" t="str">
        <f>IFERROR(INDEX($C$2:$C$5193,MATCH(ROWS(M$2:M5135),M$2:M$5193,0)),"")</f>
        <v/>
      </c>
      <c r="R5135" s="70" t="str">
        <f>IFERROR(INDEX($C$2:$C$5193,MATCH(ROWS(N$2:N5135),N$2:N$5193,0)),"")</f>
        <v/>
      </c>
      <c r="S5135" s="92" t="str">
        <f>IFERROR(INDEX($C$2:$C$5193,MATCH(ROWS(O$2:O5135),O$2:O$5193,0)),"")</f>
        <v/>
      </c>
    </row>
    <row r="5136" spans="1:19" x14ac:dyDescent="0.25">
      <c r="A5136" s="68">
        <v>2860</v>
      </c>
      <c r="B5136" s="68" t="s">
        <v>22086</v>
      </c>
      <c r="C5136" s="68" t="s">
        <v>22087</v>
      </c>
      <c r="D5136" s="68" t="s">
        <v>21976</v>
      </c>
      <c r="E5136" s="68" t="s">
        <v>21976</v>
      </c>
      <c r="F5136" s="68" t="s">
        <v>22088</v>
      </c>
      <c r="G5136" s="68" t="s">
        <v>22089</v>
      </c>
      <c r="H5136" s="68">
        <v>4.5549999999999997</v>
      </c>
      <c r="I5136" s="68">
        <v>-61.15</v>
      </c>
      <c r="J5136" s="68">
        <v>2938</v>
      </c>
      <c r="K5136" s="68">
        <v>-4</v>
      </c>
      <c r="L5136" s="68">
        <f>COUNTIFS(Aéroports!$C$2:$C$5193,Aéroports!$C5136,Aéroports!$D$2:$D$5193,Aéroports!$D5136)</f>
        <v>1</v>
      </c>
      <c r="M5136" s="68" t="str">
        <f>IF(AND(Formulaire!$H$15=Aéroports!$E5136,--ISNUMBER(IFERROR(SEARCH(Formulaire!$H$16,$C5136,1),""))=1),MAX(M$1:M5135)+1,"")</f>
        <v/>
      </c>
      <c r="N5136" s="68" t="str">
        <f>IF(AND(Formulaire!$H$21=Aéroports!$E5136,--ISNUMBER(IFERROR(SEARCH(Formulaire!$H$22,$C5136,1),""))=1),MAX(N$1:N5135)+1,"")</f>
        <v/>
      </c>
      <c r="O5136" s="68" t="str">
        <f>IF(AND(Formulaire!$H$27=Aéroports!$E5136,--ISNUMBER(IFERROR(SEARCH(Formulaire!$H$28,$C5136,1),""))=1),MAX(O$1:O5135)+1,"")</f>
        <v/>
      </c>
      <c r="Q5136" s="91" t="str">
        <f>IFERROR(INDEX($C$2:$C$5193,MATCH(ROWS(M$2:M5136),M$2:M$5193,0)),"")</f>
        <v/>
      </c>
      <c r="R5136" s="70" t="str">
        <f>IFERROR(INDEX($C$2:$C$5193,MATCH(ROWS(N$2:N5136),N$2:N$5193,0)),"")</f>
        <v/>
      </c>
      <c r="S5136" s="92" t="str">
        <f>IFERROR(INDEX($C$2:$C$5193,MATCH(ROWS(O$2:O5136),O$2:O$5193,0)),"")</f>
        <v/>
      </c>
    </row>
    <row r="5137" spans="1:19" x14ac:dyDescent="0.25">
      <c r="A5137" s="69">
        <v>2865</v>
      </c>
      <c r="B5137" s="69" t="s">
        <v>22090</v>
      </c>
      <c r="C5137" s="69" t="s">
        <v>20862</v>
      </c>
      <c r="D5137" s="69" t="s">
        <v>21976</v>
      </c>
      <c r="E5137" s="69" t="s">
        <v>21976</v>
      </c>
      <c r="F5137" s="69" t="s">
        <v>22091</v>
      </c>
      <c r="G5137" s="69" t="s">
        <v>22092</v>
      </c>
      <c r="H5137" s="69">
        <v>8.9745500000000007</v>
      </c>
      <c r="I5137" s="69">
        <v>-71.943250000000006</v>
      </c>
      <c r="J5137" s="69">
        <v>32</v>
      </c>
      <c r="K5137" s="69">
        <v>-4</v>
      </c>
      <c r="L5137" s="69">
        <f>COUNTIFS(Aéroports!$C$2:$C$5193,Aéroports!$C5137,Aéroports!$D$2:$D$5193,Aéroports!$D5137)</f>
        <v>1</v>
      </c>
      <c r="M5137" s="69" t="str">
        <f>IF(AND(Formulaire!$H$15=Aéroports!$E5137,--ISNUMBER(IFERROR(SEARCH(Formulaire!$H$16,$C5137,1),""))=1),MAX(M$1:M5136)+1,"")</f>
        <v/>
      </c>
      <c r="N5137" s="69" t="str">
        <f>IF(AND(Formulaire!$H$21=Aéroports!$E5137,--ISNUMBER(IFERROR(SEARCH(Formulaire!$H$22,$C5137,1),""))=1),MAX(N$1:N5136)+1,"")</f>
        <v/>
      </c>
      <c r="O5137" s="69" t="str">
        <f>IF(AND(Formulaire!$H$27=Aéroports!$E5137,--ISNUMBER(IFERROR(SEARCH(Formulaire!$H$28,$C5137,1),""))=1),MAX(O$1:O5136)+1,"")</f>
        <v/>
      </c>
      <c r="Q5137" s="91" t="str">
        <f>IFERROR(INDEX($C$2:$C$5193,MATCH(ROWS(M$2:M5137),M$2:M$5193,0)),"")</f>
        <v/>
      </c>
      <c r="R5137" s="70" t="str">
        <f>IFERROR(INDEX($C$2:$C$5193,MATCH(ROWS(N$2:N5137),N$2:N$5193,0)),"")</f>
        <v/>
      </c>
      <c r="S5137" s="92" t="str">
        <f>IFERROR(INDEX($C$2:$C$5193,MATCH(ROWS(O$2:O5137),O$2:O$5193,0)),"")</f>
        <v/>
      </c>
    </row>
    <row r="5138" spans="1:19" x14ac:dyDescent="0.25">
      <c r="A5138" s="68">
        <v>2861</v>
      </c>
      <c r="B5138" s="68" t="s">
        <v>22093</v>
      </c>
      <c r="C5138" s="68" t="s">
        <v>6350</v>
      </c>
      <c r="D5138" s="68" t="s">
        <v>21976</v>
      </c>
      <c r="E5138" s="68" t="s">
        <v>21976</v>
      </c>
      <c r="F5138" s="68" t="s">
        <v>22094</v>
      </c>
      <c r="G5138" s="68" t="s">
        <v>22095</v>
      </c>
      <c r="H5138" s="68">
        <v>7.5653800000000002</v>
      </c>
      <c r="I5138" s="68">
        <v>-72.0351</v>
      </c>
      <c r="J5138" s="68">
        <v>1083</v>
      </c>
      <c r="K5138" s="68">
        <v>-4</v>
      </c>
      <c r="L5138" s="68">
        <f>COUNTIFS(Aéroports!$C$2:$C$5193,Aéroports!$C5138,Aéroports!$D$2:$D$5193,Aéroports!$D5138)</f>
        <v>1</v>
      </c>
      <c r="M5138" s="68" t="str">
        <f>IF(AND(Formulaire!$H$15=Aéroports!$E5138,--ISNUMBER(IFERROR(SEARCH(Formulaire!$H$16,$C5138,1),""))=1),MAX(M$1:M5137)+1,"")</f>
        <v/>
      </c>
      <c r="N5138" s="68" t="str">
        <f>IF(AND(Formulaire!$H$21=Aéroports!$E5138,--ISNUMBER(IFERROR(SEARCH(Formulaire!$H$22,$C5138,1),""))=1),MAX(N$1:N5137)+1,"")</f>
        <v/>
      </c>
      <c r="O5138" s="68" t="str">
        <f>IF(AND(Formulaire!$H$27=Aéroports!$E5138,--ISNUMBER(IFERROR(SEARCH(Formulaire!$H$28,$C5138,1),""))=1),MAX(O$1:O5137)+1,"")</f>
        <v/>
      </c>
      <c r="Q5138" s="91" t="str">
        <f>IFERROR(INDEX($C$2:$C$5193,MATCH(ROWS(M$2:M5138),M$2:M$5193,0)),"")</f>
        <v/>
      </c>
      <c r="R5138" s="70" t="str">
        <f>IFERROR(INDEX($C$2:$C$5193,MATCH(ROWS(N$2:N5138),N$2:N$5193,0)),"")</f>
        <v/>
      </c>
      <c r="S5138" s="92" t="str">
        <f>IFERROR(INDEX($C$2:$C$5193,MATCH(ROWS(O$2:O5138),O$2:O$5193,0)),"")</f>
        <v/>
      </c>
    </row>
    <row r="5139" spans="1:19" x14ac:dyDescent="0.25">
      <c r="A5139" s="69">
        <v>2866</v>
      </c>
      <c r="B5139" s="69" t="s">
        <v>22096</v>
      </c>
      <c r="C5139" s="69" t="s">
        <v>22097</v>
      </c>
      <c r="D5139" s="69" t="s">
        <v>21976</v>
      </c>
      <c r="E5139" s="69" t="s">
        <v>21976</v>
      </c>
      <c r="F5139" s="69" t="s">
        <v>22098</v>
      </c>
      <c r="G5139" s="69" t="s">
        <v>22099</v>
      </c>
      <c r="H5139" s="69">
        <v>9.0889939999999996</v>
      </c>
      <c r="I5139" s="69">
        <v>-62.094169999999998</v>
      </c>
      <c r="J5139" s="69">
        <v>16</v>
      </c>
      <c r="K5139" s="69">
        <v>-4</v>
      </c>
      <c r="L5139" s="69">
        <f>COUNTIFS(Aéroports!$C$2:$C$5193,Aéroports!$C5139,Aéroports!$D$2:$D$5193,Aéroports!$D5139)</f>
        <v>1</v>
      </c>
      <c r="M5139" s="69" t="str">
        <f>IF(AND(Formulaire!$H$15=Aéroports!$E5139,--ISNUMBER(IFERROR(SEARCH(Formulaire!$H$16,$C5139,1),""))=1),MAX(M$1:M5138)+1,"")</f>
        <v/>
      </c>
      <c r="N5139" s="69" t="str">
        <f>IF(AND(Formulaire!$H$21=Aéroports!$E5139,--ISNUMBER(IFERROR(SEARCH(Formulaire!$H$22,$C5139,1),""))=1),MAX(N$1:N5138)+1,"")</f>
        <v/>
      </c>
      <c r="O5139" s="69" t="str">
        <f>IF(AND(Formulaire!$H$27=Aéroports!$E5139,--ISNUMBER(IFERROR(SEARCH(Formulaire!$H$28,$C5139,1),""))=1),MAX(O$1:O5138)+1,"")</f>
        <v/>
      </c>
      <c r="Q5139" s="91" t="str">
        <f>IFERROR(INDEX($C$2:$C$5193,MATCH(ROWS(M$2:M5139),M$2:M$5193,0)),"")</f>
        <v/>
      </c>
      <c r="R5139" s="70" t="str">
        <f>IFERROR(INDEX($C$2:$C$5193,MATCH(ROWS(N$2:N5139),N$2:N$5193,0)),"")</f>
        <v/>
      </c>
      <c r="S5139" s="92" t="str">
        <f>IFERROR(INDEX($C$2:$C$5193,MATCH(ROWS(O$2:O5139),O$2:O$5193,0)),"")</f>
        <v/>
      </c>
    </row>
    <row r="5140" spans="1:19" x14ac:dyDescent="0.25">
      <c r="A5140" s="68">
        <v>2868</v>
      </c>
      <c r="B5140" s="68" t="s">
        <v>22100</v>
      </c>
      <c r="C5140" s="68" t="s">
        <v>15035</v>
      </c>
      <c r="D5140" s="68" t="s">
        <v>21976</v>
      </c>
      <c r="E5140" s="68" t="s">
        <v>21976</v>
      </c>
      <c r="F5140" s="68" t="s">
        <v>22101</v>
      </c>
      <c r="G5140" s="68" t="s">
        <v>22102</v>
      </c>
      <c r="H5140" s="68">
        <v>10.14973</v>
      </c>
      <c r="I5140" s="68">
        <v>-67.928399999999996</v>
      </c>
      <c r="J5140" s="68">
        <v>1411</v>
      </c>
      <c r="K5140" s="68">
        <v>-4</v>
      </c>
      <c r="L5140" s="68">
        <f>COUNTIFS(Aéroports!$C$2:$C$5193,Aéroports!$C5140,Aéroports!$D$2:$D$5193,Aéroports!$D5140)</f>
        <v>1</v>
      </c>
      <c r="M5140" s="68" t="str">
        <f>IF(AND(Formulaire!$H$15=Aéroports!$E5140,--ISNUMBER(IFERROR(SEARCH(Formulaire!$H$16,$C5140,1),""))=1),MAX(M$1:M5139)+1,"")</f>
        <v/>
      </c>
      <c r="N5140" s="68" t="str">
        <f>IF(AND(Formulaire!$H$21=Aéroports!$E5140,--ISNUMBER(IFERROR(SEARCH(Formulaire!$H$22,$C5140,1),""))=1),MAX(N$1:N5139)+1,"")</f>
        <v/>
      </c>
      <c r="O5140" s="68" t="str">
        <f>IF(AND(Formulaire!$H$27=Aéroports!$E5140,--ISNUMBER(IFERROR(SEARCH(Formulaire!$H$28,$C5140,1),""))=1),MAX(O$1:O5139)+1,"")</f>
        <v/>
      </c>
      <c r="Q5140" s="91" t="str">
        <f>IFERROR(INDEX($C$2:$C$5193,MATCH(ROWS(M$2:M5140),M$2:M$5193,0)),"")</f>
        <v/>
      </c>
      <c r="R5140" s="70" t="str">
        <f>IFERROR(INDEX($C$2:$C$5193,MATCH(ROWS(N$2:N5140),N$2:N$5193,0)),"")</f>
        <v/>
      </c>
      <c r="S5140" s="92" t="str">
        <f>IFERROR(INDEX($C$2:$C$5193,MATCH(ROWS(O$2:O5140),O$2:O$5193,0)),"")</f>
        <v/>
      </c>
    </row>
    <row r="5141" spans="1:19" x14ac:dyDescent="0.25">
      <c r="A5141" s="69">
        <v>2870</v>
      </c>
      <c r="B5141" s="69" t="s">
        <v>22103</v>
      </c>
      <c r="C5141" s="69" t="s">
        <v>22104</v>
      </c>
      <c r="D5141" s="69" t="s">
        <v>21976</v>
      </c>
      <c r="E5141" s="69" t="s">
        <v>21976</v>
      </c>
      <c r="F5141" s="69" t="s">
        <v>22105</v>
      </c>
      <c r="G5141" s="69" t="s">
        <v>22106</v>
      </c>
      <c r="H5141" s="69">
        <v>9.3404779999999992</v>
      </c>
      <c r="I5141" s="69">
        <v>-70.584059999999994</v>
      </c>
      <c r="J5141" s="69">
        <v>2060</v>
      </c>
      <c r="K5141" s="69">
        <v>-4</v>
      </c>
      <c r="L5141" s="69">
        <f>COUNTIFS(Aéroports!$C$2:$C$5193,Aéroports!$C5141,Aéroports!$D$2:$D$5193,Aéroports!$D5141)</f>
        <v>1</v>
      </c>
      <c r="M5141" s="69" t="str">
        <f>IF(AND(Formulaire!$H$15=Aéroports!$E5141,--ISNUMBER(IFERROR(SEARCH(Formulaire!$H$16,$C5141,1),""))=1),MAX(M$1:M5140)+1,"")</f>
        <v/>
      </c>
      <c r="N5141" s="69" t="str">
        <f>IF(AND(Formulaire!$H$21=Aéroports!$E5141,--ISNUMBER(IFERROR(SEARCH(Formulaire!$H$22,$C5141,1),""))=1),MAX(N$1:N5140)+1,"")</f>
        <v/>
      </c>
      <c r="O5141" s="69" t="str">
        <f>IF(AND(Formulaire!$H$27=Aéroports!$E5141,--ISNUMBER(IFERROR(SEARCH(Formulaire!$H$28,$C5141,1),""))=1),MAX(O$1:O5140)+1,"")</f>
        <v/>
      </c>
      <c r="Q5141" s="91" t="str">
        <f>IFERROR(INDEX($C$2:$C$5193,MATCH(ROWS(M$2:M5141),M$2:M$5193,0)),"")</f>
        <v/>
      </c>
      <c r="R5141" s="70" t="str">
        <f>IFERROR(INDEX($C$2:$C$5193,MATCH(ROWS(N$2:N5141),N$2:N$5193,0)),"")</f>
        <v/>
      </c>
      <c r="S5141" s="92" t="str">
        <f>IFERROR(INDEX($C$2:$C$5193,MATCH(ROWS(O$2:O5141),O$2:O$5193,0)),"")</f>
        <v/>
      </c>
    </row>
    <row r="5142" spans="1:19" x14ac:dyDescent="0.25">
      <c r="A5142" s="68">
        <v>2871</v>
      </c>
      <c r="B5142" s="68" t="s">
        <v>22107</v>
      </c>
      <c r="C5142" s="68" t="s">
        <v>22108</v>
      </c>
      <c r="D5142" s="68" t="s">
        <v>21976</v>
      </c>
      <c r="E5142" s="68" t="s">
        <v>21976</v>
      </c>
      <c r="F5142" s="68" t="s">
        <v>22109</v>
      </c>
      <c r="G5142" s="68" t="s">
        <v>22110</v>
      </c>
      <c r="H5142" s="68">
        <v>9.2220279999999999</v>
      </c>
      <c r="I5142" s="68">
        <v>-65.993579999999994</v>
      </c>
      <c r="J5142" s="68">
        <v>410</v>
      </c>
      <c r="K5142" s="68">
        <v>-4</v>
      </c>
      <c r="L5142" s="68">
        <f>COUNTIFS(Aéroports!$C$2:$C$5193,Aéroports!$C5142,Aéroports!$D$2:$D$5193,Aéroports!$D5142)</f>
        <v>1</v>
      </c>
      <c r="M5142" s="68" t="str">
        <f>IF(AND(Formulaire!$H$15=Aéroports!$E5142,--ISNUMBER(IFERROR(SEARCH(Formulaire!$H$16,$C5142,1),""))=1),MAX(M$1:M5141)+1,"")</f>
        <v/>
      </c>
      <c r="N5142" s="68" t="str">
        <f>IF(AND(Formulaire!$H$21=Aéroports!$E5142,--ISNUMBER(IFERROR(SEARCH(Formulaire!$H$22,$C5142,1),""))=1),MAX(N$1:N5141)+1,"")</f>
        <v/>
      </c>
      <c r="O5142" s="68" t="str">
        <f>IF(AND(Formulaire!$H$27=Aéroports!$E5142,--ISNUMBER(IFERROR(SEARCH(Formulaire!$H$28,$C5142,1),""))=1),MAX(O$1:O5141)+1,"")</f>
        <v/>
      </c>
      <c r="Q5142" s="91" t="str">
        <f>IFERROR(INDEX($C$2:$C$5193,MATCH(ROWS(M$2:M5142),M$2:M$5193,0)),"")</f>
        <v/>
      </c>
      <c r="R5142" s="70" t="str">
        <f>IFERROR(INDEX($C$2:$C$5193,MATCH(ROWS(N$2:N5142),N$2:N$5193,0)),"")</f>
        <v/>
      </c>
      <c r="S5142" s="92" t="str">
        <f>IFERROR(INDEX($C$2:$C$5193,MATCH(ROWS(O$2:O5142),O$2:O$5193,0)),"")</f>
        <v/>
      </c>
    </row>
    <row r="5143" spans="1:19" x14ac:dyDescent="0.25">
      <c r="A5143" s="69">
        <v>6187</v>
      </c>
      <c r="B5143" s="69" t="s">
        <v>22111</v>
      </c>
      <c r="C5143" s="69" t="s">
        <v>22112</v>
      </c>
      <c r="D5143" s="69" t="s">
        <v>22113</v>
      </c>
      <c r="E5143" s="69" t="s">
        <v>22113</v>
      </c>
      <c r="F5143" s="69" t="s">
        <v>22114</v>
      </c>
      <c r="G5143" s="69" t="s">
        <v>22115</v>
      </c>
      <c r="H5143" s="69">
        <v>12.6683</v>
      </c>
      <c r="I5143" s="69">
        <v>108.12</v>
      </c>
      <c r="J5143" s="69">
        <v>1729</v>
      </c>
      <c r="K5143" s="69">
        <v>7</v>
      </c>
      <c r="L5143" s="69">
        <f>COUNTIFS(Aéroports!$C$2:$C$5193,Aéroports!$C5143,Aéroports!$D$2:$D$5193,Aéroports!$D5143)</f>
        <v>1</v>
      </c>
      <c r="M5143" s="69" t="str">
        <f>IF(AND(Formulaire!$H$15=Aéroports!$E5143,--ISNUMBER(IFERROR(SEARCH(Formulaire!$H$16,$C5143,1),""))=1),MAX(M$1:M5142)+1,"")</f>
        <v/>
      </c>
      <c r="N5143" s="69" t="str">
        <f>IF(AND(Formulaire!$H$21=Aéroports!$E5143,--ISNUMBER(IFERROR(SEARCH(Formulaire!$H$22,$C5143,1),""))=1),MAX(N$1:N5142)+1,"")</f>
        <v/>
      </c>
      <c r="O5143" s="69" t="str">
        <f>IF(AND(Formulaire!$H$27=Aéroports!$E5143,--ISNUMBER(IFERROR(SEARCH(Formulaire!$H$28,$C5143,1),""))=1),MAX(O$1:O5142)+1,"")</f>
        <v/>
      </c>
      <c r="Q5143" s="91" t="str">
        <f>IFERROR(INDEX($C$2:$C$5193,MATCH(ROWS(M$2:M5143),M$2:M$5193,0)),"")</f>
        <v/>
      </c>
      <c r="R5143" s="70" t="str">
        <f>IFERROR(INDEX($C$2:$C$5193,MATCH(ROWS(N$2:N5143),N$2:N$5193,0)),"")</f>
        <v/>
      </c>
      <c r="S5143" s="92" t="str">
        <f>IFERROR(INDEX($C$2:$C$5193,MATCH(ROWS(O$2:O5143),O$2:O$5193,0)),"")</f>
        <v/>
      </c>
    </row>
    <row r="5144" spans="1:19" x14ac:dyDescent="0.25">
      <c r="A5144" s="68">
        <v>4156</v>
      </c>
      <c r="B5144" s="68" t="s">
        <v>22116</v>
      </c>
      <c r="C5144" s="68" t="s">
        <v>22117</v>
      </c>
      <c r="D5144" s="68" t="s">
        <v>22113</v>
      </c>
      <c r="E5144" s="68" t="s">
        <v>22113</v>
      </c>
      <c r="F5144" s="68" t="s">
        <v>22118</v>
      </c>
      <c r="G5144" s="68" t="s">
        <v>22119</v>
      </c>
      <c r="H5144" s="68">
        <v>9.1776669999999996</v>
      </c>
      <c r="I5144" s="68">
        <v>105.1778</v>
      </c>
      <c r="J5144" s="68">
        <v>6</v>
      </c>
      <c r="K5144" s="68">
        <v>7</v>
      </c>
      <c r="L5144" s="68">
        <f>COUNTIFS(Aéroports!$C$2:$C$5193,Aéroports!$C5144,Aéroports!$D$2:$D$5193,Aéroports!$D5144)</f>
        <v>1</v>
      </c>
      <c r="M5144" s="68" t="str">
        <f>IF(AND(Formulaire!$H$15=Aéroports!$E5144,--ISNUMBER(IFERROR(SEARCH(Formulaire!$H$16,$C5144,1),""))=1),MAX(M$1:M5143)+1,"")</f>
        <v/>
      </c>
      <c r="N5144" s="68" t="str">
        <f>IF(AND(Formulaire!$H$21=Aéroports!$E5144,--ISNUMBER(IFERROR(SEARCH(Formulaire!$H$22,$C5144,1),""))=1),MAX(N$1:N5143)+1,"")</f>
        <v/>
      </c>
      <c r="O5144" s="68" t="str">
        <f>IF(AND(Formulaire!$H$27=Aéroports!$E5144,--ISNUMBER(IFERROR(SEARCH(Formulaire!$H$28,$C5144,1),""))=1),MAX(O$1:O5143)+1,"")</f>
        <v/>
      </c>
      <c r="Q5144" s="91" t="str">
        <f>IFERROR(INDEX($C$2:$C$5193,MATCH(ROWS(M$2:M5144),M$2:M$5193,0)),"")</f>
        <v/>
      </c>
      <c r="R5144" s="70" t="str">
        <f>IFERROR(INDEX($C$2:$C$5193,MATCH(ROWS(N$2:N5144),N$2:N$5193,0)),"")</f>
        <v/>
      </c>
      <c r="S5144" s="92" t="str">
        <f>IFERROR(INDEX($C$2:$C$5193,MATCH(ROWS(O$2:O5144),O$2:O$5193,0)),"")</f>
        <v/>
      </c>
    </row>
    <row r="5145" spans="1:19" x14ac:dyDescent="0.25">
      <c r="A5145" s="69">
        <v>6191</v>
      </c>
      <c r="B5145" s="69" t="s">
        <v>22120</v>
      </c>
      <c r="C5145" s="69" t="s">
        <v>22121</v>
      </c>
      <c r="D5145" s="69" t="s">
        <v>22113</v>
      </c>
      <c r="E5145" s="69" t="s">
        <v>22113</v>
      </c>
      <c r="F5145" s="69" t="s">
        <v>22122</v>
      </c>
      <c r="G5145" s="69" t="s">
        <v>22123</v>
      </c>
      <c r="H5145" s="69">
        <v>10.085100000000001</v>
      </c>
      <c r="I5145" s="69">
        <v>105.712</v>
      </c>
      <c r="J5145" s="69">
        <v>9</v>
      </c>
      <c r="K5145" s="69">
        <v>7</v>
      </c>
      <c r="L5145" s="69">
        <f>COUNTIFS(Aéroports!$C$2:$C$5193,Aéroports!$C5145,Aéroports!$D$2:$D$5193,Aéroports!$D5145)</f>
        <v>1</v>
      </c>
      <c r="M5145" s="69" t="str">
        <f>IF(AND(Formulaire!$H$15=Aéroports!$E5145,--ISNUMBER(IFERROR(SEARCH(Formulaire!$H$16,$C5145,1),""))=1),MAX(M$1:M5144)+1,"")</f>
        <v/>
      </c>
      <c r="N5145" s="69" t="str">
        <f>IF(AND(Formulaire!$H$21=Aéroports!$E5145,--ISNUMBER(IFERROR(SEARCH(Formulaire!$H$22,$C5145,1),""))=1),MAX(N$1:N5144)+1,"")</f>
        <v/>
      </c>
      <c r="O5145" s="69" t="str">
        <f>IF(AND(Formulaire!$H$27=Aéroports!$E5145,--ISNUMBER(IFERROR(SEARCH(Formulaire!$H$28,$C5145,1),""))=1),MAX(O$1:O5144)+1,"")</f>
        <v/>
      </c>
      <c r="Q5145" s="91" t="str">
        <f>IFERROR(INDEX($C$2:$C$5193,MATCH(ROWS(M$2:M5145),M$2:M$5193,0)),"")</f>
        <v/>
      </c>
      <c r="R5145" s="70" t="str">
        <f>IFERROR(INDEX($C$2:$C$5193,MATCH(ROWS(N$2:N5145),N$2:N$5193,0)),"")</f>
        <v/>
      </c>
      <c r="S5145" s="92" t="str">
        <f>IFERROR(INDEX($C$2:$C$5193,MATCH(ROWS(O$2:O5145),O$2:O$5193,0)),"")</f>
        <v/>
      </c>
    </row>
    <row r="5146" spans="1:19" x14ac:dyDescent="0.25">
      <c r="A5146" s="68">
        <v>4157</v>
      </c>
      <c r="B5146" s="68" t="s">
        <v>22124</v>
      </c>
      <c r="C5146" s="68" t="s">
        <v>22125</v>
      </c>
      <c r="D5146" s="68" t="s">
        <v>22113</v>
      </c>
      <c r="E5146" s="68" t="s">
        <v>22113</v>
      </c>
      <c r="F5146" s="68" t="s">
        <v>22126</v>
      </c>
      <c r="G5146" s="68" t="s">
        <v>22127</v>
      </c>
      <c r="H5146" s="68">
        <v>15.4033</v>
      </c>
      <c r="I5146" s="68">
        <v>108.706</v>
      </c>
      <c r="J5146" s="68">
        <v>10</v>
      </c>
      <c r="K5146" s="68">
        <v>7</v>
      </c>
      <c r="L5146" s="68">
        <f>COUNTIFS(Aéroports!$C$2:$C$5193,Aéroports!$C5146,Aéroports!$D$2:$D$5193,Aéroports!$D5146)</f>
        <v>1</v>
      </c>
      <c r="M5146" s="68" t="str">
        <f>IF(AND(Formulaire!$H$15=Aéroports!$E5146,--ISNUMBER(IFERROR(SEARCH(Formulaire!$H$16,$C5146,1),""))=1),MAX(M$1:M5145)+1,"")</f>
        <v/>
      </c>
      <c r="N5146" s="68" t="str">
        <f>IF(AND(Formulaire!$H$21=Aéroports!$E5146,--ISNUMBER(IFERROR(SEARCH(Formulaire!$H$22,$C5146,1),""))=1),MAX(N$1:N5145)+1,"")</f>
        <v/>
      </c>
      <c r="O5146" s="68" t="str">
        <f>IF(AND(Formulaire!$H$27=Aéroports!$E5146,--ISNUMBER(IFERROR(SEARCH(Formulaire!$H$28,$C5146,1),""))=1),MAX(O$1:O5145)+1,"")</f>
        <v/>
      </c>
      <c r="Q5146" s="91" t="str">
        <f>IFERROR(INDEX($C$2:$C$5193,MATCH(ROWS(M$2:M5146),M$2:M$5193,0)),"")</f>
        <v/>
      </c>
      <c r="R5146" s="70" t="str">
        <f>IFERROR(INDEX($C$2:$C$5193,MATCH(ROWS(N$2:N5146),N$2:N$5193,0)),"")</f>
        <v/>
      </c>
      <c r="S5146" s="92" t="str">
        <f>IFERROR(INDEX($C$2:$C$5193,MATCH(ROWS(O$2:O5146),O$2:O$5193,0)),"")</f>
        <v/>
      </c>
    </row>
    <row r="5147" spans="1:19" x14ac:dyDescent="0.25">
      <c r="A5147" s="69">
        <v>6190</v>
      </c>
      <c r="B5147" s="69" t="s">
        <v>22128</v>
      </c>
      <c r="C5147" s="69" t="s">
        <v>22129</v>
      </c>
      <c r="D5147" s="69" t="s">
        <v>22113</v>
      </c>
      <c r="E5147" s="69" t="s">
        <v>22113</v>
      </c>
      <c r="F5147" s="69" t="s">
        <v>22130</v>
      </c>
      <c r="G5147" s="69" t="s">
        <v>22131</v>
      </c>
      <c r="H5147" s="69">
        <v>8.7318300000000004</v>
      </c>
      <c r="I5147" s="69">
        <v>106.633</v>
      </c>
      <c r="J5147" s="69">
        <v>20</v>
      </c>
      <c r="K5147" s="69">
        <v>7</v>
      </c>
      <c r="L5147" s="69">
        <f>COUNTIFS(Aéroports!$C$2:$C$5193,Aéroports!$C5147,Aéroports!$D$2:$D$5193,Aéroports!$D5147)</f>
        <v>1</v>
      </c>
      <c r="M5147" s="69" t="str">
        <f>IF(AND(Formulaire!$H$15=Aéroports!$E5147,--ISNUMBER(IFERROR(SEARCH(Formulaire!$H$16,$C5147,1),""))=1),MAX(M$1:M5146)+1,"")</f>
        <v/>
      </c>
      <c r="N5147" s="69" t="str">
        <f>IF(AND(Formulaire!$H$21=Aéroports!$E5147,--ISNUMBER(IFERROR(SEARCH(Formulaire!$H$22,$C5147,1),""))=1),MAX(N$1:N5146)+1,"")</f>
        <v/>
      </c>
      <c r="O5147" s="69" t="str">
        <f>IF(AND(Formulaire!$H$27=Aéroports!$E5147,--ISNUMBER(IFERROR(SEARCH(Formulaire!$H$28,$C5147,1),""))=1),MAX(O$1:O5146)+1,"")</f>
        <v/>
      </c>
      <c r="Q5147" s="91" t="str">
        <f>IFERROR(INDEX($C$2:$C$5193,MATCH(ROWS(M$2:M5147),M$2:M$5193,0)),"")</f>
        <v/>
      </c>
      <c r="R5147" s="70" t="str">
        <f>IFERROR(INDEX($C$2:$C$5193,MATCH(ROWS(N$2:N5147),N$2:N$5193,0)),"")</f>
        <v/>
      </c>
      <c r="S5147" s="92" t="str">
        <f>IFERROR(INDEX($C$2:$C$5193,MATCH(ROWS(O$2:O5147),O$2:O$5193,0)),"")</f>
        <v/>
      </c>
    </row>
    <row r="5148" spans="1:19" x14ac:dyDescent="0.25">
      <c r="A5148" s="68">
        <v>4153</v>
      </c>
      <c r="B5148" s="68" t="s">
        <v>22132</v>
      </c>
      <c r="C5148" s="68" t="s">
        <v>22133</v>
      </c>
      <c r="D5148" s="68" t="s">
        <v>22113</v>
      </c>
      <c r="E5148" s="68" t="s">
        <v>22113</v>
      </c>
      <c r="F5148" s="68" t="s">
        <v>22134</v>
      </c>
      <c r="G5148" s="68" t="s">
        <v>22135</v>
      </c>
      <c r="H5148" s="68">
        <v>11.75</v>
      </c>
      <c r="I5148" s="68">
        <v>108.367</v>
      </c>
      <c r="J5148" s="68">
        <v>3156</v>
      </c>
      <c r="K5148" s="68">
        <v>7</v>
      </c>
      <c r="L5148" s="68">
        <f>COUNTIFS(Aéroports!$C$2:$C$5193,Aéroports!$C5148,Aéroports!$D$2:$D$5193,Aéroports!$D5148)</f>
        <v>1</v>
      </c>
      <c r="M5148" s="68" t="str">
        <f>IF(AND(Formulaire!$H$15=Aéroports!$E5148,--ISNUMBER(IFERROR(SEARCH(Formulaire!$H$16,$C5148,1),""))=1),MAX(M$1:M5147)+1,"")</f>
        <v/>
      </c>
      <c r="N5148" s="68" t="str">
        <f>IF(AND(Formulaire!$H$21=Aéroports!$E5148,--ISNUMBER(IFERROR(SEARCH(Formulaire!$H$22,$C5148,1),""))=1),MAX(N$1:N5147)+1,"")</f>
        <v/>
      </c>
      <c r="O5148" s="68" t="str">
        <f>IF(AND(Formulaire!$H$27=Aéroports!$E5148,--ISNUMBER(IFERROR(SEARCH(Formulaire!$H$28,$C5148,1),""))=1),MAX(O$1:O5147)+1,"")</f>
        <v/>
      </c>
      <c r="Q5148" s="91" t="str">
        <f>IFERROR(INDEX($C$2:$C$5193,MATCH(ROWS(M$2:M5148),M$2:M$5193,0)),"")</f>
        <v/>
      </c>
      <c r="R5148" s="70" t="str">
        <f>IFERROR(INDEX($C$2:$C$5193,MATCH(ROWS(N$2:N5148),N$2:N$5193,0)),"")</f>
        <v/>
      </c>
      <c r="S5148" s="92" t="str">
        <f>IFERROR(INDEX($C$2:$C$5193,MATCH(ROWS(O$2:O5148),O$2:O$5193,0)),"")</f>
        <v/>
      </c>
    </row>
    <row r="5149" spans="1:19" x14ac:dyDescent="0.25">
      <c r="A5149" s="69">
        <v>3196</v>
      </c>
      <c r="B5149" s="69" t="s">
        <v>22136</v>
      </c>
      <c r="C5149" s="69" t="s">
        <v>22137</v>
      </c>
      <c r="D5149" s="69" t="s">
        <v>22113</v>
      </c>
      <c r="E5149" s="69" t="s">
        <v>22113</v>
      </c>
      <c r="F5149" s="69" t="s">
        <v>22138</v>
      </c>
      <c r="G5149" s="69" t="s">
        <v>22139</v>
      </c>
      <c r="H5149" s="69">
        <v>16.043900000000001</v>
      </c>
      <c r="I5149" s="69">
        <v>108.199</v>
      </c>
      <c r="J5149" s="69">
        <v>33</v>
      </c>
      <c r="K5149" s="69">
        <v>7</v>
      </c>
      <c r="L5149" s="69">
        <f>COUNTIFS(Aéroports!$C$2:$C$5193,Aéroports!$C5149,Aéroports!$D$2:$D$5193,Aéroports!$D5149)</f>
        <v>1</v>
      </c>
      <c r="M5149" s="69" t="str">
        <f>IF(AND(Formulaire!$H$15=Aéroports!$E5149,--ISNUMBER(IFERROR(SEARCH(Formulaire!$H$16,$C5149,1),""))=1),MAX(M$1:M5148)+1,"")</f>
        <v/>
      </c>
      <c r="N5149" s="69" t="str">
        <f>IF(AND(Formulaire!$H$21=Aéroports!$E5149,--ISNUMBER(IFERROR(SEARCH(Formulaire!$H$22,$C5149,1),""))=1),MAX(N$1:N5148)+1,"")</f>
        <v/>
      </c>
      <c r="O5149" s="69" t="str">
        <f>IF(AND(Formulaire!$H$27=Aéroports!$E5149,--ISNUMBER(IFERROR(SEARCH(Formulaire!$H$28,$C5149,1),""))=1),MAX(O$1:O5148)+1,"")</f>
        <v/>
      </c>
      <c r="Q5149" s="91" t="str">
        <f>IFERROR(INDEX($C$2:$C$5193,MATCH(ROWS(M$2:M5149),M$2:M$5193,0)),"")</f>
        <v/>
      </c>
      <c r="R5149" s="70" t="str">
        <f>IFERROR(INDEX($C$2:$C$5193,MATCH(ROWS(N$2:N5149),N$2:N$5193,0)),"")</f>
        <v/>
      </c>
      <c r="S5149" s="92" t="str">
        <f>IFERROR(INDEX($C$2:$C$5193,MATCH(ROWS(O$2:O5149),O$2:O$5193,0)),"")</f>
        <v/>
      </c>
    </row>
    <row r="5150" spans="1:19" x14ac:dyDescent="0.25">
      <c r="A5150" s="68">
        <v>6192</v>
      </c>
      <c r="B5150" s="68" t="s">
        <v>22140</v>
      </c>
      <c r="C5150" s="68" t="s">
        <v>22141</v>
      </c>
      <c r="D5150" s="68" t="s">
        <v>22113</v>
      </c>
      <c r="E5150" s="68" t="s">
        <v>22113</v>
      </c>
      <c r="F5150" s="68" t="s">
        <v>22142</v>
      </c>
      <c r="G5150" s="68" t="s">
        <v>22143</v>
      </c>
      <c r="H5150" s="68">
        <v>21.397500000000001</v>
      </c>
      <c r="I5150" s="68">
        <v>103.008</v>
      </c>
      <c r="J5150" s="68">
        <v>1611</v>
      </c>
      <c r="K5150" s="68">
        <v>7</v>
      </c>
      <c r="L5150" s="68">
        <f>COUNTIFS(Aéroports!$C$2:$C$5193,Aéroports!$C5150,Aéroports!$D$2:$D$5193,Aéroports!$D5150)</f>
        <v>1</v>
      </c>
      <c r="M5150" s="68" t="str">
        <f>IF(AND(Formulaire!$H$15=Aéroports!$E5150,--ISNUMBER(IFERROR(SEARCH(Formulaire!$H$16,$C5150,1),""))=1),MAX(M$1:M5149)+1,"")</f>
        <v/>
      </c>
      <c r="N5150" s="68" t="str">
        <f>IF(AND(Formulaire!$H$21=Aéroports!$E5150,--ISNUMBER(IFERROR(SEARCH(Formulaire!$H$22,$C5150,1),""))=1),MAX(N$1:N5149)+1,"")</f>
        <v/>
      </c>
      <c r="O5150" s="68" t="str">
        <f>IF(AND(Formulaire!$H$27=Aéroports!$E5150,--ISNUMBER(IFERROR(SEARCH(Formulaire!$H$28,$C5150,1),""))=1),MAX(O$1:O5149)+1,"")</f>
        <v/>
      </c>
      <c r="Q5150" s="91" t="str">
        <f>IFERROR(INDEX($C$2:$C$5193,MATCH(ROWS(M$2:M5150),M$2:M$5193,0)),"")</f>
        <v/>
      </c>
      <c r="R5150" s="70" t="str">
        <f>IFERROR(INDEX($C$2:$C$5193,MATCH(ROWS(N$2:N5150),N$2:N$5193,0)),"")</f>
        <v/>
      </c>
      <c r="S5150" s="92" t="str">
        <f>IFERROR(INDEX($C$2:$C$5193,MATCH(ROWS(O$2:O5150),O$2:O$5193,0)),"")</f>
        <v/>
      </c>
    </row>
    <row r="5151" spans="1:19" x14ac:dyDescent="0.25">
      <c r="A5151" s="69">
        <v>6188</v>
      </c>
      <c r="B5151" s="69" t="s">
        <v>22144</v>
      </c>
      <c r="C5151" s="69" t="s">
        <v>22145</v>
      </c>
      <c r="D5151" s="69" t="s">
        <v>22113</v>
      </c>
      <c r="E5151" s="69" t="s">
        <v>22113</v>
      </c>
      <c r="F5151" s="69" t="s">
        <v>22146</v>
      </c>
      <c r="G5151" s="69" t="s">
        <v>22147</v>
      </c>
      <c r="H5151" s="69">
        <v>20.819400000000002</v>
      </c>
      <c r="I5151" s="69">
        <v>106.72499999999999</v>
      </c>
      <c r="J5151" s="69">
        <v>6</v>
      </c>
      <c r="K5151" s="69">
        <v>7</v>
      </c>
      <c r="L5151" s="69">
        <f>COUNTIFS(Aéroports!$C$2:$C$5193,Aéroports!$C5151,Aéroports!$D$2:$D$5193,Aéroports!$D5151)</f>
        <v>1</v>
      </c>
      <c r="M5151" s="69" t="str">
        <f>IF(AND(Formulaire!$H$15=Aéroports!$E5151,--ISNUMBER(IFERROR(SEARCH(Formulaire!$H$16,$C5151,1),""))=1),MAX(M$1:M5150)+1,"")</f>
        <v/>
      </c>
      <c r="N5151" s="69" t="str">
        <f>IF(AND(Formulaire!$H$21=Aéroports!$E5151,--ISNUMBER(IFERROR(SEARCH(Formulaire!$H$22,$C5151,1),""))=1),MAX(N$1:N5150)+1,"")</f>
        <v/>
      </c>
      <c r="O5151" s="69" t="str">
        <f>IF(AND(Formulaire!$H$27=Aéroports!$E5151,--ISNUMBER(IFERROR(SEARCH(Formulaire!$H$28,$C5151,1),""))=1),MAX(O$1:O5150)+1,"")</f>
        <v/>
      </c>
      <c r="Q5151" s="91" t="str">
        <f>IFERROR(INDEX($C$2:$C$5193,MATCH(ROWS(M$2:M5151),M$2:M$5193,0)),"")</f>
        <v/>
      </c>
      <c r="R5151" s="70" t="str">
        <f>IFERROR(INDEX($C$2:$C$5193,MATCH(ROWS(N$2:N5151),N$2:N$5193,0)),"")</f>
        <v/>
      </c>
      <c r="S5151" s="92" t="str">
        <f>IFERROR(INDEX($C$2:$C$5193,MATCH(ROWS(O$2:O5151),O$2:O$5193,0)),"")</f>
        <v/>
      </c>
    </row>
    <row r="5152" spans="1:19" x14ac:dyDescent="0.25">
      <c r="A5152" s="68">
        <v>3199</v>
      </c>
      <c r="B5152" s="68" t="s">
        <v>22148</v>
      </c>
      <c r="C5152" s="68" t="s">
        <v>22149</v>
      </c>
      <c r="D5152" s="68" t="s">
        <v>22113</v>
      </c>
      <c r="E5152" s="68" t="s">
        <v>22113</v>
      </c>
      <c r="F5152" s="68" t="s">
        <v>22150</v>
      </c>
      <c r="G5152" s="68" t="s">
        <v>22151</v>
      </c>
      <c r="H5152" s="68">
        <v>21.2212</v>
      </c>
      <c r="I5152" s="68">
        <v>105.807</v>
      </c>
      <c r="J5152" s="68">
        <v>39</v>
      </c>
      <c r="K5152" s="68">
        <v>7</v>
      </c>
      <c r="L5152" s="68">
        <f>COUNTIFS(Aéroports!$C$2:$C$5193,Aéroports!$C5152,Aéroports!$D$2:$D$5193,Aéroports!$D5152)</f>
        <v>1</v>
      </c>
      <c r="M5152" s="68" t="str">
        <f>IF(AND(Formulaire!$H$15=Aéroports!$E5152,--ISNUMBER(IFERROR(SEARCH(Formulaire!$H$16,$C5152,1),""))=1),MAX(M$1:M5151)+1,"")</f>
        <v/>
      </c>
      <c r="N5152" s="68" t="str">
        <f>IF(AND(Formulaire!$H$21=Aéroports!$E5152,--ISNUMBER(IFERROR(SEARCH(Formulaire!$H$22,$C5152,1),""))=1),MAX(N$1:N5151)+1,"")</f>
        <v/>
      </c>
      <c r="O5152" s="68" t="str">
        <f>IF(AND(Formulaire!$H$27=Aéroports!$E5152,--ISNUMBER(IFERROR(SEARCH(Formulaire!$H$28,$C5152,1),""))=1),MAX(O$1:O5151)+1,"")</f>
        <v/>
      </c>
      <c r="Q5152" s="91" t="str">
        <f>IFERROR(INDEX($C$2:$C$5193,MATCH(ROWS(M$2:M5152),M$2:M$5193,0)),"")</f>
        <v/>
      </c>
      <c r="R5152" s="70" t="str">
        <f>IFERROR(INDEX($C$2:$C$5193,MATCH(ROWS(N$2:N5152),N$2:N$5193,0)),"")</f>
        <v/>
      </c>
      <c r="S5152" s="92" t="str">
        <f>IFERROR(INDEX($C$2:$C$5193,MATCH(ROWS(O$2:O5152),O$2:O$5193,0)),"")</f>
        <v/>
      </c>
    </row>
    <row r="5153" spans="1:19" x14ac:dyDescent="0.25">
      <c r="A5153" s="69">
        <v>3205</v>
      </c>
      <c r="B5153" s="69" t="s">
        <v>22152</v>
      </c>
      <c r="C5153" s="69" t="s">
        <v>22153</v>
      </c>
      <c r="D5153" s="69" t="s">
        <v>22113</v>
      </c>
      <c r="E5153" s="69" t="s">
        <v>22113</v>
      </c>
      <c r="F5153" s="69" t="s">
        <v>22154</v>
      </c>
      <c r="G5153" s="69" t="s">
        <v>22155</v>
      </c>
      <c r="H5153" s="69">
        <v>10.8188</v>
      </c>
      <c r="I5153" s="69">
        <v>106.652</v>
      </c>
      <c r="J5153" s="69">
        <v>33</v>
      </c>
      <c r="K5153" s="69">
        <v>7</v>
      </c>
      <c r="L5153" s="69">
        <f>COUNTIFS(Aéroports!$C$2:$C$5193,Aéroports!$C5153,Aéroports!$D$2:$D$5193,Aéroports!$D5153)</f>
        <v>1</v>
      </c>
      <c r="M5153" s="69" t="str">
        <f>IF(AND(Formulaire!$H$15=Aéroports!$E5153,--ISNUMBER(IFERROR(SEARCH(Formulaire!$H$16,$C5153,1),""))=1),MAX(M$1:M5152)+1,"")</f>
        <v/>
      </c>
      <c r="N5153" s="69" t="str">
        <f>IF(AND(Formulaire!$H$21=Aéroports!$E5153,--ISNUMBER(IFERROR(SEARCH(Formulaire!$H$22,$C5153,1),""))=1),MAX(N$1:N5152)+1,"")</f>
        <v/>
      </c>
      <c r="O5153" s="69" t="str">
        <f>IF(AND(Formulaire!$H$27=Aéroports!$E5153,--ISNUMBER(IFERROR(SEARCH(Formulaire!$H$28,$C5153,1),""))=1),MAX(O$1:O5152)+1,"")</f>
        <v/>
      </c>
      <c r="Q5153" s="91" t="str">
        <f>IFERROR(INDEX($C$2:$C$5193,MATCH(ROWS(M$2:M5153),M$2:M$5193,0)),"")</f>
        <v/>
      </c>
      <c r="R5153" s="70" t="str">
        <f>IFERROR(INDEX($C$2:$C$5193,MATCH(ROWS(N$2:N5153),N$2:N$5193,0)),"")</f>
        <v/>
      </c>
      <c r="S5153" s="92" t="str">
        <f>IFERROR(INDEX($C$2:$C$5193,MATCH(ROWS(O$2:O5153),O$2:O$5193,0)),"")</f>
        <v/>
      </c>
    </row>
    <row r="5154" spans="1:19" x14ac:dyDescent="0.25">
      <c r="A5154" s="68">
        <v>3201</v>
      </c>
      <c r="B5154" s="68" t="s">
        <v>22156</v>
      </c>
      <c r="C5154" s="68" t="s">
        <v>22157</v>
      </c>
      <c r="D5154" s="68" t="s">
        <v>22113</v>
      </c>
      <c r="E5154" s="68" t="s">
        <v>22113</v>
      </c>
      <c r="F5154" s="68" t="s">
        <v>22158</v>
      </c>
      <c r="G5154" s="68" t="s">
        <v>22159</v>
      </c>
      <c r="H5154" s="68">
        <v>16.401499999999999</v>
      </c>
      <c r="I5154" s="68">
        <v>107.703</v>
      </c>
      <c r="J5154" s="68">
        <v>48</v>
      </c>
      <c r="K5154" s="68">
        <v>7</v>
      </c>
      <c r="L5154" s="68">
        <f>COUNTIFS(Aéroports!$C$2:$C$5193,Aéroports!$C5154,Aéroports!$D$2:$D$5193,Aéroports!$D5154)</f>
        <v>1</v>
      </c>
      <c r="M5154" s="68" t="str">
        <f>IF(AND(Formulaire!$H$15=Aéroports!$E5154,--ISNUMBER(IFERROR(SEARCH(Formulaire!$H$16,$C5154,1),""))=1),MAX(M$1:M5153)+1,"")</f>
        <v/>
      </c>
      <c r="N5154" s="68" t="str">
        <f>IF(AND(Formulaire!$H$21=Aéroports!$E5154,--ISNUMBER(IFERROR(SEARCH(Formulaire!$H$22,$C5154,1),""))=1),MAX(N$1:N5153)+1,"")</f>
        <v/>
      </c>
      <c r="O5154" s="68" t="str">
        <f>IF(AND(Formulaire!$H$27=Aéroports!$E5154,--ISNUMBER(IFERROR(SEARCH(Formulaire!$H$28,$C5154,1),""))=1),MAX(O$1:O5153)+1,"")</f>
        <v/>
      </c>
      <c r="Q5154" s="91" t="str">
        <f>IFERROR(INDEX($C$2:$C$5193,MATCH(ROWS(M$2:M5154),M$2:M$5193,0)),"")</f>
        <v/>
      </c>
      <c r="R5154" s="70" t="str">
        <f>IFERROR(INDEX($C$2:$C$5193,MATCH(ROWS(N$2:N5154),N$2:N$5193,0)),"")</f>
        <v/>
      </c>
      <c r="S5154" s="92" t="str">
        <f>IFERROR(INDEX($C$2:$C$5193,MATCH(ROWS(O$2:O5154),O$2:O$5193,0)),"")</f>
        <v/>
      </c>
    </row>
    <row r="5155" spans="1:19" x14ac:dyDescent="0.25">
      <c r="A5155" s="69">
        <v>6189</v>
      </c>
      <c r="B5155" s="69" t="s">
        <v>22160</v>
      </c>
      <c r="C5155" s="69" t="s">
        <v>22161</v>
      </c>
      <c r="D5155" s="69" t="s">
        <v>22113</v>
      </c>
      <c r="E5155" s="69" t="s">
        <v>22113</v>
      </c>
      <c r="F5155" s="69" t="s">
        <v>22162</v>
      </c>
      <c r="G5155" s="69" t="s">
        <v>22163</v>
      </c>
      <c r="H5155" s="69">
        <v>11.998200000000001</v>
      </c>
      <c r="I5155" s="69">
        <v>109.21899999999999</v>
      </c>
      <c r="J5155" s="69">
        <v>40</v>
      </c>
      <c r="K5155" s="69">
        <v>7</v>
      </c>
      <c r="L5155" s="69">
        <f>COUNTIFS(Aéroports!$C$2:$C$5193,Aéroports!$C5155,Aéroports!$D$2:$D$5193,Aéroports!$D5155)</f>
        <v>1</v>
      </c>
      <c r="M5155" s="69" t="str">
        <f>IF(AND(Formulaire!$H$15=Aéroports!$E5155,--ISNUMBER(IFERROR(SEARCH(Formulaire!$H$16,$C5155,1),""))=1),MAX(M$1:M5154)+1,"")</f>
        <v/>
      </c>
      <c r="N5155" s="69" t="str">
        <f>IF(AND(Formulaire!$H$21=Aéroports!$E5155,--ISNUMBER(IFERROR(SEARCH(Formulaire!$H$22,$C5155,1),""))=1),MAX(N$1:N5154)+1,"")</f>
        <v/>
      </c>
      <c r="O5155" s="69" t="str">
        <f>IF(AND(Formulaire!$H$27=Aéroports!$E5155,--ISNUMBER(IFERROR(SEARCH(Formulaire!$H$28,$C5155,1),""))=1),MAX(O$1:O5154)+1,"")</f>
        <v/>
      </c>
      <c r="Q5155" s="91" t="str">
        <f>IFERROR(INDEX($C$2:$C$5193,MATCH(ROWS(M$2:M5155),M$2:M$5193,0)),"")</f>
        <v/>
      </c>
      <c r="R5155" s="70" t="str">
        <f>IFERROR(INDEX($C$2:$C$5193,MATCH(ROWS(N$2:N5155),N$2:N$5193,0)),"")</f>
        <v/>
      </c>
      <c r="S5155" s="92" t="str">
        <f>IFERROR(INDEX($C$2:$C$5193,MATCH(ROWS(O$2:O5155),O$2:O$5193,0)),"")</f>
        <v/>
      </c>
    </row>
    <row r="5156" spans="1:19" x14ac:dyDescent="0.25">
      <c r="A5156" s="68">
        <v>3200</v>
      </c>
      <c r="B5156" s="68" t="s">
        <v>22164</v>
      </c>
      <c r="C5156" s="68" t="s">
        <v>22165</v>
      </c>
      <c r="D5156" s="68" t="s">
        <v>22113</v>
      </c>
      <c r="E5156" s="68" t="s">
        <v>22113</v>
      </c>
      <c r="F5156" s="68" t="s">
        <v>22166</v>
      </c>
      <c r="G5156" s="68" t="s">
        <v>22167</v>
      </c>
      <c r="H5156" s="68">
        <v>12.227499999999999</v>
      </c>
      <c r="I5156" s="68">
        <v>109.19199999999999</v>
      </c>
      <c r="J5156" s="68">
        <v>20</v>
      </c>
      <c r="K5156" s="68">
        <v>7</v>
      </c>
      <c r="L5156" s="68">
        <f>COUNTIFS(Aéroports!$C$2:$C$5193,Aéroports!$C5156,Aéroports!$D$2:$D$5193,Aéroports!$D5156)</f>
        <v>1</v>
      </c>
      <c r="M5156" s="68" t="str">
        <f>IF(AND(Formulaire!$H$15=Aéroports!$E5156,--ISNUMBER(IFERROR(SEARCH(Formulaire!$H$16,$C5156,1),""))=1),MAX(M$1:M5155)+1,"")</f>
        <v/>
      </c>
      <c r="N5156" s="68" t="str">
        <f>IF(AND(Formulaire!$H$21=Aéroports!$E5156,--ISNUMBER(IFERROR(SEARCH(Formulaire!$H$22,$C5156,1),""))=1),MAX(N$1:N5155)+1,"")</f>
        <v/>
      </c>
      <c r="O5156" s="68" t="str">
        <f>IF(AND(Formulaire!$H$27=Aéroports!$E5156,--ISNUMBER(IFERROR(SEARCH(Formulaire!$H$28,$C5156,1),""))=1),MAX(O$1:O5155)+1,"")</f>
        <v/>
      </c>
      <c r="Q5156" s="91" t="str">
        <f>IFERROR(INDEX($C$2:$C$5193,MATCH(ROWS(M$2:M5156),M$2:M$5193,0)),"")</f>
        <v/>
      </c>
      <c r="R5156" s="70" t="str">
        <f>IFERROR(INDEX($C$2:$C$5193,MATCH(ROWS(N$2:N5156),N$2:N$5193,0)),"")</f>
        <v/>
      </c>
      <c r="S5156" s="92" t="str">
        <f>IFERROR(INDEX($C$2:$C$5193,MATCH(ROWS(O$2:O5156),O$2:O$5193,0)),"")</f>
        <v/>
      </c>
    </row>
    <row r="5157" spans="1:19" x14ac:dyDescent="0.25">
      <c r="A5157" s="69">
        <v>7700</v>
      </c>
      <c r="B5157" s="69" t="s">
        <v>22168</v>
      </c>
      <c r="C5157" s="69" t="s">
        <v>22169</v>
      </c>
      <c r="D5157" s="69" t="s">
        <v>22113</v>
      </c>
      <c r="E5157" s="69" t="s">
        <v>22113</v>
      </c>
      <c r="F5157" s="69" t="s">
        <v>22170</v>
      </c>
      <c r="G5157" s="69" t="s">
        <v>22171</v>
      </c>
      <c r="H5157" s="69">
        <v>11.6335</v>
      </c>
      <c r="I5157" s="69">
        <v>108.952</v>
      </c>
      <c r="J5157" s="69">
        <v>101</v>
      </c>
      <c r="K5157" s="69">
        <v>7</v>
      </c>
      <c r="L5157" s="69">
        <f>COUNTIFS(Aéroports!$C$2:$C$5193,Aéroports!$C5157,Aéroports!$D$2:$D$5193,Aéroports!$D5157)</f>
        <v>1</v>
      </c>
      <c r="M5157" s="69" t="str">
        <f>IF(AND(Formulaire!$H$15=Aéroports!$E5157,--ISNUMBER(IFERROR(SEARCH(Formulaire!$H$16,$C5157,1),""))=1),MAX(M$1:M5156)+1,"")</f>
        <v/>
      </c>
      <c r="N5157" s="69" t="str">
        <f>IF(AND(Formulaire!$H$21=Aéroports!$E5157,--ISNUMBER(IFERROR(SEARCH(Formulaire!$H$22,$C5157,1),""))=1),MAX(N$1:N5156)+1,"")</f>
        <v/>
      </c>
      <c r="O5157" s="69" t="str">
        <f>IF(AND(Formulaire!$H$27=Aéroports!$E5157,--ISNUMBER(IFERROR(SEARCH(Formulaire!$H$28,$C5157,1),""))=1),MAX(O$1:O5156)+1,"")</f>
        <v/>
      </c>
      <c r="Q5157" s="91" t="str">
        <f>IFERROR(INDEX($C$2:$C$5193,MATCH(ROWS(M$2:M5157),M$2:M$5193,0)),"")</f>
        <v/>
      </c>
      <c r="R5157" s="70" t="str">
        <f>IFERROR(INDEX($C$2:$C$5193,MATCH(ROWS(N$2:N5157),N$2:N$5193,0)),"")</f>
        <v/>
      </c>
      <c r="S5157" s="92" t="str">
        <f>IFERROR(INDEX($C$2:$C$5193,MATCH(ROWS(O$2:O5157),O$2:O$5193,0)),"")</f>
        <v/>
      </c>
    </row>
    <row r="5158" spans="1:19" x14ac:dyDescent="0.25">
      <c r="A5158" s="68">
        <v>6193</v>
      </c>
      <c r="B5158" s="68" t="s">
        <v>22172</v>
      </c>
      <c r="C5158" s="68" t="s">
        <v>22173</v>
      </c>
      <c r="D5158" s="68" t="s">
        <v>22113</v>
      </c>
      <c r="E5158" s="68" t="s">
        <v>22113</v>
      </c>
      <c r="F5158" s="68" t="s">
        <v>22174</v>
      </c>
      <c r="G5158" s="68" t="s">
        <v>22175</v>
      </c>
      <c r="H5158" s="68">
        <v>13.955</v>
      </c>
      <c r="I5158" s="68">
        <v>109.042</v>
      </c>
      <c r="J5158" s="68">
        <v>80</v>
      </c>
      <c r="K5158" s="68">
        <v>7</v>
      </c>
      <c r="L5158" s="68">
        <f>COUNTIFS(Aéroports!$C$2:$C$5193,Aéroports!$C5158,Aéroports!$D$2:$D$5193,Aéroports!$D5158)</f>
        <v>1</v>
      </c>
      <c r="M5158" s="68" t="str">
        <f>IF(AND(Formulaire!$H$15=Aéroports!$E5158,--ISNUMBER(IFERROR(SEARCH(Formulaire!$H$16,$C5158,1),""))=1),MAX(M$1:M5157)+1,"")</f>
        <v/>
      </c>
      <c r="N5158" s="68" t="str">
        <f>IF(AND(Formulaire!$H$21=Aéroports!$E5158,--ISNUMBER(IFERROR(SEARCH(Formulaire!$H$22,$C5158,1),""))=1),MAX(N$1:N5157)+1,"")</f>
        <v/>
      </c>
      <c r="O5158" s="68" t="str">
        <f>IF(AND(Formulaire!$H$27=Aéroports!$E5158,--ISNUMBER(IFERROR(SEARCH(Formulaire!$H$28,$C5158,1),""))=1),MAX(O$1:O5157)+1,"")</f>
        <v/>
      </c>
      <c r="Q5158" s="91" t="str">
        <f>IFERROR(INDEX($C$2:$C$5193,MATCH(ROWS(M$2:M5158),M$2:M$5193,0)),"")</f>
        <v/>
      </c>
      <c r="R5158" s="70" t="str">
        <f>IFERROR(INDEX($C$2:$C$5193,MATCH(ROWS(N$2:N5158),N$2:N$5193,0)),"")</f>
        <v/>
      </c>
      <c r="S5158" s="92" t="str">
        <f>IFERROR(INDEX($C$2:$C$5193,MATCH(ROWS(O$2:O5158),O$2:O$5193,0)),"")</f>
        <v/>
      </c>
    </row>
    <row r="5159" spans="1:19" x14ac:dyDescent="0.25">
      <c r="A5159" s="69">
        <v>3204</v>
      </c>
      <c r="B5159" s="69" t="s">
        <v>22176</v>
      </c>
      <c r="C5159" s="69" t="s">
        <v>22177</v>
      </c>
      <c r="D5159" s="69" t="s">
        <v>22113</v>
      </c>
      <c r="E5159" s="69" t="s">
        <v>22113</v>
      </c>
      <c r="F5159" s="69" t="s">
        <v>22178</v>
      </c>
      <c r="G5159" s="69" t="s">
        <v>22179</v>
      </c>
      <c r="H5159" s="69">
        <v>10.1698</v>
      </c>
      <c r="I5159" s="69">
        <v>103.9931</v>
      </c>
      <c r="J5159" s="69">
        <v>37</v>
      </c>
      <c r="K5159" s="69">
        <v>7</v>
      </c>
      <c r="L5159" s="69">
        <f>COUNTIFS(Aéroports!$C$2:$C$5193,Aéroports!$C5159,Aéroports!$D$2:$D$5193,Aéroports!$D5159)</f>
        <v>1</v>
      </c>
      <c r="M5159" s="69" t="str">
        <f>IF(AND(Formulaire!$H$15=Aéroports!$E5159,--ISNUMBER(IFERROR(SEARCH(Formulaire!$H$16,$C5159,1),""))=1),MAX(M$1:M5158)+1,"")</f>
        <v/>
      </c>
      <c r="N5159" s="69" t="str">
        <f>IF(AND(Formulaire!$H$21=Aéroports!$E5159,--ISNUMBER(IFERROR(SEARCH(Formulaire!$H$22,$C5159,1),""))=1),MAX(N$1:N5158)+1,"")</f>
        <v/>
      </c>
      <c r="O5159" s="69" t="str">
        <f>IF(AND(Formulaire!$H$27=Aéroports!$E5159,--ISNUMBER(IFERROR(SEARCH(Formulaire!$H$28,$C5159,1),""))=1),MAX(O$1:O5158)+1,"")</f>
        <v/>
      </c>
      <c r="Q5159" s="91" t="str">
        <f>IFERROR(INDEX($C$2:$C$5193,MATCH(ROWS(M$2:M5159),M$2:M$5193,0)),"")</f>
        <v/>
      </c>
      <c r="R5159" s="70" t="str">
        <f>IFERROR(INDEX($C$2:$C$5193,MATCH(ROWS(N$2:N5159),N$2:N$5193,0)),"")</f>
        <v/>
      </c>
      <c r="S5159" s="92" t="str">
        <f>IFERROR(INDEX($C$2:$C$5193,MATCH(ROWS(O$2:O5159),O$2:O$5193,0)),"")</f>
        <v/>
      </c>
    </row>
    <row r="5160" spans="1:19" x14ac:dyDescent="0.25">
      <c r="A5160" s="68">
        <v>6194</v>
      </c>
      <c r="B5160" s="68" t="s">
        <v>22180</v>
      </c>
      <c r="C5160" s="68" t="s">
        <v>22181</v>
      </c>
      <c r="D5160" s="68" t="s">
        <v>22113</v>
      </c>
      <c r="E5160" s="68" t="s">
        <v>22113</v>
      </c>
      <c r="F5160" s="68" t="s">
        <v>22182</v>
      </c>
      <c r="G5160" s="68" t="s">
        <v>22183</v>
      </c>
      <c r="H5160" s="68">
        <v>14.0045</v>
      </c>
      <c r="I5160" s="68">
        <v>108.017</v>
      </c>
      <c r="J5160" s="68">
        <v>2434</v>
      </c>
      <c r="K5160" s="68">
        <v>7</v>
      </c>
      <c r="L5160" s="68">
        <f>COUNTIFS(Aéroports!$C$2:$C$5193,Aéroports!$C5160,Aéroports!$D$2:$D$5193,Aéroports!$D5160)</f>
        <v>1</v>
      </c>
      <c r="M5160" s="68" t="str">
        <f>IF(AND(Formulaire!$H$15=Aéroports!$E5160,--ISNUMBER(IFERROR(SEARCH(Formulaire!$H$16,$C5160,1),""))=1),MAX(M$1:M5159)+1,"")</f>
        <v/>
      </c>
      <c r="N5160" s="68" t="str">
        <f>IF(AND(Formulaire!$H$21=Aéroports!$E5160,--ISNUMBER(IFERROR(SEARCH(Formulaire!$H$22,$C5160,1),""))=1),MAX(N$1:N5159)+1,"")</f>
        <v/>
      </c>
      <c r="O5160" s="68" t="str">
        <f>IF(AND(Formulaire!$H$27=Aéroports!$E5160,--ISNUMBER(IFERROR(SEARCH(Formulaire!$H$28,$C5160,1),""))=1),MAX(O$1:O5159)+1,"")</f>
        <v/>
      </c>
      <c r="Q5160" s="91" t="str">
        <f>IFERROR(INDEX($C$2:$C$5193,MATCH(ROWS(M$2:M5160),M$2:M$5193,0)),"")</f>
        <v/>
      </c>
      <c r="R5160" s="70" t="str">
        <f>IFERROR(INDEX($C$2:$C$5193,MATCH(ROWS(N$2:N5160),N$2:N$5193,0)),"")</f>
        <v/>
      </c>
      <c r="S5160" s="92" t="str">
        <f>IFERROR(INDEX($C$2:$C$5193,MATCH(ROWS(O$2:O5160),O$2:O$5193,0)),"")</f>
        <v/>
      </c>
    </row>
    <row r="5161" spans="1:19" x14ac:dyDescent="0.25">
      <c r="A5161" s="69">
        <v>4155</v>
      </c>
      <c r="B5161" s="69" t="s">
        <v>22184</v>
      </c>
      <c r="C5161" s="69" t="s">
        <v>22185</v>
      </c>
      <c r="D5161" s="69" t="s">
        <v>22113</v>
      </c>
      <c r="E5161" s="69" t="s">
        <v>22113</v>
      </c>
      <c r="F5161" s="69" t="s">
        <v>22186</v>
      </c>
      <c r="G5161" s="69" t="s">
        <v>22187</v>
      </c>
      <c r="H5161" s="69">
        <v>9.9580300000000008</v>
      </c>
      <c r="I5161" s="69">
        <v>105.1324</v>
      </c>
      <c r="J5161" s="69">
        <v>7</v>
      </c>
      <c r="K5161" s="69">
        <v>7</v>
      </c>
      <c r="L5161" s="69">
        <f>COUNTIFS(Aéroports!$C$2:$C$5193,Aéroports!$C5161,Aéroports!$D$2:$D$5193,Aéroports!$D5161)</f>
        <v>1</v>
      </c>
      <c r="M5161" s="69" t="str">
        <f>IF(AND(Formulaire!$H$15=Aéroports!$E5161,--ISNUMBER(IFERROR(SEARCH(Formulaire!$H$16,$C5161,1),""))=1),MAX(M$1:M5160)+1,"")</f>
        <v/>
      </c>
      <c r="N5161" s="69" t="str">
        <f>IF(AND(Formulaire!$H$21=Aéroports!$E5161,--ISNUMBER(IFERROR(SEARCH(Formulaire!$H$22,$C5161,1),""))=1),MAX(N$1:N5160)+1,"")</f>
        <v/>
      </c>
      <c r="O5161" s="69" t="str">
        <f>IF(AND(Formulaire!$H$27=Aéroports!$E5161,--ISNUMBER(IFERROR(SEARCH(Formulaire!$H$28,$C5161,1),""))=1),MAX(O$1:O5160)+1,"")</f>
        <v/>
      </c>
      <c r="Q5161" s="91" t="str">
        <f>IFERROR(INDEX($C$2:$C$5193,MATCH(ROWS(M$2:M5161),M$2:M$5193,0)),"")</f>
        <v/>
      </c>
      <c r="R5161" s="70" t="str">
        <f>IFERROR(INDEX($C$2:$C$5193,MATCH(ROWS(N$2:N5161),N$2:N$5193,0)),"")</f>
        <v/>
      </c>
      <c r="S5161" s="92" t="str">
        <f>IFERROR(INDEX($C$2:$C$5193,MATCH(ROWS(O$2:O5161),O$2:O$5193,0)),"")</f>
        <v/>
      </c>
    </row>
    <row r="5162" spans="1:19" x14ac:dyDescent="0.25">
      <c r="A5162" s="68">
        <v>7701</v>
      </c>
      <c r="B5162" s="68" t="s">
        <v>22188</v>
      </c>
      <c r="C5162" s="68" t="s">
        <v>22189</v>
      </c>
      <c r="D5162" s="68" t="s">
        <v>22113</v>
      </c>
      <c r="E5162" s="68" t="s">
        <v>22113</v>
      </c>
      <c r="F5162" s="68" t="s">
        <v>22190</v>
      </c>
      <c r="G5162" s="68" t="s">
        <v>22191</v>
      </c>
      <c r="H5162" s="68">
        <v>21.216999999999999</v>
      </c>
      <c r="I5162" s="68">
        <v>104.033</v>
      </c>
      <c r="J5162" s="68">
        <v>2133</v>
      </c>
      <c r="K5162" s="68">
        <v>7</v>
      </c>
      <c r="L5162" s="68">
        <f>COUNTIFS(Aéroports!$C$2:$C$5193,Aéroports!$C5162,Aéroports!$D$2:$D$5193,Aéroports!$D5162)</f>
        <v>1</v>
      </c>
      <c r="M5162" s="68" t="str">
        <f>IF(AND(Formulaire!$H$15=Aéroports!$E5162,--ISNUMBER(IFERROR(SEARCH(Formulaire!$H$16,$C5162,1),""))=1),MAX(M$1:M5161)+1,"")</f>
        <v/>
      </c>
      <c r="N5162" s="68" t="str">
        <f>IF(AND(Formulaire!$H$21=Aéroports!$E5162,--ISNUMBER(IFERROR(SEARCH(Formulaire!$H$22,$C5162,1),""))=1),MAX(N$1:N5161)+1,"")</f>
        <v/>
      </c>
      <c r="O5162" s="68" t="str">
        <f>IF(AND(Formulaire!$H$27=Aéroports!$E5162,--ISNUMBER(IFERROR(SEARCH(Formulaire!$H$28,$C5162,1),""))=1),MAX(O$1:O5161)+1,"")</f>
        <v/>
      </c>
      <c r="Q5162" s="91" t="str">
        <f>IFERROR(INDEX($C$2:$C$5193,MATCH(ROWS(M$2:M5162),M$2:M$5193,0)),"")</f>
        <v/>
      </c>
      <c r="R5162" s="70" t="str">
        <f>IFERROR(INDEX($C$2:$C$5193,MATCH(ROWS(N$2:N5162),N$2:N$5193,0)),"")</f>
        <v/>
      </c>
      <c r="S5162" s="92" t="str">
        <f>IFERROR(INDEX($C$2:$C$5193,MATCH(ROWS(O$2:O5162),O$2:O$5193,0)),"")</f>
        <v/>
      </c>
    </row>
    <row r="5163" spans="1:19" x14ac:dyDescent="0.25">
      <c r="A5163" s="69">
        <v>4158</v>
      </c>
      <c r="B5163" s="69" t="s">
        <v>22192</v>
      </c>
      <c r="C5163" s="69" t="s">
        <v>22193</v>
      </c>
      <c r="D5163" s="69" t="s">
        <v>22113</v>
      </c>
      <c r="E5163" s="69" t="s">
        <v>22113</v>
      </c>
      <c r="F5163" s="69" t="s">
        <v>22194</v>
      </c>
      <c r="G5163" s="69" t="s">
        <v>22195</v>
      </c>
      <c r="H5163" s="69">
        <v>13.0496</v>
      </c>
      <c r="I5163" s="69">
        <v>109.334</v>
      </c>
      <c r="J5163" s="69">
        <v>20</v>
      </c>
      <c r="K5163" s="69">
        <v>7</v>
      </c>
      <c r="L5163" s="69">
        <f>COUNTIFS(Aéroports!$C$2:$C$5193,Aéroports!$C5163,Aéroports!$D$2:$D$5193,Aéroports!$D5163)</f>
        <v>1</v>
      </c>
      <c r="M5163" s="69" t="str">
        <f>IF(AND(Formulaire!$H$15=Aéroports!$E5163,--ISNUMBER(IFERROR(SEARCH(Formulaire!$H$16,$C5163,1),""))=1),MAX(M$1:M5162)+1,"")</f>
        <v/>
      </c>
      <c r="N5163" s="69" t="str">
        <f>IF(AND(Formulaire!$H$21=Aéroports!$E5163,--ISNUMBER(IFERROR(SEARCH(Formulaire!$H$22,$C5163,1),""))=1),MAX(N$1:N5162)+1,"")</f>
        <v/>
      </c>
      <c r="O5163" s="69" t="str">
        <f>IF(AND(Formulaire!$H$27=Aéroports!$E5163,--ISNUMBER(IFERROR(SEARCH(Formulaire!$H$28,$C5163,1),""))=1),MAX(O$1:O5162)+1,"")</f>
        <v/>
      </c>
      <c r="Q5163" s="91" t="str">
        <f>IFERROR(INDEX($C$2:$C$5193,MATCH(ROWS(M$2:M5163),M$2:M$5193,0)),"")</f>
        <v/>
      </c>
      <c r="R5163" s="70" t="str">
        <f>IFERROR(INDEX($C$2:$C$5193,MATCH(ROWS(N$2:N5163),N$2:N$5193,0)),"")</f>
        <v/>
      </c>
      <c r="S5163" s="92" t="str">
        <f>IFERROR(INDEX($C$2:$C$5193,MATCH(ROWS(O$2:O5163),O$2:O$5193,0)),"")</f>
        <v/>
      </c>
    </row>
    <row r="5164" spans="1:19" x14ac:dyDescent="0.25">
      <c r="A5164" s="68">
        <v>6195</v>
      </c>
      <c r="B5164" s="68" t="s">
        <v>22196</v>
      </c>
      <c r="C5164" s="68" t="s">
        <v>22197</v>
      </c>
      <c r="D5164" s="68" t="s">
        <v>22113</v>
      </c>
      <c r="E5164" s="68" t="s">
        <v>22113</v>
      </c>
      <c r="F5164" s="68" t="s">
        <v>22198</v>
      </c>
      <c r="G5164" s="68" t="s">
        <v>22199</v>
      </c>
      <c r="H5164" s="68">
        <v>18.7376</v>
      </c>
      <c r="I5164" s="68">
        <v>105.67100000000001</v>
      </c>
      <c r="J5164" s="68">
        <v>23</v>
      </c>
      <c r="K5164" s="68">
        <v>7</v>
      </c>
      <c r="L5164" s="68">
        <f>COUNTIFS(Aéroports!$C$2:$C$5193,Aéroports!$C5164,Aéroports!$D$2:$D$5193,Aéroports!$D5164)</f>
        <v>1</v>
      </c>
      <c r="M5164" s="68" t="str">
        <f>IF(AND(Formulaire!$H$15=Aéroports!$E5164,--ISNUMBER(IFERROR(SEARCH(Formulaire!$H$16,$C5164,1),""))=1),MAX(M$1:M5163)+1,"")</f>
        <v/>
      </c>
      <c r="N5164" s="68" t="str">
        <f>IF(AND(Formulaire!$H$21=Aéroports!$E5164,--ISNUMBER(IFERROR(SEARCH(Formulaire!$H$22,$C5164,1),""))=1),MAX(N$1:N5163)+1,"")</f>
        <v/>
      </c>
      <c r="O5164" s="68" t="str">
        <f>IF(AND(Formulaire!$H$27=Aéroports!$E5164,--ISNUMBER(IFERROR(SEARCH(Formulaire!$H$28,$C5164,1),""))=1),MAX(O$1:O5163)+1,"")</f>
        <v/>
      </c>
      <c r="Q5164" s="91" t="str">
        <f>IFERROR(INDEX($C$2:$C$5193,MATCH(ROWS(M$2:M5164),M$2:M$5193,0)),"")</f>
        <v/>
      </c>
      <c r="R5164" s="70" t="str">
        <f>IFERROR(INDEX($C$2:$C$5193,MATCH(ROWS(N$2:N5164),N$2:N$5193,0)),"")</f>
        <v/>
      </c>
      <c r="S5164" s="92" t="str">
        <f>IFERROR(INDEX($C$2:$C$5193,MATCH(ROWS(O$2:O5164),O$2:O$5193,0)),"")</f>
        <v/>
      </c>
    </row>
    <row r="5165" spans="1:19" x14ac:dyDescent="0.25">
      <c r="A5165" s="69">
        <v>5885</v>
      </c>
      <c r="B5165" s="69" t="s">
        <v>22218</v>
      </c>
      <c r="C5165" s="69" t="s">
        <v>21883</v>
      </c>
      <c r="D5165" s="69" t="s">
        <v>22219</v>
      </c>
      <c r="E5165" s="69" t="s">
        <v>22500</v>
      </c>
      <c r="F5165" s="69" t="s">
        <v>22220</v>
      </c>
      <c r="G5165" s="69" t="s">
        <v>22221</v>
      </c>
      <c r="H5165" s="69">
        <v>-14.311400000000001</v>
      </c>
      <c r="I5165" s="69">
        <v>-178.066</v>
      </c>
      <c r="J5165" s="69">
        <v>20</v>
      </c>
      <c r="K5165" s="69">
        <v>12</v>
      </c>
      <c r="L5165" s="69">
        <f>COUNTIFS(Aéroports!$C$2:$C$5193,Aéroports!$C5165,Aéroports!$D$2:$D$5193,Aéroports!$D5165)</f>
        <v>1</v>
      </c>
      <c r="M5165" s="69" t="str">
        <f>IF(AND(Formulaire!$H$15=Aéroports!$E5165,--ISNUMBER(IFERROR(SEARCH(Formulaire!$H$16,$C5165,1),""))=1),MAX(M$1:M5164)+1,"")</f>
        <v/>
      </c>
      <c r="N5165" s="69" t="str">
        <f>IF(AND(Formulaire!$H$21=Aéroports!$E5165,--ISNUMBER(IFERROR(SEARCH(Formulaire!$H$22,$C5165,1),""))=1),MAX(N$1:N5164)+1,"")</f>
        <v/>
      </c>
      <c r="O5165" s="69" t="str">
        <f>IF(AND(Formulaire!$H$27=Aéroports!$E5165,--ISNUMBER(IFERROR(SEARCH(Formulaire!$H$28,$C5165,1),""))=1),MAX(O$1:O5164)+1,"")</f>
        <v/>
      </c>
      <c r="Q5165" s="91" t="str">
        <f>IFERROR(INDEX($C$2:$C$5193,MATCH(ROWS(M$2:M5165),M$2:M$5193,0)),"")</f>
        <v/>
      </c>
      <c r="R5165" s="70" t="str">
        <f>IFERROR(INDEX($C$2:$C$5193,MATCH(ROWS(N$2:N5165),N$2:N$5193,0)),"")</f>
        <v/>
      </c>
      <c r="S5165" s="92" t="str">
        <f>IFERROR(INDEX($C$2:$C$5193,MATCH(ROWS(O$2:O5165),O$2:O$5193,0)),"")</f>
        <v/>
      </c>
    </row>
    <row r="5166" spans="1:19" x14ac:dyDescent="0.25">
      <c r="A5166" s="68">
        <v>1968</v>
      </c>
      <c r="B5166" s="68" t="s">
        <v>22222</v>
      </c>
      <c r="C5166" s="68" t="s">
        <v>22223</v>
      </c>
      <c r="D5166" s="68" t="s">
        <v>22219</v>
      </c>
      <c r="E5166" s="68" t="s">
        <v>22500</v>
      </c>
      <c r="F5166" s="68" t="s">
        <v>22224</v>
      </c>
      <c r="G5166" s="68" t="s">
        <v>22225</v>
      </c>
      <c r="H5166" s="68">
        <v>-13.238300000000001</v>
      </c>
      <c r="I5166" s="68">
        <v>-176.19900000000001</v>
      </c>
      <c r="J5166" s="68">
        <v>79</v>
      </c>
      <c r="K5166" s="68">
        <v>12</v>
      </c>
      <c r="L5166" s="68">
        <f>COUNTIFS(Aéroports!$C$2:$C$5193,Aéroports!$C5166,Aéroports!$D$2:$D$5193,Aéroports!$D5166)</f>
        <v>1</v>
      </c>
      <c r="M5166" s="68" t="str">
        <f>IF(AND(Formulaire!$H$15=Aéroports!$E5166,--ISNUMBER(IFERROR(SEARCH(Formulaire!$H$16,$C5166,1),""))=1),MAX(M$1:M5165)+1,"")</f>
        <v/>
      </c>
      <c r="N5166" s="68" t="str">
        <f>IF(AND(Formulaire!$H$21=Aéroports!$E5166,--ISNUMBER(IFERROR(SEARCH(Formulaire!$H$22,$C5166,1),""))=1),MAX(N$1:N5165)+1,"")</f>
        <v/>
      </c>
      <c r="O5166" s="68" t="str">
        <f>IF(AND(Formulaire!$H$27=Aéroports!$E5166,--ISNUMBER(IFERROR(SEARCH(Formulaire!$H$28,$C5166,1),""))=1),MAX(O$1:O5165)+1,"")</f>
        <v/>
      </c>
      <c r="Q5166" s="91" t="str">
        <f>IFERROR(INDEX($C$2:$C$5193,MATCH(ROWS(M$2:M5166),M$2:M$5193,0)),"")</f>
        <v/>
      </c>
      <c r="R5166" s="70" t="str">
        <f>IFERROR(INDEX($C$2:$C$5193,MATCH(ROWS(N$2:N5166),N$2:N$5193,0)),"")</f>
        <v/>
      </c>
      <c r="S5166" s="92" t="str">
        <f>IFERROR(INDEX($C$2:$C$5193,MATCH(ROWS(O$2:O5166),O$2:O$5193,0)),"")</f>
        <v/>
      </c>
    </row>
    <row r="5167" spans="1:19" x14ac:dyDescent="0.25">
      <c r="A5167" s="69">
        <v>3977</v>
      </c>
      <c r="B5167" s="69" t="s">
        <v>22239</v>
      </c>
      <c r="C5167" s="69" t="s">
        <v>22240</v>
      </c>
      <c r="D5167" s="69" t="s">
        <v>22241</v>
      </c>
      <c r="E5167" s="69" t="s">
        <v>22502</v>
      </c>
      <c r="F5167" s="69" t="s">
        <v>22242</v>
      </c>
      <c r="G5167" s="69" t="s">
        <v>22243</v>
      </c>
      <c r="H5167" s="69">
        <v>12.829499999999999</v>
      </c>
      <c r="I5167" s="69">
        <v>45.028799999999997</v>
      </c>
      <c r="J5167" s="69">
        <v>7</v>
      </c>
      <c r="K5167" s="69">
        <v>3</v>
      </c>
      <c r="L5167" s="69">
        <f>COUNTIFS(Aéroports!$C$2:$C$5193,Aéroports!$C5167,Aéroports!$D$2:$D$5193,Aéroports!$D5167)</f>
        <v>1</v>
      </c>
      <c r="M5167" s="69" t="str">
        <f>IF(AND(Formulaire!$H$15=Aéroports!$E5167,--ISNUMBER(IFERROR(SEARCH(Formulaire!$H$16,$C5167,1),""))=1),MAX(M$1:M5166)+1,"")</f>
        <v/>
      </c>
      <c r="N5167" s="69" t="str">
        <f>IF(AND(Formulaire!$H$21=Aéroports!$E5167,--ISNUMBER(IFERROR(SEARCH(Formulaire!$H$22,$C5167,1),""))=1),MAX(N$1:N5166)+1,"")</f>
        <v/>
      </c>
      <c r="O5167" s="69" t="str">
        <f>IF(AND(Formulaire!$H$27=Aéroports!$E5167,--ISNUMBER(IFERROR(SEARCH(Formulaire!$H$28,$C5167,1),""))=1),MAX(O$1:O5166)+1,"")</f>
        <v/>
      </c>
      <c r="Q5167" s="91" t="str">
        <f>IFERROR(INDEX($C$2:$C$5193,MATCH(ROWS(M$2:M5167),M$2:M$5193,0)),"")</f>
        <v/>
      </c>
      <c r="R5167" s="70" t="str">
        <f>IFERROR(INDEX($C$2:$C$5193,MATCH(ROWS(N$2:N5167),N$2:N$5193,0)),"")</f>
        <v/>
      </c>
      <c r="S5167" s="92" t="str">
        <f>IFERROR(INDEX($C$2:$C$5193,MATCH(ROWS(O$2:O5167),O$2:O$5193,0)),"")</f>
        <v/>
      </c>
    </row>
    <row r="5168" spans="1:19" x14ac:dyDescent="0.25">
      <c r="A5168" s="68">
        <v>3979</v>
      </c>
      <c r="B5168" s="68" t="s">
        <v>22244</v>
      </c>
      <c r="C5168" s="68" t="s">
        <v>22245</v>
      </c>
      <c r="D5168" s="68" t="s">
        <v>22241</v>
      </c>
      <c r="E5168" s="68" t="s">
        <v>22502</v>
      </c>
      <c r="F5168" s="68" t="s">
        <v>22246</v>
      </c>
      <c r="G5168" s="68" t="s">
        <v>22247</v>
      </c>
      <c r="H5168" s="68">
        <v>16.191700000000001</v>
      </c>
      <c r="I5168" s="68">
        <v>52.174999999999997</v>
      </c>
      <c r="J5168" s="68">
        <v>134</v>
      </c>
      <c r="K5168" s="68">
        <v>3</v>
      </c>
      <c r="L5168" s="68">
        <f>COUNTIFS(Aéroports!$C$2:$C$5193,Aéroports!$C5168,Aéroports!$D$2:$D$5193,Aéroports!$D5168)</f>
        <v>1</v>
      </c>
      <c r="M5168" s="68" t="str">
        <f>IF(AND(Formulaire!$H$15=Aéroports!$E5168,--ISNUMBER(IFERROR(SEARCH(Formulaire!$H$16,$C5168,1),""))=1),MAX(M$1:M5167)+1,"")</f>
        <v/>
      </c>
      <c r="N5168" s="68" t="str">
        <f>IF(AND(Formulaire!$H$21=Aéroports!$E5168,--ISNUMBER(IFERROR(SEARCH(Formulaire!$H$22,$C5168,1),""))=1),MAX(N$1:N5167)+1,"")</f>
        <v/>
      </c>
      <c r="O5168" s="68" t="str">
        <f>IF(AND(Formulaire!$H$27=Aéroports!$E5168,--ISNUMBER(IFERROR(SEARCH(Formulaire!$H$28,$C5168,1),""))=1),MAX(O$1:O5167)+1,"")</f>
        <v/>
      </c>
      <c r="Q5168" s="91" t="str">
        <f>IFERROR(INDEX($C$2:$C$5193,MATCH(ROWS(M$2:M5168),M$2:M$5193,0)),"")</f>
        <v/>
      </c>
      <c r="R5168" s="70" t="str">
        <f>IFERROR(INDEX($C$2:$C$5193,MATCH(ROWS(N$2:N5168),N$2:N$5193,0)),"")</f>
        <v/>
      </c>
      <c r="S5168" s="92" t="str">
        <f>IFERROR(INDEX($C$2:$C$5193,MATCH(ROWS(O$2:O5168),O$2:O$5193,0)),"")</f>
        <v/>
      </c>
    </row>
    <row r="5169" spans="1:19" x14ac:dyDescent="0.25">
      <c r="A5169" s="69">
        <v>3978</v>
      </c>
      <c r="B5169" s="69" t="s">
        <v>22248</v>
      </c>
      <c r="C5169" s="69" t="s">
        <v>22249</v>
      </c>
      <c r="D5169" s="69" t="s">
        <v>22241</v>
      </c>
      <c r="E5169" s="69" t="s">
        <v>22502</v>
      </c>
      <c r="F5169" s="69" t="s">
        <v>22250</v>
      </c>
      <c r="G5169" s="69" t="s">
        <v>22251</v>
      </c>
      <c r="H5169" s="69">
        <v>14.551299999999999</v>
      </c>
      <c r="I5169" s="69">
        <v>46.8262</v>
      </c>
      <c r="J5169" s="69">
        <v>3735</v>
      </c>
      <c r="K5169" s="69">
        <v>3</v>
      </c>
      <c r="L5169" s="69">
        <f>COUNTIFS(Aéroports!$C$2:$C$5193,Aéroports!$C5169,Aéroports!$D$2:$D$5193,Aéroports!$D5169)</f>
        <v>1</v>
      </c>
      <c r="M5169" s="69" t="str">
        <f>IF(AND(Formulaire!$H$15=Aéroports!$E5169,--ISNUMBER(IFERROR(SEARCH(Formulaire!$H$16,$C5169,1),""))=1),MAX(M$1:M5168)+1,"")</f>
        <v/>
      </c>
      <c r="N5169" s="69" t="str">
        <f>IF(AND(Formulaire!$H$21=Aéroports!$E5169,--ISNUMBER(IFERROR(SEARCH(Formulaire!$H$22,$C5169,1),""))=1),MAX(N$1:N5168)+1,"")</f>
        <v/>
      </c>
      <c r="O5169" s="69" t="str">
        <f>IF(AND(Formulaire!$H$27=Aéroports!$E5169,--ISNUMBER(IFERROR(SEARCH(Formulaire!$H$28,$C5169,1),""))=1),MAX(O$1:O5168)+1,"")</f>
        <v/>
      </c>
      <c r="Q5169" s="91" t="str">
        <f>IFERROR(INDEX($C$2:$C$5193,MATCH(ROWS(M$2:M5169),M$2:M$5193,0)),"")</f>
        <v/>
      </c>
      <c r="R5169" s="70" t="str">
        <f>IFERROR(INDEX($C$2:$C$5193,MATCH(ROWS(N$2:N5169),N$2:N$5193,0)),"")</f>
        <v/>
      </c>
      <c r="S5169" s="92" t="str">
        <f>IFERROR(INDEX($C$2:$C$5193,MATCH(ROWS(O$2:O5169),O$2:O$5193,0)),"")</f>
        <v/>
      </c>
    </row>
    <row r="5170" spans="1:19" x14ac:dyDescent="0.25">
      <c r="A5170" s="68">
        <v>3982</v>
      </c>
      <c r="B5170" s="68" t="s">
        <v>22252</v>
      </c>
      <c r="C5170" s="68" t="s">
        <v>22253</v>
      </c>
      <c r="D5170" s="68" t="s">
        <v>22241</v>
      </c>
      <c r="E5170" s="68" t="s">
        <v>22502</v>
      </c>
      <c r="F5170" s="68" t="s">
        <v>22254</v>
      </c>
      <c r="G5170" s="68" t="s">
        <v>22255</v>
      </c>
      <c r="H5170" s="68">
        <v>14.782</v>
      </c>
      <c r="I5170" s="68">
        <v>45.720100000000002</v>
      </c>
      <c r="J5170" s="68">
        <v>3800</v>
      </c>
      <c r="K5170" s="68">
        <v>3</v>
      </c>
      <c r="L5170" s="68">
        <f>COUNTIFS(Aéroports!$C$2:$C$5193,Aéroports!$C5170,Aéroports!$D$2:$D$5193,Aéroports!$D5170)</f>
        <v>1</v>
      </c>
      <c r="M5170" s="68" t="str">
        <f>IF(AND(Formulaire!$H$15=Aéroports!$E5170,--ISNUMBER(IFERROR(SEARCH(Formulaire!$H$16,$C5170,1),""))=1),MAX(M$1:M5169)+1,"")</f>
        <v/>
      </c>
      <c r="N5170" s="68" t="str">
        <f>IF(AND(Formulaire!$H$21=Aéroports!$E5170,--ISNUMBER(IFERROR(SEARCH(Formulaire!$H$22,$C5170,1),""))=1),MAX(N$1:N5169)+1,"")</f>
        <v/>
      </c>
      <c r="O5170" s="68" t="str">
        <f>IF(AND(Formulaire!$H$27=Aéroports!$E5170,--ISNUMBER(IFERROR(SEARCH(Formulaire!$H$28,$C5170,1),""))=1),MAX(O$1:O5169)+1,"")</f>
        <v/>
      </c>
      <c r="Q5170" s="91" t="str">
        <f>IFERROR(INDEX($C$2:$C$5193,MATCH(ROWS(M$2:M5170),M$2:M$5193,0)),"")</f>
        <v/>
      </c>
      <c r="R5170" s="70" t="str">
        <f>IFERROR(INDEX($C$2:$C$5193,MATCH(ROWS(N$2:N5170),N$2:N$5193,0)),"")</f>
        <v/>
      </c>
      <c r="S5170" s="92" t="str">
        <f>IFERROR(INDEX($C$2:$C$5193,MATCH(ROWS(O$2:O5170),O$2:O$5193,0)),"")</f>
        <v/>
      </c>
    </row>
    <row r="5171" spans="1:19" x14ac:dyDescent="0.25">
      <c r="A5171" s="69">
        <v>3976</v>
      </c>
      <c r="B5171" s="69" t="s">
        <v>22256</v>
      </c>
      <c r="C5171" s="69" t="s">
        <v>22257</v>
      </c>
      <c r="D5171" s="69" t="s">
        <v>22241</v>
      </c>
      <c r="E5171" s="69" t="s">
        <v>22502</v>
      </c>
      <c r="F5171" s="69" t="s">
        <v>22258</v>
      </c>
      <c r="G5171" s="69" t="s">
        <v>22259</v>
      </c>
      <c r="H5171" s="69">
        <v>14.753</v>
      </c>
      <c r="I5171" s="69">
        <v>42.976300000000002</v>
      </c>
      <c r="J5171" s="69">
        <v>41</v>
      </c>
      <c r="K5171" s="69">
        <v>3</v>
      </c>
      <c r="L5171" s="69">
        <f>COUNTIFS(Aéroports!$C$2:$C$5193,Aéroports!$C5171,Aéroports!$D$2:$D$5193,Aéroports!$D5171)</f>
        <v>1</v>
      </c>
      <c r="M5171" s="69" t="str">
        <f>IF(AND(Formulaire!$H$15=Aéroports!$E5171,--ISNUMBER(IFERROR(SEARCH(Formulaire!$H$16,$C5171,1),""))=1),MAX(M$1:M5170)+1,"")</f>
        <v/>
      </c>
      <c r="N5171" s="69" t="str">
        <f>IF(AND(Formulaire!$H$21=Aéroports!$E5171,--ISNUMBER(IFERROR(SEARCH(Formulaire!$H$22,$C5171,1),""))=1),MAX(N$1:N5170)+1,"")</f>
        <v/>
      </c>
      <c r="O5171" s="69" t="str">
        <f>IF(AND(Formulaire!$H$27=Aéroports!$E5171,--ISNUMBER(IFERROR(SEARCH(Formulaire!$H$28,$C5171,1),""))=1),MAX(O$1:O5170)+1,"")</f>
        <v/>
      </c>
      <c r="Q5171" s="91" t="str">
        <f>IFERROR(INDEX($C$2:$C$5193,MATCH(ROWS(M$2:M5171),M$2:M$5193,0)),"")</f>
        <v/>
      </c>
      <c r="R5171" s="70" t="str">
        <f>IFERROR(INDEX($C$2:$C$5193,MATCH(ROWS(N$2:N5171),N$2:N$5193,0)),"")</f>
        <v/>
      </c>
      <c r="S5171" s="92" t="str">
        <f>IFERROR(INDEX($C$2:$C$5193,MATCH(ROWS(O$2:O5171),O$2:O$5193,0)),"")</f>
        <v/>
      </c>
    </row>
    <row r="5172" spans="1:19" x14ac:dyDescent="0.25">
      <c r="A5172" s="68">
        <v>3974</v>
      </c>
      <c r="B5172" s="68" t="s">
        <v>22260</v>
      </c>
      <c r="C5172" s="68" t="s">
        <v>22261</v>
      </c>
      <c r="D5172" s="68" t="s">
        <v>22241</v>
      </c>
      <c r="E5172" s="68" t="s">
        <v>22502</v>
      </c>
      <c r="F5172" s="68" t="s">
        <v>22262</v>
      </c>
      <c r="G5172" s="68" t="s">
        <v>22263</v>
      </c>
      <c r="H5172" s="68">
        <v>14.662599999999999</v>
      </c>
      <c r="I5172" s="68">
        <v>49.375</v>
      </c>
      <c r="J5172" s="68">
        <v>54</v>
      </c>
      <c r="K5172" s="68">
        <v>3</v>
      </c>
      <c r="L5172" s="68">
        <f>COUNTIFS(Aéroports!$C$2:$C$5193,Aéroports!$C5172,Aéroports!$D$2:$D$5193,Aéroports!$D5172)</f>
        <v>1</v>
      </c>
      <c r="M5172" s="68" t="str">
        <f>IF(AND(Formulaire!$H$15=Aéroports!$E5172,--ISNUMBER(IFERROR(SEARCH(Formulaire!$H$16,$C5172,1),""))=1),MAX(M$1:M5171)+1,"")</f>
        <v/>
      </c>
      <c r="N5172" s="68" t="str">
        <f>IF(AND(Formulaire!$H$21=Aéroports!$E5172,--ISNUMBER(IFERROR(SEARCH(Formulaire!$H$22,$C5172,1),""))=1),MAX(N$1:N5171)+1,"")</f>
        <v/>
      </c>
      <c r="O5172" s="68" t="str">
        <f>IF(AND(Formulaire!$H$27=Aéroports!$E5172,--ISNUMBER(IFERROR(SEARCH(Formulaire!$H$28,$C5172,1),""))=1),MAX(O$1:O5171)+1,"")</f>
        <v/>
      </c>
      <c r="Q5172" s="91" t="str">
        <f>IFERROR(INDEX($C$2:$C$5193,MATCH(ROWS(M$2:M5172),M$2:M$5193,0)),"")</f>
        <v/>
      </c>
      <c r="R5172" s="70" t="str">
        <f>IFERROR(INDEX($C$2:$C$5193,MATCH(ROWS(N$2:N5172),N$2:N$5193,0)),"")</f>
        <v/>
      </c>
      <c r="S5172" s="92" t="str">
        <f>IFERROR(INDEX($C$2:$C$5193,MATCH(ROWS(O$2:O5172),O$2:O$5193,0)),"")</f>
        <v/>
      </c>
    </row>
    <row r="5173" spans="1:19" x14ac:dyDescent="0.25">
      <c r="A5173" s="69">
        <v>3980</v>
      </c>
      <c r="B5173" s="69" t="s">
        <v>22264</v>
      </c>
      <c r="C5173" s="69" t="s">
        <v>22265</v>
      </c>
      <c r="D5173" s="69" t="s">
        <v>22241</v>
      </c>
      <c r="E5173" s="69" t="s">
        <v>22502</v>
      </c>
      <c r="F5173" s="69" t="s">
        <v>22266</v>
      </c>
      <c r="G5173" s="69" t="s">
        <v>22267</v>
      </c>
      <c r="H5173" s="69">
        <v>15.4763</v>
      </c>
      <c r="I5173" s="69">
        <v>44.219700000000003</v>
      </c>
      <c r="J5173" s="69">
        <v>7216</v>
      </c>
      <c r="K5173" s="69">
        <v>3</v>
      </c>
      <c r="L5173" s="69">
        <f>COUNTIFS(Aéroports!$C$2:$C$5193,Aéroports!$C5173,Aéroports!$D$2:$D$5193,Aéroports!$D5173)</f>
        <v>1</v>
      </c>
      <c r="M5173" s="69" t="str">
        <f>IF(AND(Formulaire!$H$15=Aéroports!$E5173,--ISNUMBER(IFERROR(SEARCH(Formulaire!$H$16,$C5173,1),""))=1),MAX(M$1:M5172)+1,"")</f>
        <v/>
      </c>
      <c r="N5173" s="69" t="str">
        <f>IF(AND(Formulaire!$H$21=Aéroports!$E5173,--ISNUMBER(IFERROR(SEARCH(Formulaire!$H$22,$C5173,1),""))=1),MAX(N$1:N5172)+1,"")</f>
        <v/>
      </c>
      <c r="O5173" s="69" t="str">
        <f>IF(AND(Formulaire!$H$27=Aéroports!$E5173,--ISNUMBER(IFERROR(SEARCH(Formulaire!$H$28,$C5173,1),""))=1),MAX(O$1:O5172)+1,"")</f>
        <v/>
      </c>
      <c r="Q5173" s="91" t="str">
        <f>IFERROR(INDEX($C$2:$C$5193,MATCH(ROWS(M$2:M5173),M$2:M$5193,0)),"")</f>
        <v/>
      </c>
      <c r="R5173" s="70" t="str">
        <f>IFERROR(INDEX($C$2:$C$5193,MATCH(ROWS(N$2:N5173),N$2:N$5193,0)),"")</f>
        <v/>
      </c>
      <c r="S5173" s="92" t="str">
        <f>IFERROR(INDEX($C$2:$C$5193,MATCH(ROWS(O$2:O5173),O$2:O$5193,0)),"")</f>
        <v/>
      </c>
    </row>
    <row r="5174" spans="1:19" x14ac:dyDescent="0.25">
      <c r="A5174" s="68">
        <v>5954</v>
      </c>
      <c r="B5174" s="68" t="s">
        <v>22268</v>
      </c>
      <c r="C5174" s="68" t="s">
        <v>22269</v>
      </c>
      <c r="D5174" s="68" t="s">
        <v>22241</v>
      </c>
      <c r="E5174" s="68" t="s">
        <v>22502</v>
      </c>
      <c r="F5174" s="68" t="s">
        <v>22270</v>
      </c>
      <c r="G5174" s="68" t="s">
        <v>22271</v>
      </c>
      <c r="H5174" s="68">
        <v>15.966100000000001</v>
      </c>
      <c r="I5174" s="68">
        <v>48.7883</v>
      </c>
      <c r="J5174" s="68">
        <v>2097</v>
      </c>
      <c r="K5174" s="68">
        <v>3</v>
      </c>
      <c r="L5174" s="68">
        <f>COUNTIFS(Aéroports!$C$2:$C$5193,Aéroports!$C5174,Aéroports!$D$2:$D$5193,Aéroports!$D5174)</f>
        <v>1</v>
      </c>
      <c r="M5174" s="68" t="str">
        <f>IF(AND(Formulaire!$H$15=Aéroports!$E5174,--ISNUMBER(IFERROR(SEARCH(Formulaire!$H$16,$C5174,1),""))=1),MAX(M$1:M5173)+1,"")</f>
        <v/>
      </c>
      <c r="N5174" s="68" t="str">
        <f>IF(AND(Formulaire!$H$21=Aéroports!$E5174,--ISNUMBER(IFERROR(SEARCH(Formulaire!$H$22,$C5174,1),""))=1),MAX(N$1:N5173)+1,"")</f>
        <v/>
      </c>
      <c r="O5174" s="68" t="str">
        <f>IF(AND(Formulaire!$H$27=Aéroports!$E5174,--ISNUMBER(IFERROR(SEARCH(Formulaire!$H$28,$C5174,1),""))=1),MAX(O$1:O5173)+1,"")</f>
        <v/>
      </c>
      <c r="Q5174" s="91" t="str">
        <f>IFERROR(INDEX($C$2:$C$5193,MATCH(ROWS(M$2:M5174),M$2:M$5193,0)),"")</f>
        <v/>
      </c>
      <c r="R5174" s="70" t="str">
        <f>IFERROR(INDEX($C$2:$C$5193,MATCH(ROWS(N$2:N5174),N$2:N$5193,0)),"")</f>
        <v/>
      </c>
      <c r="S5174" s="92" t="str">
        <f>IFERROR(INDEX($C$2:$C$5193,MATCH(ROWS(O$2:O5174),O$2:O$5193,0)),"")</f>
        <v/>
      </c>
    </row>
    <row r="5175" spans="1:19" x14ac:dyDescent="0.25">
      <c r="A5175" s="69">
        <v>3984</v>
      </c>
      <c r="B5175" s="69" t="s">
        <v>22272</v>
      </c>
      <c r="C5175" s="69" t="s">
        <v>22273</v>
      </c>
      <c r="D5175" s="69" t="s">
        <v>22241</v>
      </c>
      <c r="E5175" s="69" t="s">
        <v>22502</v>
      </c>
      <c r="F5175" s="69" t="s">
        <v>22274</v>
      </c>
      <c r="G5175" s="69" t="s">
        <v>22275</v>
      </c>
      <c r="H5175" s="69">
        <v>12.630699999999999</v>
      </c>
      <c r="I5175" s="69">
        <v>53.905799999999999</v>
      </c>
      <c r="J5175" s="69">
        <v>146</v>
      </c>
      <c r="K5175" s="69">
        <v>3</v>
      </c>
      <c r="L5175" s="69">
        <f>COUNTIFS(Aéroports!$C$2:$C$5193,Aéroports!$C5175,Aéroports!$D$2:$D$5193,Aéroports!$D5175)</f>
        <v>1</v>
      </c>
      <c r="M5175" s="69" t="str">
        <f>IF(AND(Formulaire!$H$15=Aéroports!$E5175,--ISNUMBER(IFERROR(SEARCH(Formulaire!$H$16,$C5175,1),""))=1),MAX(M$1:M5174)+1,"")</f>
        <v/>
      </c>
      <c r="N5175" s="69" t="str">
        <f>IF(AND(Formulaire!$H$21=Aéroports!$E5175,--ISNUMBER(IFERROR(SEARCH(Formulaire!$H$22,$C5175,1),""))=1),MAX(N$1:N5174)+1,"")</f>
        <v/>
      </c>
      <c r="O5175" s="69" t="str">
        <f>IF(AND(Formulaire!$H$27=Aéroports!$E5175,--ISNUMBER(IFERROR(SEARCH(Formulaire!$H$28,$C5175,1),""))=1),MAX(O$1:O5174)+1,"")</f>
        <v/>
      </c>
      <c r="Q5175" s="91" t="str">
        <f>IFERROR(INDEX($C$2:$C$5193,MATCH(ROWS(M$2:M5175),M$2:M$5193,0)),"")</f>
        <v/>
      </c>
      <c r="R5175" s="70" t="str">
        <f>IFERROR(INDEX($C$2:$C$5193,MATCH(ROWS(N$2:N5175),N$2:N$5193,0)),"")</f>
        <v/>
      </c>
      <c r="S5175" s="92" t="str">
        <f>IFERROR(INDEX($C$2:$C$5193,MATCH(ROWS(O$2:O5175),O$2:O$5193,0)),"")</f>
        <v/>
      </c>
    </row>
    <row r="5176" spans="1:19" x14ac:dyDescent="0.25">
      <c r="A5176" s="68">
        <v>3975</v>
      </c>
      <c r="B5176" s="68" t="s">
        <v>22276</v>
      </c>
      <c r="C5176" s="68" t="s">
        <v>22277</v>
      </c>
      <c r="D5176" s="68" t="s">
        <v>22241</v>
      </c>
      <c r="E5176" s="68" t="s">
        <v>22502</v>
      </c>
      <c r="F5176" s="68" t="s">
        <v>22278</v>
      </c>
      <c r="G5176" s="68" t="s">
        <v>22279</v>
      </c>
      <c r="H5176" s="68">
        <v>13.686</v>
      </c>
      <c r="I5176" s="68">
        <v>44.139099999999999</v>
      </c>
      <c r="J5176" s="68">
        <v>4838</v>
      </c>
      <c r="K5176" s="68">
        <v>3</v>
      </c>
      <c r="L5176" s="68">
        <f>COUNTIFS(Aéroports!$C$2:$C$5193,Aéroports!$C5176,Aéroports!$D$2:$D$5193,Aéroports!$D5176)</f>
        <v>1</v>
      </c>
      <c r="M5176" s="68" t="str">
        <f>IF(AND(Formulaire!$H$15=Aéroports!$E5176,--ISNUMBER(IFERROR(SEARCH(Formulaire!$H$16,$C5176,1),""))=1),MAX(M$1:M5175)+1,"")</f>
        <v/>
      </c>
      <c r="N5176" s="68" t="str">
        <f>IF(AND(Formulaire!$H$21=Aéroports!$E5176,--ISNUMBER(IFERROR(SEARCH(Formulaire!$H$22,$C5176,1),""))=1),MAX(N$1:N5175)+1,"")</f>
        <v/>
      </c>
      <c r="O5176" s="68" t="str">
        <f>IF(AND(Formulaire!$H$27=Aéroports!$E5176,--ISNUMBER(IFERROR(SEARCH(Formulaire!$H$28,$C5176,1),""))=1),MAX(O$1:O5175)+1,"")</f>
        <v/>
      </c>
      <c r="Q5176" s="91" t="str">
        <f>IFERROR(INDEX($C$2:$C$5193,MATCH(ROWS(M$2:M5176),M$2:M$5193,0)),"")</f>
        <v/>
      </c>
      <c r="R5176" s="70" t="str">
        <f>IFERROR(INDEX($C$2:$C$5193,MATCH(ROWS(N$2:N5176),N$2:N$5193,0)),"")</f>
        <v/>
      </c>
      <c r="S5176" s="92" t="str">
        <f>IFERROR(INDEX($C$2:$C$5193,MATCH(ROWS(O$2:O5176),O$2:O$5193,0)),"")</f>
        <v/>
      </c>
    </row>
    <row r="5177" spans="1:19" x14ac:dyDescent="0.25">
      <c r="A5177" s="69">
        <v>5612</v>
      </c>
      <c r="B5177" s="69" t="s">
        <v>22280</v>
      </c>
      <c r="C5177" s="69" t="s">
        <v>22281</v>
      </c>
      <c r="D5177" s="69" t="s">
        <v>22282</v>
      </c>
      <c r="E5177" s="69" t="s">
        <v>22503</v>
      </c>
      <c r="F5177" s="69" t="s">
        <v>22283</v>
      </c>
      <c r="G5177" s="69" t="s">
        <v>22284</v>
      </c>
      <c r="H5177" s="69">
        <v>-13.558299999999999</v>
      </c>
      <c r="I5177" s="69">
        <v>32.587200000000003</v>
      </c>
      <c r="J5177" s="69">
        <v>3360</v>
      </c>
      <c r="K5177" s="69">
        <v>2</v>
      </c>
      <c r="L5177" s="69">
        <f>COUNTIFS(Aéroports!$C$2:$C$5193,Aéroports!$C5177,Aéroports!$D$2:$D$5193,Aéroports!$D5177)</f>
        <v>1</v>
      </c>
      <c r="M5177" s="69" t="str">
        <f>IF(AND(Formulaire!$H$15=Aéroports!$E5177,--ISNUMBER(IFERROR(SEARCH(Formulaire!$H$16,$C5177,1),""))=1),MAX(M$1:M5176)+1,"")</f>
        <v/>
      </c>
      <c r="N5177" s="69" t="str">
        <f>IF(AND(Formulaire!$H$21=Aéroports!$E5177,--ISNUMBER(IFERROR(SEARCH(Formulaire!$H$22,$C5177,1),""))=1),MAX(N$1:N5176)+1,"")</f>
        <v/>
      </c>
      <c r="O5177" s="69" t="str">
        <f>IF(AND(Formulaire!$H$27=Aéroports!$E5177,--ISNUMBER(IFERROR(SEARCH(Formulaire!$H$28,$C5177,1),""))=1),MAX(O$1:O5176)+1,"")</f>
        <v/>
      </c>
      <c r="Q5177" s="91" t="str">
        <f>IFERROR(INDEX($C$2:$C$5193,MATCH(ROWS(M$2:M5177),M$2:M$5193,0)),"")</f>
        <v/>
      </c>
      <c r="R5177" s="70" t="str">
        <f>IFERROR(INDEX($C$2:$C$5193,MATCH(ROWS(N$2:N5177),N$2:N$5193,0)),"")</f>
        <v/>
      </c>
      <c r="S5177" s="92" t="str">
        <f>IFERROR(INDEX($C$2:$C$5193,MATCH(ROWS(O$2:O5177),O$2:O$5193,0)),"")</f>
        <v/>
      </c>
    </row>
    <row r="5178" spans="1:19" x14ac:dyDescent="0.25">
      <c r="A5178" s="68">
        <v>7830</v>
      </c>
      <c r="B5178" s="68" t="s">
        <v>22285</v>
      </c>
      <c r="C5178" s="68" t="s">
        <v>22286</v>
      </c>
      <c r="D5178" s="68" t="s">
        <v>22282</v>
      </c>
      <c r="E5178" s="68" t="s">
        <v>22503</v>
      </c>
      <c r="F5178" s="68" t="s">
        <v>22287</v>
      </c>
      <c r="G5178" s="68" t="s">
        <v>22288</v>
      </c>
      <c r="H5178" s="68">
        <v>-8.5250000000000004</v>
      </c>
      <c r="I5178" s="68">
        <v>30.663</v>
      </c>
      <c r="J5178" s="68">
        <v>2780</v>
      </c>
      <c r="K5178" s="68">
        <v>2</v>
      </c>
      <c r="L5178" s="68">
        <f>COUNTIFS(Aéroports!$C$2:$C$5193,Aéroports!$C5178,Aéroports!$D$2:$D$5193,Aéroports!$D5178)</f>
        <v>1</v>
      </c>
      <c r="M5178" s="68" t="str">
        <f>IF(AND(Formulaire!$H$15=Aéroports!$E5178,--ISNUMBER(IFERROR(SEARCH(Formulaire!$H$16,$C5178,1),""))=1),MAX(M$1:M5177)+1,"")</f>
        <v/>
      </c>
      <c r="N5178" s="68" t="str">
        <f>IF(AND(Formulaire!$H$21=Aéroports!$E5178,--ISNUMBER(IFERROR(SEARCH(Formulaire!$H$22,$C5178,1),""))=1),MAX(N$1:N5177)+1,"")</f>
        <v/>
      </c>
      <c r="O5178" s="68" t="str">
        <f>IF(AND(Formulaire!$H$27=Aéroports!$E5178,--ISNUMBER(IFERROR(SEARCH(Formulaire!$H$28,$C5178,1),""))=1),MAX(O$1:O5177)+1,"")</f>
        <v/>
      </c>
      <c r="Q5178" s="91" t="str">
        <f>IFERROR(INDEX($C$2:$C$5193,MATCH(ROWS(M$2:M5178),M$2:M$5193,0)),"")</f>
        <v/>
      </c>
      <c r="R5178" s="70" t="str">
        <f>IFERROR(INDEX($C$2:$C$5193,MATCH(ROWS(N$2:N5178),N$2:N$5193,0)),"")</f>
        <v/>
      </c>
      <c r="S5178" s="92" t="str">
        <f>IFERROR(INDEX($C$2:$C$5193,MATCH(ROWS(O$2:O5178),O$2:O$5193,0)),"")</f>
        <v/>
      </c>
    </row>
    <row r="5179" spans="1:19" x14ac:dyDescent="0.25">
      <c r="A5179" s="69">
        <v>9828</v>
      </c>
      <c r="B5179" s="69" t="s">
        <v>22289</v>
      </c>
      <c r="C5179" s="69" t="s">
        <v>22290</v>
      </c>
      <c r="D5179" s="69" t="s">
        <v>22282</v>
      </c>
      <c r="E5179" s="69" t="s">
        <v>22503</v>
      </c>
      <c r="F5179" s="69" t="s">
        <v>22291</v>
      </c>
      <c r="G5179" s="69" t="s">
        <v>22292</v>
      </c>
      <c r="H5179" s="69">
        <v>-10.216699999999999</v>
      </c>
      <c r="I5179" s="69">
        <v>31.133299999999998</v>
      </c>
      <c r="J5179" s="69">
        <v>4541</v>
      </c>
      <c r="K5179" s="69">
        <v>2</v>
      </c>
      <c r="L5179" s="69">
        <f>COUNTIFS(Aéroports!$C$2:$C$5193,Aéroports!$C5179,Aéroports!$D$2:$D$5193,Aéroports!$D5179)</f>
        <v>1</v>
      </c>
      <c r="M5179" s="69" t="str">
        <f>IF(AND(Formulaire!$H$15=Aéroports!$E5179,--ISNUMBER(IFERROR(SEARCH(Formulaire!$H$16,$C5179,1),""))=1),MAX(M$1:M5178)+1,"")</f>
        <v/>
      </c>
      <c r="N5179" s="69" t="str">
        <f>IF(AND(Formulaire!$H$21=Aéroports!$E5179,--ISNUMBER(IFERROR(SEARCH(Formulaire!$H$22,$C5179,1),""))=1),MAX(N$1:N5178)+1,"")</f>
        <v/>
      </c>
      <c r="O5179" s="69" t="str">
        <f>IF(AND(Formulaire!$H$27=Aéroports!$E5179,--ISNUMBER(IFERROR(SEARCH(Formulaire!$H$28,$C5179,1),""))=1),MAX(O$1:O5178)+1,"")</f>
        <v/>
      </c>
      <c r="Q5179" s="91" t="str">
        <f>IFERROR(INDEX($C$2:$C$5193,MATCH(ROWS(M$2:M5179),M$2:M$5193,0)),"")</f>
        <v/>
      </c>
      <c r="R5179" s="70" t="str">
        <f>IFERROR(INDEX($C$2:$C$5193,MATCH(ROWS(N$2:N5179),N$2:N$5193,0)),"")</f>
        <v/>
      </c>
      <c r="S5179" s="92" t="str">
        <f>IFERROR(INDEX($C$2:$C$5193,MATCH(ROWS(O$2:O5179),O$2:O$5193,0)),"")</f>
        <v/>
      </c>
    </row>
    <row r="5180" spans="1:19" x14ac:dyDescent="0.25">
      <c r="A5180" s="68">
        <v>906</v>
      </c>
      <c r="B5180" s="68" t="s">
        <v>22293</v>
      </c>
      <c r="C5180" s="68" t="s">
        <v>22294</v>
      </c>
      <c r="D5180" s="68" t="s">
        <v>22282</v>
      </c>
      <c r="E5180" s="68" t="s">
        <v>22503</v>
      </c>
      <c r="F5180" s="68" t="s">
        <v>22295</v>
      </c>
      <c r="G5180" s="68" t="s">
        <v>22296</v>
      </c>
      <c r="H5180" s="68">
        <v>-17.8218</v>
      </c>
      <c r="I5180" s="68">
        <v>25.822700000000001</v>
      </c>
      <c r="J5180" s="68">
        <v>3302</v>
      </c>
      <c r="K5180" s="68">
        <v>2</v>
      </c>
      <c r="L5180" s="68">
        <f>COUNTIFS(Aéroports!$C$2:$C$5193,Aéroports!$C5180,Aéroports!$D$2:$D$5193,Aéroports!$D5180)</f>
        <v>1</v>
      </c>
      <c r="M5180" s="68" t="str">
        <f>IF(AND(Formulaire!$H$15=Aéroports!$E5180,--ISNUMBER(IFERROR(SEARCH(Formulaire!$H$16,$C5180,1),""))=1),MAX(M$1:M5179)+1,"")</f>
        <v/>
      </c>
      <c r="N5180" s="68" t="str">
        <f>IF(AND(Formulaire!$H$21=Aéroports!$E5180,--ISNUMBER(IFERROR(SEARCH(Formulaire!$H$22,$C5180,1),""))=1),MAX(N$1:N5179)+1,"")</f>
        <v/>
      </c>
      <c r="O5180" s="68" t="str">
        <f>IF(AND(Formulaire!$H$27=Aéroports!$E5180,--ISNUMBER(IFERROR(SEARCH(Formulaire!$H$28,$C5180,1),""))=1),MAX(O$1:O5179)+1,"")</f>
        <v/>
      </c>
      <c r="Q5180" s="91" t="str">
        <f>IFERROR(INDEX($C$2:$C$5193,MATCH(ROWS(M$2:M5180),M$2:M$5193,0)),"")</f>
        <v/>
      </c>
      <c r="R5180" s="70" t="str">
        <f>IFERROR(INDEX($C$2:$C$5193,MATCH(ROWS(N$2:N5180),N$2:N$5193,0)),"")</f>
        <v/>
      </c>
      <c r="S5180" s="92" t="str">
        <f>IFERROR(INDEX($C$2:$C$5193,MATCH(ROWS(O$2:O5180),O$2:O$5193,0)),"")</f>
        <v/>
      </c>
    </row>
    <row r="5181" spans="1:19" x14ac:dyDescent="0.25">
      <c r="A5181" s="69">
        <v>907</v>
      </c>
      <c r="B5181" s="69" t="s">
        <v>22297</v>
      </c>
      <c r="C5181" s="69" t="s">
        <v>22298</v>
      </c>
      <c r="D5181" s="69" t="s">
        <v>22282</v>
      </c>
      <c r="E5181" s="69" t="s">
        <v>22503</v>
      </c>
      <c r="F5181" s="69" t="s">
        <v>22299</v>
      </c>
      <c r="G5181" s="69" t="s">
        <v>22300</v>
      </c>
      <c r="H5181" s="69">
        <v>-15.3308</v>
      </c>
      <c r="I5181" s="69">
        <v>28.4526</v>
      </c>
      <c r="J5181" s="69">
        <v>3779</v>
      </c>
      <c r="K5181" s="69">
        <v>2</v>
      </c>
      <c r="L5181" s="69">
        <f>COUNTIFS(Aéroports!$C$2:$C$5193,Aéroports!$C5181,Aéroports!$D$2:$D$5193,Aéroports!$D5181)</f>
        <v>1</v>
      </c>
      <c r="M5181" s="69" t="str">
        <f>IF(AND(Formulaire!$H$15=Aéroports!$E5181,--ISNUMBER(IFERROR(SEARCH(Formulaire!$H$16,$C5181,1),""))=1),MAX(M$1:M5180)+1,"")</f>
        <v/>
      </c>
      <c r="N5181" s="69" t="str">
        <f>IF(AND(Formulaire!$H$21=Aéroports!$E5181,--ISNUMBER(IFERROR(SEARCH(Formulaire!$H$22,$C5181,1),""))=1),MAX(N$1:N5180)+1,"")</f>
        <v/>
      </c>
      <c r="O5181" s="69" t="str">
        <f>IF(AND(Formulaire!$H$27=Aéroports!$E5181,--ISNUMBER(IFERROR(SEARCH(Formulaire!$H$28,$C5181,1),""))=1),MAX(O$1:O5180)+1,"")</f>
        <v/>
      </c>
      <c r="Q5181" s="91" t="str">
        <f>IFERROR(INDEX($C$2:$C$5193,MATCH(ROWS(M$2:M5181),M$2:M$5193,0)),"")</f>
        <v/>
      </c>
      <c r="R5181" s="70" t="str">
        <f>IFERROR(INDEX($C$2:$C$5193,MATCH(ROWS(N$2:N5181),N$2:N$5193,0)),"")</f>
        <v/>
      </c>
      <c r="S5181" s="92" t="str">
        <f>IFERROR(INDEX($C$2:$C$5193,MATCH(ROWS(O$2:O5181),O$2:O$5193,0)),"")</f>
        <v/>
      </c>
    </row>
    <row r="5182" spans="1:19" x14ac:dyDescent="0.25">
      <c r="A5182" s="68">
        <v>908</v>
      </c>
      <c r="B5182" s="68" t="s">
        <v>22301</v>
      </c>
      <c r="C5182" s="68" t="s">
        <v>22302</v>
      </c>
      <c r="D5182" s="68" t="s">
        <v>22282</v>
      </c>
      <c r="E5182" s="68" t="s">
        <v>22503</v>
      </c>
      <c r="F5182" s="68" t="s">
        <v>22303</v>
      </c>
      <c r="G5182" s="68" t="s">
        <v>22304</v>
      </c>
      <c r="H5182" s="68">
        <v>-13.258900000000001</v>
      </c>
      <c r="I5182" s="68">
        <v>31.936599999999999</v>
      </c>
      <c r="J5182" s="68">
        <v>1853</v>
      </c>
      <c r="K5182" s="68">
        <v>2</v>
      </c>
      <c r="L5182" s="68">
        <f>COUNTIFS(Aéroports!$C$2:$C$5193,Aéroports!$C5182,Aéroports!$D$2:$D$5193,Aéroports!$D5182)</f>
        <v>1</v>
      </c>
      <c r="M5182" s="68" t="str">
        <f>IF(AND(Formulaire!$H$15=Aéroports!$E5182,--ISNUMBER(IFERROR(SEARCH(Formulaire!$H$16,$C5182,1),""))=1),MAX(M$1:M5181)+1,"")</f>
        <v/>
      </c>
      <c r="N5182" s="68" t="str">
        <f>IF(AND(Formulaire!$H$21=Aéroports!$E5182,--ISNUMBER(IFERROR(SEARCH(Formulaire!$H$22,$C5182,1),""))=1),MAX(N$1:N5181)+1,"")</f>
        <v/>
      </c>
      <c r="O5182" s="68" t="str">
        <f>IF(AND(Formulaire!$H$27=Aéroports!$E5182,--ISNUMBER(IFERROR(SEARCH(Formulaire!$H$28,$C5182,1),""))=1),MAX(O$1:O5181)+1,"")</f>
        <v/>
      </c>
      <c r="Q5182" s="91" t="str">
        <f>IFERROR(INDEX($C$2:$C$5193,MATCH(ROWS(M$2:M5182),M$2:M$5193,0)),"")</f>
        <v/>
      </c>
      <c r="R5182" s="70" t="str">
        <f>IFERROR(INDEX($C$2:$C$5193,MATCH(ROWS(N$2:N5182),N$2:N$5193,0)),"")</f>
        <v/>
      </c>
      <c r="S5182" s="92" t="str">
        <f>IFERROR(INDEX($C$2:$C$5193,MATCH(ROWS(O$2:O5182),O$2:O$5193,0)),"")</f>
        <v/>
      </c>
    </row>
    <row r="5183" spans="1:19" x14ac:dyDescent="0.25">
      <c r="A5183" s="69">
        <v>910</v>
      </c>
      <c r="B5183" s="69" t="s">
        <v>22305</v>
      </c>
      <c r="C5183" s="69" t="s">
        <v>22306</v>
      </c>
      <c r="D5183" s="69" t="s">
        <v>22282</v>
      </c>
      <c r="E5183" s="69" t="s">
        <v>22503</v>
      </c>
      <c r="F5183" s="69" t="s">
        <v>22307</v>
      </c>
      <c r="G5183" s="69" t="s">
        <v>22308</v>
      </c>
      <c r="H5183" s="69">
        <v>-12.998100000000001</v>
      </c>
      <c r="I5183" s="69">
        <v>28.664899999999999</v>
      </c>
      <c r="J5183" s="69">
        <v>4167</v>
      </c>
      <c r="K5183" s="69">
        <v>2</v>
      </c>
      <c r="L5183" s="69">
        <f>COUNTIFS(Aéroports!$C$2:$C$5193,Aéroports!$C5183,Aéroports!$D$2:$D$5193,Aéroports!$D5183)</f>
        <v>1</v>
      </c>
      <c r="M5183" s="69" t="str">
        <f>IF(AND(Formulaire!$H$15=Aéroports!$E5183,--ISNUMBER(IFERROR(SEARCH(Formulaire!$H$16,$C5183,1),""))=1),MAX(M$1:M5182)+1,"")</f>
        <v/>
      </c>
      <c r="N5183" s="69" t="str">
        <f>IF(AND(Formulaire!$H$21=Aéroports!$E5183,--ISNUMBER(IFERROR(SEARCH(Formulaire!$H$22,$C5183,1),""))=1),MAX(N$1:N5182)+1,"")</f>
        <v/>
      </c>
      <c r="O5183" s="69" t="str">
        <f>IF(AND(Formulaire!$H$27=Aéroports!$E5183,--ISNUMBER(IFERROR(SEARCH(Formulaire!$H$28,$C5183,1),""))=1),MAX(O$1:O5182)+1,"")</f>
        <v/>
      </c>
      <c r="Q5183" s="91" t="str">
        <f>IFERROR(INDEX($C$2:$C$5193,MATCH(ROWS(M$2:M5183),M$2:M$5193,0)),"")</f>
        <v/>
      </c>
      <c r="R5183" s="70" t="str">
        <f>IFERROR(INDEX($C$2:$C$5193,MATCH(ROWS(N$2:N5183),N$2:N$5193,0)),"")</f>
        <v/>
      </c>
      <c r="S5183" s="92" t="str">
        <f>IFERROR(INDEX($C$2:$C$5193,MATCH(ROWS(O$2:O5183),O$2:O$5193,0)),"")</f>
        <v/>
      </c>
    </row>
    <row r="5184" spans="1:19" x14ac:dyDescent="0.25">
      <c r="A5184" s="68">
        <v>5613</v>
      </c>
      <c r="B5184" s="68" t="s">
        <v>22309</v>
      </c>
      <c r="C5184" s="68" t="s">
        <v>22310</v>
      </c>
      <c r="D5184" s="68" t="s">
        <v>22282</v>
      </c>
      <c r="E5184" s="68" t="s">
        <v>22503</v>
      </c>
      <c r="F5184" s="68" t="s">
        <v>22311</v>
      </c>
      <c r="G5184" s="68" t="s">
        <v>22312</v>
      </c>
      <c r="H5184" s="68">
        <v>33.79</v>
      </c>
      <c r="I5184" s="68">
        <v>-118.05200000000001</v>
      </c>
      <c r="J5184" s="68">
        <v>32</v>
      </c>
      <c r="K5184" s="68">
        <v>-8</v>
      </c>
      <c r="L5184" s="68">
        <f>COUNTIFS(Aéroports!$C$2:$C$5193,Aéroports!$C5184,Aéroports!$D$2:$D$5193,Aéroports!$D5184)</f>
        <v>1</v>
      </c>
      <c r="M5184" s="68" t="str">
        <f>IF(AND(Formulaire!$H$15=Aéroports!$E5184,--ISNUMBER(IFERROR(SEARCH(Formulaire!$H$16,$C5184,1),""))=1),MAX(M$1:M5183)+1,"")</f>
        <v/>
      </c>
      <c r="N5184" s="68" t="str">
        <f>IF(AND(Formulaire!$H$21=Aéroports!$E5184,--ISNUMBER(IFERROR(SEARCH(Formulaire!$H$22,$C5184,1),""))=1),MAX(N$1:N5183)+1,"")</f>
        <v/>
      </c>
      <c r="O5184" s="68" t="str">
        <f>IF(AND(Formulaire!$H$27=Aéroports!$E5184,--ISNUMBER(IFERROR(SEARCH(Formulaire!$H$28,$C5184,1),""))=1),MAX(O$1:O5183)+1,"")</f>
        <v/>
      </c>
      <c r="Q5184" s="91" t="str">
        <f>IFERROR(INDEX($C$2:$C$5193,MATCH(ROWS(M$2:M5184),M$2:M$5193,0)),"")</f>
        <v/>
      </c>
      <c r="R5184" s="70" t="str">
        <f>IFERROR(INDEX($C$2:$C$5193,MATCH(ROWS(N$2:N5184),N$2:N$5193,0)),"")</f>
        <v/>
      </c>
      <c r="S5184" s="92" t="str">
        <f>IFERROR(INDEX($C$2:$C$5193,MATCH(ROWS(O$2:O5184),O$2:O$5193,0)),"")</f>
        <v/>
      </c>
    </row>
    <row r="5185" spans="1:19" x14ac:dyDescent="0.25">
      <c r="A5185" s="69">
        <v>911</v>
      </c>
      <c r="B5185" s="69" t="s">
        <v>22313</v>
      </c>
      <c r="C5185" s="69" t="s">
        <v>22314</v>
      </c>
      <c r="D5185" s="69" t="s">
        <v>22282</v>
      </c>
      <c r="E5185" s="69" t="s">
        <v>22503</v>
      </c>
      <c r="F5185" s="69" t="s">
        <v>22315</v>
      </c>
      <c r="G5185" s="69" t="s">
        <v>22316</v>
      </c>
      <c r="H5185" s="69">
        <v>-12.900499999999999</v>
      </c>
      <c r="I5185" s="69">
        <v>28.149899999999999</v>
      </c>
      <c r="J5185" s="69">
        <v>4145</v>
      </c>
      <c r="K5185" s="69">
        <v>2</v>
      </c>
      <c r="L5185" s="69">
        <f>COUNTIFS(Aéroports!$C$2:$C$5193,Aéroports!$C5185,Aéroports!$D$2:$D$5193,Aéroports!$D5185)</f>
        <v>1</v>
      </c>
      <c r="M5185" s="69" t="str">
        <f>IF(AND(Formulaire!$H$15=Aéroports!$E5185,--ISNUMBER(IFERROR(SEARCH(Formulaire!$H$16,$C5185,1),""))=1),MAX(M$1:M5184)+1,"")</f>
        <v/>
      </c>
      <c r="N5185" s="69" t="str">
        <f>IF(AND(Formulaire!$H$21=Aéroports!$E5185,--ISNUMBER(IFERROR(SEARCH(Formulaire!$H$22,$C5185,1),""))=1),MAX(N$1:N5184)+1,"")</f>
        <v/>
      </c>
      <c r="O5185" s="69" t="str">
        <f>IF(AND(Formulaire!$H$27=Aéroports!$E5185,--ISNUMBER(IFERROR(SEARCH(Formulaire!$H$28,$C5185,1),""))=1),MAX(O$1:O5184)+1,"")</f>
        <v/>
      </c>
      <c r="Q5185" s="91" t="str">
        <f>IFERROR(INDEX($C$2:$C$5193,MATCH(ROWS(M$2:M5185),M$2:M$5193,0)),"")</f>
        <v/>
      </c>
      <c r="R5185" s="70" t="str">
        <f>IFERROR(INDEX($C$2:$C$5193,MATCH(ROWS(N$2:N5185),N$2:N$5193,0)),"")</f>
        <v/>
      </c>
      <c r="S5185" s="92" t="str">
        <f>IFERROR(INDEX($C$2:$C$5193,MATCH(ROWS(O$2:O5185),O$2:O$5193,0)),"")</f>
        <v/>
      </c>
    </row>
    <row r="5186" spans="1:19" x14ac:dyDescent="0.25">
      <c r="A5186" s="68">
        <v>1001</v>
      </c>
      <c r="B5186" s="68" t="s">
        <v>22317</v>
      </c>
      <c r="C5186" s="68" t="s">
        <v>22318</v>
      </c>
      <c r="D5186" s="68" t="s">
        <v>22319</v>
      </c>
      <c r="E5186" s="68" t="s">
        <v>22319</v>
      </c>
      <c r="F5186" s="68" t="s">
        <v>22320</v>
      </c>
      <c r="G5186" s="68" t="s">
        <v>22321</v>
      </c>
      <c r="H5186" s="68">
        <v>-20.017399999999999</v>
      </c>
      <c r="I5186" s="68">
        <v>28.617899999999999</v>
      </c>
      <c r="J5186" s="68">
        <v>4359</v>
      </c>
      <c r="K5186" s="68">
        <v>2</v>
      </c>
      <c r="L5186" s="68">
        <f>COUNTIFS(Aéroports!$C$2:$C$5193,Aéroports!$C5186,Aéroports!$D$2:$D$5193,Aéroports!$D5186)</f>
        <v>1</v>
      </c>
      <c r="M5186" s="68" t="str">
        <f>IF(AND(Formulaire!$H$15=Aéroports!$E5186,--ISNUMBER(IFERROR(SEARCH(Formulaire!$H$16,$C5186,1),""))=1),MAX(M$1:M5185)+1,"")</f>
        <v/>
      </c>
      <c r="N5186" s="68" t="str">
        <f>IF(AND(Formulaire!$H$21=Aéroports!$E5186,--ISNUMBER(IFERROR(SEARCH(Formulaire!$H$22,$C5186,1),""))=1),MAX(N$1:N5185)+1,"")</f>
        <v/>
      </c>
      <c r="O5186" s="68" t="str">
        <f>IF(AND(Formulaire!$H$27=Aéroports!$E5186,--ISNUMBER(IFERROR(SEARCH(Formulaire!$H$28,$C5186,1),""))=1),MAX(O$1:O5185)+1,"")</f>
        <v/>
      </c>
      <c r="Q5186" s="91" t="str">
        <f>IFERROR(INDEX($C$2:$C$5193,MATCH(ROWS(M$2:M5186),M$2:M$5193,0)),"")</f>
        <v/>
      </c>
      <c r="R5186" s="70" t="str">
        <f>IFERROR(INDEX($C$2:$C$5193,MATCH(ROWS(N$2:N5186),N$2:N$5193,0)),"")</f>
        <v/>
      </c>
      <c r="S5186" s="92" t="str">
        <f>IFERROR(INDEX($C$2:$C$5193,MATCH(ROWS(O$2:O5186),O$2:O$5193,0)),"")</f>
        <v/>
      </c>
    </row>
    <row r="5187" spans="1:19" x14ac:dyDescent="0.25">
      <c r="A5187" s="69">
        <v>1003</v>
      </c>
      <c r="B5187" s="69" t="s">
        <v>22322</v>
      </c>
      <c r="C5187" s="69" t="s">
        <v>22323</v>
      </c>
      <c r="D5187" s="69" t="s">
        <v>22319</v>
      </c>
      <c r="E5187" s="69" t="s">
        <v>22319</v>
      </c>
      <c r="F5187" s="69" t="s">
        <v>22324</v>
      </c>
      <c r="G5187" s="69" t="s">
        <v>22325</v>
      </c>
      <c r="H5187" s="69">
        <v>-21.008099999999999</v>
      </c>
      <c r="I5187" s="69">
        <v>31.578600000000002</v>
      </c>
      <c r="J5187" s="69">
        <v>1421</v>
      </c>
      <c r="K5187" s="69">
        <v>2</v>
      </c>
      <c r="L5187" s="69">
        <f>COUNTIFS(Aéroports!$C$2:$C$5193,Aéroports!$C5187,Aéroports!$D$2:$D$5193,Aéroports!$D5187)</f>
        <v>1</v>
      </c>
      <c r="M5187" s="69" t="str">
        <f>IF(AND(Formulaire!$H$15=Aéroports!$E5187,--ISNUMBER(IFERROR(SEARCH(Formulaire!$H$16,$C5187,1),""))=1),MAX(M$1:M5186)+1,"")</f>
        <v/>
      </c>
      <c r="N5187" s="69" t="str">
        <f>IF(AND(Formulaire!$H$21=Aéroports!$E5187,--ISNUMBER(IFERROR(SEARCH(Formulaire!$H$22,$C5187,1),""))=1),MAX(N$1:N5186)+1,"")</f>
        <v/>
      </c>
      <c r="O5187" s="69" t="str">
        <f>IF(AND(Formulaire!$H$27=Aéroports!$E5187,--ISNUMBER(IFERROR(SEARCH(Formulaire!$H$28,$C5187,1),""))=1),MAX(O$1:O5186)+1,"")</f>
        <v/>
      </c>
      <c r="Q5187" s="91" t="str">
        <f>IFERROR(INDEX($C$2:$C$5193,MATCH(ROWS(M$2:M5187),M$2:M$5193,0)),"")</f>
        <v/>
      </c>
      <c r="R5187" s="70" t="str">
        <f>IFERROR(INDEX($C$2:$C$5193,MATCH(ROWS(N$2:N5187),N$2:N$5193,0)),"")</f>
        <v/>
      </c>
      <c r="S5187" s="92" t="str">
        <f>IFERROR(INDEX($C$2:$C$5193,MATCH(ROWS(O$2:O5187),O$2:O$5193,0)),"")</f>
        <v/>
      </c>
    </row>
    <row r="5188" spans="1:19" x14ac:dyDescent="0.25">
      <c r="A5188" s="68">
        <v>1011</v>
      </c>
      <c r="B5188" s="68" t="s">
        <v>22326</v>
      </c>
      <c r="C5188" s="68" t="s">
        <v>22327</v>
      </c>
      <c r="D5188" s="68" t="s">
        <v>22319</v>
      </c>
      <c r="E5188" s="68" t="s">
        <v>22319</v>
      </c>
      <c r="F5188" s="68" t="s">
        <v>22328</v>
      </c>
      <c r="G5188" s="68" t="s">
        <v>22329</v>
      </c>
      <c r="H5188" s="68">
        <v>-19.436399999999999</v>
      </c>
      <c r="I5188" s="68">
        <v>29.861899999999999</v>
      </c>
      <c r="J5188" s="68">
        <v>4680</v>
      </c>
      <c r="K5188" s="68">
        <v>2</v>
      </c>
      <c r="L5188" s="68">
        <f>COUNTIFS(Aéroports!$C$2:$C$5193,Aéroports!$C5188,Aéroports!$D$2:$D$5193,Aéroports!$D5188)</f>
        <v>1</v>
      </c>
      <c r="M5188" s="68" t="str">
        <f>IF(AND(Formulaire!$H$15=Aéroports!$E5188,--ISNUMBER(IFERROR(SEARCH(Formulaire!$H$16,$C5188,1),""))=1),MAX(M$1:M5187)+1,"")</f>
        <v/>
      </c>
      <c r="N5188" s="68" t="str">
        <f>IF(AND(Formulaire!$H$21=Aéroports!$E5188,--ISNUMBER(IFERROR(SEARCH(Formulaire!$H$22,$C5188,1),""))=1),MAX(N$1:N5187)+1,"")</f>
        <v/>
      </c>
      <c r="O5188" s="68" t="str">
        <f>IF(AND(Formulaire!$H$27=Aéroports!$E5188,--ISNUMBER(IFERROR(SEARCH(Formulaire!$H$28,$C5188,1),""))=1),MAX(O$1:O5187)+1,"")</f>
        <v/>
      </c>
      <c r="Q5188" s="91" t="str">
        <f>IFERROR(INDEX($C$2:$C$5193,MATCH(ROWS(M$2:M5188),M$2:M$5193,0)),"")</f>
        <v/>
      </c>
      <c r="R5188" s="70" t="str">
        <f>IFERROR(INDEX($C$2:$C$5193,MATCH(ROWS(N$2:N5188),N$2:N$5193,0)),"")</f>
        <v/>
      </c>
      <c r="S5188" s="92" t="str">
        <f>IFERROR(INDEX($C$2:$C$5193,MATCH(ROWS(O$2:O5188),O$2:O$5193,0)),"")</f>
        <v/>
      </c>
    </row>
    <row r="5189" spans="1:19" x14ac:dyDescent="0.25">
      <c r="A5189" s="69">
        <v>1005</v>
      </c>
      <c r="B5189" s="69" t="s">
        <v>22330</v>
      </c>
      <c r="C5189" s="69" t="s">
        <v>22331</v>
      </c>
      <c r="D5189" s="69" t="s">
        <v>22319</v>
      </c>
      <c r="E5189" s="69" t="s">
        <v>22319</v>
      </c>
      <c r="F5189" s="69" t="s">
        <v>22332</v>
      </c>
      <c r="G5189" s="69" t="s">
        <v>22333</v>
      </c>
      <c r="H5189" s="69">
        <v>-17.931799999999999</v>
      </c>
      <c r="I5189" s="69">
        <v>31.0928</v>
      </c>
      <c r="J5189" s="69">
        <v>4887</v>
      </c>
      <c r="K5189" s="69">
        <v>2</v>
      </c>
      <c r="L5189" s="69">
        <f>COUNTIFS(Aéroports!$C$2:$C$5193,Aéroports!$C5189,Aéroports!$D$2:$D$5193,Aéroports!$D5189)</f>
        <v>1</v>
      </c>
      <c r="M5189" s="69" t="str">
        <f>IF(AND(Formulaire!$H$15=Aéroports!$E5189,--ISNUMBER(IFERROR(SEARCH(Formulaire!$H$16,$C5189,1),""))=1),MAX(M$1:M5188)+1,"")</f>
        <v/>
      </c>
      <c r="N5189" s="69" t="str">
        <f>IF(AND(Formulaire!$H$21=Aéroports!$E5189,--ISNUMBER(IFERROR(SEARCH(Formulaire!$H$22,$C5189,1),""))=1),MAX(N$1:N5188)+1,"")</f>
        <v/>
      </c>
      <c r="O5189" s="69" t="str">
        <f>IF(AND(Formulaire!$H$27=Aéroports!$E5189,--ISNUMBER(IFERROR(SEARCH(Formulaire!$H$28,$C5189,1),""))=1),MAX(O$1:O5188)+1,"")</f>
        <v/>
      </c>
      <c r="Q5189" s="91" t="str">
        <f>IFERROR(INDEX($C$2:$C$5193,MATCH(ROWS(M$2:M5189),M$2:M$5193,0)),"")</f>
        <v/>
      </c>
      <c r="R5189" s="70" t="str">
        <f>IFERROR(INDEX($C$2:$C$5193,MATCH(ROWS(N$2:N5189),N$2:N$5193,0)),"")</f>
        <v/>
      </c>
      <c r="S5189" s="92" t="str">
        <f>IFERROR(INDEX($C$2:$C$5193,MATCH(ROWS(O$2:O5189),O$2:O$5193,0)),"")</f>
        <v/>
      </c>
    </row>
    <row r="5190" spans="1:19" x14ac:dyDescent="0.25">
      <c r="A5190" s="68">
        <v>1012</v>
      </c>
      <c r="B5190" s="68" t="s">
        <v>22334</v>
      </c>
      <c r="C5190" s="68" t="s">
        <v>22335</v>
      </c>
      <c r="D5190" s="68" t="s">
        <v>22319</v>
      </c>
      <c r="E5190" s="68" t="s">
        <v>22319</v>
      </c>
      <c r="F5190" s="68" t="s">
        <v>22336</v>
      </c>
      <c r="G5190" s="68" t="s">
        <v>22337</v>
      </c>
      <c r="H5190" s="68">
        <v>-18.629899999999999</v>
      </c>
      <c r="I5190" s="68">
        <v>27.021000000000001</v>
      </c>
      <c r="J5190" s="68">
        <v>3543</v>
      </c>
      <c r="K5190" s="68">
        <v>2</v>
      </c>
      <c r="L5190" s="68">
        <f>COUNTIFS(Aéroports!$C$2:$C$5193,Aéroports!$C5190,Aéroports!$D$2:$D$5193,Aéroports!$D5190)</f>
        <v>1</v>
      </c>
      <c r="M5190" s="68" t="str">
        <f>IF(AND(Formulaire!$H$15=Aéroports!$E5190,--ISNUMBER(IFERROR(SEARCH(Formulaire!$H$16,$C5190,1),""))=1),MAX(M$1:M5189)+1,"")</f>
        <v/>
      </c>
      <c r="N5190" s="68" t="str">
        <f>IF(AND(Formulaire!$H$21=Aéroports!$E5190,--ISNUMBER(IFERROR(SEARCH(Formulaire!$H$22,$C5190,1),""))=1),MAX(N$1:N5189)+1,"")</f>
        <v/>
      </c>
      <c r="O5190" s="68" t="str">
        <f>IF(AND(Formulaire!$H$27=Aéroports!$E5190,--ISNUMBER(IFERROR(SEARCH(Formulaire!$H$28,$C5190,1),""))=1),MAX(O$1:O5189)+1,"")</f>
        <v/>
      </c>
      <c r="Q5190" s="91" t="str">
        <f>IFERROR(INDEX($C$2:$C$5193,MATCH(ROWS(M$2:M5190),M$2:M$5193,0)),"")</f>
        <v/>
      </c>
      <c r="R5190" s="70" t="str">
        <f>IFERROR(INDEX($C$2:$C$5193,MATCH(ROWS(N$2:N5190),N$2:N$5193,0)),"")</f>
        <v/>
      </c>
      <c r="S5190" s="92" t="str">
        <f>IFERROR(INDEX($C$2:$C$5193,MATCH(ROWS(O$2:O5190),O$2:O$5193,0)),"")</f>
        <v/>
      </c>
    </row>
    <row r="5191" spans="1:19" x14ac:dyDescent="0.25">
      <c r="A5191" s="69">
        <v>1006</v>
      </c>
      <c r="B5191" s="69" t="s">
        <v>22338</v>
      </c>
      <c r="C5191" s="69" t="s">
        <v>22339</v>
      </c>
      <c r="D5191" s="69" t="s">
        <v>22319</v>
      </c>
      <c r="E5191" s="69" t="s">
        <v>22319</v>
      </c>
      <c r="F5191" s="69" t="s">
        <v>22340</v>
      </c>
      <c r="G5191" s="69" t="s">
        <v>22341</v>
      </c>
      <c r="H5191" s="69">
        <v>-16.5198</v>
      </c>
      <c r="I5191" s="69">
        <v>28.885000000000002</v>
      </c>
      <c r="J5191" s="69">
        <v>1706</v>
      </c>
      <c r="K5191" s="69">
        <v>2</v>
      </c>
      <c r="L5191" s="69">
        <f>COUNTIFS(Aéroports!$C$2:$C$5193,Aéroports!$C5191,Aéroports!$D$2:$D$5193,Aéroports!$D5191)</f>
        <v>1</v>
      </c>
      <c r="M5191" s="69" t="str">
        <f>IF(AND(Formulaire!$H$15=Aéroports!$E5191,--ISNUMBER(IFERROR(SEARCH(Formulaire!$H$16,$C5191,1),""))=1),MAX(M$1:M5190)+1,"")</f>
        <v/>
      </c>
      <c r="N5191" s="69" t="str">
        <f>IF(AND(Formulaire!$H$21=Aéroports!$E5191,--ISNUMBER(IFERROR(SEARCH(Formulaire!$H$22,$C5191,1),""))=1),MAX(N$1:N5190)+1,"")</f>
        <v/>
      </c>
      <c r="O5191" s="69" t="str">
        <f>IF(AND(Formulaire!$H$27=Aéroports!$E5191,--ISNUMBER(IFERROR(SEARCH(Formulaire!$H$28,$C5191,1),""))=1),MAX(O$1:O5190)+1,"")</f>
        <v/>
      </c>
      <c r="Q5191" s="91" t="str">
        <f>IFERROR(INDEX($C$2:$C$5193,MATCH(ROWS(M$2:M5191),M$2:M$5193,0)),"")</f>
        <v/>
      </c>
      <c r="R5191" s="70" t="str">
        <f>IFERROR(INDEX($C$2:$C$5193,MATCH(ROWS(N$2:N5191),N$2:N$5193,0)),"")</f>
        <v/>
      </c>
      <c r="S5191" s="92" t="str">
        <f>IFERROR(INDEX($C$2:$C$5193,MATCH(ROWS(O$2:O5191),O$2:O$5193,0)),"")</f>
        <v/>
      </c>
    </row>
    <row r="5192" spans="1:19" x14ac:dyDescent="0.25">
      <c r="A5192" s="68">
        <v>1009</v>
      </c>
      <c r="B5192" s="68" t="s">
        <v>22342</v>
      </c>
      <c r="C5192" s="68" t="s">
        <v>22343</v>
      </c>
      <c r="D5192" s="68" t="s">
        <v>22319</v>
      </c>
      <c r="E5192" s="68" t="s">
        <v>22319</v>
      </c>
      <c r="F5192" s="68" t="s">
        <v>22344</v>
      </c>
      <c r="G5192" s="68" t="s">
        <v>22345</v>
      </c>
      <c r="H5192" s="68">
        <v>-20.055299999999999</v>
      </c>
      <c r="I5192" s="68">
        <v>30.859100000000002</v>
      </c>
      <c r="J5192" s="68">
        <v>3595</v>
      </c>
      <c r="K5192" s="68">
        <v>2</v>
      </c>
      <c r="L5192" s="68">
        <f>COUNTIFS(Aéroports!$C$2:$C$5193,Aéroports!$C5192,Aéroports!$D$2:$D$5193,Aéroports!$D5192)</f>
        <v>1</v>
      </c>
      <c r="M5192" s="68" t="str">
        <f>IF(AND(Formulaire!$H$15=Aéroports!$E5192,--ISNUMBER(IFERROR(SEARCH(Formulaire!$H$16,$C5192,1),""))=1),MAX(M$1:M5191)+1,"")</f>
        <v/>
      </c>
      <c r="N5192" s="68" t="str">
        <f>IF(AND(Formulaire!$H$21=Aéroports!$E5192,--ISNUMBER(IFERROR(SEARCH(Formulaire!$H$22,$C5192,1),""))=1),MAX(N$1:N5191)+1,"")</f>
        <v/>
      </c>
      <c r="O5192" s="68" t="str">
        <f>IF(AND(Formulaire!$H$27=Aéroports!$E5192,--ISNUMBER(IFERROR(SEARCH(Formulaire!$H$28,$C5192,1),""))=1),MAX(O$1:O5191)+1,"")</f>
        <v/>
      </c>
      <c r="Q5192" s="91" t="str">
        <f>IFERROR(INDEX($C$2:$C$5193,MATCH(ROWS(M$2:M5192),M$2:M$5193,0)),"")</f>
        <v/>
      </c>
      <c r="R5192" s="70" t="str">
        <f>IFERROR(INDEX($C$2:$C$5193,MATCH(ROWS(N$2:N5192),N$2:N$5193,0)),"")</f>
        <v/>
      </c>
      <c r="S5192" s="92" t="str">
        <f>IFERROR(INDEX($C$2:$C$5193,MATCH(ROWS(O$2:O5192),O$2:O$5193,0)),"")</f>
        <v/>
      </c>
    </row>
    <row r="5193" spans="1:19" x14ac:dyDescent="0.25">
      <c r="A5193" s="98">
        <v>1004</v>
      </c>
      <c r="B5193" s="98" t="s">
        <v>22346</v>
      </c>
      <c r="C5193" s="98" t="s">
        <v>22347</v>
      </c>
      <c r="D5193" s="98" t="s">
        <v>22319</v>
      </c>
      <c r="E5193" s="98" t="s">
        <v>22319</v>
      </c>
      <c r="F5193" s="98" t="s">
        <v>22348</v>
      </c>
      <c r="G5193" s="98" t="s">
        <v>22349</v>
      </c>
      <c r="H5193" s="98">
        <v>-18.0959</v>
      </c>
      <c r="I5193" s="98">
        <v>25.838999999999999</v>
      </c>
      <c r="J5193" s="98">
        <v>3490</v>
      </c>
      <c r="K5193" s="98">
        <v>2</v>
      </c>
      <c r="L5193" s="98">
        <f>COUNTIFS(Aéroports!$C$2:$C$5193,Aéroports!$C5193,Aéroports!$D$2:$D$5193,Aéroports!$D5193)</f>
        <v>1</v>
      </c>
      <c r="M5193" s="98" t="str">
        <f>IF(AND(Formulaire!$H$15=Aéroports!$E5193,--ISNUMBER(IFERROR(SEARCH(Formulaire!$H$16,$C5193,1),""))=1),MAX(M$1:M5192)+1,"")</f>
        <v/>
      </c>
      <c r="N5193" s="98" t="str">
        <f>IF(AND(Formulaire!$H$21=Aéroports!$E5193,--ISNUMBER(IFERROR(SEARCH(Formulaire!$H$22,$C5193,1),""))=1),MAX(N$1:N5192)+1,"")</f>
        <v/>
      </c>
      <c r="O5193" s="98" t="str">
        <f>IF(AND(Formulaire!$H$27=Aéroports!$E5193,--ISNUMBER(IFERROR(SEARCH(Formulaire!$H$28,$C5193,1),""))=1),MAX(O$1:O5192)+1,"")</f>
        <v/>
      </c>
      <c r="Q5193" s="93" t="str">
        <f>IFERROR(INDEX($C$2:$C$5193,MATCH(ROWS(M$2:M5193),M$2:M$5193,0)),"")</f>
        <v/>
      </c>
      <c r="R5193" s="94" t="str">
        <f>IFERROR(INDEX($C$2:$C$5193,MATCH(ROWS(N$2:N5193),N$2:N$5193,0)),"")</f>
        <v/>
      </c>
      <c r="S5193" s="95" t="str">
        <f>IFERROR(INDEX($C$2:$C$5193,MATCH(ROWS(O$2:O5193),O$2:O$5193,0)),"")</f>
        <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68C35-227B-4B9E-B9C1-9E10028E4C4E}">
  <sheetPr codeName="Feuil7"/>
  <dimension ref="A1:O5652"/>
  <sheetViews>
    <sheetView topLeftCell="A433" workbookViewId="0">
      <selection activeCell="C451" sqref="C1:C1048576"/>
    </sheetView>
  </sheetViews>
  <sheetFormatPr baseColWidth="10" defaultRowHeight="15" x14ac:dyDescent="0.25"/>
  <cols>
    <col min="4" max="4" width="15.85546875" customWidth="1"/>
    <col min="5" max="5" width="18.7109375" customWidth="1"/>
    <col min="9" max="9" width="11.7109375" customWidth="1"/>
    <col min="11" max="12" width="11.5703125" customWidth="1"/>
    <col min="13" max="13" width="18.5703125" customWidth="1"/>
  </cols>
  <sheetData>
    <row r="1" spans="1:15" ht="21" x14ac:dyDescent="0.35">
      <c r="A1" s="136" t="s">
        <v>26</v>
      </c>
      <c r="B1" s="137" t="s">
        <v>27</v>
      </c>
      <c r="C1" s="137" t="s">
        <v>28</v>
      </c>
      <c r="D1" s="137" t="s">
        <v>29</v>
      </c>
      <c r="E1" s="137" t="s">
        <v>30</v>
      </c>
      <c r="F1" s="137" t="s">
        <v>31</v>
      </c>
      <c r="G1" s="137" t="s">
        <v>32</v>
      </c>
      <c r="H1" s="137" t="s">
        <v>33</v>
      </c>
      <c r="I1" s="137" t="s">
        <v>34</v>
      </c>
      <c r="J1" s="137" t="s">
        <v>35</v>
      </c>
      <c r="K1" s="137" t="s">
        <v>36</v>
      </c>
      <c r="L1" s="137" t="s">
        <v>22514</v>
      </c>
      <c r="M1" s="138" t="s">
        <v>22628</v>
      </c>
      <c r="O1" s="72" t="s">
        <v>22593</v>
      </c>
    </row>
    <row r="2" spans="1:15" x14ac:dyDescent="0.25">
      <c r="A2" s="139">
        <v>9800</v>
      </c>
      <c r="B2" s="140" t="s">
        <v>17254</v>
      </c>
      <c r="C2" s="140" t="s">
        <v>17255</v>
      </c>
      <c r="D2" s="140" t="s">
        <v>16702</v>
      </c>
      <c r="E2" s="140" t="s">
        <v>22496</v>
      </c>
      <c r="F2" s="140" t="s">
        <v>17256</v>
      </c>
      <c r="G2" s="140" t="s">
        <v>17257</v>
      </c>
      <c r="H2" s="140">
        <v>37.1417</v>
      </c>
      <c r="I2" s="140">
        <v>-79.016400000000004</v>
      </c>
      <c r="J2" s="140">
        <v>596</v>
      </c>
      <c r="K2" s="140">
        <v>-5</v>
      </c>
      <c r="L2" s="140">
        <f>COUNTIFS(ArCompl!$C$2:$C$5652,ArCompl!$C2027,ArCompl!$D$2:$D$5652,ArCompl!$D2027)</f>
        <v>1</v>
      </c>
      <c r="M2" s="141">
        <f>IF(ISNA(MATCH($F2,'Liste noire'!C:C,0)),0,1)</f>
        <v>0</v>
      </c>
    </row>
    <row r="3" spans="1:15" x14ac:dyDescent="0.25">
      <c r="A3" s="142">
        <v>11075</v>
      </c>
      <c r="B3" s="143" t="s">
        <v>21162</v>
      </c>
      <c r="C3" s="143" t="s">
        <v>21163</v>
      </c>
      <c r="D3" s="143" t="s">
        <v>16702</v>
      </c>
      <c r="E3" s="143" t="s">
        <v>22496</v>
      </c>
      <c r="F3" s="143" t="s">
        <v>21164</v>
      </c>
      <c r="G3" s="143" t="s">
        <v>21165</v>
      </c>
      <c r="H3" s="143">
        <v>37.491399999999999</v>
      </c>
      <c r="I3" s="143">
        <v>-100.83</v>
      </c>
      <c r="J3" s="143">
        <v>2908</v>
      </c>
      <c r="K3" s="143">
        <v>-5</v>
      </c>
      <c r="L3" s="143">
        <f>COUNTIFS(ArCompl!$C$2:$C$5652,ArCompl!$C3056,ArCompl!$D$2:$D$5652,ArCompl!$D3056)</f>
        <v>1</v>
      </c>
      <c r="M3" s="144">
        <f>IF(ISNA(MATCH($F3,'Liste noire'!C:C,0)),0,1)</f>
        <v>0</v>
      </c>
      <c r="O3">
        <f>COUNTIF(M:M,1)</f>
        <v>108</v>
      </c>
    </row>
    <row r="4" spans="1:15" x14ac:dyDescent="0.25">
      <c r="A4" s="139">
        <v>9448</v>
      </c>
      <c r="B4" s="140" t="s">
        <v>20547</v>
      </c>
      <c r="C4" s="140" t="s">
        <v>20548</v>
      </c>
      <c r="D4" s="140" t="s">
        <v>16702</v>
      </c>
      <c r="E4" s="140" t="s">
        <v>22496</v>
      </c>
      <c r="F4" s="140" t="s">
        <v>20549</v>
      </c>
      <c r="G4" s="140" t="s">
        <v>20550</v>
      </c>
      <c r="H4" s="140">
        <v>32.084899999999998</v>
      </c>
      <c r="I4" s="140">
        <v>-88.738900000000001</v>
      </c>
      <c r="J4" s="140">
        <v>320</v>
      </c>
      <c r="K4" s="140">
        <v>-6</v>
      </c>
      <c r="L4" s="140">
        <f>COUNTIFS(ArCompl!$C$2:$C$5652,ArCompl!$C2893,ArCompl!$D$2:$D$5652,ArCompl!$D2893)</f>
        <v>2</v>
      </c>
      <c r="M4" s="141">
        <f>IF(ISNA(MATCH($F4,'Liste noire'!C:C,0)),0,1)</f>
        <v>0</v>
      </c>
    </row>
    <row r="5" spans="1:15" x14ac:dyDescent="0.25">
      <c r="A5" s="142">
        <v>9754</v>
      </c>
      <c r="B5" s="143" t="s">
        <v>19337</v>
      </c>
      <c r="C5" s="143" t="s">
        <v>19338</v>
      </c>
      <c r="D5" s="143" t="s">
        <v>16702</v>
      </c>
      <c r="E5" s="143" t="s">
        <v>22496</v>
      </c>
      <c r="F5" s="143" t="s">
        <v>19339</v>
      </c>
      <c r="G5" s="143" t="s">
        <v>19340</v>
      </c>
      <c r="H5" s="143">
        <v>35.911799999999999</v>
      </c>
      <c r="I5" s="143">
        <v>-79.617599999999996</v>
      </c>
      <c r="J5" s="143">
        <v>723</v>
      </c>
      <c r="K5" s="143">
        <v>-5</v>
      </c>
      <c r="L5" s="143">
        <f>COUNTIFS(ArCompl!$C$2:$C$5652,ArCompl!$C2573,ArCompl!$D$2:$D$5652,ArCompl!$D2573)</f>
        <v>1</v>
      </c>
      <c r="M5" s="144">
        <f>IF(ISNA(MATCH($F5,'Liste noire'!C:C,0)),0,1)</f>
        <v>0</v>
      </c>
    </row>
    <row r="6" spans="1:15" x14ac:dyDescent="0.25">
      <c r="A6" s="139">
        <v>9305</v>
      </c>
      <c r="B6" s="140" t="s">
        <v>16748</v>
      </c>
      <c r="C6" s="140" t="s">
        <v>20968</v>
      </c>
      <c r="D6" s="140" t="s">
        <v>16702</v>
      </c>
      <c r="E6" s="140" t="s">
        <v>22496</v>
      </c>
      <c r="F6" s="140" t="s">
        <v>20969</v>
      </c>
      <c r="G6" s="140" t="s">
        <v>20970</v>
      </c>
      <c r="H6" s="140">
        <v>39.410400000000003</v>
      </c>
      <c r="I6" s="140">
        <v>-88.845399999999998</v>
      </c>
      <c r="J6" s="140">
        <v>618</v>
      </c>
      <c r="K6" s="140">
        <v>-6</v>
      </c>
      <c r="L6" s="140">
        <f>COUNTIFS(ArCompl!$C$2:$C$5652,ArCompl!$C3005,ArCompl!$D$2:$D$5652,ArCompl!$D3005)</f>
        <v>1</v>
      </c>
      <c r="M6" s="141">
        <f>IF(ISNA(MATCH($F6,'Liste noire'!C:C,0)),0,1)</f>
        <v>0</v>
      </c>
    </row>
    <row r="7" spans="1:15" x14ac:dyDescent="0.25">
      <c r="A7" s="142">
        <v>11078</v>
      </c>
      <c r="B7" s="143" t="s">
        <v>19933</v>
      </c>
      <c r="C7" s="143" t="s">
        <v>19934</v>
      </c>
      <c r="D7" s="143" t="s">
        <v>16702</v>
      </c>
      <c r="E7" s="143" t="s">
        <v>22496</v>
      </c>
      <c r="F7" s="143" t="s">
        <v>19935</v>
      </c>
      <c r="G7" s="143" t="s">
        <v>19936</v>
      </c>
      <c r="H7" s="143">
        <v>37.435400000000001</v>
      </c>
      <c r="I7" s="143">
        <v>-95.646100000000004</v>
      </c>
      <c r="J7" s="143">
        <v>841</v>
      </c>
      <c r="K7" s="143">
        <v>-5</v>
      </c>
      <c r="L7" s="143">
        <f>COUNTIFS(ArCompl!$C$2:$C$5652,ArCompl!$C2730,ArCompl!$D$2:$D$5652,ArCompl!$D2730)</f>
        <v>1</v>
      </c>
      <c r="M7" s="144">
        <f>IF(ISNA(MATCH($F7,'Liste noire'!C:C,0)),0,1)</f>
        <v>0</v>
      </c>
    </row>
    <row r="8" spans="1:15" x14ac:dyDescent="0.25">
      <c r="A8" s="139">
        <v>11091</v>
      </c>
      <c r="B8" s="140" t="s">
        <v>16972</v>
      </c>
      <c r="C8" s="140" t="s">
        <v>16973</v>
      </c>
      <c r="D8" s="140" t="s">
        <v>16702</v>
      </c>
      <c r="E8" s="140" t="s">
        <v>22496</v>
      </c>
      <c r="F8" s="140" t="s">
        <v>16974</v>
      </c>
      <c r="G8" s="140" t="s">
        <v>16975</v>
      </c>
      <c r="H8" s="140">
        <v>37.671599999999998</v>
      </c>
      <c r="I8" s="140">
        <v>-97.0779</v>
      </c>
      <c r="J8" s="140">
        <v>1328</v>
      </c>
      <c r="K8" s="140">
        <v>-5</v>
      </c>
      <c r="L8" s="140">
        <f>COUNTIFS(ArCompl!$C$2:$C$5652,ArCompl!$C1955,ArCompl!$D$2:$D$5652,ArCompl!$D1955)</f>
        <v>1</v>
      </c>
      <c r="M8" s="141">
        <f>IF(ISNA(MATCH($F8,'Liste noire'!C:C,0)),0,1)</f>
        <v>0</v>
      </c>
    </row>
    <row r="9" spans="1:15" x14ac:dyDescent="0.25">
      <c r="A9" s="142">
        <v>9066</v>
      </c>
      <c r="B9" s="143" t="s">
        <v>18584</v>
      </c>
      <c r="C9" s="143" t="s">
        <v>18585</v>
      </c>
      <c r="D9" s="143" t="s">
        <v>16702</v>
      </c>
      <c r="E9" s="143" t="s">
        <v>22496</v>
      </c>
      <c r="F9" s="143" t="s">
        <v>18586</v>
      </c>
      <c r="G9" s="143" t="s">
        <v>18587</v>
      </c>
      <c r="H9" s="143">
        <v>33.389099999999999</v>
      </c>
      <c r="I9" s="143">
        <v>-84.332400000000007</v>
      </c>
      <c r="J9" s="143">
        <v>874</v>
      </c>
      <c r="K9" s="143">
        <v>-5</v>
      </c>
      <c r="L9" s="143">
        <f>COUNTIFS(ArCompl!$C$2:$C$5652,ArCompl!$C2376,ArCompl!$D$2:$D$5652,ArCompl!$D2376)</f>
        <v>1</v>
      </c>
      <c r="M9" s="144">
        <f>IF(ISNA(MATCH($F9,'Liste noire'!C:C,0)),0,1)</f>
        <v>0</v>
      </c>
    </row>
    <row r="10" spans="1:15" x14ac:dyDescent="0.25">
      <c r="A10" s="139">
        <v>7716</v>
      </c>
      <c r="B10" s="140" t="s">
        <v>17829</v>
      </c>
      <c r="C10" s="140" t="s">
        <v>17830</v>
      </c>
      <c r="D10" s="140" t="s">
        <v>16702</v>
      </c>
      <c r="E10" s="140" t="s">
        <v>22496</v>
      </c>
      <c r="F10" s="140" t="s">
        <v>17831</v>
      </c>
      <c r="G10" s="140" t="s">
        <v>17832</v>
      </c>
      <c r="H10" s="140">
        <v>44.735700000000001</v>
      </c>
      <c r="I10" s="140">
        <v>-112.72</v>
      </c>
      <c r="J10" s="140">
        <v>6007</v>
      </c>
      <c r="K10" s="140">
        <v>-7</v>
      </c>
      <c r="L10" s="140">
        <f>COUNTIFS(ArCompl!$C$2:$C$5652,ArCompl!$C2179,ArCompl!$D$2:$D$5652,ArCompl!$D2179)</f>
        <v>1</v>
      </c>
      <c r="M10" s="141">
        <f>IF(ISNA(MATCH($F10,'Liste noire'!C:C,0)),0,1)</f>
        <v>0</v>
      </c>
    </row>
    <row r="11" spans="1:15" x14ac:dyDescent="0.25">
      <c r="A11" s="142">
        <v>8512</v>
      </c>
      <c r="B11" s="143" t="s">
        <v>19478</v>
      </c>
      <c r="C11" s="143" t="s">
        <v>19479</v>
      </c>
      <c r="D11" s="143" t="s">
        <v>16702</v>
      </c>
      <c r="E11" s="143" t="s">
        <v>22496</v>
      </c>
      <c r="F11" s="143" t="s">
        <v>19480</v>
      </c>
      <c r="G11" s="143" t="s">
        <v>19481</v>
      </c>
      <c r="H11" s="143">
        <v>33.612099999999998</v>
      </c>
      <c r="I11" s="143">
        <v>-83.460400000000007</v>
      </c>
      <c r="J11" s="143">
        <v>694</v>
      </c>
      <c r="K11" s="143">
        <v>-5</v>
      </c>
      <c r="L11" s="143">
        <f>COUNTIFS(ArCompl!$C$2:$C$5652,ArCompl!$C2611,ArCompl!$D$2:$D$5652,ArCompl!$D2611)</f>
        <v>1</v>
      </c>
      <c r="M11" s="144">
        <f>IF(ISNA(MATCH($F11,'Liste noire'!C:C,0)),0,1)</f>
        <v>0</v>
      </c>
    </row>
    <row r="12" spans="1:15" x14ac:dyDescent="0.25">
      <c r="A12" s="139">
        <v>8343</v>
      </c>
      <c r="B12" s="140" t="s">
        <v>17959</v>
      </c>
      <c r="C12" s="140" t="s">
        <v>17960</v>
      </c>
      <c r="D12" s="140" t="s">
        <v>16702</v>
      </c>
      <c r="E12" s="140" t="s">
        <v>22496</v>
      </c>
      <c r="F12" s="140" t="s">
        <v>17961</v>
      </c>
      <c r="G12" s="140" t="s">
        <v>17962</v>
      </c>
      <c r="H12" s="140">
        <v>42.797199999999997</v>
      </c>
      <c r="I12" s="140">
        <v>-88.372600000000006</v>
      </c>
      <c r="J12" s="140">
        <v>860</v>
      </c>
      <c r="K12" s="140">
        <v>-6</v>
      </c>
      <c r="L12" s="140">
        <f>COUNTIFS(ArCompl!$C$2:$C$5652,ArCompl!$C2214,ArCompl!$D$2:$D$5652,ArCompl!$D2214)</f>
        <v>1</v>
      </c>
      <c r="M12" s="141">
        <f>IF(ISNA(MATCH($F12,'Liste noire'!C:C,0)),0,1)</f>
        <v>0</v>
      </c>
    </row>
    <row r="13" spans="1:15" x14ac:dyDescent="0.25">
      <c r="A13" s="142">
        <v>9179</v>
      </c>
      <c r="B13" s="143" t="s">
        <v>17006</v>
      </c>
      <c r="C13" s="143" t="s">
        <v>17007</v>
      </c>
      <c r="D13" s="143" t="s">
        <v>16702</v>
      </c>
      <c r="E13" s="143" t="s">
        <v>22496</v>
      </c>
      <c r="F13" s="143" t="s">
        <v>17008</v>
      </c>
      <c r="G13" s="143" t="s">
        <v>17009</v>
      </c>
      <c r="H13" s="143">
        <v>43.051299999999998</v>
      </c>
      <c r="I13" s="143">
        <v>-73.861199999999997</v>
      </c>
      <c r="J13" s="143">
        <v>434</v>
      </c>
      <c r="K13" s="143">
        <v>-5</v>
      </c>
      <c r="L13" s="143">
        <f>COUNTIFS(ArCompl!$C$2:$C$5652,ArCompl!$C1964,ArCompl!$D$2:$D$5652,ArCompl!$D1964)</f>
        <v>3</v>
      </c>
      <c r="M13" s="144">
        <f>IF(ISNA(MATCH($F13,'Liste noire'!C:C,0)),0,1)</f>
        <v>0</v>
      </c>
    </row>
    <row r="14" spans="1:15" x14ac:dyDescent="0.25">
      <c r="A14" s="139">
        <v>9416</v>
      </c>
      <c r="B14" s="140" t="s">
        <v>20792</v>
      </c>
      <c r="C14" s="140" t="s">
        <v>20793</v>
      </c>
      <c r="D14" s="140" t="s">
        <v>16702</v>
      </c>
      <c r="E14" s="140" t="s">
        <v>22496</v>
      </c>
      <c r="F14" s="140" t="s">
        <v>20794</v>
      </c>
      <c r="G14" s="140" t="s">
        <v>20795</v>
      </c>
      <c r="H14" s="140">
        <v>33.9268</v>
      </c>
      <c r="I14" s="140">
        <v>-81.794600000000003</v>
      </c>
      <c r="J14" s="140">
        <v>555</v>
      </c>
      <c r="K14" s="140">
        <v>-5</v>
      </c>
      <c r="L14" s="140">
        <f>COUNTIFS(ArCompl!$C$2:$C$5652,ArCompl!$C2958,ArCompl!$D$2:$D$5652,ArCompl!$D2958)</f>
        <v>1</v>
      </c>
      <c r="M14" s="141">
        <f>IF(ISNA(MATCH($F14,'Liste noire'!C:C,0)),0,1)</f>
        <v>0</v>
      </c>
    </row>
    <row r="15" spans="1:15" x14ac:dyDescent="0.25">
      <c r="A15" s="142">
        <v>7720</v>
      </c>
      <c r="B15" s="143" t="s">
        <v>17144</v>
      </c>
      <c r="C15" s="143" t="s">
        <v>17145</v>
      </c>
      <c r="D15" s="143" t="s">
        <v>16702</v>
      </c>
      <c r="E15" s="143" t="s">
        <v>22496</v>
      </c>
      <c r="F15" s="143" t="s">
        <v>17146</v>
      </c>
      <c r="G15" s="143" t="s">
        <v>17147</v>
      </c>
      <c r="H15" s="143">
        <v>45.806399999999996</v>
      </c>
      <c r="I15" s="143">
        <v>-109.98099999999999</v>
      </c>
      <c r="J15" s="143">
        <v>4492</v>
      </c>
      <c r="K15" s="143">
        <v>-7</v>
      </c>
      <c r="L15" s="143">
        <f>COUNTIFS(ArCompl!$C$2:$C$5652,ArCompl!$C1999,ArCompl!$D$2:$D$5652,ArCompl!$D1999)</f>
        <v>2</v>
      </c>
      <c r="M15" s="144">
        <f>IF(ISNA(MATCH($F15,'Liste noire'!C:C,0)),0,1)</f>
        <v>0</v>
      </c>
    </row>
    <row r="16" spans="1:15" x14ac:dyDescent="0.25">
      <c r="A16" s="139">
        <v>9773</v>
      </c>
      <c r="B16" s="140" t="s">
        <v>18076</v>
      </c>
      <c r="C16" s="140" t="s">
        <v>18077</v>
      </c>
      <c r="D16" s="140" t="s">
        <v>16702</v>
      </c>
      <c r="E16" s="140" t="s">
        <v>22496</v>
      </c>
      <c r="F16" s="140" t="s">
        <v>18078</v>
      </c>
      <c r="G16" s="140" t="s">
        <v>18079</v>
      </c>
      <c r="H16" s="140">
        <v>35.562399999999997</v>
      </c>
      <c r="I16" s="140">
        <v>-75.955200000000005</v>
      </c>
      <c r="J16" s="140">
        <v>8</v>
      </c>
      <c r="K16" s="140">
        <v>-5</v>
      </c>
      <c r="L16" s="140">
        <f>COUNTIFS(ArCompl!$C$2:$C$5652,ArCompl!$C2244,ArCompl!$D$2:$D$5652,ArCompl!$D2244)</f>
        <v>3</v>
      </c>
      <c r="M16" s="141">
        <f>IF(ISNA(MATCH($F16,'Liste noire'!C:C,0)),0,1)</f>
        <v>0</v>
      </c>
    </row>
    <row r="17" spans="1:13" x14ac:dyDescent="0.25">
      <c r="A17" s="142">
        <v>10105</v>
      </c>
      <c r="B17" s="143" t="s">
        <v>18011</v>
      </c>
      <c r="C17" s="143" t="s">
        <v>18012</v>
      </c>
      <c r="D17" s="143" t="s">
        <v>16702</v>
      </c>
      <c r="E17" s="143" t="s">
        <v>22496</v>
      </c>
      <c r="F17" s="143" t="s">
        <v>18013</v>
      </c>
      <c r="G17" s="143" t="s">
        <v>18014</v>
      </c>
      <c r="H17" s="143">
        <v>37.856699999999996</v>
      </c>
      <c r="I17" s="143">
        <v>-93.999099999999999</v>
      </c>
      <c r="J17" s="143">
        <v>931</v>
      </c>
      <c r="K17" s="143">
        <v>-5</v>
      </c>
      <c r="L17" s="143">
        <f>COUNTIFS(ArCompl!$C$2:$C$5652,ArCompl!$C2227,ArCompl!$D$2:$D$5652,ArCompl!$D2227)</f>
        <v>1</v>
      </c>
      <c r="M17" s="144">
        <f>IF(ISNA(MATCH($F17,'Liste noire'!C:C,0)),0,1)</f>
        <v>0</v>
      </c>
    </row>
    <row r="18" spans="1:13" x14ac:dyDescent="0.25">
      <c r="A18" s="139">
        <v>8874</v>
      </c>
      <c r="B18" s="140" t="s">
        <v>20340</v>
      </c>
      <c r="C18" s="140" t="s">
        <v>20341</v>
      </c>
      <c r="D18" s="140" t="s">
        <v>16702</v>
      </c>
      <c r="E18" s="140" t="s">
        <v>22496</v>
      </c>
      <c r="F18" s="140" t="s">
        <v>20342</v>
      </c>
      <c r="G18" s="140" t="s">
        <v>20343</v>
      </c>
      <c r="H18" s="140">
        <v>32.990810000000003</v>
      </c>
      <c r="I18" s="140">
        <v>-111.91849999999999</v>
      </c>
      <c r="J18" s="140">
        <v>1300</v>
      </c>
      <c r="K18" s="140">
        <v>-7</v>
      </c>
      <c r="L18" s="140">
        <f>COUNTIFS(ArCompl!$C$2:$C$5652,ArCompl!$C2839,ArCompl!$D$2:$D$5652,ArCompl!$D2839)</f>
        <v>1</v>
      </c>
      <c r="M18" s="141">
        <f>IF(ISNA(MATCH($F18,'Liste noire'!C:C,0)),0,1)</f>
        <v>0</v>
      </c>
    </row>
    <row r="19" spans="1:13" x14ac:dyDescent="0.25">
      <c r="A19" s="142">
        <v>9429</v>
      </c>
      <c r="B19" s="143" t="s">
        <v>18049</v>
      </c>
      <c r="C19" s="143" t="s">
        <v>18050</v>
      </c>
      <c r="D19" s="143" t="s">
        <v>16702</v>
      </c>
      <c r="E19" s="143" t="s">
        <v>22496</v>
      </c>
      <c r="F19" s="143" t="s">
        <v>18051</v>
      </c>
      <c r="G19" s="143" t="s">
        <v>18052</v>
      </c>
      <c r="H19" s="143">
        <v>38.874400000000001</v>
      </c>
      <c r="I19" s="143">
        <v>-104.41</v>
      </c>
      <c r="J19" s="143">
        <v>6145</v>
      </c>
      <c r="K19" s="143">
        <v>-7</v>
      </c>
      <c r="L19" s="143">
        <f>COUNTIFS(ArCompl!$C$2:$C$5652,ArCompl!$C2237,ArCompl!$D$2:$D$5652,ArCompl!$D2237)</f>
        <v>1</v>
      </c>
      <c r="M19" s="144">
        <f>IF(ISNA(MATCH($F19,'Liste noire'!C:C,0)),0,1)</f>
        <v>0</v>
      </c>
    </row>
    <row r="20" spans="1:13" x14ac:dyDescent="0.25">
      <c r="A20" s="139">
        <v>1973</v>
      </c>
      <c r="B20" s="140" t="s">
        <v>7368</v>
      </c>
      <c r="C20" s="140" t="s">
        <v>7369</v>
      </c>
      <c r="D20" s="140" t="s">
        <v>7365</v>
      </c>
      <c r="E20" s="140" t="s">
        <v>22402</v>
      </c>
      <c r="F20" s="140" t="s">
        <v>7370</v>
      </c>
      <c r="G20" s="140" t="s">
        <v>7371</v>
      </c>
      <c r="H20" s="140">
        <v>-17.352599999999999</v>
      </c>
      <c r="I20" s="140">
        <v>-145.51</v>
      </c>
      <c r="J20" s="140">
        <v>10</v>
      </c>
      <c r="K20" s="140">
        <v>-10</v>
      </c>
      <c r="L20" s="140">
        <f>COUNTIFS(ArCompl!$C$2:$C$5652,ArCompl!$C4820,ArCompl!$D$2:$D$5652,ArCompl!$D4820)</f>
        <v>1</v>
      </c>
      <c r="M20" s="141">
        <f>IF(ISNA(MATCH($F20,'Liste noire'!C:C,0)),0,1)</f>
        <v>0</v>
      </c>
    </row>
    <row r="21" spans="1:13" x14ac:dyDescent="0.25">
      <c r="A21" s="142">
        <v>5690</v>
      </c>
      <c r="B21" s="143" t="s">
        <v>6469</v>
      </c>
      <c r="C21" s="143" t="s">
        <v>6470</v>
      </c>
      <c r="D21" s="143" t="s">
        <v>6443</v>
      </c>
      <c r="E21" s="143" t="s">
        <v>22392</v>
      </c>
      <c r="F21" s="143" t="s">
        <v>6471</v>
      </c>
      <c r="G21" s="143" t="s">
        <v>6472</v>
      </c>
      <c r="H21" s="143">
        <v>31.0733</v>
      </c>
      <c r="I21" s="143">
        <v>33.835799999999999</v>
      </c>
      <c r="J21" s="143">
        <v>121</v>
      </c>
      <c r="K21" s="143">
        <v>2</v>
      </c>
      <c r="L21" s="143">
        <f>COUNTIFS(ArCompl!$C$2:$C$5652,ArCompl!$C1777,ArCompl!$D$2:$D$5652,ArCompl!$D1777)</f>
        <v>1</v>
      </c>
      <c r="M21" s="144">
        <f>IF(ISNA(MATCH($F21,'Liste noire'!C:C,0)),0,1)</f>
        <v>0</v>
      </c>
    </row>
    <row r="22" spans="1:13" x14ac:dyDescent="0.25">
      <c r="A22" s="139">
        <v>220</v>
      </c>
      <c r="B22" s="140" t="s">
        <v>116</v>
      </c>
      <c r="C22" s="140" t="s">
        <v>117</v>
      </c>
      <c r="D22" s="140" t="s">
        <v>109</v>
      </c>
      <c r="E22" s="140" t="s">
        <v>22351</v>
      </c>
      <c r="F22" s="140" t="s">
        <v>118</v>
      </c>
      <c r="G22" s="140" t="s">
        <v>119</v>
      </c>
      <c r="H22" s="140">
        <v>36.822200000000002</v>
      </c>
      <c r="I22" s="140">
        <v>7.8091699999999999</v>
      </c>
      <c r="J22" s="140">
        <v>16</v>
      </c>
      <c r="K22" s="140">
        <v>1</v>
      </c>
      <c r="L22" s="140">
        <f>COUNTIFS(ArCompl!$C$2:$C$5652,ArCompl!$C68,ArCompl!$D$2:$D$5652,ArCompl!$D68)</f>
        <v>1</v>
      </c>
      <c r="M22" s="141">
        <f>IF(ISNA(MATCH($F22,'Liste noire'!C:C,0)),0,1)</f>
        <v>0</v>
      </c>
    </row>
    <row r="23" spans="1:13" x14ac:dyDescent="0.25">
      <c r="A23" s="142">
        <v>8252</v>
      </c>
      <c r="B23" s="143" t="s">
        <v>16893</v>
      </c>
      <c r="C23" s="143" t="s">
        <v>16894</v>
      </c>
      <c r="D23" s="143" t="s">
        <v>16702</v>
      </c>
      <c r="E23" s="143" t="s">
        <v>22496</v>
      </c>
      <c r="F23" s="143" t="s">
        <v>16895</v>
      </c>
      <c r="G23" s="143" t="s">
        <v>16896</v>
      </c>
      <c r="H23" s="143">
        <v>29.727499999999999</v>
      </c>
      <c r="I23" s="143">
        <v>-85.027500000000003</v>
      </c>
      <c r="J23" s="143">
        <v>20</v>
      </c>
      <c r="K23" s="143">
        <v>-5</v>
      </c>
      <c r="L23" s="143">
        <f>COUNTIFS(ArCompl!$C$2:$C$5652,ArCompl!$C1933,ArCompl!$D$2:$D$5652,ArCompl!$D1933)</f>
        <v>1</v>
      </c>
      <c r="M23" s="144">
        <f>IF(ISNA(MATCH($F23,'Liste noire'!C:C,0)),0,1)</f>
        <v>0</v>
      </c>
    </row>
    <row r="24" spans="1:13" x14ac:dyDescent="0.25">
      <c r="A24" s="139">
        <v>4165</v>
      </c>
      <c r="B24" s="140" t="s">
        <v>7579</v>
      </c>
      <c r="C24" s="140" t="s">
        <v>7580</v>
      </c>
      <c r="D24" s="140" t="s">
        <v>7581</v>
      </c>
      <c r="E24" s="140" t="s">
        <v>22405</v>
      </c>
      <c r="F24" s="140" t="s">
        <v>7582</v>
      </c>
      <c r="G24" s="140" t="s">
        <v>7583</v>
      </c>
      <c r="H24" s="140">
        <v>50.823059999999998</v>
      </c>
      <c r="I24" s="140">
        <v>6.1863890000000001</v>
      </c>
      <c r="J24" s="140">
        <v>623</v>
      </c>
      <c r="K24" s="140">
        <v>1</v>
      </c>
      <c r="L24" s="140">
        <f>COUNTIFS(ArCompl!$C$2:$C$5652,ArCompl!$C101,ArCompl!$D$2:$D$5652,ArCompl!$D101)</f>
        <v>1</v>
      </c>
      <c r="M24" s="141">
        <f>IF(ISNA(MATCH($F24,'Liste noire'!C:C,0)),0,1)</f>
        <v>0</v>
      </c>
    </row>
    <row r="25" spans="1:13" x14ac:dyDescent="0.25">
      <c r="A25" s="142">
        <v>7591</v>
      </c>
      <c r="B25" s="143" t="s">
        <v>10452</v>
      </c>
      <c r="C25" s="143" t="s">
        <v>10453</v>
      </c>
      <c r="D25" s="143" t="s">
        <v>10437</v>
      </c>
      <c r="E25" s="143" t="s">
        <v>10437</v>
      </c>
      <c r="F25" s="143" t="s">
        <v>10454</v>
      </c>
      <c r="G25" s="143" t="s">
        <v>10455</v>
      </c>
      <c r="H25" s="143">
        <v>0.185278</v>
      </c>
      <c r="I25" s="143">
        <v>173.637</v>
      </c>
      <c r="J25" s="143">
        <v>0</v>
      </c>
      <c r="K25" s="143">
        <v>10</v>
      </c>
      <c r="L25" s="143">
        <f>COUNTIFS(ArCompl!$C$2:$C$5652,ArCompl!$C4113,ArCompl!$D$2:$D$5652,ArCompl!$D4113)</f>
        <v>1</v>
      </c>
      <c r="M25" s="144">
        <f>IF(ISNA(MATCH($F25,'Liste noire'!C:C,0)),0,1)</f>
        <v>0</v>
      </c>
    </row>
    <row r="26" spans="1:13" x14ac:dyDescent="0.25">
      <c r="A26" s="139">
        <v>628</v>
      </c>
      <c r="B26" s="140" t="s">
        <v>6238</v>
      </c>
      <c r="C26" s="140" t="s">
        <v>6239</v>
      </c>
      <c r="D26" s="140" t="s">
        <v>6240</v>
      </c>
      <c r="E26" s="140" t="s">
        <v>22387</v>
      </c>
      <c r="F26" s="140" t="s">
        <v>6241</v>
      </c>
      <c r="G26" s="140" t="s">
        <v>6242</v>
      </c>
      <c r="H26" s="140">
        <v>57.092759999999998</v>
      </c>
      <c r="I26" s="140">
        <v>9.8492429999999995</v>
      </c>
      <c r="J26" s="140">
        <v>10</v>
      </c>
      <c r="K26" s="140">
        <v>1</v>
      </c>
      <c r="L26" s="140">
        <f>COUNTIFS(ArCompl!$C$2:$C$5652,ArCompl!$C1740,ArCompl!$D$2:$D$5652,ArCompl!$D1740)</f>
        <v>1</v>
      </c>
      <c r="M26" s="141">
        <f>IF(ISNA(MATCH($F26,'Liste noire'!C:C,0)),0,1)</f>
        <v>0</v>
      </c>
    </row>
    <row r="27" spans="1:13" x14ac:dyDescent="0.25">
      <c r="A27" s="142">
        <v>5605</v>
      </c>
      <c r="B27" s="143" t="s">
        <v>14656</v>
      </c>
      <c r="C27" s="143" t="s">
        <v>14657</v>
      </c>
      <c r="D27" s="143" t="s">
        <v>14577</v>
      </c>
      <c r="E27" s="143" t="s">
        <v>22476</v>
      </c>
      <c r="F27" s="143" t="s">
        <v>14658</v>
      </c>
      <c r="G27" s="143" t="s">
        <v>14659</v>
      </c>
      <c r="H27" s="143">
        <v>-24.818100000000001</v>
      </c>
      <c r="I27" s="143">
        <v>31.544599999999999</v>
      </c>
      <c r="J27" s="143">
        <v>1124</v>
      </c>
      <c r="K27" s="143">
        <v>2</v>
      </c>
      <c r="L27" s="143">
        <f>COUNTIFS(ArCompl!$C$2:$C$5652,ArCompl!$C39,ArCompl!$D$2:$D$5652,ArCompl!$D39)</f>
        <v>1</v>
      </c>
      <c r="M27" s="144">
        <f>IF(ISNA(MATCH($F27,'Liste noire'!C:C,0)),0,1)</f>
        <v>0</v>
      </c>
    </row>
    <row r="28" spans="1:13" x14ac:dyDescent="0.25">
      <c r="A28" s="139">
        <v>5937</v>
      </c>
      <c r="B28" s="140" t="s">
        <v>16284</v>
      </c>
      <c r="C28" s="140" t="s">
        <v>16285</v>
      </c>
      <c r="D28" s="140" t="s">
        <v>16278</v>
      </c>
      <c r="E28" s="140" t="s">
        <v>22494</v>
      </c>
      <c r="F28" s="140" t="s">
        <v>16286</v>
      </c>
      <c r="G28" s="140" t="s">
        <v>16287</v>
      </c>
      <c r="H28" s="140">
        <v>24.261700000000001</v>
      </c>
      <c r="I28" s="140">
        <v>55.609200000000001</v>
      </c>
      <c r="J28" s="140">
        <v>869</v>
      </c>
      <c r="K28" s="140">
        <v>4</v>
      </c>
      <c r="L28" s="140">
        <f>COUNTIFS(ArCompl!$C$2:$C$5652,ArCompl!$C1793,ArCompl!$D$2:$D$5652,ArCompl!$D1793)</f>
        <v>1</v>
      </c>
      <c r="M28" s="141">
        <f>IF(ISNA(MATCH($F28,'Liste noire'!C:C,0)),0,1)</f>
        <v>0</v>
      </c>
    </row>
    <row r="29" spans="1:13" x14ac:dyDescent="0.25">
      <c r="A29" s="142">
        <v>2819</v>
      </c>
      <c r="B29" s="143" t="s">
        <v>21979</v>
      </c>
      <c r="C29" s="143" t="s">
        <v>21980</v>
      </c>
      <c r="D29" s="143" t="s">
        <v>21976</v>
      </c>
      <c r="E29" s="143" t="s">
        <v>21976</v>
      </c>
      <c r="F29" s="143" t="s">
        <v>21981</v>
      </c>
      <c r="G29" s="143" t="s">
        <v>21982</v>
      </c>
      <c r="H29" s="143">
        <v>9.4302250000000001</v>
      </c>
      <c r="I29" s="143">
        <v>-64.470730000000003</v>
      </c>
      <c r="J29" s="143">
        <v>721</v>
      </c>
      <c r="K29" s="143">
        <v>-4</v>
      </c>
      <c r="L29" s="143">
        <f>COUNTIFS(ArCompl!$C$2:$C$5652,ArCompl!$C5567,ArCompl!$D$2:$D$5652,ArCompl!$D5567)</f>
        <v>1</v>
      </c>
      <c r="M29" s="144">
        <f>IF(ISNA(MATCH($F29,'Liste noire'!C:C,0)),0,1)</f>
        <v>0</v>
      </c>
    </row>
    <row r="30" spans="1:13" x14ac:dyDescent="0.25">
      <c r="A30" s="139">
        <v>9225</v>
      </c>
      <c r="B30" s="140" t="s">
        <v>18758</v>
      </c>
      <c r="C30" s="140" t="s">
        <v>18759</v>
      </c>
      <c r="D30" s="140" t="s">
        <v>16702</v>
      </c>
      <c r="E30" s="140" t="s">
        <v>22496</v>
      </c>
      <c r="F30" s="140" t="s">
        <v>18760</v>
      </c>
      <c r="G30" s="140" t="s">
        <v>18761</v>
      </c>
      <c r="H30" s="140">
        <v>29.7225</v>
      </c>
      <c r="I30" s="140">
        <v>-95.588300000000004</v>
      </c>
      <c r="J30" s="140">
        <v>79</v>
      </c>
      <c r="K30" s="140">
        <v>-6</v>
      </c>
      <c r="L30" s="140">
        <f>COUNTIFS(ArCompl!$C$2:$C$5652,ArCompl!$C2421,ArCompl!$D$2:$D$5652,ArCompl!$D2421)</f>
        <v>1</v>
      </c>
      <c r="M30" s="141">
        <f>IF(ISNA(MATCH($F30,'Liste noire'!C:C,0)),0,1)</f>
        <v>0</v>
      </c>
    </row>
    <row r="31" spans="1:13" x14ac:dyDescent="0.25">
      <c r="A31" s="142">
        <v>4353</v>
      </c>
      <c r="B31" s="143" t="s">
        <v>13528</v>
      </c>
      <c r="C31" s="143" t="s">
        <v>13529</v>
      </c>
      <c r="D31" s="143" t="s">
        <v>13509</v>
      </c>
      <c r="E31" s="143" t="s">
        <v>22461</v>
      </c>
      <c r="F31" s="143" t="s">
        <v>13530</v>
      </c>
      <c r="G31" s="143" t="s">
        <v>13531</v>
      </c>
      <c r="H31" s="143">
        <v>45.002099999999999</v>
      </c>
      <c r="I31" s="143">
        <v>37.347299999999997</v>
      </c>
      <c r="J31" s="143">
        <v>174</v>
      </c>
      <c r="K31" s="143">
        <v>3</v>
      </c>
      <c r="L31" s="143">
        <f>COUNTIFS(ArCompl!$C$2:$C$5652,ArCompl!$C5012,ArCompl!$D$2:$D$5652,ArCompl!$D5012)</f>
        <v>1</v>
      </c>
      <c r="M31" s="144">
        <f>IF(ISNA(MATCH($F31,'Liste noire'!C:C,0)),0,1)</f>
        <v>0</v>
      </c>
    </row>
    <row r="32" spans="1:13" x14ac:dyDescent="0.25">
      <c r="A32" s="139">
        <v>607</v>
      </c>
      <c r="B32" s="140" t="s">
        <v>6243</v>
      </c>
      <c r="C32" s="140" t="s">
        <v>6244</v>
      </c>
      <c r="D32" s="140" t="s">
        <v>6240</v>
      </c>
      <c r="E32" s="140" t="s">
        <v>22387</v>
      </c>
      <c r="F32" s="140" t="s">
        <v>6245</v>
      </c>
      <c r="G32" s="140" t="s">
        <v>6246</v>
      </c>
      <c r="H32" s="140">
        <v>56.3</v>
      </c>
      <c r="I32" s="140">
        <v>10.619</v>
      </c>
      <c r="J32" s="140">
        <v>82</v>
      </c>
      <c r="K32" s="140">
        <v>1</v>
      </c>
      <c r="L32" s="140">
        <f>COUNTIFS(ArCompl!$C$2:$C$5652,ArCompl!$C1741,ArCompl!$D$2:$D$5652,ArCompl!$D1741)</f>
        <v>1</v>
      </c>
      <c r="M32" s="141">
        <f>IF(ISNA(MATCH($F32,'Liste noire'!C:C,0)),0,1)</f>
        <v>0</v>
      </c>
    </row>
    <row r="33" spans="1:13" x14ac:dyDescent="0.25">
      <c r="A33" s="142">
        <v>11926</v>
      </c>
      <c r="B33" s="143" t="s">
        <v>13215</v>
      </c>
      <c r="C33" s="143" t="s">
        <v>13216</v>
      </c>
      <c r="D33" s="143" t="s">
        <v>13050</v>
      </c>
      <c r="E33" s="143" t="s">
        <v>13050</v>
      </c>
      <c r="F33" s="143" t="s">
        <v>13217</v>
      </c>
      <c r="G33" s="143" t="s">
        <v>13218</v>
      </c>
      <c r="H33" s="143">
        <v>6.3668199999999997</v>
      </c>
      <c r="I33" s="143">
        <v>124.751</v>
      </c>
      <c r="J33" s="143">
        <v>659</v>
      </c>
      <c r="K33" s="143" t="s">
        <v>340</v>
      </c>
      <c r="L33" s="143">
        <f>COUNTIFS(ArCompl!$C$2:$C$5652,ArCompl!$C4791,ArCompl!$D$2:$D$5652,ArCompl!$D4791)</f>
        <v>2</v>
      </c>
      <c r="M33" s="144">
        <f>IF(ISNA(MATCH($F33,'Liste noire'!C:C,0)),0,1)</f>
        <v>0</v>
      </c>
    </row>
    <row r="34" spans="1:13" x14ac:dyDescent="0.25">
      <c r="A34" s="139">
        <v>7395</v>
      </c>
      <c r="B34" s="140" t="s">
        <v>2084</v>
      </c>
      <c r="C34" s="140" t="s">
        <v>2085</v>
      </c>
      <c r="D34" s="140" t="s">
        <v>2057</v>
      </c>
      <c r="E34" s="140" t="s">
        <v>22368</v>
      </c>
      <c r="F34" s="140" t="s">
        <v>2086</v>
      </c>
      <c r="G34" s="140" t="s">
        <v>2087</v>
      </c>
      <c r="H34" s="140">
        <v>-19.563199999999998</v>
      </c>
      <c r="I34" s="140">
        <v>-46.9604</v>
      </c>
      <c r="J34" s="140">
        <v>3276</v>
      </c>
      <c r="K34" s="140">
        <v>-3</v>
      </c>
      <c r="L34" s="140">
        <f>COUNTIFS(ArCompl!$C$2:$C$5652,ArCompl!$C712,ArCompl!$D$2:$D$5652,ArCompl!$D712)</f>
        <v>1</v>
      </c>
      <c r="M34" s="141">
        <f>IF(ISNA(MATCH($F34,'Liste noire'!C:C,0)),0,1)</f>
        <v>0</v>
      </c>
    </row>
    <row r="35" spans="1:13" x14ac:dyDescent="0.25">
      <c r="A35" s="142">
        <v>3979</v>
      </c>
      <c r="B35" s="143" t="s">
        <v>22244</v>
      </c>
      <c r="C35" s="143" t="s">
        <v>22245</v>
      </c>
      <c r="D35" s="143" t="s">
        <v>22241</v>
      </c>
      <c r="E35" s="143" t="s">
        <v>22502</v>
      </c>
      <c r="F35" s="143" t="s">
        <v>22246</v>
      </c>
      <c r="G35" s="143" t="s">
        <v>22247</v>
      </c>
      <c r="H35" s="143">
        <v>16.191700000000001</v>
      </c>
      <c r="I35" s="143">
        <v>52.174999999999997</v>
      </c>
      <c r="J35" s="143">
        <v>134</v>
      </c>
      <c r="K35" s="143">
        <v>3</v>
      </c>
      <c r="L35" s="143">
        <f>COUNTIFS(ArCompl!$C$2:$C$5652,ArCompl!$C5627,ArCompl!$D$2:$D$5652,ArCompl!$D5627)</f>
        <v>1</v>
      </c>
      <c r="M35" s="144">
        <f>IF(ISNA(MATCH($F35,'Liste noire'!C:C,0)),0,1)</f>
        <v>0</v>
      </c>
    </row>
    <row r="36" spans="1:13" x14ac:dyDescent="0.25">
      <c r="A36" s="139">
        <v>5813</v>
      </c>
      <c r="B36" s="140" t="s">
        <v>8261</v>
      </c>
      <c r="C36" s="140" t="s">
        <v>8262</v>
      </c>
      <c r="D36" s="140" t="s">
        <v>8246</v>
      </c>
      <c r="E36" s="140" t="s">
        <v>8246</v>
      </c>
      <c r="F36" s="140" t="s">
        <v>8263</v>
      </c>
      <c r="G36" s="140" t="s">
        <v>8264</v>
      </c>
      <c r="H36" s="140">
        <v>14.865600000000001</v>
      </c>
      <c r="I36" s="140">
        <v>-91.501999999999995</v>
      </c>
      <c r="J36" s="140">
        <v>7779</v>
      </c>
      <c r="K36" s="140">
        <v>-6</v>
      </c>
      <c r="L36" s="140">
        <f>COUNTIFS(ArCompl!$C$2:$C$5652,ArCompl!$C3512,ArCompl!$D$2:$D$5652,ArCompl!$D3512)</f>
        <v>7</v>
      </c>
      <c r="M36" s="141">
        <f>IF(ISNA(MATCH($F36,'Liste noire'!C:C,0)),0,1)</f>
        <v>0</v>
      </c>
    </row>
    <row r="37" spans="1:13" x14ac:dyDescent="0.25">
      <c r="A37" s="142">
        <v>2955</v>
      </c>
      <c r="B37" s="143" t="s">
        <v>13507</v>
      </c>
      <c r="C37" s="143" t="s">
        <v>13508</v>
      </c>
      <c r="D37" s="143" t="s">
        <v>13509</v>
      </c>
      <c r="E37" s="143" t="s">
        <v>22461</v>
      </c>
      <c r="F37" s="143" t="s">
        <v>13510</v>
      </c>
      <c r="G37" s="143" t="s">
        <v>13511</v>
      </c>
      <c r="H37" s="143">
        <v>53.74</v>
      </c>
      <c r="I37" s="143">
        <v>91.385000000000005</v>
      </c>
      <c r="J37" s="143">
        <v>831</v>
      </c>
      <c r="K37" s="143">
        <v>7</v>
      </c>
      <c r="L37" s="143">
        <f>COUNTIFS(ArCompl!$C$2:$C$5652,ArCompl!$C5007,ArCompl!$D$2:$D$5652,ArCompl!$D5007)</f>
        <v>1</v>
      </c>
      <c r="M37" s="144">
        <f>IF(ISNA(MATCH($F37,'Liste noire'!C:C,0)),0,1)</f>
        <v>0</v>
      </c>
    </row>
    <row r="38" spans="1:13" x14ac:dyDescent="0.25">
      <c r="A38" s="139">
        <v>2097</v>
      </c>
      <c r="B38" s="140" t="s">
        <v>9339</v>
      </c>
      <c r="C38" s="140" t="s">
        <v>9340</v>
      </c>
      <c r="D38" s="140" t="s">
        <v>9341</v>
      </c>
      <c r="E38" s="140" t="s">
        <v>9341</v>
      </c>
      <c r="F38" s="140" t="s">
        <v>9342</v>
      </c>
      <c r="G38" s="140" t="s">
        <v>9343</v>
      </c>
      <c r="H38" s="140">
        <v>30.371099999999998</v>
      </c>
      <c r="I38" s="140">
        <v>48.228299999999997</v>
      </c>
      <c r="J38" s="140">
        <v>10</v>
      </c>
      <c r="K38" s="140">
        <v>3.5</v>
      </c>
      <c r="L38" s="140">
        <f>COUNTIFS(ArCompl!$C$2:$C$5652,ArCompl!$C3823,ArCompl!$D$2:$D$5652,ArCompl!$D3823)</f>
        <v>1</v>
      </c>
      <c r="M38" s="141">
        <f>IF(ISNA(MATCH($F38,'Liste noire'!C:C,0)),0,1)</f>
        <v>0</v>
      </c>
    </row>
    <row r="39" spans="1:13" x14ac:dyDescent="0.25">
      <c r="A39" s="142">
        <v>4355</v>
      </c>
      <c r="B39" s="143" t="s">
        <v>16802</v>
      </c>
      <c r="C39" s="143" t="s">
        <v>16803</v>
      </c>
      <c r="D39" s="143" t="s">
        <v>16702</v>
      </c>
      <c r="E39" s="143" t="s">
        <v>22496</v>
      </c>
      <c r="F39" s="143" t="s">
        <v>16804</v>
      </c>
      <c r="G39" s="143" t="s">
        <v>16805</v>
      </c>
      <c r="H39" s="143">
        <v>40.652099999999997</v>
      </c>
      <c r="I39" s="143">
        <v>-75.440799999999996</v>
      </c>
      <c r="J39" s="143">
        <v>393</v>
      </c>
      <c r="K39" s="143">
        <v>-5</v>
      </c>
      <c r="L39" s="143">
        <f>COUNTIFS(ArCompl!$C$2:$C$5652,ArCompl!$C1909,ArCompl!$D$2:$D$5652,ArCompl!$D1909)</f>
        <v>1</v>
      </c>
      <c r="M39" s="144">
        <f>IF(ISNA(MATCH($F39,'Liste noire'!C:C,0)),0,1)</f>
        <v>0</v>
      </c>
    </row>
    <row r="40" spans="1:13" x14ac:dyDescent="0.25">
      <c r="A40" s="139">
        <v>7320</v>
      </c>
      <c r="B40" s="140" t="s">
        <v>10435</v>
      </c>
      <c r="C40" s="140" t="s">
        <v>10436</v>
      </c>
      <c r="D40" s="140" t="s">
        <v>10437</v>
      </c>
      <c r="E40" s="140" t="s">
        <v>10437</v>
      </c>
      <c r="F40" s="140" t="s">
        <v>10438</v>
      </c>
      <c r="G40" s="140" t="s">
        <v>10439</v>
      </c>
      <c r="H40" s="140">
        <v>1.79861</v>
      </c>
      <c r="I40" s="140">
        <v>173.041</v>
      </c>
      <c r="J40" s="140">
        <v>0</v>
      </c>
      <c r="K40" s="140">
        <v>12</v>
      </c>
      <c r="L40" s="140">
        <f>COUNTIFS(ArCompl!$C$2:$C$5652,ArCompl!$C4109,ArCompl!$D$2:$D$5652,ArCompl!$D4109)</f>
        <v>1</v>
      </c>
      <c r="M40" s="141">
        <f>IF(ISNA(MATCH($F40,'Liste noire'!C:C,0)),0,1)</f>
        <v>0</v>
      </c>
    </row>
    <row r="41" spans="1:13" x14ac:dyDescent="0.25">
      <c r="A41" s="142">
        <v>12011</v>
      </c>
      <c r="B41" s="143" t="s">
        <v>658</v>
      </c>
      <c r="C41" s="143" t="s">
        <v>659</v>
      </c>
      <c r="D41" s="143" t="s">
        <v>639</v>
      </c>
      <c r="E41" s="143" t="s">
        <v>22356</v>
      </c>
      <c r="F41" s="143" t="s">
        <v>660</v>
      </c>
      <c r="G41" s="143" t="s">
        <v>661</v>
      </c>
      <c r="H41" s="143">
        <v>-23.646100000000001</v>
      </c>
      <c r="I41" s="143">
        <v>146.584</v>
      </c>
      <c r="J41" s="143">
        <v>1255</v>
      </c>
      <c r="K41" s="143" t="s">
        <v>340</v>
      </c>
      <c r="L41" s="143">
        <f>COUNTIFS(ArCompl!$C$2:$C$5652,ArCompl!$C323,ArCompl!$D$2:$D$5652,ArCompl!$D323)</f>
        <v>1</v>
      </c>
      <c r="M41" s="144">
        <f>IF(ISNA(MATCH($F41,'Liste noire'!C:C,0)),0,1)</f>
        <v>0</v>
      </c>
    </row>
    <row r="42" spans="1:13" x14ac:dyDescent="0.25">
      <c r="A42" s="139">
        <v>3718</v>
      </c>
      <c r="B42" s="140" t="s">
        <v>16708</v>
      </c>
      <c r="C42" s="140" t="s">
        <v>16709</v>
      </c>
      <c r="D42" s="140" t="s">
        <v>16702</v>
      </c>
      <c r="E42" s="140" t="s">
        <v>22496</v>
      </c>
      <c r="F42" s="140" t="s">
        <v>16710</v>
      </c>
      <c r="G42" s="140" t="s">
        <v>16711</v>
      </c>
      <c r="H42" s="140">
        <v>32.411299999999997</v>
      </c>
      <c r="I42" s="140">
        <v>-99.681899999999999</v>
      </c>
      <c r="J42" s="140">
        <v>1791</v>
      </c>
      <c r="K42" s="140">
        <v>-6</v>
      </c>
      <c r="L42" s="140">
        <f>COUNTIFS(ArCompl!$C$2:$C$5652,ArCompl!$C1883,ArCompl!$D$2:$D$5652,ArCompl!$D1883)</f>
        <v>1</v>
      </c>
      <c r="M42" s="141">
        <f>IF(ISNA(MATCH($F42,'Liste noire'!C:C,0)),0,1)</f>
        <v>0</v>
      </c>
    </row>
    <row r="43" spans="1:13" x14ac:dyDescent="0.25">
      <c r="A43" s="142">
        <v>253</v>
      </c>
      <c r="B43" s="143" t="s">
        <v>6036</v>
      </c>
      <c r="C43" s="143" t="s">
        <v>6037</v>
      </c>
      <c r="D43" s="143" t="s">
        <v>6038</v>
      </c>
      <c r="E43" s="143" t="s">
        <v>22383</v>
      </c>
      <c r="F43" s="143" t="s">
        <v>6039</v>
      </c>
      <c r="G43" s="143" t="s">
        <v>6040</v>
      </c>
      <c r="H43" s="143">
        <v>5.2613899999999996</v>
      </c>
      <c r="I43" s="143">
        <v>-3.9262899999999998</v>
      </c>
      <c r="J43" s="143">
        <v>21</v>
      </c>
      <c r="K43" s="143">
        <v>0</v>
      </c>
      <c r="L43" s="143">
        <f>COUNTIFS(ArCompl!$C$2:$C$5652,ArCompl!$C1701,ArCompl!$D$2:$D$5652,ArCompl!$D1701)</f>
        <v>5</v>
      </c>
      <c r="M43" s="144">
        <f>IF(ISNA(MATCH($F43,'Liste noire'!C:C,0)),0,1)</f>
        <v>0</v>
      </c>
    </row>
    <row r="44" spans="1:13" x14ac:dyDescent="0.25">
      <c r="A44" s="139">
        <v>5682</v>
      </c>
      <c r="B44" s="140" t="s">
        <v>6657</v>
      </c>
      <c r="C44" s="140" t="s">
        <v>6658</v>
      </c>
      <c r="D44" s="140" t="s">
        <v>6570</v>
      </c>
      <c r="E44" s="140" t="s">
        <v>22396</v>
      </c>
      <c r="F44" s="140" t="s">
        <v>6659</v>
      </c>
      <c r="G44" s="140" t="s">
        <v>6660</v>
      </c>
      <c r="H44" s="140">
        <v>6.734</v>
      </c>
      <c r="I44" s="140">
        <v>44.253</v>
      </c>
      <c r="J44" s="140">
        <v>1800</v>
      </c>
      <c r="K44" s="140">
        <v>3</v>
      </c>
      <c r="L44" s="140">
        <f>COUNTIFS(ArCompl!$C$2:$C$5652,ArCompl!$C3236,ArCompl!$D$2:$D$5652,ArCompl!$D3236)</f>
        <v>1</v>
      </c>
      <c r="M44" s="141">
        <f>IF(ISNA(MATCH($F44,'Liste noire'!C:C,0)),0,1)</f>
        <v>0</v>
      </c>
    </row>
    <row r="45" spans="1:13" x14ac:dyDescent="0.25">
      <c r="A45" s="142">
        <v>7177</v>
      </c>
      <c r="B45" s="143" t="s">
        <v>16834</v>
      </c>
      <c r="C45" s="143" t="s">
        <v>16835</v>
      </c>
      <c r="D45" s="143" t="s">
        <v>16702</v>
      </c>
      <c r="E45" s="143" t="s">
        <v>22496</v>
      </c>
      <c r="F45" s="143" t="s">
        <v>16836</v>
      </c>
      <c r="G45" s="143" t="s">
        <v>16837</v>
      </c>
      <c r="H45" s="143">
        <v>67.106300000000005</v>
      </c>
      <c r="I45" s="143">
        <v>-157.857</v>
      </c>
      <c r="J45" s="143">
        <v>334</v>
      </c>
      <c r="K45" s="143">
        <v>-9</v>
      </c>
      <c r="L45" s="143">
        <f>COUNTIFS(ArCompl!$C$2:$C$5652,ArCompl!$C1917,ArCompl!$D$2:$D$5652,ArCompl!$D1917)</f>
        <v>1</v>
      </c>
      <c r="M45" s="144">
        <f>IF(ISNA(MATCH($F45,'Liste noire'!C:C,0)),0,1)</f>
        <v>0</v>
      </c>
    </row>
    <row r="46" spans="1:13" x14ac:dyDescent="0.25">
      <c r="A46" s="139">
        <v>3318</v>
      </c>
      <c r="B46" s="140" t="s">
        <v>662</v>
      </c>
      <c r="C46" s="140" t="s">
        <v>663</v>
      </c>
      <c r="D46" s="140" t="s">
        <v>639</v>
      </c>
      <c r="E46" s="140" t="s">
        <v>22356</v>
      </c>
      <c r="F46" s="140" t="s">
        <v>664</v>
      </c>
      <c r="G46" s="140" t="s">
        <v>665</v>
      </c>
      <c r="H46" s="140">
        <v>-10.950799999999999</v>
      </c>
      <c r="I46" s="140">
        <v>142.459</v>
      </c>
      <c r="J46" s="140">
        <v>34</v>
      </c>
      <c r="K46" s="140">
        <v>10</v>
      </c>
      <c r="L46" s="140">
        <f>COUNTIFS(ArCompl!$C$2:$C$5652,ArCompl!$C324,ArCompl!$D$2:$D$5652,ArCompl!$D324)</f>
        <v>2</v>
      </c>
      <c r="M46" s="141">
        <f>IF(ISNA(MATCH($F46,'Liste noire'!C:C,0)),0,1)</f>
        <v>0</v>
      </c>
    </row>
    <row r="47" spans="1:13" x14ac:dyDescent="0.25">
      <c r="A47" s="142">
        <v>7325</v>
      </c>
      <c r="B47" s="143" t="s">
        <v>15154</v>
      </c>
      <c r="C47" s="143" t="s">
        <v>15155</v>
      </c>
      <c r="D47" s="143" t="s">
        <v>15156</v>
      </c>
      <c r="E47" s="143" t="s">
        <v>15156</v>
      </c>
      <c r="F47" s="143" t="s">
        <v>15157</v>
      </c>
      <c r="G47" s="143" t="s">
        <v>15158</v>
      </c>
      <c r="H47" s="143">
        <v>5.5127199999999998</v>
      </c>
      <c r="I47" s="143">
        <v>-54.0501</v>
      </c>
      <c r="J47" s="143">
        <v>19</v>
      </c>
      <c r="K47" s="143">
        <v>-3</v>
      </c>
      <c r="L47" s="143">
        <f>COUNTIFS(ArCompl!$C$2:$C$5652,ArCompl!$C5313,ArCompl!$D$2:$D$5652,ArCompl!$D5313)</f>
        <v>1</v>
      </c>
      <c r="M47" s="144">
        <f>IF(ISNA(MATCH($F47,'Liste noire'!C:C,0)),0,1)</f>
        <v>0</v>
      </c>
    </row>
    <row r="48" spans="1:13" x14ac:dyDescent="0.25">
      <c r="A48" s="139">
        <v>4019</v>
      </c>
      <c r="B48" s="140" t="s">
        <v>16773</v>
      </c>
      <c r="C48" s="140" t="s">
        <v>16774</v>
      </c>
      <c r="D48" s="140" t="s">
        <v>16702</v>
      </c>
      <c r="E48" s="140" t="s">
        <v>22496</v>
      </c>
      <c r="F48" s="140" t="s">
        <v>16775</v>
      </c>
      <c r="G48" s="140" t="s">
        <v>16776</v>
      </c>
      <c r="H48" s="140">
        <v>35.040199999999999</v>
      </c>
      <c r="I48" s="140">
        <v>-106.60899999999999</v>
      </c>
      <c r="J48" s="140">
        <v>5355</v>
      </c>
      <c r="K48" s="140">
        <v>-7</v>
      </c>
      <c r="L48" s="140">
        <f>COUNTIFS(ArCompl!$C$2:$C$5652,ArCompl!$C1901,ArCompl!$D$2:$D$5652,ArCompl!$D1901)</f>
        <v>1</v>
      </c>
      <c r="M48" s="141">
        <f>IF(ISNA(MATCH($F48,'Liste noire'!C:C,0)),0,1)</f>
        <v>0</v>
      </c>
    </row>
    <row r="49" spans="1:13" x14ac:dyDescent="0.25">
      <c r="A49" s="142">
        <v>5714</v>
      </c>
      <c r="B49" s="143" t="s">
        <v>16701</v>
      </c>
      <c r="C49" s="143" t="s">
        <v>16320</v>
      </c>
      <c r="D49" s="143" t="s">
        <v>16702</v>
      </c>
      <c r="E49" s="143" t="s">
        <v>22496</v>
      </c>
      <c r="F49" s="143" t="s">
        <v>16703</v>
      </c>
      <c r="G49" s="143" t="s">
        <v>16704</v>
      </c>
      <c r="H49" s="143">
        <v>45.449100000000001</v>
      </c>
      <c r="I49" s="143">
        <v>-98.421800000000005</v>
      </c>
      <c r="J49" s="143">
        <v>1302</v>
      </c>
      <c r="K49" s="143">
        <v>-6</v>
      </c>
      <c r="L49" s="143">
        <f>COUNTIFS(ArCompl!$C$2:$C$5652,ArCompl!$C1881,ArCompl!$D$2:$D$5652,ArCompl!$D1881)</f>
        <v>1</v>
      </c>
      <c r="M49" s="144">
        <f>IF(ISNA(MATCH($F49,'Liste noire'!C:C,0)),0,1)</f>
        <v>0</v>
      </c>
    </row>
    <row r="50" spans="1:13" x14ac:dyDescent="0.25">
      <c r="A50" s="139">
        <v>1127</v>
      </c>
      <c r="B50" s="140" t="s">
        <v>6441</v>
      </c>
      <c r="C50" s="140" t="s">
        <v>6442</v>
      </c>
      <c r="D50" s="140" t="s">
        <v>6443</v>
      </c>
      <c r="E50" s="140" t="s">
        <v>22392</v>
      </c>
      <c r="F50" s="140" t="s">
        <v>6444</v>
      </c>
      <c r="G50" s="140" t="s">
        <v>6445</v>
      </c>
      <c r="H50" s="140">
        <v>22.376000000000001</v>
      </c>
      <c r="I50" s="140">
        <v>31.611699999999999</v>
      </c>
      <c r="J50" s="140">
        <v>616</v>
      </c>
      <c r="K50" s="140">
        <v>2</v>
      </c>
      <c r="L50" s="140">
        <f>COUNTIFS(ArCompl!$C$2:$C$5652,ArCompl!$C1770,ArCompl!$D$2:$D$5652,ArCompl!$D1770)</f>
        <v>1</v>
      </c>
      <c r="M50" s="141">
        <f>IF(ISNA(MATCH($F50,'Liste noire'!C:C,0)),0,1)</f>
        <v>0</v>
      </c>
    </row>
    <row r="51" spans="1:13" x14ac:dyDescent="0.25">
      <c r="A51" s="142">
        <v>2061</v>
      </c>
      <c r="B51" s="143" t="s">
        <v>14216</v>
      </c>
      <c r="C51" s="143" t="s">
        <v>14217</v>
      </c>
      <c r="D51" s="143" t="s">
        <v>14185</v>
      </c>
      <c r="E51" s="143" t="s">
        <v>22468</v>
      </c>
      <c r="F51" s="143" t="s">
        <v>14218</v>
      </c>
      <c r="G51" s="143" t="s">
        <v>14219</v>
      </c>
      <c r="H51" s="143">
        <v>20.296099999999999</v>
      </c>
      <c r="I51" s="143">
        <v>41.634300000000003</v>
      </c>
      <c r="J51" s="143">
        <v>5486</v>
      </c>
      <c r="K51" s="143">
        <v>3</v>
      </c>
      <c r="L51" s="143">
        <f>COUNTIFS(ArCompl!$C$2:$C$5652,ArCompl!$C226,ArCompl!$D$2:$D$5652,ArCompl!$D226)</f>
        <v>3</v>
      </c>
      <c r="M51" s="144">
        <f>IF(ISNA(MATCH($F51,'Liste noire'!C:C,0)),0,1)</f>
        <v>0</v>
      </c>
    </row>
    <row r="52" spans="1:13" x14ac:dyDescent="0.25">
      <c r="A52" s="139">
        <v>260</v>
      </c>
      <c r="B52" s="140" t="s">
        <v>12231</v>
      </c>
      <c r="C52" s="140" t="s">
        <v>12232</v>
      </c>
      <c r="D52" s="140" t="s">
        <v>12233</v>
      </c>
      <c r="E52" s="140" t="s">
        <v>12233</v>
      </c>
      <c r="F52" s="140" t="s">
        <v>12234</v>
      </c>
      <c r="G52" s="140" t="s">
        <v>12235</v>
      </c>
      <c r="H52" s="140">
        <v>9.0067900000000005</v>
      </c>
      <c r="I52" s="140">
        <v>7.2631699999999997</v>
      </c>
      <c r="J52" s="140">
        <v>1123</v>
      </c>
      <c r="K52" s="140">
        <v>1</v>
      </c>
      <c r="L52" s="140">
        <f>COUNTIFS(ArCompl!$C$2:$C$5652,ArCompl!$C4475,ArCompl!$D$2:$D$5652,ArCompl!$D4475)</f>
        <v>2</v>
      </c>
      <c r="M52" s="141">
        <f>IF(ISNA(MATCH($F52,'Liste noire'!C:C,0)),0,1)</f>
        <v>0</v>
      </c>
    </row>
    <row r="53" spans="1:13" x14ac:dyDescent="0.25">
      <c r="A53" s="142">
        <v>3333</v>
      </c>
      <c r="B53" s="143" t="s">
        <v>650</v>
      </c>
      <c r="C53" s="143" t="s">
        <v>651</v>
      </c>
      <c r="D53" s="143" t="s">
        <v>639</v>
      </c>
      <c r="E53" s="143" t="s">
        <v>22356</v>
      </c>
      <c r="F53" s="143" t="s">
        <v>652</v>
      </c>
      <c r="G53" s="143" t="s">
        <v>653</v>
      </c>
      <c r="H53" s="143">
        <v>-36.067799999999998</v>
      </c>
      <c r="I53" s="143">
        <v>146.958</v>
      </c>
      <c r="J53" s="143">
        <v>539</v>
      </c>
      <c r="K53" s="143">
        <v>10</v>
      </c>
      <c r="L53" s="143">
        <f>COUNTIFS(ArCompl!$C$2:$C$5652,ArCompl!$C321,ArCompl!$D$2:$D$5652,ArCompl!$D321)</f>
        <v>1</v>
      </c>
      <c r="M53" s="144">
        <f>IF(ISNA(MATCH($F53,'Liste noire'!C:C,0)),0,1)</f>
        <v>0</v>
      </c>
    </row>
    <row r="54" spans="1:13" x14ac:dyDescent="0.25">
      <c r="A54" s="139">
        <v>5715</v>
      </c>
      <c r="B54" s="140" t="s">
        <v>16767</v>
      </c>
      <c r="C54" s="140" t="s">
        <v>647</v>
      </c>
      <c r="D54" s="140" t="s">
        <v>16702</v>
      </c>
      <c r="E54" s="140" t="s">
        <v>22496</v>
      </c>
      <c r="F54" s="140" t="s">
        <v>16768</v>
      </c>
      <c r="G54" s="140" t="s">
        <v>16769</v>
      </c>
      <c r="H54" s="140">
        <v>31.535499999999999</v>
      </c>
      <c r="I54" s="140">
        <v>-84.194500000000005</v>
      </c>
      <c r="J54" s="140">
        <v>197</v>
      </c>
      <c r="K54" s="140">
        <v>-5</v>
      </c>
      <c r="L54" s="140">
        <f>COUNTIFS(ArCompl!$C$2:$C$5652,ArCompl!$C1899,ArCompl!$D$2:$D$5652,ArCompl!$D1899)</f>
        <v>1</v>
      </c>
      <c r="M54" s="141">
        <f>IF(ISNA(MATCH($F54,'Liste noire'!C:C,0)),0,1)</f>
        <v>0</v>
      </c>
    </row>
    <row r="55" spans="1:13" x14ac:dyDescent="0.25">
      <c r="A55" s="142">
        <v>532</v>
      </c>
      <c r="B55" s="143" t="s">
        <v>16319</v>
      </c>
      <c r="C55" s="143" t="s">
        <v>16320</v>
      </c>
      <c r="D55" s="143" t="s">
        <v>16321</v>
      </c>
      <c r="E55" s="143" t="s">
        <v>22495</v>
      </c>
      <c r="F55" s="143" t="s">
        <v>16322</v>
      </c>
      <c r="G55" s="143" t="s">
        <v>16323</v>
      </c>
      <c r="H55" s="143">
        <v>57.201900000000002</v>
      </c>
      <c r="I55" s="143">
        <v>-2.1977799999999998</v>
      </c>
      <c r="J55" s="143">
        <v>215</v>
      </c>
      <c r="K55" s="143">
        <v>0</v>
      </c>
      <c r="L55" s="143">
        <f>COUNTIFS(ArCompl!$C$2:$C$5652,ArCompl!$C4909,ArCompl!$D$2:$D$5652,ArCompl!$D4909)</f>
        <v>1</v>
      </c>
      <c r="M55" s="144">
        <f>IF(ISNA(MATCH($F55,'Liste noire'!C:C,0)),0,1)</f>
        <v>0</v>
      </c>
    </row>
    <row r="56" spans="1:13" x14ac:dyDescent="0.25">
      <c r="A56" s="139">
        <v>1783</v>
      </c>
      <c r="B56" s="140" t="s">
        <v>11204</v>
      </c>
      <c r="C56" s="140" t="s">
        <v>11205</v>
      </c>
      <c r="D56" s="140" t="s">
        <v>11206</v>
      </c>
      <c r="E56" s="140" t="s">
        <v>22439</v>
      </c>
      <c r="F56" s="140" t="s">
        <v>11207</v>
      </c>
      <c r="G56" s="140" t="s">
        <v>11208</v>
      </c>
      <c r="H56" s="140">
        <v>16.757100000000001</v>
      </c>
      <c r="I56" s="140">
        <v>-99.754000000000005</v>
      </c>
      <c r="J56" s="140">
        <v>16</v>
      </c>
      <c r="K56" s="140">
        <v>-6</v>
      </c>
      <c r="L56" s="140">
        <f>COUNTIFS(ArCompl!$C$2:$C$5652,ArCompl!$C4307,ArCompl!$D$2:$D$5652,ArCompl!$D4307)</f>
        <v>1</v>
      </c>
      <c r="M56" s="141">
        <f>IF(ISNA(MATCH($F56,'Liste noire'!C:C,0)),0,1)</f>
        <v>0</v>
      </c>
    </row>
    <row r="57" spans="1:13" x14ac:dyDescent="0.25">
      <c r="A57" s="142">
        <v>248</v>
      </c>
      <c r="B57" s="143" t="s">
        <v>7912</v>
      </c>
      <c r="C57" s="143" t="s">
        <v>7913</v>
      </c>
      <c r="D57" s="143" t="s">
        <v>7914</v>
      </c>
      <c r="E57" s="143" t="s">
        <v>7914</v>
      </c>
      <c r="F57" s="143" t="s">
        <v>7915</v>
      </c>
      <c r="G57" s="143" t="s">
        <v>7916</v>
      </c>
      <c r="H57" s="143">
        <v>5.6051900000000003</v>
      </c>
      <c r="I57" s="143">
        <v>-0.16678599999999999</v>
      </c>
      <c r="J57" s="143">
        <v>205</v>
      </c>
      <c r="K57" s="143">
        <v>0</v>
      </c>
      <c r="L57" s="143">
        <f>COUNTIFS(ArCompl!$C$2:$C$5652,ArCompl!$C3426,ArCompl!$D$2:$D$5652,ArCompl!$D3426)</f>
        <v>1</v>
      </c>
      <c r="M57" s="144">
        <f>IF(ISNA(MATCH($F57,'Liste noire'!C:C,0)),0,1)</f>
        <v>0</v>
      </c>
    </row>
    <row r="58" spans="1:13" x14ac:dyDescent="0.25">
      <c r="A58" s="139">
        <v>7354</v>
      </c>
      <c r="B58" s="140" t="s">
        <v>5477</v>
      </c>
      <c r="C58" s="140" t="s">
        <v>5478</v>
      </c>
      <c r="D58" s="140" t="s">
        <v>5479</v>
      </c>
      <c r="E58" s="140" t="s">
        <v>22380</v>
      </c>
      <c r="F58" s="140" t="s">
        <v>5480</v>
      </c>
      <c r="G58" s="140" t="s">
        <v>5481</v>
      </c>
      <c r="H58" s="140">
        <v>8.5166699999999995</v>
      </c>
      <c r="I58" s="140">
        <v>-77.3</v>
      </c>
      <c r="J58" s="140">
        <v>50</v>
      </c>
      <c r="K58" s="140">
        <v>-5</v>
      </c>
      <c r="L58" s="140">
        <f>COUNTIFS(ArCompl!$C$2:$C$5652,ArCompl!$C1535,ArCompl!$D$2:$D$5652,ArCompl!$D1535)</f>
        <v>1</v>
      </c>
      <c r="M58" s="141">
        <f>IF(ISNA(MATCH($F58,'Liste noire'!C:C,0)),0,1)</f>
        <v>0</v>
      </c>
    </row>
    <row r="59" spans="1:13" x14ac:dyDescent="0.25">
      <c r="A59" s="142">
        <v>1055</v>
      </c>
      <c r="B59" s="143" t="s">
        <v>14864</v>
      </c>
      <c r="C59" s="143" t="s">
        <v>14865</v>
      </c>
      <c r="D59" s="143" t="s">
        <v>14857</v>
      </c>
      <c r="E59" s="143" t="s">
        <v>22479</v>
      </c>
      <c r="F59" s="143" t="s">
        <v>14866</v>
      </c>
      <c r="G59" s="143" t="s">
        <v>14867</v>
      </c>
      <c r="H59" s="143">
        <v>28.945499999999999</v>
      </c>
      <c r="I59" s="143">
        <v>-13.6052</v>
      </c>
      <c r="J59" s="143">
        <v>46</v>
      </c>
      <c r="K59" s="143">
        <v>0</v>
      </c>
      <c r="L59" s="143">
        <f>COUNTIFS(ArCompl!$C$2:$C$5652,ArCompl!$C1827,ArCompl!$D$2:$D$5652,ArCompl!$D1827)</f>
        <v>1</v>
      </c>
      <c r="M59" s="144">
        <f>IF(ISNA(MATCH($F59,'Liste noire'!C:C,0)),0,1)</f>
        <v>0</v>
      </c>
    </row>
    <row r="60" spans="1:13" x14ac:dyDescent="0.25">
      <c r="A60" s="139">
        <v>1679</v>
      </c>
      <c r="B60" s="140" t="s">
        <v>15390</v>
      </c>
      <c r="C60" s="140" t="s">
        <v>15391</v>
      </c>
      <c r="D60" s="140" t="s">
        <v>15392</v>
      </c>
      <c r="E60" s="140" t="s">
        <v>22482</v>
      </c>
      <c r="F60" s="140" t="s">
        <v>15393</v>
      </c>
      <c r="G60" s="140" t="s">
        <v>15394</v>
      </c>
      <c r="H60" s="140">
        <v>47.484999999999999</v>
      </c>
      <c r="I60" s="140">
        <v>9.5607699999999998</v>
      </c>
      <c r="J60" s="140">
        <v>1306</v>
      </c>
      <c r="K60" s="140">
        <v>1</v>
      </c>
      <c r="L60" s="140">
        <f>COUNTIFS(ArCompl!$C$2:$C$5652,ArCompl!$C5300,ArCompl!$D$2:$D$5652,ArCompl!$D5300)</f>
        <v>1</v>
      </c>
      <c r="M60" s="141">
        <f>IF(ISNA(MATCH($F60,'Liste noire'!C:C,0)),0,1)</f>
        <v>1</v>
      </c>
    </row>
    <row r="61" spans="1:13" x14ac:dyDescent="0.25">
      <c r="A61" s="142">
        <v>497</v>
      </c>
      <c r="B61" s="143" t="s">
        <v>8273</v>
      </c>
      <c r="C61" s="143" t="s">
        <v>8274</v>
      </c>
      <c r="D61" s="143" t="s">
        <v>8275</v>
      </c>
      <c r="E61" s="143" t="s">
        <v>22409</v>
      </c>
      <c r="F61" s="143" t="s">
        <v>8276</v>
      </c>
      <c r="G61" s="143" t="s">
        <v>8277</v>
      </c>
      <c r="H61" s="143">
        <v>49.706099999999999</v>
      </c>
      <c r="I61" s="143">
        <v>-2.2147199999999998</v>
      </c>
      <c r="J61" s="143">
        <v>290</v>
      </c>
      <c r="K61" s="143">
        <v>0</v>
      </c>
      <c r="L61" s="143">
        <f>COUNTIFS(ArCompl!$C$2:$C$5652,ArCompl!$C3515,ArCompl!$D$2:$D$5652,ArCompl!$D3515)</f>
        <v>1</v>
      </c>
      <c r="M61" s="144">
        <f>IF(ISNA(MATCH($F61,'Liste noire'!C:C,0)),0,1)</f>
        <v>0</v>
      </c>
    </row>
    <row r="62" spans="1:13" x14ac:dyDescent="0.25">
      <c r="A62" s="139">
        <v>3025</v>
      </c>
      <c r="B62" s="140" t="s">
        <v>15053</v>
      </c>
      <c r="C62" s="140" t="s">
        <v>15054</v>
      </c>
      <c r="D62" s="140" t="s">
        <v>15055</v>
      </c>
      <c r="E62" s="140" t="s">
        <v>15055</v>
      </c>
      <c r="F62" s="140" t="s">
        <v>15056</v>
      </c>
      <c r="G62" s="140" t="s">
        <v>15057</v>
      </c>
      <c r="H62" s="140">
        <v>8.3014899999999994</v>
      </c>
      <c r="I62" s="140">
        <v>80.427899999999994</v>
      </c>
      <c r="J62" s="140">
        <v>324</v>
      </c>
      <c r="K62" s="140">
        <v>5.5</v>
      </c>
      <c r="L62" s="140">
        <f>COUNTIFS(ArCompl!$C$2:$C$5652,ArCompl!$C5240,ArCompl!$D$2:$D$5652,ArCompl!$D5240)</f>
        <v>1</v>
      </c>
      <c r="M62" s="141">
        <f>IF(ISNA(MATCH($F62,'Liste noire'!C:C,0)),0,1)</f>
        <v>0</v>
      </c>
    </row>
    <row r="63" spans="1:13" x14ac:dyDescent="0.25">
      <c r="A63" s="142">
        <v>3517</v>
      </c>
      <c r="B63" s="143" t="s">
        <v>19890</v>
      </c>
      <c r="C63" s="143" t="s">
        <v>19891</v>
      </c>
      <c r="D63" s="143" t="s">
        <v>16702</v>
      </c>
      <c r="E63" s="143" t="s">
        <v>22496</v>
      </c>
      <c r="F63" s="143" t="s">
        <v>19892</v>
      </c>
      <c r="G63" s="143" t="s">
        <v>19893</v>
      </c>
      <c r="H63" s="143">
        <v>41.253100000000003</v>
      </c>
      <c r="I63" s="143">
        <v>-70.060199999999995</v>
      </c>
      <c r="J63" s="143">
        <v>47</v>
      </c>
      <c r="K63" s="143">
        <v>-5</v>
      </c>
      <c r="L63" s="143">
        <f>COUNTIFS(ArCompl!$C$2:$C$5652,ArCompl!$C2719,ArCompl!$D$2:$D$5652,ArCompl!$D2719)</f>
        <v>1</v>
      </c>
      <c r="M63" s="144">
        <f>IF(ISNA(MATCH($F63,'Liste noire'!C:C,0)),0,1)</f>
        <v>0</v>
      </c>
    </row>
    <row r="64" spans="1:13" x14ac:dyDescent="0.25">
      <c r="A64" s="139">
        <v>6746</v>
      </c>
      <c r="B64" s="140" t="s">
        <v>9436</v>
      </c>
      <c r="C64" s="140" t="s">
        <v>9437</v>
      </c>
      <c r="D64" s="140" t="s">
        <v>9341</v>
      </c>
      <c r="E64" s="140" t="s">
        <v>9341</v>
      </c>
      <c r="F64" s="140" t="s">
        <v>9438</v>
      </c>
      <c r="G64" s="140" t="s">
        <v>9439</v>
      </c>
      <c r="H64" s="140">
        <v>37.347999999999999</v>
      </c>
      <c r="I64" s="140">
        <v>46.127899999999997</v>
      </c>
      <c r="J64" s="140">
        <v>4396</v>
      </c>
      <c r="K64" s="140">
        <v>3.5</v>
      </c>
      <c r="L64" s="140">
        <f>COUNTIFS(ArCompl!$C$2:$C$5652,ArCompl!$C3847,ArCompl!$D$2:$D$5652,ArCompl!$D3847)</f>
        <v>1</v>
      </c>
      <c r="M64" s="141">
        <f>IF(ISNA(MATCH($F64,'Liste noire'!C:C,0)),0,1)</f>
        <v>0</v>
      </c>
    </row>
    <row r="65" spans="1:13" x14ac:dyDescent="0.25">
      <c r="A65" s="142">
        <v>6740</v>
      </c>
      <c r="B65" s="143" t="s">
        <v>5486</v>
      </c>
      <c r="C65" s="143" t="s">
        <v>2081</v>
      </c>
      <c r="D65" s="143" t="s">
        <v>5479</v>
      </c>
      <c r="E65" s="143" t="s">
        <v>22380</v>
      </c>
      <c r="F65" s="143" t="s">
        <v>5487</v>
      </c>
      <c r="G65" s="143" t="s">
        <v>5488</v>
      </c>
      <c r="H65" s="143">
        <v>-0.58330000000000004</v>
      </c>
      <c r="I65" s="143">
        <v>-72.408299999999997</v>
      </c>
      <c r="J65" s="143">
        <v>1250</v>
      </c>
      <c r="K65" s="143">
        <v>-5</v>
      </c>
      <c r="L65" s="143">
        <f>COUNTIFS(ArCompl!$C$2:$C$5652,ArCompl!$C1537,ArCompl!$D$2:$D$5652,ArCompl!$D1537)</f>
        <v>1</v>
      </c>
      <c r="M65" s="144">
        <f>IF(ISNA(MATCH($F65,'Liste noire'!C:C,0)),0,1)</f>
        <v>0</v>
      </c>
    </row>
    <row r="66" spans="1:13" x14ac:dyDescent="0.25">
      <c r="A66" s="139">
        <v>11524</v>
      </c>
      <c r="B66" s="140" t="s">
        <v>13512</v>
      </c>
      <c r="C66" s="140" t="s">
        <v>13513</v>
      </c>
      <c r="D66" s="140" t="s">
        <v>13509</v>
      </c>
      <c r="E66" s="140" t="s">
        <v>22461</v>
      </c>
      <c r="F66" s="140" t="s">
        <v>13514</v>
      </c>
      <c r="G66" s="140" t="s">
        <v>13515</v>
      </c>
      <c r="H66" s="140">
        <v>56.268300000000004</v>
      </c>
      <c r="I66" s="140">
        <v>90.570800000000006</v>
      </c>
      <c r="J66" s="140">
        <v>1033</v>
      </c>
      <c r="K66" s="140">
        <v>8</v>
      </c>
      <c r="L66" s="140">
        <f>COUNTIFS(ArCompl!$C$2:$C$5652,ArCompl!$C5008,ArCompl!$D$2:$D$5652,ArCompl!$D5008)</f>
        <v>1</v>
      </c>
      <c r="M66" s="141">
        <f>IF(ISNA(MATCH($F66,'Liste noire'!C:C,0)),0,1)</f>
        <v>0</v>
      </c>
    </row>
    <row r="67" spans="1:13" x14ac:dyDescent="0.25">
      <c r="A67" s="142">
        <v>3700</v>
      </c>
      <c r="B67" s="143" t="s">
        <v>21462</v>
      </c>
      <c r="C67" s="143" t="s">
        <v>21463</v>
      </c>
      <c r="D67" s="143" t="s">
        <v>16702</v>
      </c>
      <c r="E67" s="143" t="s">
        <v>22496</v>
      </c>
      <c r="F67" s="143" t="s">
        <v>21464</v>
      </c>
      <c r="G67" s="143" t="s">
        <v>21465</v>
      </c>
      <c r="H67" s="143">
        <v>31.6113</v>
      </c>
      <c r="I67" s="143">
        <v>-97.230500000000006</v>
      </c>
      <c r="J67" s="143">
        <v>516</v>
      </c>
      <c r="K67" s="143">
        <v>-6</v>
      </c>
      <c r="L67" s="143">
        <f>COUNTIFS(ArCompl!$C$2:$C$5652,ArCompl!$C3134,ArCompl!$D$2:$D$5652,ArCompl!$D3134)</f>
        <v>1</v>
      </c>
      <c r="M67" s="144">
        <f>IF(ISNA(MATCH($F67,'Liste noire'!C:C,0)),0,1)</f>
        <v>0</v>
      </c>
    </row>
    <row r="68" spans="1:13" x14ac:dyDescent="0.25">
      <c r="A68" s="139">
        <v>4384</v>
      </c>
      <c r="B68" s="140" t="s">
        <v>16901</v>
      </c>
      <c r="C68" s="140" t="s">
        <v>16902</v>
      </c>
      <c r="D68" s="140" t="s">
        <v>16702</v>
      </c>
      <c r="E68" s="140" t="s">
        <v>22496</v>
      </c>
      <c r="F68" s="140" t="s">
        <v>16903</v>
      </c>
      <c r="G68" s="140" t="s">
        <v>16904</v>
      </c>
      <c r="H68" s="140">
        <v>40.978099999999998</v>
      </c>
      <c r="I68" s="140">
        <v>-124.10899999999999</v>
      </c>
      <c r="J68" s="140">
        <v>221</v>
      </c>
      <c r="K68" s="140">
        <v>-8</v>
      </c>
      <c r="L68" s="140">
        <f>COUNTIFS(ArCompl!$C$2:$C$5652,ArCompl!$C1935,ArCompl!$D$2:$D$5652,ArCompl!$D1935)</f>
        <v>1</v>
      </c>
      <c r="M68" s="141">
        <f>IF(ISNA(MATCH($F68,'Liste noire'!C:C,0)),0,1)</f>
        <v>0</v>
      </c>
    </row>
    <row r="69" spans="1:13" x14ac:dyDescent="0.25">
      <c r="A69" s="142">
        <v>7506</v>
      </c>
      <c r="B69" s="143" t="s">
        <v>5352</v>
      </c>
      <c r="C69" s="143" t="s">
        <v>5353</v>
      </c>
      <c r="D69" s="143" t="s">
        <v>4759</v>
      </c>
      <c r="E69" s="143" t="s">
        <v>22377</v>
      </c>
      <c r="F69" s="143" t="s">
        <v>5354</v>
      </c>
      <c r="G69" s="143" t="s">
        <v>5355</v>
      </c>
      <c r="H69" s="143">
        <v>25.086390000000002</v>
      </c>
      <c r="I69" s="143">
        <v>104.9594</v>
      </c>
      <c r="J69" s="143">
        <v>4150</v>
      </c>
      <c r="K69" s="143">
        <v>8</v>
      </c>
      <c r="L69" s="143">
        <f>COUNTIFS(ArCompl!$C$2:$C$5652,ArCompl!$C1502,ArCompl!$D$2:$D$5652,ArCompl!$D1502)</f>
        <v>1</v>
      </c>
      <c r="M69" s="144">
        <f>IF(ISNA(MATCH($F69,'Liste noire'!C:C,0)),0,1)</f>
        <v>0</v>
      </c>
    </row>
    <row r="70" spans="1:13" x14ac:dyDescent="0.25">
      <c r="A70" s="139">
        <v>3524</v>
      </c>
      <c r="B70" s="140" t="s">
        <v>16960</v>
      </c>
      <c r="C70" s="140" t="s">
        <v>16961</v>
      </c>
      <c r="D70" s="140" t="s">
        <v>16702</v>
      </c>
      <c r="E70" s="140" t="s">
        <v>22496</v>
      </c>
      <c r="F70" s="140" t="s">
        <v>16962</v>
      </c>
      <c r="G70" s="140" t="s">
        <v>16963</v>
      </c>
      <c r="H70" s="140">
        <v>39.457599999999999</v>
      </c>
      <c r="I70" s="140">
        <v>-74.577200000000005</v>
      </c>
      <c r="J70" s="140">
        <v>75</v>
      </c>
      <c r="K70" s="140">
        <v>-5</v>
      </c>
      <c r="L70" s="140">
        <f>COUNTIFS(ArCompl!$C$2:$C$5652,ArCompl!$C1952,ArCompl!$D$2:$D$5652,ArCompl!$D1952)</f>
        <v>1</v>
      </c>
      <c r="M70" s="141">
        <f>IF(ISNA(MATCH($F70,'Liste noire'!C:C,0)),0,1)</f>
        <v>0</v>
      </c>
    </row>
    <row r="71" spans="1:13" x14ac:dyDescent="0.25">
      <c r="A71" s="142">
        <v>2165</v>
      </c>
      <c r="B71" s="143" t="s">
        <v>9508</v>
      </c>
      <c r="C71" s="143" t="s">
        <v>9509</v>
      </c>
      <c r="D71" s="143" t="s">
        <v>9341</v>
      </c>
      <c r="E71" s="143" t="s">
        <v>9341</v>
      </c>
      <c r="F71" s="143" t="s">
        <v>9510</v>
      </c>
      <c r="G71" s="143" t="s">
        <v>9511</v>
      </c>
      <c r="H71" s="143">
        <v>31.098299999999998</v>
      </c>
      <c r="I71" s="143">
        <v>61.543900000000001</v>
      </c>
      <c r="J71" s="143">
        <v>1628</v>
      </c>
      <c r="K71" s="143">
        <v>3.5</v>
      </c>
      <c r="L71" s="143">
        <f>COUNTIFS(ArCompl!$C$2:$C$5652,ArCompl!$C3865,ArCompl!$D$2:$D$5652,ArCompl!$D3865)</f>
        <v>1</v>
      </c>
      <c r="M71" s="144">
        <f>IF(ISNA(MATCH($F71,'Liste noire'!C:C,0)),0,1)</f>
        <v>0</v>
      </c>
    </row>
    <row r="72" spans="1:13" x14ac:dyDescent="0.25">
      <c r="A72" s="139">
        <v>1685</v>
      </c>
      <c r="B72" s="140" t="s">
        <v>15860</v>
      </c>
      <c r="C72" s="140" t="s">
        <v>15861</v>
      </c>
      <c r="D72" s="140" t="s">
        <v>15862</v>
      </c>
      <c r="E72" s="140" t="s">
        <v>22490</v>
      </c>
      <c r="F72" s="140" t="s">
        <v>15863</v>
      </c>
      <c r="G72" s="140" t="s">
        <v>15864</v>
      </c>
      <c r="H72" s="140">
        <v>36.982199999999999</v>
      </c>
      <c r="I72" s="140">
        <v>35.2804</v>
      </c>
      <c r="J72" s="140">
        <v>65</v>
      </c>
      <c r="K72" s="140">
        <v>3</v>
      </c>
      <c r="L72" s="140">
        <f>COUNTIFS(ArCompl!$C$2:$C$5652,ArCompl!$C5439,ArCompl!$D$2:$D$5652,ArCompl!$D5439)</f>
        <v>1</v>
      </c>
      <c r="M72" s="141">
        <f>IF(ISNA(MATCH($F72,'Liste noire'!C:C,0)),0,1)</f>
        <v>0</v>
      </c>
    </row>
    <row r="73" spans="1:13" x14ac:dyDescent="0.25">
      <c r="A73" s="142">
        <v>1706</v>
      </c>
      <c r="B73" s="143" t="s">
        <v>15989</v>
      </c>
      <c r="C73" s="143" t="s">
        <v>15990</v>
      </c>
      <c r="D73" s="143" t="s">
        <v>15862</v>
      </c>
      <c r="E73" s="143" t="s">
        <v>22490</v>
      </c>
      <c r="F73" s="143" t="s">
        <v>15991</v>
      </c>
      <c r="G73" s="143" t="s">
        <v>15992</v>
      </c>
      <c r="H73" s="143">
        <v>38.292400000000001</v>
      </c>
      <c r="I73" s="143">
        <v>27.157</v>
      </c>
      <c r="J73" s="143">
        <v>412</v>
      </c>
      <c r="K73" s="143">
        <v>3</v>
      </c>
      <c r="L73" s="143">
        <f>COUNTIFS(ArCompl!$C$2:$C$5652,ArCompl!$C5472,ArCompl!$D$2:$D$5652,ArCompl!$D5472)</f>
        <v>1</v>
      </c>
      <c r="M73" s="144">
        <f>IF(ISNA(MATCH($F73,'Liste noire'!C:C,0)),0,1)</f>
        <v>0</v>
      </c>
    </row>
    <row r="74" spans="1:13" x14ac:dyDescent="0.25">
      <c r="A74" s="139">
        <v>1107</v>
      </c>
      <c r="B74" s="140" t="s">
        <v>6568</v>
      </c>
      <c r="C74" s="140" t="s">
        <v>6569</v>
      </c>
      <c r="D74" s="140" t="s">
        <v>6570</v>
      </c>
      <c r="E74" s="140" t="s">
        <v>22396</v>
      </c>
      <c r="F74" s="140" t="s">
        <v>6571</v>
      </c>
      <c r="G74" s="140" t="s">
        <v>6572</v>
      </c>
      <c r="H74" s="140">
        <v>8.9778900000000004</v>
      </c>
      <c r="I74" s="140">
        <v>38.799300000000002</v>
      </c>
      <c r="J74" s="140">
        <v>7630</v>
      </c>
      <c r="K74" s="140">
        <v>3</v>
      </c>
      <c r="L74" s="140">
        <f>COUNTIFS(ArCompl!$C$2:$C$5652,ArCompl!$C3214,ArCompl!$D$2:$D$5652,ArCompl!$D3214)</f>
        <v>2</v>
      </c>
      <c r="M74" s="141">
        <f>IF(ISNA(MATCH($F74,'Liste noire'!C:C,0)),0,1)</f>
        <v>0</v>
      </c>
    </row>
    <row r="75" spans="1:13" x14ac:dyDescent="0.25">
      <c r="A75" s="142">
        <v>3977</v>
      </c>
      <c r="B75" s="143" t="s">
        <v>22239</v>
      </c>
      <c r="C75" s="143" t="s">
        <v>22240</v>
      </c>
      <c r="D75" s="143" t="s">
        <v>22241</v>
      </c>
      <c r="E75" s="143" t="s">
        <v>22502</v>
      </c>
      <c r="F75" s="143" t="s">
        <v>22242</v>
      </c>
      <c r="G75" s="143" t="s">
        <v>22243</v>
      </c>
      <c r="H75" s="143">
        <v>12.829499999999999</v>
      </c>
      <c r="I75" s="143">
        <v>45.028799999999997</v>
      </c>
      <c r="J75" s="143">
        <v>7</v>
      </c>
      <c r="K75" s="143">
        <v>3</v>
      </c>
      <c r="L75" s="143">
        <f>COUNTIFS(ArCompl!$C$2:$C$5652,ArCompl!$C5626,ArCompl!$D$2:$D$5652,ArCompl!$D5626)</f>
        <v>1</v>
      </c>
      <c r="M75" s="144">
        <f>IF(ISNA(MATCH($F75,'Liste noire'!C:C,0)),0,1)</f>
        <v>0</v>
      </c>
    </row>
    <row r="76" spans="1:13" x14ac:dyDescent="0.25">
      <c r="A76" s="139">
        <v>5800</v>
      </c>
      <c r="B76" s="140" t="s">
        <v>15868</v>
      </c>
      <c r="C76" s="140" t="s">
        <v>15869</v>
      </c>
      <c r="D76" s="140" t="s">
        <v>15862</v>
      </c>
      <c r="E76" s="140" t="s">
        <v>22490</v>
      </c>
      <c r="F76" s="140" t="s">
        <v>15870</v>
      </c>
      <c r="G76" s="140" t="s">
        <v>15871</v>
      </c>
      <c r="H76" s="140">
        <v>37.731400000000001</v>
      </c>
      <c r="I76" s="140">
        <v>38.468899999999998</v>
      </c>
      <c r="J76" s="140">
        <v>2216</v>
      </c>
      <c r="K76" s="140">
        <v>3</v>
      </c>
      <c r="L76" s="140">
        <f>COUNTIFS(ArCompl!$C$2:$C$5652,ArCompl!$C5441,ArCompl!$D$2:$D$5652,ArCompl!$D5441)</f>
        <v>1</v>
      </c>
      <c r="M76" s="141">
        <f>IF(ISNA(MATCH($F76,'Liste noire'!C:C,0)),0,1)</f>
        <v>0</v>
      </c>
    </row>
    <row r="77" spans="1:13" x14ac:dyDescent="0.25">
      <c r="A77" s="142">
        <v>9377</v>
      </c>
      <c r="B77" s="143" t="s">
        <v>13516</v>
      </c>
      <c r="C77" s="143" t="s">
        <v>13517</v>
      </c>
      <c r="D77" s="143" t="s">
        <v>13509</v>
      </c>
      <c r="E77" s="143" t="s">
        <v>22461</v>
      </c>
      <c r="F77" s="143" t="s">
        <v>13518</v>
      </c>
      <c r="G77" s="143" t="s">
        <v>13519</v>
      </c>
      <c r="H77" s="143">
        <v>58.602800000000002</v>
      </c>
      <c r="I77" s="143">
        <v>125.40900000000001</v>
      </c>
      <c r="J77" s="143">
        <v>2241</v>
      </c>
      <c r="K77" s="143">
        <v>9</v>
      </c>
      <c r="L77" s="143">
        <f>COUNTIFS(ArCompl!$C$2:$C$5652,ArCompl!$C5009,ArCompl!$D$2:$D$5652,ArCompl!$D5009)</f>
        <v>1</v>
      </c>
      <c r="M77" s="144">
        <f>IF(ISNA(MATCH($F77,'Liste noire'!C:C,0)),0,1)</f>
        <v>0</v>
      </c>
    </row>
    <row r="78" spans="1:13" x14ac:dyDescent="0.25">
      <c r="A78" s="139">
        <v>11808</v>
      </c>
      <c r="B78" s="140" t="s">
        <v>11722</v>
      </c>
      <c r="C78" s="140" t="s">
        <v>11723</v>
      </c>
      <c r="D78" s="140" t="s">
        <v>11724</v>
      </c>
      <c r="E78" s="140" t="s">
        <v>22446</v>
      </c>
      <c r="F78" s="140" t="s">
        <v>11725</v>
      </c>
      <c r="G78" s="140" t="s">
        <v>11726</v>
      </c>
      <c r="H78" s="140">
        <v>-22.462199999999999</v>
      </c>
      <c r="I78" s="140">
        <v>14.98</v>
      </c>
      <c r="J78" s="140">
        <v>1905</v>
      </c>
      <c r="K78" s="140" t="s">
        <v>340</v>
      </c>
      <c r="L78" s="140">
        <f>COUNTIFS(ArCompl!$C$2:$C$5652,ArCompl!$C4417,ArCompl!$D$2:$D$5652,ArCompl!$D4417)</f>
        <v>1</v>
      </c>
      <c r="M78" s="141">
        <f>IF(ISNA(MATCH($F78,'Liste noire'!C:C,0)),0,1)</f>
        <v>0</v>
      </c>
    </row>
    <row r="79" spans="1:13" x14ac:dyDescent="0.25">
      <c r="A79" s="142">
        <v>2171</v>
      </c>
      <c r="B79" s="143" t="s">
        <v>10246</v>
      </c>
      <c r="C79" s="143" t="s">
        <v>10247</v>
      </c>
      <c r="D79" s="143" t="s">
        <v>10248</v>
      </c>
      <c r="E79" s="143" t="s">
        <v>22425</v>
      </c>
      <c r="F79" s="143" t="s">
        <v>10249</v>
      </c>
      <c r="G79" s="143" t="s">
        <v>10250</v>
      </c>
      <c r="H79" s="143">
        <v>31.9727</v>
      </c>
      <c r="I79" s="143">
        <v>35.991599999999998</v>
      </c>
      <c r="J79" s="143">
        <v>2555</v>
      </c>
      <c r="K79" s="143">
        <v>2</v>
      </c>
      <c r="L79" s="143">
        <f>COUNTIFS(ArCompl!$C$2:$C$5652,ArCompl!$C4059,ArCompl!$D$2:$D$5652,ArCompl!$D4059)</f>
        <v>2</v>
      </c>
      <c r="M79" s="144">
        <f>IF(ISNA(MATCH($F79,'Liste noire'!C:C,0)),0,1)</f>
        <v>0</v>
      </c>
    </row>
    <row r="80" spans="1:13" x14ac:dyDescent="0.25">
      <c r="A80" s="139">
        <v>5959</v>
      </c>
      <c r="B80" s="140" t="s">
        <v>16715</v>
      </c>
      <c r="C80" s="140" t="s">
        <v>16716</v>
      </c>
      <c r="D80" s="140" t="s">
        <v>16702</v>
      </c>
      <c r="E80" s="140" t="s">
        <v>22496</v>
      </c>
      <c r="F80" s="140" t="s">
        <v>16717</v>
      </c>
      <c r="G80" s="140" t="s">
        <v>16718</v>
      </c>
      <c r="H80" s="140">
        <v>51.878</v>
      </c>
      <c r="I80" s="140">
        <v>-176.64599999999999</v>
      </c>
      <c r="J80" s="140">
        <v>18</v>
      </c>
      <c r="K80" s="140">
        <v>-10</v>
      </c>
      <c r="L80" s="140">
        <f>COUNTIFS(ArCompl!$C$2:$C$5652,ArCompl!$C1885,ArCompl!$D$2:$D$5652,ArCompl!$D1885)</f>
        <v>1</v>
      </c>
      <c r="M80" s="141">
        <f>IF(ISNA(MATCH($F80,'Liste noire'!C:C,0)),0,1)</f>
        <v>0</v>
      </c>
    </row>
    <row r="81" spans="1:13" x14ac:dyDescent="0.25">
      <c r="A81" s="142">
        <v>3341</v>
      </c>
      <c r="B81" s="143" t="s">
        <v>637</v>
      </c>
      <c r="C81" s="143" t="s">
        <v>638</v>
      </c>
      <c r="D81" s="143" t="s">
        <v>639</v>
      </c>
      <c r="E81" s="143" t="s">
        <v>22356</v>
      </c>
      <c r="F81" s="143" t="s">
        <v>640</v>
      </c>
      <c r="G81" s="143" t="s">
        <v>641</v>
      </c>
      <c r="H81" s="143">
        <v>-34.945</v>
      </c>
      <c r="I81" s="143">
        <v>138.53100000000001</v>
      </c>
      <c r="J81" s="143">
        <v>20</v>
      </c>
      <c r="K81" s="143">
        <v>9.5</v>
      </c>
      <c r="L81" s="143">
        <f>COUNTIFS(ArCompl!$C$2:$C$5652,ArCompl!$C318,ArCompl!$D$2:$D$5652,ArCompl!$D318)</f>
        <v>1</v>
      </c>
      <c r="M81" s="144">
        <f>IF(ISNA(MATCH($F81,'Liste noire'!C:C,0)),0,1)</f>
        <v>0</v>
      </c>
    </row>
    <row r="82" spans="1:13" x14ac:dyDescent="0.25">
      <c r="A82" s="139">
        <v>3654</v>
      </c>
      <c r="B82" s="140" t="s">
        <v>16909</v>
      </c>
      <c r="C82" s="140" t="s">
        <v>12022</v>
      </c>
      <c r="D82" s="140" t="s">
        <v>16702</v>
      </c>
      <c r="E82" s="140" t="s">
        <v>22496</v>
      </c>
      <c r="F82" s="140" t="s">
        <v>16910</v>
      </c>
      <c r="G82" s="140" t="s">
        <v>16911</v>
      </c>
      <c r="H82" s="140">
        <v>34.30301</v>
      </c>
      <c r="I82" s="140">
        <v>-97.019630000000006</v>
      </c>
      <c r="J82" s="140">
        <v>777</v>
      </c>
      <c r="K82" s="140">
        <v>-6</v>
      </c>
      <c r="L82" s="140">
        <f>COUNTIFS(ArCompl!$C$2:$C$5652,ArCompl!$C1937,ArCompl!$D$2:$D$5652,ArCompl!$D1937)</f>
        <v>1</v>
      </c>
      <c r="M82" s="141">
        <f>IF(ISNA(MATCH($F82,'Liste noire'!C:C,0)),0,1)</f>
        <v>0</v>
      </c>
    </row>
    <row r="83" spans="1:13" x14ac:dyDescent="0.25">
      <c r="A83" s="142">
        <v>3531</v>
      </c>
      <c r="B83" s="143" t="s">
        <v>19113</v>
      </c>
      <c r="C83" s="143" t="s">
        <v>19114</v>
      </c>
      <c r="D83" s="143" t="s">
        <v>16702</v>
      </c>
      <c r="E83" s="143" t="s">
        <v>22496</v>
      </c>
      <c r="F83" s="143" t="s">
        <v>19115</v>
      </c>
      <c r="G83" s="143" t="s">
        <v>19116</v>
      </c>
      <c r="H83" s="143">
        <v>57.75</v>
      </c>
      <c r="I83" s="143">
        <v>-152.494</v>
      </c>
      <c r="J83" s="143">
        <v>78</v>
      </c>
      <c r="K83" s="143">
        <v>-9</v>
      </c>
      <c r="L83" s="143">
        <f>COUNTIFS(ArCompl!$C$2:$C$5652,ArCompl!$C2514,ArCompl!$D$2:$D$5652,ArCompl!$D2514)</f>
        <v>1</v>
      </c>
      <c r="M83" s="144">
        <f>IF(ISNA(MATCH($F83,'Liste noire'!C:C,0)),0,1)</f>
        <v>0</v>
      </c>
    </row>
    <row r="84" spans="1:13" x14ac:dyDescent="0.25">
      <c r="A84" s="139">
        <v>7513</v>
      </c>
      <c r="B84" s="140" t="s">
        <v>16719</v>
      </c>
      <c r="C84" s="140" t="s">
        <v>16720</v>
      </c>
      <c r="D84" s="140" t="s">
        <v>16702</v>
      </c>
      <c r="E84" s="140" t="s">
        <v>22496</v>
      </c>
      <c r="F84" s="140" t="s">
        <v>16721</v>
      </c>
      <c r="G84" s="140" t="s">
        <v>16722</v>
      </c>
      <c r="H84" s="140">
        <v>32.968600000000002</v>
      </c>
      <c r="I84" s="140">
        <v>-96.836399999999998</v>
      </c>
      <c r="J84" s="140">
        <v>644</v>
      </c>
      <c r="K84" s="140">
        <v>-6</v>
      </c>
      <c r="L84" s="140">
        <f>COUNTIFS(ArCompl!$C$2:$C$5652,ArCompl!$C1886,ArCompl!$D$2:$D$5652,ArCompl!$D1886)</f>
        <v>1</v>
      </c>
      <c r="M84" s="141">
        <f>IF(ISNA(MATCH($F84,'Liste noire'!C:C,0)),0,1)</f>
        <v>0</v>
      </c>
    </row>
    <row r="85" spans="1:13" x14ac:dyDescent="0.25">
      <c r="A85" s="142">
        <v>5935</v>
      </c>
      <c r="B85" s="143" t="s">
        <v>9348</v>
      </c>
      <c r="C85" s="143" t="s">
        <v>9349</v>
      </c>
      <c r="D85" s="143" t="s">
        <v>9341</v>
      </c>
      <c r="E85" s="143" t="s">
        <v>9341</v>
      </c>
      <c r="F85" s="143" t="s">
        <v>9350</v>
      </c>
      <c r="G85" s="143" t="s">
        <v>9351</v>
      </c>
      <c r="H85" s="143">
        <v>38.325699999999998</v>
      </c>
      <c r="I85" s="143">
        <v>48.424399999999999</v>
      </c>
      <c r="J85" s="143">
        <v>4315</v>
      </c>
      <c r="K85" s="143">
        <v>3.5</v>
      </c>
      <c r="L85" s="143">
        <f>COUNTIFS(ArCompl!$C$2:$C$5652,ArCompl!$C3825,ArCompl!$D$2:$D$5652,ArCompl!$D3825)</f>
        <v>1</v>
      </c>
      <c r="M85" s="144">
        <f>IF(ISNA(MATCH($F85,'Liste noire'!C:C,0)),0,1)</f>
        <v>0</v>
      </c>
    </row>
    <row r="86" spans="1:13" x14ac:dyDescent="0.25">
      <c r="A86" s="139">
        <v>3552</v>
      </c>
      <c r="B86" s="140" t="s">
        <v>17341</v>
      </c>
      <c r="C86" s="140" t="s">
        <v>17342</v>
      </c>
      <c r="D86" s="140" t="s">
        <v>16702</v>
      </c>
      <c r="E86" s="140" t="s">
        <v>22496</v>
      </c>
      <c r="F86" s="140" t="s">
        <v>17343</v>
      </c>
      <c r="G86" s="140" t="s">
        <v>17344</v>
      </c>
      <c r="H86" s="140">
        <v>38.8108</v>
      </c>
      <c r="I86" s="140">
        <v>-76.867000000000004</v>
      </c>
      <c r="J86" s="140">
        <v>280</v>
      </c>
      <c r="K86" s="140">
        <v>-5</v>
      </c>
      <c r="L86" s="140">
        <f>COUNTIFS(ArCompl!$C$2:$C$5652,ArCompl!$C2050,ArCompl!$D$2:$D$5652,ArCompl!$D2050)</f>
        <v>1</v>
      </c>
      <c r="M86" s="141">
        <f>IF(ISNA(MATCH($F86,'Liste noire'!C:C,0)),0,1)</f>
        <v>0</v>
      </c>
    </row>
    <row r="87" spans="1:13" x14ac:dyDescent="0.25">
      <c r="A87" s="142">
        <v>543</v>
      </c>
      <c r="B87" s="143" t="s">
        <v>16505</v>
      </c>
      <c r="C87" s="143" t="s">
        <v>16506</v>
      </c>
      <c r="D87" s="143" t="s">
        <v>16321</v>
      </c>
      <c r="E87" s="143" t="s">
        <v>22495</v>
      </c>
      <c r="F87" s="143" t="s">
        <v>16507</v>
      </c>
      <c r="G87" s="143" t="s">
        <v>16508</v>
      </c>
      <c r="H87" s="143">
        <v>56.372900000000001</v>
      </c>
      <c r="I87" s="143">
        <v>-2.8684400000000001</v>
      </c>
      <c r="J87" s="143">
        <v>38</v>
      </c>
      <c r="K87" s="143">
        <v>0</v>
      </c>
      <c r="L87" s="143">
        <f>COUNTIFS(ArCompl!$C$2:$C$5652,ArCompl!$C4956,ArCompl!$D$2:$D$5652,ArCompl!$D4956)</f>
        <v>1</v>
      </c>
      <c r="M87" s="144">
        <f>IF(ISNA(MATCH($F87,'Liste noire'!C:C,0)),0,1)</f>
        <v>0</v>
      </c>
    </row>
    <row r="88" spans="1:13" x14ac:dyDescent="0.25">
      <c r="A88" s="139">
        <v>8702</v>
      </c>
      <c r="B88" s="140" t="s">
        <v>14584</v>
      </c>
      <c r="C88" s="140" t="s">
        <v>14585</v>
      </c>
      <c r="D88" s="140" t="s">
        <v>14577</v>
      </c>
      <c r="E88" s="140" t="s">
        <v>22476</v>
      </c>
      <c r="F88" s="140" t="s">
        <v>14586</v>
      </c>
      <c r="G88" s="140" t="s">
        <v>14587</v>
      </c>
      <c r="H88" s="140">
        <v>-22.678999999999998</v>
      </c>
      <c r="I88" s="140">
        <v>29.055499999999999</v>
      </c>
      <c r="J88" s="140">
        <v>2600</v>
      </c>
      <c r="K88" s="140">
        <v>2</v>
      </c>
      <c r="L88" s="140">
        <f>COUNTIFS(ArCompl!$C$2:$C$5652,ArCompl!$C20,ArCompl!$D$2:$D$5652,ArCompl!$D20)</f>
        <v>1</v>
      </c>
      <c r="M88" s="141">
        <f>IF(ISNA(MATCH($F88,'Liste noire'!C:C,0)),0,1)</f>
        <v>0</v>
      </c>
    </row>
    <row r="89" spans="1:13" x14ac:dyDescent="0.25">
      <c r="A89" s="142">
        <v>2749</v>
      </c>
      <c r="B89" s="143" t="s">
        <v>5684</v>
      </c>
      <c r="C89" s="143" t="s">
        <v>5685</v>
      </c>
      <c r="D89" s="143" t="s">
        <v>5479</v>
      </c>
      <c r="E89" s="143" t="s">
        <v>22380</v>
      </c>
      <c r="F89" s="143" t="s">
        <v>5686</v>
      </c>
      <c r="G89" s="143" t="s">
        <v>5687</v>
      </c>
      <c r="H89" s="143">
        <v>12.583600000000001</v>
      </c>
      <c r="I89" s="143">
        <v>-81.711200000000005</v>
      </c>
      <c r="J89" s="143">
        <v>19</v>
      </c>
      <c r="K89" s="143">
        <v>-5</v>
      </c>
      <c r="L89" s="143">
        <f>COUNTIFS(ArCompl!$C$2:$C$5652,ArCompl!$C1587,ArCompl!$D$2:$D$5652,ArCompl!$D1587)</f>
        <v>1</v>
      </c>
      <c r="M89" s="144">
        <f>IF(ISNA(MATCH($F89,'Liste noire'!C:C,0)),0,1)</f>
        <v>0</v>
      </c>
    </row>
    <row r="90" spans="1:13" x14ac:dyDescent="0.25">
      <c r="A90" s="139">
        <v>7590</v>
      </c>
      <c r="B90" s="140" t="s">
        <v>10440</v>
      </c>
      <c r="C90" s="140" t="s">
        <v>10441</v>
      </c>
      <c r="D90" s="140" t="s">
        <v>10437</v>
      </c>
      <c r="E90" s="140" t="s">
        <v>10437</v>
      </c>
      <c r="F90" s="140" t="s">
        <v>10442</v>
      </c>
      <c r="G90" s="140" t="s">
        <v>10443</v>
      </c>
      <c r="H90" s="140">
        <v>0.49083300000000002</v>
      </c>
      <c r="I90" s="140">
        <v>173.82900000000001</v>
      </c>
      <c r="J90" s="140">
        <v>8</v>
      </c>
      <c r="K90" s="140">
        <v>12</v>
      </c>
      <c r="L90" s="140">
        <f>COUNTIFS(ArCompl!$C$2:$C$5652,ArCompl!$C4110,ArCompl!$D$2:$D$5652,ArCompl!$D4110)</f>
        <v>1</v>
      </c>
      <c r="M90" s="141">
        <f>IF(ISNA(MATCH($F90,'Liste noire'!C:C,0)),0,1)</f>
        <v>0</v>
      </c>
    </row>
    <row r="91" spans="1:13" x14ac:dyDescent="0.25">
      <c r="A91" s="142">
        <v>997</v>
      </c>
      <c r="B91" s="143" t="s">
        <v>4610</v>
      </c>
      <c r="C91" s="143" t="s">
        <v>4611</v>
      </c>
      <c r="D91" s="143" t="s">
        <v>4612</v>
      </c>
      <c r="E91" s="143" t="s">
        <v>22375</v>
      </c>
      <c r="F91" s="143" t="s">
        <v>4613</v>
      </c>
      <c r="G91" s="143" t="s">
        <v>4614</v>
      </c>
      <c r="H91" s="143">
        <v>13.847</v>
      </c>
      <c r="I91" s="143">
        <v>20.8443</v>
      </c>
      <c r="J91" s="143">
        <v>1788</v>
      </c>
      <c r="K91" s="143">
        <v>1</v>
      </c>
      <c r="L91" s="143">
        <f>COUNTIFS(ArCompl!$C$2:$C$5652,ArCompl!$C5371,ArCompl!$D$2:$D$5652,ArCompl!$D5371)</f>
        <v>3</v>
      </c>
      <c r="M91" s="144">
        <f>IF(ISNA(MATCH($F91,'Liste noire'!C:C,0)),0,1)</f>
        <v>0</v>
      </c>
    </row>
    <row r="92" spans="1:13" x14ac:dyDescent="0.25">
      <c r="A92" s="139">
        <v>2442</v>
      </c>
      <c r="B92" s="140" t="s">
        <v>372</v>
      </c>
      <c r="C92" s="140" t="s">
        <v>373</v>
      </c>
      <c r="D92" s="140" t="s">
        <v>365</v>
      </c>
      <c r="E92" s="140" t="s">
        <v>22354</v>
      </c>
      <c r="F92" s="140" t="s">
        <v>22559</v>
      </c>
      <c r="G92" s="140" t="s">
        <v>374</v>
      </c>
      <c r="H92" s="140">
        <v>-34.559199999999997</v>
      </c>
      <c r="I92" s="140">
        <v>-58.415599999999998</v>
      </c>
      <c r="J92" s="140">
        <v>18</v>
      </c>
      <c r="K92" s="140">
        <v>-3</v>
      </c>
      <c r="L92" s="140">
        <f>COUNTIFS(ArCompl!$C$2:$C$5652,ArCompl!$C250,ArCompl!$D$2:$D$5652,ArCompl!$D250)</f>
        <v>2</v>
      </c>
      <c r="M92" s="141">
        <f>IF(ISNA(MATCH($F92,'Liste noire'!C:C,0)),0,1)</f>
        <v>0</v>
      </c>
    </row>
    <row r="93" spans="1:13" x14ac:dyDescent="0.25">
      <c r="A93" s="142">
        <v>2965</v>
      </c>
      <c r="B93" s="143" t="s">
        <v>13915</v>
      </c>
      <c r="C93" s="143" t="s">
        <v>13916</v>
      </c>
      <c r="D93" s="143" t="s">
        <v>13509</v>
      </c>
      <c r="E93" s="143" t="s">
        <v>22461</v>
      </c>
      <c r="F93" s="143" t="s">
        <v>13917</v>
      </c>
      <c r="G93" s="143" t="s">
        <v>13918</v>
      </c>
      <c r="H93" s="143">
        <v>43.4499</v>
      </c>
      <c r="I93" s="143">
        <v>39.956600000000002</v>
      </c>
      <c r="J93" s="143">
        <v>89</v>
      </c>
      <c r="K93" s="143">
        <v>3</v>
      </c>
      <c r="L93" s="143">
        <f>COUNTIFS(ArCompl!$C$2:$C$5652,ArCompl!$C5110,ArCompl!$D$2:$D$5652,ArCompl!$D5110)</f>
        <v>1</v>
      </c>
      <c r="M93" s="144">
        <f>IF(ISNA(MATCH($F93,'Liste noire'!C:C,0)),0,1)</f>
        <v>0</v>
      </c>
    </row>
    <row r="94" spans="1:13" x14ac:dyDescent="0.25">
      <c r="A94" s="139">
        <v>630</v>
      </c>
      <c r="B94" s="140" t="s">
        <v>12350</v>
      </c>
      <c r="C94" s="140" t="s">
        <v>12351</v>
      </c>
      <c r="D94" s="140" t="s">
        <v>12352</v>
      </c>
      <c r="E94" s="140" t="s">
        <v>22455</v>
      </c>
      <c r="F94" s="140" t="s">
        <v>12353</v>
      </c>
      <c r="G94" s="140" t="s">
        <v>12354</v>
      </c>
      <c r="H94" s="140">
        <v>62.5625</v>
      </c>
      <c r="I94" s="140">
        <v>6.1196999999999999</v>
      </c>
      <c r="J94" s="140">
        <v>69</v>
      </c>
      <c r="K94" s="140">
        <v>1</v>
      </c>
      <c r="L94" s="140">
        <f>COUNTIFS(ArCompl!$C$2:$C$5652,ArCompl!$C4497,ArCompl!$D$2:$D$5652,ArCompl!$D4497)</f>
        <v>1</v>
      </c>
      <c r="M94" s="141">
        <f>IF(ISNA(MATCH($F94,'Liste noire'!C:C,0)),0,1)</f>
        <v>0</v>
      </c>
    </row>
    <row r="95" spans="1:13" x14ac:dyDescent="0.25">
      <c r="A95" s="142">
        <v>6839</v>
      </c>
      <c r="B95" s="143" t="s">
        <v>16798</v>
      </c>
      <c r="C95" s="143" t="s">
        <v>16799</v>
      </c>
      <c r="D95" s="143" t="s">
        <v>16702</v>
      </c>
      <c r="E95" s="143" t="s">
        <v>22496</v>
      </c>
      <c r="F95" s="143" t="s">
        <v>16800</v>
      </c>
      <c r="G95" s="143" t="s">
        <v>16801</v>
      </c>
      <c r="H95" s="143">
        <v>66.5518</v>
      </c>
      <c r="I95" s="143">
        <v>-152.62200000000001</v>
      </c>
      <c r="J95" s="143">
        <v>441</v>
      </c>
      <c r="K95" s="143">
        <v>-9</v>
      </c>
      <c r="L95" s="143">
        <f>COUNTIFS(ArCompl!$C$2:$C$5652,ArCompl!$C1908,ArCompl!$D$2:$D$5652,ArCompl!$D1908)</f>
        <v>1</v>
      </c>
      <c r="M95" s="144">
        <f>IF(ISNA(MATCH($F95,'Liste noire'!C:C,0)),0,1)</f>
        <v>0</v>
      </c>
    </row>
    <row r="96" spans="1:13" x14ac:dyDescent="0.25">
      <c r="A96" s="139">
        <v>3852</v>
      </c>
      <c r="B96" s="140" t="s">
        <v>16785</v>
      </c>
      <c r="C96" s="140" t="s">
        <v>6447</v>
      </c>
      <c r="D96" s="140" t="s">
        <v>16702</v>
      </c>
      <c r="E96" s="140" t="s">
        <v>22496</v>
      </c>
      <c r="F96" s="140" t="s">
        <v>16786</v>
      </c>
      <c r="G96" s="140" t="s">
        <v>16787</v>
      </c>
      <c r="H96" s="140">
        <v>31.327400000000001</v>
      </c>
      <c r="I96" s="140">
        <v>-92.549800000000005</v>
      </c>
      <c r="J96" s="140">
        <v>89</v>
      </c>
      <c r="K96" s="140">
        <v>-6</v>
      </c>
      <c r="L96" s="140">
        <f>COUNTIFS(ArCompl!$C$2:$C$5652,ArCompl!$C1904,ArCompl!$D$2:$D$5652,ArCompl!$D1904)</f>
        <v>1</v>
      </c>
      <c r="M96" s="141">
        <f>IF(ISNA(MATCH($F96,'Liste noire'!C:C,0)),0,1)</f>
        <v>0</v>
      </c>
    </row>
    <row r="97" spans="1:13" x14ac:dyDescent="0.25">
      <c r="A97" s="142">
        <v>11</v>
      </c>
      <c r="B97" s="143" t="s">
        <v>8441</v>
      </c>
      <c r="C97" s="143" t="s">
        <v>8442</v>
      </c>
      <c r="D97" s="143" t="s">
        <v>8443</v>
      </c>
      <c r="E97" s="143" t="s">
        <v>22414</v>
      </c>
      <c r="F97" s="143" t="s">
        <v>8444</v>
      </c>
      <c r="G97" s="143" t="s">
        <v>8445</v>
      </c>
      <c r="H97" s="143">
        <v>65.66</v>
      </c>
      <c r="I97" s="143">
        <v>-18.072700000000001</v>
      </c>
      <c r="J97" s="143">
        <v>6</v>
      </c>
      <c r="K97" s="143">
        <v>0</v>
      </c>
      <c r="L97" s="143">
        <f>COUNTIFS(ArCompl!$C$2:$C$5652,ArCompl!$C3881,ArCompl!$D$2:$D$5652,ArCompl!$D3881)</f>
        <v>1</v>
      </c>
      <c r="M97" s="144">
        <f>IF(ISNA(MATCH($F97,'Liste noire'!C:C,0)),0,1)</f>
        <v>0</v>
      </c>
    </row>
    <row r="98" spans="1:13" x14ac:dyDescent="0.25">
      <c r="A98" s="139">
        <v>2454</v>
      </c>
      <c r="B98" s="140" t="s">
        <v>555</v>
      </c>
      <c r="C98" s="140" t="s">
        <v>556</v>
      </c>
      <c r="D98" s="140" t="s">
        <v>365</v>
      </c>
      <c r="E98" s="140" t="s">
        <v>22354</v>
      </c>
      <c r="F98" s="140" t="s">
        <v>557</v>
      </c>
      <c r="G98" s="140" t="s">
        <v>558</v>
      </c>
      <c r="H98" s="140">
        <v>-34.588299999999997</v>
      </c>
      <c r="I98" s="140">
        <v>-68.403899999999993</v>
      </c>
      <c r="J98" s="140">
        <v>2470</v>
      </c>
      <c r="K98" s="140">
        <v>-3</v>
      </c>
      <c r="L98" s="140">
        <f>COUNTIFS(ArCompl!$C$2:$C$5652,ArCompl!$C297,ArCompl!$D$2:$D$5652,ArCompl!$D297)</f>
        <v>1</v>
      </c>
      <c r="M98" s="141">
        <f>IF(ISNA(MATCH($F98,'Liste noire'!C:C,0)),0,1)</f>
        <v>0</v>
      </c>
    </row>
    <row r="99" spans="1:13" x14ac:dyDescent="0.25">
      <c r="A99" s="142">
        <v>7143</v>
      </c>
      <c r="B99" s="143" t="s">
        <v>18961</v>
      </c>
      <c r="C99" s="143" t="s">
        <v>18962</v>
      </c>
      <c r="D99" s="143" t="s">
        <v>16702</v>
      </c>
      <c r="E99" s="143" t="s">
        <v>22496</v>
      </c>
      <c r="F99" s="143" t="s">
        <v>18963</v>
      </c>
      <c r="G99" s="143" t="s">
        <v>18964</v>
      </c>
      <c r="H99" s="143">
        <v>56.961399999999998</v>
      </c>
      <c r="I99" s="143">
        <v>-133.91</v>
      </c>
      <c r="J99" s="143">
        <v>172</v>
      </c>
      <c r="K99" s="143">
        <v>-9</v>
      </c>
      <c r="L99" s="143">
        <f>COUNTIFS(ArCompl!$C$2:$C$5652,ArCompl!$C2475,ArCompl!$D$2:$D$5652,ArCompl!$D2475)</f>
        <v>1</v>
      </c>
      <c r="M99" s="144">
        <f>IF(ISNA(MATCH($F99,'Liste noire'!C:C,0)),0,1)</f>
        <v>0</v>
      </c>
    </row>
    <row r="100" spans="1:13" x14ac:dyDescent="0.25">
      <c r="A100" s="139">
        <v>2524</v>
      </c>
      <c r="B100" s="140" t="s">
        <v>2055</v>
      </c>
      <c r="C100" s="140" t="s">
        <v>2056</v>
      </c>
      <c r="D100" s="140" t="s">
        <v>2057</v>
      </c>
      <c r="E100" s="140" t="s">
        <v>22368</v>
      </c>
      <c r="F100" s="140" t="s">
        <v>2058</v>
      </c>
      <c r="G100" s="140" t="s">
        <v>2059</v>
      </c>
      <c r="H100" s="140">
        <v>-9.8663889999999999</v>
      </c>
      <c r="I100" s="140">
        <v>-56.104999999999997</v>
      </c>
      <c r="J100" s="140">
        <v>948</v>
      </c>
      <c r="K100" s="140">
        <v>-4</v>
      </c>
      <c r="L100" s="140">
        <f>COUNTIFS(ArCompl!$C$2:$C$5652,ArCompl!$C705,ArCompl!$D$2:$D$5652,ArCompl!$D705)</f>
        <v>1</v>
      </c>
      <c r="M100" s="141">
        <f>IF(ISNA(MATCH($F100,'Liste noire'!C:C,0)),0,1)</f>
        <v>0</v>
      </c>
    </row>
    <row r="101" spans="1:13" x14ac:dyDescent="0.25">
      <c r="A101" s="142">
        <v>6754</v>
      </c>
      <c r="B101" s="143" t="s">
        <v>21853</v>
      </c>
      <c r="C101" s="143" t="s">
        <v>21854</v>
      </c>
      <c r="D101" s="143" t="s">
        <v>21810</v>
      </c>
      <c r="E101" s="143" t="s">
        <v>22497</v>
      </c>
      <c r="F101" s="143" t="s">
        <v>21855</v>
      </c>
      <c r="G101" s="143" t="s">
        <v>21856</v>
      </c>
      <c r="H101" s="143">
        <v>41.613900000000001</v>
      </c>
      <c r="I101" s="143">
        <v>64.233199999999997</v>
      </c>
      <c r="J101" s="143">
        <v>1396</v>
      </c>
      <c r="K101" s="143">
        <v>5</v>
      </c>
      <c r="L101" s="143">
        <f>COUNTIFS(ArCompl!$C$2:$C$5652,ArCompl!$C4625,ArCompl!$D$2:$D$5652,ArCompl!$D4625)</f>
        <v>2</v>
      </c>
      <c r="M101" s="144">
        <f>IF(ISNA(MATCH($F101,'Liste noire'!C:C,0)),0,1)</f>
        <v>0</v>
      </c>
    </row>
    <row r="102" spans="1:13" x14ac:dyDescent="0.25">
      <c r="A102" s="139">
        <v>7615</v>
      </c>
      <c r="B102" s="140" t="s">
        <v>14450</v>
      </c>
      <c r="C102" s="140" t="s">
        <v>14451</v>
      </c>
      <c r="D102" s="140" t="s">
        <v>14452</v>
      </c>
      <c r="E102" s="140" t="s">
        <v>22474</v>
      </c>
      <c r="F102" s="140" t="s">
        <v>14453</v>
      </c>
      <c r="G102" s="140" t="s">
        <v>14454</v>
      </c>
      <c r="H102" s="140">
        <v>-9.1913889999999991</v>
      </c>
      <c r="I102" s="140">
        <v>160.9486</v>
      </c>
      <c r="J102" s="140">
        <v>23</v>
      </c>
      <c r="K102" s="140">
        <v>11</v>
      </c>
      <c r="L102" s="140">
        <f>COUNTIFS(ArCompl!$C$2:$C$5652,ArCompl!$C3576,ArCompl!$D$2:$D$5652,ArCompl!$D3576)</f>
        <v>1</v>
      </c>
      <c r="M102" s="141">
        <f>IF(ISNA(MATCH($F102,'Liste noire'!C:C,0)),0,1)</f>
        <v>0</v>
      </c>
    </row>
    <row r="103" spans="1:13" x14ac:dyDescent="0.25">
      <c r="A103" s="142">
        <v>8342</v>
      </c>
      <c r="B103" s="143" t="s">
        <v>18309</v>
      </c>
      <c r="C103" s="143" t="s">
        <v>18310</v>
      </c>
      <c r="D103" s="143" t="s">
        <v>16702</v>
      </c>
      <c r="E103" s="143" t="s">
        <v>22496</v>
      </c>
      <c r="F103" s="143" t="s">
        <v>18311</v>
      </c>
      <c r="G103" s="143" t="s">
        <v>18312</v>
      </c>
      <c r="H103" s="143">
        <v>32.9876</v>
      </c>
      <c r="I103" s="143">
        <v>-97.318799999999996</v>
      </c>
      <c r="J103" s="143">
        <v>722</v>
      </c>
      <c r="K103" s="143">
        <v>-6</v>
      </c>
      <c r="L103" s="143">
        <f>COUNTIFS(ArCompl!$C$2:$C$5652,ArCompl!$C2304,ArCompl!$D$2:$D$5652,ArCompl!$D2304)</f>
        <v>1</v>
      </c>
      <c r="M103" s="144">
        <f>IF(ISNA(MATCH($F103,'Liste noire'!C:C,0)),0,1)</f>
        <v>0</v>
      </c>
    </row>
    <row r="104" spans="1:13" x14ac:dyDescent="0.25">
      <c r="A104" s="139">
        <v>1687</v>
      </c>
      <c r="B104" s="140" t="s">
        <v>15872</v>
      </c>
      <c r="C104" s="140" t="s">
        <v>15873</v>
      </c>
      <c r="D104" s="140" t="s">
        <v>15862</v>
      </c>
      <c r="E104" s="140" t="s">
        <v>22490</v>
      </c>
      <c r="F104" s="140" t="s">
        <v>15874</v>
      </c>
      <c r="G104" s="140" t="s">
        <v>15875</v>
      </c>
      <c r="H104" s="140">
        <v>38.726399999999998</v>
      </c>
      <c r="I104" s="140">
        <v>30.601099999999999</v>
      </c>
      <c r="J104" s="140">
        <v>3310</v>
      </c>
      <c r="K104" s="140">
        <v>3</v>
      </c>
      <c r="L104" s="140">
        <f>COUNTIFS(ArCompl!$C$2:$C$5652,ArCompl!$C5442,ArCompl!$D$2:$D$5652,ArCompl!$D5442)</f>
        <v>1</v>
      </c>
      <c r="M104" s="141">
        <f>IF(ISNA(MATCH($F104,'Liste noire'!C:C,0)),0,1)</f>
        <v>0</v>
      </c>
    </row>
    <row r="105" spans="1:13" x14ac:dyDescent="0.25">
      <c r="A105" s="142">
        <v>5931</v>
      </c>
      <c r="B105" s="143" t="s">
        <v>9468</v>
      </c>
      <c r="C105" s="143" t="s">
        <v>9469</v>
      </c>
      <c r="D105" s="143" t="s">
        <v>9341</v>
      </c>
      <c r="E105" s="143" t="s">
        <v>9341</v>
      </c>
      <c r="F105" s="143" t="s">
        <v>9470</v>
      </c>
      <c r="G105" s="143" t="s">
        <v>9471</v>
      </c>
      <c r="H105" s="143">
        <v>36.168100000000003</v>
      </c>
      <c r="I105" s="143">
        <v>57.595199999999998</v>
      </c>
      <c r="J105" s="143">
        <v>3010</v>
      </c>
      <c r="K105" s="143">
        <v>3.5</v>
      </c>
      <c r="L105" s="143">
        <f>COUNTIFS(ArCompl!$C$2:$C$5652,ArCompl!$C3855,ArCompl!$D$2:$D$5652,ArCompl!$D3855)</f>
        <v>1</v>
      </c>
      <c r="M105" s="144">
        <f>IF(ISNA(MATCH($F105,'Liste noire'!C:C,0)),0,1)</f>
        <v>0</v>
      </c>
    </row>
    <row r="106" spans="1:13" x14ac:dyDescent="0.25">
      <c r="A106" s="139">
        <v>1064</v>
      </c>
      <c r="B106" s="140" t="s">
        <v>11595</v>
      </c>
      <c r="C106" s="140" t="s">
        <v>11596</v>
      </c>
      <c r="D106" s="140" t="s">
        <v>11597</v>
      </c>
      <c r="E106" s="140" t="s">
        <v>22445</v>
      </c>
      <c r="F106" s="140" t="s">
        <v>11598</v>
      </c>
      <c r="G106" s="140" t="s">
        <v>11599</v>
      </c>
      <c r="H106" s="140">
        <v>30.324999999999999</v>
      </c>
      <c r="I106" s="140">
        <v>-9.4130699999999994</v>
      </c>
      <c r="J106" s="140">
        <v>250</v>
      </c>
      <c r="K106" s="140">
        <v>0</v>
      </c>
      <c r="L106" s="140">
        <f>COUNTIFS(ArCompl!$C$2:$C$5652,ArCompl!$C4276,ArCompl!$D$2:$D$5652,ArCompl!$D4276)</f>
        <v>1</v>
      </c>
      <c r="M106" s="141">
        <f>IF(ISNA(MATCH($F106,'Liste noire'!C:C,0)),0,1)</f>
        <v>0</v>
      </c>
    </row>
    <row r="107" spans="1:13" x14ac:dyDescent="0.25">
      <c r="A107" s="142">
        <v>374</v>
      </c>
      <c r="B107" s="143" t="s">
        <v>7592</v>
      </c>
      <c r="C107" s="143" t="s">
        <v>7593</v>
      </c>
      <c r="D107" s="143" t="s">
        <v>7581</v>
      </c>
      <c r="E107" s="143" t="s">
        <v>22405</v>
      </c>
      <c r="F107" s="143" t="s">
        <v>7594</v>
      </c>
      <c r="G107" s="143" t="s">
        <v>7595</v>
      </c>
      <c r="H107" s="143">
        <v>48.425280000000001</v>
      </c>
      <c r="I107" s="143">
        <v>10.93167</v>
      </c>
      <c r="J107" s="143">
        <v>1516</v>
      </c>
      <c r="K107" s="143">
        <v>1</v>
      </c>
      <c r="L107" s="143">
        <f>COUNTIFS(ArCompl!$C$2:$C$5652,ArCompl!$C104,ArCompl!$D$2:$D$5652,ArCompl!$D104)</f>
        <v>1</v>
      </c>
      <c r="M107" s="144">
        <f>IF(ISNA(MATCH($F107,'Liste noire'!C:C,0)),0,1)</f>
        <v>0</v>
      </c>
    </row>
    <row r="108" spans="1:13" x14ac:dyDescent="0.25">
      <c r="A108" s="139">
        <v>7495</v>
      </c>
      <c r="B108" s="140" t="s">
        <v>20386</v>
      </c>
      <c r="C108" s="140" t="s">
        <v>20387</v>
      </c>
      <c r="D108" s="140" t="s">
        <v>16702</v>
      </c>
      <c r="E108" s="140" t="s">
        <v>22496</v>
      </c>
      <c r="F108" s="140" t="s">
        <v>20388</v>
      </c>
      <c r="G108" s="140" t="s">
        <v>20389</v>
      </c>
      <c r="H108" s="140">
        <v>40.354399999999998</v>
      </c>
      <c r="I108" s="140">
        <v>-79.930199999999999</v>
      </c>
      <c r="J108" s="140">
        <v>1252</v>
      </c>
      <c r="K108" s="140">
        <v>-5</v>
      </c>
      <c r="L108" s="140">
        <f>COUNTIFS(ArCompl!$C$2:$C$5652,ArCompl!$C2851,ArCompl!$D$2:$D$5652,ArCompl!$D2851)</f>
        <v>1</v>
      </c>
      <c r="M108" s="141">
        <f>IF(ISNA(MATCH($F108,'Liste noire'!C:C,0)),0,1)</f>
        <v>0</v>
      </c>
    </row>
    <row r="109" spans="1:13" x14ac:dyDescent="0.25">
      <c r="A109" s="142">
        <v>6911</v>
      </c>
      <c r="B109" s="143" t="s">
        <v>7892</v>
      </c>
      <c r="C109" s="143" t="s">
        <v>7893</v>
      </c>
      <c r="D109" s="143" t="s">
        <v>7581</v>
      </c>
      <c r="E109" s="143" t="s">
        <v>22405</v>
      </c>
      <c r="F109" s="143" t="s">
        <v>7894</v>
      </c>
      <c r="G109" s="143" t="s">
        <v>7895</v>
      </c>
      <c r="H109" s="143">
        <v>53.782780000000002</v>
      </c>
      <c r="I109" s="143">
        <v>7.9138890000000002</v>
      </c>
      <c r="J109" s="143">
        <v>7</v>
      </c>
      <c r="K109" s="143">
        <v>1</v>
      </c>
      <c r="L109" s="143">
        <f>COUNTIFS(ArCompl!$C$2:$C$5652,ArCompl!$C182,ArCompl!$D$2:$D$5652,ArCompl!$D182)</f>
        <v>1</v>
      </c>
      <c r="M109" s="144">
        <f>IF(ISNA(MATCH($F109,'Liste noire'!C:C,0)),0,1)</f>
        <v>0</v>
      </c>
    </row>
    <row r="110" spans="1:13" x14ac:dyDescent="0.25">
      <c r="A110" s="139">
        <v>1262</v>
      </c>
      <c r="B110" s="140" t="s">
        <v>6883</v>
      </c>
      <c r="C110" s="140" t="s">
        <v>6884</v>
      </c>
      <c r="D110" s="140" t="s">
        <v>6885</v>
      </c>
      <c r="E110" s="140" t="s">
        <v>6885</v>
      </c>
      <c r="F110" s="140" t="s">
        <v>6886</v>
      </c>
      <c r="G110" s="140" t="s">
        <v>6887</v>
      </c>
      <c r="H110" s="140">
        <v>44.174700000000001</v>
      </c>
      <c r="I110" s="140">
        <v>0.59055599999999997</v>
      </c>
      <c r="J110" s="140">
        <v>204</v>
      </c>
      <c r="K110" s="140">
        <v>1</v>
      </c>
      <c r="L110" s="140">
        <f>COUNTIFS(ArCompl!$C$2:$C$5652,ArCompl!$C3291,ArCompl!$D$2:$D$5652,ArCompl!$D3291)</f>
        <v>1</v>
      </c>
      <c r="M110" s="141">
        <f>IF(ISNA(MATCH($F110,'Liste noire'!C:C,0)),0,1)</f>
        <v>0</v>
      </c>
    </row>
    <row r="111" spans="1:13" x14ac:dyDescent="0.25">
      <c r="A111" s="142">
        <v>5597</v>
      </c>
      <c r="B111" s="143" t="s">
        <v>15196</v>
      </c>
      <c r="C111" s="143" t="s">
        <v>15197</v>
      </c>
      <c r="D111" s="143" t="s">
        <v>15198</v>
      </c>
      <c r="E111" s="143" t="s">
        <v>22481</v>
      </c>
      <c r="F111" s="143" t="s">
        <v>15199</v>
      </c>
      <c r="G111" s="143" t="s">
        <v>15200</v>
      </c>
      <c r="H111" s="143">
        <v>56.296100000000003</v>
      </c>
      <c r="I111" s="143">
        <v>12.847099999999999</v>
      </c>
      <c r="J111" s="143">
        <v>68</v>
      </c>
      <c r="K111" s="143">
        <v>1</v>
      </c>
      <c r="L111" s="143">
        <f>COUNTIFS(ArCompl!$C$2:$C$5652,ArCompl!$C5251,ArCompl!$D$2:$D$5652,ArCompl!$D5251)</f>
        <v>1</v>
      </c>
      <c r="M111" s="144">
        <f>IF(ISNA(MATCH($F111,'Liste noire'!C:C,0)),0,1)</f>
        <v>0</v>
      </c>
    </row>
    <row r="112" spans="1:13" x14ac:dyDescent="0.25">
      <c r="A112" s="139">
        <v>7341</v>
      </c>
      <c r="B112" s="140" t="s">
        <v>15183</v>
      </c>
      <c r="C112" s="140" t="s">
        <v>15184</v>
      </c>
      <c r="D112" s="140" t="s">
        <v>15156</v>
      </c>
      <c r="E112" s="140" t="s">
        <v>15156</v>
      </c>
      <c r="F112" s="140" t="s">
        <v>15185</v>
      </c>
      <c r="G112" s="140" t="s">
        <v>15186</v>
      </c>
      <c r="H112" s="140">
        <v>5.766667</v>
      </c>
      <c r="I112" s="140">
        <v>-56.633330000000001</v>
      </c>
      <c r="J112" s="140">
        <v>6</v>
      </c>
      <c r="K112" s="140">
        <v>-3</v>
      </c>
      <c r="L112" s="140">
        <f>COUNTIFS(ArCompl!$C$2:$C$5652,ArCompl!$C5320,ArCompl!$D$2:$D$5652,ArCompl!$D5320)</f>
        <v>1</v>
      </c>
      <c r="M112" s="141">
        <f>IF(ISNA(MATCH($F112,'Liste noire'!C:C,0)),0,1)</f>
        <v>0</v>
      </c>
    </row>
    <row r="113" spans="1:13" x14ac:dyDescent="0.25">
      <c r="A113" s="142">
        <v>7552</v>
      </c>
      <c r="B113" s="143" t="s">
        <v>9892</v>
      </c>
      <c r="C113" s="143" t="s">
        <v>9893</v>
      </c>
      <c r="D113" s="143" t="s">
        <v>9894</v>
      </c>
      <c r="E113" s="143" t="s">
        <v>22423</v>
      </c>
      <c r="F113" s="143" t="s">
        <v>9895</v>
      </c>
      <c r="G113" s="143" t="s">
        <v>9896</v>
      </c>
      <c r="H113" s="143">
        <v>26.592500000000001</v>
      </c>
      <c r="I113" s="143">
        <v>127.241</v>
      </c>
      <c r="J113" s="143">
        <v>38</v>
      </c>
      <c r="K113" s="143">
        <v>9</v>
      </c>
      <c r="L113" s="143">
        <f>COUNTIFS(ArCompl!$C$2:$C$5652,ArCompl!$C3970,ArCompl!$D$2:$D$5652,ArCompl!$D3970)</f>
        <v>1</v>
      </c>
      <c r="M113" s="144">
        <f>IF(ISNA(MATCH($F113,'Liste noire'!C:C,0)),0,1)</f>
        <v>0</v>
      </c>
    </row>
    <row r="114" spans="1:13" x14ac:dyDescent="0.25">
      <c r="A114" s="139">
        <v>7642</v>
      </c>
      <c r="B114" s="140" t="s">
        <v>8122</v>
      </c>
      <c r="C114" s="140" t="s">
        <v>8123</v>
      </c>
      <c r="D114" s="140" t="s">
        <v>8115</v>
      </c>
      <c r="E114" s="140" t="s">
        <v>22407</v>
      </c>
      <c r="F114" s="140" t="s">
        <v>8124</v>
      </c>
      <c r="G114" s="140" t="s">
        <v>8125</v>
      </c>
      <c r="H114" s="140">
        <v>65.612300000000005</v>
      </c>
      <c r="I114" s="140">
        <v>-37.618340000000003</v>
      </c>
      <c r="J114" s="140">
        <v>24</v>
      </c>
      <c r="K114" s="140">
        <v>-3</v>
      </c>
      <c r="L114" s="140">
        <f>COUNTIFS(ArCompl!$C$2:$C$5652,ArCompl!$C3479,ArCompl!$D$2:$D$5652,ArCompl!$D3479)</f>
        <v>1</v>
      </c>
      <c r="M114" s="141">
        <f>IF(ISNA(MATCH($F114,'Liste noire'!C:C,0)),0,1)</f>
        <v>0</v>
      </c>
    </row>
    <row r="115" spans="1:13" x14ac:dyDescent="0.25">
      <c r="A115" s="142">
        <v>7135</v>
      </c>
      <c r="B115" s="143" t="s">
        <v>16861</v>
      </c>
      <c r="C115" s="143" t="s">
        <v>16862</v>
      </c>
      <c r="D115" s="143" t="s">
        <v>16702</v>
      </c>
      <c r="E115" s="143" t="s">
        <v>22496</v>
      </c>
      <c r="F115" s="143" t="s">
        <v>16863</v>
      </c>
      <c r="G115" s="143" t="s">
        <v>16864</v>
      </c>
      <c r="H115" s="143">
        <v>57.503599999999999</v>
      </c>
      <c r="I115" s="143">
        <v>-134.58500000000001</v>
      </c>
      <c r="J115" s="143">
        <v>0</v>
      </c>
      <c r="K115" s="143">
        <v>-9</v>
      </c>
      <c r="L115" s="143">
        <f>COUNTIFS(ArCompl!$C$2:$C$5652,ArCompl!$C1925,ArCompl!$D$2:$D$5652,ArCompl!$D1925)</f>
        <v>1</v>
      </c>
      <c r="M115" s="144">
        <f>IF(ISNA(MATCH($F115,'Liste noire'!C:C,0)),0,1)</f>
        <v>0</v>
      </c>
    </row>
    <row r="116" spans="1:13" x14ac:dyDescent="0.25">
      <c r="A116" s="139">
        <v>1230</v>
      </c>
      <c r="B116" s="140" t="s">
        <v>14961</v>
      </c>
      <c r="C116" s="140" t="s">
        <v>14962</v>
      </c>
      <c r="D116" s="140" t="s">
        <v>14857</v>
      </c>
      <c r="E116" s="140" t="s">
        <v>22479</v>
      </c>
      <c r="F116" s="140" t="s">
        <v>14963</v>
      </c>
      <c r="G116" s="140" t="s">
        <v>14964</v>
      </c>
      <c r="H116" s="140">
        <v>36.674900000000001</v>
      </c>
      <c r="I116" s="140">
        <v>-4.4991099999999999</v>
      </c>
      <c r="J116" s="140">
        <v>53</v>
      </c>
      <c r="K116" s="140">
        <v>1</v>
      </c>
      <c r="L116" s="140">
        <f>COUNTIFS(ArCompl!$C$2:$C$5652,ArCompl!$C1852,ArCompl!$D$2:$D$5652,ArCompl!$D1852)</f>
        <v>1</v>
      </c>
      <c r="M116" s="141">
        <f>IF(ISNA(MATCH($F116,'Liste noire'!C:C,0)),0,1)</f>
        <v>0</v>
      </c>
    </row>
    <row r="117" spans="1:13" x14ac:dyDescent="0.25">
      <c r="A117" s="142">
        <v>1445</v>
      </c>
      <c r="B117" s="143" t="s">
        <v>7937</v>
      </c>
      <c r="C117" s="143" t="s">
        <v>7938</v>
      </c>
      <c r="D117" s="143" t="s">
        <v>7939</v>
      </c>
      <c r="E117" s="143" t="s">
        <v>22406</v>
      </c>
      <c r="F117" s="143" t="s">
        <v>7940</v>
      </c>
      <c r="G117" s="143" t="s">
        <v>7941</v>
      </c>
      <c r="H117" s="143">
        <v>38.601999999999997</v>
      </c>
      <c r="I117" s="143">
        <v>21.351199999999999</v>
      </c>
      <c r="J117" s="143">
        <v>154</v>
      </c>
      <c r="K117" s="143">
        <v>2</v>
      </c>
      <c r="L117" s="143">
        <f>COUNTIFS(ArCompl!$C$2:$C$5652,ArCompl!$C3432,ArCompl!$D$2:$D$5652,ArCompl!$D3432)</f>
        <v>1</v>
      </c>
      <c r="M117" s="144">
        <f>IF(ISNA(MATCH($F117,'Liste noire'!C:C,0)),0,1)</f>
        <v>0</v>
      </c>
    </row>
    <row r="118" spans="1:13" x14ac:dyDescent="0.25">
      <c r="A118" s="139">
        <v>3079</v>
      </c>
      <c r="B118" s="140" t="s">
        <v>8523</v>
      </c>
      <c r="C118" s="140" t="s">
        <v>8524</v>
      </c>
      <c r="D118" s="140" t="s">
        <v>8516</v>
      </c>
      <c r="E118" s="140" t="s">
        <v>22415</v>
      </c>
      <c r="F118" s="140" t="s">
        <v>8525</v>
      </c>
      <c r="G118" s="140" t="s">
        <v>8526</v>
      </c>
      <c r="H118" s="140">
        <v>27.155799999999999</v>
      </c>
      <c r="I118" s="140">
        <v>77.960899999999995</v>
      </c>
      <c r="J118" s="140">
        <v>551</v>
      </c>
      <c r="K118" s="140">
        <v>5.5</v>
      </c>
      <c r="L118" s="140">
        <f>COUNTIFS(ArCompl!$C$2:$C$5652,ArCompl!$C3610,ArCompl!$D$2:$D$5652,ArCompl!$D3610)</f>
        <v>1</v>
      </c>
      <c r="M118" s="141">
        <f>IF(ISNA(MATCH($F118,'Liste noire'!C:C,0)),0,1)</f>
        <v>0</v>
      </c>
    </row>
    <row r="119" spans="1:13" x14ac:dyDescent="0.25">
      <c r="A119" s="142">
        <v>3658</v>
      </c>
      <c r="B119" s="143" t="s">
        <v>17318</v>
      </c>
      <c r="C119" s="143" t="s">
        <v>17319</v>
      </c>
      <c r="D119" s="143" t="s">
        <v>16702</v>
      </c>
      <c r="E119" s="143" t="s">
        <v>22496</v>
      </c>
      <c r="F119" s="143" t="s">
        <v>17320</v>
      </c>
      <c r="G119" s="143" t="s">
        <v>17321</v>
      </c>
      <c r="H119" s="143">
        <v>33.369900000000001</v>
      </c>
      <c r="I119" s="143">
        <v>-81.964500000000001</v>
      </c>
      <c r="J119" s="143">
        <v>144</v>
      </c>
      <c r="K119" s="143">
        <v>-5</v>
      </c>
      <c r="L119" s="143">
        <f>COUNTIFS(ArCompl!$C$2:$C$5652,ArCompl!$C2044,ArCompl!$D$2:$D$5652,ArCompl!$D2044)</f>
        <v>1</v>
      </c>
      <c r="M119" s="144">
        <f>IF(ISNA(MATCH($F119,'Liste noire'!C:C,0)),0,1)</f>
        <v>0</v>
      </c>
    </row>
    <row r="120" spans="1:13" x14ac:dyDescent="0.25">
      <c r="A120" s="139">
        <v>4305</v>
      </c>
      <c r="B120" s="140" t="s">
        <v>12919</v>
      </c>
      <c r="C120" s="140" t="s">
        <v>12920</v>
      </c>
      <c r="D120" s="140" t="s">
        <v>12916</v>
      </c>
      <c r="E120" s="140" t="s">
        <v>12916</v>
      </c>
      <c r="F120" s="140" t="s">
        <v>12921</v>
      </c>
      <c r="G120" s="140" t="s">
        <v>12922</v>
      </c>
      <c r="H120" s="140">
        <v>-25.454519999999999</v>
      </c>
      <c r="I120" s="140">
        <v>-54.842680000000001</v>
      </c>
      <c r="J120" s="140">
        <v>846</v>
      </c>
      <c r="K120" s="140">
        <v>-4</v>
      </c>
      <c r="L120" s="140">
        <f>COUNTIFS(ArCompl!$C$2:$C$5652,ArCompl!$C4706,ArCompl!$D$2:$D$5652,ArCompl!$D4706)</f>
        <v>1</v>
      </c>
      <c r="M120" s="141">
        <f>IF(ISNA(MATCH($F120,'Liste noire'!C:C,0)),0,1)</f>
        <v>0</v>
      </c>
    </row>
    <row r="121" spans="1:13" x14ac:dyDescent="0.25">
      <c r="A121" s="142">
        <v>1785</v>
      </c>
      <c r="B121" s="143" t="s">
        <v>11209</v>
      </c>
      <c r="C121" s="143" t="s">
        <v>11210</v>
      </c>
      <c r="D121" s="143" t="s">
        <v>11206</v>
      </c>
      <c r="E121" s="143" t="s">
        <v>22439</v>
      </c>
      <c r="F121" s="143" t="s">
        <v>11211</v>
      </c>
      <c r="G121" s="143" t="s">
        <v>11212</v>
      </c>
      <c r="H121" s="143">
        <v>21.7056</v>
      </c>
      <c r="I121" s="143">
        <v>-102.318</v>
      </c>
      <c r="J121" s="143">
        <v>6112</v>
      </c>
      <c r="K121" s="143">
        <v>-6</v>
      </c>
      <c r="L121" s="143">
        <f>COUNTIFS(ArCompl!$C$2:$C$5652,ArCompl!$C4308,ArCompl!$D$2:$D$5652,ArCompl!$D4308)</f>
        <v>1</v>
      </c>
      <c r="M121" s="144">
        <f>IF(ISNA(MATCH($F121,'Liste noire'!C:C,0)),0,1)</f>
        <v>0</v>
      </c>
    </row>
    <row r="122" spans="1:13" x14ac:dyDescent="0.25">
      <c r="A122" s="139">
        <v>2818</v>
      </c>
      <c r="B122" s="140" t="s">
        <v>21974</v>
      </c>
      <c r="C122" s="140" t="s">
        <v>21975</v>
      </c>
      <c r="D122" s="140" t="s">
        <v>21976</v>
      </c>
      <c r="E122" s="140" t="s">
        <v>21976</v>
      </c>
      <c r="F122" s="140" t="s">
        <v>21977</v>
      </c>
      <c r="G122" s="140" t="s">
        <v>21978</v>
      </c>
      <c r="H122" s="140">
        <v>9.5533750000000008</v>
      </c>
      <c r="I122" s="140">
        <v>-69.237870000000001</v>
      </c>
      <c r="J122" s="140">
        <v>640</v>
      </c>
      <c r="K122" s="140">
        <v>-4</v>
      </c>
      <c r="L122" s="140">
        <f>COUNTIFS(ArCompl!$C$2:$C$5652,ArCompl!$C5566,ArCompl!$D$2:$D$5652,ArCompl!$D5566)</f>
        <v>1</v>
      </c>
      <c r="M122" s="141">
        <f>IF(ISNA(MATCH($F122,'Liste noire'!C:C,0)),0,1)</f>
        <v>0</v>
      </c>
    </row>
    <row r="123" spans="1:13" x14ac:dyDescent="0.25">
      <c r="A123" s="142">
        <v>3130</v>
      </c>
      <c r="B123" s="143" t="s">
        <v>8519</v>
      </c>
      <c r="C123" s="143" t="s">
        <v>8520</v>
      </c>
      <c r="D123" s="143" t="s">
        <v>8516</v>
      </c>
      <c r="E123" s="143" t="s">
        <v>22415</v>
      </c>
      <c r="F123" s="143" t="s">
        <v>8521</v>
      </c>
      <c r="G123" s="143" t="s">
        <v>8522</v>
      </c>
      <c r="H123" s="143">
        <v>10.823700000000001</v>
      </c>
      <c r="I123" s="143">
        <v>72.176000000000002</v>
      </c>
      <c r="J123" s="143">
        <v>14</v>
      </c>
      <c r="K123" s="143">
        <v>5.5</v>
      </c>
      <c r="L123" s="143">
        <f>COUNTIFS(ArCompl!$C$2:$C$5652,ArCompl!$C3609,ArCompl!$D$2:$D$5652,ArCompl!$D3609)</f>
        <v>2</v>
      </c>
      <c r="M123" s="144">
        <f>IF(ISNA(MATCH($F123,'Liste noire'!C:C,0)),0,1)</f>
        <v>0</v>
      </c>
    </row>
    <row r="124" spans="1:13" x14ac:dyDescent="0.25">
      <c r="A124" s="139">
        <v>791</v>
      </c>
      <c r="B124" s="140" t="s">
        <v>14575</v>
      </c>
      <c r="C124" s="140" t="s">
        <v>14576</v>
      </c>
      <c r="D124" s="140" t="s">
        <v>14577</v>
      </c>
      <c r="E124" s="140" t="s">
        <v>22476</v>
      </c>
      <c r="F124" s="140" t="s">
        <v>14578</v>
      </c>
      <c r="G124" s="140" t="s">
        <v>14579</v>
      </c>
      <c r="H124" s="140">
        <v>-29.2818</v>
      </c>
      <c r="I124" s="140">
        <v>18.8139</v>
      </c>
      <c r="J124" s="140">
        <v>2648</v>
      </c>
      <c r="K124" s="140">
        <v>2</v>
      </c>
      <c r="L124" s="140">
        <f>COUNTIFS(ArCompl!$C$2:$C$5652,ArCompl!$C18,ArCompl!$D$2:$D$5652,ArCompl!$D18)</f>
        <v>3</v>
      </c>
      <c r="M124" s="141">
        <f>IF(ISNA(MATCH($F124,'Liste noire'!C:C,0)),0,1)</f>
        <v>0</v>
      </c>
    </row>
    <row r="125" spans="1:13" x14ac:dyDescent="0.25">
      <c r="A125" s="142">
        <v>2059</v>
      </c>
      <c r="B125" s="143" t="s">
        <v>14183</v>
      </c>
      <c r="C125" s="143" t="s">
        <v>14184</v>
      </c>
      <c r="D125" s="143" t="s">
        <v>14185</v>
      </c>
      <c r="E125" s="143" t="s">
        <v>22468</v>
      </c>
      <c r="F125" s="143" t="s">
        <v>14186</v>
      </c>
      <c r="G125" s="143" t="s">
        <v>14187</v>
      </c>
      <c r="H125" s="143">
        <v>18.240400000000001</v>
      </c>
      <c r="I125" s="143">
        <v>42.656599999999997</v>
      </c>
      <c r="J125" s="143">
        <v>6858</v>
      </c>
      <c r="K125" s="143">
        <v>3</v>
      </c>
      <c r="L125" s="143">
        <f>COUNTIFS(ArCompl!$C$2:$C$5652,ArCompl!$C218,ArCompl!$D$2:$D$5652,ArCompl!$D218)</f>
        <v>1</v>
      </c>
      <c r="M125" s="144">
        <f>IF(ISNA(MATCH($F125,'Liste noire'!C:C,0)),0,1)</f>
        <v>0</v>
      </c>
    </row>
    <row r="126" spans="1:13" x14ac:dyDescent="0.25">
      <c r="A126" s="139">
        <v>5889</v>
      </c>
      <c r="B126" s="140" t="s">
        <v>7363</v>
      </c>
      <c r="C126" s="140" t="s">
        <v>7364</v>
      </c>
      <c r="D126" s="140" t="s">
        <v>7365</v>
      </c>
      <c r="E126" s="140" t="s">
        <v>22402</v>
      </c>
      <c r="F126" s="140" t="s">
        <v>7366</v>
      </c>
      <c r="G126" s="140" t="s">
        <v>7367</v>
      </c>
      <c r="H126" s="140">
        <v>-14.428100000000001</v>
      </c>
      <c r="I126" s="140">
        <v>-146.25700000000001</v>
      </c>
      <c r="J126" s="140">
        <v>11</v>
      </c>
      <c r="K126" s="140">
        <v>-10</v>
      </c>
      <c r="L126" s="140">
        <f>COUNTIFS(ArCompl!$C$2:$C$5652,ArCompl!$C4819,ArCompl!$D$2:$D$5652,ArCompl!$D4819)</f>
        <v>4</v>
      </c>
      <c r="M126" s="141">
        <f>IF(ISNA(MATCH($F126,'Liste noire'!C:C,0)),0,1)</f>
        <v>0</v>
      </c>
    </row>
    <row r="127" spans="1:13" x14ac:dyDescent="0.25">
      <c r="A127" s="142">
        <v>5716</v>
      </c>
      <c r="B127" s="143" t="s">
        <v>16934</v>
      </c>
      <c r="C127" s="143" t="s">
        <v>7955</v>
      </c>
      <c r="D127" s="143" t="s">
        <v>16702</v>
      </c>
      <c r="E127" s="143" t="s">
        <v>22496</v>
      </c>
      <c r="F127" s="143" t="s">
        <v>16935</v>
      </c>
      <c r="G127" s="143" t="s">
        <v>16936</v>
      </c>
      <c r="H127" s="143">
        <v>33.948599999999999</v>
      </c>
      <c r="I127" s="143">
        <v>-83.326300000000003</v>
      </c>
      <c r="J127" s="143">
        <v>808</v>
      </c>
      <c r="K127" s="143">
        <v>-5</v>
      </c>
      <c r="L127" s="143">
        <f>COUNTIFS(ArCompl!$C$2:$C$5652,ArCompl!$C1944,ArCompl!$D$2:$D$5652,ArCompl!$D1944)</f>
        <v>1</v>
      </c>
      <c r="M127" s="144">
        <f>IF(ISNA(MATCH($F127,'Liste noire'!C:C,0)),0,1)</f>
        <v>0</v>
      </c>
    </row>
    <row r="128" spans="1:13" x14ac:dyDescent="0.25">
      <c r="A128" s="139">
        <v>1517</v>
      </c>
      <c r="B128" s="140" t="s">
        <v>9644</v>
      </c>
      <c r="C128" s="140" t="s">
        <v>9645</v>
      </c>
      <c r="D128" s="140" t="s">
        <v>9641</v>
      </c>
      <c r="E128" s="140" t="s">
        <v>22421</v>
      </c>
      <c r="F128" s="140" t="s">
        <v>9646</v>
      </c>
      <c r="G128" s="140" t="s">
        <v>9647</v>
      </c>
      <c r="H128" s="140">
        <v>40.632100000000001</v>
      </c>
      <c r="I128" s="140">
        <v>8.2907700000000002</v>
      </c>
      <c r="J128" s="140">
        <v>87</v>
      </c>
      <c r="K128" s="140">
        <v>1</v>
      </c>
      <c r="L128" s="140">
        <f>COUNTIFS(ArCompl!$C$2:$C$5652,ArCompl!$C3907,ArCompl!$D$2:$D$5652,ArCompl!$D3907)</f>
        <v>1</v>
      </c>
      <c r="M128" s="141">
        <f>IF(ISNA(MATCH($F128,'Liste noire'!C:C,0)),0,1)</f>
        <v>0</v>
      </c>
    </row>
    <row r="129" spans="1:13" x14ac:dyDescent="0.25">
      <c r="A129" s="142">
        <v>11073</v>
      </c>
      <c r="B129" s="143" t="s">
        <v>21473</v>
      </c>
      <c r="C129" s="143" t="s">
        <v>21474</v>
      </c>
      <c r="D129" s="143" t="s">
        <v>16702</v>
      </c>
      <c r="E129" s="143" t="s">
        <v>22496</v>
      </c>
      <c r="F129" s="143" t="s">
        <v>21475</v>
      </c>
      <c r="G129" s="143" t="s">
        <v>21476</v>
      </c>
      <c r="H129" s="143">
        <v>41.241300000000003</v>
      </c>
      <c r="I129" s="143">
        <v>-96.593999999999994</v>
      </c>
      <c r="J129" s="143">
        <v>1224</v>
      </c>
      <c r="K129" s="143">
        <v>-5</v>
      </c>
      <c r="L129" s="143">
        <f>COUNTIFS(ArCompl!$C$2:$C$5652,ArCompl!$C3137,ArCompl!$D$2:$D$5652,ArCompl!$D3137)</f>
        <v>1</v>
      </c>
      <c r="M129" s="144">
        <f>IF(ISNA(MATCH($F129,'Liste noire'!C:C,0)),0,1)</f>
        <v>0</v>
      </c>
    </row>
    <row r="130" spans="1:13" x14ac:dyDescent="0.25">
      <c r="A130" s="139">
        <v>5831</v>
      </c>
      <c r="B130" s="140" t="s">
        <v>8371</v>
      </c>
      <c r="C130" s="140" t="s">
        <v>8372</v>
      </c>
      <c r="D130" s="140" t="s">
        <v>8373</v>
      </c>
      <c r="E130" s="140" t="s">
        <v>8373</v>
      </c>
      <c r="F130" s="140" t="s">
        <v>8374</v>
      </c>
      <c r="G130" s="140" t="s">
        <v>8375</v>
      </c>
      <c r="H130" s="140">
        <v>15.472200000000001</v>
      </c>
      <c r="I130" s="140">
        <v>-84.352199999999996</v>
      </c>
      <c r="J130" s="140">
        <v>249</v>
      </c>
      <c r="K130" s="140">
        <v>-6</v>
      </c>
      <c r="L130" s="140">
        <f>COUNTIFS(ArCompl!$C$2:$C$5652,ArCompl!$C3545,ArCompl!$D$2:$D$5652,ArCompl!$D3545)</f>
        <v>1</v>
      </c>
      <c r="M130" s="141">
        <f>IF(ISNA(MATCH($F130,'Liste noire'!C:C,0)),0,1)</f>
        <v>0</v>
      </c>
    </row>
    <row r="131" spans="1:13" x14ac:dyDescent="0.25">
      <c r="A131" s="142">
        <v>1078</v>
      </c>
      <c r="B131" s="143" t="s">
        <v>11600</v>
      </c>
      <c r="C131" s="143" t="s">
        <v>11601</v>
      </c>
      <c r="D131" s="143" t="s">
        <v>11597</v>
      </c>
      <c r="E131" s="143" t="s">
        <v>22445</v>
      </c>
      <c r="F131" s="143" t="s">
        <v>11602</v>
      </c>
      <c r="G131" s="143" t="s">
        <v>11603</v>
      </c>
      <c r="H131" s="143">
        <v>35.177100000000003</v>
      </c>
      <c r="I131" s="143">
        <v>-3.8395199999999998</v>
      </c>
      <c r="J131" s="143">
        <v>95</v>
      </c>
      <c r="K131" s="143">
        <v>0</v>
      </c>
      <c r="L131" s="143">
        <f>COUNTIFS(ArCompl!$C$2:$C$5652,ArCompl!$C4277,ArCompl!$D$2:$D$5652,ArCompl!$D4277)</f>
        <v>1</v>
      </c>
      <c r="M131" s="144">
        <f>IF(ISNA(MATCH($F131,'Liste noire'!C:C,0)),0,1)</f>
        <v>0</v>
      </c>
    </row>
    <row r="132" spans="1:13" x14ac:dyDescent="0.25">
      <c r="A132" s="139">
        <v>7067</v>
      </c>
      <c r="B132" s="140" t="s">
        <v>16806</v>
      </c>
      <c r="C132" s="140" t="s">
        <v>16807</v>
      </c>
      <c r="D132" s="140" t="s">
        <v>16702</v>
      </c>
      <c r="E132" s="140" t="s">
        <v>22496</v>
      </c>
      <c r="F132" s="140" t="s">
        <v>16808</v>
      </c>
      <c r="G132" s="140" t="s">
        <v>16809</v>
      </c>
      <c r="H132" s="140">
        <v>42.053199999999997</v>
      </c>
      <c r="I132" s="140">
        <v>-102.804</v>
      </c>
      <c r="J132" s="140">
        <v>3931</v>
      </c>
      <c r="K132" s="140">
        <v>-7</v>
      </c>
      <c r="L132" s="140">
        <f>COUNTIFS(ArCompl!$C$2:$C$5652,ArCompl!$C1910,ArCompl!$D$2:$D$5652,ArCompl!$D1910)</f>
        <v>1</v>
      </c>
      <c r="M132" s="141">
        <f>IF(ISNA(MATCH($F132,'Liste noire'!C:C,0)),0,1)</f>
        <v>0</v>
      </c>
    </row>
    <row r="133" spans="1:13" x14ac:dyDescent="0.25">
      <c r="A133" s="142">
        <v>8515</v>
      </c>
      <c r="B133" s="143" t="s">
        <v>16723</v>
      </c>
      <c r="C133" s="143" t="s">
        <v>16724</v>
      </c>
      <c r="D133" s="143" t="s">
        <v>16702</v>
      </c>
      <c r="E133" s="143" t="s">
        <v>22496</v>
      </c>
      <c r="F133" s="143" t="s">
        <v>16725</v>
      </c>
      <c r="G133" s="143" t="s">
        <v>16726</v>
      </c>
      <c r="H133" s="143">
        <v>33.6494</v>
      </c>
      <c r="I133" s="143">
        <v>-81.685000000000002</v>
      </c>
      <c r="J133" s="143">
        <v>528</v>
      </c>
      <c r="K133" s="143">
        <v>-5</v>
      </c>
      <c r="L133" s="143">
        <f>COUNTIFS(ArCompl!$C$2:$C$5652,ArCompl!$C1887,ArCompl!$D$2:$D$5652,ArCompl!$D1887)</f>
        <v>1</v>
      </c>
      <c r="M133" s="144">
        <f>IF(ISNA(MATCH($F133,'Liste noire'!C:C,0)),0,1)</f>
        <v>0</v>
      </c>
    </row>
    <row r="134" spans="1:13" x14ac:dyDescent="0.25">
      <c r="A134" s="139">
        <v>7220</v>
      </c>
      <c r="B134" s="140" t="s">
        <v>21481</v>
      </c>
      <c r="C134" s="140" t="s">
        <v>21482</v>
      </c>
      <c r="D134" s="140" t="s">
        <v>16702</v>
      </c>
      <c r="E134" s="140" t="s">
        <v>22496</v>
      </c>
      <c r="F134" s="140" t="s">
        <v>21483</v>
      </c>
      <c r="G134" s="140" t="s">
        <v>21484</v>
      </c>
      <c r="H134" s="140">
        <v>70.638000000000005</v>
      </c>
      <c r="I134" s="140">
        <v>-159.995</v>
      </c>
      <c r="J134" s="140">
        <v>41</v>
      </c>
      <c r="K134" s="140">
        <v>-9</v>
      </c>
      <c r="L134" s="140">
        <f>COUNTIFS(ArCompl!$C$2:$C$5652,ArCompl!$C3139,ArCompl!$D$2:$D$5652,ArCompl!$D3139)</f>
        <v>1</v>
      </c>
      <c r="M134" s="141">
        <f>IF(ISNA(MATCH($F134,'Liste noire'!C:C,0)),0,1)</f>
        <v>0</v>
      </c>
    </row>
    <row r="135" spans="1:13" x14ac:dyDescent="0.25">
      <c r="A135" s="142">
        <v>11198</v>
      </c>
      <c r="B135" s="143" t="s">
        <v>2088</v>
      </c>
      <c r="C135" s="143" t="s">
        <v>2089</v>
      </c>
      <c r="D135" s="143" t="s">
        <v>2057</v>
      </c>
      <c r="E135" s="143" t="s">
        <v>22368</v>
      </c>
      <c r="F135" s="143" t="s">
        <v>2090</v>
      </c>
      <c r="G135" s="143" t="s">
        <v>2091</v>
      </c>
      <c r="H135" s="143">
        <v>-10.25028</v>
      </c>
      <c r="I135" s="143">
        <v>-59.383890000000001</v>
      </c>
      <c r="J135" s="143">
        <v>623</v>
      </c>
      <c r="K135" s="143">
        <v>-4</v>
      </c>
      <c r="L135" s="143">
        <f>COUNTIFS(ArCompl!$C$2:$C$5652,ArCompl!$C713,ArCompl!$D$2:$D$5652,ArCompl!$D713)</f>
        <v>1</v>
      </c>
      <c r="M135" s="144">
        <f>IF(ISNA(MATCH($F135,'Liste noire'!C:C,0)),0,1)</f>
        <v>0</v>
      </c>
    </row>
    <row r="136" spans="1:13" x14ac:dyDescent="0.25">
      <c r="A136" s="139">
        <v>7593</v>
      </c>
      <c r="B136" s="140" t="s">
        <v>10444</v>
      </c>
      <c r="C136" s="140" t="s">
        <v>10445</v>
      </c>
      <c r="D136" s="140" t="s">
        <v>10437</v>
      </c>
      <c r="E136" s="140" t="s">
        <v>10437</v>
      </c>
      <c r="F136" s="140" t="s">
        <v>10446</v>
      </c>
      <c r="G136" s="140" t="s">
        <v>10447</v>
      </c>
      <c r="H136" s="140">
        <v>-2.6161099999999999</v>
      </c>
      <c r="I136" s="140">
        <v>176.803</v>
      </c>
      <c r="J136" s="140">
        <v>0</v>
      </c>
      <c r="K136" s="140">
        <v>12</v>
      </c>
      <c r="L136" s="140">
        <f>COUNTIFS(ArCompl!$C$2:$C$5652,ArCompl!$C4111,ArCompl!$D$2:$D$5652,ArCompl!$D4111)</f>
        <v>1</v>
      </c>
      <c r="M136" s="141">
        <f>IF(ISNA(MATCH($F136,'Liste noire'!C:C,0)),0,1)</f>
        <v>0</v>
      </c>
    </row>
    <row r="137" spans="1:13" x14ac:dyDescent="0.25">
      <c r="A137" s="142">
        <v>1958</v>
      </c>
      <c r="B137" s="143" t="s">
        <v>5924</v>
      </c>
      <c r="C137" s="143" t="s">
        <v>5925</v>
      </c>
      <c r="D137" s="143" t="s">
        <v>5926</v>
      </c>
      <c r="E137" s="143" t="s">
        <v>22382</v>
      </c>
      <c r="F137" s="143" t="s">
        <v>5927</v>
      </c>
      <c r="G137" s="143" t="s">
        <v>5928</v>
      </c>
      <c r="H137" s="143">
        <v>-18.8309</v>
      </c>
      <c r="I137" s="143">
        <v>-159.76400000000001</v>
      </c>
      <c r="J137" s="143">
        <v>14</v>
      </c>
      <c r="K137" s="143">
        <v>-10</v>
      </c>
      <c r="L137" s="143">
        <f>COUNTIFS(ArCompl!$C$2:$C$5652,ArCompl!$C1647,ArCompl!$D$2:$D$5652,ArCompl!$D1647)</f>
        <v>1</v>
      </c>
      <c r="M137" s="144">
        <f>IF(ISNA(MATCH($F137,'Liste noire'!C:C,0)),0,1)</f>
        <v>0</v>
      </c>
    </row>
    <row r="138" spans="1:13" x14ac:dyDescent="0.25">
      <c r="A138" s="139">
        <v>5861</v>
      </c>
      <c r="B138" s="140" t="s">
        <v>5929</v>
      </c>
      <c r="C138" s="140" t="s">
        <v>5930</v>
      </c>
      <c r="D138" s="140" t="s">
        <v>5926</v>
      </c>
      <c r="E138" s="140" t="s">
        <v>22382</v>
      </c>
      <c r="F138" s="140" t="s">
        <v>5931</v>
      </c>
      <c r="G138" s="140" t="s">
        <v>5932</v>
      </c>
      <c r="H138" s="140">
        <v>-19.9678</v>
      </c>
      <c r="I138" s="140">
        <v>-158.119</v>
      </c>
      <c r="J138" s="140">
        <v>36</v>
      </c>
      <c r="K138" s="140">
        <v>-10</v>
      </c>
      <c r="L138" s="140">
        <f>COUNTIFS(ArCompl!$C$2:$C$5652,ArCompl!$C1648,ArCompl!$D$2:$D$5652,ArCompl!$D1648)</f>
        <v>1</v>
      </c>
      <c r="M138" s="141">
        <f>IF(ISNA(MATCH($F138,'Liste noire'!C:C,0)),0,1)</f>
        <v>0</v>
      </c>
    </row>
    <row r="139" spans="1:13" x14ac:dyDescent="0.25">
      <c r="A139" s="142">
        <v>7991</v>
      </c>
      <c r="B139" s="143" t="s">
        <v>18957</v>
      </c>
      <c r="C139" s="143" t="s">
        <v>18958</v>
      </c>
      <c r="D139" s="143" t="s">
        <v>16702</v>
      </c>
      <c r="E139" s="143" t="s">
        <v>22496</v>
      </c>
      <c r="F139" s="143" t="s">
        <v>18959</v>
      </c>
      <c r="G139" s="143" t="s">
        <v>18960</v>
      </c>
      <c r="H139" s="143">
        <v>38.095999999999997</v>
      </c>
      <c r="I139" s="143">
        <v>-92.549499999999995</v>
      </c>
      <c r="J139" s="143">
        <v>869</v>
      </c>
      <c r="K139" s="143">
        <v>-6</v>
      </c>
      <c r="L139" s="143">
        <f>COUNTIFS(ArCompl!$C$2:$C$5652,ArCompl!$C2474,ArCompl!$D$2:$D$5652,ArCompl!$D2474)</f>
        <v>1</v>
      </c>
      <c r="M139" s="144">
        <f>IF(ISNA(MATCH($F139,'Liste noire'!C:C,0)),0,1)</f>
        <v>0</v>
      </c>
    </row>
    <row r="140" spans="1:13" x14ac:dyDescent="0.25">
      <c r="A140" s="139">
        <v>1324</v>
      </c>
      <c r="B140" s="140" t="s">
        <v>6892</v>
      </c>
      <c r="C140" s="140" t="s">
        <v>6893</v>
      </c>
      <c r="D140" s="140" t="s">
        <v>6885</v>
      </c>
      <c r="E140" s="140" t="s">
        <v>6885</v>
      </c>
      <c r="F140" s="140" t="s">
        <v>6894</v>
      </c>
      <c r="G140" s="140" t="s">
        <v>6895</v>
      </c>
      <c r="H140" s="140">
        <v>41.9236</v>
      </c>
      <c r="I140" s="140">
        <v>8.8029200000000003</v>
      </c>
      <c r="J140" s="140">
        <v>18</v>
      </c>
      <c r="K140" s="140">
        <v>1</v>
      </c>
      <c r="L140" s="140">
        <f>COUNTIFS(ArCompl!$C$2:$C$5652,ArCompl!$C3293,ArCompl!$D$2:$D$5652,ArCompl!$D3293)</f>
        <v>1</v>
      </c>
      <c r="M140" s="141">
        <f>IF(ISNA(MATCH($F140,'Liste noire'!C:C,0)),0,1)</f>
        <v>0</v>
      </c>
    </row>
    <row r="141" spans="1:13" x14ac:dyDescent="0.25">
      <c r="A141" s="142">
        <v>5925</v>
      </c>
      <c r="B141" s="143" t="s">
        <v>14192</v>
      </c>
      <c r="C141" s="143" t="s">
        <v>14193</v>
      </c>
      <c r="D141" s="143" t="s">
        <v>14185</v>
      </c>
      <c r="E141" s="143" t="s">
        <v>22468</v>
      </c>
      <c r="F141" s="143" t="s">
        <v>14194</v>
      </c>
      <c r="G141" s="143" t="s">
        <v>14195</v>
      </c>
      <c r="H141" s="143">
        <v>29.7851</v>
      </c>
      <c r="I141" s="143">
        <v>40.1</v>
      </c>
      <c r="J141" s="143">
        <v>2261</v>
      </c>
      <c r="K141" s="143">
        <v>3</v>
      </c>
      <c r="L141" s="143">
        <f>COUNTIFS(ArCompl!$C$2:$C$5652,ArCompl!$C220,ArCompl!$D$2:$D$5652,ArCompl!$D220)</f>
        <v>1</v>
      </c>
      <c r="M141" s="144">
        <f>IF(ISNA(MATCH($F141,'Liste noire'!C:C,0)),0,1)</f>
        <v>0</v>
      </c>
    </row>
    <row r="142" spans="1:13" x14ac:dyDescent="0.25">
      <c r="A142" s="139">
        <v>5799</v>
      </c>
      <c r="B142" s="140" t="s">
        <v>15876</v>
      </c>
      <c r="C142" s="140" t="s">
        <v>15877</v>
      </c>
      <c r="D142" s="140" t="s">
        <v>15862</v>
      </c>
      <c r="E142" s="140" t="s">
        <v>22490</v>
      </c>
      <c r="F142" s="140" t="s">
        <v>15878</v>
      </c>
      <c r="G142" s="140" t="s">
        <v>15879</v>
      </c>
      <c r="H142" s="140">
        <v>39.654539999999997</v>
      </c>
      <c r="I142" s="140">
        <v>43.025979999999997</v>
      </c>
      <c r="J142" s="140">
        <v>5462</v>
      </c>
      <c r="K142" s="140">
        <v>3</v>
      </c>
      <c r="L142" s="140">
        <f>COUNTIFS(ArCompl!$C$2:$C$5652,ArCompl!$C5443,ArCompl!$D$2:$D$5652,ArCompl!$D5443)</f>
        <v>1</v>
      </c>
      <c r="M142" s="141">
        <f>IF(ISNA(MATCH($F142,'Liste noire'!C:C,0)),0,1)</f>
        <v>0</v>
      </c>
    </row>
    <row r="143" spans="1:13" x14ac:dyDescent="0.25">
      <c r="A143" s="142">
        <v>3039</v>
      </c>
      <c r="B143" s="143" t="s">
        <v>8531</v>
      </c>
      <c r="C143" s="143" t="s">
        <v>8532</v>
      </c>
      <c r="D143" s="143" t="s">
        <v>8516</v>
      </c>
      <c r="E143" s="143" t="s">
        <v>22415</v>
      </c>
      <c r="F143" s="143" t="s">
        <v>8533</v>
      </c>
      <c r="G143" s="143" t="s">
        <v>8534</v>
      </c>
      <c r="H143" s="143">
        <v>23.840599999999998</v>
      </c>
      <c r="I143" s="143">
        <v>92.619699999999995</v>
      </c>
      <c r="J143" s="143">
        <v>1398</v>
      </c>
      <c r="K143" s="143">
        <v>5.5</v>
      </c>
      <c r="L143" s="143">
        <f>COUNTIFS(ArCompl!$C$2:$C$5652,ArCompl!$C3612,ArCompl!$D$2:$D$5652,ArCompl!$D3612)</f>
        <v>1</v>
      </c>
      <c r="M143" s="144">
        <f>IF(ISNA(MATCH($F143,'Liste noire'!C:C,0)),0,1)</f>
        <v>0</v>
      </c>
    </row>
    <row r="144" spans="1:13" x14ac:dyDescent="0.25">
      <c r="A144" s="139">
        <v>914</v>
      </c>
      <c r="B144" s="140" t="s">
        <v>5739</v>
      </c>
      <c r="C144" s="140" t="s">
        <v>5740</v>
      </c>
      <c r="D144" s="140" t="s">
        <v>5741</v>
      </c>
      <c r="E144" s="140" t="s">
        <v>22381</v>
      </c>
      <c r="F144" s="140" t="s">
        <v>5742</v>
      </c>
      <c r="G144" s="140" t="s">
        <v>5743</v>
      </c>
      <c r="H144" s="140">
        <v>-12.1317</v>
      </c>
      <c r="I144" s="140">
        <v>44.430300000000003</v>
      </c>
      <c r="J144" s="140">
        <v>62</v>
      </c>
      <c r="K144" s="140">
        <v>3</v>
      </c>
      <c r="L144" s="140">
        <f>COUNTIFS(ArCompl!$C$2:$C$5652,ArCompl!$C1601,ArCompl!$D$2:$D$5652,ArCompl!$D1601)</f>
        <v>1</v>
      </c>
      <c r="M144" s="141">
        <f>IF(ISNA(MATCH($F144,'Liste noire'!C:C,0)),0,1)</f>
        <v>0</v>
      </c>
    </row>
    <row r="145" spans="1:13" x14ac:dyDescent="0.25">
      <c r="A145" s="142">
        <v>730</v>
      </c>
      <c r="B145" s="143" t="s">
        <v>15201</v>
      </c>
      <c r="C145" s="143" t="s">
        <v>15202</v>
      </c>
      <c r="D145" s="143" t="s">
        <v>15198</v>
      </c>
      <c r="E145" s="143" t="s">
        <v>22481</v>
      </c>
      <c r="F145" s="143" t="s">
        <v>15203</v>
      </c>
      <c r="G145" s="143" t="s">
        <v>15204</v>
      </c>
      <c r="H145" s="143">
        <v>65.590299999999999</v>
      </c>
      <c r="I145" s="143">
        <v>19.2819</v>
      </c>
      <c r="J145" s="143">
        <v>1245</v>
      </c>
      <c r="K145" s="143">
        <v>1</v>
      </c>
      <c r="L145" s="143">
        <f>COUNTIFS(ArCompl!$C$2:$C$5652,ArCompl!$C5252,ArCompl!$D$2:$D$5652,ArCompl!$D5252)</f>
        <v>2</v>
      </c>
      <c r="M145" s="144">
        <f>IF(ISNA(MATCH($F145,'Liste noire'!C:C,0)),0,1)</f>
        <v>0</v>
      </c>
    </row>
    <row r="146" spans="1:13" x14ac:dyDescent="0.25">
      <c r="A146" s="139">
        <v>2522</v>
      </c>
      <c r="B146" s="140" t="s">
        <v>2064</v>
      </c>
      <c r="C146" s="140" t="s">
        <v>2065</v>
      </c>
      <c r="D146" s="140" t="s">
        <v>2057</v>
      </c>
      <c r="E146" s="140" t="s">
        <v>22368</v>
      </c>
      <c r="F146" s="140" t="s">
        <v>2066</v>
      </c>
      <c r="G146" s="140" t="s">
        <v>2067</v>
      </c>
      <c r="H146" s="140">
        <v>-10.984</v>
      </c>
      <c r="I146" s="140">
        <v>-37.070300000000003</v>
      </c>
      <c r="J146" s="140">
        <v>23</v>
      </c>
      <c r="K146" s="140">
        <v>-3</v>
      </c>
      <c r="L146" s="140">
        <f>COUNTIFS(ArCompl!$C$2:$C$5652,ArCompl!$C707,ArCompl!$D$2:$D$5652,ArCompl!$D707)</f>
        <v>1</v>
      </c>
      <c r="M146" s="141">
        <f>IF(ISNA(MATCH($F146,'Liste noire'!C:C,0)),0,1)</f>
        <v>0</v>
      </c>
    </row>
    <row r="147" spans="1:13" x14ac:dyDescent="0.25">
      <c r="A147" s="142">
        <v>282</v>
      </c>
      <c r="B147" s="143" t="s">
        <v>12210</v>
      </c>
      <c r="C147" s="143" t="s">
        <v>12211</v>
      </c>
      <c r="D147" s="143" t="s">
        <v>12212</v>
      </c>
      <c r="E147" s="143" t="s">
        <v>12212</v>
      </c>
      <c r="F147" s="143" t="s">
        <v>12213</v>
      </c>
      <c r="G147" s="143" t="s">
        <v>12214</v>
      </c>
      <c r="H147" s="143">
        <v>16.966000000000001</v>
      </c>
      <c r="I147" s="143">
        <v>8.0001099999999994</v>
      </c>
      <c r="J147" s="143">
        <v>1657</v>
      </c>
      <c r="K147" s="143">
        <v>1</v>
      </c>
      <c r="L147" s="143">
        <f>COUNTIFS(ArCompl!$C$2:$C$5652,ArCompl!$C4470,ArCompl!$D$2:$D$5652,ArCompl!$D4470)</f>
        <v>1</v>
      </c>
      <c r="M147" s="144">
        <f>IF(ISNA(MATCH($F147,'Liste noire'!C:C,0)),0,1)</f>
        <v>0</v>
      </c>
    </row>
    <row r="148" spans="1:13" x14ac:dyDescent="0.25">
      <c r="A148" s="139">
        <v>6362</v>
      </c>
      <c r="B148" s="140" t="s">
        <v>4762</v>
      </c>
      <c r="C148" s="140" t="s">
        <v>4763</v>
      </c>
      <c r="D148" s="140" t="s">
        <v>4759</v>
      </c>
      <c r="E148" s="140" t="s">
        <v>22377</v>
      </c>
      <c r="F148" s="140" t="s">
        <v>4764</v>
      </c>
      <c r="G148" s="140" t="s">
        <v>4765</v>
      </c>
      <c r="H148" s="140">
        <v>32.708100000000002</v>
      </c>
      <c r="I148" s="140">
        <v>108.931</v>
      </c>
      <c r="J148" s="140">
        <v>860</v>
      </c>
      <c r="K148" s="140">
        <v>8</v>
      </c>
      <c r="L148" s="140">
        <f>COUNTIFS(ArCompl!$C$2:$C$5652,ArCompl!$C1354,ArCompl!$D$2:$D$5652,ArCompl!$D1354)</f>
        <v>1</v>
      </c>
      <c r="M148" s="141">
        <f>IF(ISNA(MATCH($F148,'Liste noire'!C:C,0)),0,1)</f>
        <v>0</v>
      </c>
    </row>
    <row r="149" spans="1:13" x14ac:dyDescent="0.25">
      <c r="A149" s="142">
        <v>7195</v>
      </c>
      <c r="B149" s="143" t="s">
        <v>16940</v>
      </c>
      <c r="C149" s="143" t="s">
        <v>16941</v>
      </c>
      <c r="D149" s="143" t="s">
        <v>16702</v>
      </c>
      <c r="E149" s="143" t="s">
        <v>22496</v>
      </c>
      <c r="F149" s="143" t="s">
        <v>16942</v>
      </c>
      <c r="G149" s="143" t="s">
        <v>16943</v>
      </c>
      <c r="H149" s="143">
        <v>52.220300000000002</v>
      </c>
      <c r="I149" s="143">
        <v>-174.20599999999999</v>
      </c>
      <c r="J149" s="143">
        <v>57</v>
      </c>
      <c r="K149" s="143">
        <v>-10</v>
      </c>
      <c r="L149" s="143">
        <f>COUNTIFS(ArCompl!$C$2:$C$5652,ArCompl!$C1946,ArCompl!$D$2:$D$5652,ArCompl!$D1946)</f>
        <v>2</v>
      </c>
      <c r="M149" s="144">
        <f>IF(ISNA(MATCH($F149,'Liste noire'!C:C,0)),0,1)</f>
        <v>0</v>
      </c>
    </row>
    <row r="150" spans="1:13" x14ac:dyDescent="0.25">
      <c r="A150" s="139">
        <v>3587</v>
      </c>
      <c r="B150" s="140" t="s">
        <v>16735</v>
      </c>
      <c r="C150" s="140" t="s">
        <v>16736</v>
      </c>
      <c r="D150" s="140" t="s">
        <v>16702</v>
      </c>
      <c r="E150" s="140" t="s">
        <v>22496</v>
      </c>
      <c r="F150" s="140" t="s">
        <v>16737</v>
      </c>
      <c r="G150" s="140" t="s">
        <v>16738</v>
      </c>
      <c r="H150" s="140">
        <v>41.037500000000001</v>
      </c>
      <c r="I150" s="140">
        <v>-81.466899999999995</v>
      </c>
      <c r="J150" s="140">
        <v>1067</v>
      </c>
      <c r="K150" s="140">
        <v>-5</v>
      </c>
      <c r="L150" s="140">
        <f>COUNTIFS(ArCompl!$C$2:$C$5652,ArCompl!$C1890,ArCompl!$D$2:$D$5652,ArCompl!$D1890)</f>
        <v>1</v>
      </c>
      <c r="M150" s="141">
        <f>IF(ISNA(MATCH($F150,'Liste noire'!C:C,0)),0,1)</f>
        <v>0</v>
      </c>
    </row>
    <row r="151" spans="1:13" x14ac:dyDescent="0.25">
      <c r="A151" s="142">
        <v>2995</v>
      </c>
      <c r="B151" s="143" t="s">
        <v>8535</v>
      </c>
      <c r="C151" s="143" t="s">
        <v>8536</v>
      </c>
      <c r="D151" s="143" t="s">
        <v>8516</v>
      </c>
      <c r="E151" s="143" t="s">
        <v>22415</v>
      </c>
      <c r="F151" s="143" t="s">
        <v>8537</v>
      </c>
      <c r="G151" s="143" t="s">
        <v>8538</v>
      </c>
      <c r="H151" s="143">
        <v>20.699000000000002</v>
      </c>
      <c r="I151" s="143">
        <v>77.058599999999998</v>
      </c>
      <c r="J151" s="143">
        <v>999</v>
      </c>
      <c r="K151" s="143">
        <v>5.5</v>
      </c>
      <c r="L151" s="143">
        <f>COUNTIFS(ArCompl!$C$2:$C$5652,ArCompl!$C3613,ArCompl!$D$2:$D$5652,ArCompl!$D3613)</f>
        <v>2</v>
      </c>
      <c r="M151" s="144">
        <f>IF(ISNA(MATCH($F151,'Liste noire'!C:C,0)),0,1)</f>
        <v>0</v>
      </c>
    </row>
    <row r="152" spans="1:13" x14ac:dyDescent="0.25">
      <c r="A152" s="139">
        <v>1153</v>
      </c>
      <c r="B152" s="140" t="s">
        <v>10625</v>
      </c>
      <c r="C152" s="140" t="s">
        <v>10626</v>
      </c>
      <c r="D152" s="140" t="s">
        <v>10610</v>
      </c>
      <c r="E152" s="140" t="s">
        <v>22430</v>
      </c>
      <c r="F152" s="140" t="s">
        <v>10627</v>
      </c>
      <c r="G152" s="140" t="s">
        <v>10628</v>
      </c>
      <c r="H152" s="140">
        <v>24.178699999999999</v>
      </c>
      <c r="I152" s="140">
        <v>23.314</v>
      </c>
      <c r="J152" s="140">
        <v>1367</v>
      </c>
      <c r="K152" s="140">
        <v>2</v>
      </c>
      <c r="L152" s="140">
        <f>COUNTIFS(ArCompl!$C$2:$C$5652,ArCompl!$C4152,ArCompl!$D$2:$D$5652,ArCompl!$D4152)</f>
        <v>1</v>
      </c>
      <c r="M152" s="141">
        <f>IF(ISNA(MATCH($F152,'Liste noire'!C:C,0)),0,1)</f>
        <v>0</v>
      </c>
    </row>
    <row r="153" spans="1:13" x14ac:dyDescent="0.25">
      <c r="A153" s="142">
        <v>7217</v>
      </c>
      <c r="B153" s="143" t="s">
        <v>16731</v>
      </c>
      <c r="C153" s="143" t="s">
        <v>16732</v>
      </c>
      <c r="D153" s="143" t="s">
        <v>16702</v>
      </c>
      <c r="E153" s="143" t="s">
        <v>22496</v>
      </c>
      <c r="F153" s="143" t="s">
        <v>16733</v>
      </c>
      <c r="G153" s="143" t="s">
        <v>16734</v>
      </c>
      <c r="H153" s="143">
        <v>60.902900000000002</v>
      </c>
      <c r="I153" s="143">
        <v>-161.23099999999999</v>
      </c>
      <c r="J153" s="143">
        <v>30</v>
      </c>
      <c r="K153" s="143">
        <v>-9</v>
      </c>
      <c r="L153" s="143">
        <f>COUNTIFS(ArCompl!$C$2:$C$5652,ArCompl!$C1889,ArCompl!$D$2:$D$5652,ArCompl!$D1889)</f>
        <v>1</v>
      </c>
      <c r="M153" s="144">
        <f>IF(ISNA(MATCH($F153,'Liste noire'!C:C,0)),0,1)</f>
        <v>0</v>
      </c>
    </row>
    <row r="154" spans="1:13" x14ac:dyDescent="0.25">
      <c r="A154" s="139">
        <v>2299</v>
      </c>
      <c r="B154" s="140" t="s">
        <v>9913</v>
      </c>
      <c r="C154" s="140" t="s">
        <v>9914</v>
      </c>
      <c r="D154" s="140" t="s">
        <v>9894</v>
      </c>
      <c r="E154" s="140" t="s">
        <v>22423</v>
      </c>
      <c r="F154" s="140" t="s">
        <v>9915</v>
      </c>
      <c r="G154" s="140" t="s">
        <v>9916</v>
      </c>
      <c r="H154" s="140">
        <v>43.6708</v>
      </c>
      <c r="I154" s="140">
        <v>142.447</v>
      </c>
      <c r="J154" s="140">
        <v>721</v>
      </c>
      <c r="K154" s="140">
        <v>9</v>
      </c>
      <c r="L154" s="140">
        <f>COUNTIFS(ArCompl!$C$2:$C$5652,ArCompl!$C3975,ArCompl!$D$2:$D$5652,ArCompl!$D3975)</f>
        <v>1</v>
      </c>
      <c r="M154" s="141">
        <f>IF(ISNA(MATCH($F154,'Liste noire'!C:C,0)),0,1)</f>
        <v>0</v>
      </c>
    </row>
    <row r="155" spans="1:13" x14ac:dyDescent="0.25">
      <c r="A155" s="142">
        <v>7160</v>
      </c>
      <c r="B155" s="143" t="s">
        <v>16727</v>
      </c>
      <c r="C155" s="143" t="s">
        <v>16728</v>
      </c>
      <c r="D155" s="143" t="s">
        <v>16702</v>
      </c>
      <c r="E155" s="143" t="s">
        <v>22496</v>
      </c>
      <c r="F155" s="143" t="s">
        <v>16729</v>
      </c>
      <c r="G155" s="143" t="s">
        <v>16730</v>
      </c>
      <c r="H155" s="143">
        <v>56.938699999999997</v>
      </c>
      <c r="I155" s="143">
        <v>-154.18299999999999</v>
      </c>
      <c r="J155" s="143">
        <v>44</v>
      </c>
      <c r="K155" s="143">
        <v>-9</v>
      </c>
      <c r="L155" s="143">
        <f>COUNTIFS(ArCompl!$C$2:$C$5652,ArCompl!$C1888,ArCompl!$D$2:$D$5652,ArCompl!$D1888)</f>
        <v>6</v>
      </c>
      <c r="M155" s="144">
        <f>IF(ISNA(MATCH($F155,'Liste noire'!C:C,0)),0,1)</f>
        <v>0</v>
      </c>
    </row>
    <row r="156" spans="1:13" x14ac:dyDescent="0.25">
      <c r="A156" s="139">
        <v>2006</v>
      </c>
      <c r="B156" s="140" t="s">
        <v>12025</v>
      </c>
      <c r="C156" s="140" t="s">
        <v>12026</v>
      </c>
      <c r="D156" s="140" t="s">
        <v>12018</v>
      </c>
      <c r="E156" s="140" t="s">
        <v>22451</v>
      </c>
      <c r="F156" s="140" t="s">
        <v>12027</v>
      </c>
      <c r="G156" s="140" t="s">
        <v>12028</v>
      </c>
      <c r="H156" s="140">
        <v>-37.008099999999999</v>
      </c>
      <c r="I156" s="140">
        <v>174.792</v>
      </c>
      <c r="J156" s="140">
        <v>23</v>
      </c>
      <c r="K156" s="140">
        <v>12</v>
      </c>
      <c r="L156" s="140">
        <f>COUNTIFS(ArCompl!$C$2:$C$5652,ArCompl!$C4565,ArCompl!$D$2:$D$5652,ArCompl!$D4565)</f>
        <v>1</v>
      </c>
      <c r="M156" s="141">
        <f>IF(ISNA(MATCH($F156,'Liste noire'!C:C,0)),0,1)</f>
        <v>0</v>
      </c>
    </row>
    <row r="157" spans="1:13" x14ac:dyDescent="0.25">
      <c r="A157" s="142">
        <v>3794</v>
      </c>
      <c r="B157" s="143" t="s">
        <v>19063</v>
      </c>
      <c r="C157" s="143" t="s">
        <v>19064</v>
      </c>
      <c r="D157" s="143" t="s">
        <v>16702</v>
      </c>
      <c r="E157" s="143" t="s">
        <v>22496</v>
      </c>
      <c r="F157" s="143" t="s">
        <v>19065</v>
      </c>
      <c r="G157" s="143" t="s">
        <v>19066</v>
      </c>
      <c r="H157" s="143">
        <v>58.6768</v>
      </c>
      <c r="I157" s="143">
        <v>-156.649</v>
      </c>
      <c r="J157" s="143">
        <v>73</v>
      </c>
      <c r="K157" s="143">
        <v>-9</v>
      </c>
      <c r="L157" s="143">
        <f>COUNTIFS(ArCompl!$C$2:$C$5652,ArCompl!$C2501,ArCompl!$D$2:$D$5652,ArCompl!$D2501)</f>
        <v>1</v>
      </c>
      <c r="M157" s="144">
        <f>IF(ISNA(MATCH($F157,'Liste noire'!C:C,0)),0,1)</f>
        <v>0</v>
      </c>
    </row>
    <row r="158" spans="1:13" x14ac:dyDescent="0.25">
      <c r="A158" s="139">
        <v>9546</v>
      </c>
      <c r="B158" s="140" t="s">
        <v>16739</v>
      </c>
      <c r="C158" s="140" t="s">
        <v>16736</v>
      </c>
      <c r="D158" s="140" t="s">
        <v>16702</v>
      </c>
      <c r="E158" s="140" t="s">
        <v>22496</v>
      </c>
      <c r="F158" s="140" t="s">
        <v>16740</v>
      </c>
      <c r="G158" s="140" t="s">
        <v>16741</v>
      </c>
      <c r="H158" s="140">
        <v>40.175600000000003</v>
      </c>
      <c r="I158" s="140">
        <v>-103.22199999999999</v>
      </c>
      <c r="J158" s="140">
        <v>4714</v>
      </c>
      <c r="K158" s="140">
        <v>-7</v>
      </c>
      <c r="L158" s="140">
        <f>COUNTIFS(ArCompl!$C$2:$C$5652,ArCompl!$C1891,ArCompl!$D$2:$D$5652,ArCompl!$D1891)</f>
        <v>1</v>
      </c>
      <c r="M158" s="141">
        <f>IF(ISNA(MATCH($F158,'Liste noire'!C:C,0)),0,1)</f>
        <v>0</v>
      </c>
    </row>
    <row r="159" spans="1:13" x14ac:dyDescent="0.25">
      <c r="A159" s="142">
        <v>6712</v>
      </c>
      <c r="B159" s="143" t="s">
        <v>16838</v>
      </c>
      <c r="C159" s="143" t="s">
        <v>16839</v>
      </c>
      <c r="D159" s="143" t="s">
        <v>16702</v>
      </c>
      <c r="E159" s="143" t="s">
        <v>22496</v>
      </c>
      <c r="F159" s="143" t="s">
        <v>16840</v>
      </c>
      <c r="G159" s="143" t="s">
        <v>16841</v>
      </c>
      <c r="H159" s="143">
        <v>68.133600000000001</v>
      </c>
      <c r="I159" s="143">
        <v>-151.74299999999999</v>
      </c>
      <c r="J159" s="143">
        <v>2102</v>
      </c>
      <c r="K159" s="143">
        <v>-9</v>
      </c>
      <c r="L159" s="143">
        <f>COUNTIFS(ArCompl!$C$2:$C$5652,ArCompl!$C1918,ArCompl!$D$2:$D$5652,ArCompl!$D1918)</f>
        <v>1</v>
      </c>
      <c r="M159" s="144">
        <f>IF(ISNA(MATCH($F159,'Liste noire'!C:C,0)),0,1)</f>
        <v>0</v>
      </c>
    </row>
    <row r="160" spans="1:13" x14ac:dyDescent="0.25">
      <c r="A160" s="139">
        <v>261</v>
      </c>
      <c r="B160" s="140" t="s">
        <v>12236</v>
      </c>
      <c r="C160" s="140" t="s">
        <v>12237</v>
      </c>
      <c r="D160" s="140" t="s">
        <v>12233</v>
      </c>
      <c r="E160" s="140" t="s">
        <v>12233</v>
      </c>
      <c r="F160" s="140" t="s">
        <v>12238</v>
      </c>
      <c r="G160" s="140" t="s">
        <v>12239</v>
      </c>
      <c r="H160" s="140">
        <v>7.24674</v>
      </c>
      <c r="I160" s="140">
        <v>5.3010099999999998</v>
      </c>
      <c r="J160" s="140">
        <v>1100</v>
      </c>
      <c r="K160" s="140">
        <v>1</v>
      </c>
      <c r="L160" s="140">
        <f>COUNTIFS(ArCompl!$C$2:$C$5652,ArCompl!$C4476,ArCompl!$D$2:$D$5652,ArCompl!$D4476)</f>
        <v>1</v>
      </c>
      <c r="M160" s="141">
        <f>IF(ISNA(MATCH($F160,'Liste noire'!C:C,0)),0,1)</f>
        <v>0</v>
      </c>
    </row>
    <row r="161" spans="1:13" x14ac:dyDescent="0.25">
      <c r="A161" s="142">
        <v>5405</v>
      </c>
      <c r="B161" s="143" t="s">
        <v>14459</v>
      </c>
      <c r="C161" s="143" t="s">
        <v>14460</v>
      </c>
      <c r="D161" s="143" t="s">
        <v>14452</v>
      </c>
      <c r="E161" s="143" t="s">
        <v>22474</v>
      </c>
      <c r="F161" s="143" t="s">
        <v>14461</v>
      </c>
      <c r="G161" s="143" t="s">
        <v>14462</v>
      </c>
      <c r="H161" s="143">
        <v>-8.7025699999999997</v>
      </c>
      <c r="I161" s="143">
        <v>160.68199999999999</v>
      </c>
      <c r="J161" s="143">
        <v>5</v>
      </c>
      <c r="K161" s="143">
        <v>11</v>
      </c>
      <c r="L161" s="143">
        <f>COUNTIFS(ArCompl!$C$2:$C$5652,ArCompl!$C3578,ArCompl!$D$2:$D$5652,ArCompl!$D3578)</f>
        <v>1</v>
      </c>
      <c r="M161" s="144">
        <f>IF(ISNA(MATCH($F161,'Liste noire'!C:C,0)),0,1)</f>
        <v>0</v>
      </c>
    </row>
    <row r="162" spans="1:13" x14ac:dyDescent="0.25">
      <c r="A162" s="139">
        <v>1199</v>
      </c>
      <c r="B162" s="140" t="s">
        <v>6192</v>
      </c>
      <c r="C162" s="140" t="s">
        <v>6193</v>
      </c>
      <c r="D162" s="140" t="s">
        <v>6194</v>
      </c>
      <c r="E162" s="140" t="s">
        <v>22385</v>
      </c>
      <c r="F162" s="140" t="s">
        <v>6195</v>
      </c>
      <c r="G162" s="140" t="s">
        <v>6196</v>
      </c>
      <c r="H162" s="140">
        <v>34.590400000000002</v>
      </c>
      <c r="I162" s="140">
        <v>32.987900000000003</v>
      </c>
      <c r="J162" s="140">
        <v>76</v>
      </c>
      <c r="K162" s="140">
        <v>0</v>
      </c>
      <c r="L162" s="140">
        <f>COUNTIFS(ArCompl!$C$2:$C$5652,ArCompl!$C1531,ArCompl!$D$2:$D$5652,ArCompl!$D1531)</f>
        <v>1</v>
      </c>
      <c r="M162" s="141">
        <f>IF(ISNA(MATCH($F162,'Liste noire'!C:C,0)),0,1)</f>
        <v>0</v>
      </c>
    </row>
    <row r="163" spans="1:13" x14ac:dyDescent="0.25">
      <c r="A163" s="142">
        <v>6404</v>
      </c>
      <c r="B163" s="143" t="s">
        <v>4757</v>
      </c>
      <c r="C163" s="143" t="s">
        <v>4758</v>
      </c>
      <c r="D163" s="143" t="s">
        <v>4759</v>
      </c>
      <c r="E163" s="143" t="s">
        <v>22377</v>
      </c>
      <c r="F163" s="143" t="s">
        <v>4760</v>
      </c>
      <c r="G163" s="143" t="s">
        <v>4761</v>
      </c>
      <c r="H163" s="143">
        <v>41.262500000000003</v>
      </c>
      <c r="I163" s="143">
        <v>80.291700000000006</v>
      </c>
      <c r="J163" s="143">
        <v>3816</v>
      </c>
      <c r="K163" s="143">
        <v>8</v>
      </c>
      <c r="L163" s="143">
        <f>COUNTIFS(ArCompl!$C$2:$C$5652,ArCompl!$C1353,ArCompl!$D$2:$D$5652,ArCompl!$D1353)</f>
        <v>1</v>
      </c>
      <c r="M163" s="144">
        <f>IF(ISNA(MATCH($F163,'Liste noire'!C:C,0)),0,1)</f>
        <v>0</v>
      </c>
    </row>
    <row r="164" spans="1:13" x14ac:dyDescent="0.25">
      <c r="A164" s="139">
        <v>5506</v>
      </c>
      <c r="B164" s="140" t="s">
        <v>3032</v>
      </c>
      <c r="C164" s="140" t="s">
        <v>3033</v>
      </c>
      <c r="D164" s="140" t="s">
        <v>3021</v>
      </c>
      <c r="E164" s="140" t="s">
        <v>3021</v>
      </c>
      <c r="F164" s="140" t="s">
        <v>3034</v>
      </c>
      <c r="G164" s="140" t="s">
        <v>3035</v>
      </c>
      <c r="H164" s="140">
        <v>60.818600000000004</v>
      </c>
      <c r="I164" s="140">
        <v>-78.148600000000002</v>
      </c>
      <c r="J164" s="140">
        <v>75</v>
      </c>
      <c r="K164" s="140">
        <v>-5</v>
      </c>
      <c r="L164" s="140">
        <f>COUNTIFS(ArCompl!$C$2:$C$5652,ArCompl!$C925,ArCompl!$D$2:$D$5652,ArCompl!$D925)</f>
        <v>1</v>
      </c>
      <c r="M164" s="141">
        <f>IF(ISNA(MATCH($F164,'Liste noire'!C:C,0)),0,1)</f>
        <v>0</v>
      </c>
    </row>
    <row r="165" spans="1:13" x14ac:dyDescent="0.25">
      <c r="A165" s="142">
        <v>2920</v>
      </c>
      <c r="B165" s="143" t="s">
        <v>10267</v>
      </c>
      <c r="C165" s="143" t="s">
        <v>10268</v>
      </c>
      <c r="D165" s="143" t="s">
        <v>10264</v>
      </c>
      <c r="E165" s="143" t="s">
        <v>10264</v>
      </c>
      <c r="F165" s="143" t="s">
        <v>10269</v>
      </c>
      <c r="G165" s="143" t="s">
        <v>10270</v>
      </c>
      <c r="H165" s="143">
        <v>50.245800000000003</v>
      </c>
      <c r="I165" s="143">
        <v>57.206699999999998</v>
      </c>
      <c r="J165" s="143">
        <v>738</v>
      </c>
      <c r="K165" s="143">
        <v>5</v>
      </c>
      <c r="L165" s="143">
        <f>COUNTIFS(ArCompl!$C$2:$C$5652,ArCompl!$C4064,ArCompl!$D$2:$D$5652,ArCompl!$D4064)</f>
        <v>1</v>
      </c>
      <c r="M165" s="144">
        <f>IF(ISNA(MATCH($F165,'Liste noire'!C:C,0)),0,1)</f>
        <v>0</v>
      </c>
    </row>
    <row r="166" spans="1:13" x14ac:dyDescent="0.25">
      <c r="A166" s="139">
        <v>3235</v>
      </c>
      <c r="B166" s="140" t="s">
        <v>2925</v>
      </c>
      <c r="C166" s="140" t="s">
        <v>2926</v>
      </c>
      <c r="D166" s="140" t="s">
        <v>2843</v>
      </c>
      <c r="E166" s="140" t="s">
        <v>22370</v>
      </c>
      <c r="F166" s="140" t="s">
        <v>2927</v>
      </c>
      <c r="G166" s="140" t="s">
        <v>2928</v>
      </c>
      <c r="H166" s="140">
        <v>20.1327</v>
      </c>
      <c r="I166" s="140">
        <v>92.872600000000006</v>
      </c>
      <c r="J166" s="140">
        <v>27</v>
      </c>
      <c r="K166" s="140">
        <v>6.5</v>
      </c>
      <c r="L166" s="140">
        <f>COUNTIFS(ArCompl!$C$2:$C$5652,ArCompl!$C667,ArCompl!$D$2:$D$5652,ArCompl!$D667)</f>
        <v>1</v>
      </c>
      <c r="M166" s="141">
        <f>IF(ISNA(MATCH($F166,'Liste noire'!C:C,0)),0,1)</f>
        <v>0</v>
      </c>
    </row>
    <row r="167" spans="1:13" x14ac:dyDescent="0.25">
      <c r="A167" s="142">
        <v>2908</v>
      </c>
      <c r="B167" s="143" t="s">
        <v>10271</v>
      </c>
      <c r="C167" s="143" t="s">
        <v>10272</v>
      </c>
      <c r="D167" s="143" t="s">
        <v>10264</v>
      </c>
      <c r="E167" s="143" t="s">
        <v>10264</v>
      </c>
      <c r="F167" s="143" t="s">
        <v>10273</v>
      </c>
      <c r="G167" s="143" t="s">
        <v>10274</v>
      </c>
      <c r="H167" s="143">
        <v>43.3521</v>
      </c>
      <c r="I167" s="143">
        <v>77.040499999999994</v>
      </c>
      <c r="J167" s="143">
        <v>2234</v>
      </c>
      <c r="K167" s="143">
        <v>6</v>
      </c>
      <c r="L167" s="143">
        <f>COUNTIFS(ArCompl!$C$2:$C$5652,ArCompl!$C4065,ArCompl!$D$2:$D$5652,ArCompl!$D4065)</f>
        <v>1</v>
      </c>
      <c r="M167" s="144">
        <f>IF(ISNA(MATCH($F167,'Liste noire'!C:C,0)),0,1)</f>
        <v>0</v>
      </c>
    </row>
    <row r="168" spans="1:13" x14ac:dyDescent="0.25">
      <c r="A168" s="139">
        <v>3864</v>
      </c>
      <c r="B168" s="140" t="s">
        <v>16770</v>
      </c>
      <c r="C168" s="140" t="s">
        <v>647</v>
      </c>
      <c r="D168" s="140" t="s">
        <v>16702</v>
      </c>
      <c r="E168" s="140" t="s">
        <v>22496</v>
      </c>
      <c r="F168" s="140" t="s">
        <v>16771</v>
      </c>
      <c r="G168" s="140" t="s">
        <v>16772</v>
      </c>
      <c r="H168" s="140">
        <v>42.7483</v>
      </c>
      <c r="I168" s="140">
        <v>-73.801699999999997</v>
      </c>
      <c r="J168" s="140">
        <v>285</v>
      </c>
      <c r="K168" s="140">
        <v>-5</v>
      </c>
      <c r="L168" s="140">
        <f>COUNTIFS(ArCompl!$C$2:$C$5652,ArCompl!$C1900,ArCompl!$D$2:$D$5652,ArCompl!$D1900)</f>
        <v>1</v>
      </c>
      <c r="M168" s="141">
        <f>IF(ISNA(MATCH($F168,'Liste noire'!C:C,0)),0,1)</f>
        <v>0</v>
      </c>
    </row>
    <row r="169" spans="1:13" x14ac:dyDescent="0.25">
      <c r="A169" s="142">
        <v>1212</v>
      </c>
      <c r="B169" s="143" t="s">
        <v>14855</v>
      </c>
      <c r="C169" s="143" t="s">
        <v>14856</v>
      </c>
      <c r="D169" s="143" t="s">
        <v>14857</v>
      </c>
      <c r="E169" s="143" t="s">
        <v>22479</v>
      </c>
      <c r="F169" s="143" t="s">
        <v>14858</v>
      </c>
      <c r="G169" s="143" t="s">
        <v>14859</v>
      </c>
      <c r="H169" s="143">
        <v>38.282200000000003</v>
      </c>
      <c r="I169" s="143">
        <v>-0.55815599999999999</v>
      </c>
      <c r="J169" s="143">
        <v>142</v>
      </c>
      <c r="K169" s="143">
        <v>1</v>
      </c>
      <c r="L169" s="143">
        <f>COUNTIFS(ArCompl!$C$2:$C$5652,ArCompl!$C1825,ArCompl!$D$2:$D$5652,ArCompl!$D1825)</f>
        <v>1</v>
      </c>
      <c r="M169" s="144">
        <f>IF(ISNA(MATCH($F169,'Liste noire'!C:C,0)),0,1)</f>
        <v>0</v>
      </c>
    </row>
    <row r="170" spans="1:13" x14ac:dyDescent="0.25">
      <c r="A170" s="139">
        <v>632</v>
      </c>
      <c r="B170" s="140" t="s">
        <v>12355</v>
      </c>
      <c r="C170" s="140" t="s">
        <v>12356</v>
      </c>
      <c r="D170" s="140" t="s">
        <v>12352</v>
      </c>
      <c r="E170" s="140" t="s">
        <v>22455</v>
      </c>
      <c r="F170" s="140" t="s">
        <v>12357</v>
      </c>
      <c r="G170" s="140" t="s">
        <v>12358</v>
      </c>
      <c r="H170" s="140">
        <v>69.976100000000002</v>
      </c>
      <c r="I170" s="140">
        <v>23.371700000000001</v>
      </c>
      <c r="J170" s="140">
        <v>9</v>
      </c>
      <c r="K170" s="140">
        <v>1</v>
      </c>
      <c r="L170" s="140">
        <f>COUNTIFS(ArCompl!$C$2:$C$5652,ArCompl!$C4498,ArCompl!$D$2:$D$5652,ArCompl!$D4498)</f>
        <v>2</v>
      </c>
      <c r="M170" s="141">
        <f>IF(ISNA(MATCH($F170,'Liste noire'!C:C,0)),0,1)</f>
        <v>0</v>
      </c>
    </row>
    <row r="171" spans="1:13" x14ac:dyDescent="0.25">
      <c r="A171" s="142">
        <v>210</v>
      </c>
      <c r="B171" s="143" t="s">
        <v>112</v>
      </c>
      <c r="C171" s="143" t="s">
        <v>113</v>
      </c>
      <c r="D171" s="143" t="s">
        <v>109</v>
      </c>
      <c r="E171" s="143" t="s">
        <v>22351</v>
      </c>
      <c r="F171" s="143" t="s">
        <v>114</v>
      </c>
      <c r="G171" s="143" t="s">
        <v>115</v>
      </c>
      <c r="H171" s="143">
        <v>36.691000000000003</v>
      </c>
      <c r="I171" s="143">
        <v>3.2154099999999999</v>
      </c>
      <c r="J171" s="143">
        <v>82</v>
      </c>
      <c r="K171" s="143">
        <v>1</v>
      </c>
      <c r="L171" s="143">
        <f>COUNTIFS(ArCompl!$C$2:$C$5652,ArCompl!$C67,ArCompl!$D$2:$D$5652,ArCompl!$D67)</f>
        <v>2</v>
      </c>
      <c r="M171" s="144">
        <f>IF(ISNA(MATCH($F171,'Liste noire'!C:C,0)),0,1)</f>
        <v>0</v>
      </c>
    </row>
    <row r="172" spans="1:13" x14ac:dyDescent="0.25">
      <c r="A172" s="139">
        <v>6235</v>
      </c>
      <c r="B172" s="140" t="s">
        <v>646</v>
      </c>
      <c r="C172" s="140" t="s">
        <v>647</v>
      </c>
      <c r="D172" s="140" t="s">
        <v>639</v>
      </c>
      <c r="E172" s="140" t="s">
        <v>22356</v>
      </c>
      <c r="F172" s="140" t="s">
        <v>648</v>
      </c>
      <c r="G172" s="140" t="s">
        <v>649</v>
      </c>
      <c r="H172" s="140">
        <v>-34.943300000000001</v>
      </c>
      <c r="I172" s="140">
        <v>117.809</v>
      </c>
      <c r="J172" s="140">
        <v>233</v>
      </c>
      <c r="K172" s="140">
        <v>8</v>
      </c>
      <c r="L172" s="140">
        <f>COUNTIFS(ArCompl!$C$2:$C$5652,ArCompl!$C320,ArCompl!$D$2:$D$5652,ArCompl!$D320)</f>
        <v>1</v>
      </c>
      <c r="M172" s="141">
        <f>IF(ISNA(MATCH($F172,'Liste noire'!C:C,0)),0,1)</f>
        <v>0</v>
      </c>
    </row>
    <row r="173" spans="1:13" x14ac:dyDescent="0.25">
      <c r="A173" s="142">
        <v>3574</v>
      </c>
      <c r="B173" s="143" t="s">
        <v>16794</v>
      </c>
      <c r="C173" s="143" t="s">
        <v>16795</v>
      </c>
      <c r="D173" s="143" t="s">
        <v>16702</v>
      </c>
      <c r="E173" s="143" t="s">
        <v>22496</v>
      </c>
      <c r="F173" s="143" t="s">
        <v>16796</v>
      </c>
      <c r="G173" s="143" t="s">
        <v>16797</v>
      </c>
      <c r="H173" s="143">
        <v>27.7409</v>
      </c>
      <c r="I173" s="143">
        <v>-98.026899999999998</v>
      </c>
      <c r="J173" s="143">
        <v>178</v>
      </c>
      <c r="K173" s="143">
        <v>-6</v>
      </c>
      <c r="L173" s="143">
        <f>COUNTIFS(ArCompl!$C$2:$C$5652,ArCompl!$C1907,ArCompl!$D$2:$D$5652,ArCompl!$D1907)</f>
        <v>1</v>
      </c>
      <c r="M173" s="144">
        <f>IF(ISNA(MATCH($F173,'Liste noire'!C:C,0)),0,1)</f>
        <v>0</v>
      </c>
    </row>
    <row r="174" spans="1:13" x14ac:dyDescent="0.25">
      <c r="A174" s="139">
        <v>790</v>
      </c>
      <c r="B174" s="140" t="s">
        <v>14580</v>
      </c>
      <c r="C174" s="140" t="s">
        <v>14581</v>
      </c>
      <c r="D174" s="140" t="s">
        <v>14577</v>
      </c>
      <c r="E174" s="140" t="s">
        <v>22476</v>
      </c>
      <c r="F174" s="140" t="s">
        <v>14582</v>
      </c>
      <c r="G174" s="140" t="s">
        <v>14583</v>
      </c>
      <c r="H174" s="140">
        <v>-28.574999999999999</v>
      </c>
      <c r="I174" s="140">
        <v>16.533300000000001</v>
      </c>
      <c r="J174" s="140">
        <v>98</v>
      </c>
      <c r="K174" s="140">
        <v>2</v>
      </c>
      <c r="L174" s="140">
        <f>COUNTIFS(ArCompl!$C$2:$C$5652,ArCompl!$C19,ArCompl!$D$2:$D$5652,ArCompl!$D19)</f>
        <v>1</v>
      </c>
      <c r="M174" s="141">
        <f>IF(ISNA(MATCH($F174,'Liste noire'!C:C,0)),0,1)</f>
        <v>0</v>
      </c>
    </row>
    <row r="175" spans="1:13" x14ac:dyDescent="0.25">
      <c r="A175" s="142">
        <v>1527</v>
      </c>
      <c r="B175" s="143" t="s">
        <v>9639</v>
      </c>
      <c r="C175" s="143" t="s">
        <v>9640</v>
      </c>
      <c r="D175" s="143" t="s">
        <v>9641</v>
      </c>
      <c r="E175" s="143" t="s">
        <v>22421</v>
      </c>
      <c r="F175" s="143" t="s">
        <v>9642</v>
      </c>
      <c r="G175" s="143" t="s">
        <v>9643</v>
      </c>
      <c r="H175" s="143">
        <v>44.050600000000003</v>
      </c>
      <c r="I175" s="143">
        <v>8.1274300000000004</v>
      </c>
      <c r="J175" s="143">
        <v>148</v>
      </c>
      <c r="K175" s="143">
        <v>1</v>
      </c>
      <c r="L175" s="143">
        <f>COUNTIFS(ArCompl!$C$2:$C$5652,ArCompl!$C3906,ArCompl!$D$2:$D$5652,ArCompl!$D3906)</f>
        <v>1</v>
      </c>
      <c r="M175" s="144">
        <f>IF(ISNA(MATCH($F175,'Liste noire'!C:C,0)),0,1)</f>
        <v>0</v>
      </c>
    </row>
    <row r="176" spans="1:13" x14ac:dyDescent="0.25">
      <c r="A176" s="139">
        <v>5717</v>
      </c>
      <c r="B176" s="140" t="s">
        <v>16756</v>
      </c>
      <c r="C176" s="140" t="s">
        <v>16757</v>
      </c>
      <c r="D176" s="140" t="s">
        <v>16702</v>
      </c>
      <c r="E176" s="140" t="s">
        <v>22496</v>
      </c>
      <c r="F176" s="140" t="s">
        <v>16758</v>
      </c>
      <c r="G176" s="140" t="s">
        <v>16759</v>
      </c>
      <c r="H176" s="140">
        <v>32.8399</v>
      </c>
      <c r="I176" s="140">
        <v>-105.991</v>
      </c>
      <c r="J176" s="140">
        <v>4200</v>
      </c>
      <c r="K176" s="140">
        <v>-7</v>
      </c>
      <c r="L176" s="140">
        <f>COUNTIFS(ArCompl!$C$2:$C$5652,ArCompl!$C1896,ArCompl!$D$2:$D$5652,ArCompl!$D1896)</f>
        <v>1</v>
      </c>
      <c r="M176" s="141">
        <f>IF(ISNA(MATCH($F176,'Liste noire'!C:C,0)),0,1)</f>
        <v>0</v>
      </c>
    </row>
    <row r="177" spans="1:13" x14ac:dyDescent="0.25">
      <c r="A177" s="142">
        <v>11814</v>
      </c>
      <c r="B177" s="143" t="s">
        <v>16818</v>
      </c>
      <c r="C177" s="143" t="s">
        <v>16819</v>
      </c>
      <c r="D177" s="143" t="s">
        <v>16702</v>
      </c>
      <c r="E177" s="143" t="s">
        <v>22496</v>
      </c>
      <c r="F177" s="143" t="s">
        <v>16820</v>
      </c>
      <c r="G177" s="143" t="s">
        <v>16821</v>
      </c>
      <c r="H177" s="143">
        <v>38.890300000000003</v>
      </c>
      <c r="I177" s="143">
        <v>-90.046000000000006</v>
      </c>
      <c r="J177" s="143">
        <v>544</v>
      </c>
      <c r="K177" s="143" t="s">
        <v>340</v>
      </c>
      <c r="L177" s="143">
        <f>COUNTIFS(ArCompl!$C$2:$C$5652,ArCompl!$C1913,ArCompl!$D$2:$D$5652,ArCompl!$D1913)</f>
        <v>2</v>
      </c>
      <c r="M177" s="144">
        <f>IF(ISNA(MATCH($F177,'Liste noire'!C:C,0)),0,1)</f>
        <v>0</v>
      </c>
    </row>
    <row r="178" spans="1:13" x14ac:dyDescent="0.25">
      <c r="A178" s="139">
        <v>5718</v>
      </c>
      <c r="B178" s="140" t="s">
        <v>21519</v>
      </c>
      <c r="C178" s="140" t="s">
        <v>4462</v>
      </c>
      <c r="D178" s="140" t="s">
        <v>16702</v>
      </c>
      <c r="E178" s="140" t="s">
        <v>22496</v>
      </c>
      <c r="F178" s="140" t="s">
        <v>21520</v>
      </c>
      <c r="G178" s="140" t="s">
        <v>21521</v>
      </c>
      <c r="H178" s="140">
        <v>42.557099999999998</v>
      </c>
      <c r="I178" s="140">
        <v>-92.400300000000001</v>
      </c>
      <c r="J178" s="140">
        <v>873</v>
      </c>
      <c r="K178" s="140">
        <v>-6</v>
      </c>
      <c r="L178" s="140">
        <f>COUNTIFS(ArCompl!$C$2:$C$5652,ArCompl!$C3149,ArCompl!$D$2:$D$5652,ArCompl!$D3149)</f>
        <v>1</v>
      </c>
      <c r="M178" s="141">
        <f>IF(ISNA(MATCH($F178,'Liste noire'!C:C,0)),0,1)</f>
        <v>0</v>
      </c>
    </row>
    <row r="179" spans="1:13" x14ac:dyDescent="0.25">
      <c r="A179" s="142">
        <v>2235</v>
      </c>
      <c r="B179" s="143" t="s">
        <v>15443</v>
      </c>
      <c r="C179" s="143" t="s">
        <v>15444</v>
      </c>
      <c r="D179" s="143" t="s">
        <v>15445</v>
      </c>
      <c r="E179" s="143" t="s">
        <v>22483</v>
      </c>
      <c r="F179" s="143" t="s">
        <v>15446</v>
      </c>
      <c r="G179" s="143" t="s">
        <v>15447</v>
      </c>
      <c r="H179" s="143">
        <v>36.180700000000002</v>
      </c>
      <c r="I179" s="143">
        <v>37.224400000000003</v>
      </c>
      <c r="J179" s="143">
        <v>1276</v>
      </c>
      <c r="K179" s="143">
        <v>2</v>
      </c>
      <c r="L179" s="143">
        <f>COUNTIFS(ArCompl!$C$2:$C$5652,ArCompl!$C5323,ArCompl!$D$2:$D$5652,ArCompl!$D5323)</f>
        <v>1</v>
      </c>
      <c r="M179" s="144">
        <f>IF(ISNA(MATCH($F179,'Liste noire'!C:C,0)),0,1)</f>
        <v>0</v>
      </c>
    </row>
    <row r="180" spans="1:13" x14ac:dyDescent="0.25">
      <c r="A180" s="139">
        <v>2019</v>
      </c>
      <c r="B180" s="140" t="s">
        <v>12016</v>
      </c>
      <c r="C180" s="140" t="s">
        <v>12017</v>
      </c>
      <c r="D180" s="140" t="s">
        <v>12018</v>
      </c>
      <c r="E180" s="140" t="s">
        <v>22451</v>
      </c>
      <c r="F180" s="140" t="s">
        <v>12019</v>
      </c>
      <c r="G180" s="140" t="s">
        <v>12020</v>
      </c>
      <c r="H180" s="140">
        <v>-45.2117</v>
      </c>
      <c r="I180" s="140">
        <v>169.37299999999999</v>
      </c>
      <c r="J180" s="140">
        <v>752</v>
      </c>
      <c r="K180" s="140">
        <v>12</v>
      </c>
      <c r="L180" s="140">
        <f>COUNTIFS(ArCompl!$C$2:$C$5652,ArCompl!$C4563,ArCompl!$D$2:$D$5652,ArCompl!$D4563)</f>
        <v>2</v>
      </c>
      <c r="M180" s="141">
        <f>IF(ISNA(MATCH($F180,'Liste noire'!C:C,0)),0,1)</f>
        <v>0</v>
      </c>
    </row>
    <row r="181" spans="1:13" x14ac:dyDescent="0.25">
      <c r="A181" s="142">
        <v>7073</v>
      </c>
      <c r="B181" s="143" t="s">
        <v>16763</v>
      </c>
      <c r="C181" s="143" t="s">
        <v>16764</v>
      </c>
      <c r="D181" s="143" t="s">
        <v>16702</v>
      </c>
      <c r="E181" s="143" t="s">
        <v>22496</v>
      </c>
      <c r="F181" s="143" t="s">
        <v>16765</v>
      </c>
      <c r="G181" s="143" t="s">
        <v>16766</v>
      </c>
      <c r="H181" s="143">
        <v>37.434899999999999</v>
      </c>
      <c r="I181" s="143">
        <v>-105.867</v>
      </c>
      <c r="J181" s="143">
        <v>7539</v>
      </c>
      <c r="K181" s="143">
        <v>-7</v>
      </c>
      <c r="L181" s="143">
        <f>COUNTIFS(ArCompl!$C$2:$C$5652,ArCompl!$C1898,ArCompl!$D$2:$D$5652,ArCompl!$D1898)</f>
        <v>1</v>
      </c>
      <c r="M181" s="144">
        <f>IF(ISNA(MATCH($F181,'Liste noire'!C:C,0)),0,1)</f>
        <v>0</v>
      </c>
    </row>
    <row r="182" spans="1:13" x14ac:dyDescent="0.25">
      <c r="A182" s="139">
        <v>5685</v>
      </c>
      <c r="B182" s="140" t="s">
        <v>14542</v>
      </c>
      <c r="C182" s="140" t="s">
        <v>14543</v>
      </c>
      <c r="D182" s="140" t="s">
        <v>14544</v>
      </c>
      <c r="E182" s="140" t="s">
        <v>22475</v>
      </c>
      <c r="F182" s="140" t="s">
        <v>14545</v>
      </c>
      <c r="G182" s="140" t="s">
        <v>14546</v>
      </c>
      <c r="H182" s="140">
        <v>11.9582</v>
      </c>
      <c r="I182" s="140">
        <v>50.747999999999998</v>
      </c>
      <c r="J182" s="140">
        <v>6</v>
      </c>
      <c r="K182" s="140">
        <v>3</v>
      </c>
      <c r="L182" s="140">
        <f>COUNTIFS(ArCompl!$C$2:$C$5652,ArCompl!$C5217,ArCompl!$D$2:$D$5652,ArCompl!$D5217)</f>
        <v>1</v>
      </c>
      <c r="M182" s="141">
        <f>IF(ISNA(MATCH($F182,'Liste noire'!C:C,0)),0,1)</f>
        <v>0</v>
      </c>
    </row>
    <row r="183" spans="1:13" x14ac:dyDescent="0.25">
      <c r="A183" s="142">
        <v>5719</v>
      </c>
      <c r="B183" s="143" t="s">
        <v>21489</v>
      </c>
      <c r="C183" s="143" t="s">
        <v>21490</v>
      </c>
      <c r="D183" s="143" t="s">
        <v>16702</v>
      </c>
      <c r="E183" s="143" t="s">
        <v>22496</v>
      </c>
      <c r="F183" s="143" t="s">
        <v>21491</v>
      </c>
      <c r="G183" s="143" t="s">
        <v>21492</v>
      </c>
      <c r="H183" s="143">
        <v>46.094900000000003</v>
      </c>
      <c r="I183" s="143">
        <v>-118.288</v>
      </c>
      <c r="J183" s="143">
        <v>1194</v>
      </c>
      <c r="K183" s="143">
        <v>-8</v>
      </c>
      <c r="L183" s="143">
        <f>COUNTIFS(ArCompl!$C$2:$C$5652,ArCompl!$C3141,ArCompl!$D$2:$D$5652,ArCompl!$D3141)</f>
        <v>1</v>
      </c>
      <c r="M183" s="144">
        <f>IF(ISNA(MATCH($F183,'Liste noire'!C:C,0)),0,1)</f>
        <v>0</v>
      </c>
    </row>
    <row r="184" spans="1:13" x14ac:dyDescent="0.25">
      <c r="A184" s="139">
        <v>11022</v>
      </c>
      <c r="B184" s="140" t="s">
        <v>16781</v>
      </c>
      <c r="C184" s="140" t="s">
        <v>16782</v>
      </c>
      <c r="D184" s="140" t="s">
        <v>16702</v>
      </c>
      <c r="E184" s="140" t="s">
        <v>22496</v>
      </c>
      <c r="F184" s="140" t="s">
        <v>16783</v>
      </c>
      <c r="G184" s="140" t="s">
        <v>16784</v>
      </c>
      <c r="H184" s="140">
        <v>32.914700000000003</v>
      </c>
      <c r="I184" s="140">
        <v>-85.962999999999994</v>
      </c>
      <c r="J184" s="140">
        <v>686</v>
      </c>
      <c r="K184" s="140">
        <v>-5</v>
      </c>
      <c r="L184" s="140">
        <f>COUNTIFS(ArCompl!$C$2:$C$5652,ArCompl!$C1903,ArCompl!$D$2:$D$5652,ArCompl!$D1903)</f>
        <v>1</v>
      </c>
      <c r="M184" s="141">
        <f>IF(ISNA(MATCH($F184,'Liste noire'!C:C,0)),0,1)</f>
        <v>0</v>
      </c>
    </row>
    <row r="185" spans="1:13" x14ac:dyDescent="0.25">
      <c r="A185" s="142">
        <v>1126</v>
      </c>
      <c r="B185" s="143" t="s">
        <v>6446</v>
      </c>
      <c r="C185" s="143" t="s">
        <v>6447</v>
      </c>
      <c r="D185" s="143" t="s">
        <v>6443</v>
      </c>
      <c r="E185" s="143" t="s">
        <v>22392</v>
      </c>
      <c r="F185" s="143" t="s">
        <v>6448</v>
      </c>
      <c r="G185" s="143" t="s">
        <v>6449</v>
      </c>
      <c r="H185" s="143">
        <v>31.183900000000001</v>
      </c>
      <c r="I185" s="143">
        <v>29.948899999999998</v>
      </c>
      <c r="J185" s="143">
        <v>-6</v>
      </c>
      <c r="K185" s="143">
        <v>2</v>
      </c>
      <c r="L185" s="143">
        <f>COUNTIFS(ArCompl!$C$2:$C$5652,ArCompl!$C1771,ArCompl!$D$2:$D$5652,ArCompl!$D1771)</f>
        <v>1</v>
      </c>
      <c r="M185" s="144">
        <f>IF(ISNA(MATCH($F185,'Liste noire'!C:C,0)),0,1)</f>
        <v>0</v>
      </c>
    </row>
    <row r="186" spans="1:13" x14ac:dyDescent="0.25">
      <c r="A186" s="139">
        <v>3840</v>
      </c>
      <c r="B186" s="140" t="s">
        <v>16830</v>
      </c>
      <c r="C186" s="140" t="s">
        <v>16831</v>
      </c>
      <c r="D186" s="140" t="s">
        <v>16702</v>
      </c>
      <c r="E186" s="140" t="s">
        <v>22496</v>
      </c>
      <c r="F186" s="140" t="s">
        <v>16832</v>
      </c>
      <c r="G186" s="140" t="s">
        <v>16833</v>
      </c>
      <c r="H186" s="140">
        <v>35.2194</v>
      </c>
      <c r="I186" s="140">
        <v>-101.706</v>
      </c>
      <c r="J186" s="140">
        <v>3607</v>
      </c>
      <c r="K186" s="140">
        <v>-6</v>
      </c>
      <c r="L186" s="140">
        <f>COUNTIFS(ArCompl!$C$2:$C$5652,ArCompl!$C1916,ArCompl!$D$2:$D$5652,ArCompl!$D1916)</f>
        <v>1</v>
      </c>
      <c r="M186" s="141">
        <f>IF(ISNA(MATCH($F186,'Liste noire'!C:C,0)),0,1)</f>
        <v>0</v>
      </c>
    </row>
    <row r="187" spans="1:13" x14ac:dyDescent="0.25">
      <c r="A187" s="142">
        <v>926</v>
      </c>
      <c r="B187" s="143" t="s">
        <v>10696</v>
      </c>
      <c r="C187" s="143" t="s">
        <v>10697</v>
      </c>
      <c r="D187" s="143" t="s">
        <v>10693</v>
      </c>
      <c r="E187" s="143" t="s">
        <v>10693</v>
      </c>
      <c r="F187" s="143" t="s">
        <v>10698</v>
      </c>
      <c r="G187" s="143" t="s">
        <v>10699</v>
      </c>
      <c r="H187" s="143">
        <v>-13.1884</v>
      </c>
      <c r="I187" s="143">
        <v>48.988</v>
      </c>
      <c r="J187" s="143">
        <v>72</v>
      </c>
      <c r="K187" s="143">
        <v>3</v>
      </c>
      <c r="L187" s="143">
        <f>COUNTIFS(ArCompl!$C$2:$C$5652,ArCompl!$C4169,ArCompl!$D$2:$D$5652,ArCompl!$D4169)</f>
        <v>2</v>
      </c>
      <c r="M187" s="144">
        <f>IF(ISNA(MATCH($F187,'Liste noire'!C:C,0)),0,1)</f>
        <v>0</v>
      </c>
    </row>
    <row r="188" spans="1:13" x14ac:dyDescent="0.25">
      <c r="A188" s="139">
        <v>7413</v>
      </c>
      <c r="B188" s="140" t="s">
        <v>4615</v>
      </c>
      <c r="C188" s="140" t="s">
        <v>4616</v>
      </c>
      <c r="D188" s="140" t="s">
        <v>4612</v>
      </c>
      <c r="E188" s="140" t="s">
        <v>22375</v>
      </c>
      <c r="F188" s="140" t="s">
        <v>4617</v>
      </c>
      <c r="G188" s="140" t="s">
        <v>4618</v>
      </c>
      <c r="H188" s="140">
        <v>11.034000000000001</v>
      </c>
      <c r="I188" s="140">
        <v>20.274000000000001</v>
      </c>
      <c r="J188" s="140">
        <v>1420</v>
      </c>
      <c r="K188" s="140">
        <v>1</v>
      </c>
      <c r="L188" s="140">
        <f>COUNTIFS(ArCompl!$C$2:$C$5652,ArCompl!$C5372,ArCompl!$D$2:$D$5652,ArCompl!$D5372)</f>
        <v>1</v>
      </c>
      <c r="M188" s="141">
        <f>IF(ISNA(MATCH($F188,'Liste noire'!C:C,0)),0,1)</f>
        <v>0</v>
      </c>
    </row>
    <row r="189" spans="1:13" x14ac:dyDescent="0.25">
      <c r="A189" s="142">
        <v>2994</v>
      </c>
      <c r="B189" s="143" t="s">
        <v>8527</v>
      </c>
      <c r="C189" s="143" t="s">
        <v>8528</v>
      </c>
      <c r="D189" s="143" t="s">
        <v>8516</v>
      </c>
      <c r="E189" s="143" t="s">
        <v>22415</v>
      </c>
      <c r="F189" s="143" t="s">
        <v>8529</v>
      </c>
      <c r="G189" s="143" t="s">
        <v>8530</v>
      </c>
      <c r="H189" s="143">
        <v>23.077200000000001</v>
      </c>
      <c r="I189" s="143">
        <v>72.634699999999995</v>
      </c>
      <c r="J189" s="143">
        <v>189</v>
      </c>
      <c r="K189" s="143">
        <v>5.5</v>
      </c>
      <c r="L189" s="143">
        <f>COUNTIFS(ArCompl!$C$2:$C$5652,ArCompl!$C3611,ArCompl!$D$2:$D$5652,ArCompl!$D3611)</f>
        <v>1</v>
      </c>
      <c r="M189" s="144">
        <f>IF(ISNA(MATCH($F189,'Liste noire'!C:C,0)),0,1)</f>
        <v>0</v>
      </c>
    </row>
    <row r="190" spans="1:13" x14ac:dyDescent="0.25">
      <c r="A190" s="139">
        <v>1109</v>
      </c>
      <c r="B190" s="140" t="s">
        <v>6573</v>
      </c>
      <c r="C190" s="140" t="s">
        <v>6574</v>
      </c>
      <c r="D190" s="140" t="s">
        <v>6570</v>
      </c>
      <c r="E190" s="140" t="s">
        <v>22396</v>
      </c>
      <c r="F190" s="140" t="s">
        <v>6575</v>
      </c>
      <c r="G190" s="140" t="s">
        <v>6576</v>
      </c>
      <c r="H190" s="140">
        <v>6.03939</v>
      </c>
      <c r="I190" s="140">
        <v>37.590499999999999</v>
      </c>
      <c r="J190" s="140">
        <v>3901</v>
      </c>
      <c r="K190" s="140">
        <v>3</v>
      </c>
      <c r="L190" s="140">
        <f>COUNTIFS(ArCompl!$C$2:$C$5652,ArCompl!$C3215,ArCompl!$D$2:$D$5652,ArCompl!$D3215)</f>
        <v>1</v>
      </c>
      <c r="M190" s="141">
        <f>IF(ISNA(MATCH($F190,'Liste noire'!C:C,0)),0,1)</f>
        <v>0</v>
      </c>
    </row>
    <row r="191" spans="1:13" x14ac:dyDescent="0.25">
      <c r="A191" s="142">
        <v>3923</v>
      </c>
      <c r="B191" s="143" t="s">
        <v>9104</v>
      </c>
      <c r="C191" s="143" t="s">
        <v>9105</v>
      </c>
      <c r="D191" s="143" t="s">
        <v>8920</v>
      </c>
      <c r="E191" s="143" t="s">
        <v>22416</v>
      </c>
      <c r="F191" s="143" t="s">
        <v>9106</v>
      </c>
      <c r="G191" s="143" t="s">
        <v>9107</v>
      </c>
      <c r="H191" s="143">
        <v>-8.5607100000000003</v>
      </c>
      <c r="I191" s="143">
        <v>116.095</v>
      </c>
      <c r="J191" s="143">
        <v>52</v>
      </c>
      <c r="K191" s="143">
        <v>8</v>
      </c>
      <c r="L191" s="143">
        <f>COUNTIFS(ArCompl!$C$2:$C$5652,ArCompl!$C3756,ArCompl!$D$2:$D$5652,ArCompl!$D3756)</f>
        <v>1</v>
      </c>
      <c r="M191" s="144">
        <f>IF(ISNA(MATCH($F191,'Liste noire'!C:C,0)),0,1)</f>
        <v>0</v>
      </c>
    </row>
    <row r="192" spans="1:13" x14ac:dyDescent="0.25">
      <c r="A192" s="139">
        <v>2170</v>
      </c>
      <c r="B192" s="140" t="s">
        <v>10251</v>
      </c>
      <c r="C192" s="140" t="s">
        <v>10247</v>
      </c>
      <c r="D192" s="140" t="s">
        <v>10248</v>
      </c>
      <c r="E192" s="140" t="s">
        <v>22425</v>
      </c>
      <c r="F192" s="140" t="s">
        <v>10252</v>
      </c>
      <c r="G192" s="140" t="s">
        <v>10253</v>
      </c>
      <c r="H192" s="140">
        <v>31.7226</v>
      </c>
      <c r="I192" s="140">
        <v>35.993200000000002</v>
      </c>
      <c r="J192" s="140">
        <v>2395</v>
      </c>
      <c r="K192" s="140">
        <v>2</v>
      </c>
      <c r="L192" s="140">
        <f>COUNTIFS(ArCompl!$C$2:$C$5652,ArCompl!$C4060,ArCompl!$D$2:$D$5652,ArCompl!$D4060)</f>
        <v>1</v>
      </c>
      <c r="M192" s="141">
        <f>IF(ISNA(MATCH($F192,'Liste noire'!C:C,0)),0,1)</f>
        <v>0</v>
      </c>
    </row>
    <row r="193" spans="1:13" x14ac:dyDescent="0.25">
      <c r="A193" s="142">
        <v>3256</v>
      </c>
      <c r="B193" s="143" t="s">
        <v>8923</v>
      </c>
      <c r="C193" s="143" t="s">
        <v>8924</v>
      </c>
      <c r="D193" s="143" t="s">
        <v>8920</v>
      </c>
      <c r="E193" s="143" t="s">
        <v>22416</v>
      </c>
      <c r="F193" s="143" t="s">
        <v>8925</v>
      </c>
      <c r="G193" s="143" t="s">
        <v>8926</v>
      </c>
      <c r="H193" s="143">
        <v>-3.7102599999999999</v>
      </c>
      <c r="I193" s="143">
        <v>128.089</v>
      </c>
      <c r="J193" s="143">
        <v>33</v>
      </c>
      <c r="K193" s="143">
        <v>9</v>
      </c>
      <c r="L193" s="143">
        <f>COUNTIFS(ArCompl!$C$2:$C$5652,ArCompl!$C3710,ArCompl!$D$2:$D$5652,ArCompl!$D3710)</f>
        <v>1</v>
      </c>
      <c r="M193" s="144">
        <f>IF(ISNA(MATCH($F193,'Liste noire'!C:C,0)),0,1)</f>
        <v>0</v>
      </c>
    </row>
    <row r="194" spans="1:13" x14ac:dyDescent="0.25">
      <c r="A194" s="139">
        <v>580</v>
      </c>
      <c r="B194" s="140" t="s">
        <v>11903</v>
      </c>
      <c r="C194" s="140" t="s">
        <v>11904</v>
      </c>
      <c r="D194" s="140" t="s">
        <v>11905</v>
      </c>
      <c r="E194" s="140" t="s">
        <v>22448</v>
      </c>
      <c r="F194" s="140" t="s">
        <v>11906</v>
      </c>
      <c r="G194" s="140" t="s">
        <v>11907</v>
      </c>
      <c r="H194" s="140">
        <v>52.308599999999998</v>
      </c>
      <c r="I194" s="140">
        <v>4.76389</v>
      </c>
      <c r="J194" s="140">
        <v>-11</v>
      </c>
      <c r="K194" s="140">
        <v>1</v>
      </c>
      <c r="L194" s="140">
        <f>COUNTIFS(ArCompl!$C$2:$C$5652,ArCompl!$C4709,ArCompl!$D$2:$D$5652,ArCompl!$D4709)</f>
        <v>1</v>
      </c>
      <c r="M194" s="141">
        <f>IF(ISNA(MATCH($F194,'Liste noire'!C:C,0)),0,1)</f>
        <v>1</v>
      </c>
    </row>
    <row r="195" spans="1:13" x14ac:dyDescent="0.25">
      <c r="A195" s="142">
        <v>6112</v>
      </c>
      <c r="B195" s="143" t="s">
        <v>13520</v>
      </c>
      <c r="C195" s="143" t="s">
        <v>13521</v>
      </c>
      <c r="D195" s="143" t="s">
        <v>13509</v>
      </c>
      <c r="E195" s="143" t="s">
        <v>22461</v>
      </c>
      <c r="F195" s="143" t="s">
        <v>13522</v>
      </c>
      <c r="G195" s="143" t="s">
        <v>13523</v>
      </c>
      <c r="H195" s="143">
        <v>69.763300000000001</v>
      </c>
      <c r="I195" s="143">
        <v>61.556399999999996</v>
      </c>
      <c r="J195" s="143">
        <v>13</v>
      </c>
      <c r="K195" s="143">
        <v>3</v>
      </c>
      <c r="L195" s="143">
        <f>COUNTIFS(ArCompl!$C$2:$C$5652,ArCompl!$C5010,ArCompl!$D$2:$D$5652,ArCompl!$D5010)</f>
        <v>1</v>
      </c>
      <c r="M195" s="144">
        <f>IF(ISNA(MATCH($F195,'Liste noire'!C:C,0)),0,1)</f>
        <v>0</v>
      </c>
    </row>
    <row r="196" spans="1:13" x14ac:dyDescent="0.25">
      <c r="A196" s="139">
        <v>2008</v>
      </c>
      <c r="B196" s="140" t="s">
        <v>12021</v>
      </c>
      <c r="C196" s="140" t="s">
        <v>12022</v>
      </c>
      <c r="D196" s="140" t="s">
        <v>12018</v>
      </c>
      <c r="E196" s="140" t="s">
        <v>22451</v>
      </c>
      <c r="F196" s="140" t="s">
        <v>12023</v>
      </c>
      <c r="G196" s="140" t="s">
        <v>12024</v>
      </c>
      <c r="H196" s="140">
        <v>-37.029699999999998</v>
      </c>
      <c r="I196" s="140">
        <v>174.97300000000001</v>
      </c>
      <c r="J196" s="140">
        <v>111</v>
      </c>
      <c r="K196" s="140">
        <v>12</v>
      </c>
      <c r="L196" s="140">
        <f>COUNTIFS(ArCompl!$C$2:$C$5652,ArCompl!$C4564,ArCompl!$D$2:$D$5652,ArCompl!$D4564)</f>
        <v>2</v>
      </c>
      <c r="M196" s="141">
        <f>IF(ISNA(MATCH($F196,'Liste noire'!C:C,0)),0,1)</f>
        <v>0</v>
      </c>
    </row>
    <row r="197" spans="1:13" x14ac:dyDescent="0.25">
      <c r="A197" s="142">
        <v>3485</v>
      </c>
      <c r="B197" s="143" t="s">
        <v>16885</v>
      </c>
      <c r="C197" s="143" t="s">
        <v>16886</v>
      </c>
      <c r="D197" s="143" t="s">
        <v>16702</v>
      </c>
      <c r="E197" s="143" t="s">
        <v>22496</v>
      </c>
      <c r="F197" s="143" t="s">
        <v>16887</v>
      </c>
      <c r="G197" s="143" t="s">
        <v>16888</v>
      </c>
      <c r="H197" s="143">
        <v>33.588200000000001</v>
      </c>
      <c r="I197" s="143">
        <v>-85.858099999999993</v>
      </c>
      <c r="J197" s="143">
        <v>612</v>
      </c>
      <c r="K197" s="143">
        <v>-6</v>
      </c>
      <c r="L197" s="143">
        <f>COUNTIFS(ArCompl!$C$2:$C$5652,ArCompl!$C1931,ArCompl!$D$2:$D$5652,ArCompl!$D1931)</f>
        <v>1</v>
      </c>
      <c r="M197" s="144">
        <f>IF(ISNA(MATCH($F197,'Liste noire'!C:C,0)),0,1)</f>
        <v>0</v>
      </c>
    </row>
    <row r="198" spans="1:13" x14ac:dyDescent="0.25">
      <c r="A198" s="139">
        <v>3774</v>
      </c>
      <c r="B198" s="140" t="s">
        <v>16842</v>
      </c>
      <c r="C198" s="140" t="s">
        <v>16843</v>
      </c>
      <c r="D198" s="140" t="s">
        <v>16702</v>
      </c>
      <c r="E198" s="140" t="s">
        <v>22496</v>
      </c>
      <c r="F198" s="140" t="s">
        <v>16844</v>
      </c>
      <c r="G198" s="140" t="s">
        <v>16845</v>
      </c>
      <c r="H198" s="140">
        <v>61.174399999999999</v>
      </c>
      <c r="I198" s="140">
        <v>-149.99600000000001</v>
      </c>
      <c r="J198" s="140">
        <v>152</v>
      </c>
      <c r="K198" s="140">
        <v>-9</v>
      </c>
      <c r="L198" s="140">
        <f>COUNTIFS(ArCompl!$C$2:$C$5652,ArCompl!$C1919,ArCompl!$D$2:$D$5652,ArCompl!$D1919)</f>
        <v>1</v>
      </c>
      <c r="M198" s="141">
        <f>IF(ISNA(MATCH($F198,'Liste noire'!C:C,0)),0,1)</f>
        <v>0</v>
      </c>
    </row>
    <row r="199" spans="1:13" x14ac:dyDescent="0.25">
      <c r="A199" s="142">
        <v>3466</v>
      </c>
      <c r="B199" s="143" t="s">
        <v>16855</v>
      </c>
      <c r="C199" s="143" t="s">
        <v>8241</v>
      </c>
      <c r="D199" s="143" t="s">
        <v>16702</v>
      </c>
      <c r="E199" s="143" t="s">
        <v>22496</v>
      </c>
      <c r="F199" s="143" t="s">
        <v>16856</v>
      </c>
      <c r="G199" s="143" t="s">
        <v>16857</v>
      </c>
      <c r="H199" s="143">
        <v>34.494599999999998</v>
      </c>
      <c r="I199" s="143">
        <v>-82.709400000000002</v>
      </c>
      <c r="J199" s="143">
        <v>782</v>
      </c>
      <c r="K199" s="143">
        <v>-5</v>
      </c>
      <c r="L199" s="143">
        <f>COUNTIFS(ArCompl!$C$2:$C$5652,ArCompl!$C1923,ArCompl!$D$2:$D$5652,ArCompl!$D1923)</f>
        <v>2</v>
      </c>
      <c r="M199" s="144">
        <f>IF(ISNA(MATCH($F199,'Liste noire'!C:C,0)),0,1)</f>
        <v>0</v>
      </c>
    </row>
    <row r="200" spans="1:13" x14ac:dyDescent="0.25">
      <c r="A200" s="139">
        <v>5783</v>
      </c>
      <c r="B200" s="140" t="s">
        <v>6903</v>
      </c>
      <c r="C200" s="140" t="s">
        <v>6904</v>
      </c>
      <c r="D200" s="140" t="s">
        <v>6885</v>
      </c>
      <c r="E200" s="140" t="s">
        <v>6885</v>
      </c>
      <c r="F200" s="140" t="s">
        <v>6905</v>
      </c>
      <c r="G200" s="140" t="s">
        <v>6906</v>
      </c>
      <c r="H200" s="140">
        <v>47.560299999999998</v>
      </c>
      <c r="I200" s="140">
        <v>-0.312222</v>
      </c>
      <c r="J200" s="140">
        <v>194</v>
      </c>
      <c r="K200" s="140">
        <v>1</v>
      </c>
      <c r="L200" s="140">
        <f>COUNTIFS(ArCompl!$C$2:$C$5652,ArCompl!$C3296,ArCompl!$D$2:$D$5652,ArCompl!$D3296)</f>
        <v>1</v>
      </c>
      <c r="M200" s="141">
        <f>IF(ISNA(MATCH($F200,'Liste noire'!C:C,0)),0,1)</f>
        <v>0</v>
      </c>
    </row>
    <row r="201" spans="1:13" x14ac:dyDescent="0.25">
      <c r="A201" s="142">
        <v>2651</v>
      </c>
      <c r="B201" s="143" t="s">
        <v>4635</v>
      </c>
      <c r="C201" s="143" t="s">
        <v>4636</v>
      </c>
      <c r="D201" s="143" t="s">
        <v>4637</v>
      </c>
      <c r="E201" s="143" t="s">
        <v>22376</v>
      </c>
      <c r="F201" s="143" t="s">
        <v>4638</v>
      </c>
      <c r="G201" s="143" t="s">
        <v>4639</v>
      </c>
      <c r="H201" s="143">
        <v>-23.444500000000001</v>
      </c>
      <c r="I201" s="143">
        <v>-70.445099999999996</v>
      </c>
      <c r="J201" s="143">
        <v>455</v>
      </c>
      <c r="K201" s="143">
        <v>-4</v>
      </c>
      <c r="L201" s="143">
        <f>COUNTIFS(ArCompl!$C$2:$C$5652,ArCompl!$C1322,ArCompl!$D$2:$D$5652,ArCompl!$D1322)</f>
        <v>1</v>
      </c>
      <c r="M201" s="144">
        <f>IF(ISNA(MATCH($F201,'Liste noire'!C:C,0)),0,1)</f>
        <v>0</v>
      </c>
    </row>
    <row r="202" spans="1:13" x14ac:dyDescent="0.25">
      <c r="A202" s="139">
        <v>1277</v>
      </c>
      <c r="B202" s="140" t="s">
        <v>6907</v>
      </c>
      <c r="C202" s="140" t="s">
        <v>6908</v>
      </c>
      <c r="D202" s="140" t="s">
        <v>6885</v>
      </c>
      <c r="E202" s="140" t="s">
        <v>6885</v>
      </c>
      <c r="F202" s="140" t="s">
        <v>6909</v>
      </c>
      <c r="G202" s="140" t="s">
        <v>6910</v>
      </c>
      <c r="H202" s="140">
        <v>45.729199999999999</v>
      </c>
      <c r="I202" s="140">
        <v>0.22145599999999999</v>
      </c>
      <c r="J202" s="140">
        <v>436</v>
      </c>
      <c r="K202" s="140">
        <v>1</v>
      </c>
      <c r="L202" s="140">
        <f>COUNTIFS(ArCompl!$C$2:$C$5652,ArCompl!$C3297,ArCompl!$D$2:$D$5652,ArCompl!$D3297)</f>
        <v>1</v>
      </c>
      <c r="M202" s="141">
        <f>IF(ISNA(MATCH($F202,'Liste noire'!C:C,0)),0,1)</f>
        <v>0</v>
      </c>
    </row>
    <row r="203" spans="1:13" x14ac:dyDescent="0.25">
      <c r="A203" s="142">
        <v>5967</v>
      </c>
      <c r="B203" s="143" t="s">
        <v>16865</v>
      </c>
      <c r="C203" s="143" t="s">
        <v>16866</v>
      </c>
      <c r="D203" s="143" t="s">
        <v>16702</v>
      </c>
      <c r="E203" s="143" t="s">
        <v>22496</v>
      </c>
      <c r="F203" s="143" t="s">
        <v>16867</v>
      </c>
      <c r="G203" s="143" t="s">
        <v>16868</v>
      </c>
      <c r="H203" s="143">
        <v>61.581600000000002</v>
      </c>
      <c r="I203" s="143">
        <v>-159.54300000000001</v>
      </c>
      <c r="J203" s="143">
        <v>88</v>
      </c>
      <c r="K203" s="143">
        <v>-9</v>
      </c>
      <c r="L203" s="143">
        <f>COUNTIFS(ArCompl!$C$2:$C$5652,ArCompl!$C1926,ArCompl!$D$2:$D$5652,ArCompl!$D1926)</f>
        <v>1</v>
      </c>
      <c r="M203" s="144">
        <f>IF(ISNA(MATCH($F203,'Liste noire'!C:C,0)),0,1)</f>
        <v>0</v>
      </c>
    </row>
    <row r="204" spans="1:13" x14ac:dyDescent="0.25">
      <c r="A204" s="139">
        <v>1683</v>
      </c>
      <c r="B204" s="140" t="s">
        <v>15884</v>
      </c>
      <c r="C204" s="140" t="s">
        <v>15885</v>
      </c>
      <c r="D204" s="140" t="s">
        <v>15862</v>
      </c>
      <c r="E204" s="140" t="s">
        <v>22490</v>
      </c>
      <c r="F204" s="140" t="s">
        <v>15886</v>
      </c>
      <c r="G204" s="140" t="s">
        <v>15887</v>
      </c>
      <c r="H204" s="140">
        <v>39.949800000000003</v>
      </c>
      <c r="I204" s="140">
        <v>32.688600000000001</v>
      </c>
      <c r="J204" s="140">
        <v>2653</v>
      </c>
      <c r="K204" s="140">
        <v>3</v>
      </c>
      <c r="L204" s="140">
        <f>COUNTIFS(ArCompl!$C$2:$C$5652,ArCompl!$C5445,ArCompl!$D$2:$D$5652,ArCompl!$D5445)</f>
        <v>3</v>
      </c>
      <c r="M204" s="141">
        <f>IF(ISNA(MATCH($F204,'Liste noire'!C:C,0)),0,1)</f>
        <v>0</v>
      </c>
    </row>
    <row r="205" spans="1:13" x14ac:dyDescent="0.25">
      <c r="A205" s="142">
        <v>927</v>
      </c>
      <c r="B205" s="143" t="s">
        <v>10716</v>
      </c>
      <c r="C205" s="143" t="s">
        <v>10717</v>
      </c>
      <c r="D205" s="143" t="s">
        <v>10693</v>
      </c>
      <c r="E205" s="143" t="s">
        <v>10693</v>
      </c>
      <c r="F205" s="143" t="s">
        <v>10718</v>
      </c>
      <c r="G205" s="143" t="s">
        <v>10719</v>
      </c>
      <c r="H205" s="143">
        <v>-14.9994</v>
      </c>
      <c r="I205" s="143">
        <v>50.3202</v>
      </c>
      <c r="J205" s="143">
        <v>20</v>
      </c>
      <c r="K205" s="143">
        <v>3</v>
      </c>
      <c r="L205" s="143">
        <f>COUNTIFS(ArCompl!$C$2:$C$5652,ArCompl!$C4174,ArCompl!$D$2:$D$5652,ArCompl!$D4174)</f>
        <v>1</v>
      </c>
      <c r="M205" s="144">
        <f>IF(ISNA(MATCH($F205,'Liste noire'!C:C,0)),0,1)</f>
        <v>0</v>
      </c>
    </row>
    <row r="206" spans="1:13" x14ac:dyDescent="0.25">
      <c r="A206" s="139">
        <v>3477</v>
      </c>
      <c r="B206" s="140" t="s">
        <v>16881</v>
      </c>
      <c r="C206" s="140" t="s">
        <v>16882</v>
      </c>
      <c r="D206" s="140" t="s">
        <v>16702</v>
      </c>
      <c r="E206" s="140" t="s">
        <v>22496</v>
      </c>
      <c r="F206" s="140" t="s">
        <v>16883</v>
      </c>
      <c r="G206" s="140" t="s">
        <v>16884</v>
      </c>
      <c r="H206" s="140">
        <v>55.042400000000001</v>
      </c>
      <c r="I206" s="140">
        <v>-131.572</v>
      </c>
      <c r="J206" s="140">
        <v>119</v>
      </c>
      <c r="K206" s="140">
        <v>-9</v>
      </c>
      <c r="L206" s="140">
        <f>COUNTIFS(ArCompl!$C$2:$C$5652,ArCompl!$C1930,ArCompl!$D$2:$D$5652,ArCompl!$D1930)</f>
        <v>1</v>
      </c>
      <c r="M206" s="141">
        <f>IF(ISNA(MATCH($F206,'Liste noire'!C:C,0)),0,1)</f>
        <v>0</v>
      </c>
    </row>
    <row r="207" spans="1:13" x14ac:dyDescent="0.25">
      <c r="A207" s="142">
        <v>8935</v>
      </c>
      <c r="B207" s="143" t="s">
        <v>16877</v>
      </c>
      <c r="C207" s="143" t="s">
        <v>16878</v>
      </c>
      <c r="D207" s="143" t="s">
        <v>16702</v>
      </c>
      <c r="E207" s="143" t="s">
        <v>22496</v>
      </c>
      <c r="F207" s="143" t="s">
        <v>16879</v>
      </c>
      <c r="G207" s="143" t="s">
        <v>16880</v>
      </c>
      <c r="H207" s="143">
        <v>38.942900000000002</v>
      </c>
      <c r="I207" s="143">
        <v>-76.568399999999997</v>
      </c>
      <c r="J207" s="143">
        <v>34</v>
      </c>
      <c r="K207" s="143">
        <v>-5</v>
      </c>
      <c r="L207" s="143">
        <f>COUNTIFS(ArCompl!$C$2:$C$5652,ArCompl!$C1929,ArCompl!$D$2:$D$5652,ArCompl!$D1929)</f>
        <v>1</v>
      </c>
      <c r="M207" s="144">
        <f>IF(ISNA(MATCH($F207,'Liste noire'!C:C,0)),0,1)</f>
        <v>0</v>
      </c>
    </row>
    <row r="208" spans="1:13" x14ac:dyDescent="0.25">
      <c r="A208" s="139">
        <v>8553</v>
      </c>
      <c r="B208" s="140" t="s">
        <v>16858</v>
      </c>
      <c r="C208" s="140" t="s">
        <v>257</v>
      </c>
      <c r="D208" s="140" t="s">
        <v>16702</v>
      </c>
      <c r="E208" s="140" t="s">
        <v>22496</v>
      </c>
      <c r="F208" s="140" t="s">
        <v>16859</v>
      </c>
      <c r="G208" s="140" t="s">
        <v>16860</v>
      </c>
      <c r="H208" s="140">
        <v>41.639699999999998</v>
      </c>
      <c r="I208" s="140">
        <v>-85.083500000000001</v>
      </c>
      <c r="J208" s="140">
        <v>995</v>
      </c>
      <c r="K208" s="140">
        <v>-5</v>
      </c>
      <c r="L208" s="140">
        <f>COUNTIFS(ArCompl!$C$2:$C$5652,ArCompl!$C1924,ArCompl!$D$2:$D$5652,ArCompl!$D1924)</f>
        <v>1</v>
      </c>
      <c r="M208" s="141">
        <f>IF(ISNA(MATCH($F208,'Liste noire'!C:C,0)),0,1)</f>
        <v>0</v>
      </c>
    </row>
    <row r="209" spans="1:13" x14ac:dyDescent="0.25">
      <c r="A209" s="142">
        <v>299</v>
      </c>
      <c r="B209" s="143" t="s">
        <v>1866</v>
      </c>
      <c r="C209" s="143" t="s">
        <v>1867</v>
      </c>
      <c r="D209" s="143" t="s">
        <v>1868</v>
      </c>
      <c r="E209" s="143" t="s">
        <v>22362</v>
      </c>
      <c r="F209" s="143" t="s">
        <v>1869</v>
      </c>
      <c r="G209" s="143" t="s">
        <v>1870</v>
      </c>
      <c r="H209" s="143">
        <v>51.189399999999999</v>
      </c>
      <c r="I209" s="143">
        <v>4.46028</v>
      </c>
      <c r="J209" s="143">
        <v>39</v>
      </c>
      <c r="K209" s="143">
        <v>1</v>
      </c>
      <c r="L209" s="143">
        <f>COUNTIFS(ArCompl!$C$2:$C$5652,ArCompl!$C633,ArCompl!$D$2:$D$5652,ArCompl!$D633)</f>
        <v>1</v>
      </c>
      <c r="M209" s="144">
        <f>IF(ISNA(MATCH($F209,'Liste noire'!C:C,0)),0,1)</f>
        <v>1</v>
      </c>
    </row>
    <row r="210" spans="1:13" x14ac:dyDescent="0.25">
      <c r="A210" s="139">
        <v>2787</v>
      </c>
      <c r="B210" s="140" t="s">
        <v>12931</v>
      </c>
      <c r="C210" s="140" t="s">
        <v>12932</v>
      </c>
      <c r="D210" s="140" t="s">
        <v>12933</v>
      </c>
      <c r="E210" s="140" t="s">
        <v>22457</v>
      </c>
      <c r="F210" s="140" t="s">
        <v>12934</v>
      </c>
      <c r="G210" s="140" t="s">
        <v>12935</v>
      </c>
      <c r="H210" s="140">
        <v>-13.7064</v>
      </c>
      <c r="I210" s="140">
        <v>-73.350399999999993</v>
      </c>
      <c r="J210" s="140">
        <v>11300</v>
      </c>
      <c r="K210" s="140">
        <v>-5</v>
      </c>
      <c r="L210" s="140">
        <f>COUNTIFS(ArCompl!$C$2:$C$5652,ArCompl!$C4721,ArCompl!$D$2:$D$5652,ArCompl!$D4721)</f>
        <v>1</v>
      </c>
      <c r="M210" s="141">
        <f>IF(ISNA(MATCH($F210,'Liste noire'!C:C,0)),0,1)</f>
        <v>0</v>
      </c>
    </row>
    <row r="211" spans="1:13" x14ac:dyDescent="0.25">
      <c r="A211" s="142">
        <v>2874</v>
      </c>
      <c r="B211" s="143" t="s">
        <v>354</v>
      </c>
      <c r="C211" s="143" t="s">
        <v>355</v>
      </c>
      <c r="D211" s="143" t="s">
        <v>356</v>
      </c>
      <c r="E211" s="143" t="s">
        <v>22353</v>
      </c>
      <c r="F211" s="143" t="s">
        <v>357</v>
      </c>
      <c r="G211" s="143" t="s">
        <v>358</v>
      </c>
      <c r="H211" s="143">
        <v>17.136700000000001</v>
      </c>
      <c r="I211" s="143">
        <v>-61.792700000000004</v>
      </c>
      <c r="J211" s="143">
        <v>62</v>
      </c>
      <c r="K211" s="143">
        <v>-4</v>
      </c>
      <c r="L211" s="143">
        <f>COUNTIFS(ArCompl!$C$2:$C$5652,ArCompl!$C211,ArCompl!$D$2:$D$5652,ArCompl!$D211)</f>
        <v>1</v>
      </c>
      <c r="M211" s="144">
        <f>IF(ISNA(MATCH($F211,'Liste noire'!C:C,0)),0,1)</f>
        <v>0</v>
      </c>
    </row>
    <row r="212" spans="1:13" x14ac:dyDescent="0.25">
      <c r="A212" s="139">
        <v>6713</v>
      </c>
      <c r="B212" s="140" t="s">
        <v>16889</v>
      </c>
      <c r="C212" s="140" t="s">
        <v>16890</v>
      </c>
      <c r="D212" s="140" t="s">
        <v>16702</v>
      </c>
      <c r="E212" s="140" t="s">
        <v>22496</v>
      </c>
      <c r="F212" s="140" t="s">
        <v>16891</v>
      </c>
      <c r="G212" s="140" t="s">
        <v>16892</v>
      </c>
      <c r="H212" s="140">
        <v>62.646700000000003</v>
      </c>
      <c r="I212" s="140">
        <v>-160.191</v>
      </c>
      <c r="J212" s="140">
        <v>291</v>
      </c>
      <c r="K212" s="140">
        <v>-9</v>
      </c>
      <c r="L212" s="140">
        <f>COUNTIFS(ArCompl!$C$2:$C$5652,ArCompl!$C1932,ArCompl!$D$2:$D$5652,ArCompl!$D1932)</f>
        <v>1</v>
      </c>
      <c r="M212" s="141">
        <f>IF(ISNA(MATCH($F212,'Liste noire'!C:C,0)),0,1)</f>
        <v>0</v>
      </c>
    </row>
    <row r="213" spans="1:13" x14ac:dyDescent="0.25">
      <c r="A213" s="142">
        <v>631</v>
      </c>
      <c r="B213" s="143" t="s">
        <v>12359</v>
      </c>
      <c r="C213" s="143" t="s">
        <v>12360</v>
      </c>
      <c r="D213" s="143" t="s">
        <v>12352</v>
      </c>
      <c r="E213" s="143" t="s">
        <v>22455</v>
      </c>
      <c r="F213" s="143" t="s">
        <v>12361</v>
      </c>
      <c r="G213" s="143" t="s">
        <v>12362</v>
      </c>
      <c r="H213" s="143">
        <v>69.292500000000004</v>
      </c>
      <c r="I213" s="143">
        <v>16.144200000000001</v>
      </c>
      <c r="J213" s="143">
        <v>43</v>
      </c>
      <c r="K213" s="143">
        <v>1</v>
      </c>
      <c r="L213" s="143">
        <f>COUNTIFS(ArCompl!$C$2:$C$5652,ArCompl!$C4499,ArCompl!$D$2:$D$5652,ArCompl!$D4499)</f>
        <v>1</v>
      </c>
      <c r="M213" s="144">
        <f>IF(ISNA(MATCH($F213,'Liste noire'!C:C,0)),0,1)</f>
        <v>0</v>
      </c>
    </row>
    <row r="214" spans="1:13" x14ac:dyDescent="0.25">
      <c r="A214" s="139">
        <v>318</v>
      </c>
      <c r="B214" s="140" t="s">
        <v>7584</v>
      </c>
      <c r="C214" s="140" t="s">
        <v>7585</v>
      </c>
      <c r="D214" s="140" t="s">
        <v>7581</v>
      </c>
      <c r="E214" s="140" t="s">
        <v>22405</v>
      </c>
      <c r="F214" s="140" t="s">
        <v>7586</v>
      </c>
      <c r="G214" s="140" t="s">
        <v>7587</v>
      </c>
      <c r="H214" s="140">
        <v>50.981949999999998</v>
      </c>
      <c r="I214" s="140">
        <v>12.50639</v>
      </c>
      <c r="J214" s="140">
        <v>640</v>
      </c>
      <c r="K214" s="140">
        <v>1</v>
      </c>
      <c r="L214" s="140">
        <f>COUNTIFS(ArCompl!$C$2:$C$5652,ArCompl!$C102,ArCompl!$D$2:$D$5652,ArCompl!$D102)</f>
        <v>1</v>
      </c>
      <c r="M214" s="141">
        <f>IF(ISNA(MATCH($F214,'Liste noire'!C:C,0)),0,1)</f>
        <v>0</v>
      </c>
    </row>
    <row r="215" spans="1:13" x14ac:dyDescent="0.25">
      <c r="A215" s="142">
        <v>6780</v>
      </c>
      <c r="B215" s="143" t="s">
        <v>15962</v>
      </c>
      <c r="C215" s="143" t="s">
        <v>15963</v>
      </c>
      <c r="D215" s="143" t="s">
        <v>15862</v>
      </c>
      <c r="E215" s="143" t="s">
        <v>22490</v>
      </c>
      <c r="F215" s="143" t="s">
        <v>15964</v>
      </c>
      <c r="G215" s="143" t="s">
        <v>15965</v>
      </c>
      <c r="H215" s="143">
        <v>39.809899999999999</v>
      </c>
      <c r="I215" s="143">
        <v>30.519400000000001</v>
      </c>
      <c r="J215" s="143">
        <v>2588</v>
      </c>
      <c r="K215" s="143">
        <v>3</v>
      </c>
      <c r="L215" s="143">
        <f>COUNTIFS(ArCompl!$C$2:$C$5652,ArCompl!$C5465,ArCompl!$D$2:$D$5652,ArCompl!$D5465)</f>
        <v>1</v>
      </c>
      <c r="M215" s="144">
        <f>IF(ISNA(MATCH($F215,'Liste noire'!C:C,0)),0,1)</f>
        <v>0</v>
      </c>
    </row>
    <row r="216" spans="1:13" x14ac:dyDescent="0.25">
      <c r="A216" s="139">
        <v>9844</v>
      </c>
      <c r="B216" s="140" t="s">
        <v>4770</v>
      </c>
      <c r="C216" s="140" t="s">
        <v>4771</v>
      </c>
      <c r="D216" s="140" t="s">
        <v>4759</v>
      </c>
      <c r="E216" s="140" t="s">
        <v>22377</v>
      </c>
      <c r="F216" s="140" t="s">
        <v>4772</v>
      </c>
      <c r="G216" s="140" t="s">
        <v>4773</v>
      </c>
      <c r="H216" s="140">
        <v>41.1053</v>
      </c>
      <c r="I216" s="140">
        <v>122.854</v>
      </c>
      <c r="J216" s="140">
        <v>0</v>
      </c>
      <c r="K216" s="140">
        <v>8</v>
      </c>
      <c r="L216" s="140">
        <f>COUNTIFS(ArCompl!$C$2:$C$5652,ArCompl!$C1356,ArCompl!$D$2:$D$5652,ArCompl!$D1356)</f>
        <v>1</v>
      </c>
      <c r="M216" s="141">
        <f>IF(ISNA(MATCH($F216,'Liste noire'!C:C,0)),0,1)</f>
        <v>0</v>
      </c>
    </row>
    <row r="217" spans="1:13" x14ac:dyDescent="0.25">
      <c r="A217" s="142">
        <v>8784</v>
      </c>
      <c r="B217" s="143" t="s">
        <v>19345</v>
      </c>
      <c r="C217" s="143" t="s">
        <v>12993</v>
      </c>
      <c r="D217" s="143" t="s">
        <v>16702</v>
      </c>
      <c r="E217" s="143" t="s">
        <v>22496</v>
      </c>
      <c r="F217" s="143" t="s">
        <v>19346</v>
      </c>
      <c r="G217" s="143" t="s">
        <v>19347</v>
      </c>
      <c r="H217" s="143">
        <v>40.706899999999997</v>
      </c>
      <c r="I217" s="143">
        <v>-84.026700000000005</v>
      </c>
      <c r="J217" s="143">
        <v>975</v>
      </c>
      <c r="K217" s="143">
        <v>-5</v>
      </c>
      <c r="L217" s="143">
        <f>COUNTIFS(ArCompl!$C$2:$C$5652,ArCompl!$C2575,ArCompl!$D$2:$D$5652,ArCompl!$D2575)</f>
        <v>1</v>
      </c>
      <c r="M217" s="144">
        <f>IF(ISNA(MATCH($F217,'Liste noire'!C:C,0)),0,1)</f>
        <v>0</v>
      </c>
    </row>
    <row r="218" spans="1:13" x14ac:dyDescent="0.25">
      <c r="A218" s="139">
        <v>4309</v>
      </c>
      <c r="B218" s="140" t="s">
        <v>9648</v>
      </c>
      <c r="C218" s="140" t="s">
        <v>9649</v>
      </c>
      <c r="D218" s="140" t="s">
        <v>9641</v>
      </c>
      <c r="E218" s="140" t="s">
        <v>22421</v>
      </c>
      <c r="F218" s="140" t="s">
        <v>9650</v>
      </c>
      <c r="G218" s="140" t="s">
        <v>9651</v>
      </c>
      <c r="H218" s="140">
        <v>43.616300000000003</v>
      </c>
      <c r="I218" s="140">
        <v>13.362299999999999</v>
      </c>
      <c r="J218" s="140">
        <v>49</v>
      </c>
      <c r="K218" s="140">
        <v>1</v>
      </c>
      <c r="L218" s="140">
        <f>COUNTIFS(ArCompl!$C$2:$C$5652,ArCompl!$C3908,ArCompl!$D$2:$D$5652,ArCompl!$D3908)</f>
        <v>1</v>
      </c>
      <c r="M218" s="141">
        <f>IF(ISNA(MATCH($F218,'Liste noire'!C:C,0)),0,1)</f>
        <v>1</v>
      </c>
    </row>
    <row r="219" spans="1:13" x14ac:dyDescent="0.25">
      <c r="A219" s="142">
        <v>2340</v>
      </c>
      <c r="B219" s="143" t="s">
        <v>9909</v>
      </c>
      <c r="C219" s="143" t="s">
        <v>9910</v>
      </c>
      <c r="D219" s="143" t="s">
        <v>9894</v>
      </c>
      <c r="E219" s="143" t="s">
        <v>22423</v>
      </c>
      <c r="F219" s="143" t="s">
        <v>9911</v>
      </c>
      <c r="G219" s="143" t="s">
        <v>9912</v>
      </c>
      <c r="H219" s="143">
        <v>40.734699999999997</v>
      </c>
      <c r="I219" s="143">
        <v>140.691</v>
      </c>
      <c r="J219" s="143">
        <v>664</v>
      </c>
      <c r="K219" s="143">
        <v>9</v>
      </c>
      <c r="L219" s="143">
        <f>COUNTIFS(ArCompl!$C$2:$C$5652,ArCompl!$C3974,ArCompl!$D$2:$D$5652,ArCompl!$D3974)</f>
        <v>1</v>
      </c>
      <c r="M219" s="144">
        <f>IF(ISNA(MATCH($F219,'Liste noire'!C:C,0)),0,1)</f>
        <v>0</v>
      </c>
    </row>
    <row r="220" spans="1:13" x14ac:dyDescent="0.25">
      <c r="A220" s="139">
        <v>1459</v>
      </c>
      <c r="B220" s="140" t="s">
        <v>7993</v>
      </c>
      <c r="C220" s="140" t="s">
        <v>7994</v>
      </c>
      <c r="D220" s="140" t="s">
        <v>7939</v>
      </c>
      <c r="E220" s="140" t="s">
        <v>22406</v>
      </c>
      <c r="F220" s="140" t="s">
        <v>7995</v>
      </c>
      <c r="G220" s="140" t="s">
        <v>7996</v>
      </c>
      <c r="H220" s="140">
        <v>35.421399999999998</v>
      </c>
      <c r="I220" s="140">
        <v>27.146000000000001</v>
      </c>
      <c r="J220" s="140">
        <v>66</v>
      </c>
      <c r="K220" s="140">
        <v>2</v>
      </c>
      <c r="L220" s="140">
        <f>COUNTIFS(ArCompl!$C$2:$C$5652,ArCompl!$C3446,ArCompl!$D$2:$D$5652,ArCompl!$D3446)</f>
        <v>1</v>
      </c>
      <c r="M220" s="141">
        <f>IF(ISNA(MATCH($F220,'Liste noire'!C:C,0)),0,1)</f>
        <v>0</v>
      </c>
    </row>
    <row r="221" spans="1:13" x14ac:dyDescent="0.25">
      <c r="A221" s="142">
        <v>2472</v>
      </c>
      <c r="B221" s="143" t="s">
        <v>480</v>
      </c>
      <c r="C221" s="143" t="s">
        <v>481</v>
      </c>
      <c r="D221" s="143" t="s">
        <v>365</v>
      </c>
      <c r="E221" s="143" t="s">
        <v>22354</v>
      </c>
      <c r="F221" s="143" t="s">
        <v>482</v>
      </c>
      <c r="G221" s="143" t="s">
        <v>483</v>
      </c>
      <c r="H221" s="143">
        <v>-29.689399999999999</v>
      </c>
      <c r="I221" s="143">
        <v>-57.152099999999997</v>
      </c>
      <c r="J221" s="143">
        <v>230</v>
      </c>
      <c r="K221" s="143">
        <v>-3</v>
      </c>
      <c r="L221" s="143">
        <f>COUNTIFS(ArCompl!$C$2:$C$5652,ArCompl!$C278,ArCompl!$D$2:$D$5652,ArCompl!$D278)</f>
        <v>1</v>
      </c>
      <c r="M221" s="144">
        <f>IF(ISNA(MATCH($F221,'Liste noire'!C:C,0)),0,1)</f>
        <v>0</v>
      </c>
    </row>
    <row r="222" spans="1:13" x14ac:dyDescent="0.25">
      <c r="A222" s="139">
        <v>3694</v>
      </c>
      <c r="B222" s="140" t="s">
        <v>16822</v>
      </c>
      <c r="C222" s="140" t="s">
        <v>16823</v>
      </c>
      <c r="D222" s="140" t="s">
        <v>16702</v>
      </c>
      <c r="E222" s="140" t="s">
        <v>22496</v>
      </c>
      <c r="F222" s="140" t="s">
        <v>16824</v>
      </c>
      <c r="G222" s="140" t="s">
        <v>16825</v>
      </c>
      <c r="H222" s="140">
        <v>40.296399999999998</v>
      </c>
      <c r="I222" s="140">
        <v>-78.319999999999993</v>
      </c>
      <c r="J222" s="140">
        <v>1503</v>
      </c>
      <c r="K222" s="140">
        <v>-5</v>
      </c>
      <c r="L222" s="140">
        <f>COUNTIFS(ArCompl!$C$2:$C$5652,ArCompl!$C1914,ArCompl!$D$2:$D$5652,ArCompl!$D1914)</f>
        <v>1</v>
      </c>
      <c r="M222" s="141">
        <f>IF(ISNA(MATCH($F222,'Liste noire'!C:C,0)),0,1)</f>
        <v>0</v>
      </c>
    </row>
    <row r="223" spans="1:13" x14ac:dyDescent="0.25">
      <c r="A223" s="142">
        <v>3296</v>
      </c>
      <c r="B223" s="143" t="s">
        <v>10889</v>
      </c>
      <c r="C223" s="143" t="s">
        <v>10890</v>
      </c>
      <c r="D223" s="143" t="s">
        <v>10891</v>
      </c>
      <c r="E223" s="143" t="s">
        <v>22434</v>
      </c>
      <c r="F223" s="143" t="s">
        <v>10892</v>
      </c>
      <c r="G223" s="143" t="s">
        <v>10893</v>
      </c>
      <c r="H223" s="143">
        <v>6.1896699999999996</v>
      </c>
      <c r="I223" s="143">
        <v>100.398</v>
      </c>
      <c r="J223" s="143">
        <v>15</v>
      </c>
      <c r="K223" s="143">
        <v>8</v>
      </c>
      <c r="L223" s="143">
        <f>COUNTIFS(ArCompl!$C$2:$C$5652,ArCompl!$C4210,ArCompl!$D$2:$D$5652,ArCompl!$D4210)</f>
        <v>1</v>
      </c>
      <c r="M223" s="144">
        <f>IF(ISNA(MATCH($F223,'Liste noire'!C:C,0)),0,1)</f>
        <v>0</v>
      </c>
    </row>
    <row r="224" spans="1:13" x14ac:dyDescent="0.25">
      <c r="A224" s="139">
        <v>5791</v>
      </c>
      <c r="B224" s="140" t="s">
        <v>9652</v>
      </c>
      <c r="C224" s="140" t="s">
        <v>9653</v>
      </c>
      <c r="D224" s="140" t="s">
        <v>9641</v>
      </c>
      <c r="E224" s="140" t="s">
        <v>22421</v>
      </c>
      <c r="F224" s="140" t="s">
        <v>9654</v>
      </c>
      <c r="G224" s="140" t="s">
        <v>9655</v>
      </c>
      <c r="H224" s="140">
        <v>45.738500000000002</v>
      </c>
      <c r="I224" s="140">
        <v>7.3687199999999997</v>
      </c>
      <c r="J224" s="140">
        <v>1791</v>
      </c>
      <c r="K224" s="140">
        <v>1</v>
      </c>
      <c r="L224" s="140">
        <f>COUNTIFS(ArCompl!$C$2:$C$5652,ArCompl!$C3909,ArCompl!$D$2:$D$5652,ArCompl!$D3909)</f>
        <v>1</v>
      </c>
      <c r="M224" s="141">
        <f>IF(ISNA(MATCH($F224,'Liste noire'!C:C,0)),0,1)</f>
        <v>1</v>
      </c>
    </row>
    <row r="225" spans="1:13" x14ac:dyDescent="0.25">
      <c r="A225" s="142">
        <v>11291</v>
      </c>
      <c r="B225" s="143" t="s">
        <v>10529</v>
      </c>
      <c r="C225" s="143" t="s">
        <v>10530</v>
      </c>
      <c r="D225" s="143" t="s">
        <v>10531</v>
      </c>
      <c r="E225" s="143" t="s">
        <v>10531</v>
      </c>
      <c r="F225" s="143" t="s">
        <v>10532</v>
      </c>
      <c r="G225" s="143" t="s">
        <v>10533</v>
      </c>
      <c r="H225" s="143">
        <v>14.814719999999999</v>
      </c>
      <c r="I225" s="143">
        <v>106.82170000000001</v>
      </c>
      <c r="J225" s="143">
        <v>344</v>
      </c>
      <c r="K225" s="143">
        <v>7</v>
      </c>
      <c r="L225" s="143">
        <f>COUNTIFS(ArCompl!$C$2:$C$5652,ArCompl!$C4129,ArCompl!$D$2:$D$5652,ArCompl!$D4129)</f>
        <v>1</v>
      </c>
      <c r="M225" s="144">
        <f>IF(ISNA(MATCH($F225,'Liste noire'!C:C,0)),0,1)</f>
        <v>0</v>
      </c>
    </row>
    <row r="226" spans="1:13" x14ac:dyDescent="0.25">
      <c r="A226" s="139">
        <v>4222</v>
      </c>
      <c r="B226" s="140" t="s">
        <v>17845</v>
      </c>
      <c r="C226" s="140" t="s">
        <v>17846</v>
      </c>
      <c r="D226" s="140" t="s">
        <v>16702</v>
      </c>
      <c r="E226" s="140" t="s">
        <v>22496</v>
      </c>
      <c r="F226" s="140" t="s">
        <v>17847</v>
      </c>
      <c r="G226" s="140" t="s">
        <v>17848</v>
      </c>
      <c r="H226" s="140">
        <v>39.570099999999996</v>
      </c>
      <c r="I226" s="140">
        <v>-104.849</v>
      </c>
      <c r="J226" s="140">
        <v>5885</v>
      </c>
      <c r="K226" s="140">
        <v>-7</v>
      </c>
      <c r="L226" s="140">
        <f>COUNTIFS(ArCompl!$C$2:$C$5652,ArCompl!$C2183,ArCompl!$D$2:$D$5652,ArCompl!$D2183)</f>
        <v>1</v>
      </c>
      <c r="M226" s="141">
        <f>IF(ISNA(MATCH($F226,'Liste noire'!C:C,0)),0,1)</f>
        <v>0</v>
      </c>
    </row>
    <row r="227" spans="1:13" x14ac:dyDescent="0.25">
      <c r="A227" s="142">
        <v>7658</v>
      </c>
      <c r="B227" s="143" t="s">
        <v>19894</v>
      </c>
      <c r="C227" s="143" t="s">
        <v>19895</v>
      </c>
      <c r="D227" s="143" t="s">
        <v>16702</v>
      </c>
      <c r="E227" s="143" t="s">
        <v>22496</v>
      </c>
      <c r="F227" s="143" t="s">
        <v>19896</v>
      </c>
      <c r="G227" s="143" t="s">
        <v>19897</v>
      </c>
      <c r="H227" s="143">
        <v>38.213200000000001</v>
      </c>
      <c r="I227" s="143">
        <v>-122.28100000000001</v>
      </c>
      <c r="J227" s="143">
        <v>35</v>
      </c>
      <c r="K227" s="143">
        <v>-8</v>
      </c>
      <c r="L227" s="143">
        <f>COUNTIFS(ArCompl!$C$2:$C$5652,ArCompl!$C2720,ArCompl!$D$2:$D$5652,ArCompl!$D2720)</f>
        <v>1</v>
      </c>
      <c r="M227" s="144">
        <f>IF(ISNA(MATCH($F227,'Liste noire'!C:C,0)),0,1)</f>
        <v>0</v>
      </c>
    </row>
    <row r="228" spans="1:13" x14ac:dyDescent="0.25">
      <c r="A228" s="139">
        <v>4012</v>
      </c>
      <c r="B228" s="140" t="s">
        <v>19906</v>
      </c>
      <c r="C228" s="140" t="s">
        <v>9759</v>
      </c>
      <c r="D228" s="140" t="s">
        <v>16702</v>
      </c>
      <c r="E228" s="140" t="s">
        <v>22496</v>
      </c>
      <c r="F228" s="140" t="s">
        <v>19907</v>
      </c>
      <c r="G228" s="140" t="s">
        <v>19908</v>
      </c>
      <c r="H228" s="140">
        <v>26.1526</v>
      </c>
      <c r="I228" s="140">
        <v>-81.775300000000001</v>
      </c>
      <c r="J228" s="140">
        <v>8</v>
      </c>
      <c r="K228" s="140">
        <v>-5</v>
      </c>
      <c r="L228" s="140">
        <f>COUNTIFS(ArCompl!$C$2:$C$5652,ArCompl!$C2723,ArCompl!$D$2:$D$5652,ArCompl!$D2723)</f>
        <v>1</v>
      </c>
      <c r="M228" s="141">
        <f>IF(ISNA(MATCH($F228,'Liste noire'!C:C,0)),0,1)</f>
        <v>0</v>
      </c>
    </row>
    <row r="229" spans="1:13" x14ac:dyDescent="0.25">
      <c r="A229" s="142">
        <v>3772</v>
      </c>
      <c r="B229" s="143" t="s">
        <v>16705</v>
      </c>
      <c r="C229" s="143" t="s">
        <v>16320</v>
      </c>
      <c r="D229" s="143" t="s">
        <v>16702</v>
      </c>
      <c r="E229" s="143" t="s">
        <v>22496</v>
      </c>
      <c r="F229" s="143" t="s">
        <v>16706</v>
      </c>
      <c r="G229" s="143" t="s">
        <v>16707</v>
      </c>
      <c r="H229" s="143">
        <v>39.466200000000001</v>
      </c>
      <c r="I229" s="143">
        <v>-76.168800000000005</v>
      </c>
      <c r="J229" s="143">
        <v>57</v>
      </c>
      <c r="K229" s="143">
        <v>-5</v>
      </c>
      <c r="L229" s="143">
        <f>COUNTIFS(ArCompl!$C$2:$C$5652,ArCompl!$C1882,ArCompl!$D$2:$D$5652,ArCompl!$D1882)</f>
        <v>1</v>
      </c>
      <c r="M229" s="144">
        <f>IF(ISNA(MATCH($F229,'Liste noire'!C:C,0)),0,1)</f>
        <v>0</v>
      </c>
    </row>
    <row r="230" spans="1:13" x14ac:dyDescent="0.25">
      <c r="A230" s="139">
        <v>11938</v>
      </c>
      <c r="B230" s="140" t="s">
        <v>5482</v>
      </c>
      <c r="C230" s="140" t="s">
        <v>5483</v>
      </c>
      <c r="D230" s="140" t="s">
        <v>5479</v>
      </c>
      <c r="E230" s="140" t="s">
        <v>22380</v>
      </c>
      <c r="F230" s="140" t="s">
        <v>5484</v>
      </c>
      <c r="G230" s="140" t="s">
        <v>5485</v>
      </c>
      <c r="H230" s="140">
        <v>4.0760699999999996</v>
      </c>
      <c r="I230" s="140">
        <v>-73.562700000000007</v>
      </c>
      <c r="J230" s="140">
        <v>1207</v>
      </c>
      <c r="K230" s="140" t="s">
        <v>340</v>
      </c>
      <c r="L230" s="140">
        <f>COUNTIFS(ArCompl!$C$2:$C$5652,ArCompl!$C1536,ArCompl!$D$2:$D$5652,ArCompl!$D1536)</f>
        <v>1</v>
      </c>
      <c r="M230" s="141">
        <f>IF(ISNA(MATCH($F230,'Liste noire'!C:C,0)),0,1)</f>
        <v>0</v>
      </c>
    </row>
    <row r="231" spans="1:13" x14ac:dyDescent="0.25">
      <c r="A231" s="142">
        <v>5888</v>
      </c>
      <c r="B231" s="143" t="s">
        <v>7372</v>
      </c>
      <c r="C231" s="143" t="s">
        <v>7373</v>
      </c>
      <c r="D231" s="143" t="s">
        <v>7365</v>
      </c>
      <c r="E231" s="143" t="s">
        <v>22402</v>
      </c>
      <c r="F231" s="143" t="s">
        <v>7374</v>
      </c>
      <c r="G231" s="143" t="s">
        <v>7375</v>
      </c>
      <c r="H231" s="143">
        <v>-15.573600000000001</v>
      </c>
      <c r="I231" s="143">
        <v>-146.41499999999999</v>
      </c>
      <c r="J231" s="143">
        <v>8</v>
      </c>
      <c r="K231" s="143">
        <v>-10</v>
      </c>
      <c r="L231" s="143">
        <f>COUNTIFS(ArCompl!$C$2:$C$5652,ArCompl!$C4821,ArCompl!$D$2:$D$5652,ArCompl!$D4821)</f>
        <v>1</v>
      </c>
      <c r="M231" s="144">
        <f>IF(ISNA(MATCH($F231,'Liste noire'!C:C,0)),0,1)</f>
        <v>0</v>
      </c>
    </row>
    <row r="232" spans="1:13" x14ac:dyDescent="0.25">
      <c r="A232" s="139">
        <v>984</v>
      </c>
      <c r="B232" s="140" t="s">
        <v>11697</v>
      </c>
      <c r="C232" s="140" t="s">
        <v>11698</v>
      </c>
      <c r="D232" s="140" t="s">
        <v>11666</v>
      </c>
      <c r="E232" s="140" t="s">
        <v>11666</v>
      </c>
      <c r="F232" s="140" t="s">
        <v>11699</v>
      </c>
      <c r="G232" s="140" t="s">
        <v>11700</v>
      </c>
      <c r="H232" s="140">
        <v>-15.105600000000001</v>
      </c>
      <c r="I232" s="140">
        <v>39.281799999999997</v>
      </c>
      <c r="J232" s="140">
        <v>1444</v>
      </c>
      <c r="K232" s="140">
        <v>2</v>
      </c>
      <c r="L232" s="140">
        <f>COUNTIFS(ArCompl!$C$2:$C$5652,ArCompl!$C4411,ArCompl!$D$2:$D$5652,ArCompl!$D4411)</f>
        <v>1</v>
      </c>
      <c r="M232" s="141">
        <f>IF(ISNA(MATCH($F232,'Liste noire'!C:C,0)),0,1)</f>
        <v>0</v>
      </c>
    </row>
    <row r="233" spans="1:13" x14ac:dyDescent="0.25">
      <c r="A233" s="142">
        <v>5720</v>
      </c>
      <c r="B233" s="143" t="s">
        <v>16810</v>
      </c>
      <c r="C233" s="143" t="s">
        <v>16811</v>
      </c>
      <c r="D233" s="143" t="s">
        <v>16702</v>
      </c>
      <c r="E233" s="143" t="s">
        <v>22496</v>
      </c>
      <c r="F233" s="143" t="s">
        <v>16812</v>
      </c>
      <c r="G233" s="143" t="s">
        <v>16813</v>
      </c>
      <c r="H233" s="143">
        <v>45.078099999999999</v>
      </c>
      <c r="I233" s="143">
        <v>-83.560299999999998</v>
      </c>
      <c r="J233" s="143">
        <v>690</v>
      </c>
      <c r="K233" s="143">
        <v>-5</v>
      </c>
      <c r="L233" s="143">
        <f>COUNTIFS(ArCompl!$C$2:$C$5652,ArCompl!$C1911,ArCompl!$D$2:$D$5652,ArCompl!$D1911)</f>
        <v>1</v>
      </c>
      <c r="M233" s="144">
        <f>IF(ISNA(MATCH($F233,'Liste noire'!C:C,0)),0,1)</f>
        <v>0</v>
      </c>
    </row>
    <row r="234" spans="1:13" x14ac:dyDescent="0.25">
      <c r="A234" s="139">
        <v>2726</v>
      </c>
      <c r="B234" s="140" t="s">
        <v>5528</v>
      </c>
      <c r="C234" s="140" t="s">
        <v>5529</v>
      </c>
      <c r="D234" s="140" t="s">
        <v>5479</v>
      </c>
      <c r="E234" s="140" t="s">
        <v>22380</v>
      </c>
      <c r="F234" s="140" t="s">
        <v>5530</v>
      </c>
      <c r="G234" s="140" t="s">
        <v>5531</v>
      </c>
      <c r="H234" s="140">
        <v>7.81196</v>
      </c>
      <c r="I234" s="140">
        <v>-76.716399999999993</v>
      </c>
      <c r="J234" s="140">
        <v>46</v>
      </c>
      <c r="K234" s="140">
        <v>-5</v>
      </c>
      <c r="L234" s="140">
        <f>COUNTIFS(ArCompl!$C$2:$C$5652,ArCompl!$C1548,ArCompl!$D$2:$D$5652,ArCompl!$D1548)</f>
        <v>1</v>
      </c>
      <c r="M234" s="141">
        <f>IF(ISNA(MATCH($F234,'Liste noire'!C:C,0)),0,1)</f>
        <v>0</v>
      </c>
    </row>
    <row r="235" spans="1:13" x14ac:dyDescent="0.25">
      <c r="A235" s="142">
        <v>11210</v>
      </c>
      <c r="B235" s="143" t="s">
        <v>2076</v>
      </c>
      <c r="C235" s="143" t="s">
        <v>2077</v>
      </c>
      <c r="D235" s="143" t="s">
        <v>2057</v>
      </c>
      <c r="E235" s="143" t="s">
        <v>22368</v>
      </c>
      <c r="F235" s="143" t="s">
        <v>2078</v>
      </c>
      <c r="G235" s="143" t="s">
        <v>2079</v>
      </c>
      <c r="H235" s="143">
        <v>-9.7753599999999992</v>
      </c>
      <c r="I235" s="143">
        <v>-36.629199999999997</v>
      </c>
      <c r="J235" s="143">
        <v>886</v>
      </c>
      <c r="K235" s="143">
        <v>-3</v>
      </c>
      <c r="L235" s="143">
        <f>COUNTIFS(ArCompl!$C$2:$C$5652,ArCompl!$C710,ArCompl!$D$2:$D$5652,ArCompl!$D710)</f>
        <v>0</v>
      </c>
      <c r="M235" s="144">
        <f>IF(ISNA(MATCH($F235,'Liste noire'!C:C,0)),0,1)</f>
        <v>0</v>
      </c>
    </row>
    <row r="236" spans="1:13" x14ac:dyDescent="0.25">
      <c r="A236" s="139">
        <v>1969</v>
      </c>
      <c r="B236" s="140" t="s">
        <v>14166</v>
      </c>
      <c r="C236" s="140" t="s">
        <v>14167</v>
      </c>
      <c r="D236" s="140" t="s">
        <v>14163</v>
      </c>
      <c r="E236" s="140" t="s">
        <v>14163</v>
      </c>
      <c r="F236" s="140" t="s">
        <v>14168</v>
      </c>
      <c r="G236" s="140" t="s">
        <v>14169</v>
      </c>
      <c r="H236" s="140">
        <v>-13.83</v>
      </c>
      <c r="I236" s="140">
        <v>-172.00800000000001</v>
      </c>
      <c r="J236" s="140">
        <v>58</v>
      </c>
      <c r="K236" s="140">
        <v>13</v>
      </c>
      <c r="L236" s="140">
        <f>COUNTIFS(ArCompl!$C$2:$C$5652,ArCompl!$C5175,ArCompl!$D$2:$D$5652,ArCompl!$D5175)</f>
        <v>1</v>
      </c>
      <c r="M236" s="141">
        <f>IF(ISNA(MATCH($F236,'Liste noire'!C:C,0)),0,1)</f>
        <v>0</v>
      </c>
    </row>
    <row r="237" spans="1:13" x14ac:dyDescent="0.25">
      <c r="A237" s="142">
        <v>7221</v>
      </c>
      <c r="B237" s="143" t="s">
        <v>619</v>
      </c>
      <c r="C237" s="143" t="s">
        <v>620</v>
      </c>
      <c r="D237" s="143" t="s">
        <v>365</v>
      </c>
      <c r="E237" s="143" t="s">
        <v>22354</v>
      </c>
      <c r="F237" s="143" t="s">
        <v>621</v>
      </c>
      <c r="G237" s="143" t="s">
        <v>622</v>
      </c>
      <c r="H237" s="143">
        <v>-38.975499999999997</v>
      </c>
      <c r="I237" s="143">
        <v>-70.113600000000005</v>
      </c>
      <c r="J237" s="143">
        <v>3330</v>
      </c>
      <c r="K237" s="143">
        <v>-3</v>
      </c>
      <c r="L237" s="143">
        <f>COUNTIFS(ArCompl!$C$2:$C$5652,ArCompl!$C313,ArCompl!$D$2:$D$5652,ArCompl!$D313)</f>
        <v>1</v>
      </c>
      <c r="M237" s="144">
        <f>IF(ISNA(MATCH($F237,'Liste noire'!C:C,0)),0,1)</f>
        <v>0</v>
      </c>
    </row>
    <row r="238" spans="1:13" x14ac:dyDescent="0.25">
      <c r="A238" s="139">
        <v>2521</v>
      </c>
      <c r="B238" s="140" t="s">
        <v>2080</v>
      </c>
      <c r="C238" s="140" t="s">
        <v>2081</v>
      </c>
      <c r="D238" s="140" t="s">
        <v>2057</v>
      </c>
      <c r="E238" s="140" t="s">
        <v>22368</v>
      </c>
      <c r="F238" s="140" t="s">
        <v>2082</v>
      </c>
      <c r="G238" s="140" t="s">
        <v>2083</v>
      </c>
      <c r="H238" s="140">
        <v>-21.812000000000001</v>
      </c>
      <c r="I238" s="140">
        <v>-48.133000000000003</v>
      </c>
      <c r="J238" s="140">
        <v>2334</v>
      </c>
      <c r="K238" s="140">
        <v>-3</v>
      </c>
      <c r="L238" s="140">
        <f>COUNTIFS(ArCompl!$C$2:$C$5652,ArCompl!$C711,ArCompl!$D$2:$D$5652,ArCompl!$D711)</f>
        <v>1</v>
      </c>
      <c r="M238" s="141">
        <f>IF(ISNA(MATCH($F238,'Liste noire'!C:C,0)),0,1)</f>
        <v>0</v>
      </c>
    </row>
    <row r="239" spans="1:13" x14ac:dyDescent="0.25">
      <c r="A239" s="142">
        <v>9393</v>
      </c>
      <c r="B239" s="143" t="s">
        <v>8269</v>
      </c>
      <c r="C239" s="143" t="s">
        <v>8270</v>
      </c>
      <c r="D239" s="143" t="s">
        <v>8246</v>
      </c>
      <c r="E239" s="143" t="s">
        <v>8246</v>
      </c>
      <c r="F239" s="143" t="s">
        <v>8271</v>
      </c>
      <c r="G239" s="143" t="s">
        <v>8272</v>
      </c>
      <c r="H239" s="143">
        <v>15.0122</v>
      </c>
      <c r="I239" s="143">
        <v>-91.150599999999997</v>
      </c>
      <c r="J239" s="143">
        <v>6631</v>
      </c>
      <c r="K239" s="143">
        <v>-6</v>
      </c>
      <c r="L239" s="143">
        <f>COUNTIFS(ArCompl!$C$2:$C$5652,ArCompl!$C3514,ArCompl!$D$2:$D$5652,ArCompl!$D3514)</f>
        <v>1</v>
      </c>
      <c r="M239" s="144">
        <f>IF(ISNA(MATCH($F239,'Liste noire'!C:C,0)),0,1)</f>
        <v>0</v>
      </c>
    </row>
    <row r="240" spans="1:13" x14ac:dyDescent="0.25">
      <c r="A240" s="139">
        <v>7244</v>
      </c>
      <c r="B240" s="140" t="s">
        <v>19091</v>
      </c>
      <c r="C240" s="140" t="s">
        <v>19092</v>
      </c>
      <c r="D240" s="140" t="s">
        <v>16702</v>
      </c>
      <c r="E240" s="140" t="s">
        <v>22496</v>
      </c>
      <c r="F240" s="140" t="s">
        <v>19093</v>
      </c>
      <c r="G240" s="140" t="s">
        <v>19094</v>
      </c>
      <c r="H240" s="140">
        <v>55.554699999999997</v>
      </c>
      <c r="I240" s="140">
        <v>-133.102</v>
      </c>
      <c r="J240" s="140">
        <v>0</v>
      </c>
      <c r="K240" s="140">
        <v>-9</v>
      </c>
      <c r="L240" s="140">
        <f>COUNTIFS(ArCompl!$C$2:$C$5652,ArCompl!$C2508,ArCompl!$D$2:$D$5652,ArCompl!$D2508)</f>
        <v>1</v>
      </c>
      <c r="M240" s="141">
        <f>IF(ISNA(MATCH($F240,'Liste noire'!C:C,0)),0,1)</f>
        <v>0</v>
      </c>
    </row>
    <row r="241" spans="1:13" x14ac:dyDescent="0.25">
      <c r="A241" s="142">
        <v>6427</v>
      </c>
      <c r="B241" s="143" t="s">
        <v>4766</v>
      </c>
      <c r="C241" s="143" t="s">
        <v>4767</v>
      </c>
      <c r="D241" s="143" t="s">
        <v>4759</v>
      </c>
      <c r="E241" s="143" t="s">
        <v>22377</v>
      </c>
      <c r="F241" s="143" t="s">
        <v>4768</v>
      </c>
      <c r="G241" s="143" t="s">
        <v>4769</v>
      </c>
      <c r="H241" s="143">
        <v>30.5822</v>
      </c>
      <c r="I241" s="143">
        <v>117.05</v>
      </c>
      <c r="J241" s="143">
        <v>0</v>
      </c>
      <c r="K241" s="143">
        <v>8</v>
      </c>
      <c r="L241" s="143">
        <f>COUNTIFS(ArCompl!$C$2:$C$5652,ArCompl!$C1355,ArCompl!$D$2:$D$5652,ArCompl!$D1355)</f>
        <v>1</v>
      </c>
      <c r="M241" s="144">
        <f>IF(ISNA(MATCH($F241,'Liste noire'!C:C,0)),0,1)</f>
        <v>0</v>
      </c>
    </row>
    <row r="242" spans="1:13" x14ac:dyDescent="0.25">
      <c r="A242" s="139">
        <v>2076</v>
      </c>
      <c r="B242" s="140" t="s">
        <v>14232</v>
      </c>
      <c r="C242" s="140" t="s">
        <v>14233</v>
      </c>
      <c r="D242" s="140" t="s">
        <v>14185</v>
      </c>
      <c r="E242" s="140" t="s">
        <v>22468</v>
      </c>
      <c r="F242" s="140" t="s">
        <v>14234</v>
      </c>
      <c r="G242" s="140" t="s">
        <v>14235</v>
      </c>
      <c r="H242" s="140">
        <v>28.3352</v>
      </c>
      <c r="I242" s="140">
        <v>46.125100000000003</v>
      </c>
      <c r="J242" s="140">
        <v>1174</v>
      </c>
      <c r="K242" s="140">
        <v>3</v>
      </c>
      <c r="L242" s="140">
        <f>COUNTIFS(ArCompl!$C$2:$C$5652,ArCompl!$C230,ArCompl!$D$2:$D$5652,ArCompl!$D230)</f>
        <v>1</v>
      </c>
      <c r="M242" s="141">
        <f>IF(ISNA(MATCH($F242,'Liste noire'!C:C,0)),0,1)</f>
        <v>0</v>
      </c>
    </row>
    <row r="243" spans="1:13" x14ac:dyDescent="0.25">
      <c r="A243" s="142">
        <v>2172</v>
      </c>
      <c r="B243" s="143" t="s">
        <v>10254</v>
      </c>
      <c r="C243" s="143" t="s">
        <v>10255</v>
      </c>
      <c r="D243" s="143" t="s">
        <v>10248</v>
      </c>
      <c r="E243" s="143" t="s">
        <v>22425</v>
      </c>
      <c r="F243" s="143" t="s">
        <v>10256</v>
      </c>
      <c r="G243" s="143" t="s">
        <v>10257</v>
      </c>
      <c r="H243" s="143">
        <v>29.611599999999999</v>
      </c>
      <c r="I243" s="143">
        <v>35.018099999999997</v>
      </c>
      <c r="J243" s="143">
        <v>175</v>
      </c>
      <c r="K243" s="143">
        <v>2</v>
      </c>
      <c r="L243" s="143">
        <f>COUNTIFS(ArCompl!$C$2:$C$5652,ArCompl!$C4061,ArCompl!$D$2:$D$5652,ArCompl!$D4061)</f>
        <v>1</v>
      </c>
      <c r="M243" s="144">
        <f>IF(ISNA(MATCH($F243,'Liste noire'!C:C,0)),0,1)</f>
        <v>0</v>
      </c>
    </row>
    <row r="244" spans="1:13" x14ac:dyDescent="0.25">
      <c r="A244" s="139">
        <v>2802</v>
      </c>
      <c r="B244" s="140" t="s">
        <v>12940</v>
      </c>
      <c r="C244" s="140" t="s">
        <v>12941</v>
      </c>
      <c r="D244" s="140" t="s">
        <v>12933</v>
      </c>
      <c r="E244" s="140" t="s">
        <v>22457</v>
      </c>
      <c r="F244" s="140" t="s">
        <v>12942</v>
      </c>
      <c r="G244" s="140" t="s">
        <v>12943</v>
      </c>
      <c r="H244" s="140">
        <v>-16.341100000000001</v>
      </c>
      <c r="I244" s="140">
        <v>-71.583100000000002</v>
      </c>
      <c r="J244" s="140">
        <v>8405</v>
      </c>
      <c r="K244" s="140">
        <v>-5</v>
      </c>
      <c r="L244" s="140">
        <f>COUNTIFS(ArCompl!$C$2:$C$5652,ArCompl!$C4723,ArCompl!$D$2:$D$5652,ArCompl!$D4723)</f>
        <v>1</v>
      </c>
      <c r="M244" s="141">
        <f>IF(ISNA(MATCH($F244,'Liste noire'!C:C,0)),0,1)</f>
        <v>0</v>
      </c>
    </row>
    <row r="245" spans="1:13" x14ac:dyDescent="0.25">
      <c r="A245" s="142">
        <v>3471</v>
      </c>
      <c r="B245" s="143" t="s">
        <v>19426</v>
      </c>
      <c r="C245" s="143" t="s">
        <v>19427</v>
      </c>
      <c r="D245" s="143" t="s">
        <v>16702</v>
      </c>
      <c r="E245" s="143" t="s">
        <v>22496</v>
      </c>
      <c r="F245" s="143" t="s">
        <v>19428</v>
      </c>
      <c r="G245" s="143" t="s">
        <v>19429</v>
      </c>
      <c r="H245" s="143">
        <v>30.037800000000001</v>
      </c>
      <c r="I245" s="143">
        <v>-91.883899999999997</v>
      </c>
      <c r="J245" s="143">
        <v>24</v>
      </c>
      <c r="K245" s="143">
        <v>-6</v>
      </c>
      <c r="L245" s="143">
        <f>COUNTIFS(ArCompl!$C$2:$C$5652,ArCompl!$C2597,ArCompl!$D$2:$D$5652,ArCompl!$D2597)</f>
        <v>1</v>
      </c>
      <c r="M245" s="144">
        <f>IF(ISNA(MATCH($F245,'Liste noire'!C:C,0)),0,1)</f>
        <v>0</v>
      </c>
    </row>
    <row r="246" spans="1:13" x14ac:dyDescent="0.25">
      <c r="A246" s="139">
        <v>8989</v>
      </c>
      <c r="B246" s="140" t="s">
        <v>16873</v>
      </c>
      <c r="C246" s="140" t="s">
        <v>16874</v>
      </c>
      <c r="D246" s="140" t="s">
        <v>16702</v>
      </c>
      <c r="E246" s="140" t="s">
        <v>22496</v>
      </c>
      <c r="F246" s="140" t="s">
        <v>16875</v>
      </c>
      <c r="G246" s="140" t="s">
        <v>16876</v>
      </c>
      <c r="H246" s="140">
        <v>42.222999999999999</v>
      </c>
      <c r="I246" s="140">
        <v>-83.745599999999996</v>
      </c>
      <c r="J246" s="140">
        <v>839</v>
      </c>
      <c r="K246" s="140">
        <v>-5</v>
      </c>
      <c r="L246" s="140">
        <f>COUNTIFS(ArCompl!$C$2:$C$5652,ArCompl!$C1928,ArCompl!$D$2:$D$5652,ArCompl!$D1928)</f>
        <v>1</v>
      </c>
      <c r="M246" s="141">
        <f>IF(ISNA(MATCH($F246,'Liste noire'!C:C,0)),0,1)</f>
        <v>0</v>
      </c>
    </row>
    <row r="247" spans="1:13" x14ac:dyDescent="0.25">
      <c r="A247" s="142">
        <v>6729</v>
      </c>
      <c r="B247" s="143" t="s">
        <v>16905</v>
      </c>
      <c r="C247" s="143" t="s">
        <v>16906</v>
      </c>
      <c r="D247" s="143" t="s">
        <v>16702</v>
      </c>
      <c r="E247" s="143" t="s">
        <v>22496</v>
      </c>
      <c r="F247" s="143" t="s">
        <v>16907</v>
      </c>
      <c r="G247" s="143" t="s">
        <v>16908</v>
      </c>
      <c r="H247" s="143">
        <v>68.114699999999999</v>
      </c>
      <c r="I247" s="143">
        <v>-145.57900000000001</v>
      </c>
      <c r="J247" s="143">
        <v>2092</v>
      </c>
      <c r="K247" s="143">
        <v>-9</v>
      </c>
      <c r="L247" s="143">
        <f>COUNTIFS(ArCompl!$C$2:$C$5652,ArCompl!$C1936,ArCompl!$D$2:$D$5652,ArCompl!$D1936)</f>
        <v>1</v>
      </c>
      <c r="M247" s="144">
        <f>IF(ISNA(MATCH($F247,'Liste noire'!C:C,0)),0,1)</f>
        <v>0</v>
      </c>
    </row>
    <row r="248" spans="1:13" x14ac:dyDescent="0.25">
      <c r="A248" s="139">
        <v>6213</v>
      </c>
      <c r="B248" s="140" t="s">
        <v>8918</v>
      </c>
      <c r="C248" s="140" t="s">
        <v>8919</v>
      </c>
      <c r="D248" s="140" t="s">
        <v>8920</v>
      </c>
      <c r="E248" s="140" t="s">
        <v>22416</v>
      </c>
      <c r="F248" s="140" t="s">
        <v>8921</v>
      </c>
      <c r="G248" s="140" t="s">
        <v>8922</v>
      </c>
      <c r="H248" s="140">
        <v>-8.1323399999999992</v>
      </c>
      <c r="I248" s="140">
        <v>124.59699999999999</v>
      </c>
      <c r="J248" s="140">
        <v>10</v>
      </c>
      <c r="K248" s="140">
        <v>8</v>
      </c>
      <c r="L248" s="140">
        <f>COUNTIFS(ArCompl!$C$2:$C$5652,ArCompl!$C3709,ArCompl!$D$2:$D$5652,ArCompl!$D3709)</f>
        <v>1</v>
      </c>
      <c r="M248" s="141">
        <f>IF(ISNA(MATCH($F248,'Liste noire'!C:C,0)),0,1)</f>
        <v>0</v>
      </c>
    </row>
    <row r="249" spans="1:13" x14ac:dyDescent="0.25">
      <c r="A249" s="142">
        <v>6917</v>
      </c>
      <c r="B249" s="143" t="s">
        <v>13390</v>
      </c>
      <c r="C249" s="143" t="s">
        <v>13391</v>
      </c>
      <c r="D249" s="143" t="s">
        <v>13387</v>
      </c>
      <c r="E249" s="143" t="s">
        <v>13387</v>
      </c>
      <c r="F249" s="143" t="s">
        <v>13392</v>
      </c>
      <c r="G249" s="143" t="s">
        <v>13393</v>
      </c>
      <c r="H249" s="143">
        <v>18.45</v>
      </c>
      <c r="I249" s="143">
        <v>-66.675299999999993</v>
      </c>
      <c r="J249" s="143">
        <v>23</v>
      </c>
      <c r="K249" s="143">
        <v>-4</v>
      </c>
      <c r="L249" s="143">
        <f>COUNTIFS(ArCompl!$C$2:$C$5652,ArCompl!$C4871,ArCompl!$D$2:$D$5652,ArCompl!$D4871)</f>
        <v>1</v>
      </c>
      <c r="M249" s="144">
        <f>IF(ISNA(MATCH($F249,'Liste noire'!C:C,0)),0,1)</f>
        <v>0</v>
      </c>
    </row>
    <row r="250" spans="1:13" x14ac:dyDescent="0.25">
      <c r="A250" s="139">
        <v>4362</v>
      </c>
      <c r="B250" s="140" t="s">
        <v>13536</v>
      </c>
      <c r="C250" s="140" t="s">
        <v>13537</v>
      </c>
      <c r="D250" s="140" t="s">
        <v>13509</v>
      </c>
      <c r="E250" s="140" t="s">
        <v>22461</v>
      </c>
      <c r="F250" s="140" t="s">
        <v>13538</v>
      </c>
      <c r="G250" s="140" t="s">
        <v>13539</v>
      </c>
      <c r="H250" s="140">
        <v>64.600300000000004</v>
      </c>
      <c r="I250" s="140">
        <v>40.716700000000003</v>
      </c>
      <c r="J250" s="140">
        <v>62</v>
      </c>
      <c r="K250" s="140">
        <v>3</v>
      </c>
      <c r="L250" s="140">
        <f>COUNTIFS(ArCompl!$C$2:$C$5652,ArCompl!$C5014,ArCompl!$D$2:$D$5652,ArCompl!$D5014)</f>
        <v>1</v>
      </c>
      <c r="M250" s="141">
        <f>IF(ISNA(MATCH($F250,'Liste noire'!C:C,0)),0,1)</f>
        <v>0</v>
      </c>
    </row>
    <row r="251" spans="1:13" x14ac:dyDescent="0.25">
      <c r="A251" s="142">
        <v>2641</v>
      </c>
      <c r="B251" s="143" t="s">
        <v>4640</v>
      </c>
      <c r="C251" s="143" t="s">
        <v>4641</v>
      </c>
      <c r="D251" s="143" t="s">
        <v>4637</v>
      </c>
      <c r="E251" s="143" t="s">
        <v>22376</v>
      </c>
      <c r="F251" s="143" t="s">
        <v>4642</v>
      </c>
      <c r="G251" s="143" t="s">
        <v>4643</v>
      </c>
      <c r="H251" s="143">
        <v>-18.348500000000001</v>
      </c>
      <c r="I251" s="143">
        <v>-70.338700000000003</v>
      </c>
      <c r="J251" s="143">
        <v>167</v>
      </c>
      <c r="K251" s="143">
        <v>-4</v>
      </c>
      <c r="L251" s="143">
        <f>COUNTIFS(ArCompl!$C$2:$C$5652,ArCompl!$C1323,ArCompl!$D$2:$D$5652,ArCompl!$D1323)</f>
        <v>1</v>
      </c>
      <c r="M251" s="144">
        <f>IF(ISNA(MATCH($F251,'Liste noire'!C:C,0)),0,1)</f>
        <v>0</v>
      </c>
    </row>
    <row r="252" spans="1:13" x14ac:dyDescent="0.25">
      <c r="A252" s="139">
        <v>1176</v>
      </c>
      <c r="B252" s="140" t="s">
        <v>15551</v>
      </c>
      <c r="C252" s="140" t="s">
        <v>15552</v>
      </c>
      <c r="D252" s="140" t="s">
        <v>15553</v>
      </c>
      <c r="E252" s="140" t="s">
        <v>22486</v>
      </c>
      <c r="F252" s="140" t="s">
        <v>15554</v>
      </c>
      <c r="G252" s="140" t="s">
        <v>15555</v>
      </c>
      <c r="H252" s="140">
        <v>-3.3677899999999998</v>
      </c>
      <c r="I252" s="140">
        <v>36.633299999999998</v>
      </c>
      <c r="J252" s="140">
        <v>4550</v>
      </c>
      <c r="K252" s="140">
        <v>3</v>
      </c>
      <c r="L252" s="140">
        <f>COUNTIFS(ArCompl!$C$2:$C$5652,ArCompl!$C5350,ArCompl!$D$2:$D$5652,ArCompl!$D5350)</f>
        <v>1</v>
      </c>
      <c r="M252" s="141">
        <f>IF(ISNA(MATCH($F252,'Liste noire'!C:C,0)),0,1)</f>
        <v>0</v>
      </c>
    </row>
    <row r="253" spans="1:13" x14ac:dyDescent="0.25">
      <c r="A253" s="142">
        <v>4062</v>
      </c>
      <c r="B253" s="143" t="s">
        <v>673</v>
      </c>
      <c r="C253" s="143" t="s">
        <v>674</v>
      </c>
      <c r="D253" s="143" t="s">
        <v>639</v>
      </c>
      <c r="E253" s="143" t="s">
        <v>22356</v>
      </c>
      <c r="F253" s="143" t="s">
        <v>675</v>
      </c>
      <c r="G253" s="143" t="s">
        <v>676</v>
      </c>
      <c r="H253" s="143">
        <v>-30.528099999999998</v>
      </c>
      <c r="I253" s="143">
        <v>151.61699999999999</v>
      </c>
      <c r="J253" s="143">
        <v>3556</v>
      </c>
      <c r="K253" s="143">
        <v>10</v>
      </c>
      <c r="L253" s="143">
        <f>COUNTIFS(ArCompl!$C$2:$C$5652,ArCompl!$C327,ArCompl!$D$2:$D$5652,ArCompl!$D327)</f>
        <v>1</v>
      </c>
      <c r="M253" s="144">
        <f>IF(ISNA(MATCH($F253,'Liste noire'!C:C,0)),0,1)</f>
        <v>0</v>
      </c>
    </row>
    <row r="254" spans="1:13" x14ac:dyDescent="0.25">
      <c r="A254" s="139">
        <v>737</v>
      </c>
      <c r="B254" s="140" t="s">
        <v>15344</v>
      </c>
      <c r="C254" s="140" t="s">
        <v>15345</v>
      </c>
      <c r="D254" s="140" t="s">
        <v>15198</v>
      </c>
      <c r="E254" s="140" t="s">
        <v>22481</v>
      </c>
      <c r="F254" s="140" t="s">
        <v>15346</v>
      </c>
      <c r="G254" s="140" t="s">
        <v>15347</v>
      </c>
      <c r="H254" s="140">
        <v>59.651899999999998</v>
      </c>
      <c r="I254" s="140">
        <v>17.918600000000001</v>
      </c>
      <c r="J254" s="140">
        <v>137</v>
      </c>
      <c r="K254" s="140">
        <v>1</v>
      </c>
      <c r="L254" s="140">
        <f>COUNTIFS(ArCompl!$C$2:$C$5652,ArCompl!$C5288,ArCompl!$D$2:$D$5652,ArCompl!$D5288)</f>
        <v>1</v>
      </c>
      <c r="M254" s="141">
        <f>IF(ISNA(MATCH($F254,'Liste noire'!C:C,0)),0,1)</f>
        <v>0</v>
      </c>
    </row>
    <row r="255" spans="1:13" x14ac:dyDescent="0.25">
      <c r="A255" s="142">
        <v>7311</v>
      </c>
      <c r="B255" s="143" t="s">
        <v>363</v>
      </c>
      <c r="C255" s="143" t="s">
        <v>364</v>
      </c>
      <c r="D255" s="143" t="s">
        <v>365</v>
      </c>
      <c r="E255" s="143" t="s">
        <v>22354</v>
      </c>
      <c r="F255" s="143" t="s">
        <v>366</v>
      </c>
      <c r="G255" s="143" t="s">
        <v>367</v>
      </c>
      <c r="H255" s="143">
        <v>-45.013599999999997</v>
      </c>
      <c r="I255" s="143">
        <v>-70.812200000000004</v>
      </c>
      <c r="J255" s="143">
        <v>2286</v>
      </c>
      <c r="K255" s="143">
        <v>-3</v>
      </c>
      <c r="L255" s="143">
        <f>COUNTIFS(ArCompl!$C$2:$C$5652,ArCompl!$C248,ArCompl!$D$2:$D$5652,ArCompl!$D248)</f>
        <v>1</v>
      </c>
      <c r="M255" s="144">
        <f>IF(ISNA(MATCH($F255,'Liste noire'!C:C,0)),0,1)</f>
        <v>0</v>
      </c>
    </row>
    <row r="256" spans="1:13" x14ac:dyDescent="0.25">
      <c r="A256" s="139">
        <v>3838</v>
      </c>
      <c r="B256" s="140" t="s">
        <v>21522</v>
      </c>
      <c r="C256" s="140" t="s">
        <v>21523</v>
      </c>
      <c r="D256" s="140" t="s">
        <v>16702</v>
      </c>
      <c r="E256" s="140" t="s">
        <v>22496</v>
      </c>
      <c r="F256" s="140" t="s">
        <v>21524</v>
      </c>
      <c r="G256" s="140" t="s">
        <v>21525</v>
      </c>
      <c r="H256" s="140">
        <v>43.991900000000001</v>
      </c>
      <c r="I256" s="140">
        <v>-76.021699999999996</v>
      </c>
      <c r="J256" s="140">
        <v>325</v>
      </c>
      <c r="K256" s="140">
        <v>-5</v>
      </c>
      <c r="L256" s="140">
        <f>COUNTIFS(ArCompl!$C$2:$C$5652,ArCompl!$C3150,ArCompl!$D$2:$D$5652,ArCompl!$D3150)</f>
        <v>1</v>
      </c>
      <c r="M256" s="141">
        <f>IF(ISNA(MATCH($F256,'Liste noire'!C:C,0)),0,1)</f>
        <v>0</v>
      </c>
    </row>
    <row r="257" spans="1:13" x14ac:dyDescent="0.25">
      <c r="A257" s="142">
        <v>2525</v>
      </c>
      <c r="B257" s="143" t="s">
        <v>2068</v>
      </c>
      <c r="C257" s="143" t="s">
        <v>2069</v>
      </c>
      <c r="D257" s="143" t="s">
        <v>2057</v>
      </c>
      <c r="E257" s="143" t="s">
        <v>22368</v>
      </c>
      <c r="F257" s="143" t="s">
        <v>2070</v>
      </c>
      <c r="G257" s="143" t="s">
        <v>2071</v>
      </c>
      <c r="H257" s="143">
        <v>-21.141300000000001</v>
      </c>
      <c r="I257" s="143">
        <v>-50.424700000000001</v>
      </c>
      <c r="J257" s="143">
        <v>1361</v>
      </c>
      <c r="K257" s="143">
        <v>-3</v>
      </c>
      <c r="L257" s="143">
        <f>COUNTIFS(ArCompl!$C$2:$C$5652,ArCompl!$C708,ArCompl!$D$2:$D$5652,ArCompl!$D708)</f>
        <v>1</v>
      </c>
      <c r="M257" s="144">
        <f>IF(ISNA(MATCH($F257,'Liste noire'!C:C,0)),0,1)</f>
        <v>0</v>
      </c>
    </row>
    <row r="258" spans="1:13" x14ac:dyDescent="0.25">
      <c r="A258" s="139">
        <v>7020</v>
      </c>
      <c r="B258" s="140" t="s">
        <v>19724</v>
      </c>
      <c r="C258" s="140" t="s">
        <v>19725</v>
      </c>
      <c r="D258" s="140" t="s">
        <v>16702</v>
      </c>
      <c r="E258" s="140" t="s">
        <v>22496</v>
      </c>
      <c r="F258" s="140" t="s">
        <v>19726</v>
      </c>
      <c r="G258" s="140" t="s">
        <v>19727</v>
      </c>
      <c r="H258" s="140">
        <v>45.927900000000001</v>
      </c>
      <c r="I258" s="140">
        <v>-89.730900000000005</v>
      </c>
      <c r="J258" s="140">
        <v>1629</v>
      </c>
      <c r="K258" s="140">
        <v>-6</v>
      </c>
      <c r="L258" s="140">
        <f>COUNTIFS(ArCompl!$C$2:$C$5652,ArCompl!$C2676,ArCompl!$D$2:$D$5652,ArCompl!$D2676)</f>
        <v>1</v>
      </c>
      <c r="M258" s="141">
        <f>IF(ISNA(MATCH($F258,'Liste noire'!C:C,0)),0,1)</f>
        <v>0</v>
      </c>
    </row>
    <row r="259" spans="1:13" x14ac:dyDescent="0.25">
      <c r="A259" s="142">
        <v>1647</v>
      </c>
      <c r="B259" s="143" t="s">
        <v>13439</v>
      </c>
      <c r="C259" s="143" t="s">
        <v>13440</v>
      </c>
      <c r="D259" s="143" t="s">
        <v>13441</v>
      </c>
      <c r="E259" s="143" t="s">
        <v>22460</v>
      </c>
      <c r="F259" s="143" t="s">
        <v>13442</v>
      </c>
      <c r="G259" s="143" t="s">
        <v>13443</v>
      </c>
      <c r="H259" s="143">
        <v>46.176600000000001</v>
      </c>
      <c r="I259" s="143">
        <v>21.262</v>
      </c>
      <c r="J259" s="143">
        <v>352</v>
      </c>
      <c r="K259" s="143">
        <v>2</v>
      </c>
      <c r="L259" s="143">
        <f>COUNTIFS(ArCompl!$C$2:$C$5652,ArCompl!$C4892,ArCompl!$D$2:$D$5652,ArCompl!$D4892)</f>
        <v>1</v>
      </c>
      <c r="M259" s="144">
        <f>IF(ISNA(MATCH($F259,'Liste noire'!C:C,0)),0,1)</f>
        <v>0</v>
      </c>
    </row>
    <row r="260" spans="1:13" x14ac:dyDescent="0.25">
      <c r="A260" s="139">
        <v>12012</v>
      </c>
      <c r="B260" s="140" t="s">
        <v>1551</v>
      </c>
      <c r="C260" s="140"/>
      <c r="D260" s="140" t="s">
        <v>639</v>
      </c>
      <c r="E260" s="140" t="s">
        <v>22356</v>
      </c>
      <c r="F260" s="140" t="s">
        <v>1552</v>
      </c>
      <c r="G260" s="140" t="s">
        <v>1553</v>
      </c>
      <c r="H260" s="140">
        <v>-37.309399999999997</v>
      </c>
      <c r="I260" s="140">
        <v>142.989</v>
      </c>
      <c r="J260" s="140">
        <v>1008</v>
      </c>
      <c r="K260" s="140" t="s">
        <v>340</v>
      </c>
      <c r="L260" s="140">
        <f>COUNTIFS(ArCompl!$C$2:$C$5652,ArCompl!$C548,ArCompl!$D$2:$D$5652,ArCompl!$D548)</f>
        <v>2</v>
      </c>
      <c r="M260" s="141">
        <f>IF(ISNA(MATCH($F260,'Liste noire'!C:C,0)),0,1)</f>
        <v>0</v>
      </c>
    </row>
    <row r="261" spans="1:13" x14ac:dyDescent="0.25">
      <c r="A261" s="142">
        <v>3966</v>
      </c>
      <c r="B261" s="143" t="s">
        <v>6539</v>
      </c>
      <c r="C261" s="143" t="s">
        <v>6540</v>
      </c>
      <c r="D261" s="143" t="s">
        <v>6536</v>
      </c>
      <c r="E261" s="143" t="s">
        <v>22394</v>
      </c>
      <c r="F261" s="143" t="s">
        <v>6541</v>
      </c>
      <c r="G261" s="143" t="s">
        <v>6542</v>
      </c>
      <c r="H261" s="143">
        <v>13.0718</v>
      </c>
      <c r="I261" s="143">
        <v>42.645000000000003</v>
      </c>
      <c r="J261" s="143">
        <v>46</v>
      </c>
      <c r="K261" s="143">
        <v>3</v>
      </c>
      <c r="L261" s="143">
        <f>COUNTIFS(ArCompl!$C$2:$C$5652,ArCompl!$C1823,ArCompl!$D$2:$D$5652,ArCompl!$D1823)</f>
        <v>2</v>
      </c>
      <c r="M261" s="144">
        <f>IF(ISNA(MATCH($F261,'Liste noire'!C:C,0)),0,1)</f>
        <v>0</v>
      </c>
    </row>
    <row r="262" spans="1:13" x14ac:dyDescent="0.25">
      <c r="A262" s="139">
        <v>2976</v>
      </c>
      <c r="B262" s="140" t="s">
        <v>16078</v>
      </c>
      <c r="C262" s="140" t="s">
        <v>16079</v>
      </c>
      <c r="D262" s="140" t="s">
        <v>16080</v>
      </c>
      <c r="E262" s="140" t="s">
        <v>22491</v>
      </c>
      <c r="F262" s="140" t="s">
        <v>16081</v>
      </c>
      <c r="G262" s="140" t="s">
        <v>16082</v>
      </c>
      <c r="H262" s="140">
        <v>37.986800000000002</v>
      </c>
      <c r="I262" s="140">
        <v>58.360999999999997</v>
      </c>
      <c r="J262" s="140">
        <v>692</v>
      </c>
      <c r="K262" s="140">
        <v>5</v>
      </c>
      <c r="L262" s="140">
        <f>COUNTIFS(ArCompl!$C$2:$C$5652,ArCompl!$C5434,ArCompl!$D$2:$D$5652,ArCompl!$D5434)</f>
        <v>1</v>
      </c>
      <c r="M262" s="141">
        <f>IF(ISNA(MATCH($F262,'Liste noire'!C:C,0)),0,1)</f>
        <v>0</v>
      </c>
    </row>
    <row r="263" spans="1:13" x14ac:dyDescent="0.25">
      <c r="A263" s="142">
        <v>1928</v>
      </c>
      <c r="B263" s="143" t="s">
        <v>1704</v>
      </c>
      <c r="C263" s="143" t="s">
        <v>1705</v>
      </c>
      <c r="D263" s="143" t="s">
        <v>1697</v>
      </c>
      <c r="E263" s="143" t="s">
        <v>1697</v>
      </c>
      <c r="F263" s="143" t="s">
        <v>1706</v>
      </c>
      <c r="G263" s="143" t="s">
        <v>1707</v>
      </c>
      <c r="H263" s="143">
        <v>24.697900000000001</v>
      </c>
      <c r="I263" s="143">
        <v>-77.795599999999993</v>
      </c>
      <c r="J263" s="143">
        <v>5</v>
      </c>
      <c r="K263" s="143">
        <v>-5</v>
      </c>
      <c r="L263" s="143">
        <f>COUNTIFS(ArCompl!$C$2:$C$5652,ArCompl!$C593,ArCompl!$D$2:$D$5652,ArCompl!$D593)</f>
        <v>2</v>
      </c>
      <c r="M263" s="144">
        <f>IF(ISNA(MATCH($F263,'Liste noire'!C:C,0)),0,1)</f>
        <v>0</v>
      </c>
    </row>
    <row r="264" spans="1:13" x14ac:dyDescent="0.25">
      <c r="A264" s="139">
        <v>7001</v>
      </c>
      <c r="B264" s="140" t="s">
        <v>16926</v>
      </c>
      <c r="C264" s="140" t="s">
        <v>16927</v>
      </c>
      <c r="D264" s="140" t="s">
        <v>16702</v>
      </c>
      <c r="E264" s="140" t="s">
        <v>22496</v>
      </c>
      <c r="F264" s="140" t="s">
        <v>16928</v>
      </c>
      <c r="G264" s="140" t="s">
        <v>16929</v>
      </c>
      <c r="H264" s="140">
        <v>39.223199999999999</v>
      </c>
      <c r="I264" s="140">
        <v>-106.869</v>
      </c>
      <c r="J264" s="140">
        <v>7820</v>
      </c>
      <c r="K264" s="140">
        <v>-7</v>
      </c>
      <c r="L264" s="140">
        <f>COUNTIFS(ArCompl!$C$2:$C$5652,ArCompl!$C1942,ArCompl!$D$2:$D$5652,ArCompl!$D1942)</f>
        <v>1</v>
      </c>
      <c r="M264" s="141">
        <f>IF(ISNA(MATCH($F264,'Liste noire'!C:C,0)),0,1)</f>
        <v>0</v>
      </c>
    </row>
    <row r="265" spans="1:13" x14ac:dyDescent="0.25">
      <c r="A265" s="142">
        <v>2966</v>
      </c>
      <c r="B265" s="143" t="s">
        <v>13543</v>
      </c>
      <c r="C265" s="143" t="s">
        <v>13544</v>
      </c>
      <c r="D265" s="143" t="s">
        <v>13509</v>
      </c>
      <c r="E265" s="143" t="s">
        <v>22461</v>
      </c>
      <c r="F265" s="143" t="s">
        <v>13545</v>
      </c>
      <c r="G265" s="143" t="s">
        <v>13546</v>
      </c>
      <c r="H265" s="143">
        <v>46.283299999999997</v>
      </c>
      <c r="I265" s="143">
        <v>48.006300000000003</v>
      </c>
      <c r="J265" s="143">
        <v>-65</v>
      </c>
      <c r="K265" s="143">
        <v>4</v>
      </c>
      <c r="L265" s="143">
        <f>COUNTIFS(ArCompl!$C$2:$C$5652,ArCompl!$C5016,ArCompl!$D$2:$D$5652,ArCompl!$D5016)</f>
        <v>1</v>
      </c>
      <c r="M265" s="144">
        <f>IF(ISNA(MATCH($F265,'Liste noire'!C:C,0)),0,1)</f>
        <v>0</v>
      </c>
    </row>
    <row r="266" spans="1:13" x14ac:dyDescent="0.25">
      <c r="A266" s="139">
        <v>8287</v>
      </c>
      <c r="B266" s="140" t="s">
        <v>19913</v>
      </c>
      <c r="C266" s="140" t="s">
        <v>19914</v>
      </c>
      <c r="D266" s="140" t="s">
        <v>16702</v>
      </c>
      <c r="E266" s="140" t="s">
        <v>22496</v>
      </c>
      <c r="F266" s="140" t="s">
        <v>19915</v>
      </c>
      <c r="G266" s="140" t="s">
        <v>19916</v>
      </c>
      <c r="H266" s="140">
        <v>42.781700000000001</v>
      </c>
      <c r="I266" s="140">
        <v>-71.514799999999994</v>
      </c>
      <c r="J266" s="140">
        <v>199</v>
      </c>
      <c r="K266" s="140">
        <v>-5</v>
      </c>
      <c r="L266" s="140">
        <f>COUNTIFS(ArCompl!$C$2:$C$5652,ArCompl!$C2725,ArCompl!$D$2:$D$5652,ArCompl!$D2725)</f>
        <v>1</v>
      </c>
      <c r="M266" s="141">
        <f>IF(ISNA(MATCH($F266,'Liste noire'!C:C,0)),0,1)</f>
        <v>0</v>
      </c>
    </row>
    <row r="267" spans="1:13" x14ac:dyDescent="0.25">
      <c r="A267" s="142">
        <v>892</v>
      </c>
      <c r="B267" s="143" t="s">
        <v>14110</v>
      </c>
      <c r="C267" s="143" t="s">
        <v>14111</v>
      </c>
      <c r="D267" s="143" t="s">
        <v>14112</v>
      </c>
      <c r="E267" s="143" t="s">
        <v>22462</v>
      </c>
      <c r="F267" s="143" t="s">
        <v>14113</v>
      </c>
      <c r="G267" s="143" t="s">
        <v>14114</v>
      </c>
      <c r="H267" s="143">
        <v>-7.9695999999999998</v>
      </c>
      <c r="I267" s="143">
        <v>-14.393700000000001</v>
      </c>
      <c r="J267" s="143">
        <v>278</v>
      </c>
      <c r="K267" s="143">
        <v>0</v>
      </c>
      <c r="L267" s="143">
        <f>COUNTIFS(ArCompl!$C$2:$C$5652,ArCompl!$C5171,ArCompl!$D$2:$D$5652,ArCompl!$D5171)</f>
        <v>1</v>
      </c>
      <c r="M267" s="144">
        <f>IF(ISNA(MATCH($F267,'Liste noire'!C:C,0)),0,1)</f>
        <v>0</v>
      </c>
    </row>
    <row r="268" spans="1:13" x14ac:dyDescent="0.25">
      <c r="A268" s="139">
        <v>2316</v>
      </c>
      <c r="B268" s="140" t="s">
        <v>9905</v>
      </c>
      <c r="C268" s="140" t="s">
        <v>9906</v>
      </c>
      <c r="D268" s="140" t="s">
        <v>9894</v>
      </c>
      <c r="E268" s="140" t="s">
        <v>22423</v>
      </c>
      <c r="F268" s="140" t="s">
        <v>9907</v>
      </c>
      <c r="G268" s="140" t="s">
        <v>9908</v>
      </c>
      <c r="H268" s="140">
        <v>28.430599999999998</v>
      </c>
      <c r="I268" s="140">
        <v>129.71299999999999</v>
      </c>
      <c r="J268" s="140">
        <v>27</v>
      </c>
      <c r="K268" s="140">
        <v>9</v>
      </c>
      <c r="L268" s="140">
        <f>COUNTIFS(ArCompl!$C$2:$C$5652,ArCompl!$C3973,ArCompl!$D$2:$D$5652,ArCompl!$D3973)</f>
        <v>1</v>
      </c>
      <c r="M268" s="141">
        <f>IF(ISNA(MATCH($F268,'Liste noire'!C:C,0)),0,1)</f>
        <v>0</v>
      </c>
    </row>
    <row r="269" spans="1:13" x14ac:dyDescent="0.25">
      <c r="A269" s="142">
        <v>259</v>
      </c>
      <c r="B269" s="143" t="s">
        <v>6061</v>
      </c>
      <c r="C269" s="143" t="s">
        <v>6062</v>
      </c>
      <c r="D269" s="143" t="s">
        <v>6038</v>
      </c>
      <c r="E269" s="143" t="s">
        <v>22383</v>
      </c>
      <c r="F269" s="143" t="s">
        <v>6063</v>
      </c>
      <c r="G269" s="143" t="s">
        <v>6064</v>
      </c>
      <c r="H269" s="143">
        <v>6.9031700000000003</v>
      </c>
      <c r="I269" s="143">
        <v>-5.3655799999999996</v>
      </c>
      <c r="J269" s="143">
        <v>699</v>
      </c>
      <c r="K269" s="143">
        <v>0</v>
      </c>
      <c r="L269" s="143">
        <f>COUNTIFS(ArCompl!$C$2:$C$5652,ArCompl!$C1707,ArCompl!$D$2:$D$5652,ArCompl!$D1707)</f>
        <v>1</v>
      </c>
      <c r="M269" s="144">
        <f>IF(ISNA(MATCH($F269,'Liste noire'!C:C,0)),0,1)</f>
        <v>0</v>
      </c>
    </row>
    <row r="270" spans="1:13" x14ac:dyDescent="0.25">
      <c r="A270" s="139">
        <v>3967</v>
      </c>
      <c r="B270" s="140" t="s">
        <v>6534</v>
      </c>
      <c r="C270" s="140" t="s">
        <v>6535</v>
      </c>
      <c r="D270" s="140" t="s">
        <v>6536</v>
      </c>
      <c r="E270" s="140" t="s">
        <v>22394</v>
      </c>
      <c r="F270" s="140" t="s">
        <v>6537</v>
      </c>
      <c r="G270" s="140" t="s">
        <v>6538</v>
      </c>
      <c r="H270" s="140">
        <v>15.2919</v>
      </c>
      <c r="I270" s="140">
        <v>38.910699999999999</v>
      </c>
      <c r="J270" s="140">
        <v>7661</v>
      </c>
      <c r="K270" s="140">
        <v>3</v>
      </c>
      <c r="L270" s="140">
        <f>COUNTIFS(ArCompl!$C$2:$C$5652,ArCompl!$C1822,ArCompl!$D$2:$D$5652,ArCompl!$D1822)</f>
        <v>1</v>
      </c>
      <c r="M270" s="141">
        <f>IF(ISNA(MATCH($F270,'Liste noire'!C:C,0)),0,1)</f>
        <v>0</v>
      </c>
    </row>
    <row r="271" spans="1:13" x14ac:dyDescent="0.25">
      <c r="A271" s="142">
        <v>11004</v>
      </c>
      <c r="B271" s="143" t="s">
        <v>21197</v>
      </c>
      <c r="C271" s="143" t="s">
        <v>21198</v>
      </c>
      <c r="D271" s="143" t="s">
        <v>16702</v>
      </c>
      <c r="E271" s="143" t="s">
        <v>22496</v>
      </c>
      <c r="F271" s="143" t="s">
        <v>21199</v>
      </c>
      <c r="G271" s="143" t="s">
        <v>21200</v>
      </c>
      <c r="H271" s="143">
        <v>33.569899999999997</v>
      </c>
      <c r="I271" s="143">
        <v>-86.050899999999999</v>
      </c>
      <c r="J271" s="143">
        <v>529</v>
      </c>
      <c r="K271" s="143">
        <v>-5</v>
      </c>
      <c r="L271" s="143">
        <f>COUNTIFS(ArCompl!$C$2:$C$5652,ArCompl!$C3065,ArCompl!$D$2:$D$5652,ArCompl!$D3065)</f>
        <v>1</v>
      </c>
      <c r="M271" s="144">
        <f>IF(ISNA(MATCH($F271,'Liste noire'!C:C,0)),0,1)</f>
        <v>0</v>
      </c>
    </row>
    <row r="272" spans="1:13" x14ac:dyDescent="0.25">
      <c r="A272" s="139">
        <v>1119</v>
      </c>
      <c r="B272" s="140" t="s">
        <v>6577</v>
      </c>
      <c r="C272" s="140" t="s">
        <v>6578</v>
      </c>
      <c r="D272" s="140" t="s">
        <v>6570</v>
      </c>
      <c r="E272" s="140" t="s">
        <v>22396</v>
      </c>
      <c r="F272" s="140" t="s">
        <v>6579</v>
      </c>
      <c r="G272" s="140" t="s">
        <v>6580</v>
      </c>
      <c r="H272" s="140">
        <v>10.0185</v>
      </c>
      <c r="I272" s="140">
        <v>34.586300000000001</v>
      </c>
      <c r="J272" s="140">
        <v>5100</v>
      </c>
      <c r="K272" s="140">
        <v>3</v>
      </c>
      <c r="L272" s="140">
        <f>COUNTIFS(ArCompl!$C$2:$C$5652,ArCompl!$C3216,ArCompl!$D$2:$D$5652,ArCompl!$D3216)</f>
        <v>1</v>
      </c>
      <c r="M272" s="141">
        <f>IF(ISNA(MATCH($F272,'Liste noire'!C:C,0)),0,1)</f>
        <v>0</v>
      </c>
    </row>
    <row r="273" spans="1:13" x14ac:dyDescent="0.25">
      <c r="A273" s="142">
        <v>3319</v>
      </c>
      <c r="B273" s="143" t="s">
        <v>654</v>
      </c>
      <c r="C273" s="143" t="s">
        <v>655</v>
      </c>
      <c r="D273" s="143" t="s">
        <v>639</v>
      </c>
      <c r="E273" s="143" t="s">
        <v>22356</v>
      </c>
      <c r="F273" s="143" t="s">
        <v>656</v>
      </c>
      <c r="G273" s="143" t="s">
        <v>657</v>
      </c>
      <c r="H273" s="143">
        <v>-23.806699999999999</v>
      </c>
      <c r="I273" s="143">
        <v>133.90199999999999</v>
      </c>
      <c r="J273" s="143">
        <v>1789</v>
      </c>
      <c r="K273" s="143">
        <v>9.5</v>
      </c>
      <c r="L273" s="143">
        <f>COUNTIFS(ArCompl!$C$2:$C$5652,ArCompl!$C322,ArCompl!$D$2:$D$5652,ArCompl!$D322)</f>
        <v>1</v>
      </c>
      <c r="M273" s="144">
        <f>IF(ISNA(MATCH($F273,'Liste noire'!C:C,0)),0,1)</f>
        <v>0</v>
      </c>
    </row>
    <row r="274" spans="1:13" x14ac:dyDescent="0.25">
      <c r="A274" s="139">
        <v>1696</v>
      </c>
      <c r="B274" s="140" t="s">
        <v>16008</v>
      </c>
      <c r="C274" s="140" t="s">
        <v>16009</v>
      </c>
      <c r="D274" s="140" t="s">
        <v>15862</v>
      </c>
      <c r="E274" s="140" t="s">
        <v>22490</v>
      </c>
      <c r="F274" s="140" t="s">
        <v>16010</v>
      </c>
      <c r="G274" s="140" t="s">
        <v>16011</v>
      </c>
      <c r="H274" s="140">
        <v>38.770400000000002</v>
      </c>
      <c r="I274" s="140">
        <v>35.495399999999997</v>
      </c>
      <c r="J274" s="140">
        <v>3463</v>
      </c>
      <c r="K274" s="140">
        <v>3</v>
      </c>
      <c r="L274" s="140">
        <f>COUNTIFS(ArCompl!$C$2:$C$5652,ArCompl!$C5477,ArCompl!$D$2:$D$5652,ArCompl!$D5477)</f>
        <v>1</v>
      </c>
      <c r="M274" s="141">
        <f>IF(ISNA(MATCH($F274,'Liste noire'!C:C,0)),0,1)</f>
        <v>0</v>
      </c>
    </row>
    <row r="275" spans="1:13" x14ac:dyDescent="0.25">
      <c r="A275" s="142">
        <v>7085</v>
      </c>
      <c r="B275" s="143" t="s">
        <v>16930</v>
      </c>
      <c r="C275" s="143" t="s">
        <v>16931</v>
      </c>
      <c r="D275" s="143" t="s">
        <v>16702</v>
      </c>
      <c r="E275" s="143" t="s">
        <v>22496</v>
      </c>
      <c r="F275" s="143" t="s">
        <v>16932</v>
      </c>
      <c r="G275" s="143" t="s">
        <v>16933</v>
      </c>
      <c r="H275" s="143">
        <v>46.158000000000001</v>
      </c>
      <c r="I275" s="143">
        <v>-123.879</v>
      </c>
      <c r="J275" s="143">
        <v>15</v>
      </c>
      <c r="K275" s="143">
        <v>-8</v>
      </c>
      <c r="L275" s="143">
        <f>COUNTIFS(ArCompl!$C$2:$C$5652,ArCompl!$C1943,ArCompl!$D$2:$D$5652,ArCompl!$D1943)</f>
        <v>1</v>
      </c>
      <c r="M275" s="144">
        <f>IF(ISNA(MATCH($F275,'Liste noire'!C:C,0)),0,1)</f>
        <v>0</v>
      </c>
    </row>
    <row r="276" spans="1:13" x14ac:dyDescent="0.25">
      <c r="A276" s="139">
        <v>2699</v>
      </c>
      <c r="B276" s="140" t="s">
        <v>12914</v>
      </c>
      <c r="C276" s="140" t="s">
        <v>12915</v>
      </c>
      <c r="D276" s="140" t="s">
        <v>12916</v>
      </c>
      <c r="E276" s="140" t="s">
        <v>12916</v>
      </c>
      <c r="F276" s="140" t="s">
        <v>12917</v>
      </c>
      <c r="G276" s="140" t="s">
        <v>12918</v>
      </c>
      <c r="H276" s="140">
        <v>-25.24</v>
      </c>
      <c r="I276" s="140">
        <v>-57.52</v>
      </c>
      <c r="J276" s="140">
        <v>292</v>
      </c>
      <c r="K276" s="140">
        <v>-4</v>
      </c>
      <c r="L276" s="140">
        <f>COUNTIFS(ArCompl!$C$2:$C$5652,ArCompl!$C4705,ArCompl!$D$2:$D$5652,ArCompl!$D4705)</f>
        <v>1</v>
      </c>
      <c r="M276" s="141">
        <f>IF(ISNA(MATCH($F276,'Liste noire'!C:C,0)),0,1)</f>
        <v>0</v>
      </c>
    </row>
    <row r="277" spans="1:13" x14ac:dyDescent="0.25">
      <c r="A277" s="142">
        <v>5692</v>
      </c>
      <c r="B277" s="143" t="s">
        <v>10343</v>
      </c>
      <c r="C277" s="143" t="s">
        <v>10344</v>
      </c>
      <c r="D277" s="143" t="s">
        <v>10345</v>
      </c>
      <c r="E277" s="143" t="s">
        <v>10345</v>
      </c>
      <c r="F277" s="143" t="s">
        <v>10346</v>
      </c>
      <c r="G277" s="143" t="s">
        <v>10347</v>
      </c>
      <c r="H277" s="143">
        <v>-2.6450499999999999</v>
      </c>
      <c r="I277" s="143">
        <v>37.253100000000003</v>
      </c>
      <c r="J277" s="143">
        <v>3755</v>
      </c>
      <c r="K277" s="143">
        <v>3</v>
      </c>
      <c r="L277" s="143">
        <f>COUNTIFS(ArCompl!$C$2:$C$5652,ArCompl!$C4083,ArCompl!$D$2:$D$5652,ArCompl!$D4083)</f>
        <v>2</v>
      </c>
      <c r="M277" s="144">
        <f>IF(ISNA(MATCH($F277,'Liste noire'!C:C,0)),0,1)</f>
        <v>0</v>
      </c>
    </row>
    <row r="278" spans="1:13" x14ac:dyDescent="0.25">
      <c r="A278" s="139">
        <v>1136</v>
      </c>
      <c r="B278" s="140" t="s">
        <v>6453</v>
      </c>
      <c r="C278" s="140" t="s">
        <v>6454</v>
      </c>
      <c r="D278" s="140" t="s">
        <v>6443</v>
      </c>
      <c r="E278" s="140" t="s">
        <v>22392</v>
      </c>
      <c r="F278" s="140" t="s">
        <v>6455</v>
      </c>
      <c r="G278" s="140" t="s">
        <v>6456</v>
      </c>
      <c r="H278" s="140">
        <v>23.964400000000001</v>
      </c>
      <c r="I278" s="140">
        <v>32.82</v>
      </c>
      <c r="J278" s="140">
        <v>662</v>
      </c>
      <c r="K278" s="140">
        <v>2</v>
      </c>
      <c r="L278" s="140">
        <f>COUNTIFS(ArCompl!$C$2:$C$5652,ArCompl!$C1773,ArCompl!$D$2:$D$5652,ArCompl!$D1773)</f>
        <v>1</v>
      </c>
      <c r="M278" s="141">
        <f>IF(ISNA(MATCH($F278,'Liste noire'!C:C,0)),0,1)</f>
        <v>0</v>
      </c>
    </row>
    <row r="279" spans="1:13" x14ac:dyDescent="0.25">
      <c r="A279" s="142">
        <v>2788</v>
      </c>
      <c r="B279" s="143" t="s">
        <v>12936</v>
      </c>
      <c r="C279" s="143" t="s">
        <v>12937</v>
      </c>
      <c r="D279" s="143" t="s">
        <v>12933</v>
      </c>
      <c r="E279" s="143" t="s">
        <v>22457</v>
      </c>
      <c r="F279" s="143" t="s">
        <v>12938</v>
      </c>
      <c r="G279" s="143" t="s">
        <v>12939</v>
      </c>
      <c r="H279" s="143">
        <v>-9.3474400000000006</v>
      </c>
      <c r="I279" s="143">
        <v>-77.598399999999998</v>
      </c>
      <c r="J279" s="143">
        <v>9097</v>
      </c>
      <c r="K279" s="143">
        <v>-5</v>
      </c>
      <c r="L279" s="143">
        <f>COUNTIFS(ArCompl!$C$2:$C$5652,ArCompl!$C4722,ArCompl!$D$2:$D$5652,ArCompl!$D4722)</f>
        <v>1</v>
      </c>
      <c r="M279" s="144">
        <f>IF(ISNA(MATCH($F279,'Liste noire'!C:C,0)),0,1)</f>
        <v>0</v>
      </c>
    </row>
    <row r="280" spans="1:13" x14ac:dyDescent="0.25">
      <c r="A280" s="139">
        <v>5700</v>
      </c>
      <c r="B280" s="140" t="s">
        <v>15097</v>
      </c>
      <c r="C280" s="140" t="s">
        <v>15098</v>
      </c>
      <c r="D280" s="140" t="s">
        <v>15099</v>
      </c>
      <c r="E280" s="140" t="s">
        <v>22480</v>
      </c>
      <c r="F280" s="140" t="s">
        <v>15100</v>
      </c>
      <c r="G280" s="140" t="s">
        <v>15101</v>
      </c>
      <c r="H280" s="140">
        <v>17.710339999999999</v>
      </c>
      <c r="I280" s="140">
        <v>34.057020000000001</v>
      </c>
      <c r="J280" s="140">
        <v>1181</v>
      </c>
      <c r="K280" s="140">
        <v>3</v>
      </c>
      <c r="L280" s="140">
        <f>COUNTIFS(ArCompl!$C$2:$C$5652,ArCompl!$C5225,ArCompl!$D$2:$D$5652,ArCompl!$D5225)</f>
        <v>1</v>
      </c>
      <c r="M280" s="141">
        <f>IF(ISNA(MATCH($F280,'Liste noire'!C:C,0)),0,1)</f>
        <v>0</v>
      </c>
    </row>
    <row r="281" spans="1:13" x14ac:dyDescent="0.25">
      <c r="A281" s="142">
        <v>5857</v>
      </c>
      <c r="B281" s="143" t="s">
        <v>1708</v>
      </c>
      <c r="C281" s="143" t="s">
        <v>1709</v>
      </c>
      <c r="D281" s="143" t="s">
        <v>1697</v>
      </c>
      <c r="E281" s="143" t="s">
        <v>1697</v>
      </c>
      <c r="F281" s="143" t="s">
        <v>1710</v>
      </c>
      <c r="G281" s="143" t="s">
        <v>1711</v>
      </c>
      <c r="H281" s="143">
        <v>24.6294</v>
      </c>
      <c r="I281" s="143">
        <v>-75.6738</v>
      </c>
      <c r="J281" s="143">
        <v>18</v>
      </c>
      <c r="K281" s="143">
        <v>-5</v>
      </c>
      <c r="L281" s="143">
        <f>COUNTIFS(ArCompl!$C$2:$C$5652,ArCompl!$C594,ArCompl!$D$2:$D$5652,ArCompl!$D594)</f>
        <v>1</v>
      </c>
      <c r="M281" s="144">
        <f>IF(ISNA(MATCH($F281,'Liste noire'!C:C,0)),0,1)</f>
        <v>0</v>
      </c>
    </row>
    <row r="282" spans="1:13" x14ac:dyDescent="0.25">
      <c r="A282" s="139">
        <v>5404</v>
      </c>
      <c r="B282" s="140" t="s">
        <v>14455</v>
      </c>
      <c r="C282" s="140" t="s">
        <v>14456</v>
      </c>
      <c r="D282" s="140" t="s">
        <v>14452</v>
      </c>
      <c r="E282" s="140" t="s">
        <v>22474</v>
      </c>
      <c r="F282" s="140" t="s">
        <v>14457</v>
      </c>
      <c r="G282" s="140" t="s">
        <v>14458</v>
      </c>
      <c r="H282" s="140">
        <v>-8.8733299999999993</v>
      </c>
      <c r="I282" s="140">
        <v>161.011</v>
      </c>
      <c r="J282" s="140">
        <v>0</v>
      </c>
      <c r="K282" s="140">
        <v>11</v>
      </c>
      <c r="L282" s="140">
        <f>COUNTIFS(ArCompl!$C$2:$C$5652,ArCompl!$C3577,ArCompl!$D$2:$D$5652,ArCompl!$D3577)</f>
        <v>1</v>
      </c>
      <c r="M282" s="141">
        <f>IF(ISNA(MATCH($F282,'Liste noire'!C:C,0)),0,1)</f>
        <v>0</v>
      </c>
    </row>
    <row r="283" spans="1:13" x14ac:dyDescent="0.25">
      <c r="A283" s="142">
        <v>2668</v>
      </c>
      <c r="B283" s="143" t="s">
        <v>6361</v>
      </c>
      <c r="C283" s="143" t="s">
        <v>6362</v>
      </c>
      <c r="D283" s="143" t="s">
        <v>6363</v>
      </c>
      <c r="E283" s="143" t="s">
        <v>22391</v>
      </c>
      <c r="F283" s="143" t="s">
        <v>6364</v>
      </c>
      <c r="G283" s="143" t="s">
        <v>6365</v>
      </c>
      <c r="H283" s="143">
        <v>-1.21207</v>
      </c>
      <c r="I283" s="143">
        <v>-78.574600000000004</v>
      </c>
      <c r="J283" s="143">
        <v>8502</v>
      </c>
      <c r="K283" s="143">
        <v>-5</v>
      </c>
      <c r="L283" s="143">
        <f>COUNTIFS(ArCompl!$C$2:$C$5652,ArCompl!$C1802,ArCompl!$D$2:$D$5652,ArCompl!$D1802)</f>
        <v>1</v>
      </c>
      <c r="M283" s="144">
        <f>IF(ISNA(MATCH($F283,'Liste noire'!C:C,0)),0,1)</f>
        <v>0</v>
      </c>
    </row>
    <row r="284" spans="1:13" x14ac:dyDescent="0.25">
      <c r="A284" s="139">
        <v>11909</v>
      </c>
      <c r="B284" s="140" t="s">
        <v>12643</v>
      </c>
      <c r="C284" s="140" t="s">
        <v>12644</v>
      </c>
      <c r="D284" s="140" t="s">
        <v>12597</v>
      </c>
      <c r="E284" s="140" t="s">
        <v>12597</v>
      </c>
      <c r="F284" s="140" t="s">
        <v>12645</v>
      </c>
      <c r="G284" s="140" t="s">
        <v>12646</v>
      </c>
      <c r="H284" s="140">
        <v>33.869100000000003</v>
      </c>
      <c r="I284" s="140">
        <v>72.400899999999993</v>
      </c>
      <c r="J284" s="140">
        <v>1023</v>
      </c>
      <c r="K284" s="140" t="s">
        <v>340</v>
      </c>
      <c r="L284" s="140">
        <f>COUNTIFS(ArCompl!$C$2:$C$5652,ArCompl!$C4638,ArCompl!$D$2:$D$5652,ArCompl!$D4638)</f>
        <v>1</v>
      </c>
      <c r="M284" s="141">
        <f>IF(ISNA(MATCH($F284,'Liste noire'!C:C,0)),0,1)</f>
        <v>0</v>
      </c>
    </row>
    <row r="285" spans="1:13" x14ac:dyDescent="0.25">
      <c r="A285" s="142">
        <v>3941</v>
      </c>
      <c r="B285" s="143" t="s">
        <v>7954</v>
      </c>
      <c r="C285" s="143" t="s">
        <v>7955</v>
      </c>
      <c r="D285" s="143" t="s">
        <v>7939</v>
      </c>
      <c r="E285" s="143" t="s">
        <v>22406</v>
      </c>
      <c r="F285" s="143" t="s">
        <v>7956</v>
      </c>
      <c r="G285" s="143" t="s">
        <v>7957</v>
      </c>
      <c r="H285" s="143">
        <v>37.936399999999999</v>
      </c>
      <c r="I285" s="143">
        <v>23.944500000000001</v>
      </c>
      <c r="J285" s="143">
        <v>308</v>
      </c>
      <c r="K285" s="143">
        <v>2</v>
      </c>
      <c r="L285" s="143">
        <f>COUNTIFS(ArCompl!$C$2:$C$5652,ArCompl!$C3436,ArCompl!$D$2:$D$5652,ArCompl!$D3436)</f>
        <v>1</v>
      </c>
      <c r="M285" s="144">
        <f>IF(ISNA(MATCH($F285,'Liste noire'!C:C,0)),0,1)</f>
        <v>0</v>
      </c>
    </row>
    <row r="286" spans="1:13" x14ac:dyDescent="0.25">
      <c r="A286" s="139">
        <v>11270</v>
      </c>
      <c r="B286" s="140" t="s">
        <v>21771</v>
      </c>
      <c r="C286" s="140" t="s">
        <v>21772</v>
      </c>
      <c r="D286" s="140" t="s">
        <v>21773</v>
      </c>
      <c r="E286" s="140" t="s">
        <v>21773</v>
      </c>
      <c r="F286" s="140" t="s">
        <v>21774</v>
      </c>
      <c r="G286" s="140" t="s">
        <v>21775</v>
      </c>
      <c r="H286" s="140">
        <v>-30.400700000000001</v>
      </c>
      <c r="I286" s="140">
        <v>-56.507899999999999</v>
      </c>
      <c r="J286" s="140">
        <v>410</v>
      </c>
      <c r="K286" s="140">
        <v>-3</v>
      </c>
      <c r="L286" s="140">
        <f>COUNTIFS(ArCompl!$C$2:$C$5652,ArCompl!$C5528,ArCompl!$D$2:$D$5652,ArCompl!$D5528)</f>
        <v>1</v>
      </c>
      <c r="M286" s="141">
        <f>IF(ISNA(MATCH($F286,'Liste noire'!C:C,0)),0,1)</f>
        <v>0</v>
      </c>
    </row>
    <row r="287" spans="1:13" x14ac:dyDescent="0.25">
      <c r="A287" s="142">
        <v>8721</v>
      </c>
      <c r="B287" s="143" t="s">
        <v>10728</v>
      </c>
      <c r="C287" s="143" t="s">
        <v>10729</v>
      </c>
      <c r="D287" s="143" t="s">
        <v>10693</v>
      </c>
      <c r="E287" s="143" t="s">
        <v>10693</v>
      </c>
      <c r="F287" s="143" t="s">
        <v>10730</v>
      </c>
      <c r="G287" s="143" t="s">
        <v>10731</v>
      </c>
      <c r="H287" s="143">
        <v>-19.839220000000001</v>
      </c>
      <c r="I287" s="143">
        <v>47.06371</v>
      </c>
      <c r="J287" s="143">
        <v>4997</v>
      </c>
      <c r="K287" s="143">
        <v>3</v>
      </c>
      <c r="L287" s="143">
        <f>COUNTIFS(ArCompl!$C$2:$C$5652,ArCompl!$C4177,ArCompl!$D$2:$D$5652,ArCompl!$D4177)</f>
        <v>1</v>
      </c>
      <c r="M287" s="144">
        <f>IF(ISNA(MATCH($F287,'Liste noire'!C:C,0)),0,1)</f>
        <v>0</v>
      </c>
    </row>
    <row r="288" spans="1:13" x14ac:dyDescent="0.25">
      <c r="A288" s="139">
        <v>6714</v>
      </c>
      <c r="B288" s="140" t="s">
        <v>16964</v>
      </c>
      <c r="C288" s="140" t="s">
        <v>16965</v>
      </c>
      <c r="D288" s="140" t="s">
        <v>16702</v>
      </c>
      <c r="E288" s="140" t="s">
        <v>22496</v>
      </c>
      <c r="F288" s="140" t="s">
        <v>16966</v>
      </c>
      <c r="G288" s="140" t="s">
        <v>16967</v>
      </c>
      <c r="H288" s="140">
        <v>70.467299999999994</v>
      </c>
      <c r="I288" s="140">
        <v>-157.43600000000001</v>
      </c>
      <c r="J288" s="140">
        <v>96</v>
      </c>
      <c r="K288" s="140">
        <v>-9</v>
      </c>
      <c r="L288" s="140">
        <f>COUNTIFS(ArCompl!$C$2:$C$5652,ArCompl!$C1953,ArCompl!$D$2:$D$5652,ArCompl!$D1953)</f>
        <v>2</v>
      </c>
      <c r="M288" s="141">
        <f>IF(ISNA(MATCH($F288,'Liste noire'!C:C,0)),0,1)</f>
        <v>0</v>
      </c>
    </row>
    <row r="289" spans="1:13" x14ac:dyDescent="0.25">
      <c r="A289" s="142">
        <v>3682</v>
      </c>
      <c r="B289" s="143" t="s">
        <v>16944</v>
      </c>
      <c r="C289" s="143" t="s">
        <v>16945</v>
      </c>
      <c r="D289" s="143" t="s">
        <v>16702</v>
      </c>
      <c r="E289" s="143" t="s">
        <v>22496</v>
      </c>
      <c r="F289" s="143" t="s">
        <v>16946</v>
      </c>
      <c r="G289" s="143" t="s">
        <v>16947</v>
      </c>
      <c r="H289" s="143">
        <v>33.636699999999998</v>
      </c>
      <c r="I289" s="143">
        <v>-84.428100000000001</v>
      </c>
      <c r="J289" s="143">
        <v>1026</v>
      </c>
      <c r="K289" s="143">
        <v>-5</v>
      </c>
      <c r="L289" s="143">
        <f>COUNTIFS(ArCompl!$C$2:$C$5652,ArCompl!$C1947,ArCompl!$D$2:$D$5652,ArCompl!$D1947)</f>
        <v>1</v>
      </c>
      <c r="M289" s="144">
        <f>IF(ISNA(MATCH($F289,'Liste noire'!C:C,0)),0,1)</f>
        <v>0</v>
      </c>
    </row>
    <row r="290" spans="1:13" x14ac:dyDescent="0.25">
      <c r="A290" s="139">
        <v>2566</v>
      </c>
      <c r="B290" s="140" t="s">
        <v>2060</v>
      </c>
      <c r="C290" s="140" t="s">
        <v>2061</v>
      </c>
      <c r="D290" s="140" t="s">
        <v>2057</v>
      </c>
      <c r="E290" s="140" t="s">
        <v>22368</v>
      </c>
      <c r="F290" s="140" t="s">
        <v>2062</v>
      </c>
      <c r="G290" s="140" t="s">
        <v>2063</v>
      </c>
      <c r="H290" s="140">
        <v>-3.2539099999999999</v>
      </c>
      <c r="I290" s="140">
        <v>-52.253999999999998</v>
      </c>
      <c r="J290" s="140">
        <v>369</v>
      </c>
      <c r="K290" s="140">
        <v>-3</v>
      </c>
      <c r="L290" s="140">
        <f>COUNTIFS(ArCompl!$C$2:$C$5652,ArCompl!$C706,ArCompl!$D$2:$D$5652,ArCompl!$D706)</f>
        <v>1</v>
      </c>
      <c r="M290" s="141">
        <f>IF(ISNA(MATCH($F290,'Liste noire'!C:C,0)),0,1)</f>
        <v>0</v>
      </c>
    </row>
    <row r="291" spans="1:13" x14ac:dyDescent="0.25">
      <c r="A291" s="142">
        <v>3081</v>
      </c>
      <c r="B291" s="143" t="s">
        <v>8543</v>
      </c>
      <c r="C291" s="143" t="s">
        <v>8544</v>
      </c>
      <c r="D291" s="143" t="s">
        <v>8516</v>
      </c>
      <c r="E291" s="143" t="s">
        <v>22415</v>
      </c>
      <c r="F291" s="143" t="s">
        <v>8545</v>
      </c>
      <c r="G291" s="143" t="s">
        <v>8546</v>
      </c>
      <c r="H291" s="143">
        <v>31.709599999999998</v>
      </c>
      <c r="I291" s="143">
        <v>74.797300000000007</v>
      </c>
      <c r="J291" s="143">
        <v>756</v>
      </c>
      <c r="K291" s="143">
        <v>5.5</v>
      </c>
      <c r="L291" s="143">
        <f>COUNTIFS(ArCompl!$C$2:$C$5652,ArCompl!$C3615,ArCompl!$D$2:$D$5652,ArCompl!$D3615)</f>
        <v>1</v>
      </c>
      <c r="M291" s="144">
        <f>IF(ISNA(MATCH($F291,'Liste noire'!C:C,0)),0,1)</f>
        <v>0</v>
      </c>
    </row>
    <row r="292" spans="1:13" x14ac:dyDescent="0.25">
      <c r="A292" s="139">
        <v>1096</v>
      </c>
      <c r="B292" s="140" t="s">
        <v>11154</v>
      </c>
      <c r="C292" s="140" t="s">
        <v>11155</v>
      </c>
      <c r="D292" s="140" t="s">
        <v>11151</v>
      </c>
      <c r="E292" s="140" t="s">
        <v>22437</v>
      </c>
      <c r="F292" s="140" t="s">
        <v>11156</v>
      </c>
      <c r="G292" s="140" t="s">
        <v>11157</v>
      </c>
      <c r="H292" s="140">
        <v>20.506799999999998</v>
      </c>
      <c r="I292" s="140">
        <v>-13.043200000000001</v>
      </c>
      <c r="J292" s="140">
        <v>734</v>
      </c>
      <c r="K292" s="140">
        <v>0</v>
      </c>
      <c r="L292" s="140">
        <f>COUNTIFS(ArCompl!$C$2:$C$5652,ArCompl!$C4297,ArCompl!$D$2:$D$5652,ArCompl!$D4297)</f>
        <v>1</v>
      </c>
      <c r="M292" s="141">
        <f>IF(ISNA(MATCH($F292,'Liste noire'!C:C,0)),0,1)</f>
        <v>0</v>
      </c>
    </row>
    <row r="293" spans="1:13" x14ac:dyDescent="0.25">
      <c r="A293" s="142">
        <v>4047</v>
      </c>
      <c r="B293" s="143" t="s">
        <v>16897</v>
      </c>
      <c r="C293" s="143" t="s">
        <v>16898</v>
      </c>
      <c r="D293" s="143" t="s">
        <v>16702</v>
      </c>
      <c r="E293" s="143" t="s">
        <v>22496</v>
      </c>
      <c r="F293" s="143" t="s">
        <v>16899</v>
      </c>
      <c r="G293" s="143" t="s">
        <v>16900</v>
      </c>
      <c r="H293" s="143">
        <v>44.258099999999999</v>
      </c>
      <c r="I293" s="143">
        <v>-88.519099999999995</v>
      </c>
      <c r="J293" s="143">
        <v>918</v>
      </c>
      <c r="K293" s="143">
        <v>-6</v>
      </c>
      <c r="L293" s="143">
        <f>COUNTIFS(ArCompl!$C$2:$C$5652,ArCompl!$C1934,ArCompl!$D$2:$D$5652,ArCompl!$D1934)</f>
        <v>1</v>
      </c>
      <c r="M293" s="144">
        <f>IF(ISNA(MATCH($F293,'Liste noire'!C:C,0)),0,1)</f>
        <v>0</v>
      </c>
    </row>
    <row r="294" spans="1:13" x14ac:dyDescent="0.25">
      <c r="A294" s="139">
        <v>5721</v>
      </c>
      <c r="B294" s="140" t="s">
        <v>21526</v>
      </c>
      <c r="C294" s="140" t="s">
        <v>21523</v>
      </c>
      <c r="D294" s="140" t="s">
        <v>16702</v>
      </c>
      <c r="E294" s="140" t="s">
        <v>22496</v>
      </c>
      <c r="F294" s="140" t="s">
        <v>21527</v>
      </c>
      <c r="G294" s="140" t="s">
        <v>21528</v>
      </c>
      <c r="H294" s="140">
        <v>44.914000000000001</v>
      </c>
      <c r="I294" s="140">
        <v>-97.154700000000005</v>
      </c>
      <c r="J294" s="140">
        <v>1749</v>
      </c>
      <c r="K294" s="140">
        <v>-6</v>
      </c>
      <c r="L294" s="140">
        <f>COUNTIFS(ArCompl!$C$2:$C$5652,ArCompl!$C3151,ArCompl!$D$2:$D$5652,ArCompl!$D3151)</f>
        <v>1</v>
      </c>
      <c r="M294" s="141">
        <f>IF(ISNA(MATCH($F294,'Liste noire'!C:C,0)),0,1)</f>
        <v>0</v>
      </c>
    </row>
    <row r="295" spans="1:13" x14ac:dyDescent="0.25">
      <c r="A295" s="142">
        <v>5691</v>
      </c>
      <c r="B295" s="143" t="s">
        <v>6457</v>
      </c>
      <c r="C295" s="143" t="s">
        <v>6458</v>
      </c>
      <c r="D295" s="143" t="s">
        <v>6443</v>
      </c>
      <c r="E295" s="143" t="s">
        <v>22392</v>
      </c>
      <c r="F295" s="143" t="s">
        <v>6459</v>
      </c>
      <c r="G295" s="143" t="s">
        <v>6460</v>
      </c>
      <c r="H295" s="143">
        <v>27.046500000000002</v>
      </c>
      <c r="I295" s="143">
        <v>31.012</v>
      </c>
      <c r="J295" s="143">
        <v>772</v>
      </c>
      <c r="K295" s="143">
        <v>2</v>
      </c>
      <c r="L295" s="143">
        <f>COUNTIFS(ArCompl!$C$2:$C$5652,ArCompl!$C1774,ArCompl!$D$2:$D$5652,ArCompl!$D1774)</f>
        <v>2</v>
      </c>
      <c r="M295" s="144">
        <f>IF(ISNA(MATCH($F295,'Liste noire'!C:C,0)),0,1)</f>
        <v>0</v>
      </c>
    </row>
    <row r="296" spans="1:13" x14ac:dyDescent="0.25">
      <c r="A296" s="139">
        <v>2895</v>
      </c>
      <c r="B296" s="140" t="s">
        <v>632</v>
      </c>
      <c r="C296" s="140" t="s">
        <v>633</v>
      </c>
      <c r="D296" s="140" t="s">
        <v>634</v>
      </c>
      <c r="E296" s="140" t="s">
        <v>634</v>
      </c>
      <c r="F296" s="140" t="s">
        <v>635</v>
      </c>
      <c r="G296" s="140" t="s">
        <v>636</v>
      </c>
      <c r="H296" s="140">
        <v>12.5014</v>
      </c>
      <c r="I296" s="140">
        <v>-70.015199999999993</v>
      </c>
      <c r="J296" s="140">
        <v>60</v>
      </c>
      <c r="K296" s="140">
        <v>-4</v>
      </c>
      <c r="L296" s="140">
        <f>COUNTIFS(ArCompl!$C$2:$C$5652,ArCompl!$C316,ArCompl!$D$2:$D$5652,ArCompl!$D316)</f>
        <v>1</v>
      </c>
      <c r="M296" s="141">
        <f>IF(ISNA(MATCH($F296,'Liste noire'!C:C,0)),0,1)</f>
        <v>0</v>
      </c>
    </row>
    <row r="297" spans="1:13" x14ac:dyDescent="0.25">
      <c r="A297" s="142">
        <v>2752</v>
      </c>
      <c r="B297" s="143" t="s">
        <v>5489</v>
      </c>
      <c r="C297" s="143" t="s">
        <v>5490</v>
      </c>
      <c r="D297" s="143" t="s">
        <v>5479</v>
      </c>
      <c r="E297" s="143" t="s">
        <v>22380</v>
      </c>
      <c r="F297" s="143" t="s">
        <v>5491</v>
      </c>
      <c r="G297" s="143" t="s">
        <v>5492</v>
      </c>
      <c r="H297" s="143">
        <v>7.0688800000000001</v>
      </c>
      <c r="I297" s="143">
        <v>-70.736900000000006</v>
      </c>
      <c r="J297" s="143">
        <v>420</v>
      </c>
      <c r="K297" s="143">
        <v>-5</v>
      </c>
      <c r="L297" s="143">
        <f>COUNTIFS(ArCompl!$C$2:$C$5652,ArCompl!$C1538,ArCompl!$D$2:$D$5652,ArCompl!$D1538)</f>
        <v>1</v>
      </c>
      <c r="M297" s="144">
        <f>IF(ISNA(MATCH($F297,'Liste noire'!C:C,0)),0,1)</f>
        <v>0</v>
      </c>
    </row>
    <row r="298" spans="1:13" x14ac:dyDescent="0.25">
      <c r="A298" s="139">
        <v>1328</v>
      </c>
      <c r="B298" s="140" t="s">
        <v>6931</v>
      </c>
      <c r="C298" s="140" t="s">
        <v>6932</v>
      </c>
      <c r="D298" s="140" t="s">
        <v>6885</v>
      </c>
      <c r="E298" s="140" t="s">
        <v>6885</v>
      </c>
      <c r="F298" s="140" t="s">
        <v>6933</v>
      </c>
      <c r="G298" s="140" t="s">
        <v>6934</v>
      </c>
      <c r="H298" s="140">
        <v>47.850200000000001</v>
      </c>
      <c r="I298" s="140">
        <v>3.4971100000000002</v>
      </c>
      <c r="J298" s="140">
        <v>523</v>
      </c>
      <c r="K298" s="140">
        <v>1</v>
      </c>
      <c r="L298" s="140">
        <f>COUNTIFS(ArCompl!$C$2:$C$5652,ArCompl!$C3303,ArCompl!$D$2:$D$5652,ArCompl!$D3303)</f>
        <v>1</v>
      </c>
      <c r="M298" s="141">
        <f>IF(ISNA(MATCH($F298,'Liste noire'!C:C,0)),0,1)</f>
        <v>0</v>
      </c>
    </row>
    <row r="299" spans="1:13" x14ac:dyDescent="0.25">
      <c r="A299" s="142">
        <v>3701</v>
      </c>
      <c r="B299" s="143" t="s">
        <v>16976</v>
      </c>
      <c r="C299" s="143" t="s">
        <v>16973</v>
      </c>
      <c r="D299" s="143" t="s">
        <v>16702</v>
      </c>
      <c r="E299" s="143" t="s">
        <v>22496</v>
      </c>
      <c r="F299" s="143" t="s">
        <v>16977</v>
      </c>
      <c r="G299" s="143" t="s">
        <v>16978</v>
      </c>
      <c r="H299" s="143">
        <v>44.320599999999999</v>
      </c>
      <c r="I299" s="143">
        <v>-69.797300000000007</v>
      </c>
      <c r="J299" s="143">
        <v>352</v>
      </c>
      <c r="K299" s="143">
        <v>-5</v>
      </c>
      <c r="L299" s="143">
        <f>COUNTIFS(ArCompl!$C$2:$C$5652,ArCompl!$C1956,ArCompl!$D$2:$D$5652,ArCompl!$D1956)</f>
        <v>1</v>
      </c>
      <c r="M299" s="144">
        <f>IF(ISNA(MATCH($F299,'Liste noire'!C:C,0)),0,1)</f>
        <v>0</v>
      </c>
    </row>
    <row r="300" spans="1:13" x14ac:dyDescent="0.25">
      <c r="A300" s="139">
        <v>2179</v>
      </c>
      <c r="B300" s="140" t="s">
        <v>16276</v>
      </c>
      <c r="C300" s="140" t="s">
        <v>16277</v>
      </c>
      <c r="D300" s="140" t="s">
        <v>16278</v>
      </c>
      <c r="E300" s="140" t="s">
        <v>22494</v>
      </c>
      <c r="F300" s="140" t="s">
        <v>16279</v>
      </c>
      <c r="G300" s="140" t="s">
        <v>16280</v>
      </c>
      <c r="H300" s="140">
        <v>24.433</v>
      </c>
      <c r="I300" s="140">
        <v>54.6511</v>
      </c>
      <c r="J300" s="140">
        <v>88</v>
      </c>
      <c r="K300" s="140">
        <v>4</v>
      </c>
      <c r="L300" s="140">
        <f>COUNTIFS(ArCompl!$C$2:$C$5652,ArCompl!$C1791,ArCompl!$D$2:$D$5652,ArCompl!$D1791)</f>
        <v>1</v>
      </c>
      <c r="M300" s="141">
        <f>IF(ISNA(MATCH($F300,'Liste noire'!C:C,0)),0,1)</f>
        <v>0</v>
      </c>
    </row>
    <row r="301" spans="1:13" x14ac:dyDescent="0.25">
      <c r="A301" s="142">
        <v>7199</v>
      </c>
      <c r="B301" s="143" t="s">
        <v>16752</v>
      </c>
      <c r="C301" s="143" t="s">
        <v>16753</v>
      </c>
      <c r="D301" s="143" t="s">
        <v>16702</v>
      </c>
      <c r="E301" s="143" t="s">
        <v>22496</v>
      </c>
      <c r="F301" s="143" t="s">
        <v>16754</v>
      </c>
      <c r="G301" s="143" t="s">
        <v>16755</v>
      </c>
      <c r="H301" s="143">
        <v>62.680039999999998</v>
      </c>
      <c r="I301" s="143">
        <v>-164.65989999999999</v>
      </c>
      <c r="J301" s="143">
        <v>10</v>
      </c>
      <c r="K301" s="143">
        <v>-9</v>
      </c>
      <c r="L301" s="143">
        <f>COUNTIFS(ArCompl!$C$2:$C$5652,ArCompl!$C1895,ArCompl!$D$2:$D$5652,ArCompl!$D1895)</f>
        <v>1</v>
      </c>
      <c r="M301" s="144">
        <f>IF(ISNA(MATCH($F301,'Liste noire'!C:C,0)),0,1)</f>
        <v>0</v>
      </c>
    </row>
    <row r="302" spans="1:13" x14ac:dyDescent="0.25">
      <c r="A302" s="139">
        <v>9418</v>
      </c>
      <c r="B302" s="140" t="s">
        <v>16968</v>
      </c>
      <c r="C302" s="140" t="s">
        <v>16969</v>
      </c>
      <c r="D302" s="140" t="s">
        <v>16702</v>
      </c>
      <c r="E302" s="140" t="s">
        <v>22496</v>
      </c>
      <c r="F302" s="140" t="s">
        <v>16970</v>
      </c>
      <c r="G302" s="140" t="s">
        <v>16971</v>
      </c>
      <c r="H302" s="140">
        <v>32.615099999999998</v>
      </c>
      <c r="I302" s="140">
        <v>-85.433999999999997</v>
      </c>
      <c r="J302" s="140">
        <v>777</v>
      </c>
      <c r="K302" s="140">
        <v>-6</v>
      </c>
      <c r="L302" s="140">
        <f>COUNTIFS(ArCompl!$C$2:$C$5652,ArCompl!$C1954,ArCompl!$D$2:$D$5652,ArCompl!$D1954)</f>
        <v>1</v>
      </c>
      <c r="M302" s="141">
        <f>IF(ISNA(MATCH($F302,'Liste noire'!C:C,0)),0,1)</f>
        <v>0</v>
      </c>
    </row>
    <row r="303" spans="1:13" x14ac:dyDescent="0.25">
      <c r="A303" s="142">
        <v>5890</v>
      </c>
      <c r="B303" s="143" t="s">
        <v>7392</v>
      </c>
      <c r="C303" s="143" t="s">
        <v>7393</v>
      </c>
      <c r="D303" s="143" t="s">
        <v>7365</v>
      </c>
      <c r="E303" s="143" t="s">
        <v>22402</v>
      </c>
      <c r="F303" s="143" t="s">
        <v>7394</v>
      </c>
      <c r="G303" s="143" t="s">
        <v>7395</v>
      </c>
      <c r="H303" s="143">
        <v>-9.7687899999999992</v>
      </c>
      <c r="I303" s="143">
        <v>-139.011</v>
      </c>
      <c r="J303" s="143">
        <v>1481</v>
      </c>
      <c r="K303" s="143">
        <v>-9.5</v>
      </c>
      <c r="L303" s="143">
        <f>COUNTIFS(ArCompl!$C$2:$C$5652,ArCompl!$C4826,ArCompl!$D$2:$D$5652,ArCompl!$D4826)</f>
        <v>1</v>
      </c>
      <c r="M303" s="144">
        <f>IF(ISNA(MATCH($F303,'Liste noire'!C:C,0)),0,1)</f>
        <v>0</v>
      </c>
    </row>
    <row r="304" spans="1:13" x14ac:dyDescent="0.25">
      <c r="A304" s="139">
        <v>1344</v>
      </c>
      <c r="B304" s="140" t="s">
        <v>6927</v>
      </c>
      <c r="C304" s="140" t="s">
        <v>6928</v>
      </c>
      <c r="D304" s="140" t="s">
        <v>6885</v>
      </c>
      <c r="E304" s="140" t="s">
        <v>6885</v>
      </c>
      <c r="F304" s="140" t="s">
        <v>6929</v>
      </c>
      <c r="G304" s="140" t="s">
        <v>6930</v>
      </c>
      <c r="H304" s="140">
        <v>44.891399999999997</v>
      </c>
      <c r="I304" s="140">
        <v>2.4219400000000002</v>
      </c>
      <c r="J304" s="140">
        <v>2096</v>
      </c>
      <c r="K304" s="140">
        <v>1</v>
      </c>
      <c r="L304" s="140">
        <f>COUNTIFS(ArCompl!$C$2:$C$5652,ArCompl!$C3302,ArCompl!$D$2:$D$5652,ArCompl!$D3302)</f>
        <v>1</v>
      </c>
      <c r="M304" s="141">
        <f>IF(ISNA(MATCH($F304,'Liste noire'!C:C,0)),0,1)</f>
        <v>0</v>
      </c>
    </row>
    <row r="305" spans="1:13" x14ac:dyDescent="0.25">
      <c r="A305" s="142">
        <v>3673</v>
      </c>
      <c r="B305" s="143" t="s">
        <v>16986</v>
      </c>
      <c r="C305" s="143" t="s">
        <v>16987</v>
      </c>
      <c r="D305" s="143" t="s">
        <v>16702</v>
      </c>
      <c r="E305" s="143" t="s">
        <v>22496</v>
      </c>
      <c r="F305" s="143" t="s">
        <v>16988</v>
      </c>
      <c r="G305" s="143" t="s">
        <v>16989</v>
      </c>
      <c r="H305" s="143">
        <v>30.194500000000001</v>
      </c>
      <c r="I305" s="143">
        <v>-97.669899999999998</v>
      </c>
      <c r="J305" s="143">
        <v>542</v>
      </c>
      <c r="K305" s="143">
        <v>-6</v>
      </c>
      <c r="L305" s="143">
        <f>COUNTIFS(ArCompl!$C$2:$C$5652,ArCompl!$C1959,ArCompl!$D$2:$D$5652,ArCompl!$D1959)</f>
        <v>1</v>
      </c>
      <c r="M305" s="144">
        <f>IF(ISNA(MATCH($F305,'Liste noire'!C:C,0)),0,1)</f>
        <v>0</v>
      </c>
    </row>
    <row r="306" spans="1:13" x14ac:dyDescent="0.25">
      <c r="A306" s="139">
        <v>6237</v>
      </c>
      <c r="B306" s="140" t="s">
        <v>677</v>
      </c>
      <c r="C306" s="140" t="s">
        <v>678</v>
      </c>
      <c r="D306" s="140" t="s">
        <v>639</v>
      </c>
      <c r="E306" s="140" t="s">
        <v>22356</v>
      </c>
      <c r="F306" s="140" t="s">
        <v>679</v>
      </c>
      <c r="G306" s="140" t="s">
        <v>680</v>
      </c>
      <c r="H306" s="140">
        <v>-13.35407</v>
      </c>
      <c r="I306" s="140">
        <v>141.72069999999999</v>
      </c>
      <c r="J306" s="140">
        <v>31</v>
      </c>
      <c r="K306" s="140">
        <v>10</v>
      </c>
      <c r="L306" s="140">
        <f>COUNTIFS(ArCompl!$C$2:$C$5652,ArCompl!$C328,ArCompl!$D$2:$D$5652,ArCompl!$D328)</f>
        <v>1</v>
      </c>
      <c r="M306" s="141">
        <f>IF(ISNA(MATCH($F306,'Liste noire'!C:C,0)),0,1)</f>
        <v>0</v>
      </c>
    </row>
    <row r="307" spans="1:13" x14ac:dyDescent="0.25">
      <c r="A307" s="142">
        <v>6853</v>
      </c>
      <c r="B307" s="143" t="s">
        <v>21537</v>
      </c>
      <c r="C307" s="143" t="s">
        <v>21538</v>
      </c>
      <c r="D307" s="143" t="s">
        <v>16702</v>
      </c>
      <c r="E307" s="143" t="s">
        <v>22496</v>
      </c>
      <c r="F307" s="143" t="s">
        <v>21539</v>
      </c>
      <c r="G307" s="143" t="s">
        <v>21540</v>
      </c>
      <c r="H307" s="143">
        <v>44.926200000000001</v>
      </c>
      <c r="I307" s="143">
        <v>-89.626599999999996</v>
      </c>
      <c r="J307" s="143">
        <v>1201</v>
      </c>
      <c r="K307" s="143">
        <v>-6</v>
      </c>
      <c r="L307" s="143">
        <f>COUNTIFS(ArCompl!$C$2:$C$5652,ArCompl!$C3154,ArCompl!$D$2:$D$5652,ArCompl!$D3154)</f>
        <v>1</v>
      </c>
      <c r="M307" s="144">
        <f>IF(ISNA(MATCH($F307,'Liste noire'!C:C,0)),0,1)</f>
        <v>0</v>
      </c>
    </row>
    <row r="308" spans="1:13" x14ac:dyDescent="0.25">
      <c r="A308" s="139">
        <v>7376</v>
      </c>
      <c r="B308" s="140" t="s">
        <v>2072</v>
      </c>
      <c r="C308" s="140" t="s">
        <v>2073</v>
      </c>
      <c r="D308" s="140" t="s">
        <v>2057</v>
      </c>
      <c r="E308" s="140" t="s">
        <v>22368</v>
      </c>
      <c r="F308" s="140" t="s">
        <v>2074</v>
      </c>
      <c r="G308" s="140" t="s">
        <v>2075</v>
      </c>
      <c r="H308" s="140">
        <v>-7.2278700000000002</v>
      </c>
      <c r="I308" s="140">
        <v>-48.240499999999997</v>
      </c>
      <c r="J308" s="140">
        <v>771</v>
      </c>
      <c r="K308" s="140">
        <v>-3</v>
      </c>
      <c r="L308" s="140">
        <f>COUNTIFS(ArCompl!$C$2:$C$5652,ArCompl!$C709,ArCompl!$D$2:$D$5652,ArCompl!$D709)</f>
        <v>1</v>
      </c>
      <c r="M308" s="141">
        <f>IF(ISNA(MATCH($F308,'Liste noire'!C:C,0)),0,1)</f>
        <v>0</v>
      </c>
    </row>
    <row r="309" spans="1:13" x14ac:dyDescent="0.25">
      <c r="A309" s="142">
        <v>5914</v>
      </c>
      <c r="B309" s="143" t="s">
        <v>21866</v>
      </c>
      <c r="C309" s="143" t="s">
        <v>21867</v>
      </c>
      <c r="D309" s="143" t="s">
        <v>21859</v>
      </c>
      <c r="E309" s="143" t="s">
        <v>21859</v>
      </c>
      <c r="F309" s="143" t="s">
        <v>21868</v>
      </c>
      <c r="G309" s="143" t="s">
        <v>21869</v>
      </c>
      <c r="H309" s="143">
        <v>-20.249199999999998</v>
      </c>
      <c r="I309" s="143">
        <v>169.77099999999999</v>
      </c>
      <c r="J309" s="143">
        <v>7</v>
      </c>
      <c r="K309" s="143">
        <v>11</v>
      </c>
      <c r="L309" s="143">
        <f>COUNTIFS(ArCompl!$C$2:$C$5652,ArCompl!$C5539,ArCompl!$D$2:$D$5652,ArCompl!$D5539)</f>
        <v>1</v>
      </c>
      <c r="M309" s="144">
        <f>IF(ISNA(MATCH($F309,'Liste noire'!C:C,0)),0,1)</f>
        <v>0</v>
      </c>
    </row>
    <row r="310" spans="1:13" x14ac:dyDescent="0.25">
      <c r="A310" s="139">
        <v>9849</v>
      </c>
      <c r="B310" s="140" t="s">
        <v>4774</v>
      </c>
      <c r="C310" s="140" t="s">
        <v>4775</v>
      </c>
      <c r="D310" s="140" t="s">
        <v>4759</v>
      </c>
      <c r="E310" s="140" t="s">
        <v>22377</v>
      </c>
      <c r="F310" s="140" t="s">
        <v>4776</v>
      </c>
      <c r="G310" s="140" t="s">
        <v>4777</v>
      </c>
      <c r="H310" s="140">
        <v>26.260560000000002</v>
      </c>
      <c r="I310" s="140">
        <v>105.8733</v>
      </c>
      <c r="J310" s="140">
        <v>4812</v>
      </c>
      <c r="K310" s="140">
        <v>8</v>
      </c>
      <c r="L310" s="140">
        <f>COUNTIFS(ArCompl!$C$2:$C$5652,ArCompl!$C1357,ArCompl!$D$2:$D$5652,ArCompl!$D1357)</f>
        <v>1</v>
      </c>
      <c r="M310" s="141">
        <f>IF(ISNA(MATCH($F310,'Liste noire'!C:C,0)),0,1)</f>
        <v>0</v>
      </c>
    </row>
    <row r="311" spans="1:13" x14ac:dyDescent="0.25">
      <c r="A311" s="142">
        <v>1535</v>
      </c>
      <c r="B311" s="143" t="s">
        <v>9656</v>
      </c>
      <c r="C311" s="143" t="s">
        <v>9657</v>
      </c>
      <c r="D311" s="143" t="s">
        <v>9641</v>
      </c>
      <c r="E311" s="143" t="s">
        <v>22421</v>
      </c>
      <c r="F311" s="143" t="s">
        <v>9658</v>
      </c>
      <c r="G311" s="143" t="s">
        <v>9659</v>
      </c>
      <c r="H311" s="143">
        <v>46.0319</v>
      </c>
      <c r="I311" s="143">
        <v>12.596500000000001</v>
      </c>
      <c r="J311" s="143">
        <v>410</v>
      </c>
      <c r="K311" s="143">
        <v>1</v>
      </c>
      <c r="L311" s="143">
        <f>COUNTIFS(ArCompl!$C$2:$C$5652,ArCompl!$C3910,ArCompl!$D$2:$D$5652,ArCompl!$D3910)</f>
        <v>1</v>
      </c>
      <c r="M311" s="144">
        <f>IF(ISNA(MATCH($F311,'Liste noire'!C:C,0)),0,1)</f>
        <v>0</v>
      </c>
    </row>
    <row r="312" spans="1:13" x14ac:dyDescent="0.25">
      <c r="A312" s="139">
        <v>1900</v>
      </c>
      <c r="B312" s="140" t="s">
        <v>6125</v>
      </c>
      <c r="C312" s="140" t="s">
        <v>6126</v>
      </c>
      <c r="D312" s="140" t="s">
        <v>6104</v>
      </c>
      <c r="E312" s="140" t="s">
        <v>6104</v>
      </c>
      <c r="F312" s="140" t="s">
        <v>6127</v>
      </c>
      <c r="G312" s="140" t="s">
        <v>6128</v>
      </c>
      <c r="H312" s="140">
        <v>22.027100000000001</v>
      </c>
      <c r="I312" s="140">
        <v>-78.789599999999993</v>
      </c>
      <c r="J312" s="140">
        <v>335</v>
      </c>
      <c r="K312" s="140">
        <v>-5</v>
      </c>
      <c r="L312" s="140">
        <f>COUNTIFS(ArCompl!$C$2:$C$5652,ArCompl!$C1723,ArCompl!$D$2:$D$5652,ArCompl!$D1723)</f>
        <v>1</v>
      </c>
      <c r="M312" s="141">
        <f>IF(ISNA(MATCH($F312,'Liste noire'!C:C,0)),0,1)</f>
        <v>0</v>
      </c>
    </row>
    <row r="313" spans="1:13" x14ac:dyDescent="0.25">
      <c r="A313" s="142">
        <v>6369</v>
      </c>
      <c r="B313" s="143" t="s">
        <v>11538</v>
      </c>
      <c r="C313" s="143" t="s">
        <v>11539</v>
      </c>
      <c r="D313" s="143" t="s">
        <v>11535</v>
      </c>
      <c r="E313" s="143" t="s">
        <v>22443</v>
      </c>
      <c r="F313" s="143" t="s">
        <v>11540</v>
      </c>
      <c r="G313" s="143" t="s">
        <v>11541</v>
      </c>
      <c r="H313" s="143">
        <v>46.250300000000003</v>
      </c>
      <c r="I313" s="143">
        <v>102.80200000000001</v>
      </c>
      <c r="J313" s="143">
        <v>5932</v>
      </c>
      <c r="K313" s="143">
        <v>8</v>
      </c>
      <c r="L313" s="143">
        <f>COUNTIFS(ArCompl!$C$2:$C$5652,ArCompl!$C4389,ArCompl!$D$2:$D$5652,ArCompl!$D4389)</f>
        <v>1</v>
      </c>
      <c r="M313" s="144">
        <f>IF(ISNA(MATCH($F313,'Liste noire'!C:C,0)),0,1)</f>
        <v>0</v>
      </c>
    </row>
    <row r="314" spans="1:13" x14ac:dyDescent="0.25">
      <c r="A314" s="139">
        <v>4007</v>
      </c>
      <c r="B314" s="140" t="s">
        <v>16922</v>
      </c>
      <c r="C314" s="140" t="s">
        <v>16923</v>
      </c>
      <c r="D314" s="140" t="s">
        <v>16702</v>
      </c>
      <c r="E314" s="140" t="s">
        <v>22496</v>
      </c>
      <c r="F314" s="140" t="s">
        <v>16924</v>
      </c>
      <c r="G314" s="140" t="s">
        <v>16925</v>
      </c>
      <c r="H314" s="140">
        <v>35.436199999999999</v>
      </c>
      <c r="I314" s="140">
        <v>-82.541799999999995</v>
      </c>
      <c r="J314" s="140">
        <v>2165</v>
      </c>
      <c r="K314" s="140">
        <v>-5</v>
      </c>
      <c r="L314" s="140">
        <f>COUNTIFS(ArCompl!$C$2:$C$5652,ArCompl!$C1941,ArCompl!$D$2:$D$5652,ArCompl!$D1941)</f>
        <v>1</v>
      </c>
      <c r="M314" s="141">
        <f>IF(ISNA(MATCH($F314,'Liste noire'!C:C,0)),0,1)</f>
        <v>0</v>
      </c>
    </row>
    <row r="315" spans="1:13" x14ac:dyDescent="0.25">
      <c r="A315" s="142">
        <v>1361</v>
      </c>
      <c r="B315" s="143" t="s">
        <v>6935</v>
      </c>
      <c r="C315" s="143" t="s">
        <v>6936</v>
      </c>
      <c r="D315" s="143" t="s">
        <v>6885</v>
      </c>
      <c r="E315" s="143" t="s">
        <v>6885</v>
      </c>
      <c r="F315" s="143" t="s">
        <v>6937</v>
      </c>
      <c r="G315" s="143" t="s">
        <v>6938</v>
      </c>
      <c r="H315" s="143">
        <v>43.907299999999999</v>
      </c>
      <c r="I315" s="143">
        <v>4.9018300000000004</v>
      </c>
      <c r="J315" s="143">
        <v>124</v>
      </c>
      <c r="K315" s="143">
        <v>1</v>
      </c>
      <c r="L315" s="143">
        <f>COUNTIFS(ArCompl!$C$2:$C$5652,ArCompl!$C3304,ArCompl!$D$2:$D$5652,ArCompl!$D3304)</f>
        <v>1</v>
      </c>
      <c r="M315" s="144">
        <f>IF(ISNA(MATCH($F315,'Liste noire'!C:C,0)),0,1)</f>
        <v>1</v>
      </c>
    </row>
    <row r="316" spans="1:13" x14ac:dyDescent="0.25">
      <c r="A316" s="139">
        <v>8507</v>
      </c>
      <c r="B316" s="140" t="s">
        <v>16990</v>
      </c>
      <c r="C316" s="140" t="s">
        <v>16991</v>
      </c>
      <c r="D316" s="140" t="s">
        <v>16702</v>
      </c>
      <c r="E316" s="140" t="s">
        <v>22496</v>
      </c>
      <c r="F316" s="140" t="s">
        <v>16992</v>
      </c>
      <c r="G316" s="140" t="s">
        <v>16993</v>
      </c>
      <c r="H316" s="140">
        <v>27.591200000000001</v>
      </c>
      <c r="I316" s="140">
        <v>-81.527799999999999</v>
      </c>
      <c r="J316" s="140">
        <v>160</v>
      </c>
      <c r="K316" s="140">
        <v>-5</v>
      </c>
      <c r="L316" s="140">
        <f>COUNTIFS(ArCompl!$C$2:$C$5652,ArCompl!$C1960,ArCompl!$D$2:$D$5652,ArCompl!$D1960)</f>
        <v>1</v>
      </c>
      <c r="M316" s="141">
        <f>IF(ISNA(MATCH($F316,'Liste noire'!C:C,0)),0,1)</f>
        <v>0</v>
      </c>
    </row>
    <row r="317" spans="1:13" x14ac:dyDescent="0.25">
      <c r="A317" s="142">
        <v>4286</v>
      </c>
      <c r="B317" s="143" t="s">
        <v>20925</v>
      </c>
      <c r="C317" s="143" t="s">
        <v>20926</v>
      </c>
      <c r="D317" s="143" t="s">
        <v>16702</v>
      </c>
      <c r="E317" s="143" t="s">
        <v>22496</v>
      </c>
      <c r="F317" s="143" t="s">
        <v>20927</v>
      </c>
      <c r="G317" s="143" t="s">
        <v>20928</v>
      </c>
      <c r="H317" s="143">
        <v>41.338500000000003</v>
      </c>
      <c r="I317" s="143">
        <v>-75.723399999999998</v>
      </c>
      <c r="J317" s="143">
        <v>962</v>
      </c>
      <c r="K317" s="143">
        <v>-5</v>
      </c>
      <c r="L317" s="143">
        <f>COUNTIFS(ArCompl!$C$2:$C$5652,ArCompl!$C2994,ArCompl!$D$2:$D$5652,ArCompl!$D2994)</f>
        <v>1</v>
      </c>
      <c r="M317" s="144">
        <f>IF(ISNA(MATCH($F317,'Liste noire'!C:C,0)),0,1)</f>
        <v>0</v>
      </c>
    </row>
    <row r="318" spans="1:13" x14ac:dyDescent="0.25">
      <c r="A318" s="139">
        <v>3332</v>
      </c>
      <c r="B318" s="140" t="s">
        <v>681</v>
      </c>
      <c r="C318" s="140" t="s">
        <v>682</v>
      </c>
      <c r="D318" s="140" t="s">
        <v>639</v>
      </c>
      <c r="E318" s="140" t="s">
        <v>22356</v>
      </c>
      <c r="F318" s="140" t="s">
        <v>683</v>
      </c>
      <c r="G318" s="140" t="s">
        <v>684</v>
      </c>
      <c r="H318" s="140">
        <v>-38.039400000000001</v>
      </c>
      <c r="I318" s="140">
        <v>144.46899999999999</v>
      </c>
      <c r="J318" s="140">
        <v>35</v>
      </c>
      <c r="K318" s="140">
        <v>10</v>
      </c>
      <c r="L318" s="140">
        <f>COUNTIFS(ArCompl!$C$2:$C$5652,ArCompl!$C329,ArCompl!$D$2:$D$5652,ArCompl!$D329)</f>
        <v>1</v>
      </c>
      <c r="M318" s="141">
        <f>IF(ISNA(MATCH($F318,'Liste noire'!C:C,0)),0,1)</f>
        <v>0</v>
      </c>
    </row>
    <row r="319" spans="1:13" x14ac:dyDescent="0.25">
      <c r="A319" s="142">
        <v>7979</v>
      </c>
      <c r="B319" s="143" t="s">
        <v>21328</v>
      </c>
      <c r="C319" s="143" t="s">
        <v>21329</v>
      </c>
      <c r="D319" s="143" t="s">
        <v>16702</v>
      </c>
      <c r="E319" s="143" t="s">
        <v>22496</v>
      </c>
      <c r="F319" s="143" t="s">
        <v>21330</v>
      </c>
      <c r="G319" s="143" t="s">
        <v>21331</v>
      </c>
      <c r="H319" s="143">
        <v>32.409599999999998</v>
      </c>
      <c r="I319" s="143">
        <v>-111.218</v>
      </c>
      <c r="J319" s="143">
        <v>2031</v>
      </c>
      <c r="K319" s="143">
        <v>-7</v>
      </c>
      <c r="L319" s="143">
        <f>COUNTIFS(ArCompl!$C$2:$C$5652,ArCompl!$C3099,ArCompl!$D$2:$D$5652,ArCompl!$D3099)</f>
        <v>1</v>
      </c>
      <c r="M319" s="144">
        <f>IF(ISNA(MATCH($F319,'Liste noire'!C:C,0)),0,1)</f>
        <v>0</v>
      </c>
    </row>
    <row r="320" spans="1:13" x14ac:dyDescent="0.25">
      <c r="A320" s="139">
        <v>7025</v>
      </c>
      <c r="B320" s="140" t="s">
        <v>17392</v>
      </c>
      <c r="C320" s="140" t="s">
        <v>17393</v>
      </c>
      <c r="D320" s="140" t="s">
        <v>16702</v>
      </c>
      <c r="E320" s="140" t="s">
        <v>22496</v>
      </c>
      <c r="F320" s="140" t="s">
        <v>17394</v>
      </c>
      <c r="G320" s="140" t="s">
        <v>17395</v>
      </c>
      <c r="H320" s="140">
        <v>33.404899999999998</v>
      </c>
      <c r="I320" s="140">
        <v>-118.416</v>
      </c>
      <c r="J320" s="140">
        <v>1602</v>
      </c>
      <c r="K320" s="140">
        <v>-8</v>
      </c>
      <c r="L320" s="140">
        <f>COUNTIFS(ArCompl!$C$2:$C$5652,ArCompl!$C2063,ArCompl!$D$2:$D$5652,ArCompl!$D2063)</f>
        <v>1</v>
      </c>
      <c r="M320" s="141">
        <f>IF(ISNA(MATCH($F320,'Liste noire'!C:C,0)),0,1)</f>
        <v>0</v>
      </c>
    </row>
    <row r="321" spans="1:13" x14ac:dyDescent="0.25">
      <c r="A321" s="142">
        <v>7416</v>
      </c>
      <c r="B321" s="143" t="s">
        <v>6581</v>
      </c>
      <c r="C321" s="143" t="s">
        <v>6582</v>
      </c>
      <c r="D321" s="143" t="s">
        <v>6570</v>
      </c>
      <c r="E321" s="143" t="s">
        <v>22396</v>
      </c>
      <c r="F321" s="143" t="s">
        <v>6583</v>
      </c>
      <c r="G321" s="143" t="s">
        <v>6584</v>
      </c>
      <c r="H321" s="143">
        <v>7.0670000000000002</v>
      </c>
      <c r="I321" s="143">
        <v>38.5</v>
      </c>
      <c r="J321" s="143">
        <v>5450</v>
      </c>
      <c r="K321" s="143">
        <v>3</v>
      </c>
      <c r="L321" s="143">
        <f>COUNTIFS(ArCompl!$C$2:$C$5652,ArCompl!$C3217,ArCompl!$D$2:$D$5652,ArCompl!$D3217)</f>
        <v>3</v>
      </c>
      <c r="M321" s="144">
        <f>IF(ISNA(MATCH($F321,'Liste noire'!C:C,0)),0,1)</f>
        <v>0</v>
      </c>
    </row>
    <row r="322" spans="1:13" x14ac:dyDescent="0.25">
      <c r="A322" s="139">
        <v>5915</v>
      </c>
      <c r="B322" s="140" t="s">
        <v>21870</v>
      </c>
      <c r="C322" s="140" t="s">
        <v>21871</v>
      </c>
      <c r="D322" s="140" t="s">
        <v>21859</v>
      </c>
      <c r="E322" s="140" t="s">
        <v>21859</v>
      </c>
      <c r="F322" s="140" t="s">
        <v>21872</v>
      </c>
      <c r="G322" s="140" t="s">
        <v>21873</v>
      </c>
      <c r="H322" s="140">
        <v>-19.2346</v>
      </c>
      <c r="I322" s="140">
        <v>169.6009</v>
      </c>
      <c r="J322" s="140">
        <v>69</v>
      </c>
      <c r="K322" s="140">
        <v>11</v>
      </c>
      <c r="L322" s="140">
        <f>COUNTIFS(ArCompl!$C$2:$C$5652,ArCompl!$C5540,ArCompl!$D$2:$D$5652,ArCompl!$D5540)</f>
        <v>1</v>
      </c>
      <c r="M322" s="141">
        <f>IF(ISNA(MATCH($F322,'Liste noire'!C:C,0)),0,1)</f>
        <v>0</v>
      </c>
    </row>
    <row r="323" spans="1:13" x14ac:dyDescent="0.25">
      <c r="A323" s="142">
        <v>7674</v>
      </c>
      <c r="B323" s="143" t="s">
        <v>22213</v>
      </c>
      <c r="C323" s="143" t="s">
        <v>22214</v>
      </c>
      <c r="D323" s="143" t="s">
        <v>22215</v>
      </c>
      <c r="E323" s="143" t="s">
        <v>22499</v>
      </c>
      <c r="F323" s="143" t="s">
        <v>22216</v>
      </c>
      <c r="G323" s="143" t="s">
        <v>22217</v>
      </c>
      <c r="H323" s="143">
        <v>19.2821</v>
      </c>
      <c r="I323" s="143">
        <v>166.636</v>
      </c>
      <c r="J323" s="143">
        <v>14</v>
      </c>
      <c r="K323" s="143">
        <v>-10</v>
      </c>
      <c r="L323" s="143">
        <f>COUNTIFS(ArCompl!$C$2:$C$5652,ArCompl!$C3565,ArCompl!$D$2:$D$5652,ArCompl!$D3565)</f>
        <v>1</v>
      </c>
      <c r="M323" s="144">
        <f>IF(ISNA(MATCH($F323,'Liste noire'!C:C,0)),0,1)</f>
        <v>0</v>
      </c>
    </row>
    <row r="324" spans="1:13" x14ac:dyDescent="0.25">
      <c r="A324" s="139">
        <v>11141</v>
      </c>
      <c r="B324" s="140" t="s">
        <v>16912</v>
      </c>
      <c r="C324" s="140" t="s">
        <v>16913</v>
      </c>
      <c r="D324" s="140" t="s">
        <v>16702</v>
      </c>
      <c r="E324" s="140" t="s">
        <v>22496</v>
      </c>
      <c r="F324" s="140" t="s">
        <v>16914</v>
      </c>
      <c r="G324" s="140" t="s">
        <v>16915</v>
      </c>
      <c r="H324" s="140">
        <v>48.160699999999999</v>
      </c>
      <c r="I324" s="140">
        <v>-122.15900000000001</v>
      </c>
      <c r="J324" s="140">
        <v>142</v>
      </c>
      <c r="K324" s="140">
        <v>-8</v>
      </c>
      <c r="L324" s="140">
        <f>COUNTIFS(ArCompl!$C$2:$C$5652,ArCompl!$C1938,ArCompl!$D$2:$D$5652,ArCompl!$D1938)</f>
        <v>1</v>
      </c>
      <c r="M324" s="141">
        <f>IF(ISNA(MATCH($F324,'Liste noire'!C:C,0)),0,1)</f>
        <v>0</v>
      </c>
    </row>
    <row r="325" spans="1:13" x14ac:dyDescent="0.25">
      <c r="A325" s="142">
        <v>2104</v>
      </c>
      <c r="B325" s="143" t="s">
        <v>9344</v>
      </c>
      <c r="C325" s="143" t="s">
        <v>9345</v>
      </c>
      <c r="D325" s="143" t="s">
        <v>9341</v>
      </c>
      <c r="E325" s="143" t="s">
        <v>9341</v>
      </c>
      <c r="F325" s="143" t="s">
        <v>9346</v>
      </c>
      <c r="G325" s="143" t="s">
        <v>9347</v>
      </c>
      <c r="H325" s="143">
        <v>31.337399999999999</v>
      </c>
      <c r="I325" s="143">
        <v>48.762</v>
      </c>
      <c r="J325" s="143">
        <v>66</v>
      </c>
      <c r="K325" s="143">
        <v>3.5</v>
      </c>
      <c r="L325" s="143">
        <f>COUNTIFS(ArCompl!$C$2:$C$5652,ArCompl!$C3824,ArCompl!$D$2:$D$5652,ArCompl!$D3824)</f>
        <v>1</v>
      </c>
      <c r="M325" s="144">
        <f>IF(ISNA(MATCH($F325,'Liste noire'!C:C,0)),0,1)</f>
        <v>0</v>
      </c>
    </row>
    <row r="326" spans="1:13" x14ac:dyDescent="0.25">
      <c r="A326" s="139">
        <v>2900</v>
      </c>
      <c r="B326" s="140" t="s">
        <v>349</v>
      </c>
      <c r="C326" s="140" t="s">
        <v>350</v>
      </c>
      <c r="D326" s="140" t="s">
        <v>351</v>
      </c>
      <c r="E326" s="140" t="s">
        <v>351</v>
      </c>
      <c r="F326" s="140" t="s">
        <v>352</v>
      </c>
      <c r="G326" s="140" t="s">
        <v>353</v>
      </c>
      <c r="H326" s="140">
        <v>18.204799999999999</v>
      </c>
      <c r="I326" s="140">
        <v>-63.055100000000003</v>
      </c>
      <c r="J326" s="140">
        <v>127</v>
      </c>
      <c r="K326" s="140">
        <v>-4</v>
      </c>
      <c r="L326" s="140">
        <f>COUNTIFS(ArCompl!$C$2:$C$5652,ArCompl!$C210,ArCompl!$D$2:$D$5652,ArCompl!$D210)</f>
        <v>1</v>
      </c>
      <c r="M326" s="141">
        <f>IF(ISNA(MATCH($F326,'Liste noire'!C:C,0)),0,1)</f>
        <v>0</v>
      </c>
    </row>
    <row r="327" spans="1:13" x14ac:dyDescent="0.25">
      <c r="A327" s="142">
        <v>1446</v>
      </c>
      <c r="B327" s="143" t="s">
        <v>7942</v>
      </c>
      <c r="C327" s="143" t="s">
        <v>7943</v>
      </c>
      <c r="D327" s="143" t="s">
        <v>7939</v>
      </c>
      <c r="E327" s="143" t="s">
        <v>22406</v>
      </c>
      <c r="F327" s="143" t="s">
        <v>7944</v>
      </c>
      <c r="G327" s="143" t="s">
        <v>7945</v>
      </c>
      <c r="H327" s="143">
        <v>40.855899999999998</v>
      </c>
      <c r="I327" s="143">
        <v>25.956299999999999</v>
      </c>
      <c r="J327" s="143">
        <v>24</v>
      </c>
      <c r="K327" s="143">
        <v>2</v>
      </c>
      <c r="L327" s="143">
        <f>COUNTIFS(ArCompl!$C$2:$C$5652,ArCompl!$C3433,ArCompl!$D$2:$D$5652,ArCompl!$D3433)</f>
        <v>1</v>
      </c>
      <c r="M327" s="144">
        <f>IF(ISNA(MATCH($F327,'Liste noire'!C:C,0)),0,1)</f>
        <v>0</v>
      </c>
    </row>
    <row r="328" spans="1:13" x14ac:dyDescent="0.25">
      <c r="A328" s="139">
        <v>7550</v>
      </c>
      <c r="B328" s="140" t="s">
        <v>9901</v>
      </c>
      <c r="C328" s="140" t="s">
        <v>9902</v>
      </c>
      <c r="D328" s="140" t="s">
        <v>9894</v>
      </c>
      <c r="E328" s="140" t="s">
        <v>22423</v>
      </c>
      <c r="F328" s="140" t="s">
        <v>9903</v>
      </c>
      <c r="G328" s="140" t="s">
        <v>9904</v>
      </c>
      <c r="H328" s="140">
        <v>32.482500000000002</v>
      </c>
      <c r="I328" s="140">
        <v>130.15899999999999</v>
      </c>
      <c r="J328" s="140">
        <v>340</v>
      </c>
      <c r="K328" s="140">
        <v>9</v>
      </c>
      <c r="L328" s="140">
        <f>COUNTIFS(ArCompl!$C$2:$C$5652,ArCompl!$C3972,ArCompl!$D$2:$D$5652,ArCompl!$D3972)</f>
        <v>1</v>
      </c>
      <c r="M328" s="141">
        <f>IF(ISNA(MATCH($F328,'Liste noire'!C:C,0)),0,1)</f>
        <v>0</v>
      </c>
    </row>
    <row r="329" spans="1:13" x14ac:dyDescent="0.25">
      <c r="A329" s="142">
        <v>3978</v>
      </c>
      <c r="B329" s="143" t="s">
        <v>22248</v>
      </c>
      <c r="C329" s="143" t="s">
        <v>22249</v>
      </c>
      <c r="D329" s="143" t="s">
        <v>22241</v>
      </c>
      <c r="E329" s="143" t="s">
        <v>22502</v>
      </c>
      <c r="F329" s="143" t="s">
        <v>22250</v>
      </c>
      <c r="G329" s="143" t="s">
        <v>22251</v>
      </c>
      <c r="H329" s="143">
        <v>14.551299999999999</v>
      </c>
      <c r="I329" s="143">
        <v>46.8262</v>
      </c>
      <c r="J329" s="143">
        <v>3735</v>
      </c>
      <c r="K329" s="143">
        <v>3</v>
      </c>
      <c r="L329" s="143">
        <f>COUNTIFS(ArCompl!$C$2:$C$5652,ArCompl!$C5628,ArCompl!$D$2:$D$5652,ArCompl!$D5628)</f>
        <v>1</v>
      </c>
      <c r="M329" s="144">
        <f>IF(ISNA(MATCH($F329,'Liste noire'!C:C,0)),0,1)</f>
        <v>0</v>
      </c>
    </row>
    <row r="330" spans="1:13" x14ac:dyDescent="0.25">
      <c r="A330" s="139">
        <v>2705</v>
      </c>
      <c r="B330" s="140" t="s">
        <v>5493</v>
      </c>
      <c r="C330" s="140" t="s">
        <v>625</v>
      </c>
      <c r="D330" s="140" t="s">
        <v>5479</v>
      </c>
      <c r="E330" s="140" t="s">
        <v>22380</v>
      </c>
      <c r="F330" s="140" t="s">
        <v>5494</v>
      </c>
      <c r="G330" s="140" t="s">
        <v>5495</v>
      </c>
      <c r="H330" s="140">
        <v>4.4527799999999997</v>
      </c>
      <c r="I330" s="140">
        <v>-75.766400000000004</v>
      </c>
      <c r="J330" s="140">
        <v>3990</v>
      </c>
      <c r="K330" s="140">
        <v>-5</v>
      </c>
      <c r="L330" s="140">
        <f>COUNTIFS(ArCompl!$C$2:$C$5652,ArCompl!$C1539,ArCompl!$D$2:$D$5652,ArCompl!$D1539)</f>
        <v>2</v>
      </c>
      <c r="M330" s="141">
        <f>IF(ISNA(MATCH($F330,'Liste noire'!C:C,0)),0,1)</f>
        <v>0</v>
      </c>
    </row>
    <row r="331" spans="1:13" x14ac:dyDescent="0.25">
      <c r="A331" s="142">
        <v>11815</v>
      </c>
      <c r="B331" s="143" t="s">
        <v>16788</v>
      </c>
      <c r="C331" s="143" t="s">
        <v>6447</v>
      </c>
      <c r="D331" s="143" t="s">
        <v>16702</v>
      </c>
      <c r="E331" s="143" t="s">
        <v>22496</v>
      </c>
      <c r="F331" s="143" t="s">
        <v>16789</v>
      </c>
      <c r="G331" s="143" t="s">
        <v>16790</v>
      </c>
      <c r="H331" s="143">
        <v>45.866300000000003</v>
      </c>
      <c r="I331" s="143">
        <v>-95.3947</v>
      </c>
      <c r="J331" s="143">
        <v>1425</v>
      </c>
      <c r="K331" s="143" t="s">
        <v>340</v>
      </c>
      <c r="L331" s="143">
        <f>COUNTIFS(ArCompl!$C$2:$C$5652,ArCompl!$C1905,ArCompl!$D$2:$D$5652,ArCompl!$D1905)</f>
        <v>1</v>
      </c>
      <c r="M331" s="144">
        <f>IF(ISNA(MATCH($F331,'Liste noire'!C:C,0)),0,1)</f>
        <v>0</v>
      </c>
    </row>
    <row r="332" spans="1:13" x14ac:dyDescent="0.25">
      <c r="A332" s="139">
        <v>1932</v>
      </c>
      <c r="B332" s="140" t="s">
        <v>1775</v>
      </c>
      <c r="C332" s="140" t="s">
        <v>1776</v>
      </c>
      <c r="D332" s="140" t="s">
        <v>1697</v>
      </c>
      <c r="E332" s="140" t="s">
        <v>1697</v>
      </c>
      <c r="F332" s="140" t="s">
        <v>1777</v>
      </c>
      <c r="G332" s="140" t="s">
        <v>1778</v>
      </c>
      <c r="H332" s="140">
        <v>22.441800000000001</v>
      </c>
      <c r="I332" s="140">
        <v>-73.9709</v>
      </c>
      <c r="J332" s="140">
        <v>11</v>
      </c>
      <c r="K332" s="140">
        <v>-5</v>
      </c>
      <c r="L332" s="140">
        <f>COUNTIFS(ArCompl!$C$2:$C$5652,ArCompl!$C611,ArCompl!$D$2:$D$5652,ArCompl!$D611)</f>
        <v>3</v>
      </c>
      <c r="M332" s="141">
        <f>IF(ISNA(MATCH($F332,'Liste noire'!C:C,0)),0,1)</f>
        <v>0</v>
      </c>
    </row>
    <row r="333" spans="1:13" x14ac:dyDescent="0.25">
      <c r="A333" s="142">
        <v>1984</v>
      </c>
      <c r="B333" s="143" t="s">
        <v>7376</v>
      </c>
      <c r="C333" s="143" t="s">
        <v>7377</v>
      </c>
      <c r="D333" s="143" t="s">
        <v>7365</v>
      </c>
      <c r="E333" s="143" t="s">
        <v>22402</v>
      </c>
      <c r="F333" s="143" t="s">
        <v>7378</v>
      </c>
      <c r="G333" s="143" t="s">
        <v>7379</v>
      </c>
      <c r="H333" s="143">
        <v>-15.2483</v>
      </c>
      <c r="I333" s="143">
        <v>-146.61699999999999</v>
      </c>
      <c r="J333" s="143">
        <v>9</v>
      </c>
      <c r="K333" s="143">
        <v>-10</v>
      </c>
      <c r="L333" s="143">
        <f>COUNTIFS(ArCompl!$C$2:$C$5652,ArCompl!$C4822,ArCompl!$D$2:$D$5652,ArCompl!$D4822)</f>
        <v>1</v>
      </c>
      <c r="M333" s="144">
        <f>IF(ISNA(MATCH($F333,'Liste noire'!C:C,0)),0,1)</f>
        <v>0</v>
      </c>
    </row>
    <row r="334" spans="1:13" x14ac:dyDescent="0.25">
      <c r="A334" s="139">
        <v>2345</v>
      </c>
      <c r="B334" s="140" t="s">
        <v>9897</v>
      </c>
      <c r="C334" s="140" t="s">
        <v>9898</v>
      </c>
      <c r="D334" s="140" t="s">
        <v>9894</v>
      </c>
      <c r="E334" s="140" t="s">
        <v>22423</v>
      </c>
      <c r="F334" s="140" t="s">
        <v>9899</v>
      </c>
      <c r="G334" s="140" t="s">
        <v>9900</v>
      </c>
      <c r="H334" s="140">
        <v>39.615600000000001</v>
      </c>
      <c r="I334" s="140">
        <v>140.21899999999999</v>
      </c>
      <c r="J334" s="140">
        <v>313</v>
      </c>
      <c r="K334" s="140">
        <v>9</v>
      </c>
      <c r="L334" s="140">
        <f>COUNTIFS(ArCompl!$C$2:$C$5652,ArCompl!$C3971,ArCompl!$D$2:$D$5652,ArCompl!$D3971)</f>
        <v>1</v>
      </c>
      <c r="M334" s="141">
        <f>IF(ISNA(MATCH($F334,'Liste noire'!C:C,0)),0,1)</f>
        <v>0</v>
      </c>
    </row>
    <row r="335" spans="1:13" x14ac:dyDescent="0.25">
      <c r="A335" s="142">
        <v>1110</v>
      </c>
      <c r="B335" s="143" t="s">
        <v>6585</v>
      </c>
      <c r="C335" s="143" t="s">
        <v>6586</v>
      </c>
      <c r="D335" s="143" t="s">
        <v>6570</v>
      </c>
      <c r="E335" s="143" t="s">
        <v>22396</v>
      </c>
      <c r="F335" s="143" t="s">
        <v>6587</v>
      </c>
      <c r="G335" s="143" t="s">
        <v>6588</v>
      </c>
      <c r="H335" s="143">
        <v>14.146800000000001</v>
      </c>
      <c r="I335" s="143">
        <v>38.772799999999997</v>
      </c>
      <c r="J335" s="143">
        <v>6959</v>
      </c>
      <c r="K335" s="143">
        <v>3</v>
      </c>
      <c r="L335" s="143">
        <f>COUNTIFS(ArCompl!$C$2:$C$5652,ArCompl!$C3218,ArCompl!$D$2:$D$5652,ArCompl!$D3218)</f>
        <v>2</v>
      </c>
      <c r="M335" s="144">
        <f>IF(ISNA(MATCH($F335,'Liste noire'!C:C,0)),0,1)</f>
        <v>0</v>
      </c>
    </row>
    <row r="336" spans="1:13" x14ac:dyDescent="0.25">
      <c r="A336" s="139">
        <v>7131</v>
      </c>
      <c r="B336" s="140" t="s">
        <v>10275</v>
      </c>
      <c r="C336" s="140" t="s">
        <v>10276</v>
      </c>
      <c r="D336" s="140" t="s">
        <v>10264</v>
      </c>
      <c r="E336" s="140" t="s">
        <v>10264</v>
      </c>
      <c r="F336" s="140" t="s">
        <v>10277</v>
      </c>
      <c r="G336" s="140" t="s">
        <v>10278</v>
      </c>
      <c r="H336" s="140">
        <v>50.318600000000004</v>
      </c>
      <c r="I336" s="140">
        <v>66.952799999999996</v>
      </c>
      <c r="J336" s="140">
        <v>1266</v>
      </c>
      <c r="K336" s="140">
        <v>6</v>
      </c>
      <c r="L336" s="140">
        <f>COUNTIFS(ArCompl!$C$2:$C$5652,ArCompl!$C4066,ArCompl!$D$2:$D$5652,ArCompl!$D4066)</f>
        <v>1</v>
      </c>
      <c r="M336" s="141">
        <f>IF(ISNA(MATCH($F336,'Liste noire'!C:C,0)),0,1)</f>
        <v>0</v>
      </c>
    </row>
    <row r="337" spans="1:13" x14ac:dyDescent="0.25">
      <c r="A337" s="142">
        <v>2786</v>
      </c>
      <c r="B337" s="143" t="s">
        <v>12944</v>
      </c>
      <c r="C337" s="143" t="s">
        <v>12945</v>
      </c>
      <c r="D337" s="143" t="s">
        <v>12933</v>
      </c>
      <c r="E337" s="143" t="s">
        <v>22457</v>
      </c>
      <c r="F337" s="143" t="s">
        <v>12946</v>
      </c>
      <c r="G337" s="143" t="s">
        <v>12947</v>
      </c>
      <c r="H337" s="143">
        <v>-13.1548</v>
      </c>
      <c r="I337" s="143">
        <v>-74.204400000000007</v>
      </c>
      <c r="J337" s="143">
        <v>8917</v>
      </c>
      <c r="K337" s="143">
        <v>-5</v>
      </c>
      <c r="L337" s="143">
        <f>COUNTIFS(ArCompl!$C$2:$C$5652,ArCompl!$C4724,ArCompl!$D$2:$D$5652,ArCompl!$D4724)</f>
        <v>1</v>
      </c>
      <c r="M337" s="144">
        <f>IF(ISNA(MATCH($F337,'Liste noire'!C:C,0)),0,1)</f>
        <v>0</v>
      </c>
    </row>
    <row r="338" spans="1:13" x14ac:dyDescent="0.25">
      <c r="A338" s="139">
        <v>4010</v>
      </c>
      <c r="B338" s="140" t="s">
        <v>1479</v>
      </c>
      <c r="C338" s="140" t="s">
        <v>1480</v>
      </c>
      <c r="D338" s="140" t="s">
        <v>639</v>
      </c>
      <c r="E338" s="140" t="s">
        <v>22356</v>
      </c>
      <c r="F338" s="140" t="s">
        <v>1481</v>
      </c>
      <c r="G338" s="140" t="s">
        <v>1482</v>
      </c>
      <c r="H338" s="140">
        <v>-25.1861</v>
      </c>
      <c r="I338" s="140">
        <v>130.976</v>
      </c>
      <c r="J338" s="140">
        <v>1626</v>
      </c>
      <c r="K338" s="140">
        <v>9.5</v>
      </c>
      <c r="L338" s="140">
        <f>COUNTIFS(ArCompl!$C$2:$C$5652,ArCompl!$C530,ArCompl!$D$2:$D$5652,ArCompl!$D530)</f>
        <v>0</v>
      </c>
      <c r="M338" s="141">
        <f>IF(ISNA(MATCH($F338,'Liste noire'!C:C,0)),0,1)</f>
        <v>0</v>
      </c>
    </row>
    <row r="339" spans="1:13" x14ac:dyDescent="0.25">
      <c r="A339" s="142">
        <v>1688</v>
      </c>
      <c r="B339" s="143" t="s">
        <v>15891</v>
      </c>
      <c r="C339" s="143" t="s">
        <v>15892</v>
      </c>
      <c r="D339" s="143" t="s">
        <v>15862</v>
      </c>
      <c r="E339" s="143" t="s">
        <v>22490</v>
      </c>
      <c r="F339" s="143" t="s">
        <v>15893</v>
      </c>
      <c r="G339" s="143" t="s">
        <v>15894</v>
      </c>
      <c r="H339" s="143">
        <v>36.898699999999998</v>
      </c>
      <c r="I339" s="143">
        <v>30.8005</v>
      </c>
      <c r="J339" s="143">
        <v>177</v>
      </c>
      <c r="K339" s="143">
        <v>3</v>
      </c>
      <c r="L339" s="143">
        <f>COUNTIFS(ArCompl!$C$2:$C$5652,ArCompl!$C5447,ArCompl!$D$2:$D$5652,ArCompl!$D5447)</f>
        <v>1</v>
      </c>
      <c r="M339" s="144">
        <f>IF(ISNA(MATCH($F339,'Liste noire'!C:C,0)),0,1)</f>
        <v>0</v>
      </c>
    </row>
    <row r="340" spans="1:13" x14ac:dyDescent="0.25">
      <c r="A340" s="139">
        <v>8146</v>
      </c>
      <c r="B340" s="140" t="s">
        <v>90</v>
      </c>
      <c r="C340" s="140" t="s">
        <v>91</v>
      </c>
      <c r="D340" s="140" t="s">
        <v>39</v>
      </c>
      <c r="E340" s="140" t="s">
        <v>39</v>
      </c>
      <c r="F340" s="140" t="s">
        <v>92</v>
      </c>
      <c r="G340" s="140" t="s">
        <v>93</v>
      </c>
      <c r="H340" s="140">
        <v>33.125749999999996</v>
      </c>
      <c r="I340" s="140">
        <v>68.838520000000003</v>
      </c>
      <c r="J340" s="140">
        <v>7340</v>
      </c>
      <c r="K340" s="140">
        <v>4.5</v>
      </c>
      <c r="L340" s="140">
        <f>COUNTIFS(ArCompl!$C$2:$C$5652,ArCompl!$C15,ArCompl!$D$2:$D$5652,ArCompl!$D15)</f>
        <v>1</v>
      </c>
      <c r="M340" s="141">
        <f>IF(ISNA(MATCH($F340,'Liste noire'!C:C,0)),0,1)</f>
        <v>0</v>
      </c>
    </row>
    <row r="341" spans="1:13" x14ac:dyDescent="0.25">
      <c r="A341" s="142">
        <v>6505</v>
      </c>
      <c r="B341" s="143" t="s">
        <v>19657</v>
      </c>
      <c r="C341" s="143" t="s">
        <v>19658</v>
      </c>
      <c r="D341" s="143" t="s">
        <v>16702</v>
      </c>
      <c r="E341" s="143" t="s">
        <v>22496</v>
      </c>
      <c r="F341" s="143" t="s">
        <v>19659</v>
      </c>
      <c r="G341" s="143" t="s">
        <v>19660</v>
      </c>
      <c r="H341" s="143">
        <v>33.3078</v>
      </c>
      <c r="I341" s="143">
        <v>-111.655</v>
      </c>
      <c r="J341" s="143">
        <v>1382</v>
      </c>
      <c r="K341" s="143">
        <v>-7</v>
      </c>
      <c r="L341" s="143">
        <f>COUNTIFS(ArCompl!$C$2:$C$5652,ArCompl!$C2658,ArCompl!$D$2:$D$5652,ArCompl!$D2658)</f>
        <v>1</v>
      </c>
      <c r="M341" s="144">
        <f>IF(ISNA(MATCH($F341,'Liste noire'!C:C,0)),0,1)</f>
        <v>0</v>
      </c>
    </row>
    <row r="342" spans="1:13" x14ac:dyDescent="0.25">
      <c r="A342" s="139">
        <v>2164</v>
      </c>
      <c r="B342" s="140" t="s">
        <v>9504</v>
      </c>
      <c r="C342" s="140" t="s">
        <v>9505</v>
      </c>
      <c r="D342" s="140" t="s">
        <v>9341</v>
      </c>
      <c r="E342" s="140" t="s">
        <v>9341</v>
      </c>
      <c r="F342" s="140" t="s">
        <v>9506</v>
      </c>
      <c r="G342" s="140" t="s">
        <v>9507</v>
      </c>
      <c r="H342" s="140">
        <v>31.904900000000001</v>
      </c>
      <c r="I342" s="140">
        <v>54.276499999999999</v>
      </c>
      <c r="J342" s="140">
        <v>4054</v>
      </c>
      <c r="K342" s="140">
        <v>3.5</v>
      </c>
      <c r="L342" s="140">
        <f>COUNTIFS(ArCompl!$C$2:$C$5652,ArCompl!$C3864,ArCompl!$D$2:$D$5652,ArCompl!$D3864)</f>
        <v>1</v>
      </c>
      <c r="M342" s="141">
        <f>IF(ISNA(MATCH($F342,'Liste noire'!C:C,0)),0,1)</f>
        <v>0</v>
      </c>
    </row>
    <row r="343" spans="1:13" x14ac:dyDescent="0.25">
      <c r="A343" s="142">
        <v>2180</v>
      </c>
      <c r="B343" s="143" t="s">
        <v>16281</v>
      </c>
      <c r="C343" s="143" t="s">
        <v>16277</v>
      </c>
      <c r="D343" s="143" t="s">
        <v>16278</v>
      </c>
      <c r="E343" s="143" t="s">
        <v>22494</v>
      </c>
      <c r="F343" s="143" t="s">
        <v>16282</v>
      </c>
      <c r="G343" s="143" t="s">
        <v>16283</v>
      </c>
      <c r="H343" s="143">
        <v>24.4283</v>
      </c>
      <c r="I343" s="143">
        <v>54.458100000000002</v>
      </c>
      <c r="J343" s="143">
        <v>16</v>
      </c>
      <c r="K343" s="143">
        <v>4</v>
      </c>
      <c r="L343" s="143">
        <f>COUNTIFS(ArCompl!$C$2:$C$5652,ArCompl!$C1792,ArCompl!$D$2:$D$5652,ArCompl!$D1792)</f>
        <v>1</v>
      </c>
      <c r="M343" s="144">
        <f>IF(ISNA(MATCH($F343,'Liste noire'!C:C,0)),0,1)</f>
        <v>0</v>
      </c>
    </row>
    <row r="344" spans="1:13" x14ac:dyDescent="0.25">
      <c r="A344" s="139">
        <v>6148</v>
      </c>
      <c r="B344" s="140" t="s">
        <v>21808</v>
      </c>
      <c r="C344" s="140" t="s">
        <v>21809</v>
      </c>
      <c r="D344" s="140" t="s">
        <v>21810</v>
      </c>
      <c r="E344" s="140" t="s">
        <v>22497</v>
      </c>
      <c r="F344" s="140" t="s">
        <v>21811</v>
      </c>
      <c r="G344" s="140" t="s">
        <v>21812</v>
      </c>
      <c r="H344" s="140">
        <v>40.727699999999999</v>
      </c>
      <c r="I344" s="140">
        <v>72.293999999999997</v>
      </c>
      <c r="J344" s="140">
        <v>1515</v>
      </c>
      <c r="K344" s="140">
        <v>5</v>
      </c>
      <c r="L344" s="140">
        <f>COUNTIFS(ArCompl!$C$2:$C$5652,ArCompl!$C4614,ArCompl!$D$2:$D$5652,ArCompl!$D4614)</f>
        <v>1</v>
      </c>
      <c r="M344" s="141">
        <f>IF(ISNA(MATCH($F344,'Liste noire'!C:C,0)),0,1)</f>
        <v>0</v>
      </c>
    </row>
    <row r="345" spans="1:13" x14ac:dyDescent="0.25">
      <c r="A345" s="142">
        <v>4039</v>
      </c>
      <c r="B345" s="143" t="s">
        <v>18965</v>
      </c>
      <c r="C345" s="143" t="s">
        <v>18966</v>
      </c>
      <c r="D345" s="143" t="s">
        <v>16702</v>
      </c>
      <c r="E345" s="143" t="s">
        <v>22496</v>
      </c>
      <c r="F345" s="143" t="s">
        <v>18967</v>
      </c>
      <c r="G345" s="143" t="s">
        <v>18968</v>
      </c>
      <c r="H345" s="143">
        <v>42.234900000000003</v>
      </c>
      <c r="I345" s="143">
        <v>-85.552099999999996</v>
      </c>
      <c r="J345" s="143">
        <v>874</v>
      </c>
      <c r="K345" s="143">
        <v>-5</v>
      </c>
      <c r="L345" s="143">
        <f>COUNTIFS(ArCompl!$C$2:$C$5652,ArCompl!$C2476,ArCompl!$D$2:$D$5652,ArCompl!$D2476)</f>
        <v>1</v>
      </c>
      <c r="M345" s="144">
        <f>IF(ISNA(MATCH($F345,'Liste noire'!C:C,0)),0,1)</f>
        <v>0</v>
      </c>
    </row>
    <row r="346" spans="1:13" x14ac:dyDescent="0.25">
      <c r="A346" s="139">
        <v>234</v>
      </c>
      <c r="B346" s="140" t="s">
        <v>107</v>
      </c>
      <c r="C346" s="140" t="s">
        <v>108</v>
      </c>
      <c r="D346" s="140" t="s">
        <v>109</v>
      </c>
      <c r="E346" s="140" t="s">
        <v>22351</v>
      </c>
      <c r="F346" s="140" t="s">
        <v>110</v>
      </c>
      <c r="G346" s="140" t="s">
        <v>111</v>
      </c>
      <c r="H346" s="140">
        <v>27.837599999999998</v>
      </c>
      <c r="I346" s="140">
        <v>-0.186414</v>
      </c>
      <c r="J346" s="140">
        <v>919</v>
      </c>
      <c r="K346" s="140">
        <v>1</v>
      </c>
      <c r="L346" s="140">
        <f>COUNTIFS(ArCompl!$C$2:$C$5652,ArCompl!$C66,ArCompl!$D$2:$D$5652,ArCompl!$D66)</f>
        <v>1</v>
      </c>
      <c r="M346" s="141">
        <f>IF(ISNA(MATCH($F346,'Liste noire'!C:C,0)),0,1)</f>
        <v>0</v>
      </c>
    </row>
    <row r="347" spans="1:13" x14ac:dyDescent="0.25">
      <c r="A347" s="142">
        <v>5810</v>
      </c>
      <c r="B347" s="143" t="s">
        <v>6339</v>
      </c>
      <c r="C347" s="143" t="s">
        <v>6340</v>
      </c>
      <c r="D347" s="143" t="s">
        <v>6316</v>
      </c>
      <c r="E347" s="143" t="s">
        <v>22389</v>
      </c>
      <c r="F347" s="143" t="s">
        <v>6341</v>
      </c>
      <c r="G347" s="143" t="s">
        <v>6342</v>
      </c>
      <c r="H347" s="143">
        <v>19.266999999999999</v>
      </c>
      <c r="I347" s="143">
        <v>-69.742000000000004</v>
      </c>
      <c r="J347" s="143">
        <v>30</v>
      </c>
      <c r="K347" s="143">
        <v>-4</v>
      </c>
      <c r="L347" s="143">
        <f>COUNTIFS(ArCompl!$C$2:$C$5652,ArCompl!$C1763,ArCompl!$D$2:$D$5652,ArCompl!$D1763)</f>
        <v>1</v>
      </c>
      <c r="M347" s="144">
        <f>IF(ISNA(MATCH($F347,'Liste noire'!C:C,0)),0,1)</f>
        <v>0</v>
      </c>
    </row>
    <row r="348" spans="1:13" x14ac:dyDescent="0.25">
      <c r="A348" s="139">
        <v>3638</v>
      </c>
      <c r="B348" s="140" t="s">
        <v>19569</v>
      </c>
      <c r="C348" s="140" t="s">
        <v>19570</v>
      </c>
      <c r="D348" s="140" t="s">
        <v>16702</v>
      </c>
      <c r="E348" s="140" t="s">
        <v>22496</v>
      </c>
      <c r="F348" s="140" t="s">
        <v>19571</v>
      </c>
      <c r="G348" s="140" t="s">
        <v>19572</v>
      </c>
      <c r="H348" s="140">
        <v>39.136099999999999</v>
      </c>
      <c r="I348" s="140">
        <v>-121.437</v>
      </c>
      <c r="J348" s="140">
        <v>113</v>
      </c>
      <c r="K348" s="140">
        <v>-8</v>
      </c>
      <c r="L348" s="140">
        <f>COUNTIFS(ArCompl!$C$2:$C$5652,ArCompl!$C2635,ArCompl!$D$2:$D$5652,ArCompl!$D2635)</f>
        <v>1</v>
      </c>
      <c r="M348" s="141">
        <f>IF(ISNA(MATCH($F348,'Liste noire'!C:C,0)),0,1)</f>
        <v>0</v>
      </c>
    </row>
    <row r="349" spans="1:13" x14ac:dyDescent="0.25">
      <c r="A349" s="142">
        <v>3842</v>
      </c>
      <c r="B349" s="143" t="s">
        <v>20987</v>
      </c>
      <c r="C349" s="143" t="s">
        <v>20988</v>
      </c>
      <c r="D349" s="143" t="s">
        <v>16702</v>
      </c>
      <c r="E349" s="143" t="s">
        <v>22496</v>
      </c>
      <c r="F349" s="143" t="s">
        <v>20989</v>
      </c>
      <c r="G349" s="143" t="s">
        <v>20990</v>
      </c>
      <c r="H349" s="143">
        <v>32.501800000000003</v>
      </c>
      <c r="I349" s="143">
        <v>-93.662700000000001</v>
      </c>
      <c r="J349" s="143">
        <v>166</v>
      </c>
      <c r="K349" s="143">
        <v>-6</v>
      </c>
      <c r="L349" s="143">
        <f>COUNTIFS(ArCompl!$C$2:$C$5652,ArCompl!$C3010,ArCompl!$D$2:$D$5652,ArCompl!$D3010)</f>
        <v>1</v>
      </c>
      <c r="M349" s="144">
        <f>IF(ISNA(MATCH($F349,'Liste noire'!C:C,0)),0,1)</f>
        <v>0</v>
      </c>
    </row>
    <row r="350" spans="1:13" x14ac:dyDescent="0.25">
      <c r="A350" s="139">
        <v>8281</v>
      </c>
      <c r="B350" s="140" t="s">
        <v>21575</v>
      </c>
      <c r="C350" s="140" t="s">
        <v>21576</v>
      </c>
      <c r="D350" s="140" t="s">
        <v>16702</v>
      </c>
      <c r="E350" s="140" t="s">
        <v>22496</v>
      </c>
      <c r="F350" s="140" t="s">
        <v>21577</v>
      </c>
      <c r="G350" s="140" t="s">
        <v>21578</v>
      </c>
      <c r="H350" s="140">
        <v>42.157800000000002</v>
      </c>
      <c r="I350" s="140">
        <v>-72.715599999999995</v>
      </c>
      <c r="J350" s="140">
        <v>271</v>
      </c>
      <c r="K350" s="140">
        <v>-5</v>
      </c>
      <c r="L350" s="140">
        <f>COUNTIFS(ArCompl!$C$2:$C$5652,ArCompl!$C3164,ArCompl!$D$2:$D$5652,ArCompl!$D3164)</f>
        <v>1</v>
      </c>
      <c r="M350" s="141">
        <f>IF(ISNA(MATCH($F350,'Liste noire'!C:C,0)),0,1)</f>
        <v>0</v>
      </c>
    </row>
    <row r="351" spans="1:13" x14ac:dyDescent="0.25">
      <c r="A351" s="142">
        <v>2405</v>
      </c>
      <c r="B351" s="143" t="s">
        <v>13057</v>
      </c>
      <c r="C351" s="143" t="s">
        <v>13058</v>
      </c>
      <c r="D351" s="143" t="s">
        <v>13050</v>
      </c>
      <c r="E351" s="143" t="s">
        <v>13050</v>
      </c>
      <c r="F351" s="143" t="s">
        <v>13059</v>
      </c>
      <c r="G351" s="143" t="s">
        <v>13060</v>
      </c>
      <c r="H351" s="143">
        <v>16.3751</v>
      </c>
      <c r="I351" s="143">
        <v>120.62</v>
      </c>
      <c r="J351" s="143">
        <v>4251</v>
      </c>
      <c r="K351" s="143">
        <v>8</v>
      </c>
      <c r="L351" s="143">
        <f>COUNTIFS(ArCompl!$C$2:$C$5652,ArCompl!$C4752,ArCompl!$D$2:$D$5652,ArCompl!$D4752)</f>
        <v>1</v>
      </c>
      <c r="M351" s="144">
        <f>IF(ISNA(MATCH($F351,'Liste noire'!C:C,0)),0,1)</f>
        <v>0</v>
      </c>
    </row>
    <row r="352" spans="1:13" x14ac:dyDescent="0.25">
      <c r="A352" s="139">
        <v>2057</v>
      </c>
      <c r="B352" s="140" t="s">
        <v>1791</v>
      </c>
      <c r="C352" s="140" t="s">
        <v>1792</v>
      </c>
      <c r="D352" s="140" t="s">
        <v>1792</v>
      </c>
      <c r="E352" s="140" t="s">
        <v>22359</v>
      </c>
      <c r="F352" s="140" t="s">
        <v>1793</v>
      </c>
      <c r="G352" s="140" t="s">
        <v>1794</v>
      </c>
      <c r="H352" s="140">
        <v>26.270800000000001</v>
      </c>
      <c r="I352" s="140">
        <v>50.633600000000001</v>
      </c>
      <c r="J352" s="140">
        <v>6</v>
      </c>
      <c r="K352" s="140">
        <v>3</v>
      </c>
      <c r="L352" s="140">
        <f>COUNTIFS(ArCompl!$C$2:$C$5652,ArCompl!$C615,ArCompl!$D$2:$D$5652,ArCompl!$D615)</f>
        <v>1</v>
      </c>
      <c r="M352" s="141">
        <f>IF(ISNA(MATCH($F352,'Liste noire'!C:C,0)),0,1)</f>
        <v>0</v>
      </c>
    </row>
    <row r="353" spans="1:13" x14ac:dyDescent="0.25">
      <c r="A353" s="142">
        <v>1729</v>
      </c>
      <c r="B353" s="143" t="s">
        <v>15907</v>
      </c>
      <c r="C353" s="143" t="s">
        <v>15908</v>
      </c>
      <c r="D353" s="143" t="s">
        <v>15862</v>
      </c>
      <c r="E353" s="143" t="s">
        <v>22490</v>
      </c>
      <c r="F353" s="143" t="s">
        <v>15909</v>
      </c>
      <c r="G353" s="143" t="s">
        <v>15910</v>
      </c>
      <c r="H353" s="143">
        <v>37.929000000000002</v>
      </c>
      <c r="I353" s="143">
        <v>41.116599999999998</v>
      </c>
      <c r="J353" s="143">
        <v>1822</v>
      </c>
      <c r="K353" s="143">
        <v>3</v>
      </c>
      <c r="L353" s="143">
        <f>COUNTIFS(ArCompl!$C$2:$C$5652,ArCompl!$C5451,ArCompl!$D$2:$D$5652,ArCompl!$D5451)</f>
        <v>1</v>
      </c>
      <c r="M353" s="144">
        <f>IF(ISNA(MATCH($F353,'Liste noire'!C:C,0)),0,1)</f>
        <v>0</v>
      </c>
    </row>
    <row r="354" spans="1:13" x14ac:dyDescent="0.25">
      <c r="A354" s="139">
        <v>2710</v>
      </c>
      <c r="B354" s="140" t="s">
        <v>5504</v>
      </c>
      <c r="C354" s="140" t="s">
        <v>5505</v>
      </c>
      <c r="D354" s="140" t="s">
        <v>5479</v>
      </c>
      <c r="E354" s="140" t="s">
        <v>22380</v>
      </c>
      <c r="F354" s="140" t="s">
        <v>5506</v>
      </c>
      <c r="G354" s="140" t="s">
        <v>5507</v>
      </c>
      <c r="H354" s="140">
        <v>10.8896</v>
      </c>
      <c r="I354" s="140">
        <v>-74.780799999999999</v>
      </c>
      <c r="J354" s="140">
        <v>98</v>
      </c>
      <c r="K354" s="140">
        <v>-5</v>
      </c>
      <c r="L354" s="140">
        <f>COUNTIFS(ArCompl!$C$2:$C$5652,ArCompl!$C1542,ArCompl!$D$2:$D$5652,ArCompl!$D1542)</f>
        <v>2</v>
      </c>
      <c r="M354" s="141">
        <f>IF(ISNA(MATCH($F354,'Liste noire'!C:C,0)),0,1)</f>
        <v>0</v>
      </c>
    </row>
    <row r="355" spans="1:13" x14ac:dyDescent="0.25">
      <c r="A355" s="142">
        <v>5406</v>
      </c>
      <c r="B355" s="143" t="s">
        <v>14463</v>
      </c>
      <c r="C355" s="143" t="s">
        <v>14464</v>
      </c>
      <c r="D355" s="143" t="s">
        <v>14452</v>
      </c>
      <c r="E355" s="143" t="s">
        <v>22474</v>
      </c>
      <c r="F355" s="143" t="s">
        <v>14465</v>
      </c>
      <c r="G355" s="143" t="s">
        <v>14466</v>
      </c>
      <c r="H355" s="143">
        <v>-6.9907450000000004</v>
      </c>
      <c r="I355" s="143">
        <v>155.88669999999999</v>
      </c>
      <c r="J355" s="143">
        <v>5</v>
      </c>
      <c r="K355" s="143">
        <v>11</v>
      </c>
      <c r="L355" s="143">
        <f>COUNTIFS(ArCompl!$C$2:$C$5652,ArCompl!$C3579,ArCompl!$D$2:$D$5652,ArCompl!$D3579)</f>
        <v>1</v>
      </c>
      <c r="M355" s="144">
        <f>IF(ISNA(MATCH($F355,'Liste noire'!C:C,0)),0,1)</f>
        <v>0</v>
      </c>
    </row>
    <row r="356" spans="1:13" x14ac:dyDescent="0.25">
      <c r="A356" s="139">
        <v>11930</v>
      </c>
      <c r="B356" s="140" t="s">
        <v>2104</v>
      </c>
      <c r="C356" s="140" t="s">
        <v>2105</v>
      </c>
      <c r="D356" s="140" t="s">
        <v>2057</v>
      </c>
      <c r="E356" s="140" t="s">
        <v>22368</v>
      </c>
      <c r="F356" s="140" t="s">
        <v>2106</v>
      </c>
      <c r="G356" s="140" t="s">
        <v>2107</v>
      </c>
      <c r="H356" s="140">
        <v>-20.584499999999998</v>
      </c>
      <c r="I356" s="140">
        <v>-48.594099999999997</v>
      </c>
      <c r="J356" s="140">
        <v>1898</v>
      </c>
      <c r="K356" s="140" t="s">
        <v>340</v>
      </c>
      <c r="L356" s="140">
        <f>COUNTIFS(ArCompl!$C$2:$C$5652,ArCompl!$C717,ArCompl!$D$2:$D$5652,ArCompl!$D717)</f>
        <v>1</v>
      </c>
      <c r="M356" s="141">
        <f>IF(ISNA(MATCH($F356,'Liste noire'!C:C,0)),0,1)</f>
        <v>0</v>
      </c>
    </row>
    <row r="357" spans="1:13" x14ac:dyDescent="0.25">
      <c r="A357" s="142">
        <v>2532</v>
      </c>
      <c r="B357" s="143" t="s">
        <v>2108</v>
      </c>
      <c r="C357" s="143" t="s">
        <v>2109</v>
      </c>
      <c r="D357" s="143" t="s">
        <v>2057</v>
      </c>
      <c r="E357" s="143" t="s">
        <v>22368</v>
      </c>
      <c r="F357" s="143" t="s">
        <v>2110</v>
      </c>
      <c r="G357" s="143" t="s">
        <v>2111</v>
      </c>
      <c r="H357" s="143">
        <v>-22.344999999999999</v>
      </c>
      <c r="I357" s="143">
        <v>-49.053800000000003</v>
      </c>
      <c r="J357" s="143">
        <v>2025</v>
      </c>
      <c r="K357" s="143">
        <v>-3</v>
      </c>
      <c r="L357" s="143">
        <f>COUNTIFS(ArCompl!$C$2:$C$5652,ArCompl!$C718,ArCompl!$D$2:$D$5652,ArCompl!$D718)</f>
        <v>1</v>
      </c>
      <c r="M357" s="144">
        <f>IF(ISNA(MATCH($F357,'Liste noire'!C:C,0)),0,1)</f>
        <v>0</v>
      </c>
    </row>
    <row r="358" spans="1:13" x14ac:dyDescent="0.25">
      <c r="A358" s="139">
        <v>6346</v>
      </c>
      <c r="B358" s="140" t="s">
        <v>4786</v>
      </c>
      <c r="C358" s="140" t="s">
        <v>4787</v>
      </c>
      <c r="D358" s="140" t="s">
        <v>4759</v>
      </c>
      <c r="E358" s="140" t="s">
        <v>22377</v>
      </c>
      <c r="F358" s="140" t="s">
        <v>4788</v>
      </c>
      <c r="G358" s="140" t="s">
        <v>4789</v>
      </c>
      <c r="H358" s="140">
        <v>40.56</v>
      </c>
      <c r="I358" s="140">
        <v>109.997</v>
      </c>
      <c r="J358" s="140">
        <v>3321</v>
      </c>
      <c r="K358" s="140">
        <v>8</v>
      </c>
      <c r="L358" s="140">
        <f>COUNTIFS(ArCompl!$C$2:$C$5652,ArCompl!$C1360,ArCompl!$D$2:$D$5652,ArCompl!$D1360)</f>
        <v>1</v>
      </c>
      <c r="M358" s="141">
        <f>IF(ISNA(MATCH($F358,'Liste noire'!C:C,0)),0,1)</f>
        <v>0</v>
      </c>
    </row>
    <row r="359" spans="1:13" x14ac:dyDescent="0.25">
      <c r="A359" s="142">
        <v>2956</v>
      </c>
      <c r="B359" s="143" t="s">
        <v>13551</v>
      </c>
      <c r="C359" s="143" t="s">
        <v>13552</v>
      </c>
      <c r="D359" s="143" t="s">
        <v>13509</v>
      </c>
      <c r="E359" s="143" t="s">
        <v>22461</v>
      </c>
      <c r="F359" s="143" t="s">
        <v>13553</v>
      </c>
      <c r="G359" s="143" t="s">
        <v>13554</v>
      </c>
      <c r="H359" s="143">
        <v>53.363799999999998</v>
      </c>
      <c r="I359" s="143">
        <v>83.538499999999999</v>
      </c>
      <c r="J359" s="143">
        <v>837</v>
      </c>
      <c r="K359" s="143">
        <v>7</v>
      </c>
      <c r="L359" s="143">
        <f>COUNTIFS(ArCompl!$C$2:$C$5652,ArCompl!$C5018,ArCompl!$D$2:$D$5652,ArCompl!$D5018)</f>
        <v>1</v>
      </c>
      <c r="M359" s="144">
        <f>IF(ISNA(MATCH($F359,'Liste noire'!C:C,0)),0,1)</f>
        <v>0</v>
      </c>
    </row>
    <row r="360" spans="1:13" x14ac:dyDescent="0.25">
      <c r="A360" s="139">
        <v>1649</v>
      </c>
      <c r="B360" s="140" t="s">
        <v>13448</v>
      </c>
      <c r="C360" s="140" t="s">
        <v>13449</v>
      </c>
      <c r="D360" s="140" t="s">
        <v>13441</v>
      </c>
      <c r="E360" s="140" t="s">
        <v>22460</v>
      </c>
      <c r="F360" s="140" t="s">
        <v>13450</v>
      </c>
      <c r="G360" s="140" t="s">
        <v>13451</v>
      </c>
      <c r="H360" s="140">
        <v>47.6584</v>
      </c>
      <c r="I360" s="140">
        <v>23.47</v>
      </c>
      <c r="J360" s="140">
        <v>605</v>
      </c>
      <c r="K360" s="140">
        <v>2</v>
      </c>
      <c r="L360" s="140">
        <f>COUNTIFS(ArCompl!$C$2:$C$5652,ArCompl!$C4894,ArCompl!$D$2:$D$5652,ArCompl!$D4894)</f>
        <v>1</v>
      </c>
      <c r="M360" s="141">
        <f>IF(ISNA(MATCH($F360,'Liste noire'!C:C,0)),0,1)</f>
        <v>0</v>
      </c>
    </row>
    <row r="361" spans="1:13" x14ac:dyDescent="0.25">
      <c r="A361" s="142">
        <v>7399</v>
      </c>
      <c r="B361" s="143" t="s">
        <v>2096</v>
      </c>
      <c r="C361" s="143" t="s">
        <v>2097</v>
      </c>
      <c r="D361" s="143" t="s">
        <v>2057</v>
      </c>
      <c r="E361" s="143" t="s">
        <v>22368</v>
      </c>
      <c r="F361" s="143" t="s">
        <v>2098</v>
      </c>
      <c r="G361" s="143" t="s">
        <v>2099</v>
      </c>
      <c r="H361" s="143">
        <v>-0.98129200000000005</v>
      </c>
      <c r="I361" s="143">
        <v>-62.919600000000003</v>
      </c>
      <c r="J361" s="143">
        <v>112</v>
      </c>
      <c r="K361" s="143">
        <v>-4</v>
      </c>
      <c r="L361" s="143">
        <f>COUNTIFS(ArCompl!$C$2:$C$5652,ArCompl!$C715,ArCompl!$D$2:$D$5652,ArCompl!$D715)</f>
        <v>1</v>
      </c>
      <c r="M361" s="144">
        <f>IF(ISNA(MATCH($F361,'Liste noire'!C:C,0)),0,1)</f>
        <v>0</v>
      </c>
    </row>
    <row r="362" spans="1:13" x14ac:dyDescent="0.25">
      <c r="A362" s="139">
        <v>2642</v>
      </c>
      <c r="B362" s="140" t="s">
        <v>4644</v>
      </c>
      <c r="C362" s="140" t="s">
        <v>4645</v>
      </c>
      <c r="D362" s="140" t="s">
        <v>4637</v>
      </c>
      <c r="E362" s="140" t="s">
        <v>22376</v>
      </c>
      <c r="F362" s="140" t="s">
        <v>4646</v>
      </c>
      <c r="G362" s="140" t="s">
        <v>4647</v>
      </c>
      <c r="H362" s="140">
        <v>-45.9161</v>
      </c>
      <c r="I362" s="140">
        <v>-71.689499999999995</v>
      </c>
      <c r="J362" s="140">
        <v>1722</v>
      </c>
      <c r="K362" s="140">
        <v>-4</v>
      </c>
      <c r="L362" s="140">
        <f>COUNTIFS(ArCompl!$C$2:$C$5652,ArCompl!$C1324,ArCompl!$D$2:$D$5652,ArCompl!$D1324)</f>
        <v>1</v>
      </c>
      <c r="M362" s="141">
        <f>IF(ISNA(MATCH($F362,'Liste noire'!C:C,0)),0,1)</f>
        <v>0</v>
      </c>
    </row>
    <row r="363" spans="1:13" x14ac:dyDescent="0.25">
      <c r="A363" s="142">
        <v>11817</v>
      </c>
      <c r="B363" s="143" t="s">
        <v>17226</v>
      </c>
      <c r="C363" s="143" t="s">
        <v>17227</v>
      </c>
      <c r="D363" s="143" t="s">
        <v>16702</v>
      </c>
      <c r="E363" s="143" t="s">
        <v>22496</v>
      </c>
      <c r="F363" s="143" t="s">
        <v>17228</v>
      </c>
      <c r="G363" s="143" t="s">
        <v>17229</v>
      </c>
      <c r="H363" s="143">
        <v>31.179300000000001</v>
      </c>
      <c r="I363" s="143">
        <v>-99.323899999999995</v>
      </c>
      <c r="J363" s="143">
        <v>1827</v>
      </c>
      <c r="K363" s="143" t="s">
        <v>340</v>
      </c>
      <c r="L363" s="143">
        <f>COUNTIFS(ArCompl!$C$2:$C$5652,ArCompl!$C2020,ArCompl!$D$2:$D$5652,ArCompl!$D2020)</f>
        <v>1</v>
      </c>
      <c r="M363" s="144">
        <f>IF(ISNA(MATCH($F363,'Liste noire'!C:C,0)),0,1)</f>
        <v>0</v>
      </c>
    </row>
    <row r="364" spans="1:13" x14ac:dyDescent="0.25">
      <c r="A364" s="139">
        <v>7597</v>
      </c>
      <c r="B364" s="140" t="s">
        <v>10456</v>
      </c>
      <c r="C364" s="140" t="s">
        <v>10457</v>
      </c>
      <c r="D364" s="140" t="s">
        <v>10437</v>
      </c>
      <c r="E364" s="140" t="s">
        <v>10437</v>
      </c>
      <c r="F364" s="140" t="s">
        <v>10458</v>
      </c>
      <c r="G364" s="140" t="s">
        <v>10459</v>
      </c>
      <c r="H364" s="140">
        <v>3.0858300000000001</v>
      </c>
      <c r="I364" s="140">
        <v>172.81100000000001</v>
      </c>
      <c r="J364" s="140">
        <v>5</v>
      </c>
      <c r="K364" s="140">
        <v>12</v>
      </c>
      <c r="L364" s="140">
        <f>COUNTIFS(ArCompl!$C$2:$C$5652,ArCompl!$C4114,ArCompl!$D$2:$D$5652,ArCompl!$D4114)</f>
        <v>1</v>
      </c>
      <c r="M364" s="141">
        <f>IF(ISNA(MATCH($F364,'Liste noire'!C:C,0)),0,1)</f>
        <v>0</v>
      </c>
    </row>
    <row r="365" spans="1:13" x14ac:dyDescent="0.25">
      <c r="A365" s="142">
        <v>329</v>
      </c>
      <c r="B365" s="143" t="s">
        <v>7596</v>
      </c>
      <c r="C365" s="143" t="s">
        <v>7597</v>
      </c>
      <c r="D365" s="143" t="s">
        <v>7581</v>
      </c>
      <c r="E365" s="143" t="s">
        <v>22405</v>
      </c>
      <c r="F365" s="143" t="s">
        <v>7598</v>
      </c>
      <c r="G365" s="143" t="s">
        <v>7599</v>
      </c>
      <c r="H365" s="143">
        <v>54.338250000000002</v>
      </c>
      <c r="I365" s="143">
        <v>12.710520000000001</v>
      </c>
      <c r="J365" s="143">
        <v>23</v>
      </c>
      <c r="K365" s="143">
        <v>1</v>
      </c>
      <c r="L365" s="143">
        <f>COUNTIFS(ArCompl!$C$2:$C$5652,ArCompl!$C105,ArCompl!$D$2:$D$5652,ArCompl!$D105)</f>
        <v>1</v>
      </c>
      <c r="M365" s="144">
        <f>IF(ISNA(MATCH($F365,'Liste noire'!C:C,0)),0,1)</f>
        <v>0</v>
      </c>
    </row>
    <row r="366" spans="1:13" x14ac:dyDescent="0.25">
      <c r="A366" s="139">
        <v>3042</v>
      </c>
      <c r="B366" s="140" t="s">
        <v>8579</v>
      </c>
      <c r="C366" s="140" t="s">
        <v>8580</v>
      </c>
      <c r="D366" s="140" t="s">
        <v>8516</v>
      </c>
      <c r="E366" s="140" t="s">
        <v>22415</v>
      </c>
      <c r="F366" s="140" t="s">
        <v>8581</v>
      </c>
      <c r="G366" s="140" t="s">
        <v>8582</v>
      </c>
      <c r="H366" s="140">
        <v>20.244399999999999</v>
      </c>
      <c r="I366" s="140">
        <v>85.817800000000005</v>
      </c>
      <c r="J366" s="140">
        <v>138</v>
      </c>
      <c r="K366" s="140">
        <v>5.5</v>
      </c>
      <c r="L366" s="140">
        <f>COUNTIFS(ArCompl!$C$2:$C$5652,ArCompl!$C3624,ArCompl!$D$2:$D$5652,ArCompl!$D3624)</f>
        <v>1</v>
      </c>
      <c r="M366" s="141">
        <f>IF(ISNA(MATCH($F366,'Liste noire'!C:C,0)),0,1)</f>
        <v>0</v>
      </c>
    </row>
    <row r="367" spans="1:13" x14ac:dyDescent="0.25">
      <c r="A367" s="142">
        <v>8862</v>
      </c>
      <c r="B367" s="143" t="s">
        <v>7606</v>
      </c>
      <c r="C367" s="143" t="s">
        <v>7607</v>
      </c>
      <c r="D367" s="143" t="s">
        <v>7581</v>
      </c>
      <c r="E367" s="143" t="s">
        <v>22405</v>
      </c>
      <c r="F367" s="143" t="s">
        <v>7608</v>
      </c>
      <c r="G367" s="143" t="s">
        <v>7609</v>
      </c>
      <c r="H367" s="143">
        <v>49.945279999999997</v>
      </c>
      <c r="I367" s="143">
        <v>6.5650000000000004</v>
      </c>
      <c r="J367" s="143">
        <v>1220</v>
      </c>
      <c r="K367" s="143">
        <v>1</v>
      </c>
      <c r="L367" s="143">
        <f>COUNTIFS(ArCompl!$C$2:$C$5652,ArCompl!$C110,ArCompl!$D$2:$D$5652,ArCompl!$D110)</f>
        <v>1</v>
      </c>
      <c r="M367" s="144">
        <f>IF(ISNA(MATCH($F367,'Liste noire'!C:C,0)),0,1)</f>
        <v>0</v>
      </c>
    </row>
    <row r="368" spans="1:13" x14ac:dyDescent="0.25">
      <c r="A368" s="139">
        <v>879</v>
      </c>
      <c r="B368" s="140" t="s">
        <v>2023</v>
      </c>
      <c r="C368" s="140" t="s">
        <v>2024</v>
      </c>
      <c r="D368" s="140" t="s">
        <v>2008</v>
      </c>
      <c r="E368" s="140" t="s">
        <v>2008</v>
      </c>
      <c r="F368" s="140" t="s">
        <v>2025</v>
      </c>
      <c r="G368" s="140" t="s">
        <v>2026</v>
      </c>
      <c r="H368" s="140">
        <v>-17.832899999999999</v>
      </c>
      <c r="I368" s="140">
        <v>25.162400000000002</v>
      </c>
      <c r="J368" s="140">
        <v>3289</v>
      </c>
      <c r="K368" s="140">
        <v>2</v>
      </c>
      <c r="L368" s="140">
        <f>COUNTIFS(ArCompl!$C$2:$C$5652,ArCompl!$C697,ArCompl!$D$2:$D$5652,ArCompl!$D697)</f>
        <v>1</v>
      </c>
      <c r="M368" s="141">
        <f>IF(ISNA(MATCH($F368,'Liste noire'!C:C,0)),0,1)</f>
        <v>0</v>
      </c>
    </row>
    <row r="369" spans="1:13" x14ac:dyDescent="0.25">
      <c r="A369" s="142">
        <v>6171</v>
      </c>
      <c r="B369" s="143" t="s">
        <v>2950</v>
      </c>
      <c r="C369" s="143" t="s">
        <v>2951</v>
      </c>
      <c r="D369" s="143" t="s">
        <v>2952</v>
      </c>
      <c r="E369" s="143" t="s">
        <v>22371</v>
      </c>
      <c r="F369" s="143" t="s">
        <v>2953</v>
      </c>
      <c r="G369" s="143" t="s">
        <v>2954</v>
      </c>
      <c r="H369" s="143">
        <v>13.095599999999999</v>
      </c>
      <c r="I369" s="143">
        <v>103.224</v>
      </c>
      <c r="J369" s="143">
        <v>59</v>
      </c>
      <c r="K369" s="143">
        <v>7</v>
      </c>
      <c r="L369" s="143">
        <f>COUNTIFS(ArCompl!$C$2:$C$5652,ArCompl!$C905,ArCompl!$D$2:$D$5652,ArCompl!$D905)</f>
        <v>1</v>
      </c>
      <c r="M369" s="144">
        <f>IF(ISNA(MATCH($F369,'Liste noire'!C:C,0)),0,1)</f>
        <v>0</v>
      </c>
    </row>
    <row r="370" spans="1:13" x14ac:dyDescent="0.25">
      <c r="A370" s="139">
        <v>6220</v>
      </c>
      <c r="B370" s="140" t="s">
        <v>10898</v>
      </c>
      <c r="C370" s="140" t="s">
        <v>10899</v>
      </c>
      <c r="D370" s="140" t="s">
        <v>10891</v>
      </c>
      <c r="E370" s="140" t="s">
        <v>22434</v>
      </c>
      <c r="F370" s="140" t="s">
        <v>10900</v>
      </c>
      <c r="G370" s="140" t="s">
        <v>10901</v>
      </c>
      <c r="H370" s="140">
        <v>3.7338900000000002</v>
      </c>
      <c r="I370" s="140">
        <v>115.479</v>
      </c>
      <c r="J370" s="140">
        <v>3350</v>
      </c>
      <c r="K370" s="140">
        <v>8</v>
      </c>
      <c r="L370" s="140">
        <f>COUNTIFS(ArCompl!$C$2:$C$5652,ArCompl!$C4212,ArCompl!$D$2:$D$5652,ArCompl!$D4212)</f>
        <v>2</v>
      </c>
      <c r="M370" s="141">
        <f>IF(ISNA(MATCH($F370,'Liste noire'!C:C,0)),0,1)</f>
        <v>0</v>
      </c>
    </row>
    <row r="371" spans="1:13" x14ac:dyDescent="0.25">
      <c r="A371" s="142">
        <v>1122</v>
      </c>
      <c r="B371" s="143" t="s">
        <v>14547</v>
      </c>
      <c r="C371" s="143" t="s">
        <v>14548</v>
      </c>
      <c r="D371" s="143" t="s">
        <v>14544</v>
      </c>
      <c r="E371" s="143" t="s">
        <v>22475</v>
      </c>
      <c r="F371" s="143" t="s">
        <v>14549</v>
      </c>
      <c r="G371" s="143" t="s">
        <v>14550</v>
      </c>
      <c r="H371" s="143">
        <v>10.389200000000001</v>
      </c>
      <c r="I371" s="143">
        <v>44.941099999999999</v>
      </c>
      <c r="J371" s="143">
        <v>30</v>
      </c>
      <c r="K371" s="143">
        <v>3</v>
      </c>
      <c r="L371" s="143">
        <f>COUNTIFS(ArCompl!$C$2:$C$5652,ArCompl!$C5218,ArCompl!$D$2:$D$5652,ArCompl!$D5218)</f>
        <v>1</v>
      </c>
      <c r="M371" s="144">
        <f>IF(ISNA(MATCH($F371,'Liste noire'!C:C,0)),0,1)</f>
        <v>0</v>
      </c>
    </row>
    <row r="372" spans="1:13" x14ac:dyDescent="0.25">
      <c r="A372" s="139">
        <v>7805</v>
      </c>
      <c r="B372" s="140" t="s">
        <v>16342</v>
      </c>
      <c r="C372" s="140" t="s">
        <v>16343</v>
      </c>
      <c r="D372" s="140" t="s">
        <v>16321</v>
      </c>
      <c r="E372" s="140" t="s">
        <v>22495</v>
      </c>
      <c r="F372" s="140" t="s">
        <v>16344</v>
      </c>
      <c r="G372" s="140" t="s">
        <v>16345</v>
      </c>
      <c r="H372" s="140">
        <v>50.678100000000001</v>
      </c>
      <c r="I372" s="140">
        <v>-1.10944</v>
      </c>
      <c r="J372" s="140">
        <v>53</v>
      </c>
      <c r="K372" s="140">
        <v>0</v>
      </c>
      <c r="L372" s="140">
        <f>COUNTIFS(ArCompl!$C$2:$C$5652,ArCompl!$C4915,ArCompl!$D$2:$D$5652,ArCompl!$D4915)</f>
        <v>1</v>
      </c>
      <c r="M372" s="141">
        <f>IF(ISNA(MATCH($F372,'Liste noire'!C:C,0)),0,1)</f>
        <v>0</v>
      </c>
    </row>
    <row r="373" spans="1:13" x14ac:dyDescent="0.25">
      <c r="A373" s="142">
        <v>6074</v>
      </c>
      <c r="B373" s="143" t="s">
        <v>359</v>
      </c>
      <c r="C373" s="143" t="s">
        <v>360</v>
      </c>
      <c r="D373" s="143" t="s">
        <v>356</v>
      </c>
      <c r="E373" s="143" t="s">
        <v>22353</v>
      </c>
      <c r="F373" s="143" t="s">
        <v>361</v>
      </c>
      <c r="G373" s="143" t="s">
        <v>362</v>
      </c>
      <c r="H373" s="143">
        <v>17.6358</v>
      </c>
      <c r="I373" s="143">
        <v>-61.828600000000002</v>
      </c>
      <c r="J373" s="143">
        <v>15</v>
      </c>
      <c r="K373" s="143">
        <v>-4</v>
      </c>
      <c r="L373" s="143">
        <f>COUNTIFS(ArCompl!$C$2:$C$5652,ArCompl!$C212,ArCompl!$D$2:$D$5652,ArCompl!$D212)</f>
        <v>1</v>
      </c>
      <c r="M373" s="144">
        <f>IF(ISNA(MATCH($F373,'Liste noire'!C:C,0)),0,1)</f>
        <v>0</v>
      </c>
    </row>
    <row r="374" spans="1:13" x14ac:dyDescent="0.25">
      <c r="A374" s="139">
        <v>6076</v>
      </c>
      <c r="B374" s="140" t="s">
        <v>8206</v>
      </c>
      <c r="C374" s="140" t="s">
        <v>8207</v>
      </c>
      <c r="D374" s="140" t="s">
        <v>8208</v>
      </c>
      <c r="E374" s="140" t="s">
        <v>8208</v>
      </c>
      <c r="F374" s="140" t="s">
        <v>8209</v>
      </c>
      <c r="G374" s="140" t="s">
        <v>8210</v>
      </c>
      <c r="H374" s="140">
        <v>16.013300000000001</v>
      </c>
      <c r="I374" s="140">
        <v>-61.742199999999997</v>
      </c>
      <c r="J374" s="140">
        <v>59</v>
      </c>
      <c r="K374" s="140">
        <v>-4</v>
      </c>
      <c r="L374" s="140">
        <f>COUNTIFS(ArCompl!$C$2:$C$5652,ArCompl!$C3499,ArCompl!$D$2:$D$5652,ArCompl!$D3499)</f>
        <v>1</v>
      </c>
      <c r="M374" s="141">
        <f>IF(ISNA(MATCH($F374,'Liste noire'!C:C,0)),0,1)</f>
        <v>0</v>
      </c>
    </row>
    <row r="375" spans="1:13" x14ac:dyDescent="0.25">
      <c r="A375" s="142">
        <v>506</v>
      </c>
      <c r="B375" s="143" t="s">
        <v>16358</v>
      </c>
      <c r="C375" s="143" t="s">
        <v>16359</v>
      </c>
      <c r="D375" s="143" t="s">
        <v>16321</v>
      </c>
      <c r="E375" s="143" t="s">
        <v>22495</v>
      </c>
      <c r="F375" s="143" t="s">
        <v>16360</v>
      </c>
      <c r="G375" s="143" t="s">
        <v>16361</v>
      </c>
      <c r="H375" s="143">
        <v>51.323900000000002</v>
      </c>
      <c r="I375" s="143">
        <v>-0.84750000000000003</v>
      </c>
      <c r="J375" s="143">
        <v>325</v>
      </c>
      <c r="K375" s="143">
        <v>0</v>
      </c>
      <c r="L375" s="143">
        <f>COUNTIFS(ArCompl!$C$2:$C$5652,ArCompl!$C4919,ArCompl!$D$2:$D$5652,ArCompl!$D4919)</f>
        <v>1</v>
      </c>
      <c r="M375" s="144">
        <f>IF(ISNA(MATCH($F375,'Liste noire'!C:C,0)),0,1)</f>
        <v>0</v>
      </c>
    </row>
    <row r="376" spans="1:13" x14ac:dyDescent="0.25">
      <c r="A376" s="139">
        <v>889</v>
      </c>
      <c r="B376" s="140" t="s">
        <v>4606</v>
      </c>
      <c r="C376" s="140" t="s">
        <v>4607</v>
      </c>
      <c r="D376" s="140" t="s">
        <v>4603</v>
      </c>
      <c r="E376" s="140" t="s">
        <v>22374</v>
      </c>
      <c r="F376" s="140" t="s">
        <v>4608</v>
      </c>
      <c r="G376" s="140" t="s">
        <v>4609</v>
      </c>
      <c r="H376" s="140">
        <v>4.2215800000000003</v>
      </c>
      <c r="I376" s="140">
        <v>15.7864</v>
      </c>
      <c r="J376" s="140">
        <v>1929</v>
      </c>
      <c r="K376" s="140">
        <v>1</v>
      </c>
      <c r="L376" s="140">
        <f>COUNTIFS(ArCompl!$C$2:$C$5652,ArCompl!$C4882,ArCompl!$D$2:$D$5652,ArCompl!$D4882)</f>
        <v>1</v>
      </c>
      <c r="M376" s="141">
        <f>IF(ISNA(MATCH($F376,'Liste noire'!C:C,0)),0,1)</f>
        <v>0</v>
      </c>
    </row>
    <row r="377" spans="1:13" x14ac:dyDescent="0.25">
      <c r="A377" s="142">
        <v>1650</v>
      </c>
      <c r="B377" s="143" t="s">
        <v>13452</v>
      </c>
      <c r="C377" s="143" t="s">
        <v>13453</v>
      </c>
      <c r="D377" s="143" t="s">
        <v>13441</v>
      </c>
      <c r="E377" s="143" t="s">
        <v>22460</v>
      </c>
      <c r="F377" s="143" t="s">
        <v>13454</v>
      </c>
      <c r="G377" s="143" t="s">
        <v>13455</v>
      </c>
      <c r="H377" s="143">
        <v>44.5032</v>
      </c>
      <c r="I377" s="143">
        <v>26.1021</v>
      </c>
      <c r="J377" s="143">
        <v>297</v>
      </c>
      <c r="K377" s="143">
        <v>2</v>
      </c>
      <c r="L377" s="143">
        <f>COUNTIFS(ArCompl!$C$2:$C$5652,ArCompl!$C4895,ArCompl!$D$2:$D$5652,ArCompl!$D4895)</f>
        <v>1</v>
      </c>
      <c r="M377" s="144">
        <f>IF(ISNA(MATCH($F377,'Liste noire'!C:C,0)),0,1)</f>
        <v>0</v>
      </c>
    </row>
    <row r="378" spans="1:13" x14ac:dyDescent="0.25">
      <c r="A378" s="139">
        <v>8504</v>
      </c>
      <c r="B378" s="140" t="s">
        <v>20330</v>
      </c>
      <c r="C378" s="140" t="s">
        <v>20331</v>
      </c>
      <c r="D378" s="140" t="s">
        <v>16702</v>
      </c>
      <c r="E378" s="140" t="s">
        <v>22496</v>
      </c>
      <c r="F378" s="140" t="s">
        <v>20332</v>
      </c>
      <c r="G378" s="140" t="s">
        <v>20333</v>
      </c>
      <c r="H378" s="140">
        <v>40.137500000000003</v>
      </c>
      <c r="I378" s="140">
        <v>-75.265100000000004</v>
      </c>
      <c r="J378" s="140">
        <v>302</v>
      </c>
      <c r="K378" s="140">
        <v>-5</v>
      </c>
      <c r="L378" s="140">
        <f>COUNTIFS(ArCompl!$C$2:$C$5652,ArCompl!$C2836,ArCompl!$D$2:$D$5652,ArCompl!$D2836)</f>
        <v>1</v>
      </c>
      <c r="M378" s="141">
        <f>IF(ISNA(MATCH($F378,'Liste noire'!C:C,0)),0,1)</f>
        <v>0</v>
      </c>
    </row>
    <row r="379" spans="1:13" x14ac:dyDescent="0.25">
      <c r="A379" s="142">
        <v>1898</v>
      </c>
      <c r="B379" s="143" t="s">
        <v>6102</v>
      </c>
      <c r="C379" s="143" t="s">
        <v>6103</v>
      </c>
      <c r="D379" s="143" t="s">
        <v>6104</v>
      </c>
      <c r="E379" s="143" t="s">
        <v>6104</v>
      </c>
      <c r="F379" s="143" t="s">
        <v>6105</v>
      </c>
      <c r="G379" s="143" t="s">
        <v>6106</v>
      </c>
      <c r="H379" s="143">
        <v>20.365300000000001</v>
      </c>
      <c r="I379" s="143">
        <v>-74.506200000000007</v>
      </c>
      <c r="J379" s="143">
        <v>26</v>
      </c>
      <c r="K379" s="143">
        <v>-5</v>
      </c>
      <c r="L379" s="143">
        <f>COUNTIFS(ArCompl!$C$2:$C$5652,ArCompl!$C1717,ArCompl!$D$2:$D$5652,ArCompl!$D1717)</f>
        <v>1</v>
      </c>
      <c r="M379" s="144">
        <f>IF(ISNA(MATCH($F379,'Liste noire'!C:C,0)),0,1)</f>
        <v>0</v>
      </c>
    </row>
    <row r="380" spans="1:13" x14ac:dyDescent="0.25">
      <c r="A380" s="139">
        <v>2423</v>
      </c>
      <c r="B380" s="140" t="s">
        <v>13053</v>
      </c>
      <c r="C380" s="140" t="s">
        <v>13054</v>
      </c>
      <c r="D380" s="140" t="s">
        <v>13050</v>
      </c>
      <c r="E380" s="140" t="s">
        <v>13050</v>
      </c>
      <c r="F380" s="140" t="s">
        <v>13055</v>
      </c>
      <c r="G380" s="140" t="s">
        <v>13056</v>
      </c>
      <c r="H380" s="140">
        <v>10.776400000000001</v>
      </c>
      <c r="I380" s="140">
        <v>123.015</v>
      </c>
      <c r="J380" s="140">
        <v>82</v>
      </c>
      <c r="K380" s="140">
        <v>8</v>
      </c>
      <c r="L380" s="140">
        <f>COUNTIFS(ArCompl!$C$2:$C$5652,ArCompl!$C4751,ArCompl!$D$2:$D$5652,ArCompl!$D4751)</f>
        <v>1</v>
      </c>
      <c r="M380" s="141">
        <f>IF(ISNA(MATCH($F380,'Liste noire'!C:C,0)),0,1)</f>
        <v>0</v>
      </c>
    </row>
    <row r="381" spans="1:13" x14ac:dyDescent="0.25">
      <c r="A381" s="142">
        <v>7857</v>
      </c>
      <c r="B381" s="143" t="s">
        <v>17280</v>
      </c>
      <c r="C381" s="143" t="s">
        <v>17281</v>
      </c>
      <c r="D381" s="143" t="s">
        <v>16702</v>
      </c>
      <c r="E381" s="143" t="s">
        <v>22496</v>
      </c>
      <c r="F381" s="143" t="s">
        <v>17282</v>
      </c>
      <c r="G381" s="143" t="s">
        <v>17283</v>
      </c>
      <c r="H381" s="143">
        <v>37.706400000000002</v>
      </c>
      <c r="I381" s="143">
        <v>-112.145</v>
      </c>
      <c r="J381" s="143">
        <v>7590</v>
      </c>
      <c r="K381" s="143">
        <v>-7</v>
      </c>
      <c r="L381" s="143">
        <f>COUNTIFS(ArCompl!$C$2:$C$5652,ArCompl!$C2034,ArCompl!$D$2:$D$5652,ArCompl!$D2034)</f>
        <v>1</v>
      </c>
      <c r="M381" s="144">
        <f>IF(ISNA(MATCH($F381,'Liste noire'!C:C,0)),0,1)</f>
        <v>0</v>
      </c>
    </row>
    <row r="382" spans="1:13" x14ac:dyDescent="0.25">
      <c r="A382" s="139">
        <v>6238</v>
      </c>
      <c r="B382" s="140" t="s">
        <v>697</v>
      </c>
      <c r="C382" s="140" t="s">
        <v>698</v>
      </c>
      <c r="D382" s="140" t="s">
        <v>639</v>
      </c>
      <c r="E382" s="140" t="s">
        <v>22356</v>
      </c>
      <c r="F382" s="140" t="s">
        <v>699</v>
      </c>
      <c r="G382" s="140" t="s">
        <v>700</v>
      </c>
      <c r="H382" s="140">
        <v>-23.565300000000001</v>
      </c>
      <c r="I382" s="140">
        <v>145.30699999999999</v>
      </c>
      <c r="J382" s="140">
        <v>878</v>
      </c>
      <c r="K382" s="140">
        <v>10</v>
      </c>
      <c r="L382" s="140">
        <f>COUNTIFS(ArCompl!$C$2:$C$5652,ArCompl!$C333,ArCompl!$D$2:$D$5652,ArCompl!$D333)</f>
        <v>1</v>
      </c>
      <c r="M382" s="141">
        <f>IF(ISNA(MATCH($F382,'Liste noire'!C:C,0)),0,1)</f>
        <v>0</v>
      </c>
    </row>
    <row r="383" spans="1:13" x14ac:dyDescent="0.25">
      <c r="A383" s="142">
        <v>5843</v>
      </c>
      <c r="B383" s="143" t="s">
        <v>6005</v>
      </c>
      <c r="C383" s="143" t="s">
        <v>6006</v>
      </c>
      <c r="D383" s="143" t="s">
        <v>5959</v>
      </c>
      <c r="E383" s="143" t="s">
        <v>5959</v>
      </c>
      <c r="F383" s="143" t="s">
        <v>6007</v>
      </c>
      <c r="G383" s="143" t="s">
        <v>6008</v>
      </c>
      <c r="H383" s="143">
        <v>10.768700000000001</v>
      </c>
      <c r="I383" s="143">
        <v>-83.585599999999999</v>
      </c>
      <c r="J383" s="143">
        <v>3</v>
      </c>
      <c r="K383" s="143">
        <v>-6</v>
      </c>
      <c r="L383" s="143">
        <f>COUNTIFS(ArCompl!$C$2:$C$5652,ArCompl!$C1693,ArCompl!$D$2:$D$5652,ArCompl!$D1693)</f>
        <v>1</v>
      </c>
      <c r="M383" s="144">
        <f>IF(ISNA(MATCH($F383,'Liste noire'!C:C,0)),0,1)</f>
        <v>0</v>
      </c>
    </row>
    <row r="384" spans="1:13" x14ac:dyDescent="0.25">
      <c r="A384" s="139">
        <v>1648</v>
      </c>
      <c r="B384" s="140" t="s">
        <v>13444</v>
      </c>
      <c r="C384" s="140" t="s">
        <v>13445</v>
      </c>
      <c r="D384" s="140" t="s">
        <v>13441</v>
      </c>
      <c r="E384" s="140" t="s">
        <v>22460</v>
      </c>
      <c r="F384" s="140" t="s">
        <v>13446</v>
      </c>
      <c r="G384" s="140" t="s">
        <v>13447</v>
      </c>
      <c r="H384" s="140">
        <v>46.521900000000002</v>
      </c>
      <c r="I384" s="140">
        <v>26.910299999999999</v>
      </c>
      <c r="J384" s="140">
        <v>607</v>
      </c>
      <c r="K384" s="140">
        <v>2</v>
      </c>
      <c r="L384" s="140">
        <f>COUNTIFS(ArCompl!$C$2:$C$5652,ArCompl!$C4893,ArCompl!$D$2:$D$5652,ArCompl!$D4893)</f>
        <v>1</v>
      </c>
      <c r="M384" s="141">
        <f>IF(ISNA(MATCH($F384,'Liste noire'!C:C,0)),0,1)</f>
        <v>0</v>
      </c>
    </row>
    <row r="385" spans="1:13" x14ac:dyDescent="0.25">
      <c r="A385" s="142">
        <v>1218</v>
      </c>
      <c r="B385" s="143" t="s">
        <v>14876</v>
      </c>
      <c r="C385" s="143" t="s">
        <v>14877</v>
      </c>
      <c r="D385" s="143" t="s">
        <v>14857</v>
      </c>
      <c r="E385" s="143" t="s">
        <v>22479</v>
      </c>
      <c r="F385" s="143" t="s">
        <v>14878</v>
      </c>
      <c r="G385" s="143" t="s">
        <v>14879</v>
      </c>
      <c r="H385" s="143">
        <v>41.2971</v>
      </c>
      <c r="I385" s="143">
        <v>2.0784600000000002</v>
      </c>
      <c r="J385" s="143">
        <v>12</v>
      </c>
      <c r="K385" s="143">
        <v>1</v>
      </c>
      <c r="L385" s="143">
        <f>COUNTIFS(ArCompl!$C$2:$C$5652,ArCompl!$C1830,ArCompl!$D$2:$D$5652,ArCompl!$D1830)</f>
        <v>2</v>
      </c>
      <c r="M385" s="144">
        <f>IF(ISNA(MATCH($F385,'Liste noire'!C:C,0)),0,1)</f>
        <v>0</v>
      </c>
    </row>
    <row r="386" spans="1:13" x14ac:dyDescent="0.25">
      <c r="A386" s="139">
        <v>5676</v>
      </c>
      <c r="B386" s="140" t="s">
        <v>6589</v>
      </c>
      <c r="C386" s="140" t="s">
        <v>6590</v>
      </c>
      <c r="D386" s="140" t="s">
        <v>6570</v>
      </c>
      <c r="E386" s="140" t="s">
        <v>22396</v>
      </c>
      <c r="F386" s="140" t="s">
        <v>6591</v>
      </c>
      <c r="G386" s="140" t="s">
        <v>6592</v>
      </c>
      <c r="H386" s="140">
        <v>5.78287</v>
      </c>
      <c r="I386" s="140">
        <v>36.561999999999998</v>
      </c>
      <c r="J386" s="140">
        <v>4580</v>
      </c>
      <c r="K386" s="140">
        <v>3</v>
      </c>
      <c r="L386" s="140">
        <f>COUNTIFS(ArCompl!$C$2:$C$5652,ArCompl!$C3219,ArCompl!$D$2:$D$5652,ArCompl!$D3219)</f>
        <v>1</v>
      </c>
      <c r="M386" s="141">
        <f>IF(ISNA(MATCH($F386,'Liste noire'!C:C,0)),0,1)</f>
        <v>0</v>
      </c>
    </row>
    <row r="387" spans="1:13" x14ac:dyDescent="0.25">
      <c r="A387" s="142">
        <v>3831</v>
      </c>
      <c r="B387" s="143" t="s">
        <v>17194</v>
      </c>
      <c r="C387" s="143" t="s">
        <v>17195</v>
      </c>
      <c r="D387" s="143" t="s">
        <v>16702</v>
      </c>
      <c r="E387" s="143" t="s">
        <v>22496</v>
      </c>
      <c r="F387" s="143" t="s">
        <v>17196</v>
      </c>
      <c r="G387" s="143" t="s">
        <v>17197</v>
      </c>
      <c r="H387" s="143">
        <v>26.378499999999999</v>
      </c>
      <c r="I387" s="143">
        <v>-80.107699999999994</v>
      </c>
      <c r="J387" s="143">
        <v>13</v>
      </c>
      <c r="K387" s="143">
        <v>-5</v>
      </c>
      <c r="L387" s="143">
        <f>COUNTIFS(ArCompl!$C$2:$C$5652,ArCompl!$C2012,ArCompl!$D$2:$D$5652,ArCompl!$D2012)</f>
        <v>1</v>
      </c>
      <c r="M387" s="144">
        <f>IF(ISNA(MATCH($F387,'Liste noire'!C:C,0)),0,1)</f>
        <v>0</v>
      </c>
    </row>
    <row r="388" spans="1:13" x14ac:dyDescent="0.25">
      <c r="A388" s="139">
        <v>8227</v>
      </c>
      <c r="B388" s="140" t="s">
        <v>1896</v>
      </c>
      <c r="C388" s="140" t="s">
        <v>1897</v>
      </c>
      <c r="D388" s="140" t="s">
        <v>1893</v>
      </c>
      <c r="E388" s="140" t="s">
        <v>1893</v>
      </c>
      <c r="F388" s="140" t="s">
        <v>1898</v>
      </c>
      <c r="G388" s="140" t="s">
        <v>1899</v>
      </c>
      <c r="H388" s="140">
        <v>61.416499999999999</v>
      </c>
      <c r="I388" s="140">
        <v>-149.50700000000001</v>
      </c>
      <c r="J388" s="140">
        <v>83</v>
      </c>
      <c r="K388" s="140">
        <v>-9</v>
      </c>
      <c r="L388" s="140">
        <f>COUNTIFS(ArCompl!$C$2:$C$5652,ArCompl!$C640,ArCompl!$D$2:$D$5652,ArCompl!$D640)</f>
        <v>1</v>
      </c>
      <c r="M388" s="141">
        <f>IF(ISNA(MATCH($F388,'Liste noire'!C:C,0)),0,1)</f>
        <v>0</v>
      </c>
    </row>
    <row r="389" spans="1:13" x14ac:dyDescent="0.25">
      <c r="A389" s="142">
        <v>4069</v>
      </c>
      <c r="B389" s="143" t="s">
        <v>1905</v>
      </c>
      <c r="C389" s="143" t="s">
        <v>1906</v>
      </c>
      <c r="D389" s="143" t="s">
        <v>1906</v>
      </c>
      <c r="E389" s="143" t="s">
        <v>22364</v>
      </c>
      <c r="F389" s="143" t="s">
        <v>1907</v>
      </c>
      <c r="G389" s="143" t="s">
        <v>1908</v>
      </c>
      <c r="H389" s="143">
        <v>32.363999999999997</v>
      </c>
      <c r="I389" s="143">
        <v>-64.678700000000006</v>
      </c>
      <c r="J389" s="143">
        <v>12</v>
      </c>
      <c r="K389" s="143">
        <v>-4</v>
      </c>
      <c r="L389" s="143">
        <f>COUNTIFS(ArCompl!$C$2:$C$5652,ArCompl!$C642,ArCompl!$D$2:$D$5652,ArCompl!$D642)</f>
        <v>1</v>
      </c>
      <c r="M389" s="144">
        <f>IF(ISNA(MATCH($F389,'Liste noire'!C:C,0)),0,1)</f>
        <v>0</v>
      </c>
    </row>
    <row r="390" spans="1:13" x14ac:dyDescent="0.25">
      <c r="A390" s="139">
        <v>4218</v>
      </c>
      <c r="B390" s="140" t="s">
        <v>773</v>
      </c>
      <c r="C390" s="140" t="s">
        <v>774</v>
      </c>
      <c r="D390" s="140" t="s">
        <v>639</v>
      </c>
      <c r="E390" s="140" t="s">
        <v>22356</v>
      </c>
      <c r="F390" s="140" t="s">
        <v>775</v>
      </c>
      <c r="G390" s="140" t="s">
        <v>776</v>
      </c>
      <c r="H390" s="140">
        <v>-24.9039</v>
      </c>
      <c r="I390" s="140">
        <v>152.31899999999999</v>
      </c>
      <c r="J390" s="140">
        <v>107</v>
      </c>
      <c r="K390" s="140">
        <v>10</v>
      </c>
      <c r="L390" s="140">
        <f>COUNTIFS(ArCompl!$C$2:$C$5652,ArCompl!$C352,ArCompl!$D$2:$D$5652,ArCompl!$D352)</f>
        <v>1</v>
      </c>
      <c r="M390" s="141">
        <f>IF(ISNA(MATCH($F390,'Liste noire'!C:C,0)),0,1)</f>
        <v>0</v>
      </c>
    </row>
    <row r="391" spans="1:13" x14ac:dyDescent="0.25">
      <c r="A391" s="142">
        <v>6239</v>
      </c>
      <c r="B391" s="143" t="s">
        <v>685</v>
      </c>
      <c r="C391" s="143" t="s">
        <v>686</v>
      </c>
      <c r="D391" s="143" t="s">
        <v>639</v>
      </c>
      <c r="E391" s="143" t="s">
        <v>22356</v>
      </c>
      <c r="F391" s="143" t="s">
        <v>687</v>
      </c>
      <c r="G391" s="143" t="s">
        <v>688</v>
      </c>
      <c r="H391" s="143">
        <v>-10.15</v>
      </c>
      <c r="I391" s="143">
        <v>142.17339999999999</v>
      </c>
      <c r="J391" s="143">
        <v>14</v>
      </c>
      <c r="K391" s="143">
        <v>10</v>
      </c>
      <c r="L391" s="143">
        <f>COUNTIFS(ArCompl!$C$2:$C$5652,ArCompl!$C330,ArCompl!$D$2:$D$5652,ArCompl!$D330)</f>
        <v>1</v>
      </c>
      <c r="M391" s="144">
        <f>IF(ISNA(MATCH($F391,'Liste noire'!C:C,0)),0,1)</f>
        <v>0</v>
      </c>
    </row>
    <row r="392" spans="1:13" x14ac:dyDescent="0.25">
      <c r="A392" s="139">
        <v>3662</v>
      </c>
      <c r="B392" s="140" t="s">
        <v>17065</v>
      </c>
      <c r="C392" s="140" t="s">
        <v>17066</v>
      </c>
      <c r="D392" s="140" t="s">
        <v>16702</v>
      </c>
      <c r="E392" s="140" t="s">
        <v>22496</v>
      </c>
      <c r="F392" s="140" t="s">
        <v>17067</v>
      </c>
      <c r="G392" s="140" t="s">
        <v>17068</v>
      </c>
      <c r="H392" s="140">
        <v>48.728400000000001</v>
      </c>
      <c r="I392" s="140">
        <v>-94.612200000000001</v>
      </c>
      <c r="J392" s="140">
        <v>1086</v>
      </c>
      <c r="K392" s="140">
        <v>-6</v>
      </c>
      <c r="L392" s="140">
        <f>COUNTIFS(ArCompl!$C$2:$C$5652,ArCompl!$C1979,ArCompl!$D$2:$D$5652,ArCompl!$D1979)</f>
        <v>2</v>
      </c>
      <c r="M392" s="141">
        <f>IF(ISNA(MATCH($F392,'Liste noire'!C:C,0)),0,1)</f>
        <v>0</v>
      </c>
    </row>
    <row r="393" spans="1:13" x14ac:dyDescent="0.25">
      <c r="A393" s="142">
        <v>2110</v>
      </c>
      <c r="B393" s="143" t="s">
        <v>9364</v>
      </c>
      <c r="C393" s="143" t="s">
        <v>9365</v>
      </c>
      <c r="D393" s="143" t="s">
        <v>9341</v>
      </c>
      <c r="E393" s="143" t="s">
        <v>9341</v>
      </c>
      <c r="F393" s="143" t="s">
        <v>9366</v>
      </c>
      <c r="G393" s="143" t="s">
        <v>9367</v>
      </c>
      <c r="H393" s="143">
        <v>26.532</v>
      </c>
      <c r="I393" s="143">
        <v>54.824800000000003</v>
      </c>
      <c r="J393" s="143">
        <v>67</v>
      </c>
      <c r="K393" s="143">
        <v>3.5</v>
      </c>
      <c r="L393" s="143">
        <f>COUNTIFS(ArCompl!$C$2:$C$5652,ArCompl!$C3829,ArCompl!$D$2:$D$5652,ArCompl!$D3829)</f>
        <v>1</v>
      </c>
      <c r="M393" s="144">
        <f>IF(ISNA(MATCH($F393,'Liste noire'!C:C,0)),0,1)</f>
        <v>0</v>
      </c>
    </row>
    <row r="394" spans="1:13" x14ac:dyDescent="0.25">
      <c r="A394" s="139">
        <v>7443</v>
      </c>
      <c r="B394" s="140" t="s">
        <v>14356</v>
      </c>
      <c r="C394" s="140" t="s">
        <v>14357</v>
      </c>
      <c r="D394" s="140" t="s">
        <v>14358</v>
      </c>
      <c r="E394" s="140" t="s">
        <v>14358</v>
      </c>
      <c r="F394" s="140" t="s">
        <v>14359</v>
      </c>
      <c r="G394" s="140" t="s">
        <v>14360</v>
      </c>
      <c r="H394" s="140">
        <v>-3.72472</v>
      </c>
      <c r="I394" s="140">
        <v>55.205300000000001</v>
      </c>
      <c r="J394" s="140">
        <v>6</v>
      </c>
      <c r="K394" s="140">
        <v>4</v>
      </c>
      <c r="L394" s="140">
        <f>COUNTIFS(ArCompl!$C$2:$C$5652,ArCompl!$C5194,ArCompl!$D$2:$D$5652,ArCompl!$D5194)</f>
        <v>2</v>
      </c>
      <c r="M394" s="141">
        <f>IF(ISNA(MATCH($F394,'Liste noire'!C:C,0)),0,1)</f>
        <v>0</v>
      </c>
    </row>
    <row r="395" spans="1:13" x14ac:dyDescent="0.25">
      <c r="A395" s="142">
        <v>3908</v>
      </c>
      <c r="B395" s="143" t="s">
        <v>8951</v>
      </c>
      <c r="C395" s="143" t="s">
        <v>8952</v>
      </c>
      <c r="D395" s="143" t="s">
        <v>8920</v>
      </c>
      <c r="E395" s="143" t="s">
        <v>22416</v>
      </c>
      <c r="F395" s="143" t="s">
        <v>8953</v>
      </c>
      <c r="G395" s="143" t="s">
        <v>8954</v>
      </c>
      <c r="H395" s="143">
        <v>-3.4423599999999999</v>
      </c>
      <c r="I395" s="143">
        <v>114.76300000000001</v>
      </c>
      <c r="J395" s="143">
        <v>66</v>
      </c>
      <c r="K395" s="143">
        <v>8</v>
      </c>
      <c r="L395" s="143">
        <f>COUNTIFS(ArCompl!$C$2:$C$5652,ArCompl!$C3717,ArCompl!$D$2:$D$5652,ArCompl!$D3717)</f>
        <v>1</v>
      </c>
      <c r="M395" s="144">
        <f>IF(ISNA(MATCH($F395,'Liste noire'!C:C,0)),0,1)</f>
        <v>0</v>
      </c>
    </row>
    <row r="396" spans="1:13" x14ac:dyDescent="0.25">
      <c r="A396" s="139">
        <v>3825</v>
      </c>
      <c r="B396" s="140" t="s">
        <v>21675</v>
      </c>
      <c r="C396" s="140" t="s">
        <v>21676</v>
      </c>
      <c r="D396" s="140" t="s">
        <v>16702</v>
      </c>
      <c r="E396" s="140" t="s">
        <v>22496</v>
      </c>
      <c r="F396" s="140" t="s">
        <v>21677</v>
      </c>
      <c r="G396" s="140" t="s">
        <v>21678</v>
      </c>
      <c r="H396" s="140">
        <v>41.938899999999997</v>
      </c>
      <c r="I396" s="140">
        <v>-72.683199999999999</v>
      </c>
      <c r="J396" s="140">
        <v>173</v>
      </c>
      <c r="K396" s="140">
        <v>-5</v>
      </c>
      <c r="L396" s="140">
        <f>COUNTIFS(ArCompl!$C$2:$C$5652,ArCompl!$C3190,ArCompl!$D$2:$D$5652,ArCompl!$D3190)</f>
        <v>1</v>
      </c>
      <c r="M396" s="141">
        <f>IF(ISNA(MATCH($F396,'Liste noire'!C:C,0)),0,1)</f>
        <v>0</v>
      </c>
    </row>
    <row r="397" spans="1:13" x14ac:dyDescent="0.25">
      <c r="A397" s="142">
        <v>1703</v>
      </c>
      <c r="B397" s="143" t="s">
        <v>15903</v>
      </c>
      <c r="C397" s="143" t="s">
        <v>15904</v>
      </c>
      <c r="D397" s="143" t="s">
        <v>15862</v>
      </c>
      <c r="E397" s="143" t="s">
        <v>22490</v>
      </c>
      <c r="F397" s="143" t="s">
        <v>15905</v>
      </c>
      <c r="G397" s="143" t="s">
        <v>15906</v>
      </c>
      <c r="H397" s="143">
        <v>40.317999999999998</v>
      </c>
      <c r="I397" s="143">
        <v>27.977699999999999</v>
      </c>
      <c r="J397" s="143">
        <v>170</v>
      </c>
      <c r="K397" s="143">
        <v>3</v>
      </c>
      <c r="L397" s="143">
        <f>COUNTIFS(ArCompl!$C$2:$C$5652,ArCompl!$C5450,ArCompl!$D$2:$D$5652,ArCompl!$D5450)</f>
        <v>1</v>
      </c>
      <c r="M397" s="144">
        <f>IF(ISNA(MATCH($F397,'Liste noire'!C:C,0)),0,1)</f>
        <v>0</v>
      </c>
    </row>
    <row r="398" spans="1:13" x14ac:dyDescent="0.25">
      <c r="A398" s="139">
        <v>2230</v>
      </c>
      <c r="B398" s="140" t="s">
        <v>12743</v>
      </c>
      <c r="C398" s="140" t="s">
        <v>12744</v>
      </c>
      <c r="D398" s="140" t="s">
        <v>12597</v>
      </c>
      <c r="E398" s="140" t="s">
        <v>12597</v>
      </c>
      <c r="F398" s="140" t="s">
        <v>12745</v>
      </c>
      <c r="G398" s="140" t="s">
        <v>12746</v>
      </c>
      <c r="H398" s="140">
        <v>24.8415</v>
      </c>
      <c r="I398" s="140">
        <v>68.838399999999993</v>
      </c>
      <c r="J398" s="140">
        <v>28</v>
      </c>
      <c r="K398" s="140">
        <v>5</v>
      </c>
      <c r="L398" s="140">
        <f>COUNTIFS(ArCompl!$C$2:$C$5652,ArCompl!$C4663,ArCompl!$D$2:$D$5652,ArCompl!$D4663)</f>
        <v>1</v>
      </c>
      <c r="M398" s="141">
        <f>IF(ISNA(MATCH($F398,'Liste noire'!C:C,0)),0,1)</f>
        <v>0</v>
      </c>
    </row>
    <row r="399" spans="1:13" x14ac:dyDescent="0.25">
      <c r="A399" s="142">
        <v>3896</v>
      </c>
      <c r="B399" s="143" t="s">
        <v>8947</v>
      </c>
      <c r="C399" s="143" t="s">
        <v>8948</v>
      </c>
      <c r="D399" s="143" t="s">
        <v>8920</v>
      </c>
      <c r="E399" s="143" t="s">
        <v>22416</v>
      </c>
      <c r="F399" s="143" t="s">
        <v>8949</v>
      </c>
      <c r="G399" s="143" t="s">
        <v>8950</v>
      </c>
      <c r="H399" s="143">
        <v>-6.9006299999999996</v>
      </c>
      <c r="I399" s="143">
        <v>107.57599999999999</v>
      </c>
      <c r="J399" s="143">
        <v>2436</v>
      </c>
      <c r="K399" s="143">
        <v>7</v>
      </c>
      <c r="L399" s="143">
        <f>COUNTIFS(ArCompl!$C$2:$C$5652,ArCompl!$C3716,ArCompl!$D$2:$D$5652,ArCompl!$D3716)</f>
        <v>1</v>
      </c>
      <c r="M399" s="144">
        <f>IF(ISNA(MATCH($F399,'Liste noire'!C:C,0)),0,1)</f>
        <v>0</v>
      </c>
    </row>
    <row r="400" spans="1:13" x14ac:dyDescent="0.25">
      <c r="A400" s="139">
        <v>6180</v>
      </c>
      <c r="B400" s="140" t="s">
        <v>11811</v>
      </c>
      <c r="C400" s="140" t="s">
        <v>11812</v>
      </c>
      <c r="D400" s="140" t="s">
        <v>11788</v>
      </c>
      <c r="E400" s="140" t="s">
        <v>22447</v>
      </c>
      <c r="F400" s="140" t="s">
        <v>11813</v>
      </c>
      <c r="G400" s="140" t="s">
        <v>11814</v>
      </c>
      <c r="H400" s="140">
        <v>26.570799999999998</v>
      </c>
      <c r="I400" s="140">
        <v>88.079599999999999</v>
      </c>
      <c r="J400" s="140">
        <v>300</v>
      </c>
      <c r="K400" s="140">
        <v>5.75</v>
      </c>
      <c r="L400" s="140">
        <f>COUNTIFS(ArCompl!$C$2:$C$5652,ArCompl!$C4439,ArCompl!$D$2:$D$5652,ArCompl!$D4439)</f>
        <v>1</v>
      </c>
      <c r="M400" s="141">
        <f>IF(ISNA(MATCH($F400,'Liste noire'!C:C,0)),0,1)</f>
        <v>0</v>
      </c>
    </row>
    <row r="401" spans="1:13" x14ac:dyDescent="0.25">
      <c r="A401" s="142">
        <v>3001</v>
      </c>
      <c r="B401" s="143" t="s">
        <v>8559</v>
      </c>
      <c r="C401" s="143" t="s">
        <v>8560</v>
      </c>
      <c r="D401" s="143" t="s">
        <v>8516</v>
      </c>
      <c r="E401" s="143" t="s">
        <v>22415</v>
      </c>
      <c r="F401" s="143" t="s">
        <v>8561</v>
      </c>
      <c r="G401" s="143" t="s">
        <v>8562</v>
      </c>
      <c r="H401" s="143">
        <v>22.336200000000002</v>
      </c>
      <c r="I401" s="143">
        <v>73.226299999999995</v>
      </c>
      <c r="J401" s="143">
        <v>129</v>
      </c>
      <c r="K401" s="143">
        <v>5.5</v>
      </c>
      <c r="L401" s="143">
        <f>COUNTIFS(ArCompl!$C$2:$C$5652,ArCompl!$C3619,ArCompl!$D$2:$D$5652,ArCompl!$D3619)</f>
        <v>1</v>
      </c>
      <c r="M401" s="144">
        <f>IF(ISNA(MATCH($F401,'Liste noire'!C:C,0)),0,1)</f>
        <v>0</v>
      </c>
    </row>
    <row r="402" spans="1:13" x14ac:dyDescent="0.25">
      <c r="A402" s="139">
        <v>3579</v>
      </c>
      <c r="B402" s="140" t="s">
        <v>21154</v>
      </c>
      <c r="C402" s="140" t="s">
        <v>21155</v>
      </c>
      <c r="D402" s="140" t="s">
        <v>16702</v>
      </c>
      <c r="E402" s="140" t="s">
        <v>22496</v>
      </c>
      <c r="F402" s="140" t="s">
        <v>21156</v>
      </c>
      <c r="G402" s="140" t="s">
        <v>21157</v>
      </c>
      <c r="H402" s="140">
        <v>41.163499999999999</v>
      </c>
      <c r="I402" s="140">
        <v>-73.126199999999997</v>
      </c>
      <c r="J402" s="140">
        <v>9</v>
      </c>
      <c r="K402" s="140">
        <v>-5</v>
      </c>
      <c r="L402" s="140">
        <f>COUNTIFS(ArCompl!$C$2:$C$5652,ArCompl!$C3054,ArCompl!$D$2:$D$5652,ArCompl!$D3054)</f>
        <v>1</v>
      </c>
      <c r="M402" s="141">
        <f>IF(ISNA(MATCH($F402,'Liste noire'!C:C,0)),0,1)</f>
        <v>0</v>
      </c>
    </row>
    <row r="403" spans="1:13" x14ac:dyDescent="0.25">
      <c r="A403" s="142">
        <v>1506</v>
      </c>
      <c r="B403" s="143" t="s">
        <v>9680</v>
      </c>
      <c r="C403" s="143" t="s">
        <v>9681</v>
      </c>
      <c r="D403" s="143" t="s">
        <v>9641</v>
      </c>
      <c r="E403" s="143" t="s">
        <v>22421</v>
      </c>
      <c r="F403" s="143" t="s">
        <v>9682</v>
      </c>
      <c r="G403" s="143" t="s">
        <v>9683</v>
      </c>
      <c r="H403" s="143">
        <v>40.657600000000002</v>
      </c>
      <c r="I403" s="143">
        <v>17.946999999999999</v>
      </c>
      <c r="J403" s="143">
        <v>47</v>
      </c>
      <c r="K403" s="143">
        <v>1</v>
      </c>
      <c r="L403" s="143">
        <f>COUNTIFS(ArCompl!$C$2:$C$5652,ArCompl!$C3916,ArCompl!$D$2:$D$5652,ArCompl!$D3916)</f>
        <v>2</v>
      </c>
      <c r="M403" s="144">
        <f>IF(ISNA(MATCH($F403,'Liste noire'!C:C,0)),0,1)</f>
        <v>0</v>
      </c>
    </row>
    <row r="404" spans="1:13" x14ac:dyDescent="0.25">
      <c r="A404" s="139">
        <v>1027</v>
      </c>
      <c r="B404" s="140" t="s">
        <v>5801</v>
      </c>
      <c r="C404" s="140" t="s">
        <v>5802</v>
      </c>
      <c r="D404" s="140" t="s">
        <v>5770</v>
      </c>
      <c r="E404" s="140" t="s">
        <v>5770</v>
      </c>
      <c r="F404" s="140" t="s">
        <v>5803</v>
      </c>
      <c r="G404" s="140" t="s">
        <v>5804</v>
      </c>
      <c r="H404" s="140">
        <v>4.2532100000000002</v>
      </c>
      <c r="I404" s="140">
        <v>20.975300000000001</v>
      </c>
      <c r="J404" s="140">
        <v>1509</v>
      </c>
      <c r="K404" s="140">
        <v>1</v>
      </c>
      <c r="L404" s="140">
        <f>COUNTIFS(ArCompl!$C$2:$C$5652,ArCompl!$C1616,ArCompl!$D$2:$D$5652,ArCompl!$D1616)</f>
        <v>1</v>
      </c>
      <c r="M404" s="141">
        <f>IF(ISNA(MATCH($F404,'Liste noire'!C:C,0)),0,1)</f>
        <v>0</v>
      </c>
    </row>
    <row r="405" spans="1:13" x14ac:dyDescent="0.25">
      <c r="A405" s="142">
        <v>640</v>
      </c>
      <c r="B405" s="143" t="s">
        <v>12363</v>
      </c>
      <c r="C405" s="143" t="s">
        <v>12364</v>
      </c>
      <c r="D405" s="143" t="s">
        <v>12352</v>
      </c>
      <c r="E405" s="143" t="s">
        <v>22455</v>
      </c>
      <c r="F405" s="143" t="s">
        <v>12365</v>
      </c>
      <c r="G405" s="143" t="s">
        <v>12366</v>
      </c>
      <c r="H405" s="143">
        <v>69.055800000000005</v>
      </c>
      <c r="I405" s="143">
        <v>18.540400000000002</v>
      </c>
      <c r="J405" s="143">
        <v>252</v>
      </c>
      <c r="K405" s="143">
        <v>1</v>
      </c>
      <c r="L405" s="143">
        <f>COUNTIFS(ArCompl!$C$2:$C$5652,ArCompl!$C4500,ArCompl!$D$2:$D$5652,ArCompl!$D4500)</f>
        <v>1</v>
      </c>
      <c r="M405" s="144">
        <f>IF(ISNA(MATCH($F405,'Liste noire'!C:C,0)),0,1)</f>
        <v>0</v>
      </c>
    </row>
    <row r="406" spans="1:13" x14ac:dyDescent="0.25">
      <c r="A406" s="139">
        <v>538</v>
      </c>
      <c r="B406" s="140" t="s">
        <v>16346</v>
      </c>
      <c r="C406" s="140" t="s">
        <v>16347</v>
      </c>
      <c r="D406" s="140" t="s">
        <v>16321</v>
      </c>
      <c r="E406" s="140" t="s">
        <v>22495</v>
      </c>
      <c r="F406" s="140" t="s">
        <v>16348</v>
      </c>
      <c r="G406" s="140" t="s">
        <v>16349</v>
      </c>
      <c r="H406" s="140">
        <v>57.481099999999998</v>
      </c>
      <c r="I406" s="140">
        <v>-7.3627799999999999</v>
      </c>
      <c r="J406" s="140">
        <v>19</v>
      </c>
      <c r="K406" s="140">
        <v>0</v>
      </c>
      <c r="L406" s="140">
        <f>COUNTIFS(ArCompl!$C$2:$C$5652,ArCompl!$C4916,ArCompl!$D$2:$D$5652,ArCompl!$D4916)</f>
        <v>1</v>
      </c>
      <c r="M406" s="141">
        <f>IF(ISNA(MATCH($F406,'Liste noire'!C:C,0)),0,1)</f>
        <v>0</v>
      </c>
    </row>
    <row r="407" spans="1:13" x14ac:dyDescent="0.25">
      <c r="A407" s="142">
        <v>8804</v>
      </c>
      <c r="B407" s="143" t="s">
        <v>21603</v>
      </c>
      <c r="C407" s="143" t="s">
        <v>21604</v>
      </c>
      <c r="D407" s="143" t="s">
        <v>16702</v>
      </c>
      <c r="E407" s="143" t="s">
        <v>22496</v>
      </c>
      <c r="F407" s="143" t="s">
        <v>21605</v>
      </c>
      <c r="G407" s="143" t="s">
        <v>21606</v>
      </c>
      <c r="H407" s="143">
        <v>37.694499999999998</v>
      </c>
      <c r="I407" s="143">
        <v>-97.215000000000003</v>
      </c>
      <c r="J407" s="143">
        <v>1408</v>
      </c>
      <c r="K407" s="143">
        <v>-6</v>
      </c>
      <c r="L407" s="143">
        <f>COUNTIFS(ArCompl!$C$2:$C$5652,ArCompl!$C3171,ArCompl!$D$2:$D$5652,ArCompl!$D3171)</f>
        <v>1</v>
      </c>
      <c r="M407" s="144">
        <f>IF(ISNA(MATCH($F407,'Liste noire'!C:C,0)),0,1)</f>
        <v>0</v>
      </c>
    </row>
    <row r="408" spans="1:13" x14ac:dyDescent="0.25">
      <c r="A408" s="139">
        <v>3425</v>
      </c>
      <c r="B408" s="140" t="s">
        <v>17096</v>
      </c>
      <c r="C408" s="140" t="s">
        <v>17097</v>
      </c>
      <c r="D408" s="140" t="s">
        <v>16702</v>
      </c>
      <c r="E408" s="140" t="s">
        <v>22496</v>
      </c>
      <c r="F408" s="140" t="s">
        <v>17098</v>
      </c>
      <c r="G408" s="140" t="s">
        <v>17099</v>
      </c>
      <c r="H408" s="140">
        <v>42.47</v>
      </c>
      <c r="I408" s="140">
        <v>-71.289000000000001</v>
      </c>
      <c r="J408" s="140">
        <v>133</v>
      </c>
      <c r="K408" s="140">
        <v>-5</v>
      </c>
      <c r="L408" s="140">
        <f>COUNTIFS(ArCompl!$C$2:$C$5652,ArCompl!$C1987,ArCompl!$D$2:$D$5652,ArCompl!$D1987)</f>
        <v>1</v>
      </c>
      <c r="M408" s="141">
        <f>IF(ISNA(MATCH($F408,'Liste noire'!C:C,0)),0,1)</f>
        <v>0</v>
      </c>
    </row>
    <row r="409" spans="1:13" x14ac:dyDescent="0.25">
      <c r="A409" s="142">
        <v>1860</v>
      </c>
      <c r="B409" s="143" t="s">
        <v>12180</v>
      </c>
      <c r="C409" s="143" t="s">
        <v>12181</v>
      </c>
      <c r="D409" s="143" t="s">
        <v>12182</v>
      </c>
      <c r="E409" s="143" t="s">
        <v>12182</v>
      </c>
      <c r="F409" s="143" t="s">
        <v>12183</v>
      </c>
      <c r="G409" s="143" t="s">
        <v>12184</v>
      </c>
      <c r="H409" s="143">
        <v>11.991</v>
      </c>
      <c r="I409" s="143">
        <v>-83.774100000000004</v>
      </c>
      <c r="J409" s="143">
        <v>20</v>
      </c>
      <c r="K409" s="143">
        <v>-6</v>
      </c>
      <c r="L409" s="143">
        <f>COUNTIFS(ArCompl!$C$2:$C$5652,ArCompl!$C4462,ArCompl!$D$2:$D$5652,ArCompl!$D4462)</f>
        <v>1</v>
      </c>
      <c r="M409" s="144">
        <f>IF(ISNA(MATCH($F409,'Liste noire'!C:C,0)),0,1)</f>
        <v>0</v>
      </c>
    </row>
    <row r="410" spans="1:13" x14ac:dyDescent="0.25">
      <c r="A410" s="139">
        <v>1739</v>
      </c>
      <c r="B410" s="140" t="s">
        <v>14344</v>
      </c>
      <c r="C410" s="140" t="s">
        <v>14345</v>
      </c>
      <c r="D410" s="140" t="s">
        <v>14341</v>
      </c>
      <c r="E410" s="140" t="s">
        <v>22470</v>
      </c>
      <c r="F410" s="140" t="s">
        <v>14346</v>
      </c>
      <c r="G410" s="140" t="s">
        <v>14347</v>
      </c>
      <c r="H410" s="140">
        <v>44.818399999999997</v>
      </c>
      <c r="I410" s="140">
        <v>20.309100000000001</v>
      </c>
      <c r="J410" s="140">
        <v>335</v>
      </c>
      <c r="K410" s="140">
        <v>1</v>
      </c>
      <c r="L410" s="140">
        <f>COUNTIFS(ArCompl!$C$2:$C$5652,ArCompl!$C5191,ArCompl!$D$2:$D$5652,ArCompl!$D5191)</f>
        <v>1</v>
      </c>
      <c r="M410" s="141">
        <f>IF(ISNA(MATCH($F410,'Liste noire'!C:C,0)),0,1)</f>
        <v>0</v>
      </c>
    </row>
    <row r="411" spans="1:13" x14ac:dyDescent="0.25">
      <c r="A411" s="142">
        <v>5677</v>
      </c>
      <c r="B411" s="143" t="s">
        <v>6597</v>
      </c>
      <c r="C411" s="143" t="s">
        <v>6598</v>
      </c>
      <c r="D411" s="143" t="s">
        <v>6570</v>
      </c>
      <c r="E411" s="143" t="s">
        <v>22396</v>
      </c>
      <c r="F411" s="143" t="s">
        <v>6599</v>
      </c>
      <c r="G411" s="143" t="s">
        <v>6600</v>
      </c>
      <c r="H411" s="143">
        <v>9.3863900000000005</v>
      </c>
      <c r="I411" s="143">
        <v>34.521900000000002</v>
      </c>
      <c r="J411" s="143">
        <v>5410</v>
      </c>
      <c r="K411" s="143">
        <v>3</v>
      </c>
      <c r="L411" s="143">
        <f>COUNTIFS(ArCompl!$C$2:$C$5652,ArCompl!$C3221,ArCompl!$D$2:$D$5652,ArCompl!$D3221)</f>
        <v>1</v>
      </c>
      <c r="M411" s="144">
        <f>IF(ISNA(MATCH($F411,'Liste noire'!C:C,0)),0,1)</f>
        <v>0</v>
      </c>
    </row>
    <row r="412" spans="1:13" x14ac:dyDescent="0.25">
      <c r="A412" s="139">
        <v>6209</v>
      </c>
      <c r="B412" s="140" t="s">
        <v>9283</v>
      </c>
      <c r="C412" s="140" t="s">
        <v>9284</v>
      </c>
      <c r="D412" s="140" t="s">
        <v>8920</v>
      </c>
      <c r="E412" s="140" t="s">
        <v>22416</v>
      </c>
      <c r="F412" s="140" t="s">
        <v>9285</v>
      </c>
      <c r="G412" s="140" t="s">
        <v>9286</v>
      </c>
      <c r="H412" s="140">
        <v>2.1555</v>
      </c>
      <c r="I412" s="140">
        <v>117.432</v>
      </c>
      <c r="J412" s="140">
        <v>59</v>
      </c>
      <c r="K412" s="140">
        <v>8</v>
      </c>
      <c r="L412" s="140">
        <f>COUNTIFS(ArCompl!$C$2:$C$5652,ArCompl!$C3801,ArCompl!$D$2:$D$5652,ArCompl!$D3801)</f>
        <v>1</v>
      </c>
      <c r="M412" s="141">
        <f>IF(ISNA(MATCH($F412,'Liste noire'!C:C,0)),0,1)</f>
        <v>0</v>
      </c>
    </row>
    <row r="413" spans="1:13" x14ac:dyDescent="0.25">
      <c r="A413" s="142">
        <v>2526</v>
      </c>
      <c r="B413" s="143" t="s">
        <v>2115</v>
      </c>
      <c r="C413" s="143" t="s">
        <v>2116</v>
      </c>
      <c r="D413" s="143" t="s">
        <v>2057</v>
      </c>
      <c r="E413" s="143" t="s">
        <v>22368</v>
      </c>
      <c r="F413" s="143" t="s">
        <v>2117</v>
      </c>
      <c r="G413" s="143" t="s">
        <v>2118</v>
      </c>
      <c r="H413" s="143">
        <v>-1.3792500000000001</v>
      </c>
      <c r="I413" s="143">
        <v>-48.476300000000002</v>
      </c>
      <c r="J413" s="143">
        <v>54</v>
      </c>
      <c r="K413" s="143">
        <v>-3</v>
      </c>
      <c r="L413" s="143">
        <f>COUNTIFS(ArCompl!$C$2:$C$5652,ArCompl!$C720,ArCompl!$D$2:$D$5652,ArCompl!$D720)</f>
        <v>1</v>
      </c>
      <c r="M413" s="144">
        <f>IF(ISNA(MATCH($F413,'Liste noire'!C:C,0)),0,1)</f>
        <v>0</v>
      </c>
    </row>
    <row r="414" spans="1:13" x14ac:dyDescent="0.25">
      <c r="A414" s="139">
        <v>9819</v>
      </c>
      <c r="B414" s="140" t="s">
        <v>11604</v>
      </c>
      <c r="C414" s="140" t="s">
        <v>11605</v>
      </c>
      <c r="D414" s="140" t="s">
        <v>11597</v>
      </c>
      <c r="E414" s="140" t="s">
        <v>22445</v>
      </c>
      <c r="F414" s="140" t="s">
        <v>11606</v>
      </c>
      <c r="G414" s="140" t="s">
        <v>11607</v>
      </c>
      <c r="H414" s="140">
        <v>32.4</v>
      </c>
      <c r="I414" s="140">
        <v>-6.3333300000000001</v>
      </c>
      <c r="J414" s="140">
        <v>1670</v>
      </c>
      <c r="K414" s="140">
        <v>0</v>
      </c>
      <c r="L414" s="140">
        <f>COUNTIFS(ArCompl!$C$2:$C$5652,ArCompl!$C4278,ArCompl!$D$2:$D$5652,ArCompl!$D4278)</f>
        <v>1</v>
      </c>
      <c r="M414" s="141">
        <f>IF(ISNA(MATCH($F414,'Liste noire'!C:C,0)),0,1)</f>
        <v>0</v>
      </c>
    </row>
    <row r="415" spans="1:13" x14ac:dyDescent="0.25">
      <c r="A415" s="142">
        <v>1154</v>
      </c>
      <c r="B415" s="143" t="s">
        <v>10613</v>
      </c>
      <c r="C415" s="143" t="s">
        <v>10614</v>
      </c>
      <c r="D415" s="143" t="s">
        <v>10610</v>
      </c>
      <c r="E415" s="143" t="s">
        <v>22430</v>
      </c>
      <c r="F415" s="143" t="s">
        <v>10615</v>
      </c>
      <c r="G415" s="143" t="s">
        <v>10616</v>
      </c>
      <c r="H415" s="143">
        <v>32.096800000000002</v>
      </c>
      <c r="I415" s="143">
        <v>20.269500000000001</v>
      </c>
      <c r="J415" s="143">
        <v>433</v>
      </c>
      <c r="K415" s="143">
        <v>2</v>
      </c>
      <c r="L415" s="143">
        <f>COUNTIFS(ArCompl!$C$2:$C$5652,ArCompl!$C4149,ArCompl!$D$2:$D$5652,ArCompl!$D4149)</f>
        <v>1</v>
      </c>
      <c r="M415" s="144">
        <f>IF(ISNA(MATCH($F415,'Liste noire'!C:C,0)),0,1)</f>
        <v>0</v>
      </c>
    </row>
    <row r="416" spans="1:13" x14ac:dyDescent="0.25">
      <c r="A416" s="139">
        <v>9065</v>
      </c>
      <c r="B416" s="140" t="s">
        <v>1096</v>
      </c>
      <c r="C416" s="140" t="s">
        <v>1097</v>
      </c>
      <c r="D416" s="140" t="s">
        <v>639</v>
      </c>
      <c r="E416" s="140" t="s">
        <v>22356</v>
      </c>
      <c r="F416" s="140" t="s">
        <v>1098</v>
      </c>
      <c r="G416" s="140" t="s">
        <v>1099</v>
      </c>
      <c r="H416" s="140">
        <v>-33.066699999999997</v>
      </c>
      <c r="I416" s="140">
        <v>151.648</v>
      </c>
      <c r="J416" s="140">
        <v>2</v>
      </c>
      <c r="K416" s="140">
        <v>10</v>
      </c>
      <c r="L416" s="140">
        <f>COUNTIFS(ArCompl!$C$2:$C$5652,ArCompl!$C433,ArCompl!$D$2:$D$5652,ArCompl!$D433)</f>
        <v>1</v>
      </c>
      <c r="M416" s="141">
        <f>IF(ISNA(MATCH($F416,'Liste noire'!C:C,0)),0,1)</f>
        <v>0</v>
      </c>
    </row>
    <row r="417" spans="1:13" x14ac:dyDescent="0.25">
      <c r="A417" s="142">
        <v>3132</v>
      </c>
      <c r="B417" s="143" t="s">
        <v>8567</v>
      </c>
      <c r="C417" s="143" t="s">
        <v>8568</v>
      </c>
      <c r="D417" s="143" t="s">
        <v>8516</v>
      </c>
      <c r="E417" s="143" t="s">
        <v>22415</v>
      </c>
      <c r="F417" s="143" t="s">
        <v>8569</v>
      </c>
      <c r="G417" s="143" t="s">
        <v>8570</v>
      </c>
      <c r="H417" s="143">
        <v>15.162800000000001</v>
      </c>
      <c r="I417" s="143">
        <v>76.882800000000003</v>
      </c>
      <c r="J417" s="143">
        <v>30</v>
      </c>
      <c r="K417" s="143">
        <v>5.5</v>
      </c>
      <c r="L417" s="143">
        <f>COUNTIFS(ArCompl!$C$2:$C$5652,ArCompl!$C3621,ArCompl!$D$2:$D$5652,ArCompl!$D3621)</f>
        <v>1</v>
      </c>
      <c r="M417" s="144">
        <f>IF(ISNA(MATCH($F417,'Liste noire'!C:C,0)),0,1)</f>
        <v>0</v>
      </c>
    </row>
    <row r="418" spans="1:13" x14ac:dyDescent="0.25">
      <c r="A418" s="139">
        <v>569</v>
      </c>
      <c r="B418" s="140" t="s">
        <v>16465</v>
      </c>
      <c r="C418" s="140" t="s">
        <v>16466</v>
      </c>
      <c r="D418" s="140" t="s">
        <v>16321</v>
      </c>
      <c r="E418" s="140" t="s">
        <v>22495</v>
      </c>
      <c r="F418" s="140" t="s">
        <v>16467</v>
      </c>
      <c r="G418" s="140" t="s">
        <v>16468</v>
      </c>
      <c r="H418" s="140">
        <v>52.342599999999997</v>
      </c>
      <c r="I418" s="140">
        <v>0.77293900000000004</v>
      </c>
      <c r="J418" s="140">
        <v>174</v>
      </c>
      <c r="K418" s="140">
        <v>0</v>
      </c>
      <c r="L418" s="140">
        <f>COUNTIFS(ArCompl!$C$2:$C$5652,ArCompl!$C4946,ArCompl!$D$2:$D$5652,ArCompl!$D4946)</f>
        <v>1</v>
      </c>
      <c r="M418" s="141">
        <f>IF(ISNA(MATCH($F418,'Liste noire'!C:C,0)),0,1)</f>
        <v>0</v>
      </c>
    </row>
    <row r="419" spans="1:13" x14ac:dyDescent="0.25">
      <c r="A419" s="142">
        <v>1403</v>
      </c>
      <c r="B419" s="143" t="s">
        <v>6975</v>
      </c>
      <c r="C419" s="143" t="s">
        <v>1838</v>
      </c>
      <c r="D419" s="143" t="s">
        <v>6885</v>
      </c>
      <c r="E419" s="143" t="s">
        <v>6885</v>
      </c>
      <c r="F419" s="143" t="s">
        <v>6976</v>
      </c>
      <c r="G419" s="143" t="s">
        <v>6977</v>
      </c>
      <c r="H419" s="143">
        <v>48.447899999999997</v>
      </c>
      <c r="I419" s="143">
        <v>-4.4185400000000001</v>
      </c>
      <c r="J419" s="143">
        <v>325</v>
      </c>
      <c r="K419" s="143">
        <v>1</v>
      </c>
      <c r="L419" s="143">
        <f>COUNTIFS(ArCompl!$C$2:$C$5652,ArCompl!$C3314,ArCompl!$D$2:$D$5652,ArCompl!$D3314)</f>
        <v>2</v>
      </c>
      <c r="M419" s="144">
        <f>IF(ISNA(MATCH($F419,'Liste noire'!C:C,0)),0,1)</f>
        <v>0</v>
      </c>
    </row>
    <row r="420" spans="1:13" x14ac:dyDescent="0.25">
      <c r="A420" s="139">
        <v>3599</v>
      </c>
      <c r="B420" s="140" t="s">
        <v>17124</v>
      </c>
      <c r="C420" s="140" t="s">
        <v>17125</v>
      </c>
      <c r="D420" s="140" t="s">
        <v>16702</v>
      </c>
      <c r="E420" s="140" t="s">
        <v>22496</v>
      </c>
      <c r="F420" s="140" t="s">
        <v>17126</v>
      </c>
      <c r="G420" s="140" t="s">
        <v>17127</v>
      </c>
      <c r="H420" s="140">
        <v>60.779800000000002</v>
      </c>
      <c r="I420" s="140">
        <v>-161.83799999999999</v>
      </c>
      <c r="J420" s="140">
        <v>126</v>
      </c>
      <c r="K420" s="140">
        <v>-9</v>
      </c>
      <c r="L420" s="140">
        <f>COUNTIFS(ArCompl!$C$2:$C$5652,ArCompl!$C1994,ArCompl!$D$2:$D$5652,ArCompl!$D1994)</f>
        <v>1</v>
      </c>
      <c r="M420" s="141">
        <f>IF(ISNA(MATCH($F420,'Liste noire'!C:C,0)),0,1)</f>
        <v>0</v>
      </c>
    </row>
    <row r="421" spans="1:13" x14ac:dyDescent="0.25">
      <c r="A421" s="142">
        <v>6243</v>
      </c>
      <c r="B421" s="143" t="s">
        <v>713</v>
      </c>
      <c r="C421" s="143" t="s">
        <v>714</v>
      </c>
      <c r="D421" s="143" t="s">
        <v>639</v>
      </c>
      <c r="E421" s="143" t="s">
        <v>22356</v>
      </c>
      <c r="F421" s="143" t="s">
        <v>715</v>
      </c>
      <c r="G421" s="143" t="s">
        <v>716</v>
      </c>
      <c r="H421" s="143">
        <v>-24.3461</v>
      </c>
      <c r="I421" s="143">
        <v>139.46</v>
      </c>
      <c r="J421" s="143">
        <v>300</v>
      </c>
      <c r="K421" s="143">
        <v>10</v>
      </c>
      <c r="L421" s="143">
        <f>COUNTIFS(ArCompl!$C$2:$C$5652,ArCompl!$C337,ArCompl!$D$2:$D$5652,ArCompl!$D337)</f>
        <v>1</v>
      </c>
      <c r="M421" s="144">
        <f>IF(ISNA(MATCH($F421,'Liste noire'!C:C,0)),0,1)</f>
        <v>0</v>
      </c>
    </row>
    <row r="422" spans="1:13" x14ac:dyDescent="0.25">
      <c r="A422" s="139">
        <v>1591</v>
      </c>
      <c r="B422" s="140" t="s">
        <v>9611</v>
      </c>
      <c r="C422" s="140" t="s">
        <v>9612</v>
      </c>
      <c r="D422" s="140" t="s">
        <v>9613</v>
      </c>
      <c r="E422" s="140" t="s">
        <v>22420</v>
      </c>
      <c r="F422" s="140" t="s">
        <v>9614</v>
      </c>
      <c r="G422" s="140" t="s">
        <v>9615</v>
      </c>
      <c r="H422" s="140">
        <v>31.286999999999999</v>
      </c>
      <c r="I422" s="140">
        <v>34.722999999999999</v>
      </c>
      <c r="J422" s="140">
        <v>656</v>
      </c>
      <c r="K422" s="140">
        <v>2</v>
      </c>
      <c r="L422" s="140">
        <f>COUNTIFS(ArCompl!$C$2:$C$5652,ArCompl!$C3899,ArCompl!$D$2:$D$5652,ArCompl!$D3899)</f>
        <v>1</v>
      </c>
      <c r="M422" s="141">
        <f>IF(ISNA(MATCH($F422,'Liste noire'!C:C,0)),0,1)</f>
        <v>0</v>
      </c>
    </row>
    <row r="423" spans="1:13" x14ac:dyDescent="0.25">
      <c r="A423" s="142">
        <v>974</v>
      </c>
      <c r="B423" s="143" t="s">
        <v>11664</v>
      </c>
      <c r="C423" s="143" t="s">
        <v>11665</v>
      </c>
      <c r="D423" s="143" t="s">
        <v>11666</v>
      </c>
      <c r="E423" s="143" t="s">
        <v>11666</v>
      </c>
      <c r="F423" s="143" t="s">
        <v>11667</v>
      </c>
      <c r="G423" s="143" t="s">
        <v>11668</v>
      </c>
      <c r="H423" s="143">
        <v>-19.796399999999998</v>
      </c>
      <c r="I423" s="143">
        <v>34.907600000000002</v>
      </c>
      <c r="J423" s="143">
        <v>33</v>
      </c>
      <c r="K423" s="143">
        <v>2</v>
      </c>
      <c r="L423" s="143">
        <f>COUNTIFS(ArCompl!$C$2:$C$5652,ArCompl!$C4403,ArCompl!$D$2:$D$5652,ArCompl!$D4403)</f>
        <v>1</v>
      </c>
      <c r="M423" s="144">
        <f>IF(ISNA(MATCH($F423,'Liste noire'!C:C,0)),0,1)</f>
        <v>0</v>
      </c>
    </row>
    <row r="424" spans="1:13" x14ac:dyDescent="0.25">
      <c r="A424" s="139">
        <v>2177</v>
      </c>
      <c r="B424" s="140" t="s">
        <v>10587</v>
      </c>
      <c r="C424" s="140" t="s">
        <v>10588</v>
      </c>
      <c r="D424" s="140" t="s">
        <v>10589</v>
      </c>
      <c r="E424" s="140" t="s">
        <v>22429</v>
      </c>
      <c r="F424" s="140" t="s">
        <v>10590</v>
      </c>
      <c r="G424" s="140" t="s">
        <v>10591</v>
      </c>
      <c r="H424" s="140">
        <v>33.820900000000002</v>
      </c>
      <c r="I424" s="140">
        <v>35.488399999999999</v>
      </c>
      <c r="J424" s="140">
        <v>87</v>
      </c>
      <c r="K424" s="140">
        <v>2</v>
      </c>
      <c r="L424" s="140">
        <f>COUNTIFS(ArCompl!$C$2:$C$5652,ArCompl!$C4144,ArCompl!$D$2:$D$5652,ArCompl!$D4144)</f>
        <v>1</v>
      </c>
      <c r="M424" s="141">
        <f>IF(ISNA(MATCH($F424,'Liste noire'!C:C,0)),0,1)</f>
        <v>0</v>
      </c>
    </row>
    <row r="425" spans="1:13" x14ac:dyDescent="0.25">
      <c r="A425" s="142">
        <v>7595</v>
      </c>
      <c r="B425" s="143" t="s">
        <v>10448</v>
      </c>
      <c r="C425" s="143" t="s">
        <v>10449</v>
      </c>
      <c r="D425" s="143" t="s">
        <v>10437</v>
      </c>
      <c r="E425" s="143" t="s">
        <v>10437</v>
      </c>
      <c r="F425" s="143" t="s">
        <v>10450</v>
      </c>
      <c r="G425" s="143" t="s">
        <v>10451</v>
      </c>
      <c r="H425" s="143">
        <v>-1.3547199999999999</v>
      </c>
      <c r="I425" s="143">
        <v>176.00700000000001</v>
      </c>
      <c r="J425" s="143">
        <v>6</v>
      </c>
      <c r="K425" s="143">
        <v>12</v>
      </c>
      <c r="L425" s="143">
        <f>COUNTIFS(ArCompl!$C$2:$C$5652,ArCompl!$C4112,ArCompl!$D$2:$D$5652,ArCompl!$D4112)</f>
        <v>3</v>
      </c>
      <c r="M425" s="144">
        <f>IF(ISNA(MATCH($F425,'Liste noire'!C:C,0)),0,1)</f>
        <v>0</v>
      </c>
    </row>
    <row r="426" spans="1:13" x14ac:dyDescent="0.25">
      <c r="A426" s="139">
        <v>5722</v>
      </c>
      <c r="B426" s="140" t="s">
        <v>17218</v>
      </c>
      <c r="C426" s="140" t="s">
        <v>17219</v>
      </c>
      <c r="D426" s="140" t="s">
        <v>16702</v>
      </c>
      <c r="E426" s="140" t="s">
        <v>22496</v>
      </c>
      <c r="F426" s="140" t="s">
        <v>17220</v>
      </c>
      <c r="G426" s="140" t="s">
        <v>17221</v>
      </c>
      <c r="H426" s="140">
        <v>41.803100000000001</v>
      </c>
      <c r="I426" s="140">
        <v>-78.640100000000004</v>
      </c>
      <c r="J426" s="140">
        <v>2143</v>
      </c>
      <c r="K426" s="140">
        <v>-5</v>
      </c>
      <c r="L426" s="140">
        <f>COUNTIFS(ArCompl!$C$2:$C$5652,ArCompl!$C2018,ArCompl!$D$2:$D$5652,ArCompl!$D2018)</f>
        <v>1</v>
      </c>
      <c r="M426" s="141">
        <f>IF(ISNA(MATCH($F426,'Liste noire'!C:C,0)),0,1)</f>
        <v>0</v>
      </c>
    </row>
    <row r="427" spans="1:13" x14ac:dyDescent="0.25">
      <c r="A427" s="142">
        <v>5723</v>
      </c>
      <c r="B427" s="143" t="s">
        <v>20917</v>
      </c>
      <c r="C427" s="143" t="s">
        <v>20918</v>
      </c>
      <c r="D427" s="143" t="s">
        <v>16702</v>
      </c>
      <c r="E427" s="143" t="s">
        <v>22496</v>
      </c>
      <c r="F427" s="143" t="s">
        <v>20919</v>
      </c>
      <c r="G427" s="143" t="s">
        <v>20920</v>
      </c>
      <c r="H427" s="143">
        <v>41.874000000000002</v>
      </c>
      <c r="I427" s="143">
        <v>-103.596</v>
      </c>
      <c r="J427" s="143">
        <v>3967</v>
      </c>
      <c r="K427" s="143">
        <v>-7</v>
      </c>
      <c r="L427" s="143">
        <f>COUNTIFS(ArCompl!$C$2:$C$5652,ArCompl!$C2992,ArCompl!$D$2:$D$5652,ArCompl!$D2992)</f>
        <v>1</v>
      </c>
      <c r="M427" s="144">
        <f>IF(ISNA(MATCH($F427,'Liste noire'!C:C,0)),0,1)</f>
        <v>0</v>
      </c>
    </row>
    <row r="428" spans="1:13" x14ac:dyDescent="0.25">
      <c r="A428" s="139">
        <v>2529</v>
      </c>
      <c r="B428" s="140" t="s">
        <v>2264</v>
      </c>
      <c r="C428" s="140" t="s">
        <v>2265</v>
      </c>
      <c r="D428" s="140" t="s">
        <v>2057</v>
      </c>
      <c r="E428" s="140" t="s">
        <v>22368</v>
      </c>
      <c r="F428" s="140" t="s">
        <v>2266</v>
      </c>
      <c r="G428" s="140" t="s">
        <v>2267</v>
      </c>
      <c r="H428" s="140">
        <v>-25.405100000000001</v>
      </c>
      <c r="I428" s="140">
        <v>-49.231999999999999</v>
      </c>
      <c r="J428" s="140">
        <v>3057</v>
      </c>
      <c r="K428" s="140">
        <v>-3</v>
      </c>
      <c r="L428" s="140">
        <f>COUNTIFS(ArCompl!$C$2:$C$5652,ArCompl!$C758,ArCompl!$D$2:$D$5652,ArCompl!$D758)</f>
        <v>1</v>
      </c>
      <c r="M428" s="141">
        <f>IF(ISNA(MATCH($F428,'Liste noire'!C:C,0)),0,1)</f>
        <v>0</v>
      </c>
    </row>
    <row r="429" spans="1:13" x14ac:dyDescent="0.25">
      <c r="A429" s="142">
        <v>3726</v>
      </c>
      <c r="B429" s="143" t="s">
        <v>20929</v>
      </c>
      <c r="C429" s="143" t="s">
        <v>20930</v>
      </c>
      <c r="D429" s="143" t="s">
        <v>16702</v>
      </c>
      <c r="E429" s="143" t="s">
        <v>22496</v>
      </c>
      <c r="F429" s="143" t="s">
        <v>20931</v>
      </c>
      <c r="G429" s="143" t="s">
        <v>20932</v>
      </c>
      <c r="H429" s="143">
        <v>47.53</v>
      </c>
      <c r="I429" s="143">
        <v>-122.30200000000001</v>
      </c>
      <c r="J429" s="143">
        <v>21</v>
      </c>
      <c r="K429" s="143">
        <v>-8</v>
      </c>
      <c r="L429" s="143">
        <f>COUNTIFS(ArCompl!$C$2:$C$5652,ArCompl!$C2995,ArCompl!$D$2:$D$5652,ArCompl!$D2995)</f>
        <v>1</v>
      </c>
      <c r="M429" s="144">
        <f>IF(ISNA(MATCH($F429,'Liste noire'!C:C,0)),0,1)</f>
        <v>0</v>
      </c>
    </row>
    <row r="430" spans="1:13" x14ac:dyDescent="0.25">
      <c r="A430" s="139">
        <v>9025</v>
      </c>
      <c r="B430" s="140" t="s">
        <v>4809</v>
      </c>
      <c r="C430" s="140" t="s">
        <v>4810</v>
      </c>
      <c r="D430" s="140" t="s">
        <v>4759</v>
      </c>
      <c r="E430" s="140" t="s">
        <v>22377</v>
      </c>
      <c r="F430" s="140" t="s">
        <v>4811</v>
      </c>
      <c r="G430" s="140" t="s">
        <v>4812</v>
      </c>
      <c r="H430" s="140">
        <v>27.26707</v>
      </c>
      <c r="I430" s="140">
        <v>105.4721</v>
      </c>
      <c r="J430" s="140">
        <v>4751</v>
      </c>
      <c r="K430" s="140">
        <v>8</v>
      </c>
      <c r="L430" s="140">
        <f>COUNTIFS(ArCompl!$C$2:$C$5652,ArCompl!$C1366,ArCompl!$D$2:$D$5652,ArCompl!$D1366)</f>
        <v>1</v>
      </c>
      <c r="M430" s="141">
        <f>IF(ISNA(MATCH($F430,'Liste noire'!C:C,0)),0,1)</f>
        <v>0</v>
      </c>
    </row>
    <row r="431" spans="1:13" x14ac:dyDescent="0.25">
      <c r="A431" s="142">
        <v>3558</v>
      </c>
      <c r="B431" s="143" t="s">
        <v>17002</v>
      </c>
      <c r="C431" s="143" t="s">
        <v>17003</v>
      </c>
      <c r="D431" s="143" t="s">
        <v>16702</v>
      </c>
      <c r="E431" s="143" t="s">
        <v>22496</v>
      </c>
      <c r="F431" s="143" t="s">
        <v>17004</v>
      </c>
      <c r="G431" s="143" t="s">
        <v>17005</v>
      </c>
      <c r="H431" s="143">
        <v>35.433599999999998</v>
      </c>
      <c r="I431" s="143">
        <v>-119.057</v>
      </c>
      <c r="J431" s="143">
        <v>510</v>
      </c>
      <c r="K431" s="143">
        <v>-8</v>
      </c>
      <c r="L431" s="143">
        <f>COUNTIFS(ArCompl!$C$2:$C$5652,ArCompl!$C1963,ArCompl!$D$2:$D$5652,ArCompl!$D1963)</f>
        <v>1</v>
      </c>
      <c r="M431" s="144">
        <f>IF(ISNA(MATCH($F431,'Liste noire'!C:C,0)),0,1)</f>
        <v>0</v>
      </c>
    </row>
    <row r="432" spans="1:13" x14ac:dyDescent="0.25">
      <c r="A432" s="139">
        <v>3452</v>
      </c>
      <c r="B432" s="140" t="s">
        <v>19747</v>
      </c>
      <c r="C432" s="140" t="s">
        <v>19748</v>
      </c>
      <c r="D432" s="140" t="s">
        <v>16702</v>
      </c>
      <c r="E432" s="140" t="s">
        <v>22496</v>
      </c>
      <c r="F432" s="140" t="s">
        <v>19749</v>
      </c>
      <c r="G432" s="140" t="s">
        <v>19750</v>
      </c>
      <c r="H432" s="140">
        <v>30.626799999999999</v>
      </c>
      <c r="I432" s="140">
        <v>-88.068100000000001</v>
      </c>
      <c r="J432" s="140">
        <v>26</v>
      </c>
      <c r="K432" s="140">
        <v>-6</v>
      </c>
      <c r="L432" s="140">
        <f>COUNTIFS(ArCompl!$C$2:$C$5652,ArCompl!$C2682,ArCompl!$D$2:$D$5652,ArCompl!$D2682)</f>
        <v>1</v>
      </c>
      <c r="M432" s="141">
        <f>IF(ISNA(MATCH($F432,'Liste noire'!C:C,0)),0,1)</f>
        <v>0</v>
      </c>
    </row>
    <row r="433" spans="1:13" x14ac:dyDescent="0.25">
      <c r="A433" s="142">
        <v>794</v>
      </c>
      <c r="B433" s="143" t="s">
        <v>14592</v>
      </c>
      <c r="C433" s="143" t="s">
        <v>14593</v>
      </c>
      <c r="D433" s="143" t="s">
        <v>14577</v>
      </c>
      <c r="E433" s="143" t="s">
        <v>22476</v>
      </c>
      <c r="F433" s="143" t="s">
        <v>14594</v>
      </c>
      <c r="G433" s="143" t="s">
        <v>14595</v>
      </c>
      <c r="H433" s="143">
        <v>-29.092700000000001</v>
      </c>
      <c r="I433" s="143">
        <v>26.302399999999999</v>
      </c>
      <c r="J433" s="143">
        <v>4458</v>
      </c>
      <c r="K433" s="143">
        <v>2</v>
      </c>
      <c r="L433" s="143">
        <f>COUNTIFS(ArCompl!$C$2:$C$5652,ArCompl!$C22,ArCompl!$D$2:$D$5652,ArCompl!$D22)</f>
        <v>1</v>
      </c>
      <c r="M433" s="144">
        <f>IF(ISNA(MATCH($F433,'Liste noire'!C:C,0)),0,1)</f>
        <v>0</v>
      </c>
    </row>
    <row r="434" spans="1:13" x14ac:dyDescent="0.25">
      <c r="A434" s="139">
        <v>1003</v>
      </c>
      <c r="B434" s="140" t="s">
        <v>22322</v>
      </c>
      <c r="C434" s="140" t="s">
        <v>22323</v>
      </c>
      <c r="D434" s="140" t="s">
        <v>22319</v>
      </c>
      <c r="E434" s="140" t="s">
        <v>22319</v>
      </c>
      <c r="F434" s="140" t="s">
        <v>22324</v>
      </c>
      <c r="G434" s="140" t="s">
        <v>22325</v>
      </c>
      <c r="H434" s="140">
        <v>-21.008099999999999</v>
      </c>
      <c r="I434" s="140">
        <v>31.578600000000002</v>
      </c>
      <c r="J434" s="140">
        <v>1421</v>
      </c>
      <c r="K434" s="140">
        <v>2</v>
      </c>
      <c r="L434" s="140">
        <f>COUNTIFS(ArCompl!$C$2:$C$5652,ArCompl!$C5646,ArCompl!$D$2:$D$5652,ArCompl!$D5646)</f>
        <v>1</v>
      </c>
      <c r="M434" s="141">
        <f>IF(ISNA(MATCH($F434,'Liste noire'!C:C,0)),0,1)</f>
        <v>0</v>
      </c>
    </row>
    <row r="435" spans="1:13" x14ac:dyDescent="0.25">
      <c r="A435" s="142">
        <v>8790</v>
      </c>
      <c r="B435" s="143" t="s">
        <v>17088</v>
      </c>
      <c r="C435" s="143" t="s">
        <v>17089</v>
      </c>
      <c r="D435" s="143" t="s">
        <v>16702</v>
      </c>
      <c r="E435" s="143" t="s">
        <v>22496</v>
      </c>
      <c r="F435" s="143" t="s">
        <v>17090</v>
      </c>
      <c r="G435" s="143" t="s">
        <v>17091</v>
      </c>
      <c r="H435" s="143">
        <v>40.772500000000001</v>
      </c>
      <c r="I435" s="143">
        <v>-80.391400000000004</v>
      </c>
      <c r="J435" s="143">
        <v>1253</v>
      </c>
      <c r="K435" s="143">
        <v>-5</v>
      </c>
      <c r="L435" s="143">
        <f>COUNTIFS(ArCompl!$C$2:$C$5652,ArCompl!$C1985,ArCompl!$D$2:$D$5652,ArCompl!$D1985)</f>
        <v>1</v>
      </c>
      <c r="M435" s="144">
        <f>IF(ISNA(MATCH($F435,'Liste noire'!C:C,0)),0,1)</f>
        <v>0</v>
      </c>
    </row>
    <row r="436" spans="1:13" x14ac:dyDescent="0.25">
      <c r="A436" s="139">
        <v>465</v>
      </c>
      <c r="B436" s="140" t="s">
        <v>16335</v>
      </c>
      <c r="C436" s="140" t="s">
        <v>16336</v>
      </c>
      <c r="D436" s="140" t="s">
        <v>16321</v>
      </c>
      <c r="E436" s="140" t="s">
        <v>22495</v>
      </c>
      <c r="F436" s="140" t="s">
        <v>16337</v>
      </c>
      <c r="G436" s="140" t="s">
        <v>16338</v>
      </c>
      <c r="H436" s="140">
        <v>54.657499999999999</v>
      </c>
      <c r="I436" s="140">
        <v>-6.2158300000000004</v>
      </c>
      <c r="J436" s="140">
        <v>268</v>
      </c>
      <c r="K436" s="140">
        <v>0</v>
      </c>
      <c r="L436" s="140">
        <f>COUNTIFS(ArCompl!$C$2:$C$5652,ArCompl!$C4913,ArCompl!$D$2:$D$5652,ArCompl!$D4913)</f>
        <v>1</v>
      </c>
      <c r="M436" s="141">
        <f>IF(ISNA(MATCH($F436,'Liste noire'!C:C,0)),0,1)</f>
        <v>0</v>
      </c>
    </row>
    <row r="437" spans="1:13" x14ac:dyDescent="0.25">
      <c r="A437" s="142">
        <v>3769</v>
      </c>
      <c r="B437" s="143" t="s">
        <v>17073</v>
      </c>
      <c r="C437" s="143" t="s">
        <v>17074</v>
      </c>
      <c r="D437" s="143" t="s">
        <v>16702</v>
      </c>
      <c r="E437" s="143" t="s">
        <v>22496</v>
      </c>
      <c r="F437" s="143" t="s">
        <v>17075</v>
      </c>
      <c r="G437" s="143" t="s">
        <v>17076</v>
      </c>
      <c r="H437" s="143">
        <v>32.412199999999999</v>
      </c>
      <c r="I437" s="143">
        <v>-80.634399999999999</v>
      </c>
      <c r="J437" s="143">
        <v>10</v>
      </c>
      <c r="K437" s="143">
        <v>-5</v>
      </c>
      <c r="L437" s="143">
        <f>COUNTIFS(ArCompl!$C$2:$C$5652,ArCompl!$C1981,ArCompl!$D$2:$D$5652,ArCompl!$D1981)</f>
        <v>1</v>
      </c>
      <c r="M437" s="144">
        <f>IF(ISNA(MATCH($F437,'Liste noire'!C:C,0)),0,1)</f>
        <v>0</v>
      </c>
    </row>
    <row r="438" spans="1:13" x14ac:dyDescent="0.25">
      <c r="A438" s="139">
        <v>12052</v>
      </c>
      <c r="B438" s="140" t="s">
        <v>4805</v>
      </c>
      <c r="C438" s="140" t="s">
        <v>4806</v>
      </c>
      <c r="D438" s="140" t="s">
        <v>4759</v>
      </c>
      <c r="E438" s="140" t="s">
        <v>22377</v>
      </c>
      <c r="F438" s="140" t="s">
        <v>4807</v>
      </c>
      <c r="G438" s="140" t="s">
        <v>4808</v>
      </c>
      <c r="H438" s="140">
        <v>32.847729999999999</v>
      </c>
      <c r="I438" s="140">
        <v>117.3202</v>
      </c>
      <c r="J438" s="140">
        <v>100</v>
      </c>
      <c r="K438" s="140" t="s">
        <v>340</v>
      </c>
      <c r="L438" s="140">
        <f>COUNTIFS(ArCompl!$C$2:$C$5652,ArCompl!$C1365,ArCompl!$D$2:$D$5652,ArCompl!$D1365)</f>
        <v>2</v>
      </c>
      <c r="M438" s="141">
        <f>IF(ISNA(MATCH($F438,'Liste noire'!C:C,0)),0,1)</f>
        <v>0</v>
      </c>
    </row>
    <row r="439" spans="1:13" x14ac:dyDescent="0.25">
      <c r="A439" s="142">
        <v>4133</v>
      </c>
      <c r="B439" s="143" t="s">
        <v>15642</v>
      </c>
      <c r="C439" s="143" t="s">
        <v>15643</v>
      </c>
      <c r="D439" s="143" t="s">
        <v>15636</v>
      </c>
      <c r="E439" s="143" t="s">
        <v>22487</v>
      </c>
      <c r="F439" s="143" t="s">
        <v>15644</v>
      </c>
      <c r="G439" s="143" t="s">
        <v>15645</v>
      </c>
      <c r="H439" s="143">
        <v>15.2295</v>
      </c>
      <c r="I439" s="143">
        <v>103.253</v>
      </c>
      <c r="J439" s="143">
        <v>590</v>
      </c>
      <c r="K439" s="143">
        <v>7</v>
      </c>
      <c r="L439" s="143">
        <f>COUNTIFS(ArCompl!$C$2:$C$5652,ArCompl!$C5379,ArCompl!$D$2:$D$5652,ArCompl!$D5379)</f>
        <v>1</v>
      </c>
      <c r="M439" s="144">
        <f>IF(ISNA(MATCH($F439,'Liste noire'!C:C,0)),0,1)</f>
        <v>0</v>
      </c>
    </row>
    <row r="440" spans="1:13" x14ac:dyDescent="0.25">
      <c r="A440" s="139">
        <v>902</v>
      </c>
      <c r="B440" s="140" t="s">
        <v>2979</v>
      </c>
      <c r="C440" s="140" t="s">
        <v>2980</v>
      </c>
      <c r="D440" s="140" t="s">
        <v>2981</v>
      </c>
      <c r="E440" s="140" t="s">
        <v>22372</v>
      </c>
      <c r="F440" s="140" t="s">
        <v>2982</v>
      </c>
      <c r="G440" s="140" t="s">
        <v>2983</v>
      </c>
      <c r="H440" s="140">
        <v>5.5369200000000003</v>
      </c>
      <c r="I440" s="140">
        <v>10.3546</v>
      </c>
      <c r="J440" s="140">
        <v>4347</v>
      </c>
      <c r="K440" s="140">
        <v>1</v>
      </c>
      <c r="L440" s="140">
        <f>COUNTIFS(ArCompl!$C$2:$C$5652,ArCompl!$C912,ArCompl!$D$2:$D$5652,ArCompl!$D912)</f>
        <v>1</v>
      </c>
      <c r="M440" s="141">
        <f>IF(ISNA(MATCH($F440,'Liste noire'!C:C,0)),0,1)</f>
        <v>0</v>
      </c>
    </row>
    <row r="441" spans="1:13" x14ac:dyDescent="0.25">
      <c r="A441" s="142">
        <v>2708</v>
      </c>
      <c r="B441" s="143" t="s">
        <v>5512</v>
      </c>
      <c r="C441" s="143" t="s">
        <v>5513</v>
      </c>
      <c r="D441" s="143" t="s">
        <v>5479</v>
      </c>
      <c r="E441" s="143" t="s">
        <v>22380</v>
      </c>
      <c r="F441" s="143" t="s">
        <v>5514</v>
      </c>
      <c r="G441" s="143" t="s">
        <v>5515</v>
      </c>
      <c r="H441" s="143">
        <v>7.1265000000000001</v>
      </c>
      <c r="I441" s="143">
        <v>-73.184799999999996</v>
      </c>
      <c r="J441" s="143">
        <v>3897</v>
      </c>
      <c r="K441" s="143">
        <v>-5</v>
      </c>
      <c r="L441" s="143">
        <f>COUNTIFS(ArCompl!$C$2:$C$5652,ArCompl!$C1544,ArCompl!$D$2:$D$5652,ArCompl!$D1544)</f>
        <v>1</v>
      </c>
      <c r="M441" s="144">
        <f>IF(ISNA(MATCH($F441,'Liste noire'!C:C,0)),0,1)</f>
        <v>0</v>
      </c>
    </row>
    <row r="442" spans="1:13" x14ac:dyDescent="0.25">
      <c r="A442" s="139">
        <v>1618</v>
      </c>
      <c r="B442" s="140" t="s">
        <v>13324</v>
      </c>
      <c r="C442" s="140" t="s">
        <v>13325</v>
      </c>
      <c r="D442" s="140" t="s">
        <v>13326</v>
      </c>
      <c r="E442" s="140" t="s">
        <v>13326</v>
      </c>
      <c r="F442" s="140" t="s">
        <v>13327</v>
      </c>
      <c r="G442" s="140" t="s">
        <v>13328</v>
      </c>
      <c r="H442" s="140">
        <v>41.857799999999997</v>
      </c>
      <c r="I442" s="140">
        <v>-6.7071300000000003</v>
      </c>
      <c r="J442" s="140">
        <v>2241</v>
      </c>
      <c r="K442" s="140">
        <v>0</v>
      </c>
      <c r="L442" s="140">
        <f>COUNTIFS(ArCompl!$C$2:$C$5652,ArCompl!$C4854,ArCompl!$D$2:$D$5652,ArCompl!$D4854)</f>
        <v>1</v>
      </c>
      <c r="M442" s="141">
        <f>IF(ISNA(MATCH($F442,'Liste noire'!C:C,0)),0,1)</f>
        <v>0</v>
      </c>
    </row>
    <row r="443" spans="1:13" x14ac:dyDescent="0.25">
      <c r="A443" s="142">
        <v>8215</v>
      </c>
      <c r="B443" s="143" t="s">
        <v>16994</v>
      </c>
      <c r="C443" s="143" t="s">
        <v>16995</v>
      </c>
      <c r="D443" s="143" t="s">
        <v>16702</v>
      </c>
      <c r="E443" s="143" t="s">
        <v>22496</v>
      </c>
      <c r="F443" s="143" t="s">
        <v>16996</v>
      </c>
      <c r="G443" s="143" t="s">
        <v>16997</v>
      </c>
      <c r="H443" s="143">
        <v>30.971499999999999</v>
      </c>
      <c r="I443" s="143">
        <v>-84.6374</v>
      </c>
      <c r="J443" s="143">
        <v>141</v>
      </c>
      <c r="K443" s="143">
        <v>-5</v>
      </c>
      <c r="L443" s="143">
        <f>COUNTIFS(ArCompl!$C$2:$C$5652,ArCompl!$C1961,ArCompl!$D$2:$D$5652,ArCompl!$D1961)</f>
        <v>1</v>
      </c>
      <c r="M443" s="144">
        <f>IF(ISNA(MATCH($F443,'Liste noire'!C:C,0)),0,1)</f>
        <v>0</v>
      </c>
    </row>
    <row r="444" spans="1:13" x14ac:dyDescent="0.25">
      <c r="A444" s="139">
        <v>888</v>
      </c>
      <c r="B444" s="140" t="s">
        <v>4601</v>
      </c>
      <c r="C444" s="140" t="s">
        <v>4602</v>
      </c>
      <c r="D444" s="140" t="s">
        <v>4603</v>
      </c>
      <c r="E444" s="140" t="s">
        <v>22374</v>
      </c>
      <c r="F444" s="140" t="s">
        <v>4604</v>
      </c>
      <c r="G444" s="140" t="s">
        <v>4605</v>
      </c>
      <c r="H444" s="140">
        <v>4.3984800000000002</v>
      </c>
      <c r="I444" s="140">
        <v>18.518799999999999</v>
      </c>
      <c r="J444" s="140">
        <v>1208</v>
      </c>
      <c r="K444" s="140">
        <v>1</v>
      </c>
      <c r="L444" s="140">
        <f>COUNTIFS(ArCompl!$C$2:$C$5652,ArCompl!$C4881,ArCompl!$D$2:$D$5652,ArCompl!$D4881)</f>
        <v>1</v>
      </c>
      <c r="M444" s="141">
        <f>IF(ISNA(MATCH($F444,'Liste noire'!C:C,0)),0,1)</f>
        <v>0</v>
      </c>
    </row>
    <row r="445" spans="1:13" x14ac:dyDescent="0.25">
      <c r="A445" s="142">
        <v>2875</v>
      </c>
      <c r="B445" s="143" t="s">
        <v>1832</v>
      </c>
      <c r="C445" s="143" t="s">
        <v>1833</v>
      </c>
      <c r="D445" s="143" t="s">
        <v>1834</v>
      </c>
      <c r="E445" s="143" t="s">
        <v>22360</v>
      </c>
      <c r="F445" s="143" t="s">
        <v>1835</v>
      </c>
      <c r="G445" s="143" t="s">
        <v>1836</v>
      </c>
      <c r="H445" s="143">
        <v>13.0746</v>
      </c>
      <c r="I445" s="143">
        <v>-59.4925</v>
      </c>
      <c r="J445" s="143">
        <v>169</v>
      </c>
      <c r="K445" s="143">
        <v>-4</v>
      </c>
      <c r="L445" s="143">
        <f>COUNTIFS(ArCompl!$C$2:$C$5652,ArCompl!$C625,ArCompl!$D$2:$D$5652,ArCompl!$D625)</f>
        <v>1</v>
      </c>
      <c r="M445" s="144">
        <f>IF(ISNA(MATCH($F445,'Liste noire'!C:C,0)),0,1)</f>
        <v>0</v>
      </c>
    </row>
    <row r="446" spans="1:13" x14ac:dyDescent="0.25">
      <c r="A446" s="139">
        <v>4129</v>
      </c>
      <c r="B446" s="140" t="s">
        <v>17156</v>
      </c>
      <c r="C446" s="140" t="s">
        <v>17157</v>
      </c>
      <c r="D446" s="140" t="s">
        <v>16702</v>
      </c>
      <c r="E446" s="140" t="s">
        <v>22496</v>
      </c>
      <c r="F446" s="140" t="s">
        <v>17158</v>
      </c>
      <c r="G446" s="140" t="s">
        <v>17159</v>
      </c>
      <c r="H446" s="140">
        <v>42.2087</v>
      </c>
      <c r="I446" s="140">
        <v>-75.979799999999997</v>
      </c>
      <c r="J446" s="140">
        <v>1636</v>
      </c>
      <c r="K446" s="140">
        <v>-5</v>
      </c>
      <c r="L446" s="140">
        <f>COUNTIFS(ArCompl!$C$2:$C$5652,ArCompl!$C2002,ArCompl!$D$2:$D$5652,ArCompl!$D2002)</f>
        <v>1</v>
      </c>
      <c r="M446" s="141">
        <f>IF(ISNA(MATCH($F446,'Liste noire'!C:C,0)),0,1)</f>
        <v>0</v>
      </c>
    </row>
    <row r="447" spans="1:13" x14ac:dyDescent="0.25">
      <c r="A447" s="142">
        <v>636</v>
      </c>
      <c r="B447" s="143" t="s">
        <v>12371</v>
      </c>
      <c r="C447" s="143" t="s">
        <v>12372</v>
      </c>
      <c r="D447" s="143" t="s">
        <v>12352</v>
      </c>
      <c r="E447" s="143" t="s">
        <v>22455</v>
      </c>
      <c r="F447" s="143" t="s">
        <v>12373</v>
      </c>
      <c r="G447" s="143" t="s">
        <v>12374</v>
      </c>
      <c r="H447" s="143">
        <v>60.293399999999998</v>
      </c>
      <c r="I447" s="143">
        <v>5.21814</v>
      </c>
      <c r="J447" s="143">
        <v>170</v>
      </c>
      <c r="K447" s="143">
        <v>1</v>
      </c>
      <c r="L447" s="143">
        <f>COUNTIFS(ArCompl!$C$2:$C$5652,ArCompl!$C4502,ArCompl!$D$2:$D$5652,ArCompl!$D4502)</f>
        <v>1</v>
      </c>
      <c r="M447" s="144">
        <f>IF(ISNA(MATCH($F447,'Liste noire'!C:C,0)),0,1)</f>
        <v>0</v>
      </c>
    </row>
    <row r="448" spans="1:13" x14ac:dyDescent="0.25">
      <c r="A448" s="139">
        <v>3463</v>
      </c>
      <c r="B448" s="140" t="s">
        <v>17017</v>
      </c>
      <c r="C448" s="140" t="s">
        <v>17018</v>
      </c>
      <c r="D448" s="140" t="s">
        <v>16702</v>
      </c>
      <c r="E448" s="140" t="s">
        <v>22496</v>
      </c>
      <c r="F448" s="140" t="s">
        <v>17019</v>
      </c>
      <c r="G448" s="140" t="s">
        <v>17020</v>
      </c>
      <c r="H448" s="140">
        <v>44.807400000000001</v>
      </c>
      <c r="I448" s="140">
        <v>-68.828100000000006</v>
      </c>
      <c r="J448" s="140">
        <v>192</v>
      </c>
      <c r="K448" s="140">
        <v>-5</v>
      </c>
      <c r="L448" s="140">
        <f>COUNTIFS(ArCompl!$C$2:$C$5652,ArCompl!$C1967,ArCompl!$D$2:$D$5652,ArCompl!$D1967)</f>
        <v>6</v>
      </c>
      <c r="M448" s="141">
        <f>IF(ISNA(MATCH($F448,'Liste noire'!C:C,0)),0,1)</f>
        <v>0</v>
      </c>
    </row>
    <row r="449" spans="1:13" x14ac:dyDescent="0.25">
      <c r="A449" s="142">
        <v>4130</v>
      </c>
      <c r="B449" s="143" t="s">
        <v>9516</v>
      </c>
      <c r="C449" s="143" t="s">
        <v>9517</v>
      </c>
      <c r="D449" s="143" t="s">
        <v>9518</v>
      </c>
      <c r="E449" s="143" t="s">
        <v>22417</v>
      </c>
      <c r="F449" s="143" t="s">
        <v>9519</v>
      </c>
      <c r="G449" s="143" t="s">
        <v>9520</v>
      </c>
      <c r="H449" s="143">
        <v>33.262500000000003</v>
      </c>
      <c r="I449" s="143">
        <v>44.2346</v>
      </c>
      <c r="J449" s="143">
        <v>114</v>
      </c>
      <c r="K449" s="143">
        <v>3</v>
      </c>
      <c r="L449" s="143">
        <f>COUNTIFS(ArCompl!$C$2:$C$5652,ArCompl!$C3815,ArCompl!$D$2:$D$5652,ArCompl!$D3815)</f>
        <v>1</v>
      </c>
      <c r="M449" s="144">
        <f>IF(ISNA(MATCH($F449,'Liste noire'!C:C,0)),0,1)</f>
        <v>0</v>
      </c>
    </row>
    <row r="450" spans="1:13" x14ac:dyDescent="0.25">
      <c r="A450" s="139">
        <v>2527</v>
      </c>
      <c r="B450" s="140" t="s">
        <v>2092</v>
      </c>
      <c r="C450" s="140" t="s">
        <v>2093</v>
      </c>
      <c r="D450" s="140" t="s">
        <v>2057</v>
      </c>
      <c r="E450" s="140" t="s">
        <v>22368</v>
      </c>
      <c r="F450" s="140" t="s">
        <v>2094</v>
      </c>
      <c r="G450" s="140" t="s">
        <v>2095</v>
      </c>
      <c r="H450" s="140">
        <v>-31.390499999999999</v>
      </c>
      <c r="I450" s="140">
        <v>-54.112200000000001</v>
      </c>
      <c r="J450" s="140">
        <v>600</v>
      </c>
      <c r="K450" s="140">
        <v>-3</v>
      </c>
      <c r="L450" s="140">
        <f>COUNTIFS(ArCompl!$C$2:$C$5652,ArCompl!$C714,ArCompl!$D$2:$D$5652,ArCompl!$D714)</f>
        <v>1</v>
      </c>
      <c r="M450" s="141">
        <f>IF(ISNA(MATCH($F450,'Liste noire'!C:C,0)),0,1)</f>
        <v>0</v>
      </c>
    </row>
    <row r="451" spans="1:13" x14ac:dyDescent="0.25">
      <c r="A451" s="142">
        <v>337</v>
      </c>
      <c r="B451" s="143" t="s">
        <v>22639</v>
      </c>
      <c r="C451" s="143" t="s">
        <v>7604</v>
      </c>
      <c r="D451" s="143" t="s">
        <v>7581</v>
      </c>
      <c r="E451" s="143" t="s">
        <v>22405</v>
      </c>
      <c r="F451" s="143" t="s">
        <v>22633</v>
      </c>
      <c r="G451" s="143" t="s">
        <v>7605</v>
      </c>
      <c r="H451" s="143">
        <v>52.38</v>
      </c>
      <c r="I451" s="143">
        <v>13.522500000000001</v>
      </c>
      <c r="J451" s="143">
        <v>157</v>
      </c>
      <c r="K451" s="143">
        <v>1</v>
      </c>
      <c r="L451" s="143">
        <f>COUNTIFS(ArCompl!$C$2:$C$5652,ArCompl!$C107,ArCompl!$D$2:$D$5652,ArCompl!$D107)</f>
        <v>1</v>
      </c>
      <c r="M451" s="144">
        <f>IF(ISNA(MATCH($F451,'Liste noire'!C:C,0)),0,1)</f>
        <v>1</v>
      </c>
    </row>
    <row r="452" spans="1:13" x14ac:dyDescent="0.25">
      <c r="A452" s="139">
        <v>4025</v>
      </c>
      <c r="B452" s="140" t="s">
        <v>17025</v>
      </c>
      <c r="C452" s="140" t="s">
        <v>17026</v>
      </c>
      <c r="D452" s="140" t="s">
        <v>16702</v>
      </c>
      <c r="E452" s="140" t="s">
        <v>22496</v>
      </c>
      <c r="F452" s="140" t="s">
        <v>17027</v>
      </c>
      <c r="G452" s="140" t="s">
        <v>17028</v>
      </c>
      <c r="H452" s="140">
        <v>44.45</v>
      </c>
      <c r="I452" s="140">
        <v>-68.361500000000007</v>
      </c>
      <c r="J452" s="140">
        <v>83</v>
      </c>
      <c r="K452" s="140">
        <v>-5</v>
      </c>
      <c r="L452" s="140">
        <f>COUNTIFS(ArCompl!$C$2:$C$5652,ArCompl!$C1969,ArCompl!$D$2:$D$5652,ArCompl!$D1969)</f>
        <v>1</v>
      </c>
      <c r="M452" s="141">
        <f>IF(ISNA(MATCH($F452,'Liste noire'!C:C,0)),0,1)</f>
        <v>0</v>
      </c>
    </row>
    <row r="453" spans="1:13" x14ac:dyDescent="0.25">
      <c r="A453" s="142">
        <v>467</v>
      </c>
      <c r="B453" s="143" t="s">
        <v>16339</v>
      </c>
      <c r="C453" s="143" t="s">
        <v>16336</v>
      </c>
      <c r="D453" s="143" t="s">
        <v>16321</v>
      </c>
      <c r="E453" s="143" t="s">
        <v>22495</v>
      </c>
      <c r="F453" s="143" t="s">
        <v>16340</v>
      </c>
      <c r="G453" s="143" t="s">
        <v>16341</v>
      </c>
      <c r="H453" s="143">
        <v>54.618099999999998</v>
      </c>
      <c r="I453" s="143">
        <v>-5.8724999999999996</v>
      </c>
      <c r="J453" s="143">
        <v>15</v>
      </c>
      <c r="K453" s="143">
        <v>0</v>
      </c>
      <c r="L453" s="143">
        <f>COUNTIFS(ArCompl!$C$2:$C$5652,ArCompl!$C4914,ArCompl!$D$2:$D$5652,ArCompl!$D4914)</f>
        <v>1</v>
      </c>
      <c r="M453" s="144">
        <f>IF(ISNA(MATCH($F453,'Liste noire'!C:C,0)),0,1)</f>
        <v>0</v>
      </c>
    </row>
    <row r="454" spans="1:13" x14ac:dyDescent="0.25">
      <c r="A454" s="139">
        <v>2037</v>
      </c>
      <c r="B454" s="140" t="s">
        <v>12176</v>
      </c>
      <c r="C454" s="140" t="s">
        <v>12177</v>
      </c>
      <c r="D454" s="140" t="s">
        <v>12018</v>
      </c>
      <c r="E454" s="140" t="s">
        <v>22451</v>
      </c>
      <c r="F454" s="140" t="s">
        <v>12178</v>
      </c>
      <c r="G454" s="140" t="s">
        <v>12179</v>
      </c>
      <c r="H454" s="140">
        <v>-41.518300000000004</v>
      </c>
      <c r="I454" s="140">
        <v>173.87</v>
      </c>
      <c r="J454" s="140">
        <v>109</v>
      </c>
      <c r="K454" s="140">
        <v>12</v>
      </c>
      <c r="L454" s="140">
        <f>COUNTIFS(ArCompl!$C$2:$C$5652,ArCompl!$C4602,ArCompl!$D$2:$D$5652,ArCompl!$D4602)</f>
        <v>1</v>
      </c>
      <c r="M454" s="141">
        <f>IF(ISNA(MATCH($F454,'Liste noire'!C:C,0)),0,1)</f>
        <v>0</v>
      </c>
    </row>
    <row r="455" spans="1:13" x14ac:dyDescent="0.25">
      <c r="A455" s="142">
        <v>6774</v>
      </c>
      <c r="B455" s="143" t="s">
        <v>8376</v>
      </c>
      <c r="C455" s="143" t="s">
        <v>8377</v>
      </c>
      <c r="D455" s="143" t="s">
        <v>8373</v>
      </c>
      <c r="E455" s="143" t="s">
        <v>8373</v>
      </c>
      <c r="F455" s="143" t="s">
        <v>8378</v>
      </c>
      <c r="G455" s="143" t="s">
        <v>8379</v>
      </c>
      <c r="H455" s="143">
        <v>15.7631</v>
      </c>
      <c r="I455" s="143">
        <v>-84.543599999999998</v>
      </c>
      <c r="J455" s="143">
        <v>19</v>
      </c>
      <c r="K455" s="143">
        <v>-6</v>
      </c>
      <c r="L455" s="143">
        <f>COUNTIFS(ArCompl!$C$2:$C$5652,ArCompl!$C3546,ArCompl!$D$2:$D$5652,ArCompl!$D3546)</f>
        <v>1</v>
      </c>
      <c r="M455" s="144">
        <f>IF(ISNA(MATCH($F455,'Liste noire'!C:C,0)),0,1)</f>
        <v>0</v>
      </c>
    </row>
    <row r="456" spans="1:13" x14ac:dyDescent="0.25">
      <c r="A456" s="139">
        <v>2062</v>
      </c>
      <c r="B456" s="140" t="s">
        <v>14200</v>
      </c>
      <c r="C456" s="140" t="s">
        <v>14201</v>
      </c>
      <c r="D456" s="140" t="s">
        <v>14185</v>
      </c>
      <c r="E456" s="140" t="s">
        <v>22468</v>
      </c>
      <c r="F456" s="140" t="s">
        <v>14202</v>
      </c>
      <c r="G456" s="140" t="s">
        <v>14203</v>
      </c>
      <c r="H456" s="140">
        <v>19.984400000000001</v>
      </c>
      <c r="I456" s="140">
        <v>42.620899999999999</v>
      </c>
      <c r="J456" s="140">
        <v>3887</v>
      </c>
      <c r="K456" s="140">
        <v>3</v>
      </c>
      <c r="L456" s="140">
        <f>COUNTIFS(ArCompl!$C$2:$C$5652,ArCompl!$C222,ArCompl!$D$2:$D$5652,ArCompl!$D222)</f>
        <v>1</v>
      </c>
      <c r="M456" s="141">
        <f>IF(ISNA(MATCH($F456,'Liste noire'!C:C,0)),0,1)</f>
        <v>0</v>
      </c>
    </row>
    <row r="457" spans="1:13" x14ac:dyDescent="0.25">
      <c r="A457" s="142">
        <v>2501</v>
      </c>
      <c r="B457" s="143" t="s">
        <v>368</v>
      </c>
      <c r="C457" s="143" t="s">
        <v>369</v>
      </c>
      <c r="D457" s="143" t="s">
        <v>365</v>
      </c>
      <c r="E457" s="143" t="s">
        <v>22354</v>
      </c>
      <c r="F457" s="143" t="s">
        <v>370</v>
      </c>
      <c r="G457" s="143" t="s">
        <v>371</v>
      </c>
      <c r="H457" s="143">
        <v>-38.725000000000001</v>
      </c>
      <c r="I457" s="143">
        <v>-62.1693</v>
      </c>
      <c r="J457" s="143">
        <v>246</v>
      </c>
      <c r="K457" s="143">
        <v>-3</v>
      </c>
      <c r="L457" s="143">
        <f>COUNTIFS(ArCompl!$C$2:$C$5652,ArCompl!$C249,ArCompl!$D$2:$D$5652,ArCompl!$D249)</f>
        <v>1</v>
      </c>
      <c r="M457" s="144">
        <f>IF(ISNA(MATCH($F457,'Liste noire'!C:C,0)),0,1)</f>
        <v>0</v>
      </c>
    </row>
    <row r="458" spans="1:13" x14ac:dyDescent="0.25">
      <c r="A458" s="139">
        <v>2999</v>
      </c>
      <c r="B458" s="140" t="s">
        <v>8583</v>
      </c>
      <c r="C458" s="140" t="s">
        <v>8584</v>
      </c>
      <c r="D458" s="140" t="s">
        <v>8516</v>
      </c>
      <c r="E458" s="140" t="s">
        <v>22415</v>
      </c>
      <c r="F458" s="140" t="s">
        <v>8585</v>
      </c>
      <c r="G458" s="140" t="s">
        <v>8586</v>
      </c>
      <c r="H458" s="140">
        <v>23.287800000000001</v>
      </c>
      <c r="I458" s="140">
        <v>69.670199999999994</v>
      </c>
      <c r="J458" s="140">
        <v>268</v>
      </c>
      <c r="K458" s="140">
        <v>5.5</v>
      </c>
      <c r="L458" s="140">
        <f>COUNTIFS(ArCompl!$C$2:$C$5652,ArCompl!$C3625,ArCompl!$D$2:$D$5652,ArCompl!$D3625)</f>
        <v>1</v>
      </c>
      <c r="M458" s="141">
        <f>IF(ISNA(MATCH($F458,'Liste noire'!C:C,0)),0,1)</f>
        <v>0</v>
      </c>
    </row>
    <row r="459" spans="1:13" x14ac:dyDescent="0.25">
      <c r="A459" s="142">
        <v>2980</v>
      </c>
      <c r="B459" s="143" t="s">
        <v>21813</v>
      </c>
      <c r="C459" s="143" t="s">
        <v>21814</v>
      </c>
      <c r="D459" s="143" t="s">
        <v>21810</v>
      </c>
      <c r="E459" s="143" t="s">
        <v>22497</v>
      </c>
      <c r="F459" s="143" t="s">
        <v>21815</v>
      </c>
      <c r="G459" s="143" t="s">
        <v>21816</v>
      </c>
      <c r="H459" s="143">
        <v>39.774999999999999</v>
      </c>
      <c r="I459" s="143">
        <v>64.4833</v>
      </c>
      <c r="J459" s="143">
        <v>751</v>
      </c>
      <c r="K459" s="143">
        <v>5</v>
      </c>
      <c r="L459" s="143">
        <f>COUNTIFS(ArCompl!$C$2:$C$5652,ArCompl!$C4615,ArCompl!$D$2:$D$5652,ArCompl!$D4615)</f>
        <v>1</v>
      </c>
      <c r="M459" s="144">
        <f>IF(ISNA(MATCH($F459,'Liste noire'!C:C,0)),0,1)</f>
        <v>0</v>
      </c>
    </row>
    <row r="460" spans="1:13" x14ac:dyDescent="0.25">
      <c r="A460" s="139">
        <v>3811</v>
      </c>
      <c r="B460" s="140" t="s">
        <v>17160</v>
      </c>
      <c r="C460" s="140" t="s">
        <v>16355</v>
      </c>
      <c r="D460" s="140" t="s">
        <v>16702</v>
      </c>
      <c r="E460" s="140" t="s">
        <v>22496</v>
      </c>
      <c r="F460" s="140" t="s">
        <v>17161</v>
      </c>
      <c r="G460" s="140" t="s">
        <v>17162</v>
      </c>
      <c r="H460" s="140">
        <v>33.562899999999999</v>
      </c>
      <c r="I460" s="140">
        <v>-86.753500000000003</v>
      </c>
      <c r="J460" s="140">
        <v>650</v>
      </c>
      <c r="K460" s="140">
        <v>-6</v>
      </c>
      <c r="L460" s="140">
        <f>COUNTIFS(ArCompl!$C$2:$C$5652,ArCompl!$C2003,ArCompl!$D$2:$D$5652,ArCompl!$D2003)</f>
        <v>1</v>
      </c>
      <c r="M460" s="141">
        <f>IF(ISNA(MATCH($F460,'Liste noire'!C:C,0)),0,1)</f>
        <v>0</v>
      </c>
    </row>
    <row r="461" spans="1:13" x14ac:dyDescent="0.25">
      <c r="A461" s="142">
        <v>3982</v>
      </c>
      <c r="B461" s="143" t="s">
        <v>22252</v>
      </c>
      <c r="C461" s="143" t="s">
        <v>22253</v>
      </c>
      <c r="D461" s="143" t="s">
        <v>22241</v>
      </c>
      <c r="E461" s="143" t="s">
        <v>22502</v>
      </c>
      <c r="F461" s="143" t="s">
        <v>22254</v>
      </c>
      <c r="G461" s="143" t="s">
        <v>22255</v>
      </c>
      <c r="H461" s="143">
        <v>14.782</v>
      </c>
      <c r="I461" s="143">
        <v>45.720100000000002</v>
      </c>
      <c r="J461" s="143">
        <v>3800</v>
      </c>
      <c r="K461" s="143">
        <v>3</v>
      </c>
      <c r="L461" s="143">
        <f>COUNTIFS(ArCompl!$C$2:$C$5652,ArCompl!$C5629,ArCompl!$D$2:$D$5652,ArCompl!$D5629)</f>
        <v>1</v>
      </c>
      <c r="M461" s="144">
        <f>IF(ISNA(MATCH($F461,'Liste noire'!C:C,0)),0,1)</f>
        <v>0</v>
      </c>
    </row>
    <row r="462" spans="1:13" x14ac:dyDescent="0.25">
      <c r="A462" s="139">
        <v>3002</v>
      </c>
      <c r="B462" s="140" t="s">
        <v>8575</v>
      </c>
      <c r="C462" s="140" t="s">
        <v>8576</v>
      </c>
      <c r="D462" s="140" t="s">
        <v>8516</v>
      </c>
      <c r="E462" s="140" t="s">
        <v>22415</v>
      </c>
      <c r="F462" s="140" t="s">
        <v>8577</v>
      </c>
      <c r="G462" s="140" t="s">
        <v>8578</v>
      </c>
      <c r="H462" s="140">
        <v>23.287500000000001</v>
      </c>
      <c r="I462" s="140">
        <v>77.337400000000002</v>
      </c>
      <c r="J462" s="140">
        <v>1711</v>
      </c>
      <c r="K462" s="140">
        <v>5.5</v>
      </c>
      <c r="L462" s="140">
        <f>COUNTIFS(ArCompl!$C$2:$C$5652,ArCompl!$C3623,ArCompl!$D$2:$D$5652,ArCompl!$D3623)</f>
        <v>3</v>
      </c>
      <c r="M462" s="141">
        <f>IF(ISNA(MATCH($F462,'Liste noire'!C:C,0)),0,1)</f>
        <v>0</v>
      </c>
    </row>
    <row r="463" spans="1:13" x14ac:dyDescent="0.25">
      <c r="A463" s="142">
        <v>4171</v>
      </c>
      <c r="B463" s="143" t="s">
        <v>11803</v>
      </c>
      <c r="C463" s="143" t="s">
        <v>11804</v>
      </c>
      <c r="D463" s="143" t="s">
        <v>11788</v>
      </c>
      <c r="E463" s="143" t="s">
        <v>22447</v>
      </c>
      <c r="F463" s="143" t="s">
        <v>11805</v>
      </c>
      <c r="G463" s="143" t="s">
        <v>11806</v>
      </c>
      <c r="H463" s="143">
        <v>27.147400000000001</v>
      </c>
      <c r="I463" s="143">
        <v>87.050799999999995</v>
      </c>
      <c r="J463" s="143">
        <v>4000</v>
      </c>
      <c r="K463" s="143">
        <v>5.75</v>
      </c>
      <c r="L463" s="143">
        <f>COUNTIFS(ArCompl!$C$2:$C$5652,ArCompl!$C4437,ArCompl!$D$2:$D$5652,ArCompl!$D4437)</f>
        <v>1</v>
      </c>
      <c r="M463" s="144">
        <f>IF(ISNA(MATCH($F463,'Liste noire'!C:C,0)),0,1)</f>
        <v>0</v>
      </c>
    </row>
    <row r="464" spans="1:13" x14ac:dyDescent="0.25">
      <c r="A464" s="139">
        <v>6241</v>
      </c>
      <c r="B464" s="140" t="s">
        <v>757</v>
      </c>
      <c r="C464" s="140" t="s">
        <v>758</v>
      </c>
      <c r="D464" s="140" t="s">
        <v>639</v>
      </c>
      <c r="E464" s="140" t="s">
        <v>22356</v>
      </c>
      <c r="F464" s="140" t="s">
        <v>759</v>
      </c>
      <c r="G464" s="140" t="s">
        <v>760</v>
      </c>
      <c r="H464" s="140">
        <v>-32.001399999999997</v>
      </c>
      <c r="I464" s="140">
        <v>141.47200000000001</v>
      </c>
      <c r="J464" s="140">
        <v>958</v>
      </c>
      <c r="K464" s="140">
        <v>9.5</v>
      </c>
      <c r="L464" s="140">
        <f>COUNTIFS(ArCompl!$C$2:$C$5652,ArCompl!$C348,ArCompl!$D$2:$D$5652,ArCompl!$D348)</f>
        <v>2</v>
      </c>
      <c r="M464" s="141">
        <f>IF(ISNA(MATCH($F464,'Liste noire'!C:C,0)),0,1)</f>
        <v>0</v>
      </c>
    </row>
    <row r="465" spans="1:13" x14ac:dyDescent="0.25">
      <c r="A465" s="142">
        <v>6179</v>
      </c>
      <c r="B465" s="143" t="s">
        <v>11799</v>
      </c>
      <c r="C465" s="143" t="s">
        <v>11800</v>
      </c>
      <c r="D465" s="143" t="s">
        <v>11788</v>
      </c>
      <c r="E465" s="143" t="s">
        <v>22447</v>
      </c>
      <c r="F465" s="143" t="s">
        <v>11801</v>
      </c>
      <c r="G465" s="143" t="s">
        <v>11802</v>
      </c>
      <c r="H465" s="143">
        <v>27.678100000000001</v>
      </c>
      <c r="I465" s="143">
        <v>84.429400000000001</v>
      </c>
      <c r="J465" s="143">
        <v>600</v>
      </c>
      <c r="K465" s="143">
        <v>5.75</v>
      </c>
      <c r="L465" s="143">
        <f>COUNTIFS(ArCompl!$C$2:$C$5652,ArCompl!$C4436,ArCompl!$D$2:$D$5652,ArCompl!$D4436)</f>
        <v>1</v>
      </c>
      <c r="M465" s="144">
        <f>IF(ISNA(MATCH($F465,'Liste noire'!C:C,0)),0,1)</f>
        <v>0</v>
      </c>
    </row>
    <row r="466" spans="1:13" x14ac:dyDescent="0.25">
      <c r="A466" s="139">
        <v>6249</v>
      </c>
      <c r="B466" s="140" t="s">
        <v>705</v>
      </c>
      <c r="C466" s="140" t="s">
        <v>706</v>
      </c>
      <c r="D466" s="140" t="s">
        <v>639</v>
      </c>
      <c r="E466" s="140" t="s">
        <v>22356</v>
      </c>
      <c r="F466" s="140" t="s">
        <v>707</v>
      </c>
      <c r="G466" s="140" t="s">
        <v>708</v>
      </c>
      <c r="H466" s="140">
        <v>-33.409399999999998</v>
      </c>
      <c r="I466" s="140">
        <v>149.65199999999999</v>
      </c>
      <c r="J466" s="140">
        <v>2435</v>
      </c>
      <c r="K466" s="140">
        <v>10</v>
      </c>
      <c r="L466" s="140">
        <f>COUNTIFS(ArCompl!$C$2:$C$5652,ArCompl!$C335,ArCompl!$D$2:$D$5652,ArCompl!$D335)</f>
        <v>1</v>
      </c>
      <c r="M466" s="141">
        <f>IF(ISNA(MATCH($F466,'Liste noire'!C:C,0)),0,1)</f>
        <v>0</v>
      </c>
    </row>
    <row r="467" spans="1:13" x14ac:dyDescent="0.25">
      <c r="A467" s="142">
        <v>3003</v>
      </c>
      <c r="B467" s="143" t="s">
        <v>8571</v>
      </c>
      <c r="C467" s="143" t="s">
        <v>8572</v>
      </c>
      <c r="D467" s="143" t="s">
        <v>8516</v>
      </c>
      <c r="E467" s="143" t="s">
        <v>22415</v>
      </c>
      <c r="F467" s="143" t="s">
        <v>8573</v>
      </c>
      <c r="G467" s="143" t="s">
        <v>8574</v>
      </c>
      <c r="H467" s="143">
        <v>21.752199999999998</v>
      </c>
      <c r="I467" s="143">
        <v>72.185199999999995</v>
      </c>
      <c r="J467" s="143">
        <v>44</v>
      </c>
      <c r="K467" s="143">
        <v>5.5</v>
      </c>
      <c r="L467" s="143">
        <f>COUNTIFS(ArCompl!$C$2:$C$5652,ArCompl!$C3622,ArCompl!$D$2:$D$5652,ArCompl!$D3622)</f>
        <v>1</v>
      </c>
      <c r="M467" s="144">
        <f>IF(ISNA(MATCH($F467,'Liste noire'!C:C,0)),0,1)</f>
        <v>0</v>
      </c>
    </row>
    <row r="468" spans="1:13" x14ac:dyDescent="0.25">
      <c r="A468" s="139">
        <v>5939</v>
      </c>
      <c r="B468" s="140" t="s">
        <v>12595</v>
      </c>
      <c r="C468" s="140" t="s">
        <v>12596</v>
      </c>
      <c r="D468" s="140" t="s">
        <v>12597</v>
      </c>
      <c r="E468" s="140" t="s">
        <v>12597</v>
      </c>
      <c r="F468" s="140" t="s">
        <v>12598</v>
      </c>
      <c r="G468" s="140" t="s">
        <v>12599</v>
      </c>
      <c r="H468" s="140">
        <v>29.348099999999999</v>
      </c>
      <c r="I468" s="140">
        <v>71.718000000000004</v>
      </c>
      <c r="J468" s="140">
        <v>392</v>
      </c>
      <c r="K468" s="140">
        <v>5</v>
      </c>
      <c r="L468" s="140">
        <f>COUNTIFS(ArCompl!$C$2:$C$5652,ArCompl!$C4626,ArCompl!$D$2:$D$5652,ArCompl!$D4626)</f>
        <v>1</v>
      </c>
      <c r="M468" s="141">
        <f>IF(ISNA(MATCH($F468,'Liste noire'!C:C,0)),0,1)</f>
        <v>0</v>
      </c>
    </row>
    <row r="469" spans="1:13" x14ac:dyDescent="0.25">
      <c r="A469" s="142">
        <v>469</v>
      </c>
      <c r="B469" s="143" t="s">
        <v>16354</v>
      </c>
      <c r="C469" s="143" t="s">
        <v>16355</v>
      </c>
      <c r="D469" s="143" t="s">
        <v>16321</v>
      </c>
      <c r="E469" s="143" t="s">
        <v>22495</v>
      </c>
      <c r="F469" s="143" t="s">
        <v>16356</v>
      </c>
      <c r="G469" s="143" t="s">
        <v>16357</v>
      </c>
      <c r="H469" s="143">
        <v>52.453899999999997</v>
      </c>
      <c r="I469" s="143">
        <v>-1.74803</v>
      </c>
      <c r="J469" s="143">
        <v>327</v>
      </c>
      <c r="K469" s="143">
        <v>0</v>
      </c>
      <c r="L469" s="143">
        <f>COUNTIFS(ArCompl!$C$2:$C$5652,ArCompl!$C4918,ArCompl!$D$2:$D$5652,ArCompl!$D4918)</f>
        <v>1</v>
      </c>
      <c r="M469" s="144">
        <f>IF(ISNA(MATCH($F469,'Liste noire'!C:C,0)),0,1)</f>
        <v>0</v>
      </c>
    </row>
    <row r="470" spans="1:13" x14ac:dyDescent="0.25">
      <c r="A470" s="139">
        <v>6351</v>
      </c>
      <c r="B470" s="140" t="s">
        <v>4794</v>
      </c>
      <c r="C470" s="140" t="s">
        <v>4795</v>
      </c>
      <c r="D470" s="140" t="s">
        <v>4759</v>
      </c>
      <c r="E470" s="140" t="s">
        <v>22377</v>
      </c>
      <c r="F470" s="140" t="s">
        <v>4796</v>
      </c>
      <c r="G470" s="140" t="s">
        <v>4797</v>
      </c>
      <c r="H470" s="140">
        <v>21.539400000000001</v>
      </c>
      <c r="I470" s="140">
        <v>109.294</v>
      </c>
      <c r="J470" s="140">
        <v>0</v>
      </c>
      <c r="K470" s="140">
        <v>8</v>
      </c>
      <c r="L470" s="140">
        <f>COUNTIFS(ArCompl!$C$2:$C$5652,ArCompl!$C1362,ArCompl!$D$2:$D$5652,ArCompl!$D1362)</f>
        <v>1</v>
      </c>
      <c r="M470" s="141">
        <f>IF(ISNA(MATCH($F470,'Liste noire'!C:C,0)),0,1)</f>
        <v>0</v>
      </c>
    </row>
    <row r="471" spans="1:13" x14ac:dyDescent="0.25">
      <c r="A471" s="142">
        <v>1321</v>
      </c>
      <c r="B471" s="143" t="s">
        <v>6939</v>
      </c>
      <c r="C471" s="143" t="s">
        <v>6940</v>
      </c>
      <c r="D471" s="143" t="s">
        <v>6885</v>
      </c>
      <c r="E471" s="143" t="s">
        <v>6885</v>
      </c>
      <c r="F471" s="143" t="s">
        <v>6941</v>
      </c>
      <c r="G471" s="143" t="s">
        <v>6942</v>
      </c>
      <c r="H471" s="143">
        <v>42.552700000000002</v>
      </c>
      <c r="I471" s="143">
        <v>9.4837299999999995</v>
      </c>
      <c r="J471" s="143">
        <v>26</v>
      </c>
      <c r="K471" s="143">
        <v>1</v>
      </c>
      <c r="L471" s="143">
        <f>COUNTIFS(ArCompl!$C$2:$C$5652,ArCompl!$C3305,ArCompl!$D$2:$D$5652,ArCompl!$D3305)</f>
        <v>1</v>
      </c>
      <c r="M471" s="144">
        <f>IF(ISNA(MATCH($F471,'Liste noire'!C:C,0)),0,1)</f>
        <v>0</v>
      </c>
    </row>
    <row r="472" spans="1:13" x14ac:dyDescent="0.25">
      <c r="A472" s="139">
        <v>8195</v>
      </c>
      <c r="B472" s="140" t="s">
        <v>17171</v>
      </c>
      <c r="C472" s="140" t="s">
        <v>17172</v>
      </c>
      <c r="D472" s="140" t="s">
        <v>16702</v>
      </c>
      <c r="E472" s="140" t="s">
        <v>22496</v>
      </c>
      <c r="F472" s="140" t="s">
        <v>17173</v>
      </c>
      <c r="G472" s="140" t="s">
        <v>17174</v>
      </c>
      <c r="H472" s="140">
        <v>41.168100000000003</v>
      </c>
      <c r="I472" s="140">
        <v>-71.577799999999996</v>
      </c>
      <c r="J472" s="140">
        <v>108</v>
      </c>
      <c r="K472" s="140">
        <v>-5</v>
      </c>
      <c r="L472" s="140">
        <f>COUNTIFS(ArCompl!$C$2:$C$5652,ArCompl!$C2006,ArCompl!$D$2:$D$5652,ArCompl!$D2006)</f>
        <v>1</v>
      </c>
      <c r="M472" s="141">
        <f>IF(ISNA(MATCH($F472,'Liste noire'!C:C,0)),0,1)</f>
        <v>0</v>
      </c>
    </row>
    <row r="473" spans="1:13" x14ac:dyDescent="0.25">
      <c r="A473" s="142">
        <v>3595</v>
      </c>
      <c r="B473" s="143" t="s">
        <v>18019</v>
      </c>
      <c r="C473" s="143" t="s">
        <v>18020</v>
      </c>
      <c r="D473" s="143" t="s">
        <v>16702</v>
      </c>
      <c r="E473" s="143" t="s">
        <v>22496</v>
      </c>
      <c r="F473" s="143" t="s">
        <v>18021</v>
      </c>
      <c r="G473" s="143" t="s">
        <v>18022</v>
      </c>
      <c r="H473" s="143">
        <v>31.849499999999999</v>
      </c>
      <c r="I473" s="143">
        <v>-106.38</v>
      </c>
      <c r="J473" s="143">
        <v>3946</v>
      </c>
      <c r="K473" s="143">
        <v>-7</v>
      </c>
      <c r="L473" s="143">
        <f>COUNTIFS(ArCompl!$C$2:$C$5652,ArCompl!$C2229,ArCompl!$D$2:$D$5652,ArCompl!$D2229)</f>
        <v>1</v>
      </c>
      <c r="M473" s="144">
        <f>IF(ISNA(MATCH($F473,'Liste noire'!C:C,0)),0,1)</f>
        <v>0</v>
      </c>
    </row>
    <row r="474" spans="1:13" x14ac:dyDescent="0.25">
      <c r="A474" s="139">
        <v>3475</v>
      </c>
      <c r="B474" s="140" t="s">
        <v>17837</v>
      </c>
      <c r="C474" s="140" t="s">
        <v>17838</v>
      </c>
      <c r="D474" s="140" t="s">
        <v>16702</v>
      </c>
      <c r="E474" s="140" t="s">
        <v>22496</v>
      </c>
      <c r="F474" s="140" t="s">
        <v>17839</v>
      </c>
      <c r="G474" s="140" t="s">
        <v>17840</v>
      </c>
      <c r="H474" s="140">
        <v>63.994500000000002</v>
      </c>
      <c r="I474" s="140">
        <v>-145.72200000000001</v>
      </c>
      <c r="J474" s="140">
        <v>1291</v>
      </c>
      <c r="K474" s="140">
        <v>-9</v>
      </c>
      <c r="L474" s="140">
        <f>COUNTIFS(ArCompl!$C$2:$C$5652,ArCompl!$C2181,ArCompl!$D$2:$D$5652,ArCompl!$D2181)</f>
        <v>1</v>
      </c>
      <c r="M474" s="141">
        <f>IF(ISNA(MATCH($F474,'Liste noire'!C:C,0)),0,1)</f>
        <v>0</v>
      </c>
    </row>
    <row r="475" spans="1:13" x14ac:dyDescent="0.25">
      <c r="A475" s="142">
        <v>11818</v>
      </c>
      <c r="B475" s="143" t="s">
        <v>17163</v>
      </c>
      <c r="C475" s="143" t="s">
        <v>17164</v>
      </c>
      <c r="D475" s="143" t="s">
        <v>16702</v>
      </c>
      <c r="E475" s="143" t="s">
        <v>22496</v>
      </c>
      <c r="F475" s="143" t="s">
        <v>17165</v>
      </c>
      <c r="G475" s="143" t="s">
        <v>17166</v>
      </c>
      <c r="H475" s="143">
        <v>37.373100000000001</v>
      </c>
      <c r="I475" s="143">
        <v>-118.364</v>
      </c>
      <c r="J475" s="143">
        <v>4124</v>
      </c>
      <c r="K475" s="143" t="s">
        <v>340</v>
      </c>
      <c r="L475" s="143">
        <f>COUNTIFS(ArCompl!$C$2:$C$5652,ArCompl!$C2004,ArCompl!$D$2:$D$5652,ArCompl!$D2004)</f>
        <v>1</v>
      </c>
      <c r="M475" s="144">
        <f>IF(ISNA(MATCH($F475,'Liste noire'!C:C,0)),0,1)</f>
        <v>0</v>
      </c>
    </row>
    <row r="476" spans="1:13" x14ac:dyDescent="0.25">
      <c r="A476" s="139">
        <v>3241</v>
      </c>
      <c r="B476" s="140" t="s">
        <v>8967</v>
      </c>
      <c r="C476" s="140" t="s">
        <v>8968</v>
      </c>
      <c r="D476" s="140" t="s">
        <v>8920</v>
      </c>
      <c r="E476" s="140" t="s">
        <v>22416</v>
      </c>
      <c r="F476" s="140" t="s">
        <v>8969</v>
      </c>
      <c r="G476" s="140" t="s">
        <v>8970</v>
      </c>
      <c r="H476" s="140">
        <v>-1.1900200000000001</v>
      </c>
      <c r="I476" s="140">
        <v>136.108</v>
      </c>
      <c r="J476" s="140">
        <v>46</v>
      </c>
      <c r="K476" s="140">
        <v>9</v>
      </c>
      <c r="L476" s="140">
        <f>COUNTIFS(ArCompl!$C$2:$C$5652,ArCompl!$C3721,ArCompl!$D$2:$D$5652,ArCompl!$D3721)</f>
        <v>1</v>
      </c>
      <c r="M476" s="141">
        <f>IF(ISNA(MATCH($F476,'Liste noire'!C:C,0)),0,1)</f>
        <v>0</v>
      </c>
    </row>
    <row r="477" spans="1:13" x14ac:dyDescent="0.25">
      <c r="A477" s="142">
        <v>4021</v>
      </c>
      <c r="B477" s="143" t="s">
        <v>17148</v>
      </c>
      <c r="C477" s="143" t="s">
        <v>17149</v>
      </c>
      <c r="D477" s="143" t="s">
        <v>16702</v>
      </c>
      <c r="E477" s="143" t="s">
        <v>22496</v>
      </c>
      <c r="F477" s="143" t="s">
        <v>17150</v>
      </c>
      <c r="G477" s="143" t="s">
        <v>17151</v>
      </c>
      <c r="H477" s="143">
        <v>45.807699999999997</v>
      </c>
      <c r="I477" s="143">
        <v>-108.54300000000001</v>
      </c>
      <c r="J477" s="143">
        <v>3652</v>
      </c>
      <c r="K477" s="143">
        <v>-7</v>
      </c>
      <c r="L477" s="143">
        <f>COUNTIFS(ArCompl!$C$2:$C$5652,ArCompl!$C2000,ArCompl!$D$2:$D$5652,ArCompl!$D2000)</f>
        <v>1</v>
      </c>
      <c r="M477" s="144">
        <f>IF(ISNA(MATCH($F477,'Liste noire'!C:C,0)),0,1)</f>
        <v>0</v>
      </c>
    </row>
    <row r="478" spans="1:13" x14ac:dyDescent="0.25">
      <c r="A478" s="139">
        <v>1937</v>
      </c>
      <c r="B478" s="140" t="s">
        <v>1695</v>
      </c>
      <c r="C478" s="140" t="s">
        <v>1696</v>
      </c>
      <c r="D478" s="140" t="s">
        <v>1697</v>
      </c>
      <c r="E478" s="140" t="s">
        <v>1697</v>
      </c>
      <c r="F478" s="140" t="s">
        <v>1698</v>
      </c>
      <c r="G478" s="140" t="s">
        <v>1699</v>
      </c>
      <c r="H478" s="140">
        <v>25.6999</v>
      </c>
      <c r="I478" s="140">
        <v>-79.264700000000005</v>
      </c>
      <c r="J478" s="140">
        <v>10</v>
      </c>
      <c r="K478" s="140">
        <v>-5</v>
      </c>
      <c r="L478" s="140">
        <f>COUNTIFS(ArCompl!$C$2:$C$5652,ArCompl!$C591,ArCompl!$D$2:$D$5652,ArCompl!$D591)</f>
        <v>1</v>
      </c>
      <c r="M478" s="141">
        <f>IF(ISNA(MATCH($F478,'Liste noire'!C:C,0)),0,1)</f>
        <v>0</v>
      </c>
    </row>
    <row r="479" spans="1:13" x14ac:dyDescent="0.25">
      <c r="A479" s="142">
        <v>8825</v>
      </c>
      <c r="B479" s="143" t="s">
        <v>37</v>
      </c>
      <c r="C479" s="143" t="s">
        <v>38</v>
      </c>
      <c r="D479" s="143" t="s">
        <v>39</v>
      </c>
      <c r="E479" s="143" t="s">
        <v>39</v>
      </c>
      <c r="F479" s="143" t="s">
        <v>40</v>
      </c>
      <c r="G479" s="143" t="s">
        <v>41</v>
      </c>
      <c r="H479" s="143">
        <v>34.817</v>
      </c>
      <c r="I479" s="143">
        <v>67.816999999999993</v>
      </c>
      <c r="J479" s="143">
        <v>8367</v>
      </c>
      <c r="K479" s="143">
        <v>4.5</v>
      </c>
      <c r="L479" s="143">
        <f>COUNTIFS(ArCompl!$C$2:$C$5652,ArCompl!$C2,ArCompl!$D$2:$D$5652,ArCompl!$D2)</f>
        <v>1</v>
      </c>
      <c r="M479" s="144">
        <f>IF(ISNA(MATCH($F479,'Liste noire'!C:C,0)),0,1)</f>
        <v>0</v>
      </c>
    </row>
    <row r="480" spans="1:13" x14ac:dyDescent="0.25">
      <c r="A480" s="139">
        <v>1216</v>
      </c>
      <c r="B480" s="140" t="s">
        <v>14880</v>
      </c>
      <c r="C480" s="140" t="s">
        <v>14881</v>
      </c>
      <c r="D480" s="140" t="s">
        <v>14857</v>
      </c>
      <c r="E480" s="140" t="s">
        <v>22479</v>
      </c>
      <c r="F480" s="140" t="s">
        <v>14882</v>
      </c>
      <c r="G480" s="140" t="s">
        <v>14883</v>
      </c>
      <c r="H480" s="140">
        <v>43.301099999999998</v>
      </c>
      <c r="I480" s="140">
        <v>-2.9106100000000001</v>
      </c>
      <c r="J480" s="140">
        <v>138</v>
      </c>
      <c r="K480" s="140">
        <v>1</v>
      </c>
      <c r="L480" s="140">
        <f>COUNTIFS(ArCompl!$C$2:$C$5652,ArCompl!$C1831,ArCompl!$D$2:$D$5652,ArCompl!$D1831)</f>
        <v>1</v>
      </c>
      <c r="M480" s="141">
        <f>IF(ISNA(MATCH($F480,'Liste noire'!C:C,0)),0,1)</f>
        <v>0</v>
      </c>
    </row>
    <row r="481" spans="1:13" x14ac:dyDescent="0.25">
      <c r="A481" s="142">
        <v>1280</v>
      </c>
      <c r="B481" s="143" t="s">
        <v>6959</v>
      </c>
      <c r="C481" s="143" t="s">
        <v>6960</v>
      </c>
      <c r="D481" s="143" t="s">
        <v>6885</v>
      </c>
      <c r="E481" s="143" t="s">
        <v>6885</v>
      </c>
      <c r="F481" s="143" t="s">
        <v>6961</v>
      </c>
      <c r="G481" s="143" t="s">
        <v>6962</v>
      </c>
      <c r="H481" s="143">
        <v>43.468330000000002</v>
      </c>
      <c r="I481" s="143">
        <v>-1.5311110000000001</v>
      </c>
      <c r="J481" s="143">
        <v>245</v>
      </c>
      <c r="K481" s="143">
        <v>1</v>
      </c>
      <c r="L481" s="143">
        <f>COUNTIFS(ArCompl!$C$2:$C$5652,ArCompl!$C3310,ArCompl!$D$2:$D$5652,ArCompl!$D3310)</f>
        <v>2</v>
      </c>
      <c r="M481" s="144">
        <f>IF(ISNA(MATCH($F481,'Liste noire'!C:C,0)),0,1)</f>
        <v>0</v>
      </c>
    </row>
    <row r="482" spans="1:13" x14ac:dyDescent="0.25">
      <c r="A482" s="139">
        <v>3129</v>
      </c>
      <c r="B482" s="140" t="s">
        <v>11807</v>
      </c>
      <c r="C482" s="140" t="s">
        <v>11808</v>
      </c>
      <c r="D482" s="140" t="s">
        <v>11788</v>
      </c>
      <c r="E482" s="140" t="s">
        <v>22447</v>
      </c>
      <c r="F482" s="140" t="s">
        <v>11809</v>
      </c>
      <c r="G482" s="140" t="s">
        <v>11810</v>
      </c>
      <c r="H482" s="140">
        <v>26.4815</v>
      </c>
      <c r="I482" s="140">
        <v>87.263999999999996</v>
      </c>
      <c r="J482" s="140">
        <v>236</v>
      </c>
      <c r="K482" s="140">
        <v>5.75</v>
      </c>
      <c r="L482" s="140">
        <f>COUNTIFS(ArCompl!$C$2:$C$5652,ArCompl!$C4438,ArCompl!$D$2:$D$5652,ArCompl!$D4438)</f>
        <v>1</v>
      </c>
      <c r="M482" s="141">
        <f>IF(ISNA(MATCH($F482,'Liste noire'!C:C,0)),0,1)</f>
        <v>0</v>
      </c>
    </row>
    <row r="483" spans="1:13" x14ac:dyDescent="0.25">
      <c r="A483" s="142">
        <v>4083</v>
      </c>
      <c r="B483" s="143" t="s">
        <v>17167</v>
      </c>
      <c r="C483" s="143" t="s">
        <v>17168</v>
      </c>
      <c r="D483" s="143" t="s">
        <v>16702</v>
      </c>
      <c r="E483" s="143" t="s">
        <v>22496</v>
      </c>
      <c r="F483" s="143" t="s">
        <v>17169</v>
      </c>
      <c r="G483" s="143" t="s">
        <v>17170</v>
      </c>
      <c r="H483" s="143">
        <v>46.7727</v>
      </c>
      <c r="I483" s="143">
        <v>-100.746</v>
      </c>
      <c r="J483" s="143">
        <v>1661</v>
      </c>
      <c r="K483" s="143">
        <v>-6</v>
      </c>
      <c r="L483" s="143">
        <f>COUNTIFS(ArCompl!$C$2:$C$5652,ArCompl!$C2005,ArCompl!$D$2:$D$5652,ArCompl!$D2005)</f>
        <v>1</v>
      </c>
      <c r="M483" s="144">
        <f>IF(ISNA(MATCH($F483,'Liste noire'!C:C,0)),0,1)</f>
        <v>0</v>
      </c>
    </row>
    <row r="484" spans="1:13" x14ac:dyDescent="0.25">
      <c r="A484" s="139">
        <v>7464</v>
      </c>
      <c r="B484" s="140" t="s">
        <v>8446</v>
      </c>
      <c r="C484" s="140" t="s">
        <v>8447</v>
      </c>
      <c r="D484" s="140" t="s">
        <v>8443</v>
      </c>
      <c r="E484" s="140" t="s">
        <v>22414</v>
      </c>
      <c r="F484" s="140" t="s">
        <v>8448</v>
      </c>
      <c r="G484" s="140" t="s">
        <v>8449</v>
      </c>
      <c r="H484" s="140">
        <v>65.641300000000001</v>
      </c>
      <c r="I484" s="140">
        <v>-23.546199999999999</v>
      </c>
      <c r="J484" s="140">
        <v>18</v>
      </c>
      <c r="K484" s="140">
        <v>0</v>
      </c>
      <c r="L484" s="140">
        <f>COUNTIFS(ArCompl!$C$2:$C$5652,ArCompl!$C3882,ArCompl!$D$2:$D$5652,ArCompl!$D3882)</f>
        <v>1</v>
      </c>
      <c r="M484" s="141">
        <f>IF(ISNA(MATCH($F484,'Liste noire'!C:C,0)),0,1)</f>
        <v>0</v>
      </c>
    </row>
    <row r="485" spans="1:13" x14ac:dyDescent="0.25">
      <c r="A485" s="142">
        <v>7721</v>
      </c>
      <c r="B485" s="143" t="s">
        <v>18702</v>
      </c>
      <c r="C485" s="143" t="s">
        <v>18703</v>
      </c>
      <c r="D485" s="143" t="s">
        <v>16702</v>
      </c>
      <c r="E485" s="143" t="s">
        <v>22496</v>
      </c>
      <c r="F485" s="143" t="s">
        <v>18704</v>
      </c>
      <c r="G485" s="143" t="s">
        <v>18705</v>
      </c>
      <c r="H485" s="143">
        <v>42.742899999999999</v>
      </c>
      <c r="I485" s="143">
        <v>-86.107399999999998</v>
      </c>
      <c r="J485" s="143">
        <v>698</v>
      </c>
      <c r="K485" s="143">
        <v>-5</v>
      </c>
      <c r="L485" s="143">
        <f>COUNTIFS(ArCompl!$C$2:$C$5652,ArCompl!$C2407,ArCompl!$D$2:$D$5652,ArCompl!$D2407)</f>
        <v>1</v>
      </c>
      <c r="M485" s="144">
        <f>IF(ISNA(MATCH($F485,'Liste noire'!C:C,0)),0,1)</f>
        <v>0</v>
      </c>
    </row>
    <row r="486" spans="1:13" x14ac:dyDescent="0.25">
      <c r="A486" s="139">
        <v>3538</v>
      </c>
      <c r="B486" s="140" t="s">
        <v>17152</v>
      </c>
      <c r="C486" s="140" t="s">
        <v>17153</v>
      </c>
      <c r="D486" s="140" t="s">
        <v>16702</v>
      </c>
      <c r="E486" s="140" t="s">
        <v>22496</v>
      </c>
      <c r="F486" s="140" t="s">
        <v>17154</v>
      </c>
      <c r="G486" s="140" t="s">
        <v>17155</v>
      </c>
      <c r="H486" s="140">
        <v>30.410399999999999</v>
      </c>
      <c r="I486" s="140">
        <v>-88.924400000000006</v>
      </c>
      <c r="J486" s="140">
        <v>33</v>
      </c>
      <c r="K486" s="140">
        <v>-6</v>
      </c>
      <c r="L486" s="140">
        <f>COUNTIFS(ArCompl!$C$2:$C$5652,ArCompl!$C2001,ArCompl!$D$2:$D$5652,ArCompl!$D2001)</f>
        <v>1</v>
      </c>
      <c r="M486" s="141">
        <f>IF(ISNA(MATCH($F486,'Liste noire'!C:C,0)),0,1)</f>
        <v>0</v>
      </c>
    </row>
    <row r="487" spans="1:13" x14ac:dyDescent="0.25">
      <c r="A487" s="142">
        <v>793</v>
      </c>
      <c r="B487" s="143" t="s">
        <v>14588</v>
      </c>
      <c r="C487" s="143" t="s">
        <v>14589</v>
      </c>
      <c r="D487" s="143" t="s">
        <v>14577</v>
      </c>
      <c r="E487" s="143" t="s">
        <v>22476</v>
      </c>
      <c r="F487" s="143" t="s">
        <v>14590</v>
      </c>
      <c r="G487" s="143" t="s">
        <v>14591</v>
      </c>
      <c r="H487" s="143">
        <v>-32.897100000000002</v>
      </c>
      <c r="I487" s="143">
        <v>27.2791</v>
      </c>
      <c r="J487" s="143">
        <v>1950</v>
      </c>
      <c r="K487" s="143">
        <v>2</v>
      </c>
      <c r="L487" s="143">
        <f>COUNTIFS(ArCompl!$C$2:$C$5652,ArCompl!$C21,ArCompl!$D$2:$D$5652,ArCompl!$D21)</f>
        <v>1</v>
      </c>
      <c r="M487" s="144">
        <f>IF(ISNA(MATCH($F487,'Liste noire'!C:C,0)),0,1)</f>
        <v>0</v>
      </c>
    </row>
    <row r="488" spans="1:13" x14ac:dyDescent="0.25">
      <c r="A488" s="139">
        <v>209</v>
      </c>
      <c r="B488" s="140" t="s">
        <v>128</v>
      </c>
      <c r="C488" s="140" t="s">
        <v>129</v>
      </c>
      <c r="D488" s="140" t="s">
        <v>109</v>
      </c>
      <c r="E488" s="140" t="s">
        <v>22351</v>
      </c>
      <c r="F488" s="140" t="s">
        <v>130</v>
      </c>
      <c r="G488" s="140" t="s">
        <v>131</v>
      </c>
      <c r="H488" s="140">
        <v>36.712000000000003</v>
      </c>
      <c r="I488" s="140">
        <v>5.0699199999999998</v>
      </c>
      <c r="J488" s="140">
        <v>20</v>
      </c>
      <c r="K488" s="140">
        <v>1</v>
      </c>
      <c r="L488" s="140">
        <f>COUNTIFS(ArCompl!$C$2:$C$5652,ArCompl!$C71,ArCompl!$D$2:$D$5652,ArCompl!$D71)</f>
        <v>1</v>
      </c>
      <c r="M488" s="141">
        <f>IF(ISNA(MATCH($F488,'Liste noire'!C:C,0)),0,1)</f>
        <v>0</v>
      </c>
    </row>
    <row r="489" spans="1:13" x14ac:dyDescent="0.25">
      <c r="A489" s="142">
        <v>5930</v>
      </c>
      <c r="B489" s="143" t="s">
        <v>9376</v>
      </c>
      <c r="C489" s="143" t="s">
        <v>9377</v>
      </c>
      <c r="D489" s="143" t="s">
        <v>9341</v>
      </c>
      <c r="E489" s="143" t="s">
        <v>9341</v>
      </c>
      <c r="F489" s="143" t="s">
        <v>9378</v>
      </c>
      <c r="G489" s="143" t="s">
        <v>9379</v>
      </c>
      <c r="H489" s="143">
        <v>37.493000000000002</v>
      </c>
      <c r="I489" s="143">
        <v>57.308199999999999</v>
      </c>
      <c r="J489" s="143">
        <v>3499</v>
      </c>
      <c r="K489" s="143">
        <v>3.5</v>
      </c>
      <c r="L489" s="143">
        <f>COUNTIFS(ArCompl!$C$2:$C$5652,ArCompl!$C3832,ArCompl!$D$2:$D$5652,ArCompl!$D3832)</f>
        <v>1</v>
      </c>
      <c r="M489" s="144">
        <f>IF(ISNA(MATCH($F489,'Liste noire'!C:C,0)),0,1)</f>
        <v>0</v>
      </c>
    </row>
    <row r="490" spans="1:13" x14ac:dyDescent="0.25">
      <c r="A490" s="139">
        <v>7822</v>
      </c>
      <c r="B490" s="140" t="s">
        <v>17258</v>
      </c>
      <c r="C490" s="140" t="s">
        <v>17259</v>
      </c>
      <c r="D490" s="140" t="s">
        <v>16702</v>
      </c>
      <c r="E490" s="140" t="s">
        <v>22496</v>
      </c>
      <c r="F490" s="140" t="s">
        <v>17260</v>
      </c>
      <c r="G490" s="140" t="s">
        <v>17261</v>
      </c>
      <c r="H490" s="140">
        <v>39.908799999999999</v>
      </c>
      <c r="I490" s="140">
        <v>-105.117</v>
      </c>
      <c r="J490" s="140">
        <v>5673</v>
      </c>
      <c r="K490" s="140">
        <v>-7</v>
      </c>
      <c r="L490" s="140">
        <f>COUNTIFS(ArCompl!$C$2:$C$5652,ArCompl!$C2028,ArCompl!$D$2:$D$5652,ArCompl!$D2028)</f>
        <v>1</v>
      </c>
      <c r="M490" s="141">
        <f>IF(ISNA(MATCH($F490,'Liste noire'!C:C,0)),0,1)</f>
        <v>0</v>
      </c>
    </row>
    <row r="491" spans="1:13" x14ac:dyDescent="0.25">
      <c r="A491" s="142">
        <v>637</v>
      </c>
      <c r="B491" s="143" t="s">
        <v>12367</v>
      </c>
      <c r="C491" s="143" t="s">
        <v>12368</v>
      </c>
      <c r="D491" s="143" t="s">
        <v>12352</v>
      </c>
      <c r="E491" s="143" t="s">
        <v>22455</v>
      </c>
      <c r="F491" s="143" t="s">
        <v>12369</v>
      </c>
      <c r="G491" s="143" t="s">
        <v>12370</v>
      </c>
      <c r="H491" s="143">
        <v>70.600499999999997</v>
      </c>
      <c r="I491" s="143">
        <v>29.691400000000002</v>
      </c>
      <c r="J491" s="143">
        <v>490</v>
      </c>
      <c r="K491" s="143">
        <v>1</v>
      </c>
      <c r="L491" s="143">
        <f>COUNTIFS(ArCompl!$C$2:$C$5652,ArCompl!$C4501,ArCompl!$D$2:$D$5652,ArCompl!$D4501)</f>
        <v>1</v>
      </c>
      <c r="M491" s="144">
        <f>IF(ISNA(MATCH($F491,'Liste noire'!C:C,0)),0,1)</f>
        <v>0</v>
      </c>
    </row>
    <row r="492" spans="1:13" x14ac:dyDescent="0.25">
      <c r="A492" s="139">
        <v>4187</v>
      </c>
      <c r="B492" s="140" t="s">
        <v>11786</v>
      </c>
      <c r="C492" s="140" t="s">
        <v>11787</v>
      </c>
      <c r="D492" s="140" t="s">
        <v>11788</v>
      </c>
      <c r="E492" s="140" t="s">
        <v>22447</v>
      </c>
      <c r="F492" s="140" t="s">
        <v>11789</v>
      </c>
      <c r="G492" s="140" t="s">
        <v>11790</v>
      </c>
      <c r="H492" s="140">
        <v>29.539000000000001</v>
      </c>
      <c r="I492" s="140">
        <v>81.185400000000001</v>
      </c>
      <c r="J492" s="140">
        <v>4100</v>
      </c>
      <c r="K492" s="140">
        <v>5.75</v>
      </c>
      <c r="L492" s="140">
        <f>COUNTIFS(ArCompl!$C$2:$C$5652,ArCompl!$C4433,ArCompl!$D$2:$D$5652,ArCompl!$D4433)</f>
        <v>1</v>
      </c>
      <c r="M492" s="141">
        <f>IF(ISNA(MATCH($F492,'Liste noire'!C:C,0)),0,1)</f>
        <v>0</v>
      </c>
    </row>
    <row r="493" spans="1:13" x14ac:dyDescent="0.25">
      <c r="A493" s="142">
        <v>4287</v>
      </c>
      <c r="B493" s="143" t="s">
        <v>17108</v>
      </c>
      <c r="C493" s="143" t="s">
        <v>17109</v>
      </c>
      <c r="D493" s="143" t="s">
        <v>16702</v>
      </c>
      <c r="E493" s="143" t="s">
        <v>22496</v>
      </c>
      <c r="F493" s="143" t="s">
        <v>17110</v>
      </c>
      <c r="G493" s="143" t="s">
        <v>17111</v>
      </c>
      <c r="H493" s="143">
        <v>47.509399999999999</v>
      </c>
      <c r="I493" s="143">
        <v>-94.933700000000002</v>
      </c>
      <c r="J493" s="143">
        <v>1391</v>
      </c>
      <c r="K493" s="143">
        <v>-6</v>
      </c>
      <c r="L493" s="143">
        <f>COUNTIFS(ArCompl!$C$2:$C$5652,ArCompl!$C1990,ArCompl!$D$2:$D$5652,ArCompl!$D1990)</f>
        <v>1</v>
      </c>
      <c r="M493" s="144">
        <f>IF(ISNA(MATCH($F493,'Liste noire'!C:C,0)),0,1)</f>
        <v>0</v>
      </c>
    </row>
    <row r="494" spans="1:13" x14ac:dyDescent="0.25">
      <c r="A494" s="139">
        <v>1050</v>
      </c>
      <c r="B494" s="140" t="s">
        <v>7557</v>
      </c>
      <c r="C494" s="140" t="s">
        <v>7558</v>
      </c>
      <c r="D494" s="140" t="s">
        <v>7559</v>
      </c>
      <c r="E494" s="140" t="s">
        <v>22403</v>
      </c>
      <c r="F494" s="140" t="s">
        <v>7560</v>
      </c>
      <c r="G494" s="140" t="s">
        <v>7561</v>
      </c>
      <c r="H494" s="140">
        <v>13.337999999999999</v>
      </c>
      <c r="I494" s="140">
        <v>-16.652200000000001</v>
      </c>
      <c r="J494" s="140">
        <v>95</v>
      </c>
      <c r="K494" s="140">
        <v>0</v>
      </c>
      <c r="L494" s="140">
        <f>COUNTIFS(ArCompl!$C$2:$C$5652,ArCompl!$C3421,ArCompl!$D$2:$D$5652,ArCompl!$D3421)</f>
        <v>1</v>
      </c>
      <c r="M494" s="141">
        <f>IF(ISNA(MATCH($F494,'Liste noire'!C:C,0)),0,1)</f>
        <v>0</v>
      </c>
    </row>
    <row r="495" spans="1:13" x14ac:dyDescent="0.25">
      <c r="A495" s="142">
        <v>1120</v>
      </c>
      <c r="B495" s="143" t="s">
        <v>2945</v>
      </c>
      <c r="C495" s="143" t="s">
        <v>2946</v>
      </c>
      <c r="D495" s="143" t="s">
        <v>2947</v>
      </c>
      <c r="E495" s="143" t="s">
        <v>2947</v>
      </c>
      <c r="F495" s="143" t="s">
        <v>2948</v>
      </c>
      <c r="G495" s="143" t="s">
        <v>2949</v>
      </c>
      <c r="H495" s="143">
        <v>-3.32402</v>
      </c>
      <c r="I495" s="143">
        <v>29.3185</v>
      </c>
      <c r="J495" s="143">
        <v>2582</v>
      </c>
      <c r="K495" s="143">
        <v>2</v>
      </c>
      <c r="L495" s="143">
        <f>COUNTIFS(ArCompl!$C$2:$C$5652,ArCompl!$C904,ArCompl!$D$2:$D$5652,ArCompl!$D904)</f>
        <v>1</v>
      </c>
      <c r="M495" s="144">
        <f>IF(ISNA(MATCH($F495,'Liste noire'!C:C,0)),0,1)</f>
        <v>0</v>
      </c>
    </row>
    <row r="496" spans="1:13" x14ac:dyDescent="0.25">
      <c r="A496" s="139">
        <v>2758</v>
      </c>
      <c r="B496" s="140" t="s">
        <v>1922</v>
      </c>
      <c r="C496" s="140" t="s">
        <v>1923</v>
      </c>
      <c r="D496" s="140" t="s">
        <v>1924</v>
      </c>
      <c r="E496" s="140" t="s">
        <v>22366</v>
      </c>
      <c r="F496" s="140" t="s">
        <v>1925</v>
      </c>
      <c r="G496" s="140" t="s">
        <v>1926</v>
      </c>
      <c r="H496" s="140">
        <v>-22.773299999999999</v>
      </c>
      <c r="I496" s="140">
        <v>-64.312899999999999</v>
      </c>
      <c r="J496" s="140">
        <v>1249</v>
      </c>
      <c r="K496" s="140">
        <v>-4</v>
      </c>
      <c r="L496" s="140">
        <f>COUNTIFS(ArCompl!$C$2:$C$5652,ArCompl!$C672,ArCompl!$D$2:$D$5652,ArCompl!$D672)</f>
        <v>1</v>
      </c>
      <c r="M496" s="141">
        <f>IF(ISNA(MATCH($F496,'Liste noire'!C:C,0)),0,1)</f>
        <v>0</v>
      </c>
    </row>
    <row r="497" spans="1:13" x14ac:dyDescent="0.25">
      <c r="A497" s="142">
        <v>9089</v>
      </c>
      <c r="B497" s="143" t="s">
        <v>2150</v>
      </c>
      <c r="C497" s="143" t="s">
        <v>2151</v>
      </c>
      <c r="D497" s="143" t="s">
        <v>2057</v>
      </c>
      <c r="E497" s="143" t="s">
        <v>22368</v>
      </c>
      <c r="F497" s="143" t="s">
        <v>2152</v>
      </c>
      <c r="G497" s="143" t="s">
        <v>2153</v>
      </c>
      <c r="H497" s="143">
        <v>-22.97916</v>
      </c>
      <c r="I497" s="143">
        <v>-46.537509999999997</v>
      </c>
      <c r="J497" s="143">
        <v>2887</v>
      </c>
      <c r="K497" s="143">
        <v>-3</v>
      </c>
      <c r="L497" s="143">
        <f>COUNTIFS(ArCompl!$C$2:$C$5652,ArCompl!$C729,ArCompl!$D$2:$D$5652,ArCompl!$D729)</f>
        <v>1</v>
      </c>
      <c r="M497" s="144">
        <f>IF(ISNA(MATCH($F497,'Liste noire'!C:C,0)),0,1)</f>
        <v>0</v>
      </c>
    </row>
    <row r="498" spans="1:13" x14ac:dyDescent="0.25">
      <c r="A498" s="139">
        <v>1111</v>
      </c>
      <c r="B498" s="140" t="s">
        <v>6593</v>
      </c>
      <c r="C498" s="140" t="s">
        <v>6594</v>
      </c>
      <c r="D498" s="140" t="s">
        <v>6570</v>
      </c>
      <c r="E498" s="140" t="s">
        <v>22396</v>
      </c>
      <c r="F498" s="140" t="s">
        <v>6595</v>
      </c>
      <c r="G498" s="140" t="s">
        <v>6596</v>
      </c>
      <c r="H498" s="140">
        <v>11.6081</v>
      </c>
      <c r="I498" s="140">
        <v>37.321599999999997</v>
      </c>
      <c r="J498" s="140">
        <v>5978</v>
      </c>
      <c r="K498" s="140">
        <v>3</v>
      </c>
      <c r="L498" s="140">
        <f>COUNTIFS(ArCompl!$C$2:$C$5652,ArCompl!$C3220,ArCompl!$D$2:$D$5652,ArCompl!$D3220)</f>
        <v>1</v>
      </c>
      <c r="M498" s="141">
        <f>IF(ISNA(MATCH($F498,'Liste noire'!C:C,0)),0,1)</f>
        <v>0</v>
      </c>
    </row>
    <row r="499" spans="1:13" x14ac:dyDescent="0.25">
      <c r="A499" s="142">
        <v>9132</v>
      </c>
      <c r="B499" s="143" t="s">
        <v>11791</v>
      </c>
      <c r="C499" s="143" t="s">
        <v>11792</v>
      </c>
      <c r="D499" s="143" t="s">
        <v>11788</v>
      </c>
      <c r="E499" s="143" t="s">
        <v>22447</v>
      </c>
      <c r="F499" s="143" t="s">
        <v>11793</v>
      </c>
      <c r="G499" s="143" t="s">
        <v>11794</v>
      </c>
      <c r="H499" s="143">
        <v>29.501999999999999</v>
      </c>
      <c r="I499" s="143">
        <v>81.668999999999997</v>
      </c>
      <c r="J499" s="143">
        <v>4300</v>
      </c>
      <c r="K499" s="143">
        <v>5.75</v>
      </c>
      <c r="L499" s="143">
        <f>COUNTIFS(ArCompl!$C$2:$C$5652,ArCompl!$C4434,ArCompl!$D$2:$D$5652,ArCompl!$D4434)</f>
        <v>1</v>
      </c>
      <c r="M499" s="144">
        <f>IF(ISNA(MATCH($F499,'Liste noire'!C:C,0)),0,1)</f>
        <v>0</v>
      </c>
    </row>
    <row r="500" spans="1:13" x14ac:dyDescent="0.25">
      <c r="A500" s="139">
        <v>4315</v>
      </c>
      <c r="B500" s="140" t="s">
        <v>15911</v>
      </c>
      <c r="C500" s="140" t="s">
        <v>15912</v>
      </c>
      <c r="D500" s="140" t="s">
        <v>15862</v>
      </c>
      <c r="E500" s="140" t="s">
        <v>22490</v>
      </c>
      <c r="F500" s="140" t="s">
        <v>15913</v>
      </c>
      <c r="G500" s="140" t="s">
        <v>15914</v>
      </c>
      <c r="H500" s="140">
        <v>37.250599999999999</v>
      </c>
      <c r="I500" s="140">
        <v>27.664300000000001</v>
      </c>
      <c r="J500" s="140">
        <v>21</v>
      </c>
      <c r="K500" s="140">
        <v>3</v>
      </c>
      <c r="L500" s="140">
        <f>COUNTIFS(ArCompl!$C$2:$C$5652,ArCompl!$C5452,ArCompl!$D$2:$D$5652,ArCompl!$D5452)</f>
        <v>1</v>
      </c>
      <c r="M500" s="141">
        <f>IF(ISNA(MATCH($F500,'Liste noire'!C:C,0)),0,1)</f>
        <v>0</v>
      </c>
    </row>
    <row r="501" spans="1:13" x14ac:dyDescent="0.25">
      <c r="A501" s="142">
        <v>1815</v>
      </c>
      <c r="B501" s="143" t="s">
        <v>11273</v>
      </c>
      <c r="C501" s="143" t="s">
        <v>11274</v>
      </c>
      <c r="D501" s="143" t="s">
        <v>11206</v>
      </c>
      <c r="E501" s="143" t="s">
        <v>22439</v>
      </c>
      <c r="F501" s="143" t="s">
        <v>11275</v>
      </c>
      <c r="G501" s="143" t="s">
        <v>11276</v>
      </c>
      <c r="H501" s="143">
        <v>20.993500000000001</v>
      </c>
      <c r="I501" s="143">
        <v>-101.48099999999999</v>
      </c>
      <c r="J501" s="143">
        <v>5956</v>
      </c>
      <c r="K501" s="143">
        <v>-6</v>
      </c>
      <c r="L501" s="143">
        <f>COUNTIFS(ArCompl!$C$2:$C$5652,ArCompl!$C4324,ArCompl!$D$2:$D$5652,ArCompl!$D4324)</f>
        <v>1</v>
      </c>
      <c r="M501" s="144">
        <f>IF(ISNA(MATCH($F501,'Liste noire'!C:C,0)),0,1)</f>
        <v>0</v>
      </c>
    </row>
    <row r="502" spans="1:13" x14ac:dyDescent="0.25">
      <c r="A502" s="139">
        <v>11894</v>
      </c>
      <c r="B502" s="140" t="s">
        <v>14339</v>
      </c>
      <c r="C502" s="140" t="s">
        <v>14340</v>
      </c>
      <c r="D502" s="140" t="s">
        <v>14341</v>
      </c>
      <c r="E502" s="140" t="s">
        <v>22470</v>
      </c>
      <c r="F502" s="140" t="s">
        <v>14342</v>
      </c>
      <c r="G502" s="140" t="s">
        <v>14343</v>
      </c>
      <c r="H502" s="140">
        <v>44.935299999999998</v>
      </c>
      <c r="I502" s="140">
        <v>20.2575</v>
      </c>
      <c r="J502" s="140">
        <v>265</v>
      </c>
      <c r="K502" s="140" t="s">
        <v>340</v>
      </c>
      <c r="L502" s="140">
        <f>COUNTIFS(ArCompl!$C$2:$C$5652,ArCompl!$C5190,ArCompl!$D$2:$D$5652,ArCompl!$D5190)</f>
        <v>1</v>
      </c>
      <c r="M502" s="141">
        <f>IF(ISNA(MATCH($F502,'Liste noire'!C:C,0)),0,1)</f>
        <v>0</v>
      </c>
    </row>
    <row r="503" spans="1:13" x14ac:dyDescent="0.25">
      <c r="A503" s="142">
        <v>1219</v>
      </c>
      <c r="B503" s="143" t="s">
        <v>14872</v>
      </c>
      <c r="C503" s="143" t="s">
        <v>14873</v>
      </c>
      <c r="D503" s="143" t="s">
        <v>14857</v>
      </c>
      <c r="E503" s="143" t="s">
        <v>22479</v>
      </c>
      <c r="F503" s="143" t="s">
        <v>14874</v>
      </c>
      <c r="G503" s="143" t="s">
        <v>14875</v>
      </c>
      <c r="H503" s="143">
        <v>38.891300000000001</v>
      </c>
      <c r="I503" s="143">
        <v>-6.8213299999999997</v>
      </c>
      <c r="J503" s="143">
        <v>609</v>
      </c>
      <c r="K503" s="143">
        <v>1</v>
      </c>
      <c r="L503" s="143">
        <f>COUNTIFS(ArCompl!$C$2:$C$5652,ArCompl!$C1829,ArCompl!$D$2:$D$5652,ArCompl!$D1829)</f>
        <v>1</v>
      </c>
      <c r="M503" s="144">
        <f>IF(ISNA(MATCH($F503,'Liste noire'!C:C,0)),0,1)</f>
        <v>0</v>
      </c>
    </row>
    <row r="504" spans="1:13" x14ac:dyDescent="0.25">
      <c r="A504" s="139">
        <v>4360</v>
      </c>
      <c r="B504" s="140" t="s">
        <v>13759</v>
      </c>
      <c r="C504" s="140" t="s">
        <v>13760</v>
      </c>
      <c r="D504" s="140" t="s">
        <v>13509</v>
      </c>
      <c r="E504" s="140" t="s">
        <v>22461</v>
      </c>
      <c r="F504" s="140" t="s">
        <v>13761</v>
      </c>
      <c r="G504" s="140" t="s">
        <v>13762</v>
      </c>
      <c r="H504" s="140">
        <v>55.617199999999997</v>
      </c>
      <c r="I504" s="140">
        <v>38.06</v>
      </c>
      <c r="J504" s="140">
        <v>427</v>
      </c>
      <c r="K504" s="140">
        <v>3</v>
      </c>
      <c r="L504" s="140">
        <f>COUNTIFS(ArCompl!$C$2:$C$5652,ArCompl!$C5070,ArCompl!$D$2:$D$5652,ArCompl!$D5070)</f>
        <v>1</v>
      </c>
      <c r="M504" s="141">
        <f>IF(ISNA(MATCH($F504,'Liste noire'!C:C,0)),0,1)</f>
        <v>0</v>
      </c>
    </row>
    <row r="505" spans="1:13" x14ac:dyDescent="0.25">
      <c r="A505" s="142">
        <v>7178</v>
      </c>
      <c r="B505" s="143" t="s">
        <v>17288</v>
      </c>
      <c r="C505" s="143" t="s">
        <v>17289</v>
      </c>
      <c r="D505" s="143" t="s">
        <v>16702</v>
      </c>
      <c r="E505" s="143" t="s">
        <v>22496</v>
      </c>
      <c r="F505" s="143" t="s">
        <v>17290</v>
      </c>
      <c r="G505" s="143" t="s">
        <v>17291</v>
      </c>
      <c r="H505" s="143">
        <v>65.9816</v>
      </c>
      <c r="I505" s="143">
        <v>-161.149</v>
      </c>
      <c r="J505" s="143">
        <v>31</v>
      </c>
      <c r="K505" s="143">
        <v>-9</v>
      </c>
      <c r="L505" s="143">
        <f>COUNTIFS(ArCompl!$C$2:$C$5652,ArCompl!$C2036,ArCompl!$D$2:$D$5652,ArCompl!$D2036)</f>
        <v>1</v>
      </c>
      <c r="M505" s="144">
        <f>IF(ISNA(MATCH($F505,'Liste noire'!C:C,0)),0,1)</f>
        <v>0</v>
      </c>
    </row>
    <row r="506" spans="1:13" x14ac:dyDescent="0.25">
      <c r="A506" s="139">
        <v>4229</v>
      </c>
      <c r="B506" s="140" t="s">
        <v>17234</v>
      </c>
      <c r="C506" s="140" t="s">
        <v>17235</v>
      </c>
      <c r="D506" s="140" t="s">
        <v>16702</v>
      </c>
      <c r="E506" s="140" t="s">
        <v>22496</v>
      </c>
      <c r="F506" s="140" t="s">
        <v>17236</v>
      </c>
      <c r="G506" s="140" t="s">
        <v>17237</v>
      </c>
      <c r="H506" s="140">
        <v>32.719000000000001</v>
      </c>
      <c r="I506" s="140">
        <v>-98.891000000000005</v>
      </c>
      <c r="J506" s="140">
        <v>1284</v>
      </c>
      <c r="K506" s="140">
        <v>-6</v>
      </c>
      <c r="L506" s="140">
        <f>COUNTIFS(ArCompl!$C$2:$C$5652,ArCompl!$C2022,ArCompl!$D$2:$D$5652,ArCompl!$D2022)</f>
        <v>3</v>
      </c>
      <c r="M506" s="141">
        <f>IF(ISNA(MATCH($F506,'Liste noire'!C:C,0)),0,1)</f>
        <v>0</v>
      </c>
    </row>
    <row r="507" spans="1:13" x14ac:dyDescent="0.25">
      <c r="A507" s="142">
        <v>11819</v>
      </c>
      <c r="B507" s="143" t="s">
        <v>16998</v>
      </c>
      <c r="C507" s="143" t="s">
        <v>16999</v>
      </c>
      <c r="D507" s="143" t="s">
        <v>16702</v>
      </c>
      <c r="E507" s="143" t="s">
        <v>22496</v>
      </c>
      <c r="F507" s="143" t="s">
        <v>17000</v>
      </c>
      <c r="G507" s="143" t="s">
        <v>17001</v>
      </c>
      <c r="H507" s="143">
        <v>44.837299999999999</v>
      </c>
      <c r="I507" s="143">
        <v>-117.809</v>
      </c>
      <c r="J507" s="143">
        <v>3373</v>
      </c>
      <c r="K507" s="143" t="s">
        <v>340</v>
      </c>
      <c r="L507" s="143">
        <f>COUNTIFS(ArCompl!$C$2:$C$5652,ArCompl!$C1962,ArCompl!$D$2:$D$5652,ArCompl!$D1962)</f>
        <v>1</v>
      </c>
      <c r="M507" s="144">
        <f>IF(ISNA(MATCH($F507,'Liste noire'!C:C,0)),0,1)</f>
        <v>0</v>
      </c>
    </row>
    <row r="508" spans="1:13" x14ac:dyDescent="0.25">
      <c r="A508" s="139">
        <v>3567</v>
      </c>
      <c r="B508" s="140" t="s">
        <v>17292</v>
      </c>
      <c r="C508" s="140" t="s">
        <v>17293</v>
      </c>
      <c r="D508" s="140" t="s">
        <v>16702</v>
      </c>
      <c r="E508" s="140" t="s">
        <v>22496</v>
      </c>
      <c r="F508" s="140" t="s">
        <v>17294</v>
      </c>
      <c r="G508" s="140" t="s">
        <v>17295</v>
      </c>
      <c r="H508" s="140">
        <v>39.701700000000002</v>
      </c>
      <c r="I508" s="140">
        <v>-104.752</v>
      </c>
      <c r="J508" s="140">
        <v>5662</v>
      </c>
      <c r="K508" s="140">
        <v>-7</v>
      </c>
      <c r="L508" s="140">
        <f>COUNTIFS(ArCompl!$C$2:$C$5652,ArCompl!$C2037,ArCompl!$D$2:$D$5652,ArCompl!$D2037)</f>
        <v>2</v>
      </c>
      <c r="M508" s="141">
        <f>IF(ISNA(MATCH($F508,'Liste noire'!C:C,0)),0,1)</f>
        <v>0</v>
      </c>
    </row>
    <row r="509" spans="1:13" x14ac:dyDescent="0.25">
      <c r="A509" s="142">
        <v>3785</v>
      </c>
      <c r="B509" s="143" t="s">
        <v>17033</v>
      </c>
      <c r="C509" s="143" t="s">
        <v>17034</v>
      </c>
      <c r="D509" s="143" t="s">
        <v>16702</v>
      </c>
      <c r="E509" s="143" t="s">
        <v>22496</v>
      </c>
      <c r="F509" s="143" t="s">
        <v>17035</v>
      </c>
      <c r="G509" s="143" t="s">
        <v>17036</v>
      </c>
      <c r="H509" s="143">
        <v>22.0228</v>
      </c>
      <c r="I509" s="143">
        <v>-159.785</v>
      </c>
      <c r="J509" s="143">
        <v>23</v>
      </c>
      <c r="K509" s="143">
        <v>-10</v>
      </c>
      <c r="L509" s="143">
        <f>COUNTIFS(ArCompl!$C$2:$C$5652,ArCompl!$C1971,ArCompl!$D$2:$D$5652,ArCompl!$D1971)</f>
        <v>1</v>
      </c>
      <c r="M509" s="144">
        <f>IF(ISNA(MATCH($F509,'Liste noire'!C:C,0)),0,1)</f>
        <v>0</v>
      </c>
    </row>
    <row r="510" spans="1:13" x14ac:dyDescent="0.25">
      <c r="A510" s="139">
        <v>3269</v>
      </c>
      <c r="B510" s="140" t="s">
        <v>10926</v>
      </c>
      <c r="C510" s="140" t="s">
        <v>10927</v>
      </c>
      <c r="D510" s="140" t="s">
        <v>10891</v>
      </c>
      <c r="E510" s="140" t="s">
        <v>22434</v>
      </c>
      <c r="F510" s="140" t="s">
        <v>10928</v>
      </c>
      <c r="G510" s="140" t="s">
        <v>10929</v>
      </c>
      <c r="H510" s="140">
        <v>5.9372100000000003</v>
      </c>
      <c r="I510" s="140">
        <v>116.051</v>
      </c>
      <c r="J510" s="140">
        <v>10</v>
      </c>
      <c r="K510" s="140">
        <v>8</v>
      </c>
      <c r="L510" s="140">
        <f>COUNTIFS(ArCompl!$C$2:$C$5652,ArCompl!$C4219,ArCompl!$D$2:$D$5652,ArCompl!$D4219)</f>
        <v>1</v>
      </c>
      <c r="M510" s="141">
        <f>IF(ISNA(MATCH($F510,'Liste noire'!C:C,0)),0,1)</f>
        <v>0</v>
      </c>
    </row>
    <row r="511" spans="1:13" x14ac:dyDescent="0.25">
      <c r="A511" s="142">
        <v>3885</v>
      </c>
      <c r="B511" s="143" t="s">
        <v>15634</v>
      </c>
      <c r="C511" s="143" t="s">
        <v>15635</v>
      </c>
      <c r="D511" s="143" t="s">
        <v>15636</v>
      </c>
      <c r="E511" s="143" t="s">
        <v>22487</v>
      </c>
      <c r="F511" s="143" t="s">
        <v>15637</v>
      </c>
      <c r="G511" s="143" t="s">
        <v>15638</v>
      </c>
      <c r="H511" s="143">
        <v>13.681100000000001</v>
      </c>
      <c r="I511" s="143">
        <v>100.747</v>
      </c>
      <c r="J511" s="143">
        <v>5</v>
      </c>
      <c r="K511" s="143">
        <v>7</v>
      </c>
      <c r="L511" s="143">
        <f>COUNTIFS(ArCompl!$C$2:$C$5652,ArCompl!$C5377,ArCompl!$D$2:$D$5652,ArCompl!$D5377)</f>
        <v>1</v>
      </c>
      <c r="M511" s="144">
        <f>IF(ISNA(MATCH($F511,'Liste noire'!C:C,0)),0,1)</f>
        <v>0</v>
      </c>
    </row>
    <row r="512" spans="1:13" x14ac:dyDescent="0.25">
      <c r="A512" s="139">
        <v>8544</v>
      </c>
      <c r="B512" s="140" t="s">
        <v>17557</v>
      </c>
      <c r="C512" s="140" t="s">
        <v>17558</v>
      </c>
      <c r="D512" s="140" t="s">
        <v>16702</v>
      </c>
      <c r="E512" s="140" t="s">
        <v>22496</v>
      </c>
      <c r="F512" s="140" t="s">
        <v>17559</v>
      </c>
      <c r="G512" s="140" t="s">
        <v>17560</v>
      </c>
      <c r="H512" s="140">
        <v>41.517499999999998</v>
      </c>
      <c r="I512" s="140">
        <v>-81.683300000000003</v>
      </c>
      <c r="J512" s="140">
        <v>583</v>
      </c>
      <c r="K512" s="140">
        <v>-5</v>
      </c>
      <c r="L512" s="140">
        <f>COUNTIFS(ArCompl!$C$2:$C$5652,ArCompl!$C2106,ArCompl!$D$2:$D$5652,ArCompl!$D2106)</f>
        <v>1</v>
      </c>
      <c r="M512" s="141">
        <f>IF(ISNA(MATCH($F512,'Liste noire'!C:C,0)),0,1)</f>
        <v>0</v>
      </c>
    </row>
    <row r="513" spans="1:13" x14ac:dyDescent="0.25">
      <c r="A513" s="142">
        <v>6218</v>
      </c>
      <c r="B513" s="143" t="s">
        <v>10894</v>
      </c>
      <c r="C513" s="143" t="s">
        <v>10895</v>
      </c>
      <c r="D513" s="143" t="s">
        <v>10891</v>
      </c>
      <c r="E513" s="143" t="s">
        <v>22434</v>
      </c>
      <c r="F513" s="143" t="s">
        <v>10896</v>
      </c>
      <c r="G513" s="143" t="s">
        <v>10897</v>
      </c>
      <c r="H513" s="143">
        <v>3.9740000000000002</v>
      </c>
      <c r="I513" s="143">
        <v>115.61799999999999</v>
      </c>
      <c r="J513" s="143">
        <v>2900</v>
      </c>
      <c r="K513" s="143">
        <v>8</v>
      </c>
      <c r="L513" s="143">
        <f>COUNTIFS(ArCompl!$C$2:$C$5652,ArCompl!$C4211,ArCompl!$D$2:$D$5652,ArCompl!$D4211)</f>
        <v>1</v>
      </c>
      <c r="M513" s="144">
        <f>IF(ISNA(MATCH($F513,'Liste noire'!C:C,0)),0,1)</f>
        <v>0</v>
      </c>
    </row>
    <row r="514" spans="1:13" x14ac:dyDescent="0.25">
      <c r="A514" s="139">
        <v>1044</v>
      </c>
      <c r="B514" s="140" t="s">
        <v>11082</v>
      </c>
      <c r="C514" s="140" t="s">
        <v>11083</v>
      </c>
      <c r="D514" s="140" t="s">
        <v>11084</v>
      </c>
      <c r="E514" s="140" t="s">
        <v>11084</v>
      </c>
      <c r="F514" s="140" t="s">
        <v>11085</v>
      </c>
      <c r="G514" s="140" t="s">
        <v>11086</v>
      </c>
      <c r="H514" s="140">
        <v>12.5335</v>
      </c>
      <c r="I514" s="140">
        <v>-7.9499399999999998</v>
      </c>
      <c r="J514" s="140">
        <v>1247</v>
      </c>
      <c r="K514" s="140">
        <v>0</v>
      </c>
      <c r="L514" s="140">
        <f>COUNTIFS(ArCompl!$C$2:$C$5652,ArCompl!$C4265,ArCompl!$D$2:$D$5652,ArCompl!$D4265)</f>
        <v>1</v>
      </c>
      <c r="M514" s="141">
        <f>IF(ISNA(MATCH($F514,'Liste noire'!C:C,0)),0,1)</f>
        <v>0</v>
      </c>
    </row>
    <row r="515" spans="1:13" x14ac:dyDescent="0.25">
      <c r="A515" s="142">
        <v>4217</v>
      </c>
      <c r="B515" s="143" t="s">
        <v>725</v>
      </c>
      <c r="C515" s="143" t="s">
        <v>726</v>
      </c>
      <c r="D515" s="143" t="s">
        <v>639</v>
      </c>
      <c r="E515" s="143" t="s">
        <v>22356</v>
      </c>
      <c r="F515" s="143" t="s">
        <v>727</v>
      </c>
      <c r="G515" s="143" t="s">
        <v>728</v>
      </c>
      <c r="H515" s="143">
        <v>-24.427800000000001</v>
      </c>
      <c r="I515" s="143">
        <v>145.429</v>
      </c>
      <c r="J515" s="143">
        <v>928</v>
      </c>
      <c r="K515" s="143">
        <v>10</v>
      </c>
      <c r="L515" s="143">
        <f>COUNTIFS(ArCompl!$C$2:$C$5652,ArCompl!$C340,ArCompl!$D$2:$D$5652,ArCompl!$D340)</f>
        <v>1</v>
      </c>
      <c r="M515" s="144">
        <f>IF(ISNA(MATCH($F515,'Liste noire'!C:C,0)),0,1)</f>
        <v>0</v>
      </c>
    </row>
    <row r="516" spans="1:13" x14ac:dyDescent="0.25">
      <c r="A516" s="139">
        <v>3288</v>
      </c>
      <c r="B516" s="140" t="s">
        <v>8963</v>
      </c>
      <c r="C516" s="140" t="s">
        <v>8964</v>
      </c>
      <c r="D516" s="140" t="s">
        <v>8920</v>
      </c>
      <c r="E516" s="140" t="s">
        <v>22416</v>
      </c>
      <c r="F516" s="140" t="s">
        <v>8965</v>
      </c>
      <c r="G516" s="140" t="s">
        <v>8966</v>
      </c>
      <c r="H516" s="140">
        <v>-3.8637000000000001</v>
      </c>
      <c r="I516" s="140">
        <v>102.339</v>
      </c>
      <c r="J516" s="140">
        <v>50</v>
      </c>
      <c r="K516" s="140">
        <v>7</v>
      </c>
      <c r="L516" s="140">
        <f>COUNTIFS(ArCompl!$C$2:$C$5652,ArCompl!$C3720,ArCompl!$D$2:$D$5652,ArCompl!$D3720)</f>
        <v>3</v>
      </c>
      <c r="M516" s="141">
        <f>IF(ISNA(MATCH($F516,'Liste noire'!C:C,0)),0,1)</f>
        <v>0</v>
      </c>
    </row>
    <row r="517" spans="1:13" x14ac:dyDescent="0.25">
      <c r="A517" s="142">
        <v>5724</v>
      </c>
      <c r="B517" s="143" t="s">
        <v>17092</v>
      </c>
      <c r="C517" s="143" t="s">
        <v>17093</v>
      </c>
      <c r="D517" s="143" t="s">
        <v>16702</v>
      </c>
      <c r="E517" s="143" t="s">
        <v>22496</v>
      </c>
      <c r="F517" s="143" t="s">
        <v>17094</v>
      </c>
      <c r="G517" s="143" t="s">
        <v>17095</v>
      </c>
      <c r="H517" s="143">
        <v>37.787300000000002</v>
      </c>
      <c r="I517" s="143">
        <v>-81.124200000000002</v>
      </c>
      <c r="J517" s="143">
        <v>2504</v>
      </c>
      <c r="K517" s="143">
        <v>-5</v>
      </c>
      <c r="L517" s="143">
        <f>COUNTIFS(ArCompl!$C$2:$C$5652,ArCompl!$C1986,ArCompl!$D$2:$D$5652,ArCompl!$D1986)</f>
        <v>1</v>
      </c>
      <c r="M517" s="144">
        <f>IF(ISNA(MATCH($F517,'Liste noire'!C:C,0)),0,1)</f>
        <v>0</v>
      </c>
    </row>
    <row r="518" spans="1:13" x14ac:dyDescent="0.25">
      <c r="A518" s="139">
        <v>1035</v>
      </c>
      <c r="B518" s="140" t="s">
        <v>5789</v>
      </c>
      <c r="C518" s="140" t="s">
        <v>5790</v>
      </c>
      <c r="D518" s="140" t="s">
        <v>5770</v>
      </c>
      <c r="E518" s="140" t="s">
        <v>5770</v>
      </c>
      <c r="F518" s="140" t="s">
        <v>5791</v>
      </c>
      <c r="G518" s="140" t="s">
        <v>5792</v>
      </c>
      <c r="H518" s="140">
        <v>-2.30898</v>
      </c>
      <c r="I518" s="140">
        <v>28.808800000000002</v>
      </c>
      <c r="J518" s="140">
        <v>5643</v>
      </c>
      <c r="K518" s="140">
        <v>2</v>
      </c>
      <c r="L518" s="140">
        <f>COUNTIFS(ArCompl!$C$2:$C$5652,ArCompl!$C1613,ArCompl!$D$2:$D$5652,ArCompl!$D1613)</f>
        <v>1</v>
      </c>
      <c r="M518" s="141">
        <f>IF(ISNA(MATCH($F518,'Liste noire'!C:C,0)),0,1)</f>
        <v>0</v>
      </c>
    </row>
    <row r="519" spans="1:13" x14ac:dyDescent="0.25">
      <c r="A519" s="142">
        <v>5703</v>
      </c>
      <c r="B519" s="143" t="s">
        <v>15556</v>
      </c>
      <c r="C519" s="143" t="s">
        <v>15557</v>
      </c>
      <c r="D519" s="143" t="s">
        <v>15553</v>
      </c>
      <c r="E519" s="143" t="s">
        <v>22486</v>
      </c>
      <c r="F519" s="143" t="s">
        <v>15558</v>
      </c>
      <c r="G519" s="143" t="s">
        <v>15559</v>
      </c>
      <c r="H519" s="143">
        <v>-1.3320000000000001</v>
      </c>
      <c r="I519" s="143">
        <v>31.821200000000001</v>
      </c>
      <c r="J519" s="143">
        <v>3745</v>
      </c>
      <c r="K519" s="143">
        <v>3</v>
      </c>
      <c r="L519" s="143">
        <f>COUNTIFS(ArCompl!$C$2:$C$5652,ArCompl!$C5351,ArCompl!$D$2:$D$5652,ArCompl!$D5351)</f>
        <v>1</v>
      </c>
      <c r="M519" s="144">
        <f>IF(ISNA(MATCH($F519,'Liste noire'!C:C,0)),0,1)</f>
        <v>0</v>
      </c>
    </row>
    <row r="520" spans="1:13" x14ac:dyDescent="0.25">
      <c r="A520" s="139">
        <v>2821</v>
      </c>
      <c r="B520" s="140" t="s">
        <v>21983</v>
      </c>
      <c r="C520" s="140" t="s">
        <v>14877</v>
      </c>
      <c r="D520" s="140" t="s">
        <v>21976</v>
      </c>
      <c r="E520" s="140" t="s">
        <v>21976</v>
      </c>
      <c r="F520" s="140" t="s">
        <v>21984</v>
      </c>
      <c r="G520" s="140" t="s">
        <v>21985</v>
      </c>
      <c r="H520" s="140">
        <v>10.107100000000001</v>
      </c>
      <c r="I520" s="140">
        <v>-64.6892</v>
      </c>
      <c r="J520" s="140">
        <v>26</v>
      </c>
      <c r="K520" s="140">
        <v>-4</v>
      </c>
      <c r="L520" s="140">
        <f>COUNTIFS(ArCompl!$C$2:$C$5652,ArCompl!$C5568,ArCompl!$D$2:$D$5652,ArCompl!$D5568)</f>
        <v>1</v>
      </c>
      <c r="M520" s="141">
        <f>IF(ISNA(MATCH($F520,'Liste noire'!C:C,0)),0,1)</f>
        <v>0</v>
      </c>
    </row>
    <row r="521" spans="1:13" x14ac:dyDescent="0.25">
      <c r="A521" s="142">
        <v>1868</v>
      </c>
      <c r="B521" s="143" t="s">
        <v>12786</v>
      </c>
      <c r="C521" s="143" t="s">
        <v>12787</v>
      </c>
      <c r="D521" s="143" t="s">
        <v>12767</v>
      </c>
      <c r="E521" s="143" t="s">
        <v>12767</v>
      </c>
      <c r="F521" s="143" t="s">
        <v>12788</v>
      </c>
      <c r="G521" s="143" t="s">
        <v>12789</v>
      </c>
      <c r="H521" s="143">
        <v>8.91479</v>
      </c>
      <c r="I521" s="143">
        <v>-79.599599999999995</v>
      </c>
      <c r="J521" s="143">
        <v>52</v>
      </c>
      <c r="K521" s="143">
        <v>-5</v>
      </c>
      <c r="L521" s="143">
        <f>COUNTIFS(ArCompl!$C$2:$C$5652,ArCompl!$C4673,ArCompl!$D$2:$D$5652,ArCompl!$D4673)</f>
        <v>2</v>
      </c>
      <c r="M521" s="144">
        <f>IF(ISNA(MATCH($F521,'Liste noire'!C:C,0)),0,1)</f>
        <v>0</v>
      </c>
    </row>
    <row r="522" spans="1:13" x14ac:dyDescent="0.25">
      <c r="A522" s="139">
        <v>739</v>
      </c>
      <c r="B522" s="140" t="s">
        <v>15205</v>
      </c>
      <c r="C522" s="140" t="s">
        <v>15206</v>
      </c>
      <c r="D522" s="140" t="s">
        <v>15198</v>
      </c>
      <c r="E522" s="140" t="s">
        <v>22481</v>
      </c>
      <c r="F522" s="140" t="s">
        <v>15207</v>
      </c>
      <c r="G522" s="140" t="s">
        <v>15208</v>
      </c>
      <c r="H522" s="140">
        <v>60.421999999999997</v>
      </c>
      <c r="I522" s="140">
        <v>15.5152</v>
      </c>
      <c r="J522" s="140">
        <v>503</v>
      </c>
      <c r="K522" s="140">
        <v>1</v>
      </c>
      <c r="L522" s="140">
        <f>COUNTIFS(ArCompl!$C$2:$C$5652,ArCompl!$C5253,ArCompl!$D$2:$D$5652,ArCompl!$D5253)</f>
        <v>1</v>
      </c>
      <c r="M522" s="141">
        <f>IF(ISNA(MATCH($F522,'Liste noire'!C:C,0)),0,1)</f>
        <v>0</v>
      </c>
    </row>
    <row r="523" spans="1:13" x14ac:dyDescent="0.25">
      <c r="A523" s="142">
        <v>6128</v>
      </c>
      <c r="B523" s="143" t="s">
        <v>17182</v>
      </c>
      <c r="C523" s="143" t="s">
        <v>17183</v>
      </c>
      <c r="D523" s="143" t="s">
        <v>16702</v>
      </c>
      <c r="E523" s="143" t="s">
        <v>22496</v>
      </c>
      <c r="F523" s="143" t="s">
        <v>17184</v>
      </c>
      <c r="G523" s="143" t="s">
        <v>17185</v>
      </c>
      <c r="H523" s="143">
        <v>37.2958</v>
      </c>
      <c r="I523" s="143">
        <v>-81.207700000000003</v>
      </c>
      <c r="J523" s="143">
        <v>2857</v>
      </c>
      <c r="K523" s="143">
        <v>-5</v>
      </c>
      <c r="L523" s="143">
        <f>COUNTIFS(ArCompl!$C$2:$C$5652,ArCompl!$C2009,ArCompl!$D$2:$D$5652,ArCompl!$D2009)</f>
        <v>1</v>
      </c>
      <c r="M523" s="144">
        <f>IF(ISNA(MATCH($F523,'Liste noire'!C:C,0)),0,1)</f>
        <v>0</v>
      </c>
    </row>
    <row r="524" spans="1:13" x14ac:dyDescent="0.25">
      <c r="A524" s="139">
        <v>6214</v>
      </c>
      <c r="B524" s="140" t="s">
        <v>10902</v>
      </c>
      <c r="C524" s="140" t="s">
        <v>10903</v>
      </c>
      <c r="D524" s="140" t="s">
        <v>10891</v>
      </c>
      <c r="E524" s="140" t="s">
        <v>22434</v>
      </c>
      <c r="F524" s="140" t="s">
        <v>10904</v>
      </c>
      <c r="G524" s="140" t="s">
        <v>10905</v>
      </c>
      <c r="H524" s="140">
        <v>2.65</v>
      </c>
      <c r="I524" s="140">
        <v>113.767</v>
      </c>
      <c r="J524" s="140">
        <v>200</v>
      </c>
      <c r="K524" s="140">
        <v>8</v>
      </c>
      <c r="L524" s="140">
        <f>COUNTIFS(ArCompl!$C$2:$C$5652,ArCompl!$C4213,ArCompl!$D$2:$D$5652,ArCompl!$D4213)</f>
        <v>1</v>
      </c>
      <c r="M524" s="141">
        <f>IF(ISNA(MATCH($F524,'Liste noire'!C:C,0)),0,1)</f>
        <v>0</v>
      </c>
    </row>
    <row r="525" spans="1:13" x14ac:dyDescent="0.25">
      <c r="A525" s="142">
        <v>4136</v>
      </c>
      <c r="B525" s="143" t="s">
        <v>17186</v>
      </c>
      <c r="C525" s="143" t="s">
        <v>17187</v>
      </c>
      <c r="D525" s="143" t="s">
        <v>16702</v>
      </c>
      <c r="E525" s="143" t="s">
        <v>22496</v>
      </c>
      <c r="F525" s="143" t="s">
        <v>17188</v>
      </c>
      <c r="G525" s="143" t="s">
        <v>17189</v>
      </c>
      <c r="H525" s="143">
        <v>33.619199999999999</v>
      </c>
      <c r="I525" s="143">
        <v>-114.717</v>
      </c>
      <c r="J525" s="143">
        <v>399</v>
      </c>
      <c r="K525" s="143">
        <v>-8</v>
      </c>
      <c r="L525" s="143">
        <f>COUNTIFS(ArCompl!$C$2:$C$5652,ArCompl!$C2010,ArCompl!$D$2:$D$5652,ArCompl!$D2010)</f>
        <v>1</v>
      </c>
      <c r="M525" s="144">
        <f>IF(ISNA(MATCH($F525,'Liste noire'!C:C,0)),0,1)</f>
        <v>0</v>
      </c>
    </row>
    <row r="526" spans="1:13" x14ac:dyDescent="0.25">
      <c r="A526" s="139">
        <v>3777</v>
      </c>
      <c r="B526" s="140" t="s">
        <v>17104</v>
      </c>
      <c r="C526" s="140" t="s">
        <v>17105</v>
      </c>
      <c r="D526" s="140" t="s">
        <v>16702</v>
      </c>
      <c r="E526" s="140" t="s">
        <v>22496</v>
      </c>
      <c r="F526" s="140" t="s">
        <v>17106</v>
      </c>
      <c r="G526" s="140" t="s">
        <v>17107</v>
      </c>
      <c r="H526" s="140">
        <v>48.7928</v>
      </c>
      <c r="I526" s="140">
        <v>-122.538</v>
      </c>
      <c r="J526" s="140">
        <v>170</v>
      </c>
      <c r="K526" s="140">
        <v>-8</v>
      </c>
      <c r="L526" s="140">
        <f>COUNTIFS(ArCompl!$C$2:$C$5652,ArCompl!$C1989,ArCompl!$D$2:$D$5652,ArCompl!$D1989)</f>
        <v>3</v>
      </c>
      <c r="M526" s="141">
        <f>IF(ISNA(MATCH($F526,'Liste noire'!C:C,0)),0,1)</f>
        <v>0</v>
      </c>
    </row>
    <row r="527" spans="1:13" x14ac:dyDescent="0.25">
      <c r="A527" s="142">
        <v>5552</v>
      </c>
      <c r="B527" s="143" t="s">
        <v>120</v>
      </c>
      <c r="C527" s="143" t="s">
        <v>121</v>
      </c>
      <c r="D527" s="143" t="s">
        <v>109</v>
      </c>
      <c r="E527" s="143" t="s">
        <v>22351</v>
      </c>
      <c r="F527" s="143" t="s">
        <v>122</v>
      </c>
      <c r="G527" s="143" t="s">
        <v>123</v>
      </c>
      <c r="H527" s="143">
        <v>35.752099999999999</v>
      </c>
      <c r="I527" s="143">
        <v>6.3085899999999997</v>
      </c>
      <c r="J527" s="143">
        <v>2697</v>
      </c>
      <c r="K527" s="143">
        <v>1</v>
      </c>
      <c r="L527" s="143">
        <f>COUNTIFS(ArCompl!$C$2:$C$5652,ArCompl!$C69,ArCompl!$D$2:$D$5652,ArCompl!$D69)</f>
        <v>1</v>
      </c>
      <c r="M527" s="144">
        <f>IF(ISNA(MATCH($F527,'Liste noire'!C:C,0)),0,1)</f>
        <v>0</v>
      </c>
    </row>
    <row r="528" spans="1:13" x14ac:dyDescent="0.25">
      <c r="A528" s="139">
        <v>514</v>
      </c>
      <c r="B528" s="140" t="s">
        <v>16362</v>
      </c>
      <c r="C528" s="140" t="s">
        <v>16363</v>
      </c>
      <c r="D528" s="140" t="s">
        <v>16321</v>
      </c>
      <c r="E528" s="140" t="s">
        <v>22495</v>
      </c>
      <c r="F528" s="140" t="s">
        <v>16364</v>
      </c>
      <c r="G528" s="140" t="s">
        <v>16365</v>
      </c>
      <c r="H528" s="140">
        <v>53.771700000000003</v>
      </c>
      <c r="I528" s="140">
        <v>-3.02861</v>
      </c>
      <c r="J528" s="140">
        <v>34</v>
      </c>
      <c r="K528" s="140">
        <v>0</v>
      </c>
      <c r="L528" s="140">
        <f>COUNTIFS(ArCompl!$C$2:$C$5652,ArCompl!$C4920,ArCompl!$D$2:$D$5652,ArCompl!$D4920)</f>
        <v>1</v>
      </c>
      <c r="M528" s="141">
        <f>IF(ISNA(MATCH($F528,'Liste noire'!C:C,0)),0,1)</f>
        <v>0</v>
      </c>
    </row>
    <row r="529" spans="1:13" x14ac:dyDescent="0.25">
      <c r="A529" s="142">
        <v>608</v>
      </c>
      <c r="B529" s="143" t="s">
        <v>6247</v>
      </c>
      <c r="C529" s="143" t="s">
        <v>6248</v>
      </c>
      <c r="D529" s="143" t="s">
        <v>6240</v>
      </c>
      <c r="E529" s="143" t="s">
        <v>22387</v>
      </c>
      <c r="F529" s="143" t="s">
        <v>6249</v>
      </c>
      <c r="G529" s="143" t="s">
        <v>6250</v>
      </c>
      <c r="H529" s="143">
        <v>55.740299999999998</v>
      </c>
      <c r="I529" s="143">
        <v>9.1517800000000005</v>
      </c>
      <c r="J529" s="143">
        <v>247</v>
      </c>
      <c r="K529" s="143">
        <v>1</v>
      </c>
      <c r="L529" s="143">
        <f>COUNTIFS(ArCompl!$C$2:$C$5652,ArCompl!$C1742,ArCompl!$D$2:$D$5652,ArCompl!$D1742)</f>
        <v>1</v>
      </c>
      <c r="M529" s="144">
        <f>IF(ISNA(MATCH($F529,'Liste noire'!C:C,0)),0,1)</f>
        <v>0</v>
      </c>
    </row>
    <row r="530" spans="1:13" x14ac:dyDescent="0.25">
      <c r="A530" s="139">
        <v>12013</v>
      </c>
      <c r="B530" s="140" t="s">
        <v>1554</v>
      </c>
      <c r="C530" s="140"/>
      <c r="D530" s="140" t="s">
        <v>639</v>
      </c>
      <c r="E530" s="140" t="s">
        <v>22356</v>
      </c>
      <c r="F530" s="140" t="s">
        <v>1555</v>
      </c>
      <c r="G530" s="140" t="s">
        <v>1556</v>
      </c>
      <c r="H530" s="140">
        <v>-36.551900000000003</v>
      </c>
      <c r="I530" s="140">
        <v>146.00700000000001</v>
      </c>
      <c r="J530" s="140">
        <v>569</v>
      </c>
      <c r="K530" s="140" t="s">
        <v>340</v>
      </c>
      <c r="L530" s="140">
        <f>COUNTIFS(ArCompl!$C$2:$C$5652,ArCompl!$C549,ArCompl!$D$2:$D$5652,ArCompl!$D549)</f>
        <v>1</v>
      </c>
      <c r="M530" s="141">
        <f>IF(ISNA(MATCH($F530,'Liste noire'!C:C,0)),0,1)</f>
        <v>0</v>
      </c>
    </row>
    <row r="531" spans="1:13" x14ac:dyDescent="0.25">
      <c r="A531" s="142">
        <v>1525</v>
      </c>
      <c r="B531" s="143" t="s">
        <v>9664</v>
      </c>
      <c r="C531" s="143" t="s">
        <v>9665</v>
      </c>
      <c r="D531" s="143" t="s">
        <v>9641</v>
      </c>
      <c r="E531" s="143" t="s">
        <v>22421</v>
      </c>
      <c r="F531" s="143" t="s">
        <v>9666</v>
      </c>
      <c r="G531" s="143" t="s">
        <v>9667</v>
      </c>
      <c r="H531" s="143">
        <v>45.673900000000003</v>
      </c>
      <c r="I531" s="143">
        <v>9.7041699999999995</v>
      </c>
      <c r="J531" s="143">
        <v>782</v>
      </c>
      <c r="K531" s="143">
        <v>1</v>
      </c>
      <c r="L531" s="143">
        <f>COUNTIFS(ArCompl!$C$2:$C$5652,ArCompl!$C3912,ArCompl!$D$2:$D$5652,ArCompl!$D3912)</f>
        <v>1</v>
      </c>
      <c r="M531" s="144">
        <f>IF(ISNA(MATCH($F531,'Liste noire'!C:C,0)),0,1)</f>
        <v>1</v>
      </c>
    </row>
    <row r="532" spans="1:13" x14ac:dyDescent="0.25">
      <c r="A532" s="139">
        <v>3131</v>
      </c>
      <c r="B532" s="140" t="s">
        <v>8555</v>
      </c>
      <c r="C532" s="140" t="s">
        <v>8556</v>
      </c>
      <c r="D532" s="140" t="s">
        <v>8516</v>
      </c>
      <c r="E532" s="140" t="s">
        <v>22415</v>
      </c>
      <c r="F532" s="140" t="s">
        <v>8557</v>
      </c>
      <c r="G532" s="140" t="s">
        <v>8558</v>
      </c>
      <c r="H532" s="140">
        <v>13.197900000000001</v>
      </c>
      <c r="I532" s="140">
        <v>77.706299999999999</v>
      </c>
      <c r="J532" s="140">
        <v>3000</v>
      </c>
      <c r="K532" s="140">
        <v>5.5</v>
      </c>
      <c r="L532" s="140">
        <f>COUNTIFS(ArCompl!$C$2:$C$5652,ArCompl!$C3618,ArCompl!$D$2:$D$5652,ArCompl!$D3618)</f>
        <v>1</v>
      </c>
      <c r="M532" s="141">
        <f>IF(ISNA(MATCH($F532,'Liste noire'!C:C,0)),0,1)</f>
        <v>0</v>
      </c>
    </row>
    <row r="533" spans="1:13" x14ac:dyDescent="0.25">
      <c r="A533" s="142">
        <v>6250</v>
      </c>
      <c r="B533" s="143" t="s">
        <v>729</v>
      </c>
      <c r="C533" s="143" t="s">
        <v>730</v>
      </c>
      <c r="D533" s="143" t="s">
        <v>639</v>
      </c>
      <c r="E533" s="143" t="s">
        <v>22356</v>
      </c>
      <c r="F533" s="143" t="s">
        <v>731</v>
      </c>
      <c r="G533" s="143" t="s">
        <v>732</v>
      </c>
      <c r="H533" s="143">
        <v>-23.603100000000001</v>
      </c>
      <c r="I533" s="143">
        <v>148.80699999999999</v>
      </c>
      <c r="J533" s="143">
        <v>657</v>
      </c>
      <c r="K533" s="143">
        <v>10</v>
      </c>
      <c r="L533" s="143">
        <f>COUNTIFS(ArCompl!$C$2:$C$5652,ArCompl!$C341,ArCompl!$D$2:$D$5652,ArCompl!$D341)</f>
        <v>2</v>
      </c>
      <c r="M533" s="144">
        <f>IF(ISNA(MATCH($F533,'Liste noire'!C:C,0)),0,1)</f>
        <v>0</v>
      </c>
    </row>
    <row r="534" spans="1:13" x14ac:dyDescent="0.25">
      <c r="A534" s="139">
        <v>3790</v>
      </c>
      <c r="B534" s="140" t="s">
        <v>17100</v>
      </c>
      <c r="C534" s="140" t="s">
        <v>17101</v>
      </c>
      <c r="D534" s="140" t="s">
        <v>16702</v>
      </c>
      <c r="E534" s="140" t="s">
        <v>22496</v>
      </c>
      <c r="F534" s="140" t="s">
        <v>17102</v>
      </c>
      <c r="G534" s="140" t="s">
        <v>17103</v>
      </c>
      <c r="H534" s="140">
        <v>38.545200000000001</v>
      </c>
      <c r="I534" s="140">
        <v>-89.8352</v>
      </c>
      <c r="J534" s="140">
        <v>459</v>
      </c>
      <c r="K534" s="140">
        <v>-6</v>
      </c>
      <c r="L534" s="140">
        <f>COUNTIFS(ArCompl!$C$2:$C$5652,ArCompl!$C1988,ArCompl!$D$2:$D$5652,ArCompl!$D1988)</f>
        <v>1</v>
      </c>
      <c r="M534" s="141">
        <f>IF(ISNA(MATCH($F534,'Liste noire'!C:C,0)),0,1)</f>
        <v>0</v>
      </c>
    </row>
    <row r="535" spans="1:13" x14ac:dyDescent="0.25">
      <c r="A535" s="142">
        <v>1013</v>
      </c>
      <c r="B535" s="143" t="s">
        <v>10860</v>
      </c>
      <c r="C535" s="143" t="s">
        <v>10861</v>
      </c>
      <c r="D535" s="143" t="s">
        <v>10862</v>
      </c>
      <c r="E535" s="143" t="s">
        <v>10862</v>
      </c>
      <c r="F535" s="143" t="s">
        <v>10863</v>
      </c>
      <c r="G535" s="143" t="s">
        <v>10864</v>
      </c>
      <c r="H535" s="143">
        <v>-15.6791</v>
      </c>
      <c r="I535" s="143">
        <v>34.973999999999997</v>
      </c>
      <c r="J535" s="143">
        <v>2555</v>
      </c>
      <c r="K535" s="143">
        <v>2</v>
      </c>
      <c r="L535" s="143">
        <f>COUNTIFS(ArCompl!$C$2:$C$5652,ArCompl!$C4247,ArCompl!$D$2:$D$5652,ArCompl!$D4247)</f>
        <v>1</v>
      </c>
      <c r="M535" s="144">
        <f>IF(ISNA(MATCH($F535,'Liste noire'!C:C,0)),0,1)</f>
        <v>0</v>
      </c>
    </row>
    <row r="536" spans="1:13" x14ac:dyDescent="0.25">
      <c r="A536" s="139">
        <v>738</v>
      </c>
      <c r="B536" s="140" t="s">
        <v>15348</v>
      </c>
      <c r="C536" s="140" t="s">
        <v>15345</v>
      </c>
      <c r="D536" s="140" t="s">
        <v>15198</v>
      </c>
      <c r="E536" s="140" t="s">
        <v>22481</v>
      </c>
      <c r="F536" s="140" t="s">
        <v>15349</v>
      </c>
      <c r="G536" s="140" t="s">
        <v>15350</v>
      </c>
      <c r="H536" s="140">
        <v>59.354399999999998</v>
      </c>
      <c r="I536" s="140">
        <v>17.941700000000001</v>
      </c>
      <c r="J536" s="140">
        <v>47</v>
      </c>
      <c r="K536" s="140">
        <v>1</v>
      </c>
      <c r="L536" s="140">
        <f>COUNTIFS(ArCompl!$C$2:$C$5652,ArCompl!$C5289,ArCompl!$D$2:$D$5652,ArCompl!$D5289)</f>
        <v>1</v>
      </c>
      <c r="M536" s="141">
        <f>IF(ISNA(MATCH($F536,'Liste noire'!C:C,0)),0,1)</f>
        <v>0</v>
      </c>
    </row>
    <row r="537" spans="1:13" x14ac:dyDescent="0.25">
      <c r="A537" s="142">
        <v>11208</v>
      </c>
      <c r="B537" s="143" t="s">
        <v>5793</v>
      </c>
      <c r="C537" s="143" t="s">
        <v>5794</v>
      </c>
      <c r="D537" s="143" t="s">
        <v>5770</v>
      </c>
      <c r="E537" s="143" t="s">
        <v>5770</v>
      </c>
      <c r="F537" s="143" t="s">
        <v>5795</v>
      </c>
      <c r="G537" s="143" t="s">
        <v>5796</v>
      </c>
      <c r="H537" s="143">
        <v>2.1827800000000002</v>
      </c>
      <c r="I537" s="143">
        <v>22.4817</v>
      </c>
      <c r="J537" s="143">
        <v>0</v>
      </c>
      <c r="K537" s="143">
        <v>1</v>
      </c>
      <c r="L537" s="143">
        <f>COUNTIFS(ArCompl!$C$2:$C$5652,ArCompl!$C1614,ArCompl!$D$2:$D$5652,ArCompl!$D1614)</f>
        <v>1</v>
      </c>
      <c r="M537" s="144">
        <f>IF(ISNA(MATCH($F537,'Liste noire'!C:C,0)),0,1)</f>
        <v>0</v>
      </c>
    </row>
    <row r="538" spans="1:13" x14ac:dyDescent="0.25">
      <c r="A538" s="139">
        <v>6999</v>
      </c>
      <c r="B538" s="140" t="s">
        <v>17246</v>
      </c>
      <c r="C538" s="140" t="s">
        <v>17247</v>
      </c>
      <c r="D538" s="140" t="s">
        <v>16702</v>
      </c>
      <c r="E538" s="140" t="s">
        <v>22496</v>
      </c>
      <c r="F538" s="140" t="s">
        <v>17248</v>
      </c>
      <c r="G538" s="140" t="s">
        <v>17249</v>
      </c>
      <c r="H538" s="140">
        <v>41.552399999999999</v>
      </c>
      <c r="I538" s="140">
        <v>-112.062</v>
      </c>
      <c r="J538" s="140">
        <v>4229</v>
      </c>
      <c r="K538" s="140">
        <v>-7</v>
      </c>
      <c r="L538" s="140">
        <f>COUNTIFS(ArCompl!$C$2:$C$5652,ArCompl!$C2025,ArCompl!$D$2:$D$5652,ArCompl!$D2025)</f>
        <v>1</v>
      </c>
      <c r="M538" s="141">
        <f>IF(ISNA(MATCH($F538,'Liste noire'!C:C,0)),0,1)</f>
        <v>0</v>
      </c>
    </row>
    <row r="539" spans="1:13" x14ac:dyDescent="0.25">
      <c r="A539" s="142">
        <v>5617</v>
      </c>
      <c r="B539" s="143" t="s">
        <v>10744</v>
      </c>
      <c r="C539" s="143" t="s">
        <v>10745</v>
      </c>
      <c r="D539" s="143" t="s">
        <v>10693</v>
      </c>
      <c r="E539" s="143" t="s">
        <v>10693</v>
      </c>
      <c r="F539" s="143" t="s">
        <v>10746</v>
      </c>
      <c r="G539" s="143" t="s">
        <v>10747</v>
      </c>
      <c r="H539" s="143">
        <v>-19.686699999999998</v>
      </c>
      <c r="I539" s="143">
        <v>44.541899999999998</v>
      </c>
      <c r="J539" s="143">
        <v>154</v>
      </c>
      <c r="K539" s="143">
        <v>3</v>
      </c>
      <c r="L539" s="143">
        <f>COUNTIFS(ArCompl!$C$2:$C$5652,ArCompl!$C4181,ArCompl!$D$2:$D$5652,ArCompl!$D4181)</f>
        <v>1</v>
      </c>
      <c r="M539" s="144">
        <f>IF(ISNA(MATCH($F539,'Liste noire'!C:C,0)),0,1)</f>
        <v>0</v>
      </c>
    </row>
    <row r="540" spans="1:13" x14ac:dyDescent="0.25">
      <c r="A540" s="139">
        <v>4319</v>
      </c>
      <c r="B540" s="140" t="s">
        <v>761</v>
      </c>
      <c r="C540" s="140" t="s">
        <v>762</v>
      </c>
      <c r="D540" s="140" t="s">
        <v>639</v>
      </c>
      <c r="E540" s="140" t="s">
        <v>22356</v>
      </c>
      <c r="F540" s="140" t="s">
        <v>763</v>
      </c>
      <c r="G540" s="140" t="s">
        <v>764</v>
      </c>
      <c r="H540" s="140">
        <v>-17.944700000000001</v>
      </c>
      <c r="I540" s="140">
        <v>122.232</v>
      </c>
      <c r="J540" s="140">
        <v>56</v>
      </c>
      <c r="K540" s="140">
        <v>8</v>
      </c>
      <c r="L540" s="140">
        <f>COUNTIFS(ArCompl!$C$2:$C$5652,ArCompl!$C349,ArCompl!$D$2:$D$5652,ArCompl!$D349)</f>
        <v>2</v>
      </c>
      <c r="M540" s="141">
        <f>IF(ISNA(MATCH($F540,'Liste noire'!C:C,0)),0,1)</f>
        <v>0</v>
      </c>
    </row>
    <row r="541" spans="1:13" x14ac:dyDescent="0.25">
      <c r="A541" s="142">
        <v>7655</v>
      </c>
      <c r="B541" s="143" t="s">
        <v>17175</v>
      </c>
      <c r="C541" s="143" t="s">
        <v>17176</v>
      </c>
      <c r="D541" s="143" t="s">
        <v>16702</v>
      </c>
      <c r="E541" s="143" t="s">
        <v>22496</v>
      </c>
      <c r="F541" s="143" t="s">
        <v>17177</v>
      </c>
      <c r="G541" s="143" t="s">
        <v>17178</v>
      </c>
      <c r="H541" s="143">
        <v>39.146000000000001</v>
      </c>
      <c r="I541" s="143">
        <v>-86.616699999999994</v>
      </c>
      <c r="J541" s="143">
        <v>846</v>
      </c>
      <c r="K541" s="143">
        <v>-5</v>
      </c>
      <c r="L541" s="143">
        <f>COUNTIFS(ArCompl!$C$2:$C$5652,ArCompl!$C2007,ArCompl!$D$2:$D$5652,ArCompl!$D2007)</f>
        <v>1</v>
      </c>
      <c r="M541" s="144">
        <f>IF(ISNA(MATCH($F541,'Liste noire'!C:C,0)),0,1)</f>
        <v>0</v>
      </c>
    </row>
    <row r="542" spans="1:13" x14ac:dyDescent="0.25">
      <c r="A542" s="139">
        <v>4037</v>
      </c>
      <c r="B542" s="140" t="s">
        <v>17179</v>
      </c>
      <c r="C542" s="140" t="s">
        <v>17176</v>
      </c>
      <c r="D542" s="140" t="s">
        <v>16702</v>
      </c>
      <c r="E542" s="140" t="s">
        <v>22496</v>
      </c>
      <c r="F542" s="140" t="s">
        <v>17180</v>
      </c>
      <c r="G542" s="140" t="s">
        <v>17181</v>
      </c>
      <c r="H542" s="140">
        <v>40.4771</v>
      </c>
      <c r="I542" s="140">
        <v>-88.915899999999993</v>
      </c>
      <c r="J542" s="140">
        <v>871</v>
      </c>
      <c r="K542" s="140">
        <v>-6</v>
      </c>
      <c r="L542" s="140">
        <f>COUNTIFS(ArCompl!$C$2:$C$5652,ArCompl!$C2008,ArCompl!$D$2:$D$5652,ArCompl!$D2008)</f>
        <v>1</v>
      </c>
      <c r="M542" s="141">
        <f>IF(ISNA(MATCH($F542,'Liste noire'!C:C,0)),0,1)</f>
        <v>0</v>
      </c>
    </row>
    <row r="543" spans="1:13" x14ac:dyDescent="0.25">
      <c r="A543" s="142">
        <v>406</v>
      </c>
      <c r="B543" s="143" t="s">
        <v>7610</v>
      </c>
      <c r="C543" s="143" t="s">
        <v>7611</v>
      </c>
      <c r="D543" s="143" t="s">
        <v>7581</v>
      </c>
      <c r="E543" s="143" t="s">
        <v>22405</v>
      </c>
      <c r="F543" s="143" t="s">
        <v>7612</v>
      </c>
      <c r="G543" s="143" t="s">
        <v>7613</v>
      </c>
      <c r="H543" s="143">
        <v>53.59639</v>
      </c>
      <c r="I543" s="143">
        <v>6.7091669999999999</v>
      </c>
      <c r="J543" s="143">
        <v>3</v>
      </c>
      <c r="K543" s="143">
        <v>1</v>
      </c>
      <c r="L543" s="143">
        <f>COUNTIFS(ArCompl!$C$2:$C$5652,ArCompl!$C111,ArCompl!$D$2:$D$5652,ArCompl!$D111)</f>
        <v>1</v>
      </c>
      <c r="M543" s="144">
        <f>IF(ISNA(MATCH($F543,'Liste noire'!C:C,0)),0,1)</f>
        <v>0</v>
      </c>
    </row>
    <row r="544" spans="1:13" x14ac:dyDescent="0.25">
      <c r="A544" s="139">
        <v>966</v>
      </c>
      <c r="B544" s="140" t="s">
        <v>7504</v>
      </c>
      <c r="C544" s="140" t="s">
        <v>7505</v>
      </c>
      <c r="D544" s="140" t="s">
        <v>7506</v>
      </c>
      <c r="E544" s="140" t="s">
        <v>7506</v>
      </c>
      <c r="F544" s="140" t="s">
        <v>7507</v>
      </c>
      <c r="G544" s="140" t="s">
        <v>7508</v>
      </c>
      <c r="H544" s="140">
        <v>2.0756399999999999</v>
      </c>
      <c r="I544" s="140">
        <v>11.4932</v>
      </c>
      <c r="J544" s="140">
        <v>1969</v>
      </c>
      <c r="K544" s="140">
        <v>1</v>
      </c>
      <c r="L544" s="140">
        <f>COUNTIFS(ArCompl!$C$2:$C$5652,ArCompl!$C3408,ArCompl!$D$2:$D$5652,ArCompl!$D3408)</f>
        <v>1</v>
      </c>
      <c r="M544" s="141">
        <f>IF(ISNA(MATCH($F544,'Liste noire'!C:C,0)),0,1)</f>
        <v>0</v>
      </c>
    </row>
    <row r="545" spans="1:13" x14ac:dyDescent="0.25">
      <c r="A545" s="142">
        <v>6196</v>
      </c>
      <c r="B545" s="143" t="s">
        <v>2849</v>
      </c>
      <c r="C545" s="143" t="s">
        <v>2850</v>
      </c>
      <c r="D545" s="143" t="s">
        <v>2843</v>
      </c>
      <c r="E545" s="143" t="s">
        <v>22370</v>
      </c>
      <c r="F545" s="143" t="s">
        <v>2851</v>
      </c>
      <c r="G545" s="143" t="s">
        <v>2852</v>
      </c>
      <c r="H545" s="143">
        <v>24.268999999999998</v>
      </c>
      <c r="I545" s="143">
        <v>97.246200000000002</v>
      </c>
      <c r="J545" s="143">
        <v>370</v>
      </c>
      <c r="K545" s="143">
        <v>6.5</v>
      </c>
      <c r="L545" s="143">
        <f>COUNTIFS(ArCompl!$C$2:$C$5652,ArCompl!$C648,ArCompl!$D$2:$D$5652,ArCompl!$D648)</f>
        <v>1</v>
      </c>
      <c r="M545" s="144">
        <f>IF(ISNA(MATCH($F545,'Liste noire'!C:C,0)),0,1)</f>
        <v>0</v>
      </c>
    </row>
    <row r="546" spans="1:13" x14ac:dyDescent="0.25">
      <c r="A546" s="139">
        <v>9068</v>
      </c>
      <c r="B546" s="140" t="s">
        <v>749</v>
      </c>
      <c r="C546" s="140" t="s">
        <v>750</v>
      </c>
      <c r="D546" s="140" t="s">
        <v>639</v>
      </c>
      <c r="E546" s="140" t="s">
        <v>22356</v>
      </c>
      <c r="F546" s="140" t="s">
        <v>751</v>
      </c>
      <c r="G546" s="140" t="s">
        <v>752</v>
      </c>
      <c r="H546" s="140">
        <v>-20.8033</v>
      </c>
      <c r="I546" s="140">
        <v>149.27000000000001</v>
      </c>
      <c r="J546" s="140">
        <v>11</v>
      </c>
      <c r="K546" s="140">
        <v>10</v>
      </c>
      <c r="L546" s="140">
        <f>COUNTIFS(ArCompl!$C$2:$C$5652,ArCompl!$C346,ArCompl!$D$2:$D$5652,ArCompl!$D346)</f>
        <v>1</v>
      </c>
      <c r="M546" s="141">
        <f>IF(ISNA(MATCH($F546,'Liste noire'!C:C,0)),0,1)</f>
        <v>0</v>
      </c>
    </row>
    <row r="547" spans="1:13" x14ac:dyDescent="0.25">
      <c r="A547" s="142">
        <v>6826</v>
      </c>
      <c r="B547" s="143" t="s">
        <v>10348</v>
      </c>
      <c r="C547" s="143" t="s">
        <v>10349</v>
      </c>
      <c r="D547" s="143" t="s">
        <v>10345</v>
      </c>
      <c r="E547" s="143" t="s">
        <v>10345</v>
      </c>
      <c r="F547" s="143" t="s">
        <v>10350</v>
      </c>
      <c r="G547" s="143" t="s">
        <v>10351</v>
      </c>
      <c r="H547" s="143">
        <v>30.738900000000001</v>
      </c>
      <c r="I547" s="143">
        <v>-98.238600000000005</v>
      </c>
      <c r="J547" s="143">
        <v>1284</v>
      </c>
      <c r="K547" s="143">
        <v>-6</v>
      </c>
      <c r="L547" s="143">
        <f>COUNTIFS(ArCompl!$C$2:$C$5652,ArCompl!$C4084,ArCompl!$D$2:$D$5652,ArCompl!$D4084)</f>
        <v>1</v>
      </c>
      <c r="M547" s="144">
        <f>IF(ISNA(MATCH($F547,'Liste noire'!C:C,0)),0,1)</f>
        <v>0</v>
      </c>
    </row>
    <row r="548" spans="1:13" x14ac:dyDescent="0.25">
      <c r="A548" s="139">
        <v>9190</v>
      </c>
      <c r="B548" s="140" t="s">
        <v>17077</v>
      </c>
      <c r="C548" s="140" t="s">
        <v>17078</v>
      </c>
      <c r="D548" s="140" t="s">
        <v>16702</v>
      </c>
      <c r="E548" s="140" t="s">
        <v>22496</v>
      </c>
      <c r="F548" s="140" t="s">
        <v>17079</v>
      </c>
      <c r="G548" s="140" t="s">
        <v>17080</v>
      </c>
      <c r="H548" s="140">
        <v>30.070699999999999</v>
      </c>
      <c r="I548" s="140">
        <v>-94.215800000000002</v>
      </c>
      <c r="J548" s="140">
        <v>32</v>
      </c>
      <c r="K548" s="140">
        <v>-6</v>
      </c>
      <c r="L548" s="140">
        <f>COUNTIFS(ArCompl!$C$2:$C$5652,ArCompl!$C1982,ArCompl!$D$2:$D$5652,ArCompl!$D1982)</f>
        <v>3</v>
      </c>
      <c r="M548" s="141">
        <f>IF(ISNA(MATCH($F548,'Liste noire'!C:C,0)),0,1)</f>
        <v>0</v>
      </c>
    </row>
    <row r="549" spans="1:13" x14ac:dyDescent="0.25">
      <c r="A549" s="142">
        <v>3924</v>
      </c>
      <c r="B549" s="143" t="s">
        <v>8971</v>
      </c>
      <c r="C549" s="143" t="s">
        <v>8972</v>
      </c>
      <c r="D549" s="143" t="s">
        <v>8920</v>
      </c>
      <c r="E549" s="143" t="s">
        <v>22416</v>
      </c>
      <c r="F549" s="143" t="s">
        <v>8973</v>
      </c>
      <c r="G549" s="143" t="s">
        <v>8974</v>
      </c>
      <c r="H549" s="143">
        <v>-8.53965</v>
      </c>
      <c r="I549" s="143">
        <v>118.687</v>
      </c>
      <c r="J549" s="143">
        <v>3</v>
      </c>
      <c r="K549" s="143">
        <v>8</v>
      </c>
      <c r="L549" s="143">
        <f>COUNTIFS(ArCompl!$C$2:$C$5652,ArCompl!$C3722,ArCompl!$D$2:$D$5652,ArCompl!$D3722)</f>
        <v>1</v>
      </c>
      <c r="M549" s="144">
        <f>IF(ISNA(MATCH($F549,'Liste noire'!C:C,0)),0,1)</f>
        <v>0</v>
      </c>
    </row>
    <row r="550" spans="1:13" x14ac:dyDescent="0.25">
      <c r="A550" s="139">
        <v>6187</v>
      </c>
      <c r="B550" s="140" t="s">
        <v>22111</v>
      </c>
      <c r="C550" s="140" t="s">
        <v>22112</v>
      </c>
      <c r="D550" s="140" t="s">
        <v>22113</v>
      </c>
      <c r="E550" s="140" t="s">
        <v>22113</v>
      </c>
      <c r="F550" s="140" t="s">
        <v>22114</v>
      </c>
      <c r="G550" s="140" t="s">
        <v>22115</v>
      </c>
      <c r="H550" s="140">
        <v>12.6683</v>
      </c>
      <c r="I550" s="140">
        <v>108.12</v>
      </c>
      <c r="J550" s="140">
        <v>1729</v>
      </c>
      <c r="K550" s="140">
        <v>7</v>
      </c>
      <c r="L550" s="140">
        <f>COUNTIFS(ArCompl!$C$2:$C$5652,ArCompl!$C5602,ArCompl!$D$2:$D$5652,ArCompl!$D5602)</f>
        <v>1</v>
      </c>
      <c r="M550" s="141">
        <f>IF(ISNA(MATCH($F550,'Liste noire'!C:C,0)),0,1)</f>
        <v>0</v>
      </c>
    </row>
    <row r="551" spans="1:13" x14ac:dyDescent="0.25">
      <c r="A551" s="142">
        <v>5554</v>
      </c>
      <c r="B551" s="143" t="s">
        <v>136</v>
      </c>
      <c r="C551" s="143" t="s">
        <v>137</v>
      </c>
      <c r="D551" s="143" t="s">
        <v>109</v>
      </c>
      <c r="E551" s="143" t="s">
        <v>22351</v>
      </c>
      <c r="F551" s="143" t="s">
        <v>138</v>
      </c>
      <c r="G551" s="143" t="s">
        <v>139</v>
      </c>
      <c r="H551" s="143">
        <v>21.375</v>
      </c>
      <c r="I551" s="143">
        <v>0.92388899999999996</v>
      </c>
      <c r="J551" s="143">
        <v>1303</v>
      </c>
      <c r="K551" s="143">
        <v>1</v>
      </c>
      <c r="L551" s="143">
        <f>COUNTIFS(ArCompl!$C$2:$C$5652,ArCompl!$C73,ArCompl!$D$2:$D$5652,ArCompl!$D73)</f>
        <v>2</v>
      </c>
      <c r="M551" s="144">
        <f>IF(ISNA(MATCH($F551,'Liste noire'!C:C,0)),0,1)</f>
        <v>0</v>
      </c>
    </row>
    <row r="552" spans="1:13" x14ac:dyDescent="0.25">
      <c r="A552" s="139">
        <v>3431</v>
      </c>
      <c r="B552" s="140" t="s">
        <v>17136</v>
      </c>
      <c r="C552" s="140" t="s">
        <v>17137</v>
      </c>
      <c r="D552" s="140" t="s">
        <v>16702</v>
      </c>
      <c r="E552" s="140" t="s">
        <v>22496</v>
      </c>
      <c r="F552" s="140" t="s">
        <v>17138</v>
      </c>
      <c r="G552" s="140" t="s">
        <v>17139</v>
      </c>
      <c r="H552" s="140">
        <v>59.361199999999997</v>
      </c>
      <c r="I552" s="140">
        <v>-155.25899999999999</v>
      </c>
      <c r="J552" s="140">
        <v>663</v>
      </c>
      <c r="K552" s="140">
        <v>-9</v>
      </c>
      <c r="L552" s="140">
        <f>COUNTIFS(ArCompl!$C$2:$C$5652,ArCompl!$C1997,ArCompl!$D$2:$D$5652,ArCompl!$D1997)</f>
        <v>1</v>
      </c>
      <c r="M552" s="141">
        <f>IF(ISNA(MATCH($F552,'Liste noire'!C:C,0)),0,1)</f>
        <v>0</v>
      </c>
    </row>
    <row r="553" spans="1:13" x14ac:dyDescent="0.25">
      <c r="A553" s="142">
        <v>5920</v>
      </c>
      <c r="B553" s="143" t="s">
        <v>12012</v>
      </c>
      <c r="C553" s="143" t="s">
        <v>12013</v>
      </c>
      <c r="D553" s="143" t="s">
        <v>11974</v>
      </c>
      <c r="E553" s="143" t="s">
        <v>22450</v>
      </c>
      <c r="F553" s="143" t="s">
        <v>12014</v>
      </c>
      <c r="G553" s="143" t="s">
        <v>12015</v>
      </c>
      <c r="H553" s="143">
        <v>-19.720600000000001</v>
      </c>
      <c r="I553" s="143">
        <v>163.661</v>
      </c>
      <c r="J553" s="143">
        <v>306</v>
      </c>
      <c r="K553" s="143">
        <v>11</v>
      </c>
      <c r="L553" s="143">
        <f>COUNTIFS(ArCompl!$C$2:$C$5652,ArCompl!$C4562,ArCompl!$D$2:$D$5652,ArCompl!$D4562)</f>
        <v>1</v>
      </c>
      <c r="M553" s="144">
        <f>IF(ISNA(MATCH($F553,'Liste noire'!C:C,0)),0,1)</f>
        <v>0</v>
      </c>
    </row>
    <row r="554" spans="1:13" x14ac:dyDescent="0.25">
      <c r="A554" s="139">
        <v>3690</v>
      </c>
      <c r="B554" s="140" t="s">
        <v>19917</v>
      </c>
      <c r="C554" s="140" t="s">
        <v>19918</v>
      </c>
      <c r="D554" s="140" t="s">
        <v>16702</v>
      </c>
      <c r="E554" s="140" t="s">
        <v>22496</v>
      </c>
      <c r="F554" s="140" t="s">
        <v>19919</v>
      </c>
      <c r="G554" s="140" t="s">
        <v>19920</v>
      </c>
      <c r="H554" s="140">
        <v>36.124499999999998</v>
      </c>
      <c r="I554" s="140">
        <v>-86.678200000000004</v>
      </c>
      <c r="J554" s="140">
        <v>599</v>
      </c>
      <c r="K554" s="140">
        <v>-6</v>
      </c>
      <c r="L554" s="140">
        <f>COUNTIFS(ArCompl!$C$2:$C$5652,ArCompl!$C2726,ArCompl!$D$2:$D$5652,ArCompl!$D2726)</f>
        <v>1</v>
      </c>
      <c r="M554" s="141">
        <f>IF(ISNA(MATCH($F554,'Liste noire'!C:C,0)),0,1)</f>
        <v>0</v>
      </c>
    </row>
    <row r="555" spans="1:13" x14ac:dyDescent="0.25">
      <c r="A555" s="142">
        <v>11230</v>
      </c>
      <c r="B555" s="143" t="s">
        <v>5781</v>
      </c>
      <c r="C555" s="143" t="s">
        <v>5782</v>
      </c>
      <c r="D555" s="143" t="s">
        <v>5770</v>
      </c>
      <c r="E555" s="143" t="s">
        <v>5770</v>
      </c>
      <c r="F555" s="143" t="s">
        <v>5783</v>
      </c>
      <c r="G555" s="143" t="s">
        <v>5784</v>
      </c>
      <c r="H555" s="143">
        <v>-0.217</v>
      </c>
      <c r="I555" s="143">
        <v>20.85</v>
      </c>
      <c r="J555" s="143">
        <v>1168</v>
      </c>
      <c r="K555" s="143">
        <v>1</v>
      </c>
      <c r="L555" s="143">
        <f>COUNTIFS(ArCompl!$C$2:$C$5652,ArCompl!$C1611,ArCompl!$D$2:$D$5652,ArCompl!$D1611)</f>
        <v>1</v>
      </c>
      <c r="M555" s="144">
        <f>IF(ISNA(MATCH($F555,'Liste noire'!C:C,0)),0,1)</f>
        <v>0</v>
      </c>
    </row>
    <row r="556" spans="1:13" x14ac:dyDescent="0.25">
      <c r="A556" s="139">
        <v>11229</v>
      </c>
      <c r="B556" s="140" t="s">
        <v>5777</v>
      </c>
      <c r="C556" s="140" t="s">
        <v>5778</v>
      </c>
      <c r="D556" s="140" t="s">
        <v>5770</v>
      </c>
      <c r="E556" s="140" t="s">
        <v>5770</v>
      </c>
      <c r="F556" s="140" t="s">
        <v>5779</v>
      </c>
      <c r="G556" s="140" t="s">
        <v>5780</v>
      </c>
      <c r="H556" s="140">
        <v>0.57499999999999996</v>
      </c>
      <c r="I556" s="140">
        <v>29.4739</v>
      </c>
      <c r="J556" s="140">
        <v>3517</v>
      </c>
      <c r="K556" s="140">
        <v>1</v>
      </c>
      <c r="L556" s="140">
        <f>COUNTIFS(ArCompl!$C$2:$C$5652,ArCompl!$C1610,ArCompl!$D$2:$D$5652,ArCompl!$D1610)</f>
        <v>1</v>
      </c>
      <c r="M556" s="141">
        <f>IF(ISNA(MATCH($F556,'Liste noire'!C:C,0)),0,1)</f>
        <v>0</v>
      </c>
    </row>
    <row r="557" spans="1:13" x14ac:dyDescent="0.25">
      <c r="A557" s="142">
        <v>2134</v>
      </c>
      <c r="B557" s="143" t="s">
        <v>9360</v>
      </c>
      <c r="C557" s="143" t="s">
        <v>9361</v>
      </c>
      <c r="D557" s="143" t="s">
        <v>9341</v>
      </c>
      <c r="E557" s="143" t="s">
        <v>9341</v>
      </c>
      <c r="F557" s="143" t="s">
        <v>9362</v>
      </c>
      <c r="G557" s="143" t="s">
        <v>9363</v>
      </c>
      <c r="H557" s="143">
        <v>27.218299999999999</v>
      </c>
      <c r="I557" s="143">
        <v>56.377800000000001</v>
      </c>
      <c r="J557" s="143">
        <v>22</v>
      </c>
      <c r="K557" s="143">
        <v>3.5</v>
      </c>
      <c r="L557" s="143">
        <f>COUNTIFS(ArCompl!$C$2:$C$5652,ArCompl!$C3828,ArCompl!$D$2:$D$5652,ArCompl!$D3828)</f>
        <v>2</v>
      </c>
      <c r="M557" s="144">
        <f>IF(ISNA(MATCH($F557,'Liste noire'!C:C,0)),0,1)</f>
        <v>0</v>
      </c>
    </row>
    <row r="558" spans="1:13" x14ac:dyDescent="0.25">
      <c r="A558" s="139">
        <v>3320</v>
      </c>
      <c r="B558" s="140" t="s">
        <v>753</v>
      </c>
      <c r="C558" s="140" t="s">
        <v>754</v>
      </c>
      <c r="D558" s="140" t="s">
        <v>639</v>
      </c>
      <c r="E558" s="140" t="s">
        <v>22356</v>
      </c>
      <c r="F558" s="140" t="s">
        <v>755</v>
      </c>
      <c r="G558" s="140" t="s">
        <v>756</v>
      </c>
      <c r="H558" s="140">
        <v>-27.3842</v>
      </c>
      <c r="I558" s="140">
        <v>153.11699999999999</v>
      </c>
      <c r="J558" s="140">
        <v>13</v>
      </c>
      <c r="K558" s="140">
        <v>10</v>
      </c>
      <c r="L558" s="140">
        <f>COUNTIFS(ArCompl!$C$2:$C$5652,ArCompl!$C347,ArCompl!$D$2:$D$5652,ArCompl!$D347)</f>
        <v>2</v>
      </c>
      <c r="M558" s="141">
        <f>IF(ISNA(MATCH($F558,'Liste noire'!C:C,0)),0,1)</f>
        <v>0</v>
      </c>
    </row>
    <row r="559" spans="1:13" x14ac:dyDescent="0.25">
      <c r="A559" s="142">
        <v>11131</v>
      </c>
      <c r="B559" s="143" t="s">
        <v>17021</v>
      </c>
      <c r="C559" s="143" t="s">
        <v>17022</v>
      </c>
      <c r="D559" s="143" t="s">
        <v>16702</v>
      </c>
      <c r="E559" s="143" t="s">
        <v>22496</v>
      </c>
      <c r="F559" s="143" t="s">
        <v>17023</v>
      </c>
      <c r="G559" s="143" t="s">
        <v>17024</v>
      </c>
      <c r="H559" s="143">
        <v>33.923099999999998</v>
      </c>
      <c r="I559" s="143">
        <v>-116.851</v>
      </c>
      <c r="J559" s="143">
        <v>2219</v>
      </c>
      <c r="K559" s="143">
        <v>-8</v>
      </c>
      <c r="L559" s="143">
        <f>COUNTIFS(ArCompl!$C$2:$C$5652,ArCompl!$C1968,ArCompl!$D$2:$D$5652,ArCompl!$D1968)</f>
        <v>1</v>
      </c>
      <c r="M559" s="144">
        <f>IF(ISNA(MATCH($F559,'Liste noire'!C:C,0)),0,1)</f>
        <v>0</v>
      </c>
    </row>
    <row r="560" spans="1:13" x14ac:dyDescent="0.25">
      <c r="A560" s="139">
        <v>262</v>
      </c>
      <c r="B560" s="140" t="s">
        <v>12240</v>
      </c>
      <c r="C560" s="140" t="s">
        <v>1902</v>
      </c>
      <c r="D560" s="140" t="s">
        <v>12233</v>
      </c>
      <c r="E560" s="140" t="s">
        <v>12233</v>
      </c>
      <c r="F560" s="140" t="s">
        <v>12241</v>
      </c>
      <c r="G560" s="140" t="s">
        <v>12242</v>
      </c>
      <c r="H560" s="140">
        <v>6.31698</v>
      </c>
      <c r="I560" s="140">
        <v>5.5994999999999999</v>
      </c>
      <c r="J560" s="140">
        <v>258</v>
      </c>
      <c r="K560" s="140">
        <v>1</v>
      </c>
      <c r="L560" s="140">
        <f>COUNTIFS(ArCompl!$C$2:$C$5652,ArCompl!$C4477,ArCompl!$D$2:$D$5652,ArCompl!$D4477)</f>
        <v>1</v>
      </c>
      <c r="M560" s="141">
        <f>IF(ISNA(MATCH($F560,'Liste noire'!C:C,0)),0,1)</f>
        <v>0</v>
      </c>
    </row>
    <row r="561" spans="1:13" x14ac:dyDescent="0.25">
      <c r="A561" s="142">
        <v>4291</v>
      </c>
      <c r="B561" s="143" t="s">
        <v>693</v>
      </c>
      <c r="C561" s="143" t="s">
        <v>694</v>
      </c>
      <c r="D561" s="143" t="s">
        <v>639</v>
      </c>
      <c r="E561" s="143" t="s">
        <v>22356</v>
      </c>
      <c r="F561" s="143" t="s">
        <v>695</v>
      </c>
      <c r="G561" s="143" t="s">
        <v>696</v>
      </c>
      <c r="H561" s="143">
        <v>-28.8339</v>
      </c>
      <c r="I561" s="143">
        <v>153.56200000000001</v>
      </c>
      <c r="J561" s="143">
        <v>7</v>
      </c>
      <c r="K561" s="143">
        <v>10</v>
      </c>
      <c r="L561" s="143">
        <f>COUNTIFS(ArCompl!$C$2:$C$5652,ArCompl!$C332,ArCompl!$D$2:$D$5652,ArCompl!$D332)</f>
        <v>1</v>
      </c>
      <c r="M561" s="144">
        <f>IF(ISNA(MATCH($F561,'Liste noire'!C:C,0)),0,1)</f>
        <v>0</v>
      </c>
    </row>
    <row r="562" spans="1:13" x14ac:dyDescent="0.25">
      <c r="A562" s="139">
        <v>634</v>
      </c>
      <c r="B562" s="140" t="s">
        <v>12383</v>
      </c>
      <c r="C562" s="140" t="s">
        <v>12384</v>
      </c>
      <c r="D562" s="140" t="s">
        <v>12352</v>
      </c>
      <c r="E562" s="140" t="s">
        <v>22455</v>
      </c>
      <c r="F562" s="140" t="s">
        <v>12385</v>
      </c>
      <c r="G562" s="140" t="s">
        <v>12386</v>
      </c>
      <c r="H562" s="140">
        <v>65.461100000000002</v>
      </c>
      <c r="I562" s="140">
        <v>12.217499999999999</v>
      </c>
      <c r="J562" s="140">
        <v>25</v>
      </c>
      <c r="K562" s="140">
        <v>1</v>
      </c>
      <c r="L562" s="140">
        <f>COUNTIFS(ArCompl!$C$2:$C$5652,ArCompl!$C4505,ArCompl!$D$2:$D$5652,ArCompl!$D4505)</f>
        <v>1</v>
      </c>
      <c r="M562" s="141">
        <f>IF(ISNA(MATCH($F562,'Liste noire'!C:C,0)),0,1)</f>
        <v>0</v>
      </c>
    </row>
    <row r="563" spans="1:13" x14ac:dyDescent="0.25">
      <c r="A563" s="142">
        <v>5938</v>
      </c>
      <c r="B563" s="143" t="s">
        <v>12600</v>
      </c>
      <c r="C563" s="143" t="s">
        <v>12601</v>
      </c>
      <c r="D563" s="143" t="s">
        <v>12597</v>
      </c>
      <c r="E563" s="143" t="s">
        <v>12597</v>
      </c>
      <c r="F563" s="143" t="s">
        <v>12602</v>
      </c>
      <c r="G563" s="143" t="s">
        <v>12603</v>
      </c>
      <c r="H563" s="143">
        <v>32.972900000000003</v>
      </c>
      <c r="I563" s="143">
        <v>70.527900000000002</v>
      </c>
      <c r="J563" s="143">
        <v>1325</v>
      </c>
      <c r="K563" s="143">
        <v>5</v>
      </c>
      <c r="L563" s="143">
        <f>COUNTIFS(ArCompl!$C$2:$C$5652,ArCompl!$C4627,ArCompl!$D$2:$D$5652,ArCompl!$D4627)</f>
        <v>1</v>
      </c>
      <c r="M563" s="144">
        <f>IF(ISNA(MATCH($F563,'Liste noire'!C:C,0)),0,1)</f>
        <v>0</v>
      </c>
    </row>
    <row r="564" spans="1:13" x14ac:dyDescent="0.25">
      <c r="A564" s="139">
        <v>2822</v>
      </c>
      <c r="B564" s="140" t="s">
        <v>21986</v>
      </c>
      <c r="C564" s="140" t="s">
        <v>21987</v>
      </c>
      <c r="D564" s="140" t="s">
        <v>21976</v>
      </c>
      <c r="E564" s="140" t="s">
        <v>21976</v>
      </c>
      <c r="F564" s="140" t="s">
        <v>21988</v>
      </c>
      <c r="G564" s="140" t="s">
        <v>21989</v>
      </c>
      <c r="H564" s="140">
        <v>8.6195699999999995</v>
      </c>
      <c r="I564" s="140">
        <v>-70.220799999999997</v>
      </c>
      <c r="J564" s="140">
        <v>666</v>
      </c>
      <c r="K564" s="140">
        <v>-4</v>
      </c>
      <c r="L564" s="140">
        <f>COUNTIFS(ArCompl!$C$2:$C$5652,ArCompl!$C5569,ArCompl!$D$2:$D$5652,ArCompl!$D5569)</f>
        <v>1</v>
      </c>
      <c r="M564" s="141">
        <f>IF(ISNA(MATCH($F564,'Liste noire'!C:C,0)),0,1)</f>
        <v>0</v>
      </c>
    </row>
    <row r="565" spans="1:13" x14ac:dyDescent="0.25">
      <c r="A565" s="142">
        <v>8152</v>
      </c>
      <c r="B565" s="143" t="s">
        <v>2126</v>
      </c>
      <c r="C565" s="143" t="s">
        <v>2127</v>
      </c>
      <c r="D565" s="143" t="s">
        <v>2057</v>
      </c>
      <c r="E565" s="143" t="s">
        <v>22368</v>
      </c>
      <c r="F565" s="143" t="s">
        <v>2128</v>
      </c>
      <c r="G565" s="143" t="s">
        <v>2129</v>
      </c>
      <c r="H565" s="143">
        <v>-26.8306</v>
      </c>
      <c r="I565" s="143">
        <v>-49.090299999999999</v>
      </c>
      <c r="J565" s="143">
        <v>60</v>
      </c>
      <c r="K565" s="143">
        <v>-3</v>
      </c>
      <c r="L565" s="143">
        <f>COUNTIFS(ArCompl!$C$2:$C$5652,ArCompl!$C723,ArCompl!$D$2:$D$5652,ArCompl!$D723)</f>
        <v>1</v>
      </c>
      <c r="M565" s="144">
        <f>IF(ISNA(MATCH($F565,'Liste noire'!C:C,0)),0,1)</f>
        <v>0</v>
      </c>
    </row>
    <row r="566" spans="1:13" x14ac:dyDescent="0.25">
      <c r="A566" s="139">
        <v>5794</v>
      </c>
      <c r="B566" s="140" t="s">
        <v>1993</v>
      </c>
      <c r="C566" s="140" t="s">
        <v>1994</v>
      </c>
      <c r="D566" s="140" t="s">
        <v>1995</v>
      </c>
      <c r="E566" s="140" t="s">
        <v>22367</v>
      </c>
      <c r="F566" s="140" t="s">
        <v>1996</v>
      </c>
      <c r="G566" s="140" t="s">
        <v>1997</v>
      </c>
      <c r="H566" s="140">
        <v>44.941400000000002</v>
      </c>
      <c r="I566" s="140">
        <v>17.297499999999999</v>
      </c>
      <c r="J566" s="140">
        <v>400</v>
      </c>
      <c r="K566" s="140">
        <v>1</v>
      </c>
      <c r="L566" s="140">
        <f>COUNTIFS(ArCompl!$C$2:$C$5652,ArCompl!$C690,ArCompl!$D$2:$D$5652,ArCompl!$D690)</f>
        <v>1</v>
      </c>
      <c r="M566" s="141">
        <f>IF(ISNA(MATCH($F566,'Liste noire'!C:C,0)),0,1)</f>
        <v>0</v>
      </c>
    </row>
    <row r="567" spans="1:13" x14ac:dyDescent="0.25">
      <c r="A567" s="142">
        <v>5646</v>
      </c>
      <c r="B567" s="143" t="s">
        <v>5785</v>
      </c>
      <c r="C567" s="143" t="s">
        <v>5786</v>
      </c>
      <c r="D567" s="143" t="s">
        <v>5770</v>
      </c>
      <c r="E567" s="143" t="s">
        <v>5770</v>
      </c>
      <c r="F567" s="143" t="s">
        <v>5787</v>
      </c>
      <c r="G567" s="143" t="s">
        <v>5788</v>
      </c>
      <c r="H567" s="143">
        <v>-5.8540000000000001</v>
      </c>
      <c r="I567" s="143">
        <v>13.064</v>
      </c>
      <c r="J567" s="143">
        <v>26</v>
      </c>
      <c r="K567" s="143">
        <v>1</v>
      </c>
      <c r="L567" s="143">
        <f>COUNTIFS(ArCompl!$C$2:$C$5652,ArCompl!$C1612,ArCompl!$D$2:$D$5652,ArCompl!$D1612)</f>
        <v>3</v>
      </c>
      <c r="M567" s="144">
        <f>IF(ISNA(MATCH($F567,'Liste noire'!C:C,0)),0,1)</f>
        <v>0</v>
      </c>
    </row>
    <row r="568" spans="1:13" x14ac:dyDescent="0.25">
      <c r="A568" s="139">
        <v>1989</v>
      </c>
      <c r="B568" s="140" t="s">
        <v>7380</v>
      </c>
      <c r="C568" s="140" t="s">
        <v>7381</v>
      </c>
      <c r="D568" s="140" t="s">
        <v>7365</v>
      </c>
      <c r="E568" s="140" t="s">
        <v>22402</v>
      </c>
      <c r="F568" s="140" t="s">
        <v>7382</v>
      </c>
      <c r="G568" s="140" t="s">
        <v>7383</v>
      </c>
      <c r="H568" s="140">
        <v>-16.444400000000002</v>
      </c>
      <c r="I568" s="140">
        <v>-151.751</v>
      </c>
      <c r="J568" s="140">
        <v>10</v>
      </c>
      <c r="K568" s="140">
        <v>-10</v>
      </c>
      <c r="L568" s="140">
        <f>COUNTIFS(ArCompl!$C$2:$C$5652,ArCompl!$C4823,ArCompl!$D$2:$D$5652,ArCompl!$D4823)</f>
        <v>1</v>
      </c>
      <c r="M568" s="141">
        <f>IF(ISNA(MATCH($F568,'Liste noire'!C:C,0)),0,1)</f>
        <v>0</v>
      </c>
    </row>
    <row r="569" spans="1:13" x14ac:dyDescent="0.25">
      <c r="A569" s="142">
        <v>1865</v>
      </c>
      <c r="B569" s="143" t="s">
        <v>12765</v>
      </c>
      <c r="C569" s="143" t="s">
        <v>12766</v>
      </c>
      <c r="D569" s="143" t="s">
        <v>12767</v>
      </c>
      <c r="E569" s="143" t="s">
        <v>12767</v>
      </c>
      <c r="F569" s="143" t="s">
        <v>12768</v>
      </c>
      <c r="G569" s="143" t="s">
        <v>12769</v>
      </c>
      <c r="H569" s="143">
        <v>9.3408499999999997</v>
      </c>
      <c r="I569" s="143">
        <v>-82.250799999999998</v>
      </c>
      <c r="J569" s="143">
        <v>10</v>
      </c>
      <c r="K569" s="143">
        <v>-5</v>
      </c>
      <c r="L569" s="143">
        <f>COUNTIFS(ArCompl!$C$2:$C$5652,ArCompl!$C4668,ArCompl!$D$2:$D$5652,ArCompl!$D4668)</f>
        <v>1</v>
      </c>
      <c r="M569" s="144">
        <f>IF(ISNA(MATCH($F569,'Liste noire'!C:C,0)),0,1)</f>
        <v>0</v>
      </c>
    </row>
    <row r="570" spans="1:13" x14ac:dyDescent="0.25">
      <c r="A570" s="139">
        <v>1538</v>
      </c>
      <c r="B570" s="140" t="s">
        <v>9668</v>
      </c>
      <c r="C570" s="140" t="s">
        <v>9669</v>
      </c>
      <c r="D570" s="140" t="s">
        <v>9641</v>
      </c>
      <c r="E570" s="140" t="s">
        <v>22421</v>
      </c>
      <c r="F570" s="140" t="s">
        <v>9670</v>
      </c>
      <c r="G570" s="140" t="s">
        <v>9671</v>
      </c>
      <c r="H570" s="140">
        <v>44.535400000000003</v>
      </c>
      <c r="I570" s="140">
        <v>11.2887</v>
      </c>
      <c r="J570" s="140">
        <v>123</v>
      </c>
      <c r="K570" s="140">
        <v>1</v>
      </c>
      <c r="L570" s="140">
        <f>COUNTIFS(ArCompl!$C$2:$C$5652,ArCompl!$C3913,ArCompl!$D$2:$D$5652,ArCompl!$D3913)</f>
        <v>3</v>
      </c>
      <c r="M570" s="141">
        <f>IF(ISNA(MATCH($F570,'Liste noire'!C:C,0)),0,1)</f>
        <v>1</v>
      </c>
    </row>
    <row r="571" spans="1:13" x14ac:dyDescent="0.25">
      <c r="A571" s="142">
        <v>2709</v>
      </c>
      <c r="B571" s="143" t="s">
        <v>5508</v>
      </c>
      <c r="C571" s="143" t="s">
        <v>5509</v>
      </c>
      <c r="D571" s="143" t="s">
        <v>5479</v>
      </c>
      <c r="E571" s="143" t="s">
        <v>22380</v>
      </c>
      <c r="F571" s="143" t="s">
        <v>5510</v>
      </c>
      <c r="G571" s="143" t="s">
        <v>5511</v>
      </c>
      <c r="H571" s="143">
        <v>4.7015900000000004</v>
      </c>
      <c r="I571" s="143">
        <v>-74.146900000000002</v>
      </c>
      <c r="J571" s="143">
        <v>8361</v>
      </c>
      <c r="K571" s="143">
        <v>-5</v>
      </c>
      <c r="L571" s="143">
        <f>COUNTIFS(ArCompl!$C$2:$C$5652,ArCompl!$C1543,ArCompl!$D$2:$D$5652,ArCompl!$D1543)</f>
        <v>1</v>
      </c>
      <c r="M571" s="144">
        <f>IF(ISNA(MATCH($F571,'Liste noire'!C:C,0)),0,1)</f>
        <v>0</v>
      </c>
    </row>
    <row r="572" spans="1:13" x14ac:dyDescent="0.25">
      <c r="A572" s="139">
        <v>494</v>
      </c>
      <c r="B572" s="140" t="s">
        <v>16366</v>
      </c>
      <c r="C572" s="140" t="s">
        <v>16367</v>
      </c>
      <c r="D572" s="140" t="s">
        <v>16321</v>
      </c>
      <c r="E572" s="140" t="s">
        <v>22495</v>
      </c>
      <c r="F572" s="140" t="s">
        <v>16368</v>
      </c>
      <c r="G572" s="140" t="s">
        <v>16369</v>
      </c>
      <c r="H572" s="140">
        <v>50.78</v>
      </c>
      <c r="I572" s="140">
        <v>-1.8425</v>
      </c>
      <c r="J572" s="140">
        <v>38</v>
      </c>
      <c r="K572" s="140">
        <v>0</v>
      </c>
      <c r="L572" s="140">
        <f>COUNTIFS(ArCompl!$C$2:$C$5652,ArCompl!$C4921,ArCompl!$D$2:$D$5652,ArCompl!$D4921)</f>
        <v>1</v>
      </c>
      <c r="M572" s="141">
        <f>IF(ISNA(MATCH($F572,'Liste noire'!C:C,0)),0,1)</f>
        <v>0</v>
      </c>
    </row>
    <row r="573" spans="1:13" x14ac:dyDescent="0.25">
      <c r="A573" s="142">
        <v>3495</v>
      </c>
      <c r="B573" s="143" t="s">
        <v>17198</v>
      </c>
      <c r="C573" s="143" t="s">
        <v>17199</v>
      </c>
      <c r="D573" s="143" t="s">
        <v>16702</v>
      </c>
      <c r="E573" s="143" t="s">
        <v>22496</v>
      </c>
      <c r="F573" s="143" t="s">
        <v>17200</v>
      </c>
      <c r="G573" s="143" t="s">
        <v>17201</v>
      </c>
      <c r="H573" s="143">
        <v>43.564399999999999</v>
      </c>
      <c r="I573" s="143">
        <v>-116.223</v>
      </c>
      <c r="J573" s="143">
        <v>2871</v>
      </c>
      <c r="K573" s="143">
        <v>-7</v>
      </c>
      <c r="L573" s="143">
        <f>COUNTIFS(ArCompl!$C$2:$C$5652,ArCompl!$C2013,ArCompl!$D$2:$D$5652,ArCompl!$D2013)</f>
        <v>1</v>
      </c>
      <c r="M573" s="144">
        <f>IF(ISNA(MATCH($F573,'Liste noire'!C:C,0)),0,1)</f>
        <v>0</v>
      </c>
    </row>
    <row r="574" spans="1:13" x14ac:dyDescent="0.25">
      <c r="A574" s="139">
        <v>1191</v>
      </c>
      <c r="B574" s="140" t="s">
        <v>2811</v>
      </c>
      <c r="C574" s="140" t="s">
        <v>2812</v>
      </c>
      <c r="D574" s="140" t="s">
        <v>2813</v>
      </c>
      <c r="E574" s="140" t="s">
        <v>22369</v>
      </c>
      <c r="F574" s="140" t="s">
        <v>2814</v>
      </c>
      <c r="G574" s="140" t="s">
        <v>2815</v>
      </c>
      <c r="H574" s="140">
        <v>42.569600000000001</v>
      </c>
      <c r="I574" s="140">
        <v>27.5152</v>
      </c>
      <c r="J574" s="140">
        <v>135</v>
      </c>
      <c r="K574" s="140">
        <v>2</v>
      </c>
      <c r="L574" s="140">
        <f>COUNTIFS(ArCompl!$C$2:$C$5652,ArCompl!$C897,ArCompl!$D$2:$D$5652,ArCompl!$D897)</f>
        <v>0</v>
      </c>
      <c r="M574" s="141">
        <f>IF(ISNA(MATCH($F574,'Liste noire'!C:C,0)),0,1)</f>
        <v>0</v>
      </c>
    </row>
    <row r="575" spans="1:13" x14ac:dyDescent="0.25">
      <c r="A575" s="142">
        <v>2997</v>
      </c>
      <c r="B575" s="143" t="s">
        <v>8783</v>
      </c>
      <c r="C575" s="143" t="s">
        <v>8784</v>
      </c>
      <c r="D575" s="143" t="s">
        <v>8516</v>
      </c>
      <c r="E575" s="143" t="s">
        <v>22415</v>
      </c>
      <c r="F575" s="143" t="s">
        <v>8785</v>
      </c>
      <c r="G575" s="143" t="s">
        <v>8786</v>
      </c>
      <c r="H575" s="143">
        <v>19.088699999999999</v>
      </c>
      <c r="I575" s="143">
        <v>72.867900000000006</v>
      </c>
      <c r="J575" s="143">
        <v>39</v>
      </c>
      <c r="K575" s="143">
        <v>5.5</v>
      </c>
      <c r="L575" s="143">
        <f>COUNTIFS(ArCompl!$C$2:$C$5652,ArCompl!$C3675,ArCompl!$D$2:$D$5652,ArCompl!$D3675)</f>
        <v>1</v>
      </c>
      <c r="M575" s="144">
        <f>IF(ISNA(MATCH($F575,'Liste noire'!C:C,0)),0,1)</f>
        <v>0</v>
      </c>
    </row>
    <row r="576" spans="1:13" x14ac:dyDescent="0.25">
      <c r="A576" s="139">
        <v>2896</v>
      </c>
      <c r="B576" s="140" t="s">
        <v>11952</v>
      </c>
      <c r="C576" s="140" t="s">
        <v>11953</v>
      </c>
      <c r="D576" s="140" t="s">
        <v>11954</v>
      </c>
      <c r="E576" s="140" t="s">
        <v>22449</v>
      </c>
      <c r="F576" s="140" t="s">
        <v>11955</v>
      </c>
      <c r="G576" s="140" t="s">
        <v>11956</v>
      </c>
      <c r="H576" s="140">
        <v>12.131</v>
      </c>
      <c r="I576" s="140">
        <v>-68.268500000000003</v>
      </c>
      <c r="J576" s="140">
        <v>20</v>
      </c>
      <c r="K576" s="140">
        <v>-4</v>
      </c>
      <c r="L576" s="140">
        <f>COUNTIFS(ArCompl!$C$2:$C$5652,ArCompl!$C213,ArCompl!$D$2:$D$5652,ArCompl!$D213)</f>
        <v>1</v>
      </c>
      <c r="M576" s="141">
        <f>IF(ISNA(MATCH($F576,'Liste noire'!C:C,0)),0,1)</f>
        <v>0</v>
      </c>
    </row>
    <row r="577" spans="1:13" x14ac:dyDescent="0.25">
      <c r="A577" s="142">
        <v>635</v>
      </c>
      <c r="B577" s="143" t="s">
        <v>12379</v>
      </c>
      <c r="C577" s="143" t="s">
        <v>12380</v>
      </c>
      <c r="D577" s="143" t="s">
        <v>12352</v>
      </c>
      <c r="E577" s="143" t="s">
        <v>22455</v>
      </c>
      <c r="F577" s="143" t="s">
        <v>12381</v>
      </c>
      <c r="G577" s="143" t="s">
        <v>12382</v>
      </c>
      <c r="H577" s="143">
        <v>67.269199999999998</v>
      </c>
      <c r="I577" s="143">
        <v>14.3653</v>
      </c>
      <c r="J577" s="143">
        <v>42</v>
      </c>
      <c r="K577" s="143">
        <v>1</v>
      </c>
      <c r="L577" s="143">
        <f>COUNTIFS(ArCompl!$C$2:$C$5652,ArCompl!$C4504,ArCompl!$D$2:$D$5652,ArCompl!$D4504)</f>
        <v>1</v>
      </c>
      <c r="M577" s="144">
        <f>IF(ISNA(MATCH($F577,'Liste noire'!C:C,0)),0,1)</f>
        <v>0</v>
      </c>
    </row>
    <row r="578" spans="1:13" x14ac:dyDescent="0.25">
      <c r="A578" s="139">
        <v>9388</v>
      </c>
      <c r="B578" s="140" t="s">
        <v>6947</v>
      </c>
      <c r="C578" s="140" t="s">
        <v>6948</v>
      </c>
      <c r="D578" s="140" t="s">
        <v>6885</v>
      </c>
      <c r="E578" s="140" t="s">
        <v>6885</v>
      </c>
      <c r="F578" s="140" t="s">
        <v>6949</v>
      </c>
      <c r="G578" s="140" t="s">
        <v>6950</v>
      </c>
      <c r="H578" s="140">
        <v>47.6556</v>
      </c>
      <c r="I578" s="140">
        <v>7.0108300000000003</v>
      </c>
      <c r="J578" s="140">
        <v>1208</v>
      </c>
      <c r="K578" s="140">
        <v>1</v>
      </c>
      <c r="L578" s="140">
        <f>COUNTIFS(ArCompl!$C$2:$C$5652,ArCompl!$C3307,ArCompl!$D$2:$D$5652,ArCompl!$D3307)</f>
        <v>1</v>
      </c>
      <c r="M578" s="141">
        <f>IF(ISNA(MATCH($F578,'Liste noire'!C:C,0)),0,1)</f>
        <v>0</v>
      </c>
    </row>
    <row r="579" spans="1:13" x14ac:dyDescent="0.25">
      <c r="A579" s="142">
        <v>3448</v>
      </c>
      <c r="B579" s="143" t="s">
        <v>17202</v>
      </c>
      <c r="C579" s="143" t="s">
        <v>17203</v>
      </c>
      <c r="D579" s="143" t="s">
        <v>16702</v>
      </c>
      <c r="E579" s="143" t="s">
        <v>22496</v>
      </c>
      <c r="F579" s="143" t="s">
        <v>17204</v>
      </c>
      <c r="G579" s="143" t="s">
        <v>17205</v>
      </c>
      <c r="H579" s="143">
        <v>42.3643</v>
      </c>
      <c r="I579" s="143">
        <v>-71.005200000000002</v>
      </c>
      <c r="J579" s="143">
        <v>20</v>
      </c>
      <c r="K579" s="143">
        <v>-5</v>
      </c>
      <c r="L579" s="143">
        <f>COUNTIFS(ArCompl!$C$2:$C$5652,ArCompl!$C2014,ArCompl!$D$2:$D$5652,ArCompl!$D2014)</f>
        <v>1</v>
      </c>
      <c r="M579" s="144">
        <f>IF(ISNA(MATCH($F579,'Liste noire'!C:C,0)),0,1)</f>
        <v>0</v>
      </c>
    </row>
    <row r="580" spans="1:13" x14ac:dyDescent="0.25">
      <c r="A580" s="139">
        <v>1331</v>
      </c>
      <c r="B580" s="140" t="s">
        <v>6971</v>
      </c>
      <c r="C580" s="140" t="s">
        <v>6972</v>
      </c>
      <c r="D580" s="140" t="s">
        <v>6885</v>
      </c>
      <c r="E580" s="140" t="s">
        <v>6885</v>
      </c>
      <c r="F580" s="140" t="s">
        <v>6973</v>
      </c>
      <c r="G580" s="140" t="s">
        <v>6974</v>
      </c>
      <c r="H580" s="140">
        <v>47.058100000000003</v>
      </c>
      <c r="I580" s="140">
        <v>2.3702800000000002</v>
      </c>
      <c r="J580" s="140">
        <v>529</v>
      </c>
      <c r="K580" s="140">
        <v>1</v>
      </c>
      <c r="L580" s="140">
        <f>COUNTIFS(ArCompl!$C$2:$C$5652,ArCompl!$C3313,ArCompl!$D$2:$D$5652,ArCompl!$D3313)</f>
        <v>1</v>
      </c>
      <c r="M580" s="141">
        <f>IF(ISNA(MATCH($F580,'Liste noire'!C:C,0)),0,1)</f>
        <v>0</v>
      </c>
    </row>
    <row r="581" spans="1:13" x14ac:dyDescent="0.25">
      <c r="A581" s="142">
        <v>7621</v>
      </c>
      <c r="B581" s="143" t="s">
        <v>17049</v>
      </c>
      <c r="C581" s="143" t="s">
        <v>17050</v>
      </c>
      <c r="D581" s="143" t="s">
        <v>16702</v>
      </c>
      <c r="E581" s="143" t="s">
        <v>22496</v>
      </c>
      <c r="F581" s="143" t="s">
        <v>17051</v>
      </c>
      <c r="G581" s="143" t="s">
        <v>17052</v>
      </c>
      <c r="H581" s="143">
        <v>27.9434</v>
      </c>
      <c r="I581" s="143">
        <v>-81.7834</v>
      </c>
      <c r="J581" s="143">
        <v>125</v>
      </c>
      <c r="K581" s="143">
        <v>-5</v>
      </c>
      <c r="L581" s="143">
        <f>COUNTIFS(ArCompl!$C$2:$C$5652,ArCompl!$C1975,ArCompl!$D$2:$D$5652,ArCompl!$D1975)</f>
        <v>1</v>
      </c>
      <c r="M581" s="144">
        <f>IF(ISNA(MATCH($F581,'Liste noire'!C:C,0)),0,1)</f>
        <v>0</v>
      </c>
    </row>
    <row r="582" spans="1:13" x14ac:dyDescent="0.25">
      <c r="A582" s="139">
        <v>10618</v>
      </c>
      <c r="B582" s="140" t="s">
        <v>737</v>
      </c>
      <c r="C582" s="140" t="s">
        <v>738</v>
      </c>
      <c r="D582" s="140" t="s">
        <v>639</v>
      </c>
      <c r="E582" s="140" t="s">
        <v>22356</v>
      </c>
      <c r="F582" s="140" t="s">
        <v>739</v>
      </c>
      <c r="G582" s="140" t="s">
        <v>740</v>
      </c>
      <c r="H582" s="140">
        <v>-16.075299999999999</v>
      </c>
      <c r="I582" s="140">
        <v>136.30199999999999</v>
      </c>
      <c r="J582" s="140">
        <v>55</v>
      </c>
      <c r="K582" s="140">
        <v>9.5</v>
      </c>
      <c r="L582" s="140">
        <f>COUNTIFS(ArCompl!$C$2:$C$5652,ArCompl!$C343,ArCompl!$D$2:$D$5652,ArCompl!$D343)</f>
        <v>2</v>
      </c>
      <c r="M582" s="141">
        <f>IF(ISNA(MATCH($F582,'Liste noire'!C:C,0)),0,1)</f>
        <v>0</v>
      </c>
    </row>
    <row r="583" spans="1:13" x14ac:dyDescent="0.25">
      <c r="A583" s="142">
        <v>247</v>
      </c>
      <c r="B583" s="143" t="s">
        <v>2832</v>
      </c>
      <c r="C583" s="143" t="s">
        <v>2833</v>
      </c>
      <c r="D583" s="143" t="s">
        <v>2834</v>
      </c>
      <c r="E583" s="143" t="s">
        <v>2834</v>
      </c>
      <c r="F583" s="143" t="s">
        <v>2835</v>
      </c>
      <c r="G583" s="143" t="s">
        <v>2836</v>
      </c>
      <c r="H583" s="143">
        <v>11.1601</v>
      </c>
      <c r="I583" s="143">
        <v>-4.3309699999999998</v>
      </c>
      <c r="J583" s="143">
        <v>1511</v>
      </c>
      <c r="K583" s="143">
        <v>0</v>
      </c>
      <c r="L583" s="143">
        <f>COUNTIFS(ArCompl!$C$2:$C$5652,ArCompl!$C902,ArCompl!$D$2:$D$5652,ArCompl!$D902)</f>
        <v>1</v>
      </c>
      <c r="M583" s="144">
        <f>IF(ISNA(MATCH($F583,'Liste noire'!C:C,0)),0,1)</f>
        <v>0</v>
      </c>
    </row>
    <row r="584" spans="1:13" x14ac:dyDescent="0.25">
      <c r="A584" s="139">
        <v>903</v>
      </c>
      <c r="B584" s="140" t="s">
        <v>2984</v>
      </c>
      <c r="C584" s="140" t="s">
        <v>2985</v>
      </c>
      <c r="D584" s="140" t="s">
        <v>2981</v>
      </c>
      <c r="E584" s="140" t="s">
        <v>22372</v>
      </c>
      <c r="F584" s="140" t="s">
        <v>2986</v>
      </c>
      <c r="G584" s="140" t="s">
        <v>2987</v>
      </c>
      <c r="H584" s="140">
        <v>6.0392400000000004</v>
      </c>
      <c r="I584" s="140">
        <v>10.1226</v>
      </c>
      <c r="J584" s="140">
        <v>4065</v>
      </c>
      <c r="K584" s="140">
        <v>1</v>
      </c>
      <c r="L584" s="140">
        <f>COUNTIFS(ArCompl!$C$2:$C$5652,ArCompl!$C913,ArCompl!$D$2:$D$5652,ArCompl!$D913)</f>
        <v>1</v>
      </c>
      <c r="M584" s="141">
        <f>IF(ISNA(MATCH($F584,'Liste noire'!C:C,0)),0,1)</f>
        <v>0</v>
      </c>
    </row>
    <row r="585" spans="1:13" x14ac:dyDescent="0.25">
      <c r="A585" s="142">
        <v>4272</v>
      </c>
      <c r="B585" s="143" t="s">
        <v>2841</v>
      </c>
      <c r="C585" s="143" t="s">
        <v>2842</v>
      </c>
      <c r="D585" s="143" t="s">
        <v>2843</v>
      </c>
      <c r="E585" s="143" t="s">
        <v>22370</v>
      </c>
      <c r="F585" s="143" t="s">
        <v>2844</v>
      </c>
      <c r="G585" s="143" t="s">
        <v>2845</v>
      </c>
      <c r="H585" s="143">
        <v>39.66639</v>
      </c>
      <c r="I585" s="143">
        <v>119.05889999999999</v>
      </c>
      <c r="J585" s="143">
        <v>46</v>
      </c>
      <c r="K585" s="143">
        <v>8</v>
      </c>
      <c r="L585" s="143">
        <f>COUNTIFS(ArCompl!$C$2:$C$5652,ArCompl!$C646,ArCompl!$D$2:$D$5652,ArCompl!$D646)</f>
        <v>1</v>
      </c>
      <c r="M585" s="144">
        <f>IF(ISNA(MATCH($F585,'Liste noire'!C:C,0)),0,1)</f>
        <v>0</v>
      </c>
    </row>
    <row r="586" spans="1:13" x14ac:dyDescent="0.25">
      <c r="A586" s="139">
        <v>11927</v>
      </c>
      <c r="B586" s="140" t="s">
        <v>13247</v>
      </c>
      <c r="C586" s="140"/>
      <c r="D586" s="140" t="s">
        <v>13050</v>
      </c>
      <c r="E586" s="140" t="s">
        <v>13050</v>
      </c>
      <c r="F586" s="140" t="s">
        <v>13248</v>
      </c>
      <c r="G586" s="140" t="s">
        <v>13249</v>
      </c>
      <c r="H586" s="140">
        <v>8.1959499999999998</v>
      </c>
      <c r="I586" s="140">
        <v>126.322</v>
      </c>
      <c r="J586" s="140">
        <v>12</v>
      </c>
      <c r="K586" s="140" t="s">
        <v>340</v>
      </c>
      <c r="L586" s="140">
        <f>COUNTIFS(ArCompl!$C$2:$C$5652,ArCompl!$C4799,ArCompl!$D$2:$D$5652,ArCompl!$D4799)</f>
        <v>1</v>
      </c>
      <c r="M586" s="141">
        <f>IF(ISNA(MATCH($F586,'Liste noire'!C:C,0)),0,1)</f>
        <v>0</v>
      </c>
    </row>
    <row r="587" spans="1:13" x14ac:dyDescent="0.25">
      <c r="A587" s="142">
        <v>11820</v>
      </c>
      <c r="B587" s="143" t="s">
        <v>17140</v>
      </c>
      <c r="C587" s="143" t="s">
        <v>17141</v>
      </c>
      <c r="D587" s="143" t="s">
        <v>16702</v>
      </c>
      <c r="E587" s="143" t="s">
        <v>22496</v>
      </c>
      <c r="F587" s="143" t="s">
        <v>17142</v>
      </c>
      <c r="G587" s="143" t="s">
        <v>17143</v>
      </c>
      <c r="H587" s="143">
        <v>42.585099999999997</v>
      </c>
      <c r="I587" s="143">
        <v>-110.111</v>
      </c>
      <c r="J587" s="143">
        <v>6990</v>
      </c>
      <c r="K587" s="143" t="s">
        <v>340</v>
      </c>
      <c r="L587" s="143">
        <f>COUNTIFS(ArCompl!$C$2:$C$5652,ArCompl!$C1998,ArCompl!$D$2:$D$5652,ArCompl!$D1998)</f>
        <v>2</v>
      </c>
      <c r="M587" s="144">
        <f>IF(ISNA(MATCH($F587,'Liste noire'!C:C,0)),0,1)</f>
        <v>0</v>
      </c>
    </row>
    <row r="588" spans="1:13" x14ac:dyDescent="0.25">
      <c r="A588" s="139">
        <v>11498</v>
      </c>
      <c r="B588" s="140" t="s">
        <v>4813</v>
      </c>
      <c r="C588" s="140" t="s">
        <v>4814</v>
      </c>
      <c r="D588" s="140" t="s">
        <v>4759</v>
      </c>
      <c r="E588" s="140" t="s">
        <v>22377</v>
      </c>
      <c r="F588" s="140" t="s">
        <v>4815</v>
      </c>
      <c r="G588" s="140" t="s">
        <v>4816</v>
      </c>
      <c r="H588" s="140">
        <v>44.895000000000003</v>
      </c>
      <c r="I588" s="140">
        <v>82.3</v>
      </c>
      <c r="J588" s="140">
        <v>1253</v>
      </c>
      <c r="K588" s="140">
        <v>8</v>
      </c>
      <c r="L588" s="140">
        <f>COUNTIFS(ArCompl!$C$2:$C$5652,ArCompl!$C1367,ArCompl!$D$2:$D$5652,ArCompl!$D1367)</f>
        <v>1</v>
      </c>
      <c r="M588" s="141">
        <f>IF(ISNA(MATCH($F588,'Liste noire'!C:C,0)),0,1)</f>
        <v>0</v>
      </c>
    </row>
    <row r="589" spans="1:13" x14ac:dyDescent="0.25">
      <c r="A589" s="142">
        <v>3141</v>
      </c>
      <c r="B589" s="143" t="s">
        <v>8663</v>
      </c>
      <c r="C589" s="143" t="s">
        <v>8664</v>
      </c>
      <c r="D589" s="143" t="s">
        <v>8516</v>
      </c>
      <c r="E589" s="143" t="s">
        <v>22415</v>
      </c>
      <c r="F589" s="143" t="s">
        <v>8665</v>
      </c>
      <c r="G589" s="143" t="s">
        <v>8666</v>
      </c>
      <c r="H589" s="143">
        <v>17.453099999999999</v>
      </c>
      <c r="I589" s="143">
        <v>78.467600000000004</v>
      </c>
      <c r="J589" s="143">
        <v>1742</v>
      </c>
      <c r="K589" s="143">
        <v>5.5</v>
      </c>
      <c r="L589" s="143">
        <f>COUNTIFS(ArCompl!$C$2:$C$5652,ArCompl!$C3645,ArCompl!$D$2:$D$5652,ArCompl!$D3645)</f>
        <v>3</v>
      </c>
      <c r="M589" s="144">
        <f>IF(ISNA(MATCH($F589,'Liste noire'!C:C,0)),0,1)</f>
        <v>0</v>
      </c>
    </row>
    <row r="590" spans="1:13" x14ac:dyDescent="0.25">
      <c r="A590" s="139">
        <v>3919</v>
      </c>
      <c r="B590" s="140" t="s">
        <v>8935</v>
      </c>
      <c r="C590" s="140" t="s">
        <v>8936</v>
      </c>
      <c r="D590" s="140" t="s">
        <v>8920</v>
      </c>
      <c r="E590" s="140" t="s">
        <v>22416</v>
      </c>
      <c r="F590" s="140" t="s">
        <v>8937</v>
      </c>
      <c r="G590" s="140" t="s">
        <v>8938</v>
      </c>
      <c r="H590" s="140">
        <v>-1.26827</v>
      </c>
      <c r="I590" s="140">
        <v>116.89400000000001</v>
      </c>
      <c r="J590" s="140">
        <v>12</v>
      </c>
      <c r="K590" s="140">
        <v>8</v>
      </c>
      <c r="L590" s="140">
        <f>COUNTIFS(ArCompl!$C$2:$C$5652,ArCompl!$C3713,ArCompl!$D$2:$D$5652,ArCompl!$D3713)</f>
        <v>1</v>
      </c>
      <c r="M590" s="141">
        <f>IF(ISNA(MATCH($F590,'Liste noire'!C:C,0)),0,1)</f>
        <v>0</v>
      </c>
    </row>
    <row r="591" spans="1:13" x14ac:dyDescent="0.25">
      <c r="A591" s="142">
        <v>7559</v>
      </c>
      <c r="B591" s="143" t="s">
        <v>13065</v>
      </c>
      <c r="C591" s="143" t="s">
        <v>13066</v>
      </c>
      <c r="D591" s="143" t="s">
        <v>13050</v>
      </c>
      <c r="E591" s="143" t="s">
        <v>13050</v>
      </c>
      <c r="F591" s="143" t="s">
        <v>13067</v>
      </c>
      <c r="G591" s="143" t="s">
        <v>13068</v>
      </c>
      <c r="H591" s="143">
        <v>11.674300000000001</v>
      </c>
      <c r="I591" s="143">
        <v>125.479</v>
      </c>
      <c r="J591" s="143">
        <v>7</v>
      </c>
      <c r="K591" s="143">
        <v>8</v>
      </c>
      <c r="L591" s="143">
        <f>COUNTIFS(ArCompl!$C$2:$C$5652,ArCompl!$C4754,ArCompl!$D$2:$D$5652,ArCompl!$D4754)</f>
        <v>1</v>
      </c>
      <c r="M591" s="144">
        <f>IF(ISNA(MATCH($F591,'Liste noire'!C:C,0)),0,1)</f>
        <v>0</v>
      </c>
    </row>
    <row r="592" spans="1:13" x14ac:dyDescent="0.25">
      <c r="A592" s="139">
        <v>4209</v>
      </c>
      <c r="B592" s="140" t="s">
        <v>2573</v>
      </c>
      <c r="C592" s="140" t="s">
        <v>2574</v>
      </c>
      <c r="D592" s="140" t="s">
        <v>2057</v>
      </c>
      <c r="E592" s="140" t="s">
        <v>22368</v>
      </c>
      <c r="F592" s="140" t="s">
        <v>2575</v>
      </c>
      <c r="G592" s="140" t="s">
        <v>2576</v>
      </c>
      <c r="H592" s="140">
        <v>-16.438600000000001</v>
      </c>
      <c r="I592" s="140">
        <v>-39.0809</v>
      </c>
      <c r="J592" s="140">
        <v>168</v>
      </c>
      <c r="K592" s="140">
        <v>-3</v>
      </c>
      <c r="L592" s="140">
        <f>COUNTIFS(ArCompl!$C$2:$C$5652,ArCompl!$C836,ArCompl!$D$2:$D$5652,ArCompl!$D836)</f>
        <v>1</v>
      </c>
      <c r="M592" s="141">
        <f>IF(ISNA(MATCH($F592,'Liste noire'!C:C,0)),0,1)</f>
        <v>0</v>
      </c>
    </row>
    <row r="593" spans="1:13" x14ac:dyDescent="0.25">
      <c r="A593" s="142">
        <v>3612</v>
      </c>
      <c r="B593" s="143" t="s">
        <v>17081</v>
      </c>
      <c r="C593" s="143" t="s">
        <v>17078</v>
      </c>
      <c r="D593" s="143" t="s">
        <v>16702</v>
      </c>
      <c r="E593" s="143" t="s">
        <v>22496</v>
      </c>
      <c r="F593" s="143" t="s">
        <v>17082</v>
      </c>
      <c r="G593" s="143" t="s">
        <v>17083</v>
      </c>
      <c r="H593" s="143">
        <v>29.950800000000001</v>
      </c>
      <c r="I593" s="143">
        <v>-94.020700000000005</v>
      </c>
      <c r="J593" s="143">
        <v>15</v>
      </c>
      <c r="K593" s="143">
        <v>-6</v>
      </c>
      <c r="L593" s="143">
        <f>COUNTIFS(ArCompl!$C$2:$C$5652,ArCompl!$C1983,ArCompl!$D$2:$D$5652,ArCompl!$D1983)</f>
        <v>1</v>
      </c>
      <c r="M593" s="144">
        <f>IF(ISNA(MATCH($F593,'Liste noire'!C:C,0)),0,1)</f>
        <v>0</v>
      </c>
    </row>
    <row r="594" spans="1:13" x14ac:dyDescent="0.25">
      <c r="A594" s="139">
        <v>6396</v>
      </c>
      <c r="B594" s="140" t="s">
        <v>4782</v>
      </c>
      <c r="C594" s="140" t="s">
        <v>4783</v>
      </c>
      <c r="D594" s="140" t="s">
        <v>4759</v>
      </c>
      <c r="E594" s="140" t="s">
        <v>22377</v>
      </c>
      <c r="F594" s="140" t="s">
        <v>4784</v>
      </c>
      <c r="G594" s="140" t="s">
        <v>4785</v>
      </c>
      <c r="H594" s="140">
        <v>30.553599999999999</v>
      </c>
      <c r="I594" s="140">
        <v>97.1083</v>
      </c>
      <c r="J594" s="140">
        <v>14219</v>
      </c>
      <c r="K594" s="140">
        <v>8</v>
      </c>
      <c r="L594" s="140">
        <f>COUNTIFS(ArCompl!$C$2:$C$5652,ArCompl!$C1359,ArCompl!$D$2:$D$5652,ArCompl!$D1359)</f>
        <v>1</v>
      </c>
      <c r="M594" s="141">
        <f>IF(ISNA(MATCH($F594,'Liste noire'!C:C,0)),0,1)</f>
        <v>0</v>
      </c>
    </row>
    <row r="595" spans="1:13" x14ac:dyDescent="0.25">
      <c r="A595" s="142">
        <v>931</v>
      </c>
      <c r="B595" s="143" t="s">
        <v>10748</v>
      </c>
      <c r="C595" s="143" t="s">
        <v>10749</v>
      </c>
      <c r="D595" s="143" t="s">
        <v>10693</v>
      </c>
      <c r="E595" s="143" t="s">
        <v>10693</v>
      </c>
      <c r="F595" s="143" t="s">
        <v>10750</v>
      </c>
      <c r="G595" s="143" t="s">
        <v>10751</v>
      </c>
      <c r="H595" s="143">
        <v>-16.744530000000001</v>
      </c>
      <c r="I595" s="143">
        <v>44.482480000000002</v>
      </c>
      <c r="J595" s="143">
        <v>125</v>
      </c>
      <c r="K595" s="143">
        <v>3</v>
      </c>
      <c r="L595" s="143">
        <f>COUNTIFS(ArCompl!$C$2:$C$5652,ArCompl!$C4182,ArCompl!$D$2:$D$5652,ArCompl!$D4182)</f>
        <v>1</v>
      </c>
      <c r="M595" s="144">
        <f>IF(ISNA(MATCH($F595,'Liste noire'!C:C,0)),0,1)</f>
        <v>0</v>
      </c>
    </row>
    <row r="596" spans="1:13" x14ac:dyDescent="0.25">
      <c r="A596" s="139">
        <v>9090</v>
      </c>
      <c r="B596" s="140" t="s">
        <v>765</v>
      </c>
      <c r="C596" s="140" t="s">
        <v>766</v>
      </c>
      <c r="D596" s="140" t="s">
        <v>639</v>
      </c>
      <c r="E596" s="140" t="s">
        <v>22356</v>
      </c>
      <c r="F596" s="140" t="s">
        <v>767</v>
      </c>
      <c r="G596" s="140" t="s">
        <v>768</v>
      </c>
      <c r="H596" s="140">
        <v>-33.688420000000001</v>
      </c>
      <c r="I596" s="140">
        <v>115.4016</v>
      </c>
      <c r="J596" s="140">
        <v>55</v>
      </c>
      <c r="K596" s="140">
        <v>8</v>
      </c>
      <c r="L596" s="140">
        <f>COUNTIFS(ArCompl!$C$2:$C$5652,ArCompl!$C350,ArCompl!$D$2:$D$5652,ArCompl!$D350)</f>
        <v>1</v>
      </c>
      <c r="M596" s="141">
        <f>IF(ISNA(MATCH($F596,'Liste noire'!C:C,0)),0,1)</f>
        <v>0</v>
      </c>
    </row>
    <row r="597" spans="1:13" x14ac:dyDescent="0.25">
      <c r="A597" s="142">
        <v>10110</v>
      </c>
      <c r="B597" s="143" t="s">
        <v>8307</v>
      </c>
      <c r="C597" s="143" t="s">
        <v>8308</v>
      </c>
      <c r="D597" s="143" t="s">
        <v>8304</v>
      </c>
      <c r="E597" s="143" t="s">
        <v>22411</v>
      </c>
      <c r="F597" s="143" t="s">
        <v>8309</v>
      </c>
      <c r="G597" s="143" t="s">
        <v>8310</v>
      </c>
      <c r="H597" s="143">
        <v>11.297359999999999</v>
      </c>
      <c r="I597" s="143">
        <v>-15.83808</v>
      </c>
      <c r="J597" s="143">
        <v>0</v>
      </c>
      <c r="K597" s="143">
        <v>0</v>
      </c>
      <c r="L597" s="143">
        <f>COUNTIFS(ArCompl!$C$2:$C$5652,ArCompl!$C3525,ArCompl!$D$2:$D$5652,ArCompl!$D3525)</f>
        <v>1</v>
      </c>
      <c r="M597" s="144">
        <f>IF(ISNA(MATCH($F597,'Liste noire'!C:C,0)),0,1)</f>
        <v>0</v>
      </c>
    </row>
    <row r="598" spans="1:13" x14ac:dyDescent="0.25">
      <c r="A598" s="139">
        <v>501</v>
      </c>
      <c r="B598" s="140" t="s">
        <v>16350</v>
      </c>
      <c r="C598" s="140" t="s">
        <v>16351</v>
      </c>
      <c r="D598" s="140" t="s">
        <v>16321</v>
      </c>
      <c r="E598" s="140" t="s">
        <v>22495</v>
      </c>
      <c r="F598" s="140" t="s">
        <v>16352</v>
      </c>
      <c r="G598" s="140" t="s">
        <v>16353</v>
      </c>
      <c r="H598" s="140">
        <v>51.330800000000004</v>
      </c>
      <c r="I598" s="140">
        <v>3.2500000000000001E-2</v>
      </c>
      <c r="J598" s="140">
        <v>598</v>
      </c>
      <c r="K598" s="140">
        <v>0</v>
      </c>
      <c r="L598" s="140">
        <f>COUNTIFS(ArCompl!$C$2:$C$5652,ArCompl!$C4917,ArCompl!$D$2:$D$5652,ArCompl!$D4917)</f>
        <v>1</v>
      </c>
      <c r="M598" s="141">
        <f>IF(ISNA(MATCH($F598,'Liste noire'!C:C,0)),0,1)</f>
        <v>0</v>
      </c>
    </row>
    <row r="599" spans="1:13" x14ac:dyDescent="0.25">
      <c r="A599" s="142">
        <v>5725</v>
      </c>
      <c r="B599" s="143" t="s">
        <v>17266</v>
      </c>
      <c r="C599" s="143" t="s">
        <v>17267</v>
      </c>
      <c r="D599" s="143" t="s">
        <v>16702</v>
      </c>
      <c r="E599" s="143" t="s">
        <v>22496</v>
      </c>
      <c r="F599" s="143" t="s">
        <v>17268</v>
      </c>
      <c r="G599" s="143" t="s">
        <v>17269</v>
      </c>
      <c r="H599" s="143">
        <v>31.258800000000001</v>
      </c>
      <c r="I599" s="143">
        <v>-81.466499999999996</v>
      </c>
      <c r="J599" s="143">
        <v>26</v>
      </c>
      <c r="K599" s="143">
        <v>-5</v>
      </c>
      <c r="L599" s="143">
        <f>COUNTIFS(ArCompl!$C$2:$C$5652,ArCompl!$C2030,ArCompl!$D$2:$D$5652,ArCompl!$D2030)</f>
        <v>1</v>
      </c>
      <c r="M599" s="144">
        <f>IF(ISNA(MATCH($F599,'Liste noire'!C:C,0)),0,1)</f>
        <v>0</v>
      </c>
    </row>
    <row r="600" spans="1:13" x14ac:dyDescent="0.25">
      <c r="A600" s="139">
        <v>6248</v>
      </c>
      <c r="B600" s="140" t="s">
        <v>741</v>
      </c>
      <c r="C600" s="140" t="s">
        <v>742</v>
      </c>
      <c r="D600" s="140" t="s">
        <v>639</v>
      </c>
      <c r="E600" s="140" t="s">
        <v>22356</v>
      </c>
      <c r="F600" s="140" t="s">
        <v>743</v>
      </c>
      <c r="G600" s="140" t="s">
        <v>744</v>
      </c>
      <c r="H600" s="140">
        <v>-22.9133</v>
      </c>
      <c r="I600" s="140">
        <v>139.9</v>
      </c>
      <c r="J600" s="140">
        <v>542</v>
      </c>
      <c r="K600" s="140">
        <v>10</v>
      </c>
      <c r="L600" s="140">
        <f>COUNTIFS(ArCompl!$C$2:$C$5652,ArCompl!$C344,ArCompl!$D$2:$D$5652,ArCompl!$D344)</f>
        <v>1</v>
      </c>
      <c r="M600" s="141">
        <f>IF(ISNA(MATCH($F600,'Liste noire'!C:C,0)),0,1)</f>
        <v>0</v>
      </c>
    </row>
    <row r="601" spans="1:13" x14ac:dyDescent="0.25">
      <c r="A601" s="142">
        <v>2885</v>
      </c>
      <c r="B601" s="143" t="s">
        <v>13385</v>
      </c>
      <c r="C601" s="143" t="s">
        <v>13386</v>
      </c>
      <c r="D601" s="143" t="s">
        <v>13387</v>
      </c>
      <c r="E601" s="143" t="s">
        <v>13387</v>
      </c>
      <c r="F601" s="143" t="s">
        <v>13388</v>
      </c>
      <c r="G601" s="143" t="s">
        <v>13389</v>
      </c>
      <c r="H601" s="143">
        <v>18.494900000000001</v>
      </c>
      <c r="I601" s="143">
        <v>-67.129400000000004</v>
      </c>
      <c r="J601" s="143">
        <v>237</v>
      </c>
      <c r="K601" s="143">
        <v>-4</v>
      </c>
      <c r="L601" s="143">
        <f>COUNTIFS(ArCompl!$C$2:$C$5652,ArCompl!$C4870,ArCompl!$D$2:$D$5652,ArCompl!$D4870)</f>
        <v>1</v>
      </c>
      <c r="M601" s="144">
        <f>IF(ISNA(MATCH($F601,'Liste noire'!C:C,0)),0,1)</f>
        <v>0</v>
      </c>
    </row>
    <row r="602" spans="1:13" x14ac:dyDescent="0.25">
      <c r="A602" s="139">
        <v>2926</v>
      </c>
      <c r="B602" s="140" t="s">
        <v>13571</v>
      </c>
      <c r="C602" s="140" t="s">
        <v>13572</v>
      </c>
      <c r="D602" s="140" t="s">
        <v>13509</v>
      </c>
      <c r="E602" s="140" t="s">
        <v>22461</v>
      </c>
      <c r="F602" s="140" t="s">
        <v>13573</v>
      </c>
      <c r="G602" s="140" t="s">
        <v>13574</v>
      </c>
      <c r="H602" s="140">
        <v>50.425400000000003</v>
      </c>
      <c r="I602" s="140">
        <v>127.41200000000001</v>
      </c>
      <c r="J602" s="140">
        <v>638</v>
      </c>
      <c r="K602" s="140">
        <v>9</v>
      </c>
      <c r="L602" s="140">
        <f>COUNTIFS(ArCompl!$C$2:$C$5652,ArCompl!$C5023,ArCompl!$D$2:$D$5652,ArCompl!$D5023)</f>
        <v>1</v>
      </c>
      <c r="M602" s="141">
        <f>IF(ISNA(MATCH($F602,'Liste noire'!C:C,0)),0,1)</f>
        <v>0</v>
      </c>
    </row>
    <row r="603" spans="1:13" x14ac:dyDescent="0.25">
      <c r="A603" s="142">
        <v>6908</v>
      </c>
      <c r="B603" s="143" t="s">
        <v>1837</v>
      </c>
      <c r="C603" s="143" t="s">
        <v>1838</v>
      </c>
      <c r="D603" s="143" t="s">
        <v>1839</v>
      </c>
      <c r="E603" s="143" t="s">
        <v>22361</v>
      </c>
      <c r="F603" s="143" t="s">
        <v>1840</v>
      </c>
      <c r="G603" s="143" t="s">
        <v>1841</v>
      </c>
      <c r="H603" s="143">
        <v>52.1083</v>
      </c>
      <c r="I603" s="143">
        <v>23.898099999999999</v>
      </c>
      <c r="J603" s="143">
        <v>468</v>
      </c>
      <c r="K603" s="143">
        <v>3</v>
      </c>
      <c r="L603" s="143">
        <f>COUNTIFS(ArCompl!$C$2:$C$5652,ArCompl!$C626,ArCompl!$D$2:$D$5652,ArCompl!$D626)</f>
        <v>1</v>
      </c>
      <c r="M603" s="144">
        <f>IF(ISNA(MATCH($F603,'Liste noire'!C:C,0)),0,1)</f>
        <v>0</v>
      </c>
    </row>
    <row r="604" spans="1:13" x14ac:dyDescent="0.25">
      <c r="A604" s="139">
        <v>6081</v>
      </c>
      <c r="B604" s="140" t="s">
        <v>14140</v>
      </c>
      <c r="C604" s="140" t="s">
        <v>14141</v>
      </c>
      <c r="D604" s="140" t="s">
        <v>14142</v>
      </c>
      <c r="E604" s="140" t="s">
        <v>22466</v>
      </c>
      <c r="F604" s="140" t="s">
        <v>14143</v>
      </c>
      <c r="G604" s="140" t="s">
        <v>14144</v>
      </c>
      <c r="H604" s="140">
        <v>12.9884</v>
      </c>
      <c r="I604" s="140">
        <v>-61.262</v>
      </c>
      <c r="J604" s="140">
        <v>15</v>
      </c>
      <c r="K604" s="140">
        <v>-4</v>
      </c>
      <c r="L604" s="140">
        <f>COUNTIFS(ArCompl!$C$2:$C$5652,ArCompl!$C5166,ArCompl!$D$2:$D$5652,ArCompl!$D5166)</f>
        <v>1</v>
      </c>
      <c r="M604" s="141">
        <f>IF(ISNA(MATCH($F604,'Liste noire'!C:C,0)),0,1)</f>
        <v>0</v>
      </c>
    </row>
    <row r="605" spans="1:13" x14ac:dyDescent="0.25">
      <c r="A605" s="142">
        <v>7373</v>
      </c>
      <c r="B605" s="143" t="s">
        <v>2100</v>
      </c>
      <c r="C605" s="143" t="s">
        <v>2101</v>
      </c>
      <c r="D605" s="143" t="s">
        <v>2057</v>
      </c>
      <c r="E605" s="143" t="s">
        <v>22368</v>
      </c>
      <c r="F605" s="143" t="s">
        <v>2102</v>
      </c>
      <c r="G605" s="143" t="s">
        <v>2103</v>
      </c>
      <c r="H605" s="143">
        <v>-12.078900000000001</v>
      </c>
      <c r="I605" s="143">
        <v>-45.009</v>
      </c>
      <c r="J605" s="143">
        <v>2447</v>
      </c>
      <c r="K605" s="143">
        <v>-3</v>
      </c>
      <c r="L605" s="143">
        <f>COUNTIFS(ArCompl!$C$2:$C$5652,ArCompl!$C716,ArCompl!$D$2:$D$5652,ArCompl!$D716)</f>
        <v>1</v>
      </c>
      <c r="M605" s="144">
        <f>IF(ISNA(MATCH($F605,'Liste noire'!C:C,0)),0,1)</f>
        <v>0</v>
      </c>
    </row>
    <row r="606" spans="1:13" x14ac:dyDescent="0.25">
      <c r="A606" s="139">
        <v>2513</v>
      </c>
      <c r="B606" s="140" t="s">
        <v>536</v>
      </c>
      <c r="C606" s="140" t="s">
        <v>537</v>
      </c>
      <c r="D606" s="140" t="s">
        <v>365</v>
      </c>
      <c r="E606" s="140" t="s">
        <v>22354</v>
      </c>
      <c r="F606" s="140" t="s">
        <v>538</v>
      </c>
      <c r="G606" s="140" t="s">
        <v>539</v>
      </c>
      <c r="H606" s="140">
        <v>-41.151200000000003</v>
      </c>
      <c r="I606" s="140">
        <v>-71.157499999999999</v>
      </c>
      <c r="J606" s="140">
        <v>2774</v>
      </c>
      <c r="K606" s="140">
        <v>-3</v>
      </c>
      <c r="L606" s="140">
        <f>COUNTIFS(ArCompl!$C$2:$C$5652,ArCompl!$C292,ArCompl!$D$2:$D$5652,ArCompl!$D292)</f>
        <v>1</v>
      </c>
      <c r="M606" s="141">
        <f>IF(ISNA(MATCH($F606,'Liste noire'!C:C,0)),0,1)</f>
        <v>0</v>
      </c>
    </row>
    <row r="607" spans="1:13" x14ac:dyDescent="0.25">
      <c r="A607" s="142">
        <v>6957</v>
      </c>
      <c r="B607" s="143" t="s">
        <v>17230</v>
      </c>
      <c r="C607" s="143" t="s">
        <v>17231</v>
      </c>
      <c r="D607" s="143" t="s">
        <v>16702</v>
      </c>
      <c r="E607" s="143" t="s">
        <v>22496</v>
      </c>
      <c r="F607" s="143" t="s">
        <v>17232</v>
      </c>
      <c r="G607" s="143" t="s">
        <v>17233</v>
      </c>
      <c r="H607" s="143">
        <v>46.398299999999999</v>
      </c>
      <c r="I607" s="143">
        <v>-94.138099999999994</v>
      </c>
      <c r="J607" s="143">
        <v>1232</v>
      </c>
      <c r="K607" s="143">
        <v>-6</v>
      </c>
      <c r="L607" s="143">
        <f>COUNTIFS(ArCompl!$C$2:$C$5652,ArCompl!$C2021,ArCompl!$D$2:$D$5652,ArCompl!$D2021)</f>
        <v>3</v>
      </c>
      <c r="M607" s="144">
        <f>IF(ISNA(MATCH($F607,'Liste noire'!C:C,0)),0,1)</f>
        <v>0</v>
      </c>
    </row>
    <row r="608" spans="1:13" x14ac:dyDescent="0.25">
      <c r="A608" s="139">
        <v>1264</v>
      </c>
      <c r="B608" s="140" t="s">
        <v>6963</v>
      </c>
      <c r="C608" s="140" t="s">
        <v>6964</v>
      </c>
      <c r="D608" s="140" t="s">
        <v>6885</v>
      </c>
      <c r="E608" s="140" t="s">
        <v>6885</v>
      </c>
      <c r="F608" s="140" t="s">
        <v>6965</v>
      </c>
      <c r="G608" s="140" t="s">
        <v>6966</v>
      </c>
      <c r="H608" s="140">
        <v>44.828299999999999</v>
      </c>
      <c r="I608" s="140">
        <v>-0.71555599999999997</v>
      </c>
      <c r="J608" s="140">
        <v>162</v>
      </c>
      <c r="K608" s="140">
        <v>1</v>
      </c>
      <c r="L608" s="140">
        <f>COUNTIFS(ArCompl!$C$2:$C$5652,ArCompl!$C3311,ArCompl!$D$2:$D$5652,ArCompl!$D3311)</f>
        <v>1</v>
      </c>
      <c r="M608" s="141">
        <f>IF(ISNA(MATCH($F608,'Liste noire'!C:C,0)),0,1)</f>
        <v>1</v>
      </c>
    </row>
    <row r="609" spans="1:13" x14ac:dyDescent="0.25">
      <c r="A609" s="142">
        <v>1501</v>
      </c>
      <c r="B609" s="143" t="s">
        <v>9660</v>
      </c>
      <c r="C609" s="143" t="s">
        <v>9661</v>
      </c>
      <c r="D609" s="143" t="s">
        <v>9641</v>
      </c>
      <c r="E609" s="143" t="s">
        <v>22421</v>
      </c>
      <c r="F609" s="143" t="s">
        <v>9662</v>
      </c>
      <c r="G609" s="143" t="s">
        <v>9663</v>
      </c>
      <c r="H609" s="143">
        <v>41.1389</v>
      </c>
      <c r="I609" s="143">
        <v>16.7606</v>
      </c>
      <c r="J609" s="143">
        <v>177</v>
      </c>
      <c r="K609" s="143">
        <v>1</v>
      </c>
      <c r="L609" s="143">
        <f>COUNTIFS(ArCompl!$C$2:$C$5652,ArCompl!$C3911,ArCompl!$D$2:$D$5652,ArCompl!$D3911)</f>
        <v>1</v>
      </c>
      <c r="M609" s="144">
        <f>IF(ISNA(MATCH($F609,'Liste noire'!C:C,0)),0,1)</f>
        <v>0</v>
      </c>
    </row>
    <row r="610" spans="1:13" x14ac:dyDescent="0.25">
      <c r="A610" s="139">
        <v>6244</v>
      </c>
      <c r="B610" s="140" t="s">
        <v>745</v>
      </c>
      <c r="C610" s="140" t="s">
        <v>746</v>
      </c>
      <c r="D610" s="140" t="s">
        <v>639</v>
      </c>
      <c r="E610" s="140" t="s">
        <v>22356</v>
      </c>
      <c r="F610" s="140" t="s">
        <v>747</v>
      </c>
      <c r="G610" s="140" t="s">
        <v>748</v>
      </c>
      <c r="H610" s="140">
        <v>-30.039200000000001</v>
      </c>
      <c r="I610" s="140">
        <v>145.952</v>
      </c>
      <c r="J610" s="140">
        <v>352</v>
      </c>
      <c r="K610" s="140">
        <v>10</v>
      </c>
      <c r="L610" s="140">
        <f>COUNTIFS(ArCompl!$C$2:$C$5652,ArCompl!$C345,ArCompl!$D$2:$D$5652,ArCompl!$D345)</f>
        <v>1</v>
      </c>
      <c r="M610" s="141">
        <f>IF(ISNA(MATCH($F610,'Liste noire'!C:C,0)),0,1)</f>
        <v>0</v>
      </c>
    </row>
    <row r="611" spans="1:13" x14ac:dyDescent="0.25">
      <c r="A611" s="142">
        <v>5726</v>
      </c>
      <c r="B611" s="143" t="s">
        <v>17308</v>
      </c>
      <c r="C611" s="143" t="s">
        <v>17309</v>
      </c>
      <c r="D611" s="143" t="s">
        <v>16702</v>
      </c>
      <c r="E611" s="143" t="s">
        <v>22496</v>
      </c>
      <c r="F611" s="143" t="s">
        <v>17310</v>
      </c>
      <c r="G611" s="143" t="s">
        <v>17311</v>
      </c>
      <c r="H611" s="143">
        <v>40.783200000000001</v>
      </c>
      <c r="I611" s="143">
        <v>-91.125500000000002</v>
      </c>
      <c r="J611" s="143">
        <v>698</v>
      </c>
      <c r="K611" s="143">
        <v>-6</v>
      </c>
      <c r="L611" s="143">
        <f>COUNTIFS(ArCompl!$C$2:$C$5652,ArCompl!$C2041,ArCompl!$D$2:$D$5652,ArCompl!$D2041)</f>
        <v>2</v>
      </c>
      <c r="M611" s="144">
        <f>IF(ISNA(MATCH($F611,'Liste noire'!C:C,0)),0,1)</f>
        <v>0</v>
      </c>
    </row>
    <row r="612" spans="1:13" x14ac:dyDescent="0.25">
      <c r="A612" s="139">
        <v>2824</v>
      </c>
      <c r="B612" s="140" t="s">
        <v>21990</v>
      </c>
      <c r="C612" s="140" t="s">
        <v>21991</v>
      </c>
      <c r="D612" s="140" t="s">
        <v>21976</v>
      </c>
      <c r="E612" s="140" t="s">
        <v>21976</v>
      </c>
      <c r="F612" s="140" t="s">
        <v>21992</v>
      </c>
      <c r="G612" s="140" t="s">
        <v>21993</v>
      </c>
      <c r="H612" s="140">
        <v>10.04275</v>
      </c>
      <c r="I612" s="140">
        <v>-69.358620000000002</v>
      </c>
      <c r="J612" s="140">
        <v>2042</v>
      </c>
      <c r="K612" s="140">
        <v>-4</v>
      </c>
      <c r="L612" s="140">
        <f>COUNTIFS(ArCompl!$C$2:$C$5652,ArCompl!$C5570,ArCompl!$D$2:$D$5652,ArCompl!$D5570)</f>
        <v>1</v>
      </c>
      <c r="M612" s="141">
        <f>IF(ISNA(MATCH($F612,'Liste noire'!C:C,0)),0,1)</f>
        <v>0</v>
      </c>
    </row>
    <row r="613" spans="1:13" x14ac:dyDescent="0.25">
      <c r="A613" s="142">
        <v>353</v>
      </c>
      <c r="B613" s="143" t="s">
        <v>7618</v>
      </c>
      <c r="C613" s="143" t="s">
        <v>7619</v>
      </c>
      <c r="D613" s="143" t="s">
        <v>7581</v>
      </c>
      <c r="E613" s="143" t="s">
        <v>22405</v>
      </c>
      <c r="F613" s="143" t="s">
        <v>7620</v>
      </c>
      <c r="G613" s="143" t="s">
        <v>7621</v>
      </c>
      <c r="H613" s="143">
        <v>53.047499999999999</v>
      </c>
      <c r="I613" s="143">
        <v>8.7866700000000009</v>
      </c>
      <c r="J613" s="143">
        <v>14</v>
      </c>
      <c r="K613" s="143">
        <v>1</v>
      </c>
      <c r="L613" s="143">
        <f>COUNTIFS(ArCompl!$C$2:$C$5652,ArCompl!$C113,ArCompl!$D$2:$D$5652,ArCompl!$D113)</f>
        <v>1</v>
      </c>
      <c r="M613" s="144">
        <f>IF(ISNA(MATCH($F613,'Liste noire'!C:C,0)),0,1)</f>
        <v>1</v>
      </c>
    </row>
    <row r="614" spans="1:13" x14ac:dyDescent="0.25">
      <c r="A614" s="139">
        <v>3738</v>
      </c>
      <c r="B614" s="140" t="s">
        <v>17262</v>
      </c>
      <c r="C614" s="140" t="s">
        <v>17263</v>
      </c>
      <c r="D614" s="140" t="s">
        <v>16702</v>
      </c>
      <c r="E614" s="140" t="s">
        <v>22496</v>
      </c>
      <c r="F614" s="140" t="s">
        <v>17264</v>
      </c>
      <c r="G614" s="140" t="s">
        <v>17265</v>
      </c>
      <c r="H614" s="140">
        <v>25.9068</v>
      </c>
      <c r="I614" s="140">
        <v>-97.425899999999999</v>
      </c>
      <c r="J614" s="140">
        <v>22</v>
      </c>
      <c r="K614" s="140">
        <v>-6</v>
      </c>
      <c r="L614" s="140">
        <f>COUNTIFS(ArCompl!$C$2:$C$5652,ArCompl!$C2029,ArCompl!$D$2:$D$5652,ArCompl!$D2029)</f>
        <v>1</v>
      </c>
      <c r="M614" s="141">
        <f>IF(ISNA(MATCH($F614,'Liste noire'!C:C,0)),0,1)</f>
        <v>0</v>
      </c>
    </row>
    <row r="615" spans="1:13" x14ac:dyDescent="0.25">
      <c r="A615" s="142">
        <v>1588</v>
      </c>
      <c r="B615" s="143" t="s">
        <v>6209</v>
      </c>
      <c r="C615" s="143" t="s">
        <v>6210</v>
      </c>
      <c r="D615" s="143" t="s">
        <v>6211</v>
      </c>
      <c r="E615" s="143" t="s">
        <v>22386</v>
      </c>
      <c r="F615" s="143" t="s">
        <v>6212</v>
      </c>
      <c r="G615" s="143" t="s">
        <v>6213</v>
      </c>
      <c r="H615" s="143">
        <v>49.151299999999999</v>
      </c>
      <c r="I615" s="143">
        <v>16.694400000000002</v>
      </c>
      <c r="J615" s="143">
        <v>778</v>
      </c>
      <c r="K615" s="143">
        <v>1</v>
      </c>
      <c r="L615" s="143">
        <f>COUNTIFS(ArCompl!$C$2:$C$5652,ArCompl!$C4883,ArCompl!$D$2:$D$5652,ArCompl!$D4883)</f>
        <v>1</v>
      </c>
      <c r="M615" s="144">
        <f>IF(ISNA(MATCH($F615,'Liste noire'!C:C,0)),0,1)</f>
        <v>0</v>
      </c>
    </row>
    <row r="616" spans="1:13" x14ac:dyDescent="0.25">
      <c r="A616" s="139">
        <v>5575</v>
      </c>
      <c r="B616" s="140" t="s">
        <v>16328</v>
      </c>
      <c r="C616" s="140" t="s">
        <v>16329</v>
      </c>
      <c r="D616" s="140" t="s">
        <v>16321</v>
      </c>
      <c r="E616" s="140" t="s">
        <v>22495</v>
      </c>
      <c r="F616" s="140" t="s">
        <v>16330</v>
      </c>
      <c r="G616" s="140" t="s">
        <v>16331</v>
      </c>
      <c r="H616" s="140">
        <v>57.022799999999997</v>
      </c>
      <c r="I616" s="140">
        <v>-7.44306</v>
      </c>
      <c r="J616" s="140">
        <v>5</v>
      </c>
      <c r="K616" s="140">
        <v>0</v>
      </c>
      <c r="L616" s="140">
        <f>COUNTIFS(ArCompl!$C$2:$C$5652,ArCompl!$C4911,ArCompl!$D$2:$D$5652,ArCompl!$D4911)</f>
        <v>1</v>
      </c>
      <c r="M616" s="141">
        <f>IF(ISNA(MATCH($F616,'Liste noire'!C:C,0)),0,1)</f>
        <v>0</v>
      </c>
    </row>
    <row r="617" spans="1:13" x14ac:dyDescent="0.25">
      <c r="A617" s="142">
        <v>490</v>
      </c>
      <c r="B617" s="143" t="s">
        <v>16370</v>
      </c>
      <c r="C617" s="143" t="s">
        <v>16371</v>
      </c>
      <c r="D617" s="143" t="s">
        <v>16321</v>
      </c>
      <c r="E617" s="143" t="s">
        <v>22495</v>
      </c>
      <c r="F617" s="143" t="s">
        <v>16372</v>
      </c>
      <c r="G617" s="143" t="s">
        <v>16373</v>
      </c>
      <c r="H617" s="143">
        <v>51.3827</v>
      </c>
      <c r="I617" s="143">
        <v>-2.71909</v>
      </c>
      <c r="J617" s="143">
        <v>622</v>
      </c>
      <c r="K617" s="143">
        <v>0</v>
      </c>
      <c r="L617" s="143">
        <f>COUNTIFS(ArCompl!$C$2:$C$5652,ArCompl!$C4922,ArCompl!$D$2:$D$5652,ArCompl!$D4922)</f>
        <v>1</v>
      </c>
      <c r="M617" s="144">
        <f>IF(ISNA(MATCH($F617,'Liste noire'!C:C,0)),0,1)</f>
        <v>0</v>
      </c>
    </row>
    <row r="618" spans="1:13" x14ac:dyDescent="0.25">
      <c r="A618" s="139">
        <v>7571</v>
      </c>
      <c r="B618" s="140" t="s">
        <v>709</v>
      </c>
      <c r="C618" s="140" t="s">
        <v>710</v>
      </c>
      <c r="D618" s="140" t="s">
        <v>639</v>
      </c>
      <c r="E618" s="140" t="s">
        <v>22356</v>
      </c>
      <c r="F618" s="140" t="s">
        <v>711</v>
      </c>
      <c r="G618" s="140" t="s">
        <v>712</v>
      </c>
      <c r="H618" s="140">
        <v>-11.7692</v>
      </c>
      <c r="I618" s="140">
        <v>130.62</v>
      </c>
      <c r="J618" s="140">
        <v>67</v>
      </c>
      <c r="K618" s="140">
        <v>9.5</v>
      </c>
      <c r="L618" s="140">
        <f>COUNTIFS(ArCompl!$C$2:$C$5652,ArCompl!$C336,ArCompl!$D$2:$D$5652,ArCompl!$D336)</f>
        <v>1</v>
      </c>
      <c r="M618" s="141">
        <f>IF(ISNA(MATCH($F618,'Liste noire'!C:C,0)),0,1)</f>
        <v>0</v>
      </c>
    </row>
    <row r="619" spans="1:13" x14ac:dyDescent="0.25">
      <c r="A619" s="142">
        <v>1676</v>
      </c>
      <c r="B619" s="143" t="s">
        <v>15395</v>
      </c>
      <c r="C619" s="143" t="s">
        <v>15396</v>
      </c>
      <c r="D619" s="143" t="s">
        <v>15392</v>
      </c>
      <c r="E619" s="143" t="s">
        <v>22482</v>
      </c>
      <c r="F619" s="143" t="s">
        <v>15397</v>
      </c>
      <c r="G619" s="143" t="s">
        <v>15398</v>
      </c>
      <c r="H619" s="143">
        <v>46.914099999999998</v>
      </c>
      <c r="I619" s="143">
        <v>7.4971500000000004</v>
      </c>
      <c r="J619" s="143">
        <v>1674</v>
      </c>
      <c r="K619" s="143">
        <v>1</v>
      </c>
      <c r="L619" s="143">
        <f>COUNTIFS(ArCompl!$C$2:$C$5652,ArCompl!$C5301,ArCompl!$D$2:$D$5652,ArCompl!$D5301)</f>
        <v>1</v>
      </c>
      <c r="M619" s="144">
        <f>IF(ISNA(MATCH($F619,'Liste noire'!C:C,0)),0,1)</f>
        <v>1</v>
      </c>
    </row>
    <row r="620" spans="1:13" x14ac:dyDescent="0.25">
      <c r="A620" s="139">
        <v>402</v>
      </c>
      <c r="B620" s="140" t="s">
        <v>7622</v>
      </c>
      <c r="C620" s="140" t="s">
        <v>7623</v>
      </c>
      <c r="D620" s="140" t="s">
        <v>7581</v>
      </c>
      <c r="E620" s="140" t="s">
        <v>22405</v>
      </c>
      <c r="F620" s="140" t="s">
        <v>7624</v>
      </c>
      <c r="G620" s="140" t="s">
        <v>7625</v>
      </c>
      <c r="H620" s="140">
        <v>53.50694</v>
      </c>
      <c r="I620" s="140">
        <v>8.5727779999999996</v>
      </c>
      <c r="J620" s="140">
        <v>10</v>
      </c>
      <c r="K620" s="140">
        <v>1</v>
      </c>
      <c r="L620" s="140">
        <f>COUNTIFS(ArCompl!$C$2:$C$5652,ArCompl!$C114,ArCompl!$D$2:$D$5652,ArCompl!$D114)</f>
        <v>1</v>
      </c>
      <c r="M620" s="141">
        <f>IF(ISNA(MATCH($F620,'Liste noire'!C:C,0)),0,1)</f>
        <v>0</v>
      </c>
    </row>
    <row r="621" spans="1:13" x14ac:dyDescent="0.25">
      <c r="A621" s="142">
        <v>3571</v>
      </c>
      <c r="B621" s="143" t="s">
        <v>17041</v>
      </c>
      <c r="C621" s="143" t="s">
        <v>17042</v>
      </c>
      <c r="D621" s="143" t="s">
        <v>16702</v>
      </c>
      <c r="E621" s="143" t="s">
        <v>22496</v>
      </c>
      <c r="F621" s="143" t="s">
        <v>17043</v>
      </c>
      <c r="G621" s="143" t="s">
        <v>17044</v>
      </c>
      <c r="H621" s="143">
        <v>71.285399999999996</v>
      </c>
      <c r="I621" s="143">
        <v>-156.76599999999999</v>
      </c>
      <c r="J621" s="143">
        <v>44</v>
      </c>
      <c r="K621" s="143">
        <v>-9</v>
      </c>
      <c r="L621" s="143">
        <f>COUNTIFS(ArCompl!$C$2:$C$5652,ArCompl!$C1973,ArCompl!$D$2:$D$5652,ArCompl!$D1973)</f>
        <v>1</v>
      </c>
      <c r="M621" s="144">
        <f>IF(ISNA(MATCH($F621,'Liste noire'!C:C,0)),0,1)</f>
        <v>0</v>
      </c>
    </row>
    <row r="622" spans="1:13" x14ac:dyDescent="0.25">
      <c r="A622" s="139">
        <v>1757</v>
      </c>
      <c r="B622" s="140" t="s">
        <v>6314</v>
      </c>
      <c r="C622" s="140" t="s">
        <v>6315</v>
      </c>
      <c r="D622" s="140" t="s">
        <v>6316</v>
      </c>
      <c r="E622" s="140" t="s">
        <v>22389</v>
      </c>
      <c r="F622" s="140" t="s">
        <v>6317</v>
      </c>
      <c r="G622" s="140" t="s">
        <v>6318</v>
      </c>
      <c r="H622" s="140">
        <v>18.2515</v>
      </c>
      <c r="I622" s="140">
        <v>-71.120400000000004</v>
      </c>
      <c r="J622" s="140">
        <v>10</v>
      </c>
      <c r="K622" s="140">
        <v>-4</v>
      </c>
      <c r="L622" s="140">
        <f>COUNTIFS(ArCompl!$C$2:$C$5652,ArCompl!$C1757,ArCompl!$D$2:$D$5652,ArCompl!$D1757)</f>
        <v>1</v>
      </c>
      <c r="M622" s="141">
        <f>IF(ISNA(MATCH($F622,'Liste noire'!C:C,0)),0,1)</f>
        <v>0</v>
      </c>
    </row>
    <row r="623" spans="1:13" x14ac:dyDescent="0.25">
      <c r="A623" s="142">
        <v>5686</v>
      </c>
      <c r="B623" s="143" t="s">
        <v>14551</v>
      </c>
      <c r="C623" s="143" t="s">
        <v>14552</v>
      </c>
      <c r="D623" s="143" t="s">
        <v>14544</v>
      </c>
      <c r="E623" s="143" t="s">
        <v>22475</v>
      </c>
      <c r="F623" s="143" t="s">
        <v>14553</v>
      </c>
      <c r="G623" s="143" t="s">
        <v>14554</v>
      </c>
      <c r="H623" s="143">
        <v>11.2753</v>
      </c>
      <c r="I623" s="143">
        <v>49.1494</v>
      </c>
      <c r="J623" s="143">
        <v>3</v>
      </c>
      <c r="K623" s="143">
        <v>3</v>
      </c>
      <c r="L623" s="143">
        <f>COUNTIFS(ArCompl!$C$2:$C$5652,ArCompl!$C5219,ArCompl!$D$2:$D$5652,ArCompl!$D5219)</f>
        <v>1</v>
      </c>
      <c r="M623" s="144">
        <f>IF(ISNA(MATCH($F623,'Liste noire'!C:C,0)),0,1)</f>
        <v>0</v>
      </c>
    </row>
    <row r="624" spans="1:13" x14ac:dyDescent="0.25">
      <c r="A624" s="139">
        <v>2531</v>
      </c>
      <c r="B624" s="140" t="s">
        <v>2154</v>
      </c>
      <c r="C624" s="140" t="s">
        <v>2155</v>
      </c>
      <c r="D624" s="140" t="s">
        <v>2057</v>
      </c>
      <c r="E624" s="140" t="s">
        <v>22368</v>
      </c>
      <c r="F624" s="140" t="s">
        <v>2156</v>
      </c>
      <c r="G624" s="140" t="s">
        <v>2157</v>
      </c>
      <c r="H624" s="140">
        <v>-15.86917</v>
      </c>
      <c r="I624" s="140">
        <v>-47.920830000000002</v>
      </c>
      <c r="J624" s="140">
        <v>3497</v>
      </c>
      <c r="K624" s="140">
        <v>-3</v>
      </c>
      <c r="L624" s="140">
        <f>COUNTIFS(ArCompl!$C$2:$C$5652,ArCompl!$C730,ArCompl!$D$2:$D$5652,ArCompl!$D730)</f>
        <v>1</v>
      </c>
      <c r="M624" s="141">
        <f>IF(ISNA(MATCH($F624,'Liste noire'!C:C,0)),0,1)</f>
        <v>0</v>
      </c>
    </row>
    <row r="625" spans="1:13" x14ac:dyDescent="0.25">
      <c r="A625" s="142">
        <v>2711</v>
      </c>
      <c r="B625" s="143" t="s">
        <v>5496</v>
      </c>
      <c r="C625" s="143" t="s">
        <v>5497</v>
      </c>
      <c r="D625" s="143" t="s">
        <v>5479</v>
      </c>
      <c r="E625" s="143" t="s">
        <v>22380</v>
      </c>
      <c r="F625" s="143" t="s">
        <v>5498</v>
      </c>
      <c r="G625" s="143" t="s">
        <v>5499</v>
      </c>
      <c r="H625" s="143">
        <v>6.2029199999999998</v>
      </c>
      <c r="I625" s="143">
        <v>-77.3947</v>
      </c>
      <c r="J625" s="143">
        <v>80</v>
      </c>
      <c r="K625" s="143">
        <v>-5</v>
      </c>
      <c r="L625" s="143">
        <f>COUNTIFS(ArCompl!$C$2:$C$5652,ArCompl!$C1540,ArCompl!$D$2:$D$5652,ArCompl!$D1540)</f>
        <v>1</v>
      </c>
      <c r="M625" s="144">
        <f>IF(ISNA(MATCH($F625,'Liste noire'!C:C,0)),0,1)</f>
        <v>0</v>
      </c>
    </row>
    <row r="626" spans="1:13" x14ac:dyDescent="0.25">
      <c r="A626" s="139">
        <v>3787</v>
      </c>
      <c r="B626" s="140" t="s">
        <v>17222</v>
      </c>
      <c r="C626" s="140" t="s">
        <v>17223</v>
      </c>
      <c r="D626" s="140" t="s">
        <v>16702</v>
      </c>
      <c r="E626" s="140" t="s">
        <v>22496</v>
      </c>
      <c r="F626" s="140" t="s">
        <v>17224</v>
      </c>
      <c r="G626" s="140" t="s">
        <v>17225</v>
      </c>
      <c r="H626" s="140">
        <v>19.760100000000001</v>
      </c>
      <c r="I626" s="140">
        <v>-155.554</v>
      </c>
      <c r="J626" s="140">
        <v>6190</v>
      </c>
      <c r="K626" s="140">
        <v>-10</v>
      </c>
      <c r="L626" s="140">
        <f>COUNTIFS(ArCompl!$C$2:$C$5652,ArCompl!$C2019,ArCompl!$D$2:$D$5652,ArCompl!$D2019)</f>
        <v>3</v>
      </c>
      <c r="M626" s="141">
        <f>IF(ISNA(MATCH($F626,'Liste noire'!C:C,0)),0,1)</f>
        <v>0</v>
      </c>
    </row>
    <row r="627" spans="1:13" x14ac:dyDescent="0.25">
      <c r="A627" s="142">
        <v>890</v>
      </c>
      <c r="B627" s="143" t="s">
        <v>6525</v>
      </c>
      <c r="C627" s="143" t="s">
        <v>6526</v>
      </c>
      <c r="D627" s="143" t="s">
        <v>6527</v>
      </c>
      <c r="E627" s="143" t="s">
        <v>22393</v>
      </c>
      <c r="F627" s="143" t="s">
        <v>6528</v>
      </c>
      <c r="G627" s="143" t="s">
        <v>6529</v>
      </c>
      <c r="H627" s="143">
        <v>1.90547</v>
      </c>
      <c r="I627" s="143">
        <v>9.8056800000000006</v>
      </c>
      <c r="J627" s="143">
        <v>13</v>
      </c>
      <c r="K627" s="143">
        <v>1</v>
      </c>
      <c r="L627" s="143">
        <f>COUNTIFS(ArCompl!$C$2:$C$5652,ArCompl!$C3522,ArCompl!$D$2:$D$5652,ArCompl!$D3522)</f>
        <v>1</v>
      </c>
      <c r="M627" s="144">
        <f>IF(ISNA(MATCH($F627,'Liste noire'!C:C,0)),0,1)</f>
        <v>0</v>
      </c>
    </row>
    <row r="628" spans="1:13" x14ac:dyDescent="0.25">
      <c r="A628" s="139">
        <v>9402</v>
      </c>
      <c r="B628" s="140" t="s">
        <v>689</v>
      </c>
      <c r="C628" s="140" t="s">
        <v>690</v>
      </c>
      <c r="D628" s="140" t="s">
        <v>639</v>
      </c>
      <c r="E628" s="140" t="s">
        <v>22356</v>
      </c>
      <c r="F628" s="140" t="s">
        <v>691</v>
      </c>
      <c r="G628" s="140" t="s">
        <v>692</v>
      </c>
      <c r="H628" s="140">
        <v>-37.887500000000003</v>
      </c>
      <c r="I628" s="140">
        <v>147.56800000000001</v>
      </c>
      <c r="J628" s="140">
        <v>165</v>
      </c>
      <c r="K628" s="140">
        <v>10</v>
      </c>
      <c r="L628" s="140">
        <f>COUNTIFS(ArCompl!$C$2:$C$5652,ArCompl!$C331,ArCompl!$D$2:$D$5652,ArCompl!$D331)</f>
        <v>3</v>
      </c>
      <c r="M628" s="141">
        <f>IF(ISNA(MATCH($F628,'Liste noire'!C:C,0)),0,1)</f>
        <v>0</v>
      </c>
    </row>
    <row r="629" spans="1:13" x14ac:dyDescent="0.25">
      <c r="A629" s="142">
        <v>235</v>
      </c>
      <c r="B629" s="143" t="s">
        <v>132</v>
      </c>
      <c r="C629" s="143" t="s">
        <v>133</v>
      </c>
      <c r="D629" s="143" t="s">
        <v>109</v>
      </c>
      <c r="E629" s="143" t="s">
        <v>22351</v>
      </c>
      <c r="F629" s="143" t="s">
        <v>134</v>
      </c>
      <c r="G629" s="143" t="s">
        <v>135</v>
      </c>
      <c r="H629" s="143">
        <v>34.793300000000002</v>
      </c>
      <c r="I629" s="143">
        <v>5.7382299999999997</v>
      </c>
      <c r="J629" s="143">
        <v>289</v>
      </c>
      <c r="K629" s="143">
        <v>1</v>
      </c>
      <c r="L629" s="143">
        <f>COUNTIFS(ArCompl!$C$2:$C$5652,ArCompl!$C72,ArCompl!$D$2:$D$5652,ArCompl!$D72)</f>
        <v>2</v>
      </c>
      <c r="M629" s="144">
        <f>IF(ISNA(MATCH($F629,'Liste noire'!C:C,0)),0,1)</f>
        <v>0</v>
      </c>
    </row>
    <row r="630" spans="1:13" x14ac:dyDescent="0.25">
      <c r="A630" s="139">
        <v>302</v>
      </c>
      <c r="B630" s="140" t="s">
        <v>1871</v>
      </c>
      <c r="C630" s="140" t="s">
        <v>1872</v>
      </c>
      <c r="D630" s="140" t="s">
        <v>1868</v>
      </c>
      <c r="E630" s="140" t="s">
        <v>22362</v>
      </c>
      <c r="F630" s="140" t="s">
        <v>1873</v>
      </c>
      <c r="G630" s="140" t="s">
        <v>1874</v>
      </c>
      <c r="H630" s="140">
        <v>50.901400000000002</v>
      </c>
      <c r="I630" s="140">
        <v>4.4844400000000002</v>
      </c>
      <c r="J630" s="140">
        <v>184</v>
      </c>
      <c r="K630" s="140">
        <v>1</v>
      </c>
      <c r="L630" s="140">
        <f>COUNTIFS(ArCompl!$C$2:$C$5652,ArCompl!$C634,ArCompl!$D$2:$D$5652,ArCompl!$D634)</f>
        <v>1</v>
      </c>
      <c r="M630" s="141">
        <f>IF(ISNA(MATCH($F630,'Liste noire'!C:C,0)),0,1)</f>
        <v>1</v>
      </c>
    </row>
    <row r="631" spans="1:13" x14ac:dyDescent="0.25">
      <c r="A631" s="142">
        <v>6019</v>
      </c>
      <c r="B631" s="143" t="s">
        <v>13061</v>
      </c>
      <c r="C631" s="143" t="s">
        <v>13062</v>
      </c>
      <c r="D631" s="143" t="s">
        <v>13050</v>
      </c>
      <c r="E631" s="143" t="s">
        <v>13050</v>
      </c>
      <c r="F631" s="143" t="s">
        <v>13063</v>
      </c>
      <c r="G631" s="143" t="s">
        <v>13064</v>
      </c>
      <c r="H631" s="143">
        <v>20.4513</v>
      </c>
      <c r="I631" s="143">
        <v>121.98</v>
      </c>
      <c r="J631" s="143">
        <v>291</v>
      </c>
      <c r="K631" s="143">
        <v>8</v>
      </c>
      <c r="L631" s="143">
        <f>COUNTIFS(ArCompl!$C$2:$C$5652,ArCompl!$C4753,ArCompl!$D$2:$D$5652,ArCompl!$D4753)</f>
        <v>1</v>
      </c>
      <c r="M631" s="144">
        <f>IF(ISNA(MATCH($F631,'Liste noire'!C:C,0)),0,1)</f>
        <v>0</v>
      </c>
    </row>
    <row r="632" spans="1:13" x14ac:dyDescent="0.25">
      <c r="A632" s="139">
        <v>2234</v>
      </c>
      <c r="B632" s="140" t="s">
        <v>9521</v>
      </c>
      <c r="C632" s="140" t="s">
        <v>9522</v>
      </c>
      <c r="D632" s="140" t="s">
        <v>9518</v>
      </c>
      <c r="E632" s="140" t="s">
        <v>22417</v>
      </c>
      <c r="F632" s="140" t="s">
        <v>9523</v>
      </c>
      <c r="G632" s="140" t="s">
        <v>9524</v>
      </c>
      <c r="H632" s="140">
        <v>30.549099999999999</v>
      </c>
      <c r="I632" s="140">
        <v>47.662100000000002</v>
      </c>
      <c r="J632" s="140">
        <v>11</v>
      </c>
      <c r="K632" s="140">
        <v>3</v>
      </c>
      <c r="L632" s="140">
        <f>COUNTIFS(ArCompl!$C$2:$C$5652,ArCompl!$C3816,ArCompl!$D$2:$D$5652,ArCompl!$D3816)</f>
        <v>1</v>
      </c>
      <c r="M632" s="141">
        <f>IF(ISNA(MATCH($F632,'Liste noire'!C:C,0)),0,1)</f>
        <v>0</v>
      </c>
    </row>
    <row r="633" spans="1:13" x14ac:dyDescent="0.25">
      <c r="A633" s="142">
        <v>8773</v>
      </c>
      <c r="B633" s="143" t="s">
        <v>78</v>
      </c>
      <c r="C633" s="143" t="s">
        <v>79</v>
      </c>
      <c r="D633" s="143" t="s">
        <v>39</v>
      </c>
      <c r="E633" s="143" t="s">
        <v>39</v>
      </c>
      <c r="F633" s="143" t="s">
        <v>80</v>
      </c>
      <c r="G633" s="143" t="s">
        <v>81</v>
      </c>
      <c r="H633" s="143">
        <v>31.559699999999999</v>
      </c>
      <c r="I633" s="143">
        <v>64.364999999999995</v>
      </c>
      <c r="J633" s="143">
        <v>2464</v>
      </c>
      <c r="K633" s="143">
        <v>4.5</v>
      </c>
      <c r="L633" s="143">
        <f>COUNTIFS(ArCompl!$C$2:$C$5652,ArCompl!$C12,ArCompl!$D$2:$D$5652,ArCompl!$D12)</f>
        <v>1</v>
      </c>
      <c r="M633" s="144">
        <f>IF(ISNA(MATCH($F633,'Liste noire'!C:C,0)),0,1)</f>
        <v>0</v>
      </c>
    </row>
    <row r="634" spans="1:13" x14ac:dyDescent="0.25">
      <c r="A634" s="139">
        <v>5651</v>
      </c>
      <c r="B634" s="140" t="s">
        <v>5773</v>
      </c>
      <c r="C634" s="140" t="s">
        <v>5774</v>
      </c>
      <c r="D634" s="140" t="s">
        <v>5770</v>
      </c>
      <c r="E634" s="140" t="s">
        <v>5770</v>
      </c>
      <c r="F634" s="140" t="s">
        <v>5775</v>
      </c>
      <c r="G634" s="140" t="s">
        <v>5776</v>
      </c>
      <c r="H634" s="140">
        <v>1.22472</v>
      </c>
      <c r="I634" s="140">
        <v>19.788900000000002</v>
      </c>
      <c r="J634" s="140">
        <v>1217</v>
      </c>
      <c r="K634" s="140">
        <v>1</v>
      </c>
      <c r="L634" s="140">
        <f>COUNTIFS(ArCompl!$C$2:$C$5652,ArCompl!$C1609,ArCompl!$D$2:$D$5652,ArCompl!$D1609)</f>
        <v>1</v>
      </c>
      <c r="M634" s="141">
        <f>IF(ISNA(MATCH($F634,'Liste noire'!C:C,0)),0,1)</f>
        <v>0</v>
      </c>
    </row>
    <row r="635" spans="1:13" x14ac:dyDescent="0.25">
      <c r="A635" s="142">
        <v>6201</v>
      </c>
      <c r="B635" s="143" t="s">
        <v>2917</v>
      </c>
      <c r="C635" s="143" t="s">
        <v>2918</v>
      </c>
      <c r="D635" s="143" t="s">
        <v>2843</v>
      </c>
      <c r="E635" s="143" t="s">
        <v>22370</v>
      </c>
      <c r="F635" s="143" t="s">
        <v>2919</v>
      </c>
      <c r="G635" s="143" t="s">
        <v>2920</v>
      </c>
      <c r="H635" s="143">
        <v>16.815200000000001</v>
      </c>
      <c r="I635" s="143">
        <v>94.779899999999998</v>
      </c>
      <c r="J635" s="143">
        <v>20</v>
      </c>
      <c r="K635" s="143">
        <v>6.5</v>
      </c>
      <c r="L635" s="143">
        <f>COUNTIFS(ArCompl!$C$2:$C$5652,ArCompl!$C665,ArCompl!$D$2:$D$5652,ArCompl!$D665)</f>
        <v>1</v>
      </c>
      <c r="M635" s="144">
        <f>IF(ISNA(MATCH($F635,'Liste noire'!C:C,0)),0,1)</f>
        <v>0</v>
      </c>
    </row>
    <row r="636" spans="1:13" x14ac:dyDescent="0.25">
      <c r="A636" s="139">
        <v>5662</v>
      </c>
      <c r="B636" s="140" t="s">
        <v>14378</v>
      </c>
      <c r="C636" s="140" t="s">
        <v>14379</v>
      </c>
      <c r="D636" s="140" t="s">
        <v>14375</v>
      </c>
      <c r="E636" s="140" t="s">
        <v>14375</v>
      </c>
      <c r="F636" s="140" t="s">
        <v>14380</v>
      </c>
      <c r="G636" s="140" t="s">
        <v>14381</v>
      </c>
      <c r="H636" s="140">
        <v>7.5324200000000001</v>
      </c>
      <c r="I636" s="140">
        <v>-12.5189</v>
      </c>
      <c r="J636" s="140">
        <v>14</v>
      </c>
      <c r="K636" s="140">
        <v>0</v>
      </c>
      <c r="L636" s="140">
        <f>COUNTIFS(ArCompl!$C$2:$C$5652,ArCompl!$C5199,ArCompl!$D$2:$D$5652,ArCompl!$D5199)</f>
        <v>1</v>
      </c>
      <c r="M636" s="141">
        <f>IF(ISNA(MATCH($F636,'Liste noire'!C:C,0)),0,1)</f>
        <v>0</v>
      </c>
    </row>
    <row r="637" spans="1:13" x14ac:dyDescent="0.25">
      <c r="A637" s="142">
        <v>3903</v>
      </c>
      <c r="B637" s="143" t="s">
        <v>8955</v>
      </c>
      <c r="C637" s="143" t="s">
        <v>8956</v>
      </c>
      <c r="D637" s="143" t="s">
        <v>8920</v>
      </c>
      <c r="E637" s="143" t="s">
        <v>22416</v>
      </c>
      <c r="F637" s="143" t="s">
        <v>8957</v>
      </c>
      <c r="G637" s="143" t="s">
        <v>8958</v>
      </c>
      <c r="H637" s="143">
        <v>1.12103</v>
      </c>
      <c r="I637" s="143">
        <v>104.119</v>
      </c>
      <c r="J637" s="143">
        <v>126</v>
      </c>
      <c r="K637" s="143">
        <v>7</v>
      </c>
      <c r="L637" s="143">
        <f>COUNTIFS(ArCompl!$C$2:$C$5652,ArCompl!$C3718,ArCompl!$D$2:$D$5652,ArCompl!$D3718)</f>
        <v>1</v>
      </c>
      <c r="M637" s="144">
        <f>IF(ISNA(MATCH($F637,'Liste noire'!C:C,0)),0,1)</f>
        <v>0</v>
      </c>
    </row>
    <row r="638" spans="1:13" x14ac:dyDescent="0.25">
      <c r="A638" s="139">
        <v>3411</v>
      </c>
      <c r="B638" s="140" t="s">
        <v>17045</v>
      </c>
      <c r="C638" s="140" t="s">
        <v>17046</v>
      </c>
      <c r="D638" s="140" t="s">
        <v>16702</v>
      </c>
      <c r="E638" s="140" t="s">
        <v>22496</v>
      </c>
      <c r="F638" s="140" t="s">
        <v>17047</v>
      </c>
      <c r="G638" s="140" t="s">
        <v>17048</v>
      </c>
      <c r="H638" s="140">
        <v>70.134</v>
      </c>
      <c r="I638" s="140">
        <v>-143.58199999999999</v>
      </c>
      <c r="J638" s="140">
        <v>2</v>
      </c>
      <c r="K638" s="140">
        <v>-9</v>
      </c>
      <c r="L638" s="140">
        <f>COUNTIFS(ArCompl!$C$2:$C$5652,ArCompl!$C1974,ArCompl!$D$2:$D$5652,ArCompl!$D1974)</f>
        <v>1</v>
      </c>
      <c r="M638" s="141">
        <f>IF(ISNA(MATCH($F638,'Liste noire'!C:C,0)),0,1)</f>
        <v>0</v>
      </c>
    </row>
    <row r="639" spans="1:13" x14ac:dyDescent="0.25">
      <c r="A639" s="142">
        <v>3294</v>
      </c>
      <c r="B639" s="143" t="s">
        <v>8939</v>
      </c>
      <c r="C639" s="143" t="s">
        <v>8940</v>
      </c>
      <c r="D639" s="143" t="s">
        <v>8920</v>
      </c>
      <c r="E639" s="143" t="s">
        <v>22416</v>
      </c>
      <c r="F639" s="143" t="s">
        <v>8941</v>
      </c>
      <c r="G639" s="143" t="s">
        <v>8942</v>
      </c>
      <c r="H639" s="143">
        <v>5.5228719999999996</v>
      </c>
      <c r="I639" s="143">
        <v>95.420640000000006</v>
      </c>
      <c r="J639" s="143">
        <v>65</v>
      </c>
      <c r="K639" s="143">
        <v>7</v>
      </c>
      <c r="L639" s="143">
        <f>COUNTIFS(ArCompl!$C$2:$C$5652,ArCompl!$C3714,ArCompl!$D$2:$D$5652,ArCompl!$D3714)</f>
        <v>1</v>
      </c>
      <c r="M639" s="144">
        <f>IF(ISNA(MATCH($F639,'Liste noire'!C:C,0)),0,1)</f>
        <v>0</v>
      </c>
    </row>
    <row r="640" spans="1:13" x14ac:dyDescent="0.25">
      <c r="A640" s="139">
        <v>2936</v>
      </c>
      <c r="B640" s="140" t="s">
        <v>13579</v>
      </c>
      <c r="C640" s="140" t="s">
        <v>13580</v>
      </c>
      <c r="D640" s="140" t="s">
        <v>13509</v>
      </c>
      <c r="E640" s="140" t="s">
        <v>22461</v>
      </c>
      <c r="F640" s="140" t="s">
        <v>13581</v>
      </c>
      <c r="G640" s="140" t="s">
        <v>13582</v>
      </c>
      <c r="H640" s="140">
        <v>56.370600000000003</v>
      </c>
      <c r="I640" s="140">
        <v>101.69799999999999</v>
      </c>
      <c r="J640" s="140">
        <v>1610</v>
      </c>
      <c r="K640" s="140">
        <v>8</v>
      </c>
      <c r="L640" s="140">
        <f>COUNTIFS(ArCompl!$C$2:$C$5652,ArCompl!$C5025,ArCompl!$D$2:$D$5652,ArCompl!$D5025)</f>
        <v>1</v>
      </c>
      <c r="M640" s="141">
        <f>IF(ISNA(MATCH($F640,'Liste noire'!C:C,0)),0,1)</f>
        <v>0</v>
      </c>
    </row>
    <row r="641" spans="1:13" x14ac:dyDescent="0.25">
      <c r="A641" s="142">
        <v>11822</v>
      </c>
      <c r="B641" s="143" t="s">
        <v>17061</v>
      </c>
      <c r="C641" s="143" t="s">
        <v>17062</v>
      </c>
      <c r="D641" s="143" t="s">
        <v>16702</v>
      </c>
      <c r="E641" s="143" t="s">
        <v>22496</v>
      </c>
      <c r="F641" s="143" t="s">
        <v>17063</v>
      </c>
      <c r="G641" s="143" t="s">
        <v>17064</v>
      </c>
      <c r="H641" s="143">
        <v>42.307299999999998</v>
      </c>
      <c r="I641" s="143">
        <v>-85.251499999999993</v>
      </c>
      <c r="J641" s="143">
        <v>952</v>
      </c>
      <c r="K641" s="143" t="s">
        <v>340</v>
      </c>
      <c r="L641" s="143">
        <f>COUNTIFS(ArCompl!$C$2:$C$5652,ArCompl!$C1978,ArCompl!$D$2:$D$5652,ArCompl!$D1978)</f>
        <v>1</v>
      </c>
      <c r="M641" s="144">
        <f>IF(ISNA(MATCH($F641,'Liste noire'!C:C,0)),0,1)</f>
        <v>0</v>
      </c>
    </row>
    <row r="642" spans="1:13" x14ac:dyDescent="0.25">
      <c r="A642" s="139">
        <v>4022</v>
      </c>
      <c r="B642" s="140" t="s">
        <v>17322</v>
      </c>
      <c r="C642" s="140" t="s">
        <v>17323</v>
      </c>
      <c r="D642" s="140" t="s">
        <v>16702</v>
      </c>
      <c r="E642" s="140" t="s">
        <v>22496</v>
      </c>
      <c r="F642" s="140" t="s">
        <v>17324</v>
      </c>
      <c r="G642" s="140" t="s">
        <v>17325</v>
      </c>
      <c r="H642" s="140">
        <v>45.954799999999999</v>
      </c>
      <c r="I642" s="140">
        <v>-112.497</v>
      </c>
      <c r="J642" s="140">
        <v>5550</v>
      </c>
      <c r="K642" s="140">
        <v>-7</v>
      </c>
      <c r="L642" s="140">
        <f>COUNTIFS(ArCompl!$C$2:$C$5652,ArCompl!$C2045,ArCompl!$D$2:$D$5652,ArCompl!$D2045)</f>
        <v>1</v>
      </c>
      <c r="M642" s="141">
        <f>IF(ISNA(MATCH($F642,'Liste noire'!C:C,0)),0,1)</f>
        <v>0</v>
      </c>
    </row>
    <row r="643" spans="1:13" x14ac:dyDescent="0.25">
      <c r="A643" s="142">
        <v>3846</v>
      </c>
      <c r="B643" s="143" t="s">
        <v>17057</v>
      </c>
      <c r="C643" s="143" t="s">
        <v>17058</v>
      </c>
      <c r="D643" s="143" t="s">
        <v>16702</v>
      </c>
      <c r="E643" s="143" t="s">
        <v>22496</v>
      </c>
      <c r="F643" s="143" t="s">
        <v>17059</v>
      </c>
      <c r="G643" s="143" t="s">
        <v>17060</v>
      </c>
      <c r="H643" s="143">
        <v>30.533200000000001</v>
      </c>
      <c r="I643" s="143">
        <v>-91.149600000000007</v>
      </c>
      <c r="J643" s="143">
        <v>70</v>
      </c>
      <c r="K643" s="143">
        <v>-6</v>
      </c>
      <c r="L643" s="143">
        <f>COUNTIFS(ArCompl!$C$2:$C$5652,ArCompl!$C1977,ArCompl!$D$2:$D$5652,ArCompl!$D1977)</f>
        <v>1</v>
      </c>
      <c r="M643" s="144">
        <f>IF(ISNA(MATCH($F643,'Liste noire'!C:C,0)),0,1)</f>
        <v>0</v>
      </c>
    </row>
    <row r="644" spans="1:13" x14ac:dyDescent="0.25">
      <c r="A644" s="139">
        <v>1745</v>
      </c>
      <c r="B644" s="140" t="s">
        <v>14412</v>
      </c>
      <c r="C644" s="140" t="s">
        <v>14413</v>
      </c>
      <c r="D644" s="140" t="s">
        <v>14414</v>
      </c>
      <c r="E644" s="140" t="s">
        <v>22472</v>
      </c>
      <c r="F644" s="140" t="s">
        <v>14415</v>
      </c>
      <c r="G644" s="140" t="s">
        <v>14416</v>
      </c>
      <c r="H644" s="140">
        <v>48.170200000000001</v>
      </c>
      <c r="I644" s="140">
        <v>17.212700000000002</v>
      </c>
      <c r="J644" s="140">
        <v>436</v>
      </c>
      <c r="K644" s="140">
        <v>1</v>
      </c>
      <c r="L644" s="140">
        <f>COUNTIFS(ArCompl!$C$2:$C$5652,ArCompl!$C5208,ArCompl!$D$2:$D$5652,ArCompl!$D5208)</f>
        <v>2</v>
      </c>
      <c r="M644" s="141">
        <f>IF(ISNA(MATCH($F644,'Liste noire'!C:C,0)),0,1)</f>
        <v>0</v>
      </c>
    </row>
    <row r="645" spans="1:13" x14ac:dyDescent="0.25">
      <c r="A645" s="142">
        <v>3417</v>
      </c>
      <c r="B645" s="143" t="s">
        <v>17128</v>
      </c>
      <c r="C645" s="143" t="s">
        <v>17129</v>
      </c>
      <c r="D645" s="143" t="s">
        <v>16702</v>
      </c>
      <c r="E645" s="143" t="s">
        <v>22496</v>
      </c>
      <c r="F645" s="143" t="s">
        <v>17130</v>
      </c>
      <c r="G645" s="143" t="s">
        <v>17131</v>
      </c>
      <c r="H645" s="143">
        <v>66.913899999999998</v>
      </c>
      <c r="I645" s="143">
        <v>-151.529</v>
      </c>
      <c r="J645" s="143">
        <v>647</v>
      </c>
      <c r="K645" s="143">
        <v>-9</v>
      </c>
      <c r="L645" s="143">
        <f>COUNTIFS(ArCompl!$C$2:$C$5652,ArCompl!$C1995,ArCompl!$D$2:$D$5652,ArCompl!$D1995)</f>
        <v>1</v>
      </c>
      <c r="M645" s="144">
        <f>IF(ISNA(MATCH($F645,'Liste noire'!C:C,0)),0,1)</f>
        <v>0</v>
      </c>
    </row>
    <row r="646" spans="1:13" x14ac:dyDescent="0.25">
      <c r="A646" s="139">
        <v>3262</v>
      </c>
      <c r="B646" s="140" t="s">
        <v>10906</v>
      </c>
      <c r="C646" s="140" t="s">
        <v>10907</v>
      </c>
      <c r="D646" s="140" t="s">
        <v>10891</v>
      </c>
      <c r="E646" s="140" t="s">
        <v>22434</v>
      </c>
      <c r="F646" s="140" t="s">
        <v>10908</v>
      </c>
      <c r="G646" s="140" t="s">
        <v>10909</v>
      </c>
      <c r="H646" s="140">
        <v>3.12385</v>
      </c>
      <c r="I646" s="140">
        <v>113.02</v>
      </c>
      <c r="J646" s="140">
        <v>74</v>
      </c>
      <c r="K646" s="140">
        <v>8</v>
      </c>
      <c r="L646" s="140">
        <f>COUNTIFS(ArCompl!$C$2:$C$5652,ArCompl!$C4214,ArCompl!$D$2:$D$5652,ArCompl!$D4214)</f>
        <v>1</v>
      </c>
      <c r="M646" s="141">
        <f>IF(ISNA(MATCH($F646,'Liste noire'!C:C,0)),0,1)</f>
        <v>0</v>
      </c>
    </row>
    <row r="647" spans="1:13" x14ac:dyDescent="0.25">
      <c r="A647" s="142">
        <v>3711</v>
      </c>
      <c r="B647" s="143" t="s">
        <v>17312</v>
      </c>
      <c r="C647" s="143" t="s">
        <v>17309</v>
      </c>
      <c r="D647" s="143" t="s">
        <v>16702</v>
      </c>
      <c r="E647" s="143" t="s">
        <v>22496</v>
      </c>
      <c r="F647" s="143" t="s">
        <v>17313</v>
      </c>
      <c r="G647" s="143" t="s">
        <v>17314</v>
      </c>
      <c r="H647" s="143">
        <v>44.471899999999998</v>
      </c>
      <c r="I647" s="143">
        <v>-73.153300000000002</v>
      </c>
      <c r="J647" s="143">
        <v>335</v>
      </c>
      <c r="K647" s="143">
        <v>-5</v>
      </c>
      <c r="L647" s="143">
        <f>COUNTIFS(ArCompl!$C$2:$C$5652,ArCompl!$C2042,ArCompl!$D$2:$D$5652,ArCompl!$D2042)</f>
        <v>1</v>
      </c>
      <c r="M647" s="144">
        <f>IF(ISNA(MATCH($F647,'Liste noire'!C:C,0)),0,1)</f>
        <v>0</v>
      </c>
    </row>
    <row r="648" spans="1:13" x14ac:dyDescent="0.25">
      <c r="A648" s="139">
        <v>9395</v>
      </c>
      <c r="B648" s="140" t="s">
        <v>15918</v>
      </c>
      <c r="C648" s="140" t="s">
        <v>15919</v>
      </c>
      <c r="D648" s="140" t="s">
        <v>15862</v>
      </c>
      <c r="E648" s="140" t="s">
        <v>22490</v>
      </c>
      <c r="F648" s="140" t="s">
        <v>15920</v>
      </c>
      <c r="G648" s="140" t="s">
        <v>15921</v>
      </c>
      <c r="H648" s="140">
        <v>40.2333</v>
      </c>
      <c r="I648" s="140">
        <v>29.0092</v>
      </c>
      <c r="J648" s="140">
        <v>331</v>
      </c>
      <c r="K648" s="140">
        <v>3</v>
      </c>
      <c r="L648" s="140">
        <f>COUNTIFS(ArCompl!$C$2:$C$5652,ArCompl!$C5454,ArCompl!$D$2:$D$5652,ArCompl!$D5454)</f>
        <v>1</v>
      </c>
      <c r="M648" s="141">
        <f>IF(ISNA(MATCH($F648,'Liste noire'!C:C,0)),0,1)</f>
        <v>0</v>
      </c>
    </row>
    <row r="649" spans="1:13" x14ac:dyDescent="0.25">
      <c r="A649" s="142">
        <v>5419</v>
      </c>
      <c r="B649" s="143" t="s">
        <v>12809</v>
      </c>
      <c r="C649" s="143" t="s">
        <v>12810</v>
      </c>
      <c r="D649" s="143" t="s">
        <v>12811</v>
      </c>
      <c r="E649" s="143" t="s">
        <v>22456</v>
      </c>
      <c r="F649" s="143" t="s">
        <v>12812</v>
      </c>
      <c r="G649" s="143" t="s">
        <v>12813</v>
      </c>
      <c r="H649" s="143">
        <v>-5.42232</v>
      </c>
      <c r="I649" s="143">
        <v>154.673</v>
      </c>
      <c r="J649" s="143">
        <v>11</v>
      </c>
      <c r="K649" s="143">
        <v>10</v>
      </c>
      <c r="L649" s="143">
        <f>COUNTIFS(ArCompl!$C$2:$C$5652,ArCompl!$C4679,ArCompl!$D$2:$D$5652,ArCompl!$D4679)</f>
        <v>1</v>
      </c>
      <c r="M649" s="144">
        <f>IF(ISNA(MATCH($F649,'Liste noire'!C:C,0)),0,1)</f>
        <v>0</v>
      </c>
    </row>
    <row r="650" spans="1:13" x14ac:dyDescent="0.25">
      <c r="A650" s="139">
        <v>6245</v>
      </c>
      <c r="B650" s="140" t="s">
        <v>777</v>
      </c>
      <c r="C650" s="140" t="s">
        <v>778</v>
      </c>
      <c r="D650" s="140" t="s">
        <v>639</v>
      </c>
      <c r="E650" s="140" t="s">
        <v>22356</v>
      </c>
      <c r="F650" s="140" t="s">
        <v>779</v>
      </c>
      <c r="G650" s="140" t="s">
        <v>780</v>
      </c>
      <c r="H650" s="140">
        <v>-17.7486</v>
      </c>
      <c r="I650" s="140">
        <v>139.53399999999999</v>
      </c>
      <c r="J650" s="140">
        <v>21</v>
      </c>
      <c r="K650" s="140">
        <v>10</v>
      </c>
      <c r="L650" s="140">
        <f>COUNTIFS(ArCompl!$C$2:$C$5652,ArCompl!$C353,ArCompl!$D$2:$D$5652,ArCompl!$D353)</f>
        <v>1</v>
      </c>
      <c r="M650" s="141">
        <f>IF(ISNA(MATCH($F650,'Liste noire'!C:C,0)),0,1)</f>
        <v>0</v>
      </c>
    </row>
    <row r="651" spans="1:13" x14ac:dyDescent="0.25">
      <c r="A651" s="142">
        <v>1489</v>
      </c>
      <c r="B651" s="143" t="s">
        <v>8420</v>
      </c>
      <c r="C651" s="143" t="s">
        <v>8421</v>
      </c>
      <c r="D651" s="143" t="s">
        <v>8422</v>
      </c>
      <c r="E651" s="143" t="s">
        <v>22413</v>
      </c>
      <c r="F651" s="143" t="s">
        <v>8423</v>
      </c>
      <c r="G651" s="143" t="s">
        <v>8424</v>
      </c>
      <c r="H651" s="143">
        <v>47.436900000000001</v>
      </c>
      <c r="I651" s="143">
        <v>19.255600000000001</v>
      </c>
      <c r="J651" s="143">
        <v>495</v>
      </c>
      <c r="K651" s="143">
        <v>1</v>
      </c>
      <c r="L651" s="143">
        <f>COUNTIFS(ArCompl!$C$2:$C$5652,ArCompl!$C3557,ArCompl!$D$2:$D$5652,ArCompl!$D3557)</f>
        <v>1</v>
      </c>
      <c r="M651" s="144">
        <f>IF(ISNA(MATCH($F651,'Liste noire'!C:C,0)),0,1)</f>
        <v>0</v>
      </c>
    </row>
    <row r="652" spans="1:13" x14ac:dyDescent="0.25">
      <c r="A652" s="139">
        <v>3820</v>
      </c>
      <c r="B652" s="140" t="s">
        <v>17296</v>
      </c>
      <c r="C652" s="140" t="s">
        <v>17297</v>
      </c>
      <c r="D652" s="140" t="s">
        <v>16702</v>
      </c>
      <c r="E652" s="140" t="s">
        <v>22496</v>
      </c>
      <c r="F652" s="140" t="s">
        <v>17298</v>
      </c>
      <c r="G652" s="140" t="s">
        <v>17299</v>
      </c>
      <c r="H652" s="140">
        <v>42.9405</v>
      </c>
      <c r="I652" s="140">
        <v>-78.732200000000006</v>
      </c>
      <c r="J652" s="140">
        <v>728</v>
      </c>
      <c r="K652" s="140">
        <v>-5</v>
      </c>
      <c r="L652" s="140">
        <f>COUNTIFS(ArCompl!$C$2:$C$5652,ArCompl!$C2038,ArCompl!$D$2:$D$5652,ArCompl!$D2038)</f>
        <v>2</v>
      </c>
      <c r="M652" s="141">
        <f>IF(ISNA(MATCH($F652,'Liste noire'!C:C,0)),0,1)</f>
        <v>0</v>
      </c>
    </row>
    <row r="653" spans="1:13" x14ac:dyDescent="0.25">
      <c r="A653" s="142">
        <v>945</v>
      </c>
      <c r="B653" s="143" t="s">
        <v>255</v>
      </c>
      <c r="C653" s="143" t="s">
        <v>256</v>
      </c>
      <c r="D653" s="143" t="s">
        <v>257</v>
      </c>
      <c r="E653" s="143" t="s">
        <v>257</v>
      </c>
      <c r="F653" s="143" t="s">
        <v>258</v>
      </c>
      <c r="G653" s="143" t="s">
        <v>259</v>
      </c>
      <c r="H653" s="143">
        <v>-12.609</v>
      </c>
      <c r="I653" s="143">
        <v>13.403700000000001</v>
      </c>
      <c r="J653" s="143">
        <v>118</v>
      </c>
      <c r="K653" s="143">
        <v>1</v>
      </c>
      <c r="L653" s="143">
        <f>COUNTIFS(ArCompl!$C$2:$C$5652,ArCompl!$C187,ArCompl!$D$2:$D$5652,ArCompl!$D187)</f>
        <v>1</v>
      </c>
      <c r="M653" s="144">
        <f>IF(ISNA(MATCH($F653,'Liste noire'!C:C,0)),0,1)</f>
        <v>0</v>
      </c>
    </row>
    <row r="654" spans="1:13" x14ac:dyDescent="0.25">
      <c r="A654" s="139">
        <v>6205</v>
      </c>
      <c r="B654" s="140" t="s">
        <v>8979</v>
      </c>
      <c r="C654" s="140" t="s">
        <v>8980</v>
      </c>
      <c r="D654" s="140" t="s">
        <v>8920</v>
      </c>
      <c r="E654" s="140" t="s">
        <v>22416</v>
      </c>
      <c r="F654" s="140" t="s">
        <v>8981</v>
      </c>
      <c r="G654" s="140" t="s">
        <v>8982</v>
      </c>
      <c r="H654" s="140">
        <v>-3.6821999999999999</v>
      </c>
      <c r="I654" s="140">
        <v>138.6755</v>
      </c>
      <c r="J654" s="140">
        <v>4550</v>
      </c>
      <c r="K654" s="140">
        <v>9</v>
      </c>
      <c r="L654" s="140">
        <f>COUNTIFS(ArCompl!$C$2:$C$5652,ArCompl!$C3724,ArCompl!$D$2:$D$5652,ArCompl!$D3724)</f>
        <v>1</v>
      </c>
      <c r="M654" s="141">
        <f>IF(ISNA(MATCH($F654,'Liste noire'!C:C,0)),0,1)</f>
        <v>0</v>
      </c>
    </row>
    <row r="655" spans="1:13" x14ac:dyDescent="0.25">
      <c r="A655" s="142">
        <v>2712</v>
      </c>
      <c r="B655" s="143" t="s">
        <v>5516</v>
      </c>
      <c r="C655" s="143" t="s">
        <v>5517</v>
      </c>
      <c r="D655" s="143" t="s">
        <v>5479</v>
      </c>
      <c r="E655" s="143" t="s">
        <v>22380</v>
      </c>
      <c r="F655" s="143" t="s">
        <v>5518</v>
      </c>
      <c r="G655" s="143" t="s">
        <v>5519</v>
      </c>
      <c r="H655" s="143">
        <v>3.8196300000000001</v>
      </c>
      <c r="I655" s="143">
        <v>-76.989800000000002</v>
      </c>
      <c r="J655" s="143">
        <v>48</v>
      </c>
      <c r="K655" s="143">
        <v>-5</v>
      </c>
      <c r="L655" s="143">
        <f>COUNTIFS(ArCompl!$C$2:$C$5652,ArCompl!$C1545,ArCompl!$D$2:$D$5652,ArCompl!$D1545)</f>
        <v>1</v>
      </c>
      <c r="M655" s="144">
        <f>IF(ISNA(MATCH($F655,'Liste noire'!C:C,0)),0,1)</f>
        <v>0</v>
      </c>
    </row>
    <row r="656" spans="1:13" x14ac:dyDescent="0.25">
      <c r="A656" s="139">
        <v>5689</v>
      </c>
      <c r="B656" s="140" t="s">
        <v>14555</v>
      </c>
      <c r="C656" s="140" t="s">
        <v>14556</v>
      </c>
      <c r="D656" s="140" t="s">
        <v>14544</v>
      </c>
      <c r="E656" s="140" t="s">
        <v>22475</v>
      </c>
      <c r="F656" s="140" t="s">
        <v>14557</v>
      </c>
      <c r="G656" s="140" t="s">
        <v>14558</v>
      </c>
      <c r="H656" s="140">
        <v>9.5274999999999999</v>
      </c>
      <c r="I656" s="140">
        <v>45.554900000000004</v>
      </c>
      <c r="J656" s="140">
        <v>3400</v>
      </c>
      <c r="K656" s="140">
        <v>3</v>
      </c>
      <c r="L656" s="140">
        <f>COUNTIFS(ArCompl!$C$2:$C$5652,ArCompl!$C5220,ArCompl!$D$2:$D$5652,ArCompl!$D5220)</f>
        <v>1</v>
      </c>
      <c r="M656" s="141">
        <f>IF(ISNA(MATCH($F656,'Liste noire'!C:C,0)),0,1)</f>
        <v>0</v>
      </c>
    </row>
    <row r="657" spans="1:13" x14ac:dyDescent="0.25">
      <c r="A657" s="142">
        <v>1001</v>
      </c>
      <c r="B657" s="143" t="s">
        <v>22317</v>
      </c>
      <c r="C657" s="143" t="s">
        <v>22318</v>
      </c>
      <c r="D657" s="143" t="s">
        <v>22319</v>
      </c>
      <c r="E657" s="143" t="s">
        <v>22319</v>
      </c>
      <c r="F657" s="143" t="s">
        <v>22320</v>
      </c>
      <c r="G657" s="143" t="s">
        <v>22321</v>
      </c>
      <c r="H657" s="143">
        <v>-20.017399999999999</v>
      </c>
      <c r="I657" s="143">
        <v>28.617899999999999</v>
      </c>
      <c r="J657" s="143">
        <v>4359</v>
      </c>
      <c r="K657" s="143">
        <v>2</v>
      </c>
      <c r="L657" s="143">
        <f>COUNTIFS(ArCompl!$C$2:$C$5652,ArCompl!$C5645,ArCompl!$D$2:$D$5652,ArCompl!$D5645)</f>
        <v>1</v>
      </c>
      <c r="M657" s="144">
        <f>IF(ISNA(MATCH($F657,'Liste noire'!C:C,0)),0,1)</f>
        <v>0</v>
      </c>
    </row>
    <row r="658" spans="1:13" x14ac:dyDescent="0.25">
      <c r="A658" s="139">
        <v>3644</v>
      </c>
      <c r="B658" s="140" t="s">
        <v>17300</v>
      </c>
      <c r="C658" s="140" t="s">
        <v>17301</v>
      </c>
      <c r="D658" s="140" t="s">
        <v>16702</v>
      </c>
      <c r="E658" s="140" t="s">
        <v>22496</v>
      </c>
      <c r="F658" s="140" t="s">
        <v>17302</v>
      </c>
      <c r="G658" s="140" t="s">
        <v>17303</v>
      </c>
      <c r="H658" s="140">
        <v>34.200699999999998</v>
      </c>
      <c r="I658" s="140">
        <v>-118.35899999999999</v>
      </c>
      <c r="J658" s="140">
        <v>778</v>
      </c>
      <c r="K658" s="140">
        <v>-8</v>
      </c>
      <c r="L658" s="140">
        <f>COUNTIFS(ArCompl!$C$2:$C$5652,ArCompl!$C2039,ArCompl!$D$2:$D$5652,ArCompl!$D2039)</f>
        <v>1</v>
      </c>
      <c r="M658" s="141">
        <f>IF(ISNA(MATCH($F658,'Liste noire'!C:C,0)),0,1)</f>
        <v>0</v>
      </c>
    </row>
    <row r="659" spans="1:13" x14ac:dyDescent="0.25">
      <c r="A659" s="142">
        <v>3971</v>
      </c>
      <c r="B659" s="143" t="s">
        <v>7562</v>
      </c>
      <c r="C659" s="143" t="s">
        <v>7563</v>
      </c>
      <c r="D659" s="143" t="s">
        <v>7564</v>
      </c>
      <c r="E659" s="143" t="s">
        <v>22404</v>
      </c>
      <c r="F659" s="143" t="s">
        <v>7565</v>
      </c>
      <c r="G659" s="143" t="s">
        <v>7566</v>
      </c>
      <c r="H659" s="143">
        <v>41.610300000000002</v>
      </c>
      <c r="I659" s="143">
        <v>41.599699999999999</v>
      </c>
      <c r="J659" s="143">
        <v>105</v>
      </c>
      <c r="K659" s="143">
        <v>4</v>
      </c>
      <c r="L659" s="143">
        <f>COUNTIFS(ArCompl!$C$2:$C$5652,ArCompl!$C3422,ArCompl!$D$2:$D$5652,ArCompl!$D3422)</f>
        <v>1</v>
      </c>
      <c r="M659" s="144">
        <f>IF(ISNA(MATCH($F659,'Liste noire'!C:C,0)),0,1)</f>
        <v>0</v>
      </c>
    </row>
    <row r="660" spans="1:13" x14ac:dyDescent="0.25">
      <c r="A660" s="139">
        <v>11389</v>
      </c>
      <c r="B660" s="140" t="s">
        <v>1914</v>
      </c>
      <c r="C660" s="140" t="s">
        <v>1915</v>
      </c>
      <c r="D660" s="140" t="s">
        <v>1911</v>
      </c>
      <c r="E660" s="140" t="s">
        <v>22365</v>
      </c>
      <c r="F660" s="140" t="s">
        <v>1916</v>
      </c>
      <c r="G660" s="140" t="s">
        <v>1917</v>
      </c>
      <c r="H660" s="140">
        <v>27.562200000000001</v>
      </c>
      <c r="I660" s="140">
        <v>90.747100000000003</v>
      </c>
      <c r="J660" s="140">
        <v>8485</v>
      </c>
      <c r="K660" s="140">
        <v>6</v>
      </c>
      <c r="L660" s="140">
        <f>COUNTIFS(ArCompl!$C$2:$C$5652,ArCompl!$C644,ArCompl!$D$2:$D$5652,ArCompl!$D644)</f>
        <v>1</v>
      </c>
      <c r="M660" s="141">
        <f>IF(ISNA(MATCH($F660,'Liste noire'!C:C,0)),0,1)</f>
        <v>0</v>
      </c>
    </row>
    <row r="661" spans="1:13" x14ac:dyDescent="0.25">
      <c r="A661" s="142">
        <v>8528</v>
      </c>
      <c r="B661" s="143" t="s">
        <v>17315</v>
      </c>
      <c r="C661" s="143" t="s">
        <v>17309</v>
      </c>
      <c r="D661" s="143" t="s">
        <v>16702</v>
      </c>
      <c r="E661" s="143" t="s">
        <v>22496</v>
      </c>
      <c r="F661" s="143" t="s">
        <v>17316</v>
      </c>
      <c r="G661" s="143" t="s">
        <v>17317</v>
      </c>
      <c r="H661" s="143">
        <v>42.6907</v>
      </c>
      <c r="I661" s="143">
        <v>-88.304599999999994</v>
      </c>
      <c r="J661" s="143">
        <v>779</v>
      </c>
      <c r="K661" s="143">
        <v>-6</v>
      </c>
      <c r="L661" s="143">
        <f>COUNTIFS(ArCompl!$C$2:$C$5652,ArCompl!$C2043,ArCompl!$D$2:$D$5652,ArCompl!$D2043)</f>
        <v>1</v>
      </c>
      <c r="M661" s="144">
        <f>IF(ISNA(MATCH($F661,'Liste noire'!C:C,0)),0,1)</f>
        <v>0</v>
      </c>
    </row>
    <row r="662" spans="1:13" x14ac:dyDescent="0.25">
      <c r="A662" s="139">
        <v>9887</v>
      </c>
      <c r="B662" s="140" t="s">
        <v>8959</v>
      </c>
      <c r="C662" s="140" t="s">
        <v>8960</v>
      </c>
      <c r="D662" s="140" t="s">
        <v>8920</v>
      </c>
      <c r="E662" s="140" t="s">
        <v>22416</v>
      </c>
      <c r="F662" s="140" t="s">
        <v>8961</v>
      </c>
      <c r="G662" s="140" t="s">
        <v>8962</v>
      </c>
      <c r="H662" s="140">
        <v>-5.4868800000000002</v>
      </c>
      <c r="I662" s="140">
        <v>122.569</v>
      </c>
      <c r="J662" s="140">
        <v>164</v>
      </c>
      <c r="K662" s="140">
        <v>8</v>
      </c>
      <c r="L662" s="140">
        <f>COUNTIFS(ArCompl!$C$2:$C$5652,ArCompl!$C3719,ArCompl!$D$2:$D$5652,ArCompl!$D3719)</f>
        <v>1</v>
      </c>
      <c r="M662" s="141">
        <f>IF(ISNA(MATCH($F662,'Liste noire'!C:C,0)),0,1)</f>
        <v>0</v>
      </c>
    </row>
    <row r="663" spans="1:13" x14ac:dyDescent="0.25">
      <c r="A663" s="142">
        <v>1033</v>
      </c>
      <c r="B663" s="143" t="s">
        <v>5797</v>
      </c>
      <c r="C663" s="143" t="s">
        <v>5798</v>
      </c>
      <c r="D663" s="143" t="s">
        <v>5770</v>
      </c>
      <c r="E663" s="143" t="s">
        <v>5770</v>
      </c>
      <c r="F663" s="143" t="s">
        <v>5799</v>
      </c>
      <c r="G663" s="143" t="s">
        <v>5800</v>
      </c>
      <c r="H663" s="143">
        <v>1.56572</v>
      </c>
      <c r="I663" s="143">
        <v>30.220800000000001</v>
      </c>
      <c r="J663" s="143">
        <v>4045</v>
      </c>
      <c r="K663" s="143">
        <v>2</v>
      </c>
      <c r="L663" s="143">
        <f>COUNTIFS(ArCompl!$C$2:$C$5652,ArCompl!$C1615,ArCompl!$D$2:$D$5652,ArCompl!$D1615)</f>
        <v>1</v>
      </c>
      <c r="M663" s="144">
        <f>IF(ISNA(MATCH($F663,'Liste noire'!C:C,0)),0,1)</f>
        <v>0</v>
      </c>
    </row>
    <row r="664" spans="1:13" x14ac:dyDescent="0.25">
      <c r="A664" s="139">
        <v>10116</v>
      </c>
      <c r="B664" s="140" t="s">
        <v>769</v>
      </c>
      <c r="C664" s="140" t="s">
        <v>770</v>
      </c>
      <c r="D664" s="140" t="s">
        <v>639</v>
      </c>
      <c r="E664" s="140" t="s">
        <v>22356</v>
      </c>
      <c r="F664" s="140" t="s">
        <v>771</v>
      </c>
      <c r="G664" s="140" t="s">
        <v>772</v>
      </c>
      <c r="H664" s="140">
        <v>-33.378300000000003</v>
      </c>
      <c r="I664" s="140">
        <v>115.67700000000001</v>
      </c>
      <c r="J664" s="140">
        <v>53</v>
      </c>
      <c r="K664" s="140">
        <v>8</v>
      </c>
      <c r="L664" s="140">
        <f>COUNTIFS(ArCompl!$C$2:$C$5652,ArCompl!$C351,ArCompl!$D$2:$D$5652,ArCompl!$D351)</f>
        <v>1</v>
      </c>
      <c r="M664" s="141">
        <f>IF(ISNA(MATCH($F664,'Liste noire'!C:C,0)),0,1)</f>
        <v>0</v>
      </c>
    </row>
    <row r="665" spans="1:13" x14ac:dyDescent="0.25">
      <c r="A665" s="142">
        <v>2106</v>
      </c>
      <c r="B665" s="143" t="s">
        <v>9380</v>
      </c>
      <c r="C665" s="143" t="s">
        <v>9381</v>
      </c>
      <c r="D665" s="143" t="s">
        <v>9341</v>
      </c>
      <c r="E665" s="143" t="s">
        <v>9341</v>
      </c>
      <c r="F665" s="143" t="s">
        <v>9382</v>
      </c>
      <c r="G665" s="143" t="s">
        <v>9383</v>
      </c>
      <c r="H665" s="143">
        <v>28.944800000000001</v>
      </c>
      <c r="I665" s="143">
        <v>50.834600000000002</v>
      </c>
      <c r="J665" s="143">
        <v>68</v>
      </c>
      <c r="K665" s="143">
        <v>3.5</v>
      </c>
      <c r="L665" s="143">
        <f>COUNTIFS(ArCompl!$C$2:$C$5652,ArCompl!$C3833,ArCompl!$D$2:$D$5652,ArCompl!$D3833)</f>
        <v>1</v>
      </c>
      <c r="M665" s="144">
        <f>IF(ISNA(MATCH($F665,'Liste noire'!C:C,0)),0,1)</f>
        <v>0</v>
      </c>
    </row>
    <row r="666" spans="1:13" x14ac:dyDescent="0.25">
      <c r="A666" s="139">
        <v>1423</v>
      </c>
      <c r="B666" s="140" t="s">
        <v>7192</v>
      </c>
      <c r="C666" s="140" t="s">
        <v>7193</v>
      </c>
      <c r="D666" s="140" t="s">
        <v>6885</v>
      </c>
      <c r="E666" s="140" t="s">
        <v>6885</v>
      </c>
      <c r="F666" s="140" t="s">
        <v>7194</v>
      </c>
      <c r="G666" s="140" t="s">
        <v>7195</v>
      </c>
      <c r="H666" s="140">
        <v>47.59</v>
      </c>
      <c r="I666" s="140">
        <v>7.5291670000000002</v>
      </c>
      <c r="J666" s="140">
        <v>885</v>
      </c>
      <c r="K666" s="140">
        <v>1</v>
      </c>
      <c r="L666" s="140">
        <f>COUNTIFS(ArCompl!$C$2:$C$5652,ArCompl!$C3369,ArCompl!$D$2:$D$5652,ArCompl!$D3369)</f>
        <v>1</v>
      </c>
      <c r="M666" s="141">
        <f>IF(ISNA(MATCH($F666,'Liste noire'!C:C,0)),0,1)</f>
        <v>1</v>
      </c>
    </row>
    <row r="667" spans="1:13" x14ac:dyDescent="0.25">
      <c r="A667" s="142">
        <v>2533</v>
      </c>
      <c r="B667" s="143" t="s">
        <v>2130</v>
      </c>
      <c r="C667" s="143" t="s">
        <v>2131</v>
      </c>
      <c r="D667" s="143" t="s">
        <v>2057</v>
      </c>
      <c r="E667" s="143" t="s">
        <v>22368</v>
      </c>
      <c r="F667" s="143" t="s">
        <v>2132</v>
      </c>
      <c r="G667" s="143" t="s">
        <v>2133</v>
      </c>
      <c r="H667" s="143">
        <v>2.8413889999999999</v>
      </c>
      <c r="I667" s="143">
        <v>-60.692219999999999</v>
      </c>
      <c r="J667" s="143">
        <v>276</v>
      </c>
      <c r="K667" s="143">
        <v>-4</v>
      </c>
      <c r="L667" s="143">
        <f>COUNTIFS(ArCompl!$C$2:$C$5652,ArCompl!$C724,ArCompl!$D$2:$D$5652,ArCompl!$D724)</f>
        <v>1</v>
      </c>
      <c r="M667" s="144">
        <f>IF(ISNA(MATCH($F667,'Liste noire'!C:C,0)),0,1)</f>
        <v>0</v>
      </c>
    </row>
    <row r="668" spans="1:13" x14ac:dyDescent="0.25">
      <c r="A668" s="139">
        <v>1103</v>
      </c>
      <c r="B668" s="140" t="s">
        <v>4565</v>
      </c>
      <c r="C668" s="140" t="s">
        <v>2131</v>
      </c>
      <c r="D668" s="140" t="s">
        <v>4562</v>
      </c>
      <c r="E668" s="140" t="s">
        <v>22373</v>
      </c>
      <c r="F668" s="140" t="s">
        <v>4566</v>
      </c>
      <c r="G668" s="140" t="s">
        <v>4567</v>
      </c>
      <c r="H668" s="140">
        <v>16.136500000000002</v>
      </c>
      <c r="I668" s="140">
        <v>-22.8889</v>
      </c>
      <c r="J668" s="140">
        <v>69</v>
      </c>
      <c r="K668" s="140">
        <v>-1</v>
      </c>
      <c r="L668" s="140">
        <f>COUNTIFS(ArCompl!$C$2:$C$5652,ArCompl!$C1313,ArCompl!$D$2:$D$5652,ArCompl!$D1313)</f>
        <v>2</v>
      </c>
      <c r="M668" s="141">
        <f>IF(ISNA(MATCH($F668,'Liste noire'!C:C,0)),0,1)</f>
        <v>0</v>
      </c>
    </row>
    <row r="669" spans="1:13" x14ac:dyDescent="0.25">
      <c r="A669" s="142">
        <v>1278</v>
      </c>
      <c r="B669" s="143" t="s">
        <v>6978</v>
      </c>
      <c r="C669" s="143" t="s">
        <v>6979</v>
      </c>
      <c r="D669" s="143" t="s">
        <v>6885</v>
      </c>
      <c r="E669" s="143" t="s">
        <v>6885</v>
      </c>
      <c r="F669" s="143" t="s">
        <v>6980</v>
      </c>
      <c r="G669" s="143" t="s">
        <v>6981</v>
      </c>
      <c r="H669" s="143">
        <v>48.78</v>
      </c>
      <c r="I669" s="143">
        <v>5.980003</v>
      </c>
      <c r="J669" s="143">
        <v>936</v>
      </c>
      <c r="K669" s="143">
        <v>1</v>
      </c>
      <c r="L669" s="143">
        <f>COUNTIFS(ArCompl!$C$2:$C$5652,ArCompl!$C3315,ArCompl!$D$2:$D$5652,ArCompl!$D3315)</f>
        <v>1</v>
      </c>
      <c r="M669" s="144">
        <f>IF(ISNA(MATCH($F669,'Liste noire'!C:C,0)),0,1)</f>
        <v>0</v>
      </c>
    </row>
    <row r="670" spans="1:13" x14ac:dyDescent="0.25">
      <c r="A670" s="139">
        <v>4350</v>
      </c>
      <c r="B670" s="140" t="s">
        <v>12375</v>
      </c>
      <c r="C670" s="140" t="s">
        <v>12376</v>
      </c>
      <c r="D670" s="140" t="s">
        <v>12352</v>
      </c>
      <c r="E670" s="140" t="s">
        <v>22455</v>
      </c>
      <c r="F670" s="140" t="s">
        <v>12377</v>
      </c>
      <c r="G670" s="140" t="s">
        <v>12378</v>
      </c>
      <c r="H670" s="140">
        <v>70.871399999999994</v>
      </c>
      <c r="I670" s="140">
        <v>29.034199999999998</v>
      </c>
      <c r="J670" s="140">
        <v>42</v>
      </c>
      <c r="K670" s="140">
        <v>1</v>
      </c>
      <c r="L670" s="140">
        <f>COUNTIFS(ArCompl!$C$2:$C$5652,ArCompl!$C4503,ArCompl!$D$2:$D$5652,ArCompl!$D4503)</f>
        <v>1</v>
      </c>
      <c r="M670" s="141">
        <f>IF(ISNA(MATCH($F670,'Liste noire'!C:C,0)),0,1)</f>
        <v>0</v>
      </c>
    </row>
    <row r="671" spans="1:13" x14ac:dyDescent="0.25">
      <c r="A671" s="142">
        <v>2637</v>
      </c>
      <c r="B671" s="143" t="s">
        <v>2781</v>
      </c>
      <c r="C671" s="143" t="s">
        <v>2782</v>
      </c>
      <c r="D671" s="143" t="s">
        <v>2057</v>
      </c>
      <c r="E671" s="143" t="s">
        <v>22368</v>
      </c>
      <c r="F671" s="143" t="s">
        <v>2783</v>
      </c>
      <c r="G671" s="143" t="s">
        <v>2784</v>
      </c>
      <c r="H671" s="143">
        <v>-12.6944</v>
      </c>
      <c r="I671" s="143">
        <v>-60.098300000000002</v>
      </c>
      <c r="J671" s="143">
        <v>2018</v>
      </c>
      <c r="K671" s="143">
        <v>-4</v>
      </c>
      <c r="L671" s="143">
        <f>COUNTIFS(ArCompl!$C$2:$C$5652,ArCompl!$C890,ArCompl!$D$2:$D$5652,ArCompl!$D890)</f>
        <v>1</v>
      </c>
      <c r="M671" s="144">
        <f>IF(ISNA(MATCH($F671,'Liste noire'!C:C,0)),0,1)</f>
        <v>0</v>
      </c>
    </row>
    <row r="672" spans="1:13" x14ac:dyDescent="0.25">
      <c r="A672" s="139">
        <v>6240</v>
      </c>
      <c r="B672" s="140" t="s">
        <v>721</v>
      </c>
      <c r="C672" s="140" t="s">
        <v>722</v>
      </c>
      <c r="D672" s="140" t="s">
        <v>639</v>
      </c>
      <c r="E672" s="140" t="s">
        <v>22356</v>
      </c>
      <c r="F672" s="140" t="s">
        <v>723</v>
      </c>
      <c r="G672" s="140" t="s">
        <v>724</v>
      </c>
      <c r="H672" s="140">
        <v>-25.897500000000001</v>
      </c>
      <c r="I672" s="140">
        <v>139.34800000000001</v>
      </c>
      <c r="J672" s="140">
        <v>159</v>
      </c>
      <c r="K672" s="140">
        <v>10</v>
      </c>
      <c r="L672" s="140">
        <f>COUNTIFS(ArCompl!$C$2:$C$5652,ArCompl!$C339,ArCompl!$D$2:$D$5652,ArCompl!$D339)</f>
        <v>1</v>
      </c>
      <c r="M672" s="141">
        <f>IF(ISNA(MATCH($F672,'Liste noire'!C:C,0)),0,1)</f>
        <v>0</v>
      </c>
    </row>
    <row r="673" spans="1:13" x14ac:dyDescent="0.25">
      <c r="A673" s="142">
        <v>7370</v>
      </c>
      <c r="B673" s="143" t="s">
        <v>2158</v>
      </c>
      <c r="C673" s="143" t="s">
        <v>2159</v>
      </c>
      <c r="D673" s="143" t="s">
        <v>2057</v>
      </c>
      <c r="E673" s="143" t="s">
        <v>22368</v>
      </c>
      <c r="F673" s="143" t="s">
        <v>2160</v>
      </c>
      <c r="G673" s="143" t="s">
        <v>2161</v>
      </c>
      <c r="H673" s="143">
        <v>-1.63653</v>
      </c>
      <c r="I673" s="143">
        <v>-50.443600000000004</v>
      </c>
      <c r="J673" s="143">
        <v>98</v>
      </c>
      <c r="K673" s="143">
        <v>-3</v>
      </c>
      <c r="L673" s="143">
        <f>COUNTIFS(ArCompl!$C$2:$C$5652,ArCompl!$C731,ArCompl!$D$2:$D$5652,ArCompl!$D731)</f>
        <v>3</v>
      </c>
      <c r="M673" s="144">
        <f>IF(ISNA(MATCH($F673,'Liste noire'!C:C,0)),0,1)</f>
        <v>0</v>
      </c>
    </row>
    <row r="674" spans="1:13" x14ac:dyDescent="0.25">
      <c r="A674" s="139">
        <v>8658</v>
      </c>
      <c r="B674" s="140" t="s">
        <v>17132</v>
      </c>
      <c r="C674" s="140" t="s">
        <v>17133</v>
      </c>
      <c r="D674" s="140" t="s">
        <v>16702</v>
      </c>
      <c r="E674" s="140" t="s">
        <v>22496</v>
      </c>
      <c r="F674" s="140" t="s">
        <v>17134</v>
      </c>
      <c r="G674" s="140" t="s">
        <v>17135</v>
      </c>
      <c r="H674" s="140">
        <v>42.584200000000003</v>
      </c>
      <c r="I674" s="140">
        <v>-70.916499999999999</v>
      </c>
      <c r="J674" s="140">
        <v>107</v>
      </c>
      <c r="K674" s="140">
        <v>-5</v>
      </c>
      <c r="L674" s="140">
        <f>COUNTIFS(ArCompl!$C$2:$C$5652,ArCompl!$C1996,ArCompl!$D$2:$D$5652,ArCompl!$D1996)</f>
        <v>1</v>
      </c>
      <c r="M674" s="141">
        <f>IF(ISNA(MATCH($F674,'Liste noire'!C:C,0)),0,1)</f>
        <v>0</v>
      </c>
    </row>
    <row r="675" spans="1:13" x14ac:dyDescent="0.25">
      <c r="A675" s="142">
        <v>3122</v>
      </c>
      <c r="B675" s="143" t="s">
        <v>11795</v>
      </c>
      <c r="C675" s="143" t="s">
        <v>11796</v>
      </c>
      <c r="D675" s="143" t="s">
        <v>11788</v>
      </c>
      <c r="E675" s="143" t="s">
        <v>22447</v>
      </c>
      <c r="F675" s="143" t="s">
        <v>11797</v>
      </c>
      <c r="G675" s="143" t="s">
        <v>11798</v>
      </c>
      <c r="H675" s="143">
        <v>27.505690000000001</v>
      </c>
      <c r="I675" s="143">
        <v>83.416290000000004</v>
      </c>
      <c r="J675" s="143">
        <v>358</v>
      </c>
      <c r="K675" s="143">
        <v>5.75</v>
      </c>
      <c r="L675" s="143">
        <f>COUNTIFS(ArCompl!$C$2:$C$5652,ArCompl!$C4435,ArCompl!$D$2:$D$5652,ArCompl!$D4435)</f>
        <v>1</v>
      </c>
      <c r="M675" s="144">
        <f>IF(ISNA(MATCH($F675,'Liste noire'!C:C,0)),0,1)</f>
        <v>0</v>
      </c>
    </row>
    <row r="676" spans="1:13" x14ac:dyDescent="0.25">
      <c r="A676" s="139">
        <v>7566</v>
      </c>
      <c r="B676" s="140" t="s">
        <v>701</v>
      </c>
      <c r="C676" s="140" t="s">
        <v>702</v>
      </c>
      <c r="D676" s="140" t="s">
        <v>639</v>
      </c>
      <c r="E676" s="140" t="s">
        <v>22356</v>
      </c>
      <c r="F676" s="140" t="s">
        <v>703</v>
      </c>
      <c r="G676" s="140" t="s">
        <v>704</v>
      </c>
      <c r="H676" s="140">
        <v>-20.8644</v>
      </c>
      <c r="I676" s="140">
        <v>115.40600000000001</v>
      </c>
      <c r="J676" s="140">
        <v>26</v>
      </c>
      <c r="K676" s="140">
        <v>8</v>
      </c>
      <c r="L676" s="140">
        <f>COUNTIFS(ArCompl!$C$2:$C$5652,ArCompl!$C334,ArCompl!$D$2:$D$5652,ArCompl!$D334)</f>
        <v>1</v>
      </c>
      <c r="M676" s="141">
        <f>IF(ISNA(MATCH($F676,'Liste noire'!C:C,0)),0,1)</f>
        <v>0</v>
      </c>
    </row>
    <row r="677" spans="1:13" x14ac:dyDescent="0.25">
      <c r="A677" s="142">
        <v>399</v>
      </c>
      <c r="B677" s="143" t="s">
        <v>7614</v>
      </c>
      <c r="C677" s="143" t="s">
        <v>7615</v>
      </c>
      <c r="D677" s="143" t="s">
        <v>7581</v>
      </c>
      <c r="E677" s="143" t="s">
        <v>22405</v>
      </c>
      <c r="F677" s="143" t="s">
        <v>7616</v>
      </c>
      <c r="G677" s="143" t="s">
        <v>7617</v>
      </c>
      <c r="H677" s="143">
        <v>52.319200000000002</v>
      </c>
      <c r="I677" s="143">
        <v>10.556100000000001</v>
      </c>
      <c r="J677" s="143">
        <v>295</v>
      </c>
      <c r="K677" s="143">
        <v>1</v>
      </c>
      <c r="L677" s="143">
        <f>COUNTIFS(ArCompl!$C$2:$C$5652,ArCompl!$C112,ArCompl!$D$2:$D$5652,ArCompl!$D112)</f>
        <v>1</v>
      </c>
      <c r="M677" s="144">
        <f>IF(ISNA(MATCH($F677,'Liste noire'!C:C,0)),0,1)</f>
        <v>0</v>
      </c>
    </row>
    <row r="678" spans="1:13" x14ac:dyDescent="0.25">
      <c r="A678" s="139">
        <v>516</v>
      </c>
      <c r="B678" s="140" t="s">
        <v>16332</v>
      </c>
      <c r="C678" s="140" t="s">
        <v>702</v>
      </c>
      <c r="D678" s="140" t="s">
        <v>16321</v>
      </c>
      <c r="E678" s="140" t="s">
        <v>22495</v>
      </c>
      <c r="F678" s="140" t="s">
        <v>16333</v>
      </c>
      <c r="G678" s="140" t="s">
        <v>16334</v>
      </c>
      <c r="H678" s="140">
        <v>54.128610000000002</v>
      </c>
      <c r="I678" s="140">
        <v>-3.2675000000000001</v>
      </c>
      <c r="J678" s="140">
        <v>173</v>
      </c>
      <c r="K678" s="140">
        <v>0</v>
      </c>
      <c r="L678" s="140">
        <f>COUNTIFS(ArCompl!$C$2:$C$5652,ArCompl!$C4912,ArCompl!$D$2:$D$5652,ArCompl!$D4912)</f>
        <v>1</v>
      </c>
      <c r="M678" s="141">
        <f>IF(ISNA(MATCH($F678,'Liste noire'!C:C,0)),0,1)</f>
        <v>0</v>
      </c>
    </row>
    <row r="679" spans="1:13" x14ac:dyDescent="0.25">
      <c r="A679" s="142">
        <v>7848</v>
      </c>
      <c r="B679" s="143" t="s">
        <v>17210</v>
      </c>
      <c r="C679" s="143" t="s">
        <v>17211</v>
      </c>
      <c r="D679" s="143" t="s">
        <v>16702</v>
      </c>
      <c r="E679" s="143" t="s">
        <v>22496</v>
      </c>
      <c r="F679" s="143" t="s">
        <v>17212</v>
      </c>
      <c r="G679" s="143" t="s">
        <v>17213</v>
      </c>
      <c r="H679" s="143">
        <v>36.964500000000001</v>
      </c>
      <c r="I679" s="143">
        <v>-86.419700000000006</v>
      </c>
      <c r="J679" s="143">
        <v>547</v>
      </c>
      <c r="K679" s="143">
        <v>-6</v>
      </c>
      <c r="L679" s="143">
        <f>COUNTIFS(ArCompl!$C$2:$C$5652,ArCompl!$C2016,ArCompl!$D$2:$D$5652,ArCompl!$D2016)</f>
        <v>1</v>
      </c>
      <c r="M679" s="144">
        <f>IF(ISNA(MATCH($F679,'Liste noire'!C:C,0)),0,1)</f>
        <v>0</v>
      </c>
    </row>
    <row r="680" spans="1:13" x14ac:dyDescent="0.25">
      <c r="A680" s="139">
        <v>3849</v>
      </c>
      <c r="B680" s="140" t="s">
        <v>17010</v>
      </c>
      <c r="C680" s="140" t="s">
        <v>17011</v>
      </c>
      <c r="D680" s="140" t="s">
        <v>16702</v>
      </c>
      <c r="E680" s="140" t="s">
        <v>22496</v>
      </c>
      <c r="F680" s="140" t="s">
        <v>17012</v>
      </c>
      <c r="G680" s="140" t="s">
        <v>17013</v>
      </c>
      <c r="H680" s="140">
        <v>39.175400000000003</v>
      </c>
      <c r="I680" s="140">
        <v>-76.668300000000002</v>
      </c>
      <c r="J680" s="140">
        <v>146</v>
      </c>
      <c r="K680" s="140">
        <v>-5</v>
      </c>
      <c r="L680" s="140">
        <f>COUNTIFS(ArCompl!$C$2:$C$5652,ArCompl!$C1965,ArCompl!$D$2:$D$5652,ArCompl!$D1965)</f>
        <v>3</v>
      </c>
      <c r="M680" s="141">
        <f>IF(ISNA(MATCH($F680,'Liste noire'!C:C,0)),0,1)</f>
        <v>0</v>
      </c>
    </row>
    <row r="681" spans="1:13" x14ac:dyDescent="0.25">
      <c r="A681" s="142">
        <v>4160</v>
      </c>
      <c r="B681" s="143" t="s">
        <v>6065</v>
      </c>
      <c r="C681" s="143" t="s">
        <v>6066</v>
      </c>
      <c r="D681" s="143" t="s">
        <v>6067</v>
      </c>
      <c r="E681" s="143" t="s">
        <v>22384</v>
      </c>
      <c r="F681" s="143" t="s">
        <v>6068</v>
      </c>
      <c r="G681" s="143" t="s">
        <v>6069</v>
      </c>
      <c r="H681" s="143">
        <v>43.285699999999999</v>
      </c>
      <c r="I681" s="143">
        <v>16.6797</v>
      </c>
      <c r="J681" s="143">
        <v>1776</v>
      </c>
      <c r="K681" s="143">
        <v>1</v>
      </c>
      <c r="L681" s="143">
        <f>COUNTIFS(ArCompl!$C$2:$C$5652,ArCompl!$C1708,ArCompl!$D$2:$D$5652,ArCompl!$D1708)</f>
        <v>1</v>
      </c>
      <c r="M681" s="144">
        <f>IF(ISNA(MATCH($F681,'Liste noire'!C:C,0)),0,1)</f>
        <v>0</v>
      </c>
    </row>
    <row r="682" spans="1:13" x14ac:dyDescent="0.25">
      <c r="A682" s="139">
        <v>3272</v>
      </c>
      <c r="B682" s="140" t="s">
        <v>2806</v>
      </c>
      <c r="C682" s="140" t="s">
        <v>2807</v>
      </c>
      <c r="D682" s="140" t="s">
        <v>2808</v>
      </c>
      <c r="E682" s="140" t="s">
        <v>2808</v>
      </c>
      <c r="F682" s="140" t="s">
        <v>2809</v>
      </c>
      <c r="G682" s="140" t="s">
        <v>2810</v>
      </c>
      <c r="H682" s="140">
        <v>4.9442000000000004</v>
      </c>
      <c r="I682" s="140">
        <v>114.928</v>
      </c>
      <c r="J682" s="140">
        <v>73</v>
      </c>
      <c r="K682" s="140">
        <v>8</v>
      </c>
      <c r="L682" s="140">
        <f>COUNTIFS(ArCompl!$C$2:$C$5652,ArCompl!$C896,ArCompl!$D$2:$D$5652,ArCompl!$D896)</f>
        <v>2</v>
      </c>
      <c r="M682" s="141">
        <f>IF(ISNA(MATCH($F682,'Liste noire'!C:C,0)),0,1)</f>
        <v>0</v>
      </c>
    </row>
    <row r="683" spans="1:13" x14ac:dyDescent="0.25">
      <c r="A683" s="142">
        <v>6167</v>
      </c>
      <c r="B683" s="143" t="s">
        <v>13547</v>
      </c>
      <c r="C683" s="143" t="s">
        <v>13548</v>
      </c>
      <c r="D683" s="143" t="s">
        <v>13509</v>
      </c>
      <c r="E683" s="143" t="s">
        <v>22461</v>
      </c>
      <c r="F683" s="143" t="s">
        <v>13549</v>
      </c>
      <c r="G683" s="143" t="s">
        <v>13550</v>
      </c>
      <c r="H683" s="143">
        <v>51.8583</v>
      </c>
      <c r="I683" s="143">
        <v>47.745600000000003</v>
      </c>
      <c r="J683" s="143">
        <v>95</v>
      </c>
      <c r="K683" s="143">
        <v>3</v>
      </c>
      <c r="L683" s="143">
        <f>COUNTIFS(ArCompl!$C$2:$C$5652,ArCompl!$C5017,ArCompl!$D$2:$D$5652,ArCompl!$D5017)</f>
        <v>1</v>
      </c>
      <c r="M683" s="144">
        <f>IF(ISNA(MATCH($F683,'Liste noire'!C:C,0)),0,1)</f>
        <v>0</v>
      </c>
    </row>
    <row r="684" spans="1:13" x14ac:dyDescent="0.25">
      <c r="A684" s="139">
        <v>12015</v>
      </c>
      <c r="B684" s="140" t="s">
        <v>1557</v>
      </c>
      <c r="C684" s="140"/>
      <c r="D684" s="140" t="s">
        <v>639</v>
      </c>
      <c r="E684" s="140" t="s">
        <v>22356</v>
      </c>
      <c r="F684" s="140" t="s">
        <v>1558</v>
      </c>
      <c r="G684" s="140" t="s">
        <v>1559</v>
      </c>
      <c r="H684" s="140">
        <v>-29.9739</v>
      </c>
      <c r="I684" s="140">
        <v>146.81700000000001</v>
      </c>
      <c r="J684" s="140">
        <v>414</v>
      </c>
      <c r="K684" s="140" t="s">
        <v>340</v>
      </c>
      <c r="L684" s="140">
        <f>COUNTIFS(ArCompl!$C$2:$C$5652,ArCompl!$C550,ArCompl!$D$2:$D$5652,ArCompl!$D550)</f>
        <v>1</v>
      </c>
      <c r="M684" s="141">
        <f>IF(ISNA(MATCH($F684,'Liste noire'!C:C,0)),0,1)</f>
        <v>0</v>
      </c>
    </row>
    <row r="685" spans="1:13" x14ac:dyDescent="0.25">
      <c r="A685" s="142">
        <v>6338</v>
      </c>
      <c r="B685" s="143" t="s">
        <v>781</v>
      </c>
      <c r="C685" s="143" t="s">
        <v>782</v>
      </c>
      <c r="D685" s="143" t="s">
        <v>639</v>
      </c>
      <c r="E685" s="143" t="s">
        <v>22356</v>
      </c>
      <c r="F685" s="143" t="s">
        <v>783</v>
      </c>
      <c r="G685" s="143" t="s">
        <v>784</v>
      </c>
      <c r="H685" s="143">
        <v>-40.998899999999999</v>
      </c>
      <c r="I685" s="143">
        <v>145.73099999999999</v>
      </c>
      <c r="J685" s="143">
        <v>62</v>
      </c>
      <c r="K685" s="143">
        <v>10</v>
      </c>
      <c r="L685" s="143">
        <f>COUNTIFS(ArCompl!$C$2:$C$5652,ArCompl!$C354,ArCompl!$D$2:$D$5652,ArCompl!$D354)</f>
        <v>1</v>
      </c>
      <c r="M685" s="144">
        <f>IF(ISNA(MATCH($F685,'Liste noire'!C:C,0)),0,1)</f>
        <v>0</v>
      </c>
    </row>
    <row r="686" spans="1:13" x14ac:dyDescent="0.25">
      <c r="A686" s="139">
        <v>3354</v>
      </c>
      <c r="B686" s="140" t="s">
        <v>1429</v>
      </c>
      <c r="C686" s="140" t="s">
        <v>1430</v>
      </c>
      <c r="D686" s="140" t="s">
        <v>639</v>
      </c>
      <c r="E686" s="140" t="s">
        <v>22356</v>
      </c>
      <c r="F686" s="140" t="s">
        <v>1431</v>
      </c>
      <c r="G686" s="140" t="s">
        <v>1432</v>
      </c>
      <c r="H686" s="140">
        <v>-33.924399999999999</v>
      </c>
      <c r="I686" s="140">
        <v>150.988</v>
      </c>
      <c r="J686" s="140">
        <v>29</v>
      </c>
      <c r="K686" s="140">
        <v>10</v>
      </c>
      <c r="L686" s="140">
        <f>COUNTIFS(ArCompl!$C$2:$C$5652,ArCompl!$C517,ArCompl!$D$2:$D$5652,ArCompl!$D517)</f>
        <v>1</v>
      </c>
      <c r="M686" s="141">
        <f>IF(ISNA(MATCH($F686,'Liste noire'!C:C,0)),0,1)</f>
        <v>0</v>
      </c>
    </row>
    <row r="687" spans="1:13" x14ac:dyDescent="0.25">
      <c r="A687" s="142">
        <v>10171</v>
      </c>
      <c r="B687" s="143" t="s">
        <v>5548</v>
      </c>
      <c r="C687" s="143" t="s">
        <v>6122</v>
      </c>
      <c r="D687" s="143" t="s">
        <v>6104</v>
      </c>
      <c r="E687" s="143" t="s">
        <v>6104</v>
      </c>
      <c r="F687" s="143" t="s">
        <v>6123</v>
      </c>
      <c r="G687" s="143" t="s">
        <v>6124</v>
      </c>
      <c r="H687" s="143">
        <v>22.621300000000002</v>
      </c>
      <c r="I687" s="143">
        <v>-79.147199999999998</v>
      </c>
      <c r="J687" s="143">
        <v>13</v>
      </c>
      <c r="K687" s="143">
        <v>-5</v>
      </c>
      <c r="L687" s="143">
        <f>COUNTIFS(ArCompl!$C$2:$C$5652,ArCompl!$C1722,ArCompl!$D$2:$D$5652,ArCompl!$D1722)</f>
        <v>1</v>
      </c>
      <c r="M687" s="144">
        <f>IF(ISNA(MATCH($F687,'Liste noire'!C:C,0)),0,1)</f>
        <v>0</v>
      </c>
    </row>
    <row r="688" spans="1:13" x14ac:dyDescent="0.25">
      <c r="A688" s="139">
        <v>3259</v>
      </c>
      <c r="B688" s="140" t="s">
        <v>8931</v>
      </c>
      <c r="C688" s="140" t="s">
        <v>8932</v>
      </c>
      <c r="D688" s="140" t="s">
        <v>8920</v>
      </c>
      <c r="E688" s="140" t="s">
        <v>22416</v>
      </c>
      <c r="F688" s="140" t="s">
        <v>8933</v>
      </c>
      <c r="G688" s="140" t="s">
        <v>8934</v>
      </c>
      <c r="H688" s="140">
        <v>-2.5322399999999998</v>
      </c>
      <c r="I688" s="140">
        <v>133.43899999999999</v>
      </c>
      <c r="J688" s="140">
        <v>10</v>
      </c>
      <c r="K688" s="140">
        <v>9</v>
      </c>
      <c r="L688" s="140">
        <f>COUNTIFS(ArCompl!$C$2:$C$5652,ArCompl!$C3712,ArCompl!$D$2:$D$5652,ArCompl!$D3712)</f>
        <v>1</v>
      </c>
      <c r="M688" s="141">
        <f>IF(ISNA(MATCH($F688,'Liste noire'!C:C,0)),0,1)</f>
        <v>0</v>
      </c>
    </row>
    <row r="689" spans="1:13" x14ac:dyDescent="0.25">
      <c r="A689" s="142">
        <v>1086</v>
      </c>
      <c r="B689" s="143" t="s">
        <v>14302</v>
      </c>
      <c r="C689" s="143" t="s">
        <v>14303</v>
      </c>
      <c r="D689" s="143" t="s">
        <v>14304</v>
      </c>
      <c r="E689" s="143" t="s">
        <v>22469</v>
      </c>
      <c r="F689" s="143" t="s">
        <v>14305</v>
      </c>
      <c r="G689" s="143" t="s">
        <v>14306</v>
      </c>
      <c r="H689" s="143">
        <v>14.847300000000001</v>
      </c>
      <c r="I689" s="143">
        <v>-12.468299999999999</v>
      </c>
      <c r="J689" s="143">
        <v>98</v>
      </c>
      <c r="K689" s="143">
        <v>0</v>
      </c>
      <c r="L689" s="143">
        <f>COUNTIFS(ArCompl!$C$2:$C$5652,ArCompl!$C5181,ArCompl!$D$2:$D$5652,ArCompl!$D5181)</f>
        <v>1</v>
      </c>
      <c r="M689" s="144">
        <f>IF(ISNA(MATCH($F689,'Liste noire'!C:C,0)),0,1)</f>
        <v>0</v>
      </c>
    </row>
    <row r="690" spans="1:13" x14ac:dyDescent="0.25">
      <c r="A690" s="139">
        <v>2909</v>
      </c>
      <c r="B690" s="140" t="s">
        <v>10283</v>
      </c>
      <c r="C690" s="140" t="s">
        <v>10284</v>
      </c>
      <c r="D690" s="140" t="s">
        <v>10264</v>
      </c>
      <c r="E690" s="140" t="s">
        <v>10264</v>
      </c>
      <c r="F690" s="140" t="s">
        <v>10285</v>
      </c>
      <c r="G690" s="140" t="s">
        <v>10286</v>
      </c>
      <c r="H690" s="140">
        <v>46.893300000000004</v>
      </c>
      <c r="I690" s="140">
        <v>75.004999999999995</v>
      </c>
      <c r="J690" s="140">
        <v>1446</v>
      </c>
      <c r="K690" s="140">
        <v>6</v>
      </c>
      <c r="L690" s="140">
        <f>COUNTIFS(ArCompl!$C$2:$C$5652,ArCompl!$C4068,ArCompl!$D$2:$D$5652,ArCompl!$D4068)</f>
        <v>1</v>
      </c>
      <c r="M690" s="141">
        <f>IF(ISNA(MATCH($F690,'Liste noire'!C:C,0)),0,1)</f>
        <v>0</v>
      </c>
    </row>
    <row r="691" spans="1:13" x14ac:dyDescent="0.25">
      <c r="A691" s="142">
        <v>7982</v>
      </c>
      <c r="B691" s="143" t="s">
        <v>17284</v>
      </c>
      <c r="C691" s="143" t="s">
        <v>17285</v>
      </c>
      <c r="D691" s="143" t="s">
        <v>16702</v>
      </c>
      <c r="E691" s="143" t="s">
        <v>22496</v>
      </c>
      <c r="F691" s="143" t="s">
        <v>17286</v>
      </c>
      <c r="G691" s="143" t="s">
        <v>17287</v>
      </c>
      <c r="H691" s="143">
        <v>33.420400000000001</v>
      </c>
      <c r="I691" s="143">
        <v>-112.68600000000001</v>
      </c>
      <c r="J691" s="143">
        <v>1033</v>
      </c>
      <c r="K691" s="143">
        <v>-7</v>
      </c>
      <c r="L691" s="143">
        <f>COUNTIFS(ArCompl!$C$2:$C$5652,ArCompl!$C2035,ArCompl!$D$2:$D$5652,ArCompl!$D2035)</f>
        <v>1</v>
      </c>
      <c r="M691" s="144">
        <f>IF(ISNA(MATCH($F691,'Liste noire'!C:C,0)),0,1)</f>
        <v>0</v>
      </c>
    </row>
    <row r="692" spans="1:13" x14ac:dyDescent="0.25">
      <c r="A692" s="139">
        <v>1718</v>
      </c>
      <c r="B692" s="140" t="s">
        <v>15915</v>
      </c>
      <c r="C692" s="140" t="s">
        <v>15912</v>
      </c>
      <c r="D692" s="140" t="s">
        <v>15862</v>
      </c>
      <c r="E692" s="140" t="s">
        <v>22490</v>
      </c>
      <c r="F692" s="140" t="s">
        <v>15916</v>
      </c>
      <c r="G692" s="140" t="s">
        <v>15917</v>
      </c>
      <c r="H692" s="140">
        <v>37.140099999999997</v>
      </c>
      <c r="I692" s="140">
        <v>27.669699999999999</v>
      </c>
      <c r="J692" s="140">
        <v>202</v>
      </c>
      <c r="K692" s="140">
        <v>3</v>
      </c>
      <c r="L692" s="140">
        <f>COUNTIFS(ArCompl!$C$2:$C$5652,ArCompl!$C5453,ArCompl!$D$2:$D$5652,ArCompl!$D5453)</f>
        <v>1</v>
      </c>
      <c r="M692" s="141">
        <f>IF(ISNA(MATCH($F692,'Liste noire'!C:C,0)),0,1)</f>
        <v>0</v>
      </c>
    </row>
    <row r="693" spans="1:13" x14ac:dyDescent="0.25">
      <c r="A693" s="142">
        <v>8613</v>
      </c>
      <c r="B693" s="143" t="s">
        <v>15399</v>
      </c>
      <c r="C693" s="143" t="s">
        <v>15400</v>
      </c>
      <c r="D693" s="143" t="s">
        <v>15392</v>
      </c>
      <c r="E693" s="143" t="s">
        <v>22482</v>
      </c>
      <c r="F693" s="143" t="s">
        <v>15401</v>
      </c>
      <c r="G693" s="143" t="s">
        <v>15402</v>
      </c>
      <c r="H693" s="143">
        <v>46.974449999999997</v>
      </c>
      <c r="I693" s="143">
        <v>8.3969439999999995</v>
      </c>
      <c r="J693" s="143">
        <v>1475</v>
      </c>
      <c r="K693" s="143">
        <v>1</v>
      </c>
      <c r="L693" s="143">
        <f>COUNTIFS(ArCompl!$C$2:$C$5652,ArCompl!$C5302,ArCompl!$D$2:$D$5652,ArCompl!$D5302)</f>
        <v>1</v>
      </c>
      <c r="M693" s="144">
        <f>IF(ISNA(MATCH($F693,'Liste noire'!C:C,0)),0,1)</f>
        <v>0</v>
      </c>
    </row>
    <row r="694" spans="1:13" x14ac:dyDescent="0.25">
      <c r="A694" s="139">
        <v>11790</v>
      </c>
      <c r="B694" s="140" t="s">
        <v>13253</v>
      </c>
      <c r="C694" s="140" t="s">
        <v>13254</v>
      </c>
      <c r="D694" s="140" t="s">
        <v>13255</v>
      </c>
      <c r="E694" s="140" t="s">
        <v>22458</v>
      </c>
      <c r="F694" s="140" t="s">
        <v>13256</v>
      </c>
      <c r="G694" s="140" t="s">
        <v>13257</v>
      </c>
      <c r="H694" s="140">
        <v>52.000779999999999</v>
      </c>
      <c r="I694" s="140">
        <v>23.132529999999999</v>
      </c>
      <c r="J694" s="140">
        <v>485</v>
      </c>
      <c r="K694" s="140" t="s">
        <v>340</v>
      </c>
      <c r="L694" s="140">
        <f>COUNTIFS(ArCompl!$C$2:$C$5652,ArCompl!$C4801,ArCompl!$D$2:$D$5652,ArCompl!$D4801)</f>
        <v>1</v>
      </c>
      <c r="M694" s="141">
        <f>IF(ISNA(MATCH($F694,'Liste noire'!C:C,0)),0,1)</f>
        <v>0</v>
      </c>
    </row>
    <row r="695" spans="1:13" x14ac:dyDescent="0.25">
      <c r="A695" s="142">
        <v>5928</v>
      </c>
      <c r="B695" s="143" t="s">
        <v>9356</v>
      </c>
      <c r="C695" s="143" t="s">
        <v>9357</v>
      </c>
      <c r="D695" s="143" t="s">
        <v>9341</v>
      </c>
      <c r="E695" s="143" t="s">
        <v>9341</v>
      </c>
      <c r="F695" s="143" t="s">
        <v>9358</v>
      </c>
      <c r="G695" s="143" t="s">
        <v>9359</v>
      </c>
      <c r="H695" s="143">
        <v>29.084199999999999</v>
      </c>
      <c r="I695" s="143">
        <v>58.45</v>
      </c>
      <c r="J695" s="143">
        <v>3231</v>
      </c>
      <c r="K695" s="143">
        <v>3.5</v>
      </c>
      <c r="L695" s="143">
        <f>COUNTIFS(ArCompl!$C$2:$C$5652,ArCompl!$C3827,ArCompl!$D$2:$D$5652,ArCompl!$D3827)</f>
        <v>1</v>
      </c>
      <c r="M695" s="144">
        <f>IF(ISNA(MATCH($F695,'Liste noire'!C:C,0)),0,1)</f>
        <v>0</v>
      </c>
    </row>
    <row r="696" spans="1:13" x14ac:dyDescent="0.25">
      <c r="A696" s="139">
        <v>4200</v>
      </c>
      <c r="B696" s="140" t="s">
        <v>13073</v>
      </c>
      <c r="C696" s="140" t="s">
        <v>13074</v>
      </c>
      <c r="D696" s="140" t="s">
        <v>13050</v>
      </c>
      <c r="E696" s="140" t="s">
        <v>13050</v>
      </c>
      <c r="F696" s="140" t="s">
        <v>13075</v>
      </c>
      <c r="G696" s="140" t="s">
        <v>13076</v>
      </c>
      <c r="H696" s="140">
        <v>8.9514999999999993</v>
      </c>
      <c r="I696" s="140">
        <v>125.47880000000001</v>
      </c>
      <c r="J696" s="140">
        <v>141</v>
      </c>
      <c r="K696" s="140">
        <v>8</v>
      </c>
      <c r="L696" s="140">
        <f>COUNTIFS(ArCompl!$C$2:$C$5652,ArCompl!$C4756,ArCompl!$D$2:$D$5652,ArCompl!$D4756)</f>
        <v>1</v>
      </c>
      <c r="M696" s="141">
        <f>IF(ISNA(MATCH($F696,'Liste noire'!C:C,0)),0,1)</f>
        <v>0</v>
      </c>
    </row>
    <row r="697" spans="1:13" x14ac:dyDescent="0.25">
      <c r="A697" s="142">
        <v>2772</v>
      </c>
      <c r="B697" s="143" t="s">
        <v>1989</v>
      </c>
      <c r="C697" s="143" t="s">
        <v>1990</v>
      </c>
      <c r="D697" s="143" t="s">
        <v>1924</v>
      </c>
      <c r="E697" s="143" t="s">
        <v>22366</v>
      </c>
      <c r="F697" s="143" t="s">
        <v>1991</v>
      </c>
      <c r="G697" s="143" t="s">
        <v>1992</v>
      </c>
      <c r="H697" s="143">
        <v>-21.960899999999999</v>
      </c>
      <c r="I697" s="143">
        <v>-63.651699999999998</v>
      </c>
      <c r="J697" s="143">
        <v>2112</v>
      </c>
      <c r="K697" s="143">
        <v>-4</v>
      </c>
      <c r="L697" s="143">
        <f>COUNTIFS(ArCompl!$C$2:$C$5652,ArCompl!$C689,ArCompl!$D$2:$D$5652,ArCompl!$D689)</f>
        <v>1</v>
      </c>
      <c r="M697" s="144">
        <f>IF(ISNA(MATCH($F697,'Liste noire'!C:C,0)),0,1)</f>
        <v>0</v>
      </c>
    </row>
    <row r="698" spans="1:13" x14ac:dyDescent="0.25">
      <c r="A698" s="139">
        <v>3523</v>
      </c>
      <c r="B698" s="140" t="s">
        <v>17190</v>
      </c>
      <c r="C698" s="140" t="s">
        <v>17191</v>
      </c>
      <c r="D698" s="140" t="s">
        <v>16702</v>
      </c>
      <c r="E698" s="140" t="s">
        <v>22496</v>
      </c>
      <c r="F698" s="140" t="s">
        <v>17192</v>
      </c>
      <c r="G698" s="140" t="s">
        <v>17193</v>
      </c>
      <c r="H698" s="140">
        <v>35.964300000000001</v>
      </c>
      <c r="I698" s="140">
        <v>-89.944000000000003</v>
      </c>
      <c r="J698" s="140">
        <v>254</v>
      </c>
      <c r="K698" s="140">
        <v>-6</v>
      </c>
      <c r="L698" s="140">
        <f>COUNTIFS(ArCompl!$C$2:$C$5652,ArCompl!$C2011,ArCompl!$D$2:$D$5652,ArCompl!$D2011)</f>
        <v>1</v>
      </c>
      <c r="M698" s="141">
        <f>IF(ISNA(MATCH($F698,'Liste noire'!C:C,0)),0,1)</f>
        <v>0</v>
      </c>
    </row>
    <row r="699" spans="1:13" x14ac:dyDescent="0.25">
      <c r="A699" s="142">
        <v>11823</v>
      </c>
      <c r="B699" s="143" t="s">
        <v>17304</v>
      </c>
      <c r="C699" s="143" t="s">
        <v>17305</v>
      </c>
      <c r="D699" s="143" t="s">
        <v>16702</v>
      </c>
      <c r="E699" s="143" t="s">
        <v>22496</v>
      </c>
      <c r="F699" s="143" t="s">
        <v>17306</v>
      </c>
      <c r="G699" s="143" t="s">
        <v>17307</v>
      </c>
      <c r="H699" s="143">
        <v>42.5426</v>
      </c>
      <c r="I699" s="143">
        <v>-113.77200000000001</v>
      </c>
      <c r="J699" s="143">
        <v>4150</v>
      </c>
      <c r="K699" s="143" t="s">
        <v>340</v>
      </c>
      <c r="L699" s="143">
        <f>COUNTIFS(ArCompl!$C$2:$C$5652,ArCompl!$C2040,ArCompl!$D$2:$D$5652,ArCompl!$D2040)</f>
        <v>1</v>
      </c>
      <c r="M699" s="144">
        <f>IF(ISNA(MATCH($F699,'Liste noire'!C:C,0)),0,1)</f>
        <v>0</v>
      </c>
    </row>
    <row r="700" spans="1:13" x14ac:dyDescent="0.25">
      <c r="A700" s="139">
        <v>254</v>
      </c>
      <c r="B700" s="140" t="s">
        <v>6041</v>
      </c>
      <c r="C700" s="140" t="s">
        <v>6042</v>
      </c>
      <c r="D700" s="140" t="s">
        <v>6038</v>
      </c>
      <c r="E700" s="140" t="s">
        <v>22383</v>
      </c>
      <c r="F700" s="140" t="s">
        <v>6043</v>
      </c>
      <c r="G700" s="140" t="s">
        <v>6044</v>
      </c>
      <c r="H700" s="140">
        <v>7.7388000000000003</v>
      </c>
      <c r="I700" s="140">
        <v>-5.0736699999999999</v>
      </c>
      <c r="J700" s="140">
        <v>1230</v>
      </c>
      <c r="K700" s="140">
        <v>0</v>
      </c>
      <c r="L700" s="140">
        <f>COUNTIFS(ArCompl!$C$2:$C$5652,ArCompl!$C1702,ArCompl!$D$2:$D$5652,ArCompl!$D1702)</f>
        <v>1</v>
      </c>
      <c r="M700" s="141">
        <f>IF(ISNA(MATCH($F700,'Liste noire'!C:C,0)),0,1)</f>
        <v>0</v>
      </c>
    </row>
    <row r="701" spans="1:13" x14ac:dyDescent="0.25">
      <c r="A701" s="142">
        <v>1899</v>
      </c>
      <c r="B701" s="143" t="s">
        <v>6110</v>
      </c>
      <c r="C701" s="143" t="s">
        <v>6111</v>
      </c>
      <c r="D701" s="143" t="s">
        <v>6104</v>
      </c>
      <c r="E701" s="143" t="s">
        <v>6104</v>
      </c>
      <c r="F701" s="143" t="s">
        <v>6112</v>
      </c>
      <c r="G701" s="143" t="s">
        <v>6113</v>
      </c>
      <c r="H701" s="143">
        <v>20.3964</v>
      </c>
      <c r="I701" s="143">
        <v>-76.621399999999994</v>
      </c>
      <c r="J701" s="143">
        <v>203</v>
      </c>
      <c r="K701" s="143">
        <v>-5</v>
      </c>
      <c r="L701" s="143">
        <f>COUNTIFS(ArCompl!$C$2:$C$5652,ArCompl!$C1719,ArCompl!$D$2:$D$5652,ArCompl!$D1719)</f>
        <v>1</v>
      </c>
      <c r="M701" s="144">
        <f>IF(ISNA(MATCH($F701,'Liste noire'!C:C,0)),0,1)</f>
        <v>0</v>
      </c>
    </row>
    <row r="702" spans="1:13" x14ac:dyDescent="0.25">
      <c r="A702" s="139">
        <v>6371</v>
      </c>
      <c r="B702" s="140" t="s">
        <v>11542</v>
      </c>
      <c r="C702" s="140" t="s">
        <v>11543</v>
      </c>
      <c r="D702" s="140" t="s">
        <v>11535</v>
      </c>
      <c r="E702" s="140" t="s">
        <v>22443</v>
      </c>
      <c r="F702" s="140" t="s">
        <v>11544</v>
      </c>
      <c r="G702" s="140" t="s">
        <v>11545</v>
      </c>
      <c r="H702" s="140">
        <v>46.1633</v>
      </c>
      <c r="I702" s="140">
        <v>100.70399999999999</v>
      </c>
      <c r="J702" s="140">
        <v>6085</v>
      </c>
      <c r="K702" s="140">
        <v>8</v>
      </c>
      <c r="L702" s="140">
        <f>COUNTIFS(ArCompl!$C$2:$C$5652,ArCompl!$C4390,ArCompl!$D$2:$D$5652,ArCompl!$D4390)</f>
        <v>1</v>
      </c>
      <c r="M702" s="141">
        <f>IF(ISNA(MATCH($F702,'Liste noire'!C:C,0)),0,1)</f>
        <v>0</v>
      </c>
    </row>
    <row r="703" spans="1:13" x14ac:dyDescent="0.25">
      <c r="A703" s="142">
        <v>8242</v>
      </c>
      <c r="B703" s="143" t="s">
        <v>2134</v>
      </c>
      <c r="C703" s="143" t="s">
        <v>2135</v>
      </c>
      <c r="D703" s="143" t="s">
        <v>2057</v>
      </c>
      <c r="E703" s="143" t="s">
        <v>22368</v>
      </c>
      <c r="F703" s="143" t="s">
        <v>2136</v>
      </c>
      <c r="G703" s="143" t="s">
        <v>2137</v>
      </c>
      <c r="H703" s="143">
        <v>-21.247299999999999</v>
      </c>
      <c r="I703" s="143">
        <v>-56.452500000000001</v>
      </c>
      <c r="J703" s="143">
        <v>1180</v>
      </c>
      <c r="K703" s="143">
        <v>-4</v>
      </c>
      <c r="L703" s="143">
        <f>COUNTIFS(ArCompl!$C$2:$C$5652,ArCompl!$C725,ArCompl!$D$2:$D$5652,ArCompl!$D725)</f>
        <v>3</v>
      </c>
      <c r="M703" s="144">
        <f>IF(ISNA(MATCH($F703,'Liste noire'!C:C,0)),0,1)</f>
        <v>0</v>
      </c>
    </row>
    <row r="704" spans="1:13" x14ac:dyDescent="0.25">
      <c r="A704" s="139">
        <v>3435</v>
      </c>
      <c r="B704" s="140" t="s">
        <v>18224</v>
      </c>
      <c r="C704" s="140" t="s">
        <v>18225</v>
      </c>
      <c r="D704" s="140" t="s">
        <v>16702</v>
      </c>
      <c r="E704" s="140" t="s">
        <v>22496</v>
      </c>
      <c r="F704" s="140" t="s">
        <v>18226</v>
      </c>
      <c r="G704" s="140" t="s">
        <v>18227</v>
      </c>
      <c r="H704" s="140">
        <v>35.280500000000004</v>
      </c>
      <c r="I704" s="140">
        <v>-116.63</v>
      </c>
      <c r="J704" s="140">
        <v>2350</v>
      </c>
      <c r="K704" s="140">
        <v>-8</v>
      </c>
      <c r="L704" s="140">
        <f>COUNTIFS(ArCompl!$C$2:$C$5652,ArCompl!$C2282,ArCompl!$D$2:$D$5652,ArCompl!$D2282)</f>
        <v>1</v>
      </c>
      <c r="M704" s="141">
        <f>IF(ISNA(MATCH($F704,'Liste noire'!C:C,0)),0,1)</f>
        <v>0</v>
      </c>
    </row>
    <row r="705" spans="1:13" x14ac:dyDescent="0.25">
      <c r="A705" s="142">
        <v>8698</v>
      </c>
      <c r="B705" s="143" t="s">
        <v>9549</v>
      </c>
      <c r="C705" s="143" t="s">
        <v>9550</v>
      </c>
      <c r="D705" s="143" t="s">
        <v>9551</v>
      </c>
      <c r="E705" s="143" t="s">
        <v>22418</v>
      </c>
      <c r="F705" s="143" t="s">
        <v>9552</v>
      </c>
      <c r="G705" s="143" t="s">
        <v>9553</v>
      </c>
      <c r="H705" s="143">
        <v>51.668599999999998</v>
      </c>
      <c r="I705" s="143">
        <v>-9.4841700000000007</v>
      </c>
      <c r="J705" s="143">
        <v>7</v>
      </c>
      <c r="K705" s="143">
        <v>0</v>
      </c>
      <c r="L705" s="143">
        <f>COUNTIFS(ArCompl!$C$2:$C$5652,ArCompl!$C3867,ArCompl!$D$2:$D$5652,ArCompl!$D3867)</f>
        <v>1</v>
      </c>
      <c r="M705" s="144">
        <f>IF(ISNA(MATCH($F705,'Liste noire'!C:C,0)),0,1)</f>
        <v>0</v>
      </c>
    </row>
    <row r="706" spans="1:13" x14ac:dyDescent="0.25">
      <c r="A706" s="139">
        <v>386</v>
      </c>
      <c r="B706" s="140" t="s">
        <v>7600</v>
      </c>
      <c r="C706" s="140" t="s">
        <v>7601</v>
      </c>
      <c r="D706" s="140" t="s">
        <v>7581</v>
      </c>
      <c r="E706" s="140" t="s">
        <v>22405</v>
      </c>
      <c r="F706" s="140" t="s">
        <v>7602</v>
      </c>
      <c r="G706" s="140" t="s">
        <v>7603</v>
      </c>
      <c r="H706" s="140">
        <v>49.984999999999999</v>
      </c>
      <c r="I706" s="140">
        <v>11.64</v>
      </c>
      <c r="J706" s="140">
        <v>1601</v>
      </c>
      <c r="K706" s="140">
        <v>1</v>
      </c>
      <c r="L706" s="140">
        <f>COUNTIFS(ArCompl!$C$2:$C$5652,ArCompl!$C106,ArCompl!$D$2:$D$5652,ArCompl!$D106)</f>
        <v>1</v>
      </c>
      <c r="M706" s="141">
        <f>IF(ISNA(MATCH($F706,'Liste noire'!C:C,0)),0,1)</f>
        <v>0</v>
      </c>
    </row>
    <row r="707" spans="1:13" x14ac:dyDescent="0.25">
      <c r="A707" s="142">
        <v>11094</v>
      </c>
      <c r="B707" s="143" t="s">
        <v>17069</v>
      </c>
      <c r="C707" s="143" t="s">
        <v>17070</v>
      </c>
      <c r="D707" s="143" t="s">
        <v>16702</v>
      </c>
      <c r="E707" s="143" t="s">
        <v>22496</v>
      </c>
      <c r="F707" s="143" t="s">
        <v>17071</v>
      </c>
      <c r="G707" s="143" t="s">
        <v>17072</v>
      </c>
      <c r="H707" s="143">
        <v>28.973299999999998</v>
      </c>
      <c r="I707" s="143">
        <v>-95.863500000000002</v>
      </c>
      <c r="J707" s="143">
        <v>45</v>
      </c>
      <c r="K707" s="143">
        <v>-5</v>
      </c>
      <c r="L707" s="143">
        <f>COUNTIFS(ArCompl!$C$2:$C$5652,ArCompl!$C1980,ArCompl!$D$2:$D$5652,ArCompl!$D1980)</f>
        <v>3</v>
      </c>
      <c r="M707" s="144">
        <f>IF(ISNA(MATCH($F707,'Liste noire'!C:C,0)),0,1)</f>
        <v>0</v>
      </c>
    </row>
    <row r="708" spans="1:13" x14ac:dyDescent="0.25">
      <c r="A708" s="139">
        <v>7292</v>
      </c>
      <c r="B708" s="140" t="s">
        <v>6057</v>
      </c>
      <c r="C708" s="140" t="s">
        <v>12185</v>
      </c>
      <c r="D708" s="140" t="s">
        <v>12182</v>
      </c>
      <c r="E708" s="140" t="s">
        <v>12182</v>
      </c>
      <c r="F708" s="140" t="s">
        <v>12186</v>
      </c>
      <c r="G708" s="140" t="s">
        <v>12187</v>
      </c>
      <c r="H708" s="140">
        <v>13.95</v>
      </c>
      <c r="I708" s="140">
        <v>-84.6</v>
      </c>
      <c r="J708" s="140">
        <v>600</v>
      </c>
      <c r="K708" s="140">
        <v>-6</v>
      </c>
      <c r="L708" s="140">
        <f>COUNTIFS(ArCompl!$C$2:$C$5652,ArCompl!$C4463,ArCompl!$D$2:$D$5652,ArCompl!$D4463)</f>
        <v>1</v>
      </c>
      <c r="M708" s="141">
        <f>IF(ISNA(MATCH($F708,'Liste noire'!C:C,0)),0,1)</f>
        <v>0</v>
      </c>
    </row>
    <row r="709" spans="1:13" x14ac:dyDescent="0.25">
      <c r="A709" s="142">
        <v>11176</v>
      </c>
      <c r="B709" s="143" t="s">
        <v>2162</v>
      </c>
      <c r="C709" s="143" t="s">
        <v>2163</v>
      </c>
      <c r="D709" s="143" t="s">
        <v>2057</v>
      </c>
      <c r="E709" s="143" t="s">
        <v>22368</v>
      </c>
      <c r="F709" s="143" t="s">
        <v>2164</v>
      </c>
      <c r="G709" s="143" t="s">
        <v>2165</v>
      </c>
      <c r="H709" s="143">
        <v>-22.771000000000001</v>
      </c>
      <c r="I709" s="143">
        <v>-41.962899999999998</v>
      </c>
      <c r="J709" s="143">
        <v>10</v>
      </c>
      <c r="K709" s="143">
        <v>-3</v>
      </c>
      <c r="L709" s="143">
        <f>COUNTIFS(ArCompl!$C$2:$C$5652,ArCompl!$C732,ArCompl!$D$2:$D$5652,ArCompl!$D732)</f>
        <v>1</v>
      </c>
      <c r="M709" s="144">
        <f>IF(ISNA(MATCH($F709,'Liste noire'!C:C,0)),0,1)</f>
        <v>0</v>
      </c>
    </row>
    <row r="710" spans="1:13" x14ac:dyDescent="0.25">
      <c r="A710" s="139">
        <v>12014</v>
      </c>
      <c r="B710" s="140" t="s">
        <v>1560</v>
      </c>
      <c r="C710" s="140"/>
      <c r="D710" s="140" t="s">
        <v>639</v>
      </c>
      <c r="E710" s="140" t="s">
        <v>22356</v>
      </c>
      <c r="F710" s="140" t="s">
        <v>1561</v>
      </c>
      <c r="G710" s="140" t="s">
        <v>1562</v>
      </c>
      <c r="H710" s="140">
        <v>-34.623600000000003</v>
      </c>
      <c r="I710" s="140">
        <v>143.578</v>
      </c>
      <c r="J710" s="140">
        <v>210</v>
      </c>
      <c r="K710" s="140" t="s">
        <v>340</v>
      </c>
      <c r="L710" s="140">
        <f>COUNTIFS(ArCompl!$C$2:$C$5652,ArCompl!$C551,ArCompl!$D$2:$D$5652,ArCompl!$D551)</f>
        <v>1</v>
      </c>
      <c r="M710" s="141">
        <f>IF(ISNA(MATCH($F710,'Liste noire'!C:C,0)),0,1)</f>
        <v>0</v>
      </c>
    </row>
    <row r="711" spans="1:13" x14ac:dyDescent="0.25">
      <c r="A711" s="142">
        <v>1957</v>
      </c>
      <c r="B711" s="143" t="s">
        <v>1891</v>
      </c>
      <c r="C711" s="143" t="s">
        <v>1892</v>
      </c>
      <c r="D711" s="143" t="s">
        <v>1893</v>
      </c>
      <c r="E711" s="143" t="s">
        <v>1893</v>
      </c>
      <c r="F711" s="143" t="s">
        <v>1894</v>
      </c>
      <c r="G711" s="143" t="s">
        <v>1895</v>
      </c>
      <c r="H711" s="143">
        <v>17.539100000000001</v>
      </c>
      <c r="I711" s="143">
        <v>-88.308199999999999</v>
      </c>
      <c r="J711" s="143">
        <v>15</v>
      </c>
      <c r="K711" s="143">
        <v>-6</v>
      </c>
      <c r="L711" s="143">
        <f>COUNTIFS(ArCompl!$C$2:$C$5652,ArCompl!$C639,ArCompl!$D$2:$D$5652,ArCompl!$D639)</f>
        <v>1</v>
      </c>
      <c r="M711" s="144">
        <f>IF(ISNA(MATCH($F711,'Liste noire'!C:C,0)),0,1)</f>
        <v>0</v>
      </c>
    </row>
    <row r="712" spans="1:13" x14ac:dyDescent="0.25">
      <c r="A712" s="139">
        <v>5591</v>
      </c>
      <c r="B712" s="140" t="s">
        <v>13258</v>
      </c>
      <c r="C712" s="140" t="s">
        <v>13259</v>
      </c>
      <c r="D712" s="140" t="s">
        <v>13255</v>
      </c>
      <c r="E712" s="140" t="s">
        <v>22458</v>
      </c>
      <c r="F712" s="140" t="s">
        <v>13260</v>
      </c>
      <c r="G712" s="140" t="s">
        <v>13261</v>
      </c>
      <c r="H712" s="140">
        <v>53.096800000000002</v>
      </c>
      <c r="I712" s="140">
        <v>17.977699999999999</v>
      </c>
      <c r="J712" s="140">
        <v>235</v>
      </c>
      <c r="K712" s="140">
        <v>1</v>
      </c>
      <c r="L712" s="140">
        <f>COUNTIFS(ArCompl!$C$2:$C$5652,ArCompl!$C4802,ArCompl!$D$2:$D$5652,ArCompl!$D4802)</f>
        <v>1</v>
      </c>
      <c r="M712" s="141">
        <f>IF(ISNA(MATCH($F712,'Liste noire'!C:C,0)),0,1)</f>
        <v>0</v>
      </c>
    </row>
    <row r="713" spans="1:13" x14ac:dyDescent="0.25">
      <c r="A713" s="142">
        <v>1702</v>
      </c>
      <c r="B713" s="143" t="s">
        <v>15895</v>
      </c>
      <c r="C713" s="143" t="s">
        <v>15896</v>
      </c>
      <c r="D713" s="143" t="s">
        <v>15862</v>
      </c>
      <c r="E713" s="143" t="s">
        <v>22490</v>
      </c>
      <c r="F713" s="143" t="s">
        <v>15897</v>
      </c>
      <c r="G713" s="143" t="s">
        <v>15898</v>
      </c>
      <c r="H713" s="143">
        <v>39.619300000000003</v>
      </c>
      <c r="I713" s="143">
        <v>27.925999999999998</v>
      </c>
      <c r="J713" s="143">
        <v>340</v>
      </c>
      <c r="K713" s="143">
        <v>3</v>
      </c>
      <c r="L713" s="143">
        <f>COUNTIFS(ArCompl!$C$2:$C$5652,ArCompl!$C5448,ArCompl!$D$2:$D$5652,ArCompl!$D5448)</f>
        <v>1</v>
      </c>
      <c r="M713" s="144">
        <f>IF(ISNA(MATCH($F713,'Liste noire'!C:C,0)),0,1)</f>
        <v>0</v>
      </c>
    </row>
    <row r="714" spans="1:13" x14ac:dyDescent="0.25">
      <c r="A714" s="139">
        <v>2984</v>
      </c>
      <c r="B714" s="140" t="s">
        <v>13583</v>
      </c>
      <c r="C714" s="140" t="s">
        <v>13584</v>
      </c>
      <c r="D714" s="140" t="s">
        <v>13509</v>
      </c>
      <c r="E714" s="140" t="s">
        <v>22461</v>
      </c>
      <c r="F714" s="140" t="s">
        <v>13585</v>
      </c>
      <c r="G714" s="140" t="s">
        <v>13586</v>
      </c>
      <c r="H714" s="140">
        <v>53.214199999999998</v>
      </c>
      <c r="I714" s="140">
        <v>34.176400000000001</v>
      </c>
      <c r="J714" s="140">
        <v>663</v>
      </c>
      <c r="K714" s="140">
        <v>3</v>
      </c>
      <c r="L714" s="140">
        <f>COUNTIFS(ArCompl!$C$2:$C$5652,ArCompl!$C5026,ArCompl!$D$2:$D$5652,ArCompl!$D5026)</f>
        <v>1</v>
      </c>
      <c r="M714" s="141">
        <f>IF(ISNA(MATCH($F714,'Liste noire'!C:C,0)),0,1)</f>
        <v>0</v>
      </c>
    </row>
    <row r="715" spans="1:13" x14ac:dyDescent="0.25">
      <c r="A715" s="142">
        <v>6176</v>
      </c>
      <c r="B715" s="143" t="s">
        <v>1795</v>
      </c>
      <c r="C715" s="143" t="s">
        <v>1796</v>
      </c>
      <c r="D715" s="143" t="s">
        <v>1797</v>
      </c>
      <c r="E715" s="143" t="s">
        <v>1797</v>
      </c>
      <c r="F715" s="143" t="s">
        <v>1798</v>
      </c>
      <c r="G715" s="143" t="s">
        <v>1799</v>
      </c>
      <c r="H715" s="143">
        <v>22.800999999999998</v>
      </c>
      <c r="I715" s="143">
        <v>90.301199999999994</v>
      </c>
      <c r="J715" s="143">
        <v>23</v>
      </c>
      <c r="K715" s="143">
        <v>6</v>
      </c>
      <c r="L715" s="143">
        <f>COUNTIFS(ArCompl!$C$2:$C$5652,ArCompl!$C616,ArCompl!$D$2:$D$5652,ArCompl!$D616)</f>
        <v>1</v>
      </c>
      <c r="M715" s="144">
        <f>IF(ISNA(MATCH($F715,'Liste noire'!C:C,0)),0,1)</f>
        <v>0</v>
      </c>
    </row>
    <row r="716" spans="1:13" x14ac:dyDescent="0.25">
      <c r="A716" s="139">
        <v>4020</v>
      </c>
      <c r="B716" s="140" t="s">
        <v>17214</v>
      </c>
      <c r="C716" s="140" t="s">
        <v>17215</v>
      </c>
      <c r="D716" s="140" t="s">
        <v>16702</v>
      </c>
      <c r="E716" s="140" t="s">
        <v>22496</v>
      </c>
      <c r="F716" s="140" t="s">
        <v>17216</v>
      </c>
      <c r="G716" s="140" t="s">
        <v>17217</v>
      </c>
      <c r="H716" s="140">
        <v>45.777500000000003</v>
      </c>
      <c r="I716" s="140">
        <v>-111.15300000000001</v>
      </c>
      <c r="J716" s="140">
        <v>4473</v>
      </c>
      <c r="K716" s="140">
        <v>-7</v>
      </c>
      <c r="L716" s="140">
        <f>COUNTIFS(ArCompl!$C$2:$C$5652,ArCompl!$C2017,ArCompl!$D$2:$D$5652,ArCompl!$D2017)</f>
        <v>1</v>
      </c>
      <c r="M716" s="141">
        <f>IF(ISNA(MATCH($F716,'Liste noire'!C:C,0)),0,1)</f>
        <v>0</v>
      </c>
    </row>
    <row r="717" spans="1:13" x14ac:dyDescent="0.25">
      <c r="A717" s="142">
        <v>1367</v>
      </c>
      <c r="B717" s="143" t="s">
        <v>6943</v>
      </c>
      <c r="C717" s="143" t="s">
        <v>6944</v>
      </c>
      <c r="D717" s="143" t="s">
        <v>6885</v>
      </c>
      <c r="E717" s="143" t="s">
        <v>6885</v>
      </c>
      <c r="F717" s="143" t="s">
        <v>6945</v>
      </c>
      <c r="G717" s="143" t="s">
        <v>6946</v>
      </c>
      <c r="H717" s="143">
        <v>49.4544</v>
      </c>
      <c r="I717" s="143">
        <v>2.1127799999999999</v>
      </c>
      <c r="J717" s="143">
        <v>359</v>
      </c>
      <c r="K717" s="143">
        <v>1</v>
      </c>
      <c r="L717" s="143">
        <f>COUNTIFS(ArCompl!$C$2:$C$5652,ArCompl!$C3306,ArCompl!$D$2:$D$5652,ArCompl!$D3306)</f>
        <v>1</v>
      </c>
      <c r="M717" s="144">
        <f>IF(ISNA(MATCH($F717,'Liste noire'!C:C,0)),0,1)</f>
        <v>1</v>
      </c>
    </row>
    <row r="718" spans="1:13" x14ac:dyDescent="0.25">
      <c r="A718" s="139">
        <v>1536</v>
      </c>
      <c r="B718" s="140" t="s">
        <v>9672</v>
      </c>
      <c r="C718" s="140" t="s">
        <v>9673</v>
      </c>
      <c r="D718" s="140" t="s">
        <v>9641</v>
      </c>
      <c r="E718" s="140" t="s">
        <v>22421</v>
      </c>
      <c r="F718" s="140" t="s">
        <v>9674</v>
      </c>
      <c r="G718" s="140" t="s">
        <v>9675</v>
      </c>
      <c r="H718" s="140">
        <v>46.4602</v>
      </c>
      <c r="I718" s="140">
        <v>11.3264</v>
      </c>
      <c r="J718" s="140">
        <v>789</v>
      </c>
      <c r="K718" s="140">
        <v>1</v>
      </c>
      <c r="L718" s="140">
        <f>COUNTIFS(ArCompl!$C$2:$C$5652,ArCompl!$C3914,ArCompl!$D$2:$D$5652,ArCompl!$D3914)</f>
        <v>1</v>
      </c>
      <c r="M718" s="141">
        <f>IF(ISNA(MATCH($F718,'Liste noire'!C:C,0)),0,1)</f>
        <v>1</v>
      </c>
    </row>
    <row r="719" spans="1:13" x14ac:dyDescent="0.25">
      <c r="A719" s="142">
        <v>883</v>
      </c>
      <c r="B719" s="143" t="s">
        <v>5755</v>
      </c>
      <c r="C719" s="143" t="s">
        <v>5756</v>
      </c>
      <c r="D719" s="143" t="s">
        <v>5757</v>
      </c>
      <c r="E719" s="143" t="s">
        <v>5757</v>
      </c>
      <c r="F719" s="143" t="s">
        <v>5758</v>
      </c>
      <c r="G719" s="143" t="s">
        <v>5759</v>
      </c>
      <c r="H719" s="143">
        <v>-4.2516999999999996</v>
      </c>
      <c r="I719" s="143">
        <v>15.253</v>
      </c>
      <c r="J719" s="143">
        <v>1048</v>
      </c>
      <c r="K719" s="143">
        <v>1</v>
      </c>
      <c r="L719" s="143">
        <f>COUNTIFS(ArCompl!$C$2:$C$5652,ArCompl!$C1605,ArCompl!$D$2:$D$5652,ArCompl!$D1605)</f>
        <v>1</v>
      </c>
      <c r="M719" s="144">
        <f>IF(ISNA(MATCH($F719,'Liste noire'!C:C,0)),0,1)</f>
        <v>0</v>
      </c>
    </row>
    <row r="720" spans="1:13" x14ac:dyDescent="0.25">
      <c r="A720" s="139">
        <v>1734</v>
      </c>
      <c r="B720" s="140" t="s">
        <v>11529</v>
      </c>
      <c r="C720" s="140" t="s">
        <v>11530</v>
      </c>
      <c r="D720" s="140" t="s">
        <v>11526</v>
      </c>
      <c r="E720" s="140" t="s">
        <v>22442</v>
      </c>
      <c r="F720" s="140" t="s">
        <v>11531</v>
      </c>
      <c r="G720" s="140" t="s">
        <v>11532</v>
      </c>
      <c r="H720" s="140">
        <v>47.838099999999997</v>
      </c>
      <c r="I720" s="140">
        <v>27.781500000000001</v>
      </c>
      <c r="J720" s="140">
        <v>758</v>
      </c>
      <c r="K720" s="140">
        <v>2</v>
      </c>
      <c r="L720" s="140">
        <f>COUNTIFS(ArCompl!$C$2:$C$5652,ArCompl!$C4387,ArCompl!$D$2:$D$5652,ArCompl!$D4387)</f>
        <v>1</v>
      </c>
      <c r="M720" s="141">
        <f>IF(ISNA(MATCH($F720,'Liste noire'!C:C,0)),0,1)</f>
        <v>0</v>
      </c>
    </row>
    <row r="721" spans="1:13" x14ac:dyDescent="0.25">
      <c r="A721" s="142">
        <v>561</v>
      </c>
      <c r="B721" s="143" t="s">
        <v>16377</v>
      </c>
      <c r="C721" s="143" t="s">
        <v>16378</v>
      </c>
      <c r="D721" s="143" t="s">
        <v>16321</v>
      </c>
      <c r="E721" s="143" t="s">
        <v>22495</v>
      </c>
      <c r="F721" s="143" t="s">
        <v>16379</v>
      </c>
      <c r="G721" s="143" t="s">
        <v>16380</v>
      </c>
      <c r="H721" s="143">
        <v>51.75</v>
      </c>
      <c r="I721" s="143">
        <v>-1.58362</v>
      </c>
      <c r="J721" s="143">
        <v>288</v>
      </c>
      <c r="K721" s="143">
        <v>0</v>
      </c>
      <c r="L721" s="143">
        <f>COUNTIFS(ArCompl!$C$2:$C$5652,ArCompl!$C4924,ArCompl!$D$2:$D$5652,ArCompl!$D4924)</f>
        <v>2</v>
      </c>
      <c r="M721" s="144">
        <f>IF(ISNA(MATCH($F721,'Liste noire'!C:C,0)),0,1)</f>
        <v>0</v>
      </c>
    </row>
    <row r="722" spans="1:13" x14ac:dyDescent="0.25">
      <c r="A722" s="139">
        <v>10123</v>
      </c>
      <c r="B722" s="140" t="s">
        <v>19909</v>
      </c>
      <c r="C722" s="140" t="s">
        <v>19910</v>
      </c>
      <c r="D722" s="140" t="s">
        <v>16702</v>
      </c>
      <c r="E722" s="140" t="s">
        <v>22496</v>
      </c>
      <c r="F722" s="140" t="s">
        <v>19911</v>
      </c>
      <c r="G722" s="140" t="s">
        <v>19912</v>
      </c>
      <c r="H722" s="140">
        <v>41.446199999999997</v>
      </c>
      <c r="I722" s="140">
        <v>-85.934799999999996</v>
      </c>
      <c r="J722" s="140">
        <v>860</v>
      </c>
      <c r="K722" s="140">
        <v>-5</v>
      </c>
      <c r="L722" s="140">
        <f>COUNTIFS(ArCompl!$C$2:$C$5652,ArCompl!$C2724,ArCompl!$D$2:$D$5652,ArCompl!$D2724)</f>
        <v>1</v>
      </c>
      <c r="M722" s="141">
        <f>IF(ISNA(MATCH($F722,'Liste noire'!C:C,0)),0,1)</f>
        <v>0</v>
      </c>
    </row>
    <row r="723" spans="1:13" x14ac:dyDescent="0.25">
      <c r="A723" s="142">
        <v>946</v>
      </c>
      <c r="B723" s="143" t="s">
        <v>260</v>
      </c>
      <c r="C723" s="143" t="s">
        <v>261</v>
      </c>
      <c r="D723" s="143" t="s">
        <v>257</v>
      </c>
      <c r="E723" s="143" t="s">
        <v>257</v>
      </c>
      <c r="F723" s="143" t="s">
        <v>262</v>
      </c>
      <c r="G723" s="143" t="s">
        <v>263</v>
      </c>
      <c r="H723" s="143">
        <v>-5.5969899999999999</v>
      </c>
      <c r="I723" s="143">
        <v>12.1884</v>
      </c>
      <c r="J723" s="143">
        <v>66</v>
      </c>
      <c r="K723" s="143">
        <v>1</v>
      </c>
      <c r="L723" s="143">
        <f>COUNTIFS(ArCompl!$C$2:$C$5652,ArCompl!$C188,ArCompl!$D$2:$D$5652,ArCompl!$D188)</f>
        <v>1</v>
      </c>
      <c r="M723" s="144">
        <f>IF(ISNA(MATCH($F723,'Liste noire'!C:C,0)),0,1)</f>
        <v>0</v>
      </c>
    </row>
    <row r="724" spans="1:13" x14ac:dyDescent="0.25">
      <c r="A724" s="139">
        <v>2535</v>
      </c>
      <c r="B724" s="140" t="s">
        <v>2221</v>
      </c>
      <c r="C724" s="140" t="s">
        <v>2222</v>
      </c>
      <c r="D724" s="140" t="s">
        <v>2057</v>
      </c>
      <c r="E724" s="140" t="s">
        <v>22368</v>
      </c>
      <c r="F724" s="140" t="s">
        <v>2223</v>
      </c>
      <c r="G724" s="140" t="s">
        <v>2224</v>
      </c>
      <c r="H724" s="140">
        <v>-25.000299999999999</v>
      </c>
      <c r="I724" s="140">
        <v>-53.500799999999998</v>
      </c>
      <c r="J724" s="140">
        <v>2473</v>
      </c>
      <c r="K724" s="140">
        <v>-3</v>
      </c>
      <c r="L724" s="140">
        <f>COUNTIFS(ArCompl!$C$2:$C$5652,ArCompl!$C747,ArCompl!$D$2:$D$5652,ArCompl!$D747)</f>
        <v>1</v>
      </c>
      <c r="M724" s="141">
        <f>IF(ISNA(MATCH($F724,'Liste noire'!C:C,0)),0,1)</f>
        <v>0</v>
      </c>
    </row>
    <row r="725" spans="1:13" x14ac:dyDescent="0.25">
      <c r="A725" s="142">
        <v>3561</v>
      </c>
      <c r="B725" s="143" t="s">
        <v>17625</v>
      </c>
      <c r="C725" s="143" t="s">
        <v>17626</v>
      </c>
      <c r="D725" s="143" t="s">
        <v>16702</v>
      </c>
      <c r="E725" s="143" t="s">
        <v>22496</v>
      </c>
      <c r="F725" s="143" t="s">
        <v>17627</v>
      </c>
      <c r="G725" s="143" t="s">
        <v>17628</v>
      </c>
      <c r="H725" s="143">
        <v>33.938800000000001</v>
      </c>
      <c r="I725" s="143">
        <v>-81.119500000000002</v>
      </c>
      <c r="J725" s="143">
        <v>236</v>
      </c>
      <c r="K725" s="143">
        <v>-5</v>
      </c>
      <c r="L725" s="143">
        <f>COUNTIFS(ArCompl!$C$2:$C$5652,ArCompl!$C2124,ArCompl!$D$2:$D$5652,ArCompl!$D2124)</f>
        <v>1</v>
      </c>
      <c r="M725" s="144">
        <f>IF(ISNA(MATCH($F725,'Liste noire'!C:C,0)),0,1)</f>
        <v>0</v>
      </c>
    </row>
    <row r="726" spans="1:13" x14ac:dyDescent="0.25">
      <c r="A726" s="139">
        <v>8245</v>
      </c>
      <c r="B726" s="140" t="s">
        <v>2205</v>
      </c>
      <c r="C726" s="140" t="s">
        <v>2206</v>
      </c>
      <c r="D726" s="140" t="s">
        <v>2057</v>
      </c>
      <c r="E726" s="140" t="s">
        <v>22368</v>
      </c>
      <c r="F726" s="140" t="s">
        <v>2207</v>
      </c>
      <c r="G726" s="140" t="s">
        <v>2208</v>
      </c>
      <c r="H726" s="140">
        <v>-4.8715200000000003</v>
      </c>
      <c r="I726" s="140">
        <v>-66.897499999999994</v>
      </c>
      <c r="J726" s="140">
        <v>355</v>
      </c>
      <c r="K726" s="140">
        <v>-4</v>
      </c>
      <c r="L726" s="140">
        <f>COUNTIFS(ArCompl!$C$2:$C$5652,ArCompl!$C743,ArCompl!$D$2:$D$5652,ArCompl!$D743)</f>
        <v>1</v>
      </c>
      <c r="M726" s="141">
        <f>IF(ISNA(MATCH($F726,'Liste noire'!C:C,0)),0,1)</f>
        <v>0</v>
      </c>
    </row>
    <row r="727" spans="1:13" x14ac:dyDescent="0.25">
      <c r="A727" s="142">
        <v>1519</v>
      </c>
      <c r="B727" s="143" t="s">
        <v>9684</v>
      </c>
      <c r="C727" s="143" t="s">
        <v>9685</v>
      </c>
      <c r="D727" s="143" t="s">
        <v>9641</v>
      </c>
      <c r="E727" s="143" t="s">
        <v>22421</v>
      </c>
      <c r="F727" s="143" t="s">
        <v>9686</v>
      </c>
      <c r="G727" s="143" t="s">
        <v>9687</v>
      </c>
      <c r="H727" s="143">
        <v>39.2515</v>
      </c>
      <c r="I727" s="143">
        <v>9.0542800000000003</v>
      </c>
      <c r="J727" s="143">
        <v>13</v>
      </c>
      <c r="K727" s="143">
        <v>1</v>
      </c>
      <c r="L727" s="143">
        <f>COUNTIFS(ArCompl!$C$2:$C$5652,ArCompl!$C3917,ArCompl!$D$2:$D$5652,ArCompl!$D3917)</f>
        <v>1</v>
      </c>
      <c r="M727" s="144">
        <f>IF(ISNA(MATCH($F727,'Liste noire'!C:C,0)),0,1)</f>
        <v>0</v>
      </c>
    </row>
    <row r="728" spans="1:13" x14ac:dyDescent="0.25">
      <c r="A728" s="139">
        <v>4156</v>
      </c>
      <c r="B728" s="140" t="s">
        <v>22116</v>
      </c>
      <c r="C728" s="140" t="s">
        <v>22117</v>
      </c>
      <c r="D728" s="140" t="s">
        <v>22113</v>
      </c>
      <c r="E728" s="140" t="s">
        <v>22113</v>
      </c>
      <c r="F728" s="140" t="s">
        <v>22118</v>
      </c>
      <c r="G728" s="140" t="s">
        <v>22119</v>
      </c>
      <c r="H728" s="140">
        <v>9.1776669999999996</v>
      </c>
      <c r="I728" s="140">
        <v>105.1778</v>
      </c>
      <c r="J728" s="140">
        <v>6</v>
      </c>
      <c r="K728" s="140">
        <v>7</v>
      </c>
      <c r="L728" s="140">
        <f>COUNTIFS(ArCompl!$C$2:$C$5652,ArCompl!$C5603,ArCompl!$D$2:$D$5652,ArCompl!$D5603)</f>
        <v>1</v>
      </c>
      <c r="M728" s="141">
        <f>IF(ISNA(MATCH($F728,'Liste noire'!C:C,0)),0,1)</f>
        <v>0</v>
      </c>
    </row>
    <row r="729" spans="1:13" x14ac:dyDescent="0.25">
      <c r="A729" s="142">
        <v>1128</v>
      </c>
      <c r="B729" s="143" t="s">
        <v>6461</v>
      </c>
      <c r="C729" s="143" t="s">
        <v>6462</v>
      </c>
      <c r="D729" s="143" t="s">
        <v>6443</v>
      </c>
      <c r="E729" s="143" t="s">
        <v>22392</v>
      </c>
      <c r="F729" s="143" t="s">
        <v>6463</v>
      </c>
      <c r="G729" s="143" t="s">
        <v>6464</v>
      </c>
      <c r="H729" s="143">
        <v>30.1219</v>
      </c>
      <c r="I729" s="143">
        <v>31.4056</v>
      </c>
      <c r="J729" s="143">
        <v>382</v>
      </c>
      <c r="K729" s="143">
        <v>2</v>
      </c>
      <c r="L729" s="143">
        <f>COUNTIFS(ArCompl!$C$2:$C$5652,ArCompl!$C1775,ArCompl!$D$2:$D$5652,ArCompl!$D1775)</f>
        <v>1</v>
      </c>
      <c r="M729" s="144">
        <f>IF(ISNA(MATCH($F729,'Liste noire'!C:C,0)),0,1)</f>
        <v>0</v>
      </c>
    </row>
    <row r="730" spans="1:13" x14ac:dyDescent="0.25">
      <c r="A730" s="139">
        <v>2830</v>
      </c>
      <c r="B730" s="140" t="s">
        <v>21994</v>
      </c>
      <c r="C730" s="140" t="s">
        <v>21995</v>
      </c>
      <c r="D730" s="140" t="s">
        <v>21976</v>
      </c>
      <c r="E730" s="140" t="s">
        <v>21976</v>
      </c>
      <c r="F730" s="140" t="s">
        <v>21996</v>
      </c>
      <c r="G730" s="140" t="s">
        <v>21997</v>
      </c>
      <c r="H730" s="140">
        <v>6.2319889999999996</v>
      </c>
      <c r="I730" s="140">
        <v>-62.854430000000001</v>
      </c>
      <c r="J730" s="140">
        <v>1450</v>
      </c>
      <c r="K730" s="140">
        <v>-4</v>
      </c>
      <c r="L730" s="140">
        <f>COUNTIFS(ArCompl!$C$2:$C$5652,ArCompl!$C5571,ArCompl!$D$2:$D$5652,ArCompl!$D5571)</f>
        <v>1</v>
      </c>
      <c r="M730" s="141">
        <f>IF(ISNA(MATCH($F730,'Liste noire'!C:C,0)),0,1)</f>
        <v>0</v>
      </c>
    </row>
    <row r="731" spans="1:13" x14ac:dyDescent="0.25">
      <c r="A731" s="142">
        <v>4112</v>
      </c>
      <c r="B731" s="143" t="s">
        <v>16742</v>
      </c>
      <c r="C731" s="143" t="s">
        <v>16736</v>
      </c>
      <c r="D731" s="143" t="s">
        <v>16702</v>
      </c>
      <c r="E731" s="143" t="s">
        <v>22496</v>
      </c>
      <c r="F731" s="143" t="s">
        <v>16743</v>
      </c>
      <c r="G731" s="143" t="s">
        <v>16744</v>
      </c>
      <c r="H731" s="143">
        <v>40.9161</v>
      </c>
      <c r="I731" s="143">
        <v>-81.4422</v>
      </c>
      <c r="J731" s="143">
        <v>1228</v>
      </c>
      <c r="K731" s="143">
        <v>-5</v>
      </c>
      <c r="L731" s="143">
        <f>COUNTIFS(ArCompl!$C$2:$C$5652,ArCompl!$C1892,ArCompl!$D$2:$D$5652,ArCompl!$D1892)</f>
        <v>1</v>
      </c>
      <c r="M731" s="144">
        <f>IF(ISNA(MATCH($F731,'Liste noire'!C:C,0)),0,1)</f>
        <v>0</v>
      </c>
    </row>
    <row r="732" spans="1:13" x14ac:dyDescent="0.25">
      <c r="A732" s="139">
        <v>5563</v>
      </c>
      <c r="B732" s="140" t="s">
        <v>16385</v>
      </c>
      <c r="C732" s="140" t="s">
        <v>16386</v>
      </c>
      <c r="D732" s="140" t="s">
        <v>16321</v>
      </c>
      <c r="E732" s="140" t="s">
        <v>22495</v>
      </c>
      <c r="F732" s="140" t="s">
        <v>16387</v>
      </c>
      <c r="G732" s="140" t="s">
        <v>16388</v>
      </c>
      <c r="H732" s="140">
        <v>55.437199999999997</v>
      </c>
      <c r="I732" s="140">
        <v>-5.6863900000000003</v>
      </c>
      <c r="J732" s="140">
        <v>42</v>
      </c>
      <c r="K732" s="140">
        <v>0</v>
      </c>
      <c r="L732" s="140">
        <f>COUNTIFS(ArCompl!$C$2:$C$5652,ArCompl!$C4926,ArCompl!$D$2:$D$5652,ArCompl!$D4926)</f>
        <v>1</v>
      </c>
      <c r="M732" s="141">
        <f>IF(ISNA(MATCH($F732,'Liste noire'!C:C,0)),0,1)</f>
        <v>0</v>
      </c>
    </row>
    <row r="733" spans="1:13" x14ac:dyDescent="0.25">
      <c r="A733" s="142">
        <v>3370</v>
      </c>
      <c r="B733" s="143" t="s">
        <v>4925</v>
      </c>
      <c r="C733" s="143" t="s">
        <v>4926</v>
      </c>
      <c r="D733" s="143" t="s">
        <v>4759</v>
      </c>
      <c r="E733" s="143" t="s">
        <v>22377</v>
      </c>
      <c r="F733" s="143" t="s">
        <v>4927</v>
      </c>
      <c r="G733" s="143" t="s">
        <v>4928</v>
      </c>
      <c r="H733" s="143">
        <v>23.392399999999999</v>
      </c>
      <c r="I733" s="143">
        <v>113.29900000000001</v>
      </c>
      <c r="J733" s="143">
        <v>50</v>
      </c>
      <c r="K733" s="143">
        <v>8</v>
      </c>
      <c r="L733" s="143">
        <f>COUNTIFS(ArCompl!$C$2:$C$5652,ArCompl!$C1395,ArCompl!$D$2:$D$5652,ArCompl!$D1395)</f>
        <v>1</v>
      </c>
      <c r="M733" s="144">
        <f>IF(ISNA(MATCH($F733,'Liste noire'!C:C,0)),0,1)</f>
        <v>0</v>
      </c>
    </row>
    <row r="734" spans="1:13" x14ac:dyDescent="0.25">
      <c r="A734" s="139">
        <v>1895</v>
      </c>
      <c r="B734" s="140" t="s">
        <v>8354</v>
      </c>
      <c r="C734" s="140" t="s">
        <v>8355</v>
      </c>
      <c r="D734" s="140" t="s">
        <v>8356</v>
      </c>
      <c r="E734" s="140" t="s">
        <v>22412</v>
      </c>
      <c r="F734" s="140" t="s">
        <v>8357</v>
      </c>
      <c r="G734" s="140" t="s">
        <v>8358</v>
      </c>
      <c r="H734" s="140">
        <v>19.733000000000001</v>
      </c>
      <c r="I734" s="140">
        <v>-72.194699999999997</v>
      </c>
      <c r="J734" s="140">
        <v>10</v>
      </c>
      <c r="K734" s="140">
        <v>-5</v>
      </c>
      <c r="L734" s="140">
        <f>COUNTIFS(ArCompl!$C$2:$C$5652,ArCompl!$C3541,ArCompl!$D$2:$D$5652,ArCompl!$D3541)</f>
        <v>1</v>
      </c>
      <c r="M734" s="141">
        <f>IF(ISNA(MATCH($F734,'Liste noire'!C:C,0)),0,1)</f>
        <v>0</v>
      </c>
    </row>
    <row r="735" spans="1:13" x14ac:dyDescent="0.25">
      <c r="A735" s="142">
        <v>7361</v>
      </c>
      <c r="B735" s="143" t="s">
        <v>5540</v>
      </c>
      <c r="C735" s="143" t="s">
        <v>5541</v>
      </c>
      <c r="D735" s="143" t="s">
        <v>5479</v>
      </c>
      <c r="E735" s="143" t="s">
        <v>22380</v>
      </c>
      <c r="F735" s="143" t="s">
        <v>5542</v>
      </c>
      <c r="G735" s="143" t="s">
        <v>5543</v>
      </c>
      <c r="H735" s="143">
        <v>7.9684699999999999</v>
      </c>
      <c r="I735" s="143">
        <v>-75.198499999999996</v>
      </c>
      <c r="J735" s="143">
        <v>174</v>
      </c>
      <c r="K735" s="143">
        <v>-5</v>
      </c>
      <c r="L735" s="143">
        <f>COUNTIFS(ArCompl!$C$2:$C$5652,ArCompl!$C1551,ArCompl!$D$2:$D$5652,ArCompl!$D1551)</f>
        <v>1</v>
      </c>
      <c r="M735" s="144">
        <f>IF(ISNA(MATCH($F735,'Liste noire'!C:C,0)),0,1)</f>
        <v>0</v>
      </c>
    </row>
    <row r="736" spans="1:13" x14ac:dyDescent="0.25">
      <c r="A736" s="139">
        <v>3478</v>
      </c>
      <c r="B736" s="140" t="s">
        <v>17365</v>
      </c>
      <c r="C736" s="140" t="s">
        <v>17366</v>
      </c>
      <c r="D736" s="140" t="s">
        <v>16702</v>
      </c>
      <c r="E736" s="140" t="s">
        <v>22496</v>
      </c>
      <c r="F736" s="140" t="s">
        <v>17367</v>
      </c>
      <c r="G736" s="140" t="s">
        <v>17368</v>
      </c>
      <c r="H736" s="140">
        <v>46.871499999999997</v>
      </c>
      <c r="I736" s="140">
        <v>-68.017899999999997</v>
      </c>
      <c r="J736" s="140">
        <v>626</v>
      </c>
      <c r="K736" s="140">
        <v>-5</v>
      </c>
      <c r="L736" s="140">
        <f>COUNTIFS(ArCompl!$C$2:$C$5652,ArCompl!$C2056,ArCompl!$D$2:$D$5652,ArCompl!$D2056)</f>
        <v>1</v>
      </c>
      <c r="M736" s="141">
        <f>IF(ISNA(MATCH($F736,'Liste noire'!C:C,0)),0,1)</f>
        <v>0</v>
      </c>
    </row>
    <row r="737" spans="1:13" x14ac:dyDescent="0.25">
      <c r="A737" s="142">
        <v>5858</v>
      </c>
      <c r="B737" s="143" t="s">
        <v>1712</v>
      </c>
      <c r="C737" s="143" t="s">
        <v>1713</v>
      </c>
      <c r="D737" s="143" t="s">
        <v>1697</v>
      </c>
      <c r="E737" s="143" t="s">
        <v>1697</v>
      </c>
      <c r="F737" s="143" t="s">
        <v>1714</v>
      </c>
      <c r="G737" s="143" t="s">
        <v>1715</v>
      </c>
      <c r="H737" s="143">
        <v>24.315300000000001</v>
      </c>
      <c r="I737" s="143">
        <v>-75.452299999999994</v>
      </c>
      <c r="J737" s="143">
        <v>5</v>
      </c>
      <c r="K737" s="143">
        <v>-5</v>
      </c>
      <c r="L737" s="143">
        <f>COUNTIFS(ArCompl!$C$2:$C$5652,ArCompl!$C595,ArCompl!$D$2:$D$5652,ArCompl!$D595)</f>
        <v>1</v>
      </c>
      <c r="M737" s="144">
        <f>IF(ISNA(MATCH($F737,'Liste noire'!C:C,0)),0,1)</f>
        <v>0</v>
      </c>
    </row>
    <row r="738" spans="1:13" x14ac:dyDescent="0.25">
      <c r="A738" s="139">
        <v>7673</v>
      </c>
      <c r="B738" s="140" t="s">
        <v>2217</v>
      </c>
      <c r="C738" s="140" t="s">
        <v>2218</v>
      </c>
      <c r="D738" s="140" t="s">
        <v>2057</v>
      </c>
      <c r="E738" s="140" t="s">
        <v>22368</v>
      </c>
      <c r="F738" s="140" t="s">
        <v>2219</v>
      </c>
      <c r="G738" s="140" t="s">
        <v>2220</v>
      </c>
      <c r="H738" s="140">
        <v>-8.2823899999999995</v>
      </c>
      <c r="I738" s="140">
        <v>-36.013500000000001</v>
      </c>
      <c r="J738" s="140">
        <v>1891</v>
      </c>
      <c r="K738" s="140">
        <v>-3</v>
      </c>
      <c r="L738" s="140">
        <f>COUNTIFS(ArCompl!$C$2:$C$5652,ArCompl!$C746,ArCompl!$D$2:$D$5652,ArCompl!$D746)</f>
        <v>1</v>
      </c>
      <c r="M738" s="141">
        <f>IF(ISNA(MATCH($F738,'Liste noire'!C:C,0)),0,1)</f>
        <v>0</v>
      </c>
    </row>
    <row r="739" spans="1:13" x14ac:dyDescent="0.25">
      <c r="A739" s="142">
        <v>2543</v>
      </c>
      <c r="B739" s="143" t="s">
        <v>2201</v>
      </c>
      <c r="C739" s="143" t="s">
        <v>2202</v>
      </c>
      <c r="D739" s="143" t="s">
        <v>2057</v>
      </c>
      <c r="E739" s="143" t="s">
        <v>22368</v>
      </c>
      <c r="F739" s="143" t="s">
        <v>2203</v>
      </c>
      <c r="G739" s="143" t="s">
        <v>2204</v>
      </c>
      <c r="H739" s="143">
        <v>-21.6983</v>
      </c>
      <c r="I739" s="143">
        <v>-41.301699999999997</v>
      </c>
      <c r="J739" s="143">
        <v>57</v>
      </c>
      <c r="K739" s="143">
        <v>-3</v>
      </c>
      <c r="L739" s="143">
        <f>COUNTIFS(ArCompl!$C$2:$C$5652,ArCompl!$C742,ArCompl!$D$2:$D$5652,ArCompl!$D742)</f>
        <v>1</v>
      </c>
      <c r="M739" s="144">
        <f>IF(ISNA(MATCH($F739,'Liste noire'!C:C,0)),0,1)</f>
        <v>0</v>
      </c>
    </row>
    <row r="740" spans="1:13" x14ac:dyDescent="0.25">
      <c r="A740" s="139">
        <v>512</v>
      </c>
      <c r="B740" s="140" t="s">
        <v>16393</v>
      </c>
      <c r="C740" s="140" t="s">
        <v>16394</v>
      </c>
      <c r="D740" s="140" t="s">
        <v>16321</v>
      </c>
      <c r="E740" s="140" t="s">
        <v>22495</v>
      </c>
      <c r="F740" s="140" t="s">
        <v>16395</v>
      </c>
      <c r="G740" s="140" t="s">
        <v>16396</v>
      </c>
      <c r="H740" s="140">
        <v>54.9375</v>
      </c>
      <c r="I740" s="140">
        <v>-2.8091699999999999</v>
      </c>
      <c r="J740" s="140">
        <v>190</v>
      </c>
      <c r="K740" s="140">
        <v>0</v>
      </c>
      <c r="L740" s="140">
        <f>COUNTIFS(ArCompl!$C$2:$C$5652,ArCompl!$C4928,ArCompl!$D$2:$D$5652,ArCompl!$D4928)</f>
        <v>1</v>
      </c>
      <c r="M740" s="141">
        <f>IF(ISNA(MATCH($F740,'Liste noire'!C:C,0)),0,1)</f>
        <v>0</v>
      </c>
    </row>
    <row r="741" spans="1:13" x14ac:dyDescent="0.25">
      <c r="A741" s="142">
        <v>2774</v>
      </c>
      <c r="B741" s="143" t="s">
        <v>7346</v>
      </c>
      <c r="C741" s="143" t="s">
        <v>7347</v>
      </c>
      <c r="D741" s="143" t="s">
        <v>7348</v>
      </c>
      <c r="E741" s="143" t="s">
        <v>22401</v>
      </c>
      <c r="F741" s="143" t="s">
        <v>7349</v>
      </c>
      <c r="G741" s="143" t="s">
        <v>7350</v>
      </c>
      <c r="H741" s="143">
        <v>4.8198100000000004</v>
      </c>
      <c r="I741" s="143">
        <v>-52.360399999999998</v>
      </c>
      <c r="J741" s="143">
        <v>26</v>
      </c>
      <c r="K741" s="143">
        <v>-3</v>
      </c>
      <c r="L741" s="143">
        <f>COUNTIFS(ArCompl!$C$2:$C$5652,ArCompl!$C3537,ArCompl!$D$2:$D$5652,ArCompl!$D3537)</f>
        <v>1</v>
      </c>
      <c r="M741" s="144">
        <f>IF(ISNA(MATCH($F741,'Liste noire'!C:C,0)),0,1)</f>
        <v>0</v>
      </c>
    </row>
    <row r="742" spans="1:13" x14ac:dyDescent="0.25">
      <c r="A742" s="139">
        <v>6252</v>
      </c>
      <c r="B742" s="140" t="s">
        <v>829</v>
      </c>
      <c r="C742" s="140" t="s">
        <v>830</v>
      </c>
      <c r="D742" s="140" t="s">
        <v>639</v>
      </c>
      <c r="E742" s="140" t="s">
        <v>22356</v>
      </c>
      <c r="F742" s="140" t="s">
        <v>831</v>
      </c>
      <c r="G742" s="140" t="s">
        <v>832</v>
      </c>
      <c r="H742" s="140">
        <v>-31.5383</v>
      </c>
      <c r="I742" s="140">
        <v>145.79400000000001</v>
      </c>
      <c r="J742" s="140">
        <v>724</v>
      </c>
      <c r="K742" s="140">
        <v>10</v>
      </c>
      <c r="L742" s="140">
        <f>COUNTIFS(ArCompl!$C$2:$C$5652,ArCompl!$C366,ArCompl!$D$2:$D$5652,ArCompl!$D366)</f>
        <v>1</v>
      </c>
      <c r="M742" s="141">
        <f>IF(ISNA(MATCH($F742,'Liste noire'!C:C,0)),0,1)</f>
        <v>0</v>
      </c>
    </row>
    <row r="743" spans="1:13" x14ac:dyDescent="0.25">
      <c r="A743" s="142">
        <v>2759</v>
      </c>
      <c r="B743" s="143" t="s">
        <v>1931</v>
      </c>
      <c r="C743" s="143" t="s">
        <v>1932</v>
      </c>
      <c r="D743" s="143" t="s">
        <v>1924</v>
      </c>
      <c r="E743" s="143" t="s">
        <v>22366</v>
      </c>
      <c r="F743" s="143" t="s">
        <v>1933</v>
      </c>
      <c r="G743" s="143" t="s">
        <v>1934</v>
      </c>
      <c r="H743" s="143">
        <v>-17.421099999999999</v>
      </c>
      <c r="I743" s="143">
        <v>-66.177099999999996</v>
      </c>
      <c r="J743" s="143">
        <v>8360</v>
      </c>
      <c r="K743" s="143">
        <v>-4</v>
      </c>
      <c r="L743" s="143">
        <f>COUNTIFS(ArCompl!$C$2:$C$5652,ArCompl!$C674,ArCompl!$D$2:$D$5652,ArCompl!$D674)</f>
        <v>1</v>
      </c>
      <c r="M743" s="144">
        <f>IF(ISNA(MATCH($F743,'Liste noire'!C:C,0)),0,1)</f>
        <v>0</v>
      </c>
    </row>
    <row r="744" spans="1:13" x14ac:dyDescent="0.25">
      <c r="A744" s="139">
        <v>8474</v>
      </c>
      <c r="B744" s="140" t="s">
        <v>17742</v>
      </c>
      <c r="C744" s="140" t="s">
        <v>17743</v>
      </c>
      <c r="D744" s="140" t="s">
        <v>16702</v>
      </c>
      <c r="E744" s="140" t="s">
        <v>22496</v>
      </c>
      <c r="F744" s="140" t="s">
        <v>17744</v>
      </c>
      <c r="G744" s="140" t="s">
        <v>17745</v>
      </c>
      <c r="H744" s="140">
        <v>39.615400000000001</v>
      </c>
      <c r="I744" s="140">
        <v>-78.760900000000007</v>
      </c>
      <c r="J744" s="140">
        <v>775</v>
      </c>
      <c r="K744" s="140">
        <v>-5</v>
      </c>
      <c r="L744" s="140">
        <f>COUNTIFS(ArCompl!$C$2:$C$5652,ArCompl!$C2156,ArCompl!$D$2:$D$5652,ArCompl!$D2156)</f>
        <v>1</v>
      </c>
      <c r="M744" s="141">
        <f>IF(ISNA(MATCH($F744,'Liste noire'!C:C,0)),0,1)</f>
        <v>0</v>
      </c>
    </row>
    <row r="745" spans="1:13" x14ac:dyDescent="0.25">
      <c r="A745" s="142">
        <v>11076</v>
      </c>
      <c r="B745" s="143" t="s">
        <v>17711</v>
      </c>
      <c r="C745" s="143" t="s">
        <v>17712</v>
      </c>
      <c r="D745" s="143" t="s">
        <v>16702</v>
      </c>
      <c r="E745" s="143" t="s">
        <v>22496</v>
      </c>
      <c r="F745" s="143" t="s">
        <v>17713</v>
      </c>
      <c r="G745" s="143" t="s">
        <v>17714</v>
      </c>
      <c r="H745" s="143">
        <v>41.2592</v>
      </c>
      <c r="I745" s="143">
        <v>-95.760599999999997</v>
      </c>
      <c r="J745" s="143">
        <v>1253</v>
      </c>
      <c r="K745" s="143">
        <v>-5</v>
      </c>
      <c r="L745" s="143">
        <f>COUNTIFS(ArCompl!$C$2:$C$5652,ArCompl!$C2148,ArCompl!$D$2:$D$5652,ArCompl!$D2148)</f>
        <v>1</v>
      </c>
      <c r="M745" s="144">
        <f>IF(ISNA(MATCH($F745,'Liste noire'!C:C,0)),0,1)</f>
        <v>0</v>
      </c>
    </row>
    <row r="746" spans="1:13" x14ac:dyDescent="0.25">
      <c r="A746" s="139">
        <v>545</v>
      </c>
      <c r="B746" s="140" t="s">
        <v>16381</v>
      </c>
      <c r="C746" s="140" t="s">
        <v>16382</v>
      </c>
      <c r="D746" s="140" t="s">
        <v>16321</v>
      </c>
      <c r="E746" s="140" t="s">
        <v>22495</v>
      </c>
      <c r="F746" s="140" t="s">
        <v>16383</v>
      </c>
      <c r="G746" s="140" t="s">
        <v>16384</v>
      </c>
      <c r="H746" s="140">
        <v>52.204999999999998</v>
      </c>
      <c r="I746" s="140">
        <v>0.17499999999999999</v>
      </c>
      <c r="J746" s="140">
        <v>47</v>
      </c>
      <c r="K746" s="140">
        <v>0</v>
      </c>
      <c r="L746" s="140">
        <f>COUNTIFS(ArCompl!$C$2:$C$5652,ArCompl!$C4925,ArCompl!$D$2:$D$5652,ArCompl!$D4925)</f>
        <v>1</v>
      </c>
      <c r="M746" s="141">
        <f>IF(ISNA(MATCH($F746,'Liste noire'!C:C,0)),0,1)</f>
        <v>0</v>
      </c>
    </row>
    <row r="747" spans="1:13" x14ac:dyDescent="0.25">
      <c r="A747" s="142">
        <v>5553</v>
      </c>
      <c r="B747" s="143" t="s">
        <v>124</v>
      </c>
      <c r="C747" s="143" t="s">
        <v>125</v>
      </c>
      <c r="D747" s="143" t="s">
        <v>109</v>
      </c>
      <c r="E747" s="143" t="s">
        <v>22351</v>
      </c>
      <c r="F747" s="143" t="s">
        <v>126</v>
      </c>
      <c r="G747" s="143" t="s">
        <v>127</v>
      </c>
      <c r="H747" s="143">
        <v>31.645700000000001</v>
      </c>
      <c r="I747" s="143">
        <v>-2.26986</v>
      </c>
      <c r="J747" s="143">
        <v>2661</v>
      </c>
      <c r="K747" s="143">
        <v>1</v>
      </c>
      <c r="L747" s="143">
        <f>COUNTIFS(ArCompl!$C$2:$C$5652,ArCompl!$C70,ArCompl!$D$2:$D$5652,ArCompl!$D70)</f>
        <v>1</v>
      </c>
      <c r="M747" s="144">
        <f>IF(ISNA(MATCH($F747,'Liste noire'!C:C,0)),0,1)</f>
        <v>0</v>
      </c>
    </row>
    <row r="748" spans="1:13" x14ac:dyDescent="0.25">
      <c r="A748" s="139">
        <v>2826</v>
      </c>
      <c r="B748" s="140" t="s">
        <v>22008</v>
      </c>
      <c r="C748" s="140" t="s">
        <v>22009</v>
      </c>
      <c r="D748" s="140" t="s">
        <v>21976</v>
      </c>
      <c r="E748" s="140" t="s">
        <v>21976</v>
      </c>
      <c r="F748" s="140" t="s">
        <v>22010</v>
      </c>
      <c r="G748" s="140" t="s">
        <v>22011</v>
      </c>
      <c r="H748" s="140">
        <v>8.1221610000000002</v>
      </c>
      <c r="I748" s="140">
        <v>-63.536960000000001</v>
      </c>
      <c r="J748" s="140">
        <v>197</v>
      </c>
      <c r="K748" s="140">
        <v>-4</v>
      </c>
      <c r="L748" s="140">
        <f>COUNTIFS(ArCompl!$C$2:$C$5652,ArCompl!$C5575,ArCompl!$D$2:$D$5652,ArCompl!$D5575)</f>
        <v>1</v>
      </c>
      <c r="M748" s="141">
        <f>IF(ISNA(MATCH($F748,'Liste noire'!C:C,0)),0,1)</f>
        <v>0</v>
      </c>
    </row>
    <row r="749" spans="1:13" x14ac:dyDescent="0.25">
      <c r="A749" s="142">
        <v>3868</v>
      </c>
      <c r="B749" s="143" t="s">
        <v>17617</v>
      </c>
      <c r="C749" s="143" t="s">
        <v>17618</v>
      </c>
      <c r="D749" s="143" t="s">
        <v>16702</v>
      </c>
      <c r="E749" s="143" t="s">
        <v>22496</v>
      </c>
      <c r="F749" s="143" t="s">
        <v>17619</v>
      </c>
      <c r="G749" s="143" t="s">
        <v>17620</v>
      </c>
      <c r="H749" s="143">
        <v>33.643799999999999</v>
      </c>
      <c r="I749" s="143">
        <v>-88.443799999999996</v>
      </c>
      <c r="J749" s="143">
        <v>219</v>
      </c>
      <c r="K749" s="143">
        <v>-6</v>
      </c>
      <c r="L749" s="143">
        <f>COUNTIFS(ArCompl!$C$2:$C$5652,ArCompl!$C2122,ArCompl!$D$2:$D$5652,ArCompl!$D2122)</f>
        <v>1</v>
      </c>
      <c r="M749" s="144">
        <f>IF(ISNA(MATCH($F749,'Liste noire'!C:C,0)),0,1)</f>
        <v>0</v>
      </c>
    </row>
    <row r="750" spans="1:13" x14ac:dyDescent="0.25">
      <c r="A750" s="139">
        <v>3897</v>
      </c>
      <c r="B750" s="140" t="s">
        <v>8987</v>
      </c>
      <c r="C750" s="140" t="s">
        <v>8988</v>
      </c>
      <c r="D750" s="140" t="s">
        <v>8920</v>
      </c>
      <c r="E750" s="140" t="s">
        <v>22416</v>
      </c>
      <c r="F750" s="140" t="s">
        <v>8989</v>
      </c>
      <c r="G750" s="140" t="s">
        <v>8990</v>
      </c>
      <c r="H750" s="140">
        <v>-6.7561400000000003</v>
      </c>
      <c r="I750" s="140">
        <v>108.54</v>
      </c>
      <c r="J750" s="140">
        <v>89</v>
      </c>
      <c r="K750" s="140">
        <v>7</v>
      </c>
      <c r="L750" s="140">
        <f>COUNTIFS(ArCompl!$C$2:$C$5652,ArCompl!$C3726,ArCompl!$D$2:$D$5652,ArCompl!$D3726)</f>
        <v>1</v>
      </c>
      <c r="M750" s="141">
        <f>IF(ISNA(MATCH($F750,'Liste noire'!C:C,0)),0,1)</f>
        <v>0</v>
      </c>
    </row>
    <row r="751" spans="1:13" x14ac:dyDescent="0.25">
      <c r="A751" s="142">
        <v>2399</v>
      </c>
      <c r="B751" s="143" t="s">
        <v>13101</v>
      </c>
      <c r="C751" s="143" t="s">
        <v>13102</v>
      </c>
      <c r="D751" s="143" t="s">
        <v>13050</v>
      </c>
      <c r="E751" s="143" t="s">
        <v>13050</v>
      </c>
      <c r="F751" s="143" t="s">
        <v>13103</v>
      </c>
      <c r="G751" s="143" t="s">
        <v>13104</v>
      </c>
      <c r="H751" s="143">
        <v>7.1652399999999998</v>
      </c>
      <c r="I751" s="143">
        <v>124.21</v>
      </c>
      <c r="J751" s="143">
        <v>189</v>
      </c>
      <c r="K751" s="143">
        <v>8</v>
      </c>
      <c r="L751" s="143">
        <f>COUNTIFS(ArCompl!$C$2:$C$5652,ArCompl!$C4763,ArCompl!$D$2:$D$5652,ArCompl!$D4763)</f>
        <v>2</v>
      </c>
      <c r="M751" s="144">
        <f>IF(ISNA(MATCH($F751,'Liste noire'!C:C,0)),0,1)</f>
        <v>0</v>
      </c>
    </row>
    <row r="752" spans="1:13" x14ac:dyDescent="0.25">
      <c r="A752" s="139">
        <v>263</v>
      </c>
      <c r="B752" s="140" t="s">
        <v>12243</v>
      </c>
      <c r="C752" s="140" t="s">
        <v>12244</v>
      </c>
      <c r="D752" s="140" t="s">
        <v>12233</v>
      </c>
      <c r="E752" s="140" t="s">
        <v>12233</v>
      </c>
      <c r="F752" s="140" t="s">
        <v>12245</v>
      </c>
      <c r="G752" s="140" t="s">
        <v>12246</v>
      </c>
      <c r="H752" s="140">
        <v>4.9760200000000001</v>
      </c>
      <c r="I752" s="140">
        <v>8.3472000000000008</v>
      </c>
      <c r="J752" s="140">
        <v>210</v>
      </c>
      <c r="K752" s="140">
        <v>1</v>
      </c>
      <c r="L752" s="140">
        <f>COUNTIFS(ArCompl!$C$2:$C$5652,ArCompl!$C4478,ArCompl!$D$2:$D$5652,ArCompl!$D4478)</f>
        <v>1</v>
      </c>
      <c r="M752" s="141">
        <f>IF(ISNA(MATCH($F752,'Liste noire'!C:C,0)),0,1)</f>
        <v>0</v>
      </c>
    </row>
    <row r="753" spans="1:13" x14ac:dyDescent="0.25">
      <c r="A753" s="142">
        <v>3355</v>
      </c>
      <c r="B753" s="143" t="s">
        <v>793</v>
      </c>
      <c r="C753" s="143" t="s">
        <v>794</v>
      </c>
      <c r="D753" s="143" t="s">
        <v>639</v>
      </c>
      <c r="E753" s="143" t="s">
        <v>22356</v>
      </c>
      <c r="F753" s="143" t="s">
        <v>795</v>
      </c>
      <c r="G753" s="143" t="s">
        <v>796</v>
      </c>
      <c r="H753" s="143">
        <v>-35.306899999999999</v>
      </c>
      <c r="I753" s="143">
        <v>149.19499999999999</v>
      </c>
      <c r="J753" s="143">
        <v>1886</v>
      </c>
      <c r="K753" s="143">
        <v>10</v>
      </c>
      <c r="L753" s="143">
        <f>COUNTIFS(ArCompl!$C$2:$C$5652,ArCompl!$C357,ArCompl!$D$2:$D$5652,ArCompl!$D357)</f>
        <v>2</v>
      </c>
      <c r="M753" s="144">
        <f>IF(ISNA(MATCH($F753,'Liste noire'!C:C,0)),0,1)</f>
        <v>0</v>
      </c>
    </row>
    <row r="754" spans="1:13" x14ac:dyDescent="0.25">
      <c r="A754" s="139">
        <v>5630</v>
      </c>
      <c r="B754" s="140" t="s">
        <v>264</v>
      </c>
      <c r="C754" s="140" t="s">
        <v>265</v>
      </c>
      <c r="D754" s="140" t="s">
        <v>257</v>
      </c>
      <c r="E754" s="140" t="s">
        <v>257</v>
      </c>
      <c r="F754" s="140" t="s">
        <v>266</v>
      </c>
      <c r="G754" s="140" t="s">
        <v>267</v>
      </c>
      <c r="H754" s="140">
        <v>-12.479200000000001</v>
      </c>
      <c r="I754" s="140">
        <v>13.4869</v>
      </c>
      <c r="J754" s="140">
        <v>23</v>
      </c>
      <c r="K754" s="140">
        <v>1</v>
      </c>
      <c r="L754" s="140">
        <f>COUNTIFS(ArCompl!$C$2:$C$5652,ArCompl!$C189,ArCompl!$D$2:$D$5652,ArCompl!$D189)</f>
        <v>1</v>
      </c>
      <c r="M754" s="141">
        <f>IF(ISNA(MATCH($F754,'Liste noire'!C:C,0)),0,1)</f>
        <v>0</v>
      </c>
    </row>
    <row r="755" spans="1:13" x14ac:dyDescent="0.25">
      <c r="A755" s="142">
        <v>1766</v>
      </c>
      <c r="B755" s="143" t="s">
        <v>8244</v>
      </c>
      <c r="C755" s="143" t="s">
        <v>8245</v>
      </c>
      <c r="D755" s="143" t="s">
        <v>8246</v>
      </c>
      <c r="E755" s="143" t="s">
        <v>8246</v>
      </c>
      <c r="F755" s="143" t="s">
        <v>8247</v>
      </c>
      <c r="G755" s="143" t="s">
        <v>8248</v>
      </c>
      <c r="H755" s="143">
        <v>15.468999999999999</v>
      </c>
      <c r="I755" s="143">
        <v>-90.406700000000001</v>
      </c>
      <c r="J755" s="143">
        <v>4339</v>
      </c>
      <c r="K755" s="143">
        <v>-6</v>
      </c>
      <c r="L755" s="143">
        <f>COUNTIFS(ArCompl!$C$2:$C$5652,ArCompl!$C3508,ArCompl!$D$2:$D$5652,ArCompl!$D3508)</f>
        <v>1</v>
      </c>
      <c r="M755" s="144">
        <f>IF(ISNA(MATCH($F755,'Liste noire'!C:C,0)),0,1)</f>
        <v>0</v>
      </c>
    </row>
    <row r="756" spans="1:13" x14ac:dyDescent="0.25">
      <c r="A756" s="139">
        <v>10117</v>
      </c>
      <c r="B756" s="140" t="s">
        <v>21389</v>
      </c>
      <c r="C756" s="140" t="s">
        <v>21390</v>
      </c>
      <c r="D756" s="140" t="s">
        <v>16702</v>
      </c>
      <c r="E756" s="140" t="s">
        <v>22496</v>
      </c>
      <c r="F756" s="140" t="s">
        <v>21391</v>
      </c>
      <c r="G756" s="140" t="s">
        <v>21392</v>
      </c>
      <c r="H756" s="140">
        <v>34.111600000000003</v>
      </c>
      <c r="I756" s="140">
        <v>-117.688</v>
      </c>
      <c r="J756" s="140">
        <v>1444</v>
      </c>
      <c r="K756" s="140">
        <v>-8</v>
      </c>
      <c r="L756" s="140">
        <f>COUNTIFS(ArCompl!$C$2:$C$5652,ArCompl!$C3115,ArCompl!$D$2:$D$5652,ArCompl!$D3115)</f>
        <v>1</v>
      </c>
      <c r="M756" s="141">
        <f>IF(ISNA(MATCH($F756,'Liste noire'!C:C,0)),0,1)</f>
        <v>0</v>
      </c>
    </row>
    <row r="757" spans="1:13" x14ac:dyDescent="0.25">
      <c r="A757" s="142">
        <v>1901</v>
      </c>
      <c r="B757" s="143" t="s">
        <v>6133</v>
      </c>
      <c r="C757" s="143" t="s">
        <v>6134</v>
      </c>
      <c r="D757" s="143" t="s">
        <v>6104</v>
      </c>
      <c r="E757" s="143" t="s">
        <v>6104</v>
      </c>
      <c r="F757" s="143" t="s">
        <v>6135</v>
      </c>
      <c r="G757" s="143" t="s">
        <v>6136</v>
      </c>
      <c r="H757" s="143">
        <v>22.460999999999999</v>
      </c>
      <c r="I757" s="143">
        <v>-78.328400000000002</v>
      </c>
      <c r="J757" s="143">
        <v>13</v>
      </c>
      <c r="K757" s="143">
        <v>-5</v>
      </c>
      <c r="L757" s="143">
        <f>COUNTIFS(ArCompl!$C$2:$C$5652,ArCompl!$C1725,ArCompl!$D$2:$D$5652,ArCompl!$D1725)</f>
        <v>1</v>
      </c>
      <c r="M757" s="144">
        <f>IF(ISNA(MATCH($F757,'Liste noire'!C:C,0)),0,1)</f>
        <v>0</v>
      </c>
    </row>
    <row r="758" spans="1:13" x14ac:dyDescent="0.25">
      <c r="A758" s="139">
        <v>1360</v>
      </c>
      <c r="B758" s="140" t="s">
        <v>6955</v>
      </c>
      <c r="C758" s="140" t="s">
        <v>6956</v>
      </c>
      <c r="D758" s="140" t="s">
        <v>6885</v>
      </c>
      <c r="E758" s="140" t="s">
        <v>6885</v>
      </c>
      <c r="F758" s="140" t="s">
        <v>6957</v>
      </c>
      <c r="G758" s="140" t="s">
        <v>6958</v>
      </c>
      <c r="H758" s="140">
        <v>43.323500000000003</v>
      </c>
      <c r="I758" s="140">
        <v>3.3538999999999999</v>
      </c>
      <c r="J758" s="140">
        <v>56</v>
      </c>
      <c r="K758" s="140">
        <v>1</v>
      </c>
      <c r="L758" s="140">
        <f>COUNTIFS(ArCompl!$C$2:$C$5652,ArCompl!$C3309,ArCompl!$D$2:$D$5652,ArCompl!$D3309)</f>
        <v>1</v>
      </c>
      <c r="M758" s="141">
        <f>IF(ISNA(MATCH($F758,'Liste noire'!C:C,0)),0,1)</f>
        <v>1</v>
      </c>
    </row>
    <row r="759" spans="1:13" x14ac:dyDescent="0.25">
      <c r="A759" s="142">
        <v>2644</v>
      </c>
      <c r="B759" s="143" t="s">
        <v>4664</v>
      </c>
      <c r="C759" s="143" t="s">
        <v>4665</v>
      </c>
      <c r="D759" s="143" t="s">
        <v>4637</v>
      </c>
      <c r="E759" s="143" t="s">
        <v>22376</v>
      </c>
      <c r="F759" s="143" t="s">
        <v>4666</v>
      </c>
      <c r="G759" s="143" t="s">
        <v>4667</v>
      </c>
      <c r="H759" s="143">
        <v>-46.583300000000001</v>
      </c>
      <c r="I759" s="143">
        <v>-71.687399999999997</v>
      </c>
      <c r="J759" s="143">
        <v>1070</v>
      </c>
      <c r="K759" s="143">
        <v>-4</v>
      </c>
      <c r="L759" s="143">
        <f>COUNTIFS(ArCompl!$C$2:$C$5652,ArCompl!$C1329,ArCompl!$D$2:$D$5652,ArCompl!$D1329)</f>
        <v>1</v>
      </c>
      <c r="M759" s="144">
        <f>IF(ISNA(MATCH($F759,'Liste noire'!C:C,0)),0,1)</f>
        <v>0</v>
      </c>
    </row>
    <row r="760" spans="1:13" x14ac:dyDescent="0.25">
      <c r="A760" s="139">
        <v>8248</v>
      </c>
      <c r="B760" s="140" t="s">
        <v>2241</v>
      </c>
      <c r="C760" s="140" t="s">
        <v>387</v>
      </c>
      <c r="D760" s="140" t="s">
        <v>2057</v>
      </c>
      <c r="E760" s="140" t="s">
        <v>22368</v>
      </c>
      <c r="F760" s="140" t="s">
        <v>2242</v>
      </c>
      <c r="G760" s="140" t="s">
        <v>2243</v>
      </c>
      <c r="H760" s="140">
        <v>-27.180599999999998</v>
      </c>
      <c r="I760" s="140">
        <v>-52.052700000000002</v>
      </c>
      <c r="J760" s="140">
        <v>2461</v>
      </c>
      <c r="K760" s="140">
        <v>-3</v>
      </c>
      <c r="L760" s="140">
        <f>COUNTIFS(ArCompl!$C$2:$C$5652,ArCompl!$C752,ArCompl!$D$2:$D$5652,ArCompl!$D752)</f>
        <v>1</v>
      </c>
      <c r="M760" s="141">
        <f>IF(ISNA(MATCH($F760,'Liste noire'!C:C,0)),0,1)</f>
        <v>0</v>
      </c>
    </row>
    <row r="761" spans="1:13" x14ac:dyDescent="0.25">
      <c r="A761" s="142">
        <v>3137</v>
      </c>
      <c r="B761" s="143" t="s">
        <v>8591</v>
      </c>
      <c r="C761" s="143" t="s">
        <v>8592</v>
      </c>
      <c r="D761" s="143" t="s">
        <v>8516</v>
      </c>
      <c r="E761" s="143" t="s">
        <v>22415</v>
      </c>
      <c r="F761" s="143" t="s">
        <v>8593</v>
      </c>
      <c r="G761" s="143" t="s">
        <v>8594</v>
      </c>
      <c r="H761" s="143">
        <v>11.136799999999999</v>
      </c>
      <c r="I761" s="143">
        <v>75.955299999999994</v>
      </c>
      <c r="J761" s="143">
        <v>342</v>
      </c>
      <c r="K761" s="143">
        <v>5.5</v>
      </c>
      <c r="L761" s="143">
        <f>COUNTIFS(ArCompl!$C$2:$C$5652,ArCompl!$C3627,ArCompl!$D$2:$D$5652,ArCompl!$D3627)</f>
        <v>1</v>
      </c>
      <c r="M761" s="144">
        <f>IF(ISNA(MATCH($F761,'Liste noire'!C:C,0)),0,1)</f>
        <v>0</v>
      </c>
    </row>
    <row r="762" spans="1:13" x14ac:dyDescent="0.25">
      <c r="A762" s="139">
        <v>6315</v>
      </c>
      <c r="B762" s="140" t="s">
        <v>5472</v>
      </c>
      <c r="C762" s="140" t="s">
        <v>5473</v>
      </c>
      <c r="D762" s="140" t="s">
        <v>5474</v>
      </c>
      <c r="E762" s="140" t="s">
        <v>22379</v>
      </c>
      <c r="F762" s="140" t="s">
        <v>5475</v>
      </c>
      <c r="G762" s="140" t="s">
        <v>5476</v>
      </c>
      <c r="H762" s="140">
        <v>-12.1883</v>
      </c>
      <c r="I762" s="140">
        <v>96.8339</v>
      </c>
      <c r="J762" s="140">
        <v>10</v>
      </c>
      <c r="K762" s="140">
        <v>6.5</v>
      </c>
      <c r="L762" s="140">
        <f>COUNTIFS(ArCompl!$C$2:$C$5652,ArCompl!$C3566,ArCompl!$D$2:$D$5652,ArCompl!$D3566)</f>
        <v>1</v>
      </c>
      <c r="M762" s="141">
        <f>IF(ISNA(MATCH($F762,'Liste noire'!C:C,0)),0,1)</f>
        <v>0</v>
      </c>
    </row>
    <row r="763" spans="1:13" x14ac:dyDescent="0.25">
      <c r="A763" s="142">
        <v>8980</v>
      </c>
      <c r="B763" s="143" t="s">
        <v>813</v>
      </c>
      <c r="C763" s="143" t="s">
        <v>814</v>
      </c>
      <c r="D763" s="143" t="s">
        <v>639</v>
      </c>
      <c r="E763" s="143" t="s">
        <v>22356</v>
      </c>
      <c r="F763" s="143" t="s">
        <v>815</v>
      </c>
      <c r="G763" s="143" t="s">
        <v>816</v>
      </c>
      <c r="H763" s="143">
        <v>-26.774999999999999</v>
      </c>
      <c r="I763" s="143">
        <v>150.61699999999999</v>
      </c>
      <c r="J763" s="143">
        <v>1028</v>
      </c>
      <c r="K763" s="143">
        <v>10</v>
      </c>
      <c r="L763" s="143">
        <f>COUNTIFS(ArCompl!$C$2:$C$5652,ArCompl!$C362,ArCompl!$D$2:$D$5652,ArCompl!$D362)</f>
        <v>1</v>
      </c>
      <c r="M763" s="144">
        <f>IF(ISNA(MATCH($F763,'Liste noire'!C:C,0)),0,1)</f>
        <v>0</v>
      </c>
    </row>
    <row r="764" spans="1:13" x14ac:dyDescent="0.25">
      <c r="A764" s="139">
        <v>2541</v>
      </c>
      <c r="B764" s="140" t="s">
        <v>2252</v>
      </c>
      <c r="C764" s="140" t="s">
        <v>2253</v>
      </c>
      <c r="D764" s="140" t="s">
        <v>2057</v>
      </c>
      <c r="E764" s="140" t="s">
        <v>22368</v>
      </c>
      <c r="F764" s="140" t="s">
        <v>2254</v>
      </c>
      <c r="G764" s="140" t="s">
        <v>2255</v>
      </c>
      <c r="H764" s="140">
        <v>-28.724440000000001</v>
      </c>
      <c r="I764" s="140">
        <v>-49.421390000000002</v>
      </c>
      <c r="J764" s="140">
        <v>93</v>
      </c>
      <c r="K764" s="140">
        <v>-3</v>
      </c>
      <c r="L764" s="140">
        <f>COUNTIFS(ArCompl!$C$2:$C$5652,ArCompl!$C755,ArCompl!$D$2:$D$5652,ArCompl!$D755)</f>
        <v>1</v>
      </c>
      <c r="M764" s="141">
        <f>IF(ISNA(MATCH($F764,'Liste noire'!C:C,0)),0,1)</f>
        <v>0</v>
      </c>
    </row>
    <row r="765" spans="1:13" x14ac:dyDescent="0.25">
      <c r="A765" s="142">
        <v>7501</v>
      </c>
      <c r="B765" s="143" t="s">
        <v>42</v>
      </c>
      <c r="C765" s="143" t="s">
        <v>43</v>
      </c>
      <c r="D765" s="143" t="s">
        <v>39</v>
      </c>
      <c r="E765" s="143" t="s">
        <v>39</v>
      </c>
      <c r="F765" s="143" t="s">
        <v>44</v>
      </c>
      <c r="G765" s="143" t="s">
        <v>45</v>
      </c>
      <c r="H765" s="143">
        <v>34.533000000000001</v>
      </c>
      <c r="I765" s="143">
        <v>65.266999999999996</v>
      </c>
      <c r="J765" s="143">
        <v>7383</v>
      </c>
      <c r="K765" s="143">
        <v>4.5</v>
      </c>
      <c r="L765" s="143">
        <f>COUNTIFS(ArCompl!$C$2:$C$5652,ArCompl!$C3,ArCompl!$D$2:$D$5652,ArCompl!$D3)</f>
        <v>1</v>
      </c>
      <c r="M765" s="144">
        <f>IF(ISNA(MATCH($F765,'Liste noire'!C:C,0)),0,1)</f>
        <v>0</v>
      </c>
    </row>
    <row r="766" spans="1:13" x14ac:dyDescent="0.25">
      <c r="A766" s="139">
        <v>8513</v>
      </c>
      <c r="B766" s="140" t="s">
        <v>19997</v>
      </c>
      <c r="C766" s="140" t="s">
        <v>19998</v>
      </c>
      <c r="D766" s="140" t="s">
        <v>16702</v>
      </c>
      <c r="E766" s="140" t="s">
        <v>22496</v>
      </c>
      <c r="F766" s="140" t="s">
        <v>19999</v>
      </c>
      <c r="G766" s="140" t="s">
        <v>20000</v>
      </c>
      <c r="H766" s="140">
        <v>33.311599999999999</v>
      </c>
      <c r="I766" s="140">
        <v>-84.769800000000004</v>
      </c>
      <c r="J766" s="140">
        <v>970</v>
      </c>
      <c r="K766" s="140">
        <v>-5</v>
      </c>
      <c r="L766" s="140">
        <f>COUNTIFS(ArCompl!$C$2:$C$5652,ArCompl!$C2747,ArCompl!$D$2:$D$5652,ArCompl!$D2747)</f>
        <v>1</v>
      </c>
      <c r="M766" s="141">
        <f>IF(ISNA(MATCH($F766,'Liste noire'!C:C,0)),0,1)</f>
        <v>0</v>
      </c>
    </row>
    <row r="767" spans="1:13" x14ac:dyDescent="0.25">
      <c r="A767" s="142">
        <v>2656</v>
      </c>
      <c r="B767" s="143" t="s">
        <v>4670</v>
      </c>
      <c r="C767" s="143" t="s">
        <v>4671</v>
      </c>
      <c r="D767" s="143" t="s">
        <v>4637</v>
      </c>
      <c r="E767" s="143" t="s">
        <v>22376</v>
      </c>
      <c r="F767" s="143" t="s">
        <v>4672</v>
      </c>
      <c r="G767" s="143" t="s">
        <v>4673</v>
      </c>
      <c r="H767" s="143">
        <v>-36.7727</v>
      </c>
      <c r="I767" s="143">
        <v>-73.063100000000006</v>
      </c>
      <c r="J767" s="143">
        <v>26</v>
      </c>
      <c r="K767" s="143">
        <v>-4</v>
      </c>
      <c r="L767" s="143">
        <f>COUNTIFS(ArCompl!$C$2:$C$5652,ArCompl!$C1331,ArCompl!$D$2:$D$5652,ArCompl!$D1331)</f>
        <v>1</v>
      </c>
      <c r="M767" s="144">
        <f>IF(ISNA(MATCH($F767,'Liste noire'!C:C,0)),0,1)</f>
        <v>0</v>
      </c>
    </row>
    <row r="768" spans="1:13" x14ac:dyDescent="0.25">
      <c r="A768" s="139">
        <v>7888</v>
      </c>
      <c r="B768" s="140" t="s">
        <v>17660</v>
      </c>
      <c r="C768" s="140" t="s">
        <v>17661</v>
      </c>
      <c r="D768" s="140" t="s">
        <v>16702</v>
      </c>
      <c r="E768" s="140" t="s">
        <v>22496</v>
      </c>
      <c r="F768" s="140" t="s">
        <v>17662</v>
      </c>
      <c r="G768" s="140" t="s">
        <v>17663</v>
      </c>
      <c r="H768" s="140">
        <v>37.989699999999999</v>
      </c>
      <c r="I768" s="140">
        <v>-122.057</v>
      </c>
      <c r="J768" s="140">
        <v>26</v>
      </c>
      <c r="K768" s="140">
        <v>-8</v>
      </c>
      <c r="L768" s="140">
        <f>COUNTIFS(ArCompl!$C$2:$C$5652,ArCompl!$C2135,ArCompl!$D$2:$D$5652,ArCompl!$D2135)</f>
        <v>1</v>
      </c>
      <c r="M768" s="141">
        <f>IF(ISNA(MATCH($F768,'Liste noire'!C:C,0)),0,1)</f>
        <v>0</v>
      </c>
    </row>
    <row r="769" spans="1:13" x14ac:dyDescent="0.25">
      <c r="A769" s="142">
        <v>2851</v>
      </c>
      <c r="B769" s="143" t="s">
        <v>5696</v>
      </c>
      <c r="C769" s="143" t="s">
        <v>21998</v>
      </c>
      <c r="D769" s="143" t="s">
        <v>21976</v>
      </c>
      <c r="E769" s="143" t="s">
        <v>21976</v>
      </c>
      <c r="F769" s="143" t="s">
        <v>21999</v>
      </c>
      <c r="G769" s="143" t="s">
        <v>22000</v>
      </c>
      <c r="H769" s="143">
        <v>10.603120000000001</v>
      </c>
      <c r="I769" s="143">
        <v>-66.990589999999997</v>
      </c>
      <c r="J769" s="143">
        <v>235</v>
      </c>
      <c r="K769" s="143">
        <v>-4</v>
      </c>
      <c r="L769" s="143">
        <f>COUNTIFS(ArCompl!$C$2:$C$5652,ArCompl!$C5572,ArCompl!$D$2:$D$5652,ArCompl!$D5572)</f>
        <v>1</v>
      </c>
      <c r="M769" s="144">
        <f>IF(ISNA(MATCH($F769,'Liste noire'!C:C,0)),0,1)</f>
        <v>0</v>
      </c>
    </row>
    <row r="770" spans="1:13" x14ac:dyDescent="0.25">
      <c r="A770" s="139">
        <v>3043</v>
      </c>
      <c r="B770" s="140" t="s">
        <v>8739</v>
      </c>
      <c r="C770" s="140" t="s">
        <v>8740</v>
      </c>
      <c r="D770" s="140" t="s">
        <v>8516</v>
      </c>
      <c r="E770" s="140" t="s">
        <v>22415</v>
      </c>
      <c r="F770" s="140" t="s">
        <v>8741</v>
      </c>
      <c r="G770" s="140" t="s">
        <v>8742</v>
      </c>
      <c r="H770" s="140">
        <v>22.654699999999998</v>
      </c>
      <c r="I770" s="140">
        <v>88.446700000000007</v>
      </c>
      <c r="J770" s="140">
        <v>16</v>
      </c>
      <c r="K770" s="140">
        <v>5.5</v>
      </c>
      <c r="L770" s="140">
        <f>COUNTIFS(ArCompl!$C$2:$C$5652,ArCompl!$C3664,ArCompl!$D$2:$D$5652,ArCompl!$D3664)</f>
        <v>1</v>
      </c>
      <c r="M770" s="141">
        <f>IF(ISNA(MATCH($F770,'Liste noire'!C:C,0)),0,1)</f>
        <v>0</v>
      </c>
    </row>
    <row r="771" spans="1:13" x14ac:dyDescent="0.25">
      <c r="A771" s="142">
        <v>5897</v>
      </c>
      <c r="B771" s="143" t="s">
        <v>21874</v>
      </c>
      <c r="C771" s="143" t="s">
        <v>21875</v>
      </c>
      <c r="D771" s="143" t="s">
        <v>21859</v>
      </c>
      <c r="E771" s="143" t="s">
        <v>21859</v>
      </c>
      <c r="F771" s="143" t="s">
        <v>21876</v>
      </c>
      <c r="G771" s="143" t="s">
        <v>21877</v>
      </c>
      <c r="H771" s="143">
        <v>-16.265000000000001</v>
      </c>
      <c r="I771" s="143">
        <v>167.92400000000001</v>
      </c>
      <c r="J771" s="143">
        <v>69</v>
      </c>
      <c r="K771" s="143">
        <v>11</v>
      </c>
      <c r="L771" s="143">
        <f>COUNTIFS(ArCompl!$C$2:$C$5652,ArCompl!$C5541,ArCompl!$D$2:$D$5652,ArCompl!$D5541)</f>
        <v>1</v>
      </c>
      <c r="M771" s="144">
        <f>IF(ISNA(MATCH($F771,'Liste noire'!C:C,0)),0,1)</f>
        <v>0</v>
      </c>
    </row>
    <row r="772" spans="1:13" x14ac:dyDescent="0.25">
      <c r="A772" s="139">
        <v>11203</v>
      </c>
      <c r="B772" s="140" t="s">
        <v>2174</v>
      </c>
      <c r="C772" s="140" t="s">
        <v>2175</v>
      </c>
      <c r="D772" s="140" t="s">
        <v>2057</v>
      </c>
      <c r="E772" s="140" t="s">
        <v>22368</v>
      </c>
      <c r="F772" s="140" t="s">
        <v>2176</v>
      </c>
      <c r="G772" s="140" t="s">
        <v>2177</v>
      </c>
      <c r="H772" s="140">
        <v>-16.043600000000001</v>
      </c>
      <c r="I772" s="140">
        <v>-57.629899999999999</v>
      </c>
      <c r="J772" s="140">
        <v>492</v>
      </c>
      <c r="K772" s="140">
        <v>-4</v>
      </c>
      <c r="L772" s="140">
        <f>COUNTIFS(ArCompl!$C$2:$C$5652,ArCompl!$C735,ArCompl!$D$2:$D$5652,ArCompl!$D735)</f>
        <v>1</v>
      </c>
      <c r="M772" s="141">
        <f>IF(ISNA(MATCH($F772,'Liste noire'!C:C,0)),0,1)</f>
        <v>0</v>
      </c>
    </row>
    <row r="773" spans="1:13" x14ac:dyDescent="0.25">
      <c r="A773" s="142">
        <v>11824</v>
      </c>
      <c r="B773" s="143" t="s">
        <v>17436</v>
      </c>
      <c r="C773" s="143" t="s">
        <v>17437</v>
      </c>
      <c r="D773" s="143" t="s">
        <v>16702</v>
      </c>
      <c r="E773" s="143" t="s">
        <v>22496</v>
      </c>
      <c r="F773" s="143" t="s">
        <v>17438</v>
      </c>
      <c r="G773" s="143" t="s">
        <v>17439</v>
      </c>
      <c r="H773" s="143">
        <v>43.072600000000001</v>
      </c>
      <c r="I773" s="143">
        <v>-92.610799999999998</v>
      </c>
      <c r="J773" s="143">
        <v>1125</v>
      </c>
      <c r="K773" s="143" t="s">
        <v>340</v>
      </c>
      <c r="L773" s="143">
        <f>COUNTIFS(ArCompl!$C$2:$C$5652,ArCompl!$C2074,ArCompl!$D$2:$D$5652,ArCompl!$D2074)</f>
        <v>1</v>
      </c>
      <c r="M773" s="144">
        <f>IF(ISNA(MATCH($F773,'Liste noire'!C:C,0)),0,1)</f>
        <v>0</v>
      </c>
    </row>
    <row r="774" spans="1:13" x14ac:dyDescent="0.25">
      <c r="A774" s="139">
        <v>1935</v>
      </c>
      <c r="B774" s="140" t="s">
        <v>1716</v>
      </c>
      <c r="C774" s="140" t="s">
        <v>1717</v>
      </c>
      <c r="D774" s="140" t="s">
        <v>1697</v>
      </c>
      <c r="E774" s="140" t="s">
        <v>1697</v>
      </c>
      <c r="F774" s="140" t="s">
        <v>1718</v>
      </c>
      <c r="G774" s="140" t="s">
        <v>1719</v>
      </c>
      <c r="H774" s="140">
        <v>25.417100000000001</v>
      </c>
      <c r="I774" s="140">
        <v>-77.880899999999997</v>
      </c>
      <c r="J774" s="140">
        <v>5</v>
      </c>
      <c r="K774" s="140">
        <v>-5</v>
      </c>
      <c r="L774" s="140">
        <f>COUNTIFS(ArCompl!$C$2:$C$5652,ArCompl!$C596,ArCompl!$D$2:$D$5652,ArCompl!$D596)</f>
        <v>1</v>
      </c>
      <c r="M774" s="141">
        <f>IF(ISNA(MATCH($F774,'Liste noire'!C:C,0)),0,1)</f>
        <v>0</v>
      </c>
    </row>
    <row r="775" spans="1:13" x14ac:dyDescent="0.25">
      <c r="A775" s="142">
        <v>7912</v>
      </c>
      <c r="B775" s="143" t="s">
        <v>849</v>
      </c>
      <c r="C775" s="143" t="s">
        <v>850</v>
      </c>
      <c r="D775" s="143" t="s">
        <v>639</v>
      </c>
      <c r="E775" s="143" t="s">
        <v>22356</v>
      </c>
      <c r="F775" s="143" t="s">
        <v>851</v>
      </c>
      <c r="G775" s="143" t="s">
        <v>852</v>
      </c>
      <c r="H775" s="143">
        <v>-12.9033</v>
      </c>
      <c r="I775" s="143">
        <v>132.53200000000001</v>
      </c>
      <c r="J775" s="143">
        <v>13</v>
      </c>
      <c r="K775" s="143">
        <v>9.5</v>
      </c>
      <c r="L775" s="143">
        <f>COUNTIFS(ArCompl!$C$2:$C$5652,ArCompl!$C371,ArCompl!$D$2:$D$5652,ArCompl!$D371)</f>
        <v>1</v>
      </c>
      <c r="M775" s="144">
        <f>IF(ISNA(MATCH($F775,'Liste noire'!C:C,0)),0,1)</f>
        <v>0</v>
      </c>
    </row>
    <row r="776" spans="1:13" x14ac:dyDescent="0.25">
      <c r="A776" s="139">
        <v>3854</v>
      </c>
      <c r="B776" s="140" t="s">
        <v>17602</v>
      </c>
      <c r="C776" s="140" t="s">
        <v>17603</v>
      </c>
      <c r="D776" s="140" t="s">
        <v>16702</v>
      </c>
      <c r="E776" s="140" t="s">
        <v>22496</v>
      </c>
      <c r="F776" s="140" t="s">
        <v>17604</v>
      </c>
      <c r="G776" s="140" t="s">
        <v>17605</v>
      </c>
      <c r="H776" s="140">
        <v>55.206099999999999</v>
      </c>
      <c r="I776" s="140">
        <v>-162.72499999999999</v>
      </c>
      <c r="J776" s="140">
        <v>96</v>
      </c>
      <c r="K776" s="140">
        <v>-9</v>
      </c>
      <c r="L776" s="140">
        <f>COUNTIFS(ArCompl!$C$2:$C$5652,ArCompl!$C2118,ArCompl!$D$2:$D$5652,ArCompl!$D2118)</f>
        <v>1</v>
      </c>
      <c r="M776" s="141">
        <f>IF(ISNA(MATCH($F776,'Liste noire'!C:C,0)),0,1)</f>
        <v>0</v>
      </c>
    </row>
    <row r="777" spans="1:13" x14ac:dyDescent="0.25">
      <c r="A777" s="142">
        <v>3824</v>
      </c>
      <c r="B777" s="143" t="s">
        <v>17396</v>
      </c>
      <c r="C777" s="143" t="s">
        <v>17397</v>
      </c>
      <c r="D777" s="143" t="s">
        <v>16702</v>
      </c>
      <c r="E777" s="143" t="s">
        <v>22496</v>
      </c>
      <c r="F777" s="143" t="s">
        <v>17398</v>
      </c>
      <c r="G777" s="143" t="s">
        <v>17399</v>
      </c>
      <c r="H777" s="143">
        <v>37.701000000000001</v>
      </c>
      <c r="I777" s="143">
        <v>-113.099</v>
      </c>
      <c r="J777" s="143">
        <v>5622</v>
      </c>
      <c r="K777" s="143">
        <v>-7</v>
      </c>
      <c r="L777" s="143">
        <f>COUNTIFS(ArCompl!$C$2:$C$5652,ArCompl!$C2064,ArCompl!$D$2:$D$5652,ArCompl!$D2064)</f>
        <v>1</v>
      </c>
      <c r="M777" s="144">
        <f>IF(ISNA(MATCH($F777,'Liste noire'!C:C,0)),0,1)</f>
        <v>0</v>
      </c>
    </row>
    <row r="778" spans="1:13" x14ac:dyDescent="0.25">
      <c r="A778" s="139">
        <v>1352</v>
      </c>
      <c r="B778" s="140" t="s">
        <v>6998</v>
      </c>
      <c r="C778" s="140" t="s">
        <v>6999</v>
      </c>
      <c r="D778" s="140" t="s">
        <v>6885</v>
      </c>
      <c r="E778" s="140" t="s">
        <v>6885</v>
      </c>
      <c r="F778" s="140" t="s">
        <v>7000</v>
      </c>
      <c r="G778" s="140" t="s">
        <v>7001</v>
      </c>
      <c r="H778" s="140">
        <v>43.216000000000001</v>
      </c>
      <c r="I778" s="140">
        <v>2.3063199999999999</v>
      </c>
      <c r="J778" s="140">
        <v>433</v>
      </c>
      <c r="K778" s="140">
        <v>1</v>
      </c>
      <c r="L778" s="140">
        <f>COUNTIFS(ArCompl!$C$2:$C$5652,ArCompl!$C3320,ArCompl!$D$2:$D$5652,ArCompl!$D3320)</f>
        <v>1</v>
      </c>
      <c r="M778" s="141">
        <f>IF(ISNA(MATCH($F778,'Liste noire'!C:C,0)),0,1)</f>
        <v>1</v>
      </c>
    </row>
    <row r="779" spans="1:13" x14ac:dyDescent="0.25">
      <c r="A779" s="142">
        <v>2518</v>
      </c>
      <c r="B779" s="143" t="s">
        <v>2237</v>
      </c>
      <c r="C779" s="143" t="s">
        <v>2238</v>
      </c>
      <c r="D779" s="143" t="s">
        <v>2057</v>
      </c>
      <c r="E779" s="143" t="s">
        <v>22368</v>
      </c>
      <c r="F779" s="143" t="s">
        <v>2239</v>
      </c>
      <c r="G779" s="143" t="s">
        <v>2240</v>
      </c>
      <c r="H779" s="143">
        <v>-8.3483499999999999</v>
      </c>
      <c r="I779" s="143">
        <v>-49.301499999999997</v>
      </c>
      <c r="J779" s="143">
        <v>653</v>
      </c>
      <c r="K779" s="143">
        <v>-3</v>
      </c>
      <c r="L779" s="143">
        <f>COUNTIFS(ArCompl!$C$2:$C$5652,ArCompl!$C751,ArCompl!$D$2:$D$5652,ArCompl!$D751)</f>
        <v>1</v>
      </c>
      <c r="M779" s="144">
        <f>IF(ISNA(MATCH($F779,'Liste noire'!C:C,0)),0,1)</f>
        <v>0</v>
      </c>
    </row>
    <row r="780" spans="1:13" x14ac:dyDescent="0.25">
      <c r="A780" s="139">
        <v>8516</v>
      </c>
      <c r="B780" s="140" t="s">
        <v>17334</v>
      </c>
      <c r="C780" s="140" t="s">
        <v>790</v>
      </c>
      <c r="D780" s="140" t="s">
        <v>16702</v>
      </c>
      <c r="E780" s="140" t="s">
        <v>22496</v>
      </c>
      <c r="F780" s="140" t="s">
        <v>17335</v>
      </c>
      <c r="G780" s="140" t="s">
        <v>17336</v>
      </c>
      <c r="H780" s="140">
        <v>34.2836</v>
      </c>
      <c r="I780" s="140">
        <v>-80.564899999999994</v>
      </c>
      <c r="J780" s="140">
        <v>302</v>
      </c>
      <c r="K780" s="140">
        <v>-5</v>
      </c>
      <c r="L780" s="140">
        <f>COUNTIFS(ArCompl!$C$2:$C$5652,ArCompl!$C2048,ArCompl!$D$2:$D$5652,ArCompl!$D2048)</f>
        <v>1</v>
      </c>
      <c r="M780" s="141">
        <f>IF(ISNA(MATCH($F780,'Liste noire'!C:C,0)),0,1)</f>
        <v>0</v>
      </c>
    </row>
    <row r="781" spans="1:13" x14ac:dyDescent="0.25">
      <c r="A781" s="142">
        <v>3138</v>
      </c>
      <c r="B781" s="143" t="s">
        <v>8607</v>
      </c>
      <c r="C781" s="143" t="s">
        <v>8608</v>
      </c>
      <c r="D781" s="143" t="s">
        <v>8516</v>
      </c>
      <c r="E781" s="143" t="s">
        <v>22415</v>
      </c>
      <c r="F781" s="143" t="s">
        <v>8609</v>
      </c>
      <c r="G781" s="143" t="s">
        <v>8610</v>
      </c>
      <c r="H781" s="143">
        <v>14.51</v>
      </c>
      <c r="I781" s="143">
        <v>78.772800000000004</v>
      </c>
      <c r="J781" s="143">
        <v>430</v>
      </c>
      <c r="K781" s="143">
        <v>5.5</v>
      </c>
      <c r="L781" s="143">
        <f>COUNTIFS(ArCompl!$C$2:$C$5652,ArCompl!$C3631,ArCompl!$D$2:$D$5652,ArCompl!$D3631)</f>
        <v>1</v>
      </c>
      <c r="M781" s="144">
        <f>IF(ISNA(MATCH($F781,'Liste noire'!C:C,0)),0,1)</f>
        <v>0</v>
      </c>
    </row>
    <row r="782" spans="1:13" x14ac:dyDescent="0.25">
      <c r="A782" s="139">
        <v>7066</v>
      </c>
      <c r="B782" s="140" t="s">
        <v>17412</v>
      </c>
      <c r="C782" s="140" t="s">
        <v>17413</v>
      </c>
      <c r="D782" s="140" t="s">
        <v>16702</v>
      </c>
      <c r="E782" s="140" t="s">
        <v>22496</v>
      </c>
      <c r="F782" s="140" t="s">
        <v>17414</v>
      </c>
      <c r="G782" s="140" t="s">
        <v>17415</v>
      </c>
      <c r="H782" s="140">
        <v>42.837600000000002</v>
      </c>
      <c r="I782" s="140">
        <v>-103.095</v>
      </c>
      <c r="J782" s="140">
        <v>3297</v>
      </c>
      <c r="K782" s="140">
        <v>-7</v>
      </c>
      <c r="L782" s="140">
        <f>COUNTIFS(ArCompl!$C$2:$C$5652,ArCompl!$C2068,ArCompl!$D$2:$D$5652,ArCompl!$D2068)</f>
        <v>1</v>
      </c>
      <c r="M782" s="141">
        <f>IF(ISNA(MATCH($F782,'Liste noire'!C:C,0)),0,1)</f>
        <v>0</v>
      </c>
    </row>
    <row r="783" spans="1:13" x14ac:dyDescent="0.25">
      <c r="A783" s="142">
        <v>3537</v>
      </c>
      <c r="B783" s="143" t="s">
        <v>17515</v>
      </c>
      <c r="C783" s="143" t="s">
        <v>17516</v>
      </c>
      <c r="D783" s="143" t="s">
        <v>16702</v>
      </c>
      <c r="E783" s="143" t="s">
        <v>22496</v>
      </c>
      <c r="F783" s="143" t="s">
        <v>17517</v>
      </c>
      <c r="G783" s="143" t="s">
        <v>17518</v>
      </c>
      <c r="H783" s="143">
        <v>34.433799999999998</v>
      </c>
      <c r="I783" s="143">
        <v>-100.288</v>
      </c>
      <c r="J783" s="143">
        <v>1954</v>
      </c>
      <c r="K783" s="143">
        <v>-6</v>
      </c>
      <c r="L783" s="143">
        <f>COUNTIFS(ArCompl!$C$2:$C$5652,ArCompl!$C2095,ArCompl!$D$2:$D$5652,ArCompl!$D2095)</f>
        <v>2</v>
      </c>
      <c r="M783" s="144">
        <f>IF(ISNA(MATCH($F783,'Liste noire'!C:C,0)),0,1)</f>
        <v>0</v>
      </c>
    </row>
    <row r="784" spans="1:13" x14ac:dyDescent="0.25">
      <c r="A784" s="139">
        <v>11879</v>
      </c>
      <c r="B784" s="140" t="s">
        <v>14888</v>
      </c>
      <c r="C784" s="140" t="s">
        <v>14889</v>
      </c>
      <c r="D784" s="140" t="s">
        <v>14857</v>
      </c>
      <c r="E784" s="140" t="s">
        <v>22479</v>
      </c>
      <c r="F784" s="140" t="s">
        <v>14890</v>
      </c>
      <c r="G784" s="140" t="s">
        <v>14891</v>
      </c>
      <c r="H784" s="140">
        <v>40.213889999999999</v>
      </c>
      <c r="I784" s="140">
        <v>7.3332999999999995E-2</v>
      </c>
      <c r="J784" s="140">
        <v>1145</v>
      </c>
      <c r="K784" s="140" t="s">
        <v>340</v>
      </c>
      <c r="L784" s="140">
        <f>COUNTIFS(ArCompl!$C$2:$C$5652,ArCompl!$C1833,ArCompl!$D$2:$D$5652,ArCompl!$D1833)</f>
        <v>2</v>
      </c>
      <c r="M784" s="141">
        <f>IF(ISNA(MATCH($F784,'Liste noire'!C:C,0)),0,1)</f>
        <v>0</v>
      </c>
    </row>
    <row r="785" spans="1:13" x14ac:dyDescent="0.25">
      <c r="A785" s="142">
        <v>3357</v>
      </c>
      <c r="B785" s="143" t="s">
        <v>789</v>
      </c>
      <c r="C785" s="143" t="s">
        <v>790</v>
      </c>
      <c r="D785" s="143" t="s">
        <v>639</v>
      </c>
      <c r="E785" s="143" t="s">
        <v>22356</v>
      </c>
      <c r="F785" s="143" t="s">
        <v>791</v>
      </c>
      <c r="G785" s="143" t="s">
        <v>792</v>
      </c>
      <c r="H785" s="143">
        <v>-34.040300000000002</v>
      </c>
      <c r="I785" s="143">
        <v>150.68700000000001</v>
      </c>
      <c r="J785" s="143">
        <v>230</v>
      </c>
      <c r="K785" s="143">
        <v>10</v>
      </c>
      <c r="L785" s="143">
        <f>COUNTIFS(ArCompl!$C$2:$C$5652,ArCompl!$C356,ArCompl!$D$2:$D$5652,ArCompl!$D356)</f>
        <v>1</v>
      </c>
      <c r="M785" s="144">
        <f>IF(ISNA(MATCH($F785,'Liste noire'!C:C,0)),0,1)</f>
        <v>0</v>
      </c>
    </row>
    <row r="786" spans="1:13" x14ac:dyDescent="0.25">
      <c r="A786" s="139">
        <v>3610</v>
      </c>
      <c r="B786" s="140" t="s">
        <v>17684</v>
      </c>
      <c r="C786" s="140" t="s">
        <v>17685</v>
      </c>
      <c r="D786" s="140" t="s">
        <v>16702</v>
      </c>
      <c r="E786" s="140" t="s">
        <v>22496</v>
      </c>
      <c r="F786" s="140" t="s">
        <v>17686</v>
      </c>
      <c r="G786" s="140" t="s">
        <v>17687</v>
      </c>
      <c r="H786" s="140">
        <v>60.491799999999998</v>
      </c>
      <c r="I786" s="140">
        <v>-145.47800000000001</v>
      </c>
      <c r="J786" s="140">
        <v>54</v>
      </c>
      <c r="K786" s="140">
        <v>-9</v>
      </c>
      <c r="L786" s="140">
        <f>COUNTIFS(ArCompl!$C$2:$C$5652,ArCompl!$C2141,ArCompl!$D$2:$D$5652,ArCompl!$D2141)</f>
        <v>1</v>
      </c>
      <c r="M786" s="141">
        <f>IF(ISNA(MATCH($F786,'Liste noire'!C:C,0)),0,1)</f>
        <v>0</v>
      </c>
    </row>
    <row r="787" spans="1:13" x14ac:dyDescent="0.25">
      <c r="A787" s="142">
        <v>7990</v>
      </c>
      <c r="B787" s="143" t="s">
        <v>17326</v>
      </c>
      <c r="C787" s="143" t="s">
        <v>17327</v>
      </c>
      <c r="D787" s="143" t="s">
        <v>16702</v>
      </c>
      <c r="E787" s="143" t="s">
        <v>22496</v>
      </c>
      <c r="F787" s="143" t="s">
        <v>17328</v>
      </c>
      <c r="G787" s="143" t="s">
        <v>17329</v>
      </c>
      <c r="H787" s="143">
        <v>40.8752</v>
      </c>
      <c r="I787" s="143">
        <v>-74.281400000000005</v>
      </c>
      <c r="J787" s="143">
        <v>173</v>
      </c>
      <c r="K787" s="143">
        <v>-5</v>
      </c>
      <c r="L787" s="143">
        <f>COUNTIFS(ArCompl!$C$2:$C$5652,ArCompl!$C2046,ArCompl!$D$2:$D$5652,ArCompl!$D2046)</f>
        <v>1</v>
      </c>
      <c r="M787" s="144">
        <f>IF(ISNA(MATCH($F787,'Liste noire'!C:C,0)),0,1)</f>
        <v>0</v>
      </c>
    </row>
    <row r="788" spans="1:13" x14ac:dyDescent="0.25">
      <c r="A788" s="139">
        <v>4206</v>
      </c>
      <c r="B788" s="140" t="s">
        <v>13097</v>
      </c>
      <c r="C788" s="140" t="s">
        <v>13098</v>
      </c>
      <c r="D788" s="140" t="s">
        <v>13050</v>
      </c>
      <c r="E788" s="140" t="s">
        <v>13050</v>
      </c>
      <c r="F788" s="140" t="s">
        <v>13099</v>
      </c>
      <c r="G788" s="140" t="s">
        <v>13100</v>
      </c>
      <c r="H788" s="140">
        <v>10.307499999999999</v>
      </c>
      <c r="I788" s="140">
        <v>123.979</v>
      </c>
      <c r="J788" s="140">
        <v>31</v>
      </c>
      <c r="K788" s="140">
        <v>8</v>
      </c>
      <c r="L788" s="140">
        <f>COUNTIFS(ArCompl!$C$2:$C$5652,ArCompl!$C4762,ArCompl!$D$2:$D$5652,ArCompl!$D4762)</f>
        <v>1</v>
      </c>
      <c r="M788" s="141">
        <f>IF(ISNA(MATCH($F788,'Liste noire'!C:C,0)),0,1)</f>
        <v>0</v>
      </c>
    </row>
    <row r="789" spans="1:13" x14ac:dyDescent="0.25">
      <c r="A789" s="142">
        <v>5727</v>
      </c>
      <c r="B789" s="143" t="s">
        <v>17715</v>
      </c>
      <c r="C789" s="143" t="s">
        <v>17716</v>
      </c>
      <c r="D789" s="143" t="s">
        <v>16702</v>
      </c>
      <c r="E789" s="143" t="s">
        <v>22496</v>
      </c>
      <c r="F789" s="143" t="s">
        <v>17717</v>
      </c>
      <c r="G789" s="143" t="s">
        <v>17718</v>
      </c>
      <c r="H789" s="143">
        <v>41.780200000000001</v>
      </c>
      <c r="I789" s="143">
        <v>-124.23699999999999</v>
      </c>
      <c r="J789" s="143">
        <v>61</v>
      </c>
      <c r="K789" s="143">
        <v>-8</v>
      </c>
      <c r="L789" s="143">
        <f>COUNTIFS(ArCompl!$C$2:$C$5652,ArCompl!$C2149,ArCompl!$D$2:$D$5652,ArCompl!$D2149)</f>
        <v>1</v>
      </c>
      <c r="M789" s="144">
        <f>IF(ISNA(MATCH($F789,'Liste noire'!C:C,0)),0,1)</f>
        <v>0</v>
      </c>
    </row>
    <row r="790" spans="1:13" x14ac:dyDescent="0.25">
      <c r="A790" s="139">
        <v>6256</v>
      </c>
      <c r="B790" s="140" t="s">
        <v>801</v>
      </c>
      <c r="C790" s="140" t="s">
        <v>802</v>
      </c>
      <c r="D790" s="140" t="s">
        <v>639</v>
      </c>
      <c r="E790" s="140" t="s">
        <v>22356</v>
      </c>
      <c r="F790" s="140" t="s">
        <v>803</v>
      </c>
      <c r="G790" s="140" t="s">
        <v>804</v>
      </c>
      <c r="H790" s="140">
        <v>-32.130600000000001</v>
      </c>
      <c r="I790" s="140">
        <v>133.71</v>
      </c>
      <c r="J790" s="140">
        <v>77</v>
      </c>
      <c r="K790" s="140">
        <v>9.5</v>
      </c>
      <c r="L790" s="140">
        <f>COUNTIFS(ArCompl!$C$2:$C$5652,ArCompl!$C359,ArCompl!$D$2:$D$5652,ArCompl!$D359)</f>
        <v>1</v>
      </c>
      <c r="M790" s="141">
        <f>IF(ISNA(MATCH($F790,'Liste noire'!C:C,0)),0,1)</f>
        <v>0</v>
      </c>
    </row>
    <row r="791" spans="1:13" x14ac:dyDescent="0.25">
      <c r="A791" s="142">
        <v>6111</v>
      </c>
      <c r="B791" s="143" t="s">
        <v>13599</v>
      </c>
      <c r="C791" s="143" t="s">
        <v>13600</v>
      </c>
      <c r="D791" s="143" t="s">
        <v>13509</v>
      </c>
      <c r="E791" s="143" t="s">
        <v>22461</v>
      </c>
      <c r="F791" s="143" t="s">
        <v>13601</v>
      </c>
      <c r="G791" s="143" t="s">
        <v>13602</v>
      </c>
      <c r="H791" s="143">
        <v>59.273600000000002</v>
      </c>
      <c r="I791" s="143">
        <v>38.015799999999999</v>
      </c>
      <c r="J791" s="143">
        <v>377</v>
      </c>
      <c r="K791" s="143">
        <v>3</v>
      </c>
      <c r="L791" s="143">
        <f>COUNTIFS(ArCompl!$C$2:$C$5652,ArCompl!$C5030,ArCompl!$D$2:$D$5652,ArCompl!$D5030)</f>
        <v>1</v>
      </c>
      <c r="M791" s="144">
        <f>IF(ISNA(MATCH($F791,'Liste noire'!C:C,0)),0,1)</f>
        <v>0</v>
      </c>
    </row>
    <row r="792" spans="1:13" x14ac:dyDescent="0.25">
      <c r="A792" s="139">
        <v>3828</v>
      </c>
      <c r="B792" s="140" t="s">
        <v>17511</v>
      </c>
      <c r="C792" s="140" t="s">
        <v>17512</v>
      </c>
      <c r="D792" s="140" t="s">
        <v>16702</v>
      </c>
      <c r="E792" s="140" t="s">
        <v>22496</v>
      </c>
      <c r="F792" s="140" t="s">
        <v>17513</v>
      </c>
      <c r="G792" s="140" t="s">
        <v>17514</v>
      </c>
      <c r="H792" s="140">
        <v>42.194000000000003</v>
      </c>
      <c r="I792" s="140">
        <v>-72.534800000000004</v>
      </c>
      <c r="J792" s="140">
        <v>241</v>
      </c>
      <c r="K792" s="140">
        <v>-5</v>
      </c>
      <c r="L792" s="140">
        <f>COUNTIFS(ArCompl!$C$2:$C$5652,ArCompl!$C2094,ArCompl!$D$2:$D$5652,ArCompl!$D2094)</f>
        <v>1</v>
      </c>
      <c r="M792" s="141">
        <f>IF(ISNA(MATCH($F792,'Liste noire'!C:C,0)),0,1)</f>
        <v>0</v>
      </c>
    </row>
    <row r="793" spans="1:13" x14ac:dyDescent="0.25">
      <c r="A793" s="142">
        <v>519</v>
      </c>
      <c r="B793" s="143" t="s">
        <v>16461</v>
      </c>
      <c r="C793" s="143" t="s">
        <v>16462</v>
      </c>
      <c r="D793" s="143" t="s">
        <v>16321</v>
      </c>
      <c r="E793" s="143" t="s">
        <v>22495</v>
      </c>
      <c r="F793" s="143" t="s">
        <v>16463</v>
      </c>
      <c r="G793" s="143" t="s">
        <v>16464</v>
      </c>
      <c r="H793" s="143">
        <v>53.178100000000001</v>
      </c>
      <c r="I793" s="143">
        <v>-2.9777800000000001</v>
      </c>
      <c r="J793" s="143">
        <v>45</v>
      </c>
      <c r="K793" s="143">
        <v>0</v>
      </c>
      <c r="L793" s="143">
        <f>COUNTIFS(ArCompl!$C$2:$C$5652,ArCompl!$C4945,ArCompl!$D$2:$D$5652,ArCompl!$D4945)</f>
        <v>1</v>
      </c>
      <c r="M793" s="144">
        <f>IF(ISNA(MATCH($F793,'Liste noire'!C:C,0)),0,1)</f>
        <v>0</v>
      </c>
    </row>
    <row r="794" spans="1:13" x14ac:dyDescent="0.25">
      <c r="A794" s="139">
        <v>3932</v>
      </c>
      <c r="B794" s="140" t="s">
        <v>15650</v>
      </c>
      <c r="C794" s="140" t="s">
        <v>15651</v>
      </c>
      <c r="D794" s="140" t="s">
        <v>15636</v>
      </c>
      <c r="E794" s="140" t="s">
        <v>22487</v>
      </c>
      <c r="F794" s="140" t="s">
        <v>15652</v>
      </c>
      <c r="G794" s="140" t="s">
        <v>15653</v>
      </c>
      <c r="H794" s="140">
        <v>19.952300000000001</v>
      </c>
      <c r="I794" s="140">
        <v>99.882900000000006</v>
      </c>
      <c r="J794" s="140">
        <v>1280</v>
      </c>
      <c r="K794" s="140">
        <v>7</v>
      </c>
      <c r="L794" s="140">
        <f>COUNTIFS(ArCompl!$C$2:$C$5652,ArCompl!$C5381,ArCompl!$D$2:$D$5652,ArCompl!$D5381)</f>
        <v>1</v>
      </c>
      <c r="M794" s="141">
        <f>IF(ISNA(MATCH($F794,'Liste noire'!C:C,0)),0,1)</f>
        <v>0</v>
      </c>
    </row>
    <row r="795" spans="1:13" x14ac:dyDescent="0.25">
      <c r="A795" s="142">
        <v>6906</v>
      </c>
      <c r="B795" s="143" t="s">
        <v>16158</v>
      </c>
      <c r="C795" s="143" t="s">
        <v>16159</v>
      </c>
      <c r="D795" s="143" t="s">
        <v>16151</v>
      </c>
      <c r="E795" s="143" t="s">
        <v>16151</v>
      </c>
      <c r="F795" s="143" t="s">
        <v>16160</v>
      </c>
      <c r="G795" s="143" t="s">
        <v>16161</v>
      </c>
      <c r="H795" s="143">
        <v>51.402200000000001</v>
      </c>
      <c r="I795" s="143">
        <v>31.158300000000001</v>
      </c>
      <c r="J795" s="143">
        <v>446</v>
      </c>
      <c r="K795" s="143">
        <v>2</v>
      </c>
      <c r="L795" s="143">
        <f>COUNTIFS(ArCompl!$C$2:$C$5652,ArCompl!$C5498,ArCompl!$D$2:$D$5652,ArCompl!$D5498)</f>
        <v>1</v>
      </c>
      <c r="M795" s="144">
        <f>IF(ISNA(MATCH($F795,'Liste noire'!C:C,0)),0,1)</f>
        <v>0</v>
      </c>
    </row>
    <row r="796" spans="1:13" x14ac:dyDescent="0.25">
      <c r="A796" s="139">
        <v>2968</v>
      </c>
      <c r="B796" s="140" t="s">
        <v>13595</v>
      </c>
      <c r="C796" s="140" t="s">
        <v>13596</v>
      </c>
      <c r="D796" s="140" t="s">
        <v>13509</v>
      </c>
      <c r="E796" s="140" t="s">
        <v>22461</v>
      </c>
      <c r="F796" s="140" t="s">
        <v>13597</v>
      </c>
      <c r="G796" s="140" t="s">
        <v>13598</v>
      </c>
      <c r="H796" s="140">
        <v>55.305799999999998</v>
      </c>
      <c r="I796" s="140">
        <v>61.503300000000003</v>
      </c>
      <c r="J796" s="140">
        <v>769</v>
      </c>
      <c r="K796" s="140">
        <v>5</v>
      </c>
      <c r="L796" s="140">
        <f>COUNTIFS(ArCompl!$C$2:$C$5652,ArCompl!$C5029,ArCompl!$D$2:$D$5652,ArCompl!$D5029)</f>
        <v>1</v>
      </c>
      <c r="M796" s="141">
        <f>IF(ISNA(MATCH($F796,'Liste noire'!C:C,0)),0,1)</f>
        <v>0</v>
      </c>
    </row>
    <row r="797" spans="1:13" x14ac:dyDescent="0.25">
      <c r="A797" s="142">
        <v>7116</v>
      </c>
      <c r="B797" s="143" t="s">
        <v>17404</v>
      </c>
      <c r="C797" s="143" t="s">
        <v>17405</v>
      </c>
      <c r="D797" s="143" t="s">
        <v>16702</v>
      </c>
      <c r="E797" s="143" t="s">
        <v>22496</v>
      </c>
      <c r="F797" s="143" t="s">
        <v>17406</v>
      </c>
      <c r="G797" s="143" t="s">
        <v>17407</v>
      </c>
      <c r="H797" s="143">
        <v>65.573800000000006</v>
      </c>
      <c r="I797" s="143">
        <v>-144.78299999999999</v>
      </c>
      <c r="J797" s="143">
        <v>937</v>
      </c>
      <c r="K797" s="143">
        <v>-9</v>
      </c>
      <c r="L797" s="143">
        <f>COUNTIFS(ArCompl!$C$2:$C$5652,ArCompl!$C2066,ArCompl!$D$2:$D$5652,ArCompl!$D2066)</f>
        <v>1</v>
      </c>
      <c r="M797" s="144">
        <f>IF(ISNA(MATCH($F797,'Liste noire'!C:C,0)),0,1)</f>
        <v>0</v>
      </c>
    </row>
    <row r="798" spans="1:13" x14ac:dyDescent="0.25">
      <c r="A798" s="139">
        <v>1794</v>
      </c>
      <c r="B798" s="140" t="s">
        <v>11249</v>
      </c>
      <c r="C798" s="140" t="s">
        <v>11250</v>
      </c>
      <c r="D798" s="140" t="s">
        <v>11206</v>
      </c>
      <c r="E798" s="140" t="s">
        <v>22439</v>
      </c>
      <c r="F798" s="140" t="s">
        <v>11251</v>
      </c>
      <c r="G798" s="140" t="s">
        <v>11252</v>
      </c>
      <c r="H798" s="140">
        <v>27.392600000000002</v>
      </c>
      <c r="I798" s="140">
        <v>-109.833</v>
      </c>
      <c r="J798" s="140">
        <v>243</v>
      </c>
      <c r="K798" s="140">
        <v>-7</v>
      </c>
      <c r="L798" s="140">
        <f>COUNTIFS(ArCompl!$C$2:$C$5652,ArCompl!$C4318,ArCompl!$D$2:$D$5652,ArCompl!$D4318)</f>
        <v>1</v>
      </c>
      <c r="M798" s="141">
        <f>IF(ISNA(MATCH($F798,'Liste noire'!C:C,0)),0,1)</f>
        <v>0</v>
      </c>
    </row>
    <row r="799" spans="1:13" x14ac:dyDescent="0.25">
      <c r="A799" s="142">
        <v>1349</v>
      </c>
      <c r="B799" s="143" t="s">
        <v>6994</v>
      </c>
      <c r="C799" s="143" t="s">
        <v>6995</v>
      </c>
      <c r="D799" s="143" t="s">
        <v>6885</v>
      </c>
      <c r="E799" s="143" t="s">
        <v>6885</v>
      </c>
      <c r="F799" s="143" t="s">
        <v>6996</v>
      </c>
      <c r="G799" s="143" t="s">
        <v>6997</v>
      </c>
      <c r="H799" s="143">
        <v>43.542000000000002</v>
      </c>
      <c r="I799" s="143">
        <v>6.9534799999999999</v>
      </c>
      <c r="J799" s="143">
        <v>13</v>
      </c>
      <c r="K799" s="143">
        <v>1</v>
      </c>
      <c r="L799" s="143">
        <f>COUNTIFS(ArCompl!$C$2:$C$5652,ArCompl!$C3319,ArCompl!$D$2:$D$5652,ArCompl!$D3319)</f>
        <v>1</v>
      </c>
      <c r="M799" s="144">
        <f>IF(ISNA(MATCH($F799,'Liste noire'!C:C,0)),0,1)</f>
        <v>0</v>
      </c>
    </row>
    <row r="800" spans="1:13" x14ac:dyDescent="0.25">
      <c r="A800" s="139">
        <v>1404</v>
      </c>
      <c r="B800" s="140" t="s">
        <v>7022</v>
      </c>
      <c r="C800" s="140" t="s">
        <v>7023</v>
      </c>
      <c r="D800" s="140" t="s">
        <v>6885</v>
      </c>
      <c r="E800" s="140" t="s">
        <v>6885</v>
      </c>
      <c r="F800" s="140" t="s">
        <v>7024</v>
      </c>
      <c r="G800" s="140" t="s">
        <v>7025</v>
      </c>
      <c r="H800" s="140">
        <v>49.650100000000002</v>
      </c>
      <c r="I800" s="140">
        <v>-1.47028</v>
      </c>
      <c r="J800" s="140">
        <v>459</v>
      </c>
      <c r="K800" s="140">
        <v>1</v>
      </c>
      <c r="L800" s="140">
        <f>COUNTIFS(ArCompl!$C$2:$C$5652,ArCompl!$C3326,ArCompl!$D$2:$D$5652,ArCompl!$D3326)</f>
        <v>1</v>
      </c>
      <c r="M800" s="141">
        <f>IF(ISNA(MATCH($F800,'Liste noire'!C:C,0)),0,1)</f>
        <v>0</v>
      </c>
    </row>
    <row r="801" spans="1:13" x14ac:dyDescent="0.25">
      <c r="A801" s="142">
        <v>6806</v>
      </c>
      <c r="B801" s="143" t="s">
        <v>805</v>
      </c>
      <c r="C801" s="143" t="s">
        <v>806</v>
      </c>
      <c r="D801" s="143" t="s">
        <v>639</v>
      </c>
      <c r="E801" s="143" t="s">
        <v>22356</v>
      </c>
      <c r="F801" s="143" t="s">
        <v>807</v>
      </c>
      <c r="G801" s="143" t="s">
        <v>808</v>
      </c>
      <c r="H801" s="143">
        <v>-32.787500000000001</v>
      </c>
      <c r="I801" s="143">
        <v>151.34200000000001</v>
      </c>
      <c r="J801" s="143">
        <v>211</v>
      </c>
      <c r="K801" s="143">
        <v>10</v>
      </c>
      <c r="L801" s="143">
        <f>COUNTIFS(ArCompl!$C$2:$C$5652,ArCompl!$C360,ArCompl!$D$2:$D$5652,ArCompl!$D360)</f>
        <v>1</v>
      </c>
      <c r="M801" s="144">
        <f>IF(ISNA(MATCH($F801,'Liste noire'!C:C,0)),0,1)</f>
        <v>0</v>
      </c>
    </row>
    <row r="802" spans="1:13" x14ac:dyDescent="0.25">
      <c r="A802" s="139">
        <v>1377</v>
      </c>
      <c r="B802" s="140" t="s">
        <v>7026</v>
      </c>
      <c r="C802" s="140" t="s">
        <v>7027</v>
      </c>
      <c r="D802" s="140" t="s">
        <v>6885</v>
      </c>
      <c r="E802" s="140" t="s">
        <v>6885</v>
      </c>
      <c r="F802" s="140" t="s">
        <v>7028</v>
      </c>
      <c r="G802" s="140" t="s">
        <v>7029</v>
      </c>
      <c r="H802" s="140">
        <v>47.082099999999997</v>
      </c>
      <c r="I802" s="140">
        <v>-0.87706399999999995</v>
      </c>
      <c r="J802" s="140">
        <v>443</v>
      </c>
      <c r="K802" s="140">
        <v>1</v>
      </c>
      <c r="L802" s="140">
        <f>COUNTIFS(ArCompl!$C$2:$C$5652,ArCompl!$C3327,ArCompl!$D$2:$D$5652,ArCompl!$D3327)</f>
        <v>1</v>
      </c>
      <c r="M802" s="141">
        <f>IF(ISNA(MATCH($F802,'Liste noire'!C:C,0)),0,1)</f>
        <v>0</v>
      </c>
    </row>
    <row r="803" spans="1:13" x14ac:dyDescent="0.25">
      <c r="A803" s="142">
        <v>8802</v>
      </c>
      <c r="B803" s="143" t="s">
        <v>17553</v>
      </c>
      <c r="C803" s="143" t="s">
        <v>17554</v>
      </c>
      <c r="D803" s="143" t="s">
        <v>16702</v>
      </c>
      <c r="E803" s="143" t="s">
        <v>22496</v>
      </c>
      <c r="F803" s="143" t="s">
        <v>17555</v>
      </c>
      <c r="G803" s="143" t="s">
        <v>17556</v>
      </c>
      <c r="H803" s="143">
        <v>34.671900000000001</v>
      </c>
      <c r="I803" s="143">
        <v>-82.886499999999998</v>
      </c>
      <c r="J803" s="143">
        <v>892</v>
      </c>
      <c r="K803" s="143">
        <v>-5</v>
      </c>
      <c r="L803" s="143">
        <f>COUNTIFS(ArCompl!$C$2:$C$5652,ArCompl!$C2105,ArCompl!$D$2:$D$5652,ArCompl!$D2105)</f>
        <v>1</v>
      </c>
      <c r="M803" s="144">
        <f>IF(ISNA(MATCH($F803,'Liste noire'!C:C,0)),0,1)</f>
        <v>0</v>
      </c>
    </row>
    <row r="804" spans="1:13" x14ac:dyDescent="0.25">
      <c r="A804" s="139">
        <v>3555</v>
      </c>
      <c r="B804" s="140" t="s">
        <v>17719</v>
      </c>
      <c r="C804" s="140" t="s">
        <v>17720</v>
      </c>
      <c r="D804" s="140" t="s">
        <v>16702</v>
      </c>
      <c r="E804" s="140" t="s">
        <v>22496</v>
      </c>
      <c r="F804" s="140" t="s">
        <v>17721</v>
      </c>
      <c r="G804" s="140" t="s">
        <v>17722</v>
      </c>
      <c r="H804" s="140">
        <v>30.7788</v>
      </c>
      <c r="I804" s="140">
        <v>-86.522099999999995</v>
      </c>
      <c r="J804" s="140">
        <v>213</v>
      </c>
      <c r="K804" s="140">
        <v>-6</v>
      </c>
      <c r="L804" s="140">
        <f>COUNTIFS(ArCompl!$C$2:$C$5652,ArCompl!$C2150,ArCompl!$D$2:$D$5652,ArCompl!$D2150)</f>
        <v>2</v>
      </c>
      <c r="M804" s="141">
        <f>IF(ISNA(MATCH($F804,'Liste noire'!C:C,0)),0,1)</f>
        <v>0</v>
      </c>
    </row>
    <row r="805" spans="1:13" x14ac:dyDescent="0.25">
      <c r="A805" s="142">
        <v>4338</v>
      </c>
      <c r="B805" s="143" t="s">
        <v>17695</v>
      </c>
      <c r="C805" s="143" t="s">
        <v>17696</v>
      </c>
      <c r="D805" s="143" t="s">
        <v>16702</v>
      </c>
      <c r="E805" s="143" t="s">
        <v>22496</v>
      </c>
      <c r="F805" s="143" t="s">
        <v>17697</v>
      </c>
      <c r="G805" s="143" t="s">
        <v>17698</v>
      </c>
      <c r="H805" s="143">
        <v>37.302999999999997</v>
      </c>
      <c r="I805" s="143">
        <v>-108.628</v>
      </c>
      <c r="J805" s="143">
        <v>5918</v>
      </c>
      <c r="K805" s="143">
        <v>-7</v>
      </c>
      <c r="L805" s="143">
        <f>COUNTIFS(ArCompl!$C$2:$C$5652,ArCompl!$C2144,ArCompl!$D$2:$D$5652,ArCompl!$D2144)</f>
        <v>1</v>
      </c>
      <c r="M805" s="144">
        <f>IF(ISNA(MATCH($F805,'Liste noire'!C:C,0)),0,1)</f>
        <v>0</v>
      </c>
    </row>
    <row r="806" spans="1:13" x14ac:dyDescent="0.25">
      <c r="A806" s="139">
        <v>7364</v>
      </c>
      <c r="B806" s="140" t="s">
        <v>2166</v>
      </c>
      <c r="C806" s="140" t="s">
        <v>2167</v>
      </c>
      <c r="D806" s="140" t="s">
        <v>2057</v>
      </c>
      <c r="E806" s="140" t="s">
        <v>22368</v>
      </c>
      <c r="F806" s="140" t="s">
        <v>2168</v>
      </c>
      <c r="G806" s="140" t="s">
        <v>2169</v>
      </c>
      <c r="H806" s="140">
        <v>-22.921700000000001</v>
      </c>
      <c r="I806" s="140">
        <v>-42.074300000000001</v>
      </c>
      <c r="J806" s="140">
        <v>23</v>
      </c>
      <c r="K806" s="140">
        <v>-3</v>
      </c>
      <c r="L806" s="140">
        <f>COUNTIFS(ArCompl!$C$2:$C$5652,ArCompl!$C733,ArCompl!$D$2:$D$5652,ArCompl!$D733)</f>
        <v>1</v>
      </c>
      <c r="M806" s="141">
        <f>IF(ISNA(MATCH($F806,'Liste noire'!C:C,0)),0,1)</f>
        <v>0</v>
      </c>
    </row>
    <row r="807" spans="1:13" x14ac:dyDescent="0.25">
      <c r="A807" s="142">
        <v>8244</v>
      </c>
      <c r="B807" s="143" t="s">
        <v>2170</v>
      </c>
      <c r="C807" s="143" t="s">
        <v>2171</v>
      </c>
      <c r="D807" s="143" t="s">
        <v>2057</v>
      </c>
      <c r="E807" s="143" t="s">
        <v>22368</v>
      </c>
      <c r="F807" s="143" t="s">
        <v>2172</v>
      </c>
      <c r="G807" s="143" t="s">
        <v>2173</v>
      </c>
      <c r="H807" s="143">
        <v>-26.788399999999999</v>
      </c>
      <c r="I807" s="143">
        <v>-50.939799999999998</v>
      </c>
      <c r="J807" s="143">
        <v>3376</v>
      </c>
      <c r="K807" s="143">
        <v>-3</v>
      </c>
      <c r="L807" s="143">
        <f>COUNTIFS(ArCompl!$C$2:$C$5652,ArCompl!$C734,ArCompl!$D$2:$D$5652,ArCompl!$D734)</f>
        <v>1</v>
      </c>
      <c r="M807" s="144">
        <f>IF(ISNA(MATCH($F807,'Liste noire'!C:C,0)),0,1)</f>
        <v>0</v>
      </c>
    </row>
    <row r="808" spans="1:13" x14ac:dyDescent="0.25">
      <c r="A808" s="139">
        <v>3631</v>
      </c>
      <c r="B808" s="140" t="s">
        <v>17276</v>
      </c>
      <c r="C808" s="140" t="s">
        <v>17277</v>
      </c>
      <c r="D808" s="140" t="s">
        <v>16702</v>
      </c>
      <c r="E808" s="140" t="s">
        <v>22496</v>
      </c>
      <c r="F808" s="140" t="s">
        <v>17278</v>
      </c>
      <c r="G808" s="140" t="s">
        <v>17279</v>
      </c>
      <c r="H808" s="140">
        <v>30.715699999999998</v>
      </c>
      <c r="I808" s="140">
        <v>-96.331400000000002</v>
      </c>
      <c r="J808" s="140">
        <v>367</v>
      </c>
      <c r="K808" s="140">
        <v>-6</v>
      </c>
      <c r="L808" s="140">
        <f>COUNTIFS(ArCompl!$C$2:$C$5652,ArCompl!$C2033,ArCompl!$D$2:$D$5652,ArCompl!$D2033)</f>
        <v>1</v>
      </c>
      <c r="M808" s="141">
        <f>IF(ISNA(MATCH($F808,'Liste noire'!C:C,0)),0,1)</f>
        <v>0</v>
      </c>
    </row>
    <row r="809" spans="1:13" x14ac:dyDescent="0.25">
      <c r="A809" s="142">
        <v>1382</v>
      </c>
      <c r="B809" s="143" t="s">
        <v>7224</v>
      </c>
      <c r="C809" s="143" t="s">
        <v>7225</v>
      </c>
      <c r="D809" s="143" t="s">
        <v>6885</v>
      </c>
      <c r="E809" s="143" t="s">
        <v>6885</v>
      </c>
      <c r="F809" s="143" t="s">
        <v>7226</v>
      </c>
      <c r="G809" s="143" t="s">
        <v>7227</v>
      </c>
      <c r="H809" s="143">
        <v>49.012799999999999</v>
      </c>
      <c r="I809" s="143">
        <v>2.5499999999999998</v>
      </c>
      <c r="J809" s="143">
        <v>392</v>
      </c>
      <c r="K809" s="143">
        <v>1</v>
      </c>
      <c r="L809" s="143">
        <f>COUNTIFS(ArCompl!$C$2:$C$5652,ArCompl!$C3377,ArCompl!$D$2:$D$5652,ArCompl!$D3377)</f>
        <v>1</v>
      </c>
      <c r="M809" s="144">
        <f>IF(ISNA(MATCH($F809,'Liste noire'!C:C,0)),0,1)</f>
        <v>1</v>
      </c>
    </row>
    <row r="810" spans="1:13" x14ac:dyDescent="0.25">
      <c r="A810" s="139">
        <v>1902</v>
      </c>
      <c r="B810" s="140" t="s">
        <v>6129</v>
      </c>
      <c r="C810" s="140" t="s">
        <v>6130</v>
      </c>
      <c r="D810" s="140" t="s">
        <v>6104</v>
      </c>
      <c r="E810" s="140" t="s">
        <v>6104</v>
      </c>
      <c r="F810" s="140" t="s">
        <v>6131</v>
      </c>
      <c r="G810" s="140" t="s">
        <v>6132</v>
      </c>
      <c r="H810" s="140">
        <v>22.15</v>
      </c>
      <c r="I810" s="140">
        <v>-80.414199999999994</v>
      </c>
      <c r="J810" s="140">
        <v>102</v>
      </c>
      <c r="K810" s="140">
        <v>-5</v>
      </c>
      <c r="L810" s="140">
        <f>COUNTIFS(ArCompl!$C$2:$C$5652,ArCompl!$C1724,ArCompl!$D$2:$D$5652,ArCompl!$D1724)</f>
        <v>1</v>
      </c>
      <c r="M810" s="141">
        <f>IF(ISNA(MATCH($F810,'Liste noire'!C:C,0)),0,1)</f>
        <v>0</v>
      </c>
    </row>
    <row r="811" spans="1:13" x14ac:dyDescent="0.25">
      <c r="A811" s="142">
        <v>5577</v>
      </c>
      <c r="B811" s="143" t="s">
        <v>9562</v>
      </c>
      <c r="C811" s="143" t="s">
        <v>9563</v>
      </c>
      <c r="D811" s="143" t="s">
        <v>9551</v>
      </c>
      <c r="E811" s="143" t="s">
        <v>22418</v>
      </c>
      <c r="F811" s="143" t="s">
        <v>9564</v>
      </c>
      <c r="G811" s="143" t="s">
        <v>9565</v>
      </c>
      <c r="H811" s="143">
        <v>55.044199999999996</v>
      </c>
      <c r="I811" s="143">
        <v>-8.3409999999999993</v>
      </c>
      <c r="J811" s="143">
        <v>30</v>
      </c>
      <c r="K811" s="143">
        <v>0</v>
      </c>
      <c r="L811" s="143">
        <f>COUNTIFS(ArCompl!$C$2:$C$5652,ArCompl!$C3870,ArCompl!$D$2:$D$5652,ArCompl!$D3870)</f>
        <v>1</v>
      </c>
      <c r="M811" s="144">
        <f>IF(ISNA(MATCH($F811,'Liste noire'!C:C,0)),0,1)</f>
        <v>0</v>
      </c>
    </row>
    <row r="812" spans="1:13" x14ac:dyDescent="0.25">
      <c r="A812" s="139">
        <v>8250</v>
      </c>
      <c r="B812" s="140" t="s">
        <v>2244</v>
      </c>
      <c r="C812" s="140" t="s">
        <v>2245</v>
      </c>
      <c r="D812" s="140" t="s">
        <v>2057</v>
      </c>
      <c r="E812" s="140" t="s">
        <v>22368</v>
      </c>
      <c r="F812" s="140" t="s">
        <v>2246</v>
      </c>
      <c r="G812" s="140" t="s">
        <v>2247</v>
      </c>
      <c r="H812" s="140">
        <v>-10.634399999999999</v>
      </c>
      <c r="I812" s="140">
        <v>-51.563600000000001</v>
      </c>
      <c r="J812" s="140">
        <v>781</v>
      </c>
      <c r="K812" s="140">
        <v>-4</v>
      </c>
      <c r="L812" s="140">
        <f>COUNTIFS(ArCompl!$C$2:$C$5652,ArCompl!$C753,ArCompl!$D$2:$D$5652,ArCompl!$D753)</f>
        <v>1</v>
      </c>
      <c r="M812" s="141">
        <f>IF(ISNA(MATCH($F812,'Liste noire'!C:C,0)),0,1)</f>
        <v>0</v>
      </c>
    </row>
    <row r="813" spans="1:13" x14ac:dyDescent="0.25">
      <c r="A813" s="142">
        <v>1330</v>
      </c>
      <c r="B813" s="143" t="s">
        <v>7030</v>
      </c>
      <c r="C813" s="143" t="s">
        <v>7031</v>
      </c>
      <c r="D813" s="143" t="s">
        <v>6885</v>
      </c>
      <c r="E813" s="143" t="s">
        <v>6885</v>
      </c>
      <c r="F813" s="143" t="s">
        <v>7032</v>
      </c>
      <c r="G813" s="143" t="s">
        <v>7033</v>
      </c>
      <c r="H813" s="143">
        <v>45.786700000000003</v>
      </c>
      <c r="I813" s="143">
        <v>3.1691699999999998</v>
      </c>
      <c r="J813" s="143">
        <v>1090</v>
      </c>
      <c r="K813" s="143">
        <v>1</v>
      </c>
      <c r="L813" s="143">
        <f>COUNTIFS(ArCompl!$C$2:$C$5652,ArCompl!$C3328,ArCompl!$D$2:$D$5652,ArCompl!$D3328)</f>
        <v>1</v>
      </c>
      <c r="M813" s="144">
        <f>IF(ISNA(MATCH($F813,'Liste noire'!C:C,0)),0,1)</f>
        <v>1</v>
      </c>
    </row>
    <row r="814" spans="1:13" x14ac:dyDescent="0.25">
      <c r="A814" s="139">
        <v>3356</v>
      </c>
      <c r="B814" s="140" t="s">
        <v>841</v>
      </c>
      <c r="C814" s="140" t="s">
        <v>842</v>
      </c>
      <c r="D814" s="140" t="s">
        <v>639</v>
      </c>
      <c r="E814" s="140" t="s">
        <v>22356</v>
      </c>
      <c r="F814" s="140" t="s">
        <v>843</v>
      </c>
      <c r="G814" s="140" t="s">
        <v>844</v>
      </c>
      <c r="H814" s="140">
        <v>-30.320599999999999</v>
      </c>
      <c r="I814" s="140">
        <v>153.11600000000001</v>
      </c>
      <c r="J814" s="140">
        <v>18</v>
      </c>
      <c r="K814" s="140">
        <v>10</v>
      </c>
      <c r="L814" s="140">
        <f>COUNTIFS(ArCompl!$C$2:$C$5652,ArCompl!$C369,ArCompl!$D$2:$D$5652,ArCompl!$D369)</f>
        <v>1</v>
      </c>
      <c r="M814" s="141">
        <f>IF(ISNA(MATCH($F814,'Liste noire'!C:C,0)),0,1)</f>
        <v>0</v>
      </c>
    </row>
    <row r="815" spans="1:13" x14ac:dyDescent="0.25">
      <c r="A815" s="142">
        <v>1460</v>
      </c>
      <c r="B815" s="143" t="s">
        <v>8017</v>
      </c>
      <c r="C815" s="143" t="s">
        <v>8018</v>
      </c>
      <c r="D815" s="143" t="s">
        <v>7939</v>
      </c>
      <c r="E815" s="143" t="s">
        <v>22406</v>
      </c>
      <c r="F815" s="143" t="s">
        <v>8019</v>
      </c>
      <c r="G815" s="143" t="s">
        <v>8020</v>
      </c>
      <c r="H815" s="143">
        <v>39.601900000000001</v>
      </c>
      <c r="I815" s="143">
        <v>19.9117</v>
      </c>
      <c r="J815" s="143">
        <v>6</v>
      </c>
      <c r="K815" s="143">
        <v>2</v>
      </c>
      <c r="L815" s="143">
        <f>COUNTIFS(ArCompl!$C$2:$C$5652,ArCompl!$C3452,ArCompl!$D$2:$D$5652,ArCompl!$D3452)</f>
        <v>1</v>
      </c>
      <c r="M815" s="144">
        <f>IF(ISNA(MATCH($F815,'Liste noire'!C:C,0)),0,1)</f>
        <v>0</v>
      </c>
    </row>
    <row r="816" spans="1:13" x14ac:dyDescent="0.25">
      <c r="A816" s="139">
        <v>11096</v>
      </c>
      <c r="B816" s="140" t="s">
        <v>17598</v>
      </c>
      <c r="C816" s="140" t="s">
        <v>17599</v>
      </c>
      <c r="D816" s="140" t="s">
        <v>16702</v>
      </c>
      <c r="E816" s="140" t="s">
        <v>22496</v>
      </c>
      <c r="F816" s="140" t="s">
        <v>17600</v>
      </c>
      <c r="G816" s="140" t="s">
        <v>17601</v>
      </c>
      <c r="H816" s="140">
        <v>37.094000000000001</v>
      </c>
      <c r="I816" s="140">
        <v>-95.571899999999999</v>
      </c>
      <c r="J816" s="140">
        <v>754</v>
      </c>
      <c r="K816" s="140">
        <v>-5</v>
      </c>
      <c r="L816" s="140">
        <f>COUNTIFS(ArCompl!$C$2:$C$5652,ArCompl!$C2117,ArCompl!$D$2:$D$5652,ArCompl!$D2117)</f>
        <v>1</v>
      </c>
      <c r="M816" s="141">
        <f>IF(ISNA(MATCH($F816,'Liste noire'!C:C,0)),0,1)</f>
        <v>0</v>
      </c>
    </row>
    <row r="817" spans="1:13" x14ac:dyDescent="0.25">
      <c r="A817" s="142">
        <v>2548</v>
      </c>
      <c r="B817" s="143" t="s">
        <v>2260</v>
      </c>
      <c r="C817" s="143" t="s">
        <v>2261</v>
      </c>
      <c r="D817" s="143" t="s">
        <v>2057</v>
      </c>
      <c r="E817" s="143" t="s">
        <v>22368</v>
      </c>
      <c r="F817" s="143" t="s">
        <v>2262</v>
      </c>
      <c r="G817" s="143" t="s">
        <v>2263</v>
      </c>
      <c r="H817" s="143">
        <v>-15.652900000000001</v>
      </c>
      <c r="I817" s="143">
        <v>-56.116700000000002</v>
      </c>
      <c r="J817" s="143">
        <v>617</v>
      </c>
      <c r="K817" s="143">
        <v>-4</v>
      </c>
      <c r="L817" s="143">
        <f>COUNTIFS(ArCompl!$C$2:$C$5652,ArCompl!$C757,ArCompl!$D$2:$D$5652,ArCompl!$D757)</f>
        <v>1</v>
      </c>
      <c r="M817" s="144">
        <f>IF(ISNA(MATCH($F817,'Liste noire'!C:C,0)),0,1)</f>
        <v>0</v>
      </c>
    </row>
    <row r="818" spans="1:13" x14ac:dyDescent="0.25">
      <c r="A818" s="139">
        <v>9182</v>
      </c>
      <c r="B818" s="140" t="s">
        <v>17738</v>
      </c>
      <c r="C818" s="140" t="s">
        <v>17739</v>
      </c>
      <c r="D818" s="140" t="s">
        <v>16702</v>
      </c>
      <c r="E818" s="140" t="s">
        <v>22496</v>
      </c>
      <c r="F818" s="140" t="s">
        <v>17740</v>
      </c>
      <c r="G818" s="140" t="s">
        <v>17741</v>
      </c>
      <c r="H818" s="140">
        <v>28.8673</v>
      </c>
      <c r="I818" s="140">
        <v>-82.571299999999994</v>
      </c>
      <c r="J818" s="140">
        <v>9</v>
      </c>
      <c r="K818" s="140">
        <v>-5</v>
      </c>
      <c r="L818" s="140">
        <f>COUNTIFS(ArCompl!$C$2:$C$5652,ArCompl!$C2155,ArCompl!$D$2:$D$5652,ArCompl!$D2155)</f>
        <v>1</v>
      </c>
      <c r="M818" s="141">
        <f>IF(ISNA(MATCH($F818,'Liste noire'!C:C,0)),0,1)</f>
        <v>0</v>
      </c>
    </row>
    <row r="819" spans="1:13" x14ac:dyDescent="0.25">
      <c r="A819" s="142">
        <v>6352</v>
      </c>
      <c r="B819" s="143" t="s">
        <v>4829</v>
      </c>
      <c r="C819" s="143" t="s">
        <v>4830</v>
      </c>
      <c r="D819" s="143" t="s">
        <v>4759</v>
      </c>
      <c r="E819" s="143" t="s">
        <v>22377</v>
      </c>
      <c r="F819" s="143" t="s">
        <v>4831</v>
      </c>
      <c r="G819" s="143" t="s">
        <v>4832</v>
      </c>
      <c r="H819" s="143">
        <v>28.918900000000001</v>
      </c>
      <c r="I819" s="143">
        <v>111.64</v>
      </c>
      <c r="J819" s="143">
        <v>128</v>
      </c>
      <c r="K819" s="143">
        <v>8</v>
      </c>
      <c r="L819" s="143">
        <f>COUNTIFS(ArCompl!$C$2:$C$5652,ArCompl!$C1371,ArCompl!$D$2:$D$5652,ArCompl!$D1371)</f>
        <v>1</v>
      </c>
      <c r="M819" s="144">
        <f>IF(ISNA(MATCH($F819,'Liste noire'!C:C,0)),0,1)</f>
        <v>0</v>
      </c>
    </row>
    <row r="820" spans="1:13" x14ac:dyDescent="0.25">
      <c r="A820" s="139">
        <v>4253</v>
      </c>
      <c r="B820" s="140" t="s">
        <v>20631</v>
      </c>
      <c r="C820" s="140" t="s">
        <v>20632</v>
      </c>
      <c r="D820" s="140" t="s">
        <v>16702</v>
      </c>
      <c r="E820" s="140" t="s">
        <v>22496</v>
      </c>
      <c r="F820" s="140" t="s">
        <v>20633</v>
      </c>
      <c r="G820" s="140" t="s">
        <v>20634</v>
      </c>
      <c r="H820" s="140">
        <v>41.565100000000001</v>
      </c>
      <c r="I820" s="140">
        <v>-81.486400000000003</v>
      </c>
      <c r="J820" s="140">
        <v>879</v>
      </c>
      <c r="K820" s="140">
        <v>-5</v>
      </c>
      <c r="L820" s="140">
        <f>COUNTIFS(ArCompl!$C$2:$C$5652,ArCompl!$C2915,ArCompl!$D$2:$D$5652,ArCompl!$D2915)</f>
        <v>1</v>
      </c>
      <c r="M820" s="141">
        <f>IF(ISNA(MATCH($F820,'Liste noire'!C:C,0)),0,1)</f>
        <v>0</v>
      </c>
    </row>
    <row r="821" spans="1:13" x14ac:dyDescent="0.25">
      <c r="A821" s="142">
        <v>2618</v>
      </c>
      <c r="B821" s="143" t="s">
        <v>2686</v>
      </c>
      <c r="C821" s="143" t="s">
        <v>2687</v>
      </c>
      <c r="D821" s="143" t="s">
        <v>2057</v>
      </c>
      <c r="E821" s="143" t="s">
        <v>22368</v>
      </c>
      <c r="F821" s="143" t="s">
        <v>2688</v>
      </c>
      <c r="G821" s="143" t="s">
        <v>2689</v>
      </c>
      <c r="H821" s="143">
        <v>-23.626110000000001</v>
      </c>
      <c r="I821" s="143">
        <v>-46.656390000000002</v>
      </c>
      <c r="J821" s="143">
        <v>2631</v>
      </c>
      <c r="K821" s="143">
        <v>-3</v>
      </c>
      <c r="L821" s="143">
        <f>COUNTIFS(ArCompl!$C$2:$C$5652,ArCompl!$C866,ArCompl!$D$2:$D$5652,ArCompl!$D866)</f>
        <v>1</v>
      </c>
      <c r="M821" s="144">
        <f>IF(ISNA(MATCH($F821,'Liste noire'!C:C,0)),0,1)</f>
        <v>0</v>
      </c>
    </row>
    <row r="822" spans="1:13" x14ac:dyDescent="0.25">
      <c r="A822" s="139">
        <v>5728</v>
      </c>
      <c r="B822" s="140" t="s">
        <v>17345</v>
      </c>
      <c r="C822" s="140" t="s">
        <v>17346</v>
      </c>
      <c r="D822" s="140" t="s">
        <v>16702</v>
      </c>
      <c r="E822" s="140" t="s">
        <v>22496</v>
      </c>
      <c r="F822" s="140" t="s">
        <v>17347</v>
      </c>
      <c r="G822" s="140" t="s">
        <v>17348</v>
      </c>
      <c r="H822" s="140">
        <v>37.225299999999997</v>
      </c>
      <c r="I822" s="140">
        <v>-89.570800000000006</v>
      </c>
      <c r="J822" s="140">
        <v>342</v>
      </c>
      <c r="K822" s="140">
        <v>-6</v>
      </c>
      <c r="L822" s="140">
        <f>COUNTIFS(ArCompl!$C$2:$C$5652,ArCompl!$C2051,ArCompl!$D$2:$D$5652,ArCompl!$D2051)</f>
        <v>1</v>
      </c>
      <c r="M822" s="141">
        <f>IF(ISNA(MATCH($F822,'Liste noire'!C:C,0)),0,1)</f>
        <v>0</v>
      </c>
    </row>
    <row r="823" spans="1:13" x14ac:dyDescent="0.25">
      <c r="A823" s="142">
        <v>3275</v>
      </c>
      <c r="B823" s="143" t="s">
        <v>9019</v>
      </c>
      <c r="C823" s="143" t="s">
        <v>9020</v>
      </c>
      <c r="D823" s="143" t="s">
        <v>8920</v>
      </c>
      <c r="E823" s="143" t="s">
        <v>22416</v>
      </c>
      <c r="F823" s="143" t="s">
        <v>9021</v>
      </c>
      <c r="G823" s="143" t="s">
        <v>9022</v>
      </c>
      <c r="H823" s="143">
        <v>-6.1255699999999997</v>
      </c>
      <c r="I823" s="143">
        <v>106.65600000000001</v>
      </c>
      <c r="J823" s="143">
        <v>34</v>
      </c>
      <c r="K823" s="143">
        <v>7</v>
      </c>
      <c r="L823" s="143">
        <f>COUNTIFS(ArCompl!$C$2:$C$5652,ArCompl!$C3734,ArCompl!$D$2:$D$5652,ArCompl!$D3734)</f>
        <v>1</v>
      </c>
      <c r="M823" s="144">
        <f>IF(ISNA(MATCH($F823,'Liste noire'!C:C,0)),0,1)</f>
        <v>0</v>
      </c>
    </row>
    <row r="824" spans="1:13" x14ac:dyDescent="0.25">
      <c r="A824" s="139">
        <v>6012</v>
      </c>
      <c r="B824" s="140" t="s">
        <v>13081</v>
      </c>
      <c r="C824" s="140" t="s">
        <v>13082</v>
      </c>
      <c r="D824" s="140" t="s">
        <v>13050</v>
      </c>
      <c r="E824" s="140" t="s">
        <v>13050</v>
      </c>
      <c r="F824" s="140" t="s">
        <v>13083</v>
      </c>
      <c r="G824" s="140" t="s">
        <v>13084</v>
      </c>
      <c r="H824" s="140">
        <v>9.25352</v>
      </c>
      <c r="I824" s="140">
        <v>124.70699999999999</v>
      </c>
      <c r="J824" s="140">
        <v>53</v>
      </c>
      <c r="K824" s="140">
        <v>8</v>
      </c>
      <c r="L824" s="140">
        <f>COUNTIFS(ArCompl!$C$2:$C$5652,ArCompl!$C4758,ArCompl!$D$2:$D$5652,ArCompl!$D4758)</f>
        <v>1</v>
      </c>
      <c r="M824" s="141">
        <f>IF(ISNA(MATCH($F824,'Liste noire'!C:C,0)),0,1)</f>
        <v>0</v>
      </c>
    </row>
    <row r="825" spans="1:13" x14ac:dyDescent="0.25">
      <c r="A825" s="142">
        <v>1412</v>
      </c>
      <c r="B825" s="143" t="s">
        <v>6982</v>
      </c>
      <c r="C825" s="143" t="s">
        <v>6983</v>
      </c>
      <c r="D825" s="143" t="s">
        <v>6885</v>
      </c>
      <c r="E825" s="143" t="s">
        <v>6885</v>
      </c>
      <c r="F825" s="143" t="s">
        <v>6984</v>
      </c>
      <c r="G825" s="143" t="s">
        <v>6985</v>
      </c>
      <c r="H825" s="143">
        <v>49.173299999999998</v>
      </c>
      <c r="I825" s="143">
        <v>-0.45</v>
      </c>
      <c r="J825" s="143">
        <v>256</v>
      </c>
      <c r="K825" s="143">
        <v>1</v>
      </c>
      <c r="L825" s="143">
        <f>COUNTIFS(ArCompl!$C$2:$C$5652,ArCompl!$C3316,ArCompl!$D$2:$D$5652,ArCompl!$D3316)</f>
        <v>1</v>
      </c>
      <c r="M825" s="144">
        <f>IF(ISNA(MATCH($F825,'Liste noire'!C:C,0)),0,1)</f>
        <v>1</v>
      </c>
    </row>
    <row r="826" spans="1:13" x14ac:dyDescent="0.25">
      <c r="A826" s="139">
        <v>3375</v>
      </c>
      <c r="B826" s="140" t="s">
        <v>5444</v>
      </c>
      <c r="C826" s="140" t="s">
        <v>5445</v>
      </c>
      <c r="D826" s="140" t="s">
        <v>4759</v>
      </c>
      <c r="E826" s="140" t="s">
        <v>22377</v>
      </c>
      <c r="F826" s="140" t="s">
        <v>5446</v>
      </c>
      <c r="G826" s="140" t="s">
        <v>5447</v>
      </c>
      <c r="H826" s="140">
        <v>34.5197</v>
      </c>
      <c r="I826" s="140">
        <v>113.84099999999999</v>
      </c>
      <c r="J826" s="140">
        <v>495</v>
      </c>
      <c r="K826" s="140">
        <v>8</v>
      </c>
      <c r="L826" s="140">
        <f>COUNTIFS(ArCompl!$C$2:$C$5652,ArCompl!$C1525,ArCompl!$D$2:$D$5652,ArCompl!$D1525)</f>
        <v>5</v>
      </c>
      <c r="M826" s="141">
        <f>IF(ISNA(MATCH($F826,'Liste noire'!C:C,0)),0,1)</f>
        <v>0</v>
      </c>
    </row>
    <row r="827" spans="1:13" x14ac:dyDescent="0.25">
      <c r="A827" s="142">
        <v>3069</v>
      </c>
      <c r="B827" s="143" t="s">
        <v>1800</v>
      </c>
      <c r="C827" s="143" t="s">
        <v>1801</v>
      </c>
      <c r="D827" s="143" t="s">
        <v>1797</v>
      </c>
      <c r="E827" s="143" t="s">
        <v>1797</v>
      </c>
      <c r="F827" s="143" t="s">
        <v>1802</v>
      </c>
      <c r="G827" s="143" t="s">
        <v>1803</v>
      </c>
      <c r="H827" s="143">
        <v>22.249600000000001</v>
      </c>
      <c r="I827" s="143">
        <v>91.813299999999998</v>
      </c>
      <c r="J827" s="143">
        <v>12</v>
      </c>
      <c r="K827" s="143">
        <v>6</v>
      </c>
      <c r="L827" s="143">
        <f>COUNTIFS(ArCompl!$C$2:$C$5652,ArCompl!$C617,ArCompl!$D$2:$D$5652,ArCompl!$D617)</f>
        <v>2</v>
      </c>
      <c r="M827" s="144">
        <f>IF(ISNA(MATCH($F827,'Liste noire'!C:C,0)),0,1)</f>
        <v>0</v>
      </c>
    </row>
    <row r="828" spans="1:13" x14ac:dyDescent="0.25">
      <c r="A828" s="139">
        <v>4380</v>
      </c>
      <c r="B828" s="140" t="s">
        <v>4825</v>
      </c>
      <c r="C828" s="140" t="s">
        <v>4826</v>
      </c>
      <c r="D828" s="140" t="s">
        <v>4759</v>
      </c>
      <c r="E828" s="140" t="s">
        <v>22377</v>
      </c>
      <c r="F828" s="140" t="s">
        <v>4827</v>
      </c>
      <c r="G828" s="140" t="s">
        <v>4828</v>
      </c>
      <c r="H828" s="140">
        <v>43.996200000000002</v>
      </c>
      <c r="I828" s="140">
        <v>125.685</v>
      </c>
      <c r="J828" s="140">
        <v>706</v>
      </c>
      <c r="K828" s="140">
        <v>8</v>
      </c>
      <c r="L828" s="140">
        <f>COUNTIFS(ArCompl!$C$2:$C$5652,ArCompl!$C1370,ArCompl!$D$2:$D$5652,ArCompl!$D1370)</f>
        <v>1</v>
      </c>
      <c r="M828" s="141">
        <f>IF(ISNA(MATCH($F828,'Liste noire'!C:C,0)),0,1)</f>
        <v>0</v>
      </c>
    </row>
    <row r="829" spans="1:13" x14ac:dyDescent="0.25">
      <c r="A829" s="142">
        <v>2538</v>
      </c>
      <c r="B829" s="143" t="s">
        <v>2197</v>
      </c>
      <c r="C829" s="143" t="s">
        <v>2198</v>
      </c>
      <c r="D829" s="143" t="s">
        <v>2057</v>
      </c>
      <c r="E829" s="143" t="s">
        <v>22368</v>
      </c>
      <c r="F829" s="143" t="s">
        <v>2199</v>
      </c>
      <c r="G829" s="143" t="s">
        <v>2200</v>
      </c>
      <c r="H829" s="143">
        <v>-20.468699999999998</v>
      </c>
      <c r="I829" s="143">
        <v>-54.672499999999999</v>
      </c>
      <c r="J829" s="143">
        <v>1833</v>
      </c>
      <c r="K829" s="143">
        <v>-4</v>
      </c>
      <c r="L829" s="143">
        <f>COUNTIFS(ArCompl!$C$2:$C$5652,ArCompl!$C741,ArCompl!$D$2:$D$5652,ArCompl!$D741)</f>
        <v>1</v>
      </c>
      <c r="M829" s="144">
        <f>IF(ISNA(MATCH($F829,'Liste noire'!C:C,0)),0,1)</f>
        <v>0</v>
      </c>
    </row>
    <row r="830" spans="1:13" x14ac:dyDescent="0.25">
      <c r="A830" s="139">
        <v>8593</v>
      </c>
      <c r="B830" s="140" t="s">
        <v>17490</v>
      </c>
      <c r="C830" s="140" t="s">
        <v>17491</v>
      </c>
      <c r="D830" s="140" t="s">
        <v>16702</v>
      </c>
      <c r="E830" s="140" t="s">
        <v>22496</v>
      </c>
      <c r="F830" s="140" t="s">
        <v>17492</v>
      </c>
      <c r="G830" s="140" t="s">
        <v>17493</v>
      </c>
      <c r="H830" s="140">
        <v>41.858800000000002</v>
      </c>
      <c r="I830" s="140">
        <v>-87.607900000000001</v>
      </c>
      <c r="J830" s="140">
        <v>593</v>
      </c>
      <c r="K830" s="140">
        <v>-6</v>
      </c>
      <c r="L830" s="140">
        <f>COUNTIFS(ArCompl!$C$2:$C$5652,ArCompl!$C2088,ArCompl!$D$2:$D$5652,ArCompl!$D2088)</f>
        <v>1</v>
      </c>
      <c r="M830" s="141">
        <f>IF(ISNA(MATCH($F830,'Liste noire'!C:C,0)),0,1)</f>
        <v>0</v>
      </c>
    </row>
    <row r="831" spans="1:13" x14ac:dyDescent="0.25">
      <c r="A831" s="142">
        <v>2400</v>
      </c>
      <c r="B831" s="143" t="s">
        <v>13137</v>
      </c>
      <c r="C831" s="143" t="s">
        <v>13138</v>
      </c>
      <c r="D831" s="143" t="s">
        <v>13050</v>
      </c>
      <c r="E831" s="143" t="s">
        <v>13050</v>
      </c>
      <c r="F831" s="143" t="s">
        <v>13139</v>
      </c>
      <c r="G831" s="143" t="s">
        <v>13140</v>
      </c>
      <c r="H831" s="143">
        <v>8.4156200000000005</v>
      </c>
      <c r="I831" s="143">
        <v>124.611</v>
      </c>
      <c r="J831" s="143">
        <v>601</v>
      </c>
      <c r="K831" s="143">
        <v>8</v>
      </c>
      <c r="L831" s="143">
        <f>COUNTIFS(ArCompl!$C$2:$C$5652,ArCompl!$C4772,ArCompl!$D$2:$D$5652,ArCompl!$D4772)</f>
        <v>1</v>
      </c>
      <c r="M831" s="144">
        <f>IF(ISNA(MATCH($F831,'Liste noire'!C:C,0)),0,1)</f>
        <v>0</v>
      </c>
    </row>
    <row r="832" spans="1:13" x14ac:dyDescent="0.25">
      <c r="A832" s="139">
        <v>7980</v>
      </c>
      <c r="B832" s="140" t="s">
        <v>17384</v>
      </c>
      <c r="C832" s="140" t="s">
        <v>17385</v>
      </c>
      <c r="D832" s="140" t="s">
        <v>16702</v>
      </c>
      <c r="E832" s="140" t="s">
        <v>22496</v>
      </c>
      <c r="F832" s="140" t="s">
        <v>17386</v>
      </c>
      <c r="G832" s="140" t="s">
        <v>17387</v>
      </c>
      <c r="H832" s="140">
        <v>32.954900000000002</v>
      </c>
      <c r="I832" s="140">
        <v>-111.767</v>
      </c>
      <c r="J832" s="140">
        <v>1464</v>
      </c>
      <c r="K832" s="140">
        <v>-7</v>
      </c>
      <c r="L832" s="140">
        <f>COUNTIFS(ArCompl!$C$2:$C$5652,ArCompl!$C2061,ArCompl!$D$2:$D$5652,ArCompl!$D2061)</f>
        <v>1</v>
      </c>
      <c r="M832" s="141">
        <f>IF(ISNA(MATCH($F832,'Liste noire'!C:C,0)),0,1)</f>
        <v>0</v>
      </c>
    </row>
    <row r="833" spans="1:13" x14ac:dyDescent="0.25">
      <c r="A833" s="142">
        <v>3578</v>
      </c>
      <c r="B833" s="143" t="s">
        <v>17462</v>
      </c>
      <c r="C833" s="143" t="s">
        <v>17463</v>
      </c>
      <c r="D833" s="143" t="s">
        <v>16702</v>
      </c>
      <c r="E833" s="143" t="s">
        <v>22496</v>
      </c>
      <c r="F833" s="143" t="s">
        <v>17464</v>
      </c>
      <c r="G833" s="143" t="s">
        <v>17465</v>
      </c>
      <c r="H833" s="143">
        <v>35.035299999999999</v>
      </c>
      <c r="I833" s="143">
        <v>-85.203800000000001</v>
      </c>
      <c r="J833" s="143">
        <v>683</v>
      </c>
      <c r="K833" s="143">
        <v>-5</v>
      </c>
      <c r="L833" s="143">
        <f>COUNTIFS(ArCompl!$C$2:$C$5652,ArCompl!$C2081,ArCompl!$D$2:$D$5652,ArCompl!$D2081)</f>
        <v>1</v>
      </c>
      <c r="M833" s="144">
        <f>IF(ISNA(MATCH($F833,'Liste noire'!C:C,0)),0,1)</f>
        <v>0</v>
      </c>
    </row>
    <row r="834" spans="1:13" x14ac:dyDescent="0.25">
      <c r="A834" s="139">
        <v>2009</v>
      </c>
      <c r="B834" s="140" t="s">
        <v>12033</v>
      </c>
      <c r="C834" s="140" t="s">
        <v>12034</v>
      </c>
      <c r="D834" s="140" t="s">
        <v>12018</v>
      </c>
      <c r="E834" s="140" t="s">
        <v>22451</v>
      </c>
      <c r="F834" s="140" t="s">
        <v>12035</v>
      </c>
      <c r="G834" s="140" t="s">
        <v>12036</v>
      </c>
      <c r="H834" s="140">
        <v>-43.489400000000003</v>
      </c>
      <c r="I834" s="140">
        <v>172.53200000000001</v>
      </c>
      <c r="J834" s="140">
        <v>123</v>
      </c>
      <c r="K834" s="140">
        <v>12</v>
      </c>
      <c r="L834" s="140">
        <f>COUNTIFS(ArCompl!$C$2:$C$5652,ArCompl!$C4567,ArCompl!$D$2:$D$5652,ArCompl!$D4567)</f>
        <v>1</v>
      </c>
      <c r="M834" s="141">
        <f>IF(ISNA(MATCH($F834,'Liste noire'!C:C,0)),0,1)</f>
        <v>0</v>
      </c>
    </row>
    <row r="835" spans="1:13" x14ac:dyDescent="0.25">
      <c r="A835" s="142">
        <v>6772</v>
      </c>
      <c r="B835" s="143" t="s">
        <v>4845</v>
      </c>
      <c r="C835" s="143" t="s">
        <v>4846</v>
      </c>
      <c r="D835" s="143" t="s">
        <v>4759</v>
      </c>
      <c r="E835" s="143" t="s">
        <v>22377</v>
      </c>
      <c r="F835" s="143" t="s">
        <v>4847</v>
      </c>
      <c r="G835" s="143" t="s">
        <v>4848</v>
      </c>
      <c r="H835" s="143">
        <v>41.5381</v>
      </c>
      <c r="I835" s="143">
        <v>120.435</v>
      </c>
      <c r="J835" s="143">
        <v>568</v>
      </c>
      <c r="K835" s="143">
        <v>8</v>
      </c>
      <c r="L835" s="143">
        <f>COUNTIFS(ArCompl!$C$2:$C$5652,ArCompl!$C1375,ArCompl!$D$2:$D$5652,ArCompl!$D1375)</f>
        <v>1</v>
      </c>
      <c r="M835" s="144">
        <f>IF(ISNA(MATCH($F835,'Liste noire'!C:C,0)),0,1)</f>
        <v>0</v>
      </c>
    </row>
    <row r="836" spans="1:13" x14ac:dyDescent="0.25">
      <c r="A836" s="139">
        <v>2800</v>
      </c>
      <c r="B836" s="140" t="s">
        <v>12956</v>
      </c>
      <c r="C836" s="140" t="s">
        <v>12957</v>
      </c>
      <c r="D836" s="140" t="s">
        <v>12933</v>
      </c>
      <c r="E836" s="140" t="s">
        <v>22457</v>
      </c>
      <c r="F836" s="140" t="s">
        <v>12958</v>
      </c>
      <c r="G836" s="140" t="s">
        <v>12959</v>
      </c>
      <c r="H836" s="140">
        <v>-6.20181</v>
      </c>
      <c r="I836" s="140">
        <v>-77.856099999999998</v>
      </c>
      <c r="J836" s="140">
        <v>8333</v>
      </c>
      <c r="K836" s="140">
        <v>-5</v>
      </c>
      <c r="L836" s="140">
        <f>COUNTIFS(ArCompl!$C$2:$C$5652,ArCompl!$C4727,ArCompl!$D$2:$D$5652,ArCompl!$D4727)</f>
        <v>1</v>
      </c>
      <c r="M836" s="141">
        <f>IF(ISNA(MATCH($F836,'Liste noire'!C:C,0)),0,1)</f>
        <v>0</v>
      </c>
    </row>
    <row r="837" spans="1:13" x14ac:dyDescent="0.25">
      <c r="A837" s="142">
        <v>2782</v>
      </c>
      <c r="B837" s="143" t="s">
        <v>12964</v>
      </c>
      <c r="C837" s="143" t="s">
        <v>12965</v>
      </c>
      <c r="D837" s="143" t="s">
        <v>12933</v>
      </c>
      <c r="E837" s="143" t="s">
        <v>22457</v>
      </c>
      <c r="F837" s="143" t="s">
        <v>12966</v>
      </c>
      <c r="G837" s="143" t="s">
        <v>12967</v>
      </c>
      <c r="H837" s="143">
        <v>-9.1496099999999991</v>
      </c>
      <c r="I837" s="143">
        <v>-78.523799999999994</v>
      </c>
      <c r="J837" s="143">
        <v>69</v>
      </c>
      <c r="K837" s="143">
        <v>-5</v>
      </c>
      <c r="L837" s="143">
        <f>COUNTIFS(ArCompl!$C$2:$C$5652,ArCompl!$C4729,ArCompl!$D$2:$D$5652,ArCompl!$D4729)</f>
        <v>1</v>
      </c>
      <c r="M837" s="144">
        <f>IF(ISNA(MATCH($F837,'Liste noire'!C:C,0)),0,1)</f>
        <v>0</v>
      </c>
    </row>
    <row r="838" spans="1:13" x14ac:dyDescent="0.25">
      <c r="A838" s="139">
        <v>2364</v>
      </c>
      <c r="B838" s="140" t="s">
        <v>14771</v>
      </c>
      <c r="C838" s="140" t="s">
        <v>14772</v>
      </c>
      <c r="D838" s="140" t="s">
        <v>14760</v>
      </c>
      <c r="E838" s="140" t="s">
        <v>22477</v>
      </c>
      <c r="F838" s="140" t="s">
        <v>14773</v>
      </c>
      <c r="G838" s="140" t="s">
        <v>14774</v>
      </c>
      <c r="H838" s="140">
        <v>35.878399999999999</v>
      </c>
      <c r="I838" s="140">
        <v>127.12</v>
      </c>
      <c r="J838" s="140">
        <v>96</v>
      </c>
      <c r="K838" s="140">
        <v>9</v>
      </c>
      <c r="L838" s="140">
        <f>COUNTIFS(ArCompl!$C$2:$C$5652,ArCompl!$C1661,ArCompl!$D$2:$D$5652,ArCompl!$D1661)</f>
        <v>1</v>
      </c>
      <c r="M838" s="141">
        <f>IF(ISNA(MATCH($F838,'Liste noire'!C:C,0)),0,1)</f>
        <v>0</v>
      </c>
    </row>
    <row r="839" spans="1:13" x14ac:dyDescent="0.25">
      <c r="A839" s="142">
        <v>4015</v>
      </c>
      <c r="B839" s="143" t="s">
        <v>17454</v>
      </c>
      <c r="C839" s="143" t="s">
        <v>17455</v>
      </c>
      <c r="D839" s="143" t="s">
        <v>16702</v>
      </c>
      <c r="E839" s="143" t="s">
        <v>22496</v>
      </c>
      <c r="F839" s="143" t="s">
        <v>17456</v>
      </c>
      <c r="G839" s="143" t="s">
        <v>17457</v>
      </c>
      <c r="H839" s="143">
        <v>38.138599999999997</v>
      </c>
      <c r="I839" s="143">
        <v>-78.4529</v>
      </c>
      <c r="J839" s="143">
        <v>639</v>
      </c>
      <c r="K839" s="143">
        <v>-5</v>
      </c>
      <c r="L839" s="143">
        <f>COUNTIFS(ArCompl!$C$2:$C$5652,ArCompl!$C2079,ArCompl!$D$2:$D$5652,ArCompl!$D2079)</f>
        <v>1</v>
      </c>
      <c r="M839" s="144">
        <f>IF(ISNA(MATCH($F839,'Liste noire'!C:C,0)),0,1)</f>
        <v>0</v>
      </c>
    </row>
    <row r="840" spans="1:13" x14ac:dyDescent="0.25">
      <c r="A840" s="139">
        <v>1474</v>
      </c>
      <c r="B840" s="140" t="s">
        <v>7961</v>
      </c>
      <c r="C840" s="140" t="s">
        <v>7962</v>
      </c>
      <c r="D840" s="140" t="s">
        <v>7939</v>
      </c>
      <c r="E840" s="140" t="s">
        <v>22406</v>
      </c>
      <c r="F840" s="140" t="s">
        <v>7963</v>
      </c>
      <c r="G840" s="140" t="s">
        <v>7964</v>
      </c>
      <c r="H840" s="140">
        <v>35.531700000000001</v>
      </c>
      <c r="I840" s="140">
        <v>24.149699999999999</v>
      </c>
      <c r="J840" s="140">
        <v>490</v>
      </c>
      <c r="K840" s="140">
        <v>2</v>
      </c>
      <c r="L840" s="140">
        <f>COUNTIFS(ArCompl!$C$2:$C$5652,ArCompl!$C3438,ArCompl!$D$2:$D$5652,ArCompl!$D3438)</f>
        <v>1</v>
      </c>
      <c r="M840" s="141">
        <f>IF(ISNA(MATCH($F840,'Liste noire'!C:C,0)),0,1)</f>
        <v>0</v>
      </c>
    </row>
    <row r="841" spans="1:13" x14ac:dyDescent="0.25">
      <c r="A841" s="142">
        <v>1345</v>
      </c>
      <c r="B841" s="143" t="s">
        <v>7018</v>
      </c>
      <c r="C841" s="143" t="s">
        <v>7019</v>
      </c>
      <c r="D841" s="143" t="s">
        <v>6885</v>
      </c>
      <c r="E841" s="143" t="s">
        <v>6885</v>
      </c>
      <c r="F841" s="143" t="s">
        <v>7020</v>
      </c>
      <c r="G841" s="143" t="s">
        <v>7021</v>
      </c>
      <c r="H841" s="143">
        <v>46.860280000000003</v>
      </c>
      <c r="I841" s="143">
        <v>1.7211110000000001</v>
      </c>
      <c r="J841" s="143">
        <v>529</v>
      </c>
      <c r="K841" s="143">
        <v>1</v>
      </c>
      <c r="L841" s="143">
        <f>COUNTIFS(ArCompl!$C$2:$C$5652,ArCompl!$C3325,ArCompl!$D$2:$D$5652,ArCompl!$D3325)</f>
        <v>1</v>
      </c>
      <c r="M841" s="144">
        <f>IF(ISNA(MATCH($F841,'Liste noire'!C:C,0)),0,1)</f>
        <v>0</v>
      </c>
    </row>
    <row r="842" spans="1:13" x14ac:dyDescent="0.25">
      <c r="A842" s="139">
        <v>3806</v>
      </c>
      <c r="B842" s="140" t="s">
        <v>17440</v>
      </c>
      <c r="C842" s="140" t="s">
        <v>17441</v>
      </c>
      <c r="D842" s="140" t="s">
        <v>16702</v>
      </c>
      <c r="E842" s="140" t="s">
        <v>22496</v>
      </c>
      <c r="F842" s="140" t="s">
        <v>17442</v>
      </c>
      <c r="G842" s="140" t="s">
        <v>17443</v>
      </c>
      <c r="H842" s="140">
        <v>32.898600000000002</v>
      </c>
      <c r="I842" s="140">
        <v>-80.040499999999994</v>
      </c>
      <c r="J842" s="140">
        <v>46</v>
      </c>
      <c r="K842" s="140">
        <v>-5</v>
      </c>
      <c r="L842" s="140">
        <f>COUNTIFS(ArCompl!$C$2:$C$5652,ArCompl!$C2075,ArCompl!$D$2:$D$5652,ArCompl!$D2075)</f>
        <v>1</v>
      </c>
      <c r="M842" s="141">
        <f>IF(ISNA(MATCH($F842,'Liste noire'!C:C,0)),0,1)</f>
        <v>0</v>
      </c>
    </row>
    <row r="843" spans="1:13" x14ac:dyDescent="0.25">
      <c r="A843" s="142">
        <v>2010</v>
      </c>
      <c r="B843" s="143" t="s">
        <v>12029</v>
      </c>
      <c r="C843" s="143" t="s">
        <v>12030</v>
      </c>
      <c r="D843" s="143" t="s">
        <v>12018</v>
      </c>
      <c r="E843" s="143" t="s">
        <v>22451</v>
      </c>
      <c r="F843" s="143" t="s">
        <v>12031</v>
      </c>
      <c r="G843" s="143" t="s">
        <v>12032</v>
      </c>
      <c r="H843" s="143">
        <v>-43.81</v>
      </c>
      <c r="I843" s="143">
        <v>-176.45699999999999</v>
      </c>
      <c r="J843" s="143">
        <v>43</v>
      </c>
      <c r="K843" s="143">
        <v>12.75</v>
      </c>
      <c r="L843" s="143">
        <f>COUNTIFS(ArCompl!$C$2:$C$5652,ArCompl!$C4566,ArCompl!$D$2:$D$5652,ArCompl!$D4566)</f>
        <v>1</v>
      </c>
      <c r="M843" s="144">
        <f>IF(ISNA(MATCH($F843,'Liste noire'!C:C,0)),0,1)</f>
        <v>0</v>
      </c>
    </row>
    <row r="844" spans="1:13" x14ac:dyDescent="0.25">
      <c r="A844" s="139">
        <v>1866</v>
      </c>
      <c r="B844" s="140" t="s">
        <v>12770</v>
      </c>
      <c r="C844" s="140" t="s">
        <v>12771</v>
      </c>
      <c r="D844" s="140" t="s">
        <v>12767</v>
      </c>
      <c r="E844" s="140" t="s">
        <v>12767</v>
      </c>
      <c r="F844" s="140" t="s">
        <v>12772</v>
      </c>
      <c r="G844" s="140" t="s">
        <v>12773</v>
      </c>
      <c r="H844" s="140">
        <v>9.4586400000000008</v>
      </c>
      <c r="I844" s="140">
        <v>-82.516800000000003</v>
      </c>
      <c r="J844" s="140">
        <v>19</v>
      </c>
      <c r="K844" s="140">
        <v>-5</v>
      </c>
      <c r="L844" s="140">
        <f>COUNTIFS(ArCompl!$C$2:$C$5652,ArCompl!$C4669,ArCompl!$D$2:$D$5652,ArCompl!$D4669)</f>
        <v>1</v>
      </c>
      <c r="M844" s="141">
        <f>IF(ISNA(MATCH($F844,'Liste noire'!C:C,0)),0,1)</f>
        <v>0</v>
      </c>
    </row>
    <row r="845" spans="1:13" x14ac:dyDescent="0.25">
      <c r="A845" s="142">
        <v>7617</v>
      </c>
      <c r="B845" s="143" t="s">
        <v>14467</v>
      </c>
      <c r="C845" s="143" t="s">
        <v>14468</v>
      </c>
      <c r="D845" s="143" t="s">
        <v>14452</v>
      </c>
      <c r="E845" s="143" t="s">
        <v>22474</v>
      </c>
      <c r="F845" s="143" t="s">
        <v>14469</v>
      </c>
      <c r="G845" s="143" t="s">
        <v>14470</v>
      </c>
      <c r="H845" s="143">
        <v>-6.7119439999999999</v>
      </c>
      <c r="I845" s="143">
        <v>156.39609999999999</v>
      </c>
      <c r="J845" s="143">
        <v>0</v>
      </c>
      <c r="K845" s="143">
        <v>11</v>
      </c>
      <c r="L845" s="143">
        <f>COUNTIFS(ArCompl!$C$2:$C$5652,ArCompl!$C3580,ArCompl!$D$2:$D$5652,ArCompl!$D3580)</f>
        <v>1</v>
      </c>
      <c r="M845" s="144">
        <f>IF(ISNA(MATCH($F845,'Liste noire'!C:C,0)),0,1)</f>
        <v>0</v>
      </c>
    </row>
    <row r="846" spans="1:13" x14ac:dyDescent="0.25">
      <c r="A846" s="139">
        <v>344</v>
      </c>
      <c r="B846" s="140" t="s">
        <v>7638</v>
      </c>
      <c r="C846" s="140" t="s">
        <v>7639</v>
      </c>
      <c r="D846" s="140" t="s">
        <v>7581</v>
      </c>
      <c r="E846" s="140" t="s">
        <v>22405</v>
      </c>
      <c r="F846" s="140" t="s">
        <v>7640</v>
      </c>
      <c r="G846" s="140" t="s">
        <v>7641</v>
      </c>
      <c r="H846" s="140">
        <v>50.865900000000003</v>
      </c>
      <c r="I846" s="140">
        <v>7.1427399999999999</v>
      </c>
      <c r="J846" s="140">
        <v>302</v>
      </c>
      <c r="K846" s="140">
        <v>1</v>
      </c>
      <c r="L846" s="140">
        <f>COUNTIFS(ArCompl!$C$2:$C$5652,ArCompl!$C118,ArCompl!$D$2:$D$5652,ArCompl!$D118)</f>
        <v>1</v>
      </c>
      <c r="M846" s="141">
        <f>IF(ISNA(MATCH($F846,'Liste noire'!C:C,0)),0,1)</f>
        <v>1</v>
      </c>
    </row>
    <row r="847" spans="1:13" x14ac:dyDescent="0.25">
      <c r="A847" s="142">
        <v>3710</v>
      </c>
      <c r="B847" s="143" t="s">
        <v>17507</v>
      </c>
      <c r="C847" s="143" t="s">
        <v>17508</v>
      </c>
      <c r="D847" s="143" t="s">
        <v>16702</v>
      </c>
      <c r="E847" s="143" t="s">
        <v>22496</v>
      </c>
      <c r="F847" s="143" t="s">
        <v>17509</v>
      </c>
      <c r="G847" s="143" t="s">
        <v>17510</v>
      </c>
      <c r="H847" s="143">
        <v>39.795400000000001</v>
      </c>
      <c r="I847" s="143">
        <v>-121.858</v>
      </c>
      <c r="J847" s="143">
        <v>240</v>
      </c>
      <c r="K847" s="143">
        <v>-8</v>
      </c>
      <c r="L847" s="143">
        <f>COUNTIFS(ArCompl!$C$2:$C$5652,ArCompl!$C2093,ArCompl!$D$2:$D$5652,ArCompl!$D2093)</f>
        <v>1</v>
      </c>
      <c r="M847" s="144">
        <f>IF(ISNA(MATCH($F847,'Liste noire'!C:C,0)),0,1)</f>
        <v>0</v>
      </c>
    </row>
    <row r="848" spans="1:13" x14ac:dyDescent="0.25">
      <c r="A848" s="139">
        <v>4043</v>
      </c>
      <c r="B848" s="140" t="s">
        <v>17400</v>
      </c>
      <c r="C848" s="140" t="s">
        <v>17401</v>
      </c>
      <c r="D848" s="140" t="s">
        <v>16702</v>
      </c>
      <c r="E848" s="140" t="s">
        <v>22496</v>
      </c>
      <c r="F848" s="140" t="s">
        <v>17402</v>
      </c>
      <c r="G848" s="140" t="s">
        <v>17403</v>
      </c>
      <c r="H848" s="140">
        <v>41.884700000000002</v>
      </c>
      <c r="I848" s="140">
        <v>-91.710800000000006</v>
      </c>
      <c r="J848" s="140">
        <v>869</v>
      </c>
      <c r="K848" s="140">
        <v>-6</v>
      </c>
      <c r="L848" s="140">
        <f>COUNTIFS(ArCompl!$C$2:$C$5652,ArCompl!$C2065,ArCompl!$D$2:$D$5652,ArCompl!$D2065)</f>
        <v>1</v>
      </c>
      <c r="M848" s="141">
        <f>IF(ISNA(MATCH($F848,'Liste noire'!C:C,0)),0,1)</f>
        <v>0</v>
      </c>
    </row>
    <row r="849" spans="1:13" x14ac:dyDescent="0.25">
      <c r="A849" s="142">
        <v>6342</v>
      </c>
      <c r="B849" s="143" t="s">
        <v>4853</v>
      </c>
      <c r="C849" s="143" t="s">
        <v>4854</v>
      </c>
      <c r="D849" s="143" t="s">
        <v>4759</v>
      </c>
      <c r="E849" s="143" t="s">
        <v>22377</v>
      </c>
      <c r="F849" s="143" t="s">
        <v>4855</v>
      </c>
      <c r="G849" s="143" t="s">
        <v>4856</v>
      </c>
      <c r="H849" s="143">
        <v>42.234999999999999</v>
      </c>
      <c r="I849" s="143">
        <v>118.908</v>
      </c>
      <c r="J849" s="143">
        <v>0</v>
      </c>
      <c r="K849" s="143">
        <v>8</v>
      </c>
      <c r="L849" s="143">
        <f>COUNTIFS(ArCompl!$C$2:$C$5652,ArCompl!$C1377,ArCompl!$D$2:$D$5652,ArCompl!$D1377)</f>
        <v>1</v>
      </c>
      <c r="M849" s="144">
        <f>IF(ISNA(MATCH($F849,'Liste noire'!C:C,0)),0,1)</f>
        <v>0</v>
      </c>
    </row>
    <row r="850" spans="1:13" x14ac:dyDescent="0.25">
      <c r="A850" s="139">
        <v>6343</v>
      </c>
      <c r="B850" s="140" t="s">
        <v>4837</v>
      </c>
      <c r="C850" s="140" t="s">
        <v>4838</v>
      </c>
      <c r="D850" s="140" t="s">
        <v>4759</v>
      </c>
      <c r="E850" s="140" t="s">
        <v>22377</v>
      </c>
      <c r="F850" s="140" t="s">
        <v>4839</v>
      </c>
      <c r="G850" s="140" t="s">
        <v>4840</v>
      </c>
      <c r="H850" s="140">
        <v>36.247500000000002</v>
      </c>
      <c r="I850" s="140">
        <v>113.126</v>
      </c>
      <c r="J850" s="140">
        <v>0</v>
      </c>
      <c r="K850" s="140">
        <v>8</v>
      </c>
      <c r="L850" s="140">
        <f>COUNTIFS(ArCompl!$C$2:$C$5652,ArCompl!$C1373,ArCompl!$D$2:$D$5652,ArCompl!$D1373)</f>
        <v>1</v>
      </c>
      <c r="M850" s="141">
        <f>IF(ISNA(MATCH($F850,'Liste noire'!C:C,0)),0,1)</f>
        <v>0</v>
      </c>
    </row>
    <row r="851" spans="1:13" x14ac:dyDescent="0.25">
      <c r="A851" s="142">
        <v>2761</v>
      </c>
      <c r="B851" s="143" t="s">
        <v>1927</v>
      </c>
      <c r="C851" s="143" t="s">
        <v>1928</v>
      </c>
      <c r="D851" s="143" t="s">
        <v>1924</v>
      </c>
      <c r="E851" s="143" t="s">
        <v>22366</v>
      </c>
      <c r="F851" s="143" t="s">
        <v>1929</v>
      </c>
      <c r="G851" s="143" t="s">
        <v>1930</v>
      </c>
      <c r="H851" s="143">
        <v>-11.0404</v>
      </c>
      <c r="I851" s="143">
        <v>-68.783000000000001</v>
      </c>
      <c r="J851" s="143">
        <v>889</v>
      </c>
      <c r="K851" s="143">
        <v>-4</v>
      </c>
      <c r="L851" s="143">
        <f>COUNTIFS(ArCompl!$C$2:$C$5652,ArCompl!$C673,ArCompl!$D$2:$D$5652,ArCompl!$D673)</f>
        <v>1</v>
      </c>
      <c r="M851" s="144">
        <f>IF(ISNA(MATCH($F851,'Liste noire'!C:C,0)),0,1)</f>
        <v>0</v>
      </c>
    </row>
    <row r="852" spans="1:13" x14ac:dyDescent="0.25">
      <c r="A852" s="139">
        <v>7105</v>
      </c>
      <c r="B852" s="140" t="s">
        <v>17416</v>
      </c>
      <c r="C852" s="140" t="s">
        <v>17417</v>
      </c>
      <c r="D852" s="140" t="s">
        <v>16702</v>
      </c>
      <c r="E852" s="140" t="s">
        <v>22496</v>
      </c>
      <c r="F852" s="140" t="s">
        <v>17418</v>
      </c>
      <c r="G852" s="140" t="s">
        <v>17419</v>
      </c>
      <c r="H852" s="140">
        <v>66.644999999999996</v>
      </c>
      <c r="I852" s="140">
        <v>-143.74</v>
      </c>
      <c r="J852" s="140">
        <v>544</v>
      </c>
      <c r="K852" s="140">
        <v>-9</v>
      </c>
      <c r="L852" s="140">
        <f>COUNTIFS(ArCompl!$C$2:$C$5652,ArCompl!$C2069,ArCompl!$D$2:$D$5652,ArCompl!$D2069)</f>
        <v>1</v>
      </c>
      <c r="M852" s="141">
        <f>IF(ISNA(MATCH($F852,'Liste noire'!C:C,0)),0,1)</f>
        <v>0</v>
      </c>
    </row>
    <row r="853" spans="1:13" x14ac:dyDescent="0.25">
      <c r="A853" s="142">
        <v>2701</v>
      </c>
      <c r="B853" s="143" t="s">
        <v>12923</v>
      </c>
      <c r="C853" s="143" t="s">
        <v>12924</v>
      </c>
      <c r="D853" s="143" t="s">
        <v>12916</v>
      </c>
      <c r="E853" s="143" t="s">
        <v>12916</v>
      </c>
      <c r="F853" s="143" t="s">
        <v>12925</v>
      </c>
      <c r="G853" s="143" t="s">
        <v>12926</v>
      </c>
      <c r="H853" s="143">
        <v>-23.442360000000001</v>
      </c>
      <c r="I853" s="143">
        <v>-57.427250000000001</v>
      </c>
      <c r="J853" s="143">
        <v>253</v>
      </c>
      <c r="K853" s="143">
        <v>-4</v>
      </c>
      <c r="L853" s="143">
        <f>COUNTIFS(ArCompl!$C$2:$C$5652,ArCompl!$C4707,ArCompl!$D$2:$D$5652,ArCompl!$D4707)</f>
        <v>1</v>
      </c>
      <c r="M853" s="144">
        <f>IF(ISNA(MATCH($F853,'Liste noire'!C:C,0)),0,1)</f>
        <v>0</v>
      </c>
    </row>
    <row r="854" spans="1:13" x14ac:dyDescent="0.25">
      <c r="A854" s="139">
        <v>5612</v>
      </c>
      <c r="B854" s="140" t="s">
        <v>22280</v>
      </c>
      <c r="C854" s="140" t="s">
        <v>22281</v>
      </c>
      <c r="D854" s="140" t="s">
        <v>22282</v>
      </c>
      <c r="E854" s="140" t="s">
        <v>22503</v>
      </c>
      <c r="F854" s="140" t="s">
        <v>22283</v>
      </c>
      <c r="G854" s="140" t="s">
        <v>22284</v>
      </c>
      <c r="H854" s="140">
        <v>-13.558299999999999</v>
      </c>
      <c r="I854" s="140">
        <v>32.587200000000003</v>
      </c>
      <c r="J854" s="140">
        <v>3360</v>
      </c>
      <c r="K854" s="140">
        <v>2</v>
      </c>
      <c r="L854" s="140">
        <f>COUNTIFS(ArCompl!$C$2:$C$5652,ArCompl!$C5636,ArCompl!$D$2:$D$5652,ArCompl!$D5636)</f>
        <v>1</v>
      </c>
      <c r="M854" s="141">
        <f>IF(ISNA(MATCH($F854,'Liste noire'!C:C,0)),0,1)</f>
        <v>0</v>
      </c>
    </row>
    <row r="855" spans="1:13" x14ac:dyDescent="0.25">
      <c r="A855" s="142">
        <v>2242</v>
      </c>
      <c r="B855" s="143" t="s">
        <v>10460</v>
      </c>
      <c r="C855" s="143" t="s">
        <v>10461</v>
      </c>
      <c r="D855" s="143" t="s">
        <v>10437</v>
      </c>
      <c r="E855" s="143" t="s">
        <v>10437</v>
      </c>
      <c r="F855" s="143" t="s">
        <v>10462</v>
      </c>
      <c r="G855" s="143" t="s">
        <v>10463</v>
      </c>
      <c r="H855" s="143">
        <v>-2.7681200000000001</v>
      </c>
      <c r="I855" s="143">
        <v>-171.71</v>
      </c>
      <c r="J855" s="143">
        <v>9</v>
      </c>
      <c r="K855" s="143">
        <v>13</v>
      </c>
      <c r="L855" s="143">
        <f>COUNTIFS(ArCompl!$C$2:$C$5652,ArCompl!$C4115,ArCompl!$D$2:$D$5652,ArCompl!$D4115)</f>
        <v>3</v>
      </c>
      <c r="M855" s="144">
        <f>IF(ISNA(MATCH($F855,'Liste noire'!C:C,0)),0,1)</f>
        <v>0</v>
      </c>
    </row>
    <row r="856" spans="1:13" x14ac:dyDescent="0.25">
      <c r="A856" s="139">
        <v>2914</v>
      </c>
      <c r="B856" s="140" t="s">
        <v>10287</v>
      </c>
      <c r="C856" s="140" t="s">
        <v>10288</v>
      </c>
      <c r="D856" s="140" t="s">
        <v>10264</v>
      </c>
      <c r="E856" s="140" t="s">
        <v>10264</v>
      </c>
      <c r="F856" s="140" t="s">
        <v>10289</v>
      </c>
      <c r="G856" s="140" t="s">
        <v>10290</v>
      </c>
      <c r="H856" s="140">
        <v>42.364199999999997</v>
      </c>
      <c r="I856" s="140">
        <v>69.478899999999996</v>
      </c>
      <c r="J856" s="140">
        <v>1385</v>
      </c>
      <c r="K856" s="140">
        <v>6</v>
      </c>
      <c r="L856" s="140">
        <f>COUNTIFS(ArCompl!$C$2:$C$5652,ArCompl!$C4069,ArCompl!$D$2:$D$5652,ArCompl!$D4069)</f>
        <v>2</v>
      </c>
      <c r="M856" s="141">
        <f>IF(ISNA(MATCH($F856,'Liste noire'!C:C,0)),0,1)</f>
        <v>0</v>
      </c>
    </row>
    <row r="857" spans="1:13" x14ac:dyDescent="0.25">
      <c r="A857" s="142">
        <v>5729</v>
      </c>
      <c r="B857" s="143" t="s">
        <v>20893</v>
      </c>
      <c r="C857" s="143" t="s">
        <v>20894</v>
      </c>
      <c r="D857" s="143" t="s">
        <v>16702</v>
      </c>
      <c r="E857" s="143" t="s">
        <v>22496</v>
      </c>
      <c r="F857" s="143" t="s">
        <v>20895</v>
      </c>
      <c r="G857" s="143" t="s">
        <v>20896</v>
      </c>
      <c r="H857" s="143">
        <v>46.250799999999998</v>
      </c>
      <c r="I857" s="143">
        <v>-84.472399999999993</v>
      </c>
      <c r="J857" s="143">
        <v>800</v>
      </c>
      <c r="K857" s="143">
        <v>-5</v>
      </c>
      <c r="L857" s="143">
        <f>COUNTIFS(ArCompl!$C$2:$C$5652,ArCompl!$C2986,ArCompl!$D$2:$D$5652,ArCompl!$D2986)</f>
        <v>1</v>
      </c>
      <c r="M857" s="144">
        <f>IF(ISNA(MATCH($F857,'Liste noire'!C:C,0)),0,1)</f>
        <v>0</v>
      </c>
    </row>
    <row r="858" spans="1:13" x14ac:dyDescent="0.25">
      <c r="A858" s="139">
        <v>2905</v>
      </c>
      <c r="B858" s="140" t="s">
        <v>14145</v>
      </c>
      <c r="C858" s="140" t="s">
        <v>14146</v>
      </c>
      <c r="D858" s="140" t="s">
        <v>14142</v>
      </c>
      <c r="E858" s="140" t="s">
        <v>22466</v>
      </c>
      <c r="F858" s="140" t="s">
        <v>14147</v>
      </c>
      <c r="G858" s="140" t="s">
        <v>14148</v>
      </c>
      <c r="H858" s="140">
        <v>12.699</v>
      </c>
      <c r="I858" s="140">
        <v>-61.342399999999998</v>
      </c>
      <c r="J858" s="140">
        <v>11</v>
      </c>
      <c r="K858" s="140">
        <v>-4</v>
      </c>
      <c r="L858" s="140">
        <f>COUNTIFS(ArCompl!$C$2:$C$5652,ArCompl!$C5167,ArCompl!$D$2:$D$5652,ArCompl!$D5167)</f>
        <v>1</v>
      </c>
      <c r="M858" s="141">
        <f>IF(ISNA(MATCH($F858,'Liste noire'!C:C,0)),0,1)</f>
        <v>0</v>
      </c>
    </row>
    <row r="859" spans="1:13" x14ac:dyDescent="0.25">
      <c r="A859" s="142">
        <v>2785</v>
      </c>
      <c r="B859" s="143" t="s">
        <v>12960</v>
      </c>
      <c r="C859" s="143" t="s">
        <v>12961</v>
      </c>
      <c r="D859" s="143" t="s">
        <v>12933</v>
      </c>
      <c r="E859" s="143" t="s">
        <v>22457</v>
      </c>
      <c r="F859" s="143" t="s">
        <v>12962</v>
      </c>
      <c r="G859" s="143" t="s">
        <v>12963</v>
      </c>
      <c r="H859" s="143">
        <v>-6.7874800000000004</v>
      </c>
      <c r="I859" s="143">
        <v>-79.828100000000006</v>
      </c>
      <c r="J859" s="143">
        <v>97</v>
      </c>
      <c r="K859" s="143">
        <v>-5</v>
      </c>
      <c r="L859" s="143">
        <f>COUNTIFS(ArCompl!$C$2:$C$5652,ArCompl!$C4728,ArCompl!$D$2:$D$5652,ArCompl!$D4728)</f>
        <v>1</v>
      </c>
      <c r="M859" s="144">
        <f>IF(ISNA(MATCH($F859,'Liste noire'!C:C,0)),0,1)</f>
        <v>0</v>
      </c>
    </row>
    <row r="860" spans="1:13" x14ac:dyDescent="0.25">
      <c r="A860" s="139">
        <v>9327</v>
      </c>
      <c r="B860" s="140" t="s">
        <v>9692</v>
      </c>
      <c r="C860" s="140" t="s">
        <v>9693</v>
      </c>
      <c r="D860" s="140" t="s">
        <v>9641</v>
      </c>
      <c r="E860" s="140" t="s">
        <v>22421</v>
      </c>
      <c r="F860" s="140" t="s">
        <v>9694</v>
      </c>
      <c r="G860" s="140" t="s">
        <v>9695</v>
      </c>
      <c r="H860" s="140">
        <v>36.994599999999998</v>
      </c>
      <c r="I860" s="140">
        <v>14.60718</v>
      </c>
      <c r="J860" s="140">
        <v>623</v>
      </c>
      <c r="K860" s="140">
        <v>1</v>
      </c>
      <c r="L860" s="140">
        <f>COUNTIFS(ArCompl!$C$2:$C$5652,ArCompl!$C3919,ArCompl!$D$2:$D$5652,ArCompl!$D3919)</f>
        <v>1</v>
      </c>
      <c r="M860" s="141">
        <f>IF(ISNA(MATCH($F860,'Liste noire'!C:C,0)),0,1)</f>
        <v>0</v>
      </c>
    </row>
    <row r="861" spans="1:13" x14ac:dyDescent="0.25">
      <c r="A861" s="142">
        <v>7398</v>
      </c>
      <c r="B861" s="143" t="s">
        <v>2233</v>
      </c>
      <c r="C861" s="143" t="s">
        <v>2234</v>
      </c>
      <c r="D861" s="143" t="s">
        <v>2057</v>
      </c>
      <c r="E861" s="143" t="s">
        <v>22368</v>
      </c>
      <c r="F861" s="143" t="s">
        <v>2235</v>
      </c>
      <c r="G861" s="143" t="s">
        <v>2236</v>
      </c>
      <c r="H861" s="143">
        <v>-4.1340599999999998</v>
      </c>
      <c r="I861" s="143">
        <v>-63.132599999999996</v>
      </c>
      <c r="J861" s="143">
        <v>131</v>
      </c>
      <c r="K861" s="143">
        <v>-4</v>
      </c>
      <c r="L861" s="143">
        <f>COUNTIFS(ArCompl!$C$2:$C$5652,ArCompl!$C750,ArCompl!$D$2:$D$5652,ArCompl!$D750)</f>
        <v>1</v>
      </c>
      <c r="M861" s="144">
        <f>IF(ISNA(MATCH($F861,'Liste noire'!C:C,0)),0,1)</f>
        <v>0</v>
      </c>
    </row>
    <row r="862" spans="1:13" x14ac:dyDescent="0.25">
      <c r="A862" s="139">
        <v>6066</v>
      </c>
      <c r="B862" s="140" t="s">
        <v>12952</v>
      </c>
      <c r="C862" s="140" t="s">
        <v>12953</v>
      </c>
      <c r="D862" s="140" t="s">
        <v>12933</v>
      </c>
      <c r="E862" s="140" t="s">
        <v>22457</v>
      </c>
      <c r="F862" s="140" t="s">
        <v>12954</v>
      </c>
      <c r="G862" s="140" t="s">
        <v>12955</v>
      </c>
      <c r="H862" s="140">
        <v>-7.1391799999999996</v>
      </c>
      <c r="I862" s="140">
        <v>-78.489400000000003</v>
      </c>
      <c r="J862" s="140">
        <v>8781</v>
      </c>
      <c r="K862" s="140">
        <v>-5</v>
      </c>
      <c r="L862" s="140">
        <f>COUNTIFS(ArCompl!$C$2:$C$5652,ArCompl!$C4726,ArCompl!$D$2:$D$5652,ArCompl!$D4726)</f>
        <v>2</v>
      </c>
      <c r="M862" s="141">
        <f>IF(ISNA(MATCH($F862,'Liste noire'!C:C,0)),0,1)</f>
        <v>0</v>
      </c>
    </row>
    <row r="863" spans="1:13" x14ac:dyDescent="0.25">
      <c r="A863" s="142">
        <v>3135</v>
      </c>
      <c r="B863" s="143" t="s">
        <v>8599</v>
      </c>
      <c r="C863" s="143" t="s">
        <v>8600</v>
      </c>
      <c r="D863" s="143" t="s">
        <v>8516</v>
      </c>
      <c r="E863" s="143" t="s">
        <v>22415</v>
      </c>
      <c r="F863" s="143" t="s">
        <v>8601</v>
      </c>
      <c r="G863" s="143" t="s">
        <v>8602</v>
      </c>
      <c r="H863" s="143">
        <v>11.03</v>
      </c>
      <c r="I863" s="143">
        <v>77.043400000000005</v>
      </c>
      <c r="J863" s="143">
        <v>1324</v>
      </c>
      <c r="K863" s="143">
        <v>5.5</v>
      </c>
      <c r="L863" s="143">
        <f>COUNTIFS(ArCompl!$C$2:$C$5652,ArCompl!$C3629,ArCompl!$D$2:$D$5652,ArCompl!$D3629)</f>
        <v>1</v>
      </c>
      <c r="M863" s="144">
        <f>IF(ISNA(MATCH($F863,'Liste noire'!C:C,0)),0,1)</f>
        <v>0</v>
      </c>
    </row>
    <row r="864" spans="1:13" x14ac:dyDescent="0.25">
      <c r="A864" s="139">
        <v>2645</v>
      </c>
      <c r="B864" s="140" t="s">
        <v>4648</v>
      </c>
      <c r="C864" s="140" t="s">
        <v>4649</v>
      </c>
      <c r="D864" s="140" t="s">
        <v>4637</v>
      </c>
      <c r="E864" s="140" t="s">
        <v>22376</v>
      </c>
      <c r="F864" s="140" t="s">
        <v>4650</v>
      </c>
      <c r="G864" s="140" t="s">
        <v>4651</v>
      </c>
      <c r="H864" s="140">
        <v>-22.498200000000001</v>
      </c>
      <c r="I864" s="140">
        <v>-68.903599999999997</v>
      </c>
      <c r="J864" s="140">
        <v>7543</v>
      </c>
      <c r="K864" s="140">
        <v>-4</v>
      </c>
      <c r="L864" s="140">
        <f>COUNTIFS(ArCompl!$C$2:$C$5652,ArCompl!$C1325,ArCompl!$D$2:$D$5652,ArCompl!$D1325)</f>
        <v>1</v>
      </c>
      <c r="M864" s="141">
        <f>IF(ISNA(MATCH($F864,'Liste noire'!C:C,0)),0,1)</f>
        <v>0</v>
      </c>
    </row>
    <row r="865" spans="1:13" x14ac:dyDescent="0.25">
      <c r="A865" s="142">
        <v>10378</v>
      </c>
      <c r="B865" s="143" t="s">
        <v>873</v>
      </c>
      <c r="C865" s="143" t="s">
        <v>874</v>
      </c>
      <c r="D865" s="143" t="s">
        <v>639</v>
      </c>
      <c r="E865" s="143" t="s">
        <v>22356</v>
      </c>
      <c r="F865" s="143" t="s">
        <v>875</v>
      </c>
      <c r="G865" s="143" t="s">
        <v>876</v>
      </c>
      <c r="H865" s="143">
        <v>-22.966699999999999</v>
      </c>
      <c r="I865" s="143">
        <v>118.813</v>
      </c>
      <c r="J865" s="143">
        <v>2300</v>
      </c>
      <c r="K865" s="143">
        <v>8</v>
      </c>
      <c r="L865" s="143">
        <f>COUNTIFS(ArCompl!$C$2:$C$5652,ArCompl!$C377,ArCompl!$D$2:$D$5652,ArCompl!$D377)</f>
        <v>2</v>
      </c>
      <c r="M865" s="144">
        <f>IF(ISNA(MATCH($F865,'Liste noire'!C:C,0)),0,1)</f>
        <v>0</v>
      </c>
    </row>
    <row r="866" spans="1:13" x14ac:dyDescent="0.25">
      <c r="A866" s="139">
        <v>6008</v>
      </c>
      <c r="B866" s="140" t="s">
        <v>14767</v>
      </c>
      <c r="C866" s="140" t="s">
        <v>14768</v>
      </c>
      <c r="D866" s="140" t="s">
        <v>14760</v>
      </c>
      <c r="E866" s="140" t="s">
        <v>22477</v>
      </c>
      <c r="F866" s="140" t="s">
        <v>14769</v>
      </c>
      <c r="G866" s="140" t="s">
        <v>14770</v>
      </c>
      <c r="H866" s="140">
        <v>36.7166</v>
      </c>
      <c r="I866" s="140">
        <v>127.499</v>
      </c>
      <c r="J866" s="140">
        <v>191</v>
      </c>
      <c r="K866" s="140">
        <v>9</v>
      </c>
      <c r="L866" s="140">
        <f>COUNTIFS(ArCompl!$C$2:$C$5652,ArCompl!$C1660,ArCompl!$D$2:$D$5652,ArCompl!$D1660)</f>
        <v>1</v>
      </c>
      <c r="M866" s="141">
        <f>IF(ISNA(MATCH($F866,'Liste noire'!C:C,0)),0,1)</f>
        <v>0</v>
      </c>
    </row>
    <row r="867" spans="1:13" x14ac:dyDescent="0.25">
      <c r="A867" s="142">
        <v>5940</v>
      </c>
      <c r="B867" s="143" t="s">
        <v>12604</v>
      </c>
      <c r="C867" s="143" t="s">
        <v>12605</v>
      </c>
      <c r="D867" s="143" t="s">
        <v>12597</v>
      </c>
      <c r="E867" s="143" t="s">
        <v>12597</v>
      </c>
      <c r="F867" s="143" t="s">
        <v>12606</v>
      </c>
      <c r="G867" s="143" t="s">
        <v>12607</v>
      </c>
      <c r="H867" s="143">
        <v>35.886600000000001</v>
      </c>
      <c r="I867" s="143">
        <v>71.800600000000003</v>
      </c>
      <c r="J867" s="143">
        <v>4920</v>
      </c>
      <c r="K867" s="143">
        <v>5</v>
      </c>
      <c r="L867" s="143">
        <f>COUNTIFS(ArCompl!$C$2:$C$5652,ArCompl!$C4628,ArCompl!$D$2:$D$5652,ArCompl!$D4628)</f>
        <v>1</v>
      </c>
      <c r="M867" s="144">
        <f>IF(ISNA(MATCH($F867,'Liste noire'!C:C,0)),0,1)</f>
        <v>0</v>
      </c>
    </row>
    <row r="868" spans="1:13" x14ac:dyDescent="0.25">
      <c r="A868" s="139">
        <v>4300</v>
      </c>
      <c r="B868" s="140" t="s">
        <v>15654</v>
      </c>
      <c r="C868" s="140" t="s">
        <v>15655</v>
      </c>
      <c r="D868" s="140" t="s">
        <v>15636</v>
      </c>
      <c r="E868" s="140" t="s">
        <v>22487</v>
      </c>
      <c r="F868" s="140" t="s">
        <v>15656</v>
      </c>
      <c r="G868" s="140" t="s">
        <v>15657</v>
      </c>
      <c r="H868" s="140">
        <v>10.7112</v>
      </c>
      <c r="I868" s="140">
        <v>99.361699999999999</v>
      </c>
      <c r="J868" s="140">
        <v>18</v>
      </c>
      <c r="K868" s="140">
        <v>7</v>
      </c>
      <c r="L868" s="140">
        <f>COUNTIFS(ArCompl!$C$2:$C$5652,ArCompl!$C5382,ArCompl!$D$2:$D$5652,ArCompl!$D5382)</f>
        <v>1</v>
      </c>
      <c r="M868" s="141">
        <f>IF(ISNA(MATCH($F868,'Liste noire'!C:C,0)),0,1)</f>
        <v>0</v>
      </c>
    </row>
    <row r="869" spans="1:13" x14ac:dyDescent="0.25">
      <c r="A869" s="142">
        <v>1796</v>
      </c>
      <c r="B869" s="143" t="s">
        <v>11245</v>
      </c>
      <c r="C869" s="143" t="s">
        <v>11246</v>
      </c>
      <c r="D869" s="143" t="s">
        <v>11206</v>
      </c>
      <c r="E869" s="143" t="s">
        <v>22439</v>
      </c>
      <c r="F869" s="143" t="s">
        <v>11247</v>
      </c>
      <c r="G869" s="143" t="s">
        <v>11248</v>
      </c>
      <c r="H869" s="143">
        <v>31.636099999999999</v>
      </c>
      <c r="I869" s="143">
        <v>-106.429</v>
      </c>
      <c r="J869" s="143">
        <v>3904</v>
      </c>
      <c r="K869" s="143">
        <v>-7</v>
      </c>
      <c r="L869" s="143">
        <f>COUNTIFS(ArCompl!$C$2:$C$5652,ArCompl!$C4317,ArCompl!$D$2:$D$5652,ArCompl!$D4317)</f>
        <v>1</v>
      </c>
      <c r="M869" s="144">
        <f>IF(ISNA(MATCH($F869,'Liste noire'!C:C,0)),0,1)</f>
        <v>0</v>
      </c>
    </row>
    <row r="870" spans="1:13" x14ac:dyDescent="0.25">
      <c r="A870" s="139">
        <v>2370</v>
      </c>
      <c r="B870" s="140" t="s">
        <v>14763</v>
      </c>
      <c r="C870" s="140" t="s">
        <v>14764</v>
      </c>
      <c r="D870" s="140" t="s">
        <v>14760</v>
      </c>
      <c r="E870" s="140" t="s">
        <v>22477</v>
      </c>
      <c r="F870" s="140" t="s">
        <v>14765</v>
      </c>
      <c r="G870" s="140" t="s">
        <v>14766</v>
      </c>
      <c r="H870" s="140">
        <v>33.511299999999999</v>
      </c>
      <c r="I870" s="140">
        <v>126.49299999999999</v>
      </c>
      <c r="J870" s="140">
        <v>118</v>
      </c>
      <c r="K870" s="140">
        <v>9</v>
      </c>
      <c r="L870" s="140">
        <f>COUNTIFS(ArCompl!$C$2:$C$5652,ArCompl!$C1659,ArCompl!$D$2:$D$5652,ArCompl!$D1659)</f>
        <v>1</v>
      </c>
      <c r="M870" s="141">
        <f>IF(ISNA(MATCH($F870,'Liste noire'!C:C,0)),0,1)</f>
        <v>0</v>
      </c>
    </row>
    <row r="871" spans="1:13" x14ac:dyDescent="0.25">
      <c r="A871" s="142">
        <v>5730</v>
      </c>
      <c r="B871" s="143" t="s">
        <v>17538</v>
      </c>
      <c r="C871" s="143" t="s">
        <v>17539</v>
      </c>
      <c r="D871" s="143" t="s">
        <v>16702</v>
      </c>
      <c r="E871" s="143" t="s">
        <v>22496</v>
      </c>
      <c r="F871" s="143" t="s">
        <v>17540</v>
      </c>
      <c r="G871" s="143" t="s">
        <v>17541</v>
      </c>
      <c r="H871" s="143">
        <v>39.296599999999998</v>
      </c>
      <c r="I871" s="143">
        <v>-80.228099999999998</v>
      </c>
      <c r="J871" s="143">
        <v>1217</v>
      </c>
      <c r="K871" s="143">
        <v>-5</v>
      </c>
      <c r="L871" s="143">
        <f>COUNTIFS(ArCompl!$C$2:$C$5652,ArCompl!$C2101,ArCompl!$D$2:$D$5652,ArCompl!$D2101)</f>
        <v>1</v>
      </c>
      <c r="M871" s="144">
        <f>IF(ISNA(MATCH($F871,'Liste noire'!C:C,0)),0,1)</f>
        <v>0</v>
      </c>
    </row>
    <row r="872" spans="1:13" x14ac:dyDescent="0.25">
      <c r="A872" s="139">
        <v>6986</v>
      </c>
      <c r="B872" s="140" t="s">
        <v>16154</v>
      </c>
      <c r="C872" s="140" t="s">
        <v>16155</v>
      </c>
      <c r="D872" s="140" t="s">
        <v>16151</v>
      </c>
      <c r="E872" s="140" t="s">
        <v>16151</v>
      </c>
      <c r="F872" s="140" t="s">
        <v>16156</v>
      </c>
      <c r="G872" s="140" t="s">
        <v>16157</v>
      </c>
      <c r="H872" s="140">
        <v>49.415599999999998</v>
      </c>
      <c r="I872" s="140">
        <v>31.9953</v>
      </c>
      <c r="J872" s="140">
        <v>375</v>
      </c>
      <c r="K872" s="140">
        <v>2</v>
      </c>
      <c r="L872" s="140">
        <f>COUNTIFS(ArCompl!$C$2:$C$5652,ArCompl!$C5497,ArCompl!$D$2:$D$5652,ArCompl!$D5497)</f>
        <v>1</v>
      </c>
      <c r="M872" s="141">
        <f>IF(ISNA(MATCH($F872,'Liste noire'!C:C,0)),0,1)</f>
        <v>0</v>
      </c>
    </row>
    <row r="873" spans="1:13" x14ac:dyDescent="0.25">
      <c r="A873" s="142">
        <v>8117</v>
      </c>
      <c r="B873" s="143" t="s">
        <v>17680</v>
      </c>
      <c r="C873" s="143" t="s">
        <v>17681</v>
      </c>
      <c r="D873" s="143" t="s">
        <v>16702</v>
      </c>
      <c r="E873" s="143" t="s">
        <v>22496</v>
      </c>
      <c r="F873" s="143" t="s">
        <v>17682</v>
      </c>
      <c r="G873" s="143" t="s">
        <v>17683</v>
      </c>
      <c r="H873" s="143">
        <v>31.988800000000001</v>
      </c>
      <c r="I873" s="143">
        <v>-83.773899999999998</v>
      </c>
      <c r="J873" s="143">
        <v>310</v>
      </c>
      <c r="K873" s="143">
        <v>-5</v>
      </c>
      <c r="L873" s="143">
        <f>COUNTIFS(ArCompl!$C$2:$C$5652,ArCompl!$C2140,ArCompl!$D$2:$D$5652,ArCompl!$D2140)</f>
        <v>2</v>
      </c>
      <c r="M873" s="144">
        <f>IF(ISNA(MATCH($F873,'Liste noire'!C:C,0)),0,1)</f>
        <v>0</v>
      </c>
    </row>
    <row r="874" spans="1:13" x14ac:dyDescent="0.25">
      <c r="A874" s="139">
        <v>3393</v>
      </c>
      <c r="B874" s="140" t="s">
        <v>4857</v>
      </c>
      <c r="C874" s="140" t="s">
        <v>4858</v>
      </c>
      <c r="D874" s="140" t="s">
        <v>4759</v>
      </c>
      <c r="E874" s="140" t="s">
        <v>22377</v>
      </c>
      <c r="F874" s="140" t="s">
        <v>4859</v>
      </c>
      <c r="G874" s="140" t="s">
        <v>4860</v>
      </c>
      <c r="H874" s="140">
        <v>29.719200000000001</v>
      </c>
      <c r="I874" s="140">
        <v>106.642</v>
      </c>
      <c r="J874" s="140">
        <v>1365</v>
      </c>
      <c r="K874" s="140">
        <v>8</v>
      </c>
      <c r="L874" s="140">
        <f>COUNTIFS(ArCompl!$C$2:$C$5652,ArCompl!$C1378,ArCompl!$D$2:$D$5652,ArCompl!$D1378)</f>
        <v>2</v>
      </c>
      <c r="M874" s="141">
        <f>IF(ISNA(MATCH($F874,'Liste noire'!C:C,0)),0,1)</f>
        <v>0</v>
      </c>
    </row>
    <row r="875" spans="1:13" x14ac:dyDescent="0.25">
      <c r="A875" s="142">
        <v>6093</v>
      </c>
      <c r="B875" s="143" t="s">
        <v>13611</v>
      </c>
      <c r="C875" s="143" t="s">
        <v>13612</v>
      </c>
      <c r="D875" s="143" t="s">
        <v>13509</v>
      </c>
      <c r="E875" s="143" t="s">
        <v>22461</v>
      </c>
      <c r="F875" s="143" t="s">
        <v>13613</v>
      </c>
      <c r="G875" s="143" t="s">
        <v>13614</v>
      </c>
      <c r="H875" s="143">
        <v>70.623099999999994</v>
      </c>
      <c r="I875" s="143">
        <v>147.90199999999999</v>
      </c>
      <c r="J875" s="143">
        <v>151</v>
      </c>
      <c r="K875" s="143">
        <v>11</v>
      </c>
      <c r="L875" s="143">
        <f>COUNTIFS(ArCompl!$C$2:$C$5652,ArCompl!$C5033,ArCompl!$D$2:$D$5652,ArCompl!$D5033)</f>
        <v>1</v>
      </c>
      <c r="M875" s="144">
        <f>IF(ISNA(MATCH($F875,'Liste noire'!C:C,0)),0,1)</f>
        <v>0</v>
      </c>
    </row>
    <row r="876" spans="1:13" x14ac:dyDescent="0.25">
      <c r="A876" s="139">
        <v>7861</v>
      </c>
      <c r="B876" s="140" t="s">
        <v>13911</v>
      </c>
      <c r="C876" s="140" t="s">
        <v>13912</v>
      </c>
      <c r="D876" s="140" t="s">
        <v>13509</v>
      </c>
      <c r="E876" s="140" t="s">
        <v>22461</v>
      </c>
      <c r="F876" s="140" t="s">
        <v>13913</v>
      </c>
      <c r="G876" s="140" t="s">
        <v>13914</v>
      </c>
      <c r="H876" s="140">
        <v>55.878300000000003</v>
      </c>
      <c r="I876" s="140">
        <v>38.061700000000002</v>
      </c>
      <c r="J876" s="140">
        <v>499</v>
      </c>
      <c r="K876" s="140">
        <v>3</v>
      </c>
      <c r="L876" s="140">
        <f>COUNTIFS(ArCompl!$C$2:$C$5652,ArCompl!$C5109,ArCompl!$D$2:$D$5652,ArCompl!$D5109)</f>
        <v>1</v>
      </c>
      <c r="M876" s="141">
        <f>IF(ISNA(MATCH($F876,'Liste noire'!C:C,0)),0,1)</f>
        <v>0</v>
      </c>
    </row>
    <row r="877" spans="1:13" x14ac:dyDescent="0.25">
      <c r="A877" s="142">
        <v>7532</v>
      </c>
      <c r="B877" s="143" t="s">
        <v>2521</v>
      </c>
      <c r="C877" s="143" t="s">
        <v>2522</v>
      </c>
      <c r="D877" s="143" t="s">
        <v>2057</v>
      </c>
      <c r="E877" s="143" t="s">
        <v>22368</v>
      </c>
      <c r="F877" s="143" t="s">
        <v>2523</v>
      </c>
      <c r="G877" s="143" t="s">
        <v>2524</v>
      </c>
      <c r="H877" s="143">
        <v>-6.115278</v>
      </c>
      <c r="I877" s="143">
        <v>-50.001390000000001</v>
      </c>
      <c r="J877" s="143">
        <v>2064</v>
      </c>
      <c r="K877" s="143">
        <v>-3</v>
      </c>
      <c r="L877" s="143">
        <f>COUNTIFS(ArCompl!$C$2:$C$5652,ArCompl!$C823,ArCompl!$D$2:$D$5652,ArCompl!$D823)</f>
        <v>3</v>
      </c>
      <c r="M877" s="144">
        <f>IF(ISNA(MATCH($F877,'Liste noire'!C:C,0)),0,1)</f>
        <v>0</v>
      </c>
    </row>
    <row r="878" spans="1:13" x14ac:dyDescent="0.25">
      <c r="A878" s="139">
        <v>8763</v>
      </c>
      <c r="B878" s="140" t="s">
        <v>17542</v>
      </c>
      <c r="C878" s="140" t="s">
        <v>16289</v>
      </c>
      <c r="D878" s="140" t="s">
        <v>16702</v>
      </c>
      <c r="E878" s="140" t="s">
        <v>22496</v>
      </c>
      <c r="F878" s="140" t="s">
        <v>17543</v>
      </c>
      <c r="G878" s="140" t="s">
        <v>17544</v>
      </c>
      <c r="H878" s="140">
        <v>36.621899999999997</v>
      </c>
      <c r="I878" s="140">
        <v>-87.415000000000006</v>
      </c>
      <c r="J878" s="140">
        <v>550</v>
      </c>
      <c r="K878" s="140">
        <v>-6</v>
      </c>
      <c r="L878" s="140">
        <f>COUNTIFS(ArCompl!$C$2:$C$5652,ArCompl!$C2102,ArCompl!$D$2:$D$5652,ArCompl!$D2102)</f>
        <v>1</v>
      </c>
      <c r="M878" s="141">
        <f>IF(ISNA(MATCH($F878,'Liste noire'!C:C,0)),0,1)</f>
        <v>0</v>
      </c>
    </row>
    <row r="879" spans="1:13" x14ac:dyDescent="0.25">
      <c r="A879" s="142">
        <v>4162</v>
      </c>
      <c r="B879" s="143" t="s">
        <v>8281</v>
      </c>
      <c r="C879" s="143" t="s">
        <v>8282</v>
      </c>
      <c r="D879" s="143" t="s">
        <v>8283</v>
      </c>
      <c r="E879" s="143" t="s">
        <v>22410</v>
      </c>
      <c r="F879" s="143" t="s">
        <v>8284</v>
      </c>
      <c r="G879" s="143" t="s">
        <v>8285</v>
      </c>
      <c r="H879" s="143">
        <v>9.5768900000000006</v>
      </c>
      <c r="I879" s="143">
        <v>-13.612</v>
      </c>
      <c r="J879" s="143">
        <v>72</v>
      </c>
      <c r="K879" s="143">
        <v>0</v>
      </c>
      <c r="L879" s="143">
        <f>COUNTIFS(ArCompl!$C$2:$C$5652,ArCompl!$C3517,ArCompl!$D$2:$D$5652,ArCompl!$D3517)</f>
        <v>1</v>
      </c>
      <c r="M879" s="144">
        <f>IF(ISNA(MATCH($F879,'Liste noire'!C:C,0)),0,1)</f>
        <v>0</v>
      </c>
    </row>
    <row r="880" spans="1:13" x14ac:dyDescent="0.25">
      <c r="A880" s="139">
        <v>6781</v>
      </c>
      <c r="B880" s="140" t="s">
        <v>15922</v>
      </c>
      <c r="C880" s="140" t="s">
        <v>15923</v>
      </c>
      <c r="D880" s="140" t="s">
        <v>15862</v>
      </c>
      <c r="E880" s="140" t="s">
        <v>22490</v>
      </c>
      <c r="F880" s="140" t="s">
        <v>15924</v>
      </c>
      <c r="G880" s="140" t="s">
        <v>15925</v>
      </c>
      <c r="H880" s="140">
        <v>40.137700000000002</v>
      </c>
      <c r="I880" s="140">
        <v>26.4268</v>
      </c>
      <c r="J880" s="140">
        <v>23</v>
      </c>
      <c r="K880" s="140">
        <v>3</v>
      </c>
      <c r="L880" s="140">
        <f>COUNTIFS(ArCompl!$C$2:$C$5652,ArCompl!$C5455,ArCompl!$D$2:$D$5652,ArCompl!$D5455)</f>
        <v>1</v>
      </c>
      <c r="M880" s="141">
        <f>IF(ISNA(MATCH($F880,'Liste noire'!C:C,0)),0,1)</f>
        <v>0</v>
      </c>
    </row>
    <row r="881" spans="1:13" x14ac:dyDescent="0.25">
      <c r="A881" s="142">
        <v>4088</v>
      </c>
      <c r="B881" s="143" t="s">
        <v>17369</v>
      </c>
      <c r="C881" s="143" t="s">
        <v>17370</v>
      </c>
      <c r="D881" s="143" t="s">
        <v>16702</v>
      </c>
      <c r="E881" s="143" t="s">
        <v>22496</v>
      </c>
      <c r="F881" s="143" t="s">
        <v>17371</v>
      </c>
      <c r="G881" s="143" t="s">
        <v>17372</v>
      </c>
      <c r="H881" s="143">
        <v>33.128300000000003</v>
      </c>
      <c r="I881" s="143">
        <v>-117.28</v>
      </c>
      <c r="J881" s="143">
        <v>331</v>
      </c>
      <c r="K881" s="143">
        <v>-8</v>
      </c>
      <c r="L881" s="143">
        <f>COUNTIFS(ArCompl!$C$2:$C$5652,ArCompl!$C2057,ArCompl!$D$2:$D$5652,ArCompl!$D2057)</f>
        <v>1</v>
      </c>
      <c r="M881" s="144">
        <f>IF(ISNA(MATCH($F881,'Liste noire'!C:C,0)),0,1)</f>
        <v>0</v>
      </c>
    </row>
    <row r="882" spans="1:13" x14ac:dyDescent="0.25">
      <c r="A882" s="139">
        <v>3486</v>
      </c>
      <c r="B882" s="140" t="s">
        <v>17561</v>
      </c>
      <c r="C882" s="140" t="s">
        <v>17558</v>
      </c>
      <c r="D882" s="140" t="s">
        <v>16702</v>
      </c>
      <c r="E882" s="140" t="s">
        <v>22496</v>
      </c>
      <c r="F882" s="140" t="s">
        <v>17562</v>
      </c>
      <c r="G882" s="140" t="s">
        <v>17563</v>
      </c>
      <c r="H882" s="140">
        <v>41.411700000000003</v>
      </c>
      <c r="I882" s="140">
        <v>-81.849800000000002</v>
      </c>
      <c r="J882" s="140">
        <v>791</v>
      </c>
      <c r="K882" s="140">
        <v>-5</v>
      </c>
      <c r="L882" s="140">
        <f>COUNTIFS(ArCompl!$C$2:$C$5652,ArCompl!$C2107,ArCompl!$D$2:$D$5652,ArCompl!$D2107)</f>
        <v>6</v>
      </c>
      <c r="M882" s="141">
        <f>IF(ISNA(MATCH($F882,'Liste noire'!C:C,0)),0,1)</f>
        <v>0</v>
      </c>
    </row>
    <row r="883" spans="1:13" x14ac:dyDescent="0.25">
      <c r="A883" s="142">
        <v>1652</v>
      </c>
      <c r="B883" s="143" t="s">
        <v>13463</v>
      </c>
      <c r="C883" s="143" t="s">
        <v>13464</v>
      </c>
      <c r="D883" s="143" t="s">
        <v>13441</v>
      </c>
      <c r="E883" s="143" t="s">
        <v>22460</v>
      </c>
      <c r="F883" s="143" t="s">
        <v>13465</v>
      </c>
      <c r="G883" s="143" t="s">
        <v>13466</v>
      </c>
      <c r="H883" s="143">
        <v>46.785200000000003</v>
      </c>
      <c r="I883" s="143">
        <v>23.686199999999999</v>
      </c>
      <c r="J883" s="143">
        <v>1036</v>
      </c>
      <c r="K883" s="143">
        <v>2</v>
      </c>
      <c r="L883" s="143">
        <f>COUNTIFS(ArCompl!$C$2:$C$5652,ArCompl!$C4898,ArCompl!$D$2:$D$5652,ArCompl!$D4898)</f>
        <v>1</v>
      </c>
      <c r="M883" s="144">
        <f>IF(ISNA(MATCH($F883,'Liste noire'!C:C,0)),0,1)</f>
        <v>0</v>
      </c>
    </row>
    <row r="884" spans="1:13" x14ac:dyDescent="0.25">
      <c r="A884" s="139">
        <v>3715</v>
      </c>
      <c r="B884" s="140" t="s">
        <v>17613</v>
      </c>
      <c r="C884" s="140" t="s">
        <v>17614</v>
      </c>
      <c r="D884" s="140" t="s">
        <v>16702</v>
      </c>
      <c r="E884" s="140" t="s">
        <v>22496</v>
      </c>
      <c r="F884" s="140" t="s">
        <v>17615</v>
      </c>
      <c r="G884" s="140" t="s">
        <v>17616</v>
      </c>
      <c r="H884" s="140">
        <v>30.5886</v>
      </c>
      <c r="I884" s="140">
        <v>-96.363799999999998</v>
      </c>
      <c r="J884" s="140">
        <v>320</v>
      </c>
      <c r="K884" s="140">
        <v>-6</v>
      </c>
      <c r="L884" s="140">
        <f>COUNTIFS(ArCompl!$C$2:$C$5652,ArCompl!$C2121,ArCompl!$D$2:$D$5652,ArCompl!$D2121)</f>
        <v>1</v>
      </c>
      <c r="M884" s="141">
        <f>IF(ISNA(MATCH($F884,'Liste noire'!C:C,0)),0,1)</f>
        <v>0</v>
      </c>
    </row>
    <row r="885" spans="1:13" x14ac:dyDescent="0.25">
      <c r="A885" s="142">
        <v>5731</v>
      </c>
      <c r="B885" s="143" t="s">
        <v>20431</v>
      </c>
      <c r="C885" s="143" t="s">
        <v>20432</v>
      </c>
      <c r="D885" s="143" t="s">
        <v>16702</v>
      </c>
      <c r="E885" s="143" t="s">
        <v>22496</v>
      </c>
      <c r="F885" s="143" t="s">
        <v>20433</v>
      </c>
      <c r="G885" s="143" t="s">
        <v>20434</v>
      </c>
      <c r="H885" s="143">
        <v>48.120199999999997</v>
      </c>
      <c r="I885" s="143">
        <v>-123.5</v>
      </c>
      <c r="J885" s="143">
        <v>291</v>
      </c>
      <c r="K885" s="143">
        <v>-8</v>
      </c>
      <c r="L885" s="143">
        <f>COUNTIFS(ArCompl!$C$2:$C$5652,ArCompl!$C2863,ArCompl!$D$2:$D$5652,ArCompl!$D2863)</f>
        <v>1</v>
      </c>
      <c r="M885" s="144">
        <f>IF(ISNA(MATCH($F885,'Liste noire'!C:C,0)),0,1)</f>
        <v>0</v>
      </c>
    </row>
    <row r="886" spans="1:13" x14ac:dyDescent="0.25">
      <c r="A886" s="139">
        <v>2540</v>
      </c>
      <c r="B886" s="140" t="s">
        <v>2213</v>
      </c>
      <c r="C886" s="140" t="s">
        <v>2214</v>
      </c>
      <c r="D886" s="140" t="s">
        <v>2057</v>
      </c>
      <c r="E886" s="140" t="s">
        <v>22368</v>
      </c>
      <c r="F886" s="140" t="s">
        <v>2215</v>
      </c>
      <c r="G886" s="140" t="s">
        <v>2216</v>
      </c>
      <c r="H886" s="140">
        <v>-7.3204399999999996</v>
      </c>
      <c r="I886" s="140">
        <v>-47.4587</v>
      </c>
      <c r="J886" s="140">
        <v>565</v>
      </c>
      <c r="K886" s="140">
        <v>-3</v>
      </c>
      <c r="L886" s="140">
        <f>COUNTIFS(ArCompl!$C$2:$C$5652,ArCompl!$C745,ArCompl!$D$2:$D$5652,ArCompl!$D745)</f>
        <v>1</v>
      </c>
      <c r="M886" s="141">
        <f>IF(ISNA(MATCH($F886,'Liste noire'!C:C,0)),0,1)</f>
        <v>0</v>
      </c>
    </row>
    <row r="887" spans="1:13" x14ac:dyDescent="0.25">
      <c r="A887" s="142">
        <v>2715</v>
      </c>
      <c r="B887" s="143" t="s">
        <v>5520</v>
      </c>
      <c r="C887" s="143" t="s">
        <v>5521</v>
      </c>
      <c r="D887" s="143" t="s">
        <v>5479</v>
      </c>
      <c r="E887" s="143" t="s">
        <v>22380</v>
      </c>
      <c r="F887" s="143" t="s">
        <v>5522</v>
      </c>
      <c r="G887" s="143" t="s">
        <v>5523</v>
      </c>
      <c r="H887" s="143">
        <v>3.5432199999999998</v>
      </c>
      <c r="I887" s="143">
        <v>-76.381600000000006</v>
      </c>
      <c r="J887" s="143">
        <v>3162</v>
      </c>
      <c r="K887" s="143">
        <v>-5</v>
      </c>
      <c r="L887" s="143">
        <f>COUNTIFS(ArCompl!$C$2:$C$5652,ArCompl!$C1546,ArCompl!$D$2:$D$5652,ArCompl!$D1546)</f>
        <v>1</v>
      </c>
      <c r="M887" s="144">
        <f>IF(ISNA(MATCH($F887,'Liste noire'!C:C,0)),0,1)</f>
        <v>0</v>
      </c>
    </row>
    <row r="888" spans="1:13" x14ac:dyDescent="0.25">
      <c r="A888" s="139">
        <v>1808</v>
      </c>
      <c r="B888" s="140" t="s">
        <v>11257</v>
      </c>
      <c r="C888" s="140" t="s">
        <v>11258</v>
      </c>
      <c r="D888" s="140" t="s">
        <v>11206</v>
      </c>
      <c r="E888" s="140" t="s">
        <v>22439</v>
      </c>
      <c r="F888" s="140" t="s">
        <v>11259</v>
      </c>
      <c r="G888" s="140" t="s">
        <v>11260</v>
      </c>
      <c r="H888" s="140">
        <v>19.277000000000001</v>
      </c>
      <c r="I888" s="140">
        <v>-103.577</v>
      </c>
      <c r="J888" s="140">
        <v>2467</v>
      </c>
      <c r="K888" s="140">
        <v>-6</v>
      </c>
      <c r="L888" s="140">
        <f>COUNTIFS(ArCompl!$C$2:$C$5652,ArCompl!$C4320,ArCompl!$D$2:$D$5652,ArCompl!$D4320)</f>
        <v>1</v>
      </c>
      <c r="M888" s="141">
        <f>IF(ISNA(MATCH($F888,'Liste noire'!C:C,0)),0,1)</f>
        <v>0</v>
      </c>
    </row>
    <row r="889" spans="1:13" x14ac:dyDescent="0.25">
      <c r="A889" s="142">
        <v>9408</v>
      </c>
      <c r="B889" s="143" t="s">
        <v>17470</v>
      </c>
      <c r="C889" s="143" t="s">
        <v>17471</v>
      </c>
      <c r="D889" s="143" t="s">
        <v>16702</v>
      </c>
      <c r="E889" s="143" t="s">
        <v>22496</v>
      </c>
      <c r="F889" s="143" t="s">
        <v>17472</v>
      </c>
      <c r="G889" s="143" t="s">
        <v>17473</v>
      </c>
      <c r="H889" s="143">
        <v>46.677</v>
      </c>
      <c r="I889" s="143">
        <v>-122.983</v>
      </c>
      <c r="J889" s="143">
        <v>176</v>
      </c>
      <c r="K889" s="143">
        <v>-8</v>
      </c>
      <c r="L889" s="143">
        <f>COUNTIFS(ArCompl!$C$2:$C$5652,ArCompl!$C2083,ArCompl!$D$2:$D$5652,ArCompl!$D2083)</f>
        <v>1</v>
      </c>
      <c r="M889" s="144">
        <f>IF(ISNA(MATCH($F889,'Liste noire'!C:C,0)),0,1)</f>
        <v>0</v>
      </c>
    </row>
    <row r="890" spans="1:13" x14ac:dyDescent="0.25">
      <c r="A890" s="139">
        <v>3876</v>
      </c>
      <c r="B890" s="140" t="s">
        <v>17450</v>
      </c>
      <c r="C890" s="140" t="s">
        <v>17451</v>
      </c>
      <c r="D890" s="140" t="s">
        <v>16702</v>
      </c>
      <c r="E890" s="140" t="s">
        <v>22496</v>
      </c>
      <c r="F890" s="140" t="s">
        <v>17452</v>
      </c>
      <c r="G890" s="140" t="s">
        <v>17453</v>
      </c>
      <c r="H890" s="140">
        <v>35.213999999999999</v>
      </c>
      <c r="I890" s="140">
        <v>-80.943100000000001</v>
      </c>
      <c r="J890" s="140">
        <v>748</v>
      </c>
      <c r="K890" s="140">
        <v>-5</v>
      </c>
      <c r="L890" s="140">
        <f>COUNTIFS(ArCompl!$C$2:$C$5652,ArCompl!$C2078,ArCompl!$D$2:$D$5652,ArCompl!$D2078)</f>
        <v>1</v>
      </c>
      <c r="M890" s="141">
        <f>IF(ISNA(MATCH($F890,'Liste noire'!C:C,0)),0,1)</f>
        <v>0</v>
      </c>
    </row>
    <row r="891" spans="1:13" x14ac:dyDescent="0.25">
      <c r="A891" s="142">
        <v>11816</v>
      </c>
      <c r="B891" s="143" t="s">
        <v>17635</v>
      </c>
      <c r="C891" s="143" t="s">
        <v>17636</v>
      </c>
      <c r="D891" s="143" t="s">
        <v>16702</v>
      </c>
      <c r="E891" s="143" t="s">
        <v>22496</v>
      </c>
      <c r="F891" s="143" t="s">
        <v>17637</v>
      </c>
      <c r="G891" s="143" t="s">
        <v>17638</v>
      </c>
      <c r="H891" s="143">
        <v>39.261899999999997</v>
      </c>
      <c r="I891" s="143">
        <v>-85.896299999999997</v>
      </c>
      <c r="J891" s="143">
        <v>656</v>
      </c>
      <c r="K891" s="143" t="s">
        <v>340</v>
      </c>
      <c r="L891" s="143">
        <f>COUNTIFS(ArCompl!$C$2:$C$5652,ArCompl!$C2127,ArCompl!$D$2:$D$5652,ArCompl!$D2127)</f>
        <v>1</v>
      </c>
      <c r="M891" s="144">
        <f>IF(ISNA(MATCH($F891,'Liste noire'!C:C,0)),0,1)</f>
        <v>0</v>
      </c>
    </row>
    <row r="892" spans="1:13" x14ac:dyDescent="0.25">
      <c r="A892" s="139">
        <v>4215</v>
      </c>
      <c r="B892" s="140" t="s">
        <v>2182</v>
      </c>
      <c r="C892" s="140" t="s">
        <v>2183</v>
      </c>
      <c r="D892" s="140" t="s">
        <v>2057</v>
      </c>
      <c r="E892" s="140" t="s">
        <v>22368</v>
      </c>
      <c r="F892" s="140" t="s">
        <v>2184</v>
      </c>
      <c r="G892" s="140" t="s">
        <v>2185</v>
      </c>
      <c r="H892" s="140">
        <v>-17.725300000000001</v>
      </c>
      <c r="I892" s="140">
        <v>-48.607500000000002</v>
      </c>
      <c r="J892" s="140">
        <v>2247</v>
      </c>
      <c r="K892" s="140">
        <v>-3</v>
      </c>
      <c r="L892" s="140">
        <f>COUNTIFS(ArCompl!$C$2:$C$5652,ArCompl!$C737,ArCompl!$D$2:$D$5652,ArCompl!$D737)</f>
        <v>1</v>
      </c>
      <c r="M892" s="141">
        <f>IF(ISNA(MATCH($F892,'Liste noire'!C:C,0)),0,1)</f>
        <v>0</v>
      </c>
    </row>
    <row r="893" spans="1:13" x14ac:dyDescent="0.25">
      <c r="A893" s="142">
        <v>8565</v>
      </c>
      <c r="B893" s="143" t="s">
        <v>17549</v>
      </c>
      <c r="C893" s="143" t="s">
        <v>17550</v>
      </c>
      <c r="D893" s="143" t="s">
        <v>16702</v>
      </c>
      <c r="E893" s="143" t="s">
        <v>22496</v>
      </c>
      <c r="F893" s="143" t="s">
        <v>17551</v>
      </c>
      <c r="G893" s="143" t="s">
        <v>17552</v>
      </c>
      <c r="H893" s="143">
        <v>27.976700000000001</v>
      </c>
      <c r="I893" s="143">
        <v>-82.758700000000005</v>
      </c>
      <c r="J893" s="143">
        <v>71</v>
      </c>
      <c r="K893" s="143">
        <v>-5</v>
      </c>
      <c r="L893" s="143">
        <f>COUNTIFS(ArCompl!$C$2:$C$5652,ArCompl!$C2104,ArCompl!$D$2:$D$5652,ArCompl!$D2104)</f>
        <v>1</v>
      </c>
      <c r="M893" s="144">
        <f>IF(ISNA(MATCH($F893,'Liste noire'!C:C,0)),0,1)</f>
        <v>0</v>
      </c>
    </row>
    <row r="894" spans="1:13" x14ac:dyDescent="0.25">
      <c r="A894" s="139">
        <v>1322</v>
      </c>
      <c r="B894" s="140" t="s">
        <v>6990</v>
      </c>
      <c r="C894" s="140" t="s">
        <v>6991</v>
      </c>
      <c r="D894" s="140" t="s">
        <v>6885</v>
      </c>
      <c r="E894" s="140" t="s">
        <v>6885</v>
      </c>
      <c r="F894" s="140" t="s">
        <v>6992</v>
      </c>
      <c r="G894" s="140" t="s">
        <v>6993</v>
      </c>
      <c r="H894" s="140">
        <v>42.524439999999998</v>
      </c>
      <c r="I894" s="140">
        <v>8.793056</v>
      </c>
      <c r="J894" s="140">
        <v>209</v>
      </c>
      <c r="K894" s="140">
        <v>1</v>
      </c>
      <c r="L894" s="140">
        <f>COUNTIFS(ArCompl!$C$2:$C$5652,ArCompl!$C3318,ArCompl!$D$2:$D$5652,ArCompl!$D3318)</f>
        <v>1</v>
      </c>
      <c r="M894" s="141">
        <f>IF(ISNA(MATCH($F894,'Liste noire'!C:C,0)),0,1)</f>
        <v>0</v>
      </c>
    </row>
    <row r="895" spans="1:13" x14ac:dyDescent="0.25">
      <c r="A895" s="142">
        <v>6258</v>
      </c>
      <c r="B895" s="143" t="s">
        <v>877</v>
      </c>
      <c r="C895" s="143" t="s">
        <v>878</v>
      </c>
      <c r="D895" s="143" t="s">
        <v>639</v>
      </c>
      <c r="E895" s="143" t="s">
        <v>22356</v>
      </c>
      <c r="F895" s="143" t="s">
        <v>879</v>
      </c>
      <c r="G895" s="143" t="s">
        <v>880</v>
      </c>
      <c r="H895" s="143">
        <v>-28.03</v>
      </c>
      <c r="I895" s="143">
        <v>145.62200000000001</v>
      </c>
      <c r="J895" s="143">
        <v>630</v>
      </c>
      <c r="K895" s="143">
        <v>10</v>
      </c>
      <c r="L895" s="143">
        <f>COUNTIFS(ArCompl!$C$2:$C$5652,ArCompl!$C378,ArCompl!$D$2:$D$5652,ArCompl!$D378)</f>
        <v>3</v>
      </c>
      <c r="M895" s="144">
        <f>IF(ISNA(MATCH($F895,'Liste noire'!C:C,0)),0,1)</f>
        <v>0</v>
      </c>
    </row>
    <row r="896" spans="1:13" x14ac:dyDescent="0.25">
      <c r="A896" s="139">
        <v>3024</v>
      </c>
      <c r="B896" s="140" t="s">
        <v>15058</v>
      </c>
      <c r="C896" s="140" t="s">
        <v>15059</v>
      </c>
      <c r="D896" s="140" t="s">
        <v>15055</v>
      </c>
      <c r="E896" s="140" t="s">
        <v>15055</v>
      </c>
      <c r="F896" s="140" t="s">
        <v>15060</v>
      </c>
      <c r="G896" s="140" t="s">
        <v>15061</v>
      </c>
      <c r="H896" s="140">
        <v>7.1807600000000003</v>
      </c>
      <c r="I896" s="140">
        <v>79.884100000000004</v>
      </c>
      <c r="J896" s="140">
        <v>30</v>
      </c>
      <c r="K896" s="140">
        <v>5.5</v>
      </c>
      <c r="L896" s="140">
        <f>COUNTIFS(ArCompl!$C$2:$C$5652,ArCompl!$C5241,ArCompl!$D$2:$D$5652,ArCompl!$D5241)</f>
        <v>1</v>
      </c>
      <c r="M896" s="141">
        <f>IF(ISNA(MATCH($F896,'Liste noire'!C:C,0)),0,1)</f>
        <v>0</v>
      </c>
    </row>
    <row r="897" spans="1:13" x14ac:dyDescent="0.25">
      <c r="A897" s="142">
        <v>12019</v>
      </c>
      <c r="B897" s="143" t="s">
        <v>1563</v>
      </c>
      <c r="C897" s="143"/>
      <c r="D897" s="143" t="s">
        <v>639</v>
      </c>
      <c r="E897" s="143" t="s">
        <v>22356</v>
      </c>
      <c r="F897" s="143" t="s">
        <v>1564</v>
      </c>
      <c r="G897" s="143" t="s">
        <v>1565</v>
      </c>
      <c r="H897" s="143">
        <v>-34.623899999999999</v>
      </c>
      <c r="I897" s="143">
        <v>148.02799999999999</v>
      </c>
      <c r="J897" s="143">
        <v>1110</v>
      </c>
      <c r="K897" s="143" t="s">
        <v>340</v>
      </c>
      <c r="L897" s="143">
        <f>COUNTIFS(ArCompl!$C$2:$C$5652,ArCompl!$C552,ArCompl!$D$2:$D$5652,ArCompl!$D552)</f>
        <v>1</v>
      </c>
      <c r="M897" s="144">
        <f>IF(ISNA(MATCH($F897,'Liste noire'!C:C,0)),0,1)</f>
        <v>0</v>
      </c>
    </row>
    <row r="898" spans="1:13" x14ac:dyDescent="0.25">
      <c r="A898" s="139">
        <v>1789</v>
      </c>
      <c r="B898" s="140" t="s">
        <v>11241</v>
      </c>
      <c r="C898" s="140" t="s">
        <v>11242</v>
      </c>
      <c r="D898" s="140" t="s">
        <v>11206</v>
      </c>
      <c r="E898" s="140" t="s">
        <v>22439</v>
      </c>
      <c r="F898" s="140" t="s">
        <v>11243</v>
      </c>
      <c r="G898" s="140" t="s">
        <v>11244</v>
      </c>
      <c r="H898" s="140">
        <v>18.653700000000001</v>
      </c>
      <c r="I898" s="140">
        <v>-91.799000000000007</v>
      </c>
      <c r="J898" s="140">
        <v>10</v>
      </c>
      <c r="K898" s="140">
        <v>-6</v>
      </c>
      <c r="L898" s="140">
        <f>COUNTIFS(ArCompl!$C$2:$C$5652,ArCompl!$C4316,ArCompl!$D$2:$D$5652,ArCompl!$D4316)</f>
        <v>1</v>
      </c>
      <c r="M898" s="141">
        <f>IF(ISNA(MATCH($F898,'Liste noire'!C:C,0)),0,1)</f>
        <v>0</v>
      </c>
    </row>
    <row r="899" spans="1:13" x14ac:dyDescent="0.25">
      <c r="A899" s="142">
        <v>1553</v>
      </c>
      <c r="B899" s="143" t="s">
        <v>9810</v>
      </c>
      <c r="C899" s="143" t="s">
        <v>9811</v>
      </c>
      <c r="D899" s="143" t="s">
        <v>9641</v>
      </c>
      <c r="E899" s="143" t="s">
        <v>22421</v>
      </c>
      <c r="F899" s="143" t="s">
        <v>9812</v>
      </c>
      <c r="G899" s="143" t="s">
        <v>9813</v>
      </c>
      <c r="H899" s="143">
        <v>41.799399999999999</v>
      </c>
      <c r="I899" s="143">
        <v>12.594900000000001</v>
      </c>
      <c r="J899" s="143">
        <v>427</v>
      </c>
      <c r="K899" s="143">
        <v>1</v>
      </c>
      <c r="L899" s="143">
        <f>COUNTIFS(ArCompl!$C$2:$C$5652,ArCompl!$C3949,ArCompl!$D$2:$D$5652,ArCompl!$D3949)</f>
        <v>1</v>
      </c>
      <c r="M899" s="144">
        <f>IF(ISNA(MATCH($F899,'Liste noire'!C:C,0)),0,1)</f>
        <v>1</v>
      </c>
    </row>
    <row r="900" spans="1:13" x14ac:dyDescent="0.25">
      <c r="A900" s="139">
        <v>2544</v>
      </c>
      <c r="B900" s="140" t="s">
        <v>2248</v>
      </c>
      <c r="C900" s="140" t="s">
        <v>2249</v>
      </c>
      <c r="D900" s="140" t="s">
        <v>2057</v>
      </c>
      <c r="E900" s="140" t="s">
        <v>22368</v>
      </c>
      <c r="F900" s="140" t="s">
        <v>2250</v>
      </c>
      <c r="G900" s="140" t="s">
        <v>2251</v>
      </c>
      <c r="H900" s="140">
        <v>-19.011939999999999</v>
      </c>
      <c r="I900" s="140">
        <v>-57.671390000000002</v>
      </c>
      <c r="J900" s="140">
        <v>461</v>
      </c>
      <c r="K900" s="140">
        <v>-4</v>
      </c>
      <c r="L900" s="140">
        <f>COUNTIFS(ArCompl!$C$2:$C$5652,ArCompl!$C754,ArCompl!$D$2:$D$5652,ArCompl!$D754)</f>
        <v>1</v>
      </c>
      <c r="M900" s="141">
        <f>IF(ISNA(MATCH($F900,'Liste noire'!C:C,0)),0,1)</f>
        <v>0</v>
      </c>
    </row>
    <row r="901" spans="1:13" x14ac:dyDescent="0.25">
      <c r="A901" s="142">
        <v>3759</v>
      </c>
      <c r="B901" s="143" t="s">
        <v>17639</v>
      </c>
      <c r="C901" s="143" t="s">
        <v>17636</v>
      </c>
      <c r="D901" s="143" t="s">
        <v>16702</v>
      </c>
      <c r="E901" s="143" t="s">
        <v>22496</v>
      </c>
      <c r="F901" s="143" t="s">
        <v>17640</v>
      </c>
      <c r="G901" s="143" t="s">
        <v>17641</v>
      </c>
      <c r="H901" s="143">
        <v>39.997999999999998</v>
      </c>
      <c r="I901" s="143">
        <v>-82.891900000000007</v>
      </c>
      <c r="J901" s="143">
        <v>815</v>
      </c>
      <c r="K901" s="143">
        <v>-5</v>
      </c>
      <c r="L901" s="143">
        <f>COUNTIFS(ArCompl!$C$2:$C$5652,ArCompl!$C2128,ArCompl!$D$2:$D$5652,ArCompl!$D2128)</f>
        <v>2</v>
      </c>
      <c r="M901" s="144">
        <f>IF(ISNA(MATCH($F901,'Liste noire'!C:C,0)),0,1)</f>
        <v>0</v>
      </c>
    </row>
    <row r="902" spans="1:13" x14ac:dyDescent="0.25">
      <c r="A902" s="139">
        <v>4049</v>
      </c>
      <c r="B902" s="140" t="s">
        <v>17420</v>
      </c>
      <c r="C902" s="140" t="s">
        <v>17421</v>
      </c>
      <c r="D902" s="140" t="s">
        <v>16702</v>
      </c>
      <c r="E902" s="140" t="s">
        <v>22496</v>
      </c>
      <c r="F902" s="140" t="s">
        <v>17422</v>
      </c>
      <c r="G902" s="140" t="s">
        <v>17423</v>
      </c>
      <c r="H902" s="140">
        <v>40.039200000000001</v>
      </c>
      <c r="I902" s="140">
        <v>-88.278099999999995</v>
      </c>
      <c r="J902" s="140">
        <v>755</v>
      </c>
      <c r="K902" s="140">
        <v>-6</v>
      </c>
      <c r="L902" s="140">
        <f>COUNTIFS(ArCompl!$C$2:$C$5652,ArCompl!$C2070,ArCompl!$D$2:$D$5652,ArCompl!$D2070)</f>
        <v>1</v>
      </c>
      <c r="M902" s="141">
        <f>IF(ISNA(MATCH($F902,'Liste noire'!C:C,0)),0,1)</f>
        <v>0</v>
      </c>
    </row>
    <row r="903" spans="1:13" x14ac:dyDescent="0.25">
      <c r="A903" s="142">
        <v>5640</v>
      </c>
      <c r="B903" s="143" t="s">
        <v>10865</v>
      </c>
      <c r="C903" s="143" t="s">
        <v>10866</v>
      </c>
      <c r="D903" s="143" t="s">
        <v>10862</v>
      </c>
      <c r="E903" s="143" t="s">
        <v>10862</v>
      </c>
      <c r="F903" s="143" t="s">
        <v>10867</v>
      </c>
      <c r="G903" s="143" t="s">
        <v>10868</v>
      </c>
      <c r="H903" s="143">
        <v>-14.306900000000001</v>
      </c>
      <c r="I903" s="143">
        <v>35.1325</v>
      </c>
      <c r="J903" s="143">
        <v>1587</v>
      </c>
      <c r="K903" s="143">
        <v>2</v>
      </c>
      <c r="L903" s="143">
        <f>COUNTIFS(ArCompl!$C$2:$C$5652,ArCompl!$C4248,ArCompl!$D$2:$D$5652,ArCompl!$D4248)</f>
        <v>1</v>
      </c>
      <c r="M903" s="144">
        <f>IF(ISNA(MATCH($F903,'Liste noire'!C:C,0)),0,1)</f>
        <v>0</v>
      </c>
    </row>
    <row r="904" spans="1:13" x14ac:dyDescent="0.25">
      <c r="A904" s="139">
        <v>1074</v>
      </c>
      <c r="B904" s="140" t="s">
        <v>11608</v>
      </c>
      <c r="C904" s="140" t="s">
        <v>11609</v>
      </c>
      <c r="D904" s="140" t="s">
        <v>11597</v>
      </c>
      <c r="E904" s="140" t="s">
        <v>22445</v>
      </c>
      <c r="F904" s="140" t="s">
        <v>11610</v>
      </c>
      <c r="G904" s="140" t="s">
        <v>11611</v>
      </c>
      <c r="H904" s="140">
        <v>33.3675</v>
      </c>
      <c r="I904" s="140">
        <v>-7.5899700000000001</v>
      </c>
      <c r="J904" s="140">
        <v>656</v>
      </c>
      <c r="K904" s="140">
        <v>0</v>
      </c>
      <c r="L904" s="140">
        <f>COUNTIFS(ArCompl!$C$2:$C$5652,ArCompl!$C4279,ArCompl!$D$2:$D$5652,ArCompl!$D4279)</f>
        <v>1</v>
      </c>
      <c r="M904" s="141">
        <f>IF(ISNA(MATCH($F904,'Liste noire'!C:C,0)),0,1)</f>
        <v>0</v>
      </c>
    </row>
    <row r="905" spans="1:13" x14ac:dyDescent="0.25">
      <c r="A905" s="142">
        <v>7369</v>
      </c>
      <c r="B905" s="143" t="s">
        <v>2638</v>
      </c>
      <c r="C905" s="143" t="s">
        <v>2639</v>
      </c>
      <c r="D905" s="143" t="s">
        <v>2057</v>
      </c>
      <c r="E905" s="143" t="s">
        <v>22368</v>
      </c>
      <c r="F905" s="143" t="s">
        <v>2640</v>
      </c>
      <c r="G905" s="143" t="s">
        <v>2641</v>
      </c>
      <c r="H905" s="143">
        <v>-9.3199699999999996</v>
      </c>
      <c r="I905" s="143">
        <v>-50.328499999999998</v>
      </c>
      <c r="J905" s="143">
        <v>597</v>
      </c>
      <c r="K905" s="143">
        <v>-3</v>
      </c>
      <c r="L905" s="143">
        <f>COUNTIFS(ArCompl!$C$2:$C$5652,ArCompl!$C854,ArCompl!$D$2:$D$5652,ArCompl!$D854)</f>
        <v>1</v>
      </c>
      <c r="M905" s="144">
        <f>IF(ISNA(MATCH($F905,'Liste noire'!C:C,0)),0,1)</f>
        <v>0</v>
      </c>
    </row>
    <row r="906" spans="1:13" x14ac:dyDescent="0.25">
      <c r="A906" s="139">
        <v>9901</v>
      </c>
      <c r="B906" s="140" t="s">
        <v>817</v>
      </c>
      <c r="C906" s="140" t="s">
        <v>818</v>
      </c>
      <c r="D906" s="140" t="s">
        <v>639</v>
      </c>
      <c r="E906" s="140" t="s">
        <v>22356</v>
      </c>
      <c r="F906" s="140" t="s">
        <v>819</v>
      </c>
      <c r="G906" s="140" t="s">
        <v>820</v>
      </c>
      <c r="H906" s="140">
        <v>-22.773099999999999</v>
      </c>
      <c r="I906" s="140">
        <v>147.62100000000001</v>
      </c>
      <c r="J906" s="140">
        <v>908</v>
      </c>
      <c r="K906" s="140">
        <v>10</v>
      </c>
      <c r="L906" s="140">
        <f>COUNTIFS(ArCompl!$C$2:$C$5652,ArCompl!$C363,ArCompl!$D$2:$D$5652,ArCompl!$D363)</f>
        <v>1</v>
      </c>
      <c r="M906" s="141">
        <f>IF(ISNA(MATCH($F906,'Liste noire'!C:C,0)),0,1)</f>
        <v>0</v>
      </c>
    </row>
    <row r="907" spans="1:13" x14ac:dyDescent="0.25">
      <c r="A907" s="142">
        <v>1307</v>
      </c>
      <c r="B907" s="143" t="s">
        <v>7038</v>
      </c>
      <c r="C907" s="143" t="s">
        <v>7039</v>
      </c>
      <c r="D907" s="143" t="s">
        <v>6885</v>
      </c>
      <c r="E907" s="143" t="s">
        <v>6885</v>
      </c>
      <c r="F907" s="143" t="s">
        <v>7040</v>
      </c>
      <c r="G907" s="143" t="s">
        <v>7041</v>
      </c>
      <c r="H907" s="143">
        <v>48.109900000000003</v>
      </c>
      <c r="I907" s="143">
        <v>7.3590099999999996</v>
      </c>
      <c r="J907" s="143">
        <v>628</v>
      </c>
      <c r="K907" s="143">
        <v>1</v>
      </c>
      <c r="L907" s="143">
        <f>COUNTIFS(ArCompl!$C$2:$C$5652,ArCompl!$C3330,ArCompl!$D$2:$D$5652,ArCompl!$D3330)</f>
        <v>1</v>
      </c>
      <c r="M907" s="144">
        <f>IF(ISNA(MATCH($F907,'Liste noire'!C:C,0)),0,1)</f>
        <v>0</v>
      </c>
    </row>
    <row r="908" spans="1:13" x14ac:dyDescent="0.25">
      <c r="A908" s="139">
        <v>5420</v>
      </c>
      <c r="B908" s="140" t="s">
        <v>12854</v>
      </c>
      <c r="C908" s="140" t="s">
        <v>12855</v>
      </c>
      <c r="D908" s="140" t="s">
        <v>12811</v>
      </c>
      <c r="E908" s="140" t="s">
        <v>22456</v>
      </c>
      <c r="F908" s="140" t="s">
        <v>12856</v>
      </c>
      <c r="G908" s="140" t="s">
        <v>12857</v>
      </c>
      <c r="H908" s="140">
        <v>-6.0242899999999997</v>
      </c>
      <c r="I908" s="140">
        <v>144.971</v>
      </c>
      <c r="J908" s="140">
        <v>4974</v>
      </c>
      <c r="K908" s="140">
        <v>10</v>
      </c>
      <c r="L908" s="140">
        <f>COUNTIFS(ArCompl!$C$2:$C$5652,ArCompl!$C4690,ArCompl!$D$2:$D$5652,ArCompl!$D4690)</f>
        <v>1</v>
      </c>
      <c r="M908" s="141">
        <f>IF(ISNA(MATCH($F908,'Liste noire'!C:C,0)),0,1)</f>
        <v>0</v>
      </c>
    </row>
    <row r="909" spans="1:13" x14ac:dyDescent="0.25">
      <c r="A909" s="142">
        <v>1904</v>
      </c>
      <c r="B909" s="143" t="s">
        <v>6114</v>
      </c>
      <c r="C909" s="143" t="s">
        <v>6115</v>
      </c>
      <c r="D909" s="143" t="s">
        <v>6104</v>
      </c>
      <c r="E909" s="143" t="s">
        <v>6104</v>
      </c>
      <c r="F909" s="143" t="s">
        <v>6116</v>
      </c>
      <c r="G909" s="143" t="s">
        <v>6117</v>
      </c>
      <c r="H909" s="143">
        <v>21.420300000000001</v>
      </c>
      <c r="I909" s="143">
        <v>-77.847499999999997</v>
      </c>
      <c r="J909" s="143">
        <v>413</v>
      </c>
      <c r="K909" s="143">
        <v>-5</v>
      </c>
      <c r="L909" s="143">
        <f>COUNTIFS(ArCompl!$C$2:$C$5652,ArCompl!$C1720,ArCompl!$D$2:$D$5652,ArCompl!$D1720)</f>
        <v>1</v>
      </c>
      <c r="M909" s="144">
        <f>IF(ISNA(MATCH($F909,'Liste noire'!C:C,0)),0,1)</f>
        <v>0</v>
      </c>
    </row>
    <row r="910" spans="1:13" x14ac:dyDescent="0.25">
      <c r="A910" s="139">
        <v>5732</v>
      </c>
      <c r="B910" s="140" t="s">
        <v>18595</v>
      </c>
      <c r="C910" s="140" t="s">
        <v>18596</v>
      </c>
      <c r="D910" s="140" t="s">
        <v>16702</v>
      </c>
      <c r="E910" s="140" t="s">
        <v>22496</v>
      </c>
      <c r="F910" s="140" t="s">
        <v>18597</v>
      </c>
      <c r="G910" s="140" t="s">
        <v>18598</v>
      </c>
      <c r="H910" s="140">
        <v>47.168399999999998</v>
      </c>
      <c r="I910" s="140">
        <v>-88.489099999999993</v>
      </c>
      <c r="J910" s="140">
        <v>1095</v>
      </c>
      <c r="K910" s="140">
        <v>-5</v>
      </c>
      <c r="L910" s="140">
        <f>COUNTIFS(ArCompl!$C$2:$C$5652,ArCompl!$C2379,ArCompl!$D$2:$D$5652,ArCompl!$D2379)</f>
        <v>1</v>
      </c>
      <c r="M910" s="141">
        <f>IF(ISNA(MATCH($F910,'Liste noire'!C:C,0)),0,1)</f>
        <v>0</v>
      </c>
    </row>
    <row r="911" spans="1:13" x14ac:dyDescent="0.25">
      <c r="A911" s="142">
        <v>6259</v>
      </c>
      <c r="B911" s="143" t="s">
        <v>869</v>
      </c>
      <c r="C911" s="143" t="s">
        <v>870</v>
      </c>
      <c r="D911" s="143" t="s">
        <v>639</v>
      </c>
      <c r="E911" s="143" t="s">
        <v>22356</v>
      </c>
      <c r="F911" s="143" t="s">
        <v>871</v>
      </c>
      <c r="G911" s="143" t="s">
        <v>872</v>
      </c>
      <c r="H911" s="143">
        <v>-30.9833</v>
      </c>
      <c r="I911" s="143">
        <v>148.376</v>
      </c>
      <c r="J911" s="143">
        <v>604</v>
      </c>
      <c r="K911" s="143">
        <v>10</v>
      </c>
      <c r="L911" s="143">
        <f>COUNTIFS(ArCompl!$C$2:$C$5652,ArCompl!$C376,ArCompl!$D$2:$D$5652,ArCompl!$D376)</f>
        <v>1</v>
      </c>
      <c r="M911" s="144">
        <f>IF(ISNA(MATCH($F911,'Liste noire'!C:C,0)),0,1)</f>
        <v>0</v>
      </c>
    </row>
    <row r="912" spans="1:13" x14ac:dyDescent="0.25">
      <c r="A912" s="139">
        <v>6254</v>
      </c>
      <c r="B912" s="140" t="s">
        <v>833</v>
      </c>
      <c r="C912" s="140" t="s">
        <v>834</v>
      </c>
      <c r="D912" s="140" t="s">
        <v>639</v>
      </c>
      <c r="E912" s="140" t="s">
        <v>22356</v>
      </c>
      <c r="F912" s="140" t="s">
        <v>835</v>
      </c>
      <c r="G912" s="140" t="s">
        <v>836</v>
      </c>
      <c r="H912" s="140">
        <v>-10.050000000000001</v>
      </c>
      <c r="I912" s="140">
        <v>143.07</v>
      </c>
      <c r="J912" s="140">
        <v>3</v>
      </c>
      <c r="K912" s="140">
        <v>10</v>
      </c>
      <c r="L912" s="140">
        <f>COUNTIFS(ArCompl!$C$2:$C$5652,ArCompl!$C367,ArCompl!$D$2:$D$5652,ArCompl!$D367)</f>
        <v>1</v>
      </c>
      <c r="M912" s="141">
        <f>IF(ISNA(MATCH($F912,'Liste noire'!C:C,0)),0,1)</f>
        <v>0</v>
      </c>
    </row>
    <row r="913" spans="1:13" x14ac:dyDescent="0.25">
      <c r="A913" s="142">
        <v>1651</v>
      </c>
      <c r="B913" s="143" t="s">
        <v>13467</v>
      </c>
      <c r="C913" s="143" t="s">
        <v>13468</v>
      </c>
      <c r="D913" s="143" t="s">
        <v>13441</v>
      </c>
      <c r="E913" s="143" t="s">
        <v>22460</v>
      </c>
      <c r="F913" s="143" t="s">
        <v>13469</v>
      </c>
      <c r="G913" s="143" t="s">
        <v>13470</v>
      </c>
      <c r="H913" s="143">
        <v>44.362200000000001</v>
      </c>
      <c r="I913" s="143">
        <v>28.488299999999999</v>
      </c>
      <c r="J913" s="143">
        <v>353</v>
      </c>
      <c r="K913" s="143">
        <v>2</v>
      </c>
      <c r="L913" s="143">
        <f>COUNTIFS(ArCompl!$C$2:$C$5652,ArCompl!$C4899,ArCompl!$D$2:$D$5652,ArCompl!$D4899)</f>
        <v>0</v>
      </c>
      <c r="M913" s="144">
        <f>IF(ISNA(MATCH($F913,'Liste noire'!C:C,0)),0,1)</f>
        <v>0</v>
      </c>
    </row>
    <row r="914" spans="1:13" x14ac:dyDescent="0.25">
      <c r="A914" s="139">
        <v>2537</v>
      </c>
      <c r="B914" s="140" t="s">
        <v>2119</v>
      </c>
      <c r="C914" s="140" t="s">
        <v>2120</v>
      </c>
      <c r="D914" s="140" t="s">
        <v>2057</v>
      </c>
      <c r="E914" s="140" t="s">
        <v>22368</v>
      </c>
      <c r="F914" s="140" t="s">
        <v>2121</v>
      </c>
      <c r="G914" s="140" t="s">
        <v>2122</v>
      </c>
      <c r="H914" s="140">
        <v>-19.62444</v>
      </c>
      <c r="I914" s="140">
        <v>-43.971939999999996</v>
      </c>
      <c r="J914" s="140">
        <v>2715</v>
      </c>
      <c r="K914" s="140">
        <v>-3</v>
      </c>
      <c r="L914" s="140">
        <f>COUNTIFS(ArCompl!$C$2:$C$5652,ArCompl!$C721,ArCompl!$D$2:$D$5652,ArCompl!$D721)</f>
        <v>1</v>
      </c>
      <c r="M914" s="141">
        <f>IF(ISNA(MATCH($F914,'Liste noire'!C:C,0)),0,1)</f>
        <v>0</v>
      </c>
    </row>
    <row r="915" spans="1:13" x14ac:dyDescent="0.25">
      <c r="A915" s="142">
        <v>1267</v>
      </c>
      <c r="B915" s="143" t="s">
        <v>7034</v>
      </c>
      <c r="C915" s="143" t="s">
        <v>7035</v>
      </c>
      <c r="D915" s="143" t="s">
        <v>6885</v>
      </c>
      <c r="E915" s="143" t="s">
        <v>6885</v>
      </c>
      <c r="F915" s="143" t="s">
        <v>7036</v>
      </c>
      <c r="G915" s="143" t="s">
        <v>7037</v>
      </c>
      <c r="H915" s="143">
        <v>45.658299999999997</v>
      </c>
      <c r="I915" s="143">
        <v>-0.3175</v>
      </c>
      <c r="J915" s="143">
        <v>102</v>
      </c>
      <c r="K915" s="143">
        <v>1</v>
      </c>
      <c r="L915" s="143">
        <f>COUNTIFS(ArCompl!$C$2:$C$5652,ArCompl!$C3329,ArCompl!$D$2:$D$5652,ArCompl!$D3329)</f>
        <v>2</v>
      </c>
      <c r="M915" s="144">
        <f>IF(ISNA(MATCH($F915,'Liste noire'!C:C,0)),0,1)</f>
        <v>0</v>
      </c>
    </row>
    <row r="916" spans="1:13" x14ac:dyDescent="0.25">
      <c r="A916" s="139">
        <v>8974</v>
      </c>
      <c r="B916" s="140" t="s">
        <v>4833</v>
      </c>
      <c r="C916" s="140" t="s">
        <v>4834</v>
      </c>
      <c r="D916" s="140" t="s">
        <v>4759</v>
      </c>
      <c r="E916" s="140" t="s">
        <v>22377</v>
      </c>
      <c r="F916" s="140" t="s">
        <v>4835</v>
      </c>
      <c r="G916" s="140" t="s">
        <v>4836</v>
      </c>
      <c r="H916" s="140">
        <v>39.266669999999998</v>
      </c>
      <c r="I916" s="140">
        <v>122.6669</v>
      </c>
      <c r="J916" s="140">
        <v>80</v>
      </c>
      <c r="K916" s="140">
        <v>8</v>
      </c>
      <c r="L916" s="140">
        <f>COUNTIFS(ArCompl!$C$2:$C$5652,ArCompl!$C1372,ArCompl!$D$2:$D$5652,ArCompl!$D1372)</f>
        <v>1</v>
      </c>
      <c r="M916" s="141">
        <f>IF(ISNA(MATCH($F916,'Liste noire'!C:C,0)),0,1)</f>
        <v>0</v>
      </c>
    </row>
    <row r="917" spans="1:13" x14ac:dyDescent="0.25">
      <c r="A917" s="142">
        <v>6255</v>
      </c>
      <c r="B917" s="143" t="s">
        <v>821</v>
      </c>
      <c r="C917" s="143" t="s">
        <v>822</v>
      </c>
      <c r="D917" s="143" t="s">
        <v>639</v>
      </c>
      <c r="E917" s="143" t="s">
        <v>22356</v>
      </c>
      <c r="F917" s="143" t="s">
        <v>823</v>
      </c>
      <c r="G917" s="143" t="s">
        <v>824</v>
      </c>
      <c r="H917" s="143">
        <v>-20.668600000000001</v>
      </c>
      <c r="I917" s="143">
        <v>140.50399999999999</v>
      </c>
      <c r="J917" s="143">
        <v>616</v>
      </c>
      <c r="K917" s="143">
        <v>10</v>
      </c>
      <c r="L917" s="143">
        <f>COUNTIFS(ArCompl!$C$2:$C$5652,ArCompl!$C364,ArCompl!$D$2:$D$5652,ArCompl!$D364)</f>
        <v>1</v>
      </c>
      <c r="M917" s="144">
        <f>IF(ISNA(MATCH($F917,'Liste noire'!C:C,0)),0,1)</f>
        <v>0</v>
      </c>
    </row>
    <row r="918" spans="1:13" x14ac:dyDescent="0.25">
      <c r="A918" s="139">
        <v>5579</v>
      </c>
      <c r="B918" s="140" t="s">
        <v>6274</v>
      </c>
      <c r="C918" s="140" t="s">
        <v>6275</v>
      </c>
      <c r="D918" s="140" t="s">
        <v>6240</v>
      </c>
      <c r="E918" s="140" t="s">
        <v>22387</v>
      </c>
      <c r="F918" s="140" t="s">
        <v>6276</v>
      </c>
      <c r="G918" s="140" t="s">
        <v>6277</v>
      </c>
      <c r="H918" s="140">
        <v>57.503500000000003</v>
      </c>
      <c r="I918" s="140">
        <v>10.2294</v>
      </c>
      <c r="J918" s="140">
        <v>92</v>
      </c>
      <c r="K918" s="140">
        <v>1</v>
      </c>
      <c r="L918" s="140">
        <f>COUNTIFS(ArCompl!$C$2:$C$5652,ArCompl!$C1749,ArCompl!$D$2:$D$5652,ArCompl!$D1749)</f>
        <v>2</v>
      </c>
      <c r="M918" s="141">
        <f>IF(ISNA(MATCH($F918,'Liste noire'!C:C,0)),0,1)</f>
        <v>0</v>
      </c>
    </row>
    <row r="919" spans="1:13" x14ac:dyDescent="0.25">
      <c r="A919" s="142">
        <v>3597</v>
      </c>
      <c r="B919" s="143" t="s">
        <v>17373</v>
      </c>
      <c r="C919" s="143" t="s">
        <v>17370</v>
      </c>
      <c r="D919" s="143" t="s">
        <v>16702</v>
      </c>
      <c r="E919" s="143" t="s">
        <v>22496</v>
      </c>
      <c r="F919" s="143" t="s">
        <v>17374</v>
      </c>
      <c r="G919" s="143" t="s">
        <v>17375</v>
      </c>
      <c r="H919" s="143">
        <v>32.337499999999999</v>
      </c>
      <c r="I919" s="143">
        <v>-104.26300000000001</v>
      </c>
      <c r="J919" s="143">
        <v>3295</v>
      </c>
      <c r="K919" s="143">
        <v>-7</v>
      </c>
      <c r="L919" s="143">
        <f>COUNTIFS(ArCompl!$C$2:$C$5652,ArCompl!$C2058,ArCompl!$D$2:$D$5652,ArCompl!$D2058)</f>
        <v>1</v>
      </c>
      <c r="M919" s="144">
        <f>IF(ISNA(MATCH($F919,'Liste noire'!C:C,0)),0,1)</f>
        <v>0</v>
      </c>
    </row>
    <row r="920" spans="1:13" x14ac:dyDescent="0.25">
      <c r="A920" s="139">
        <v>6091</v>
      </c>
      <c r="B920" s="140" t="s">
        <v>13792</v>
      </c>
      <c r="C920" s="140" t="s">
        <v>13793</v>
      </c>
      <c r="D920" s="140" t="s">
        <v>13509</v>
      </c>
      <c r="E920" s="140" t="s">
        <v>22461</v>
      </c>
      <c r="F920" s="140" t="s">
        <v>13794</v>
      </c>
      <c r="G920" s="140" t="s">
        <v>13795</v>
      </c>
      <c r="H920" s="140">
        <v>56.913899999999998</v>
      </c>
      <c r="I920" s="140">
        <v>124.914</v>
      </c>
      <c r="J920" s="140">
        <v>2812</v>
      </c>
      <c r="K920" s="140">
        <v>9</v>
      </c>
      <c r="L920" s="140">
        <f>COUNTIFS(ArCompl!$C$2:$C$5652,ArCompl!$C5079,ArCompl!$D$2:$D$5652,ArCompl!$D5079)</f>
        <v>1</v>
      </c>
      <c r="M920" s="141">
        <f>IF(ISNA(MATCH($F920,'Liste noire'!C:C,0)),0,1)</f>
        <v>0</v>
      </c>
    </row>
    <row r="921" spans="1:13" x14ac:dyDescent="0.25">
      <c r="A921" s="142">
        <v>10162</v>
      </c>
      <c r="B921" s="143" t="s">
        <v>17523</v>
      </c>
      <c r="C921" s="143" t="s">
        <v>17524</v>
      </c>
      <c r="D921" s="143" t="s">
        <v>16702</v>
      </c>
      <c r="E921" s="143" t="s">
        <v>22496</v>
      </c>
      <c r="F921" s="143" t="s">
        <v>17525</v>
      </c>
      <c r="G921" s="143" t="s">
        <v>17526</v>
      </c>
      <c r="H921" s="143">
        <v>33.974699999999999</v>
      </c>
      <c r="I921" s="143">
        <v>-117.637</v>
      </c>
      <c r="J921" s="143">
        <v>650</v>
      </c>
      <c r="K921" s="143">
        <v>-8</v>
      </c>
      <c r="L921" s="143">
        <f>COUNTIFS(ArCompl!$C$2:$C$5652,ArCompl!$C2097,ArCompl!$D$2:$D$5652,ArCompl!$D2097)</f>
        <v>1</v>
      </c>
      <c r="M921" s="144">
        <f>IF(ISNA(MATCH($F921,'Liste noire'!C:C,0)),0,1)</f>
        <v>0</v>
      </c>
    </row>
    <row r="922" spans="1:13" x14ac:dyDescent="0.25">
      <c r="A922" s="139">
        <v>5439</v>
      </c>
      <c r="B922" s="140" t="s">
        <v>8154</v>
      </c>
      <c r="C922" s="140" t="s">
        <v>8155</v>
      </c>
      <c r="D922" s="140" t="s">
        <v>8115</v>
      </c>
      <c r="E922" s="140" t="s">
        <v>22407</v>
      </c>
      <c r="F922" s="140" t="s">
        <v>8156</v>
      </c>
      <c r="G922" s="140" t="s">
        <v>8157</v>
      </c>
      <c r="H922" s="140">
        <v>70.743099999999998</v>
      </c>
      <c r="I922" s="140">
        <v>-22.650500000000001</v>
      </c>
      <c r="J922" s="140">
        <v>45</v>
      </c>
      <c r="K922" s="140">
        <v>-1</v>
      </c>
      <c r="L922" s="140">
        <f>COUNTIFS(ArCompl!$C$2:$C$5652,ArCompl!$C3487,ArCompl!$D$2:$D$5652,ArCompl!$D3487)</f>
        <v>2</v>
      </c>
      <c r="M922" s="141">
        <f>IF(ISNA(MATCH($F922,'Liste noire'!C:C,0)),0,1)</f>
        <v>0</v>
      </c>
    </row>
    <row r="923" spans="1:13" x14ac:dyDescent="0.25">
      <c r="A923" s="142">
        <v>2468</v>
      </c>
      <c r="B923" s="143" t="s">
        <v>394</v>
      </c>
      <c r="C923" s="143" t="s">
        <v>395</v>
      </c>
      <c r="D923" s="143" t="s">
        <v>365</v>
      </c>
      <c r="E923" s="143" t="s">
        <v>22354</v>
      </c>
      <c r="F923" s="143" t="s">
        <v>396</v>
      </c>
      <c r="G923" s="143" t="s">
        <v>397</v>
      </c>
      <c r="H923" s="143">
        <v>-27.445499999999999</v>
      </c>
      <c r="I923" s="143">
        <v>-58.761899999999997</v>
      </c>
      <c r="J923" s="143">
        <v>202</v>
      </c>
      <c r="K923" s="143">
        <v>-3</v>
      </c>
      <c r="L923" s="143">
        <f>COUNTIFS(ArCompl!$C$2:$C$5652,ArCompl!$C256,ArCompl!$D$2:$D$5652,ArCompl!$D256)</f>
        <v>2</v>
      </c>
      <c r="M923" s="144">
        <f>IF(ISNA(MATCH($F923,'Liste noire'!C:C,0)),0,1)</f>
        <v>0</v>
      </c>
    </row>
    <row r="924" spans="1:13" x14ac:dyDescent="0.25">
      <c r="A924" s="139">
        <v>11934</v>
      </c>
      <c r="B924" s="140" t="s">
        <v>4660</v>
      </c>
      <c r="C924" s="140" t="s">
        <v>4661</v>
      </c>
      <c r="D924" s="140" t="s">
        <v>4637</v>
      </c>
      <c r="E924" s="140" t="s">
        <v>22376</v>
      </c>
      <c r="F924" s="140" t="s">
        <v>4662</v>
      </c>
      <c r="G924" s="140" t="s">
        <v>4663</v>
      </c>
      <c r="H924" s="140">
        <v>-26.3325</v>
      </c>
      <c r="I924" s="140">
        <v>-70.607299999999995</v>
      </c>
      <c r="J924" s="140">
        <v>97</v>
      </c>
      <c r="K924" s="140" t="s">
        <v>340</v>
      </c>
      <c r="L924" s="140">
        <f>COUNTIFS(ArCompl!$C$2:$C$5652,ArCompl!$C1328,ArCompl!$D$2:$D$5652,ArCompl!$D1328)</f>
        <v>1</v>
      </c>
      <c r="M924" s="141">
        <f>IF(ISNA(MATCH($F924,'Liste noire'!C:C,0)),0,1)</f>
        <v>0</v>
      </c>
    </row>
    <row r="925" spans="1:13" x14ac:dyDescent="0.25">
      <c r="A925" s="142">
        <v>3322</v>
      </c>
      <c r="B925" s="143" t="s">
        <v>785</v>
      </c>
      <c r="C925" s="143" t="s">
        <v>786</v>
      </c>
      <c r="D925" s="143" t="s">
        <v>639</v>
      </c>
      <c r="E925" s="143" t="s">
        <v>22356</v>
      </c>
      <c r="F925" s="143" t="s">
        <v>787</v>
      </c>
      <c r="G925" s="143" t="s">
        <v>788</v>
      </c>
      <c r="H925" s="143">
        <v>-16.8858</v>
      </c>
      <c r="I925" s="143">
        <v>145.755</v>
      </c>
      <c r="J925" s="143">
        <v>10</v>
      </c>
      <c r="K925" s="143">
        <v>10</v>
      </c>
      <c r="L925" s="143">
        <f>COUNTIFS(ArCompl!$C$2:$C$5652,ArCompl!$C355,ArCompl!$D$2:$D$5652,ArCompl!$D355)</f>
        <v>1</v>
      </c>
      <c r="M925" s="144">
        <f>IF(ISNA(MATCH($F925,'Liste noire'!C:C,0)),0,1)</f>
        <v>0</v>
      </c>
    </row>
    <row r="926" spans="1:13" x14ac:dyDescent="0.25">
      <c r="A926" s="139">
        <v>11825</v>
      </c>
      <c r="B926" s="140" t="s">
        <v>17424</v>
      </c>
      <c r="C926" s="140" t="s">
        <v>17425</v>
      </c>
      <c r="D926" s="140" t="s">
        <v>16702</v>
      </c>
      <c r="E926" s="140" t="s">
        <v>22496</v>
      </c>
      <c r="F926" s="140" t="s">
        <v>17426</v>
      </c>
      <c r="G926" s="140" t="s">
        <v>17427</v>
      </c>
      <c r="H926" s="140">
        <v>37.668799999999997</v>
      </c>
      <c r="I926" s="140">
        <v>-95.485100000000003</v>
      </c>
      <c r="J926" s="140">
        <v>1002</v>
      </c>
      <c r="K926" s="140" t="s">
        <v>340</v>
      </c>
      <c r="L926" s="140">
        <f>COUNTIFS(ArCompl!$C$2:$C$5652,ArCompl!$C2071,ArCompl!$D$2:$D$5652,ArCompl!$D2071)</f>
        <v>1</v>
      </c>
      <c r="M926" s="141">
        <f>IF(ISNA(MATCH($F926,'Liste noire'!C:C,0)),0,1)</f>
        <v>0</v>
      </c>
    </row>
    <row r="927" spans="1:13" x14ac:dyDescent="0.25">
      <c r="A927" s="142">
        <v>3476</v>
      </c>
      <c r="B927" s="143" t="s">
        <v>21466</v>
      </c>
      <c r="C927" s="143" t="s">
        <v>21463</v>
      </c>
      <c r="D927" s="143" t="s">
        <v>16702</v>
      </c>
      <c r="E927" s="143" t="s">
        <v>22496</v>
      </c>
      <c r="F927" s="143" t="s">
        <v>21467</v>
      </c>
      <c r="G927" s="143" t="s">
        <v>21468</v>
      </c>
      <c r="H927" s="143">
        <v>31.637799999999999</v>
      </c>
      <c r="I927" s="143">
        <v>-97.074100000000001</v>
      </c>
      <c r="J927" s="143">
        <v>470</v>
      </c>
      <c r="K927" s="143">
        <v>-6</v>
      </c>
      <c r="L927" s="143">
        <f>COUNTIFS(ArCompl!$C$2:$C$5652,ArCompl!$C3135,ArCompl!$D$2:$D$5652,ArCompl!$D3135)</f>
        <v>1</v>
      </c>
      <c r="M927" s="144">
        <f>IF(ISNA(MATCH($F927,'Liste noire'!C:C,0)),0,1)</f>
        <v>0</v>
      </c>
    </row>
    <row r="928" spans="1:13" x14ac:dyDescent="0.25">
      <c r="A928" s="139">
        <v>3931</v>
      </c>
      <c r="B928" s="140" t="s">
        <v>15646</v>
      </c>
      <c r="C928" s="140" t="s">
        <v>15647</v>
      </c>
      <c r="D928" s="140" t="s">
        <v>15636</v>
      </c>
      <c r="E928" s="140" t="s">
        <v>22487</v>
      </c>
      <c r="F928" s="140" t="s">
        <v>15648</v>
      </c>
      <c r="G928" s="140" t="s">
        <v>15649</v>
      </c>
      <c r="H928" s="140">
        <v>18.7668</v>
      </c>
      <c r="I928" s="140">
        <v>98.962599999999995</v>
      </c>
      <c r="J928" s="140">
        <v>1036</v>
      </c>
      <c r="K928" s="140">
        <v>7</v>
      </c>
      <c r="L928" s="140">
        <f>COUNTIFS(ArCompl!$C$2:$C$5652,ArCompl!$C5380,ArCompl!$D$2:$D$5652,ArCompl!$D5380)</f>
        <v>1</v>
      </c>
      <c r="M928" s="141">
        <f>IF(ISNA(MATCH($F928,'Liste noire'!C:C,0)),0,1)</f>
        <v>0</v>
      </c>
    </row>
    <row r="929" spans="1:13" x14ac:dyDescent="0.25">
      <c r="A929" s="142">
        <v>7074</v>
      </c>
      <c r="B929" s="143" t="s">
        <v>19743</v>
      </c>
      <c r="C929" s="143" t="s">
        <v>19744</v>
      </c>
      <c r="D929" s="143" t="s">
        <v>16702</v>
      </c>
      <c r="E929" s="143" t="s">
        <v>22496</v>
      </c>
      <c r="F929" s="143" t="s">
        <v>19745</v>
      </c>
      <c r="G929" s="143" t="s">
        <v>19746</v>
      </c>
      <c r="H929" s="143">
        <v>38.755000000000003</v>
      </c>
      <c r="I929" s="143">
        <v>-109.755</v>
      </c>
      <c r="J929" s="143">
        <v>4557</v>
      </c>
      <c r="K929" s="143">
        <v>-7</v>
      </c>
      <c r="L929" s="143">
        <f>COUNTIFS(ArCompl!$C$2:$C$5652,ArCompl!$C2681,ArCompl!$D$2:$D$5652,ArCompl!$D2681)</f>
        <v>1</v>
      </c>
      <c r="M929" s="144">
        <f>IF(ISNA(MATCH($F929,'Liste noire'!C:C,0)),0,1)</f>
        <v>0</v>
      </c>
    </row>
    <row r="930" spans="1:13" x14ac:dyDescent="0.25">
      <c r="A930" s="139">
        <v>2436</v>
      </c>
      <c r="B930" s="140" t="s">
        <v>386</v>
      </c>
      <c r="C930" s="140" t="s">
        <v>387</v>
      </c>
      <c r="D930" s="140" t="s">
        <v>365</v>
      </c>
      <c r="E930" s="140" t="s">
        <v>22354</v>
      </c>
      <c r="F930" s="140" t="s">
        <v>388</v>
      </c>
      <c r="G930" s="140" t="s">
        <v>389</v>
      </c>
      <c r="H930" s="140">
        <v>-31.296900000000001</v>
      </c>
      <c r="I930" s="140">
        <v>-57.996600000000001</v>
      </c>
      <c r="J930" s="140">
        <v>112</v>
      </c>
      <c r="K930" s="140">
        <v>-3</v>
      </c>
      <c r="L930" s="140">
        <f>COUNTIFS(ArCompl!$C$2:$C$5652,ArCompl!$C254,ArCompl!$D$2:$D$5652,ArCompl!$D254)</f>
        <v>3</v>
      </c>
      <c r="M930" s="141">
        <f>IF(ISNA(MATCH($F930,'Liste noire'!C:C,0)),0,1)</f>
        <v>0</v>
      </c>
    </row>
    <row r="931" spans="1:13" x14ac:dyDescent="0.25">
      <c r="A931" s="142">
        <v>4344</v>
      </c>
      <c r="B931" s="143" t="s">
        <v>17590</v>
      </c>
      <c r="C931" s="143" t="s">
        <v>17591</v>
      </c>
      <c r="D931" s="143" t="s">
        <v>16702</v>
      </c>
      <c r="E931" s="143" t="s">
        <v>22496</v>
      </c>
      <c r="F931" s="143" t="s">
        <v>17592</v>
      </c>
      <c r="G931" s="143" t="s">
        <v>17593</v>
      </c>
      <c r="H931" s="143">
        <v>44.520200000000003</v>
      </c>
      <c r="I931" s="143">
        <v>-109.024</v>
      </c>
      <c r="J931" s="143">
        <v>5102</v>
      </c>
      <c r="K931" s="143">
        <v>-7</v>
      </c>
      <c r="L931" s="143">
        <f>COUNTIFS(ArCompl!$C$2:$C$5652,ArCompl!$C2115,ArCompl!$D$2:$D$5652,ArCompl!$D2115)</f>
        <v>1</v>
      </c>
      <c r="M931" s="144">
        <f>IF(ISNA(MATCH($F931,'Liste noire'!C:C,0)),0,1)</f>
        <v>0</v>
      </c>
    </row>
    <row r="932" spans="1:13" x14ac:dyDescent="0.25">
      <c r="A932" s="139">
        <v>9189</v>
      </c>
      <c r="B932" s="140" t="s">
        <v>17594</v>
      </c>
      <c r="C932" s="140" t="s">
        <v>17595</v>
      </c>
      <c r="D932" s="140" t="s">
        <v>16702</v>
      </c>
      <c r="E932" s="140" t="s">
        <v>22496</v>
      </c>
      <c r="F932" s="140" t="s">
        <v>17596</v>
      </c>
      <c r="G932" s="140" t="s">
        <v>17597</v>
      </c>
      <c r="H932" s="140">
        <v>47.774299999999997</v>
      </c>
      <c r="I932" s="140">
        <v>-116.82</v>
      </c>
      <c r="J932" s="140">
        <v>2320</v>
      </c>
      <c r="K932" s="140">
        <v>-8</v>
      </c>
      <c r="L932" s="140">
        <f>COUNTIFS(ArCompl!$C$2:$C$5652,ArCompl!$C2116,ArCompl!$D$2:$D$5652,ArCompl!$D2116)</f>
        <v>1</v>
      </c>
      <c r="M932" s="141">
        <f>IF(ISNA(MATCH($F932,'Liste noire'!C:C,0)),0,1)</f>
        <v>0</v>
      </c>
    </row>
    <row r="933" spans="1:13" x14ac:dyDescent="0.25">
      <c r="A933" s="142">
        <v>3623</v>
      </c>
      <c r="B933" s="143" t="s">
        <v>17582</v>
      </c>
      <c r="C933" s="143" t="s">
        <v>17583</v>
      </c>
      <c r="D933" s="143" t="s">
        <v>16702</v>
      </c>
      <c r="E933" s="143" t="s">
        <v>22496</v>
      </c>
      <c r="F933" s="143" t="s">
        <v>17584</v>
      </c>
      <c r="G933" s="143" t="s">
        <v>17585</v>
      </c>
      <c r="H933" s="143">
        <v>28.2349</v>
      </c>
      <c r="I933" s="143">
        <v>-80.610100000000003</v>
      </c>
      <c r="J933" s="143">
        <v>8</v>
      </c>
      <c r="K933" s="143">
        <v>-5</v>
      </c>
      <c r="L933" s="143">
        <f>COUNTIFS(ArCompl!$C$2:$C$5652,ArCompl!$C2113,ArCompl!$D$2:$D$5652,ArCompl!$D2113)</f>
        <v>1</v>
      </c>
      <c r="M933" s="144">
        <f>IF(ISNA(MATCH($F933,'Liste noire'!C:C,0)),0,1)</f>
        <v>0</v>
      </c>
    </row>
    <row r="934" spans="1:13" x14ac:dyDescent="0.25">
      <c r="A934" s="139">
        <v>7362</v>
      </c>
      <c r="B934" s="140" t="s">
        <v>5544</v>
      </c>
      <c r="C934" s="140" t="s">
        <v>5545</v>
      </c>
      <c r="D934" s="140" t="s">
        <v>5479</v>
      </c>
      <c r="E934" s="140" t="s">
        <v>22380</v>
      </c>
      <c r="F934" s="140" t="s">
        <v>5546</v>
      </c>
      <c r="G934" s="140" t="s">
        <v>5547</v>
      </c>
      <c r="H934" s="140">
        <v>5.0833300000000001</v>
      </c>
      <c r="I934" s="140">
        <v>-76.7</v>
      </c>
      <c r="J934" s="140">
        <v>213</v>
      </c>
      <c r="K934" s="140">
        <v>-5</v>
      </c>
      <c r="L934" s="140">
        <f>COUNTIFS(ArCompl!$C$2:$C$5652,ArCompl!$C1552,ArCompl!$D$2:$D$5652,ArCompl!$D1552)</f>
        <v>1</v>
      </c>
      <c r="M934" s="141">
        <f>IF(ISNA(MATCH($F934,'Liste noire'!C:C,0)),0,1)</f>
        <v>0</v>
      </c>
    </row>
    <row r="935" spans="1:13" x14ac:dyDescent="0.25">
      <c r="A935" s="142">
        <v>3044</v>
      </c>
      <c r="B935" s="143" t="s">
        <v>8603</v>
      </c>
      <c r="C935" s="143" t="s">
        <v>8604</v>
      </c>
      <c r="D935" s="143" t="s">
        <v>8516</v>
      </c>
      <c r="E935" s="143" t="s">
        <v>22415</v>
      </c>
      <c r="F935" s="143" t="s">
        <v>8605</v>
      </c>
      <c r="G935" s="143" t="s">
        <v>8606</v>
      </c>
      <c r="H935" s="143">
        <v>26.330500000000001</v>
      </c>
      <c r="I935" s="143">
        <v>89.467200000000005</v>
      </c>
      <c r="J935" s="143">
        <v>138</v>
      </c>
      <c r="K935" s="143">
        <v>5.5</v>
      </c>
      <c r="L935" s="143">
        <f>COUNTIFS(ArCompl!$C$2:$C$5652,ArCompl!$C3630,ArCompl!$D$2:$D$5652,ArCompl!$D3630)</f>
        <v>1</v>
      </c>
      <c r="M935" s="144">
        <f>IF(ISNA(MATCH($F935,'Liste noire'!C:C,0)),0,1)</f>
        <v>0</v>
      </c>
    </row>
    <row r="936" spans="1:13" x14ac:dyDescent="0.25">
      <c r="A936" s="139">
        <v>9193</v>
      </c>
      <c r="B936" s="140" t="s">
        <v>865</v>
      </c>
      <c r="C936" s="140" t="s">
        <v>866</v>
      </c>
      <c r="D936" s="140" t="s">
        <v>639</v>
      </c>
      <c r="E936" s="140" t="s">
        <v>22356</v>
      </c>
      <c r="F936" s="140" t="s">
        <v>867</v>
      </c>
      <c r="G936" s="140" t="s">
        <v>868</v>
      </c>
      <c r="H936" s="140">
        <v>-31.3325</v>
      </c>
      <c r="I936" s="140">
        <v>149.267</v>
      </c>
      <c r="J936" s="140">
        <v>2117</v>
      </c>
      <c r="K936" s="140">
        <v>10</v>
      </c>
      <c r="L936" s="140">
        <f>COUNTIFS(ArCompl!$C$2:$C$5652,ArCompl!$C375,ArCompl!$D$2:$D$5652,ArCompl!$D375)</f>
        <v>1</v>
      </c>
      <c r="M936" s="141">
        <f>IF(ISNA(MATCH($F936,'Liste noire'!C:C,0)),0,1)</f>
        <v>0</v>
      </c>
    </row>
    <row r="937" spans="1:13" x14ac:dyDescent="0.25">
      <c r="A937" s="142">
        <v>3136</v>
      </c>
      <c r="B937" s="143" t="s">
        <v>8731</v>
      </c>
      <c r="C937" s="143" t="s">
        <v>8732</v>
      </c>
      <c r="D937" s="143" t="s">
        <v>8516</v>
      </c>
      <c r="E937" s="143" t="s">
        <v>22415</v>
      </c>
      <c r="F937" s="143" t="s">
        <v>8733</v>
      </c>
      <c r="G937" s="143" t="s">
        <v>8734</v>
      </c>
      <c r="H937" s="143">
        <v>10.151999999999999</v>
      </c>
      <c r="I937" s="143">
        <v>76.401899999999998</v>
      </c>
      <c r="J937" s="143">
        <v>30</v>
      </c>
      <c r="K937" s="143">
        <v>5.5</v>
      </c>
      <c r="L937" s="143">
        <f>COUNTIFS(ArCompl!$C$2:$C$5652,ArCompl!$C3662,ArCompl!$D$2:$D$5652,ArCompl!$D3662)</f>
        <v>1</v>
      </c>
      <c r="M937" s="144">
        <f>IF(ISNA(MATCH($F937,'Liste noire'!C:C,0)),0,1)</f>
        <v>0</v>
      </c>
    </row>
    <row r="938" spans="1:13" x14ac:dyDescent="0.25">
      <c r="A938" s="139">
        <v>4268</v>
      </c>
      <c r="B938" s="140" t="s">
        <v>17664</v>
      </c>
      <c r="C938" s="140" t="s">
        <v>17665</v>
      </c>
      <c r="D938" s="140" t="s">
        <v>16702</v>
      </c>
      <c r="E938" s="140" t="s">
        <v>22496</v>
      </c>
      <c r="F938" s="140" t="s">
        <v>17666</v>
      </c>
      <c r="G938" s="140" t="s">
        <v>17667</v>
      </c>
      <c r="H938" s="140">
        <v>43.2027</v>
      </c>
      <c r="I938" s="140">
        <v>-71.502300000000005</v>
      </c>
      <c r="J938" s="140">
        <v>342</v>
      </c>
      <c r="K938" s="140">
        <v>-5</v>
      </c>
      <c r="L938" s="140">
        <f>COUNTIFS(ArCompl!$C$2:$C$5652,ArCompl!$C2136,ArCompl!$D$2:$D$5652,ArCompl!$D2136)</f>
        <v>1</v>
      </c>
      <c r="M938" s="141">
        <f>IF(ISNA(MATCH($F938,'Liste noire'!C:C,0)),0,1)</f>
        <v>0</v>
      </c>
    </row>
    <row r="939" spans="1:13" x14ac:dyDescent="0.25">
      <c r="A939" s="142">
        <v>245</v>
      </c>
      <c r="B939" s="143" t="s">
        <v>1900</v>
      </c>
      <c r="C939" s="143" t="s">
        <v>1901</v>
      </c>
      <c r="D939" s="143" t="s">
        <v>1902</v>
      </c>
      <c r="E939" s="143" t="s">
        <v>22363</v>
      </c>
      <c r="F939" s="143" t="s">
        <v>1903</v>
      </c>
      <c r="G939" s="143" t="s">
        <v>1904</v>
      </c>
      <c r="H939" s="143">
        <v>6.3572300000000004</v>
      </c>
      <c r="I939" s="143">
        <v>2.38435</v>
      </c>
      <c r="J939" s="143">
        <v>19</v>
      </c>
      <c r="K939" s="143">
        <v>1</v>
      </c>
      <c r="L939" s="143">
        <f>COUNTIFS(ArCompl!$C$2:$C$5652,ArCompl!$C641,ArCompl!$D$2:$D$5652,ArCompl!$D641)</f>
        <v>1</v>
      </c>
      <c r="M939" s="144">
        <f>IF(ISNA(MATCH($F939,'Liste noire'!C:C,0)),0,1)</f>
        <v>0</v>
      </c>
    </row>
    <row r="940" spans="1:13" x14ac:dyDescent="0.25">
      <c r="A940" s="139">
        <v>6795</v>
      </c>
      <c r="B940" s="140" t="s">
        <v>11550</v>
      </c>
      <c r="C940" s="140" t="s">
        <v>11551</v>
      </c>
      <c r="D940" s="140" t="s">
        <v>11535</v>
      </c>
      <c r="E940" s="140" t="s">
        <v>22443</v>
      </c>
      <c r="F940" s="140" t="s">
        <v>11552</v>
      </c>
      <c r="G940" s="140" t="s">
        <v>11553</v>
      </c>
      <c r="H940" s="140">
        <v>48.1357</v>
      </c>
      <c r="I940" s="140">
        <v>114.646</v>
      </c>
      <c r="J940" s="140">
        <v>2457</v>
      </c>
      <c r="K940" s="140">
        <v>8</v>
      </c>
      <c r="L940" s="140">
        <f>COUNTIFS(ArCompl!$C$2:$C$5652,ArCompl!$C4392,ArCompl!$D$2:$D$5652,ArCompl!$D4392)</f>
        <v>1</v>
      </c>
      <c r="M940" s="141">
        <f>IF(ISNA(MATCH($F940,'Liste noire'!C:C,0)),0,1)</f>
        <v>0</v>
      </c>
    </row>
    <row r="941" spans="1:13" x14ac:dyDescent="0.25">
      <c r="A941" s="142">
        <v>2443</v>
      </c>
      <c r="B941" s="143" t="s">
        <v>390</v>
      </c>
      <c r="C941" s="143" t="s">
        <v>391</v>
      </c>
      <c r="D941" s="143" t="s">
        <v>365</v>
      </c>
      <c r="E941" s="143" t="s">
        <v>22354</v>
      </c>
      <c r="F941" s="143" t="s">
        <v>392</v>
      </c>
      <c r="G941" s="143" t="s">
        <v>393</v>
      </c>
      <c r="H941" s="143">
        <v>-31.323599999999999</v>
      </c>
      <c r="I941" s="143">
        <v>-64.207999999999998</v>
      </c>
      <c r="J941" s="143">
        <v>1604</v>
      </c>
      <c r="K941" s="143">
        <v>-3</v>
      </c>
      <c r="L941" s="143">
        <f>COUNTIFS(ArCompl!$C$2:$C$5652,ArCompl!$C255,ArCompl!$D$2:$D$5652,ArCompl!$D255)</f>
        <v>1</v>
      </c>
      <c r="M941" s="144">
        <f>IF(ISNA(MATCH($F941,'Liste noire'!C:C,0)),0,1)</f>
        <v>0</v>
      </c>
    </row>
    <row r="942" spans="1:13" x14ac:dyDescent="0.25">
      <c r="A942" s="139">
        <v>3819</v>
      </c>
      <c r="B942" s="140" t="s">
        <v>17621</v>
      </c>
      <c r="C942" s="140" t="s">
        <v>17622</v>
      </c>
      <c r="D942" s="140" t="s">
        <v>16702</v>
      </c>
      <c r="E942" s="140" t="s">
        <v>22496</v>
      </c>
      <c r="F942" s="140" t="s">
        <v>17623</v>
      </c>
      <c r="G942" s="140" t="s">
        <v>17624</v>
      </c>
      <c r="H942" s="140">
        <v>38.805799999999998</v>
      </c>
      <c r="I942" s="140">
        <v>-104.70099999999999</v>
      </c>
      <c r="J942" s="140">
        <v>6187</v>
      </c>
      <c r="K942" s="140">
        <v>-7</v>
      </c>
      <c r="L942" s="140">
        <f>COUNTIFS(ArCompl!$C$2:$C$5652,ArCompl!$C2123,ArCompl!$D$2:$D$5652,ArCompl!$D2123)</f>
        <v>1</v>
      </c>
      <c r="M942" s="141">
        <f>IF(ISNA(MATCH($F942,'Liste noire'!C:C,0)),0,1)</f>
        <v>0</v>
      </c>
    </row>
    <row r="943" spans="1:13" x14ac:dyDescent="0.25">
      <c r="A943" s="142">
        <v>3844</v>
      </c>
      <c r="B943" s="143" t="s">
        <v>17707</v>
      </c>
      <c r="C943" s="143" t="s">
        <v>17708</v>
      </c>
      <c r="D943" s="143" t="s">
        <v>16702</v>
      </c>
      <c r="E943" s="143" t="s">
        <v>22496</v>
      </c>
      <c r="F943" s="143" t="s">
        <v>17709</v>
      </c>
      <c r="G943" s="143" t="s">
        <v>17710</v>
      </c>
      <c r="H943" s="143">
        <v>28.456700000000001</v>
      </c>
      <c r="I943" s="143">
        <v>-99.220299999999995</v>
      </c>
      <c r="J943" s="143">
        <v>474</v>
      </c>
      <c r="K943" s="143">
        <v>-6</v>
      </c>
      <c r="L943" s="143">
        <f>COUNTIFS(ArCompl!$C$2:$C$5652,ArCompl!$C2147,ArCompl!$D$2:$D$5652,ArCompl!$D2147)</f>
        <v>2</v>
      </c>
      <c r="M943" s="144">
        <f>IF(ISNA(MATCH($F943,'Liste noire'!C:C,0)),0,1)</f>
        <v>0</v>
      </c>
    </row>
    <row r="944" spans="1:13" x14ac:dyDescent="0.25">
      <c r="A944" s="139">
        <v>3719</v>
      </c>
      <c r="B944" s="140" t="s">
        <v>17629</v>
      </c>
      <c r="C944" s="140" t="s">
        <v>17626</v>
      </c>
      <c r="D944" s="140" t="s">
        <v>16702</v>
      </c>
      <c r="E944" s="140" t="s">
        <v>22496</v>
      </c>
      <c r="F944" s="140" t="s">
        <v>17630</v>
      </c>
      <c r="G944" s="140" t="s">
        <v>17631</v>
      </c>
      <c r="H944" s="140">
        <v>38.818100000000001</v>
      </c>
      <c r="I944" s="140">
        <v>-92.2196</v>
      </c>
      <c r="J944" s="140">
        <v>889</v>
      </c>
      <c r="K944" s="140">
        <v>-6</v>
      </c>
      <c r="L944" s="140">
        <f>COUNTIFS(ArCompl!$C$2:$C$5652,ArCompl!$C2125,ArCompl!$D$2:$D$5652,ArCompl!$D2125)</f>
        <v>1</v>
      </c>
      <c r="M944" s="141">
        <f>IF(ISNA(MATCH($F944,'Liste noire'!C:C,0)),0,1)</f>
        <v>0</v>
      </c>
    </row>
    <row r="945" spans="1:13" x14ac:dyDescent="0.25">
      <c r="A945" s="142">
        <v>5856</v>
      </c>
      <c r="B945" s="143" t="s">
        <v>1700</v>
      </c>
      <c r="C945" s="143" t="s">
        <v>1701</v>
      </c>
      <c r="D945" s="143" t="s">
        <v>1697</v>
      </c>
      <c r="E945" s="143" t="s">
        <v>1697</v>
      </c>
      <c r="F945" s="143" t="s">
        <v>1702</v>
      </c>
      <c r="G945" s="143" t="s">
        <v>1703</v>
      </c>
      <c r="H945" s="143">
        <v>24.1587</v>
      </c>
      <c r="I945" s="143">
        <v>-77.589799999999997</v>
      </c>
      <c r="J945" s="143">
        <v>15</v>
      </c>
      <c r="K945" s="143">
        <v>-5</v>
      </c>
      <c r="L945" s="143">
        <f>COUNTIFS(ArCompl!$C$2:$C$5652,ArCompl!$C592,ArCompl!$D$2:$D$5652,ArCompl!$D592)</f>
        <v>1</v>
      </c>
      <c r="M945" s="144">
        <f>IF(ISNA(MATCH($F945,'Liste noire'!C:C,0)),0,1)</f>
        <v>0</v>
      </c>
    </row>
    <row r="946" spans="1:13" x14ac:dyDescent="0.25">
      <c r="A946" s="139">
        <v>7301</v>
      </c>
      <c r="B946" s="140" t="s">
        <v>6319</v>
      </c>
      <c r="C946" s="140" t="s">
        <v>6320</v>
      </c>
      <c r="D946" s="140" t="s">
        <v>6316</v>
      </c>
      <c r="E946" s="140" t="s">
        <v>22389</v>
      </c>
      <c r="F946" s="140" t="s">
        <v>6321</v>
      </c>
      <c r="G946" s="140" t="s">
        <v>6322</v>
      </c>
      <c r="H946" s="140">
        <v>18.907499999999999</v>
      </c>
      <c r="I946" s="140">
        <v>-70.721900000000005</v>
      </c>
      <c r="J946" s="140">
        <v>3950</v>
      </c>
      <c r="K946" s="140">
        <v>-4</v>
      </c>
      <c r="L946" s="140">
        <f>COUNTIFS(ArCompl!$C$2:$C$5652,ArCompl!$C1758,ArCompl!$D$2:$D$5652,ArCompl!$D1758)</f>
        <v>1</v>
      </c>
      <c r="M946" s="141">
        <f>IF(ISNA(MATCH($F946,'Liste noire'!C:C,0)),0,1)</f>
        <v>0</v>
      </c>
    </row>
    <row r="947" spans="1:13" x14ac:dyDescent="0.25">
      <c r="A947" s="142">
        <v>7429</v>
      </c>
      <c r="B947" s="143" t="s">
        <v>10597</v>
      </c>
      <c r="C947" s="143" t="s">
        <v>10598</v>
      </c>
      <c r="D947" s="143" t="s">
        <v>5979</v>
      </c>
      <c r="E947" s="143" t="s">
        <v>5979</v>
      </c>
      <c r="F947" s="143" t="s">
        <v>10599</v>
      </c>
      <c r="G947" s="143" t="s">
        <v>10600</v>
      </c>
      <c r="H947" s="143">
        <v>4.3790199999999997</v>
      </c>
      <c r="I947" s="143">
        <v>-7.6969500000000002</v>
      </c>
      <c r="J947" s="143">
        <v>20</v>
      </c>
      <c r="K947" s="143">
        <v>0</v>
      </c>
      <c r="L947" s="143">
        <f>COUNTIFS(ArCompl!$C$2:$C$5652,ArCompl!$C4145,ArCompl!$D$2:$D$5652,ArCompl!$D4145)</f>
        <v>1</v>
      </c>
      <c r="M947" s="144">
        <f>IF(ISNA(MATCH($F947,'Liste noire'!C:C,0)),0,1)</f>
        <v>0</v>
      </c>
    </row>
    <row r="948" spans="1:13" x14ac:dyDescent="0.25">
      <c r="A948" s="139">
        <v>8234</v>
      </c>
      <c r="B948" s="140" t="s">
        <v>5524</v>
      </c>
      <c r="C948" s="140" t="s">
        <v>5525</v>
      </c>
      <c r="D948" s="140" t="s">
        <v>5479</v>
      </c>
      <c r="E948" s="140" t="s">
        <v>22380</v>
      </c>
      <c r="F948" s="140" t="s">
        <v>5526</v>
      </c>
      <c r="G948" s="140" t="s">
        <v>5527</v>
      </c>
      <c r="H948" s="140">
        <v>8.6333300000000008</v>
      </c>
      <c r="I948" s="140">
        <v>-77.349999999999994</v>
      </c>
      <c r="J948" s="140">
        <v>49</v>
      </c>
      <c r="K948" s="140">
        <v>-5</v>
      </c>
      <c r="L948" s="140">
        <f>COUNTIFS(ArCompl!$C$2:$C$5652,ArCompl!$C1547,ArCompl!$D$2:$D$5652,ArCompl!$D1547)</f>
        <v>1</v>
      </c>
      <c r="M948" s="141">
        <f>IF(ISNA(MATCH($F948,'Liste noire'!C:C,0)),0,1)</f>
        <v>0</v>
      </c>
    </row>
    <row r="949" spans="1:13" x14ac:dyDescent="0.25">
      <c r="A949" s="142">
        <v>2517</v>
      </c>
      <c r="B949" s="143" t="s">
        <v>551</v>
      </c>
      <c r="C949" s="143" t="s">
        <v>552</v>
      </c>
      <c r="D949" s="143" t="s">
        <v>365</v>
      </c>
      <c r="E949" s="143" t="s">
        <v>22354</v>
      </c>
      <c r="F949" s="143" t="s">
        <v>553</v>
      </c>
      <c r="G949" s="143" t="s">
        <v>554</v>
      </c>
      <c r="H949" s="143">
        <v>-40.075400000000002</v>
      </c>
      <c r="I949" s="143">
        <v>-71.137299999999996</v>
      </c>
      <c r="J949" s="143">
        <v>2569</v>
      </c>
      <c r="K949" s="143">
        <v>-3</v>
      </c>
      <c r="L949" s="143">
        <f>COUNTIFS(ArCompl!$C$2:$C$5652,ArCompl!$C296,ArCompl!$D$2:$D$5652,ArCompl!$D296)</f>
        <v>1</v>
      </c>
      <c r="M949" s="144">
        <f>IF(ISNA(MATCH($F949,'Liste noire'!C:C,0)),0,1)</f>
        <v>0</v>
      </c>
    </row>
    <row r="950" spans="1:13" x14ac:dyDescent="0.25">
      <c r="A950" s="139">
        <v>6253</v>
      </c>
      <c r="B950" s="140" t="s">
        <v>845</v>
      </c>
      <c r="C950" s="140" t="s">
        <v>846</v>
      </c>
      <c r="D950" s="140" t="s">
        <v>639</v>
      </c>
      <c r="E950" s="140" t="s">
        <v>22356</v>
      </c>
      <c r="F950" s="140" t="s">
        <v>847</v>
      </c>
      <c r="G950" s="140" t="s">
        <v>848</v>
      </c>
      <c r="H950" s="140">
        <v>-29.04</v>
      </c>
      <c r="I950" s="140">
        <v>134.721</v>
      </c>
      <c r="J950" s="140">
        <v>740</v>
      </c>
      <c r="K950" s="140">
        <v>9.5</v>
      </c>
      <c r="L950" s="140">
        <f>COUNTIFS(ArCompl!$C$2:$C$5652,ArCompl!$C370,ArCompl!$D$2:$D$5652,ArCompl!$D370)</f>
        <v>1</v>
      </c>
      <c r="M950" s="141">
        <f>IF(ISNA(MATCH($F950,'Liste noire'!C:C,0)),0,1)</f>
        <v>0</v>
      </c>
    </row>
    <row r="951" spans="1:13" x14ac:dyDescent="0.25">
      <c r="A951" s="142">
        <v>1795</v>
      </c>
      <c r="B951" s="143" t="s">
        <v>11213</v>
      </c>
      <c r="C951" s="143" t="s">
        <v>11214</v>
      </c>
      <c r="D951" s="143" t="s">
        <v>11206</v>
      </c>
      <c r="E951" s="143" t="s">
        <v>22439</v>
      </c>
      <c r="F951" s="143" t="s">
        <v>11215</v>
      </c>
      <c r="G951" s="143" t="s">
        <v>11216</v>
      </c>
      <c r="H951" s="143">
        <v>19.816800000000001</v>
      </c>
      <c r="I951" s="143">
        <v>-90.500299999999996</v>
      </c>
      <c r="J951" s="143">
        <v>34</v>
      </c>
      <c r="K951" s="143">
        <v>-6</v>
      </c>
      <c r="L951" s="143">
        <f>COUNTIFS(ArCompl!$C$2:$C$5652,ArCompl!$C4309,ArCompl!$D$2:$D$5652,ArCompl!$D4309)</f>
        <v>1</v>
      </c>
      <c r="M951" s="144">
        <f>IF(ISNA(MATCH($F951,'Liste noire'!C:C,0)),0,1)</f>
        <v>0</v>
      </c>
    </row>
    <row r="952" spans="1:13" x14ac:dyDescent="0.25">
      <c r="A952" s="139">
        <v>609</v>
      </c>
      <c r="B952" s="140" t="s">
        <v>6251</v>
      </c>
      <c r="C952" s="140" t="s">
        <v>6252</v>
      </c>
      <c r="D952" s="140" t="s">
        <v>6240</v>
      </c>
      <c r="E952" s="140" t="s">
        <v>22387</v>
      </c>
      <c r="F952" s="140" t="s">
        <v>6253</v>
      </c>
      <c r="G952" s="140" t="s">
        <v>6254</v>
      </c>
      <c r="H952" s="140">
        <v>55.617899999999999</v>
      </c>
      <c r="I952" s="140">
        <v>12.656000000000001</v>
      </c>
      <c r="J952" s="140">
        <v>17</v>
      </c>
      <c r="K952" s="140">
        <v>1</v>
      </c>
      <c r="L952" s="140">
        <f>COUNTIFS(ArCompl!$C$2:$C$5652,ArCompl!$C1743,ArCompl!$D$2:$D$5652,ArCompl!$D1743)</f>
        <v>1</v>
      </c>
      <c r="M952" s="141">
        <f>IF(ISNA(MATCH($F952,'Liste noire'!C:C,0)),0,1)</f>
        <v>0</v>
      </c>
    </row>
    <row r="953" spans="1:13" x14ac:dyDescent="0.25">
      <c r="A953" s="142">
        <v>4312</v>
      </c>
      <c r="B953" s="143" t="s">
        <v>4674</v>
      </c>
      <c r="C953" s="143" t="s">
        <v>4675</v>
      </c>
      <c r="D953" s="143" t="s">
        <v>4637</v>
      </c>
      <c r="E953" s="143" t="s">
        <v>22376</v>
      </c>
      <c r="F953" s="143" t="s">
        <v>4676</v>
      </c>
      <c r="G953" s="143" t="s">
        <v>4677</v>
      </c>
      <c r="H953" s="143">
        <v>-27.296900000000001</v>
      </c>
      <c r="I953" s="143">
        <v>-70.4131</v>
      </c>
      <c r="J953" s="143">
        <v>984</v>
      </c>
      <c r="K953" s="143">
        <v>-4</v>
      </c>
      <c r="L953" s="143">
        <f>COUNTIFS(ArCompl!$C$2:$C$5652,ArCompl!$C1332,ArCompl!$D$2:$D$5652,ArCompl!$D1332)</f>
        <v>1</v>
      </c>
      <c r="M953" s="144">
        <f>IF(ISNA(MATCH($F953,'Liste noire'!C:C,0)),0,1)</f>
        <v>0</v>
      </c>
    </row>
    <row r="954" spans="1:13" x14ac:dyDescent="0.25">
      <c r="A954" s="139">
        <v>7125</v>
      </c>
      <c r="B954" s="140" t="s">
        <v>2190</v>
      </c>
      <c r="C954" s="140" t="s">
        <v>2191</v>
      </c>
      <c r="D954" s="140" t="s">
        <v>2057</v>
      </c>
      <c r="E954" s="140" t="s">
        <v>22368</v>
      </c>
      <c r="F954" s="140" t="s">
        <v>2192</v>
      </c>
      <c r="G954" s="140" t="s">
        <v>2193</v>
      </c>
      <c r="H954" s="140">
        <v>-22.859200000000001</v>
      </c>
      <c r="I954" s="140">
        <v>-47.108199999999997</v>
      </c>
      <c r="J954" s="140">
        <v>2008</v>
      </c>
      <c r="K954" s="140">
        <v>-3</v>
      </c>
      <c r="L954" s="140">
        <f>COUNTIFS(ArCompl!$C$2:$C$5652,ArCompl!$C739,ArCompl!$D$2:$D$5652,ArCompl!$D739)</f>
        <v>1</v>
      </c>
      <c r="M954" s="141">
        <f>IF(ISNA(MATCH($F954,'Liste noire'!C:C,0)),0,1)</f>
        <v>0</v>
      </c>
    </row>
    <row r="955" spans="1:13" x14ac:dyDescent="0.25">
      <c r="A955" s="142">
        <v>3872</v>
      </c>
      <c r="B955" s="143" t="s">
        <v>17388</v>
      </c>
      <c r="C955" s="143" t="s">
        <v>17389</v>
      </c>
      <c r="D955" s="143" t="s">
        <v>16702</v>
      </c>
      <c r="E955" s="143" t="s">
        <v>22496</v>
      </c>
      <c r="F955" s="143" t="s">
        <v>17390</v>
      </c>
      <c r="G955" s="143" t="s">
        <v>17391</v>
      </c>
      <c r="H955" s="143">
        <v>42.908000000000001</v>
      </c>
      <c r="I955" s="143">
        <v>-106.464</v>
      </c>
      <c r="J955" s="143">
        <v>5350</v>
      </c>
      <c r="K955" s="143">
        <v>-7</v>
      </c>
      <c r="L955" s="143">
        <f>COUNTIFS(ArCompl!$C$2:$C$5652,ArCompl!$C2062,ArCompl!$D$2:$D$5652,ArCompl!$D2062)</f>
        <v>1</v>
      </c>
      <c r="M955" s="144">
        <f>IF(ISNA(MATCH($F955,'Liste noire'!C:C,0)),0,1)</f>
        <v>0</v>
      </c>
    </row>
    <row r="956" spans="1:13" x14ac:dyDescent="0.25">
      <c r="A956" s="139">
        <v>797</v>
      </c>
      <c r="B956" s="140" t="s">
        <v>14596</v>
      </c>
      <c r="C956" s="140" t="s">
        <v>14597</v>
      </c>
      <c r="D956" s="140" t="s">
        <v>14577</v>
      </c>
      <c r="E956" s="140" t="s">
        <v>22476</v>
      </c>
      <c r="F956" s="140" t="s">
        <v>14598</v>
      </c>
      <c r="G956" s="140" t="s">
        <v>14599</v>
      </c>
      <c r="H956" s="140">
        <v>-33.964799999999997</v>
      </c>
      <c r="I956" s="140">
        <v>18.601700000000001</v>
      </c>
      <c r="J956" s="140">
        <v>151</v>
      </c>
      <c r="K956" s="140">
        <v>2</v>
      </c>
      <c r="L956" s="140">
        <f>COUNTIFS(ArCompl!$C$2:$C$5652,ArCompl!$C23,ArCompl!$D$2:$D$5652,ArCompl!$D23)</f>
        <v>1</v>
      </c>
      <c r="M956" s="141">
        <f>IF(ISNA(MATCH($F956,'Liste noire'!C:C,0)),0,1)</f>
        <v>0</v>
      </c>
    </row>
    <row r="957" spans="1:13" x14ac:dyDescent="0.25">
      <c r="A957" s="142">
        <v>2577</v>
      </c>
      <c r="B957" s="143" t="s">
        <v>2186</v>
      </c>
      <c r="C957" s="143" t="s">
        <v>2187</v>
      </c>
      <c r="D957" s="143" t="s">
        <v>2057</v>
      </c>
      <c r="E957" s="143" t="s">
        <v>22368</v>
      </c>
      <c r="F957" s="143" t="s">
        <v>2188</v>
      </c>
      <c r="G957" s="143" t="s">
        <v>2189</v>
      </c>
      <c r="H957" s="143">
        <v>-7.2699199999999999</v>
      </c>
      <c r="I957" s="143">
        <v>-35.8964</v>
      </c>
      <c r="J957" s="143">
        <v>1646</v>
      </c>
      <c r="K957" s="143">
        <v>-3</v>
      </c>
      <c r="L957" s="143">
        <f>COUNTIFS(ArCompl!$C$2:$C$5652,ArCompl!$C738,ArCompl!$D$2:$D$5652,ArCompl!$D738)</f>
        <v>1</v>
      </c>
      <c r="M957" s="144">
        <f>IF(ISNA(MATCH($F957,'Liste noire'!C:C,0)),0,1)</f>
        <v>0</v>
      </c>
    </row>
    <row r="958" spans="1:13" x14ac:dyDescent="0.25">
      <c r="A958" s="139">
        <v>6814</v>
      </c>
      <c r="B958" s="140" t="s">
        <v>13398</v>
      </c>
      <c r="C958" s="140" t="s">
        <v>13399</v>
      </c>
      <c r="D958" s="140" t="s">
        <v>13387</v>
      </c>
      <c r="E958" s="140" t="s">
        <v>13387</v>
      </c>
      <c r="F958" s="140" t="s">
        <v>13400</v>
      </c>
      <c r="G958" s="140" t="s">
        <v>13401</v>
      </c>
      <c r="H958" s="140">
        <v>18.313289999999999</v>
      </c>
      <c r="I958" s="140">
        <v>-65.304320000000004</v>
      </c>
      <c r="J958" s="140">
        <v>49</v>
      </c>
      <c r="K958" s="140">
        <v>-4</v>
      </c>
      <c r="L958" s="140">
        <f>COUNTIFS(ArCompl!$C$2:$C$5652,ArCompl!$C4873,ArCompl!$D$2:$D$5652,ArCompl!$D4873)</f>
        <v>1</v>
      </c>
      <c r="M958" s="141">
        <f>IF(ISNA(MATCH($F958,'Liste noire'!C:C,0)),0,1)</f>
        <v>0</v>
      </c>
    </row>
    <row r="959" spans="1:13" x14ac:dyDescent="0.25">
      <c r="A959" s="142">
        <v>6759</v>
      </c>
      <c r="B959" s="143" t="s">
        <v>9476</v>
      </c>
      <c r="C959" s="143" t="s">
        <v>9477</v>
      </c>
      <c r="D959" s="143" t="s">
        <v>9341</v>
      </c>
      <c r="E959" s="143" t="s">
        <v>9341</v>
      </c>
      <c r="F959" s="143" t="s">
        <v>9478</v>
      </c>
      <c r="G959" s="143" t="s">
        <v>9479</v>
      </c>
      <c r="H959" s="143">
        <v>32.297199999999997</v>
      </c>
      <c r="I959" s="143">
        <v>50.842199999999998</v>
      </c>
      <c r="J959" s="143">
        <v>6723</v>
      </c>
      <c r="K959" s="143">
        <v>3.5</v>
      </c>
      <c r="L959" s="143">
        <f>COUNTIFS(ArCompl!$C$2:$C$5652,ArCompl!$C3857,ArCompl!$D$2:$D$5652,ArCompl!$D3857)</f>
        <v>1</v>
      </c>
      <c r="M959" s="144">
        <f>IF(ISNA(MATCH($F959,'Liste noire'!C:C,0)),0,1)</f>
        <v>0</v>
      </c>
    </row>
    <row r="960" spans="1:13" x14ac:dyDescent="0.25">
      <c r="A960" s="139">
        <v>1254</v>
      </c>
      <c r="B960" s="140" t="s">
        <v>6986</v>
      </c>
      <c r="C960" s="140" t="s">
        <v>6987</v>
      </c>
      <c r="D960" s="140" t="s">
        <v>6885</v>
      </c>
      <c r="E960" s="140" t="s">
        <v>6885</v>
      </c>
      <c r="F960" s="140" t="s">
        <v>6988</v>
      </c>
      <c r="G960" s="140" t="s">
        <v>6989</v>
      </c>
      <c r="H960" s="140">
        <v>50.9621</v>
      </c>
      <c r="I960" s="140">
        <v>1.9547600000000001</v>
      </c>
      <c r="J960" s="140">
        <v>12</v>
      </c>
      <c r="K960" s="140">
        <v>1</v>
      </c>
      <c r="L960" s="140">
        <f>COUNTIFS(ArCompl!$C$2:$C$5652,ArCompl!$C3317,ArCompl!$D$2:$D$5652,ArCompl!$D3317)</f>
        <v>1</v>
      </c>
      <c r="M960" s="141">
        <f>IF(ISNA(MATCH($F960,'Liste noire'!C:C,0)),0,1)</f>
        <v>0</v>
      </c>
    </row>
    <row r="961" spans="1:13" x14ac:dyDescent="0.25">
      <c r="A961" s="142">
        <v>7489</v>
      </c>
      <c r="B961" s="143" t="s">
        <v>14892</v>
      </c>
      <c r="C961" s="143" t="s">
        <v>14893</v>
      </c>
      <c r="D961" s="143" t="s">
        <v>14857</v>
      </c>
      <c r="E961" s="143" t="s">
        <v>22479</v>
      </c>
      <c r="F961" s="143" t="s">
        <v>14894</v>
      </c>
      <c r="G961" s="143" t="s">
        <v>14895</v>
      </c>
      <c r="H961" s="143">
        <v>38.856389999999998</v>
      </c>
      <c r="I961" s="143">
        <v>-3.97</v>
      </c>
      <c r="J961" s="143">
        <v>0</v>
      </c>
      <c r="K961" s="143">
        <v>1</v>
      </c>
      <c r="L961" s="143">
        <f>COUNTIFS(ArCompl!$C$2:$C$5652,ArCompl!$C1834,ArCompl!$D$2:$D$5652,ArCompl!$D1834)</f>
        <v>1</v>
      </c>
      <c r="M961" s="144">
        <f>IF(ISNA(MATCH($F961,'Liste noire'!C:C,0)),0,1)</f>
        <v>0</v>
      </c>
    </row>
    <row r="962" spans="1:13" x14ac:dyDescent="0.25">
      <c r="A962" s="139">
        <v>9806</v>
      </c>
      <c r="B962" s="140" t="s">
        <v>17478</v>
      </c>
      <c r="C962" s="140" t="s">
        <v>17479</v>
      </c>
      <c r="D962" s="140" t="s">
        <v>16702</v>
      </c>
      <c r="E962" s="140" t="s">
        <v>22496</v>
      </c>
      <c r="F962" s="140" t="s">
        <v>17480</v>
      </c>
      <c r="G962" s="140" t="s">
        <v>17481</v>
      </c>
      <c r="H962" s="140">
        <v>34.712899999999998</v>
      </c>
      <c r="I962" s="140">
        <v>-79.956999999999994</v>
      </c>
      <c r="J962" s="140">
        <v>239</v>
      </c>
      <c r="K962" s="140">
        <v>-5</v>
      </c>
      <c r="L962" s="140">
        <f>COUNTIFS(ArCompl!$C$2:$C$5652,ArCompl!$C2085,ArCompl!$D$2:$D$5652,ArCompl!$D2085)</f>
        <v>1</v>
      </c>
      <c r="M962" s="141">
        <f>IF(ISNA(MATCH($F962,'Liste noire'!C:C,0)),0,1)</f>
        <v>0</v>
      </c>
    </row>
    <row r="963" spans="1:13" x14ac:dyDescent="0.25">
      <c r="A963" s="142">
        <v>1654</v>
      </c>
      <c r="B963" s="143" t="s">
        <v>13471</v>
      </c>
      <c r="C963" s="143" t="s">
        <v>13472</v>
      </c>
      <c r="D963" s="143" t="s">
        <v>13441</v>
      </c>
      <c r="E963" s="143" t="s">
        <v>22460</v>
      </c>
      <c r="F963" s="143" t="s">
        <v>13473</v>
      </c>
      <c r="G963" s="143" t="s">
        <v>13474</v>
      </c>
      <c r="H963" s="143">
        <v>44.318100000000001</v>
      </c>
      <c r="I963" s="143">
        <v>23.8886</v>
      </c>
      <c r="J963" s="143">
        <v>626</v>
      </c>
      <c r="K963" s="143">
        <v>2</v>
      </c>
      <c r="L963" s="143">
        <f>COUNTIFS(ArCompl!$C$2:$C$5652,ArCompl!$C4900,ArCompl!$D$2:$D$5652,ArCompl!$D4900)</f>
        <v>1</v>
      </c>
      <c r="M963" s="144">
        <f>IF(ISNA(MATCH($F963,'Liste noire'!C:C,0)),0,1)</f>
        <v>0</v>
      </c>
    </row>
    <row r="964" spans="1:13" x14ac:dyDescent="0.25">
      <c r="A964" s="139">
        <v>6049</v>
      </c>
      <c r="B964" s="140" t="s">
        <v>5536</v>
      </c>
      <c r="C964" s="140" t="s">
        <v>5537</v>
      </c>
      <c r="D964" s="140" t="s">
        <v>5479</v>
      </c>
      <c r="E964" s="140" t="s">
        <v>22380</v>
      </c>
      <c r="F964" s="140" t="s">
        <v>5538</v>
      </c>
      <c r="G964" s="140" t="s">
        <v>5539</v>
      </c>
      <c r="H964" s="140">
        <v>4.7581800000000003</v>
      </c>
      <c r="I964" s="140">
        <v>-75.955699999999993</v>
      </c>
      <c r="J964" s="140">
        <v>2979</v>
      </c>
      <c r="K964" s="140">
        <v>-5</v>
      </c>
      <c r="L964" s="140">
        <f>COUNTIFS(ArCompl!$C$2:$C$5652,ArCompl!$C1550,ArCompl!$D$2:$D$5652,ArCompl!$D1550)</f>
        <v>1</v>
      </c>
      <c r="M964" s="141">
        <f>IF(ISNA(MATCH($F964,'Liste noire'!C:C,0)),0,1)</f>
        <v>0</v>
      </c>
    </row>
    <row r="965" spans="1:13" x14ac:dyDescent="0.25">
      <c r="A965" s="142">
        <v>2487</v>
      </c>
      <c r="B965" s="143" t="s">
        <v>382</v>
      </c>
      <c r="C965" s="143" t="s">
        <v>383</v>
      </c>
      <c r="D965" s="143" t="s">
        <v>365</v>
      </c>
      <c r="E965" s="143" t="s">
        <v>22354</v>
      </c>
      <c r="F965" s="143" t="s">
        <v>384</v>
      </c>
      <c r="G965" s="143" t="s">
        <v>385</v>
      </c>
      <c r="H965" s="143">
        <v>-45.785299999999999</v>
      </c>
      <c r="I965" s="143">
        <v>-67.465500000000006</v>
      </c>
      <c r="J965" s="143">
        <v>189</v>
      </c>
      <c r="K965" s="143">
        <v>-3</v>
      </c>
      <c r="L965" s="143">
        <f>COUNTIFS(ArCompl!$C$2:$C$5652,ArCompl!$C253,ArCompl!$D$2:$D$5652,ArCompl!$D253)</f>
        <v>1</v>
      </c>
      <c r="M965" s="144">
        <f>IF(ISNA(MATCH($F965,'Liste noire'!C:C,0)),0,1)</f>
        <v>0</v>
      </c>
    </row>
    <row r="966" spans="1:13" x14ac:dyDescent="0.25">
      <c r="A966" s="139">
        <v>8604</v>
      </c>
      <c r="B966" s="140" t="s">
        <v>20062</v>
      </c>
      <c r="C966" s="140" t="s">
        <v>20063</v>
      </c>
      <c r="D966" s="140" t="s">
        <v>16702</v>
      </c>
      <c r="E966" s="140" t="s">
        <v>22496</v>
      </c>
      <c r="F966" s="140" t="s">
        <v>20064</v>
      </c>
      <c r="G966" s="140" t="s">
        <v>20065</v>
      </c>
      <c r="H966" s="140">
        <v>33.811700000000002</v>
      </c>
      <c r="I966" s="140">
        <v>-78.7239</v>
      </c>
      <c r="J966" s="140">
        <v>32</v>
      </c>
      <c r="K966" s="140">
        <v>-5</v>
      </c>
      <c r="L966" s="140">
        <f>COUNTIFS(ArCompl!$C$2:$C$5652,ArCompl!$C2764,ArCompl!$D$2:$D$5652,ArCompl!$D2764)</f>
        <v>1</v>
      </c>
      <c r="M966" s="141">
        <f>IF(ISNA(MATCH($F966,'Liste noire'!C:C,0)),0,1)</f>
        <v>0</v>
      </c>
    </row>
    <row r="967" spans="1:13" x14ac:dyDescent="0.25">
      <c r="A967" s="142">
        <v>11826</v>
      </c>
      <c r="B967" s="143" t="s">
        <v>18889</v>
      </c>
      <c r="C967" s="143" t="s">
        <v>18890</v>
      </c>
      <c r="D967" s="143" t="s">
        <v>16702</v>
      </c>
      <c r="E967" s="143" t="s">
        <v>22496</v>
      </c>
      <c r="F967" s="143" t="s">
        <v>18891</v>
      </c>
      <c r="G967" s="143" t="s">
        <v>18892</v>
      </c>
      <c r="H967" s="143">
        <v>30.336300000000001</v>
      </c>
      <c r="I967" s="143">
        <v>-81.514399999999995</v>
      </c>
      <c r="J967" s="143">
        <v>41</v>
      </c>
      <c r="K967" s="143" t="s">
        <v>340</v>
      </c>
      <c r="L967" s="143">
        <f>COUNTIFS(ArCompl!$C$2:$C$5652,ArCompl!$C2456,ArCompl!$D$2:$D$5652,ArCompl!$D2456)</f>
        <v>1</v>
      </c>
      <c r="M967" s="144">
        <f>IF(ISNA(MATCH($F967,'Liste noire'!C:C,0)),0,1)</f>
        <v>0</v>
      </c>
    </row>
    <row r="968" spans="1:13" x14ac:dyDescent="0.25">
      <c r="A968" s="139">
        <v>5859</v>
      </c>
      <c r="B968" s="140" t="s">
        <v>1724</v>
      </c>
      <c r="C968" s="140" t="s">
        <v>1725</v>
      </c>
      <c r="D968" s="140" t="s">
        <v>1697</v>
      </c>
      <c r="E968" s="140" t="s">
        <v>1697</v>
      </c>
      <c r="F968" s="140" t="s">
        <v>1726</v>
      </c>
      <c r="G968" s="140" t="s">
        <v>1727</v>
      </c>
      <c r="H968" s="140">
        <v>22.7456</v>
      </c>
      <c r="I968" s="140">
        <v>-74.182400000000001</v>
      </c>
      <c r="J968" s="140">
        <v>5</v>
      </c>
      <c r="K968" s="140">
        <v>-5</v>
      </c>
      <c r="L968" s="140">
        <f>COUNTIFS(ArCompl!$C$2:$C$5652,ArCompl!$C598,ArCompl!$D$2:$D$5652,ArCompl!$D598)</f>
        <v>1</v>
      </c>
      <c r="M968" s="141">
        <f>IF(ISNA(MATCH($F968,'Liste noire'!C:C,0)),0,1)</f>
        <v>0</v>
      </c>
    </row>
    <row r="969" spans="1:13" x14ac:dyDescent="0.25">
      <c r="A969" s="142">
        <v>4140</v>
      </c>
      <c r="B969" s="143" t="s">
        <v>13048</v>
      </c>
      <c r="C969" s="143" t="s">
        <v>13049</v>
      </c>
      <c r="D969" s="143" t="s">
        <v>13050</v>
      </c>
      <c r="E969" s="143" t="s">
        <v>13050</v>
      </c>
      <c r="F969" s="143" t="s">
        <v>13051</v>
      </c>
      <c r="G969" s="143" t="s">
        <v>13052</v>
      </c>
      <c r="H969" s="143">
        <v>15.186</v>
      </c>
      <c r="I969" s="143">
        <v>120.56</v>
      </c>
      <c r="J969" s="143">
        <v>484</v>
      </c>
      <c r="K969" s="143">
        <v>8</v>
      </c>
      <c r="L969" s="143">
        <f>COUNTIFS(ArCompl!$C$2:$C$5652,ArCompl!$C4750,ArCompl!$D$2:$D$5652,ArCompl!$D4750)</f>
        <v>1</v>
      </c>
      <c r="M969" s="144">
        <f>IF(ISNA(MATCH($F969,'Liste noire'!C:C,0)),0,1)</f>
        <v>0</v>
      </c>
    </row>
    <row r="970" spans="1:13" x14ac:dyDescent="0.25">
      <c r="A970" s="139">
        <v>1329</v>
      </c>
      <c r="B970" s="140" t="s">
        <v>7014</v>
      </c>
      <c r="C970" s="140" t="s">
        <v>7015</v>
      </c>
      <c r="D970" s="140" t="s">
        <v>6885</v>
      </c>
      <c r="E970" s="140" t="s">
        <v>6885</v>
      </c>
      <c r="F970" s="140" t="s">
        <v>7016</v>
      </c>
      <c r="G970" s="140" t="s">
        <v>7017</v>
      </c>
      <c r="H970" s="140">
        <v>45.638100000000001</v>
      </c>
      <c r="I970" s="140">
        <v>5.8802300000000001</v>
      </c>
      <c r="J970" s="140">
        <v>779</v>
      </c>
      <c r="K970" s="140">
        <v>1</v>
      </c>
      <c r="L970" s="140">
        <f>COUNTIFS(ArCompl!$C$2:$C$5652,ArCompl!$C3324,ArCompl!$D$2:$D$5652,ArCompl!$D3324)</f>
        <v>1</v>
      </c>
      <c r="M970" s="141">
        <f>IF(ISNA(MATCH($F970,'Liste noire'!C:C,0)),0,1)</f>
        <v>1</v>
      </c>
    </row>
    <row r="971" spans="1:13" x14ac:dyDescent="0.25">
      <c r="A971" s="142">
        <v>6024</v>
      </c>
      <c r="B971" s="143" t="s">
        <v>13085</v>
      </c>
      <c r="C971" s="143" t="s">
        <v>13086</v>
      </c>
      <c r="D971" s="143" t="s">
        <v>13050</v>
      </c>
      <c r="E971" s="143" t="s">
        <v>13050</v>
      </c>
      <c r="F971" s="143" t="s">
        <v>13087</v>
      </c>
      <c r="G971" s="143" t="s">
        <v>13088</v>
      </c>
      <c r="H971" s="143">
        <v>12.5024</v>
      </c>
      <c r="I971" s="143">
        <v>124.636</v>
      </c>
      <c r="J971" s="143">
        <v>6</v>
      </c>
      <c r="K971" s="143">
        <v>8</v>
      </c>
      <c r="L971" s="143">
        <f>COUNTIFS(ArCompl!$C$2:$C$5652,ArCompl!$C4759,ArCompl!$D$2:$D$5652,ArCompl!$D4759)</f>
        <v>1</v>
      </c>
      <c r="M971" s="144">
        <f>IF(ISNA(MATCH($F971,'Liste noire'!C:C,0)),0,1)</f>
        <v>0</v>
      </c>
    </row>
    <row r="972" spans="1:13" x14ac:dyDescent="0.25">
      <c r="A972" s="139">
        <v>3744</v>
      </c>
      <c r="B972" s="140" t="s">
        <v>17688</v>
      </c>
      <c r="C972" s="140" t="s">
        <v>17689</v>
      </c>
      <c r="D972" s="140" t="s">
        <v>16702</v>
      </c>
      <c r="E972" s="140" t="s">
        <v>22496</v>
      </c>
      <c r="F972" s="140" t="s">
        <v>17690</v>
      </c>
      <c r="G972" s="140" t="s">
        <v>17691</v>
      </c>
      <c r="H972" s="140">
        <v>27.770399999999999</v>
      </c>
      <c r="I972" s="140">
        <v>-97.501199999999997</v>
      </c>
      <c r="J972" s="140">
        <v>44</v>
      </c>
      <c r="K972" s="140">
        <v>-6</v>
      </c>
      <c r="L972" s="140">
        <f>COUNTIFS(ArCompl!$C$2:$C$5652,ArCompl!$C2142,ArCompl!$D$2:$D$5652,ArCompl!$D2142)</f>
        <v>3</v>
      </c>
      <c r="M972" s="141">
        <f>IF(ISNA(MATCH($F972,'Liste noire'!C:C,0)),0,1)</f>
        <v>0</v>
      </c>
    </row>
    <row r="973" spans="1:13" x14ac:dyDescent="0.25">
      <c r="A973" s="142">
        <v>2546</v>
      </c>
      <c r="B973" s="143" t="s">
        <v>2209</v>
      </c>
      <c r="C973" s="143" t="s">
        <v>2210</v>
      </c>
      <c r="D973" s="143" t="s">
        <v>2057</v>
      </c>
      <c r="E973" s="143" t="s">
        <v>22368</v>
      </c>
      <c r="F973" s="143" t="s">
        <v>2211</v>
      </c>
      <c r="G973" s="143" t="s">
        <v>2212</v>
      </c>
      <c r="H973" s="143">
        <v>-17.6523</v>
      </c>
      <c r="I973" s="143">
        <v>-39.253100000000003</v>
      </c>
      <c r="J973" s="143">
        <v>36</v>
      </c>
      <c r="K973" s="143">
        <v>-3</v>
      </c>
      <c r="L973" s="143">
        <f>COUNTIFS(ArCompl!$C$2:$C$5652,ArCompl!$C744,ArCompl!$D$2:$D$5652,ArCompl!$D744)</f>
        <v>1</v>
      </c>
      <c r="M973" s="144">
        <f>IF(ISNA(MATCH($F973,'Liste noire'!C:C,0)),0,1)</f>
        <v>0</v>
      </c>
    </row>
    <row r="974" spans="1:13" x14ac:dyDescent="0.25">
      <c r="A974" s="139">
        <v>1500</v>
      </c>
      <c r="B974" s="140" t="s">
        <v>9696</v>
      </c>
      <c r="C974" s="140" t="s">
        <v>9697</v>
      </c>
      <c r="D974" s="140" t="s">
        <v>9641</v>
      </c>
      <c r="E974" s="140" t="s">
        <v>22421</v>
      </c>
      <c r="F974" s="140" t="s">
        <v>9698</v>
      </c>
      <c r="G974" s="140" t="s">
        <v>9699</v>
      </c>
      <c r="H974" s="140">
        <v>38.997199999999999</v>
      </c>
      <c r="I974" s="140">
        <v>17.080200000000001</v>
      </c>
      <c r="J974" s="140">
        <v>522</v>
      </c>
      <c r="K974" s="140">
        <v>1</v>
      </c>
      <c r="L974" s="140">
        <f>COUNTIFS(ArCompl!$C$2:$C$5652,ArCompl!$C3920,ArCompl!$D$2:$D$5652,ArCompl!$D3920)</f>
        <v>1</v>
      </c>
      <c r="M974" s="141">
        <f>IF(ISNA(MATCH($F974,'Liste noire'!C:C,0)),0,1)</f>
        <v>0</v>
      </c>
    </row>
    <row r="975" spans="1:13" x14ac:dyDescent="0.25">
      <c r="A975" s="142">
        <v>4285</v>
      </c>
      <c r="B975" s="143" t="s">
        <v>17444</v>
      </c>
      <c r="C975" s="143" t="s">
        <v>17441</v>
      </c>
      <c r="D975" s="143" t="s">
        <v>16702</v>
      </c>
      <c r="E975" s="143" t="s">
        <v>22496</v>
      </c>
      <c r="F975" s="143" t="s">
        <v>17445</v>
      </c>
      <c r="G975" s="143" t="s">
        <v>17446</v>
      </c>
      <c r="H975" s="143">
        <v>38.373100000000001</v>
      </c>
      <c r="I975" s="143">
        <v>-81.593199999999996</v>
      </c>
      <c r="J975" s="143">
        <v>981</v>
      </c>
      <c r="K975" s="143">
        <v>-5</v>
      </c>
      <c r="L975" s="143">
        <f>COUNTIFS(ArCompl!$C$2:$C$5652,ArCompl!$C2076,ArCompl!$D$2:$D$5652,ArCompl!$D2076)</f>
        <v>1</v>
      </c>
      <c r="M975" s="144">
        <f>IF(ISNA(MATCH($F975,'Liste noire'!C:C,0)),0,1)</f>
        <v>0</v>
      </c>
    </row>
    <row r="976" spans="1:13" x14ac:dyDescent="0.25">
      <c r="A976" s="139">
        <v>2978</v>
      </c>
      <c r="B976" s="140" t="s">
        <v>16083</v>
      </c>
      <c r="C976" s="140" t="s">
        <v>16084</v>
      </c>
      <c r="D976" s="140" t="s">
        <v>16080</v>
      </c>
      <c r="E976" s="140" t="s">
        <v>22491</v>
      </c>
      <c r="F976" s="140" t="s">
        <v>16085</v>
      </c>
      <c r="G976" s="140" t="s">
        <v>16086</v>
      </c>
      <c r="H976" s="140">
        <v>39.083300000000001</v>
      </c>
      <c r="I976" s="140">
        <v>63.613300000000002</v>
      </c>
      <c r="J976" s="140">
        <v>630</v>
      </c>
      <c r="K976" s="140">
        <v>5</v>
      </c>
      <c r="L976" s="140">
        <f>COUNTIFS(ArCompl!$C$2:$C$5652,ArCompl!$C5435,ArCompl!$D$2:$D$5652,ArCompl!$D5435)</f>
        <v>1</v>
      </c>
      <c r="M976" s="141">
        <f>IF(ISNA(MATCH($F976,'Liste noire'!C:C,0)),0,1)</f>
        <v>0</v>
      </c>
    </row>
    <row r="977" spans="1:13" x14ac:dyDescent="0.25">
      <c r="A977" s="142">
        <v>7492</v>
      </c>
      <c r="B977" s="143" t="s">
        <v>16397</v>
      </c>
      <c r="C977" s="143" t="s">
        <v>16398</v>
      </c>
      <c r="D977" s="143" t="s">
        <v>16321</v>
      </c>
      <c r="E977" s="143" t="s">
        <v>22495</v>
      </c>
      <c r="F977" s="143" t="s">
        <v>16399</v>
      </c>
      <c r="G977" s="143" t="s">
        <v>16400</v>
      </c>
      <c r="H977" s="143">
        <v>56.057499999999997</v>
      </c>
      <c r="I977" s="143">
        <v>-6.2430599999999998</v>
      </c>
      <c r="J977" s="143">
        <v>44</v>
      </c>
      <c r="K977" s="143">
        <v>0</v>
      </c>
      <c r="L977" s="143">
        <f>COUNTIFS(ArCompl!$C$2:$C$5652,ArCompl!$C4929,ArCompl!$D$2:$D$5652,ArCompl!$D4929)</f>
        <v>1</v>
      </c>
      <c r="M977" s="144">
        <f>IF(ISNA(MATCH($F977,'Liste noire'!C:C,0)),0,1)</f>
        <v>0</v>
      </c>
    </row>
    <row r="978" spans="1:13" x14ac:dyDescent="0.25">
      <c r="A978" s="139">
        <v>1653</v>
      </c>
      <c r="B978" s="140" t="s">
        <v>13459</v>
      </c>
      <c r="C978" s="140" t="s">
        <v>13460</v>
      </c>
      <c r="D978" s="140" t="s">
        <v>13441</v>
      </c>
      <c r="E978" s="140" t="s">
        <v>22460</v>
      </c>
      <c r="F978" s="140" t="s">
        <v>13461</v>
      </c>
      <c r="G978" s="140" t="s">
        <v>13462</v>
      </c>
      <c r="H978" s="140">
        <v>45.42</v>
      </c>
      <c r="I978" s="140">
        <v>22.253299999999999</v>
      </c>
      <c r="J978" s="140">
        <v>866</v>
      </c>
      <c r="K978" s="140">
        <v>2</v>
      </c>
      <c r="L978" s="140">
        <f>COUNTIFS(ArCompl!$C$2:$C$5652,ArCompl!$C4897,ArCompl!$D$2:$D$5652,ArCompl!$D4897)</f>
        <v>1</v>
      </c>
      <c r="M978" s="141">
        <f>IF(ISNA(MATCH($F978,'Liste noire'!C:C,0)),0,1)</f>
        <v>0</v>
      </c>
    </row>
    <row r="979" spans="1:13" x14ac:dyDescent="0.25">
      <c r="A979" s="142">
        <v>7343</v>
      </c>
      <c r="B979" s="143" t="s">
        <v>5970</v>
      </c>
      <c r="C979" s="143" t="s">
        <v>5971</v>
      </c>
      <c r="D979" s="143" t="s">
        <v>5959</v>
      </c>
      <c r="E979" s="143" t="s">
        <v>5959</v>
      </c>
      <c r="F979" s="143" t="s">
        <v>5972</v>
      </c>
      <c r="G979" s="143" t="s">
        <v>5973</v>
      </c>
      <c r="H979" s="143">
        <v>10.414</v>
      </c>
      <c r="I979" s="143">
        <v>-85.091700000000003</v>
      </c>
      <c r="J979" s="143">
        <v>328</v>
      </c>
      <c r="K979" s="143">
        <v>-6</v>
      </c>
      <c r="L979" s="143">
        <f>COUNTIFS(ArCompl!$C$2:$C$5652,ArCompl!$C1684,ArCompl!$D$2:$D$5652,ArCompl!$D1684)</f>
        <v>1</v>
      </c>
      <c r="M979" s="144">
        <f>IF(ISNA(MATCH($F979,'Liste noire'!C:C,0)),0,1)</f>
        <v>0</v>
      </c>
    </row>
    <row r="980" spans="1:13" x14ac:dyDescent="0.25">
      <c r="A980" s="139">
        <v>1381</v>
      </c>
      <c r="B980" s="140" t="s">
        <v>7046</v>
      </c>
      <c r="C980" s="140" t="s">
        <v>7047</v>
      </c>
      <c r="D980" s="140" t="s">
        <v>6885</v>
      </c>
      <c r="E980" s="140" t="s">
        <v>6885</v>
      </c>
      <c r="F980" s="140" t="s">
        <v>7048</v>
      </c>
      <c r="G980" s="140" t="s">
        <v>7049</v>
      </c>
      <c r="H980" s="140">
        <v>49.253500000000003</v>
      </c>
      <c r="I980" s="140">
        <v>2.5191400000000002</v>
      </c>
      <c r="J980" s="140">
        <v>291</v>
      </c>
      <c r="K980" s="140">
        <v>1</v>
      </c>
      <c r="L980" s="140">
        <f>COUNTIFS(ArCompl!$C$2:$C$5652,ArCompl!$C3332,ArCompl!$D$2:$D$5652,ArCompl!$D3332)</f>
        <v>2</v>
      </c>
      <c r="M980" s="141">
        <f>IF(ISNA(MATCH($F980,'Liste noire'!C:C,0)),0,1)</f>
        <v>0</v>
      </c>
    </row>
    <row r="981" spans="1:13" x14ac:dyDescent="0.25">
      <c r="A981" s="142">
        <v>4255</v>
      </c>
      <c r="B981" s="143" t="s">
        <v>17642</v>
      </c>
      <c r="C981" s="143" t="s">
        <v>17636</v>
      </c>
      <c r="D981" s="143" t="s">
        <v>16702</v>
      </c>
      <c r="E981" s="143" t="s">
        <v>22496</v>
      </c>
      <c r="F981" s="143" t="s">
        <v>17643</v>
      </c>
      <c r="G981" s="143" t="s">
        <v>17644</v>
      </c>
      <c r="H981" s="143">
        <v>32.516300000000001</v>
      </c>
      <c r="I981" s="143">
        <v>-84.938900000000004</v>
      </c>
      <c r="J981" s="143">
        <v>397</v>
      </c>
      <c r="K981" s="143">
        <v>-5</v>
      </c>
      <c r="L981" s="143">
        <f>COUNTIFS(ArCompl!$C$2:$C$5652,ArCompl!$C2129,ArCompl!$D$2:$D$5652,ArCompl!$D2129)</f>
        <v>1</v>
      </c>
      <c r="M981" s="144">
        <f>IF(ISNA(MATCH($F981,'Liste noire'!C:C,0)),0,1)</f>
        <v>0</v>
      </c>
    </row>
    <row r="982" spans="1:13" x14ac:dyDescent="0.25">
      <c r="A982" s="139">
        <v>6110</v>
      </c>
      <c r="B982" s="140" t="s">
        <v>13919</v>
      </c>
      <c r="C982" s="140" t="s">
        <v>13920</v>
      </c>
      <c r="D982" s="140" t="s">
        <v>13509</v>
      </c>
      <c r="E982" s="140" t="s">
        <v>22461</v>
      </c>
      <c r="F982" s="140" t="s">
        <v>13921</v>
      </c>
      <c r="G982" s="140" t="s">
        <v>13922</v>
      </c>
      <c r="H982" s="140">
        <v>65.03</v>
      </c>
      <c r="I982" s="140">
        <v>35.733330000000002</v>
      </c>
      <c r="J982" s="140">
        <v>60</v>
      </c>
      <c r="K982" s="140">
        <v>3</v>
      </c>
      <c r="L982" s="140">
        <f>COUNTIFS(ArCompl!$C$2:$C$5652,ArCompl!$C5111,ArCompl!$D$2:$D$5652,ArCompl!$D5111)</f>
        <v>1</v>
      </c>
      <c r="M982" s="141">
        <f>IF(ISNA(MATCH($F982,'Liste noire'!C:C,0)),0,1)</f>
        <v>0</v>
      </c>
    </row>
    <row r="983" spans="1:13" x14ac:dyDescent="0.25">
      <c r="A983" s="142">
        <v>1082</v>
      </c>
      <c r="B983" s="143" t="s">
        <v>14307</v>
      </c>
      <c r="C983" s="143" t="s">
        <v>14308</v>
      </c>
      <c r="D983" s="143" t="s">
        <v>14304</v>
      </c>
      <c r="E983" s="143" t="s">
        <v>22469</v>
      </c>
      <c r="F983" s="143" t="s">
        <v>14309</v>
      </c>
      <c r="G983" s="143" t="s">
        <v>14310</v>
      </c>
      <c r="H983" s="143">
        <v>12.4102</v>
      </c>
      <c r="I983" s="143">
        <v>-16.746099999999998</v>
      </c>
      <c r="J983" s="143">
        <v>52</v>
      </c>
      <c r="K983" s="143">
        <v>0</v>
      </c>
      <c r="L983" s="143">
        <f>COUNTIFS(ArCompl!$C$2:$C$5652,ArCompl!$C5182,ArCompl!$D$2:$D$5652,ArCompl!$D5182)</f>
        <v>1</v>
      </c>
      <c r="M983" s="144">
        <f>IF(ISNA(MATCH($F983,'Liste noire'!C:C,0)),0,1)</f>
        <v>0</v>
      </c>
    </row>
    <row r="984" spans="1:13" x14ac:dyDescent="0.25">
      <c r="A984" s="139">
        <v>7933</v>
      </c>
      <c r="B984" s="140" t="s">
        <v>7634</v>
      </c>
      <c r="C984" s="140" t="s">
        <v>7635</v>
      </c>
      <c r="D984" s="140" t="s">
        <v>7581</v>
      </c>
      <c r="E984" s="140" t="s">
        <v>22405</v>
      </c>
      <c r="F984" s="140" t="s">
        <v>7636</v>
      </c>
      <c r="G984" s="140" t="s">
        <v>7637</v>
      </c>
      <c r="H984" s="140">
        <v>51.856400000000001</v>
      </c>
      <c r="I984" s="140">
        <v>11.420299999999999</v>
      </c>
      <c r="J984" s="140">
        <v>594</v>
      </c>
      <c r="K984" s="140">
        <v>1</v>
      </c>
      <c r="L984" s="140">
        <f>COUNTIFS(ArCompl!$C$2:$C$5652,ArCompl!$C117,ArCompl!$D$2:$D$5652,ArCompl!$D117)</f>
        <v>1</v>
      </c>
      <c r="M984" s="141">
        <f>IF(ISNA(MATCH($F984,'Liste noire'!C:C,0)),0,1)</f>
        <v>0</v>
      </c>
    </row>
    <row r="985" spans="1:13" x14ac:dyDescent="0.25">
      <c r="A985" s="142">
        <v>11827</v>
      </c>
      <c r="B985" s="143" t="s">
        <v>17730</v>
      </c>
      <c r="C985" s="143" t="s">
        <v>17731</v>
      </c>
      <c r="D985" s="143" t="s">
        <v>16702</v>
      </c>
      <c r="E985" s="143" t="s">
        <v>22496</v>
      </c>
      <c r="F985" s="143" t="s">
        <v>17732</v>
      </c>
      <c r="G985" s="143" t="s">
        <v>17733</v>
      </c>
      <c r="H985" s="143">
        <v>35.951300000000003</v>
      </c>
      <c r="I985" s="143">
        <v>-85.084999999999994</v>
      </c>
      <c r="J985" s="143">
        <v>1881</v>
      </c>
      <c r="K985" s="143" t="s">
        <v>340</v>
      </c>
      <c r="L985" s="143">
        <f>COUNTIFS(ArCompl!$C$2:$C$5652,ArCompl!$C2153,ArCompl!$D$2:$D$5652,ArCompl!$D2153)</f>
        <v>1</v>
      </c>
      <c r="M985" s="144">
        <f>IF(ISNA(MATCH($F985,'Liste noire'!C:C,0)),0,1)</f>
        <v>0</v>
      </c>
    </row>
    <row r="986" spans="1:13" x14ac:dyDescent="0.25">
      <c r="A986" s="139">
        <v>3371</v>
      </c>
      <c r="B986" s="140" t="s">
        <v>4821</v>
      </c>
      <c r="C986" s="140" t="s">
        <v>4822</v>
      </c>
      <c r="D986" s="140" t="s">
        <v>4759</v>
      </c>
      <c r="E986" s="140" t="s">
        <v>22377</v>
      </c>
      <c r="F986" s="140" t="s">
        <v>4823</v>
      </c>
      <c r="G986" s="140" t="s">
        <v>4824</v>
      </c>
      <c r="H986" s="140">
        <v>28.1892</v>
      </c>
      <c r="I986" s="140">
        <v>113.22</v>
      </c>
      <c r="J986" s="140">
        <v>217</v>
      </c>
      <c r="K986" s="140">
        <v>8</v>
      </c>
      <c r="L986" s="140">
        <f>COUNTIFS(ArCompl!$C$2:$C$5652,ArCompl!$C1369,ArCompl!$D$2:$D$5652,ArCompl!$D1369)</f>
        <v>3</v>
      </c>
      <c r="M986" s="141">
        <f>IF(ISNA(MATCH($F986,'Liste noire'!C:C,0)),0,1)</f>
        <v>0</v>
      </c>
    </row>
    <row r="987" spans="1:13" x14ac:dyDescent="0.25">
      <c r="A987" s="142">
        <v>6162</v>
      </c>
      <c r="B987" s="143" t="s">
        <v>13591</v>
      </c>
      <c r="C987" s="143" t="s">
        <v>13592</v>
      </c>
      <c r="D987" s="143" t="s">
        <v>13509</v>
      </c>
      <c r="E987" s="143" t="s">
        <v>22461</v>
      </c>
      <c r="F987" s="143" t="s">
        <v>13593</v>
      </c>
      <c r="G987" s="143" t="s">
        <v>13594</v>
      </c>
      <c r="H987" s="143">
        <v>56.090299999999999</v>
      </c>
      <c r="I987" s="143">
        <v>47.347299999999997</v>
      </c>
      <c r="J987" s="143">
        <v>558</v>
      </c>
      <c r="K987" s="143">
        <v>3</v>
      </c>
      <c r="L987" s="143">
        <f>COUNTIFS(ArCompl!$C$2:$C$5652,ArCompl!$C5028,ArCompl!$D$2:$D$5652,ArCompl!$D5028)</f>
        <v>1</v>
      </c>
      <c r="M987" s="144">
        <f>IF(ISNA(MATCH($F987,'Liste noire'!C:C,0)),0,1)</f>
        <v>0</v>
      </c>
    </row>
    <row r="988" spans="1:13" x14ac:dyDescent="0.25">
      <c r="A988" s="139">
        <v>1509</v>
      </c>
      <c r="B988" s="140" t="s">
        <v>9688</v>
      </c>
      <c r="C988" s="140" t="s">
        <v>9689</v>
      </c>
      <c r="D988" s="140" t="s">
        <v>9641</v>
      </c>
      <c r="E988" s="140" t="s">
        <v>22421</v>
      </c>
      <c r="F988" s="140" t="s">
        <v>9690</v>
      </c>
      <c r="G988" s="140" t="s">
        <v>9691</v>
      </c>
      <c r="H988" s="140">
        <v>37.466799999999999</v>
      </c>
      <c r="I988" s="140">
        <v>15.0664</v>
      </c>
      <c r="J988" s="140">
        <v>39</v>
      </c>
      <c r="K988" s="140">
        <v>1</v>
      </c>
      <c r="L988" s="140">
        <f>COUNTIFS(ArCompl!$C$2:$C$5652,ArCompl!$C3918,ArCompl!$D$2:$D$5652,ArCompl!$D3918)</f>
        <v>1</v>
      </c>
      <c r="M988" s="141">
        <f>IF(ISNA(MATCH($F988,'Liste noire'!C:C,0)),0,1)</f>
        <v>0</v>
      </c>
    </row>
    <row r="989" spans="1:13" x14ac:dyDescent="0.25">
      <c r="A989" s="142">
        <v>3470</v>
      </c>
      <c r="B989" s="143" t="s">
        <v>17746</v>
      </c>
      <c r="C989" s="143" t="s">
        <v>17747</v>
      </c>
      <c r="D989" s="143" t="s">
        <v>16702</v>
      </c>
      <c r="E989" s="143" t="s">
        <v>22496</v>
      </c>
      <c r="F989" s="143" t="s">
        <v>17748</v>
      </c>
      <c r="G989" s="143" t="s">
        <v>17749</v>
      </c>
      <c r="H989" s="143">
        <v>48.608400000000003</v>
      </c>
      <c r="I989" s="143">
        <v>-112.376</v>
      </c>
      <c r="J989" s="143">
        <v>3854</v>
      </c>
      <c r="K989" s="143">
        <v>-7</v>
      </c>
      <c r="L989" s="143">
        <f>COUNTIFS(ArCompl!$C$2:$C$5652,ArCompl!$C2157,ArCompl!$D$2:$D$5652,ArCompl!$D2157)</f>
        <v>1</v>
      </c>
      <c r="M989" s="144">
        <f>IF(ISNA(MATCH($F989,'Liste noire'!C:C,0)),0,1)</f>
        <v>0</v>
      </c>
    </row>
    <row r="990" spans="1:13" x14ac:dyDescent="0.25">
      <c r="A990" s="139">
        <v>2455</v>
      </c>
      <c r="B990" s="140" t="s">
        <v>378</v>
      </c>
      <c r="C990" s="140" t="s">
        <v>379</v>
      </c>
      <c r="D990" s="140" t="s">
        <v>365</v>
      </c>
      <c r="E990" s="140" t="s">
        <v>22354</v>
      </c>
      <c r="F990" s="140" t="s">
        <v>380</v>
      </c>
      <c r="G990" s="140" t="s">
        <v>381</v>
      </c>
      <c r="H990" s="140">
        <v>-28.595600000000001</v>
      </c>
      <c r="I990" s="140">
        <v>-65.7517</v>
      </c>
      <c r="J990" s="140">
        <v>1522</v>
      </c>
      <c r="K990" s="140">
        <v>-3</v>
      </c>
      <c r="L990" s="140">
        <f>COUNTIFS(ArCompl!$C$2:$C$5652,ArCompl!$C252,ArCompl!$D$2:$D$5652,ArCompl!$D252)</f>
        <v>1</v>
      </c>
      <c r="M990" s="141">
        <f>IF(ISNA(MATCH($F990,'Liste noire'!C:C,0)),0,1)</f>
        <v>0</v>
      </c>
    </row>
    <row r="991" spans="1:13" x14ac:dyDescent="0.25">
      <c r="A991" s="142">
        <v>5838</v>
      </c>
      <c r="B991" s="143" t="s">
        <v>12774</v>
      </c>
      <c r="C991" s="143" t="s">
        <v>12775</v>
      </c>
      <c r="D991" s="143" t="s">
        <v>12767</v>
      </c>
      <c r="E991" s="143" t="s">
        <v>12767</v>
      </c>
      <c r="F991" s="143" t="s">
        <v>12776</v>
      </c>
      <c r="G991" s="143" t="s">
        <v>12777</v>
      </c>
      <c r="H991" s="143">
        <v>7.9878400000000003</v>
      </c>
      <c r="I991" s="143">
        <v>-80.409700000000001</v>
      </c>
      <c r="J991" s="143">
        <v>33</v>
      </c>
      <c r="K991" s="143">
        <v>-5</v>
      </c>
      <c r="L991" s="143">
        <f>COUNTIFS(ArCompl!$C$2:$C$5652,ArCompl!$C4670,ArCompl!$D$2:$D$5652,ArCompl!$D4670)</f>
        <v>1</v>
      </c>
      <c r="M991" s="144">
        <f>IF(ISNA(MATCH($F991,'Liste noire'!C:C,0)),0,1)</f>
        <v>0</v>
      </c>
    </row>
    <row r="992" spans="1:13" x14ac:dyDescent="0.25">
      <c r="A992" s="139">
        <v>2714</v>
      </c>
      <c r="B992" s="140" t="s">
        <v>5532</v>
      </c>
      <c r="C992" s="140" t="s">
        <v>5533</v>
      </c>
      <c r="D992" s="140" t="s">
        <v>5479</v>
      </c>
      <c r="E992" s="140" t="s">
        <v>22380</v>
      </c>
      <c r="F992" s="140" t="s">
        <v>5534</v>
      </c>
      <c r="G992" s="140" t="s">
        <v>5535</v>
      </c>
      <c r="H992" s="140">
        <v>10.442399999999999</v>
      </c>
      <c r="I992" s="140">
        <v>-75.513000000000005</v>
      </c>
      <c r="J992" s="140">
        <v>4</v>
      </c>
      <c r="K992" s="140">
        <v>-5</v>
      </c>
      <c r="L992" s="140">
        <f>COUNTIFS(ArCompl!$C$2:$C$5652,ArCompl!$C1549,ArCompl!$D$2:$D$5652,ArCompl!$D1549)</f>
        <v>1</v>
      </c>
      <c r="M992" s="141">
        <f>IF(ISNA(MATCH($F992,'Liste noire'!C:C,0)),0,1)</f>
        <v>0</v>
      </c>
    </row>
    <row r="993" spans="1:13" x14ac:dyDescent="0.25">
      <c r="A993" s="142">
        <v>8772</v>
      </c>
      <c r="B993" s="143" t="s">
        <v>17578</v>
      </c>
      <c r="C993" s="143" t="s">
        <v>17579</v>
      </c>
      <c r="D993" s="143" t="s">
        <v>16702</v>
      </c>
      <c r="E993" s="143" t="s">
        <v>22496</v>
      </c>
      <c r="F993" s="143" t="s">
        <v>17580</v>
      </c>
      <c r="G993" s="143" t="s">
        <v>17581</v>
      </c>
      <c r="H993" s="143">
        <v>39.978999999999999</v>
      </c>
      <c r="I993" s="143">
        <v>-75.865499999999997</v>
      </c>
      <c r="J993" s="143">
        <v>660</v>
      </c>
      <c r="K993" s="143">
        <v>-5</v>
      </c>
      <c r="L993" s="143">
        <f>COUNTIFS(ArCompl!$C$2:$C$5652,ArCompl!$C2112,ArCompl!$D$2:$D$5652,ArCompl!$D2112)</f>
        <v>1</v>
      </c>
      <c r="M993" s="144">
        <f>IF(ISNA(MATCH($F993,'Liste noire'!C:C,0)),0,1)</f>
        <v>0</v>
      </c>
    </row>
    <row r="994" spans="1:13" x14ac:dyDescent="0.25">
      <c r="A994" s="139">
        <v>8300</v>
      </c>
      <c r="B994" s="140" t="s">
        <v>17376</v>
      </c>
      <c r="C994" s="140" t="s">
        <v>17377</v>
      </c>
      <c r="D994" s="140" t="s">
        <v>16702</v>
      </c>
      <c r="E994" s="140" t="s">
        <v>22496</v>
      </c>
      <c r="F994" s="140" t="s">
        <v>17378</v>
      </c>
      <c r="G994" s="140" t="s">
        <v>17379</v>
      </c>
      <c r="H994" s="140">
        <v>33.631</v>
      </c>
      <c r="I994" s="140">
        <v>-85.152000000000001</v>
      </c>
      <c r="J994" s="140">
        <v>1161</v>
      </c>
      <c r="K994" s="140">
        <v>-5</v>
      </c>
      <c r="L994" s="140">
        <f>COUNTIFS(ArCompl!$C$2:$C$5652,ArCompl!$C2059,ArCompl!$D$2:$D$5652,ArCompl!$D2059)</f>
        <v>1</v>
      </c>
      <c r="M994" s="141">
        <f>IF(ISNA(MATCH($F994,'Liste noire'!C:C,0)),0,1)</f>
        <v>0</v>
      </c>
    </row>
    <row r="995" spans="1:13" x14ac:dyDescent="0.25">
      <c r="A995" s="142">
        <v>3323</v>
      </c>
      <c r="B995" s="143" t="s">
        <v>809</v>
      </c>
      <c r="C995" s="143" t="s">
        <v>810</v>
      </c>
      <c r="D995" s="143" t="s">
        <v>639</v>
      </c>
      <c r="E995" s="143" t="s">
        <v>22356</v>
      </c>
      <c r="F995" s="143" t="s">
        <v>811</v>
      </c>
      <c r="G995" s="143" t="s">
        <v>812</v>
      </c>
      <c r="H995" s="143">
        <v>-26.4133</v>
      </c>
      <c r="I995" s="143">
        <v>146.262</v>
      </c>
      <c r="J995" s="143">
        <v>1003</v>
      </c>
      <c r="K995" s="143">
        <v>10</v>
      </c>
      <c r="L995" s="143">
        <f>COUNTIFS(ArCompl!$C$2:$C$5652,ArCompl!$C361,ArCompl!$D$2:$D$5652,ArCompl!$D361)</f>
        <v>1</v>
      </c>
      <c r="M995" s="144">
        <f>IF(ISNA(MATCH($F995,'Liste noire'!C:C,0)),0,1)</f>
        <v>0</v>
      </c>
    </row>
    <row r="996" spans="1:13" x14ac:dyDescent="0.25">
      <c r="A996" s="139">
        <v>1793</v>
      </c>
      <c r="B996" s="140" t="s">
        <v>11225</v>
      </c>
      <c r="C996" s="140" t="s">
        <v>11226</v>
      </c>
      <c r="D996" s="140" t="s">
        <v>11206</v>
      </c>
      <c r="E996" s="140" t="s">
        <v>22439</v>
      </c>
      <c r="F996" s="140" t="s">
        <v>11227</v>
      </c>
      <c r="G996" s="140" t="s">
        <v>11228</v>
      </c>
      <c r="H996" s="140">
        <v>18.5047</v>
      </c>
      <c r="I996" s="140">
        <v>-88.326800000000006</v>
      </c>
      <c r="J996" s="140">
        <v>39</v>
      </c>
      <c r="K996" s="140">
        <v>-5</v>
      </c>
      <c r="L996" s="140">
        <f>COUNTIFS(ArCompl!$C$2:$C$5652,ArCompl!$C4312,ArCompl!$D$2:$D$5652,ArCompl!$D4312)</f>
        <v>1</v>
      </c>
      <c r="M996" s="141">
        <f>IF(ISNA(MATCH($F996,'Liste noire'!C:C,0)),0,1)</f>
        <v>0</v>
      </c>
    </row>
    <row r="997" spans="1:13" x14ac:dyDescent="0.25">
      <c r="A997" s="142">
        <v>6257</v>
      </c>
      <c r="B997" s="143" t="s">
        <v>853</v>
      </c>
      <c r="C997" s="143" t="s">
        <v>854</v>
      </c>
      <c r="D997" s="143" t="s">
        <v>639</v>
      </c>
      <c r="E997" s="143" t="s">
        <v>22356</v>
      </c>
      <c r="F997" s="143" t="s">
        <v>855</v>
      </c>
      <c r="G997" s="143" t="s">
        <v>856</v>
      </c>
      <c r="H997" s="143">
        <v>-15.444699999999999</v>
      </c>
      <c r="I997" s="143">
        <v>145.184</v>
      </c>
      <c r="J997" s="143">
        <v>26</v>
      </c>
      <c r="K997" s="143">
        <v>10</v>
      </c>
      <c r="L997" s="143">
        <f>COUNTIFS(ArCompl!$C$2:$C$5652,ArCompl!$C372,ArCompl!$D$2:$D$5652,ArCompl!$D372)</f>
        <v>1</v>
      </c>
      <c r="M997" s="144">
        <f>IF(ISNA(MATCH($F997,'Liste noire'!C:C,0)),0,1)</f>
        <v>0</v>
      </c>
    </row>
    <row r="998" spans="1:13" x14ac:dyDescent="0.25">
      <c r="A998" s="139">
        <v>2287</v>
      </c>
      <c r="B998" s="140" t="s">
        <v>10140</v>
      </c>
      <c r="C998" s="140" t="s">
        <v>10141</v>
      </c>
      <c r="D998" s="140" t="s">
        <v>9894</v>
      </c>
      <c r="E998" s="140" t="s">
        <v>22423</v>
      </c>
      <c r="F998" s="140" t="s">
        <v>10142</v>
      </c>
      <c r="G998" s="140" t="s">
        <v>10143</v>
      </c>
      <c r="H998" s="140">
        <v>42.775199999999998</v>
      </c>
      <c r="I998" s="140">
        <v>141.69200000000001</v>
      </c>
      <c r="J998" s="140">
        <v>82</v>
      </c>
      <c r="K998" s="140">
        <v>9</v>
      </c>
      <c r="L998" s="140">
        <f>COUNTIFS(ArCompl!$C$2:$C$5652,ArCompl!$C4033,ArCompl!$D$2:$D$5652,ArCompl!$D4033)</f>
        <v>2</v>
      </c>
      <c r="M998" s="141">
        <f>IF(ISNA(MATCH($F998,'Liste noire'!C:C,0)),0,1)</f>
        <v>0</v>
      </c>
    </row>
    <row r="999" spans="1:13" x14ac:dyDescent="0.25">
      <c r="A999" s="142">
        <v>1357</v>
      </c>
      <c r="B999" s="143" t="s">
        <v>7118</v>
      </c>
      <c r="C999" s="143" t="s">
        <v>7119</v>
      </c>
      <c r="D999" s="143" t="s">
        <v>6885</v>
      </c>
      <c r="E999" s="143" t="s">
        <v>6885</v>
      </c>
      <c r="F999" s="143" t="s">
        <v>7120</v>
      </c>
      <c r="G999" s="143" t="s">
        <v>7121</v>
      </c>
      <c r="H999" s="143">
        <v>43.252499999999998</v>
      </c>
      <c r="I999" s="143">
        <v>5.7851900000000001</v>
      </c>
      <c r="J999" s="143">
        <v>1391</v>
      </c>
      <c r="K999" s="143">
        <v>1</v>
      </c>
      <c r="L999" s="143">
        <f>COUNTIFS(ArCompl!$C$2:$C$5652,ArCompl!$C3350,ArCompl!$D$2:$D$5652,ArCompl!$D3350)</f>
        <v>1</v>
      </c>
      <c r="M999" s="144">
        <f>IF(ISNA(MATCH($F999,'Liste noire'!C:C,0)),0,1)</f>
        <v>0</v>
      </c>
    </row>
    <row r="1000" spans="1:13" x14ac:dyDescent="0.25">
      <c r="A1000" s="139">
        <v>3395</v>
      </c>
      <c r="B1000" s="140" t="s">
        <v>4849</v>
      </c>
      <c r="C1000" s="140" t="s">
        <v>4850</v>
      </c>
      <c r="D1000" s="140" t="s">
        <v>4759</v>
      </c>
      <c r="E1000" s="140" t="s">
        <v>22377</v>
      </c>
      <c r="F1000" s="140" t="s">
        <v>4851</v>
      </c>
      <c r="G1000" s="140" t="s">
        <v>4852</v>
      </c>
      <c r="H1000" s="140">
        <v>30.578499999999998</v>
      </c>
      <c r="I1000" s="140">
        <v>103.947</v>
      </c>
      <c r="J1000" s="140">
        <v>1625</v>
      </c>
      <c r="K1000" s="140">
        <v>8</v>
      </c>
      <c r="L1000" s="140">
        <f>COUNTIFS(ArCompl!$C$2:$C$5652,ArCompl!$C1376,ArCompl!$D$2:$D$5652,ArCompl!$D1376)</f>
        <v>2</v>
      </c>
      <c r="M1000" s="141">
        <f>IF(ISNA(MATCH($F1000,'Liste noire'!C:C,0)),0,1)</f>
        <v>0</v>
      </c>
    </row>
    <row r="1001" spans="1:13" x14ac:dyDescent="0.25">
      <c r="A1001" s="142">
        <v>8801</v>
      </c>
      <c r="B1001" s="143" t="s">
        <v>17726</v>
      </c>
      <c r="C1001" s="143" t="s">
        <v>17727</v>
      </c>
      <c r="D1001" s="143" t="s">
        <v>16702</v>
      </c>
      <c r="E1001" s="143" t="s">
        <v>22496</v>
      </c>
      <c r="F1001" s="143" t="s">
        <v>17728</v>
      </c>
      <c r="G1001" s="143" t="s">
        <v>17729</v>
      </c>
      <c r="H1001" s="143">
        <v>29.6355</v>
      </c>
      <c r="I1001" s="143">
        <v>-83.104799999999997</v>
      </c>
      <c r="J1001" s="143">
        <v>42</v>
      </c>
      <c r="K1001" s="143">
        <v>-5</v>
      </c>
      <c r="L1001" s="143">
        <f>COUNTIFS(ArCompl!$C$2:$C$5652,ArCompl!$C2152,ArCompl!$D$2:$D$5652,ArCompl!$D2152)</f>
        <v>1</v>
      </c>
      <c r="M1001" s="144">
        <f>IF(ISNA(MATCH($F1001,'Liste noire'!C:C,0)),0,1)</f>
        <v>0</v>
      </c>
    </row>
    <row r="1002" spans="1:13" x14ac:dyDescent="0.25">
      <c r="A1002" s="139">
        <v>5835</v>
      </c>
      <c r="B1002" s="140" t="s">
        <v>11237</v>
      </c>
      <c r="C1002" s="140" t="s">
        <v>11238</v>
      </c>
      <c r="D1002" s="140" t="s">
        <v>11206</v>
      </c>
      <c r="E1002" s="140" t="s">
        <v>22439</v>
      </c>
      <c r="F1002" s="140" t="s">
        <v>11239</v>
      </c>
      <c r="G1002" s="140" t="s">
        <v>11240</v>
      </c>
      <c r="H1002" s="140">
        <v>25.053799999999999</v>
      </c>
      <c r="I1002" s="140">
        <v>-111.61499999999999</v>
      </c>
      <c r="J1002" s="140">
        <v>213</v>
      </c>
      <c r="K1002" s="140">
        <v>-7</v>
      </c>
      <c r="L1002" s="140">
        <f>COUNTIFS(ArCompl!$C$2:$C$5652,ArCompl!$C4315,ArCompl!$D$2:$D$5652,ArCompl!$D4315)</f>
        <v>1</v>
      </c>
      <c r="M1002" s="141">
        <f>IF(ISNA(MATCH($F1002,'Liste noire'!C:C,0)),0,1)</f>
        <v>0</v>
      </c>
    </row>
    <row r="1003" spans="1:13" x14ac:dyDescent="0.25">
      <c r="A1003" s="142">
        <v>10128</v>
      </c>
      <c r="B1003" s="143" t="s">
        <v>17632</v>
      </c>
      <c r="C1003" s="143" t="s">
        <v>17626</v>
      </c>
      <c r="D1003" s="143" t="s">
        <v>16702</v>
      </c>
      <c r="E1003" s="143" t="s">
        <v>22496</v>
      </c>
      <c r="F1003" s="143" t="s">
        <v>17633</v>
      </c>
      <c r="G1003" s="143" t="s">
        <v>17634</v>
      </c>
      <c r="H1003" s="143">
        <v>33.970500000000001</v>
      </c>
      <c r="I1003" s="143">
        <v>-80.995199999999997</v>
      </c>
      <c r="J1003" s="143">
        <v>193</v>
      </c>
      <c r="K1003" s="143">
        <v>-4</v>
      </c>
      <c r="L1003" s="143">
        <f>COUNTIFS(ArCompl!$C$2:$C$5652,ArCompl!$C2126,ArCompl!$D$2:$D$5652,ArCompl!$D2126)</f>
        <v>1</v>
      </c>
      <c r="M1003" s="144">
        <f>IF(ISNA(MATCH($F1003,'Liste noire'!C:C,0)),0,1)</f>
        <v>0</v>
      </c>
    </row>
    <row r="1004" spans="1:13" x14ac:dyDescent="0.25">
      <c r="A1004" s="139">
        <v>2713</v>
      </c>
      <c r="B1004" s="140" t="s">
        <v>5556</v>
      </c>
      <c r="C1004" s="140" t="s">
        <v>5557</v>
      </c>
      <c r="D1004" s="140" t="s">
        <v>5479</v>
      </c>
      <c r="E1004" s="140" t="s">
        <v>22380</v>
      </c>
      <c r="F1004" s="140" t="s">
        <v>5558</v>
      </c>
      <c r="G1004" s="140" t="s">
        <v>5559</v>
      </c>
      <c r="H1004" s="140">
        <v>7.9275700000000002</v>
      </c>
      <c r="I1004" s="140">
        <v>-72.511499999999998</v>
      </c>
      <c r="J1004" s="140">
        <v>1096</v>
      </c>
      <c r="K1004" s="140">
        <v>-5</v>
      </c>
      <c r="L1004" s="140">
        <f>COUNTIFS(ArCompl!$C$2:$C$5652,ArCompl!$C1555,ArCompl!$D$2:$D$5652,ArCompl!$D1555)</f>
        <v>1</v>
      </c>
      <c r="M1004" s="141">
        <f>IF(ISNA(MATCH($F1004,'Liste noire'!C:C,0)),0,1)</f>
        <v>0</v>
      </c>
    </row>
    <row r="1005" spans="1:13" x14ac:dyDescent="0.25">
      <c r="A1005" s="142">
        <v>2671</v>
      </c>
      <c r="B1005" s="143" t="s">
        <v>6370</v>
      </c>
      <c r="C1005" s="143" t="s">
        <v>6371</v>
      </c>
      <c r="D1005" s="143" t="s">
        <v>6363</v>
      </c>
      <c r="E1005" s="143" t="s">
        <v>22391</v>
      </c>
      <c r="F1005" s="143" t="s">
        <v>6372</v>
      </c>
      <c r="G1005" s="143" t="s">
        <v>6373</v>
      </c>
      <c r="H1005" s="143">
        <v>-2.8894700000000002</v>
      </c>
      <c r="I1005" s="143">
        <v>-78.984399999999994</v>
      </c>
      <c r="J1005" s="143">
        <v>8306</v>
      </c>
      <c r="K1005" s="143">
        <v>-5</v>
      </c>
      <c r="L1005" s="143">
        <f>COUNTIFS(ArCompl!$C$2:$C$5652,ArCompl!$C1804,ArCompl!$D$2:$D$5652,ArCompl!$D1804)</f>
        <v>2</v>
      </c>
      <c r="M1005" s="144">
        <f>IF(ISNA(MATCH($F1005,'Liste noire'!C:C,0)),0,1)</f>
        <v>0</v>
      </c>
    </row>
    <row r="1006" spans="1:13" x14ac:dyDescent="0.25">
      <c r="A1006" s="139">
        <v>304</v>
      </c>
      <c r="B1006" s="140" t="s">
        <v>1875</v>
      </c>
      <c r="C1006" s="140" t="s">
        <v>1876</v>
      </c>
      <c r="D1006" s="140" t="s">
        <v>1868</v>
      </c>
      <c r="E1006" s="140" t="s">
        <v>22362</v>
      </c>
      <c r="F1006" s="140" t="s">
        <v>1877</v>
      </c>
      <c r="G1006" s="140" t="s">
        <v>1878</v>
      </c>
      <c r="H1006" s="140">
        <v>50.459200000000003</v>
      </c>
      <c r="I1006" s="140">
        <v>4.4538200000000003</v>
      </c>
      <c r="J1006" s="140">
        <v>614</v>
      </c>
      <c r="K1006" s="140">
        <v>1</v>
      </c>
      <c r="L1006" s="140">
        <f>COUNTIFS(ArCompl!$C$2:$C$5652,ArCompl!$C635,ArCompl!$D$2:$D$5652,ArCompl!$D635)</f>
        <v>1</v>
      </c>
      <c r="M1006" s="141">
        <f>IF(ISNA(MATCH($F1006,'Liste noire'!C:C,0)),0,1)</f>
        <v>1</v>
      </c>
    </row>
    <row r="1007" spans="1:13" x14ac:dyDescent="0.25">
      <c r="A1007" s="142">
        <v>1792</v>
      </c>
      <c r="B1007" s="143" t="s">
        <v>11269</v>
      </c>
      <c r="C1007" s="143" t="s">
        <v>11270</v>
      </c>
      <c r="D1007" s="143" t="s">
        <v>11206</v>
      </c>
      <c r="E1007" s="143" t="s">
        <v>22439</v>
      </c>
      <c r="F1007" s="143" t="s">
        <v>11271</v>
      </c>
      <c r="G1007" s="143" t="s">
        <v>11272</v>
      </c>
      <c r="H1007" s="143">
        <v>24.764500000000002</v>
      </c>
      <c r="I1007" s="143">
        <v>-107.47499999999999</v>
      </c>
      <c r="J1007" s="143">
        <v>108</v>
      </c>
      <c r="K1007" s="143">
        <v>-7</v>
      </c>
      <c r="L1007" s="143">
        <f>COUNTIFS(ArCompl!$C$2:$C$5652,ArCompl!$C4323,ArCompl!$D$2:$D$5652,ArCompl!$D4323)</f>
        <v>1</v>
      </c>
      <c r="M1007" s="144">
        <f>IF(ISNA(MATCH($F1007,'Liste noire'!C:C,0)),0,1)</f>
        <v>0</v>
      </c>
    </row>
    <row r="1008" spans="1:13" x14ac:dyDescent="0.25">
      <c r="A1008" s="139">
        <v>2835</v>
      </c>
      <c r="B1008" s="140" t="s">
        <v>22016</v>
      </c>
      <c r="C1008" s="140" t="s">
        <v>22017</v>
      </c>
      <c r="D1008" s="140" t="s">
        <v>21976</v>
      </c>
      <c r="E1008" s="140" t="s">
        <v>21976</v>
      </c>
      <c r="F1008" s="140" t="s">
        <v>22018</v>
      </c>
      <c r="G1008" s="140" t="s">
        <v>22019</v>
      </c>
      <c r="H1008" s="140">
        <v>10.450329999999999</v>
      </c>
      <c r="I1008" s="140">
        <v>-64.130470000000003</v>
      </c>
      <c r="J1008" s="140">
        <v>14</v>
      </c>
      <c r="K1008" s="140">
        <v>-4</v>
      </c>
      <c r="L1008" s="140">
        <f>COUNTIFS(ArCompl!$C$2:$C$5652,ArCompl!$C5577,ArCompl!$D$2:$D$5652,ArCompl!$D5577)</f>
        <v>1</v>
      </c>
      <c r="M1008" s="141">
        <f>IF(ISNA(MATCH($F1008,'Liste noire'!C:C,0)),0,1)</f>
        <v>0</v>
      </c>
    </row>
    <row r="1009" spans="1:13" x14ac:dyDescent="0.25">
      <c r="A1009" s="142">
        <v>1852</v>
      </c>
      <c r="B1009" s="143" t="s">
        <v>11217</v>
      </c>
      <c r="C1009" s="143" t="s">
        <v>11218</v>
      </c>
      <c r="D1009" s="143" t="s">
        <v>11206</v>
      </c>
      <c r="E1009" s="143" t="s">
        <v>22439</v>
      </c>
      <c r="F1009" s="143" t="s">
        <v>11219</v>
      </c>
      <c r="G1009" s="143" t="s">
        <v>11220</v>
      </c>
      <c r="H1009" s="143">
        <v>21.0365</v>
      </c>
      <c r="I1009" s="143">
        <v>-86.877099999999999</v>
      </c>
      <c r="J1009" s="143">
        <v>22</v>
      </c>
      <c r="K1009" s="143">
        <v>-5</v>
      </c>
      <c r="L1009" s="143">
        <f>COUNTIFS(ArCompl!$C$2:$C$5652,ArCompl!$C4310,ArCompl!$D$2:$D$5652,ArCompl!$D4310)</f>
        <v>1</v>
      </c>
      <c r="M1009" s="144">
        <f>IF(ISNA(MATCH($F1009,'Liste noire'!C:C,0)),0,1)</f>
        <v>0</v>
      </c>
    </row>
    <row r="1010" spans="1:13" x14ac:dyDescent="0.25">
      <c r="A1010" s="139">
        <v>2832</v>
      </c>
      <c r="B1010" s="140" t="s">
        <v>22004</v>
      </c>
      <c r="C1010" s="140" t="s">
        <v>22005</v>
      </c>
      <c r="D1010" s="140" t="s">
        <v>21976</v>
      </c>
      <c r="E1010" s="140" t="s">
        <v>21976</v>
      </c>
      <c r="F1010" s="140" t="s">
        <v>22006</v>
      </c>
      <c r="G1010" s="140" t="s">
        <v>22007</v>
      </c>
      <c r="H1010" s="140">
        <v>10.66001</v>
      </c>
      <c r="I1010" s="140">
        <v>-63.261679999999998</v>
      </c>
      <c r="J1010" s="140">
        <v>33</v>
      </c>
      <c r="K1010" s="140">
        <v>-4</v>
      </c>
      <c r="L1010" s="140">
        <f>COUNTIFS(ArCompl!$C$2:$C$5652,ArCompl!$C5574,ArCompl!$D$2:$D$5652,ArCompl!$D5574)</f>
        <v>1</v>
      </c>
      <c r="M1010" s="141">
        <f>IF(ISNA(MATCH($F1010,'Liste noire'!C:C,0)),0,1)</f>
        <v>0</v>
      </c>
    </row>
    <row r="1011" spans="1:13" x14ac:dyDescent="0.25">
      <c r="A1011" s="142">
        <v>6260</v>
      </c>
      <c r="B1011" s="143" t="s">
        <v>837</v>
      </c>
      <c r="C1011" s="143" t="s">
        <v>838</v>
      </c>
      <c r="D1011" s="143" t="s">
        <v>639</v>
      </c>
      <c r="E1011" s="143" t="s">
        <v>22356</v>
      </c>
      <c r="F1011" s="143" t="s">
        <v>839</v>
      </c>
      <c r="G1011" s="143" t="s">
        <v>840</v>
      </c>
      <c r="H1011" s="143">
        <v>-13.76113</v>
      </c>
      <c r="I1011" s="143">
        <v>143.11330000000001</v>
      </c>
      <c r="J1011" s="143">
        <v>532</v>
      </c>
      <c r="K1011" s="143">
        <v>10</v>
      </c>
      <c r="L1011" s="143">
        <f>COUNTIFS(ArCompl!$C$2:$C$5652,ArCompl!$C368,ArCompl!$D$2:$D$5652,ArCompl!$D368)</f>
        <v>1</v>
      </c>
      <c r="M1011" s="144">
        <f>IF(ISNA(MATCH($F1011,'Liste noire'!C:C,0)),0,1)</f>
        <v>0</v>
      </c>
    </row>
    <row r="1012" spans="1:13" x14ac:dyDescent="0.25">
      <c r="A1012" s="139">
        <v>2897</v>
      </c>
      <c r="B1012" s="140" t="s">
        <v>11968</v>
      </c>
      <c r="C1012" s="140" t="s">
        <v>11969</v>
      </c>
      <c r="D1012" s="140" t="s">
        <v>11954</v>
      </c>
      <c r="E1012" s="140" t="s">
        <v>22449</v>
      </c>
      <c r="F1012" s="140" t="s">
        <v>11970</v>
      </c>
      <c r="G1012" s="140" t="s">
        <v>11971</v>
      </c>
      <c r="H1012" s="140">
        <v>12.1889</v>
      </c>
      <c r="I1012" s="140">
        <v>-68.959800000000001</v>
      </c>
      <c r="J1012" s="140">
        <v>29</v>
      </c>
      <c r="K1012" s="140">
        <v>-4</v>
      </c>
      <c r="L1012" s="140">
        <f>COUNTIFS(ArCompl!$C$2:$C$5652,ArCompl!$C217,ArCompl!$D$2:$D$5652,ArCompl!$D217)</f>
        <v>1</v>
      </c>
      <c r="M1012" s="141">
        <f>IF(ISNA(MATCH($F1012,'Liste noire'!C:C,0)),0,1)</f>
        <v>0</v>
      </c>
    </row>
    <row r="1013" spans="1:13" x14ac:dyDescent="0.25">
      <c r="A1013" s="142">
        <v>1797</v>
      </c>
      <c r="B1013" s="143" t="s">
        <v>11233</v>
      </c>
      <c r="C1013" s="143" t="s">
        <v>11234</v>
      </c>
      <c r="D1013" s="143" t="s">
        <v>11206</v>
      </c>
      <c r="E1013" s="143" t="s">
        <v>22439</v>
      </c>
      <c r="F1013" s="143" t="s">
        <v>11235</v>
      </c>
      <c r="G1013" s="143" t="s">
        <v>11236</v>
      </c>
      <c r="H1013" s="143">
        <v>28.7029</v>
      </c>
      <c r="I1013" s="143">
        <v>-105.965</v>
      </c>
      <c r="J1013" s="143">
        <v>4462</v>
      </c>
      <c r="K1013" s="143">
        <v>-7</v>
      </c>
      <c r="L1013" s="143">
        <f>COUNTIFS(ArCompl!$C$2:$C$5652,ArCompl!$C4314,ArCompl!$D$2:$D$5652,ArCompl!$D4314)</f>
        <v>0</v>
      </c>
      <c r="M1013" s="144">
        <f>IF(ISNA(MATCH($F1013,'Liste noire'!C:C,0)),0,1)</f>
        <v>0</v>
      </c>
    </row>
    <row r="1014" spans="1:13" x14ac:dyDescent="0.25">
      <c r="A1014" s="139">
        <v>2812</v>
      </c>
      <c r="B1014" s="140" t="s">
        <v>12968</v>
      </c>
      <c r="C1014" s="140" t="s">
        <v>12969</v>
      </c>
      <c r="D1014" s="140" t="s">
        <v>12933</v>
      </c>
      <c r="E1014" s="140" t="s">
        <v>22457</v>
      </c>
      <c r="F1014" s="140" t="s">
        <v>12970</v>
      </c>
      <c r="G1014" s="140" t="s">
        <v>12971</v>
      </c>
      <c r="H1014" s="140">
        <v>-13.5357</v>
      </c>
      <c r="I1014" s="140">
        <v>-71.938800000000001</v>
      </c>
      <c r="J1014" s="140">
        <v>10860</v>
      </c>
      <c r="K1014" s="140">
        <v>-5</v>
      </c>
      <c r="L1014" s="140">
        <f>COUNTIFS(ArCompl!$C$2:$C$5652,ArCompl!$C4730,ArCompl!$D$2:$D$5652,ArCompl!$D4730)</f>
        <v>1</v>
      </c>
      <c r="M1014" s="141">
        <f>IF(ISNA(MATCH($F1014,'Liste noire'!C:C,0)),0,1)</f>
        <v>0</v>
      </c>
    </row>
    <row r="1015" spans="1:13" x14ac:dyDescent="0.25">
      <c r="A1015" s="142">
        <v>12016</v>
      </c>
      <c r="B1015" s="143" t="s">
        <v>1566</v>
      </c>
      <c r="C1015" s="143"/>
      <c r="D1015" s="143" t="s">
        <v>639</v>
      </c>
      <c r="E1015" s="143" t="s">
        <v>22356</v>
      </c>
      <c r="F1015" s="143" t="s">
        <v>1567</v>
      </c>
      <c r="G1015" s="143" t="s">
        <v>1568</v>
      </c>
      <c r="H1015" s="143">
        <v>-33.709699999999998</v>
      </c>
      <c r="I1015" s="143">
        <v>136.505</v>
      </c>
      <c r="J1015" s="143">
        <v>589</v>
      </c>
      <c r="K1015" s="143" t="s">
        <v>340</v>
      </c>
      <c r="L1015" s="143">
        <f>COUNTIFS(ArCompl!$C$2:$C$5652,ArCompl!$C553,ArCompl!$D$2:$D$5652,ArCompl!$D553)</f>
        <v>1</v>
      </c>
      <c r="M1015" s="144">
        <f>IF(ISNA(MATCH($F1015,'Liste noire'!C:C,0)),0,1)</f>
        <v>0</v>
      </c>
    </row>
    <row r="1016" spans="1:13" x14ac:dyDescent="0.25">
      <c r="A1016" s="139">
        <v>11939</v>
      </c>
      <c r="B1016" s="140" t="s">
        <v>5552</v>
      </c>
      <c r="C1016" s="140" t="s">
        <v>5553</v>
      </c>
      <c r="D1016" s="140" t="s">
        <v>5479</v>
      </c>
      <c r="E1016" s="140" t="s">
        <v>22380</v>
      </c>
      <c r="F1016" s="140" t="s">
        <v>5554</v>
      </c>
      <c r="G1016" s="140" t="s">
        <v>5555</v>
      </c>
      <c r="H1016" s="140">
        <v>9.4009199999999993</v>
      </c>
      <c r="I1016" s="140">
        <v>-75.691299999999998</v>
      </c>
      <c r="J1016" s="140">
        <v>31</v>
      </c>
      <c r="K1016" s="140" t="s">
        <v>340</v>
      </c>
      <c r="L1016" s="140">
        <f>COUNTIFS(ArCompl!$C$2:$C$5652,ArCompl!$C1554,ArCompl!$D$2:$D$5652,ArCompl!$D1554)</f>
        <v>1</v>
      </c>
      <c r="M1016" s="141">
        <f>IF(ISNA(MATCH($F1016,'Liste noire'!C:C,0)),0,1)</f>
        <v>0</v>
      </c>
    </row>
    <row r="1017" spans="1:13" x14ac:dyDescent="0.25">
      <c r="A1017" s="142">
        <v>6479</v>
      </c>
      <c r="B1017" s="143" t="s">
        <v>7042</v>
      </c>
      <c r="C1017" s="143" t="s">
        <v>7043</v>
      </c>
      <c r="D1017" s="143" t="s">
        <v>6885</v>
      </c>
      <c r="E1017" s="143" t="s">
        <v>6885</v>
      </c>
      <c r="F1017" s="143" t="s">
        <v>7044</v>
      </c>
      <c r="G1017" s="143" t="s">
        <v>7045</v>
      </c>
      <c r="H1017" s="143">
        <v>45.396700000000003</v>
      </c>
      <c r="I1017" s="143">
        <v>6.6347199999999997</v>
      </c>
      <c r="J1017" s="143">
        <v>6588</v>
      </c>
      <c r="K1017" s="143">
        <v>1</v>
      </c>
      <c r="L1017" s="143">
        <f>COUNTIFS(ArCompl!$C$2:$C$5652,ArCompl!$C3331,ArCompl!$D$2:$D$5652,ArCompl!$D3331)</f>
        <v>1</v>
      </c>
      <c r="M1017" s="144">
        <f>IF(ISNA(MATCH($F1017,'Liste noire'!C:C,0)),0,1)</f>
        <v>0</v>
      </c>
    </row>
    <row r="1018" spans="1:13" x14ac:dyDescent="0.25">
      <c r="A1018" s="139">
        <v>3488</v>
      </c>
      <c r="B1018" s="140" t="s">
        <v>17527</v>
      </c>
      <c r="C1018" s="140" t="s">
        <v>17528</v>
      </c>
      <c r="D1018" s="140" t="s">
        <v>16702</v>
      </c>
      <c r="E1018" s="140" t="s">
        <v>22496</v>
      </c>
      <c r="F1018" s="140" t="s">
        <v>17529</v>
      </c>
      <c r="G1018" s="140" t="s">
        <v>17530</v>
      </c>
      <c r="H1018" s="140">
        <v>39.0488</v>
      </c>
      <c r="I1018" s="140">
        <v>-84.6678</v>
      </c>
      <c r="J1018" s="140">
        <v>896</v>
      </c>
      <c r="K1018" s="140">
        <v>-5</v>
      </c>
      <c r="L1018" s="140">
        <f>COUNTIFS(ArCompl!$C$2:$C$5652,ArCompl!$C2098,ArCompl!$D$2:$D$5652,ArCompl!$D2098)</f>
        <v>1</v>
      </c>
      <c r="M1018" s="141">
        <f>IF(ISNA(MATCH($F1018,'Liste noire'!C:C,0)),0,1)</f>
        <v>0</v>
      </c>
    </row>
    <row r="1019" spans="1:13" x14ac:dyDescent="0.25">
      <c r="A1019" s="142">
        <v>1787</v>
      </c>
      <c r="B1019" s="143" t="s">
        <v>11265</v>
      </c>
      <c r="C1019" s="143" t="s">
        <v>11266</v>
      </c>
      <c r="D1019" s="143" t="s">
        <v>11206</v>
      </c>
      <c r="E1019" s="143" t="s">
        <v>22439</v>
      </c>
      <c r="F1019" s="143" t="s">
        <v>11267</v>
      </c>
      <c r="G1019" s="143" t="s">
        <v>11268</v>
      </c>
      <c r="H1019" s="143">
        <v>18.834800000000001</v>
      </c>
      <c r="I1019" s="143">
        <v>-99.261300000000006</v>
      </c>
      <c r="J1019" s="143">
        <v>4277</v>
      </c>
      <c r="K1019" s="143">
        <v>-6</v>
      </c>
      <c r="L1019" s="143">
        <f>COUNTIFS(ArCompl!$C$2:$C$5652,ArCompl!$C4322,ArCompl!$D$2:$D$5652,ArCompl!$D4322)</f>
        <v>1</v>
      </c>
      <c r="M1019" s="144">
        <f>IF(ISNA(MATCH($F1019,'Liste noire'!C:C,0)),0,1)</f>
        <v>0</v>
      </c>
    </row>
    <row r="1020" spans="1:13" x14ac:dyDescent="0.25">
      <c r="A1020" s="139">
        <v>1798</v>
      </c>
      <c r="B1020" s="140" t="s">
        <v>11253</v>
      </c>
      <c r="C1020" s="140" t="s">
        <v>11254</v>
      </c>
      <c r="D1020" s="140" t="s">
        <v>11206</v>
      </c>
      <c r="E1020" s="140" t="s">
        <v>22439</v>
      </c>
      <c r="F1020" s="140" t="s">
        <v>11255</v>
      </c>
      <c r="G1020" s="140" t="s">
        <v>11256</v>
      </c>
      <c r="H1020" s="140">
        <v>23.703299999999999</v>
      </c>
      <c r="I1020" s="140">
        <v>-98.956500000000005</v>
      </c>
      <c r="J1020" s="140">
        <v>761</v>
      </c>
      <c r="K1020" s="140">
        <v>-6</v>
      </c>
      <c r="L1020" s="140">
        <f>COUNTIFS(ArCompl!$C$2:$C$5652,ArCompl!$C4319,ArCompl!$D$2:$D$5652,ArCompl!$D4319)</f>
        <v>1</v>
      </c>
      <c r="M1020" s="141">
        <f>IF(ISNA(MATCH($F1020,'Liste noire'!C:C,0)),0,1)</f>
        <v>0</v>
      </c>
    </row>
    <row r="1021" spans="1:13" x14ac:dyDescent="0.25">
      <c r="A1021" s="142">
        <v>4223</v>
      </c>
      <c r="B1021" s="143" t="s">
        <v>17571</v>
      </c>
      <c r="C1021" s="143" t="s">
        <v>17572</v>
      </c>
      <c r="D1021" s="143" t="s">
        <v>16702</v>
      </c>
      <c r="E1021" s="143" t="s">
        <v>22496</v>
      </c>
      <c r="F1021" s="143" t="s">
        <v>17573</v>
      </c>
      <c r="G1021" s="143" t="s">
        <v>17574</v>
      </c>
      <c r="H1021" s="143">
        <v>34.4251</v>
      </c>
      <c r="I1021" s="143">
        <v>-103.07899999999999</v>
      </c>
      <c r="J1021" s="143">
        <v>4216</v>
      </c>
      <c r="K1021" s="143">
        <v>-7</v>
      </c>
      <c r="L1021" s="143">
        <f>COUNTIFS(ArCompl!$C$2:$C$5652,ArCompl!$C2110,ArCompl!$D$2:$D$5652,ArCompl!$D2110)</f>
        <v>1</v>
      </c>
      <c r="M1021" s="144">
        <f>IF(ISNA(MATCH($F1021,'Liste noire'!C:C,0)),0,1)</f>
        <v>0</v>
      </c>
    </row>
    <row r="1022" spans="1:13" x14ac:dyDescent="0.25">
      <c r="A1022" s="139">
        <v>9488</v>
      </c>
      <c r="B1022" s="140" t="s">
        <v>17699</v>
      </c>
      <c r="C1022" s="140" t="s">
        <v>17700</v>
      </c>
      <c r="D1022" s="140" t="s">
        <v>16702</v>
      </c>
      <c r="E1022" s="140" t="s">
        <v>22496</v>
      </c>
      <c r="F1022" s="140" t="s">
        <v>17701</v>
      </c>
      <c r="G1022" s="140" t="s">
        <v>17702</v>
      </c>
      <c r="H1022" s="140">
        <v>44.497199999999999</v>
      </c>
      <c r="I1022" s="140">
        <v>-123.29</v>
      </c>
      <c r="J1022" s="140">
        <v>250</v>
      </c>
      <c r="K1022" s="140">
        <v>-8</v>
      </c>
      <c r="L1022" s="140">
        <f>COUNTIFS(ArCompl!$C$2:$C$5652,ArCompl!$C2145,ArCompl!$D$2:$D$5652,ArCompl!$D2145)</f>
        <v>1</v>
      </c>
      <c r="M1022" s="141">
        <f>IF(ISNA(MATCH($F1022,'Liste noire'!C:C,0)),0,1)</f>
        <v>0</v>
      </c>
    </row>
    <row r="1023" spans="1:13" x14ac:dyDescent="0.25">
      <c r="A1023" s="142">
        <v>6251</v>
      </c>
      <c r="B1023" s="143" t="s">
        <v>797</v>
      </c>
      <c r="C1023" s="143" t="s">
        <v>798</v>
      </c>
      <c r="D1023" s="143" t="s">
        <v>639</v>
      </c>
      <c r="E1023" s="143" t="s">
        <v>22356</v>
      </c>
      <c r="F1023" s="143" t="s">
        <v>799</v>
      </c>
      <c r="G1023" s="143" t="s">
        <v>800</v>
      </c>
      <c r="H1023" s="143">
        <v>-24.880210000000002</v>
      </c>
      <c r="I1023" s="143">
        <v>113.6717</v>
      </c>
      <c r="J1023" s="143">
        <v>13</v>
      </c>
      <c r="K1023" s="143">
        <v>8</v>
      </c>
      <c r="L1023" s="143">
        <f>COUNTIFS(ArCompl!$C$2:$C$5652,ArCompl!$C358,ArCompl!$D$2:$D$5652,ArCompl!$D358)</f>
        <v>1</v>
      </c>
      <c r="M1023" s="144">
        <f>IF(ISNA(MATCH($F1023,'Liste noire'!C:C,0)),0,1)</f>
        <v>0</v>
      </c>
    </row>
    <row r="1024" spans="1:13" x14ac:dyDescent="0.25">
      <c r="A1024" s="139">
        <v>3834</v>
      </c>
      <c r="B1024" s="140" t="s">
        <v>17575</v>
      </c>
      <c r="C1024" s="140" t="s">
        <v>17572</v>
      </c>
      <c r="D1024" s="140" t="s">
        <v>16702</v>
      </c>
      <c r="E1024" s="140" t="s">
        <v>22496</v>
      </c>
      <c r="F1024" s="140" t="s">
        <v>17576</v>
      </c>
      <c r="G1024" s="140" t="s">
        <v>17577</v>
      </c>
      <c r="H1024" s="140">
        <v>34.382800000000003</v>
      </c>
      <c r="I1024" s="140">
        <v>-103.322</v>
      </c>
      <c r="J1024" s="140">
        <v>4295</v>
      </c>
      <c r="K1024" s="140">
        <v>-7</v>
      </c>
      <c r="L1024" s="140">
        <f>COUNTIFS(ArCompl!$C$2:$C$5652,ArCompl!$C2111,ArCompl!$D$2:$D$5652,ArCompl!$D2111)</f>
        <v>1</v>
      </c>
      <c r="M1024" s="141">
        <f>IF(ISNA(MATCH($F1024,'Liste noire'!C:C,0)),0,1)</f>
        <v>0</v>
      </c>
    </row>
    <row r="1025" spans="1:13" x14ac:dyDescent="0.25">
      <c r="A1025" s="142">
        <v>470</v>
      </c>
      <c r="B1025" s="143" t="s">
        <v>16405</v>
      </c>
      <c r="C1025" s="143" t="s">
        <v>16406</v>
      </c>
      <c r="D1025" s="143" t="s">
        <v>16321</v>
      </c>
      <c r="E1025" s="143" t="s">
        <v>22495</v>
      </c>
      <c r="F1025" s="143" t="s">
        <v>16407</v>
      </c>
      <c r="G1025" s="143" t="s">
        <v>16408</v>
      </c>
      <c r="H1025" s="143">
        <v>52.369700000000002</v>
      </c>
      <c r="I1025" s="143">
        <v>-1.4797199999999999</v>
      </c>
      <c r="J1025" s="143">
        <v>267</v>
      </c>
      <c r="K1025" s="143">
        <v>0</v>
      </c>
      <c r="L1025" s="143">
        <f>COUNTIFS(ArCompl!$C$2:$C$5652,ArCompl!$C4931,ArCompl!$D$2:$D$5652,ArCompl!$D4931)</f>
        <v>1</v>
      </c>
      <c r="M1025" s="144">
        <f>IF(ISNA(MATCH($F1025,'Liste noire'!C:C,0)),0,1)</f>
        <v>0</v>
      </c>
    </row>
    <row r="1026" spans="1:13" x14ac:dyDescent="0.25">
      <c r="A1026" s="139">
        <v>5793</v>
      </c>
      <c r="B1026" s="140" t="s">
        <v>13329</v>
      </c>
      <c r="C1026" s="140" t="s">
        <v>13330</v>
      </c>
      <c r="D1026" s="140" t="s">
        <v>13326</v>
      </c>
      <c r="E1026" s="140" t="s">
        <v>13326</v>
      </c>
      <c r="F1026" s="140" t="s">
        <v>13331</v>
      </c>
      <c r="G1026" s="140" t="s">
        <v>13332</v>
      </c>
      <c r="H1026" s="140">
        <v>39.671500000000002</v>
      </c>
      <c r="I1026" s="140">
        <v>-31.113600000000002</v>
      </c>
      <c r="J1026" s="140">
        <v>0</v>
      </c>
      <c r="K1026" s="140">
        <v>-1</v>
      </c>
      <c r="L1026" s="140">
        <f>COUNTIFS(ArCompl!$C$2:$C$5652,ArCompl!$C4855,ArCompl!$D$2:$D$5652,ArCompl!$D4855)</f>
        <v>1</v>
      </c>
      <c r="M1026" s="141">
        <f>IF(ISNA(MATCH($F1026,'Liste noire'!C:C,0)),0,1)</f>
        <v>0</v>
      </c>
    </row>
    <row r="1027" spans="1:13" x14ac:dyDescent="0.25">
      <c r="A1027" s="142">
        <v>8162</v>
      </c>
      <c r="B1027" s="143" t="s">
        <v>17432</v>
      </c>
      <c r="C1027" s="143" t="s">
        <v>17433</v>
      </c>
      <c r="D1027" s="143" t="s">
        <v>16702</v>
      </c>
      <c r="E1027" s="143" t="s">
        <v>22496</v>
      </c>
      <c r="F1027" s="143" t="s">
        <v>17434</v>
      </c>
      <c r="G1027" s="143" t="s">
        <v>17435</v>
      </c>
      <c r="H1027" s="143">
        <v>45.3048</v>
      </c>
      <c r="I1027" s="143">
        <v>-85.274799999999999</v>
      </c>
      <c r="J1027" s="143">
        <v>669</v>
      </c>
      <c r="K1027" s="143">
        <v>-5</v>
      </c>
      <c r="L1027" s="143">
        <f>COUNTIFS(ArCompl!$C$2:$C$5652,ArCompl!$C2073,ArCompl!$D$2:$D$5652,ArCompl!$D2073)</f>
        <v>1</v>
      </c>
      <c r="M1027" s="144">
        <f>IF(ISNA(MATCH($F1027,'Liste noire'!C:C,0)),0,1)</f>
        <v>0</v>
      </c>
    </row>
    <row r="1028" spans="1:13" x14ac:dyDescent="0.25">
      <c r="A1028" s="139">
        <v>4045</v>
      </c>
      <c r="B1028" s="140" t="s">
        <v>21515</v>
      </c>
      <c r="C1028" s="140" t="s">
        <v>21516</v>
      </c>
      <c r="D1028" s="140" t="s">
        <v>16702</v>
      </c>
      <c r="E1028" s="140" t="s">
        <v>22496</v>
      </c>
      <c r="F1028" s="140" t="s">
        <v>21517</v>
      </c>
      <c r="G1028" s="140" t="s">
        <v>21518</v>
      </c>
      <c r="H1028" s="140">
        <v>44.7776</v>
      </c>
      <c r="I1028" s="140">
        <v>-89.666799999999995</v>
      </c>
      <c r="J1028" s="140">
        <v>1277</v>
      </c>
      <c r="K1028" s="140">
        <v>-6</v>
      </c>
      <c r="L1028" s="140">
        <f>COUNTIFS(ArCompl!$C$2:$C$5652,ArCompl!$C3148,ArCompl!$D$2:$D$5652,ArCompl!$D3148)</f>
        <v>1</v>
      </c>
      <c r="M1028" s="141">
        <f>IF(ISNA(MATCH($F1028,'Liste noire'!C:C,0)),0,1)</f>
        <v>0</v>
      </c>
    </row>
    <row r="1029" spans="1:13" x14ac:dyDescent="0.25">
      <c r="A1029" s="142">
        <v>2545</v>
      </c>
      <c r="B1029" s="143" t="s">
        <v>2268</v>
      </c>
      <c r="C1029" s="143" t="s">
        <v>2265</v>
      </c>
      <c r="D1029" s="143" t="s">
        <v>2057</v>
      </c>
      <c r="E1029" s="143" t="s">
        <v>22368</v>
      </c>
      <c r="F1029" s="143" t="s">
        <v>2269</v>
      </c>
      <c r="G1029" s="143" t="s">
        <v>2270</v>
      </c>
      <c r="H1029" s="143">
        <v>-25.528500000000001</v>
      </c>
      <c r="I1029" s="143">
        <v>-49.175800000000002</v>
      </c>
      <c r="J1029" s="143">
        <v>2988</v>
      </c>
      <c r="K1029" s="143">
        <v>-3</v>
      </c>
      <c r="L1029" s="143">
        <f>COUNTIFS(ArCompl!$C$2:$C$5652,ArCompl!$C759,ArCompl!$D$2:$D$5652,ArCompl!$D759)</f>
        <v>1</v>
      </c>
      <c r="M1029" s="144">
        <f>IF(ISNA(MATCH($F1029,'Liste noire'!C:C,0)),0,1)</f>
        <v>0</v>
      </c>
    </row>
    <row r="1030" spans="1:13" x14ac:dyDescent="0.25">
      <c r="A1030" s="139">
        <v>6107</v>
      </c>
      <c r="B1030" s="140" t="s">
        <v>16162</v>
      </c>
      <c r="C1030" s="140" t="s">
        <v>16163</v>
      </c>
      <c r="D1030" s="140" t="s">
        <v>16151</v>
      </c>
      <c r="E1030" s="140" t="s">
        <v>16151</v>
      </c>
      <c r="F1030" s="140" t="s">
        <v>16164</v>
      </c>
      <c r="G1030" s="140" t="s">
        <v>16165</v>
      </c>
      <c r="H1030" s="140">
        <v>48.259300000000003</v>
      </c>
      <c r="I1030" s="140">
        <v>25.980799999999999</v>
      </c>
      <c r="J1030" s="140">
        <v>826</v>
      </c>
      <c r="K1030" s="140">
        <v>2</v>
      </c>
      <c r="L1030" s="140">
        <f>COUNTIFS(ArCompl!$C$2:$C$5652,ArCompl!$C5499,ArCompl!$D$2:$D$5652,ArCompl!$D5499)</f>
        <v>2</v>
      </c>
      <c r="M1030" s="141">
        <f>IF(ISNA(MATCH($F1030,'Liste noire'!C:C,0)),0,1)</f>
        <v>0</v>
      </c>
    </row>
    <row r="1031" spans="1:13" x14ac:dyDescent="0.25">
      <c r="A1031" s="142">
        <v>8655</v>
      </c>
      <c r="B1031" s="143" t="s">
        <v>17567</v>
      </c>
      <c r="C1031" s="143" t="s">
        <v>17568</v>
      </c>
      <c r="D1031" s="143" t="s">
        <v>16702</v>
      </c>
      <c r="E1031" s="143" t="s">
        <v>22496</v>
      </c>
      <c r="F1031" s="143" t="s">
        <v>17569</v>
      </c>
      <c r="G1031" s="143" t="s">
        <v>17570</v>
      </c>
      <c r="H1031" s="143">
        <v>41.831099999999999</v>
      </c>
      <c r="I1031" s="143">
        <v>-90.329099999999997</v>
      </c>
      <c r="J1031" s="143">
        <v>708</v>
      </c>
      <c r="K1031" s="143">
        <v>-6</v>
      </c>
      <c r="L1031" s="143">
        <f>COUNTIFS(ArCompl!$C$2:$C$5652,ArCompl!$C2109,ArCompl!$D$2:$D$5652,ArCompl!$D2109)</f>
        <v>1</v>
      </c>
      <c r="M1031" s="144">
        <f>IF(ISNA(MATCH($F1031,'Liste noire'!C:C,0)),0,1)</f>
        <v>0</v>
      </c>
    </row>
    <row r="1032" spans="1:13" x14ac:dyDescent="0.25">
      <c r="A1032" s="139">
        <v>488</v>
      </c>
      <c r="B1032" s="140" t="s">
        <v>16389</v>
      </c>
      <c r="C1032" s="140" t="s">
        <v>16390</v>
      </c>
      <c r="D1032" s="140" t="s">
        <v>16321</v>
      </c>
      <c r="E1032" s="140" t="s">
        <v>22495</v>
      </c>
      <c r="F1032" s="140" t="s">
        <v>16391</v>
      </c>
      <c r="G1032" s="140" t="s">
        <v>16392</v>
      </c>
      <c r="H1032" s="140">
        <v>51.396700000000003</v>
      </c>
      <c r="I1032" s="140">
        <v>-3.3433299999999999</v>
      </c>
      <c r="J1032" s="140">
        <v>220</v>
      </c>
      <c r="K1032" s="140">
        <v>0</v>
      </c>
      <c r="L1032" s="140">
        <f>COUNTIFS(ArCompl!$C$2:$C$5652,ArCompl!$C4927,ArCompl!$D$2:$D$5652,ArCompl!$D4927)</f>
        <v>1</v>
      </c>
      <c r="M1032" s="141">
        <f>IF(ISNA(MATCH($F1032,'Liste noire'!C:C,0)),0,1)</f>
        <v>0</v>
      </c>
    </row>
    <row r="1033" spans="1:13" x14ac:dyDescent="0.25">
      <c r="A1033" s="142">
        <v>9533</v>
      </c>
      <c r="B1033" s="143" t="s">
        <v>17458</v>
      </c>
      <c r="C1033" s="143" t="s">
        <v>17459</v>
      </c>
      <c r="D1033" s="143" t="s">
        <v>16702</v>
      </c>
      <c r="E1033" s="143" t="s">
        <v>22496</v>
      </c>
      <c r="F1033" s="143" t="s">
        <v>17460</v>
      </c>
      <c r="G1033" s="143" t="s">
        <v>17461</v>
      </c>
      <c r="H1033" s="143">
        <v>-33.844700000000003</v>
      </c>
      <c r="I1033" s="143">
        <v>148.649</v>
      </c>
      <c r="J1033" s="143">
        <v>966</v>
      </c>
      <c r="K1033" s="143">
        <v>10</v>
      </c>
      <c r="L1033" s="143">
        <f>COUNTIFS(ArCompl!$C$2:$C$5652,ArCompl!$C2080,ArCompl!$D$2:$D$5652,ArCompl!$D2080)</f>
        <v>1</v>
      </c>
      <c r="M1033" s="144">
        <f>IF(ISNA(MATCH($F1033,'Liste noire'!C:C,0)),0,1)</f>
        <v>0</v>
      </c>
    </row>
    <row r="1034" spans="1:13" x14ac:dyDescent="0.25">
      <c r="A1034" s="139">
        <v>12017</v>
      </c>
      <c r="B1034" s="140" t="s">
        <v>1569</v>
      </c>
      <c r="C1034" s="140"/>
      <c r="D1034" s="140" t="s">
        <v>639</v>
      </c>
      <c r="E1034" s="140" t="s">
        <v>22356</v>
      </c>
      <c r="F1034" s="140" t="s">
        <v>1570</v>
      </c>
      <c r="G1034" s="140" t="s">
        <v>1571</v>
      </c>
      <c r="H1034" s="140">
        <v>-35.994700000000002</v>
      </c>
      <c r="I1034" s="140">
        <v>146.357</v>
      </c>
      <c r="J1034" s="140">
        <v>469</v>
      </c>
      <c r="K1034" s="140" t="s">
        <v>340</v>
      </c>
      <c r="L1034" s="140">
        <f>COUNTIFS(ArCompl!$C$2:$C$5652,ArCompl!$C554,ArCompl!$D$2:$D$5652,ArCompl!$D554)</f>
        <v>1</v>
      </c>
      <c r="M1034" s="141">
        <f>IF(ISNA(MATCH($F1034,'Liste noire'!C:C,0)),0,1)</f>
        <v>0</v>
      </c>
    </row>
    <row r="1035" spans="1:13" x14ac:dyDescent="0.25">
      <c r="A1035" s="142">
        <v>3068</v>
      </c>
      <c r="B1035" s="143" t="s">
        <v>1804</v>
      </c>
      <c r="C1035" s="143" t="s">
        <v>1805</v>
      </c>
      <c r="D1035" s="143" t="s">
        <v>1797</v>
      </c>
      <c r="E1035" s="143" t="s">
        <v>1797</v>
      </c>
      <c r="F1035" s="143" t="s">
        <v>1806</v>
      </c>
      <c r="G1035" s="143" t="s">
        <v>1807</v>
      </c>
      <c r="H1035" s="143">
        <v>21.452200000000001</v>
      </c>
      <c r="I1035" s="143">
        <v>91.963899999999995</v>
      </c>
      <c r="J1035" s="143">
        <v>12</v>
      </c>
      <c r="K1035" s="143">
        <v>6</v>
      </c>
      <c r="L1035" s="143">
        <f>COUNTIFS(ArCompl!$C$2:$C$5652,ArCompl!$C618,ArCompl!$D$2:$D$5652,ArCompl!$D618)</f>
        <v>1</v>
      </c>
      <c r="M1035" s="144">
        <f>IF(ISNA(MATCH($F1035,'Liste noire'!C:C,0)),0,1)</f>
        <v>0</v>
      </c>
    </row>
    <row r="1036" spans="1:13" x14ac:dyDescent="0.25">
      <c r="A1036" s="139">
        <v>5500</v>
      </c>
      <c r="B1036" s="140" t="s">
        <v>4427</v>
      </c>
      <c r="C1036" s="140" t="s">
        <v>4428</v>
      </c>
      <c r="D1036" s="140" t="s">
        <v>3021</v>
      </c>
      <c r="E1036" s="140" t="s">
        <v>3021</v>
      </c>
      <c r="F1036" s="140" t="s">
        <v>4429</v>
      </c>
      <c r="G1036" s="140" t="s">
        <v>4430</v>
      </c>
      <c r="H1036" s="140">
        <v>49.294400000000003</v>
      </c>
      <c r="I1036" s="140">
        <v>-123.111</v>
      </c>
      <c r="J1036" s="140">
        <v>0</v>
      </c>
      <c r="K1036" s="140">
        <v>-8</v>
      </c>
      <c r="L1036" s="140">
        <f>COUNTIFS(ArCompl!$C$2:$C$5652,ArCompl!$C1278,ArCompl!$D$2:$D$5652,ArCompl!$D1278)</f>
        <v>1</v>
      </c>
      <c r="M1036" s="141">
        <f>IF(ISNA(MATCH($F1036,'Liste noire'!C:C,0)),0,1)</f>
        <v>0</v>
      </c>
    </row>
    <row r="1037" spans="1:13" x14ac:dyDescent="0.25">
      <c r="A1037" s="142">
        <v>2252</v>
      </c>
      <c r="B1037" s="143" t="s">
        <v>10464</v>
      </c>
      <c r="C1037" s="143" t="s">
        <v>10465</v>
      </c>
      <c r="D1037" s="143" t="s">
        <v>10437</v>
      </c>
      <c r="E1037" s="143" t="s">
        <v>10437</v>
      </c>
      <c r="F1037" s="143" t="s">
        <v>10466</v>
      </c>
      <c r="G1037" s="143" t="s">
        <v>10467</v>
      </c>
      <c r="H1037" s="143">
        <v>1.9861599999999999</v>
      </c>
      <c r="I1037" s="143">
        <v>-157.35</v>
      </c>
      <c r="J1037" s="143">
        <v>5</v>
      </c>
      <c r="K1037" s="143">
        <v>-12</v>
      </c>
      <c r="L1037" s="143">
        <f>COUNTIFS(ArCompl!$C$2:$C$5652,ArCompl!$C4116,ArCompl!$D$2:$D$5652,ArCompl!$D4116)</f>
        <v>1</v>
      </c>
      <c r="M1037" s="144">
        <f>IF(ISNA(MATCH($F1037,'Liste noire'!C:C,0)),0,1)</f>
        <v>0</v>
      </c>
    </row>
    <row r="1038" spans="1:13" x14ac:dyDescent="0.25">
      <c r="A1038" s="139">
        <v>2547</v>
      </c>
      <c r="B1038" s="140" t="s">
        <v>2225</v>
      </c>
      <c r="C1038" s="140" t="s">
        <v>2226</v>
      </c>
      <c r="D1038" s="140" t="s">
        <v>2057</v>
      </c>
      <c r="E1038" s="140" t="s">
        <v>22368</v>
      </c>
      <c r="F1038" s="140" t="s">
        <v>2227</v>
      </c>
      <c r="G1038" s="140" t="s">
        <v>2228</v>
      </c>
      <c r="H1038" s="140">
        <v>-29.197099999999999</v>
      </c>
      <c r="I1038" s="140">
        <v>-51.1875</v>
      </c>
      <c r="J1038" s="140">
        <v>2472</v>
      </c>
      <c r="K1038" s="140">
        <v>-3</v>
      </c>
      <c r="L1038" s="140">
        <f>COUNTIFS(ArCompl!$C$2:$C$5652,ArCompl!$C748,ArCompl!$D$2:$D$5652,ArCompl!$D748)</f>
        <v>1</v>
      </c>
      <c r="M1038" s="141">
        <f>IF(ISNA(MATCH($F1038,'Liste noire'!C:C,0)),0,1)</f>
        <v>0</v>
      </c>
    </row>
    <row r="1039" spans="1:13" x14ac:dyDescent="0.25">
      <c r="A1039" s="142">
        <v>3709</v>
      </c>
      <c r="B1039" s="143" t="s">
        <v>17330</v>
      </c>
      <c r="C1039" s="143" t="s">
        <v>17331</v>
      </c>
      <c r="D1039" s="143" t="s">
        <v>16702</v>
      </c>
      <c r="E1039" s="143" t="s">
        <v>22496</v>
      </c>
      <c r="F1039" s="143" t="s">
        <v>17332</v>
      </c>
      <c r="G1039" s="143" t="s">
        <v>17333</v>
      </c>
      <c r="H1039" s="143">
        <v>32.669499999999999</v>
      </c>
      <c r="I1039" s="143">
        <v>-115.51300000000001</v>
      </c>
      <c r="J1039" s="143">
        <v>4</v>
      </c>
      <c r="K1039" s="143">
        <v>-8</v>
      </c>
      <c r="L1039" s="143">
        <f>COUNTIFS(ArCompl!$C$2:$C$5652,ArCompl!$C2047,ArCompl!$D$2:$D$5652,ArCompl!$D2047)</f>
        <v>1</v>
      </c>
      <c r="M1039" s="144">
        <f>IF(ISNA(MATCH($F1039,'Liste noire'!C:C,0)),0,1)</f>
        <v>0</v>
      </c>
    </row>
    <row r="1040" spans="1:13" x14ac:dyDescent="0.25">
      <c r="A1040" s="139">
        <v>3619</v>
      </c>
      <c r="B1040" s="140" t="s">
        <v>17668</v>
      </c>
      <c r="C1040" s="140" t="s">
        <v>17669</v>
      </c>
      <c r="D1040" s="140" t="s">
        <v>16702</v>
      </c>
      <c r="E1040" s="140" t="s">
        <v>22496</v>
      </c>
      <c r="F1040" s="140" t="s">
        <v>17670</v>
      </c>
      <c r="G1040" s="140" t="s">
        <v>17671</v>
      </c>
      <c r="H1040" s="140">
        <v>30.351800000000001</v>
      </c>
      <c r="I1040" s="140">
        <v>-95.414500000000004</v>
      </c>
      <c r="J1040" s="140">
        <v>245</v>
      </c>
      <c r="K1040" s="140">
        <v>-6</v>
      </c>
      <c r="L1040" s="140">
        <f>COUNTIFS(ArCompl!$C$2:$C$5652,ArCompl!$C2137,ArCompl!$D$2:$D$5652,ArCompl!$D2137)</f>
        <v>1</v>
      </c>
      <c r="M1040" s="141">
        <f>IF(ISNA(MATCH($F1040,'Liste noire'!C:C,0)),0,1)</f>
        <v>0</v>
      </c>
    </row>
    <row r="1041" spans="1:13" x14ac:dyDescent="0.25">
      <c r="A1041" s="142">
        <v>3899</v>
      </c>
      <c r="B1041" s="143" t="s">
        <v>8983</v>
      </c>
      <c r="C1041" s="143" t="s">
        <v>8984</v>
      </c>
      <c r="D1041" s="143" t="s">
        <v>8920</v>
      </c>
      <c r="E1041" s="143" t="s">
        <v>22416</v>
      </c>
      <c r="F1041" s="143" t="s">
        <v>8985</v>
      </c>
      <c r="G1041" s="143" t="s">
        <v>8986</v>
      </c>
      <c r="H1041" s="143">
        <v>-7.64506</v>
      </c>
      <c r="I1041" s="143">
        <v>109.03400000000001</v>
      </c>
      <c r="J1041" s="143">
        <v>69</v>
      </c>
      <c r="K1041" s="143">
        <v>7</v>
      </c>
      <c r="L1041" s="143">
        <f>COUNTIFS(ArCompl!$C$2:$C$5652,ArCompl!$C3725,ArCompl!$D$2:$D$5652,ArCompl!$D3725)</f>
        <v>1</v>
      </c>
      <c r="M1041" s="144">
        <f>IF(ISNA(MATCH($F1041,'Liste noire'!C:C,0)),0,1)</f>
        <v>0</v>
      </c>
    </row>
    <row r="1042" spans="1:13" x14ac:dyDescent="0.25">
      <c r="A1042" s="139">
        <v>6189</v>
      </c>
      <c r="B1042" s="140" t="s">
        <v>22160</v>
      </c>
      <c r="C1042" s="140" t="s">
        <v>22161</v>
      </c>
      <c r="D1042" s="140" t="s">
        <v>22113</v>
      </c>
      <c r="E1042" s="140" t="s">
        <v>22113</v>
      </c>
      <c r="F1042" s="140" t="s">
        <v>22162</v>
      </c>
      <c r="G1042" s="140" t="s">
        <v>22163</v>
      </c>
      <c r="H1042" s="140">
        <v>11.998200000000001</v>
      </c>
      <c r="I1042" s="140">
        <v>109.21899999999999</v>
      </c>
      <c r="J1042" s="140">
        <v>40</v>
      </c>
      <c r="K1042" s="140">
        <v>7</v>
      </c>
      <c r="L1042" s="140">
        <f>COUNTIFS(ArCompl!$C$2:$C$5652,ArCompl!$C5614,ArCompl!$D$2:$D$5652,ArCompl!$D5614)</f>
        <v>1</v>
      </c>
      <c r="M1042" s="141">
        <f>IF(ISNA(MATCH($F1042,'Liste noire'!C:C,0)),0,1)</f>
        <v>0</v>
      </c>
    </row>
    <row r="1043" spans="1:13" x14ac:dyDescent="0.25">
      <c r="A1043" s="142">
        <v>8284</v>
      </c>
      <c r="B1043" s="143" t="s">
        <v>18324</v>
      </c>
      <c r="C1043" s="143" t="s">
        <v>18603</v>
      </c>
      <c r="D1043" s="143" t="s">
        <v>16702</v>
      </c>
      <c r="E1043" s="143" t="s">
        <v>22496</v>
      </c>
      <c r="F1043" s="143" t="s">
        <v>18604</v>
      </c>
      <c r="G1043" s="143" t="s">
        <v>18605</v>
      </c>
      <c r="H1043" s="143">
        <v>40.217100000000002</v>
      </c>
      <c r="I1043" s="143">
        <v>-76.851500000000001</v>
      </c>
      <c r="J1043" s="143">
        <v>347</v>
      </c>
      <c r="K1043" s="143">
        <v>-5</v>
      </c>
      <c r="L1043" s="143">
        <f>COUNTIFS(ArCompl!$C$2:$C$5652,ArCompl!$C2381,ArCompl!$D$2:$D$5652,ArCompl!$D2381)</f>
        <v>1</v>
      </c>
      <c r="M1043" s="144">
        <f>IF(ISNA(MATCH($F1043,'Liste noire'!C:C,0)),0,1)</f>
        <v>0</v>
      </c>
    </row>
    <row r="1044" spans="1:13" x14ac:dyDescent="0.25">
      <c r="A1044" s="139">
        <v>1925</v>
      </c>
      <c r="B1044" s="140" t="s">
        <v>4588</v>
      </c>
      <c r="C1044" s="140" t="s">
        <v>4589</v>
      </c>
      <c r="D1044" s="140" t="s">
        <v>4590</v>
      </c>
      <c r="E1044" s="140" t="s">
        <v>4590</v>
      </c>
      <c r="F1044" s="140" t="s">
        <v>4591</v>
      </c>
      <c r="G1044" s="140" t="s">
        <v>4592</v>
      </c>
      <c r="H1044" s="140">
        <v>19.687000000000001</v>
      </c>
      <c r="I1044" s="140">
        <v>-79.882800000000003</v>
      </c>
      <c r="J1044" s="140">
        <v>8</v>
      </c>
      <c r="K1044" s="140">
        <v>-5</v>
      </c>
      <c r="L1044" s="140">
        <f>COUNTIFS(ArCompl!$C$2:$C$5652,ArCompl!$C1319,ArCompl!$D$2:$D$5652,ArCompl!$D1319)</f>
        <v>2</v>
      </c>
      <c r="M1044" s="141">
        <f>IF(ISNA(MATCH($F1044,'Liste noire'!C:C,0)),0,1)</f>
        <v>0</v>
      </c>
    </row>
    <row r="1045" spans="1:13" x14ac:dyDescent="0.25">
      <c r="A1045" s="142">
        <v>6960</v>
      </c>
      <c r="B1045" s="143" t="s">
        <v>17466</v>
      </c>
      <c r="C1045" s="143" t="s">
        <v>17467</v>
      </c>
      <c r="D1045" s="143" t="s">
        <v>16702</v>
      </c>
      <c r="E1045" s="143" t="s">
        <v>22496</v>
      </c>
      <c r="F1045" s="143" t="s">
        <v>17468</v>
      </c>
      <c r="G1045" s="143" t="s">
        <v>17469</v>
      </c>
      <c r="H1045" s="143">
        <v>60.1492</v>
      </c>
      <c r="I1045" s="143">
        <v>-164.286</v>
      </c>
      <c r="J1045" s="143">
        <v>40</v>
      </c>
      <c r="K1045" s="143">
        <v>-9</v>
      </c>
      <c r="L1045" s="143">
        <f>COUNTIFS(ArCompl!$C$2:$C$5652,ArCompl!$C2082,ArCompl!$D$2:$D$5652,ArCompl!$D2082)</f>
        <v>1</v>
      </c>
      <c r="M1045" s="144">
        <f>IF(ISNA(MATCH($F1045,'Liste noire'!C:C,0)),0,1)</f>
        <v>0</v>
      </c>
    </row>
    <row r="1046" spans="1:13" x14ac:dyDescent="0.25">
      <c r="A1046" s="139">
        <v>12018</v>
      </c>
      <c r="B1046" s="140" t="s">
        <v>1572</v>
      </c>
      <c r="C1046" s="140"/>
      <c r="D1046" s="140" t="s">
        <v>639</v>
      </c>
      <c r="E1046" s="140" t="s">
        <v>22356</v>
      </c>
      <c r="F1046" s="140" t="s">
        <v>1573</v>
      </c>
      <c r="G1046" s="140" t="s">
        <v>1574</v>
      </c>
      <c r="H1046" s="140">
        <v>-36.1828</v>
      </c>
      <c r="I1046" s="140">
        <v>147.88800000000001</v>
      </c>
      <c r="J1046" s="140">
        <v>963</v>
      </c>
      <c r="K1046" s="140" t="s">
        <v>340</v>
      </c>
      <c r="L1046" s="140">
        <f>COUNTIFS(ArCompl!$C$2:$C$5652,ArCompl!$C555,ArCompl!$D$2:$D$5652,ArCompl!$D555)</f>
        <v>1</v>
      </c>
      <c r="M1046" s="141">
        <f>IF(ISNA(MATCH($F1046,'Liste noire'!C:C,0)),0,1)</f>
        <v>0</v>
      </c>
    </row>
    <row r="1047" spans="1:13" x14ac:dyDescent="0.25">
      <c r="A1047" s="142">
        <v>2265</v>
      </c>
      <c r="B1047" s="143" t="s">
        <v>15468</v>
      </c>
      <c r="C1047" s="143" t="s">
        <v>15469</v>
      </c>
      <c r="D1047" s="143" t="s">
        <v>15470</v>
      </c>
      <c r="E1047" s="143" t="s">
        <v>22484</v>
      </c>
      <c r="F1047" s="143" t="s">
        <v>15471</v>
      </c>
      <c r="G1047" s="143" t="s">
        <v>15472</v>
      </c>
      <c r="H1047" s="143">
        <v>23.4618</v>
      </c>
      <c r="I1047" s="143">
        <v>120.393</v>
      </c>
      <c r="J1047" s="143">
        <v>85</v>
      </c>
      <c r="K1047" s="143">
        <v>8</v>
      </c>
      <c r="L1047" s="143">
        <f>COUNTIFS(ArCompl!$C$2:$C$5652,ArCompl!$C5332,ArCompl!$D$2:$D$5652,ArCompl!$D5332)</f>
        <v>1</v>
      </c>
      <c r="M1047" s="144">
        <f>IF(ISNA(MATCH($F1047,'Liste noire'!C:C,0)),0,1)</f>
        <v>0</v>
      </c>
    </row>
    <row r="1048" spans="1:13" x14ac:dyDescent="0.25">
      <c r="A1048" s="139">
        <v>1903</v>
      </c>
      <c r="B1048" s="140" t="s">
        <v>6118</v>
      </c>
      <c r="C1048" s="140" t="s">
        <v>6119</v>
      </c>
      <c r="D1048" s="140" t="s">
        <v>6104</v>
      </c>
      <c r="E1048" s="140" t="s">
        <v>6104</v>
      </c>
      <c r="F1048" s="140" t="s">
        <v>6120</v>
      </c>
      <c r="G1048" s="140" t="s">
        <v>6121</v>
      </c>
      <c r="H1048" s="140">
        <v>21.616499999999998</v>
      </c>
      <c r="I1048" s="140">
        <v>-81.546000000000006</v>
      </c>
      <c r="J1048" s="140">
        <v>10</v>
      </c>
      <c r="K1048" s="140">
        <v>-5</v>
      </c>
      <c r="L1048" s="140">
        <f>COUNTIFS(ArCompl!$C$2:$C$5652,ArCompl!$C1721,ArCompl!$D$2:$D$5652,ArCompl!$D1721)</f>
        <v>2</v>
      </c>
      <c r="M1048" s="141">
        <f>IF(ISNA(MATCH($F1048,'Liste noire'!C:C,0)),0,1)</f>
        <v>0</v>
      </c>
    </row>
    <row r="1049" spans="1:13" x14ac:dyDescent="0.25">
      <c r="A1049" s="142">
        <v>6023</v>
      </c>
      <c r="B1049" s="143" t="s">
        <v>13077</v>
      </c>
      <c r="C1049" s="143" t="s">
        <v>13078</v>
      </c>
      <c r="D1049" s="143" t="s">
        <v>13050</v>
      </c>
      <c r="E1049" s="143" t="s">
        <v>13050</v>
      </c>
      <c r="F1049" s="143" t="s">
        <v>13079</v>
      </c>
      <c r="G1049" s="143" t="s">
        <v>13080</v>
      </c>
      <c r="H1049" s="143">
        <v>12.072699999999999</v>
      </c>
      <c r="I1049" s="143">
        <v>124.545</v>
      </c>
      <c r="J1049" s="143">
        <v>12</v>
      </c>
      <c r="K1049" s="143">
        <v>8</v>
      </c>
      <c r="L1049" s="143">
        <f>COUNTIFS(ArCompl!$C$2:$C$5652,ArCompl!$C4757,ArCompl!$D$2:$D$5652,ArCompl!$D4757)</f>
        <v>1</v>
      </c>
      <c r="M1049" s="144">
        <f>IF(ISNA(MATCH($F1049,'Liste noire'!C:C,0)),0,1)</f>
        <v>0</v>
      </c>
    </row>
    <row r="1050" spans="1:13" x14ac:dyDescent="0.25">
      <c r="A1050" s="139">
        <v>7123</v>
      </c>
      <c r="B1050" s="140" t="s">
        <v>21776</v>
      </c>
      <c r="C1050" s="140" t="s">
        <v>21777</v>
      </c>
      <c r="D1050" s="140" t="s">
        <v>21773</v>
      </c>
      <c r="E1050" s="140" t="s">
        <v>21773</v>
      </c>
      <c r="F1050" s="140" t="s">
        <v>21778</v>
      </c>
      <c r="G1050" s="140" t="s">
        <v>21779</v>
      </c>
      <c r="H1050" s="140">
        <v>-34.456400000000002</v>
      </c>
      <c r="I1050" s="140">
        <v>-57.770600000000002</v>
      </c>
      <c r="J1050" s="140">
        <v>66</v>
      </c>
      <c r="K1050" s="140">
        <v>-3</v>
      </c>
      <c r="L1050" s="140">
        <f>COUNTIFS(ArCompl!$C$2:$C$5652,ArCompl!$C5529,ArCompl!$D$2:$D$5652,ArCompl!$D5529)</f>
        <v>1</v>
      </c>
      <c r="M1050" s="141">
        <f>IF(ISNA(MATCH($F1050,'Liste noire'!C:C,0)),0,1)</f>
        <v>0</v>
      </c>
    </row>
    <row r="1051" spans="1:13" x14ac:dyDescent="0.25">
      <c r="A1051" s="142">
        <v>3804</v>
      </c>
      <c r="B1051" s="143" t="s">
        <v>17486</v>
      </c>
      <c r="C1051" s="143" t="s">
        <v>17487</v>
      </c>
      <c r="D1051" s="143" t="s">
        <v>16702</v>
      </c>
      <c r="E1051" s="143" t="s">
        <v>22496</v>
      </c>
      <c r="F1051" s="143" t="s">
        <v>17488</v>
      </c>
      <c r="G1051" s="143" t="s">
        <v>17489</v>
      </c>
      <c r="H1051" s="143">
        <v>41.155700000000003</v>
      </c>
      <c r="I1051" s="143">
        <v>-104.812</v>
      </c>
      <c r="J1051" s="143">
        <v>6159</v>
      </c>
      <c r="K1051" s="143">
        <v>-7</v>
      </c>
      <c r="L1051" s="143">
        <f>COUNTIFS(ArCompl!$C$2:$C$5652,ArCompl!$C2087,ArCompl!$D$2:$D$5652,ArCompl!$D2087)</f>
        <v>1</v>
      </c>
      <c r="M1051" s="144">
        <f>IF(ISNA(MATCH($F1051,'Liste noire'!C:C,0)),0,1)</f>
        <v>0</v>
      </c>
    </row>
    <row r="1052" spans="1:13" x14ac:dyDescent="0.25">
      <c r="A1052" s="139">
        <v>7198</v>
      </c>
      <c r="B1052" s="140" t="s">
        <v>21731</v>
      </c>
      <c r="C1052" s="140" t="s">
        <v>21732</v>
      </c>
      <c r="D1052" s="140" t="s">
        <v>16702</v>
      </c>
      <c r="E1052" s="140" t="s">
        <v>22496</v>
      </c>
      <c r="F1052" s="140" t="s">
        <v>21733</v>
      </c>
      <c r="G1052" s="140" t="s">
        <v>21734</v>
      </c>
      <c r="H1052" s="140">
        <v>60.082000000000001</v>
      </c>
      <c r="I1052" s="140">
        <v>-142.49299999999999</v>
      </c>
      <c r="J1052" s="140">
        <v>12</v>
      </c>
      <c r="K1052" s="140">
        <v>-9</v>
      </c>
      <c r="L1052" s="140">
        <f>COUNTIFS(ArCompl!$C$2:$C$5652,ArCompl!$C3204,ArCompl!$D$2:$D$5652,ArCompl!$D3204)</f>
        <v>1</v>
      </c>
      <c r="M1052" s="141">
        <f>IF(ISNA(MATCH($F1052,'Liste noire'!C:C,0)),0,1)</f>
        <v>0</v>
      </c>
    </row>
    <row r="1053" spans="1:13" x14ac:dyDescent="0.25">
      <c r="A1053" s="142">
        <v>6010</v>
      </c>
      <c r="B1053" s="143" t="s">
        <v>13105</v>
      </c>
      <c r="C1053" s="143" t="s">
        <v>13106</v>
      </c>
      <c r="D1053" s="143" t="s">
        <v>13050</v>
      </c>
      <c r="E1053" s="143" t="s">
        <v>13050</v>
      </c>
      <c r="F1053" s="143" t="s">
        <v>13107</v>
      </c>
      <c r="G1053" s="143" t="s">
        <v>13108</v>
      </c>
      <c r="H1053" s="143">
        <v>10.8581</v>
      </c>
      <c r="I1053" s="143">
        <v>121.069</v>
      </c>
      <c r="J1053" s="143">
        <v>0</v>
      </c>
      <c r="K1053" s="143">
        <v>8</v>
      </c>
      <c r="L1053" s="143">
        <f>COUNTIFS(ArCompl!$C$2:$C$5652,ArCompl!$C4764,ArCompl!$D$2:$D$5652,ArCompl!$D4764)</f>
        <v>0</v>
      </c>
      <c r="M1053" s="144">
        <f>IF(ISNA(MATCH($F1053,'Liste noire'!C:C,0)),0,1)</f>
        <v>0</v>
      </c>
    </row>
    <row r="1054" spans="1:13" x14ac:dyDescent="0.25">
      <c r="A1054" s="139">
        <v>5834</v>
      </c>
      <c r="B1054" s="140" t="s">
        <v>11221</v>
      </c>
      <c r="C1054" s="140" t="s">
        <v>11222</v>
      </c>
      <c r="D1054" s="140" t="s">
        <v>11206</v>
      </c>
      <c r="E1054" s="140" t="s">
        <v>22439</v>
      </c>
      <c r="F1054" s="140" t="s">
        <v>11223</v>
      </c>
      <c r="G1054" s="140" t="s">
        <v>11224</v>
      </c>
      <c r="H1054" s="140">
        <v>20.545999999999999</v>
      </c>
      <c r="I1054" s="140">
        <v>-100.887</v>
      </c>
      <c r="J1054" s="140">
        <v>5709</v>
      </c>
      <c r="K1054" s="140">
        <v>-6</v>
      </c>
      <c r="L1054" s="140">
        <f>COUNTIFS(ArCompl!$C$2:$C$5652,ArCompl!$C4311,ArCompl!$D$2:$D$5652,ArCompl!$D4311)</f>
        <v>1</v>
      </c>
      <c r="M1054" s="141">
        <f>IF(ISNA(MATCH($F1054,'Liste noire'!C:C,0)),0,1)</f>
        <v>0</v>
      </c>
    </row>
    <row r="1055" spans="1:13" x14ac:dyDescent="0.25">
      <c r="A1055" s="142">
        <v>6094</v>
      </c>
      <c r="B1055" s="143" t="s">
        <v>13603</v>
      </c>
      <c r="C1055" s="143" t="s">
        <v>13604</v>
      </c>
      <c r="D1055" s="143" t="s">
        <v>13509</v>
      </c>
      <c r="E1055" s="143" t="s">
        <v>22461</v>
      </c>
      <c r="F1055" s="143" t="s">
        <v>13605</v>
      </c>
      <c r="G1055" s="143" t="s">
        <v>13606</v>
      </c>
      <c r="H1055" s="143">
        <v>68.740600000000001</v>
      </c>
      <c r="I1055" s="143">
        <v>161.33799999999999</v>
      </c>
      <c r="J1055" s="143">
        <v>20</v>
      </c>
      <c r="K1055" s="143">
        <v>11</v>
      </c>
      <c r="L1055" s="143">
        <f>COUNTIFS(ArCompl!$C$2:$C$5652,ArCompl!$C5031,ArCompl!$D$2:$D$5652,ArCompl!$D5031)</f>
        <v>2</v>
      </c>
      <c r="M1055" s="144">
        <f>IF(ISNA(MATCH($F1055,'Liste noire'!C:C,0)),0,1)</f>
        <v>0</v>
      </c>
    </row>
    <row r="1056" spans="1:13" x14ac:dyDescent="0.25">
      <c r="A1056" s="139">
        <v>6733</v>
      </c>
      <c r="B1056" s="140" t="s">
        <v>13093</v>
      </c>
      <c r="C1056" s="140" t="s">
        <v>13094</v>
      </c>
      <c r="D1056" s="140" t="s">
        <v>13050</v>
      </c>
      <c r="E1056" s="140" t="s">
        <v>13050</v>
      </c>
      <c r="F1056" s="140" t="s">
        <v>13095</v>
      </c>
      <c r="G1056" s="140" t="s">
        <v>13096</v>
      </c>
      <c r="H1056" s="140">
        <v>16.9299</v>
      </c>
      <c r="I1056" s="140">
        <v>121.753</v>
      </c>
      <c r="J1056" s="140">
        <v>200</v>
      </c>
      <c r="K1056" s="140">
        <v>8</v>
      </c>
      <c r="L1056" s="140">
        <f>COUNTIFS(ArCompl!$C$2:$C$5652,ArCompl!$C4761,ArCompl!$D$2:$D$5652,ArCompl!$D4761)</f>
        <v>1</v>
      </c>
      <c r="M1056" s="141">
        <f>IF(ISNA(MATCH($F1056,'Liste noire'!C:C,0)),0,1)</f>
        <v>0</v>
      </c>
    </row>
    <row r="1057" spans="1:13" x14ac:dyDescent="0.25">
      <c r="A1057" s="142">
        <v>10114</v>
      </c>
      <c r="B1057" s="143" t="s">
        <v>11229</v>
      </c>
      <c r="C1057" s="143" t="s">
        <v>11230</v>
      </c>
      <c r="D1057" s="143" t="s">
        <v>11206</v>
      </c>
      <c r="E1057" s="143" t="s">
        <v>22439</v>
      </c>
      <c r="F1057" s="143" t="s">
        <v>11231</v>
      </c>
      <c r="G1057" s="143" t="s">
        <v>11232</v>
      </c>
      <c r="H1057" s="143">
        <v>20.641300000000001</v>
      </c>
      <c r="I1057" s="143">
        <v>-88.446200000000005</v>
      </c>
      <c r="J1057" s="143">
        <v>102</v>
      </c>
      <c r="K1057" s="143">
        <v>-6</v>
      </c>
      <c r="L1057" s="143">
        <f>COUNTIFS(ArCompl!$C$2:$C$5652,ArCompl!$C4313,ArCompl!$D$2:$D$5652,ArCompl!$D4313)</f>
        <v>1</v>
      </c>
      <c r="M1057" s="144">
        <f>IF(ISNA(MATCH($F1057,'Liste noire'!C:C,0)),0,1)</f>
        <v>0</v>
      </c>
    </row>
    <row r="1058" spans="1:13" x14ac:dyDescent="0.25">
      <c r="A1058" s="139">
        <v>2833</v>
      </c>
      <c r="B1058" s="140" t="s">
        <v>22012</v>
      </c>
      <c r="C1058" s="140" t="s">
        <v>22013</v>
      </c>
      <c r="D1058" s="140" t="s">
        <v>21976</v>
      </c>
      <c r="E1058" s="140" t="s">
        <v>21976</v>
      </c>
      <c r="F1058" s="140" t="s">
        <v>22014</v>
      </c>
      <c r="G1058" s="140" t="s">
        <v>22015</v>
      </c>
      <c r="H1058" s="140">
        <v>11.41494</v>
      </c>
      <c r="I1058" s="140">
        <v>-69.680899999999994</v>
      </c>
      <c r="J1058" s="140">
        <v>52</v>
      </c>
      <c r="K1058" s="140">
        <v>-4</v>
      </c>
      <c r="L1058" s="140">
        <f>COUNTIFS(ArCompl!$C$2:$C$5652,ArCompl!$C5576,ArCompl!$D$2:$D$5652,ArCompl!$D5576)</f>
        <v>1</v>
      </c>
      <c r="M1058" s="141">
        <f>IF(ISNA(MATCH($F1058,'Liste noire'!C:C,0)),0,1)</f>
        <v>0</v>
      </c>
    </row>
    <row r="1059" spans="1:13" x14ac:dyDescent="0.25">
      <c r="A1059" s="142">
        <v>3424</v>
      </c>
      <c r="B1059" s="143" t="s">
        <v>17357</v>
      </c>
      <c r="C1059" s="143" t="s">
        <v>17358</v>
      </c>
      <c r="D1059" s="143" t="s">
        <v>16702</v>
      </c>
      <c r="E1059" s="143" t="s">
        <v>22496</v>
      </c>
      <c r="F1059" s="143" t="s">
        <v>17359</v>
      </c>
      <c r="G1059" s="143" t="s">
        <v>17360</v>
      </c>
      <c r="H1059" s="143">
        <v>61.780299999999997</v>
      </c>
      <c r="I1059" s="143">
        <v>-166.03899999999999</v>
      </c>
      <c r="J1059" s="143">
        <v>464</v>
      </c>
      <c r="K1059" s="143">
        <v>-9</v>
      </c>
      <c r="L1059" s="143">
        <f>COUNTIFS(ArCompl!$C$2:$C$5652,ArCompl!$C2054,ArCompl!$D$2:$D$5652,ArCompl!$D2054)</f>
        <v>1</v>
      </c>
      <c r="M1059" s="144">
        <f>IF(ISNA(MATCH($F1059,'Liste noire'!C:C,0)),0,1)</f>
        <v>0</v>
      </c>
    </row>
    <row r="1060" spans="1:13" x14ac:dyDescent="0.25">
      <c r="A1060" s="139">
        <v>9419</v>
      </c>
      <c r="B1060" s="140" t="s">
        <v>18072</v>
      </c>
      <c r="C1060" s="140" t="s">
        <v>18073</v>
      </c>
      <c r="D1060" s="140" t="s">
        <v>16702</v>
      </c>
      <c r="E1060" s="140" t="s">
        <v>22496</v>
      </c>
      <c r="F1060" s="140" t="s">
        <v>18074</v>
      </c>
      <c r="G1060" s="140" t="s">
        <v>18075</v>
      </c>
      <c r="H1060" s="140">
        <v>42.078499999999998</v>
      </c>
      <c r="I1060" s="140">
        <v>-76.096299999999999</v>
      </c>
      <c r="J1060" s="140">
        <v>833</v>
      </c>
      <c r="K1060" s="140">
        <v>-5</v>
      </c>
      <c r="L1060" s="140">
        <f>COUNTIFS(ArCompl!$C$2:$C$5652,ArCompl!$C2243,ArCompl!$D$2:$D$5652,ArCompl!$D2243)</f>
        <v>1</v>
      </c>
      <c r="M1060" s="141">
        <f>IF(ISNA(MATCH($F1060,'Liste noire'!C:C,0)),0,1)</f>
        <v>0</v>
      </c>
    </row>
    <row r="1061" spans="1:13" x14ac:dyDescent="0.25">
      <c r="A1061" s="142">
        <v>221</v>
      </c>
      <c r="B1061" s="143" t="s">
        <v>144</v>
      </c>
      <c r="C1061" s="143" t="s">
        <v>145</v>
      </c>
      <c r="D1061" s="143" t="s">
        <v>109</v>
      </c>
      <c r="E1061" s="143" t="s">
        <v>22351</v>
      </c>
      <c r="F1061" s="143" t="s">
        <v>146</v>
      </c>
      <c r="G1061" s="143" t="s">
        <v>147</v>
      </c>
      <c r="H1061" s="143">
        <v>36.276000000000003</v>
      </c>
      <c r="I1061" s="143">
        <v>6.6203900000000004</v>
      </c>
      <c r="J1061" s="143">
        <v>2265</v>
      </c>
      <c r="K1061" s="143">
        <v>1</v>
      </c>
      <c r="L1061" s="143">
        <f>COUNTIFS(ArCompl!$C$2:$C$5652,ArCompl!$C75,ArCompl!$D$2:$D$5652,ArCompl!$D75)</f>
        <v>1</v>
      </c>
      <c r="M1061" s="144">
        <f>IF(ISNA(MATCH($F1061,'Liste noire'!C:C,0)),0,1)</f>
        <v>0</v>
      </c>
    </row>
    <row r="1062" spans="1:13" x14ac:dyDescent="0.25">
      <c r="A1062" s="139">
        <v>1800</v>
      </c>
      <c r="B1062" s="140" t="s">
        <v>11261</v>
      </c>
      <c r="C1062" s="140" t="s">
        <v>11262</v>
      </c>
      <c r="D1062" s="140" t="s">
        <v>11206</v>
      </c>
      <c r="E1062" s="140" t="s">
        <v>22439</v>
      </c>
      <c r="F1062" s="140" t="s">
        <v>11263</v>
      </c>
      <c r="G1062" s="140" t="s">
        <v>11264</v>
      </c>
      <c r="H1062" s="140">
        <v>20.522400000000001</v>
      </c>
      <c r="I1062" s="140">
        <v>-86.925600000000003</v>
      </c>
      <c r="J1062" s="140">
        <v>15</v>
      </c>
      <c r="K1062" s="140">
        <v>-5</v>
      </c>
      <c r="L1062" s="140">
        <f>COUNTIFS(ArCompl!$C$2:$C$5652,ArCompl!$C4321,ArCompl!$D$2:$D$5652,ArCompl!$D4321)</f>
        <v>1</v>
      </c>
      <c r="M1062" s="141">
        <f>IF(ISNA(MATCH($F1062,'Liste noire'!C:C,0)),0,1)</f>
        <v>0</v>
      </c>
    </row>
    <row r="1063" spans="1:13" x14ac:dyDescent="0.25">
      <c r="A1063" s="142">
        <v>2549</v>
      </c>
      <c r="B1063" s="143" t="s">
        <v>2256</v>
      </c>
      <c r="C1063" s="143" t="s">
        <v>2257</v>
      </c>
      <c r="D1063" s="143" t="s">
        <v>2057</v>
      </c>
      <c r="E1063" s="143" t="s">
        <v>22368</v>
      </c>
      <c r="F1063" s="143" t="s">
        <v>2258</v>
      </c>
      <c r="G1063" s="143" t="s">
        <v>2259</v>
      </c>
      <c r="H1063" s="143">
        <v>-7.5999100000000004</v>
      </c>
      <c r="I1063" s="143">
        <v>-72.769499999999994</v>
      </c>
      <c r="J1063" s="143">
        <v>637</v>
      </c>
      <c r="K1063" s="143">
        <v>-5</v>
      </c>
      <c r="L1063" s="143">
        <f>COUNTIFS(ArCompl!$C$2:$C$5652,ArCompl!$C756,ArCompl!$D$2:$D$5652,ArCompl!$D756)</f>
        <v>1</v>
      </c>
      <c r="M1063" s="144">
        <f>IF(ISNA(MATCH($F1063,'Liste noire'!C:C,0)),0,1)</f>
        <v>0</v>
      </c>
    </row>
    <row r="1064" spans="1:13" x14ac:dyDescent="0.25">
      <c r="A1064" s="139">
        <v>2717</v>
      </c>
      <c r="B1064" s="140" t="s">
        <v>5548</v>
      </c>
      <c r="C1064" s="140" t="s">
        <v>5549</v>
      </c>
      <c r="D1064" s="140" t="s">
        <v>5479</v>
      </c>
      <c r="E1064" s="140" t="s">
        <v>22380</v>
      </c>
      <c r="F1064" s="140" t="s">
        <v>5550</v>
      </c>
      <c r="G1064" s="140" t="s">
        <v>5551</v>
      </c>
      <c r="H1064" s="140">
        <v>9.3327399999999994</v>
      </c>
      <c r="I1064" s="140">
        <v>-75.285600000000002</v>
      </c>
      <c r="J1064" s="140">
        <v>528</v>
      </c>
      <c r="K1064" s="140">
        <v>-5</v>
      </c>
      <c r="L1064" s="140">
        <f>COUNTIFS(ArCompl!$C$2:$C$5652,ArCompl!$C1553,ArCompl!$D$2:$D$5652,ArCompl!$D1553)</f>
        <v>1</v>
      </c>
      <c r="M1064" s="141">
        <f>IF(ISNA(MATCH($F1064,'Liste noire'!C:C,0)),0,1)</f>
        <v>0</v>
      </c>
    </row>
    <row r="1065" spans="1:13" x14ac:dyDescent="0.25">
      <c r="A1065" s="142">
        <v>4109</v>
      </c>
      <c r="B1065" s="143" t="s">
        <v>4841</v>
      </c>
      <c r="C1065" s="143" t="s">
        <v>4842</v>
      </c>
      <c r="D1065" s="143" t="s">
        <v>4759</v>
      </c>
      <c r="E1065" s="143" t="s">
        <v>22377</v>
      </c>
      <c r="F1065" s="143" t="s">
        <v>4843</v>
      </c>
      <c r="G1065" s="143" t="s">
        <v>4844</v>
      </c>
      <c r="H1065" s="143">
        <v>31.919699999999999</v>
      </c>
      <c r="I1065" s="143">
        <v>119.779</v>
      </c>
      <c r="J1065" s="143">
        <v>0</v>
      </c>
      <c r="K1065" s="143">
        <v>8</v>
      </c>
      <c r="L1065" s="143">
        <f>COUNTIFS(ArCompl!$C$2:$C$5652,ArCompl!$C1374,ArCompl!$D$2:$D$5652,ArCompl!$D1374)</f>
        <v>1</v>
      </c>
      <c r="M1065" s="144">
        <f>IF(ISNA(MATCH($F1065,'Liste noire'!C:C,0)),0,1)</f>
        <v>0</v>
      </c>
    </row>
    <row r="1066" spans="1:13" x14ac:dyDescent="0.25">
      <c r="A1066" s="139">
        <v>11828</v>
      </c>
      <c r="B1066" s="140" t="s">
        <v>18180</v>
      </c>
      <c r="C1066" s="140" t="s">
        <v>18181</v>
      </c>
      <c r="D1066" s="140" t="s">
        <v>16702</v>
      </c>
      <c r="E1066" s="140" t="s">
        <v>22496</v>
      </c>
      <c r="F1066" s="140" t="s">
        <v>18182</v>
      </c>
      <c r="G1066" s="140" t="s">
        <v>18183</v>
      </c>
      <c r="H1066" s="140">
        <v>38.715000000000003</v>
      </c>
      <c r="I1066" s="140">
        <v>-77.180999999999997</v>
      </c>
      <c r="J1066" s="140">
        <v>73</v>
      </c>
      <c r="K1066" s="140" t="s">
        <v>340</v>
      </c>
      <c r="L1066" s="140">
        <f>COUNTIFS(ArCompl!$C$2:$C$5652,ArCompl!$C2271,ArCompl!$D$2:$D$5652,ArCompl!$D2271)</f>
        <v>1</v>
      </c>
      <c r="M1066" s="141">
        <f>IF(ISNA(MATCH($F1066,'Liste noire'!C:C,0)),0,1)</f>
        <v>0</v>
      </c>
    </row>
    <row r="1067" spans="1:13" x14ac:dyDescent="0.25">
      <c r="A1067" s="142">
        <v>3950</v>
      </c>
      <c r="B1067" s="143" t="s">
        <v>17806</v>
      </c>
      <c r="C1067" s="143" t="s">
        <v>17807</v>
      </c>
      <c r="D1067" s="143" t="s">
        <v>16702</v>
      </c>
      <c r="E1067" s="143" t="s">
        <v>22496</v>
      </c>
      <c r="F1067" s="143" t="s">
        <v>17808</v>
      </c>
      <c r="G1067" s="143" t="s">
        <v>17809</v>
      </c>
      <c r="H1067" s="143">
        <v>29.1799</v>
      </c>
      <c r="I1067" s="143">
        <v>-81.058099999999996</v>
      </c>
      <c r="J1067" s="143">
        <v>34</v>
      </c>
      <c r="K1067" s="143">
        <v>-5</v>
      </c>
      <c r="L1067" s="143">
        <f>COUNTIFS(ArCompl!$C$2:$C$5652,ArCompl!$C2173,ArCompl!$D$2:$D$5652,ArCompl!$D2173)</f>
        <v>1</v>
      </c>
      <c r="M1067" s="144">
        <f>IF(ISNA(MATCH($F1067,'Liste noire'!C:C,0)),0,1)</f>
        <v>0</v>
      </c>
    </row>
    <row r="1068" spans="1:13" x14ac:dyDescent="0.25">
      <c r="A1068" s="139">
        <v>3076</v>
      </c>
      <c r="B1068" s="140" t="s">
        <v>1808</v>
      </c>
      <c r="C1068" s="140" t="s">
        <v>1809</v>
      </c>
      <c r="D1068" s="140" t="s">
        <v>1797</v>
      </c>
      <c r="E1068" s="140" t="s">
        <v>1797</v>
      </c>
      <c r="F1068" s="140" t="s">
        <v>1810</v>
      </c>
      <c r="G1068" s="140" t="s">
        <v>1811</v>
      </c>
      <c r="H1068" s="140">
        <v>23.843350000000001</v>
      </c>
      <c r="I1068" s="140">
        <v>90.397779999999997</v>
      </c>
      <c r="J1068" s="140">
        <v>30</v>
      </c>
      <c r="K1068" s="140">
        <v>6</v>
      </c>
      <c r="L1068" s="140">
        <f>COUNTIFS(ArCompl!$C$2:$C$5652,ArCompl!$C619,ArCompl!$D$2:$D$5652,ArCompl!$D619)</f>
        <v>1</v>
      </c>
      <c r="M1068" s="141">
        <f>IF(ISNA(MATCH($F1068,'Liste noire'!C:C,0)),0,1)</f>
        <v>0</v>
      </c>
    </row>
    <row r="1069" spans="1:13" x14ac:dyDescent="0.25">
      <c r="A1069" s="142">
        <v>3196</v>
      </c>
      <c r="B1069" s="143" t="s">
        <v>22136</v>
      </c>
      <c r="C1069" s="143" t="s">
        <v>22137</v>
      </c>
      <c r="D1069" s="143" t="s">
        <v>22113</v>
      </c>
      <c r="E1069" s="143" t="s">
        <v>22113</v>
      </c>
      <c r="F1069" s="143" t="s">
        <v>22138</v>
      </c>
      <c r="G1069" s="143" t="s">
        <v>22139</v>
      </c>
      <c r="H1069" s="143">
        <v>16.043900000000001</v>
      </c>
      <c r="I1069" s="143">
        <v>108.199</v>
      </c>
      <c r="J1069" s="143">
        <v>33</v>
      </c>
      <c r="K1069" s="143">
        <v>7</v>
      </c>
      <c r="L1069" s="143">
        <f>COUNTIFS(ArCompl!$C$2:$C$5652,ArCompl!$C5608,ArCompl!$D$2:$D$5652,ArCompl!$D5608)</f>
        <v>1</v>
      </c>
      <c r="M1069" s="144">
        <f>IF(ISNA(MATCH($F1069,'Liste noire'!C:C,0)),0,1)</f>
        <v>0</v>
      </c>
    </row>
    <row r="1070" spans="1:13" x14ac:dyDescent="0.25">
      <c r="A1070" s="139">
        <v>11829</v>
      </c>
      <c r="B1070" s="140" t="s">
        <v>17750</v>
      </c>
      <c r="C1070" s="140" t="s">
        <v>17751</v>
      </c>
      <c r="D1070" s="140" t="s">
        <v>16702</v>
      </c>
      <c r="E1070" s="140" t="s">
        <v>22496</v>
      </c>
      <c r="F1070" s="140" t="s">
        <v>17752</v>
      </c>
      <c r="G1070" s="140" t="s">
        <v>17753</v>
      </c>
      <c r="H1070" s="140">
        <v>34.853700000000003</v>
      </c>
      <c r="I1070" s="140">
        <v>-116.78700000000001</v>
      </c>
      <c r="J1070" s="140">
        <v>1930</v>
      </c>
      <c r="K1070" s="140" t="s">
        <v>340</v>
      </c>
      <c r="L1070" s="140">
        <f>COUNTIFS(ArCompl!$C$2:$C$5652,ArCompl!$C2158,ArCompl!$D$2:$D$5652,ArCompl!$D2158)</f>
        <v>1</v>
      </c>
      <c r="M1070" s="141">
        <f>IF(ISNA(MATCH($F1070,'Liste noire'!C:C,0)),0,1)</f>
        <v>0</v>
      </c>
    </row>
    <row r="1071" spans="1:13" x14ac:dyDescent="0.25">
      <c r="A1071" s="142">
        <v>3502</v>
      </c>
      <c r="B1071" s="143" t="s">
        <v>17758</v>
      </c>
      <c r="C1071" s="143" t="s">
        <v>17759</v>
      </c>
      <c r="D1071" s="143" t="s">
        <v>16702</v>
      </c>
      <c r="E1071" s="143" t="s">
        <v>22496</v>
      </c>
      <c r="F1071" s="143" t="s">
        <v>17760</v>
      </c>
      <c r="G1071" s="143" t="s">
        <v>17761</v>
      </c>
      <c r="H1071" s="143">
        <v>32.847099999999998</v>
      </c>
      <c r="I1071" s="143">
        <v>-96.851799999999997</v>
      </c>
      <c r="J1071" s="143">
        <v>487</v>
      </c>
      <c r="K1071" s="143">
        <v>-6</v>
      </c>
      <c r="L1071" s="143">
        <f>COUNTIFS(ArCompl!$C$2:$C$5652,ArCompl!$C2160,ArCompl!$D$2:$D$5652,ArCompl!$D2160)</f>
        <v>3</v>
      </c>
      <c r="M1071" s="144">
        <f>IF(ISNA(MATCH($F1071,'Liste noire'!C:C,0)),0,1)</f>
        <v>0</v>
      </c>
    </row>
    <row r="1072" spans="1:13" x14ac:dyDescent="0.25">
      <c r="A1072" s="139">
        <v>2236</v>
      </c>
      <c r="B1072" s="140" t="s">
        <v>15448</v>
      </c>
      <c r="C1072" s="140" t="s">
        <v>15449</v>
      </c>
      <c r="D1072" s="140" t="s">
        <v>15445</v>
      </c>
      <c r="E1072" s="140" t="s">
        <v>22483</v>
      </c>
      <c r="F1072" s="140" t="s">
        <v>15450</v>
      </c>
      <c r="G1072" s="140" t="s">
        <v>15451</v>
      </c>
      <c r="H1072" s="140">
        <v>33.411499999999997</v>
      </c>
      <c r="I1072" s="140">
        <v>36.515599999999999</v>
      </c>
      <c r="J1072" s="140">
        <v>2020</v>
      </c>
      <c r="K1072" s="140">
        <v>2</v>
      </c>
      <c r="L1072" s="140">
        <f>COUNTIFS(ArCompl!$C$2:$C$5652,ArCompl!$C5324,ArCompl!$D$2:$D$5652,ArCompl!$D5324)</f>
        <v>1</v>
      </c>
      <c r="M1072" s="141">
        <f>IF(ISNA(MATCH($F1072,'Liste noire'!C:C,0)),0,1)</f>
        <v>0</v>
      </c>
    </row>
    <row r="1073" spans="1:13" x14ac:dyDescent="0.25">
      <c r="A1073" s="142">
        <v>9799</v>
      </c>
      <c r="B1073" s="143" t="s">
        <v>17781</v>
      </c>
      <c r="C1073" s="143" t="s">
        <v>17782</v>
      </c>
      <c r="D1073" s="143" t="s">
        <v>16702</v>
      </c>
      <c r="E1073" s="143" t="s">
        <v>22496</v>
      </c>
      <c r="F1073" s="143" t="s">
        <v>17783</v>
      </c>
      <c r="G1073" s="143" t="s">
        <v>17784</v>
      </c>
      <c r="H1073" s="143">
        <v>36.572899999999997</v>
      </c>
      <c r="I1073" s="143">
        <v>-79.336100000000002</v>
      </c>
      <c r="J1073" s="143">
        <v>571</v>
      </c>
      <c r="K1073" s="143">
        <v>-5</v>
      </c>
      <c r="L1073" s="143">
        <f>COUNTIFS(ArCompl!$C$2:$C$5652,ArCompl!$C2166,ArCompl!$D$2:$D$5652,ArCompl!$D2166)</f>
        <v>1</v>
      </c>
      <c r="M1073" s="144">
        <f>IF(ISNA(MATCH($F1073,'Liste noire'!C:C,0)),0,1)</f>
        <v>0</v>
      </c>
    </row>
    <row r="1074" spans="1:13" x14ac:dyDescent="0.25">
      <c r="A1074" s="139">
        <v>1177</v>
      </c>
      <c r="B1074" s="140" t="s">
        <v>15560</v>
      </c>
      <c r="C1074" s="140" t="s">
        <v>15561</v>
      </c>
      <c r="D1074" s="140" t="s">
        <v>15553</v>
      </c>
      <c r="E1074" s="140" t="s">
        <v>22486</v>
      </c>
      <c r="F1074" s="140" t="s">
        <v>15562</v>
      </c>
      <c r="G1074" s="140" t="s">
        <v>15563</v>
      </c>
      <c r="H1074" s="140">
        <v>-6.8781100000000004</v>
      </c>
      <c r="I1074" s="140">
        <v>39.202599999999997</v>
      </c>
      <c r="J1074" s="140">
        <v>182</v>
      </c>
      <c r="K1074" s="140">
        <v>3</v>
      </c>
      <c r="L1074" s="140">
        <f>COUNTIFS(ArCompl!$C$2:$C$5652,ArCompl!$C5352,ArCompl!$D$2:$D$5652,ArCompl!$D5352)</f>
        <v>1</v>
      </c>
      <c r="M1074" s="141">
        <f>IF(ISNA(MATCH($F1074,'Liste noire'!C:C,0)),0,1)</f>
        <v>0</v>
      </c>
    </row>
    <row r="1075" spans="1:13" x14ac:dyDescent="0.25">
      <c r="A1075" s="142">
        <v>6344</v>
      </c>
      <c r="B1075" s="143" t="s">
        <v>4869</v>
      </c>
      <c r="C1075" s="143" t="s">
        <v>4870</v>
      </c>
      <c r="D1075" s="143" t="s">
        <v>4759</v>
      </c>
      <c r="E1075" s="143" t="s">
        <v>22377</v>
      </c>
      <c r="F1075" s="143" t="s">
        <v>4871</v>
      </c>
      <c r="G1075" s="143" t="s">
        <v>4872</v>
      </c>
      <c r="H1075" s="143">
        <v>40.060299999999998</v>
      </c>
      <c r="I1075" s="143">
        <v>113.482</v>
      </c>
      <c r="J1075" s="143">
        <v>3442</v>
      </c>
      <c r="K1075" s="143">
        <v>8</v>
      </c>
      <c r="L1075" s="143">
        <f>COUNTIFS(ArCompl!$C$2:$C$5652,ArCompl!$C1381,ArCompl!$D$2:$D$5652,ArCompl!$D1381)</f>
        <v>1</v>
      </c>
      <c r="M1075" s="144">
        <f>IF(ISNA(MATCH($F1075,'Liste noire'!C:C,0)),0,1)</f>
        <v>0</v>
      </c>
    </row>
    <row r="1076" spans="1:13" x14ac:dyDescent="0.25">
      <c r="A1076" s="139">
        <v>5421</v>
      </c>
      <c r="B1076" s="140" t="s">
        <v>12814</v>
      </c>
      <c r="C1076" s="140" t="s">
        <v>12815</v>
      </c>
      <c r="D1076" s="140" t="s">
        <v>12811</v>
      </c>
      <c r="E1076" s="140" t="s">
        <v>22456</v>
      </c>
      <c r="F1076" s="140" t="s">
        <v>12816</v>
      </c>
      <c r="G1076" s="140" t="s">
        <v>12817</v>
      </c>
      <c r="H1076" s="140">
        <v>-9.0867599999999999</v>
      </c>
      <c r="I1076" s="140">
        <v>143.208</v>
      </c>
      <c r="J1076" s="140">
        <v>20</v>
      </c>
      <c r="K1076" s="140">
        <v>10</v>
      </c>
      <c r="L1076" s="140">
        <f>COUNTIFS(ArCompl!$C$2:$C$5652,ArCompl!$C4680,ArCompl!$D$2:$D$5652,ArCompl!$D4680)</f>
        <v>1</v>
      </c>
      <c r="M1076" s="141">
        <f>IF(ISNA(MATCH($F1076,'Liste noire'!C:C,0)),0,1)</f>
        <v>0</v>
      </c>
    </row>
    <row r="1077" spans="1:13" x14ac:dyDescent="0.25">
      <c r="A1077" s="142">
        <v>1867</v>
      </c>
      <c r="B1077" s="143" t="s">
        <v>12782</v>
      </c>
      <c r="C1077" s="143" t="s">
        <v>12783</v>
      </c>
      <c r="D1077" s="143" t="s">
        <v>12767</v>
      </c>
      <c r="E1077" s="143" t="s">
        <v>12767</v>
      </c>
      <c r="F1077" s="143" t="s">
        <v>12784</v>
      </c>
      <c r="G1077" s="143" t="s">
        <v>12785</v>
      </c>
      <c r="H1077" s="143">
        <v>8.391</v>
      </c>
      <c r="I1077" s="143">
        <v>-82.435000000000002</v>
      </c>
      <c r="J1077" s="143">
        <v>89</v>
      </c>
      <c r="K1077" s="143">
        <v>-5</v>
      </c>
      <c r="L1077" s="143">
        <f>COUNTIFS(ArCompl!$C$2:$C$5652,ArCompl!$C4672,ArCompl!$D$2:$D$5652,ArCompl!$D4672)</f>
        <v>1</v>
      </c>
      <c r="M1077" s="144">
        <f>IF(ISNA(MATCH($F1077,'Liste noire'!C:C,0)),0,1)</f>
        <v>0</v>
      </c>
    </row>
    <row r="1078" spans="1:13" x14ac:dyDescent="0.25">
      <c r="A1078" s="139">
        <v>9396</v>
      </c>
      <c r="B1078" s="140" t="s">
        <v>20657</v>
      </c>
      <c r="C1078" s="140" t="s">
        <v>16626</v>
      </c>
      <c r="D1078" s="140" t="s">
        <v>16702</v>
      </c>
      <c r="E1078" s="140" t="s">
        <v>22496</v>
      </c>
      <c r="F1078" s="140" t="s">
        <v>20658</v>
      </c>
      <c r="G1078" s="140" t="s">
        <v>20659</v>
      </c>
      <c r="H1078" s="140">
        <v>43.284100000000002</v>
      </c>
      <c r="I1078" s="140">
        <v>-70.929299999999998</v>
      </c>
      <c r="J1078" s="140">
        <v>322</v>
      </c>
      <c r="K1078" s="140">
        <v>-5</v>
      </c>
      <c r="L1078" s="140">
        <f>COUNTIFS(ArCompl!$C$2:$C$5652,ArCompl!$C2922,ArCompl!$D$2:$D$5652,ArCompl!$D2922)</f>
        <v>1</v>
      </c>
      <c r="M1078" s="141">
        <f>IF(ISNA(MATCH($F1078,'Liste noire'!C:C,0)),0,1)</f>
        <v>0</v>
      </c>
    </row>
    <row r="1079" spans="1:13" x14ac:dyDescent="0.25">
      <c r="A1079" s="142">
        <v>6397</v>
      </c>
      <c r="B1079" s="143" t="s">
        <v>4877</v>
      </c>
      <c r="C1079" s="143" t="s">
        <v>4878</v>
      </c>
      <c r="D1079" s="143" t="s">
        <v>4759</v>
      </c>
      <c r="E1079" s="143" t="s">
        <v>22377</v>
      </c>
      <c r="F1079" s="143" t="s">
        <v>4879</v>
      </c>
      <c r="G1079" s="143" t="s">
        <v>4880</v>
      </c>
      <c r="H1079" s="143">
        <v>31.130199999999999</v>
      </c>
      <c r="I1079" s="143">
        <v>107.4295</v>
      </c>
      <c r="J1079" s="143">
        <v>0</v>
      </c>
      <c r="K1079" s="143">
        <v>8</v>
      </c>
      <c r="L1079" s="143">
        <f>COUNTIFS(ArCompl!$C$2:$C$5652,ArCompl!$C1383,ArCompl!$D$2:$D$5652,ArCompl!$D1383)</f>
        <v>1</v>
      </c>
      <c r="M1079" s="144">
        <f>IF(ISNA(MATCH($F1079,'Liste noire'!C:C,0)),0,1)</f>
        <v>0</v>
      </c>
    </row>
    <row r="1080" spans="1:13" x14ac:dyDescent="0.25">
      <c r="A1080" s="139">
        <v>3627</v>
      </c>
      <c r="B1080" s="140" t="s">
        <v>17796</v>
      </c>
      <c r="C1080" s="140" t="s">
        <v>17797</v>
      </c>
      <c r="D1080" s="140" t="s">
        <v>16702</v>
      </c>
      <c r="E1080" s="140" t="s">
        <v>22496</v>
      </c>
      <c r="F1080" s="140" t="s">
        <v>17798</v>
      </c>
      <c r="G1080" s="140" t="s">
        <v>17799</v>
      </c>
      <c r="H1080" s="140">
        <v>39.9024</v>
      </c>
      <c r="I1080" s="140">
        <v>-84.219399999999993</v>
      </c>
      <c r="J1080" s="140">
        <v>1009</v>
      </c>
      <c r="K1080" s="140">
        <v>-5</v>
      </c>
      <c r="L1080" s="140">
        <f>COUNTIFS(ArCompl!$C$2:$C$5652,ArCompl!$C2170,ArCompl!$D$2:$D$5652,ArCompl!$D2170)</f>
        <v>1</v>
      </c>
      <c r="M1080" s="141">
        <f>IF(ISNA(MATCH($F1080,'Liste noire'!C:C,0)),0,1)</f>
        <v>0</v>
      </c>
    </row>
    <row r="1081" spans="1:13" x14ac:dyDescent="0.25">
      <c r="A1081" s="142">
        <v>5941</v>
      </c>
      <c r="B1081" s="143" t="s">
        <v>12608</v>
      </c>
      <c r="C1081" s="143" t="s">
        <v>12609</v>
      </c>
      <c r="D1081" s="143" t="s">
        <v>12597</v>
      </c>
      <c r="E1081" s="143" t="s">
        <v>12597</v>
      </c>
      <c r="F1081" s="143" t="s">
        <v>12610</v>
      </c>
      <c r="G1081" s="143" t="s">
        <v>12611</v>
      </c>
      <c r="H1081" s="143">
        <v>28.878299999999999</v>
      </c>
      <c r="I1081" s="143">
        <v>64.399799999999999</v>
      </c>
      <c r="J1081" s="143">
        <v>2800</v>
      </c>
      <c r="K1081" s="143">
        <v>5</v>
      </c>
      <c r="L1081" s="143">
        <f>COUNTIFS(ArCompl!$C$2:$C$5652,ArCompl!$C4629,ArCompl!$D$2:$D$5652,ArCompl!$D4629)</f>
        <v>1</v>
      </c>
      <c r="M1081" s="144">
        <f>IF(ISNA(MATCH($F1081,'Liste noire'!C:C,0)),0,1)</f>
        <v>0</v>
      </c>
    </row>
    <row r="1082" spans="1:13" x14ac:dyDescent="0.25">
      <c r="A1082" s="139">
        <v>7856</v>
      </c>
      <c r="B1082" s="140" t="s">
        <v>6465</v>
      </c>
      <c r="C1082" s="140" t="s">
        <v>6466</v>
      </c>
      <c r="D1082" s="140" t="s">
        <v>6443</v>
      </c>
      <c r="E1082" s="140" t="s">
        <v>22392</v>
      </c>
      <c r="F1082" s="140" t="s">
        <v>6467</v>
      </c>
      <c r="G1082" s="140" t="s">
        <v>6468</v>
      </c>
      <c r="H1082" s="140">
        <v>30.924499999999998</v>
      </c>
      <c r="I1082" s="140">
        <v>28.461400000000001</v>
      </c>
      <c r="J1082" s="140">
        <v>143</v>
      </c>
      <c r="K1082" s="140">
        <v>2</v>
      </c>
      <c r="L1082" s="140">
        <f>COUNTIFS(ArCompl!$C$2:$C$5652,ArCompl!$C1776,ArCompl!$D$2:$D$5652,ArCompl!$D1776)</f>
        <v>1</v>
      </c>
      <c r="M1082" s="141">
        <f>IF(ISNA(MATCH($F1082,'Liste noire'!C:C,0)),0,1)</f>
        <v>0</v>
      </c>
    </row>
    <row r="1083" spans="1:13" x14ac:dyDescent="0.25">
      <c r="A1083" s="142">
        <v>3045</v>
      </c>
      <c r="B1083" s="143" t="s">
        <v>8623</v>
      </c>
      <c r="C1083" s="143" t="s">
        <v>8624</v>
      </c>
      <c r="D1083" s="143" t="s">
        <v>8516</v>
      </c>
      <c r="E1083" s="143" t="s">
        <v>22415</v>
      </c>
      <c r="F1083" s="143" t="s">
        <v>8625</v>
      </c>
      <c r="G1083" s="143" t="s">
        <v>8626</v>
      </c>
      <c r="H1083" s="143">
        <v>23.834</v>
      </c>
      <c r="I1083" s="143">
        <v>86.425299999999993</v>
      </c>
      <c r="J1083" s="143">
        <v>847</v>
      </c>
      <c r="K1083" s="143">
        <v>5.5</v>
      </c>
      <c r="L1083" s="143">
        <f>COUNTIFS(ArCompl!$C$2:$C$5652,ArCompl!$C3635,ArCompl!$D$2:$D$5652,ArCompl!$D3635)</f>
        <v>1</v>
      </c>
      <c r="M1083" s="144">
        <f>IF(ISNA(MATCH($F1083,'Liste noire'!C:C,0)),0,1)</f>
        <v>0</v>
      </c>
    </row>
    <row r="1084" spans="1:13" x14ac:dyDescent="0.25">
      <c r="A1084" s="139">
        <v>7419</v>
      </c>
      <c r="B1084" s="140" t="s">
        <v>6601</v>
      </c>
      <c r="C1084" s="140" t="s">
        <v>6602</v>
      </c>
      <c r="D1084" s="140" t="s">
        <v>6570</v>
      </c>
      <c r="E1084" s="140" t="s">
        <v>22396</v>
      </c>
      <c r="F1084" s="140" t="s">
        <v>6603</v>
      </c>
      <c r="G1084" s="140" t="s">
        <v>6604</v>
      </c>
      <c r="H1084" s="140">
        <v>10.35</v>
      </c>
      <c r="I1084" s="140">
        <v>37.716999999999999</v>
      </c>
      <c r="J1084" s="140">
        <v>8136</v>
      </c>
      <c r="K1084" s="140">
        <v>3</v>
      </c>
      <c r="L1084" s="140">
        <f>COUNTIFS(ArCompl!$C$2:$C$5652,ArCompl!$C3222,ArCompl!$D$2:$D$5652,ArCompl!$D3222)</f>
        <v>1</v>
      </c>
      <c r="M1084" s="141">
        <f>IF(ISNA(MATCH($F1084,'Liste noire'!C:C,0)),0,1)</f>
        <v>0</v>
      </c>
    </row>
    <row r="1085" spans="1:13" x14ac:dyDescent="0.25">
      <c r="A1085" s="142">
        <v>9450</v>
      </c>
      <c r="B1085" s="143" t="s">
        <v>17925</v>
      </c>
      <c r="C1085" s="143" t="s">
        <v>9567</v>
      </c>
      <c r="D1085" s="143" t="s">
        <v>16702</v>
      </c>
      <c r="E1085" s="143" t="s">
        <v>22496</v>
      </c>
      <c r="F1085" s="143" t="s">
        <v>17926</v>
      </c>
      <c r="G1085" s="143" t="s">
        <v>17927</v>
      </c>
      <c r="H1085" s="143">
        <v>32.564399999999999</v>
      </c>
      <c r="I1085" s="143">
        <v>-82.985299999999995</v>
      </c>
      <c r="J1085" s="143">
        <v>309</v>
      </c>
      <c r="K1085" s="143">
        <v>-5</v>
      </c>
      <c r="L1085" s="143">
        <f>COUNTIFS(ArCompl!$C$2:$C$5652,ArCompl!$C2205,ArCompl!$D$2:$D$5652,ArCompl!$D2205)</f>
        <v>1</v>
      </c>
      <c r="M1085" s="144">
        <f>IF(ISNA(MATCH($F1085,'Liste noire'!C:C,0)),0,1)</f>
        <v>0</v>
      </c>
    </row>
    <row r="1086" spans="1:13" x14ac:dyDescent="0.25">
      <c r="A1086" s="139">
        <v>3358</v>
      </c>
      <c r="B1086" s="140" t="s">
        <v>908</v>
      </c>
      <c r="C1086" s="140" t="s">
        <v>909</v>
      </c>
      <c r="D1086" s="140" t="s">
        <v>639</v>
      </c>
      <c r="E1086" s="140" t="s">
        <v>22356</v>
      </c>
      <c r="F1086" s="140" t="s">
        <v>910</v>
      </c>
      <c r="G1086" s="140" t="s">
        <v>911</v>
      </c>
      <c r="H1086" s="140">
        <v>-32.216700000000003</v>
      </c>
      <c r="I1086" s="140">
        <v>148.57499999999999</v>
      </c>
      <c r="J1086" s="140">
        <v>935</v>
      </c>
      <c r="K1086" s="140">
        <v>10</v>
      </c>
      <c r="L1086" s="140">
        <f>COUNTIFS(ArCompl!$C$2:$C$5652,ArCompl!$C386,ArCompl!$D$2:$D$5652,ArCompl!$D386)</f>
        <v>1</v>
      </c>
      <c r="M1086" s="141">
        <f>IF(ISNA(MATCH($F1086,'Liste noire'!C:C,0)),0,1)</f>
        <v>0</v>
      </c>
    </row>
    <row r="1087" spans="1:13" x14ac:dyDescent="0.25">
      <c r="A1087" s="142">
        <v>4388</v>
      </c>
      <c r="B1087" s="143" t="s">
        <v>17928</v>
      </c>
      <c r="C1087" s="143" t="s">
        <v>17929</v>
      </c>
      <c r="D1087" s="143" t="s">
        <v>16702</v>
      </c>
      <c r="E1087" s="143" t="s">
        <v>22496</v>
      </c>
      <c r="F1087" s="143" t="s">
        <v>17930</v>
      </c>
      <c r="G1087" s="143" t="s">
        <v>17931</v>
      </c>
      <c r="H1087" s="143">
        <v>42.402000000000001</v>
      </c>
      <c r="I1087" s="143">
        <v>-90.709500000000006</v>
      </c>
      <c r="J1087" s="143">
        <v>1077</v>
      </c>
      <c r="K1087" s="143">
        <v>-6</v>
      </c>
      <c r="L1087" s="143">
        <f>COUNTIFS(ArCompl!$C$2:$C$5652,ArCompl!$C2206,ArCompl!$D$2:$D$5652,ArCompl!$D2206)</f>
        <v>1</v>
      </c>
      <c r="M1087" s="144">
        <f>IF(ISNA(MATCH($F1087,'Liste noire'!C:C,0)),0,1)</f>
        <v>0</v>
      </c>
    </row>
    <row r="1088" spans="1:13" x14ac:dyDescent="0.25">
      <c r="A1088" s="139">
        <v>7420</v>
      </c>
      <c r="B1088" s="140" t="s">
        <v>6605</v>
      </c>
      <c r="C1088" s="140" t="s">
        <v>6606</v>
      </c>
      <c r="D1088" s="140" t="s">
        <v>6570</v>
      </c>
      <c r="E1088" s="140" t="s">
        <v>22396</v>
      </c>
      <c r="F1088" s="140" t="s">
        <v>6607</v>
      </c>
      <c r="G1088" s="140" t="s">
        <v>6608</v>
      </c>
      <c r="H1088" s="140">
        <v>11.967000000000001</v>
      </c>
      <c r="I1088" s="140">
        <v>38</v>
      </c>
      <c r="J1088" s="140">
        <v>8490</v>
      </c>
      <c r="K1088" s="140">
        <v>3</v>
      </c>
      <c r="L1088" s="140">
        <f>COUNTIFS(ArCompl!$C$2:$C$5652,ArCompl!$C3223,ArCompl!$D$2:$D$5652,ArCompl!$D3223)</f>
        <v>1</v>
      </c>
      <c r="M1088" s="141">
        <f>IF(ISNA(MATCH($F1088,'Liste noire'!C:C,0)),0,1)</f>
        <v>0</v>
      </c>
    </row>
    <row r="1089" spans="1:13" x14ac:dyDescent="0.25">
      <c r="A1089" s="142">
        <v>1200</v>
      </c>
      <c r="B1089" s="143" t="s">
        <v>6070</v>
      </c>
      <c r="C1089" s="143" t="s">
        <v>6071</v>
      </c>
      <c r="D1089" s="143" t="s">
        <v>6067</v>
      </c>
      <c r="E1089" s="143" t="s">
        <v>22384</v>
      </c>
      <c r="F1089" s="143" t="s">
        <v>6072</v>
      </c>
      <c r="G1089" s="143" t="s">
        <v>6073</v>
      </c>
      <c r="H1089" s="143">
        <v>42.561399999999999</v>
      </c>
      <c r="I1089" s="143">
        <v>18.2682</v>
      </c>
      <c r="J1089" s="143">
        <v>527</v>
      </c>
      <c r="K1089" s="143">
        <v>1</v>
      </c>
      <c r="L1089" s="143">
        <f>COUNTIFS(ArCompl!$C$2:$C$5652,ArCompl!$C1709,ArCompl!$D$2:$D$5652,ArCompl!$D1709)</f>
        <v>1</v>
      </c>
      <c r="M1089" s="144">
        <f>IF(ISNA(MATCH($F1089,'Liste noire'!C:C,0)),0,1)</f>
        <v>0</v>
      </c>
    </row>
    <row r="1090" spans="1:13" x14ac:dyDescent="0.25">
      <c r="A1090" s="139">
        <v>3520</v>
      </c>
      <c r="B1090" s="140" t="s">
        <v>21497</v>
      </c>
      <c r="C1090" s="140" t="s">
        <v>21498</v>
      </c>
      <c r="D1090" s="140" t="s">
        <v>16702</v>
      </c>
      <c r="E1090" s="140" t="s">
        <v>22496</v>
      </c>
      <c r="F1090" s="140" t="s">
        <v>21499</v>
      </c>
      <c r="G1090" s="140" t="s">
        <v>21500</v>
      </c>
      <c r="H1090" s="140">
        <v>38.8521</v>
      </c>
      <c r="I1090" s="140">
        <v>-77.037700000000001</v>
      </c>
      <c r="J1090" s="140">
        <v>15</v>
      </c>
      <c r="K1090" s="140">
        <v>-5</v>
      </c>
      <c r="L1090" s="140">
        <f>COUNTIFS(ArCompl!$C$2:$C$5652,ArCompl!$C3143,ArCompl!$D$2:$D$5652,ArCompl!$D3143)</f>
        <v>1</v>
      </c>
      <c r="M1090" s="141">
        <f>IF(ISNA(MATCH($F1090,'Liste noire'!C:C,0)),0,1)</f>
        <v>0</v>
      </c>
    </row>
    <row r="1091" spans="1:13" x14ac:dyDescent="0.25">
      <c r="A1091" s="142">
        <v>2876</v>
      </c>
      <c r="B1091" s="143" t="s">
        <v>6306</v>
      </c>
      <c r="C1091" s="143" t="s">
        <v>6307</v>
      </c>
      <c r="D1091" s="143" t="s">
        <v>6308</v>
      </c>
      <c r="E1091" s="143" t="s">
        <v>22388</v>
      </c>
      <c r="F1091" s="143" t="s">
        <v>6309</v>
      </c>
      <c r="G1091" s="143" t="s">
        <v>6310</v>
      </c>
      <c r="H1091" s="143">
        <v>15.3367</v>
      </c>
      <c r="I1091" s="143">
        <v>-61.392200000000003</v>
      </c>
      <c r="J1091" s="143">
        <v>13</v>
      </c>
      <c r="K1091" s="143">
        <v>-4</v>
      </c>
      <c r="L1091" s="143">
        <f>COUNTIFS(ArCompl!$C$2:$C$5652,ArCompl!$C1768,ArCompl!$D$2:$D$5652,ArCompl!$D1768)</f>
        <v>1</v>
      </c>
      <c r="M1091" s="144">
        <f>IF(ISNA(MATCH($F1091,'Liste noire'!C:C,0)),0,1)</f>
        <v>0</v>
      </c>
    </row>
    <row r="1092" spans="1:13" x14ac:dyDescent="0.25">
      <c r="A1092" s="139">
        <v>1518</v>
      </c>
      <c r="B1092" s="140" t="s">
        <v>9704</v>
      </c>
      <c r="C1092" s="140" t="s">
        <v>9705</v>
      </c>
      <c r="D1092" s="140" t="s">
        <v>9641</v>
      </c>
      <c r="E1092" s="140" t="s">
        <v>22421</v>
      </c>
      <c r="F1092" s="140" t="s">
        <v>9706</v>
      </c>
      <c r="G1092" s="140" t="s">
        <v>9707</v>
      </c>
      <c r="H1092" s="140">
        <v>39.354199999999999</v>
      </c>
      <c r="I1092" s="140">
        <v>8.9724799999999991</v>
      </c>
      <c r="J1092" s="140">
        <v>100</v>
      </c>
      <c r="K1092" s="140">
        <v>1</v>
      </c>
      <c r="L1092" s="140">
        <f>COUNTIFS(ArCompl!$C$2:$C$5652,ArCompl!$C3922,ArCompl!$D$2:$D$5652,ArCompl!$D3922)</f>
        <v>1</v>
      </c>
      <c r="M1092" s="141">
        <f>IF(ISNA(MATCH($F1092,'Liste noire'!C:C,0)),0,1)</f>
        <v>0</v>
      </c>
    </row>
    <row r="1093" spans="1:13" x14ac:dyDescent="0.25">
      <c r="A1093" s="142">
        <v>1285</v>
      </c>
      <c r="B1093" s="143" t="s">
        <v>7002</v>
      </c>
      <c r="C1093" s="143" t="s">
        <v>7003</v>
      </c>
      <c r="D1093" s="143" t="s">
        <v>6885</v>
      </c>
      <c r="E1093" s="143" t="s">
        <v>6885</v>
      </c>
      <c r="F1093" s="143" t="s">
        <v>7004</v>
      </c>
      <c r="G1093" s="143" t="s">
        <v>7005</v>
      </c>
      <c r="H1093" s="143">
        <v>43.5563</v>
      </c>
      <c r="I1093" s="143">
        <v>2.28918</v>
      </c>
      <c r="J1093" s="143">
        <v>788</v>
      </c>
      <c r="K1093" s="143">
        <v>1</v>
      </c>
      <c r="L1093" s="143">
        <f>COUNTIFS(ArCompl!$C$2:$C$5652,ArCompl!$C3321,ArCompl!$D$2:$D$5652,ArCompl!$D3321)</f>
        <v>2</v>
      </c>
      <c r="M1093" s="144">
        <f>IF(ISNA(MATCH($F1093,'Liste noire'!C:C,0)),0,1)</f>
        <v>0</v>
      </c>
    </row>
    <row r="1094" spans="1:13" x14ac:dyDescent="0.25">
      <c r="A1094" s="139">
        <v>9905</v>
      </c>
      <c r="B1094" s="140" t="s">
        <v>893</v>
      </c>
      <c r="C1094" s="140" t="s">
        <v>894</v>
      </c>
      <c r="D1094" s="140" t="s">
        <v>639</v>
      </c>
      <c r="E1094" s="140" t="s">
        <v>22356</v>
      </c>
      <c r="F1094" s="140" t="s">
        <v>895</v>
      </c>
      <c r="G1094" s="140" t="s">
        <v>896</v>
      </c>
      <c r="H1094" s="140">
        <v>-17.581399999999999</v>
      </c>
      <c r="I1094" s="140">
        <v>123.828</v>
      </c>
      <c r="J1094" s="140">
        <v>300</v>
      </c>
      <c r="K1094" s="140">
        <v>8</v>
      </c>
      <c r="L1094" s="140">
        <f>COUNTIFS(ArCompl!$C$2:$C$5652,ArCompl!$C382,ArCompl!$D$2:$D$5652,ArCompl!$D382)</f>
        <v>1</v>
      </c>
      <c r="M1094" s="141">
        <f>IF(ISNA(MATCH($F1094,'Liste noire'!C:C,0)),0,1)</f>
        <v>0</v>
      </c>
    </row>
    <row r="1095" spans="1:13" x14ac:dyDescent="0.25">
      <c r="A1095" s="142">
        <v>5733</v>
      </c>
      <c r="B1095" s="143" t="s">
        <v>17892</v>
      </c>
      <c r="C1095" s="143" t="s">
        <v>17893</v>
      </c>
      <c r="D1095" s="143" t="s">
        <v>16702</v>
      </c>
      <c r="E1095" s="143" t="s">
        <v>22496</v>
      </c>
      <c r="F1095" s="143" t="s">
        <v>17894</v>
      </c>
      <c r="G1095" s="143" t="s">
        <v>17895</v>
      </c>
      <c r="H1095" s="143">
        <v>37.763399999999997</v>
      </c>
      <c r="I1095" s="143">
        <v>-99.965599999999995</v>
      </c>
      <c r="J1095" s="143">
        <v>2594</v>
      </c>
      <c r="K1095" s="143">
        <v>-6</v>
      </c>
      <c r="L1095" s="143">
        <f>COUNTIFS(ArCompl!$C$2:$C$5652,ArCompl!$C2196,ArCompl!$D$2:$D$5652,ArCompl!$D2196)</f>
        <v>1</v>
      </c>
      <c r="M1095" s="144">
        <f>IF(ISNA(MATCH($F1095,'Liste noire'!C:C,0)),0,1)</f>
        <v>0</v>
      </c>
    </row>
    <row r="1096" spans="1:13" x14ac:dyDescent="0.25">
      <c r="A1096" s="139">
        <v>5942</v>
      </c>
      <c r="B1096" s="140" t="s">
        <v>12612</v>
      </c>
      <c r="C1096" s="140" t="s">
        <v>12613</v>
      </c>
      <c r="D1096" s="140" t="s">
        <v>12597</v>
      </c>
      <c r="E1096" s="140" t="s">
        <v>12597</v>
      </c>
      <c r="F1096" s="140" t="s">
        <v>12614</v>
      </c>
      <c r="G1096" s="140" t="s">
        <v>12615</v>
      </c>
      <c r="H1096" s="140">
        <v>29.960999999999999</v>
      </c>
      <c r="I1096" s="140">
        <v>70.485900000000001</v>
      </c>
      <c r="J1096" s="140">
        <v>492</v>
      </c>
      <c r="K1096" s="140">
        <v>5</v>
      </c>
      <c r="L1096" s="140">
        <f>COUNTIFS(ArCompl!$C$2:$C$5652,ArCompl!$C4630,ArCompl!$D$2:$D$5652,ArCompl!$D4630)</f>
        <v>1</v>
      </c>
      <c r="M1096" s="141">
        <f>IF(ISNA(MATCH($F1096,'Liste noire'!C:C,0)),0,1)</f>
        <v>0</v>
      </c>
    </row>
    <row r="1097" spans="1:13" x14ac:dyDescent="0.25">
      <c r="A1097" s="142">
        <v>1490</v>
      </c>
      <c r="B1097" s="143" t="s">
        <v>8425</v>
      </c>
      <c r="C1097" s="143" t="s">
        <v>8426</v>
      </c>
      <c r="D1097" s="143" t="s">
        <v>8422</v>
      </c>
      <c r="E1097" s="143" t="s">
        <v>22413</v>
      </c>
      <c r="F1097" s="143" t="s">
        <v>8427</v>
      </c>
      <c r="G1097" s="143" t="s">
        <v>8428</v>
      </c>
      <c r="H1097" s="143">
        <v>47.488900000000001</v>
      </c>
      <c r="I1097" s="143">
        <v>21.615300000000001</v>
      </c>
      <c r="J1097" s="143">
        <v>359</v>
      </c>
      <c r="K1097" s="143">
        <v>1</v>
      </c>
      <c r="L1097" s="143">
        <f>COUNTIFS(ArCompl!$C$2:$C$5652,ArCompl!$C3558,ArCompl!$D$2:$D$5652,ArCompl!$D3558)</f>
        <v>3</v>
      </c>
      <c r="M1097" s="144">
        <f>IF(ISNA(MATCH($F1097,'Liste noire'!C:C,0)),0,1)</f>
        <v>0</v>
      </c>
    </row>
    <row r="1098" spans="1:13" x14ac:dyDescent="0.25">
      <c r="A1098" s="139">
        <v>4042</v>
      </c>
      <c r="B1098" s="140" t="s">
        <v>17814</v>
      </c>
      <c r="C1098" s="140" t="s">
        <v>17815</v>
      </c>
      <c r="D1098" s="140" t="s">
        <v>16702</v>
      </c>
      <c r="E1098" s="140" t="s">
        <v>22496</v>
      </c>
      <c r="F1098" s="140" t="s">
        <v>17816</v>
      </c>
      <c r="G1098" s="140" t="s">
        <v>17817</v>
      </c>
      <c r="H1098" s="140">
        <v>39.834600000000002</v>
      </c>
      <c r="I1098" s="140">
        <v>-88.865700000000004</v>
      </c>
      <c r="J1098" s="140">
        <v>682</v>
      </c>
      <c r="K1098" s="140">
        <v>-6</v>
      </c>
      <c r="L1098" s="140">
        <f>COUNTIFS(ArCompl!$C$2:$C$5652,ArCompl!$C2175,ArCompl!$D$2:$D$5652,ArCompl!$D2175)</f>
        <v>1</v>
      </c>
      <c r="M1098" s="141">
        <f>IF(ISNA(MATCH($F1098,'Liste noire'!C:C,0)),0,1)</f>
        <v>0</v>
      </c>
    </row>
    <row r="1099" spans="1:13" x14ac:dyDescent="0.25">
      <c r="A1099" s="142">
        <v>3092</v>
      </c>
      <c r="B1099" s="143" t="s">
        <v>8615</v>
      </c>
      <c r="C1099" s="143" t="s">
        <v>8616</v>
      </c>
      <c r="D1099" s="143" t="s">
        <v>8516</v>
      </c>
      <c r="E1099" s="143" t="s">
        <v>22415</v>
      </c>
      <c r="F1099" s="143" t="s">
        <v>8617</v>
      </c>
      <c r="G1099" s="143" t="s">
        <v>8618</v>
      </c>
      <c r="H1099" s="143">
        <v>30.189699999999998</v>
      </c>
      <c r="I1099" s="143">
        <v>78.180300000000003</v>
      </c>
      <c r="J1099" s="143">
        <v>1831</v>
      </c>
      <c r="K1099" s="143">
        <v>5.5</v>
      </c>
      <c r="L1099" s="143">
        <f>COUNTIFS(ArCompl!$C$2:$C$5652,ArCompl!$C3633,ArCompl!$D$2:$D$5652,ArCompl!$D3633)</f>
        <v>5</v>
      </c>
      <c r="M1099" s="144">
        <f>IF(ISNA(MATCH($F1099,'Liste noire'!C:C,0)),0,1)</f>
        <v>0</v>
      </c>
    </row>
    <row r="1100" spans="1:13" x14ac:dyDescent="0.25">
      <c r="A1100" s="139">
        <v>8782</v>
      </c>
      <c r="B1100" s="140" t="s">
        <v>14078</v>
      </c>
      <c r="C1100" s="140" t="s">
        <v>14079</v>
      </c>
      <c r="D1100" s="140" t="s">
        <v>13509</v>
      </c>
      <c r="E1100" s="140" t="s">
        <v>22461</v>
      </c>
      <c r="F1100" s="140" t="s">
        <v>14080</v>
      </c>
      <c r="G1100" s="140" t="s">
        <v>14081</v>
      </c>
      <c r="H1100" s="140">
        <v>-36.242150000000002</v>
      </c>
      <c r="I1100" s="140">
        <v>149.1301</v>
      </c>
      <c r="J1100" s="140">
        <v>2656</v>
      </c>
      <c r="K1100" s="140">
        <v>10</v>
      </c>
      <c r="L1100" s="140">
        <f>COUNTIFS(ArCompl!$C$2:$C$5652,ArCompl!$C5151,ArCompl!$D$2:$D$5652,ArCompl!$D5151)</f>
        <v>1</v>
      </c>
      <c r="M1100" s="141">
        <f>IF(ISNA(MATCH($F1100,'Liste noire'!C:C,0)),0,1)</f>
        <v>0</v>
      </c>
    </row>
    <row r="1101" spans="1:13" x14ac:dyDescent="0.25">
      <c r="A1101" s="142">
        <v>3093</v>
      </c>
      <c r="B1101" s="143" t="s">
        <v>8619</v>
      </c>
      <c r="C1101" s="143" t="s">
        <v>8620</v>
      </c>
      <c r="D1101" s="143" t="s">
        <v>8516</v>
      </c>
      <c r="E1101" s="143" t="s">
        <v>22415</v>
      </c>
      <c r="F1101" s="143" t="s">
        <v>8621</v>
      </c>
      <c r="G1101" s="143" t="s">
        <v>8622</v>
      </c>
      <c r="H1101" s="143">
        <v>28.566500000000001</v>
      </c>
      <c r="I1101" s="143">
        <v>77.103099999999998</v>
      </c>
      <c r="J1101" s="143">
        <v>777</v>
      </c>
      <c r="K1101" s="143">
        <v>5.5</v>
      </c>
      <c r="L1101" s="143">
        <f>COUNTIFS(ArCompl!$C$2:$C$5652,ArCompl!$C3634,ArCompl!$D$2:$D$5652,ArCompl!$D3634)</f>
        <v>1</v>
      </c>
      <c r="M1101" s="144">
        <f>IF(ISNA(MATCH($F1101,'Liste noire'!C:C,0)),0,1)</f>
        <v>0</v>
      </c>
    </row>
    <row r="1102" spans="1:13" x14ac:dyDescent="0.25">
      <c r="A1102" s="139">
        <v>5679</v>
      </c>
      <c r="B1102" s="140" t="s">
        <v>6613</v>
      </c>
      <c r="C1102" s="140" t="s">
        <v>6614</v>
      </c>
      <c r="D1102" s="140" t="s">
        <v>6570</v>
      </c>
      <c r="E1102" s="140" t="s">
        <v>22396</v>
      </c>
      <c r="F1102" s="140" t="s">
        <v>6615</v>
      </c>
      <c r="G1102" s="140" t="s">
        <v>6616</v>
      </c>
      <c r="H1102" s="140">
        <v>8.5540000000000003</v>
      </c>
      <c r="I1102" s="140">
        <v>34.857999999999997</v>
      </c>
      <c r="J1102" s="140">
        <v>5200</v>
      </c>
      <c r="K1102" s="140">
        <v>3</v>
      </c>
      <c r="L1102" s="140">
        <f>COUNTIFS(ArCompl!$C$2:$C$5652,ArCompl!$C3225,ArCompl!$D$2:$D$5652,ArCompl!$D3225)</f>
        <v>1</v>
      </c>
      <c r="M1102" s="141">
        <f>IF(ISNA(MATCH($F1102,'Liste noire'!C:C,0)),0,1)</f>
        <v>0</v>
      </c>
    </row>
    <row r="1103" spans="1:13" x14ac:dyDescent="0.25">
      <c r="A1103" s="142">
        <v>3751</v>
      </c>
      <c r="B1103" s="143" t="s">
        <v>17849</v>
      </c>
      <c r="C1103" s="143" t="s">
        <v>17846</v>
      </c>
      <c r="D1103" s="143" t="s">
        <v>16702</v>
      </c>
      <c r="E1103" s="143" t="s">
        <v>22496</v>
      </c>
      <c r="F1103" s="143" t="s">
        <v>17850</v>
      </c>
      <c r="G1103" s="143" t="s">
        <v>17851</v>
      </c>
      <c r="H1103" s="143">
        <v>39.861699999999999</v>
      </c>
      <c r="I1103" s="143">
        <v>-104.673</v>
      </c>
      <c r="J1103" s="143">
        <v>5431</v>
      </c>
      <c r="K1103" s="143">
        <v>-7</v>
      </c>
      <c r="L1103" s="143">
        <f>COUNTIFS(ArCompl!$C$2:$C$5652,ArCompl!$C2184,ArCompl!$D$2:$D$5652,ArCompl!$D2184)</f>
        <v>1</v>
      </c>
      <c r="M1103" s="144">
        <f>IF(ISNA(MATCH($F1103,'Liste noire'!C:C,0)),0,1)</f>
        <v>0</v>
      </c>
    </row>
    <row r="1104" spans="1:13" x14ac:dyDescent="0.25">
      <c r="A1104" s="139">
        <v>992</v>
      </c>
      <c r="B1104" s="140" t="s">
        <v>14361</v>
      </c>
      <c r="C1104" s="140" t="s">
        <v>14362</v>
      </c>
      <c r="D1104" s="140" t="s">
        <v>14358</v>
      </c>
      <c r="E1104" s="140" t="s">
        <v>14358</v>
      </c>
      <c r="F1104" s="140" t="s">
        <v>14363</v>
      </c>
      <c r="G1104" s="140" t="s">
        <v>14364</v>
      </c>
      <c r="H1104" s="140">
        <v>-5.6966999999999999</v>
      </c>
      <c r="I1104" s="140">
        <v>53.655799999999999</v>
      </c>
      <c r="J1104" s="140">
        <v>10</v>
      </c>
      <c r="K1104" s="140">
        <v>4</v>
      </c>
      <c r="L1104" s="140">
        <f>COUNTIFS(ArCompl!$C$2:$C$5652,ArCompl!$C5195,ArCompl!$D$2:$D$5652,ArCompl!$D5195)</f>
        <v>1</v>
      </c>
      <c r="M1104" s="141">
        <f>IF(ISNA(MATCH($F1104,'Liste noire'!C:C,0)),0,1)</f>
        <v>0</v>
      </c>
    </row>
    <row r="1105" spans="1:13" x14ac:dyDescent="0.25">
      <c r="A1105" s="142">
        <v>3737</v>
      </c>
      <c r="B1105" s="143" t="s">
        <v>17867</v>
      </c>
      <c r="C1105" s="143" t="s">
        <v>17868</v>
      </c>
      <c r="D1105" s="143" t="s">
        <v>16702</v>
      </c>
      <c r="E1105" s="143" t="s">
        <v>22496</v>
      </c>
      <c r="F1105" s="143" t="s">
        <v>17869</v>
      </c>
      <c r="G1105" s="143" t="s">
        <v>17870</v>
      </c>
      <c r="H1105" s="143">
        <v>42.409199999999998</v>
      </c>
      <c r="I1105" s="143">
        <v>-83.009900000000002</v>
      </c>
      <c r="J1105" s="143">
        <v>626</v>
      </c>
      <c r="K1105" s="143">
        <v>-5</v>
      </c>
      <c r="L1105" s="143">
        <f>COUNTIFS(ArCompl!$C$2:$C$5652,ArCompl!$C2189,ArCompl!$D$2:$D$5652,ArCompl!$D2189)</f>
        <v>1</v>
      </c>
      <c r="M1105" s="144">
        <f>IF(ISNA(MATCH($F1105,'Liste noire'!C:C,0)),0,1)</f>
        <v>0</v>
      </c>
    </row>
    <row r="1106" spans="1:13" x14ac:dyDescent="0.25">
      <c r="A1106" s="139">
        <v>2237</v>
      </c>
      <c r="B1106" s="140" t="s">
        <v>15452</v>
      </c>
      <c r="C1106" s="140" t="s">
        <v>15453</v>
      </c>
      <c r="D1106" s="140" t="s">
        <v>15445</v>
      </c>
      <c r="E1106" s="140" t="s">
        <v>22483</v>
      </c>
      <c r="F1106" s="140" t="s">
        <v>15454</v>
      </c>
      <c r="G1106" s="140" t="s">
        <v>15455</v>
      </c>
      <c r="H1106" s="140">
        <v>35.285400000000003</v>
      </c>
      <c r="I1106" s="140">
        <v>40.176000000000002</v>
      </c>
      <c r="J1106" s="140">
        <v>700</v>
      </c>
      <c r="K1106" s="140">
        <v>2</v>
      </c>
      <c r="L1106" s="140">
        <f>COUNTIFS(ArCompl!$C$2:$C$5652,ArCompl!$C5325,ArCompl!$D$2:$D$5652,ArCompl!$D5325)</f>
        <v>1</v>
      </c>
      <c r="M1106" s="141">
        <f>IF(ISNA(MATCH($F1106,'Liste noire'!C:C,0)),0,1)</f>
        <v>0</v>
      </c>
    </row>
    <row r="1107" spans="1:13" x14ac:dyDescent="0.25">
      <c r="A1107" s="142">
        <v>3670</v>
      </c>
      <c r="B1107" s="143" t="s">
        <v>17769</v>
      </c>
      <c r="C1107" s="143" t="s">
        <v>17770</v>
      </c>
      <c r="D1107" s="143" t="s">
        <v>16702</v>
      </c>
      <c r="E1107" s="143" t="s">
        <v>22496</v>
      </c>
      <c r="F1107" s="143" t="s">
        <v>17771</v>
      </c>
      <c r="G1107" s="143" t="s">
        <v>17772</v>
      </c>
      <c r="H1107" s="143">
        <v>32.896799999999999</v>
      </c>
      <c r="I1107" s="143">
        <v>-97.037999999999997</v>
      </c>
      <c r="J1107" s="143">
        <v>607</v>
      </c>
      <c r="K1107" s="143">
        <v>-6</v>
      </c>
      <c r="L1107" s="143">
        <f>COUNTIFS(ArCompl!$C$2:$C$5652,ArCompl!$C2163,ArCompl!$D$2:$D$5652,ArCompl!$D2163)</f>
        <v>1</v>
      </c>
      <c r="M1107" s="144">
        <f>IF(ISNA(MATCH($F1107,'Liste noire'!C:C,0)),0,1)</f>
        <v>0</v>
      </c>
    </row>
    <row r="1108" spans="1:13" x14ac:dyDescent="0.25">
      <c r="A1108" s="139">
        <v>6808</v>
      </c>
      <c r="B1108" s="140" t="s">
        <v>1250</v>
      </c>
      <c r="C1108" s="140" t="s">
        <v>1251</v>
      </c>
      <c r="D1108" s="140" t="s">
        <v>639</v>
      </c>
      <c r="E1108" s="140" t="s">
        <v>22356</v>
      </c>
      <c r="F1108" s="140" t="s">
        <v>1252</v>
      </c>
      <c r="G1108" s="140" t="s">
        <v>1253</v>
      </c>
      <c r="H1108" s="140">
        <v>-32.5625</v>
      </c>
      <c r="I1108" s="140">
        <v>149.61099999999999</v>
      </c>
      <c r="J1108" s="140">
        <v>1545</v>
      </c>
      <c r="K1108" s="140">
        <v>10</v>
      </c>
      <c r="L1108" s="140">
        <f>COUNTIFS(ArCompl!$C$2:$C$5652,ArCompl!$C472,ArCompl!$D$2:$D$5652,ArCompl!$D472)</f>
        <v>1</v>
      </c>
      <c r="M1108" s="141">
        <f>IF(ISNA(MATCH($F1108,'Liste noire'!C:C,0)),0,1)</f>
        <v>0</v>
      </c>
    </row>
    <row r="1109" spans="1:13" x14ac:dyDescent="0.25">
      <c r="A1109" s="142">
        <v>7588</v>
      </c>
      <c r="B1109" s="143" t="s">
        <v>17900</v>
      </c>
      <c r="C1109" s="143" t="s">
        <v>17901</v>
      </c>
      <c r="D1109" s="143" t="s">
        <v>16702</v>
      </c>
      <c r="E1109" s="143" t="s">
        <v>22496</v>
      </c>
      <c r="F1109" s="143" t="s">
        <v>17902</v>
      </c>
      <c r="G1109" s="143" t="s">
        <v>17903</v>
      </c>
      <c r="H1109" s="143">
        <v>31.342600000000001</v>
      </c>
      <c r="I1109" s="143">
        <v>-109.506</v>
      </c>
      <c r="J1109" s="143">
        <v>4173</v>
      </c>
      <c r="K1109" s="143">
        <v>-7</v>
      </c>
      <c r="L1109" s="143">
        <f>COUNTIFS(ArCompl!$C$2:$C$5652,ArCompl!$C2198,ArCompl!$D$2:$D$5652,ArCompl!$D2198)</f>
        <v>1</v>
      </c>
      <c r="M1109" s="144">
        <f>IF(ISNA(MATCH($F1109,'Liste noire'!C:C,0)),0,1)</f>
        <v>0</v>
      </c>
    </row>
    <row r="1110" spans="1:13" x14ac:dyDescent="0.25">
      <c r="A1110" s="139">
        <v>1801</v>
      </c>
      <c r="B1110" s="140" t="s">
        <v>11277</v>
      </c>
      <c r="C1110" s="140" t="s">
        <v>11278</v>
      </c>
      <c r="D1110" s="140" t="s">
        <v>11206</v>
      </c>
      <c r="E1110" s="140" t="s">
        <v>22439</v>
      </c>
      <c r="F1110" s="140" t="s">
        <v>11279</v>
      </c>
      <c r="G1110" s="140" t="s">
        <v>11280</v>
      </c>
      <c r="H1110" s="140">
        <v>24.124199999999998</v>
      </c>
      <c r="I1110" s="140">
        <v>-104.52800000000001</v>
      </c>
      <c r="J1110" s="140">
        <v>6104</v>
      </c>
      <c r="K1110" s="140">
        <v>-6</v>
      </c>
      <c r="L1110" s="140">
        <f>COUNTIFS(ArCompl!$C$2:$C$5652,ArCompl!$C4325,ArCompl!$D$2:$D$5652,ArCompl!$D4325)</f>
        <v>1</v>
      </c>
      <c r="M1110" s="141">
        <f>IF(ISNA(MATCH($F1110,'Liste noire'!C:C,0)),0,1)</f>
        <v>0</v>
      </c>
    </row>
    <row r="1111" spans="1:13" x14ac:dyDescent="0.25">
      <c r="A1111" s="142">
        <v>11799</v>
      </c>
      <c r="B1111" s="143" t="s">
        <v>10570</v>
      </c>
      <c r="C1111" s="143" t="s">
        <v>10571</v>
      </c>
      <c r="D1111" s="143" t="s">
        <v>10572</v>
      </c>
      <c r="E1111" s="143" t="s">
        <v>22428</v>
      </c>
      <c r="F1111" s="143" t="s">
        <v>10573</v>
      </c>
      <c r="G1111" s="143" t="s">
        <v>10574</v>
      </c>
      <c r="H1111" s="143">
        <v>55.944719999999997</v>
      </c>
      <c r="I1111" s="143">
        <v>26.664999999999999</v>
      </c>
      <c r="J1111" s="143">
        <v>398</v>
      </c>
      <c r="K1111" s="143" t="s">
        <v>340</v>
      </c>
      <c r="L1111" s="143">
        <f>COUNTIFS(ArCompl!$C$2:$C$5652,ArCompl!$C4140,ArCompl!$D$2:$D$5652,ArCompl!$D4140)</f>
        <v>1</v>
      </c>
      <c r="M1111" s="144">
        <f>IF(ISNA(MATCH($F1111,'Liste noire'!C:C,0)),0,1)</f>
        <v>0</v>
      </c>
    </row>
    <row r="1112" spans="1:13" x14ac:dyDescent="0.25">
      <c r="A1112" s="139">
        <v>2425</v>
      </c>
      <c r="B1112" s="140" t="s">
        <v>13117</v>
      </c>
      <c r="C1112" s="140" t="s">
        <v>13118</v>
      </c>
      <c r="D1112" s="140" t="s">
        <v>13050</v>
      </c>
      <c r="E1112" s="140" t="s">
        <v>13050</v>
      </c>
      <c r="F1112" s="140" t="s">
        <v>13119</v>
      </c>
      <c r="G1112" s="140" t="s">
        <v>13120</v>
      </c>
      <c r="H1112" s="140">
        <v>9.33371</v>
      </c>
      <c r="I1112" s="140">
        <v>123.3</v>
      </c>
      <c r="J1112" s="140">
        <v>15</v>
      </c>
      <c r="K1112" s="140">
        <v>8</v>
      </c>
      <c r="L1112" s="140">
        <f>COUNTIFS(ArCompl!$C$2:$C$5652,ArCompl!$C4767,ArCompl!$D$2:$D$5652,ArCompl!$D4767)</f>
        <v>1</v>
      </c>
      <c r="M1112" s="141">
        <f>IF(ISNA(MATCH($F1112,'Liste noire'!C:C,0)),0,1)</f>
        <v>0</v>
      </c>
    </row>
    <row r="1113" spans="1:13" x14ac:dyDescent="0.25">
      <c r="A1113" s="142">
        <v>2065</v>
      </c>
      <c r="B1113" s="143" t="s">
        <v>14212</v>
      </c>
      <c r="C1113" s="143" t="s">
        <v>14213</v>
      </c>
      <c r="D1113" s="143" t="s">
        <v>14185</v>
      </c>
      <c r="E1113" s="143" t="s">
        <v>22468</v>
      </c>
      <c r="F1113" s="143" t="s">
        <v>14214</v>
      </c>
      <c r="G1113" s="143" t="s">
        <v>14215</v>
      </c>
      <c r="H1113" s="143">
        <v>26.2654</v>
      </c>
      <c r="I1113" s="143">
        <v>50.152000000000001</v>
      </c>
      <c r="J1113" s="143">
        <v>84</v>
      </c>
      <c r="K1113" s="143">
        <v>3</v>
      </c>
      <c r="L1113" s="143">
        <f>COUNTIFS(ArCompl!$C$2:$C$5652,ArCompl!$C225,ArCompl!$D$2:$D$5652,ArCompl!$D225)</f>
        <v>1</v>
      </c>
      <c r="M1113" s="144">
        <f>IF(ISNA(MATCH($F1113,'Liste noire'!C:C,0)),0,1)</f>
        <v>0</v>
      </c>
    </row>
    <row r="1114" spans="1:13" x14ac:dyDescent="0.25">
      <c r="A1114" s="139">
        <v>4188</v>
      </c>
      <c r="B1114" s="140" t="s">
        <v>11819</v>
      </c>
      <c r="C1114" s="140" t="s">
        <v>11820</v>
      </c>
      <c r="D1114" s="140" t="s">
        <v>11788</v>
      </c>
      <c r="E1114" s="140" t="s">
        <v>22447</v>
      </c>
      <c r="F1114" s="140" t="s">
        <v>11821</v>
      </c>
      <c r="G1114" s="140" t="s">
        <v>11822</v>
      </c>
      <c r="H1114" s="140">
        <v>28.753299999999999</v>
      </c>
      <c r="I1114" s="140">
        <v>80.581900000000005</v>
      </c>
      <c r="J1114" s="140">
        <v>690</v>
      </c>
      <c r="K1114" s="140">
        <v>5.75</v>
      </c>
      <c r="L1114" s="140">
        <f>COUNTIFS(ArCompl!$C$2:$C$5652,ArCompl!$C4441,ArCompl!$D$2:$D$5652,ArCompl!$D4441)</f>
        <v>1</v>
      </c>
      <c r="M1114" s="141">
        <f>IF(ISNA(MATCH($F1114,'Liste noire'!C:C,0)),0,1)</f>
        <v>0</v>
      </c>
    </row>
    <row r="1115" spans="1:13" x14ac:dyDescent="0.25">
      <c r="A1115" s="142">
        <v>6760</v>
      </c>
      <c r="B1115" s="143" t="s">
        <v>8715</v>
      </c>
      <c r="C1115" s="143" t="s">
        <v>8716</v>
      </c>
      <c r="D1115" s="143" t="s">
        <v>8516</v>
      </c>
      <c r="E1115" s="143" t="s">
        <v>22415</v>
      </c>
      <c r="F1115" s="143" t="s">
        <v>8717</v>
      </c>
      <c r="G1115" s="143" t="s">
        <v>8718</v>
      </c>
      <c r="H1115" s="143">
        <v>32.165100000000002</v>
      </c>
      <c r="I1115" s="143">
        <v>76.263400000000004</v>
      </c>
      <c r="J1115" s="143">
        <v>2525</v>
      </c>
      <c r="K1115" s="143">
        <v>5.5</v>
      </c>
      <c r="L1115" s="143">
        <f>COUNTIFS(ArCompl!$C$2:$C$5652,ArCompl!$C3658,ArCompl!$D$2:$D$5652,ArCompl!$D3658)</f>
        <v>1</v>
      </c>
      <c r="M1115" s="144">
        <f>IF(ISNA(MATCH($F1115,'Liste noire'!C:C,0)),0,1)</f>
        <v>0</v>
      </c>
    </row>
    <row r="1116" spans="1:13" x14ac:dyDescent="0.25">
      <c r="A1116" s="139">
        <v>3739</v>
      </c>
      <c r="B1116" s="140" t="s">
        <v>17896</v>
      </c>
      <c r="C1116" s="140" t="s">
        <v>17897</v>
      </c>
      <c r="D1116" s="140" t="s">
        <v>16702</v>
      </c>
      <c r="E1116" s="140" t="s">
        <v>22496</v>
      </c>
      <c r="F1116" s="140" t="s">
        <v>17898</v>
      </c>
      <c r="G1116" s="140" t="s">
        <v>17899</v>
      </c>
      <c r="H1116" s="140">
        <v>31.321300000000001</v>
      </c>
      <c r="I1116" s="140">
        <v>-85.449600000000004</v>
      </c>
      <c r="J1116" s="140">
        <v>401</v>
      </c>
      <c r="K1116" s="140">
        <v>-6</v>
      </c>
      <c r="L1116" s="140">
        <f>COUNTIFS(ArCompl!$C$2:$C$5652,ArCompl!$C2197,ArCompl!$D$2:$D$5652,ArCompl!$D2197)</f>
        <v>1</v>
      </c>
      <c r="M1116" s="141">
        <f>IF(ISNA(MATCH($F1116,'Liste noire'!C:C,0)),0,1)</f>
        <v>0</v>
      </c>
    </row>
    <row r="1117" spans="1:13" x14ac:dyDescent="0.25">
      <c r="A1117" s="142">
        <v>588</v>
      </c>
      <c r="B1117" s="143" t="s">
        <v>11908</v>
      </c>
      <c r="C1117" s="143" t="s">
        <v>11909</v>
      </c>
      <c r="D1117" s="143" t="s">
        <v>11905</v>
      </c>
      <c r="E1117" s="143" t="s">
        <v>22448</v>
      </c>
      <c r="F1117" s="143" t="s">
        <v>11910</v>
      </c>
      <c r="G1117" s="143" t="s">
        <v>11911</v>
      </c>
      <c r="H1117" s="143">
        <v>52.923400000000001</v>
      </c>
      <c r="I1117" s="143">
        <v>4.7806199999999999</v>
      </c>
      <c r="J1117" s="143">
        <v>3</v>
      </c>
      <c r="K1117" s="143">
        <v>1</v>
      </c>
      <c r="L1117" s="143">
        <f>COUNTIFS(ArCompl!$C$2:$C$5652,ArCompl!$C4710,ArCompl!$D$2:$D$5652,ArCompl!$D4710)</f>
        <v>1</v>
      </c>
      <c r="M1117" s="144">
        <f>IF(ISNA(MATCH($F1117,'Liste noire'!C:C,0)),0,1)</f>
        <v>0</v>
      </c>
    </row>
    <row r="1118" spans="1:13" x14ac:dyDescent="0.25">
      <c r="A1118" s="139">
        <v>3482</v>
      </c>
      <c r="B1118" s="140" t="s">
        <v>17754</v>
      </c>
      <c r="C1118" s="140" t="s">
        <v>17755</v>
      </c>
      <c r="D1118" s="140" t="s">
        <v>16702</v>
      </c>
      <c r="E1118" s="140" t="s">
        <v>22496</v>
      </c>
      <c r="F1118" s="140" t="s">
        <v>17756</v>
      </c>
      <c r="G1118" s="140" t="s">
        <v>17757</v>
      </c>
      <c r="H1118" s="140">
        <v>36.022599999999997</v>
      </c>
      <c r="I1118" s="140">
        <v>-102.547</v>
      </c>
      <c r="J1118" s="140">
        <v>3991</v>
      </c>
      <c r="K1118" s="140">
        <v>-6</v>
      </c>
      <c r="L1118" s="140">
        <f>COUNTIFS(ArCompl!$C$2:$C$5652,ArCompl!$C2159,ArCompl!$D$2:$D$5652,ArCompl!$D2159)</f>
        <v>1</v>
      </c>
      <c r="M1118" s="141">
        <f>IF(ISNA(MATCH($F1118,'Liste noire'!C:C,0)),0,1)</f>
        <v>0</v>
      </c>
    </row>
    <row r="1119" spans="1:13" x14ac:dyDescent="0.25">
      <c r="A1119" s="142">
        <v>3057</v>
      </c>
      <c r="B1119" s="143" t="s">
        <v>8779</v>
      </c>
      <c r="C1119" s="143" t="s">
        <v>8780</v>
      </c>
      <c r="D1119" s="143" t="s">
        <v>8516</v>
      </c>
      <c r="E1119" s="143" t="s">
        <v>22415</v>
      </c>
      <c r="F1119" s="143" t="s">
        <v>8781</v>
      </c>
      <c r="G1119" s="143" t="s">
        <v>8782</v>
      </c>
      <c r="H1119" s="143">
        <v>27.483899999999998</v>
      </c>
      <c r="I1119" s="143">
        <v>95.016900000000007</v>
      </c>
      <c r="J1119" s="143">
        <v>362</v>
      </c>
      <c r="K1119" s="143">
        <v>5.5</v>
      </c>
      <c r="L1119" s="143">
        <f>COUNTIFS(ArCompl!$C$2:$C$5652,ArCompl!$C3674,ArCompl!$D$2:$D$5652,ArCompl!$D3674)</f>
        <v>1</v>
      </c>
      <c r="M1119" s="144">
        <f>IF(ISNA(MATCH($F1119,'Liste noire'!C:C,0)),0,1)</f>
        <v>0</v>
      </c>
    </row>
    <row r="1120" spans="1:13" x14ac:dyDescent="0.25">
      <c r="A1120" s="139">
        <v>923</v>
      </c>
      <c r="B1120" s="140" t="s">
        <v>10732</v>
      </c>
      <c r="C1120" s="140" t="s">
        <v>10733</v>
      </c>
      <c r="D1120" s="140" t="s">
        <v>10693</v>
      </c>
      <c r="E1120" s="140" t="s">
        <v>10693</v>
      </c>
      <c r="F1120" s="140" t="s">
        <v>10734</v>
      </c>
      <c r="G1120" s="140" t="s">
        <v>10735</v>
      </c>
      <c r="H1120" s="140">
        <v>-12.349399999999999</v>
      </c>
      <c r="I1120" s="140">
        <v>49.291699999999999</v>
      </c>
      <c r="J1120" s="140">
        <v>374</v>
      </c>
      <c r="K1120" s="140">
        <v>3</v>
      </c>
      <c r="L1120" s="140">
        <f>COUNTIFS(ArCompl!$C$2:$C$5652,ArCompl!$C4178,ArCompl!$D$2:$D$5652,ArCompl!$D4178)</f>
        <v>1</v>
      </c>
      <c r="M1120" s="141">
        <f>IF(ISNA(MATCH($F1120,'Liste noire'!C:C,0)),0,1)</f>
        <v>0</v>
      </c>
    </row>
    <row r="1121" spans="1:13" x14ac:dyDescent="0.25">
      <c r="A1121" s="142">
        <v>6375</v>
      </c>
      <c r="B1121" s="143" t="s">
        <v>5200</v>
      </c>
      <c r="C1121" s="143" t="s">
        <v>5201</v>
      </c>
      <c r="D1121" s="143" t="s">
        <v>4759</v>
      </c>
      <c r="E1121" s="143" t="s">
        <v>22377</v>
      </c>
      <c r="F1121" s="143" t="s">
        <v>5202</v>
      </c>
      <c r="G1121" s="143" t="s">
        <v>5203</v>
      </c>
      <c r="H1121" s="143">
        <v>27.793600000000001</v>
      </c>
      <c r="I1121" s="143">
        <v>99.677199999999999</v>
      </c>
      <c r="J1121" s="143">
        <v>10761</v>
      </c>
      <c r="K1121" s="143">
        <v>8</v>
      </c>
      <c r="L1121" s="143">
        <f>COUNTIFS(ArCompl!$C$2:$C$5652,ArCompl!$C1464,ArCompl!$D$2:$D$5652,ArCompl!$D1464)</f>
        <v>2</v>
      </c>
      <c r="M1121" s="144">
        <f>IF(ISNA(MATCH($F1121,'Liste noire'!C:C,0)),0,1)</f>
        <v>0</v>
      </c>
    </row>
    <row r="1122" spans="1:13" x14ac:dyDescent="0.25">
      <c r="A1122" s="139">
        <v>1425</v>
      </c>
      <c r="B1122" s="140" t="s">
        <v>7054</v>
      </c>
      <c r="C1122" s="140" t="s">
        <v>7055</v>
      </c>
      <c r="D1122" s="140" t="s">
        <v>6885</v>
      </c>
      <c r="E1122" s="140" t="s">
        <v>6885</v>
      </c>
      <c r="F1122" s="140" t="s">
        <v>7056</v>
      </c>
      <c r="G1122" s="140" t="s">
        <v>7057</v>
      </c>
      <c r="H1122" s="140">
        <v>47.268900000000002</v>
      </c>
      <c r="I1122" s="140">
        <v>5.09</v>
      </c>
      <c r="J1122" s="140">
        <v>726</v>
      </c>
      <c r="K1122" s="140">
        <v>1</v>
      </c>
      <c r="L1122" s="140">
        <f>COUNTIFS(ArCompl!$C$2:$C$5652,ArCompl!$C3334,ArCompl!$D$2:$D$5652,ArCompl!$D3334)</f>
        <v>1</v>
      </c>
      <c r="M1122" s="141">
        <f>IF(ISNA(MATCH($F1122,'Liste noire'!C:C,0)),0,1)</f>
        <v>0</v>
      </c>
    </row>
    <row r="1123" spans="1:13" x14ac:dyDescent="0.25">
      <c r="A1123" s="142">
        <v>7064</v>
      </c>
      <c r="B1123" s="143" t="s">
        <v>17881</v>
      </c>
      <c r="C1123" s="143" t="s">
        <v>17882</v>
      </c>
      <c r="D1123" s="143" t="s">
        <v>16702</v>
      </c>
      <c r="E1123" s="143" t="s">
        <v>22496</v>
      </c>
      <c r="F1123" s="143" t="s">
        <v>17883</v>
      </c>
      <c r="G1123" s="143" t="s">
        <v>17884</v>
      </c>
      <c r="H1123" s="143">
        <v>46.797400000000003</v>
      </c>
      <c r="I1123" s="143">
        <v>-102.80200000000001</v>
      </c>
      <c r="J1123" s="143">
        <v>2592</v>
      </c>
      <c r="K1123" s="143">
        <v>-7</v>
      </c>
      <c r="L1123" s="143">
        <f>COUNTIFS(ArCompl!$C$2:$C$5652,ArCompl!$C2193,ArCompl!$D$2:$D$5652,ArCompl!$D2193)</f>
        <v>4</v>
      </c>
      <c r="M1123" s="144">
        <f>IF(ISNA(MATCH($F1123,'Liste noire'!C:C,0)),0,1)</f>
        <v>0</v>
      </c>
    </row>
    <row r="1124" spans="1:13" x14ac:dyDescent="0.25">
      <c r="A1124" s="139">
        <v>3310</v>
      </c>
      <c r="B1124" s="140" t="s">
        <v>6356</v>
      </c>
      <c r="C1124" s="140" t="s">
        <v>6357</v>
      </c>
      <c r="D1124" s="140" t="s">
        <v>6358</v>
      </c>
      <c r="E1124" s="140" t="s">
        <v>22390</v>
      </c>
      <c r="F1124" s="140" t="s">
        <v>6359</v>
      </c>
      <c r="G1124" s="140" t="s">
        <v>6360</v>
      </c>
      <c r="H1124" s="140">
        <v>-8.5464000000000002</v>
      </c>
      <c r="I1124" s="140">
        <v>125.526</v>
      </c>
      <c r="J1124" s="140">
        <v>154</v>
      </c>
      <c r="K1124" s="140">
        <v>9</v>
      </c>
      <c r="L1124" s="140">
        <f>COUNTIFS(ArCompl!$C$2:$C$5652,ArCompl!$C5414,ArCompl!$D$2:$D$5652,ArCompl!$D5414)</f>
        <v>1</v>
      </c>
      <c r="M1124" s="141">
        <f>IF(ISNA(MATCH($F1124,'Liste noire'!C:C,0)),0,1)</f>
        <v>0</v>
      </c>
    </row>
    <row r="1125" spans="1:13" x14ac:dyDescent="0.25">
      <c r="A1125" s="142">
        <v>6192</v>
      </c>
      <c r="B1125" s="143" t="s">
        <v>22140</v>
      </c>
      <c r="C1125" s="143" t="s">
        <v>22141</v>
      </c>
      <c r="D1125" s="143" t="s">
        <v>22113</v>
      </c>
      <c r="E1125" s="143" t="s">
        <v>22113</v>
      </c>
      <c r="F1125" s="143" t="s">
        <v>22142</v>
      </c>
      <c r="G1125" s="143" t="s">
        <v>22143</v>
      </c>
      <c r="H1125" s="143">
        <v>21.397500000000001</v>
      </c>
      <c r="I1125" s="143">
        <v>103.008</v>
      </c>
      <c r="J1125" s="143">
        <v>1611</v>
      </c>
      <c r="K1125" s="143">
        <v>7</v>
      </c>
      <c r="L1125" s="143">
        <f>COUNTIFS(ArCompl!$C$2:$C$5652,ArCompl!$C5609,ArCompl!$D$2:$D$5652,ArCompl!$D5609)</f>
        <v>1</v>
      </c>
      <c r="M1125" s="144">
        <f>IF(ISNA(MATCH($F1125,'Liste noire'!C:C,0)),0,1)</f>
        <v>0</v>
      </c>
    </row>
    <row r="1126" spans="1:13" x14ac:dyDescent="0.25">
      <c r="A1126" s="139">
        <v>10155</v>
      </c>
      <c r="B1126" s="140" t="s">
        <v>2279</v>
      </c>
      <c r="C1126" s="140" t="s">
        <v>2280</v>
      </c>
      <c r="D1126" s="140" t="s">
        <v>2057</v>
      </c>
      <c r="E1126" s="140" t="s">
        <v>22368</v>
      </c>
      <c r="F1126" s="140" t="s">
        <v>2281</v>
      </c>
      <c r="G1126" s="140" t="s">
        <v>2282</v>
      </c>
      <c r="H1126" s="140">
        <v>-20.180700000000002</v>
      </c>
      <c r="I1126" s="140">
        <v>-44.870899999999999</v>
      </c>
      <c r="J1126" s="140">
        <v>2608</v>
      </c>
      <c r="K1126" s="140">
        <v>-3</v>
      </c>
      <c r="L1126" s="140">
        <f>COUNTIFS(ArCompl!$C$2:$C$5652,ArCompl!$C762,ArCompl!$D$2:$D$5652,ArCompl!$D762)</f>
        <v>1</v>
      </c>
      <c r="M1126" s="141">
        <f>IF(ISNA(MATCH($F1126,'Liste noire'!C:C,0)),0,1)</f>
        <v>0</v>
      </c>
    </row>
    <row r="1127" spans="1:13" x14ac:dyDescent="0.25">
      <c r="A1127" s="142">
        <v>1112</v>
      </c>
      <c r="B1127" s="143" t="s">
        <v>6621</v>
      </c>
      <c r="C1127" s="143" t="s">
        <v>6622</v>
      </c>
      <c r="D1127" s="143" t="s">
        <v>6570</v>
      </c>
      <c r="E1127" s="143" t="s">
        <v>22396</v>
      </c>
      <c r="F1127" s="143" t="s">
        <v>6623</v>
      </c>
      <c r="G1127" s="143" t="s">
        <v>6624</v>
      </c>
      <c r="H1127" s="143">
        <v>9.6247000000000007</v>
      </c>
      <c r="I1127" s="143">
        <v>41.854199999999999</v>
      </c>
      <c r="J1127" s="143">
        <v>3827</v>
      </c>
      <c r="K1127" s="143">
        <v>3</v>
      </c>
      <c r="L1127" s="143">
        <f>COUNTIFS(ArCompl!$C$2:$C$5652,ArCompl!$C3227,ArCompl!$D$2:$D$5652,ArCompl!$D3227)</f>
        <v>1</v>
      </c>
      <c r="M1127" s="144">
        <f>IF(ISNA(MATCH($F1127,'Liste noire'!C:C,0)),0,1)</f>
        <v>0</v>
      </c>
    </row>
    <row r="1128" spans="1:13" x14ac:dyDescent="0.25">
      <c r="A1128" s="139">
        <v>5611</v>
      </c>
      <c r="B1128" s="140" t="s">
        <v>5760</v>
      </c>
      <c r="C1128" s="140" t="s">
        <v>5761</v>
      </c>
      <c r="D1128" s="140" t="s">
        <v>5757</v>
      </c>
      <c r="E1128" s="140" t="s">
        <v>5757</v>
      </c>
      <c r="F1128" s="140" t="s">
        <v>5762</v>
      </c>
      <c r="G1128" s="140" t="s">
        <v>5763</v>
      </c>
      <c r="H1128" s="140">
        <v>-4.2063499999999996</v>
      </c>
      <c r="I1128" s="140">
        <v>12.6599</v>
      </c>
      <c r="J1128" s="140">
        <v>1079</v>
      </c>
      <c r="K1128" s="140">
        <v>1</v>
      </c>
      <c r="L1128" s="140">
        <f>COUNTIFS(ArCompl!$C$2:$C$5652,ArCompl!$C1606,ArCompl!$D$2:$D$5652,ArCompl!$D1606)</f>
        <v>2</v>
      </c>
      <c r="M1128" s="141">
        <f>IF(ISNA(MATCH($F1128,'Liste noire'!C:C,0)),0,1)</f>
        <v>0</v>
      </c>
    </row>
    <row r="1129" spans="1:13" x14ac:dyDescent="0.25">
      <c r="A1129" s="142">
        <v>5711</v>
      </c>
      <c r="B1129" s="143" t="s">
        <v>8631</v>
      </c>
      <c r="C1129" s="143" t="s">
        <v>8632</v>
      </c>
      <c r="D1129" s="143" t="s">
        <v>8516</v>
      </c>
      <c r="E1129" s="143" t="s">
        <v>22415</v>
      </c>
      <c r="F1129" s="143" t="s">
        <v>8633</v>
      </c>
      <c r="G1129" s="143" t="s">
        <v>8634</v>
      </c>
      <c r="H1129" s="143">
        <v>20.713100000000001</v>
      </c>
      <c r="I1129" s="143">
        <v>70.921099999999996</v>
      </c>
      <c r="J1129" s="143">
        <v>31</v>
      </c>
      <c r="K1129" s="143">
        <v>5.5</v>
      </c>
      <c r="L1129" s="143">
        <f>COUNTIFS(ArCompl!$C$2:$C$5652,ArCompl!$C3637,ArCompl!$D$2:$D$5652,ArCompl!$D3637)</f>
        <v>1</v>
      </c>
      <c r="M1129" s="144">
        <f>IF(ISNA(MATCH($F1129,'Liste noire'!C:C,0)),0,1)</f>
        <v>0</v>
      </c>
    </row>
    <row r="1130" spans="1:13" x14ac:dyDescent="0.25">
      <c r="A1130" s="139">
        <v>1722</v>
      </c>
      <c r="B1130" s="140" t="s">
        <v>15942</v>
      </c>
      <c r="C1130" s="140" t="s">
        <v>15943</v>
      </c>
      <c r="D1130" s="140" t="s">
        <v>15862</v>
      </c>
      <c r="E1130" s="140" t="s">
        <v>22490</v>
      </c>
      <c r="F1130" s="140" t="s">
        <v>15944</v>
      </c>
      <c r="G1130" s="140" t="s">
        <v>15945</v>
      </c>
      <c r="H1130" s="140">
        <v>37.893900000000002</v>
      </c>
      <c r="I1130" s="140">
        <v>40.201000000000001</v>
      </c>
      <c r="J1130" s="140">
        <v>2251</v>
      </c>
      <c r="K1130" s="140">
        <v>3</v>
      </c>
      <c r="L1130" s="140">
        <f>COUNTIFS(ArCompl!$C$2:$C$5652,ArCompl!$C5460,ArCompl!$D$2:$D$5652,ArCompl!$D5460)</f>
        <v>1</v>
      </c>
      <c r="M1130" s="141">
        <f>IF(ISNA(MATCH($F1130,'Liste noire'!C:C,0)),0,1)</f>
        <v>0</v>
      </c>
    </row>
    <row r="1131" spans="1:13" x14ac:dyDescent="0.25">
      <c r="A1131" s="142">
        <v>3287</v>
      </c>
      <c r="B1131" s="143" t="s">
        <v>9029</v>
      </c>
      <c r="C1131" s="143" t="s">
        <v>9030</v>
      </c>
      <c r="D1131" s="143" t="s">
        <v>8920</v>
      </c>
      <c r="E1131" s="143" t="s">
        <v>22416</v>
      </c>
      <c r="F1131" s="143" t="s">
        <v>9031</v>
      </c>
      <c r="G1131" s="143" t="s">
        <v>9032</v>
      </c>
      <c r="H1131" s="143">
        <v>-1.63802</v>
      </c>
      <c r="I1131" s="143">
        <v>103.64400000000001</v>
      </c>
      <c r="J1131" s="143">
        <v>82</v>
      </c>
      <c r="K1131" s="143">
        <v>7</v>
      </c>
      <c r="L1131" s="143">
        <f>COUNTIFS(ArCompl!$C$2:$C$5652,ArCompl!$C3737,ArCompl!$D$2:$D$5652,ArCompl!$D3737)</f>
        <v>1</v>
      </c>
      <c r="M1131" s="144">
        <f>IF(ISNA(MATCH($F1131,'Liste noire'!C:C,0)),0,1)</f>
        <v>0</v>
      </c>
    </row>
    <row r="1132" spans="1:13" x14ac:dyDescent="0.25">
      <c r="A1132" s="139">
        <v>293</v>
      </c>
      <c r="B1132" s="140" t="s">
        <v>15823</v>
      </c>
      <c r="C1132" s="140" t="s">
        <v>15824</v>
      </c>
      <c r="D1132" s="140" t="s">
        <v>15825</v>
      </c>
      <c r="E1132" s="140" t="s">
        <v>22489</v>
      </c>
      <c r="F1132" s="140" t="s">
        <v>15826</v>
      </c>
      <c r="G1132" s="140" t="s">
        <v>15827</v>
      </c>
      <c r="H1132" s="140">
        <v>33.875</v>
      </c>
      <c r="I1132" s="140">
        <v>10.775499999999999</v>
      </c>
      <c r="J1132" s="140">
        <v>19</v>
      </c>
      <c r="K1132" s="140">
        <v>1</v>
      </c>
      <c r="L1132" s="140">
        <f>COUNTIFS(ArCompl!$C$2:$C$5652,ArCompl!$C5425,ArCompl!$D$2:$D$5652,ArCompl!$D5425)</f>
        <v>1</v>
      </c>
      <c r="M1132" s="141">
        <f>IF(ISNA(MATCH($F1132,'Liste noire'!C:C,0)),0,1)</f>
        <v>0</v>
      </c>
    </row>
    <row r="1133" spans="1:13" x14ac:dyDescent="0.25">
      <c r="A1133" s="142">
        <v>211</v>
      </c>
      <c r="B1133" s="143" t="s">
        <v>148</v>
      </c>
      <c r="C1133" s="143" t="s">
        <v>149</v>
      </c>
      <c r="D1133" s="143" t="s">
        <v>109</v>
      </c>
      <c r="E1133" s="143" t="s">
        <v>22351</v>
      </c>
      <c r="F1133" s="143" t="s">
        <v>150</v>
      </c>
      <c r="G1133" s="143" t="s">
        <v>151</v>
      </c>
      <c r="H1133" s="143">
        <v>24.2928</v>
      </c>
      <c r="I1133" s="143">
        <v>9.4524399999999993</v>
      </c>
      <c r="J1133" s="143">
        <v>3176</v>
      </c>
      <c r="K1133" s="143">
        <v>1</v>
      </c>
      <c r="L1133" s="143">
        <f>COUNTIFS(ArCompl!$C$2:$C$5652,ArCompl!$C76,ArCompl!$D$2:$D$5652,ArCompl!$D76)</f>
        <v>1</v>
      </c>
      <c r="M1133" s="144">
        <f>IF(ISNA(MATCH($F1133,'Liste noire'!C:C,0)),0,1)</f>
        <v>0</v>
      </c>
    </row>
    <row r="1134" spans="1:13" x14ac:dyDescent="0.25">
      <c r="A1134" s="139">
        <v>3244</v>
      </c>
      <c r="B1134" s="140" t="s">
        <v>9033</v>
      </c>
      <c r="C1134" s="140" t="s">
        <v>9034</v>
      </c>
      <c r="D1134" s="140" t="s">
        <v>8920</v>
      </c>
      <c r="E1134" s="140" t="s">
        <v>22416</v>
      </c>
      <c r="F1134" s="140" t="s">
        <v>9035</v>
      </c>
      <c r="G1134" s="140" t="s">
        <v>9036</v>
      </c>
      <c r="H1134" s="140">
        <v>-2.5769500000000001</v>
      </c>
      <c r="I1134" s="140">
        <v>140.51599999999999</v>
      </c>
      <c r="J1134" s="140">
        <v>289</v>
      </c>
      <c r="K1134" s="140">
        <v>9</v>
      </c>
      <c r="L1134" s="140">
        <f>COUNTIFS(ArCompl!$C$2:$C$5652,ArCompl!$C3738,ArCompl!$D$2:$D$5652,ArCompl!$D3738)</f>
        <v>1</v>
      </c>
      <c r="M1134" s="141">
        <f>IF(ISNA(MATCH($F1134,'Liste noire'!C:C,0)),0,1)</f>
        <v>0</v>
      </c>
    </row>
    <row r="1135" spans="1:13" x14ac:dyDescent="0.25">
      <c r="A1135" s="142">
        <v>255</v>
      </c>
      <c r="B1135" s="143" t="s">
        <v>6045</v>
      </c>
      <c r="C1135" s="143" t="s">
        <v>6046</v>
      </c>
      <c r="D1135" s="143" t="s">
        <v>6038</v>
      </c>
      <c r="E1135" s="143" t="s">
        <v>22383</v>
      </c>
      <c r="F1135" s="143" t="s">
        <v>6047</v>
      </c>
      <c r="G1135" s="143" t="s">
        <v>6048</v>
      </c>
      <c r="H1135" s="143">
        <v>6.7928100000000002</v>
      </c>
      <c r="I1135" s="143">
        <v>-6.4731899999999998</v>
      </c>
      <c r="J1135" s="143">
        <v>823</v>
      </c>
      <c r="K1135" s="143">
        <v>0</v>
      </c>
      <c r="L1135" s="143">
        <f>COUNTIFS(ArCompl!$C$2:$C$5652,ArCompl!$C1703,ArCompl!$D$2:$D$5652,ArCompl!$D1703)</f>
        <v>1</v>
      </c>
      <c r="M1135" s="144">
        <f>IF(ISNA(MATCH($F1135,'Liste noire'!C:C,0)),0,1)</f>
        <v>0</v>
      </c>
    </row>
    <row r="1136" spans="1:13" x14ac:dyDescent="0.25">
      <c r="A1136" s="139">
        <v>7572</v>
      </c>
      <c r="B1136" s="140" t="s">
        <v>916</v>
      </c>
      <c r="C1136" s="140" t="s">
        <v>917</v>
      </c>
      <c r="D1136" s="140" t="s">
        <v>639</v>
      </c>
      <c r="E1136" s="140" t="s">
        <v>22356</v>
      </c>
      <c r="F1136" s="140" t="s">
        <v>918</v>
      </c>
      <c r="G1136" s="140" t="s">
        <v>919</v>
      </c>
      <c r="H1136" s="140">
        <v>-17.941700000000001</v>
      </c>
      <c r="I1136" s="140">
        <v>146.13999999999999</v>
      </c>
      <c r="J1136" s="140">
        <v>6</v>
      </c>
      <c r="K1136" s="140">
        <v>10</v>
      </c>
      <c r="L1136" s="140">
        <f>COUNTIFS(ArCompl!$C$2:$C$5652,ArCompl!$C388,ArCompl!$D$2:$D$5652,ArCompl!$D388)</f>
        <v>1</v>
      </c>
      <c r="M1136" s="141">
        <f>IF(ISNA(MATCH($F1136,'Liste noire'!C:C,0)),0,1)</f>
        <v>0</v>
      </c>
    </row>
    <row r="1137" spans="1:13" x14ac:dyDescent="0.25">
      <c r="A1137" s="142">
        <v>8545</v>
      </c>
      <c r="B1137" s="143" t="s">
        <v>17940</v>
      </c>
      <c r="C1137" s="143" t="s">
        <v>17941</v>
      </c>
      <c r="D1137" s="143" t="s">
        <v>16702</v>
      </c>
      <c r="E1137" s="143" t="s">
        <v>22496</v>
      </c>
      <c r="F1137" s="143" t="s">
        <v>17942</v>
      </c>
      <c r="G1137" s="143" t="s">
        <v>17943</v>
      </c>
      <c r="H1137" s="143">
        <v>42.493299999999998</v>
      </c>
      <c r="I1137" s="143">
        <v>-79.272000000000006</v>
      </c>
      <c r="J1137" s="143">
        <v>693</v>
      </c>
      <c r="K1137" s="143">
        <v>-5</v>
      </c>
      <c r="L1137" s="143">
        <f>COUNTIFS(ArCompl!$C$2:$C$5652,ArCompl!$C2209,ArCompl!$D$2:$D$5652,ArCompl!$D2209)</f>
        <v>1</v>
      </c>
      <c r="M1137" s="144">
        <f>IF(ISNA(MATCH($F1137,'Liste noire'!C:C,0)),0,1)</f>
        <v>0</v>
      </c>
    </row>
    <row r="1138" spans="1:13" x14ac:dyDescent="0.25">
      <c r="A1138" s="139">
        <v>1084</v>
      </c>
      <c r="B1138" s="140" t="s">
        <v>14311</v>
      </c>
      <c r="C1138" s="140" t="s">
        <v>14312</v>
      </c>
      <c r="D1138" s="140" t="s">
        <v>14304</v>
      </c>
      <c r="E1138" s="140" t="s">
        <v>22469</v>
      </c>
      <c r="F1138" s="140" t="s">
        <v>14313</v>
      </c>
      <c r="G1138" s="140" t="s">
        <v>14314</v>
      </c>
      <c r="H1138" s="140">
        <v>14.739699999999999</v>
      </c>
      <c r="I1138" s="140">
        <v>-17.490200000000002</v>
      </c>
      <c r="J1138" s="140">
        <v>85</v>
      </c>
      <c r="K1138" s="140">
        <v>0</v>
      </c>
      <c r="L1138" s="140">
        <f>COUNTIFS(ArCompl!$C$2:$C$5652,ArCompl!$C5183,ArCompl!$D$2:$D$5652,ArCompl!$D5183)</f>
        <v>1</v>
      </c>
      <c r="M1138" s="141">
        <f>IF(ISNA(MATCH($F1138,'Liste noire'!C:C,0)),0,1)</f>
        <v>0</v>
      </c>
    </row>
    <row r="1139" spans="1:13" x14ac:dyDescent="0.25">
      <c r="A1139" s="142">
        <v>8695</v>
      </c>
      <c r="B1139" s="143" t="s">
        <v>13615</v>
      </c>
      <c r="C1139" s="143" t="s">
        <v>13616</v>
      </c>
      <c r="D1139" s="143" t="s">
        <v>13509</v>
      </c>
      <c r="E1139" s="143" t="s">
        <v>22461</v>
      </c>
      <c r="F1139" s="143" t="s">
        <v>13617</v>
      </c>
      <c r="G1139" s="143" t="s">
        <v>13618</v>
      </c>
      <c r="H1139" s="143">
        <v>73.517809999999997</v>
      </c>
      <c r="I1139" s="143">
        <v>80.379670000000004</v>
      </c>
      <c r="J1139" s="143">
        <v>47</v>
      </c>
      <c r="K1139" s="143">
        <v>7</v>
      </c>
      <c r="L1139" s="143">
        <f>COUNTIFS(ArCompl!$C$2:$C$5652,ArCompl!$C5034,ArCompl!$D$2:$D$5652,ArCompl!$D5034)</f>
        <v>1</v>
      </c>
      <c r="M1139" s="144">
        <f>IF(ISNA(MATCH($F1139,'Liste noire'!C:C,0)),0,1)</f>
        <v>0</v>
      </c>
    </row>
    <row r="1140" spans="1:13" x14ac:dyDescent="0.25">
      <c r="A1140" s="139">
        <v>8296</v>
      </c>
      <c r="B1140" s="140" t="s">
        <v>19102</v>
      </c>
      <c r="C1140" s="140" t="s">
        <v>19103</v>
      </c>
      <c r="D1140" s="140" t="s">
        <v>16702</v>
      </c>
      <c r="E1140" s="140" t="s">
        <v>22496</v>
      </c>
      <c r="F1140" s="140" t="s">
        <v>19104</v>
      </c>
      <c r="G1140" s="140" t="s">
        <v>19105</v>
      </c>
      <c r="H1140" s="140">
        <v>35.963900000000002</v>
      </c>
      <c r="I1140" s="140">
        <v>-83.873900000000006</v>
      </c>
      <c r="J1140" s="140">
        <v>833</v>
      </c>
      <c r="K1140" s="140">
        <v>-5</v>
      </c>
      <c r="L1140" s="140">
        <f>COUNTIFS(ArCompl!$C$2:$C$5652,ArCompl!$C2511,ArCompl!$D$2:$D$5652,ArCompl!$D2511)</f>
        <v>1</v>
      </c>
      <c r="M1140" s="141">
        <f>IF(ISNA(MATCH($F1140,'Liste noire'!C:C,0)),0,1)</f>
        <v>0</v>
      </c>
    </row>
    <row r="1141" spans="1:13" x14ac:dyDescent="0.25">
      <c r="A1141" s="142">
        <v>897</v>
      </c>
      <c r="B1141" s="143" t="s">
        <v>2988</v>
      </c>
      <c r="C1141" s="143" t="s">
        <v>2989</v>
      </c>
      <c r="D1141" s="143" t="s">
        <v>2981</v>
      </c>
      <c r="E1141" s="143" t="s">
        <v>22372</v>
      </c>
      <c r="F1141" s="143" t="s">
        <v>2990</v>
      </c>
      <c r="G1141" s="143" t="s">
        <v>2991</v>
      </c>
      <c r="H1141" s="143">
        <v>4.0060799999999999</v>
      </c>
      <c r="I1141" s="143">
        <v>9.7194800000000008</v>
      </c>
      <c r="J1141" s="143">
        <v>33</v>
      </c>
      <c r="K1141" s="143">
        <v>1</v>
      </c>
      <c r="L1141" s="143">
        <f>COUNTIFS(ArCompl!$C$2:$C$5652,ArCompl!$C914,ArCompl!$D$2:$D$5652,ArCompl!$D914)</f>
        <v>2</v>
      </c>
      <c r="M1141" s="144">
        <f>IF(ISNA(MATCH($F1141,'Liste noire'!C:C,0)),0,1)</f>
        <v>0</v>
      </c>
    </row>
    <row r="1142" spans="1:13" x14ac:dyDescent="0.25">
      <c r="A1142" s="139">
        <v>3404</v>
      </c>
      <c r="B1142" s="140" t="s">
        <v>4865</v>
      </c>
      <c r="C1142" s="140" t="s">
        <v>4866</v>
      </c>
      <c r="D1142" s="140" t="s">
        <v>4759</v>
      </c>
      <c r="E1142" s="140" t="s">
        <v>22377</v>
      </c>
      <c r="F1142" s="140" t="s">
        <v>4867</v>
      </c>
      <c r="G1142" s="140" t="s">
        <v>4868</v>
      </c>
      <c r="H1142" s="140">
        <v>38.965699999999998</v>
      </c>
      <c r="I1142" s="140">
        <v>121.539</v>
      </c>
      <c r="J1142" s="140">
        <v>107</v>
      </c>
      <c r="K1142" s="140">
        <v>8</v>
      </c>
      <c r="L1142" s="140">
        <f>COUNTIFS(ArCompl!$C$2:$C$5652,ArCompl!$C1380,ArCompl!$D$2:$D$5652,ArCompl!$D1380)</f>
        <v>1</v>
      </c>
      <c r="M1142" s="141">
        <f>IF(ISNA(MATCH($F1142,'Liste noire'!C:C,0)),0,1)</f>
        <v>0</v>
      </c>
    </row>
    <row r="1143" spans="1:13" x14ac:dyDescent="0.25">
      <c r="A1143" s="142">
        <v>1534</v>
      </c>
      <c r="B1143" s="143" t="s">
        <v>9700</v>
      </c>
      <c r="C1143" s="143" t="s">
        <v>9701</v>
      </c>
      <c r="D1143" s="143" t="s">
        <v>9641</v>
      </c>
      <c r="E1143" s="143" t="s">
        <v>22421</v>
      </c>
      <c r="F1143" s="143" t="s">
        <v>9702</v>
      </c>
      <c r="G1143" s="143" t="s">
        <v>9703</v>
      </c>
      <c r="H1143" s="143">
        <v>44.546999999999997</v>
      </c>
      <c r="I1143" s="143">
        <v>7.6232199999999999</v>
      </c>
      <c r="J1143" s="143">
        <v>1267</v>
      </c>
      <c r="K1143" s="143">
        <v>1</v>
      </c>
      <c r="L1143" s="143">
        <f>COUNTIFS(ArCompl!$C$2:$C$5652,ArCompl!$C3921,ArCompl!$D$2:$D$5652,ArCompl!$D3921)</f>
        <v>1</v>
      </c>
      <c r="M1143" s="144">
        <f>IF(ISNA(MATCH($F1143,'Liste noire'!C:C,0)),0,1)</f>
        <v>1</v>
      </c>
    </row>
    <row r="1144" spans="1:13" x14ac:dyDescent="0.25">
      <c r="A1144" s="139">
        <v>3483</v>
      </c>
      <c r="B1144" s="140" t="s">
        <v>17822</v>
      </c>
      <c r="C1144" s="140" t="s">
        <v>17823</v>
      </c>
      <c r="D1144" s="140" t="s">
        <v>16702</v>
      </c>
      <c r="E1144" s="140" t="s">
        <v>22496</v>
      </c>
      <c r="F1144" s="140" t="s">
        <v>17824</v>
      </c>
      <c r="G1144" s="140" t="s">
        <v>17825</v>
      </c>
      <c r="H1144" s="140">
        <v>29.359500000000001</v>
      </c>
      <c r="I1144" s="140">
        <v>-100.77800000000001</v>
      </c>
      <c r="J1144" s="140">
        <v>1082</v>
      </c>
      <c r="K1144" s="140">
        <v>-6</v>
      </c>
      <c r="L1144" s="140">
        <f>COUNTIFS(ArCompl!$C$2:$C$5652,ArCompl!$C2177,ArCompl!$D$2:$D$5652,ArCompl!$D2177)</f>
        <v>1</v>
      </c>
      <c r="M1144" s="141">
        <f>IF(ISNA(MATCH($F1144,'Liste noire'!C:C,0)),0,1)</f>
        <v>0</v>
      </c>
    </row>
    <row r="1145" spans="1:13" x14ac:dyDescent="0.25">
      <c r="A1145" s="142">
        <v>3460</v>
      </c>
      <c r="B1145" s="143" t="s">
        <v>17885</v>
      </c>
      <c r="C1145" s="143" t="s">
        <v>17886</v>
      </c>
      <c r="D1145" s="143" t="s">
        <v>16702</v>
      </c>
      <c r="E1145" s="143" t="s">
        <v>22496</v>
      </c>
      <c r="F1145" s="143" t="s">
        <v>17887</v>
      </c>
      <c r="G1145" s="143" t="s">
        <v>17888</v>
      </c>
      <c r="H1145" s="143">
        <v>59.044699999999999</v>
      </c>
      <c r="I1145" s="143">
        <v>-158.505</v>
      </c>
      <c r="J1145" s="143">
        <v>81</v>
      </c>
      <c r="K1145" s="143">
        <v>-9</v>
      </c>
      <c r="L1145" s="143">
        <f>COUNTIFS(ArCompl!$C$2:$C$5652,ArCompl!$C2194,ArCompl!$D$2:$D$5652,ArCompl!$D2194)</f>
        <v>1</v>
      </c>
      <c r="M1145" s="144">
        <f>IF(ISNA(MATCH($F1145,'Liste noire'!C:C,0)),0,1)</f>
        <v>0</v>
      </c>
    </row>
    <row r="1146" spans="1:13" x14ac:dyDescent="0.25">
      <c r="A1146" s="139">
        <v>3598</v>
      </c>
      <c r="B1146" s="140" t="s">
        <v>17932</v>
      </c>
      <c r="C1146" s="140" t="s">
        <v>17933</v>
      </c>
      <c r="D1146" s="140" t="s">
        <v>16702</v>
      </c>
      <c r="E1146" s="140" t="s">
        <v>22496</v>
      </c>
      <c r="F1146" s="140" t="s">
        <v>17934</v>
      </c>
      <c r="G1146" s="140" t="s">
        <v>17935</v>
      </c>
      <c r="H1146" s="140">
        <v>46.842100000000002</v>
      </c>
      <c r="I1146" s="140">
        <v>-92.193600000000004</v>
      </c>
      <c r="J1146" s="140">
        <v>1428</v>
      </c>
      <c r="K1146" s="140">
        <v>-6</v>
      </c>
      <c r="L1146" s="140">
        <f>COUNTIFS(ArCompl!$C$2:$C$5652,ArCompl!$C2207,ArCompl!$D$2:$D$5652,ArCompl!$D2207)</f>
        <v>1</v>
      </c>
      <c r="M1146" s="141">
        <f>IF(ISNA(MATCH($F1146,'Liste noire'!C:C,0)),0,1)</f>
        <v>0</v>
      </c>
    </row>
    <row r="1147" spans="1:13" x14ac:dyDescent="0.25">
      <c r="A1147" s="142">
        <v>4153</v>
      </c>
      <c r="B1147" s="143" t="s">
        <v>22132</v>
      </c>
      <c r="C1147" s="143" t="s">
        <v>22133</v>
      </c>
      <c r="D1147" s="143" t="s">
        <v>22113</v>
      </c>
      <c r="E1147" s="143" t="s">
        <v>22113</v>
      </c>
      <c r="F1147" s="143" t="s">
        <v>22134</v>
      </c>
      <c r="G1147" s="143" t="s">
        <v>22135</v>
      </c>
      <c r="H1147" s="143">
        <v>11.75</v>
      </c>
      <c r="I1147" s="143">
        <v>108.367</v>
      </c>
      <c r="J1147" s="143">
        <v>3156</v>
      </c>
      <c r="K1147" s="143">
        <v>7</v>
      </c>
      <c r="L1147" s="143">
        <f>COUNTIFS(ArCompl!$C$2:$C$5652,ArCompl!$C5607,ArCompl!$D$2:$D$5652,ArCompl!$D5607)</f>
        <v>1</v>
      </c>
      <c r="M1147" s="144">
        <f>IF(ISNA(MATCH($F1147,'Liste noire'!C:C,0)),0,1)</f>
        <v>0</v>
      </c>
    </row>
    <row r="1148" spans="1:13" x14ac:dyDescent="0.25">
      <c r="A1148" s="139">
        <v>11658</v>
      </c>
      <c r="B1148" s="140" t="s">
        <v>912</v>
      </c>
      <c r="C1148" s="140" t="s">
        <v>913</v>
      </c>
      <c r="D1148" s="140" t="s">
        <v>639</v>
      </c>
      <c r="E1148" s="140" t="s">
        <v>22356</v>
      </c>
      <c r="F1148" s="140" t="s">
        <v>914</v>
      </c>
      <c r="G1148" s="140" t="s">
        <v>915</v>
      </c>
      <c r="H1148" s="140">
        <v>-29.013300000000001</v>
      </c>
      <c r="I1148" s="140">
        <v>138.48099999999999</v>
      </c>
      <c r="J1148" s="140">
        <v>0</v>
      </c>
      <c r="K1148" s="140">
        <v>9.5</v>
      </c>
      <c r="L1148" s="140">
        <f>COUNTIFS(ArCompl!$C$2:$C$5652,ArCompl!$C387,ArCompl!$D$2:$D$5652,ArCompl!$D387)</f>
        <v>1</v>
      </c>
      <c r="M1148" s="141">
        <f>IF(ISNA(MATCH($F1148,'Liste noire'!C:C,0)),0,1)</f>
        <v>0</v>
      </c>
    </row>
    <row r="1149" spans="1:13" x14ac:dyDescent="0.25">
      <c r="A1149" s="142">
        <v>8524</v>
      </c>
      <c r="B1149" s="143" t="s">
        <v>17029</v>
      </c>
      <c r="C1149" s="143" t="s">
        <v>17030</v>
      </c>
      <c r="D1149" s="143" t="s">
        <v>16702</v>
      </c>
      <c r="E1149" s="143" t="s">
        <v>22496</v>
      </c>
      <c r="F1149" s="143" t="s">
        <v>17031</v>
      </c>
      <c r="G1149" s="143" t="s">
        <v>17032</v>
      </c>
      <c r="H1149" s="143">
        <v>43.5227</v>
      </c>
      <c r="I1149" s="143">
        <v>-89.770200000000003</v>
      </c>
      <c r="J1149" s="143">
        <v>979</v>
      </c>
      <c r="K1149" s="143">
        <v>-6</v>
      </c>
      <c r="L1149" s="143">
        <f>COUNTIFS(ArCompl!$C$2:$C$5652,ArCompl!$C1970,ArCompl!$D$2:$D$5652,ArCompl!$D1970)</f>
        <v>1</v>
      </c>
      <c r="M1149" s="144">
        <f>IF(ISNA(MATCH($F1149,'Liste noire'!C:C,0)),0,1)</f>
        <v>0</v>
      </c>
    </row>
    <row r="1150" spans="1:13" x14ac:dyDescent="0.25">
      <c r="A1150" s="139">
        <v>1715</v>
      </c>
      <c r="B1150" s="140" t="s">
        <v>15934</v>
      </c>
      <c r="C1150" s="140" t="s">
        <v>15935</v>
      </c>
      <c r="D1150" s="140" t="s">
        <v>15862</v>
      </c>
      <c r="E1150" s="140" t="s">
        <v>22490</v>
      </c>
      <c r="F1150" s="140" t="s">
        <v>15936</v>
      </c>
      <c r="G1150" s="140" t="s">
        <v>15937</v>
      </c>
      <c r="H1150" s="140">
        <v>36.713099999999997</v>
      </c>
      <c r="I1150" s="140">
        <v>28.7925</v>
      </c>
      <c r="J1150" s="140">
        <v>20</v>
      </c>
      <c r="K1150" s="140">
        <v>3</v>
      </c>
      <c r="L1150" s="140">
        <f>COUNTIFS(ArCompl!$C$2:$C$5652,ArCompl!$C5458,ArCompl!$D$2:$D$5652,ArCompl!$D5458)</f>
        <v>1</v>
      </c>
      <c r="M1150" s="141">
        <f>IF(ISNA(MATCH($F1150,'Liste noire'!C:C,0)),0,1)</f>
        <v>0</v>
      </c>
    </row>
    <row r="1151" spans="1:13" x14ac:dyDescent="0.25">
      <c r="A1151" s="142">
        <v>4054</v>
      </c>
      <c r="B1151" s="143" t="s">
        <v>4861</v>
      </c>
      <c r="C1151" s="143" t="s">
        <v>4862</v>
      </c>
      <c r="D1151" s="143" t="s">
        <v>4759</v>
      </c>
      <c r="E1151" s="143" t="s">
        <v>22377</v>
      </c>
      <c r="F1151" s="143" t="s">
        <v>4863</v>
      </c>
      <c r="G1151" s="143" t="s">
        <v>4864</v>
      </c>
      <c r="H1151" s="143">
        <v>25.6494</v>
      </c>
      <c r="I1151" s="143">
        <v>100.319</v>
      </c>
      <c r="J1151" s="143">
        <v>7050</v>
      </c>
      <c r="K1151" s="143">
        <v>8</v>
      </c>
      <c r="L1151" s="143">
        <f>COUNTIFS(ArCompl!$C$2:$C$5652,ArCompl!$C1379,ArCompl!$D$2:$D$5652,ArCompl!$D1379)</f>
        <v>1</v>
      </c>
      <c r="M1151" s="144">
        <f>IF(ISNA(MATCH($F1151,'Liste noire'!C:C,0)),0,1)</f>
        <v>0</v>
      </c>
    </row>
    <row r="1152" spans="1:13" x14ac:dyDescent="0.25">
      <c r="A1152" s="139">
        <v>5916</v>
      </c>
      <c r="B1152" s="140" t="s">
        <v>21878</v>
      </c>
      <c r="C1152" s="140" t="s">
        <v>21879</v>
      </c>
      <c r="D1152" s="140" t="s">
        <v>21859</v>
      </c>
      <c r="E1152" s="140" t="s">
        <v>21859</v>
      </c>
      <c r="F1152" s="140" t="s">
        <v>21880</v>
      </c>
      <c r="G1152" s="140" t="s">
        <v>21881</v>
      </c>
      <c r="H1152" s="140">
        <v>-18.769400000000001</v>
      </c>
      <c r="I1152" s="140">
        <v>169.001</v>
      </c>
      <c r="J1152" s="140">
        <v>630</v>
      </c>
      <c r="K1152" s="140">
        <v>11</v>
      </c>
      <c r="L1152" s="140">
        <f>COUNTIFS(ArCompl!$C$2:$C$5652,ArCompl!$C5542,ArCompl!$D$2:$D$5652,ArCompl!$D5542)</f>
        <v>1</v>
      </c>
      <c r="M1152" s="141">
        <f>IF(ISNA(MATCH($F1152,'Liste noire'!C:C,0)),0,1)</f>
        <v>0</v>
      </c>
    </row>
    <row r="1153" spans="1:13" x14ac:dyDescent="0.25">
      <c r="A1153" s="142">
        <v>6372</v>
      </c>
      <c r="B1153" s="143" t="s">
        <v>11554</v>
      </c>
      <c r="C1153" s="143" t="s">
        <v>11555</v>
      </c>
      <c r="D1153" s="143" t="s">
        <v>11535</v>
      </c>
      <c r="E1153" s="143" t="s">
        <v>22443</v>
      </c>
      <c r="F1153" s="143" t="s">
        <v>11556</v>
      </c>
      <c r="G1153" s="143" t="s">
        <v>11557</v>
      </c>
      <c r="H1153" s="143">
        <v>43.591700000000003</v>
      </c>
      <c r="I1153" s="143">
        <v>104.43</v>
      </c>
      <c r="J1153" s="143">
        <v>4787</v>
      </c>
      <c r="K1153" s="143">
        <v>8</v>
      </c>
      <c r="L1153" s="143">
        <f>COUNTIFS(ArCompl!$C$2:$C$5652,ArCompl!$C4393,ArCompl!$D$2:$D$5652,ArCompl!$D4393)</f>
        <v>1</v>
      </c>
      <c r="M1153" s="144">
        <f>IF(ISNA(MATCH($F1153,'Liste noire'!C:C,0)),0,1)</f>
        <v>0</v>
      </c>
    </row>
    <row r="1154" spans="1:13" x14ac:dyDescent="0.25">
      <c r="A1154" s="139">
        <v>3562</v>
      </c>
      <c r="B1154" s="140" t="s">
        <v>21332</v>
      </c>
      <c r="C1154" s="140" t="s">
        <v>21329</v>
      </c>
      <c r="D1154" s="140" t="s">
        <v>16702</v>
      </c>
      <c r="E1154" s="140" t="s">
        <v>22496</v>
      </c>
      <c r="F1154" s="140" t="s">
        <v>21333</v>
      </c>
      <c r="G1154" s="140" t="s">
        <v>21334</v>
      </c>
      <c r="H1154" s="140">
        <v>32.166499999999999</v>
      </c>
      <c r="I1154" s="140">
        <v>-110.883</v>
      </c>
      <c r="J1154" s="140">
        <v>2704</v>
      </c>
      <c r="K1154" s="140">
        <v>-7</v>
      </c>
      <c r="L1154" s="140">
        <f>COUNTIFS(ArCompl!$C$2:$C$5652,ArCompl!$C3100,ArCompl!$D$2:$D$5652,ArCompl!$D3100)</f>
        <v>1</v>
      </c>
      <c r="M1154" s="141">
        <f>IF(ISNA(MATCH($F1154,'Liste noire'!C:C,0)),0,1)</f>
        <v>0</v>
      </c>
    </row>
    <row r="1155" spans="1:13" x14ac:dyDescent="0.25">
      <c r="A1155" s="142">
        <v>2911</v>
      </c>
      <c r="B1155" s="143" t="s">
        <v>10291</v>
      </c>
      <c r="C1155" s="143" t="s">
        <v>10292</v>
      </c>
      <c r="D1155" s="143" t="s">
        <v>10264</v>
      </c>
      <c r="E1155" s="143" t="s">
        <v>10264</v>
      </c>
      <c r="F1155" s="143" t="s">
        <v>10293</v>
      </c>
      <c r="G1155" s="143" t="s">
        <v>10294</v>
      </c>
      <c r="H1155" s="143">
        <v>42.8536</v>
      </c>
      <c r="I1155" s="143">
        <v>71.303600000000003</v>
      </c>
      <c r="J1155" s="143">
        <v>2184</v>
      </c>
      <c r="K1155" s="143">
        <v>6</v>
      </c>
      <c r="L1155" s="143">
        <f>COUNTIFS(ArCompl!$C$2:$C$5652,ArCompl!$C4070,ArCompl!$D$2:$D$5652,ArCompl!$D4070)</f>
        <v>1</v>
      </c>
      <c r="M1155" s="144">
        <f>IF(ISNA(MATCH($F1155,'Liste noire'!C:C,0)),0,1)</f>
        <v>0</v>
      </c>
    </row>
    <row r="1156" spans="1:13" x14ac:dyDescent="0.25">
      <c r="A1156" s="139">
        <v>6262</v>
      </c>
      <c r="B1156" s="140" t="s">
        <v>904</v>
      </c>
      <c r="C1156" s="140" t="s">
        <v>905</v>
      </c>
      <c r="D1156" s="140" t="s">
        <v>639</v>
      </c>
      <c r="E1156" s="140" t="s">
        <v>22356</v>
      </c>
      <c r="F1156" s="140" t="s">
        <v>906</v>
      </c>
      <c r="G1156" s="140" t="s">
        <v>907</v>
      </c>
      <c r="H1156" s="140">
        <v>-17.940300000000001</v>
      </c>
      <c r="I1156" s="140">
        <v>138.822</v>
      </c>
      <c r="J1156" s="140">
        <v>153</v>
      </c>
      <c r="K1156" s="140">
        <v>10</v>
      </c>
      <c r="L1156" s="140">
        <f>COUNTIFS(ArCompl!$C$2:$C$5652,ArCompl!$C385,ArCompl!$D$2:$D$5652,ArCompl!$D385)</f>
        <v>1</v>
      </c>
      <c r="M1156" s="141">
        <f>IF(ISNA(MATCH($F1156,'Liste noire'!C:C,0)),0,1)</f>
        <v>0</v>
      </c>
    </row>
    <row r="1157" spans="1:13" x14ac:dyDescent="0.25">
      <c r="A1157" s="142">
        <v>4029</v>
      </c>
      <c r="B1157" s="143" t="s">
        <v>13763</v>
      </c>
      <c r="C1157" s="143" t="s">
        <v>13760</v>
      </c>
      <c r="D1157" s="143" t="s">
        <v>13509</v>
      </c>
      <c r="E1157" s="143" t="s">
        <v>22461</v>
      </c>
      <c r="F1157" s="143" t="s">
        <v>13764</v>
      </c>
      <c r="G1157" s="143" t="s">
        <v>13765</v>
      </c>
      <c r="H1157" s="143">
        <v>55.408799999999999</v>
      </c>
      <c r="I1157" s="143">
        <v>37.906300000000002</v>
      </c>
      <c r="J1157" s="143">
        <v>588</v>
      </c>
      <c r="K1157" s="143">
        <v>3</v>
      </c>
      <c r="L1157" s="143">
        <f>COUNTIFS(ArCompl!$C$2:$C$5652,ArCompl!$C5071,ArCompl!$D$2:$D$5652,ArCompl!$D5071)</f>
        <v>1</v>
      </c>
      <c r="M1157" s="144">
        <f>IF(ISNA(MATCH($F1157,'Liste noire'!C:C,0)),0,1)</f>
        <v>0</v>
      </c>
    </row>
    <row r="1158" spans="1:13" x14ac:dyDescent="0.25">
      <c r="A1158" s="139">
        <v>3157</v>
      </c>
      <c r="B1158" s="140" t="s">
        <v>15639</v>
      </c>
      <c r="C1158" s="140" t="s">
        <v>15635</v>
      </c>
      <c r="D1158" s="140" t="s">
        <v>15636</v>
      </c>
      <c r="E1158" s="140" t="s">
        <v>22487</v>
      </c>
      <c r="F1158" s="140" t="s">
        <v>15640</v>
      </c>
      <c r="G1158" s="140" t="s">
        <v>15641</v>
      </c>
      <c r="H1158" s="140">
        <v>13.912599999999999</v>
      </c>
      <c r="I1158" s="140">
        <v>100.607</v>
      </c>
      <c r="J1158" s="140">
        <v>9</v>
      </c>
      <c r="K1158" s="140">
        <v>7</v>
      </c>
      <c r="L1158" s="140">
        <f>COUNTIFS(ArCompl!$C$2:$C$5652,ArCompl!$C5378,ArCompl!$D$2:$D$5652,ArCompl!$D5378)</f>
        <v>1</v>
      </c>
      <c r="M1158" s="141">
        <f>IF(ISNA(MATCH($F1158,'Liste noire'!C:C,0)),0,1)</f>
        <v>0</v>
      </c>
    </row>
    <row r="1159" spans="1:13" x14ac:dyDescent="0.25">
      <c r="A1159" s="142">
        <v>2064</v>
      </c>
      <c r="B1159" s="143" t="s">
        <v>14204</v>
      </c>
      <c r="C1159" s="143" t="s">
        <v>14205</v>
      </c>
      <c r="D1159" s="143" t="s">
        <v>14185</v>
      </c>
      <c r="E1159" s="143" t="s">
        <v>22468</v>
      </c>
      <c r="F1159" s="143" t="s">
        <v>14206</v>
      </c>
      <c r="G1159" s="143" t="s">
        <v>14207</v>
      </c>
      <c r="H1159" s="143">
        <v>26.4712</v>
      </c>
      <c r="I1159" s="143">
        <v>49.797899999999998</v>
      </c>
      <c r="J1159" s="143">
        <v>72</v>
      </c>
      <c r="K1159" s="143">
        <v>3</v>
      </c>
      <c r="L1159" s="143">
        <f>COUNTIFS(ArCompl!$C$2:$C$5652,ArCompl!$C223,ArCompl!$D$2:$D$5652,ArCompl!$D223)</f>
        <v>1</v>
      </c>
      <c r="M1159" s="144">
        <f>IF(ISNA(MATCH($F1159,'Liste noire'!C:C,0)),0,1)</f>
        <v>0</v>
      </c>
    </row>
    <row r="1160" spans="1:13" x14ac:dyDescent="0.25">
      <c r="A1160" s="139">
        <v>11830</v>
      </c>
      <c r="B1160" s="140" t="s">
        <v>17841</v>
      </c>
      <c r="C1160" s="140" t="s">
        <v>17842</v>
      </c>
      <c r="D1160" s="140" t="s">
        <v>16702</v>
      </c>
      <c r="E1160" s="140" t="s">
        <v>22496</v>
      </c>
      <c r="F1160" s="140" t="s">
        <v>17843</v>
      </c>
      <c r="G1160" s="140" t="s">
        <v>17844</v>
      </c>
      <c r="H1160" s="140">
        <v>32.262300000000003</v>
      </c>
      <c r="I1160" s="140">
        <v>-107.721</v>
      </c>
      <c r="J1160" s="140">
        <v>4314</v>
      </c>
      <c r="K1160" s="140" t="s">
        <v>340</v>
      </c>
      <c r="L1160" s="140">
        <f>COUNTIFS(ArCompl!$C$2:$C$5652,ArCompl!$C2182,ArCompl!$D$2:$D$5652,ArCompl!$D2182)</f>
        <v>1</v>
      </c>
      <c r="M1160" s="141">
        <f>IF(ISNA(MATCH($F1160,'Liste noire'!C:C,0)),0,1)</f>
        <v>0</v>
      </c>
    </row>
    <row r="1161" spans="1:13" x14ac:dyDescent="0.25">
      <c r="A1161" s="142">
        <v>7406</v>
      </c>
      <c r="B1161" s="143" t="s">
        <v>2275</v>
      </c>
      <c r="C1161" s="143" t="s">
        <v>2276</v>
      </c>
      <c r="D1161" s="143" t="s">
        <v>2057</v>
      </c>
      <c r="E1161" s="143" t="s">
        <v>22368</v>
      </c>
      <c r="F1161" s="143" t="s">
        <v>2277</v>
      </c>
      <c r="G1161" s="143" t="s">
        <v>2278</v>
      </c>
      <c r="H1161" s="143">
        <v>-14.376899999999999</v>
      </c>
      <c r="I1161" s="143">
        <v>-56.400399999999998</v>
      </c>
      <c r="J1161" s="143">
        <v>1476</v>
      </c>
      <c r="K1161" s="143">
        <v>-4</v>
      </c>
      <c r="L1161" s="143">
        <f>COUNTIFS(ArCompl!$C$2:$C$5652,ArCompl!$C761,ArCompl!$D$2:$D$5652,ArCompl!$D761)</f>
        <v>1</v>
      </c>
      <c r="M1161" s="144">
        <f>IF(ISNA(MATCH($F1161,'Liste noire'!C:C,0)),0,1)</f>
        <v>0</v>
      </c>
    </row>
    <row r="1162" spans="1:13" x14ac:dyDescent="0.25">
      <c r="A1162" s="139">
        <v>6174</v>
      </c>
      <c r="B1162" s="140" t="s">
        <v>8627</v>
      </c>
      <c r="C1162" s="140" t="s">
        <v>8628</v>
      </c>
      <c r="D1162" s="140" t="s">
        <v>8516</v>
      </c>
      <c r="E1162" s="140" t="s">
        <v>22415</v>
      </c>
      <c r="F1162" s="140" t="s">
        <v>8629</v>
      </c>
      <c r="G1162" s="140" t="s">
        <v>8630</v>
      </c>
      <c r="H1162" s="140">
        <v>25.883900000000001</v>
      </c>
      <c r="I1162" s="140">
        <v>93.771100000000004</v>
      </c>
      <c r="J1162" s="140">
        <v>487</v>
      </c>
      <c r="K1162" s="140">
        <v>5.5</v>
      </c>
      <c r="L1162" s="140">
        <f>COUNTIFS(ArCompl!$C$2:$C$5652,ArCompl!$C3636,ArCompl!$D$2:$D$5652,ArCompl!$D3636)</f>
        <v>1</v>
      </c>
      <c r="M1162" s="141">
        <f>IF(ISNA(MATCH($F1162,'Liste noire'!C:C,0)),0,1)</f>
        <v>0</v>
      </c>
    </row>
    <row r="1163" spans="1:13" x14ac:dyDescent="0.25">
      <c r="A1163" s="142">
        <v>2386</v>
      </c>
      <c r="B1163" s="143" t="s">
        <v>9980</v>
      </c>
      <c r="C1163" s="143" t="s">
        <v>9981</v>
      </c>
      <c r="D1163" s="143" t="s">
        <v>9894</v>
      </c>
      <c r="E1163" s="143" t="s">
        <v>22423</v>
      </c>
      <c r="F1163" s="143" t="s">
        <v>9982</v>
      </c>
      <c r="G1163" s="143" t="s">
        <v>9983</v>
      </c>
      <c r="H1163" s="143">
        <v>26.355599999999999</v>
      </c>
      <c r="I1163" s="143">
        <v>127.768</v>
      </c>
      <c r="J1163" s="143">
        <v>143</v>
      </c>
      <c r="K1163" s="143">
        <v>9</v>
      </c>
      <c r="L1163" s="143">
        <f>COUNTIFS(ArCompl!$C$2:$C$5652,ArCompl!$C3992,ArCompl!$D$2:$D$5652,ArCompl!$D3992)</f>
        <v>1</v>
      </c>
      <c r="M1163" s="144">
        <f>IF(ISNA(MATCH($F1163,'Liste noire'!C:C,0)),0,1)</f>
        <v>0</v>
      </c>
    </row>
    <row r="1164" spans="1:13" x14ac:dyDescent="0.25">
      <c r="A1164" s="139">
        <v>540</v>
      </c>
      <c r="B1164" s="140" t="s">
        <v>16413</v>
      </c>
      <c r="C1164" s="140" t="s">
        <v>16414</v>
      </c>
      <c r="D1164" s="140" t="s">
        <v>16321</v>
      </c>
      <c r="E1164" s="140" t="s">
        <v>22495</v>
      </c>
      <c r="F1164" s="140" t="s">
        <v>16415</v>
      </c>
      <c r="G1164" s="140" t="s">
        <v>16416</v>
      </c>
      <c r="H1164" s="140">
        <v>56.452500000000001</v>
      </c>
      <c r="I1164" s="140">
        <v>-3.02583</v>
      </c>
      <c r="J1164" s="140">
        <v>17</v>
      </c>
      <c r="K1164" s="140">
        <v>0</v>
      </c>
      <c r="L1164" s="140">
        <f>COUNTIFS(ArCompl!$C$2:$C$5652,ArCompl!$C4933,ArCompl!$D$2:$D$5652,ArCompl!$D4933)</f>
        <v>1</v>
      </c>
      <c r="M1164" s="141">
        <f>IF(ISNA(MATCH($F1164,'Liste noire'!C:C,0)),0,1)</f>
        <v>0</v>
      </c>
    </row>
    <row r="1165" spans="1:13" x14ac:dyDescent="0.25">
      <c r="A1165" s="142">
        <v>4308</v>
      </c>
      <c r="B1165" s="143" t="s">
        <v>4885</v>
      </c>
      <c r="C1165" s="143" t="s">
        <v>4886</v>
      </c>
      <c r="D1165" s="143" t="s">
        <v>4759</v>
      </c>
      <c r="E1165" s="143" t="s">
        <v>22377</v>
      </c>
      <c r="F1165" s="143" t="s">
        <v>4887</v>
      </c>
      <c r="G1165" s="143" t="s">
        <v>4888</v>
      </c>
      <c r="H1165" s="143">
        <v>40.161099999999998</v>
      </c>
      <c r="I1165" s="143">
        <v>94.809200000000004</v>
      </c>
      <c r="J1165" s="143">
        <v>0</v>
      </c>
      <c r="K1165" s="143">
        <v>8</v>
      </c>
      <c r="L1165" s="143">
        <f>COUNTIFS(ArCompl!$C$2:$C$5652,ArCompl!$C1385,ArCompl!$D$2:$D$5652,ArCompl!$D1385)</f>
        <v>1</v>
      </c>
      <c r="M1165" s="144">
        <f>IF(ISNA(MATCH($F1165,'Liste noire'!C:C,0)),0,1)</f>
        <v>0</v>
      </c>
    </row>
    <row r="1166" spans="1:13" x14ac:dyDescent="0.25">
      <c r="A1166" s="139">
        <v>2941</v>
      </c>
      <c r="B1166" s="140" t="s">
        <v>16166</v>
      </c>
      <c r="C1166" s="140" t="s">
        <v>16167</v>
      </c>
      <c r="D1166" s="140" t="s">
        <v>16151</v>
      </c>
      <c r="E1166" s="140" t="s">
        <v>16151</v>
      </c>
      <c r="F1166" s="140" t="s">
        <v>16168</v>
      </c>
      <c r="G1166" s="140" t="s">
        <v>16169</v>
      </c>
      <c r="H1166" s="140">
        <v>48.357199999999999</v>
      </c>
      <c r="I1166" s="140">
        <v>35.1006</v>
      </c>
      <c r="J1166" s="140">
        <v>481</v>
      </c>
      <c r="K1166" s="140">
        <v>2</v>
      </c>
      <c r="L1166" s="140">
        <f>COUNTIFS(ArCompl!$C$2:$C$5652,ArCompl!$C5500,ArCompl!$D$2:$D$5652,ArCompl!$D5500)</f>
        <v>1</v>
      </c>
      <c r="M1166" s="141">
        <f>IF(ISNA(MATCH($F1166,'Liste noire'!C:C,0)),0,1)</f>
        <v>0</v>
      </c>
    </row>
    <row r="1167" spans="1:13" x14ac:dyDescent="0.25">
      <c r="A1167" s="142">
        <v>8318</v>
      </c>
      <c r="B1167" s="143" t="s">
        <v>16979</v>
      </c>
      <c r="C1167" s="143" t="s">
        <v>16973</v>
      </c>
      <c r="D1167" s="143" t="s">
        <v>16702</v>
      </c>
      <c r="E1167" s="143" t="s">
        <v>22496</v>
      </c>
      <c r="F1167" s="143" t="s">
        <v>16980</v>
      </c>
      <c r="G1167" s="143" t="s">
        <v>16981</v>
      </c>
      <c r="H1167" s="143">
        <v>33.466500000000003</v>
      </c>
      <c r="I1167" s="143">
        <v>-82.039400000000001</v>
      </c>
      <c r="J1167" s="143">
        <v>423</v>
      </c>
      <c r="K1167" s="143">
        <v>-5</v>
      </c>
      <c r="L1167" s="143">
        <f>COUNTIFS(ArCompl!$C$2:$C$5652,ArCompl!$C1957,ArCompl!$D$2:$D$5652,ArCompl!$D1957)</f>
        <v>1</v>
      </c>
      <c r="M1167" s="144">
        <f>IF(ISNA(MATCH($F1167,'Liste noire'!C:C,0)),0,1)</f>
        <v>0</v>
      </c>
    </row>
    <row r="1168" spans="1:13" x14ac:dyDescent="0.25">
      <c r="A1168" s="139">
        <v>8299</v>
      </c>
      <c r="B1168" s="140" t="s">
        <v>17773</v>
      </c>
      <c r="C1168" s="140" t="s">
        <v>17774</v>
      </c>
      <c r="D1168" s="140" t="s">
        <v>16702</v>
      </c>
      <c r="E1168" s="140" t="s">
        <v>22496</v>
      </c>
      <c r="F1168" s="140" t="s">
        <v>17775</v>
      </c>
      <c r="G1168" s="140" t="s">
        <v>17776</v>
      </c>
      <c r="H1168" s="140">
        <v>34.722900000000003</v>
      </c>
      <c r="I1168" s="140">
        <v>-84.870199999999997</v>
      </c>
      <c r="J1168" s="140">
        <v>709</v>
      </c>
      <c r="K1168" s="140">
        <v>-5</v>
      </c>
      <c r="L1168" s="140">
        <f>COUNTIFS(ArCompl!$C$2:$C$5652,ArCompl!$C2164,ArCompl!$D$2:$D$5652,ArCompl!$D2164)</f>
        <v>1</v>
      </c>
      <c r="M1168" s="141">
        <f>IF(ISNA(MATCH($F1168,'Liste noire'!C:C,0)),0,1)</f>
        <v>0</v>
      </c>
    </row>
    <row r="1169" spans="1:13" x14ac:dyDescent="0.25">
      <c r="A1169" s="142">
        <v>4178</v>
      </c>
      <c r="B1169" s="143" t="s">
        <v>11815</v>
      </c>
      <c r="C1169" s="143" t="s">
        <v>11816</v>
      </c>
      <c r="D1169" s="143" t="s">
        <v>11788</v>
      </c>
      <c r="E1169" s="143" t="s">
        <v>22447</v>
      </c>
      <c r="F1169" s="143" t="s">
        <v>11817</v>
      </c>
      <c r="G1169" s="143" t="s">
        <v>11818</v>
      </c>
      <c r="H1169" s="143">
        <v>28.1111</v>
      </c>
      <c r="I1169" s="143">
        <v>82.294200000000004</v>
      </c>
      <c r="J1169" s="143">
        <v>2100</v>
      </c>
      <c r="K1169" s="143">
        <v>5.75</v>
      </c>
      <c r="L1169" s="143">
        <f>COUNTIFS(ArCompl!$C$2:$C$5652,ArCompl!$C4440,ArCompl!$D$2:$D$5652,ArCompl!$D4440)</f>
        <v>4</v>
      </c>
      <c r="M1169" s="144">
        <f>IF(ISNA(MATCH($F1169,'Liste noire'!C:C,0)),0,1)</f>
        <v>0</v>
      </c>
    </row>
    <row r="1170" spans="1:13" x14ac:dyDescent="0.25">
      <c r="A1170" s="139">
        <v>12021</v>
      </c>
      <c r="B1170" s="140" t="s">
        <v>889</v>
      </c>
      <c r="C1170" s="140" t="s">
        <v>890</v>
      </c>
      <c r="D1170" s="140" t="s">
        <v>639</v>
      </c>
      <c r="E1170" s="140" t="s">
        <v>22356</v>
      </c>
      <c r="F1170" s="140" t="s">
        <v>891</v>
      </c>
      <c r="G1170" s="140" t="s">
        <v>892</v>
      </c>
      <c r="H1170" s="140">
        <v>-35.559399999999997</v>
      </c>
      <c r="I1170" s="140">
        <v>144.946</v>
      </c>
      <c r="J1170" s="140">
        <v>316</v>
      </c>
      <c r="K1170" s="140" t="s">
        <v>340</v>
      </c>
      <c r="L1170" s="140">
        <f>COUNTIFS(ArCompl!$C$2:$C$5652,ArCompl!$C381,ArCompl!$D$2:$D$5652,ArCompl!$D381)</f>
        <v>1</v>
      </c>
      <c r="M1170" s="141">
        <f>IF(ISNA(MATCH($F1170,'Liste noire'!C:C,0)),0,1)</f>
        <v>0</v>
      </c>
    </row>
    <row r="1171" spans="1:13" x14ac:dyDescent="0.25">
      <c r="A1171" s="142">
        <v>1405</v>
      </c>
      <c r="B1171" s="143" t="s">
        <v>7058</v>
      </c>
      <c r="C1171" s="143" t="s">
        <v>7059</v>
      </c>
      <c r="D1171" s="143" t="s">
        <v>6885</v>
      </c>
      <c r="E1171" s="143" t="s">
        <v>6885</v>
      </c>
      <c r="F1171" s="143" t="s">
        <v>7060</v>
      </c>
      <c r="G1171" s="143" t="s">
        <v>7061</v>
      </c>
      <c r="H1171" s="143">
        <v>48.587699999999998</v>
      </c>
      <c r="I1171" s="143">
        <v>-2.0799599999999998</v>
      </c>
      <c r="J1171" s="143">
        <v>219</v>
      </c>
      <c r="K1171" s="143">
        <v>1</v>
      </c>
      <c r="L1171" s="143">
        <f>COUNTIFS(ArCompl!$C$2:$C$5652,ArCompl!$C3335,ArCompl!$D$2:$D$5652,ArCompl!$D3335)</f>
        <v>1</v>
      </c>
      <c r="M1171" s="144">
        <f>IF(ISNA(MATCH($F1171,'Liste noire'!C:C,0)),0,1)</f>
        <v>0</v>
      </c>
    </row>
    <row r="1172" spans="1:13" x14ac:dyDescent="0.25">
      <c r="A1172" s="139">
        <v>9191</v>
      </c>
      <c r="B1172" s="140" t="s">
        <v>17785</v>
      </c>
      <c r="C1172" s="140" t="s">
        <v>17782</v>
      </c>
      <c r="D1172" s="140" t="s">
        <v>16702</v>
      </c>
      <c r="E1172" s="140" t="s">
        <v>22496</v>
      </c>
      <c r="F1172" s="140" t="s">
        <v>17786</v>
      </c>
      <c r="G1172" s="140" t="s">
        <v>17787</v>
      </c>
      <c r="H1172" s="140">
        <v>40.199199999999998</v>
      </c>
      <c r="I1172" s="140">
        <v>-87.5959</v>
      </c>
      <c r="J1172" s="140">
        <v>697</v>
      </c>
      <c r="K1172" s="140">
        <v>-6</v>
      </c>
      <c r="L1172" s="140">
        <f>COUNTIFS(ArCompl!$C$2:$C$5652,ArCompl!$C2167,ArCompl!$D$2:$D$5652,ArCompl!$D2167)</f>
        <v>1</v>
      </c>
      <c r="M1172" s="141">
        <f>IF(ISNA(MATCH($F1172,'Liste noire'!C:C,0)),0,1)</f>
        <v>0</v>
      </c>
    </row>
    <row r="1173" spans="1:13" x14ac:dyDescent="0.25">
      <c r="A1173" s="142">
        <v>1699</v>
      </c>
      <c r="B1173" s="143" t="s">
        <v>15938</v>
      </c>
      <c r="C1173" s="143" t="s">
        <v>15939</v>
      </c>
      <c r="D1173" s="143" t="s">
        <v>15862</v>
      </c>
      <c r="E1173" s="143" t="s">
        <v>22490</v>
      </c>
      <c r="F1173" s="143" t="s">
        <v>15940</v>
      </c>
      <c r="G1173" s="143" t="s">
        <v>15941</v>
      </c>
      <c r="H1173" s="143">
        <v>37.785600000000002</v>
      </c>
      <c r="I1173" s="143">
        <v>29.7013</v>
      </c>
      <c r="J1173" s="143">
        <v>2795</v>
      </c>
      <c r="K1173" s="143">
        <v>3</v>
      </c>
      <c r="L1173" s="143">
        <f>COUNTIFS(ArCompl!$C$2:$C$5652,ArCompl!$C5459,ArCompl!$D$2:$D$5652,ArCompl!$D5459)</f>
        <v>1</v>
      </c>
      <c r="M1173" s="144">
        <f>IF(ISNA(MATCH($F1173,'Liste noire'!C:C,0)),0,1)</f>
        <v>0</v>
      </c>
    </row>
    <row r="1174" spans="1:13" x14ac:dyDescent="0.25">
      <c r="A1174" s="139">
        <v>1178</v>
      </c>
      <c r="B1174" s="140" t="s">
        <v>15564</v>
      </c>
      <c r="C1174" s="140" t="s">
        <v>15565</v>
      </c>
      <c r="D1174" s="140" t="s">
        <v>15553</v>
      </c>
      <c r="E1174" s="140" t="s">
        <v>22486</v>
      </c>
      <c r="F1174" s="140" t="s">
        <v>15566</v>
      </c>
      <c r="G1174" s="140" t="s">
        <v>15567</v>
      </c>
      <c r="H1174" s="140">
        <v>-6.1704400000000001</v>
      </c>
      <c r="I1174" s="140">
        <v>35.752600000000001</v>
      </c>
      <c r="J1174" s="140">
        <v>3673</v>
      </c>
      <c r="K1174" s="140">
        <v>3</v>
      </c>
      <c r="L1174" s="140">
        <f>COUNTIFS(ArCompl!$C$2:$C$5652,ArCompl!$C5353,ArCompl!$D$2:$D$5652,ArCompl!$D5353)</f>
        <v>1</v>
      </c>
      <c r="M1174" s="141">
        <f>IF(ISNA(MATCH($F1174,'Liste noire'!C:C,0)),0,1)</f>
        <v>0</v>
      </c>
    </row>
    <row r="1175" spans="1:13" x14ac:dyDescent="0.25">
      <c r="A1175" s="142">
        <v>1167</v>
      </c>
      <c r="B1175" s="143" t="s">
        <v>15102</v>
      </c>
      <c r="C1175" s="143" t="s">
        <v>15103</v>
      </c>
      <c r="D1175" s="143" t="s">
        <v>15099</v>
      </c>
      <c r="E1175" s="143" t="s">
        <v>22480</v>
      </c>
      <c r="F1175" s="143" t="s">
        <v>15104</v>
      </c>
      <c r="G1175" s="143" t="s">
        <v>15105</v>
      </c>
      <c r="H1175" s="143">
        <v>19.1539</v>
      </c>
      <c r="I1175" s="143">
        <v>30.430099999999999</v>
      </c>
      <c r="J1175" s="143">
        <v>772</v>
      </c>
      <c r="K1175" s="143">
        <v>3</v>
      </c>
      <c r="L1175" s="143">
        <f>COUNTIFS(ArCompl!$C$2:$C$5652,ArCompl!$C5226,ArCompl!$D$2:$D$5652,ArCompl!$D5226)</f>
        <v>1</v>
      </c>
      <c r="M1175" s="144">
        <f>IF(ISNA(MATCH($F1175,'Liste noire'!C:C,0)),0,1)</f>
        <v>0</v>
      </c>
    </row>
    <row r="1176" spans="1:13" x14ac:dyDescent="0.25">
      <c r="A1176" s="139">
        <v>2940</v>
      </c>
      <c r="B1176" s="140" t="s">
        <v>16170</v>
      </c>
      <c r="C1176" s="140" t="s">
        <v>16171</v>
      </c>
      <c r="D1176" s="140" t="s">
        <v>16151</v>
      </c>
      <c r="E1176" s="140" t="s">
        <v>16151</v>
      </c>
      <c r="F1176" s="140" t="s">
        <v>16172</v>
      </c>
      <c r="G1176" s="140" t="s">
        <v>16173</v>
      </c>
      <c r="H1176" s="140">
        <v>48.073599999999999</v>
      </c>
      <c r="I1176" s="140">
        <v>37.739699999999999</v>
      </c>
      <c r="J1176" s="140">
        <v>791</v>
      </c>
      <c r="K1176" s="140">
        <v>2</v>
      </c>
      <c r="L1176" s="140">
        <f>COUNTIFS(ArCompl!$C$2:$C$5652,ArCompl!$C5501,ArCompl!$D$2:$D$5652,ArCompl!$D5501)</f>
        <v>1</v>
      </c>
      <c r="M1176" s="141">
        <f>IF(ISNA(MATCH($F1176,'Liste noire'!C:C,0)),0,1)</f>
        <v>0</v>
      </c>
    </row>
    <row r="1177" spans="1:13" x14ac:dyDescent="0.25">
      <c r="A1177" s="142">
        <v>1309</v>
      </c>
      <c r="B1177" s="143" t="s">
        <v>7062</v>
      </c>
      <c r="C1177" s="143" t="s">
        <v>7063</v>
      </c>
      <c r="D1177" s="143" t="s">
        <v>6885</v>
      </c>
      <c r="E1177" s="143" t="s">
        <v>6885</v>
      </c>
      <c r="F1177" s="143" t="s">
        <v>7064</v>
      </c>
      <c r="G1177" s="143" t="s">
        <v>7065</v>
      </c>
      <c r="H1177" s="143">
        <v>47.04269</v>
      </c>
      <c r="I1177" s="143">
        <v>5.4350610000000001</v>
      </c>
      <c r="J1177" s="143">
        <v>645</v>
      </c>
      <c r="K1177" s="143">
        <v>1</v>
      </c>
      <c r="L1177" s="143">
        <f>COUNTIFS(ArCompl!$C$2:$C$5652,ArCompl!$C3336,ArCompl!$D$2:$D$5652,ArCompl!$D3336)</f>
        <v>1</v>
      </c>
      <c r="M1177" s="144">
        <f>IF(ISNA(MATCH($F1177,'Liste noire'!C:C,0)),0,1)</f>
        <v>1</v>
      </c>
    </row>
    <row r="1178" spans="1:13" x14ac:dyDescent="0.25">
      <c r="A1178" s="139">
        <v>2877</v>
      </c>
      <c r="B1178" s="140" t="s">
        <v>6311</v>
      </c>
      <c r="C1178" s="140" t="s">
        <v>6308</v>
      </c>
      <c r="D1178" s="140" t="s">
        <v>6308</v>
      </c>
      <c r="E1178" s="140" t="s">
        <v>22388</v>
      </c>
      <c r="F1178" s="140" t="s">
        <v>6312</v>
      </c>
      <c r="G1178" s="140" t="s">
        <v>6313</v>
      </c>
      <c r="H1178" s="140">
        <v>15.547000000000001</v>
      </c>
      <c r="I1178" s="140">
        <v>-61.3</v>
      </c>
      <c r="J1178" s="140">
        <v>73</v>
      </c>
      <c r="K1178" s="140">
        <v>-4</v>
      </c>
      <c r="L1178" s="140">
        <f>COUNTIFS(ArCompl!$C$2:$C$5652,ArCompl!$C1769,ArCompl!$D$2:$D$5652,ArCompl!$D1769)</f>
        <v>1</v>
      </c>
      <c r="M1178" s="141">
        <f>IF(ISNA(MATCH($F1178,'Liste noire'!C:C,0)),0,1)</f>
        <v>0</v>
      </c>
    </row>
    <row r="1179" spans="1:13" x14ac:dyDescent="0.25">
      <c r="A1179" s="142">
        <v>4186</v>
      </c>
      <c r="B1179" s="143" t="s">
        <v>11823</v>
      </c>
      <c r="C1179" s="143" t="s">
        <v>11824</v>
      </c>
      <c r="D1179" s="143" t="s">
        <v>11788</v>
      </c>
      <c r="E1179" s="143" t="s">
        <v>22447</v>
      </c>
      <c r="F1179" s="143" t="s">
        <v>11825</v>
      </c>
      <c r="G1179" s="143" t="s">
        <v>11826</v>
      </c>
      <c r="H1179" s="143">
        <v>28.985700000000001</v>
      </c>
      <c r="I1179" s="143">
        <v>82.819100000000006</v>
      </c>
      <c r="J1179" s="143">
        <v>8200</v>
      </c>
      <c r="K1179" s="143">
        <v>5.75</v>
      </c>
      <c r="L1179" s="143">
        <f>COUNTIFS(ArCompl!$C$2:$C$5652,ArCompl!$C4442,ArCompl!$D$2:$D$5652,ArCompl!$D4442)</f>
        <v>2</v>
      </c>
      <c r="M1179" s="144">
        <f>IF(ISNA(MATCH($F1179,'Liste noire'!C:C,0)),0,1)</f>
        <v>0</v>
      </c>
    </row>
    <row r="1180" spans="1:13" x14ac:dyDescent="0.25">
      <c r="A1180" s="139">
        <v>7380</v>
      </c>
      <c r="B1180" s="140" t="s">
        <v>2283</v>
      </c>
      <c r="C1180" s="140" t="s">
        <v>2284</v>
      </c>
      <c r="D1180" s="140" t="s">
        <v>2057</v>
      </c>
      <c r="E1180" s="140" t="s">
        <v>22368</v>
      </c>
      <c r="F1180" s="140" t="s">
        <v>2285</v>
      </c>
      <c r="G1180" s="140" t="s">
        <v>2286</v>
      </c>
      <c r="H1180" s="140">
        <v>-22.201899999999998</v>
      </c>
      <c r="I1180" s="140">
        <v>-54.926600000000001</v>
      </c>
      <c r="J1180" s="140">
        <v>1503</v>
      </c>
      <c r="K1180" s="140">
        <v>-4</v>
      </c>
      <c r="L1180" s="140">
        <f>COUNTIFS(ArCompl!$C$2:$C$5652,ArCompl!$C763,ArCompl!$D$2:$D$5652,ArCompl!$D763)</f>
        <v>1</v>
      </c>
      <c r="M1180" s="141">
        <f>IF(ISNA(MATCH($F1180,'Liste noire'!C:C,0)),0,1)</f>
        <v>0</v>
      </c>
    </row>
    <row r="1181" spans="1:13" x14ac:dyDescent="0.25">
      <c r="A1181" s="142">
        <v>3487</v>
      </c>
      <c r="B1181" s="143" t="s">
        <v>17909</v>
      </c>
      <c r="C1181" s="143" t="s">
        <v>17910</v>
      </c>
      <c r="D1181" s="143" t="s">
        <v>16702</v>
      </c>
      <c r="E1181" s="143" t="s">
        <v>22496</v>
      </c>
      <c r="F1181" s="143" t="s">
        <v>17911</v>
      </c>
      <c r="G1181" s="143" t="s">
        <v>17912</v>
      </c>
      <c r="H1181" s="143">
        <v>39.1295</v>
      </c>
      <c r="I1181" s="143">
        <v>-75.465999999999994</v>
      </c>
      <c r="J1181" s="143">
        <v>24</v>
      </c>
      <c r="K1181" s="143">
        <v>-5</v>
      </c>
      <c r="L1181" s="143">
        <f>COUNTIFS(ArCompl!$C$2:$C$5652,ArCompl!$C2201,ArCompl!$D$2:$D$5652,ArCompl!$D2201)</f>
        <v>1</v>
      </c>
      <c r="M1181" s="144">
        <f>IF(ISNA(MATCH($F1181,'Liste noire'!C:C,0)),0,1)</f>
        <v>0</v>
      </c>
    </row>
    <row r="1182" spans="1:13" x14ac:dyDescent="0.25">
      <c r="A1182" s="139">
        <v>3699</v>
      </c>
      <c r="B1182" s="140" t="s">
        <v>21552</v>
      </c>
      <c r="C1182" s="140" t="s">
        <v>21553</v>
      </c>
      <c r="D1182" s="140" t="s">
        <v>16702</v>
      </c>
      <c r="E1182" s="140" t="s">
        <v>22496</v>
      </c>
      <c r="F1182" s="140" t="s">
        <v>21554</v>
      </c>
      <c r="G1182" s="140" t="s">
        <v>21555</v>
      </c>
      <c r="H1182" s="140">
        <v>41.907800000000002</v>
      </c>
      <c r="I1182" s="140">
        <v>-88.248599999999996</v>
      </c>
      <c r="J1182" s="140">
        <v>759</v>
      </c>
      <c r="K1182" s="140">
        <v>-6</v>
      </c>
      <c r="L1182" s="140">
        <f>COUNTIFS(ArCompl!$C$2:$C$5652,ArCompl!$C3158,ArCompl!$D$2:$D$5652,ArCompl!$D3158)</f>
        <v>1</v>
      </c>
      <c r="M1182" s="141">
        <f>IF(ISNA(MATCH($F1182,'Liste noire'!C:C,0)),0,1)</f>
        <v>0</v>
      </c>
    </row>
    <row r="1183" spans="1:13" x14ac:dyDescent="0.25">
      <c r="A1183" s="142">
        <v>4201</v>
      </c>
      <c r="B1183" s="143" t="s">
        <v>13113</v>
      </c>
      <c r="C1183" s="143" t="s">
        <v>13114</v>
      </c>
      <c r="D1183" s="143" t="s">
        <v>13050</v>
      </c>
      <c r="E1183" s="143" t="s">
        <v>13050</v>
      </c>
      <c r="F1183" s="143" t="s">
        <v>13115</v>
      </c>
      <c r="G1183" s="143" t="s">
        <v>13116</v>
      </c>
      <c r="H1183" s="143">
        <v>8.6019830000000006</v>
      </c>
      <c r="I1183" s="143">
        <v>123.3419</v>
      </c>
      <c r="J1183" s="143">
        <v>12</v>
      </c>
      <c r="K1183" s="143">
        <v>8</v>
      </c>
      <c r="L1183" s="143">
        <f>COUNTIFS(ArCompl!$C$2:$C$5652,ArCompl!$C4766,ArCompl!$D$2:$D$5652,ArCompl!$D4766)</f>
        <v>1</v>
      </c>
      <c r="M1183" s="144">
        <f>IF(ISNA(MATCH($F1183,'Liste noire'!C:C,0)),0,1)</f>
        <v>0</v>
      </c>
    </row>
    <row r="1184" spans="1:13" x14ac:dyDescent="0.25">
      <c r="A1184" s="139">
        <v>6264</v>
      </c>
      <c r="B1184" s="140" t="s">
        <v>900</v>
      </c>
      <c r="C1184" s="140" t="s">
        <v>901</v>
      </c>
      <c r="D1184" s="140" t="s">
        <v>639</v>
      </c>
      <c r="E1184" s="140" t="s">
        <v>22356</v>
      </c>
      <c r="F1184" s="140" t="s">
        <v>902</v>
      </c>
      <c r="G1184" s="140" t="s">
        <v>903</v>
      </c>
      <c r="H1184" s="140">
        <v>-41.169699999999999</v>
      </c>
      <c r="I1184" s="140">
        <v>146.43</v>
      </c>
      <c r="J1184" s="140">
        <v>33</v>
      </c>
      <c r="K1184" s="140">
        <v>10</v>
      </c>
      <c r="L1184" s="140">
        <f>COUNTIFS(ArCompl!$C$2:$C$5652,ArCompl!$C384,ArCompl!$D$2:$D$5652,ArCompl!$D384)</f>
        <v>1</v>
      </c>
      <c r="M1184" s="141">
        <f>IF(ISNA(MATCH($F1184,'Liste noire'!C:C,0)),0,1)</f>
        <v>0</v>
      </c>
    </row>
    <row r="1185" spans="1:13" x14ac:dyDescent="0.25">
      <c r="A1185" s="142">
        <v>3940</v>
      </c>
      <c r="B1185" s="143" t="s">
        <v>8995</v>
      </c>
      <c r="C1185" s="143" t="s">
        <v>8996</v>
      </c>
      <c r="D1185" s="143" t="s">
        <v>8920</v>
      </c>
      <c r="E1185" s="143" t="s">
        <v>22416</v>
      </c>
      <c r="F1185" s="143" t="s">
        <v>8997</v>
      </c>
      <c r="G1185" s="143" t="s">
        <v>8998</v>
      </c>
      <c r="H1185" s="143">
        <v>-8.74817</v>
      </c>
      <c r="I1185" s="143">
        <v>115.167</v>
      </c>
      <c r="J1185" s="143">
        <v>14</v>
      </c>
      <c r="K1185" s="143">
        <v>8</v>
      </c>
      <c r="L1185" s="143">
        <f>COUNTIFS(ArCompl!$C$2:$C$5652,ArCompl!$C3728,ArCompl!$D$2:$D$5652,ArCompl!$D3728)</f>
        <v>1</v>
      </c>
      <c r="M1185" s="144">
        <f>IF(ISNA(MATCH($F1185,'Liste noire'!C:C,0)),0,1)</f>
        <v>0</v>
      </c>
    </row>
    <row r="1186" spans="1:13" x14ac:dyDescent="0.25">
      <c r="A1186" s="139">
        <v>8273</v>
      </c>
      <c r="B1186" s="140" t="s">
        <v>17900</v>
      </c>
      <c r="C1186" s="140" t="s">
        <v>17901</v>
      </c>
      <c r="D1186" s="140" t="s">
        <v>16702</v>
      </c>
      <c r="E1186" s="140" t="s">
        <v>22496</v>
      </c>
      <c r="F1186" s="140" t="s">
        <v>17904</v>
      </c>
      <c r="G1186" s="140" t="s">
        <v>17905</v>
      </c>
      <c r="H1186" s="140">
        <v>31.476700000000001</v>
      </c>
      <c r="I1186" s="140">
        <v>-82.860500000000002</v>
      </c>
      <c r="J1186" s="140">
        <v>257</v>
      </c>
      <c r="K1186" s="140">
        <v>-5</v>
      </c>
      <c r="L1186" s="140">
        <f>COUNTIFS(ArCompl!$C$2:$C$5652,ArCompl!$C2199,ArCompl!$D$2:$D$5652,ArCompl!$D2199)</f>
        <v>1</v>
      </c>
      <c r="M1186" s="141">
        <f>IF(ISNA(MATCH($F1186,'Liste noire'!C:C,0)),0,1)</f>
        <v>0</v>
      </c>
    </row>
    <row r="1187" spans="1:13" x14ac:dyDescent="0.25">
      <c r="A1187" s="142">
        <v>11831</v>
      </c>
      <c r="B1187" s="143" t="s">
        <v>19649</v>
      </c>
      <c r="C1187" s="143" t="s">
        <v>19650</v>
      </c>
      <c r="D1187" s="143" t="s">
        <v>16702</v>
      </c>
      <c r="E1187" s="143" t="s">
        <v>22496</v>
      </c>
      <c r="F1187" s="143" t="s">
        <v>19651</v>
      </c>
      <c r="G1187" s="143" t="s">
        <v>19652</v>
      </c>
      <c r="H1187" s="143">
        <v>36.619399999999999</v>
      </c>
      <c r="I1187" s="143">
        <v>-116.033</v>
      </c>
      <c r="J1187" s="143">
        <v>3314</v>
      </c>
      <c r="K1187" s="143" t="s">
        <v>340</v>
      </c>
      <c r="L1187" s="143">
        <f>COUNTIFS(ArCompl!$C$2:$C$5652,ArCompl!$C2656,ArCompl!$D$2:$D$5652,ArCompl!$D2656)</f>
        <v>1</v>
      </c>
      <c r="M1187" s="144">
        <f>IF(ISNA(MATCH($F1187,'Liste noire'!C:C,0)),0,1)</f>
        <v>0</v>
      </c>
    </row>
    <row r="1188" spans="1:13" x14ac:dyDescent="0.25">
      <c r="A1188" s="139">
        <v>7569</v>
      </c>
      <c r="B1188" s="140" t="s">
        <v>897</v>
      </c>
      <c r="C1188" s="140" t="s">
        <v>894</v>
      </c>
      <c r="D1188" s="140" t="s">
        <v>639</v>
      </c>
      <c r="E1188" s="140" t="s">
        <v>22356</v>
      </c>
      <c r="F1188" s="140" t="s">
        <v>898</v>
      </c>
      <c r="G1188" s="140" t="s">
        <v>899</v>
      </c>
      <c r="H1188" s="140">
        <v>-17.37</v>
      </c>
      <c r="I1188" s="140">
        <v>123.661</v>
      </c>
      <c r="J1188" s="140">
        <v>24</v>
      </c>
      <c r="K1188" s="140">
        <v>8</v>
      </c>
      <c r="L1188" s="140">
        <f>COUNTIFS(ArCompl!$C$2:$C$5652,ArCompl!$C383,ArCompl!$D$2:$D$5652,ArCompl!$D383)</f>
        <v>1</v>
      </c>
      <c r="M1188" s="141">
        <f>IF(ISNA(MATCH($F1188,'Liste noire'!C:C,0)),0,1)</f>
        <v>0</v>
      </c>
    </row>
    <row r="1189" spans="1:13" x14ac:dyDescent="0.25">
      <c r="A1189" s="142">
        <v>6755</v>
      </c>
      <c r="B1189" s="143" t="s">
        <v>17818</v>
      </c>
      <c r="C1189" s="143" t="s">
        <v>17819</v>
      </c>
      <c r="D1189" s="143" t="s">
        <v>16702</v>
      </c>
      <c r="E1189" s="143" t="s">
        <v>22496</v>
      </c>
      <c r="F1189" s="143" t="s">
        <v>17820</v>
      </c>
      <c r="G1189" s="143" t="s">
        <v>17821</v>
      </c>
      <c r="H1189" s="143">
        <v>66.069599999999994</v>
      </c>
      <c r="I1189" s="143">
        <v>-162.76599999999999</v>
      </c>
      <c r="J1189" s="143">
        <v>21</v>
      </c>
      <c r="K1189" s="143">
        <v>-9</v>
      </c>
      <c r="L1189" s="143">
        <f>COUNTIFS(ArCompl!$C$2:$C$5652,ArCompl!$C2176,ArCompl!$D$2:$D$5652,ArCompl!$D2176)</f>
        <v>1</v>
      </c>
      <c r="M1189" s="144">
        <f>IF(ISNA(MATCH($F1189,'Liste noire'!C:C,0)),0,1)</f>
        <v>0</v>
      </c>
    </row>
    <row r="1190" spans="1:13" x14ac:dyDescent="0.25">
      <c r="A1190" s="139">
        <v>3786</v>
      </c>
      <c r="B1190" s="140" t="s">
        <v>17855</v>
      </c>
      <c r="C1190" s="140" t="s">
        <v>17856</v>
      </c>
      <c r="D1190" s="140" t="s">
        <v>16702</v>
      </c>
      <c r="E1190" s="140" t="s">
        <v>22496</v>
      </c>
      <c r="F1190" s="140" t="s">
        <v>17857</v>
      </c>
      <c r="G1190" s="140" t="s">
        <v>17858</v>
      </c>
      <c r="H1190" s="140">
        <v>30.831700000000001</v>
      </c>
      <c r="I1190" s="140">
        <v>-93.3399</v>
      </c>
      <c r="J1190" s="140">
        <v>202</v>
      </c>
      <c r="K1190" s="140">
        <v>-6</v>
      </c>
      <c r="L1190" s="140">
        <f>COUNTIFS(ArCompl!$C$2:$C$5652,ArCompl!$C2186,ArCompl!$D$2:$D$5652,ArCompl!$D2186)</f>
        <v>1</v>
      </c>
      <c r="M1190" s="141">
        <f>IF(ISNA(MATCH($F1190,'Liste noire'!C:C,0)),0,1)</f>
        <v>0</v>
      </c>
    </row>
    <row r="1191" spans="1:13" x14ac:dyDescent="0.25">
      <c r="A1191" s="142">
        <v>7330</v>
      </c>
      <c r="B1191" s="143" t="s">
        <v>15159</v>
      </c>
      <c r="C1191" s="143" t="s">
        <v>15160</v>
      </c>
      <c r="D1191" s="143" t="s">
        <v>15156</v>
      </c>
      <c r="E1191" s="143" t="s">
        <v>15156</v>
      </c>
      <c r="F1191" s="143" t="s">
        <v>15161</v>
      </c>
      <c r="G1191" s="143" t="s">
        <v>15162</v>
      </c>
      <c r="H1191" s="143">
        <v>4.1166669999999996</v>
      </c>
      <c r="I1191" s="143">
        <v>-54.666670000000003</v>
      </c>
      <c r="J1191" s="143">
        <v>236</v>
      </c>
      <c r="K1191" s="143">
        <v>-3</v>
      </c>
      <c r="L1191" s="143">
        <f>COUNTIFS(ArCompl!$C$2:$C$5652,ArCompl!$C5314,ArCompl!$D$2:$D$5652,ArCompl!$D5314)</f>
        <v>1</v>
      </c>
      <c r="M1191" s="144">
        <f>IF(ISNA(MATCH($F1191,'Liste noire'!C:C,0)),0,1)</f>
        <v>0</v>
      </c>
    </row>
    <row r="1192" spans="1:13" x14ac:dyDescent="0.25">
      <c r="A1192" s="139">
        <v>6945</v>
      </c>
      <c r="B1192" s="140" t="s">
        <v>6013</v>
      </c>
      <c r="C1192" s="140" t="s">
        <v>6014</v>
      </c>
      <c r="D1192" s="140" t="s">
        <v>5959</v>
      </c>
      <c r="E1192" s="140" t="s">
        <v>5959</v>
      </c>
      <c r="F1192" s="140" t="s">
        <v>6015</v>
      </c>
      <c r="G1192" s="140" t="s">
        <v>6016</v>
      </c>
      <c r="H1192" s="140">
        <v>8.71889</v>
      </c>
      <c r="I1192" s="140">
        <v>-83.6417</v>
      </c>
      <c r="J1192" s="140">
        <v>12</v>
      </c>
      <c r="K1192" s="140">
        <v>-6</v>
      </c>
      <c r="L1192" s="140">
        <f>COUNTIFS(ArCompl!$C$2:$C$5652,ArCompl!$C1695,ArCompl!$D$2:$D$5652,ArCompl!$D1695)</f>
        <v>1</v>
      </c>
      <c r="M1192" s="141">
        <f>IF(ISNA(MATCH($F1192,'Liste noire'!C:C,0)),0,1)</f>
        <v>0</v>
      </c>
    </row>
    <row r="1193" spans="1:13" x14ac:dyDescent="0.25">
      <c r="A1193" s="142">
        <v>8644</v>
      </c>
      <c r="B1193" s="143" t="s">
        <v>17917</v>
      </c>
      <c r="C1193" s="143" t="s">
        <v>17918</v>
      </c>
      <c r="D1193" s="143" t="s">
        <v>16702</v>
      </c>
      <c r="E1193" s="143" t="s">
        <v>22496</v>
      </c>
      <c r="F1193" s="143" t="s">
        <v>17919</v>
      </c>
      <c r="G1193" s="143" t="s">
        <v>17920</v>
      </c>
      <c r="H1193" s="143">
        <v>46.009300000000003</v>
      </c>
      <c r="I1193" s="143">
        <v>-83.743899999999996</v>
      </c>
      <c r="J1193" s="143">
        <v>668</v>
      </c>
      <c r="K1193" s="143">
        <v>-5</v>
      </c>
      <c r="L1193" s="143">
        <f>COUNTIFS(ArCompl!$C$2:$C$5652,ArCompl!$C2203,ArCompl!$D$2:$D$5652,ArCompl!$D2203)</f>
        <v>1</v>
      </c>
      <c r="M1193" s="144">
        <f>IF(ISNA(MATCH($F1193,'Liste noire'!C:C,0)),0,1)</f>
        <v>0</v>
      </c>
    </row>
    <row r="1194" spans="1:13" x14ac:dyDescent="0.25">
      <c r="A1194" s="139">
        <v>12020</v>
      </c>
      <c r="B1194" s="140" t="s">
        <v>1575</v>
      </c>
      <c r="C1194" s="140"/>
      <c r="D1194" s="140" t="s">
        <v>639</v>
      </c>
      <c r="E1194" s="140" t="s">
        <v>22356</v>
      </c>
      <c r="F1194" s="140" t="s">
        <v>1576</v>
      </c>
      <c r="G1194" s="140" t="s">
        <v>1577</v>
      </c>
      <c r="H1194" s="140">
        <v>-28.591699999999999</v>
      </c>
      <c r="I1194" s="140">
        <v>148.21700000000001</v>
      </c>
      <c r="J1194" s="140">
        <v>567</v>
      </c>
      <c r="K1194" s="140" t="s">
        <v>340</v>
      </c>
      <c r="L1194" s="140">
        <f>COUNTIFS(ArCompl!$C$2:$C$5652,ArCompl!$C556,ArCompl!$D$2:$D$5652,ArCompl!$D556)</f>
        <v>1</v>
      </c>
      <c r="M1194" s="141">
        <f>IF(ISNA(MATCH($F1194,'Liste noire'!C:C,0)),0,1)</f>
        <v>0</v>
      </c>
    </row>
    <row r="1195" spans="1:13" x14ac:dyDescent="0.25">
      <c r="A1195" s="142">
        <v>3713</v>
      </c>
      <c r="B1195" s="143" t="s">
        <v>17944</v>
      </c>
      <c r="C1195" s="143" t="s">
        <v>11278</v>
      </c>
      <c r="D1195" s="143" t="s">
        <v>16702</v>
      </c>
      <c r="E1195" s="143" t="s">
        <v>22496</v>
      </c>
      <c r="F1195" s="143" t="s">
        <v>17945</v>
      </c>
      <c r="G1195" s="143" t="s">
        <v>17946</v>
      </c>
      <c r="H1195" s="143">
        <v>37.151499999999999</v>
      </c>
      <c r="I1195" s="143">
        <v>-107.754</v>
      </c>
      <c r="J1195" s="143">
        <v>6685</v>
      </c>
      <c r="K1195" s="143">
        <v>-7</v>
      </c>
      <c r="L1195" s="143">
        <f>COUNTIFS(ArCompl!$C$2:$C$5652,ArCompl!$C2210,ArCompl!$D$2:$D$5652,ArCompl!$D2210)</f>
        <v>2</v>
      </c>
      <c r="M1195" s="144">
        <f>IF(ISNA(MATCH($F1195,'Liste noire'!C:C,0)),0,1)</f>
        <v>0</v>
      </c>
    </row>
    <row r="1196" spans="1:13" x14ac:dyDescent="0.25">
      <c r="A1196" s="139">
        <v>1408</v>
      </c>
      <c r="B1196" s="140" t="s">
        <v>7050</v>
      </c>
      <c r="C1196" s="140" t="s">
        <v>7051</v>
      </c>
      <c r="D1196" s="140" t="s">
        <v>6885</v>
      </c>
      <c r="E1196" s="140" t="s">
        <v>6885</v>
      </c>
      <c r="F1196" s="140" t="s">
        <v>7052</v>
      </c>
      <c r="G1196" s="140" t="s">
        <v>7053</v>
      </c>
      <c r="H1196" s="140">
        <v>49.365299999999998</v>
      </c>
      <c r="I1196" s="140">
        <v>0.154306</v>
      </c>
      <c r="J1196" s="140">
        <v>479</v>
      </c>
      <c r="K1196" s="140">
        <v>1</v>
      </c>
      <c r="L1196" s="140">
        <f>COUNTIFS(ArCompl!$C$2:$C$5652,ArCompl!$C3333,ArCompl!$D$2:$D$5652,ArCompl!$D3333)</f>
        <v>1</v>
      </c>
      <c r="M1196" s="141">
        <f>IF(ISNA(MATCH($F1196,'Liste noire'!C:C,0)),0,1)</f>
        <v>1</v>
      </c>
    </row>
    <row r="1197" spans="1:13" x14ac:dyDescent="0.25">
      <c r="A1197" s="142">
        <v>3792</v>
      </c>
      <c r="B1197" s="143" t="s">
        <v>17826</v>
      </c>
      <c r="C1197" s="143" t="s">
        <v>17823</v>
      </c>
      <c r="D1197" s="143" t="s">
        <v>16702</v>
      </c>
      <c r="E1197" s="143" t="s">
        <v>22496</v>
      </c>
      <c r="F1197" s="143" t="s">
        <v>17827</v>
      </c>
      <c r="G1197" s="143" t="s">
        <v>17828</v>
      </c>
      <c r="H1197" s="143">
        <v>29.374199999999998</v>
      </c>
      <c r="I1197" s="143">
        <v>-100.92700000000001</v>
      </c>
      <c r="J1197" s="143">
        <v>1002</v>
      </c>
      <c r="K1197" s="143">
        <v>-6</v>
      </c>
      <c r="L1197" s="143">
        <f>COUNTIFS(ArCompl!$C$2:$C$5652,ArCompl!$C2178,ArCompl!$D$2:$D$5652,ArCompl!$D2178)</f>
        <v>1</v>
      </c>
      <c r="M1197" s="144">
        <f>IF(ISNA(MATCH($F1197,'Liste noire'!C:C,0)),0,1)</f>
        <v>0</v>
      </c>
    </row>
    <row r="1198" spans="1:13" x14ac:dyDescent="0.25">
      <c r="A1198" s="139">
        <v>11257</v>
      </c>
      <c r="B1198" s="140" t="s">
        <v>11037</v>
      </c>
      <c r="C1198" s="140" t="s">
        <v>11038</v>
      </c>
      <c r="D1198" s="140" t="s">
        <v>11039</v>
      </c>
      <c r="E1198" s="140" t="s">
        <v>11039</v>
      </c>
      <c r="F1198" s="140" t="s">
        <v>11040</v>
      </c>
      <c r="G1198" s="140" t="s">
        <v>11041</v>
      </c>
      <c r="H1198" s="140">
        <v>5.1561000000000003</v>
      </c>
      <c r="I1198" s="140">
        <v>73.130200000000002</v>
      </c>
      <c r="J1198" s="140">
        <v>6</v>
      </c>
      <c r="K1198" s="140">
        <v>5</v>
      </c>
      <c r="L1198" s="140">
        <f>COUNTIFS(ArCompl!$C$2:$C$5652,ArCompl!$C4254,ArCompl!$D$2:$D$5652,ArCompl!$D4254)</f>
        <v>1</v>
      </c>
      <c r="M1198" s="141">
        <f>IF(ISNA(MATCH($F1198,'Liste noire'!C:C,0)),0,1)</f>
        <v>0</v>
      </c>
    </row>
    <row r="1199" spans="1:13" x14ac:dyDescent="0.25">
      <c r="A1199" s="142">
        <v>3999</v>
      </c>
      <c r="B1199" s="143" t="s">
        <v>885</v>
      </c>
      <c r="C1199" s="143" t="s">
        <v>886</v>
      </c>
      <c r="D1199" s="143" t="s">
        <v>639</v>
      </c>
      <c r="E1199" s="143" t="s">
        <v>22356</v>
      </c>
      <c r="F1199" s="143" t="s">
        <v>887</v>
      </c>
      <c r="G1199" s="143" t="s">
        <v>888</v>
      </c>
      <c r="H1199" s="143">
        <v>-12.4147</v>
      </c>
      <c r="I1199" s="143">
        <v>130.87700000000001</v>
      </c>
      <c r="J1199" s="143">
        <v>103</v>
      </c>
      <c r="K1199" s="143">
        <v>9.5</v>
      </c>
      <c r="L1199" s="143">
        <f>COUNTIFS(ArCompl!$C$2:$C$5652,ArCompl!$C380,ArCompl!$D$2:$D$5652,ArCompl!$D380)</f>
        <v>1</v>
      </c>
      <c r="M1199" s="144">
        <f>IF(ISNA(MATCH($F1199,'Liste noire'!C:C,0)),0,1)</f>
        <v>0</v>
      </c>
    </row>
    <row r="1200" spans="1:13" x14ac:dyDescent="0.25">
      <c r="A1200" s="139">
        <v>5562</v>
      </c>
      <c r="B1200" s="140" t="s">
        <v>16409</v>
      </c>
      <c r="C1200" s="140" t="s">
        <v>16410</v>
      </c>
      <c r="D1200" s="140" t="s">
        <v>16321</v>
      </c>
      <c r="E1200" s="140" t="s">
        <v>22495</v>
      </c>
      <c r="F1200" s="140" t="s">
        <v>16411</v>
      </c>
      <c r="G1200" s="140" t="s">
        <v>16412</v>
      </c>
      <c r="H1200" s="140">
        <v>53.480539999999998</v>
      </c>
      <c r="I1200" s="140">
        <v>-1.010656</v>
      </c>
      <c r="J1200" s="140">
        <v>55</v>
      </c>
      <c r="K1200" s="140">
        <v>0</v>
      </c>
      <c r="L1200" s="140">
        <f>COUNTIFS(ArCompl!$C$2:$C$5652,ArCompl!$C4932,ArCompl!$D$2:$D$5652,ArCompl!$D4932)</f>
        <v>2</v>
      </c>
      <c r="M1200" s="141">
        <f>IF(ISNA(MATCH($F1200,'Liste noire'!C:C,0)),0,1)</f>
        <v>0</v>
      </c>
    </row>
    <row r="1201" spans="1:13" x14ac:dyDescent="0.25">
      <c r="A1201" s="142">
        <v>6075</v>
      </c>
      <c r="B1201" s="143" t="s">
        <v>8215</v>
      </c>
      <c r="C1201" s="143" t="s">
        <v>8216</v>
      </c>
      <c r="D1201" s="143" t="s">
        <v>8208</v>
      </c>
      <c r="E1201" s="143" t="s">
        <v>8208</v>
      </c>
      <c r="F1201" s="143" t="s">
        <v>8217</v>
      </c>
      <c r="G1201" s="143" t="s">
        <v>8218</v>
      </c>
      <c r="H1201" s="143">
        <v>16.296900000000001</v>
      </c>
      <c r="I1201" s="143">
        <v>-61.084400000000002</v>
      </c>
      <c r="J1201" s="143">
        <v>10</v>
      </c>
      <c r="K1201" s="143">
        <v>-4</v>
      </c>
      <c r="L1201" s="143">
        <f>COUNTIFS(ArCompl!$C$2:$C$5652,ArCompl!$C3501,ArCompl!$D$2:$D$5652,ArCompl!$D3501)</f>
        <v>1</v>
      </c>
      <c r="M1201" s="144">
        <f>IF(ISNA(MATCH($F1201,'Liste noire'!C:C,0)),0,1)</f>
        <v>0</v>
      </c>
    </row>
    <row r="1202" spans="1:13" x14ac:dyDescent="0.25">
      <c r="A1202" s="139">
        <v>5678</v>
      </c>
      <c r="B1202" s="140" t="s">
        <v>6617</v>
      </c>
      <c r="C1202" s="140" t="s">
        <v>6618</v>
      </c>
      <c r="D1202" s="140" t="s">
        <v>6570</v>
      </c>
      <c r="E1202" s="140" t="s">
        <v>22396</v>
      </c>
      <c r="F1202" s="140" t="s">
        <v>6619</v>
      </c>
      <c r="G1202" s="140" t="s">
        <v>6620</v>
      </c>
      <c r="H1202" s="140">
        <v>11.0825</v>
      </c>
      <c r="I1202" s="140">
        <v>39.711399999999998</v>
      </c>
      <c r="J1202" s="140">
        <v>6117</v>
      </c>
      <c r="K1202" s="140">
        <v>3</v>
      </c>
      <c r="L1202" s="140">
        <f>COUNTIFS(ArCompl!$C$2:$C$5652,ArCompl!$C3226,ArCompl!$D$2:$D$5652,ArCompl!$D3226)</f>
        <v>1</v>
      </c>
      <c r="M1202" s="141">
        <f>IF(ISNA(MATCH($F1202,'Liste noire'!C:C,0)),0,1)</f>
        <v>0</v>
      </c>
    </row>
    <row r="1203" spans="1:13" x14ac:dyDescent="0.25">
      <c r="A1203" s="142">
        <v>5943</v>
      </c>
      <c r="B1203" s="143" t="s">
        <v>12616</v>
      </c>
      <c r="C1203" s="143" t="s">
        <v>12617</v>
      </c>
      <c r="D1203" s="143" t="s">
        <v>12597</v>
      </c>
      <c r="E1203" s="143" t="s">
        <v>12597</v>
      </c>
      <c r="F1203" s="143" t="s">
        <v>12618</v>
      </c>
      <c r="G1203" s="143" t="s">
        <v>12619</v>
      </c>
      <c r="H1203" s="143">
        <v>31.909400000000002</v>
      </c>
      <c r="I1203" s="143">
        <v>70.896600000000007</v>
      </c>
      <c r="J1203" s="143">
        <v>594</v>
      </c>
      <c r="K1203" s="143">
        <v>5</v>
      </c>
      <c r="L1203" s="143">
        <f>COUNTIFS(ArCompl!$C$2:$C$5652,ArCompl!$C4631,ArCompl!$D$2:$D$5652,ArCompl!$D4631)</f>
        <v>1</v>
      </c>
      <c r="M1203" s="144">
        <f>IF(ISNA(MATCH($F1203,'Liste noire'!C:C,0)),0,1)</f>
        <v>0</v>
      </c>
    </row>
    <row r="1204" spans="1:13" x14ac:dyDescent="0.25">
      <c r="A1204" s="139">
        <v>3729</v>
      </c>
      <c r="B1204" s="140" t="s">
        <v>17859</v>
      </c>
      <c r="C1204" s="140" t="s">
        <v>17860</v>
      </c>
      <c r="D1204" s="140" t="s">
        <v>16702</v>
      </c>
      <c r="E1204" s="140" t="s">
        <v>22496</v>
      </c>
      <c r="F1204" s="140" t="s">
        <v>17861</v>
      </c>
      <c r="G1204" s="140" t="s">
        <v>17862</v>
      </c>
      <c r="H1204" s="140">
        <v>41.533999999999999</v>
      </c>
      <c r="I1204" s="140">
        <v>-93.6631</v>
      </c>
      <c r="J1204" s="140">
        <v>958</v>
      </c>
      <c r="K1204" s="140">
        <v>-6</v>
      </c>
      <c r="L1204" s="140">
        <f>COUNTIFS(ArCompl!$C$2:$C$5652,ArCompl!$C2187,ArCompl!$D$2:$D$5652,ArCompl!$D2187)</f>
        <v>1</v>
      </c>
      <c r="M1204" s="141">
        <f>IF(ISNA(MATCH($F1204,'Liste noire'!C:C,0)),0,1)</f>
        <v>0</v>
      </c>
    </row>
    <row r="1205" spans="1:13" x14ac:dyDescent="0.25">
      <c r="A1205" s="142">
        <v>6434</v>
      </c>
      <c r="B1205" s="143" t="s">
        <v>4881</v>
      </c>
      <c r="C1205" s="143" t="s">
        <v>4882</v>
      </c>
      <c r="D1205" s="143" t="s">
        <v>4759</v>
      </c>
      <c r="E1205" s="143" t="s">
        <v>22377</v>
      </c>
      <c r="F1205" s="143" t="s">
        <v>4883</v>
      </c>
      <c r="G1205" s="143" t="s">
        <v>4884</v>
      </c>
      <c r="H1205" s="143">
        <v>39.49</v>
      </c>
      <c r="I1205" s="143">
        <v>109.8614</v>
      </c>
      <c r="J1205" s="143">
        <v>4557</v>
      </c>
      <c r="K1205" s="143">
        <v>8</v>
      </c>
      <c r="L1205" s="143">
        <f>COUNTIFS(ArCompl!$C$2:$C$5652,ArCompl!$C1384,ArCompl!$D$2:$D$5652,ArCompl!$D1384)</f>
        <v>1</v>
      </c>
      <c r="M1205" s="144">
        <f>IF(ISNA(MATCH($F1205,'Liste noire'!C:C,0)),0,1)</f>
        <v>0</v>
      </c>
    </row>
    <row r="1206" spans="1:13" x14ac:dyDescent="0.25">
      <c r="A1206" s="139">
        <v>8785</v>
      </c>
      <c r="B1206" s="140" t="s">
        <v>12324</v>
      </c>
      <c r="C1206" s="140" t="s">
        <v>12325</v>
      </c>
      <c r="D1206" s="140" t="s">
        <v>12326</v>
      </c>
      <c r="E1206" s="140" t="s">
        <v>22453</v>
      </c>
      <c r="F1206" s="140" t="s">
        <v>12327</v>
      </c>
      <c r="G1206" s="140" t="s">
        <v>12328</v>
      </c>
      <c r="H1206" s="140">
        <v>39.745199999999997</v>
      </c>
      <c r="I1206" s="140">
        <v>127.474</v>
      </c>
      <c r="J1206" s="140">
        <v>12</v>
      </c>
      <c r="K1206" s="140">
        <v>8.5</v>
      </c>
      <c r="L1206" s="140">
        <f>COUNTIFS(ArCompl!$C$2:$C$5652,ArCompl!$C1655,ArCompl!$D$2:$D$5652,ArCompl!$D1655)</f>
        <v>2</v>
      </c>
      <c r="M1206" s="141">
        <f>IF(ISNA(MATCH($F1206,'Liste noire'!C:C,0)),0,1)</f>
        <v>0</v>
      </c>
    </row>
    <row r="1207" spans="1:13" x14ac:dyDescent="0.25">
      <c r="A1207" s="142">
        <v>7581</v>
      </c>
      <c r="B1207" s="143" t="s">
        <v>17833</v>
      </c>
      <c r="C1207" s="143" t="s">
        <v>17834</v>
      </c>
      <c r="D1207" s="143" t="s">
        <v>16702</v>
      </c>
      <c r="E1207" s="143" t="s">
        <v>22496</v>
      </c>
      <c r="F1207" s="143" t="s">
        <v>17835</v>
      </c>
      <c r="G1207" s="143" t="s">
        <v>17836</v>
      </c>
      <c r="H1207" s="143">
        <v>39.380600000000001</v>
      </c>
      <c r="I1207" s="143">
        <v>-112.508</v>
      </c>
      <c r="J1207" s="143">
        <v>4759</v>
      </c>
      <c r="K1207" s="143">
        <v>-7</v>
      </c>
      <c r="L1207" s="143">
        <f>COUNTIFS(ArCompl!$C$2:$C$5652,ArCompl!$C2180,ArCompl!$D$2:$D$5652,ArCompl!$D2180)</f>
        <v>1</v>
      </c>
      <c r="M1207" s="144">
        <f>IF(ISNA(MATCH($F1207,'Liste noire'!C:C,0)),0,1)</f>
        <v>0</v>
      </c>
    </row>
    <row r="1208" spans="1:13" x14ac:dyDescent="0.25">
      <c r="A1208" s="139">
        <v>9874</v>
      </c>
      <c r="B1208" s="140" t="s">
        <v>9239</v>
      </c>
      <c r="C1208" s="140" t="s">
        <v>9240</v>
      </c>
      <c r="D1208" s="140" t="s">
        <v>8920</v>
      </c>
      <c r="E1208" s="140" t="s">
        <v>22416</v>
      </c>
      <c r="F1208" s="140" t="s">
        <v>9241</v>
      </c>
      <c r="G1208" s="140" t="s">
        <v>9242</v>
      </c>
      <c r="H1208" s="140">
        <v>2.2597299999999998</v>
      </c>
      <c r="I1208" s="140">
        <v>98.991900000000001</v>
      </c>
      <c r="J1208" s="140">
        <v>4700</v>
      </c>
      <c r="K1208" s="140">
        <v>7</v>
      </c>
      <c r="L1208" s="140">
        <f>COUNTIFS(ArCompl!$C$2:$C$5652,ArCompl!$C3790,ArCompl!$D$2:$D$5652,ArCompl!$D3790)</f>
        <v>1</v>
      </c>
      <c r="M1208" s="141">
        <f>IF(ISNA(MATCH($F1208,'Liste noire'!C:C,0)),0,1)</f>
        <v>0</v>
      </c>
    </row>
    <row r="1209" spans="1:13" x14ac:dyDescent="0.25">
      <c r="A1209" s="142">
        <v>6208</v>
      </c>
      <c r="B1209" s="143" t="s">
        <v>8991</v>
      </c>
      <c r="C1209" s="143" t="s">
        <v>8992</v>
      </c>
      <c r="D1209" s="143" t="s">
        <v>8920</v>
      </c>
      <c r="E1209" s="143" t="s">
        <v>22416</v>
      </c>
      <c r="F1209" s="143" t="s">
        <v>8993</v>
      </c>
      <c r="G1209" s="143" t="s">
        <v>8994</v>
      </c>
      <c r="H1209" s="143">
        <v>0.81059999999999999</v>
      </c>
      <c r="I1209" s="143">
        <v>114.53060000000001</v>
      </c>
      <c r="J1209" s="143">
        <v>508</v>
      </c>
      <c r="K1209" s="143">
        <v>8</v>
      </c>
      <c r="L1209" s="143">
        <f>COUNTIFS(ArCompl!$C$2:$C$5652,ArCompl!$C3727,ArCompl!$D$2:$D$5652,ArCompl!$D3727)</f>
        <v>1</v>
      </c>
      <c r="M1209" s="144">
        <f>IF(ISNA(MATCH($F1209,'Liste noire'!C:C,0)),0,1)</f>
        <v>0</v>
      </c>
    </row>
    <row r="1210" spans="1:13" x14ac:dyDescent="0.25">
      <c r="A1210" s="139">
        <v>8254</v>
      </c>
      <c r="B1210" s="140" t="s">
        <v>2271</v>
      </c>
      <c r="C1210" s="140" t="s">
        <v>2272</v>
      </c>
      <c r="D1210" s="140" t="s">
        <v>2057</v>
      </c>
      <c r="E1210" s="140" t="s">
        <v>22368</v>
      </c>
      <c r="F1210" s="140" t="s">
        <v>2273</v>
      </c>
      <c r="G1210" s="140" t="s">
        <v>2274</v>
      </c>
      <c r="H1210" s="140">
        <v>-18.231999999999999</v>
      </c>
      <c r="I1210" s="140">
        <v>-43.650399999999998</v>
      </c>
      <c r="J1210" s="140">
        <v>4446</v>
      </c>
      <c r="K1210" s="140">
        <v>-3</v>
      </c>
      <c r="L1210" s="140">
        <f>COUNTIFS(ArCompl!$C$2:$C$5652,ArCompl!$C760,ArCompl!$D$2:$D$5652,ArCompl!$D760)</f>
        <v>1</v>
      </c>
      <c r="M1210" s="141">
        <f>IF(ISNA(MATCH($F1210,'Liste noire'!C:C,0)),0,1)</f>
        <v>0</v>
      </c>
    </row>
    <row r="1211" spans="1:13" x14ac:dyDescent="0.25">
      <c r="A1211" s="142">
        <v>338</v>
      </c>
      <c r="B1211" s="143" t="s">
        <v>7654</v>
      </c>
      <c r="C1211" s="143" t="s">
        <v>7655</v>
      </c>
      <c r="D1211" s="143" t="s">
        <v>7581</v>
      </c>
      <c r="E1211" s="143" t="s">
        <v>22405</v>
      </c>
      <c r="F1211" s="143" t="s">
        <v>7656</v>
      </c>
      <c r="G1211" s="143" t="s">
        <v>7657</v>
      </c>
      <c r="H1211" s="143">
        <v>51.132800000000003</v>
      </c>
      <c r="I1211" s="143">
        <v>13.767200000000001</v>
      </c>
      <c r="J1211" s="143">
        <v>755</v>
      </c>
      <c r="K1211" s="143">
        <v>1</v>
      </c>
      <c r="L1211" s="143">
        <f>COUNTIFS(ArCompl!$C$2:$C$5652,ArCompl!$C122,ArCompl!$D$2:$D$5652,ArCompl!$D122)</f>
        <v>1</v>
      </c>
      <c r="M1211" s="144">
        <f>IF(ISNA(MATCH($F1211,'Liste noire'!C:C,0)),0,1)</f>
        <v>1</v>
      </c>
    </row>
    <row r="1212" spans="1:13" x14ac:dyDescent="0.25">
      <c r="A1212" s="139">
        <v>7514</v>
      </c>
      <c r="B1212" s="140" t="s">
        <v>17863</v>
      </c>
      <c r="C1212" s="140" t="s">
        <v>17864</v>
      </c>
      <c r="D1212" s="140" t="s">
        <v>16702</v>
      </c>
      <c r="E1212" s="140" t="s">
        <v>22496</v>
      </c>
      <c r="F1212" s="140" t="s">
        <v>17865</v>
      </c>
      <c r="G1212" s="140" t="s">
        <v>17866</v>
      </c>
      <c r="H1212" s="140">
        <v>30.400099999999998</v>
      </c>
      <c r="I1212" s="140">
        <v>-86.471500000000006</v>
      </c>
      <c r="J1212" s="140">
        <v>23</v>
      </c>
      <c r="K1212" s="140">
        <v>-6</v>
      </c>
      <c r="L1212" s="140">
        <f>COUNTIFS(ArCompl!$C$2:$C$5652,ArCompl!$C2188,ArCompl!$D$2:$D$5652,ArCompl!$D2188)</f>
        <v>1</v>
      </c>
      <c r="M1212" s="141">
        <f>IF(ISNA(MATCH($F1212,'Liste noire'!C:C,0)),0,1)</f>
        <v>0</v>
      </c>
    </row>
    <row r="1213" spans="1:13" x14ac:dyDescent="0.25">
      <c r="A1213" s="142">
        <v>3645</v>
      </c>
      <c r="B1213" s="143" t="s">
        <v>17871</v>
      </c>
      <c r="C1213" s="143" t="s">
        <v>17868</v>
      </c>
      <c r="D1213" s="143" t="s">
        <v>16702</v>
      </c>
      <c r="E1213" s="143" t="s">
        <v>22496</v>
      </c>
      <c r="F1213" s="143" t="s">
        <v>17872</v>
      </c>
      <c r="G1213" s="143" t="s">
        <v>17873</v>
      </c>
      <c r="H1213" s="143">
        <v>42.212400000000002</v>
      </c>
      <c r="I1213" s="143">
        <v>-83.353399999999993</v>
      </c>
      <c r="J1213" s="143">
        <v>645</v>
      </c>
      <c r="K1213" s="143">
        <v>-5</v>
      </c>
      <c r="L1213" s="143">
        <f>COUNTIFS(ArCompl!$C$2:$C$5652,ArCompl!$C2190,ArCompl!$D$2:$D$5652,ArCompl!$D2190)</f>
        <v>1</v>
      </c>
      <c r="M1213" s="144">
        <f>IF(ISNA(MATCH($F1213,'Liste noire'!C:C,0)),0,1)</f>
        <v>0</v>
      </c>
    </row>
    <row r="1214" spans="1:13" x14ac:dyDescent="0.25">
      <c r="A1214" s="139">
        <v>10137</v>
      </c>
      <c r="B1214" s="140" t="s">
        <v>3348</v>
      </c>
      <c r="C1214" s="140" t="s">
        <v>3349</v>
      </c>
      <c r="D1214" s="140" t="s">
        <v>3021</v>
      </c>
      <c r="E1214" s="140" t="s">
        <v>3021</v>
      </c>
      <c r="F1214" s="140" t="s">
        <v>3350</v>
      </c>
      <c r="G1214" s="140" t="s">
        <v>3351</v>
      </c>
      <c r="H1214" s="140">
        <v>42.872199999999999</v>
      </c>
      <c r="I1214" s="140">
        <v>-79.595799999999997</v>
      </c>
      <c r="J1214" s="140">
        <v>600</v>
      </c>
      <c r="K1214" s="140">
        <v>-5</v>
      </c>
      <c r="L1214" s="140">
        <f>COUNTIFS(ArCompl!$C$2:$C$5652,ArCompl!$C1005,ArCompl!$D$2:$D$5652,ArCompl!$D1005)</f>
        <v>1</v>
      </c>
      <c r="M1214" s="141">
        <f>IF(ISNA(MATCH($F1214,'Liste noire'!C:C,0)),0,1)</f>
        <v>0</v>
      </c>
    </row>
    <row r="1215" spans="1:13" x14ac:dyDescent="0.25">
      <c r="A1215" s="142">
        <v>599</v>
      </c>
      <c r="B1215" s="143" t="s">
        <v>9566</v>
      </c>
      <c r="C1215" s="143" t="s">
        <v>9567</v>
      </c>
      <c r="D1215" s="143" t="s">
        <v>9551</v>
      </c>
      <c r="E1215" s="143" t="s">
        <v>22418</v>
      </c>
      <c r="F1215" s="143" t="s">
        <v>9568</v>
      </c>
      <c r="G1215" s="143" t="s">
        <v>9569</v>
      </c>
      <c r="H1215" s="143">
        <v>53.421300000000002</v>
      </c>
      <c r="I1215" s="143">
        <v>-6.2700699999999996</v>
      </c>
      <c r="J1215" s="143">
        <v>242</v>
      </c>
      <c r="K1215" s="143">
        <v>0</v>
      </c>
      <c r="L1215" s="143">
        <f>COUNTIFS(ArCompl!$C$2:$C$5652,ArCompl!$C3871,ArCompl!$D$2:$D$5652,ArCompl!$D3871)</f>
        <v>1</v>
      </c>
      <c r="M1215" s="144">
        <f>IF(ISNA(MATCH($F1215,'Liste noire'!C:C,0)),0,1)</f>
        <v>0</v>
      </c>
    </row>
    <row r="1216" spans="1:13" x14ac:dyDescent="0.25">
      <c r="A1216" s="139">
        <v>7880</v>
      </c>
      <c r="B1216" s="140" t="s">
        <v>17936</v>
      </c>
      <c r="C1216" s="140" t="s">
        <v>17937</v>
      </c>
      <c r="D1216" s="140" t="s">
        <v>16702</v>
      </c>
      <c r="E1216" s="140" t="s">
        <v>22496</v>
      </c>
      <c r="F1216" s="140" t="s">
        <v>17938</v>
      </c>
      <c r="G1216" s="140" t="s">
        <v>17939</v>
      </c>
      <c r="H1216" s="140">
        <v>34.4709</v>
      </c>
      <c r="I1216" s="140">
        <v>-97.959900000000005</v>
      </c>
      <c r="J1216" s="140">
        <v>1114</v>
      </c>
      <c r="K1216" s="140">
        <v>-6</v>
      </c>
      <c r="L1216" s="140">
        <f>COUNTIFS(ArCompl!$C$2:$C$5652,ArCompl!$C2208,ArCompl!$D$2:$D$5652,ArCompl!$D2208)</f>
        <v>1</v>
      </c>
      <c r="M1216" s="141">
        <f>IF(ISNA(MATCH($F1216,'Liste noire'!C:C,0)),0,1)</f>
        <v>0</v>
      </c>
    </row>
    <row r="1217" spans="1:13" x14ac:dyDescent="0.25">
      <c r="A1217" s="142">
        <v>2011</v>
      </c>
      <c r="B1217" s="143" t="s">
        <v>12041</v>
      </c>
      <c r="C1217" s="143" t="s">
        <v>12042</v>
      </c>
      <c r="D1217" s="143" t="s">
        <v>12018</v>
      </c>
      <c r="E1217" s="143" t="s">
        <v>22451</v>
      </c>
      <c r="F1217" s="143" t="s">
        <v>12043</v>
      </c>
      <c r="G1217" s="143" t="s">
        <v>12044</v>
      </c>
      <c r="H1217" s="143">
        <v>-45.928100000000001</v>
      </c>
      <c r="I1217" s="143">
        <v>170.19800000000001</v>
      </c>
      <c r="J1217" s="143">
        <v>4</v>
      </c>
      <c r="K1217" s="143">
        <v>12</v>
      </c>
      <c r="L1217" s="143">
        <f>COUNTIFS(ArCompl!$C$2:$C$5652,ArCompl!$C4569,ArCompl!$D$2:$D$5652,ArCompl!$D4569)</f>
        <v>1</v>
      </c>
      <c r="M1217" s="144">
        <f>IF(ISNA(MATCH($F1217,'Liste noire'!C:C,0)),0,1)</f>
        <v>0</v>
      </c>
    </row>
    <row r="1218" spans="1:13" x14ac:dyDescent="0.25">
      <c r="A1218" s="139">
        <v>5631</v>
      </c>
      <c r="B1218" s="140" t="s">
        <v>268</v>
      </c>
      <c r="C1218" s="140" t="s">
        <v>269</v>
      </c>
      <c r="D1218" s="140" t="s">
        <v>257</v>
      </c>
      <c r="E1218" s="140" t="s">
        <v>257</v>
      </c>
      <c r="F1218" s="140" t="s">
        <v>270</v>
      </c>
      <c r="G1218" s="140" t="s">
        <v>271</v>
      </c>
      <c r="H1218" s="140">
        <v>-7.4008900000000004</v>
      </c>
      <c r="I1218" s="140">
        <v>20.8185</v>
      </c>
      <c r="J1218" s="140">
        <v>2451</v>
      </c>
      <c r="K1218" s="140">
        <v>1</v>
      </c>
      <c r="L1218" s="140">
        <f>COUNTIFS(ArCompl!$C$2:$C$5652,ArCompl!$C190,ArCompl!$D$2:$D$5652,ArCompl!$D190)</f>
        <v>1</v>
      </c>
      <c r="M1218" s="141">
        <f>IF(ISNA(MATCH($F1218,'Liste noire'!C:C,0)),0,1)</f>
        <v>0</v>
      </c>
    </row>
    <row r="1219" spans="1:13" x14ac:dyDescent="0.25">
      <c r="A1219" s="142">
        <v>3474</v>
      </c>
      <c r="B1219" s="143" t="s">
        <v>17906</v>
      </c>
      <c r="C1219" s="143" t="s">
        <v>17901</v>
      </c>
      <c r="D1219" s="143" t="s">
        <v>16702</v>
      </c>
      <c r="E1219" s="143" t="s">
        <v>22496</v>
      </c>
      <c r="F1219" s="143" t="s">
        <v>17907</v>
      </c>
      <c r="G1219" s="143" t="s">
        <v>17908</v>
      </c>
      <c r="H1219" s="143">
        <v>31.469000000000001</v>
      </c>
      <c r="I1219" s="143">
        <v>-109.604</v>
      </c>
      <c r="J1219" s="143">
        <v>4154</v>
      </c>
      <c r="K1219" s="143">
        <v>-7</v>
      </c>
      <c r="L1219" s="143">
        <f>COUNTIFS(ArCompl!$C$2:$C$5652,ArCompl!$C2200,ArCompl!$D$2:$D$5652,ArCompl!$D2200)</f>
        <v>1</v>
      </c>
      <c r="M1219" s="144">
        <f>IF(ISNA(MATCH($F1219,'Liste noire'!C:C,0)),0,1)</f>
        <v>0</v>
      </c>
    </row>
    <row r="1220" spans="1:13" x14ac:dyDescent="0.25">
      <c r="A1220" s="139">
        <v>837</v>
      </c>
      <c r="B1220" s="140" t="s">
        <v>14678</v>
      </c>
      <c r="C1220" s="140" t="s">
        <v>14679</v>
      </c>
      <c r="D1220" s="140" t="s">
        <v>14577</v>
      </c>
      <c r="E1220" s="140" t="s">
        <v>22476</v>
      </c>
      <c r="F1220" s="140" t="s">
        <v>14680</v>
      </c>
      <c r="G1220" s="140" t="s">
        <v>14681</v>
      </c>
      <c r="H1220" s="140">
        <v>-33.606999999999999</v>
      </c>
      <c r="I1220" s="140">
        <v>22.189</v>
      </c>
      <c r="J1220" s="140">
        <v>1063</v>
      </c>
      <c r="K1220" s="140">
        <v>2</v>
      </c>
      <c r="L1220" s="140">
        <f>COUNTIFS(ArCompl!$C$2:$C$5652,ArCompl!$C45,ArCompl!$D$2:$D$5652,ArCompl!$D45)</f>
        <v>1</v>
      </c>
      <c r="M1220" s="141">
        <f>IF(ISNA(MATCH($F1220,'Liste noire'!C:C,0)),0,1)</f>
        <v>0</v>
      </c>
    </row>
    <row r="1221" spans="1:13" x14ac:dyDescent="0.25">
      <c r="A1221" s="142">
        <v>5734</v>
      </c>
      <c r="B1221" s="143" t="s">
        <v>17921</v>
      </c>
      <c r="C1221" s="143" t="s">
        <v>17922</v>
      </c>
      <c r="D1221" s="143" t="s">
        <v>16702</v>
      </c>
      <c r="E1221" s="143" t="s">
        <v>22496</v>
      </c>
      <c r="F1221" s="143" t="s">
        <v>17923</v>
      </c>
      <c r="G1221" s="143" t="s">
        <v>17924</v>
      </c>
      <c r="H1221" s="143">
        <v>41.1783</v>
      </c>
      <c r="I1221" s="143">
        <v>-78.898700000000005</v>
      </c>
      <c r="J1221" s="143">
        <v>1817</v>
      </c>
      <c r="K1221" s="143">
        <v>-5</v>
      </c>
      <c r="L1221" s="143">
        <f>COUNTIFS(ArCompl!$C$2:$C$5652,ArCompl!$C2204,ArCompl!$D$2:$D$5652,ArCompl!$D2204)</f>
        <v>1</v>
      </c>
      <c r="M1221" s="144">
        <f>IF(ISNA(MATCH($F1221,'Liste noire'!C:C,0)),0,1)</f>
        <v>0</v>
      </c>
    </row>
    <row r="1222" spans="1:13" x14ac:dyDescent="0.25">
      <c r="A1222" s="139">
        <v>3274</v>
      </c>
      <c r="B1222" s="140" t="s">
        <v>8999</v>
      </c>
      <c r="C1222" s="140" t="s">
        <v>9000</v>
      </c>
      <c r="D1222" s="140" t="s">
        <v>8920</v>
      </c>
      <c r="E1222" s="140" t="s">
        <v>22416</v>
      </c>
      <c r="F1222" s="140" t="s">
        <v>9001</v>
      </c>
      <c r="G1222" s="140" t="s">
        <v>9002</v>
      </c>
      <c r="H1222" s="140">
        <v>1.6091899999999999</v>
      </c>
      <c r="I1222" s="140">
        <v>101.434</v>
      </c>
      <c r="J1222" s="140">
        <v>55</v>
      </c>
      <c r="K1222" s="140">
        <v>7</v>
      </c>
      <c r="L1222" s="140">
        <f>COUNTIFS(ArCompl!$C$2:$C$5652,ArCompl!$C3729,ArCompl!$D$2:$D$5652,ArCompl!$D3729)</f>
        <v>2</v>
      </c>
      <c r="M1222" s="141">
        <f>IF(ISNA(MATCH($F1222,'Liste noire'!C:C,0)),0,1)</f>
        <v>0</v>
      </c>
    </row>
    <row r="1223" spans="1:13" x14ac:dyDescent="0.25">
      <c r="A1223" s="142">
        <v>799</v>
      </c>
      <c r="B1223" s="143" t="s">
        <v>14600</v>
      </c>
      <c r="C1223" s="143" t="s">
        <v>14601</v>
      </c>
      <c r="D1223" s="143" t="s">
        <v>14577</v>
      </c>
      <c r="E1223" s="143" t="s">
        <v>22476</v>
      </c>
      <c r="F1223" s="143" t="s">
        <v>14602</v>
      </c>
      <c r="G1223" s="143" t="s">
        <v>14603</v>
      </c>
      <c r="H1223" s="143">
        <v>-29.614439999999998</v>
      </c>
      <c r="I1223" s="143">
        <v>31.119720000000001</v>
      </c>
      <c r="J1223" s="143">
        <v>295</v>
      </c>
      <c r="K1223" s="143">
        <v>2</v>
      </c>
      <c r="L1223" s="143">
        <f>COUNTIFS(ArCompl!$C$2:$C$5652,ArCompl!$C24,ArCompl!$D$2:$D$5652,ArCompl!$D24)</f>
        <v>1</v>
      </c>
      <c r="M1223" s="144">
        <f>IF(ISNA(MATCH($F1223,'Liste noire'!C:C,0)),0,1)</f>
        <v>0</v>
      </c>
    </row>
    <row r="1224" spans="1:13" x14ac:dyDescent="0.25">
      <c r="A1224" s="139">
        <v>373</v>
      </c>
      <c r="B1224" s="140" t="s">
        <v>7650</v>
      </c>
      <c r="C1224" s="140" t="s">
        <v>7651</v>
      </c>
      <c r="D1224" s="140" t="s">
        <v>7581</v>
      </c>
      <c r="E1224" s="140" t="s">
        <v>22405</v>
      </c>
      <c r="F1224" s="140" t="s">
        <v>7652</v>
      </c>
      <c r="G1224" s="140" t="s">
        <v>7653</v>
      </c>
      <c r="H1224" s="140">
        <v>51.518300000000004</v>
      </c>
      <c r="I1224" s="140">
        <v>7.6122399999999999</v>
      </c>
      <c r="J1224" s="140">
        <v>425</v>
      </c>
      <c r="K1224" s="140">
        <v>1</v>
      </c>
      <c r="L1224" s="140">
        <f>COUNTIFS(ArCompl!$C$2:$C$5652,ArCompl!$C121,ArCompl!$D$2:$D$5652,ArCompl!$D121)</f>
        <v>1</v>
      </c>
      <c r="M1224" s="141">
        <f>IF(ISNA(MATCH($F1224,'Liste noire'!C:C,0)),0,1)</f>
        <v>1</v>
      </c>
    </row>
    <row r="1225" spans="1:13" x14ac:dyDescent="0.25">
      <c r="A1225" s="142">
        <v>3860</v>
      </c>
      <c r="B1225" s="143" t="s">
        <v>21385</v>
      </c>
      <c r="C1225" s="143" t="s">
        <v>21386</v>
      </c>
      <c r="D1225" s="143" t="s">
        <v>16702</v>
      </c>
      <c r="E1225" s="143" t="s">
        <v>22496</v>
      </c>
      <c r="F1225" s="143" t="s">
        <v>21387</v>
      </c>
      <c r="G1225" s="143" t="s">
        <v>21388</v>
      </c>
      <c r="H1225" s="143">
        <v>53.900100000000002</v>
      </c>
      <c r="I1225" s="143">
        <v>-166.54400000000001</v>
      </c>
      <c r="J1225" s="143">
        <v>22</v>
      </c>
      <c r="K1225" s="143">
        <v>-9</v>
      </c>
      <c r="L1225" s="143">
        <f>COUNTIFS(ArCompl!$C$2:$C$5652,ArCompl!$C3114,ArCompl!$D$2:$D$5652,ArCompl!$D3114)</f>
        <v>1</v>
      </c>
      <c r="M1225" s="144">
        <f>IF(ISNA(MATCH($F1225,'Liste noire'!C:C,0)),0,1)</f>
        <v>0</v>
      </c>
    </row>
    <row r="1226" spans="1:13" x14ac:dyDescent="0.25">
      <c r="A1226" s="139">
        <v>7063</v>
      </c>
      <c r="B1226" s="140" t="s">
        <v>17877</v>
      </c>
      <c r="C1226" s="140" t="s">
        <v>17878</v>
      </c>
      <c r="D1226" s="140" t="s">
        <v>16702</v>
      </c>
      <c r="E1226" s="140" t="s">
        <v>22496</v>
      </c>
      <c r="F1226" s="140" t="s">
        <v>17879</v>
      </c>
      <c r="G1226" s="140" t="s">
        <v>17880</v>
      </c>
      <c r="H1226" s="140">
        <v>48.114199999999997</v>
      </c>
      <c r="I1226" s="140">
        <v>-98.908799999999999</v>
      </c>
      <c r="J1226" s="140">
        <v>1456</v>
      </c>
      <c r="K1226" s="140">
        <v>-6</v>
      </c>
      <c r="L1226" s="140">
        <f>COUNTIFS(ArCompl!$C$2:$C$5652,ArCompl!$C2192,ArCompl!$D$2:$D$5652,ArCompl!$D2192)</f>
        <v>1</v>
      </c>
      <c r="M1226" s="141">
        <f>IF(ISNA(MATCH($F1226,'Liste noire'!C:C,0)),0,1)</f>
        <v>0</v>
      </c>
    </row>
    <row r="1227" spans="1:13" x14ac:dyDescent="0.25">
      <c r="A1227" s="142">
        <v>4090</v>
      </c>
      <c r="B1227" s="143" t="s">
        <v>13109</v>
      </c>
      <c r="C1227" s="143" t="s">
        <v>13110</v>
      </c>
      <c r="D1227" s="143" t="s">
        <v>13050</v>
      </c>
      <c r="E1227" s="143" t="s">
        <v>13050</v>
      </c>
      <c r="F1227" s="143" t="s">
        <v>13111</v>
      </c>
      <c r="G1227" s="143" t="s">
        <v>13112</v>
      </c>
      <c r="H1227" s="143">
        <v>7.1255199999999999</v>
      </c>
      <c r="I1227" s="143">
        <v>125.646</v>
      </c>
      <c r="J1227" s="143">
        <v>96</v>
      </c>
      <c r="K1227" s="143">
        <v>8</v>
      </c>
      <c r="L1227" s="143">
        <f>COUNTIFS(ArCompl!$C$2:$C$5652,ArCompl!$C4765,ArCompl!$D$2:$D$5652,ArCompl!$D4765)</f>
        <v>1</v>
      </c>
      <c r="M1227" s="144">
        <f>IF(ISNA(MATCH($F1227,'Liste noire'!C:C,0)),0,1)</f>
        <v>0</v>
      </c>
    </row>
    <row r="1228" spans="1:13" x14ac:dyDescent="0.25">
      <c r="A1228" s="139">
        <v>8030</v>
      </c>
      <c r="B1228" s="140" t="s">
        <v>20350</v>
      </c>
      <c r="C1228" s="140" t="s">
        <v>20351</v>
      </c>
      <c r="D1228" s="140" t="s">
        <v>16702</v>
      </c>
      <c r="E1228" s="140" t="s">
        <v>22496</v>
      </c>
      <c r="F1228" s="140" t="s">
        <v>20352</v>
      </c>
      <c r="G1228" s="140" t="s">
        <v>20353</v>
      </c>
      <c r="H1228" s="140">
        <v>33.688299999999998</v>
      </c>
      <c r="I1228" s="140">
        <v>-112.083</v>
      </c>
      <c r="J1228" s="140">
        <v>1478</v>
      </c>
      <c r="K1228" s="140">
        <v>-7</v>
      </c>
      <c r="L1228" s="140">
        <f>COUNTIFS(ArCompl!$C$2:$C$5652,ArCompl!$C2842,ArCompl!$D$2:$D$5652,ArCompl!$D2842)</f>
        <v>1</v>
      </c>
      <c r="M1228" s="141">
        <f>IF(ISNA(MATCH($F1228,'Liste noire'!C:C,0)),0,1)</f>
        <v>0</v>
      </c>
    </row>
    <row r="1229" spans="1:13" x14ac:dyDescent="0.25">
      <c r="A1229" s="142">
        <v>7651</v>
      </c>
      <c r="B1229" s="143" t="s">
        <v>17792</v>
      </c>
      <c r="C1229" s="143" t="s">
        <v>17793</v>
      </c>
      <c r="D1229" s="143" t="s">
        <v>16702</v>
      </c>
      <c r="E1229" s="143" t="s">
        <v>22496</v>
      </c>
      <c r="F1229" s="143" t="s">
        <v>17794</v>
      </c>
      <c r="G1229" s="143" t="s">
        <v>17795</v>
      </c>
      <c r="H1229" s="143">
        <v>38.579099999999997</v>
      </c>
      <c r="I1229" s="143">
        <v>-121.857</v>
      </c>
      <c r="J1229" s="143">
        <v>100</v>
      </c>
      <c r="K1229" s="143">
        <v>-8</v>
      </c>
      <c r="L1229" s="143">
        <f>COUNTIFS(ArCompl!$C$2:$C$5652,ArCompl!$C2169,ArCompl!$D$2:$D$5652,ArCompl!$D2169)</f>
        <v>1</v>
      </c>
      <c r="M1229" s="144">
        <f>IF(ISNA(MATCH($F1229,'Liste noire'!C:C,0)),0,1)</f>
        <v>0</v>
      </c>
    </row>
    <row r="1230" spans="1:13" x14ac:dyDescent="0.25">
      <c r="A1230" s="139">
        <v>5625</v>
      </c>
      <c r="B1230" s="140" t="s">
        <v>10828</v>
      </c>
      <c r="C1230" s="140" t="s">
        <v>10829</v>
      </c>
      <c r="D1230" s="140" t="s">
        <v>10693</v>
      </c>
      <c r="E1230" s="140" t="s">
        <v>10693</v>
      </c>
      <c r="F1230" s="140" t="s">
        <v>10830</v>
      </c>
      <c r="G1230" s="140" t="s">
        <v>10831</v>
      </c>
      <c r="H1230" s="140">
        <v>-16.101690000000001</v>
      </c>
      <c r="I1230" s="140">
        <v>45.358840000000001</v>
      </c>
      <c r="J1230" s="140">
        <v>141</v>
      </c>
      <c r="K1230" s="140">
        <v>3</v>
      </c>
      <c r="L1230" s="140">
        <f>COUNTIFS(ArCompl!$C$2:$C$5652,ArCompl!$C4202,ArCompl!$D$2:$D$5652,ArCompl!$D4202)</f>
        <v>1</v>
      </c>
      <c r="M1230" s="141">
        <f>IF(ISNA(MATCH($F1230,'Liste noire'!C:C,0)),0,1)</f>
        <v>0</v>
      </c>
    </row>
    <row r="1231" spans="1:13" x14ac:dyDescent="0.25">
      <c r="A1231" s="142">
        <v>8076</v>
      </c>
      <c r="B1231" s="143" t="s">
        <v>16292</v>
      </c>
      <c r="C1231" s="143" t="s">
        <v>16293</v>
      </c>
      <c r="D1231" s="143" t="s">
        <v>16278</v>
      </c>
      <c r="E1231" s="143" t="s">
        <v>22494</v>
      </c>
      <c r="F1231" s="143" t="s">
        <v>16294</v>
      </c>
      <c r="G1231" s="143" t="s">
        <v>16295</v>
      </c>
      <c r="H1231" s="143">
        <v>24.896360000000001</v>
      </c>
      <c r="I1231" s="143">
        <v>55.161389999999997</v>
      </c>
      <c r="J1231" s="143">
        <v>114</v>
      </c>
      <c r="K1231" s="143">
        <v>4</v>
      </c>
      <c r="L1231" s="143">
        <f>COUNTIFS(ArCompl!$C$2:$C$5652,ArCompl!$C1795,ArCompl!$D$2:$D$5652,ArCompl!$D1795)</f>
        <v>1</v>
      </c>
      <c r="M1231" s="144">
        <f>IF(ISNA(MATCH($F1231,'Liste noire'!C:C,0)),0,1)</f>
        <v>0</v>
      </c>
    </row>
    <row r="1232" spans="1:13" x14ac:dyDescent="0.25">
      <c r="A1232" s="139">
        <v>5924</v>
      </c>
      <c r="B1232" s="140" t="s">
        <v>14208</v>
      </c>
      <c r="C1232" s="140" t="s">
        <v>14209</v>
      </c>
      <c r="D1232" s="140" t="s">
        <v>14185</v>
      </c>
      <c r="E1232" s="140" t="s">
        <v>22468</v>
      </c>
      <c r="F1232" s="140" t="s">
        <v>14210</v>
      </c>
      <c r="G1232" s="140" t="s">
        <v>14211</v>
      </c>
      <c r="H1232" s="140">
        <v>24.5</v>
      </c>
      <c r="I1232" s="140">
        <v>44.4</v>
      </c>
      <c r="J1232" s="140">
        <v>3429</v>
      </c>
      <c r="K1232" s="140">
        <v>3</v>
      </c>
      <c r="L1232" s="140">
        <f>COUNTIFS(ArCompl!$C$2:$C$5652,ArCompl!$C224,ArCompl!$D$2:$D$5652,ArCompl!$D224)</f>
        <v>1</v>
      </c>
      <c r="M1232" s="141">
        <f>IF(ISNA(MATCH($F1232,'Liste noire'!C:C,0)),0,1)</f>
        <v>0</v>
      </c>
    </row>
    <row r="1233" spans="1:13" x14ac:dyDescent="0.25">
      <c r="A1233" s="142">
        <v>4065</v>
      </c>
      <c r="B1233" s="143" t="s">
        <v>18762</v>
      </c>
      <c r="C1233" s="143" t="s">
        <v>18759</v>
      </c>
      <c r="D1233" s="143" t="s">
        <v>16702</v>
      </c>
      <c r="E1233" s="143" t="s">
        <v>22496</v>
      </c>
      <c r="F1233" s="143" t="s">
        <v>18763</v>
      </c>
      <c r="G1233" s="143" t="s">
        <v>18764</v>
      </c>
      <c r="H1233" s="143">
        <v>30.061800000000002</v>
      </c>
      <c r="I1233" s="143">
        <v>-95.552800000000005</v>
      </c>
      <c r="J1233" s="143">
        <v>152</v>
      </c>
      <c r="K1233" s="143">
        <v>-6</v>
      </c>
      <c r="L1233" s="143">
        <f>COUNTIFS(ArCompl!$C$2:$C$5652,ArCompl!$C2422,ArCompl!$D$2:$D$5652,ArCompl!$D2422)</f>
        <v>1</v>
      </c>
      <c r="M1233" s="144">
        <f>IF(ISNA(MATCH($F1233,'Liste noire'!C:C,0)),0,1)</f>
        <v>0</v>
      </c>
    </row>
    <row r="1234" spans="1:13" x14ac:dyDescent="0.25">
      <c r="A1234" s="139">
        <v>2188</v>
      </c>
      <c r="B1234" s="140" t="s">
        <v>16296</v>
      </c>
      <c r="C1234" s="140" t="s">
        <v>16293</v>
      </c>
      <c r="D1234" s="140" t="s">
        <v>16278</v>
      </c>
      <c r="E1234" s="140" t="s">
        <v>22494</v>
      </c>
      <c r="F1234" s="140" t="s">
        <v>16297</v>
      </c>
      <c r="G1234" s="140" t="s">
        <v>16298</v>
      </c>
      <c r="H1234" s="140">
        <v>25.252800000000001</v>
      </c>
      <c r="I1234" s="140">
        <v>55.364400000000003</v>
      </c>
      <c r="J1234" s="140">
        <v>62</v>
      </c>
      <c r="K1234" s="140">
        <v>4</v>
      </c>
      <c r="L1234" s="140">
        <f>COUNTIFS(ArCompl!$C$2:$C$5652,ArCompl!$C1796,ArCompl!$D$2:$D$5652,ArCompl!$D1796)</f>
        <v>1</v>
      </c>
      <c r="M1234" s="141">
        <f>IF(ISNA(MATCH($F1234,'Liste noire'!C:C,0)),0,1)</f>
        <v>0</v>
      </c>
    </row>
    <row r="1235" spans="1:13" x14ac:dyDescent="0.25">
      <c r="A1235" s="142">
        <v>8286</v>
      </c>
      <c r="B1235" s="143" t="s">
        <v>17777</v>
      </c>
      <c r="C1235" s="143" t="s">
        <v>17778</v>
      </c>
      <c r="D1235" s="143" t="s">
        <v>16702</v>
      </c>
      <c r="E1235" s="143" t="s">
        <v>22496</v>
      </c>
      <c r="F1235" s="143" t="s">
        <v>17779</v>
      </c>
      <c r="G1235" s="143" t="s">
        <v>17780</v>
      </c>
      <c r="H1235" s="143">
        <v>41.371499999999997</v>
      </c>
      <c r="I1235" s="143">
        <v>-73.482200000000006</v>
      </c>
      <c r="J1235" s="143">
        <v>458</v>
      </c>
      <c r="K1235" s="143">
        <v>-5</v>
      </c>
      <c r="L1235" s="143">
        <f>COUNTIFS(ArCompl!$C$2:$C$5652,ArCompl!$C2165,ArCompl!$D$2:$D$5652,ArCompl!$D2165)</f>
        <v>1</v>
      </c>
      <c r="M1235" s="144">
        <f>IF(ISNA(MATCH($F1235,'Liste noire'!C:C,0)),0,1)</f>
        <v>0</v>
      </c>
    </row>
    <row r="1236" spans="1:13" x14ac:dyDescent="0.25">
      <c r="A1236" s="139">
        <v>12022</v>
      </c>
      <c r="B1236" s="140" t="s">
        <v>1578</v>
      </c>
      <c r="C1236" s="140"/>
      <c r="D1236" s="140" t="s">
        <v>639</v>
      </c>
      <c r="E1236" s="140" t="s">
        <v>22356</v>
      </c>
      <c r="F1236" s="140" t="s">
        <v>1579</v>
      </c>
      <c r="G1236" s="140" t="s">
        <v>1580</v>
      </c>
      <c r="H1236" s="140">
        <v>-22.622199999999999</v>
      </c>
      <c r="I1236" s="140">
        <v>148.364</v>
      </c>
      <c r="J1236" s="140">
        <v>670</v>
      </c>
      <c r="K1236" s="140" t="s">
        <v>340</v>
      </c>
      <c r="L1236" s="140">
        <f>COUNTIFS(ArCompl!$C$2:$C$5652,ArCompl!$C557,ArCompl!$D$2:$D$5652,ArCompl!$D557)</f>
        <v>1</v>
      </c>
      <c r="M1236" s="141">
        <f>IF(ISNA(MATCH($F1236,'Liste noire'!C:C,0)),0,1)</f>
        <v>0</v>
      </c>
    </row>
    <row r="1237" spans="1:13" x14ac:dyDescent="0.25">
      <c r="A1237" s="142">
        <v>6353</v>
      </c>
      <c r="B1237" s="143" t="s">
        <v>4873</v>
      </c>
      <c r="C1237" s="143" t="s">
        <v>4874</v>
      </c>
      <c r="D1237" s="143" t="s">
        <v>4759</v>
      </c>
      <c r="E1237" s="143" t="s">
        <v>22377</v>
      </c>
      <c r="F1237" s="143" t="s">
        <v>4875</v>
      </c>
      <c r="G1237" s="143" t="s">
        <v>4876</v>
      </c>
      <c r="H1237" s="143">
        <v>29.102799999999998</v>
      </c>
      <c r="I1237" s="143">
        <v>110.443</v>
      </c>
      <c r="J1237" s="143">
        <v>692</v>
      </c>
      <c r="K1237" s="143">
        <v>8</v>
      </c>
      <c r="L1237" s="143">
        <f>COUNTIFS(ArCompl!$C$2:$C$5652,ArCompl!$C1382,ArCompl!$D$2:$D$5652,ArCompl!$D1382)</f>
        <v>1</v>
      </c>
      <c r="M1237" s="144">
        <f>IF(ISNA(MATCH($F1237,'Liste noire'!C:C,0)),0,1)</f>
        <v>0</v>
      </c>
    </row>
    <row r="1238" spans="1:13" x14ac:dyDescent="0.25">
      <c r="A1238" s="139">
        <v>9763</v>
      </c>
      <c r="B1238" s="140" t="s">
        <v>17913</v>
      </c>
      <c r="C1238" s="140" t="s">
        <v>17914</v>
      </c>
      <c r="D1238" s="140" t="s">
        <v>16702</v>
      </c>
      <c r="E1238" s="140" t="s">
        <v>22496</v>
      </c>
      <c r="F1238" s="140" t="s">
        <v>17915</v>
      </c>
      <c r="G1238" s="140" t="s">
        <v>17916</v>
      </c>
      <c r="H1238" s="140">
        <v>40.332999999999998</v>
      </c>
      <c r="I1238" s="140">
        <v>-75.122299999999996</v>
      </c>
      <c r="J1238" s="140">
        <v>394</v>
      </c>
      <c r="K1238" s="140">
        <v>-5</v>
      </c>
      <c r="L1238" s="140">
        <f>COUNTIFS(ArCompl!$C$2:$C$5652,ArCompl!$C2202,ArCompl!$D$2:$D$5652,ArCompl!$D2202)</f>
        <v>1</v>
      </c>
      <c r="M1238" s="141">
        <f>IF(ISNA(MATCH($F1238,'Liste noire'!C:C,0)),0,1)</f>
        <v>0</v>
      </c>
    </row>
    <row r="1239" spans="1:13" x14ac:dyDescent="0.25">
      <c r="A1239" s="142">
        <v>6098</v>
      </c>
      <c r="B1239" s="143" t="s">
        <v>13524</v>
      </c>
      <c r="C1239" s="143" t="s">
        <v>13525</v>
      </c>
      <c r="D1239" s="143" t="s">
        <v>13509</v>
      </c>
      <c r="E1239" s="143" t="s">
        <v>22461</v>
      </c>
      <c r="F1239" s="143" t="s">
        <v>13526</v>
      </c>
      <c r="G1239" s="143" t="s">
        <v>13527</v>
      </c>
      <c r="H1239" s="143">
        <v>64.734899999999996</v>
      </c>
      <c r="I1239" s="143">
        <v>177.74100000000001</v>
      </c>
      <c r="J1239" s="143">
        <v>194</v>
      </c>
      <c r="K1239" s="143">
        <v>12</v>
      </c>
      <c r="L1239" s="143">
        <f>COUNTIFS(ArCompl!$C$2:$C$5652,ArCompl!$C5011,ArCompl!$D$2:$D$5652,ArCompl!$D5011)</f>
        <v>1</v>
      </c>
      <c r="M1239" s="144">
        <f>IF(ISNA(MATCH($F1239,'Liste noire'!C:C,0)),0,1)</f>
        <v>0</v>
      </c>
    </row>
    <row r="1240" spans="1:13" x14ac:dyDescent="0.25">
      <c r="A1240" s="139">
        <v>3695</v>
      </c>
      <c r="B1240" s="140" t="s">
        <v>16712</v>
      </c>
      <c r="C1240" s="140" t="s">
        <v>16709</v>
      </c>
      <c r="D1240" s="140" t="s">
        <v>16702</v>
      </c>
      <c r="E1240" s="140" t="s">
        <v>22496</v>
      </c>
      <c r="F1240" s="140" t="s">
        <v>16713</v>
      </c>
      <c r="G1240" s="140" t="s">
        <v>16714</v>
      </c>
      <c r="H1240" s="140">
        <v>32.4208</v>
      </c>
      <c r="I1240" s="140">
        <v>-99.854600000000005</v>
      </c>
      <c r="J1240" s="140">
        <v>1789</v>
      </c>
      <c r="K1240" s="140">
        <v>-6</v>
      </c>
      <c r="L1240" s="140">
        <f>COUNTIFS(ArCompl!$C$2:$C$5652,ArCompl!$C1884,ArCompl!$D$2:$D$5652,ArCompl!$D1884)</f>
        <v>1</v>
      </c>
      <c r="M1240" s="141">
        <f>IF(ISNA(MATCH($F1240,'Liste noire'!C:C,0)),0,1)</f>
        <v>0</v>
      </c>
    </row>
    <row r="1241" spans="1:13" x14ac:dyDescent="0.25">
      <c r="A1241" s="142">
        <v>2979</v>
      </c>
      <c r="B1241" s="143" t="s">
        <v>15538</v>
      </c>
      <c r="C1241" s="143" t="s">
        <v>15539</v>
      </c>
      <c r="D1241" s="143" t="s">
        <v>15540</v>
      </c>
      <c r="E1241" s="143" t="s">
        <v>22485</v>
      </c>
      <c r="F1241" s="143" t="s">
        <v>15541</v>
      </c>
      <c r="G1241" s="143" t="s">
        <v>15542</v>
      </c>
      <c r="H1241" s="143">
        <v>38.543300000000002</v>
      </c>
      <c r="I1241" s="143">
        <v>68.825000000000003</v>
      </c>
      <c r="J1241" s="143">
        <v>2575</v>
      </c>
      <c r="K1241" s="143">
        <v>5</v>
      </c>
      <c r="L1241" s="143">
        <f>COUNTIFS(ArCompl!$C$2:$C$5652,ArCompl!$C5329,ArCompl!$D$2:$D$5652,ArCompl!$D5329)</f>
        <v>1</v>
      </c>
      <c r="M1241" s="144">
        <f>IF(ISNA(MATCH($F1241,'Liste noire'!C:C,0)),0,1)</f>
        <v>0</v>
      </c>
    </row>
    <row r="1242" spans="1:13" x14ac:dyDescent="0.25">
      <c r="A1242" s="139">
        <v>915</v>
      </c>
      <c r="B1242" s="140" t="s">
        <v>11199</v>
      </c>
      <c r="C1242" s="140" t="s">
        <v>11200</v>
      </c>
      <c r="D1242" s="140" t="s">
        <v>11201</v>
      </c>
      <c r="E1242" s="140" t="s">
        <v>11201</v>
      </c>
      <c r="F1242" s="140" t="s">
        <v>11202</v>
      </c>
      <c r="G1242" s="140" t="s">
        <v>11203</v>
      </c>
      <c r="H1242" s="140">
        <v>-12.8047</v>
      </c>
      <c r="I1242" s="140">
        <v>45.281100000000002</v>
      </c>
      <c r="J1242" s="140">
        <v>23</v>
      </c>
      <c r="K1242" s="140">
        <v>3</v>
      </c>
      <c r="L1242" s="140">
        <f>COUNTIFS(ArCompl!$C$2:$C$5652,ArCompl!$C4306,ArCompl!$D$2:$D$5652,ArCompl!$D4306)</f>
        <v>1</v>
      </c>
      <c r="M1242" s="141">
        <f>IF(ISNA(MATCH($F1242,'Liste noire'!C:C,0)),0,1)</f>
        <v>0</v>
      </c>
    </row>
    <row r="1243" spans="1:13" x14ac:dyDescent="0.25">
      <c r="A1243" s="142">
        <v>6085</v>
      </c>
      <c r="B1243" s="143" t="s">
        <v>10339</v>
      </c>
      <c r="C1243" s="143" t="s">
        <v>10340</v>
      </c>
      <c r="D1243" s="143" t="s">
        <v>10264</v>
      </c>
      <c r="E1243" s="143" t="s">
        <v>10264</v>
      </c>
      <c r="F1243" s="143" t="s">
        <v>10341</v>
      </c>
      <c r="G1243" s="143" t="s">
        <v>10342</v>
      </c>
      <c r="H1243" s="143">
        <v>47.708300000000001</v>
      </c>
      <c r="I1243" s="143">
        <v>67.7333</v>
      </c>
      <c r="J1243" s="143">
        <v>1250</v>
      </c>
      <c r="K1243" s="143">
        <v>6</v>
      </c>
      <c r="L1243" s="143">
        <f>COUNTIFS(ArCompl!$C$2:$C$5652,ArCompl!$C4082,ArCompl!$D$2:$D$5652,ArCompl!$D4082)</f>
        <v>1</v>
      </c>
      <c r="M1243" s="144">
        <f>IF(ISNA(MATCH($F1243,'Liste noire'!C:C,0)),0,1)</f>
        <v>0</v>
      </c>
    </row>
    <row r="1244" spans="1:13" x14ac:dyDescent="0.25">
      <c r="A1244" s="139">
        <v>8875</v>
      </c>
      <c r="B1244" s="140" t="s">
        <v>21617</v>
      </c>
      <c r="C1244" s="140" t="s">
        <v>21618</v>
      </c>
      <c r="D1244" s="140" t="s">
        <v>16702</v>
      </c>
      <c r="E1244" s="140" t="s">
        <v>22496</v>
      </c>
      <c r="F1244" s="140" t="s">
        <v>21619</v>
      </c>
      <c r="G1244" s="140" t="s">
        <v>21620</v>
      </c>
      <c r="H1244" s="140">
        <v>33.968899999999998</v>
      </c>
      <c r="I1244" s="140">
        <v>-112.79900000000001</v>
      </c>
      <c r="J1244" s="140">
        <v>2377</v>
      </c>
      <c r="K1244" s="140">
        <v>-7</v>
      </c>
      <c r="L1244" s="140">
        <f>COUNTIFS(ArCompl!$C$2:$C$5652,ArCompl!$C3175,ArCompl!$D$2:$D$5652,ArCompl!$D3175)</f>
        <v>1</v>
      </c>
      <c r="M1244" s="141">
        <f>IF(ISNA(MATCH($F1244,'Liste noire'!C:C,0)),0,1)</f>
        <v>0</v>
      </c>
    </row>
    <row r="1245" spans="1:13" x14ac:dyDescent="0.25">
      <c r="A1245" s="142">
        <v>10107</v>
      </c>
      <c r="B1245" s="143" t="s">
        <v>16814</v>
      </c>
      <c r="C1245" s="143" t="s">
        <v>16815</v>
      </c>
      <c r="D1245" s="143" t="s">
        <v>16702</v>
      </c>
      <c r="E1245" s="143" t="s">
        <v>22496</v>
      </c>
      <c r="F1245" s="143" t="s">
        <v>16816</v>
      </c>
      <c r="G1245" s="143" t="s">
        <v>16817</v>
      </c>
      <c r="H1245" s="143">
        <v>30.3842</v>
      </c>
      <c r="I1245" s="143">
        <v>-103.684</v>
      </c>
      <c r="J1245" s="143">
        <v>4515</v>
      </c>
      <c r="K1245" s="143">
        <v>-5</v>
      </c>
      <c r="L1245" s="143">
        <f>COUNTIFS(ArCompl!$C$2:$C$5652,ArCompl!$C1912,ArCompl!$D$2:$D$5652,ArCompl!$D1912)</f>
        <v>1</v>
      </c>
      <c r="M1245" s="144">
        <f>IF(ISNA(MATCH($F1245,'Liste noire'!C:C,0)),0,1)</f>
        <v>0</v>
      </c>
    </row>
    <row r="1246" spans="1:13" x14ac:dyDescent="0.25">
      <c r="A1246" s="139">
        <v>7983</v>
      </c>
      <c r="B1246" s="140" t="s">
        <v>18420</v>
      </c>
      <c r="C1246" s="140" t="s">
        <v>18421</v>
      </c>
      <c r="D1246" s="140" t="s">
        <v>16702</v>
      </c>
      <c r="E1246" s="140" t="s">
        <v>22496</v>
      </c>
      <c r="F1246" s="140" t="s">
        <v>18422</v>
      </c>
      <c r="G1246" s="140" t="s">
        <v>18423</v>
      </c>
      <c r="H1246" s="140">
        <v>32.958100000000002</v>
      </c>
      <c r="I1246" s="140">
        <v>-112.678</v>
      </c>
      <c r="J1246" s="140">
        <v>789</v>
      </c>
      <c r="K1246" s="140">
        <v>-7</v>
      </c>
      <c r="L1246" s="140">
        <f>COUNTIFS(ArCompl!$C$2:$C$5652,ArCompl!$C2333,ArCompl!$D$2:$D$5652,ArCompl!$D2333)</f>
        <v>1</v>
      </c>
      <c r="M1246" s="141">
        <f>IF(ISNA(MATCH($F1246,'Liste noire'!C:C,0)),0,1)</f>
        <v>0</v>
      </c>
    </row>
    <row r="1247" spans="1:13" x14ac:dyDescent="0.25">
      <c r="A1247" s="142">
        <v>7106</v>
      </c>
      <c r="B1247" s="143" t="s">
        <v>17947</v>
      </c>
      <c r="C1247" s="143" t="s">
        <v>17948</v>
      </c>
      <c r="D1247" s="143" t="s">
        <v>16702</v>
      </c>
      <c r="E1247" s="143" t="s">
        <v>22496</v>
      </c>
      <c r="F1247" s="143" t="s">
        <v>17949</v>
      </c>
      <c r="G1247" s="143" t="s">
        <v>17950</v>
      </c>
      <c r="H1247" s="143">
        <v>64.776399999999995</v>
      </c>
      <c r="I1247" s="143">
        <v>-141.15100000000001</v>
      </c>
      <c r="J1247" s="143">
        <v>908</v>
      </c>
      <c r="K1247" s="143">
        <v>-9</v>
      </c>
      <c r="L1247" s="143">
        <f>COUNTIFS(ArCompl!$C$2:$C$5652,ArCompl!$C2211,ArCompl!$D$2:$D$5652,ArCompl!$D2211)</f>
        <v>1</v>
      </c>
      <c r="M1247" s="144">
        <f>IF(ISNA(MATCH($F1247,'Liste noire'!C:C,0)),0,1)</f>
        <v>0</v>
      </c>
    </row>
    <row r="1248" spans="1:13" x14ac:dyDescent="0.25">
      <c r="A1248" s="139">
        <v>5896</v>
      </c>
      <c r="B1248" s="140" t="s">
        <v>21946</v>
      </c>
      <c r="C1248" s="140" t="s">
        <v>21947</v>
      </c>
      <c r="D1248" s="140" t="s">
        <v>21859</v>
      </c>
      <c r="E1248" s="140" t="s">
        <v>21859</v>
      </c>
      <c r="F1248" s="140" t="s">
        <v>21948</v>
      </c>
      <c r="G1248" s="140" t="s">
        <v>21949</v>
      </c>
      <c r="H1248" s="140">
        <v>-17.090299999999999</v>
      </c>
      <c r="I1248" s="140">
        <v>168.34299999999999</v>
      </c>
      <c r="J1248" s="140">
        <v>7</v>
      </c>
      <c r="K1248" s="140">
        <v>11</v>
      </c>
      <c r="L1248" s="140">
        <f>COUNTIFS(ArCompl!$C$2:$C$5652,ArCompl!$C5559,ArCompl!$D$2:$D$5652,ArCompl!$D5559)</f>
        <v>1</v>
      </c>
      <c r="M1248" s="141">
        <f>IF(ISNA(MATCH($F1248,'Liste noire'!C:C,0)),0,1)</f>
        <v>0</v>
      </c>
    </row>
    <row r="1249" spans="1:13" x14ac:dyDescent="0.25">
      <c r="A1249" s="142">
        <v>2075</v>
      </c>
      <c r="B1249" s="143" t="s">
        <v>14252</v>
      </c>
      <c r="C1249" s="143" t="s">
        <v>14253</v>
      </c>
      <c r="D1249" s="143" t="s">
        <v>14185</v>
      </c>
      <c r="E1249" s="143" t="s">
        <v>22468</v>
      </c>
      <c r="F1249" s="143" t="s">
        <v>14254</v>
      </c>
      <c r="G1249" s="143" t="s">
        <v>14255</v>
      </c>
      <c r="H1249" s="143">
        <v>17.6114</v>
      </c>
      <c r="I1249" s="143">
        <v>44.419199999999996</v>
      </c>
      <c r="J1249" s="143">
        <v>3982</v>
      </c>
      <c r="K1249" s="143">
        <v>3</v>
      </c>
      <c r="L1249" s="143">
        <f>COUNTIFS(ArCompl!$C$2:$C$5652,ArCompl!$C235,ArCompl!$D$2:$D$5652,ArCompl!$D235)</f>
        <v>1</v>
      </c>
      <c r="M1249" s="144">
        <f>IF(ISNA(MATCH($F1249,'Liste noire'!C:C,0)),0,1)</f>
        <v>0</v>
      </c>
    </row>
    <row r="1250" spans="1:13" x14ac:dyDescent="0.25">
      <c r="A1250" s="139">
        <v>1242</v>
      </c>
      <c r="B1250" s="140" t="s">
        <v>14997</v>
      </c>
      <c r="C1250" s="140" t="s">
        <v>14998</v>
      </c>
      <c r="D1250" s="140" t="s">
        <v>14857</v>
      </c>
      <c r="E1250" s="140" t="s">
        <v>22479</v>
      </c>
      <c r="F1250" s="140" t="s">
        <v>14999</v>
      </c>
      <c r="G1250" s="140" t="s">
        <v>15000</v>
      </c>
      <c r="H1250" s="140">
        <v>43.356499999999997</v>
      </c>
      <c r="I1250" s="140">
        <v>-1.79061</v>
      </c>
      <c r="J1250" s="140">
        <v>16</v>
      </c>
      <c r="K1250" s="140">
        <v>1</v>
      </c>
      <c r="L1250" s="140">
        <f>COUNTIFS(ArCompl!$C$2:$C$5652,ArCompl!$C1861,ArCompl!$D$2:$D$5652,ArCompl!$D1861)</f>
        <v>1</v>
      </c>
      <c r="M1250" s="141">
        <f>IF(ISNA(MATCH($F1250,'Liste noire'!C:C,0)),0,1)</f>
        <v>0</v>
      </c>
    </row>
    <row r="1251" spans="1:13" x14ac:dyDescent="0.25">
      <c r="A1251" s="142">
        <v>6916</v>
      </c>
      <c r="B1251" s="143" t="s">
        <v>21544</v>
      </c>
      <c r="C1251" s="143" t="s">
        <v>21545</v>
      </c>
      <c r="D1251" s="143" t="s">
        <v>16702</v>
      </c>
      <c r="E1251" s="143" t="s">
        <v>22496</v>
      </c>
      <c r="F1251" s="143" t="s">
        <v>21546</v>
      </c>
      <c r="G1251" s="143" t="s">
        <v>21547</v>
      </c>
      <c r="H1251" s="143">
        <v>47.398899999999998</v>
      </c>
      <c r="I1251" s="143">
        <v>-120.20699999999999</v>
      </c>
      <c r="J1251" s="143">
        <v>1249</v>
      </c>
      <c r="K1251" s="143">
        <v>-8</v>
      </c>
      <c r="L1251" s="143">
        <f>COUNTIFS(ArCompl!$C$2:$C$5652,ArCompl!$C3156,ArCompl!$D$2:$D$5652,ArCompl!$D3156)</f>
        <v>1</v>
      </c>
      <c r="M1251" s="144">
        <f>IF(ISNA(MATCH($F1251,'Liste noire'!C:C,0)),0,1)</f>
        <v>0</v>
      </c>
    </row>
    <row r="1252" spans="1:13" x14ac:dyDescent="0.25">
      <c r="A1252" s="139">
        <v>5735</v>
      </c>
      <c r="B1252" s="140" t="s">
        <v>17979</v>
      </c>
      <c r="C1252" s="140" t="s">
        <v>17980</v>
      </c>
      <c r="D1252" s="140" t="s">
        <v>16702</v>
      </c>
      <c r="E1252" s="140" t="s">
        <v>22496</v>
      </c>
      <c r="F1252" s="140" t="s">
        <v>17981</v>
      </c>
      <c r="G1252" s="140" t="s">
        <v>17982</v>
      </c>
      <c r="H1252" s="140">
        <v>44.8658</v>
      </c>
      <c r="I1252" s="140">
        <v>-91.484300000000005</v>
      </c>
      <c r="J1252" s="140">
        <v>913</v>
      </c>
      <c r="K1252" s="140">
        <v>-6</v>
      </c>
      <c r="L1252" s="140">
        <f>COUNTIFS(ArCompl!$C$2:$C$5652,ArCompl!$C2219,ArCompl!$D$2:$D$5652,ArCompl!$D2219)</f>
        <v>1</v>
      </c>
      <c r="M1252" s="141">
        <f>IF(ISNA(MATCH($F1252,'Liste noire'!C:C,0)),0,1)</f>
        <v>0</v>
      </c>
    </row>
    <row r="1253" spans="1:13" x14ac:dyDescent="0.25">
      <c r="A1253" s="142">
        <v>1558</v>
      </c>
      <c r="B1253" s="143" t="s">
        <v>9746</v>
      </c>
      <c r="C1253" s="143" t="s">
        <v>9747</v>
      </c>
      <c r="D1253" s="143" t="s">
        <v>9641</v>
      </c>
      <c r="E1253" s="143" t="s">
        <v>22421</v>
      </c>
      <c r="F1253" s="143" t="s">
        <v>9748</v>
      </c>
      <c r="G1253" s="143" t="s">
        <v>9749</v>
      </c>
      <c r="H1253" s="143">
        <v>42.760300000000001</v>
      </c>
      <c r="I1253" s="143">
        <v>10.2394</v>
      </c>
      <c r="J1253" s="143">
        <v>31</v>
      </c>
      <c r="K1253" s="143">
        <v>1</v>
      </c>
      <c r="L1253" s="143">
        <f>COUNTIFS(ArCompl!$C$2:$C$5652,ArCompl!$C3933,ArCompl!$D$2:$D$5652,ArCompl!$D3933)</f>
        <v>1</v>
      </c>
      <c r="M1253" s="144">
        <f>IF(ISNA(MATCH($F1253,'Liste noire'!C:C,0)),0,1)</f>
        <v>0</v>
      </c>
    </row>
    <row r="1254" spans="1:13" x14ac:dyDescent="0.25">
      <c r="A1254" s="139">
        <v>1187</v>
      </c>
      <c r="B1254" s="140" t="s">
        <v>16133</v>
      </c>
      <c r="C1254" s="140" t="s">
        <v>16134</v>
      </c>
      <c r="D1254" s="140" t="s">
        <v>16130</v>
      </c>
      <c r="E1254" s="140" t="s">
        <v>22493</v>
      </c>
      <c r="F1254" s="140" t="s">
        <v>16135</v>
      </c>
      <c r="G1254" s="140" t="s">
        <v>16136</v>
      </c>
      <c r="H1254" s="140">
        <v>4.2386E-2</v>
      </c>
      <c r="I1254" s="140">
        <v>32.4435</v>
      </c>
      <c r="J1254" s="140">
        <v>3782</v>
      </c>
      <c r="K1254" s="140">
        <v>3</v>
      </c>
      <c r="L1254" s="140">
        <f>COUNTIFS(ArCompl!$C$2:$C$5652,ArCompl!$C4610,ArCompl!$D$2:$D$5652,ArCompl!$D4610)</f>
        <v>1</v>
      </c>
      <c r="M1254" s="141">
        <f>IF(ISNA(MATCH($F1254,'Liste noire'!C:C,0)),0,1)</f>
        <v>0</v>
      </c>
    </row>
    <row r="1255" spans="1:13" x14ac:dyDescent="0.25">
      <c r="A1255" s="142">
        <v>1172</v>
      </c>
      <c r="B1255" s="143" t="s">
        <v>15110</v>
      </c>
      <c r="C1255" s="143" t="s">
        <v>15111</v>
      </c>
      <c r="D1255" s="143" t="s">
        <v>15099</v>
      </c>
      <c r="E1255" s="143" t="s">
        <v>22480</v>
      </c>
      <c r="F1255" s="143" t="s">
        <v>15112</v>
      </c>
      <c r="G1255" s="143" t="s">
        <v>15113</v>
      </c>
      <c r="H1255" s="143">
        <v>13.1532</v>
      </c>
      <c r="I1255" s="143">
        <v>30.232700000000001</v>
      </c>
      <c r="J1255" s="143">
        <v>1927</v>
      </c>
      <c r="K1255" s="143">
        <v>3</v>
      </c>
      <c r="L1255" s="143">
        <f>COUNTIFS(ArCompl!$C$2:$C$5652,ArCompl!$C5228,ArCompl!$D$2:$D$5652,ArCompl!$D5228)</f>
        <v>1</v>
      </c>
      <c r="M1255" s="144">
        <f>IF(ISNA(MATCH($F1255,'Liste noire'!C:C,0)),0,1)</f>
        <v>0</v>
      </c>
    </row>
    <row r="1256" spans="1:13" x14ac:dyDescent="0.25">
      <c r="A1256" s="139">
        <v>7787</v>
      </c>
      <c r="B1256" s="140" t="s">
        <v>7662</v>
      </c>
      <c r="C1256" s="140" t="s">
        <v>7663</v>
      </c>
      <c r="D1256" s="140" t="s">
        <v>7581</v>
      </c>
      <c r="E1256" s="140" t="s">
        <v>22405</v>
      </c>
      <c r="F1256" s="140" t="s">
        <v>7664</v>
      </c>
      <c r="G1256" s="140" t="s">
        <v>7665</v>
      </c>
      <c r="H1256" s="140">
        <v>51.211669999999998</v>
      </c>
      <c r="I1256" s="140">
        <v>4.5808330000000002</v>
      </c>
      <c r="J1256" s="140">
        <v>33</v>
      </c>
      <c r="K1256" s="140">
        <v>1</v>
      </c>
      <c r="L1256" s="140">
        <f>COUNTIFS(ArCompl!$C$2:$C$5652,ArCompl!$C124,ArCompl!$D$2:$D$5652,ArCompl!$D124)</f>
        <v>1</v>
      </c>
      <c r="M1256" s="141">
        <f>IF(ISNA(MATCH($F1256,'Liste noire'!C:C,0)),0,1)</f>
        <v>0</v>
      </c>
    </row>
    <row r="1257" spans="1:13" x14ac:dyDescent="0.25">
      <c r="A1257" s="142">
        <v>7360</v>
      </c>
      <c r="B1257" s="143" t="s">
        <v>5560</v>
      </c>
      <c r="C1257" s="143" t="s">
        <v>5561</v>
      </c>
      <c r="D1257" s="143" t="s">
        <v>5479</v>
      </c>
      <c r="E1257" s="143" t="s">
        <v>22380</v>
      </c>
      <c r="F1257" s="143" t="s">
        <v>5562</v>
      </c>
      <c r="G1257" s="143" t="s">
        <v>5563</v>
      </c>
      <c r="H1257" s="143">
        <v>7.5964700000000001</v>
      </c>
      <c r="I1257" s="143">
        <v>-74.808899999999994</v>
      </c>
      <c r="J1257" s="143">
        <v>180</v>
      </c>
      <c r="K1257" s="143">
        <v>-5</v>
      </c>
      <c r="L1257" s="143">
        <f>COUNTIFS(ArCompl!$C$2:$C$5652,ArCompl!$C1556,ArCompl!$D$2:$D$5652,ArCompl!$D1556)</f>
        <v>1</v>
      </c>
      <c r="M1257" s="144">
        <f>IF(ISNA(MATCH($F1257,'Liste noire'!C:C,0)),0,1)</f>
        <v>0</v>
      </c>
    </row>
    <row r="1258" spans="1:13" x14ac:dyDescent="0.25">
      <c r="A1258" s="139">
        <v>610</v>
      </c>
      <c r="B1258" s="140" t="s">
        <v>6258</v>
      </c>
      <c r="C1258" s="140" t="s">
        <v>6259</v>
      </c>
      <c r="D1258" s="140" t="s">
        <v>6240</v>
      </c>
      <c r="E1258" s="140" t="s">
        <v>22387</v>
      </c>
      <c r="F1258" s="140" t="s">
        <v>6260</v>
      </c>
      <c r="G1258" s="140" t="s">
        <v>6261</v>
      </c>
      <c r="H1258" s="140">
        <v>55.5259</v>
      </c>
      <c r="I1258" s="140">
        <v>8.5533999999999999</v>
      </c>
      <c r="J1258" s="140">
        <v>97</v>
      </c>
      <c r="K1258" s="140">
        <v>1</v>
      </c>
      <c r="L1258" s="140">
        <f>COUNTIFS(ArCompl!$C$2:$C$5652,ArCompl!$C1745,ArCompl!$D$2:$D$5652,ArCompl!$D1745)</f>
        <v>1</v>
      </c>
      <c r="M1258" s="141">
        <f>IF(ISNA(MATCH($F1258,'Liste noire'!C:C,0)),0,1)</f>
        <v>0</v>
      </c>
    </row>
    <row r="1259" spans="1:13" x14ac:dyDescent="0.25">
      <c r="A1259" s="142">
        <v>3989</v>
      </c>
      <c r="B1259" s="143" t="s">
        <v>9525</v>
      </c>
      <c r="C1259" s="143" t="s">
        <v>9526</v>
      </c>
      <c r="D1259" s="143" t="s">
        <v>9518</v>
      </c>
      <c r="E1259" s="143" t="s">
        <v>22417</v>
      </c>
      <c r="F1259" s="143" t="s">
        <v>9527</v>
      </c>
      <c r="G1259" s="143" t="s">
        <v>9528</v>
      </c>
      <c r="H1259" s="143">
        <v>36.2376</v>
      </c>
      <c r="I1259" s="143">
        <v>43.963200000000001</v>
      </c>
      <c r="J1259" s="143">
        <v>1341</v>
      </c>
      <c r="K1259" s="143">
        <v>3</v>
      </c>
      <c r="L1259" s="143">
        <f>COUNTIFS(ArCompl!$C$2:$C$5652,ArCompl!$C3817,ArCompl!$D$2:$D$5652,ArCompl!$D3817)</f>
        <v>1</v>
      </c>
      <c r="M1259" s="144">
        <f>IF(ISNA(MATCH($F1259,'Liste noire'!C:C,0)),0,1)</f>
        <v>0</v>
      </c>
    </row>
    <row r="1260" spans="1:13" x14ac:dyDescent="0.25">
      <c r="A1260" s="139">
        <v>294</v>
      </c>
      <c r="B1260" s="140" t="s">
        <v>15828</v>
      </c>
      <c r="C1260" s="140" t="s">
        <v>15829</v>
      </c>
      <c r="D1260" s="140" t="s">
        <v>15825</v>
      </c>
      <c r="E1260" s="140" t="s">
        <v>22489</v>
      </c>
      <c r="F1260" s="140" t="s">
        <v>15830</v>
      </c>
      <c r="G1260" s="140" t="s">
        <v>15831</v>
      </c>
      <c r="H1260" s="140">
        <v>31.7043</v>
      </c>
      <c r="I1260" s="140">
        <v>9.2546199999999992</v>
      </c>
      <c r="J1260" s="140">
        <v>827</v>
      </c>
      <c r="K1260" s="140">
        <v>1</v>
      </c>
      <c r="L1260" s="140">
        <f>COUNTIFS(ArCompl!$C$2:$C$5652,ArCompl!$C5426,ArCompl!$D$2:$D$5652,ArCompl!$D5426)</f>
        <v>1</v>
      </c>
      <c r="M1260" s="141">
        <f>IF(ISNA(MATCH($F1260,'Liste noire'!C:C,0)),0,1)</f>
        <v>0</v>
      </c>
    </row>
    <row r="1261" spans="1:13" x14ac:dyDescent="0.25">
      <c r="A1261" s="142">
        <v>1350</v>
      </c>
      <c r="B1261" s="143" t="s">
        <v>7298</v>
      </c>
      <c r="C1261" s="143" t="s">
        <v>7299</v>
      </c>
      <c r="D1261" s="143" t="s">
        <v>6885</v>
      </c>
      <c r="E1261" s="143" t="s">
        <v>6885</v>
      </c>
      <c r="F1261" s="143" t="s">
        <v>7300</v>
      </c>
      <c r="G1261" s="143" t="s">
        <v>7301</v>
      </c>
      <c r="H1261" s="143">
        <v>45.540599999999998</v>
      </c>
      <c r="I1261" s="143">
        <v>4.2963899999999997</v>
      </c>
      <c r="J1261" s="143">
        <v>1325</v>
      </c>
      <c r="K1261" s="143">
        <v>1</v>
      </c>
      <c r="L1261" s="143">
        <f>COUNTIFS(ArCompl!$C$2:$C$5652,ArCompl!$C3396,ArCompl!$D$2:$D$5652,ArCompl!$D3396)</f>
        <v>1</v>
      </c>
      <c r="M1261" s="144">
        <f>IF(ISNA(MATCH($F1261,'Liste noire'!C:C,0)),0,1)</f>
        <v>0</v>
      </c>
    </row>
    <row r="1262" spans="1:13" x14ac:dyDescent="0.25">
      <c r="A1262" s="139">
        <v>8833</v>
      </c>
      <c r="B1262" s="140" t="s">
        <v>17955</v>
      </c>
      <c r="C1262" s="140" t="s">
        <v>17956</v>
      </c>
      <c r="D1262" s="140" t="s">
        <v>16702</v>
      </c>
      <c r="E1262" s="140" t="s">
        <v>22496</v>
      </c>
      <c r="F1262" s="140" t="s">
        <v>17957</v>
      </c>
      <c r="G1262" s="140" t="s">
        <v>17958</v>
      </c>
      <c r="H1262" s="140">
        <v>44.312800000000003</v>
      </c>
      <c r="I1262" s="140">
        <v>-83.422300000000007</v>
      </c>
      <c r="J1262" s="140">
        <v>606</v>
      </c>
      <c r="K1262" s="140">
        <v>-5</v>
      </c>
      <c r="L1262" s="140">
        <f>COUNTIFS(ArCompl!$C$2:$C$5652,ArCompl!$C2213,ArCompl!$D$2:$D$5652,ArCompl!$D2213)</f>
        <v>1</v>
      </c>
      <c r="M1262" s="141">
        <f>IF(ISNA(MATCH($F1262,'Liste noire'!C:C,0)),0,1)</f>
        <v>0</v>
      </c>
    </row>
    <row r="1263" spans="1:13" x14ac:dyDescent="0.25">
      <c r="A1263" s="142">
        <v>12023</v>
      </c>
      <c r="B1263" s="143" t="s">
        <v>1581</v>
      </c>
      <c r="C1263" s="143"/>
      <c r="D1263" s="143" t="s">
        <v>639</v>
      </c>
      <c r="E1263" s="143" t="s">
        <v>22356</v>
      </c>
      <c r="F1263" s="143" t="s">
        <v>1582</v>
      </c>
      <c r="G1263" s="143" t="s">
        <v>1583</v>
      </c>
      <c r="H1263" s="143">
        <v>-36.157200000000003</v>
      </c>
      <c r="I1263" s="143">
        <v>144.762</v>
      </c>
      <c r="J1263" s="143">
        <v>323</v>
      </c>
      <c r="K1263" s="143" t="s">
        <v>340</v>
      </c>
      <c r="L1263" s="143">
        <f>COUNTIFS(ArCompl!$C$2:$C$5652,ArCompl!$C558,ArCompl!$D$2:$D$5652,ArCompl!$D558)</f>
        <v>1</v>
      </c>
      <c r="M1263" s="144">
        <f>IF(ISNA(MATCH($F1263,'Liste noire'!C:C,0)),0,1)</f>
        <v>0</v>
      </c>
    </row>
    <row r="1264" spans="1:13" x14ac:dyDescent="0.25">
      <c r="A1264" s="139">
        <v>5780</v>
      </c>
      <c r="B1264" s="140" t="s">
        <v>6201</v>
      </c>
      <c r="C1264" s="140" t="s">
        <v>6202</v>
      </c>
      <c r="D1264" s="140" t="s">
        <v>6194</v>
      </c>
      <c r="E1264" s="140" t="s">
        <v>22385</v>
      </c>
      <c r="F1264" s="140" t="s">
        <v>6203</v>
      </c>
      <c r="G1264" s="140" t="s">
        <v>6204</v>
      </c>
      <c r="H1264" s="140">
        <v>35.154699999999998</v>
      </c>
      <c r="I1264" s="140">
        <v>33.496099999999998</v>
      </c>
      <c r="J1264" s="140">
        <v>404</v>
      </c>
      <c r="K1264" s="140">
        <v>2</v>
      </c>
      <c r="L1264" s="140">
        <f>COUNTIFS(ArCompl!$C$2:$C$5652,ArCompl!$C1533,ArCompl!$D$2:$D$5652,ArCompl!$D1533)</f>
        <v>1</v>
      </c>
      <c r="M1264" s="141">
        <f>IF(ISNA(MATCH($F1264,'Liste noire'!C:C,0)),0,1)</f>
        <v>0</v>
      </c>
    </row>
    <row r="1265" spans="1:13" x14ac:dyDescent="0.25">
      <c r="A1265" s="142">
        <v>7669</v>
      </c>
      <c r="B1265" s="143" t="s">
        <v>20255</v>
      </c>
      <c r="C1265" s="143" t="s">
        <v>12802</v>
      </c>
      <c r="D1265" s="143" t="s">
        <v>16702</v>
      </c>
      <c r="E1265" s="143" t="s">
        <v>22496</v>
      </c>
      <c r="F1265" s="143" t="s">
        <v>20256</v>
      </c>
      <c r="G1265" s="143" t="s">
        <v>20257</v>
      </c>
      <c r="H1265" s="143">
        <v>30.357109999999999</v>
      </c>
      <c r="I1265" s="143">
        <v>-85.795419999999993</v>
      </c>
      <c r="J1265" s="143">
        <v>69</v>
      </c>
      <c r="K1265" s="143">
        <v>-6</v>
      </c>
      <c r="L1265" s="143">
        <f>COUNTIFS(ArCompl!$C$2:$C$5652,ArCompl!$C2815,ArCompl!$D$2:$D$5652,ArCompl!$D2815)</f>
        <v>1</v>
      </c>
      <c r="M1265" s="144">
        <f>IF(ISNA(MATCH($F1265,'Liste noire'!C:C,0)),0,1)</f>
        <v>0</v>
      </c>
    </row>
    <row r="1266" spans="1:13" x14ac:dyDescent="0.25">
      <c r="A1266" s="139">
        <v>11878</v>
      </c>
      <c r="B1266" s="140" t="s">
        <v>14951</v>
      </c>
      <c r="C1266" s="140" t="s">
        <v>14952</v>
      </c>
      <c r="D1266" s="140" t="s">
        <v>14857</v>
      </c>
      <c r="E1266" s="140" t="s">
        <v>22479</v>
      </c>
      <c r="F1266" s="140" t="s">
        <v>14953</v>
      </c>
      <c r="G1266" s="140" t="s">
        <v>14954</v>
      </c>
      <c r="H1266" s="140">
        <v>40.370699999999999</v>
      </c>
      <c r="I1266" s="140">
        <v>-3.7851400000000002</v>
      </c>
      <c r="J1266" s="140">
        <v>2269</v>
      </c>
      <c r="K1266" s="140" t="s">
        <v>340</v>
      </c>
      <c r="L1266" s="140">
        <f>COUNTIFS(ArCompl!$C$2:$C$5652,ArCompl!$C1849,ArCompl!$D$2:$D$5652,ArCompl!$D1849)</f>
        <v>1</v>
      </c>
      <c r="M1266" s="141">
        <f>IF(ISNA(MATCH($F1266,'Liste noire'!C:C,0)),0,1)</f>
        <v>0</v>
      </c>
    </row>
    <row r="1267" spans="1:13" x14ac:dyDescent="0.25">
      <c r="A1267" s="142">
        <v>3692</v>
      </c>
      <c r="B1267" s="143" t="s">
        <v>16846</v>
      </c>
      <c r="C1267" s="143" t="s">
        <v>16843</v>
      </c>
      <c r="D1267" s="143" t="s">
        <v>16702</v>
      </c>
      <c r="E1267" s="143" t="s">
        <v>22496</v>
      </c>
      <c r="F1267" s="143" t="s">
        <v>16847</v>
      </c>
      <c r="G1267" s="143" t="s">
        <v>16848</v>
      </c>
      <c r="H1267" s="143">
        <v>61.250999999999998</v>
      </c>
      <c r="I1267" s="143">
        <v>-149.80699999999999</v>
      </c>
      <c r="J1267" s="143">
        <v>212</v>
      </c>
      <c r="K1267" s="143">
        <v>-9</v>
      </c>
      <c r="L1267" s="143">
        <f>COUNTIFS(ArCompl!$C$2:$C$5652,ArCompl!$C1920,ArCompl!$D$2:$D$5652,ArCompl!$D1920)</f>
        <v>1</v>
      </c>
      <c r="M1267" s="144">
        <f>IF(ISNA(MATCH($F1267,'Liste noire'!C:C,0)),0,1)</f>
        <v>0</v>
      </c>
    </row>
    <row r="1268" spans="1:13" x14ac:dyDescent="0.25">
      <c r="A1268" s="139">
        <v>535</v>
      </c>
      <c r="B1268" s="140" t="s">
        <v>16429</v>
      </c>
      <c r="C1268" s="140" t="s">
        <v>16430</v>
      </c>
      <c r="D1268" s="140" t="s">
        <v>16321</v>
      </c>
      <c r="E1268" s="140" t="s">
        <v>22495</v>
      </c>
      <c r="F1268" s="140" t="s">
        <v>16431</v>
      </c>
      <c r="G1268" s="140" t="s">
        <v>16432</v>
      </c>
      <c r="H1268" s="140">
        <v>55.95</v>
      </c>
      <c r="I1268" s="140">
        <v>-3.3725000000000001</v>
      </c>
      <c r="J1268" s="140">
        <v>135</v>
      </c>
      <c r="K1268" s="140">
        <v>0</v>
      </c>
      <c r="L1268" s="140">
        <f>COUNTIFS(ArCompl!$C$2:$C$5652,ArCompl!$C4937,ArCompl!$D$2:$D$5652,ArCompl!$D4937)</f>
        <v>1</v>
      </c>
      <c r="M1268" s="141">
        <f>IF(ISNA(MATCH($F1268,'Liste noire'!C:C,0)),0,1)</f>
        <v>0</v>
      </c>
    </row>
    <row r="1269" spans="1:13" x14ac:dyDescent="0.25">
      <c r="A1269" s="142">
        <v>1138</v>
      </c>
      <c r="B1269" s="143" t="s">
        <v>10352</v>
      </c>
      <c r="C1269" s="143" t="s">
        <v>10353</v>
      </c>
      <c r="D1269" s="143" t="s">
        <v>10345</v>
      </c>
      <c r="E1269" s="143" t="s">
        <v>10345</v>
      </c>
      <c r="F1269" s="143" t="s">
        <v>10354</v>
      </c>
      <c r="G1269" s="143" t="s">
        <v>10355</v>
      </c>
      <c r="H1269" s="143">
        <v>0.40445799999999998</v>
      </c>
      <c r="I1269" s="143">
        <v>35.238900000000001</v>
      </c>
      <c r="J1269" s="143">
        <v>6941</v>
      </c>
      <c r="K1269" s="143">
        <v>3</v>
      </c>
      <c r="L1269" s="143">
        <f>COUNTIFS(ArCompl!$C$2:$C$5652,ArCompl!$C4085,ArCompl!$D$2:$D$5652,ArCompl!$D4085)</f>
        <v>1</v>
      </c>
      <c r="M1269" s="144">
        <f>IF(ISNA(MATCH($F1269,'Liste noire'!C:C,0)),0,1)</f>
        <v>0</v>
      </c>
    </row>
    <row r="1270" spans="1:13" x14ac:dyDescent="0.25">
      <c r="A1270" s="139">
        <v>1410</v>
      </c>
      <c r="B1270" s="140" t="s">
        <v>7106</v>
      </c>
      <c r="C1270" s="140" t="s">
        <v>7107</v>
      </c>
      <c r="D1270" s="140" t="s">
        <v>6885</v>
      </c>
      <c r="E1270" s="140" t="s">
        <v>6885</v>
      </c>
      <c r="F1270" s="140" t="s">
        <v>7108</v>
      </c>
      <c r="G1270" s="140" t="s">
        <v>7109</v>
      </c>
      <c r="H1270" s="140">
        <v>46.701900000000002</v>
      </c>
      <c r="I1270" s="140">
        <v>-1.37863</v>
      </c>
      <c r="J1270" s="140">
        <v>299</v>
      </c>
      <c r="K1270" s="140">
        <v>1</v>
      </c>
      <c r="L1270" s="140">
        <f>COUNTIFS(ArCompl!$C$2:$C$5652,ArCompl!$C3347,ArCompl!$D$2:$D$5652,ArCompl!$D3347)</f>
        <v>1</v>
      </c>
      <c r="M1270" s="141">
        <f>IF(ISNA(MATCH($F1270,'Liste noire'!C:C,0)),0,1)</f>
        <v>0</v>
      </c>
    </row>
    <row r="1271" spans="1:13" x14ac:dyDescent="0.25">
      <c r="A1271" s="142">
        <v>11012</v>
      </c>
      <c r="B1271" s="143" t="s">
        <v>18084</v>
      </c>
      <c r="C1271" s="143" t="s">
        <v>18085</v>
      </c>
      <c r="D1271" s="143" t="s">
        <v>16702</v>
      </c>
      <c r="E1271" s="143" t="s">
        <v>22496</v>
      </c>
      <c r="F1271" s="143" t="s">
        <v>18086</v>
      </c>
      <c r="G1271" s="143" t="s">
        <v>18087</v>
      </c>
      <c r="H1271" s="143">
        <v>31.299700000000001</v>
      </c>
      <c r="I1271" s="143">
        <v>-85.899900000000002</v>
      </c>
      <c r="J1271" s="143">
        <v>361</v>
      </c>
      <c r="K1271" s="143">
        <v>-5</v>
      </c>
      <c r="L1271" s="143">
        <f>COUNTIFS(ArCompl!$C$2:$C$5652,ArCompl!$C2246,ArCompl!$D$2:$D$5652,ArCompl!$D2246)</f>
        <v>1</v>
      </c>
      <c r="M1271" s="144">
        <f>IF(ISNA(MATCH($F1271,'Liste noire'!C:C,0)),0,1)</f>
        <v>0</v>
      </c>
    </row>
    <row r="1272" spans="1:13" x14ac:dyDescent="0.25">
      <c r="A1272" s="139">
        <v>5802</v>
      </c>
      <c r="B1272" s="140" t="s">
        <v>15899</v>
      </c>
      <c r="C1272" s="140" t="s">
        <v>15900</v>
      </c>
      <c r="D1272" s="140" t="s">
        <v>15862</v>
      </c>
      <c r="E1272" s="140" t="s">
        <v>22490</v>
      </c>
      <c r="F1272" s="140" t="s">
        <v>15901</v>
      </c>
      <c r="G1272" s="140" t="s">
        <v>15902</v>
      </c>
      <c r="H1272" s="140">
        <v>39.554600000000001</v>
      </c>
      <c r="I1272" s="140">
        <v>27.0138</v>
      </c>
      <c r="J1272" s="140">
        <v>50</v>
      </c>
      <c r="K1272" s="140">
        <v>3</v>
      </c>
      <c r="L1272" s="140">
        <f>COUNTIFS(ArCompl!$C$2:$C$5652,ArCompl!$C5449,ArCompl!$D$2:$D$5652,ArCompl!$D5449)</f>
        <v>1</v>
      </c>
      <c r="M1272" s="141">
        <f>IF(ISNA(MATCH($F1272,'Liste noire'!C:C,0)),0,1)</f>
        <v>0</v>
      </c>
    </row>
    <row r="1273" spans="1:13" x14ac:dyDescent="0.25">
      <c r="A1273" s="142">
        <v>6319</v>
      </c>
      <c r="B1273" s="143" t="s">
        <v>1325</v>
      </c>
      <c r="C1273" s="143" t="s">
        <v>1326</v>
      </c>
      <c r="D1273" s="143" t="s">
        <v>639</v>
      </c>
      <c r="E1273" s="143" t="s">
        <v>22356</v>
      </c>
      <c r="F1273" s="143" t="s">
        <v>1327</v>
      </c>
      <c r="G1273" s="143" t="s">
        <v>1328</v>
      </c>
      <c r="H1273" s="143">
        <v>-14.89645</v>
      </c>
      <c r="I1273" s="143">
        <v>141.60910000000001</v>
      </c>
      <c r="J1273" s="143">
        <v>10</v>
      </c>
      <c r="K1273" s="143">
        <v>10</v>
      </c>
      <c r="L1273" s="143">
        <f>COUNTIFS(ArCompl!$C$2:$C$5652,ArCompl!$C491,ArCompl!$D$2:$D$5652,ArCompl!$D491)</f>
        <v>1</v>
      </c>
      <c r="M1273" s="144">
        <f>IF(ISNA(MATCH($F1273,'Liste noire'!C:C,0)),0,1)</f>
        <v>0</v>
      </c>
    </row>
    <row r="1274" spans="1:13" x14ac:dyDescent="0.25">
      <c r="A1274" s="139">
        <v>3512</v>
      </c>
      <c r="B1274" s="140" t="s">
        <v>17987</v>
      </c>
      <c r="C1274" s="140" t="s">
        <v>17988</v>
      </c>
      <c r="D1274" s="140" t="s">
        <v>16702</v>
      </c>
      <c r="E1274" s="140" t="s">
        <v>22496</v>
      </c>
      <c r="F1274" s="140" t="s">
        <v>17989</v>
      </c>
      <c r="G1274" s="140" t="s">
        <v>17990</v>
      </c>
      <c r="H1274" s="140">
        <v>34.9054</v>
      </c>
      <c r="I1274" s="140">
        <v>-117.884</v>
      </c>
      <c r="J1274" s="140">
        <v>2312</v>
      </c>
      <c r="K1274" s="140">
        <v>-8</v>
      </c>
      <c r="L1274" s="140">
        <f>COUNTIFS(ArCompl!$C$2:$C$5652,ArCompl!$C2221,ArCompl!$D$2:$D$5652,ArCompl!$D2221)</f>
        <v>1</v>
      </c>
      <c r="M1274" s="141">
        <f>IF(ISNA(MATCH($F1274,'Liste noire'!C:C,0)),0,1)</f>
        <v>0</v>
      </c>
    </row>
    <row r="1275" spans="1:13" x14ac:dyDescent="0.25">
      <c r="A1275" s="142">
        <v>11832</v>
      </c>
      <c r="B1275" s="143" t="s">
        <v>19921</v>
      </c>
      <c r="C1275" s="143" t="s">
        <v>19922</v>
      </c>
      <c r="D1275" s="143" t="s">
        <v>16702</v>
      </c>
      <c r="E1275" s="143" t="s">
        <v>22496</v>
      </c>
      <c r="F1275" s="143" t="s">
        <v>19923</v>
      </c>
      <c r="G1275" s="143" t="s">
        <v>19924</v>
      </c>
      <c r="H1275" s="143">
        <v>34.766300000000001</v>
      </c>
      <c r="I1275" s="143">
        <v>-114.623</v>
      </c>
      <c r="J1275" s="143">
        <v>983</v>
      </c>
      <c r="K1275" s="143" t="s">
        <v>340</v>
      </c>
      <c r="L1275" s="143">
        <f>COUNTIFS(ArCompl!$C$2:$C$5652,ArCompl!$C2727,ArCompl!$D$2:$D$5652,ArCompl!$D2727)</f>
        <v>1</v>
      </c>
      <c r="M1275" s="144">
        <f>IF(ISNA(MATCH($F1275,'Liste noire'!C:C,0)),0,1)</f>
        <v>0</v>
      </c>
    </row>
    <row r="1276" spans="1:13" x14ac:dyDescent="0.25">
      <c r="A1276" s="139">
        <v>7093</v>
      </c>
      <c r="B1276" s="140" t="s">
        <v>17991</v>
      </c>
      <c r="C1276" s="140" t="s">
        <v>17992</v>
      </c>
      <c r="D1276" s="140" t="s">
        <v>16702</v>
      </c>
      <c r="E1276" s="140" t="s">
        <v>22496</v>
      </c>
      <c r="F1276" s="140" t="s">
        <v>17993</v>
      </c>
      <c r="G1276" s="140" t="s">
        <v>17994</v>
      </c>
      <c r="H1276" s="140">
        <v>60.21367</v>
      </c>
      <c r="I1276" s="140">
        <v>-162.04390000000001</v>
      </c>
      <c r="J1276" s="140">
        <v>12</v>
      </c>
      <c r="K1276" s="140">
        <v>-9</v>
      </c>
      <c r="L1276" s="140">
        <f>COUNTIFS(ArCompl!$C$2:$C$5652,ArCompl!$C2222,ArCompl!$D$2:$D$5652,ArCompl!$D2222)</f>
        <v>1</v>
      </c>
      <c r="M1276" s="141">
        <f>IF(ISNA(MATCH($F1276,'Liste noire'!C:C,0)),0,1)</f>
        <v>0</v>
      </c>
    </row>
    <row r="1277" spans="1:13" x14ac:dyDescent="0.25">
      <c r="A1277" s="142">
        <v>8888</v>
      </c>
      <c r="B1277" s="143" t="s">
        <v>19008</v>
      </c>
      <c r="C1277" s="143" t="s">
        <v>19009</v>
      </c>
      <c r="D1277" s="143" t="s">
        <v>16702</v>
      </c>
      <c r="E1277" s="143" t="s">
        <v>22496</v>
      </c>
      <c r="F1277" s="143" t="s">
        <v>19010</v>
      </c>
      <c r="G1277" s="143" t="s">
        <v>19011</v>
      </c>
      <c r="H1277" s="143">
        <v>42.898400000000002</v>
      </c>
      <c r="I1277" s="143">
        <v>-72.270799999999994</v>
      </c>
      <c r="J1277" s="143">
        <v>488</v>
      </c>
      <c r="K1277" s="143">
        <v>-5</v>
      </c>
      <c r="L1277" s="143">
        <f>COUNTIFS(ArCompl!$C$2:$C$5652,ArCompl!$C2487,ArCompl!$D$2:$D$5652,ArCompl!$D2487)</f>
        <v>1</v>
      </c>
      <c r="M1277" s="144">
        <f>IF(ISNA(MATCH($F1277,'Liste noire'!C:C,0)),0,1)</f>
        <v>0</v>
      </c>
    </row>
    <row r="1278" spans="1:13" x14ac:dyDescent="0.25">
      <c r="A1278" s="139">
        <v>8394</v>
      </c>
      <c r="B1278" s="140" t="s">
        <v>16748</v>
      </c>
      <c r="C1278" s="140" t="s">
        <v>16749</v>
      </c>
      <c r="D1278" s="140" t="s">
        <v>16702</v>
      </c>
      <c r="E1278" s="140" t="s">
        <v>22496</v>
      </c>
      <c r="F1278" s="140" t="s">
        <v>16750</v>
      </c>
      <c r="G1278" s="140" t="s">
        <v>16751</v>
      </c>
      <c r="H1278" s="140">
        <v>33.177</v>
      </c>
      <c r="I1278" s="140">
        <v>-86.782799999999995</v>
      </c>
      <c r="J1278" s="140">
        <v>586</v>
      </c>
      <c r="K1278" s="140">
        <v>-6</v>
      </c>
      <c r="L1278" s="140">
        <f>COUNTIFS(ArCompl!$C$2:$C$5652,ArCompl!$C1894,ArCompl!$D$2:$D$5652,ArCompl!$D1894)</f>
        <v>1</v>
      </c>
      <c r="M1278" s="141">
        <f>IF(ISNA(MATCH($F1278,'Liste noire'!C:C,0)),0,1)</f>
        <v>0</v>
      </c>
    </row>
    <row r="1279" spans="1:13" x14ac:dyDescent="0.25">
      <c r="A1279" s="142">
        <v>3572</v>
      </c>
      <c r="B1279" s="143" t="s">
        <v>18765</v>
      </c>
      <c r="C1279" s="143" t="s">
        <v>18759</v>
      </c>
      <c r="D1279" s="143" t="s">
        <v>16702</v>
      </c>
      <c r="E1279" s="143" t="s">
        <v>22496</v>
      </c>
      <c r="F1279" s="143" t="s">
        <v>18766</v>
      </c>
      <c r="G1279" s="143" t="s">
        <v>18767</v>
      </c>
      <c r="H1279" s="143">
        <v>29.607299999999999</v>
      </c>
      <c r="I1279" s="143">
        <v>-95.158799999999999</v>
      </c>
      <c r="J1279" s="143">
        <v>32</v>
      </c>
      <c r="K1279" s="143">
        <v>-6</v>
      </c>
      <c r="L1279" s="143">
        <f>COUNTIFS(ArCompl!$C$2:$C$5652,ArCompl!$C2423,ArCompl!$D$2:$D$5652,ArCompl!$D2423)</f>
        <v>1</v>
      </c>
      <c r="M1279" s="144">
        <f>IF(ISNA(MATCH($F1279,'Liste noire'!C:C,0)),0,1)</f>
        <v>0</v>
      </c>
    </row>
    <row r="1280" spans="1:13" x14ac:dyDescent="0.25">
      <c r="A1280" s="139">
        <v>1455</v>
      </c>
      <c r="B1280" s="140" t="s">
        <v>8013</v>
      </c>
      <c r="C1280" s="140" t="s">
        <v>8014</v>
      </c>
      <c r="D1280" s="140" t="s">
        <v>7939</v>
      </c>
      <c r="E1280" s="140" t="s">
        <v>22406</v>
      </c>
      <c r="F1280" s="140" t="s">
        <v>8015</v>
      </c>
      <c r="G1280" s="140" t="s">
        <v>8016</v>
      </c>
      <c r="H1280" s="140">
        <v>38.120100000000001</v>
      </c>
      <c r="I1280" s="140">
        <v>20.500499999999999</v>
      </c>
      <c r="J1280" s="140">
        <v>59</v>
      </c>
      <c r="K1280" s="140">
        <v>2</v>
      </c>
      <c r="L1280" s="140">
        <f>COUNTIFS(ArCompl!$C$2:$C$5652,ArCompl!$C3451,ArCompl!$D$2:$D$5652,ArCompl!$D3451)</f>
        <v>1</v>
      </c>
      <c r="M1280" s="141">
        <f>IF(ISNA(MATCH($F1280,'Liste noire'!C:C,0)),0,1)</f>
        <v>0</v>
      </c>
    </row>
    <row r="1281" spans="1:13" x14ac:dyDescent="0.25">
      <c r="A1281" s="142">
        <v>345</v>
      </c>
      <c r="B1281" s="143" t="s">
        <v>7658</v>
      </c>
      <c r="C1281" s="143" t="s">
        <v>7659</v>
      </c>
      <c r="D1281" s="143" t="s">
        <v>7581</v>
      </c>
      <c r="E1281" s="143" t="s">
        <v>22405</v>
      </c>
      <c r="F1281" s="143" t="s">
        <v>7660</v>
      </c>
      <c r="G1281" s="143" t="s">
        <v>7661</v>
      </c>
      <c r="H1281" s="143">
        <v>51.289499999999997</v>
      </c>
      <c r="I1281" s="143">
        <v>6.7667799999999998</v>
      </c>
      <c r="J1281" s="143">
        <v>147</v>
      </c>
      <c r="K1281" s="143">
        <v>1</v>
      </c>
      <c r="L1281" s="143">
        <f>COUNTIFS(ArCompl!$C$2:$C$5652,ArCompl!$C123,ArCompl!$D$2:$D$5652,ArCompl!$D123)</f>
        <v>1</v>
      </c>
      <c r="M1281" s="144">
        <f>IF(ISNA(MATCH($F1281,'Liste noire'!C:C,0)),0,1)</f>
        <v>1</v>
      </c>
    </row>
    <row r="1282" spans="1:13" x14ac:dyDescent="0.25">
      <c r="A1282" s="139">
        <v>4250</v>
      </c>
      <c r="B1282" s="140" t="s">
        <v>21397</v>
      </c>
      <c r="C1282" s="140" t="s">
        <v>21398</v>
      </c>
      <c r="D1282" s="140" t="s">
        <v>16702</v>
      </c>
      <c r="E1282" s="140" t="s">
        <v>22496</v>
      </c>
      <c r="F1282" s="140" t="s">
        <v>21399</v>
      </c>
      <c r="G1282" s="140" t="s">
        <v>21400</v>
      </c>
      <c r="H1282" s="140">
        <v>39.642600000000002</v>
      </c>
      <c r="I1282" s="140">
        <v>-106.91800000000001</v>
      </c>
      <c r="J1282" s="140">
        <v>6548</v>
      </c>
      <c r="K1282" s="140">
        <v>-7</v>
      </c>
      <c r="L1282" s="140">
        <f>COUNTIFS(ArCompl!$C$2:$C$5652,ArCompl!$C3117,ArCompl!$D$2:$D$5652,ArCompl!$D3117)</f>
        <v>2</v>
      </c>
      <c r="M1282" s="141">
        <f>IF(ISNA(MATCH($F1282,'Liste noire'!C:C,0)),0,1)</f>
        <v>0</v>
      </c>
    </row>
    <row r="1283" spans="1:13" x14ac:dyDescent="0.25">
      <c r="A1283" s="142">
        <v>11833</v>
      </c>
      <c r="B1283" s="143" t="s">
        <v>17723</v>
      </c>
      <c r="C1283" s="143" t="s">
        <v>17720</v>
      </c>
      <c r="D1283" s="143" t="s">
        <v>16702</v>
      </c>
      <c r="E1283" s="143" t="s">
        <v>22496</v>
      </c>
      <c r="F1283" s="143" t="s">
        <v>17724</v>
      </c>
      <c r="G1283" s="143" t="s">
        <v>17725</v>
      </c>
      <c r="H1283" s="143">
        <v>30.650400000000001</v>
      </c>
      <c r="I1283" s="143">
        <v>-86.522900000000007</v>
      </c>
      <c r="J1283" s="143">
        <v>191</v>
      </c>
      <c r="K1283" s="143" t="s">
        <v>340</v>
      </c>
      <c r="L1283" s="143">
        <f>COUNTIFS(ArCompl!$C$2:$C$5652,ArCompl!$C2151,ArCompl!$D$2:$D$5652,ArCompl!$D2151)</f>
        <v>1</v>
      </c>
      <c r="M1283" s="144">
        <f>IF(ISNA(MATCH($F1283,'Liste noire'!C:C,0)),0,1)</f>
        <v>0</v>
      </c>
    </row>
    <row r="1284" spans="1:13" x14ac:dyDescent="0.25">
      <c r="A1284" s="139">
        <v>6758</v>
      </c>
      <c r="B1284" s="140" t="s">
        <v>14522</v>
      </c>
      <c r="C1284" s="140" t="s">
        <v>14523</v>
      </c>
      <c r="D1284" s="140" t="s">
        <v>14452</v>
      </c>
      <c r="E1284" s="140" t="s">
        <v>22474</v>
      </c>
      <c r="F1284" s="140" t="s">
        <v>14524</v>
      </c>
      <c r="G1284" s="140" t="s">
        <v>14525</v>
      </c>
      <c r="H1284" s="140">
        <v>-8.5788899999999995</v>
      </c>
      <c r="I1284" s="140">
        <v>157.876</v>
      </c>
      <c r="J1284" s="140">
        <v>0</v>
      </c>
      <c r="K1284" s="140">
        <v>11</v>
      </c>
      <c r="L1284" s="140">
        <f>COUNTIFS(ArCompl!$C$2:$C$5652,ArCompl!$C3594,ArCompl!$D$2:$D$5652,ArCompl!$D3594)</f>
        <v>5</v>
      </c>
      <c r="M1284" s="141">
        <f>IF(ISNA(MATCH($F1284,'Liste noire'!C:C,0)),0,1)</f>
        <v>0</v>
      </c>
    </row>
    <row r="1285" spans="1:13" x14ac:dyDescent="0.25">
      <c r="A1285" s="142">
        <v>6768</v>
      </c>
      <c r="B1285" s="143" t="s">
        <v>15114</v>
      </c>
      <c r="C1285" s="143" t="s">
        <v>15115</v>
      </c>
      <c r="D1285" s="143" t="s">
        <v>15099</v>
      </c>
      <c r="E1285" s="143" t="s">
        <v>22480</v>
      </c>
      <c r="F1285" s="143" t="s">
        <v>15116</v>
      </c>
      <c r="G1285" s="143" t="s">
        <v>15117</v>
      </c>
      <c r="H1285" s="143">
        <v>13.4817</v>
      </c>
      <c r="I1285" s="143">
        <v>22.467199999999998</v>
      </c>
      <c r="J1285" s="143">
        <v>2650</v>
      </c>
      <c r="K1285" s="143">
        <v>3</v>
      </c>
      <c r="L1285" s="143">
        <f>COUNTIFS(ArCompl!$C$2:$C$5652,ArCompl!$C5229,ArCompl!$D$2:$D$5652,ArCompl!$D5229)</f>
        <v>1</v>
      </c>
      <c r="M1285" s="144">
        <f>IF(ISNA(MATCH($F1285,'Liste noire'!C:C,0)),0,1)</f>
        <v>0</v>
      </c>
    </row>
    <row r="1286" spans="1:13" x14ac:dyDescent="0.25">
      <c r="A1286" s="139">
        <v>6156</v>
      </c>
      <c r="B1286" s="140" t="s">
        <v>13555</v>
      </c>
      <c r="C1286" s="140" t="s">
        <v>13556</v>
      </c>
      <c r="D1286" s="140" t="s">
        <v>13509</v>
      </c>
      <c r="E1286" s="140" t="s">
        <v>22461</v>
      </c>
      <c r="F1286" s="140" t="s">
        <v>13557</v>
      </c>
      <c r="G1286" s="140" t="s">
        <v>13558</v>
      </c>
      <c r="H1286" s="140">
        <v>50.643799999999999</v>
      </c>
      <c r="I1286" s="140">
        <v>36.5901</v>
      </c>
      <c r="J1286" s="140">
        <v>735</v>
      </c>
      <c r="K1286" s="140">
        <v>3</v>
      </c>
      <c r="L1286" s="140">
        <f>COUNTIFS(ArCompl!$C$2:$C$5652,ArCompl!$C5019,ArCompl!$D$2:$D$5652,ArCompl!$D5019)</f>
        <v>1</v>
      </c>
      <c r="M1286" s="141">
        <f>IF(ISNA(MATCH($F1286,'Liste noire'!C:C,0)),0,1)</f>
        <v>0</v>
      </c>
    </row>
    <row r="1287" spans="1:13" x14ac:dyDescent="0.25">
      <c r="A1287" s="142">
        <v>1131</v>
      </c>
      <c r="B1287" s="143" t="s">
        <v>6473</v>
      </c>
      <c r="C1287" s="143" t="s">
        <v>6474</v>
      </c>
      <c r="D1287" s="143" t="s">
        <v>6443</v>
      </c>
      <c r="E1287" s="143" t="s">
        <v>22392</v>
      </c>
      <c r="F1287" s="143" t="s">
        <v>6475</v>
      </c>
      <c r="G1287" s="143" t="s">
        <v>6476</v>
      </c>
      <c r="H1287" s="143">
        <v>31.068560000000002</v>
      </c>
      <c r="I1287" s="143">
        <v>34.129629999999999</v>
      </c>
      <c r="J1287" s="143">
        <v>324</v>
      </c>
      <c r="K1287" s="143">
        <v>2</v>
      </c>
      <c r="L1287" s="143">
        <f>COUNTIFS(ArCompl!$C$2:$C$5652,ArCompl!$C1778,ArCompl!$D$2:$D$5652,ArCompl!$D1778)</f>
        <v>1</v>
      </c>
      <c r="M1287" s="144">
        <f>IF(ISNA(MATCH($F1287,'Liste noire'!C:C,0)),0,1)</f>
        <v>0</v>
      </c>
    </row>
    <row r="1288" spans="1:13" x14ac:dyDescent="0.25">
      <c r="A1288" s="139">
        <v>12</v>
      </c>
      <c r="B1288" s="140" t="s">
        <v>8450</v>
      </c>
      <c r="C1288" s="140" t="s">
        <v>8451</v>
      </c>
      <c r="D1288" s="140" t="s">
        <v>8443</v>
      </c>
      <c r="E1288" s="140" t="s">
        <v>22414</v>
      </c>
      <c r="F1288" s="140" t="s">
        <v>8452</v>
      </c>
      <c r="G1288" s="140" t="s">
        <v>8453</v>
      </c>
      <c r="H1288" s="140">
        <v>65.283299999999997</v>
      </c>
      <c r="I1288" s="140">
        <v>-14.401400000000001</v>
      </c>
      <c r="J1288" s="140">
        <v>76</v>
      </c>
      <c r="K1288" s="140">
        <v>0</v>
      </c>
      <c r="L1288" s="140">
        <f>COUNTIFS(ArCompl!$C$2:$C$5652,ArCompl!$C3883,ArCompl!$D$2:$D$5652,ArCompl!$D3883)</f>
        <v>1</v>
      </c>
      <c r="M1288" s="141">
        <f>IF(ISNA(MATCH($F1288,'Liste noire'!C:C,0)),0,1)</f>
        <v>0</v>
      </c>
    </row>
    <row r="1289" spans="1:13" x14ac:dyDescent="0.25">
      <c r="A1289" s="142">
        <v>8367</v>
      </c>
      <c r="B1289" s="143" t="s">
        <v>21541</v>
      </c>
      <c r="C1289" s="143" t="s">
        <v>12157</v>
      </c>
      <c r="D1289" s="143" t="s">
        <v>16702</v>
      </c>
      <c r="E1289" s="143" t="s">
        <v>22496</v>
      </c>
      <c r="F1289" s="143" t="s">
        <v>21542</v>
      </c>
      <c r="G1289" s="143" t="s">
        <v>21543</v>
      </c>
      <c r="H1289" s="143">
        <v>37.323599999999999</v>
      </c>
      <c r="I1289" s="143">
        <v>-97.388300000000001</v>
      </c>
      <c r="J1289" s="143">
        <v>1277</v>
      </c>
      <c r="K1289" s="143">
        <v>-6</v>
      </c>
      <c r="L1289" s="143">
        <f>COUNTIFS(ArCompl!$C$2:$C$5652,ArCompl!$C3155,ArCompl!$D$2:$D$5652,ArCompl!$D3155)</f>
        <v>3</v>
      </c>
      <c r="M1289" s="144">
        <f>IF(ISNA(MATCH($F1289,'Liste noire'!C:C,0)),0,1)</f>
        <v>0</v>
      </c>
    </row>
    <row r="1290" spans="1:13" x14ac:dyDescent="0.25">
      <c r="A1290" s="139">
        <v>7019</v>
      </c>
      <c r="B1290" s="140" t="s">
        <v>17951</v>
      </c>
      <c r="C1290" s="140" t="s">
        <v>17952</v>
      </c>
      <c r="D1290" s="140" t="s">
        <v>16702</v>
      </c>
      <c r="E1290" s="140" t="s">
        <v>22496</v>
      </c>
      <c r="F1290" s="140" t="s">
        <v>17953</v>
      </c>
      <c r="G1290" s="140" t="s">
        <v>17954</v>
      </c>
      <c r="H1290" s="140">
        <v>45.932299999999998</v>
      </c>
      <c r="I1290" s="140">
        <v>-89.268299999999996</v>
      </c>
      <c r="J1290" s="140">
        <v>1642</v>
      </c>
      <c r="K1290" s="140">
        <v>-6</v>
      </c>
      <c r="L1290" s="140">
        <f>COUNTIFS(ArCompl!$C$2:$C$5652,ArCompl!$C2212,ArCompl!$D$2:$D$5652,ArCompl!$D2212)</f>
        <v>1</v>
      </c>
      <c r="M1290" s="141">
        <f>IF(ISNA(MATCH($F1290,'Liste noire'!C:C,0)),0,1)</f>
        <v>0</v>
      </c>
    </row>
    <row r="1291" spans="1:13" x14ac:dyDescent="0.25">
      <c r="A1291" s="142">
        <v>7154</v>
      </c>
      <c r="B1291" s="143" t="s">
        <v>17995</v>
      </c>
      <c r="C1291" s="143" t="s">
        <v>17996</v>
      </c>
      <c r="D1291" s="143" t="s">
        <v>16702</v>
      </c>
      <c r="E1291" s="143" t="s">
        <v>22496</v>
      </c>
      <c r="F1291" s="143" t="s">
        <v>17997</v>
      </c>
      <c r="G1291" s="143" t="s">
        <v>17998</v>
      </c>
      <c r="H1291" s="143">
        <v>58.185499999999998</v>
      </c>
      <c r="I1291" s="143">
        <v>-157.375</v>
      </c>
      <c r="J1291" s="143">
        <v>92</v>
      </c>
      <c r="K1291" s="143">
        <v>-9</v>
      </c>
      <c r="L1291" s="143">
        <f>COUNTIFS(ArCompl!$C$2:$C$5652,ArCompl!$C2223,ArCompl!$D$2:$D$5652,ArCompl!$D2223)</f>
        <v>1</v>
      </c>
      <c r="M1291" s="144">
        <f>IF(ISNA(MATCH($F1291,'Liste noire'!C:C,0)),0,1)</f>
        <v>0</v>
      </c>
    </row>
    <row r="1292" spans="1:13" x14ac:dyDescent="0.25">
      <c r="A1292" s="139">
        <v>11080</v>
      </c>
      <c r="B1292" s="140" t="s">
        <v>18034</v>
      </c>
      <c r="C1292" s="140" t="s">
        <v>18035</v>
      </c>
      <c r="D1292" s="140" t="s">
        <v>16702</v>
      </c>
      <c r="E1292" s="140" t="s">
        <v>22496</v>
      </c>
      <c r="F1292" s="140" t="s">
        <v>18036</v>
      </c>
      <c r="G1292" s="140" t="s">
        <v>18037</v>
      </c>
      <c r="H1292" s="140">
        <v>37.000700000000002</v>
      </c>
      <c r="I1292" s="140">
        <v>-101.88</v>
      </c>
      <c r="J1292" s="140">
        <v>3622</v>
      </c>
      <c r="K1292" s="140">
        <v>-5</v>
      </c>
      <c r="L1292" s="140">
        <f>COUNTIFS(ArCompl!$C$2:$C$5652,ArCompl!$C2233,ArCompl!$D$2:$D$5652,ArCompl!$D2233)</f>
        <v>1</v>
      </c>
      <c r="M1292" s="141">
        <f>IF(ISNA(MATCH($F1292,'Liste noire'!C:C,0)),0,1)</f>
        <v>0</v>
      </c>
    </row>
    <row r="1293" spans="1:13" x14ac:dyDescent="0.25">
      <c r="A1293" s="142">
        <v>2486</v>
      </c>
      <c r="B1293" s="143" t="s">
        <v>398</v>
      </c>
      <c r="C1293" s="143" t="s">
        <v>399</v>
      </c>
      <c r="D1293" s="143" t="s">
        <v>365</v>
      </c>
      <c r="E1293" s="143" t="s">
        <v>22354</v>
      </c>
      <c r="F1293" s="143" t="s">
        <v>400</v>
      </c>
      <c r="G1293" s="143" t="s">
        <v>401</v>
      </c>
      <c r="H1293" s="143">
        <v>-41.943199999999997</v>
      </c>
      <c r="I1293" s="143">
        <v>-71.532300000000006</v>
      </c>
      <c r="J1293" s="143">
        <v>1141</v>
      </c>
      <c r="K1293" s="143">
        <v>-3</v>
      </c>
      <c r="L1293" s="143">
        <f>COUNTIFS(ArCompl!$C$2:$C$5652,ArCompl!$C257,ArCompl!$D$2:$D$5652,ArCompl!$D257)</f>
        <v>1</v>
      </c>
      <c r="M1293" s="144">
        <f>IF(ISNA(MATCH($F1293,'Liste noire'!C:C,0)),0,1)</f>
        <v>0</v>
      </c>
    </row>
    <row r="1294" spans="1:13" x14ac:dyDescent="0.25">
      <c r="A1294" s="139">
        <v>3427</v>
      </c>
      <c r="B1294" s="140" t="s">
        <v>17353</v>
      </c>
      <c r="C1294" s="140" t="s">
        <v>17354</v>
      </c>
      <c r="D1294" s="140" t="s">
        <v>16702</v>
      </c>
      <c r="E1294" s="140" t="s">
        <v>22496</v>
      </c>
      <c r="F1294" s="140" t="s">
        <v>17355</v>
      </c>
      <c r="G1294" s="140" t="s">
        <v>17356</v>
      </c>
      <c r="H1294" s="140">
        <v>58.6464</v>
      </c>
      <c r="I1294" s="140">
        <v>-162.06299999999999</v>
      </c>
      <c r="J1294" s="140">
        <v>541</v>
      </c>
      <c r="K1294" s="140">
        <v>-9</v>
      </c>
      <c r="L1294" s="140">
        <f>COUNTIFS(ArCompl!$C$2:$C$5652,ArCompl!$C2053,ArCompl!$D$2:$D$5652,ArCompl!$D2053)</f>
        <v>1</v>
      </c>
      <c r="M1294" s="141">
        <f>IF(ISNA(MATCH($F1294,'Liste noire'!C:C,0)),0,1)</f>
        <v>0</v>
      </c>
    </row>
    <row r="1295" spans="1:13" x14ac:dyDescent="0.25">
      <c r="A1295" s="142">
        <v>6117</v>
      </c>
      <c r="B1295" s="143" t="s">
        <v>14066</v>
      </c>
      <c r="C1295" s="143" t="s">
        <v>14067</v>
      </c>
      <c r="D1295" s="143" t="s">
        <v>13509</v>
      </c>
      <c r="E1295" s="143" t="s">
        <v>22461</v>
      </c>
      <c r="F1295" s="143" t="s">
        <v>14068</v>
      </c>
      <c r="G1295" s="143" t="s">
        <v>14069</v>
      </c>
      <c r="H1295" s="143">
        <v>58.474200000000003</v>
      </c>
      <c r="I1295" s="143">
        <v>92.112499999999997</v>
      </c>
      <c r="J1295" s="143">
        <v>253</v>
      </c>
      <c r="K1295" s="143">
        <v>7</v>
      </c>
      <c r="L1295" s="143">
        <f>COUNTIFS(ArCompl!$C$2:$C$5652,ArCompl!$C5148,ArCompl!$D$2:$D$5652,ArCompl!$D5148)</f>
        <v>1</v>
      </c>
      <c r="M1295" s="144">
        <f>IF(ISNA(MATCH($F1295,'Liste noire'!C:C,0)),0,1)</f>
        <v>0</v>
      </c>
    </row>
    <row r="1296" spans="1:13" x14ac:dyDescent="0.25">
      <c r="A1296" s="139">
        <v>3649</v>
      </c>
      <c r="B1296" s="140" t="s">
        <v>18119</v>
      </c>
      <c r="C1296" s="140" t="s">
        <v>18120</v>
      </c>
      <c r="D1296" s="140" t="s">
        <v>16702</v>
      </c>
      <c r="E1296" s="140" t="s">
        <v>22496</v>
      </c>
      <c r="F1296" s="140" t="s">
        <v>18121</v>
      </c>
      <c r="G1296" s="140" t="s">
        <v>18122</v>
      </c>
      <c r="H1296" s="140">
        <v>64.665700000000001</v>
      </c>
      <c r="I1296" s="140">
        <v>-147.102</v>
      </c>
      <c r="J1296" s="140">
        <v>547</v>
      </c>
      <c r="K1296" s="140">
        <v>-9</v>
      </c>
      <c r="L1296" s="140">
        <f>COUNTIFS(ArCompl!$C$2:$C$5652,ArCompl!$C2255,ArCompl!$D$2:$D$5652,ArCompl!$D2255)</f>
        <v>1</v>
      </c>
      <c r="M1296" s="141">
        <f>IF(ISNA(MATCH($F1296,'Liste noire'!C:C,0)),0,1)</f>
        <v>0</v>
      </c>
    </row>
    <row r="1297" spans="1:13" x14ac:dyDescent="0.25">
      <c r="A1297" s="142">
        <v>1265</v>
      </c>
      <c r="B1297" s="143" t="s">
        <v>6951</v>
      </c>
      <c r="C1297" s="143" t="s">
        <v>6952</v>
      </c>
      <c r="D1297" s="143" t="s">
        <v>6885</v>
      </c>
      <c r="E1297" s="143" t="s">
        <v>6885</v>
      </c>
      <c r="F1297" s="143" t="s">
        <v>6953</v>
      </c>
      <c r="G1297" s="143" t="s">
        <v>6954</v>
      </c>
      <c r="H1297" s="143">
        <v>44.825299999999999</v>
      </c>
      <c r="I1297" s="143">
        <v>0.51861100000000004</v>
      </c>
      <c r="J1297" s="143">
        <v>171</v>
      </c>
      <c r="K1297" s="143">
        <v>1</v>
      </c>
      <c r="L1297" s="143">
        <f>COUNTIFS(ArCompl!$C$2:$C$5652,ArCompl!$C3308,ArCompl!$D$2:$D$5652,ArCompl!$D3308)</f>
        <v>1</v>
      </c>
      <c r="M1297" s="144">
        <f>IF(ISNA(MATCH($F1297,'Liste noire'!C:C,0)),0,1)</f>
        <v>1</v>
      </c>
    </row>
    <row r="1298" spans="1:13" x14ac:dyDescent="0.25">
      <c r="A1298" s="139">
        <v>2903</v>
      </c>
      <c r="B1298" s="140" t="s">
        <v>2802</v>
      </c>
      <c r="C1298" s="140" t="s">
        <v>2803</v>
      </c>
      <c r="D1298" s="140" t="s">
        <v>2795</v>
      </c>
      <c r="E1298" s="140" t="s">
        <v>2795</v>
      </c>
      <c r="F1298" s="140" t="s">
        <v>2804</v>
      </c>
      <c r="G1298" s="140" t="s">
        <v>2805</v>
      </c>
      <c r="H1298" s="140">
        <v>18.444800000000001</v>
      </c>
      <c r="I1298" s="140">
        <v>-64.543000000000006</v>
      </c>
      <c r="J1298" s="140">
        <v>15</v>
      </c>
      <c r="K1298" s="140">
        <v>-4</v>
      </c>
      <c r="L1298" s="140">
        <f>COUNTIFS(ArCompl!$C$2:$C$5652,ArCompl!$C895,ArCompl!$D$2:$D$5652,ArCompl!$D895)</f>
        <v>1</v>
      </c>
      <c r="M1298" s="141">
        <f>IF(ISNA(MATCH($F1298,'Liste noire'!C:C,0)),0,1)</f>
        <v>0</v>
      </c>
    </row>
    <row r="1299" spans="1:13" x14ac:dyDescent="0.25">
      <c r="A1299" s="142">
        <v>2718</v>
      </c>
      <c r="B1299" s="143" t="s">
        <v>5500</v>
      </c>
      <c r="C1299" s="143" t="s">
        <v>5501</v>
      </c>
      <c r="D1299" s="143" t="s">
        <v>5479</v>
      </c>
      <c r="E1299" s="143" t="s">
        <v>22380</v>
      </c>
      <c r="F1299" s="143" t="s">
        <v>5502</v>
      </c>
      <c r="G1299" s="143" t="s">
        <v>5503</v>
      </c>
      <c r="H1299" s="143">
        <v>7.02433</v>
      </c>
      <c r="I1299" s="143">
        <v>-73.806799999999996</v>
      </c>
      <c r="J1299" s="143">
        <v>412</v>
      </c>
      <c r="K1299" s="143">
        <v>-5</v>
      </c>
      <c r="L1299" s="143">
        <f>COUNTIFS(ArCompl!$C$2:$C$5652,ArCompl!$C1541,ArCompl!$D$2:$D$5652,ArCompl!$D1541)</f>
        <v>1</v>
      </c>
      <c r="M1299" s="144">
        <f>IF(ISNA(MATCH($F1299,'Liste noire'!C:C,0)),0,1)</f>
        <v>0</v>
      </c>
    </row>
    <row r="1300" spans="1:13" x14ac:dyDescent="0.25">
      <c r="A1300" s="139">
        <v>2095</v>
      </c>
      <c r="B1300" s="140" t="s">
        <v>14291</v>
      </c>
      <c r="C1300" s="140" t="s">
        <v>14292</v>
      </c>
      <c r="D1300" s="140" t="s">
        <v>14185</v>
      </c>
      <c r="E1300" s="140" t="s">
        <v>22468</v>
      </c>
      <c r="F1300" s="140" t="s">
        <v>14293</v>
      </c>
      <c r="G1300" s="140" t="s">
        <v>14294</v>
      </c>
      <c r="H1300" s="140">
        <v>26.198599999999999</v>
      </c>
      <c r="I1300" s="140">
        <v>36.476399999999998</v>
      </c>
      <c r="J1300" s="140">
        <v>66</v>
      </c>
      <c r="K1300" s="140">
        <v>3</v>
      </c>
      <c r="L1300" s="140">
        <f>COUNTIFS(ArCompl!$C$2:$C$5652,ArCompl!$C245,ArCompl!$D$2:$D$5652,ArCompl!$D245)</f>
        <v>1</v>
      </c>
      <c r="M1300" s="141">
        <f>IF(ISNA(MATCH($F1300,'Liste noire'!C:C,0)),0,1)</f>
        <v>0</v>
      </c>
    </row>
    <row r="1301" spans="1:13" x14ac:dyDescent="0.25">
      <c r="A1301" s="142">
        <v>11834</v>
      </c>
      <c r="B1301" s="143" t="s">
        <v>18104</v>
      </c>
      <c r="C1301" s="143" t="s">
        <v>3388</v>
      </c>
      <c r="D1301" s="143" t="s">
        <v>16702</v>
      </c>
      <c r="E1301" s="143" t="s">
        <v>22496</v>
      </c>
      <c r="F1301" s="143" t="s">
        <v>18105</v>
      </c>
      <c r="G1301" s="143" t="s">
        <v>18106</v>
      </c>
      <c r="H1301" s="143">
        <v>40.803400000000003</v>
      </c>
      <c r="I1301" s="143">
        <v>-124.113</v>
      </c>
      <c r="J1301" s="143">
        <v>7</v>
      </c>
      <c r="K1301" s="143" t="s">
        <v>340</v>
      </c>
      <c r="L1301" s="143">
        <f>COUNTIFS(ArCompl!$C$2:$C$5652,ArCompl!$C2251,ArCompl!$D$2:$D$5652,ArCompl!$D2251)</f>
        <v>1</v>
      </c>
      <c r="M1301" s="144">
        <f>IF(ISNA(MATCH($F1301,'Liste noire'!C:C,0)),0,1)</f>
        <v>0</v>
      </c>
    </row>
    <row r="1302" spans="1:13" x14ac:dyDescent="0.25">
      <c r="A1302" s="139">
        <v>10122</v>
      </c>
      <c r="B1302" s="140" t="s">
        <v>18038</v>
      </c>
      <c r="C1302" s="140" t="s">
        <v>18035</v>
      </c>
      <c r="D1302" s="140" t="s">
        <v>16702</v>
      </c>
      <c r="E1302" s="140" t="s">
        <v>22496</v>
      </c>
      <c r="F1302" s="140" t="s">
        <v>18039</v>
      </c>
      <c r="G1302" s="140" t="s">
        <v>18040</v>
      </c>
      <c r="H1302" s="140">
        <v>41.7194</v>
      </c>
      <c r="I1302" s="140">
        <v>-86.003200000000007</v>
      </c>
      <c r="J1302" s="140">
        <v>778</v>
      </c>
      <c r="K1302" s="140">
        <v>-5</v>
      </c>
      <c r="L1302" s="140">
        <f>COUNTIFS(ArCompl!$C$2:$C$5652,ArCompl!$C2234,ArCompl!$D$2:$D$5652,ArCompl!$D2234)</f>
        <v>1</v>
      </c>
      <c r="M1302" s="141">
        <f>IF(ISNA(MATCH($F1302,'Liste noire'!C:C,0)),0,1)</f>
        <v>0</v>
      </c>
    </row>
    <row r="1303" spans="1:13" x14ac:dyDescent="0.25">
      <c r="A1303" s="142">
        <v>3779</v>
      </c>
      <c r="B1303" s="143" t="s">
        <v>18041</v>
      </c>
      <c r="C1303" s="143" t="s">
        <v>18042</v>
      </c>
      <c r="D1303" s="143" t="s">
        <v>16702</v>
      </c>
      <c r="E1303" s="143" t="s">
        <v>22496</v>
      </c>
      <c r="F1303" s="143" t="s">
        <v>18043</v>
      </c>
      <c r="G1303" s="143" t="s">
        <v>18044</v>
      </c>
      <c r="H1303" s="143">
        <v>38.889400000000002</v>
      </c>
      <c r="I1303" s="143">
        <v>-79.857100000000003</v>
      </c>
      <c r="J1303" s="143">
        <v>1987</v>
      </c>
      <c r="K1303" s="143">
        <v>-5</v>
      </c>
      <c r="L1303" s="143">
        <f>COUNTIFS(ArCompl!$C$2:$C$5652,ArCompl!$C2235,ArCompl!$D$2:$D$5652,ArCompl!$D2235)</f>
        <v>1</v>
      </c>
      <c r="M1303" s="144">
        <f>IF(ISNA(MATCH($F1303,'Liste noire'!C:C,0)),0,1)</f>
        <v>0</v>
      </c>
    </row>
    <row r="1304" spans="1:13" x14ac:dyDescent="0.25">
      <c r="A1304" s="139">
        <v>5736</v>
      </c>
      <c r="B1304" s="140" t="s">
        <v>18045</v>
      </c>
      <c r="C1304" s="140" t="s">
        <v>18046</v>
      </c>
      <c r="D1304" s="140" t="s">
        <v>16702</v>
      </c>
      <c r="E1304" s="140" t="s">
        <v>22496</v>
      </c>
      <c r="F1304" s="140" t="s">
        <v>18047</v>
      </c>
      <c r="G1304" s="140" t="s">
        <v>18048</v>
      </c>
      <c r="H1304" s="140">
        <v>40.8249</v>
      </c>
      <c r="I1304" s="140">
        <v>-115.792</v>
      </c>
      <c r="J1304" s="140">
        <v>5140</v>
      </c>
      <c r="K1304" s="140">
        <v>-8</v>
      </c>
      <c r="L1304" s="140">
        <f>COUNTIFS(ArCompl!$C$2:$C$5652,ArCompl!$C2236,ArCompl!$D$2:$D$5652,ArCompl!$D2236)</f>
        <v>1</v>
      </c>
      <c r="M1304" s="141">
        <f>IF(ISNA(MATCH($F1304,'Liste noire'!C:C,0)),0,1)</f>
        <v>0</v>
      </c>
    </row>
    <row r="1305" spans="1:13" x14ac:dyDescent="0.25">
      <c r="A1305" s="142">
        <v>9428</v>
      </c>
      <c r="B1305" s="143" t="s">
        <v>17120</v>
      </c>
      <c r="C1305" s="143" t="s">
        <v>17121</v>
      </c>
      <c r="D1305" s="143" t="s">
        <v>16702</v>
      </c>
      <c r="E1305" s="143" t="s">
        <v>22496</v>
      </c>
      <c r="F1305" s="143" t="s">
        <v>17122</v>
      </c>
      <c r="G1305" s="143" t="s">
        <v>17123</v>
      </c>
      <c r="H1305" s="143">
        <v>33.312899999999999</v>
      </c>
      <c r="I1305" s="143">
        <v>-86.925899999999999</v>
      </c>
      <c r="J1305" s="143">
        <v>700</v>
      </c>
      <c r="K1305" s="143">
        <v>-6</v>
      </c>
      <c r="L1305" s="143">
        <f>COUNTIFS(ArCompl!$C$2:$C$5652,ArCompl!$C1993,ArCompl!$D$2:$D$5652,ArCompl!$D1993)</f>
        <v>1</v>
      </c>
      <c r="M1305" s="144">
        <f>IF(ISNA(MATCH($F1305,'Liste noire'!C:C,0)),0,1)</f>
        <v>0</v>
      </c>
    </row>
    <row r="1306" spans="1:13" x14ac:dyDescent="0.25">
      <c r="A1306" s="139">
        <v>6265</v>
      </c>
      <c r="B1306" s="140" t="s">
        <v>920</v>
      </c>
      <c r="C1306" s="140" t="s">
        <v>921</v>
      </c>
      <c r="D1306" s="140" t="s">
        <v>639</v>
      </c>
      <c r="E1306" s="140" t="s">
        <v>22356</v>
      </c>
      <c r="F1306" s="140" t="s">
        <v>922</v>
      </c>
      <c r="G1306" s="140" t="s">
        <v>923</v>
      </c>
      <c r="H1306" s="140">
        <v>-12.019399999999999</v>
      </c>
      <c r="I1306" s="140">
        <v>135.571</v>
      </c>
      <c r="J1306" s="140">
        <v>101</v>
      </c>
      <c r="K1306" s="140">
        <v>9.5</v>
      </c>
      <c r="L1306" s="140">
        <f>COUNTIFS(ArCompl!$C$2:$C$5652,ArCompl!$C389,ArCompl!$D$2:$D$5652,ArCompl!$D389)</f>
        <v>1</v>
      </c>
      <c r="M1306" s="141">
        <f>IF(ISNA(MATCH($F1306,'Liste noire'!C:C,0)),0,1)</f>
        <v>0</v>
      </c>
    </row>
    <row r="1307" spans="1:13" x14ac:dyDescent="0.25">
      <c r="A1307" s="142">
        <v>3696</v>
      </c>
      <c r="B1307" s="143" t="s">
        <v>18007</v>
      </c>
      <c r="C1307" s="143" t="s">
        <v>18008</v>
      </c>
      <c r="D1307" s="143" t="s">
        <v>16702</v>
      </c>
      <c r="E1307" s="143" t="s">
        <v>22496</v>
      </c>
      <c r="F1307" s="143" t="s">
        <v>18009</v>
      </c>
      <c r="G1307" s="143" t="s">
        <v>18010</v>
      </c>
      <c r="H1307" s="143">
        <v>33.220999999999997</v>
      </c>
      <c r="I1307" s="143">
        <v>-92.813299999999998</v>
      </c>
      <c r="J1307" s="143">
        <v>277</v>
      </c>
      <c r="K1307" s="143">
        <v>-6</v>
      </c>
      <c r="L1307" s="143">
        <f>COUNTIFS(ArCompl!$C$2:$C$5652,ArCompl!$C2226,ArCompl!$D$2:$D$5652,ArCompl!$D2226)</f>
        <v>1</v>
      </c>
      <c r="M1307" s="144">
        <f>IF(ISNA(MATCH($F1307,'Liste noire'!C:C,0)),0,1)</f>
        <v>0</v>
      </c>
    </row>
    <row r="1308" spans="1:13" x14ac:dyDescent="0.25">
      <c r="A1308" s="139">
        <v>1169</v>
      </c>
      <c r="B1308" s="140" t="s">
        <v>15106</v>
      </c>
      <c r="C1308" s="140" t="s">
        <v>15107</v>
      </c>
      <c r="D1308" s="140" t="s">
        <v>15099</v>
      </c>
      <c r="E1308" s="140" t="s">
        <v>22480</v>
      </c>
      <c r="F1308" s="140" t="s">
        <v>15108</v>
      </c>
      <c r="G1308" s="140" t="s">
        <v>15109</v>
      </c>
      <c r="H1308" s="140">
        <v>13.6149</v>
      </c>
      <c r="I1308" s="140">
        <v>25.3246</v>
      </c>
      <c r="J1308" s="140">
        <v>2393</v>
      </c>
      <c r="K1308" s="140">
        <v>3</v>
      </c>
      <c r="L1308" s="140">
        <f>COUNTIFS(ArCompl!$C$2:$C$5652,ArCompl!$C5227,ArCompl!$D$2:$D$5652,ArCompl!$D5227)</f>
        <v>1</v>
      </c>
      <c r="M1308" s="141">
        <f>IF(ISNA(MATCH($F1308,'Liste noire'!C:C,0)),0,1)</f>
        <v>0</v>
      </c>
    </row>
    <row r="1309" spans="1:13" x14ac:dyDescent="0.25">
      <c r="A1309" s="142">
        <v>236</v>
      </c>
      <c r="B1309" s="143" t="s">
        <v>160</v>
      </c>
      <c r="C1309" s="143" t="s">
        <v>161</v>
      </c>
      <c r="D1309" s="143" t="s">
        <v>109</v>
      </c>
      <c r="E1309" s="143" t="s">
        <v>22351</v>
      </c>
      <c r="F1309" s="143" t="s">
        <v>162</v>
      </c>
      <c r="G1309" s="143" t="s">
        <v>163</v>
      </c>
      <c r="H1309" s="143">
        <v>30.571300000000001</v>
      </c>
      <c r="I1309" s="143">
        <v>2.8595899999999999</v>
      </c>
      <c r="J1309" s="143">
        <v>1306</v>
      </c>
      <c r="K1309" s="143">
        <v>1</v>
      </c>
      <c r="L1309" s="143">
        <f>COUNTIFS(ArCompl!$C$2:$C$5652,ArCompl!$C79,ArCompl!$D$2:$D$5652,ArCompl!$D79)</f>
        <v>2</v>
      </c>
      <c r="M1309" s="144">
        <f>IF(ISNA(MATCH($F1309,'Liste noire'!C:C,0)),0,1)</f>
        <v>0</v>
      </c>
    </row>
    <row r="1310" spans="1:13" x14ac:dyDescent="0.25">
      <c r="A1310" s="139">
        <v>1943</v>
      </c>
      <c r="B1310" s="140" t="s">
        <v>1763</v>
      </c>
      <c r="C1310" s="140" t="s">
        <v>1764</v>
      </c>
      <c r="D1310" s="140" t="s">
        <v>1697</v>
      </c>
      <c r="E1310" s="140" t="s">
        <v>1697</v>
      </c>
      <c r="F1310" s="140" t="s">
        <v>1765</v>
      </c>
      <c r="G1310" s="140" t="s">
        <v>1766</v>
      </c>
      <c r="H1310" s="140">
        <v>25.474900000000002</v>
      </c>
      <c r="I1310" s="140">
        <v>-76.683499999999995</v>
      </c>
      <c r="J1310" s="140">
        <v>13</v>
      </c>
      <c r="K1310" s="140">
        <v>-5</v>
      </c>
      <c r="L1310" s="140">
        <f>COUNTIFS(ArCompl!$C$2:$C$5652,ArCompl!$C608,ArCompl!$D$2:$D$5652,ArCompl!$D608)</f>
        <v>1</v>
      </c>
      <c r="M1310" s="141">
        <f>IF(ISNA(MATCH($F1310,'Liste noire'!C:C,0)),0,1)</f>
        <v>0</v>
      </c>
    </row>
    <row r="1311" spans="1:13" x14ac:dyDescent="0.25">
      <c r="A1311" s="142">
        <v>7184</v>
      </c>
      <c r="B1311" s="143" t="s">
        <v>18030</v>
      </c>
      <c r="C1311" s="143" t="s">
        <v>18031</v>
      </c>
      <c r="D1311" s="143" t="s">
        <v>16702</v>
      </c>
      <c r="E1311" s="143" t="s">
        <v>22496</v>
      </c>
      <c r="F1311" s="143" t="s">
        <v>18032</v>
      </c>
      <c r="G1311" s="143" t="s">
        <v>18033</v>
      </c>
      <c r="H1311" s="143">
        <v>64.614699999999999</v>
      </c>
      <c r="I1311" s="143">
        <v>-162.27199999999999</v>
      </c>
      <c r="J1311" s="143">
        <v>162</v>
      </c>
      <c r="K1311" s="143">
        <v>-9</v>
      </c>
      <c r="L1311" s="143">
        <f>COUNTIFS(ArCompl!$C$2:$C$5652,ArCompl!$C2232,ArCompl!$D$2:$D$5652,ArCompl!$D2232)</f>
        <v>1</v>
      </c>
      <c r="M1311" s="144">
        <f>IF(ISNA(MATCH($F1311,'Liste noire'!C:C,0)),0,1)</f>
        <v>0</v>
      </c>
    </row>
    <row r="1312" spans="1:13" x14ac:dyDescent="0.25">
      <c r="A1312" s="139">
        <v>3946</v>
      </c>
      <c r="B1312" s="140" t="s">
        <v>18053</v>
      </c>
      <c r="C1312" s="140" t="s">
        <v>18054</v>
      </c>
      <c r="D1312" s="140" t="s">
        <v>16702</v>
      </c>
      <c r="E1312" s="140" t="s">
        <v>22496</v>
      </c>
      <c r="F1312" s="140" t="s">
        <v>18055</v>
      </c>
      <c r="G1312" s="140" t="s">
        <v>18056</v>
      </c>
      <c r="H1312" s="140">
        <v>42.1599</v>
      </c>
      <c r="I1312" s="140">
        <v>-76.891599999999997</v>
      </c>
      <c r="J1312" s="140">
        <v>954</v>
      </c>
      <c r="K1312" s="140">
        <v>-5</v>
      </c>
      <c r="L1312" s="140">
        <f>COUNTIFS(ArCompl!$C$2:$C$5652,ArCompl!$C2238,ArCompl!$D$2:$D$5652,ArCompl!$D2238)</f>
        <v>1</v>
      </c>
      <c r="M1312" s="141">
        <f>IF(ISNA(MATCH($F1312,'Liste noire'!C:C,0)),0,1)</f>
        <v>0</v>
      </c>
    </row>
    <row r="1313" spans="1:13" x14ac:dyDescent="0.25">
      <c r="A1313" s="142">
        <v>3559</v>
      </c>
      <c r="B1313" s="143" t="s">
        <v>18023</v>
      </c>
      <c r="C1313" s="143" t="s">
        <v>18020</v>
      </c>
      <c r="D1313" s="143" t="s">
        <v>16702</v>
      </c>
      <c r="E1313" s="143" t="s">
        <v>22496</v>
      </c>
      <c r="F1313" s="143" t="s">
        <v>18024</v>
      </c>
      <c r="G1313" s="143" t="s">
        <v>18025</v>
      </c>
      <c r="H1313" s="143">
        <v>31.807200000000002</v>
      </c>
      <c r="I1313" s="143">
        <v>-106.378</v>
      </c>
      <c r="J1313" s="143">
        <v>3959</v>
      </c>
      <c r="K1313" s="143">
        <v>-7</v>
      </c>
      <c r="L1313" s="143">
        <f>COUNTIFS(ArCompl!$C$2:$C$5652,ArCompl!$C2230,ArCompl!$D$2:$D$5652,ArCompl!$D2230)</f>
        <v>1</v>
      </c>
      <c r="M1313" s="144">
        <f>IF(ISNA(MATCH($F1313,'Liste noire'!C:C,0)),0,1)</f>
        <v>0</v>
      </c>
    </row>
    <row r="1314" spans="1:13" x14ac:dyDescent="0.25">
      <c r="A1314" s="139">
        <v>2067</v>
      </c>
      <c r="B1314" s="140" t="s">
        <v>14220</v>
      </c>
      <c r="C1314" s="140" t="s">
        <v>14221</v>
      </c>
      <c r="D1314" s="140" t="s">
        <v>14185</v>
      </c>
      <c r="E1314" s="140" t="s">
        <v>22468</v>
      </c>
      <c r="F1314" s="140" t="s">
        <v>14222</v>
      </c>
      <c r="G1314" s="140" t="s">
        <v>14223</v>
      </c>
      <c r="H1314" s="140">
        <v>26.302800000000001</v>
      </c>
      <c r="I1314" s="140">
        <v>43.7744</v>
      </c>
      <c r="J1314" s="140">
        <v>2126</v>
      </c>
      <c r="K1314" s="140">
        <v>3</v>
      </c>
      <c r="L1314" s="140">
        <f>COUNTIFS(ArCompl!$C$2:$C$5652,ArCompl!$C227,ArCompl!$D$2:$D$5652,ArCompl!$D227)</f>
        <v>1</v>
      </c>
      <c r="M1314" s="141">
        <f>IF(ISNA(MATCH($F1314,'Liste noire'!C:C,0)),0,1)</f>
        <v>0</v>
      </c>
    </row>
    <row r="1315" spans="1:13" x14ac:dyDescent="0.25">
      <c r="A1315" s="142">
        <v>800</v>
      </c>
      <c r="B1315" s="143" t="s">
        <v>14607</v>
      </c>
      <c r="C1315" s="143" t="s">
        <v>14608</v>
      </c>
      <c r="D1315" s="143" t="s">
        <v>14577</v>
      </c>
      <c r="E1315" s="143" t="s">
        <v>22476</v>
      </c>
      <c r="F1315" s="143" t="s">
        <v>14609</v>
      </c>
      <c r="G1315" s="143" t="s">
        <v>14610</v>
      </c>
      <c r="H1315" s="143">
        <v>-33.035600000000002</v>
      </c>
      <c r="I1315" s="143">
        <v>27.825900000000001</v>
      </c>
      <c r="J1315" s="143">
        <v>435</v>
      </c>
      <c r="K1315" s="143">
        <v>2</v>
      </c>
      <c r="L1315" s="143">
        <f>COUNTIFS(ArCompl!$C$2:$C$5652,ArCompl!$C26,ArCompl!$D$2:$D$5652,ArCompl!$D26)</f>
        <v>1</v>
      </c>
      <c r="M1315" s="144">
        <f>IF(ISNA(MATCH($F1315,'Liste noire'!C:C,0)),0,1)</f>
        <v>0</v>
      </c>
    </row>
    <row r="1316" spans="1:13" x14ac:dyDescent="0.25">
      <c r="A1316" s="139">
        <v>1137</v>
      </c>
      <c r="B1316" s="140" t="s">
        <v>6477</v>
      </c>
      <c r="C1316" s="140" t="s">
        <v>6478</v>
      </c>
      <c r="D1316" s="140" t="s">
        <v>6443</v>
      </c>
      <c r="E1316" s="140" t="s">
        <v>22392</v>
      </c>
      <c r="F1316" s="140" t="s">
        <v>6479</v>
      </c>
      <c r="G1316" s="140" t="s">
        <v>6480</v>
      </c>
      <c r="H1316" s="140">
        <v>28.209</v>
      </c>
      <c r="I1316" s="140">
        <v>33.645499999999998</v>
      </c>
      <c r="J1316" s="140">
        <v>115</v>
      </c>
      <c r="K1316" s="140">
        <v>2</v>
      </c>
      <c r="L1316" s="140">
        <f>COUNTIFS(ArCompl!$C$2:$C$5652,ArCompl!$C1779,ArCompl!$D$2:$D$5652,ArCompl!$D1779)</f>
        <v>1</v>
      </c>
      <c r="M1316" s="141">
        <f>IF(ISNA(MATCH($F1316,'Liste noire'!C:C,0)),0,1)</f>
        <v>0</v>
      </c>
    </row>
    <row r="1317" spans="1:13" x14ac:dyDescent="0.25">
      <c r="A1317" s="142">
        <v>5555</v>
      </c>
      <c r="B1317" s="143" t="s">
        <v>172</v>
      </c>
      <c r="C1317" s="143" t="s">
        <v>173</v>
      </c>
      <c r="D1317" s="143" t="s">
        <v>109</v>
      </c>
      <c r="E1317" s="143" t="s">
        <v>22351</v>
      </c>
      <c r="F1317" s="143" t="s">
        <v>174</v>
      </c>
      <c r="G1317" s="143" t="s">
        <v>175</v>
      </c>
      <c r="H1317" s="143">
        <v>33.511400000000002</v>
      </c>
      <c r="I1317" s="143">
        <v>6.7767900000000001</v>
      </c>
      <c r="J1317" s="143">
        <v>203</v>
      </c>
      <c r="K1317" s="143">
        <v>1</v>
      </c>
      <c r="L1317" s="143">
        <f>COUNTIFS(ArCompl!$C$2:$C$5652,ArCompl!$C82,ArCompl!$D$2:$D$5652,ArCompl!$D82)</f>
        <v>1</v>
      </c>
      <c r="M1317" s="144">
        <f>IF(ISNA(MATCH($F1317,'Liste noire'!C:C,0)),0,1)</f>
        <v>0</v>
      </c>
    </row>
    <row r="1318" spans="1:13" x14ac:dyDescent="0.25">
      <c r="A1318" s="139">
        <v>7136</v>
      </c>
      <c r="B1318" s="140" t="s">
        <v>18026</v>
      </c>
      <c r="C1318" s="140" t="s">
        <v>18027</v>
      </c>
      <c r="D1318" s="140" t="s">
        <v>16702</v>
      </c>
      <c r="E1318" s="140" t="s">
        <v>22496</v>
      </c>
      <c r="F1318" s="140" t="s">
        <v>18028</v>
      </c>
      <c r="G1318" s="140" t="s">
        <v>18029</v>
      </c>
      <c r="H1318" s="140">
        <v>58.1952</v>
      </c>
      <c r="I1318" s="140">
        <v>-136.34700000000001</v>
      </c>
      <c r="J1318" s="140">
        <v>0</v>
      </c>
      <c r="K1318" s="140">
        <v>-9</v>
      </c>
      <c r="L1318" s="140">
        <f>COUNTIFS(ArCompl!$C$2:$C$5652,ArCompl!$C2231,ArCompl!$D$2:$D$5652,ArCompl!$D2231)</f>
        <v>1</v>
      </c>
      <c r="M1318" s="141">
        <f>IF(ISNA(MATCH($F1318,'Liste noire'!C:C,0)),0,1)</f>
        <v>0</v>
      </c>
    </row>
    <row r="1319" spans="1:13" x14ac:dyDescent="0.25">
      <c r="A1319" s="142">
        <v>7075</v>
      </c>
      <c r="B1319" s="143" t="s">
        <v>18057</v>
      </c>
      <c r="C1319" s="143" t="s">
        <v>18058</v>
      </c>
      <c r="D1319" s="143" t="s">
        <v>16702</v>
      </c>
      <c r="E1319" s="143" t="s">
        <v>22496</v>
      </c>
      <c r="F1319" s="143" t="s">
        <v>18059</v>
      </c>
      <c r="G1319" s="143" t="s">
        <v>18060</v>
      </c>
      <c r="H1319" s="143">
        <v>39.299700000000001</v>
      </c>
      <c r="I1319" s="143">
        <v>-114.842</v>
      </c>
      <c r="J1319" s="143">
        <v>6259</v>
      </c>
      <c r="K1319" s="143">
        <v>-8</v>
      </c>
      <c r="L1319" s="143">
        <f>COUNTIFS(ArCompl!$C$2:$C$5652,ArCompl!$C2239,ArCompl!$D$2:$D$5652,ArCompl!$D2239)</f>
        <v>3</v>
      </c>
      <c r="M1319" s="144">
        <f>IF(ISNA(MATCH($F1319,'Liste noire'!C:C,0)),0,1)</f>
        <v>0</v>
      </c>
    </row>
    <row r="1320" spans="1:13" x14ac:dyDescent="0.25">
      <c r="A1320" s="139">
        <v>523</v>
      </c>
      <c r="B1320" s="140" t="s">
        <v>16421</v>
      </c>
      <c r="C1320" s="140" t="s">
        <v>16422</v>
      </c>
      <c r="D1320" s="140" t="s">
        <v>16321</v>
      </c>
      <c r="E1320" s="140" t="s">
        <v>22495</v>
      </c>
      <c r="F1320" s="140" t="s">
        <v>16423</v>
      </c>
      <c r="G1320" s="140" t="s">
        <v>16424</v>
      </c>
      <c r="H1320" s="140">
        <v>52.831099999999999</v>
      </c>
      <c r="I1320" s="140">
        <v>-1.32806</v>
      </c>
      <c r="J1320" s="140">
        <v>306</v>
      </c>
      <c r="K1320" s="140">
        <v>0</v>
      </c>
      <c r="L1320" s="140">
        <f>COUNTIFS(ArCompl!$C$2:$C$5652,ArCompl!$C4935,ArCompl!$D$2:$D$5652,ArCompl!$D4935)</f>
        <v>1</v>
      </c>
      <c r="M1320" s="141">
        <f>IF(ISNA(MATCH($F1320,'Liste noire'!C:C,0)),0,1)</f>
        <v>0</v>
      </c>
    </row>
    <row r="1321" spans="1:13" x14ac:dyDescent="0.25">
      <c r="A1321" s="142">
        <v>3990</v>
      </c>
      <c r="B1321" s="143" t="s">
        <v>924</v>
      </c>
      <c r="C1321" s="143" t="s">
        <v>925</v>
      </c>
      <c r="D1321" s="143" t="s">
        <v>639</v>
      </c>
      <c r="E1321" s="143" t="s">
        <v>22356</v>
      </c>
      <c r="F1321" s="143" t="s">
        <v>926</v>
      </c>
      <c r="G1321" s="143" t="s">
        <v>927</v>
      </c>
      <c r="H1321" s="143">
        <v>-23.567499999999999</v>
      </c>
      <c r="I1321" s="143">
        <v>148.179</v>
      </c>
      <c r="J1321" s="143">
        <v>624</v>
      </c>
      <c r="K1321" s="143">
        <v>10</v>
      </c>
      <c r="L1321" s="143">
        <f>COUNTIFS(ArCompl!$C$2:$C$5652,ArCompl!$C390,ArCompl!$D$2:$D$5652,ArCompl!$D390)</f>
        <v>1</v>
      </c>
      <c r="M1321" s="144">
        <f>IF(ISNA(MATCH($F1321,'Liste noire'!C:C,0)),0,1)</f>
        <v>0</v>
      </c>
    </row>
    <row r="1322" spans="1:13" x14ac:dyDescent="0.25">
      <c r="A1322" s="139">
        <v>585</v>
      </c>
      <c r="B1322" s="140" t="s">
        <v>11912</v>
      </c>
      <c r="C1322" s="140" t="s">
        <v>11913</v>
      </c>
      <c r="D1322" s="140" t="s">
        <v>11905</v>
      </c>
      <c r="E1322" s="140" t="s">
        <v>22448</v>
      </c>
      <c r="F1322" s="140" t="s">
        <v>11914</v>
      </c>
      <c r="G1322" s="140" t="s">
        <v>11915</v>
      </c>
      <c r="H1322" s="140">
        <v>51.450099999999999</v>
      </c>
      <c r="I1322" s="140">
        <v>5.37453</v>
      </c>
      <c r="J1322" s="140">
        <v>74</v>
      </c>
      <c r="K1322" s="140">
        <v>1</v>
      </c>
      <c r="L1322" s="140">
        <f>COUNTIFS(ArCompl!$C$2:$C$5652,ArCompl!$C4711,ArCompl!$D$2:$D$5652,ArCompl!$D4711)</f>
        <v>1</v>
      </c>
      <c r="M1322" s="141">
        <f>IF(ISNA(MATCH($F1322,'Liste noire'!C:C,0)),0,1)</f>
        <v>1</v>
      </c>
    </row>
    <row r="1323" spans="1:13" x14ac:dyDescent="0.25">
      <c r="A1323" s="142">
        <v>7087</v>
      </c>
      <c r="B1323" s="143" t="s">
        <v>18064</v>
      </c>
      <c r="C1323" s="143" t="s">
        <v>18065</v>
      </c>
      <c r="D1323" s="143" t="s">
        <v>16702</v>
      </c>
      <c r="E1323" s="143" t="s">
        <v>22496</v>
      </c>
      <c r="F1323" s="143" t="s">
        <v>18066</v>
      </c>
      <c r="G1323" s="143" t="s">
        <v>18067</v>
      </c>
      <c r="H1323" s="143">
        <v>62.786099999999998</v>
      </c>
      <c r="I1323" s="143">
        <v>-164.49100000000001</v>
      </c>
      <c r="J1323" s="143">
        <v>13</v>
      </c>
      <c r="K1323" s="143">
        <v>-9</v>
      </c>
      <c r="L1323" s="143">
        <f>COUNTIFS(ArCompl!$C$2:$C$5652,ArCompl!$C2241,ArCompl!$D$2:$D$5652,ArCompl!$D2241)</f>
        <v>2</v>
      </c>
      <c r="M1323" s="144">
        <f>IF(ISNA(MATCH($F1323,'Liste noire'!C:C,0)),0,1)</f>
        <v>0</v>
      </c>
    </row>
    <row r="1324" spans="1:13" x14ac:dyDescent="0.25">
      <c r="A1324" s="139">
        <v>1670</v>
      </c>
      <c r="B1324" s="140" t="s">
        <v>15403</v>
      </c>
      <c r="C1324" s="140" t="s">
        <v>15404</v>
      </c>
      <c r="D1324" s="140" t="s">
        <v>15392</v>
      </c>
      <c r="E1324" s="140" t="s">
        <v>22482</v>
      </c>
      <c r="F1324" s="140" t="s">
        <v>15405</v>
      </c>
      <c r="G1324" s="140" t="s">
        <v>15406</v>
      </c>
      <c r="H1324" s="140">
        <v>47.092449999999999</v>
      </c>
      <c r="I1324" s="140">
        <v>8.3051840000000006</v>
      </c>
      <c r="J1324" s="140">
        <v>1400</v>
      </c>
      <c r="K1324" s="140">
        <v>1</v>
      </c>
      <c r="L1324" s="140">
        <f>COUNTIFS(ArCompl!$C$2:$C$5652,ArCompl!$C5303,ArCompl!$D$2:$D$5652,ArCompl!$D5303)</f>
        <v>1</v>
      </c>
      <c r="M1324" s="141">
        <f>IF(ISNA(MATCH($F1324,'Liste noire'!C:C,0)),0,1)</f>
        <v>0</v>
      </c>
    </row>
    <row r="1325" spans="1:13" x14ac:dyDescent="0.25">
      <c r="A1325" s="142">
        <v>1092</v>
      </c>
      <c r="B1325" s="143" t="s">
        <v>11166</v>
      </c>
      <c r="C1325" s="143" t="s">
        <v>11167</v>
      </c>
      <c r="D1325" s="143" t="s">
        <v>11151</v>
      </c>
      <c r="E1325" s="143" t="s">
        <v>22437</v>
      </c>
      <c r="F1325" s="143" t="s">
        <v>11168</v>
      </c>
      <c r="G1325" s="143" t="s">
        <v>11169</v>
      </c>
      <c r="H1325" s="143">
        <v>16.622</v>
      </c>
      <c r="I1325" s="143">
        <v>-7.3166000000000002</v>
      </c>
      <c r="J1325" s="143">
        <v>751</v>
      </c>
      <c r="K1325" s="143">
        <v>0</v>
      </c>
      <c r="L1325" s="143">
        <f>COUNTIFS(ArCompl!$C$2:$C$5652,ArCompl!$C4300,ArCompl!$D$2:$D$5652,ArCompl!$D4300)</f>
        <v>4</v>
      </c>
      <c r="M1325" s="144">
        <f>IF(ISNA(MATCH($F1325,'Liste noire'!C:C,0)),0,1)</f>
        <v>0</v>
      </c>
    </row>
    <row r="1326" spans="1:13" x14ac:dyDescent="0.25">
      <c r="A1326" s="139">
        <v>7792</v>
      </c>
      <c r="B1326" s="140" t="s">
        <v>7760</v>
      </c>
      <c r="C1326" s="140" t="s">
        <v>7761</v>
      </c>
      <c r="D1326" s="140" t="s">
        <v>7581</v>
      </c>
      <c r="E1326" s="140" t="s">
        <v>22405</v>
      </c>
      <c r="F1326" s="140" t="s">
        <v>7762</v>
      </c>
      <c r="G1326" s="140" t="s">
        <v>7763</v>
      </c>
      <c r="H1326" s="140">
        <v>38.332099999999997</v>
      </c>
      <c r="I1326" s="140">
        <v>-96.191199999999995</v>
      </c>
      <c r="J1326" s="140">
        <v>1208</v>
      </c>
      <c r="K1326" s="140">
        <v>-6</v>
      </c>
      <c r="L1326" s="140">
        <f>COUNTIFS(ArCompl!$C$2:$C$5652,ArCompl!$C149,ArCompl!$D$2:$D$5652,ArCompl!$D149)</f>
        <v>1</v>
      </c>
      <c r="M1326" s="141">
        <f>IF(ISNA(MATCH($F1326,'Liste noire'!C:C,0)),0,1)</f>
        <v>0</v>
      </c>
    </row>
    <row r="1327" spans="1:13" x14ac:dyDescent="0.25">
      <c r="A1327" s="142">
        <v>10017</v>
      </c>
      <c r="B1327" s="143" t="s">
        <v>18015</v>
      </c>
      <c r="C1327" s="143" t="s">
        <v>18016</v>
      </c>
      <c r="D1327" s="143" t="s">
        <v>16702</v>
      </c>
      <c r="E1327" s="143" t="s">
        <v>22496</v>
      </c>
      <c r="F1327" s="143" t="s">
        <v>18017</v>
      </c>
      <c r="G1327" s="143" t="s">
        <v>18018</v>
      </c>
      <c r="H1327" s="143">
        <v>34.086100000000002</v>
      </c>
      <c r="I1327" s="143">
        <v>-118.035</v>
      </c>
      <c r="J1327" s="143">
        <v>296</v>
      </c>
      <c r="K1327" s="143">
        <v>-8</v>
      </c>
      <c r="L1327" s="143">
        <f>COUNTIFS(ArCompl!$C$2:$C$5652,ArCompl!$C2228,ArCompl!$D$2:$D$5652,ArCompl!$D2228)</f>
        <v>1</v>
      </c>
      <c r="M1327" s="144">
        <f>IF(ISNA(MATCH($F1327,'Liste noire'!C:C,0)),0,1)</f>
        <v>0</v>
      </c>
    </row>
    <row r="1328" spans="1:13" x14ac:dyDescent="0.25">
      <c r="A1328" s="139">
        <v>9943</v>
      </c>
      <c r="B1328" s="140" t="s">
        <v>18068</v>
      </c>
      <c r="C1328" s="140" t="s">
        <v>18069</v>
      </c>
      <c r="D1328" s="140" t="s">
        <v>16702</v>
      </c>
      <c r="E1328" s="140" t="s">
        <v>22496</v>
      </c>
      <c r="F1328" s="140" t="s">
        <v>18070</v>
      </c>
      <c r="G1328" s="140" t="s">
        <v>18071</v>
      </c>
      <c r="H1328" s="140">
        <v>36.686900000000001</v>
      </c>
      <c r="I1328" s="140">
        <v>-77.482799999999997</v>
      </c>
      <c r="J1328" s="140">
        <v>127</v>
      </c>
      <c r="K1328" s="140">
        <v>-5</v>
      </c>
      <c r="L1328" s="140">
        <f>COUNTIFS(ArCompl!$C$2:$C$5652,ArCompl!$C2242,ArCompl!$D$2:$D$5652,ArCompl!$D2242)</f>
        <v>1</v>
      </c>
      <c r="M1328" s="141">
        <f>IF(ISNA(MATCH($F1328,'Liste noire'!C:C,0)),0,1)</f>
        <v>0</v>
      </c>
    </row>
    <row r="1329" spans="1:13" x14ac:dyDescent="0.25">
      <c r="A1329" s="142">
        <v>3628</v>
      </c>
      <c r="B1329" s="143" t="s">
        <v>19016</v>
      </c>
      <c r="C1329" s="143" t="s">
        <v>19017</v>
      </c>
      <c r="D1329" s="143" t="s">
        <v>16702</v>
      </c>
      <c r="E1329" s="143" t="s">
        <v>22496</v>
      </c>
      <c r="F1329" s="143" t="s">
        <v>19018</v>
      </c>
      <c r="G1329" s="143" t="s">
        <v>19019</v>
      </c>
      <c r="H1329" s="143">
        <v>60.573099999999997</v>
      </c>
      <c r="I1329" s="143">
        <v>-151.245</v>
      </c>
      <c r="J1329" s="143">
        <v>99</v>
      </c>
      <c r="K1329" s="143">
        <v>-9</v>
      </c>
      <c r="L1329" s="143">
        <f>COUNTIFS(ArCompl!$C$2:$C$5652,ArCompl!$C2489,ArCompl!$D$2:$D$5652,ArCompl!$D2489)</f>
        <v>1</v>
      </c>
      <c r="M1329" s="144">
        <f>IF(ISNA(MATCH($F1329,'Liste noire'!C:C,0)),0,1)</f>
        <v>0</v>
      </c>
    </row>
    <row r="1330" spans="1:13" x14ac:dyDescent="0.25">
      <c r="A1330" s="139">
        <v>1431</v>
      </c>
      <c r="B1330" s="140" t="s">
        <v>7196</v>
      </c>
      <c r="C1330" s="140" t="s">
        <v>7197</v>
      </c>
      <c r="D1330" s="140" t="s">
        <v>6885</v>
      </c>
      <c r="E1330" s="140" t="s">
        <v>6885</v>
      </c>
      <c r="F1330" s="140" t="s">
        <v>7198</v>
      </c>
      <c r="G1330" s="140" t="s">
        <v>7199</v>
      </c>
      <c r="H1330" s="140">
        <v>48.692100000000003</v>
      </c>
      <c r="I1330" s="140">
        <v>6.2304599999999999</v>
      </c>
      <c r="J1330" s="140">
        <v>751</v>
      </c>
      <c r="K1330" s="140">
        <v>1</v>
      </c>
      <c r="L1330" s="140">
        <f>COUNTIFS(ArCompl!$C$2:$C$5652,ArCompl!$C3370,ArCompl!$D$2:$D$5652,ArCompl!$D3370)</f>
        <v>1</v>
      </c>
      <c r="M1330" s="141">
        <f>IF(ISNA(MATCH($F1330,'Liste noire'!C:C,0)),0,1)</f>
        <v>0</v>
      </c>
    </row>
    <row r="1331" spans="1:13" x14ac:dyDescent="0.25">
      <c r="A1331" s="142">
        <v>3510</v>
      </c>
      <c r="B1331" s="143" t="s">
        <v>18080</v>
      </c>
      <c r="C1331" s="143" t="s">
        <v>18081</v>
      </c>
      <c r="D1331" s="143" t="s">
        <v>16702</v>
      </c>
      <c r="E1331" s="143" t="s">
        <v>22496</v>
      </c>
      <c r="F1331" s="143" t="s">
        <v>18082</v>
      </c>
      <c r="G1331" s="143" t="s">
        <v>18083</v>
      </c>
      <c r="H1331" s="143">
        <v>36.339199999999998</v>
      </c>
      <c r="I1331" s="143">
        <v>-97.916499999999999</v>
      </c>
      <c r="J1331" s="143">
        <v>1307</v>
      </c>
      <c r="K1331" s="143">
        <v>-6</v>
      </c>
      <c r="L1331" s="143">
        <f>COUNTIFS(ArCompl!$C$2:$C$5652,ArCompl!$C2245,ArCompl!$D$2:$D$5652,ArCompl!$D2245)</f>
        <v>2</v>
      </c>
      <c r="M1331" s="144">
        <f>IF(ISNA(MATCH($F1331,'Liste noire'!C:C,0)),0,1)</f>
        <v>0</v>
      </c>
    </row>
    <row r="1332" spans="1:13" x14ac:dyDescent="0.25">
      <c r="A1332" s="139">
        <v>3914</v>
      </c>
      <c r="B1332" s="140" t="s">
        <v>9003</v>
      </c>
      <c r="C1332" s="140" t="s">
        <v>9004</v>
      </c>
      <c r="D1332" s="140" t="s">
        <v>8920</v>
      </c>
      <c r="E1332" s="140" t="s">
        <v>22416</v>
      </c>
      <c r="F1332" s="140" t="s">
        <v>9005</v>
      </c>
      <c r="G1332" s="140" t="s">
        <v>9006</v>
      </c>
      <c r="H1332" s="140">
        <v>-8.8492899999999999</v>
      </c>
      <c r="I1332" s="140">
        <v>121.661</v>
      </c>
      <c r="J1332" s="140">
        <v>49</v>
      </c>
      <c r="K1332" s="140">
        <v>8</v>
      </c>
      <c r="L1332" s="140">
        <f>COUNTIFS(ArCompl!$C$2:$C$5652,ArCompl!$C3730,ArCompl!$D$2:$D$5652,ArCompl!$D3730)</f>
        <v>1</v>
      </c>
      <c r="M1332" s="141">
        <f>IF(ISNA(MATCH($F1332,'Liste noire'!C:C,0)),0,1)</f>
        <v>0</v>
      </c>
    </row>
    <row r="1333" spans="1:13" x14ac:dyDescent="0.25">
      <c r="A1333" s="142">
        <v>417</v>
      </c>
      <c r="B1333" s="143" t="s">
        <v>6764</v>
      </c>
      <c r="C1333" s="143" t="s">
        <v>6765</v>
      </c>
      <c r="D1333" s="143" t="s">
        <v>6766</v>
      </c>
      <c r="E1333" s="143" t="s">
        <v>22400</v>
      </c>
      <c r="F1333" s="143" t="s">
        <v>6767</v>
      </c>
      <c r="G1333" s="143" t="s">
        <v>6768</v>
      </c>
      <c r="H1333" s="143">
        <v>68.3626</v>
      </c>
      <c r="I1333" s="143">
        <v>23.424299999999999</v>
      </c>
      <c r="J1333" s="143">
        <v>1005</v>
      </c>
      <c r="K1333" s="143">
        <v>2</v>
      </c>
      <c r="L1333" s="143">
        <f>COUNTIFS(ArCompl!$C$2:$C$5652,ArCompl!$C3261,ArCompl!$D$2:$D$5652,ArCompl!$D3261)</f>
        <v>1</v>
      </c>
      <c r="M1333" s="144">
        <f>IF(ISNA(MATCH($F1333,'Liste noire'!C:C,0)),0,1)</f>
        <v>0</v>
      </c>
    </row>
    <row r="1334" spans="1:13" x14ac:dyDescent="0.25">
      <c r="A1334" s="139">
        <v>6358</v>
      </c>
      <c r="B1334" s="140" t="s">
        <v>4889</v>
      </c>
      <c r="C1334" s="140" t="s">
        <v>4890</v>
      </c>
      <c r="D1334" s="140" t="s">
        <v>4759</v>
      </c>
      <c r="E1334" s="140" t="s">
        <v>22377</v>
      </c>
      <c r="F1334" s="140" t="s">
        <v>4891</v>
      </c>
      <c r="G1334" s="140" t="s">
        <v>4892</v>
      </c>
      <c r="H1334" s="140">
        <v>30.3203</v>
      </c>
      <c r="I1334" s="140">
        <v>109.485</v>
      </c>
      <c r="J1334" s="140">
        <v>1605</v>
      </c>
      <c r="K1334" s="140">
        <v>8</v>
      </c>
      <c r="L1334" s="140">
        <f>COUNTIFS(ArCompl!$C$2:$C$5652,ArCompl!$C1386,ArCompl!$D$2:$D$5652,ArCompl!$D1386)</f>
        <v>1</v>
      </c>
      <c r="M1334" s="141">
        <f>IF(ISNA(MATCH($F1334,'Liste noire'!C:C,0)),0,1)</f>
        <v>0</v>
      </c>
    </row>
    <row r="1335" spans="1:13" x14ac:dyDescent="0.25">
      <c r="A1335" s="142">
        <v>466</v>
      </c>
      <c r="B1335" s="143" t="s">
        <v>16433</v>
      </c>
      <c r="C1335" s="143" t="s">
        <v>16434</v>
      </c>
      <c r="D1335" s="143" t="s">
        <v>16321</v>
      </c>
      <c r="E1335" s="143" t="s">
        <v>22495</v>
      </c>
      <c r="F1335" s="143" t="s">
        <v>16435</v>
      </c>
      <c r="G1335" s="143" t="s">
        <v>16436</v>
      </c>
      <c r="H1335" s="143">
        <v>54.398899999999998</v>
      </c>
      <c r="I1335" s="143">
        <v>-7.6516700000000002</v>
      </c>
      <c r="J1335" s="143">
        <v>155</v>
      </c>
      <c r="K1335" s="143">
        <v>0</v>
      </c>
      <c r="L1335" s="143">
        <f>COUNTIFS(ArCompl!$C$2:$C$5652,ArCompl!$C4938,ArCompl!$D$2:$D$5652,ArCompl!$D4938)</f>
        <v>1</v>
      </c>
      <c r="M1335" s="144">
        <f>IF(ISNA(MATCH($F1335,'Liste noire'!C:C,0)),0,1)</f>
        <v>0</v>
      </c>
    </row>
    <row r="1336" spans="1:13" x14ac:dyDescent="0.25">
      <c r="A1336" s="139">
        <v>11918</v>
      </c>
      <c r="B1336" s="140" t="s">
        <v>19929</v>
      </c>
      <c r="C1336" s="140" t="s">
        <v>19930</v>
      </c>
      <c r="D1336" s="140" t="s">
        <v>16702</v>
      </c>
      <c r="E1336" s="140" t="s">
        <v>22496</v>
      </c>
      <c r="F1336" s="140" t="s">
        <v>19931</v>
      </c>
      <c r="G1336" s="140" t="s">
        <v>19932</v>
      </c>
      <c r="H1336" s="140">
        <v>64.547300000000007</v>
      </c>
      <c r="I1336" s="140">
        <v>-149.07400000000001</v>
      </c>
      <c r="J1336" s="140">
        <v>362</v>
      </c>
      <c r="K1336" s="140" t="s">
        <v>340</v>
      </c>
      <c r="L1336" s="140">
        <f>COUNTIFS(ArCompl!$C$2:$C$5652,ArCompl!$C2729,ArCompl!$D$2:$D$5652,ArCompl!$D2729)</f>
        <v>1</v>
      </c>
      <c r="M1336" s="141">
        <f>IF(ISNA(MATCH($F1336,'Liste noire'!C:C,0)),0,1)</f>
        <v>0</v>
      </c>
    </row>
    <row r="1337" spans="1:13" x14ac:dyDescent="0.25">
      <c r="A1337" s="142">
        <v>593</v>
      </c>
      <c r="B1337" s="143" t="s">
        <v>11916</v>
      </c>
      <c r="C1337" s="143" t="s">
        <v>11917</v>
      </c>
      <c r="D1337" s="143" t="s">
        <v>11905</v>
      </c>
      <c r="E1337" s="143" t="s">
        <v>22448</v>
      </c>
      <c r="F1337" s="143" t="s">
        <v>11918</v>
      </c>
      <c r="G1337" s="143" t="s">
        <v>11919</v>
      </c>
      <c r="H1337" s="143">
        <v>52.275829999999999</v>
      </c>
      <c r="I1337" s="143">
        <v>6.8891669999999996</v>
      </c>
      <c r="J1337" s="143">
        <v>114</v>
      </c>
      <c r="K1337" s="143">
        <v>1</v>
      </c>
      <c r="L1337" s="143">
        <f>COUNTIFS(ArCompl!$C$2:$C$5652,ArCompl!$C4712,ArCompl!$D$2:$D$5652,ArCompl!$D4712)</f>
        <v>1</v>
      </c>
      <c r="M1337" s="144">
        <f>IF(ISNA(MATCH($F1337,'Liste noire'!C:C,0)),0,1)</f>
        <v>0</v>
      </c>
    </row>
    <row r="1338" spans="1:13" x14ac:dyDescent="0.25">
      <c r="A1338" s="139">
        <v>5990</v>
      </c>
      <c r="B1338" s="140" t="s">
        <v>11115</v>
      </c>
      <c r="C1338" s="140" t="s">
        <v>11116</v>
      </c>
      <c r="D1338" s="140" t="s">
        <v>11117</v>
      </c>
      <c r="E1338" s="140" t="s">
        <v>22436</v>
      </c>
      <c r="F1338" s="140" t="s">
        <v>11118</v>
      </c>
      <c r="G1338" s="140" t="s">
        <v>11119</v>
      </c>
      <c r="H1338" s="140">
        <v>11.3407</v>
      </c>
      <c r="I1338" s="140">
        <v>162.328</v>
      </c>
      <c r="J1338" s="140">
        <v>13</v>
      </c>
      <c r="K1338" s="140">
        <v>12</v>
      </c>
      <c r="L1338" s="140">
        <f>COUNTIFS(ArCompl!$C$2:$C$5652,ArCompl!$C3568,ArCompl!$D$2:$D$5652,ArCompl!$D3568)</f>
        <v>1</v>
      </c>
      <c r="M1338" s="141">
        <f>IF(ISNA(MATCH($F1338,'Liste noire'!C:C,0)),0,1)</f>
        <v>0</v>
      </c>
    </row>
    <row r="1339" spans="1:13" x14ac:dyDescent="0.25">
      <c r="A1339" s="142">
        <v>264</v>
      </c>
      <c r="B1339" s="143" t="s">
        <v>12247</v>
      </c>
      <c r="C1339" s="143" t="s">
        <v>12248</v>
      </c>
      <c r="D1339" s="143" t="s">
        <v>12233</v>
      </c>
      <c r="E1339" s="143" t="s">
        <v>12233</v>
      </c>
      <c r="F1339" s="143" t="s">
        <v>12249</v>
      </c>
      <c r="G1339" s="143" t="s">
        <v>12250</v>
      </c>
      <c r="H1339" s="143">
        <v>6.4742699999999997</v>
      </c>
      <c r="I1339" s="143">
        <v>7.56196</v>
      </c>
      <c r="J1339" s="143">
        <v>466</v>
      </c>
      <c r="K1339" s="143">
        <v>1</v>
      </c>
      <c r="L1339" s="143">
        <f>COUNTIFS(ArCompl!$C$2:$C$5652,ArCompl!$C4479,ArCompl!$D$2:$D$5652,ArCompl!$D4479)</f>
        <v>1</v>
      </c>
      <c r="M1339" s="144">
        <f>IF(ISNA(MATCH($F1339,'Liste noire'!C:C,0)),0,1)</f>
        <v>0</v>
      </c>
    </row>
    <row r="1340" spans="1:13" x14ac:dyDescent="0.25">
      <c r="A1340" s="139">
        <v>3451</v>
      </c>
      <c r="B1340" s="140" t="s">
        <v>21548</v>
      </c>
      <c r="C1340" s="140" t="s">
        <v>21549</v>
      </c>
      <c r="D1340" s="140" t="s">
        <v>16702</v>
      </c>
      <c r="E1340" s="140" t="s">
        <v>22496</v>
      </c>
      <c r="F1340" s="140" t="s">
        <v>21550</v>
      </c>
      <c r="G1340" s="140" t="s">
        <v>21551</v>
      </c>
      <c r="H1340" s="140">
        <v>40.718699999999998</v>
      </c>
      <c r="I1340" s="140">
        <v>-114.03100000000001</v>
      </c>
      <c r="J1340" s="140">
        <v>4237</v>
      </c>
      <c r="K1340" s="140">
        <v>-7</v>
      </c>
      <c r="L1340" s="140">
        <f>COUNTIFS(ArCompl!$C$2:$C$5652,ArCompl!$C3157,ArCompl!$D$2:$D$5652,ArCompl!$D3157)</f>
        <v>0</v>
      </c>
      <c r="M1340" s="141">
        <f>IF(ISNA(MATCH($F1340,'Liste noire'!C:C,0)),0,1)</f>
        <v>0</v>
      </c>
    </row>
    <row r="1341" spans="1:13" x14ac:dyDescent="0.25">
      <c r="A1341" s="142">
        <v>6878</v>
      </c>
      <c r="B1341" s="143" t="s">
        <v>19024</v>
      </c>
      <c r="C1341" s="143" t="s">
        <v>19025</v>
      </c>
      <c r="D1341" s="143" t="s">
        <v>16702</v>
      </c>
      <c r="E1341" s="143" t="s">
        <v>22496</v>
      </c>
      <c r="F1341" s="143" t="s">
        <v>19026</v>
      </c>
      <c r="G1341" s="143" t="s">
        <v>19027</v>
      </c>
      <c r="H1341" s="143">
        <v>42.595700000000001</v>
      </c>
      <c r="I1341" s="143">
        <v>-87.927800000000005</v>
      </c>
      <c r="J1341" s="143">
        <v>742</v>
      </c>
      <c r="K1341" s="143">
        <v>-6</v>
      </c>
      <c r="L1341" s="143">
        <f>COUNTIFS(ArCompl!$C$2:$C$5652,ArCompl!$C2491,ArCompl!$D$2:$D$5652,ArCompl!$D2491)</f>
        <v>1</v>
      </c>
      <c r="M1341" s="144">
        <f>IF(ISNA(MATCH($F1341,'Liste noire'!C:C,0)),0,1)</f>
        <v>0</v>
      </c>
    </row>
    <row r="1342" spans="1:13" x14ac:dyDescent="0.25">
      <c r="A1342" s="139">
        <v>6367</v>
      </c>
      <c r="B1342" s="140" t="s">
        <v>5368</v>
      </c>
      <c r="C1342" s="140" t="s">
        <v>5369</v>
      </c>
      <c r="D1342" s="140" t="s">
        <v>4759</v>
      </c>
      <c r="E1342" s="140" t="s">
        <v>22377</v>
      </c>
      <c r="F1342" s="140" t="s">
        <v>5370</v>
      </c>
      <c r="G1342" s="140" t="s">
        <v>5371</v>
      </c>
      <c r="H1342" s="140">
        <v>36.636899999999997</v>
      </c>
      <c r="I1342" s="140">
        <v>109.554</v>
      </c>
      <c r="J1342" s="140">
        <v>3100</v>
      </c>
      <c r="K1342" s="140">
        <v>8</v>
      </c>
      <c r="L1342" s="140">
        <f>COUNTIFS(ArCompl!$C$2:$C$5652,ArCompl!$C1506,ArCompl!$D$2:$D$5652,ArCompl!$D1506)</f>
        <v>1</v>
      </c>
      <c r="M1342" s="141">
        <f>IF(ISNA(MATCH($F1342,'Liste noire'!C:C,0)),0,1)</f>
        <v>0</v>
      </c>
    </row>
    <row r="1343" spans="1:13" x14ac:dyDescent="0.25">
      <c r="A1343" s="142">
        <v>2729</v>
      </c>
      <c r="B1343" s="143" t="s">
        <v>5608</v>
      </c>
      <c r="C1343" s="143" t="s">
        <v>5609</v>
      </c>
      <c r="D1343" s="143" t="s">
        <v>5479</v>
      </c>
      <c r="E1343" s="143" t="s">
        <v>22380</v>
      </c>
      <c r="F1343" s="143" t="s">
        <v>5610</v>
      </c>
      <c r="G1343" s="143" t="s">
        <v>5611</v>
      </c>
      <c r="H1343" s="143">
        <v>6.2205490000000001</v>
      </c>
      <c r="I1343" s="143">
        <v>-75.590580000000003</v>
      </c>
      <c r="J1343" s="143">
        <v>4949</v>
      </c>
      <c r="K1343" s="143">
        <v>-5</v>
      </c>
      <c r="L1343" s="143">
        <f>COUNTIFS(ArCompl!$C$2:$C$5652,ArCompl!$C1568,ArCompl!$D$2:$D$5652,ArCompl!$D1568)</f>
        <v>1</v>
      </c>
      <c r="M1343" s="144">
        <f>IF(ISNA(MATCH($F1343,'Liste noire'!C:C,0)),0,1)</f>
        <v>0</v>
      </c>
    </row>
    <row r="1344" spans="1:13" x14ac:dyDescent="0.25">
      <c r="A1344" s="139">
        <v>5564</v>
      </c>
      <c r="B1344" s="140" t="s">
        <v>16425</v>
      </c>
      <c r="C1344" s="140" t="s">
        <v>16426</v>
      </c>
      <c r="D1344" s="140" t="s">
        <v>16321</v>
      </c>
      <c r="E1344" s="140" t="s">
        <v>22495</v>
      </c>
      <c r="F1344" s="140" t="s">
        <v>16427</v>
      </c>
      <c r="G1344" s="140" t="s">
        <v>16428</v>
      </c>
      <c r="H1344" s="140">
        <v>59.190600000000003</v>
      </c>
      <c r="I1344" s="140">
        <v>-2.7722199999999999</v>
      </c>
      <c r="J1344" s="140">
        <v>10</v>
      </c>
      <c r="K1344" s="140">
        <v>0</v>
      </c>
      <c r="L1344" s="140">
        <f>COUNTIFS(ArCompl!$C$2:$C$5652,ArCompl!$C4936,ArCompl!$D$2:$D$5652,ArCompl!$D4936)</f>
        <v>1</v>
      </c>
      <c r="M1344" s="141">
        <f>IF(ISNA(MATCH($F1344,'Liste noire'!C:C,0)),0,1)</f>
        <v>0</v>
      </c>
    </row>
    <row r="1345" spans="1:13" x14ac:dyDescent="0.25">
      <c r="A1345" s="142">
        <v>8667</v>
      </c>
      <c r="B1345" s="143" t="s">
        <v>19028</v>
      </c>
      <c r="C1345" s="143" t="s">
        <v>19029</v>
      </c>
      <c r="D1345" s="143" t="s">
        <v>16702</v>
      </c>
      <c r="E1345" s="143" t="s">
        <v>22496</v>
      </c>
      <c r="F1345" s="143" t="s">
        <v>19030</v>
      </c>
      <c r="G1345" s="143" t="s">
        <v>19031</v>
      </c>
      <c r="H1345" s="143">
        <v>40.459899999999998</v>
      </c>
      <c r="I1345" s="143">
        <v>-91.4285</v>
      </c>
      <c r="J1345" s="143">
        <v>671</v>
      </c>
      <c r="K1345" s="143">
        <v>-6</v>
      </c>
      <c r="L1345" s="143">
        <f>COUNTIFS(ArCompl!$C$2:$C$5652,ArCompl!$C2492,ArCompl!$D$2:$D$5652,ArCompl!$D2492)</f>
        <v>1</v>
      </c>
      <c r="M1345" s="144">
        <f>IF(ISNA(MATCH($F1345,'Liste noire'!C:C,0)),0,1)</f>
        <v>0</v>
      </c>
    </row>
    <row r="1346" spans="1:13" x14ac:dyDescent="0.25">
      <c r="A1346" s="139">
        <v>1427</v>
      </c>
      <c r="B1346" s="140" t="s">
        <v>7066</v>
      </c>
      <c r="C1346" s="140" t="s">
        <v>7067</v>
      </c>
      <c r="D1346" s="140" t="s">
        <v>6885</v>
      </c>
      <c r="E1346" s="140" t="s">
        <v>6885</v>
      </c>
      <c r="F1346" s="140" t="s">
        <v>7068</v>
      </c>
      <c r="G1346" s="140" t="s">
        <v>7069</v>
      </c>
      <c r="H1346" s="140">
        <v>48.325000000000003</v>
      </c>
      <c r="I1346" s="140">
        <v>6.0699800000000002</v>
      </c>
      <c r="J1346" s="140">
        <v>1084</v>
      </c>
      <c r="K1346" s="140">
        <v>1</v>
      </c>
      <c r="L1346" s="140">
        <f>COUNTIFS(ArCompl!$C$2:$C$5652,ArCompl!$C3337,ArCompl!$D$2:$D$5652,ArCompl!$D3337)</f>
        <v>1</v>
      </c>
      <c r="M1346" s="141">
        <f>IF(ISNA(MATCH($F1346,'Liste noire'!C:C,0)),0,1)</f>
        <v>0</v>
      </c>
    </row>
    <row r="1347" spans="1:13" x14ac:dyDescent="0.25">
      <c r="A1347" s="142">
        <v>8666</v>
      </c>
      <c r="B1347" s="143" t="s">
        <v>17971</v>
      </c>
      <c r="C1347" s="143" t="s">
        <v>17972</v>
      </c>
      <c r="D1347" s="143" t="s">
        <v>16702</v>
      </c>
      <c r="E1347" s="143" t="s">
        <v>22496</v>
      </c>
      <c r="F1347" s="143" t="s">
        <v>17973</v>
      </c>
      <c r="G1347" s="143" t="s">
        <v>17974</v>
      </c>
      <c r="H1347" s="143">
        <v>44.9101</v>
      </c>
      <c r="I1347" s="143">
        <v>-67.012699999999995</v>
      </c>
      <c r="J1347" s="143">
        <v>45</v>
      </c>
      <c r="K1347" s="143">
        <v>-5</v>
      </c>
      <c r="L1347" s="143">
        <f>COUNTIFS(ArCompl!$C$2:$C$5652,ArCompl!$C2217,ArCompl!$D$2:$D$5652,ArCompl!$D2217)</f>
        <v>1</v>
      </c>
      <c r="M1347" s="144">
        <f>IF(ISNA(MATCH($F1347,'Liste noire'!C:C,0)),0,1)</f>
        <v>0</v>
      </c>
    </row>
    <row r="1348" spans="1:13" x14ac:dyDescent="0.25">
      <c r="A1348" s="139">
        <v>6266</v>
      </c>
      <c r="B1348" s="140" t="s">
        <v>928</v>
      </c>
      <c r="C1348" s="140" t="s">
        <v>929</v>
      </c>
      <c r="D1348" s="140" t="s">
        <v>639</v>
      </c>
      <c r="E1348" s="140" t="s">
        <v>22356</v>
      </c>
      <c r="F1348" s="140" t="s">
        <v>930</v>
      </c>
      <c r="G1348" s="140" t="s">
        <v>931</v>
      </c>
      <c r="H1348" s="140">
        <v>-33.684399999999997</v>
      </c>
      <c r="I1348" s="140">
        <v>121.82299999999999</v>
      </c>
      <c r="J1348" s="140">
        <v>470</v>
      </c>
      <c r="K1348" s="140">
        <v>8</v>
      </c>
      <c r="L1348" s="140">
        <f>COUNTIFS(ArCompl!$C$2:$C$5652,ArCompl!$C391,ArCompl!$D$2:$D$5652,ArCompl!$D391)</f>
        <v>1</v>
      </c>
      <c r="M1348" s="141">
        <f>IF(ISNA(MATCH($F1348,'Liste noire'!C:C,0)),0,1)</f>
        <v>0</v>
      </c>
    </row>
    <row r="1349" spans="1:13" x14ac:dyDescent="0.25">
      <c r="A1349" s="142">
        <v>1756</v>
      </c>
      <c r="B1349" s="143" t="s">
        <v>6343</v>
      </c>
      <c r="C1349" s="143" t="s">
        <v>6340</v>
      </c>
      <c r="D1349" s="143" t="s">
        <v>6316</v>
      </c>
      <c r="E1349" s="143" t="s">
        <v>22389</v>
      </c>
      <c r="F1349" s="143" t="s">
        <v>6344</v>
      </c>
      <c r="G1349" s="143" t="s">
        <v>6345</v>
      </c>
      <c r="H1349" s="143">
        <v>19.198599999999999</v>
      </c>
      <c r="I1349" s="143">
        <v>-69.4298</v>
      </c>
      <c r="J1349" s="143">
        <v>57</v>
      </c>
      <c r="K1349" s="143">
        <v>-4</v>
      </c>
      <c r="L1349" s="143">
        <f>COUNTIFS(ArCompl!$C$2:$C$5652,ArCompl!$C1764,ArCompl!$D$2:$D$5652,ArCompl!$D1764)</f>
        <v>2</v>
      </c>
      <c r="M1349" s="144">
        <f>IF(ISNA(MATCH($F1349,'Liste noire'!C:C,0)),0,1)</f>
        <v>0</v>
      </c>
    </row>
    <row r="1350" spans="1:13" x14ac:dyDescent="0.25">
      <c r="A1350" s="139">
        <v>414</v>
      </c>
      <c r="B1350" s="140" t="s">
        <v>6556</v>
      </c>
      <c r="C1350" s="140" t="s">
        <v>6557</v>
      </c>
      <c r="D1350" s="140" t="s">
        <v>6549</v>
      </c>
      <c r="E1350" s="140" t="s">
        <v>22395</v>
      </c>
      <c r="F1350" s="140" t="s">
        <v>6558</v>
      </c>
      <c r="G1350" s="140" t="s">
        <v>6559</v>
      </c>
      <c r="H1350" s="140">
        <v>58.418999999999997</v>
      </c>
      <c r="I1350" s="140">
        <v>24.472799999999999</v>
      </c>
      <c r="J1350" s="140">
        <v>47</v>
      </c>
      <c r="K1350" s="140">
        <v>2</v>
      </c>
      <c r="L1350" s="140">
        <f>COUNTIFS(ArCompl!$C$2:$C$5652,ArCompl!$C1878,ArCompl!$D$2:$D$5652,ArCompl!$D1878)</f>
        <v>1</v>
      </c>
      <c r="M1350" s="141">
        <f>IF(ISNA(MATCH($F1350,'Liste noire'!C:C,0)),0,1)</f>
        <v>0</v>
      </c>
    </row>
    <row r="1351" spans="1:13" x14ac:dyDescent="0.25">
      <c r="A1351" s="142">
        <v>2488</v>
      </c>
      <c r="B1351" s="143" t="s">
        <v>409</v>
      </c>
      <c r="C1351" s="143" t="s">
        <v>410</v>
      </c>
      <c r="D1351" s="143" t="s">
        <v>365</v>
      </c>
      <c r="E1351" s="143" t="s">
        <v>22354</v>
      </c>
      <c r="F1351" s="143" t="s">
        <v>411</v>
      </c>
      <c r="G1351" s="143" t="s">
        <v>412</v>
      </c>
      <c r="H1351" s="143">
        <v>-42.908000000000001</v>
      </c>
      <c r="I1351" s="143">
        <v>-71.139499999999998</v>
      </c>
      <c r="J1351" s="143">
        <v>2621</v>
      </c>
      <c r="K1351" s="143">
        <v>-3</v>
      </c>
      <c r="L1351" s="143">
        <f>COUNTIFS(ArCompl!$C$2:$C$5652,ArCompl!$C260,ArCompl!$D$2:$D$5652,ArCompl!$D260)</f>
        <v>0</v>
      </c>
      <c r="M1351" s="144">
        <f>IF(ISNA(MATCH($F1351,'Liste noire'!C:C,0)),0,1)</f>
        <v>0</v>
      </c>
    </row>
    <row r="1352" spans="1:13" x14ac:dyDescent="0.25">
      <c r="A1352" s="139">
        <v>1723</v>
      </c>
      <c r="B1352" s="140" t="s">
        <v>15950</v>
      </c>
      <c r="C1352" s="140" t="s">
        <v>15951</v>
      </c>
      <c r="D1352" s="140" t="s">
        <v>15862</v>
      </c>
      <c r="E1352" s="140" t="s">
        <v>22490</v>
      </c>
      <c r="F1352" s="140" t="s">
        <v>15952</v>
      </c>
      <c r="G1352" s="140" t="s">
        <v>15953</v>
      </c>
      <c r="H1352" s="140">
        <v>39.7102</v>
      </c>
      <c r="I1352" s="140">
        <v>39.527000000000001</v>
      </c>
      <c r="J1352" s="140">
        <v>3783</v>
      </c>
      <c r="K1352" s="140">
        <v>3</v>
      </c>
      <c r="L1352" s="140">
        <f>COUNTIFS(ArCompl!$C$2:$C$5652,ArCompl!$C5462,ArCompl!$D$2:$D$5652,ArCompl!$D5462)</f>
        <v>1</v>
      </c>
      <c r="M1352" s="141">
        <f>IF(ISNA(MATCH($F1352,'Liste noire'!C:C,0)),0,1)</f>
        <v>0</v>
      </c>
    </row>
    <row r="1353" spans="1:13" x14ac:dyDescent="0.25">
      <c r="A1353" s="142">
        <v>10157</v>
      </c>
      <c r="B1353" s="143" t="s">
        <v>16149</v>
      </c>
      <c r="C1353" s="143" t="s">
        <v>16150</v>
      </c>
      <c r="D1353" s="143" t="s">
        <v>16151</v>
      </c>
      <c r="E1353" s="143" t="s">
        <v>16151</v>
      </c>
      <c r="F1353" s="143" t="s">
        <v>16152</v>
      </c>
      <c r="G1353" s="143" t="s">
        <v>16153</v>
      </c>
      <c r="H1353" s="143">
        <v>46.814999999999998</v>
      </c>
      <c r="I1353" s="143">
        <v>36.758099999999999</v>
      </c>
      <c r="J1353" s="143">
        <v>171</v>
      </c>
      <c r="K1353" s="143">
        <v>2</v>
      </c>
      <c r="L1353" s="143">
        <f>COUNTIFS(ArCompl!$C$2:$C$5652,ArCompl!$C5496,ArCompl!$D$2:$D$5652,ArCompl!$D5496)</f>
        <v>1</v>
      </c>
      <c r="M1353" s="144">
        <f>IF(ISNA(MATCH($F1353,'Liste noire'!C:C,0)),0,1)</f>
        <v>0</v>
      </c>
    </row>
    <row r="1354" spans="1:13" x14ac:dyDescent="0.25">
      <c r="A1354" s="139">
        <v>403</v>
      </c>
      <c r="B1354" s="140" t="s">
        <v>7670</v>
      </c>
      <c r="C1354" s="140" t="s">
        <v>7671</v>
      </c>
      <c r="D1354" s="140" t="s">
        <v>7581</v>
      </c>
      <c r="E1354" s="140" t="s">
        <v>22405</v>
      </c>
      <c r="F1354" s="140" t="s">
        <v>7672</v>
      </c>
      <c r="G1354" s="140" t="s">
        <v>7673</v>
      </c>
      <c r="H1354" s="140">
        <v>53.391109999999998</v>
      </c>
      <c r="I1354" s="140">
        <v>7.2275</v>
      </c>
      <c r="J1354" s="140">
        <v>3</v>
      </c>
      <c r="K1354" s="140">
        <v>1</v>
      </c>
      <c r="L1354" s="140">
        <f>COUNTIFS(ArCompl!$C$2:$C$5652,ArCompl!$C126,ArCompl!$D$2:$D$5652,ArCompl!$D126)</f>
        <v>1</v>
      </c>
      <c r="M1354" s="141">
        <f>IF(ISNA(MATCH($F1354,'Liste noire'!C:C,0)),0,1)</f>
        <v>1</v>
      </c>
    </row>
    <row r="1355" spans="1:13" x14ac:dyDescent="0.25">
      <c r="A1355" s="142">
        <v>9805</v>
      </c>
      <c r="B1355" s="143" t="s">
        <v>14070</v>
      </c>
      <c r="C1355" s="143" t="s">
        <v>14071</v>
      </c>
      <c r="D1355" s="143" t="s">
        <v>13509</v>
      </c>
      <c r="E1355" s="143" t="s">
        <v>22461</v>
      </c>
      <c r="F1355" s="143" t="s">
        <v>14072</v>
      </c>
      <c r="G1355" s="143" t="s">
        <v>14073</v>
      </c>
      <c r="H1355" s="143">
        <v>61.274999999999999</v>
      </c>
      <c r="I1355" s="143">
        <v>108.03</v>
      </c>
      <c r="J1355" s="143">
        <v>400</v>
      </c>
      <c r="K1355" s="143">
        <v>8</v>
      </c>
      <c r="L1355" s="143">
        <f>COUNTIFS(ArCompl!$C$2:$C$5652,ArCompl!$C5149,ArCompl!$D$2:$D$5652,ArCompl!$D5149)</f>
        <v>1</v>
      </c>
      <c r="M1355" s="144">
        <f>IF(ISNA(MATCH($F1355,'Liste noire'!C:C,0)),0,1)</f>
        <v>0</v>
      </c>
    </row>
    <row r="1356" spans="1:13" x14ac:dyDescent="0.25">
      <c r="A1356" s="139">
        <v>1068</v>
      </c>
      <c r="B1356" s="140" t="s">
        <v>11616</v>
      </c>
      <c r="C1356" s="140" t="s">
        <v>11617</v>
      </c>
      <c r="D1356" s="140" t="s">
        <v>11597</v>
      </c>
      <c r="E1356" s="140" t="s">
        <v>22445</v>
      </c>
      <c r="F1356" s="140" t="s">
        <v>11618</v>
      </c>
      <c r="G1356" s="140" t="s">
        <v>11619</v>
      </c>
      <c r="H1356" s="140">
        <v>31.947500000000002</v>
      </c>
      <c r="I1356" s="140">
        <v>-4.3983299999999996</v>
      </c>
      <c r="J1356" s="140">
        <v>3428</v>
      </c>
      <c r="K1356" s="140">
        <v>0</v>
      </c>
      <c r="L1356" s="140">
        <f>COUNTIFS(ArCompl!$C$2:$C$5652,ArCompl!$C4281,ArCompl!$D$2:$D$5652,ArCompl!$D4281)</f>
        <v>1</v>
      </c>
      <c r="M1356" s="141">
        <f>IF(ISNA(MATCH($F1356,'Liste noire'!C:C,0)),0,1)</f>
        <v>0</v>
      </c>
    </row>
    <row r="1357" spans="1:13" x14ac:dyDescent="0.25">
      <c r="A1357" s="142">
        <v>4276</v>
      </c>
      <c r="B1357" s="143" t="s">
        <v>18088</v>
      </c>
      <c r="C1357" s="143" t="s">
        <v>18089</v>
      </c>
      <c r="D1357" s="143" t="s">
        <v>16702</v>
      </c>
      <c r="E1357" s="143" t="s">
        <v>22496</v>
      </c>
      <c r="F1357" s="143" t="s">
        <v>18090</v>
      </c>
      <c r="G1357" s="143" t="s">
        <v>18091</v>
      </c>
      <c r="H1357" s="143">
        <v>42.083129999999997</v>
      </c>
      <c r="I1357" s="143">
        <v>-80.173869999999994</v>
      </c>
      <c r="J1357" s="143">
        <v>732</v>
      </c>
      <c r="K1357" s="143">
        <v>-5</v>
      </c>
      <c r="L1357" s="143">
        <f>COUNTIFS(ArCompl!$C$2:$C$5652,ArCompl!$C2247,ArCompl!$D$2:$D$5652,ArCompl!$D2247)</f>
        <v>1</v>
      </c>
      <c r="M1357" s="144">
        <f>IF(ISNA(MATCH($F1357,'Liste noire'!C:C,0)),0,1)</f>
        <v>0</v>
      </c>
    </row>
    <row r="1358" spans="1:13" x14ac:dyDescent="0.25">
      <c r="A1358" s="139">
        <v>10160</v>
      </c>
      <c r="B1358" s="140" t="s">
        <v>4893</v>
      </c>
      <c r="C1358" s="140" t="s">
        <v>4894</v>
      </c>
      <c r="D1358" s="140" t="s">
        <v>4759</v>
      </c>
      <c r="E1358" s="140" t="s">
        <v>22377</v>
      </c>
      <c r="F1358" s="140" t="s">
        <v>4895</v>
      </c>
      <c r="G1358" s="140" t="s">
        <v>4896</v>
      </c>
      <c r="H1358" s="140">
        <v>43.422499999999999</v>
      </c>
      <c r="I1358" s="140">
        <v>112.0967</v>
      </c>
      <c r="J1358" s="140">
        <v>3301</v>
      </c>
      <c r="K1358" s="140">
        <v>8</v>
      </c>
      <c r="L1358" s="140">
        <f>COUNTIFS(ArCompl!$C$2:$C$5652,ArCompl!$C1387,ArCompl!$D$2:$D$5652,ArCompl!$D1387)</f>
        <v>1</v>
      </c>
      <c r="M1358" s="141">
        <f>IF(ISNA(MATCH($F1358,'Liste noire'!C:C,0)),0,1)</f>
        <v>0</v>
      </c>
    </row>
    <row r="1359" spans="1:13" x14ac:dyDescent="0.25">
      <c r="A1359" s="142">
        <v>6477</v>
      </c>
      <c r="B1359" s="143" t="s">
        <v>2291</v>
      </c>
      <c r="C1359" s="143" t="s">
        <v>2292</v>
      </c>
      <c r="D1359" s="143" t="s">
        <v>2057</v>
      </c>
      <c r="E1359" s="143" t="s">
        <v>22368</v>
      </c>
      <c r="F1359" s="143" t="s">
        <v>2293</v>
      </c>
      <c r="G1359" s="143" t="s">
        <v>2294</v>
      </c>
      <c r="H1359" s="143">
        <v>-27.661899999999999</v>
      </c>
      <c r="I1359" s="143">
        <v>-52.268300000000004</v>
      </c>
      <c r="J1359" s="143">
        <v>2498</v>
      </c>
      <c r="K1359" s="143">
        <v>-3</v>
      </c>
      <c r="L1359" s="143">
        <f>COUNTIFS(ArCompl!$C$2:$C$5652,ArCompl!$C765,ArCompl!$D$2:$D$5652,ArCompl!$D765)</f>
        <v>1</v>
      </c>
      <c r="M1359" s="144">
        <f>IF(ISNA(MATCH($F1359,'Liste noire'!C:C,0)),0,1)</f>
        <v>0</v>
      </c>
    </row>
    <row r="1360" spans="1:13" x14ac:dyDescent="0.25">
      <c r="A1360" s="139">
        <v>8247</v>
      </c>
      <c r="B1360" s="140" t="s">
        <v>2287</v>
      </c>
      <c r="C1360" s="140" t="s">
        <v>2288</v>
      </c>
      <c r="D1360" s="140" t="s">
        <v>2057</v>
      </c>
      <c r="E1360" s="140" t="s">
        <v>22368</v>
      </c>
      <c r="F1360" s="140" t="s">
        <v>2289</v>
      </c>
      <c r="G1360" s="140" t="s">
        <v>2290</v>
      </c>
      <c r="H1360" s="140">
        <v>-6.6395299999999997</v>
      </c>
      <c r="I1360" s="140">
        <v>-69.879800000000003</v>
      </c>
      <c r="J1360" s="140">
        <v>412</v>
      </c>
      <c r="K1360" s="140">
        <v>-4</v>
      </c>
      <c r="L1360" s="140">
        <f>COUNTIFS(ArCompl!$C$2:$C$5652,ArCompl!$C764,ArCompl!$D$2:$D$5652,ArCompl!$D764)</f>
        <v>1</v>
      </c>
      <c r="M1360" s="141">
        <f>IF(ISNA(MATCH($F1360,'Liste noire'!C:C,0)),0,1)</f>
        <v>0</v>
      </c>
    </row>
    <row r="1361" spans="1:13" x14ac:dyDescent="0.25">
      <c r="A1361" s="142">
        <v>5645</v>
      </c>
      <c r="B1361" s="143" t="s">
        <v>11775</v>
      </c>
      <c r="C1361" s="143" t="s">
        <v>11776</v>
      </c>
      <c r="D1361" s="143" t="s">
        <v>11724</v>
      </c>
      <c r="E1361" s="143" t="s">
        <v>22446</v>
      </c>
      <c r="F1361" s="143" t="s">
        <v>11777</v>
      </c>
      <c r="G1361" s="143" t="s">
        <v>11778</v>
      </c>
      <c r="H1361" s="143">
        <v>-22.612200000000001</v>
      </c>
      <c r="I1361" s="143">
        <v>17.080400000000001</v>
      </c>
      <c r="J1361" s="143">
        <v>5575</v>
      </c>
      <c r="K1361" s="143">
        <v>1</v>
      </c>
      <c r="L1361" s="143">
        <f>COUNTIFS(ArCompl!$C$2:$C$5652,ArCompl!$C4430,ArCompl!$D$2:$D$5652,ArCompl!$D4430)</f>
        <v>1</v>
      </c>
      <c r="M1361" s="144">
        <f>IF(ISNA(MATCH($F1361,'Liste noire'!C:C,0)),0,1)</f>
        <v>0</v>
      </c>
    </row>
    <row r="1362" spans="1:13" x14ac:dyDescent="0.25">
      <c r="A1362" s="139">
        <v>7009</v>
      </c>
      <c r="B1362" s="140" t="s">
        <v>19032</v>
      </c>
      <c r="C1362" s="140" t="s">
        <v>19033</v>
      </c>
      <c r="D1362" s="140" t="s">
        <v>16702</v>
      </c>
      <c r="E1362" s="140" t="s">
        <v>22496</v>
      </c>
      <c r="F1362" s="140" t="s">
        <v>19034</v>
      </c>
      <c r="G1362" s="140" t="s">
        <v>19035</v>
      </c>
      <c r="H1362" s="140">
        <v>29.976700000000001</v>
      </c>
      <c r="I1362" s="140">
        <v>-99.085700000000003</v>
      </c>
      <c r="J1362" s="140">
        <v>1617</v>
      </c>
      <c r="K1362" s="140">
        <v>-6</v>
      </c>
      <c r="L1362" s="140">
        <f>COUNTIFS(ArCompl!$C$2:$C$5652,ArCompl!$C2493,ArCompl!$D$2:$D$5652,ArCompl!$D2493)</f>
        <v>1</v>
      </c>
      <c r="M1362" s="141">
        <f>IF(ISNA(MATCH($F1362,'Liste noire'!C:C,0)),0,1)</f>
        <v>0</v>
      </c>
    </row>
    <row r="1363" spans="1:13" x14ac:dyDescent="0.25">
      <c r="A1363" s="142">
        <v>8747</v>
      </c>
      <c r="B1363" s="143" t="s">
        <v>19989</v>
      </c>
      <c r="C1363" s="143" t="s">
        <v>19990</v>
      </c>
      <c r="D1363" s="143" t="s">
        <v>16702</v>
      </c>
      <c r="E1363" s="143" t="s">
        <v>22496</v>
      </c>
      <c r="F1363" s="143" t="s">
        <v>19991</v>
      </c>
      <c r="G1363" s="143" t="s">
        <v>19992</v>
      </c>
      <c r="H1363" s="143">
        <v>46.311199999999999</v>
      </c>
      <c r="I1363" s="143">
        <v>-85.457300000000004</v>
      </c>
      <c r="J1363" s="143">
        <v>869</v>
      </c>
      <c r="K1363" s="143">
        <v>-5</v>
      </c>
      <c r="L1363" s="143">
        <f>COUNTIFS(ArCompl!$C$2:$C$5652,ArCompl!$C2745,ArCompl!$D$2:$D$5652,ArCompl!$D2745)</f>
        <v>1</v>
      </c>
      <c r="M1363" s="144">
        <f>IF(ISNA(MATCH($F1363,'Liste noire'!C:C,0)),0,1)</f>
        <v>0</v>
      </c>
    </row>
    <row r="1364" spans="1:13" x14ac:dyDescent="0.25">
      <c r="A1364" s="139">
        <v>1724</v>
      </c>
      <c r="B1364" s="140" t="s">
        <v>15954</v>
      </c>
      <c r="C1364" s="140" t="s">
        <v>15955</v>
      </c>
      <c r="D1364" s="140" t="s">
        <v>15862</v>
      </c>
      <c r="E1364" s="140" t="s">
        <v>22490</v>
      </c>
      <c r="F1364" s="140" t="s">
        <v>15956</v>
      </c>
      <c r="G1364" s="140" t="s">
        <v>15957</v>
      </c>
      <c r="H1364" s="140">
        <v>39.956499999999998</v>
      </c>
      <c r="I1364" s="140">
        <v>41.170200000000001</v>
      </c>
      <c r="J1364" s="140">
        <v>5763</v>
      </c>
      <c r="K1364" s="140">
        <v>3</v>
      </c>
      <c r="L1364" s="140">
        <f>COUNTIFS(ArCompl!$C$2:$C$5652,ArCompl!$C5463,ArCompl!$D$2:$D$5652,ArCompl!$D5463)</f>
        <v>1</v>
      </c>
      <c r="M1364" s="141">
        <f>IF(ISNA(MATCH($F1364,'Liste noire'!C:C,0)),0,1)</f>
        <v>0</v>
      </c>
    </row>
    <row r="1365" spans="1:13" x14ac:dyDescent="0.25">
      <c r="A1365" s="142">
        <v>1682</v>
      </c>
      <c r="B1365" s="143" t="s">
        <v>15888</v>
      </c>
      <c r="C1365" s="143" t="s">
        <v>15885</v>
      </c>
      <c r="D1365" s="143" t="s">
        <v>15862</v>
      </c>
      <c r="E1365" s="143" t="s">
        <v>22490</v>
      </c>
      <c r="F1365" s="143" t="s">
        <v>15889</v>
      </c>
      <c r="G1365" s="143" t="s">
        <v>15890</v>
      </c>
      <c r="H1365" s="143">
        <v>40.128100000000003</v>
      </c>
      <c r="I1365" s="143">
        <v>32.995100000000001</v>
      </c>
      <c r="J1365" s="143">
        <v>3125</v>
      </c>
      <c r="K1365" s="143">
        <v>3</v>
      </c>
      <c r="L1365" s="143">
        <f>COUNTIFS(ArCompl!$C$2:$C$5652,ArCompl!$C5446,ArCompl!$D$2:$D$5652,ArCompl!$D5446)</f>
        <v>1</v>
      </c>
      <c r="M1365" s="144">
        <f>IF(ISNA(MATCH($F1365,'Liste noire'!C:C,0)),0,1)</f>
        <v>0</v>
      </c>
    </row>
    <row r="1366" spans="1:13" x14ac:dyDescent="0.25">
      <c r="A1366" s="139">
        <v>6800</v>
      </c>
      <c r="B1366" s="140" t="s">
        <v>18092</v>
      </c>
      <c r="C1366" s="140" t="s">
        <v>18093</v>
      </c>
      <c r="D1366" s="140" t="s">
        <v>16702</v>
      </c>
      <c r="E1366" s="140" t="s">
        <v>22496</v>
      </c>
      <c r="F1366" s="140" t="s">
        <v>18094</v>
      </c>
      <c r="G1366" s="140" t="s">
        <v>18095</v>
      </c>
      <c r="H1366" s="140">
        <v>45.722700000000003</v>
      </c>
      <c r="I1366" s="140">
        <v>-87.093699999999998</v>
      </c>
      <c r="J1366" s="140">
        <v>609</v>
      </c>
      <c r="K1366" s="140">
        <v>-5</v>
      </c>
      <c r="L1366" s="140">
        <f>COUNTIFS(ArCompl!$C$2:$C$5652,ArCompl!$C2248,ArCompl!$D$2:$D$5652,ArCompl!$D2248)</f>
        <v>1</v>
      </c>
      <c r="M1366" s="141">
        <f>IF(ISNA(MATCH($F1366,'Liste noire'!C:C,0)),0,1)</f>
        <v>0</v>
      </c>
    </row>
    <row r="1367" spans="1:13" x14ac:dyDescent="0.25">
      <c r="A1367" s="142">
        <v>7083</v>
      </c>
      <c r="B1367" s="143" t="s">
        <v>17975</v>
      </c>
      <c r="C1367" s="143" t="s">
        <v>17976</v>
      </c>
      <c r="D1367" s="143" t="s">
        <v>16702</v>
      </c>
      <c r="E1367" s="143" t="s">
        <v>22496</v>
      </c>
      <c r="F1367" s="143" t="s">
        <v>17977</v>
      </c>
      <c r="G1367" s="143" t="s">
        <v>17978</v>
      </c>
      <c r="H1367" s="143">
        <v>48.708199999999998</v>
      </c>
      <c r="I1367" s="143">
        <v>-122.91</v>
      </c>
      <c r="J1367" s="143">
        <v>31</v>
      </c>
      <c r="K1367" s="143">
        <v>-8</v>
      </c>
      <c r="L1367" s="143">
        <f>COUNTIFS(ArCompl!$C$2:$C$5652,ArCompl!$C2218,ArCompl!$D$2:$D$5652,ArCompl!$D2218)</f>
        <v>1</v>
      </c>
      <c r="M1367" s="144">
        <f>IF(ISNA(MATCH($F1367,'Liste noire'!C:C,0)),0,1)</f>
        <v>0</v>
      </c>
    </row>
    <row r="1368" spans="1:13" x14ac:dyDescent="0.25">
      <c r="A1368" s="139">
        <v>1803</v>
      </c>
      <c r="B1368" s="140" t="s">
        <v>11281</v>
      </c>
      <c r="C1368" s="140" t="s">
        <v>11282</v>
      </c>
      <c r="D1368" s="140" t="s">
        <v>11206</v>
      </c>
      <c r="E1368" s="140" t="s">
        <v>22439</v>
      </c>
      <c r="F1368" s="140" t="s">
        <v>11283</v>
      </c>
      <c r="G1368" s="140" t="s">
        <v>11284</v>
      </c>
      <c r="H1368" s="140">
        <v>31.795300000000001</v>
      </c>
      <c r="I1368" s="140">
        <v>-116.60299999999999</v>
      </c>
      <c r="J1368" s="140">
        <v>66</v>
      </c>
      <c r="K1368" s="140">
        <v>-8</v>
      </c>
      <c r="L1368" s="140">
        <f>COUNTIFS(ArCompl!$C$2:$C$5652,ArCompl!$C4326,ArCompl!$D$2:$D$5652,ArCompl!$D4326)</f>
        <v>2</v>
      </c>
      <c r="M1368" s="141">
        <f>IF(ISNA(MATCH($F1368,'Liste noire'!C:C,0)),0,1)</f>
        <v>0</v>
      </c>
    </row>
    <row r="1369" spans="1:13" x14ac:dyDescent="0.25">
      <c r="A1369" s="142">
        <v>3634</v>
      </c>
      <c r="B1369" s="143" t="s">
        <v>16791</v>
      </c>
      <c r="C1369" s="143" t="s">
        <v>6447</v>
      </c>
      <c r="D1369" s="143" t="s">
        <v>16702</v>
      </c>
      <c r="E1369" s="143" t="s">
        <v>22496</v>
      </c>
      <c r="F1369" s="143" t="s">
        <v>16792</v>
      </c>
      <c r="G1369" s="143" t="s">
        <v>16793</v>
      </c>
      <c r="H1369" s="143">
        <v>31.3949</v>
      </c>
      <c r="I1369" s="143">
        <v>-92.2958</v>
      </c>
      <c r="J1369" s="143">
        <v>112</v>
      </c>
      <c r="K1369" s="143">
        <v>-6</v>
      </c>
      <c r="L1369" s="143">
        <f>COUNTIFS(ArCompl!$C$2:$C$5652,ArCompl!$C1906,ArCompl!$D$2:$D$5652,ArCompl!$D1906)</f>
        <v>1</v>
      </c>
      <c r="M1369" s="144">
        <f>IF(ISNA(MATCH($F1369,'Liste noire'!C:C,0)),0,1)</f>
        <v>0</v>
      </c>
    </row>
    <row r="1370" spans="1:13" x14ac:dyDescent="0.25">
      <c r="A1370" s="139">
        <v>500</v>
      </c>
      <c r="B1370" s="140" t="s">
        <v>16637</v>
      </c>
      <c r="C1370" s="140" t="s">
        <v>16638</v>
      </c>
      <c r="D1370" s="140" t="s">
        <v>16321</v>
      </c>
      <c r="E1370" s="140" t="s">
        <v>22495</v>
      </c>
      <c r="F1370" s="140" t="s">
        <v>16639</v>
      </c>
      <c r="G1370" s="140" t="s">
        <v>16640</v>
      </c>
      <c r="H1370" s="140">
        <v>50.835599999999999</v>
      </c>
      <c r="I1370" s="140">
        <v>-0.29722199999999999</v>
      </c>
      <c r="J1370" s="140">
        <v>7</v>
      </c>
      <c r="K1370" s="140">
        <v>0</v>
      </c>
      <c r="L1370" s="140">
        <f>COUNTIFS(ArCompl!$C$2:$C$5652,ArCompl!$C4991,ArCompl!$D$2:$D$5652,ArCompl!$D4991)</f>
        <v>1</v>
      </c>
      <c r="M1370" s="141">
        <f>IF(ISNA(MATCH($F1370,'Liste noire'!C:C,0)),0,1)</f>
        <v>0</v>
      </c>
    </row>
    <row r="1371" spans="1:13" x14ac:dyDescent="0.25">
      <c r="A1371" s="142">
        <v>1705</v>
      </c>
      <c r="B1371" s="143" t="s">
        <v>15958</v>
      </c>
      <c r="C1371" s="143" t="s">
        <v>15959</v>
      </c>
      <c r="D1371" s="143" t="s">
        <v>15862</v>
      </c>
      <c r="E1371" s="143" t="s">
        <v>22490</v>
      </c>
      <c r="F1371" s="143" t="s">
        <v>15960</v>
      </c>
      <c r="G1371" s="143" t="s">
        <v>15961</v>
      </c>
      <c r="H1371" s="143">
        <v>39.784100000000002</v>
      </c>
      <c r="I1371" s="143">
        <v>30.582100000000001</v>
      </c>
      <c r="J1371" s="143">
        <v>2581</v>
      </c>
      <c r="K1371" s="143">
        <v>3</v>
      </c>
      <c r="L1371" s="143">
        <f>COUNTIFS(ArCompl!$C$2:$C$5652,ArCompl!$C5464,ArCompl!$D$2:$D$5652,ArCompl!$D5464)</f>
        <v>1</v>
      </c>
      <c r="M1371" s="144">
        <f>IF(ISNA(MATCH($F1371,'Liste noire'!C:C,0)),0,1)</f>
        <v>0</v>
      </c>
    </row>
    <row r="1372" spans="1:13" x14ac:dyDescent="0.25">
      <c r="A1372" s="139">
        <v>6125</v>
      </c>
      <c r="B1372" s="140" t="s">
        <v>13619</v>
      </c>
      <c r="C1372" s="140" t="s">
        <v>13620</v>
      </c>
      <c r="D1372" s="140" t="s">
        <v>13509</v>
      </c>
      <c r="E1372" s="140" t="s">
        <v>22461</v>
      </c>
      <c r="F1372" s="140" t="s">
        <v>13621</v>
      </c>
      <c r="G1372" s="140" t="s">
        <v>13622</v>
      </c>
      <c r="H1372" s="140">
        <v>46.373899999999999</v>
      </c>
      <c r="I1372" s="140">
        <v>44.3309</v>
      </c>
      <c r="J1372" s="140">
        <v>501</v>
      </c>
      <c r="K1372" s="140">
        <v>3</v>
      </c>
      <c r="L1372" s="140">
        <f>COUNTIFS(ArCompl!$C$2:$C$5652,ArCompl!$C5035,ArCompl!$D$2:$D$5652,ArCompl!$D5035)</f>
        <v>1</v>
      </c>
      <c r="M1372" s="141">
        <f>IF(ISNA(MATCH($F1372,'Liste noire'!C:C,0)),0,1)</f>
        <v>0</v>
      </c>
    </row>
    <row r="1373" spans="1:13" x14ac:dyDescent="0.25">
      <c r="A1373" s="142">
        <v>6047</v>
      </c>
      <c r="B1373" s="143" t="s">
        <v>6374</v>
      </c>
      <c r="C1373" s="143" t="s">
        <v>6375</v>
      </c>
      <c r="D1373" s="143" t="s">
        <v>6363</v>
      </c>
      <c r="E1373" s="143" t="s">
        <v>22391</v>
      </c>
      <c r="F1373" s="143" t="s">
        <v>6376</v>
      </c>
      <c r="G1373" s="143" t="s">
        <v>6377</v>
      </c>
      <c r="H1373" s="143">
        <v>0.97851900000000003</v>
      </c>
      <c r="I1373" s="143">
        <v>-79.626599999999996</v>
      </c>
      <c r="J1373" s="143">
        <v>32</v>
      </c>
      <c r="K1373" s="143">
        <v>-5</v>
      </c>
      <c r="L1373" s="143">
        <f>COUNTIFS(ArCompl!$C$2:$C$5652,ArCompl!$C1805,ArCompl!$D$2:$D$5652,ArCompl!$D1805)</f>
        <v>2</v>
      </c>
      <c r="M1373" s="144">
        <f>IF(ISNA(MATCH($F1373,'Liste noire'!C:C,0)),0,1)</f>
        <v>0</v>
      </c>
    </row>
    <row r="1374" spans="1:13" x14ac:dyDescent="0.25">
      <c r="A1374" s="139">
        <v>7870</v>
      </c>
      <c r="B1374" s="140" t="s">
        <v>17963</v>
      </c>
      <c r="C1374" s="140" t="s">
        <v>17964</v>
      </c>
      <c r="D1374" s="140" t="s">
        <v>16702</v>
      </c>
      <c r="E1374" s="140" t="s">
        <v>22496</v>
      </c>
      <c r="F1374" s="140" t="s">
        <v>17965</v>
      </c>
      <c r="G1374" s="140" t="s">
        <v>17966</v>
      </c>
      <c r="H1374" s="140">
        <v>38.804200000000002</v>
      </c>
      <c r="I1374" s="140">
        <v>-76.069000000000003</v>
      </c>
      <c r="J1374" s="140">
        <v>72</v>
      </c>
      <c r="K1374" s="140">
        <v>-5</v>
      </c>
      <c r="L1374" s="140">
        <f>COUNTIFS(ArCompl!$C$2:$C$5652,ArCompl!$C2215,ArCompl!$D$2:$D$5652,ArCompl!$D2215)</f>
        <v>1</v>
      </c>
      <c r="M1374" s="141">
        <f>IF(ISNA(MATCH($F1374,'Liste noire'!C:C,0)),0,1)</f>
        <v>0</v>
      </c>
    </row>
    <row r="1375" spans="1:13" x14ac:dyDescent="0.25">
      <c r="A1375" s="142">
        <v>6042</v>
      </c>
      <c r="B1375" s="143" t="s">
        <v>4686</v>
      </c>
      <c r="C1375" s="143" t="s">
        <v>4687</v>
      </c>
      <c r="D1375" s="143" t="s">
        <v>4637</v>
      </c>
      <c r="E1375" s="143" t="s">
        <v>22376</v>
      </c>
      <c r="F1375" s="143" t="s">
        <v>4688</v>
      </c>
      <c r="G1375" s="143" t="s">
        <v>4689</v>
      </c>
      <c r="H1375" s="143">
        <v>-26.3111</v>
      </c>
      <c r="I1375" s="143">
        <v>-69.765199999999993</v>
      </c>
      <c r="J1375" s="143">
        <v>5240</v>
      </c>
      <c r="K1375" s="143">
        <v>-4</v>
      </c>
      <c r="L1375" s="143">
        <f>COUNTIFS(ArCompl!$C$2:$C$5652,ArCompl!$C1335,ArCompl!$D$2:$D$5652,ArCompl!$D1335)</f>
        <v>1</v>
      </c>
      <c r="M1375" s="144">
        <f>IF(ISNA(MATCH($F1375,'Liste noire'!C:C,0)),0,1)</f>
        <v>0</v>
      </c>
    </row>
    <row r="1376" spans="1:13" x14ac:dyDescent="0.25">
      <c r="A1376" s="139">
        <v>368</v>
      </c>
      <c r="B1376" s="140" t="s">
        <v>7678</v>
      </c>
      <c r="C1376" s="140" t="s">
        <v>7679</v>
      </c>
      <c r="D1376" s="140" t="s">
        <v>7581</v>
      </c>
      <c r="E1376" s="140" t="s">
        <v>22405</v>
      </c>
      <c r="F1376" s="140" t="s">
        <v>7680</v>
      </c>
      <c r="G1376" s="140" t="s">
        <v>7681</v>
      </c>
      <c r="H1376" s="140">
        <v>51.402299999999997</v>
      </c>
      <c r="I1376" s="140">
        <v>6.9373300000000002</v>
      </c>
      <c r="J1376" s="140">
        <v>424</v>
      </c>
      <c r="K1376" s="140">
        <v>1</v>
      </c>
      <c r="L1376" s="140">
        <f>COUNTIFS(ArCompl!$C$2:$C$5652,ArCompl!$C128,ArCompl!$D$2:$D$5652,ArCompl!$D128)</f>
        <v>1</v>
      </c>
      <c r="M1376" s="141">
        <f>IF(ISNA(MATCH($F1376,'Liste noire'!C:C,0)),0,1)</f>
        <v>0</v>
      </c>
    </row>
    <row r="1377" spans="1:13" x14ac:dyDescent="0.25">
      <c r="A1377" s="142">
        <v>5671</v>
      </c>
      <c r="B1377" s="143" t="s">
        <v>11620</v>
      </c>
      <c r="C1377" s="143" t="s">
        <v>11621</v>
      </c>
      <c r="D1377" s="143" t="s">
        <v>11597</v>
      </c>
      <c r="E1377" s="143" t="s">
        <v>22445</v>
      </c>
      <c r="F1377" s="143" t="s">
        <v>11622</v>
      </c>
      <c r="G1377" s="143" t="s">
        <v>11623</v>
      </c>
      <c r="H1377" s="143">
        <v>31.397500000000001</v>
      </c>
      <c r="I1377" s="143">
        <v>-9.6816700000000004</v>
      </c>
      <c r="J1377" s="143">
        <v>384</v>
      </c>
      <c r="K1377" s="143">
        <v>0</v>
      </c>
      <c r="L1377" s="143">
        <f>COUNTIFS(ArCompl!$C$2:$C$5652,ArCompl!$C4282,ArCompl!$D$2:$D$5652,ArCompl!$D4282)</f>
        <v>1</v>
      </c>
      <c r="M1377" s="144">
        <f>IF(ISNA(MATCH($F1377,'Liste noire'!C:C,0)),0,1)</f>
        <v>0</v>
      </c>
    </row>
    <row r="1378" spans="1:13" x14ac:dyDescent="0.25">
      <c r="A1378" s="139">
        <v>7800</v>
      </c>
      <c r="B1378" s="140" t="s">
        <v>7682</v>
      </c>
      <c r="C1378" s="140" t="s">
        <v>7679</v>
      </c>
      <c r="D1378" s="140" t="s">
        <v>7581</v>
      </c>
      <c r="E1378" s="140" t="s">
        <v>22405</v>
      </c>
      <c r="F1378" s="140" t="s">
        <v>7683</v>
      </c>
      <c r="G1378" s="140" t="s">
        <v>7684</v>
      </c>
      <c r="H1378" s="140">
        <v>59.345100000000002</v>
      </c>
      <c r="I1378" s="140">
        <v>17.740500000000001</v>
      </c>
      <c r="J1378" s="140">
        <v>0</v>
      </c>
      <c r="K1378" s="140">
        <v>1</v>
      </c>
      <c r="L1378" s="140">
        <f>COUNTIFS(ArCompl!$C$2:$C$5652,ArCompl!$C129,ArCompl!$D$2:$D$5652,ArCompl!$D129)</f>
        <v>1</v>
      </c>
      <c r="M1378" s="141">
        <f>IF(ISNA(MATCH($F1378,'Liste noire'!C:C,0)),0,1)</f>
        <v>0</v>
      </c>
    </row>
    <row r="1379" spans="1:13" x14ac:dyDescent="0.25">
      <c r="A1379" s="142">
        <v>1594</v>
      </c>
      <c r="B1379" s="143" t="s">
        <v>9616</v>
      </c>
      <c r="C1379" s="143" t="s">
        <v>9617</v>
      </c>
      <c r="D1379" s="143" t="s">
        <v>9613</v>
      </c>
      <c r="E1379" s="143" t="s">
        <v>22420</v>
      </c>
      <c r="F1379" s="143" t="s">
        <v>9618</v>
      </c>
      <c r="G1379" s="143" t="s">
        <v>9619</v>
      </c>
      <c r="H1379" s="143">
        <v>29.561299999999999</v>
      </c>
      <c r="I1379" s="143">
        <v>34.960099999999997</v>
      </c>
      <c r="J1379" s="143">
        <v>42</v>
      </c>
      <c r="K1379" s="143">
        <v>2</v>
      </c>
      <c r="L1379" s="143">
        <f>COUNTIFS(ArCompl!$C$2:$C$5652,ArCompl!$C3900,ArCompl!$D$2:$D$5652,ArCompl!$D3900)</f>
        <v>0</v>
      </c>
      <c r="M1379" s="144">
        <f>IF(ISNA(MATCH($F1379,'Liste noire'!C:C,0)),0,1)</f>
        <v>0</v>
      </c>
    </row>
    <row r="1380" spans="1:13" x14ac:dyDescent="0.25">
      <c r="A1380" s="139">
        <v>2690</v>
      </c>
      <c r="B1380" s="140" t="s">
        <v>6426</v>
      </c>
      <c r="C1380" s="140" t="s">
        <v>568</v>
      </c>
      <c r="D1380" s="140" t="s">
        <v>6363</v>
      </c>
      <c r="E1380" s="140" t="s">
        <v>22391</v>
      </c>
      <c r="F1380" s="140" t="s">
        <v>6427</v>
      </c>
      <c r="G1380" s="140" t="s">
        <v>6428</v>
      </c>
      <c r="H1380" s="140">
        <v>-3.441986</v>
      </c>
      <c r="I1380" s="140">
        <v>-79.996960000000001</v>
      </c>
      <c r="J1380" s="140">
        <v>20</v>
      </c>
      <c r="K1380" s="140">
        <v>-5</v>
      </c>
      <c r="L1380" s="140">
        <f>COUNTIFS(ArCompl!$C$2:$C$5652,ArCompl!$C1818,ArCompl!$D$2:$D$5652,ArCompl!$D1818)</f>
        <v>1</v>
      </c>
      <c r="M1380" s="141">
        <f>IF(ISNA(MATCH($F1380,'Liste noire'!C:C,0)),0,1)</f>
        <v>0</v>
      </c>
    </row>
    <row r="1381" spans="1:13" x14ac:dyDescent="0.25">
      <c r="A1381" s="142">
        <v>339</v>
      </c>
      <c r="B1381" s="143" t="s">
        <v>7674</v>
      </c>
      <c r="C1381" s="143" t="s">
        <v>7675</v>
      </c>
      <c r="D1381" s="143" t="s">
        <v>7581</v>
      </c>
      <c r="E1381" s="143" t="s">
        <v>22405</v>
      </c>
      <c r="F1381" s="143" t="s">
        <v>7676</v>
      </c>
      <c r="G1381" s="143" t="s">
        <v>7677</v>
      </c>
      <c r="H1381" s="143">
        <v>50.979799999999997</v>
      </c>
      <c r="I1381" s="143">
        <v>10.9581</v>
      </c>
      <c r="J1381" s="143">
        <v>1036</v>
      </c>
      <c r="K1381" s="143">
        <v>1</v>
      </c>
      <c r="L1381" s="143">
        <f>COUNTIFS(ArCompl!$C$2:$C$5652,ArCompl!$C127,ArCompl!$D$2:$D$5652,ArCompl!$D127)</f>
        <v>2</v>
      </c>
      <c r="M1381" s="144">
        <f>IF(ISNA(MATCH($F1381,'Liste noire'!C:C,0)),0,1)</f>
        <v>1</v>
      </c>
    </row>
    <row r="1382" spans="1:13" x14ac:dyDescent="0.25">
      <c r="A1382" s="139">
        <v>5879</v>
      </c>
      <c r="B1382" s="140" t="s">
        <v>15794</v>
      </c>
      <c r="C1382" s="140" t="s">
        <v>15795</v>
      </c>
      <c r="D1382" s="140" t="s">
        <v>15791</v>
      </c>
      <c r="E1382" s="140" t="s">
        <v>15791</v>
      </c>
      <c r="F1382" s="140" t="s">
        <v>15796</v>
      </c>
      <c r="G1382" s="140" t="s">
        <v>15797</v>
      </c>
      <c r="H1382" s="140">
        <v>-21.378299999999999</v>
      </c>
      <c r="I1382" s="140">
        <v>-174.958</v>
      </c>
      <c r="J1382" s="140">
        <v>325</v>
      </c>
      <c r="K1382" s="140">
        <v>13</v>
      </c>
      <c r="L1382" s="140">
        <f>COUNTIFS(ArCompl!$C$2:$C$5652,ArCompl!$C5418,ArCompl!$D$2:$D$5652,ArCompl!$D5418)</f>
        <v>1</v>
      </c>
      <c r="M1382" s="141">
        <f>IF(ISNA(MATCH($F1382,'Liste noire'!C:C,0)),0,1)</f>
        <v>0</v>
      </c>
    </row>
    <row r="1383" spans="1:13" x14ac:dyDescent="0.25">
      <c r="A1383" s="142">
        <v>9415</v>
      </c>
      <c r="B1383" s="143" t="s">
        <v>18096</v>
      </c>
      <c r="C1383" s="143" t="s">
        <v>18097</v>
      </c>
      <c r="D1383" s="143" t="s">
        <v>16702</v>
      </c>
      <c r="E1383" s="143" t="s">
        <v>22496</v>
      </c>
      <c r="F1383" s="143" t="s">
        <v>18098</v>
      </c>
      <c r="G1383" s="143" t="s">
        <v>18099</v>
      </c>
      <c r="H1383" s="143">
        <v>31.9513</v>
      </c>
      <c r="I1383" s="143">
        <v>-85.128900000000002</v>
      </c>
      <c r="J1383" s="143">
        <v>285</v>
      </c>
      <c r="K1383" s="143">
        <v>-6</v>
      </c>
      <c r="L1383" s="143">
        <f>COUNTIFS(ArCompl!$C$2:$C$5652,ArCompl!$C2249,ArCompl!$D$2:$D$5652,ArCompl!$D2249)</f>
        <v>1</v>
      </c>
      <c r="M1383" s="144">
        <f>IF(ISNA(MATCH($F1383,'Liste noire'!C:C,0)),0,1)</f>
        <v>0</v>
      </c>
    </row>
    <row r="1384" spans="1:13" x14ac:dyDescent="0.25">
      <c r="A1384" s="139">
        <v>4099</v>
      </c>
      <c r="B1384" s="140" t="s">
        <v>18100</v>
      </c>
      <c r="C1384" s="140" t="s">
        <v>18101</v>
      </c>
      <c r="D1384" s="140" t="s">
        <v>16702</v>
      </c>
      <c r="E1384" s="140" t="s">
        <v>22496</v>
      </c>
      <c r="F1384" s="140" t="s">
        <v>18102</v>
      </c>
      <c r="G1384" s="140" t="s">
        <v>18103</v>
      </c>
      <c r="H1384" s="140">
        <v>44.124600000000001</v>
      </c>
      <c r="I1384" s="140">
        <v>-123.212</v>
      </c>
      <c r="J1384" s="140">
        <v>374</v>
      </c>
      <c r="K1384" s="140">
        <v>-8</v>
      </c>
      <c r="L1384" s="140">
        <f>COUNTIFS(ArCompl!$C$2:$C$5652,ArCompl!$C2250,ArCompl!$D$2:$D$5652,ArCompl!$D2250)</f>
        <v>1</v>
      </c>
      <c r="M1384" s="141">
        <f>IF(ISNA(MATCH($F1384,'Liste noire'!C:C,0)),0,1)</f>
        <v>0</v>
      </c>
    </row>
    <row r="1385" spans="1:13" x14ac:dyDescent="0.25">
      <c r="A1385" s="142">
        <v>9232</v>
      </c>
      <c r="B1385" s="143" t="s">
        <v>7820</v>
      </c>
      <c r="C1385" s="143" t="s">
        <v>7821</v>
      </c>
      <c r="D1385" s="143" t="s">
        <v>7581</v>
      </c>
      <c r="E1385" s="143" t="s">
        <v>22405</v>
      </c>
      <c r="F1385" s="143" t="s">
        <v>7822</v>
      </c>
      <c r="G1385" s="143" t="s">
        <v>7823</v>
      </c>
      <c r="H1385" s="143">
        <v>54.079439999999998</v>
      </c>
      <c r="I1385" s="143">
        <v>9.9413889999999991</v>
      </c>
      <c r="J1385" s="143">
        <v>72</v>
      </c>
      <c r="K1385" s="143">
        <v>1</v>
      </c>
      <c r="L1385" s="143">
        <f>COUNTIFS(ArCompl!$C$2:$C$5652,ArCompl!$C164,ArCompl!$D$2:$D$5652,ArCompl!$D164)</f>
        <v>1</v>
      </c>
      <c r="M1385" s="144">
        <f>IF(ISNA(MATCH($F1385,'Liste noire'!C:C,0)),0,1)</f>
        <v>0</v>
      </c>
    </row>
    <row r="1386" spans="1:13" x14ac:dyDescent="0.25">
      <c r="A1386" s="139">
        <v>5672</v>
      </c>
      <c r="B1386" s="140" t="s">
        <v>22231</v>
      </c>
      <c r="C1386" s="140" t="s">
        <v>22232</v>
      </c>
      <c r="D1386" s="140" t="s">
        <v>22228</v>
      </c>
      <c r="E1386" s="140" t="s">
        <v>22501</v>
      </c>
      <c r="F1386" s="140" t="s">
        <v>22233</v>
      </c>
      <c r="G1386" s="140" t="s">
        <v>22234</v>
      </c>
      <c r="H1386" s="140">
        <v>27.151700000000002</v>
      </c>
      <c r="I1386" s="140">
        <v>-13.219200000000001</v>
      </c>
      <c r="J1386" s="140">
        <v>207</v>
      </c>
      <c r="K1386" s="140">
        <v>0</v>
      </c>
      <c r="L1386" s="140">
        <f>COUNTIFS(ArCompl!$C$2:$C$5652,ArCompl!$C5160,ArCompl!$D$2:$D$5652,ArCompl!$D5160)</f>
        <v>1</v>
      </c>
      <c r="M1386" s="141">
        <f>IF(ISNA(MATCH($F1386,'Liste noire'!C:C,0)),0,1)</f>
        <v>0</v>
      </c>
    </row>
    <row r="1387" spans="1:13" x14ac:dyDescent="0.25">
      <c r="A1387" s="142">
        <v>2898</v>
      </c>
      <c r="B1387" s="143" t="s">
        <v>11957</v>
      </c>
      <c r="C1387" s="143" t="s">
        <v>633</v>
      </c>
      <c r="D1387" s="143" t="s">
        <v>11954</v>
      </c>
      <c r="E1387" s="143" t="s">
        <v>22449</v>
      </c>
      <c r="F1387" s="143" t="s">
        <v>11958</v>
      </c>
      <c r="G1387" s="143" t="s">
        <v>11959</v>
      </c>
      <c r="H1387" s="143">
        <v>17.496500000000001</v>
      </c>
      <c r="I1387" s="143">
        <v>-62.979399999999998</v>
      </c>
      <c r="J1387" s="143">
        <v>129</v>
      </c>
      <c r="K1387" s="143">
        <v>-4</v>
      </c>
      <c r="L1387" s="143">
        <f>COUNTIFS(ArCompl!$C$2:$C$5652,ArCompl!$C214,ArCompl!$D$2:$D$5652,ArCompl!$D214)</f>
        <v>1</v>
      </c>
      <c r="M1387" s="144">
        <f>IF(ISNA(MATCH($F1387,'Liste noire'!C:C,0)),0,1)</f>
        <v>0</v>
      </c>
    </row>
    <row r="1388" spans="1:13" x14ac:dyDescent="0.25">
      <c r="A1388" s="139">
        <v>641</v>
      </c>
      <c r="B1388" s="140" t="s">
        <v>12407</v>
      </c>
      <c r="C1388" s="140" t="s">
        <v>12408</v>
      </c>
      <c r="D1388" s="140" t="s">
        <v>12352</v>
      </c>
      <c r="E1388" s="140" t="s">
        <v>22455</v>
      </c>
      <c r="F1388" s="140" t="s">
        <v>12409</v>
      </c>
      <c r="G1388" s="140" t="s">
        <v>12410</v>
      </c>
      <c r="H1388" s="140">
        <v>68.491299999999995</v>
      </c>
      <c r="I1388" s="140">
        <v>16.678100000000001</v>
      </c>
      <c r="J1388" s="140">
        <v>84</v>
      </c>
      <c r="K1388" s="140">
        <v>1</v>
      </c>
      <c r="L1388" s="140">
        <f>COUNTIFS(ArCompl!$C$2:$C$5652,ArCompl!$C4511,ArCompl!$D$2:$D$5652,ArCompl!$D4511)</f>
        <v>1</v>
      </c>
      <c r="M1388" s="141">
        <f>IF(ISNA(MATCH($F1388,'Liste noire'!C:C,0)),0,1)</f>
        <v>0</v>
      </c>
    </row>
    <row r="1389" spans="1:13" x14ac:dyDescent="0.25">
      <c r="A1389" s="142">
        <v>714</v>
      </c>
      <c r="B1389" s="143" t="s">
        <v>15358</v>
      </c>
      <c r="C1389" s="143" t="s">
        <v>15359</v>
      </c>
      <c r="D1389" s="143" t="s">
        <v>15198</v>
      </c>
      <c r="E1389" s="143" t="s">
        <v>22481</v>
      </c>
      <c r="F1389" s="143" t="s">
        <v>15360</v>
      </c>
      <c r="G1389" s="143" t="s">
        <v>15361</v>
      </c>
      <c r="H1389" s="143">
        <v>62.047800000000002</v>
      </c>
      <c r="I1389" s="143">
        <v>14.4229</v>
      </c>
      <c r="J1389" s="143">
        <v>1178</v>
      </c>
      <c r="K1389" s="143">
        <v>1</v>
      </c>
      <c r="L1389" s="143">
        <f>COUNTIFS(ArCompl!$C$2:$C$5652,ArCompl!$C5292,ArCompl!$D$2:$D$5652,ArCompl!$D5292)</f>
        <v>1</v>
      </c>
      <c r="M1389" s="144">
        <f>IF(ISNA(MATCH($F1389,'Liste noire'!C:C,0)),0,1)</f>
        <v>0</v>
      </c>
    </row>
    <row r="1390" spans="1:13" x14ac:dyDescent="0.25">
      <c r="A1390" s="139">
        <v>3964</v>
      </c>
      <c r="B1390" s="140" t="s">
        <v>628</v>
      </c>
      <c r="C1390" s="140" t="s">
        <v>629</v>
      </c>
      <c r="D1390" s="140" t="s">
        <v>625</v>
      </c>
      <c r="E1390" s="140" t="s">
        <v>22355</v>
      </c>
      <c r="F1390" s="140" t="s">
        <v>630</v>
      </c>
      <c r="G1390" s="140" t="s">
        <v>631</v>
      </c>
      <c r="H1390" s="140">
        <v>40.147300000000001</v>
      </c>
      <c r="I1390" s="140">
        <v>44.395899999999997</v>
      </c>
      <c r="J1390" s="140">
        <v>2838</v>
      </c>
      <c r="K1390" s="140">
        <v>4</v>
      </c>
      <c r="L1390" s="140">
        <f>COUNTIFS(ArCompl!$C$2:$C$5652,ArCompl!$C315,ArCompl!$D$2:$D$5652,ArCompl!$D315)</f>
        <v>1</v>
      </c>
      <c r="M1390" s="141">
        <f>IF(ISNA(MATCH($F1390,'Liste noire'!C:C,0)),0,1)</f>
        <v>0</v>
      </c>
    </row>
    <row r="1391" spans="1:13" x14ac:dyDescent="0.25">
      <c r="A1391" s="142">
        <v>4018</v>
      </c>
      <c r="B1391" s="143" t="s">
        <v>18111</v>
      </c>
      <c r="C1391" s="143" t="s">
        <v>18112</v>
      </c>
      <c r="D1391" s="143" t="s">
        <v>16702</v>
      </c>
      <c r="E1391" s="143" t="s">
        <v>22496</v>
      </c>
      <c r="F1391" s="143" t="s">
        <v>18113</v>
      </c>
      <c r="G1391" s="143" t="s">
        <v>18114</v>
      </c>
      <c r="H1391" s="143">
        <v>38.036999999999999</v>
      </c>
      <c r="I1391" s="143">
        <v>-87.532399999999996</v>
      </c>
      <c r="J1391" s="143">
        <v>418</v>
      </c>
      <c r="K1391" s="143">
        <v>-6</v>
      </c>
      <c r="L1391" s="143">
        <f>COUNTIFS(ArCompl!$C$2:$C$5652,ArCompl!$C2253,ArCompl!$D$2:$D$5652,ArCompl!$D2253)</f>
        <v>1</v>
      </c>
      <c r="M1391" s="144">
        <f>IF(ISNA(MATCH($F1391,'Liste noire'!C:C,0)),0,1)</f>
        <v>0</v>
      </c>
    </row>
    <row r="1392" spans="1:13" x14ac:dyDescent="0.25">
      <c r="A1392" s="139">
        <v>9411</v>
      </c>
      <c r="B1392" s="140" t="s">
        <v>18107</v>
      </c>
      <c r="C1392" s="140" t="s">
        <v>18108</v>
      </c>
      <c r="D1392" s="140" t="s">
        <v>16702</v>
      </c>
      <c r="E1392" s="140" t="s">
        <v>22496</v>
      </c>
      <c r="F1392" s="140" t="s">
        <v>18109</v>
      </c>
      <c r="G1392" s="140" t="s">
        <v>18110</v>
      </c>
      <c r="H1392" s="140">
        <v>41.274799999999999</v>
      </c>
      <c r="I1392" s="140">
        <v>-111.035</v>
      </c>
      <c r="J1392" s="140">
        <v>7143</v>
      </c>
      <c r="K1392" s="140">
        <v>-7</v>
      </c>
      <c r="L1392" s="140">
        <f>COUNTIFS(ArCompl!$C$2:$C$5652,ArCompl!$C2252,ArCompl!$D$2:$D$5652,ArCompl!$D2252)</f>
        <v>1</v>
      </c>
      <c r="M1392" s="141">
        <f>IF(ISNA(MATCH($F1392,'Liste noire'!C:C,0)),0,1)</f>
        <v>0</v>
      </c>
    </row>
    <row r="1393" spans="1:13" x14ac:dyDescent="0.25">
      <c r="A1393" s="142">
        <v>5737</v>
      </c>
      <c r="B1393" s="143" t="s">
        <v>19937</v>
      </c>
      <c r="C1393" s="143" t="s">
        <v>19938</v>
      </c>
      <c r="D1393" s="143" t="s">
        <v>16702</v>
      </c>
      <c r="E1393" s="143" t="s">
        <v>22496</v>
      </c>
      <c r="F1393" s="143" t="s">
        <v>19939</v>
      </c>
      <c r="G1393" s="143" t="s">
        <v>19940</v>
      </c>
      <c r="H1393" s="143">
        <v>41.676099999999998</v>
      </c>
      <c r="I1393" s="143">
        <v>-70.956900000000005</v>
      </c>
      <c r="J1393" s="143">
        <v>80</v>
      </c>
      <c r="K1393" s="143">
        <v>-5</v>
      </c>
      <c r="L1393" s="143">
        <f>COUNTIFS(ArCompl!$C$2:$C$5652,ArCompl!$C2731,ArCompl!$D$2:$D$5652,ArCompl!$D2731)</f>
        <v>1</v>
      </c>
      <c r="M1393" s="144">
        <f>IF(ISNA(MATCH($F1393,'Liste noire'!C:C,0)),0,1)</f>
        <v>0</v>
      </c>
    </row>
    <row r="1394" spans="1:13" x14ac:dyDescent="0.25">
      <c r="A1394" s="139">
        <v>5926</v>
      </c>
      <c r="B1394" s="140" t="s">
        <v>14287</v>
      </c>
      <c r="C1394" s="140" t="s">
        <v>14288</v>
      </c>
      <c r="D1394" s="140" t="s">
        <v>14185</v>
      </c>
      <c r="E1394" s="140" t="s">
        <v>22468</v>
      </c>
      <c r="F1394" s="140" t="s">
        <v>14289</v>
      </c>
      <c r="G1394" s="140" t="s">
        <v>14290</v>
      </c>
      <c r="H1394" s="140">
        <v>20.504300000000001</v>
      </c>
      <c r="I1394" s="140">
        <v>45.199599999999997</v>
      </c>
      <c r="J1394" s="140">
        <v>2062</v>
      </c>
      <c r="K1394" s="140">
        <v>3</v>
      </c>
      <c r="L1394" s="140">
        <f>COUNTIFS(ArCompl!$C$2:$C$5652,ArCompl!$C244,ArCompl!$D$2:$D$5652,ArCompl!$D244)</f>
        <v>1</v>
      </c>
      <c r="M1394" s="141">
        <f>IF(ISNA(MATCH($F1394,'Liste noire'!C:C,0)),0,1)</f>
        <v>0</v>
      </c>
    </row>
    <row r="1395" spans="1:13" x14ac:dyDescent="0.25">
      <c r="A1395" s="142">
        <v>9399</v>
      </c>
      <c r="B1395" s="143" t="s">
        <v>20009</v>
      </c>
      <c r="C1395" s="143" t="s">
        <v>20010</v>
      </c>
      <c r="D1395" s="143" t="s">
        <v>16702</v>
      </c>
      <c r="E1395" s="143" t="s">
        <v>22496</v>
      </c>
      <c r="F1395" s="143" t="s">
        <v>20011</v>
      </c>
      <c r="G1395" s="143" t="s">
        <v>20012</v>
      </c>
      <c r="H1395" s="143">
        <v>38.058199999999999</v>
      </c>
      <c r="I1395" s="143">
        <v>-97.274500000000003</v>
      </c>
      <c r="J1395" s="143">
        <v>1533</v>
      </c>
      <c r="K1395" s="143">
        <v>-6</v>
      </c>
      <c r="L1395" s="143">
        <f>COUNTIFS(ArCompl!$C$2:$C$5652,ArCompl!$C2750,ArCompl!$D$2:$D$5652,ArCompl!$D2750)</f>
        <v>3</v>
      </c>
      <c r="M1395" s="144">
        <f>IF(ISNA(MATCH($F1395,'Liste noire'!C:C,0)),0,1)</f>
        <v>0</v>
      </c>
    </row>
    <row r="1396" spans="1:13" x14ac:dyDescent="0.25">
      <c r="A1396" s="139">
        <v>3730</v>
      </c>
      <c r="B1396" s="140" t="s">
        <v>19941</v>
      </c>
      <c r="C1396" s="140" t="s">
        <v>19942</v>
      </c>
      <c r="D1396" s="140" t="s">
        <v>16702</v>
      </c>
      <c r="E1396" s="140" t="s">
        <v>22496</v>
      </c>
      <c r="F1396" s="140" t="s">
        <v>19943</v>
      </c>
      <c r="G1396" s="140" t="s">
        <v>19944</v>
      </c>
      <c r="H1396" s="140">
        <v>35.073</v>
      </c>
      <c r="I1396" s="140">
        <v>-77.042900000000003</v>
      </c>
      <c r="J1396" s="140">
        <v>18</v>
      </c>
      <c r="K1396" s="140">
        <v>-5</v>
      </c>
      <c r="L1396" s="140">
        <f>COUNTIFS(ArCompl!$C$2:$C$5652,ArCompl!$C2732,ArCompl!$D$2:$D$5652,ArCompl!$D2732)</f>
        <v>1</v>
      </c>
      <c r="M1396" s="141">
        <f>IF(ISNA(MATCH($F1396,'Liste noire'!C:C,0)),0,1)</f>
        <v>0</v>
      </c>
    </row>
    <row r="1397" spans="1:13" x14ac:dyDescent="0.25">
      <c r="A1397" s="142">
        <v>3494</v>
      </c>
      <c r="B1397" s="143" t="s">
        <v>19985</v>
      </c>
      <c r="C1397" s="143" t="s">
        <v>19986</v>
      </c>
      <c r="D1397" s="143" t="s">
        <v>16702</v>
      </c>
      <c r="E1397" s="143" t="s">
        <v>22496</v>
      </c>
      <c r="F1397" s="143" t="s">
        <v>19987</v>
      </c>
      <c r="G1397" s="143" t="s">
        <v>19988</v>
      </c>
      <c r="H1397" s="143">
        <v>40.692500000000003</v>
      </c>
      <c r="I1397" s="143">
        <v>-74.168700000000001</v>
      </c>
      <c r="J1397" s="143">
        <v>18</v>
      </c>
      <c r="K1397" s="143">
        <v>-5</v>
      </c>
      <c r="L1397" s="143">
        <f>COUNTIFS(ArCompl!$C$2:$C$5652,ArCompl!$C2744,ArCompl!$D$2:$D$5652,ArCompl!$D2744)</f>
        <v>1</v>
      </c>
      <c r="M1397" s="144">
        <f>IF(ISNA(MATCH($F1397,'Liste noire'!C:C,0)),0,1)</f>
        <v>0</v>
      </c>
    </row>
    <row r="1398" spans="1:13" x14ac:dyDescent="0.25">
      <c r="A1398" s="139">
        <v>552</v>
      </c>
      <c r="B1398" s="140" t="s">
        <v>16437</v>
      </c>
      <c r="C1398" s="140" t="s">
        <v>16438</v>
      </c>
      <c r="D1398" s="140" t="s">
        <v>16321</v>
      </c>
      <c r="E1398" s="140" t="s">
        <v>22495</v>
      </c>
      <c r="F1398" s="140" t="s">
        <v>16439</v>
      </c>
      <c r="G1398" s="140" t="s">
        <v>16440</v>
      </c>
      <c r="H1398" s="140">
        <v>50.734400000000001</v>
      </c>
      <c r="I1398" s="140">
        <v>-3.4138899999999999</v>
      </c>
      <c r="J1398" s="140">
        <v>102</v>
      </c>
      <c r="K1398" s="140">
        <v>0</v>
      </c>
      <c r="L1398" s="140">
        <f>COUNTIFS(ArCompl!$C$2:$C$5652,ArCompl!$C4939,ArCompl!$D$2:$D$5652,ArCompl!$D4939)</f>
        <v>1</v>
      </c>
      <c r="M1398" s="141">
        <f>IF(ISNA(MATCH($F1398,'Liste noire'!C:C,0)),0,1)</f>
        <v>0</v>
      </c>
    </row>
    <row r="1399" spans="1:13" x14ac:dyDescent="0.25">
      <c r="A1399" s="142">
        <v>8428</v>
      </c>
      <c r="B1399" s="143" t="s">
        <v>13559</v>
      </c>
      <c r="C1399" s="143" t="s">
        <v>13560</v>
      </c>
      <c r="D1399" s="143" t="s">
        <v>13509</v>
      </c>
      <c r="E1399" s="143" t="s">
        <v>22461</v>
      </c>
      <c r="F1399" s="143" t="s">
        <v>13561</v>
      </c>
      <c r="G1399" s="143" t="s">
        <v>13562</v>
      </c>
      <c r="H1399" s="143">
        <v>63.686900000000001</v>
      </c>
      <c r="I1399" s="143">
        <v>66.698599999999999</v>
      </c>
      <c r="J1399" s="143">
        <v>82</v>
      </c>
      <c r="K1399" s="143">
        <v>5</v>
      </c>
      <c r="L1399" s="143">
        <f>COUNTIFS(ArCompl!$C$2:$C$5652,ArCompl!$C5020,ArCompl!$D$2:$D$5652,ArCompl!$D5020)</f>
        <v>1</v>
      </c>
      <c r="M1399" s="144">
        <f>IF(ISNA(MATCH($F1399,'Liste noire'!C:C,0)),0,1)</f>
        <v>0</v>
      </c>
    </row>
    <row r="1400" spans="1:13" x14ac:dyDescent="0.25">
      <c r="A1400" s="139">
        <v>6055</v>
      </c>
      <c r="B1400" s="140" t="s">
        <v>5735</v>
      </c>
      <c r="C1400" s="140" t="s">
        <v>5736</v>
      </c>
      <c r="D1400" s="140" t="s">
        <v>5479</v>
      </c>
      <c r="E1400" s="140" t="s">
        <v>22380</v>
      </c>
      <c r="F1400" s="140" t="s">
        <v>5737</v>
      </c>
      <c r="G1400" s="140" t="s">
        <v>5738</v>
      </c>
      <c r="H1400" s="140">
        <v>5.3191100000000002</v>
      </c>
      <c r="I1400" s="140">
        <v>-72.384</v>
      </c>
      <c r="J1400" s="140">
        <v>1028</v>
      </c>
      <c r="K1400" s="140">
        <v>-5</v>
      </c>
      <c r="L1400" s="140">
        <f>COUNTIFS(ArCompl!$C$2:$C$5652,ArCompl!$C1600,ArCompl!$D$2:$D$5652,ArCompl!$D1600)</f>
        <v>1</v>
      </c>
      <c r="M1400" s="141">
        <f>IF(ISNA(MATCH($F1400,'Liste noire'!C:C,0)),0,1)</f>
        <v>0</v>
      </c>
    </row>
    <row r="1401" spans="1:13" x14ac:dyDescent="0.25">
      <c r="A1401" s="142">
        <v>3875</v>
      </c>
      <c r="B1401" s="143" t="s">
        <v>19040</v>
      </c>
      <c r="C1401" s="143" t="s">
        <v>19041</v>
      </c>
      <c r="D1401" s="143" t="s">
        <v>16702</v>
      </c>
      <c r="E1401" s="143" t="s">
        <v>22496</v>
      </c>
      <c r="F1401" s="143" t="s">
        <v>19042</v>
      </c>
      <c r="G1401" s="143" t="s">
        <v>19043</v>
      </c>
      <c r="H1401" s="143">
        <v>24.556100000000001</v>
      </c>
      <c r="I1401" s="143">
        <v>-81.759600000000006</v>
      </c>
      <c r="J1401" s="143">
        <v>3</v>
      </c>
      <c r="K1401" s="143">
        <v>-5</v>
      </c>
      <c r="L1401" s="143">
        <f>COUNTIFS(ArCompl!$C$2:$C$5652,ArCompl!$C2495,ArCompl!$D$2:$D$5652,ArCompl!$D2495)</f>
        <v>1</v>
      </c>
      <c r="M1401" s="144">
        <f>IF(ISNA(MATCH($F1401,'Liste noire'!C:C,0)),0,1)</f>
        <v>0</v>
      </c>
    </row>
    <row r="1402" spans="1:13" x14ac:dyDescent="0.25">
      <c r="A1402" s="139">
        <v>3988</v>
      </c>
      <c r="B1402" s="140" t="s">
        <v>375</v>
      </c>
      <c r="C1402" s="140" t="s">
        <v>373</v>
      </c>
      <c r="D1402" s="140" t="s">
        <v>365</v>
      </c>
      <c r="E1402" s="140" t="s">
        <v>22354</v>
      </c>
      <c r="F1402" s="140" t="s">
        <v>376</v>
      </c>
      <c r="G1402" s="140" t="s">
        <v>377</v>
      </c>
      <c r="H1402" s="140">
        <v>-34.822200000000002</v>
      </c>
      <c r="I1402" s="140">
        <v>-58.535800000000002</v>
      </c>
      <c r="J1402" s="140">
        <v>67</v>
      </c>
      <c r="K1402" s="140">
        <v>-3</v>
      </c>
      <c r="L1402" s="140">
        <f>COUNTIFS(ArCompl!$C$2:$C$5652,ArCompl!$C251,ArCompl!$D$2:$D$5652,ArCompl!$D251)</f>
        <v>1</v>
      </c>
      <c r="M1402" s="141">
        <f>IF(ISNA(MATCH($F1402,'Liste noire'!C:C,0)),0,1)</f>
        <v>0</v>
      </c>
    </row>
    <row r="1403" spans="1:13" x14ac:dyDescent="0.25">
      <c r="A1403" s="142">
        <v>1721</v>
      </c>
      <c r="B1403" s="143" t="s">
        <v>15946</v>
      </c>
      <c r="C1403" s="143" t="s">
        <v>15947</v>
      </c>
      <c r="D1403" s="143" t="s">
        <v>15862</v>
      </c>
      <c r="E1403" s="143" t="s">
        <v>22490</v>
      </c>
      <c r="F1403" s="143" t="s">
        <v>15948</v>
      </c>
      <c r="G1403" s="143" t="s">
        <v>15949</v>
      </c>
      <c r="H1403" s="143">
        <v>38.606900000000003</v>
      </c>
      <c r="I1403" s="143">
        <v>39.291400000000003</v>
      </c>
      <c r="J1403" s="143">
        <v>2927</v>
      </c>
      <c r="K1403" s="143">
        <v>3</v>
      </c>
      <c r="L1403" s="143">
        <f>COUNTIFS(ArCompl!$C$2:$C$5652,ArCompl!$C5461,ArCompl!$D$2:$D$5652,ArCompl!$D5461)</f>
        <v>1</v>
      </c>
      <c r="M1403" s="144">
        <f>IF(ISNA(MATCH($F1403,'Liste noire'!C:C,0)),0,1)</f>
        <v>0</v>
      </c>
    </row>
    <row r="1404" spans="1:13" x14ac:dyDescent="0.25">
      <c r="A1404" s="139">
        <v>1100</v>
      </c>
      <c r="B1404" s="140" t="s">
        <v>8286</v>
      </c>
      <c r="C1404" s="140" t="s">
        <v>8287</v>
      </c>
      <c r="D1404" s="140" t="s">
        <v>8283</v>
      </c>
      <c r="E1404" s="140" t="s">
        <v>22410</v>
      </c>
      <c r="F1404" s="140" t="s">
        <v>8288</v>
      </c>
      <c r="G1404" s="140" t="s">
        <v>8289</v>
      </c>
      <c r="H1404" s="140">
        <v>10.035500000000001</v>
      </c>
      <c r="I1404" s="140">
        <v>-10.7698</v>
      </c>
      <c r="J1404" s="140">
        <v>1476</v>
      </c>
      <c r="K1404" s="140">
        <v>0</v>
      </c>
      <c r="L1404" s="140">
        <f>COUNTIFS(ArCompl!$C$2:$C$5652,ArCompl!$C3518,ArCompl!$D$2:$D$5652,ArCompl!$D3518)</f>
        <v>1</v>
      </c>
      <c r="M1404" s="141">
        <f>IF(ISNA(MATCH($F1404,'Liste noire'!C:C,0)),0,1)</f>
        <v>0</v>
      </c>
    </row>
    <row r="1405" spans="1:13" x14ac:dyDescent="0.25">
      <c r="A1405" s="142">
        <v>504</v>
      </c>
      <c r="B1405" s="143" t="s">
        <v>16449</v>
      </c>
      <c r="C1405" s="143" t="s">
        <v>16450</v>
      </c>
      <c r="D1405" s="143" t="s">
        <v>16321</v>
      </c>
      <c r="E1405" s="143" t="s">
        <v>22495</v>
      </c>
      <c r="F1405" s="143" t="s">
        <v>16451</v>
      </c>
      <c r="G1405" s="143" t="s">
        <v>16452</v>
      </c>
      <c r="H1405" s="143">
        <v>51.275799999999997</v>
      </c>
      <c r="I1405" s="143">
        <v>-0.77633300000000005</v>
      </c>
      <c r="J1405" s="143">
        <v>238</v>
      </c>
      <c r="K1405" s="143">
        <v>0</v>
      </c>
      <c r="L1405" s="143">
        <f>COUNTIFS(ArCompl!$C$2:$C$5652,ArCompl!$C4942,ArCompl!$D$2:$D$5652,ArCompl!$D4942)</f>
        <v>1</v>
      </c>
      <c r="M1405" s="144">
        <f>IF(ISNA(MATCH($F1405,'Liste noire'!C:C,0)),0,1)</f>
        <v>0</v>
      </c>
    </row>
    <row r="1406" spans="1:13" x14ac:dyDescent="0.25">
      <c r="A1406" s="139">
        <v>625</v>
      </c>
      <c r="B1406" s="140" t="s">
        <v>6690</v>
      </c>
      <c r="C1406" s="140" t="s">
        <v>6691</v>
      </c>
      <c r="D1406" s="140" t="s">
        <v>6692</v>
      </c>
      <c r="E1406" s="140" t="s">
        <v>22398</v>
      </c>
      <c r="F1406" s="140" t="s">
        <v>6693</v>
      </c>
      <c r="G1406" s="140" t="s">
        <v>6694</v>
      </c>
      <c r="H1406" s="140">
        <v>62.063600000000001</v>
      </c>
      <c r="I1406" s="140">
        <v>-7.2772199999999998</v>
      </c>
      <c r="J1406" s="140">
        <v>280</v>
      </c>
      <c r="K1406" s="140">
        <v>0</v>
      </c>
      <c r="L1406" s="140">
        <f>COUNTIFS(ArCompl!$C$2:$C$5652,ArCompl!$C3567,ArCompl!$D$2:$D$5652,ArCompl!$D3567)</f>
        <v>1</v>
      </c>
      <c r="M1406" s="141">
        <f>IF(ISNA(MATCH($F1406,'Liste noire'!C:C,0)),0,1)</f>
        <v>0</v>
      </c>
    </row>
    <row r="1407" spans="1:13" x14ac:dyDescent="0.25">
      <c r="A1407" s="142">
        <v>3518</v>
      </c>
      <c r="B1407" s="143" t="s">
        <v>18212</v>
      </c>
      <c r="C1407" s="143" t="s">
        <v>18213</v>
      </c>
      <c r="D1407" s="143" t="s">
        <v>16702</v>
      </c>
      <c r="E1407" s="143" t="s">
        <v>22496</v>
      </c>
      <c r="F1407" s="143" t="s">
        <v>18214</v>
      </c>
      <c r="G1407" s="143" t="s">
        <v>18215</v>
      </c>
      <c r="H1407" s="143">
        <v>37.1325</v>
      </c>
      <c r="I1407" s="143">
        <v>-76.608800000000002</v>
      </c>
      <c r="J1407" s="143">
        <v>12</v>
      </c>
      <c r="K1407" s="143">
        <v>-5</v>
      </c>
      <c r="L1407" s="143">
        <f>COUNTIFS(ArCompl!$C$2:$C$5652,ArCompl!$C2279,ArCompl!$D$2:$D$5652,ArCompl!$D2279)</f>
        <v>1</v>
      </c>
      <c r="M1407" s="144">
        <f>IF(ISNA(MATCH($F1407,'Liste noire'!C:C,0)),0,1)</f>
        <v>0</v>
      </c>
    </row>
    <row r="1408" spans="1:13" x14ac:dyDescent="0.25">
      <c r="A1408" s="139">
        <v>10057</v>
      </c>
      <c r="B1408" s="140" t="s">
        <v>50</v>
      </c>
      <c r="C1408" s="140" t="s">
        <v>51</v>
      </c>
      <c r="D1408" s="140" t="s">
        <v>39</v>
      </c>
      <c r="E1408" s="140" t="s">
        <v>39</v>
      </c>
      <c r="F1408" s="140" t="s">
        <v>52</v>
      </c>
      <c r="G1408" s="140" t="s">
        <v>53</v>
      </c>
      <c r="H1408" s="140">
        <v>32.366999999999997</v>
      </c>
      <c r="I1408" s="140">
        <v>62.183</v>
      </c>
      <c r="J1408" s="140">
        <v>3083</v>
      </c>
      <c r="K1408" s="140">
        <v>4.3</v>
      </c>
      <c r="L1408" s="140">
        <f>COUNTIFS(ArCompl!$C$2:$C$5652,ArCompl!$C5,ArCompl!$D$2:$D$5652,ArCompl!$D5)</f>
        <v>1</v>
      </c>
      <c r="M1408" s="141">
        <f>IF(ISNA(MATCH($F1408,'Liste noire'!C:C,0)),0,1)</f>
        <v>0</v>
      </c>
    </row>
    <row r="1409" spans="1:13" x14ac:dyDescent="0.25">
      <c r="A1409" s="142">
        <v>3832</v>
      </c>
      <c r="B1409" s="143" t="s">
        <v>18123</v>
      </c>
      <c r="C1409" s="143" t="s">
        <v>18120</v>
      </c>
      <c r="D1409" s="143" t="s">
        <v>16702</v>
      </c>
      <c r="E1409" s="143" t="s">
        <v>22496</v>
      </c>
      <c r="F1409" s="143" t="s">
        <v>18124</v>
      </c>
      <c r="G1409" s="143" t="s">
        <v>18125</v>
      </c>
      <c r="H1409" s="143">
        <v>64.815100000000001</v>
      </c>
      <c r="I1409" s="143">
        <v>-147.85599999999999</v>
      </c>
      <c r="J1409" s="143">
        <v>439</v>
      </c>
      <c r="K1409" s="143">
        <v>-9</v>
      </c>
      <c r="L1409" s="143">
        <f>COUNTIFS(ArCompl!$C$2:$C$5652,ArCompl!$C2256,ArCompl!$D$2:$D$5652,ArCompl!$D2256)</f>
        <v>1</v>
      </c>
      <c r="M1409" s="144">
        <f>IF(ISNA(MATCH($F1409,'Liste noire'!C:C,0)),0,1)</f>
        <v>0</v>
      </c>
    </row>
    <row r="1410" spans="1:13" x14ac:dyDescent="0.25">
      <c r="A1410" s="139">
        <v>2886</v>
      </c>
      <c r="B1410" s="140" t="s">
        <v>13402</v>
      </c>
      <c r="C1410" s="140" t="s">
        <v>13403</v>
      </c>
      <c r="D1410" s="140" t="s">
        <v>13387</v>
      </c>
      <c r="E1410" s="140" t="s">
        <v>13387</v>
      </c>
      <c r="F1410" s="140" t="s">
        <v>13404</v>
      </c>
      <c r="G1410" s="140" t="s">
        <v>13405</v>
      </c>
      <c r="H1410" s="140">
        <v>18.308900000000001</v>
      </c>
      <c r="I1410" s="140">
        <v>-65.661900000000003</v>
      </c>
      <c r="J1410" s="140">
        <v>64</v>
      </c>
      <c r="K1410" s="140">
        <v>-4</v>
      </c>
      <c r="L1410" s="140">
        <f>COUNTIFS(ArCompl!$C$2:$C$5652,ArCompl!$C4874,ArCompl!$D$2:$D$5652,ArCompl!$D4874)</f>
        <v>1</v>
      </c>
      <c r="M1410" s="141">
        <f>IF(ISNA(MATCH($F1410,'Liste noire'!C:C,0)),0,1)</f>
        <v>0</v>
      </c>
    </row>
    <row r="1411" spans="1:13" x14ac:dyDescent="0.25">
      <c r="A1411" s="142">
        <v>650</v>
      </c>
      <c r="B1411" s="143" t="s">
        <v>12391</v>
      </c>
      <c r="C1411" s="143" t="s">
        <v>12392</v>
      </c>
      <c r="D1411" s="143" t="s">
        <v>12352</v>
      </c>
      <c r="E1411" s="143" t="s">
        <v>22455</v>
      </c>
      <c r="F1411" s="143" t="s">
        <v>12393</v>
      </c>
      <c r="G1411" s="143" t="s">
        <v>12394</v>
      </c>
      <c r="H1411" s="143">
        <v>58.099499999999999</v>
      </c>
      <c r="I1411" s="143">
        <v>6.6260500000000002</v>
      </c>
      <c r="J1411" s="143">
        <v>29</v>
      </c>
      <c r="K1411" s="143">
        <v>1</v>
      </c>
      <c r="L1411" s="143">
        <f>COUNTIFS(ArCompl!$C$2:$C$5652,ArCompl!$C4507,ArCompl!$D$2:$D$5652,ArCompl!$D4507)</f>
        <v>1</v>
      </c>
      <c r="M1411" s="144">
        <f>IF(ISNA(MATCH($F1411,'Liste noire'!C:C,0)),0,1)</f>
        <v>0</v>
      </c>
    </row>
    <row r="1412" spans="1:13" x14ac:dyDescent="0.25">
      <c r="A1412" s="139">
        <v>1626</v>
      </c>
      <c r="B1412" s="140" t="s">
        <v>3391</v>
      </c>
      <c r="C1412" s="140" t="s">
        <v>3392</v>
      </c>
      <c r="D1412" s="140" t="s">
        <v>13326</v>
      </c>
      <c r="E1412" s="140" t="s">
        <v>13326</v>
      </c>
      <c r="F1412" s="140" t="s">
        <v>13333</v>
      </c>
      <c r="G1412" s="140" t="s">
        <v>13334</v>
      </c>
      <c r="H1412" s="140">
        <v>37.014400000000002</v>
      </c>
      <c r="I1412" s="140">
        <v>-7.96591</v>
      </c>
      <c r="J1412" s="140">
        <v>24</v>
      </c>
      <c r="K1412" s="140">
        <v>0</v>
      </c>
      <c r="L1412" s="140">
        <f>COUNTIFS(ArCompl!$C$2:$C$5652,ArCompl!$C4856,ArCompl!$D$2:$D$5652,ArCompl!$D4856)</f>
        <v>1</v>
      </c>
      <c r="M1412" s="141">
        <f>IF(ISNA(MATCH($F1412,'Liste noire'!C:C,0)),0,1)</f>
        <v>0</v>
      </c>
    </row>
    <row r="1413" spans="1:13" x14ac:dyDescent="0.25">
      <c r="A1413" s="142">
        <v>4292</v>
      </c>
      <c r="B1413" s="143" t="s">
        <v>18134</v>
      </c>
      <c r="C1413" s="143" t="s">
        <v>18135</v>
      </c>
      <c r="D1413" s="143" t="s">
        <v>16702</v>
      </c>
      <c r="E1413" s="143" t="s">
        <v>22496</v>
      </c>
      <c r="F1413" s="143" t="s">
        <v>18136</v>
      </c>
      <c r="G1413" s="143" t="s">
        <v>18137</v>
      </c>
      <c r="H1413" s="143">
        <v>46.920699999999997</v>
      </c>
      <c r="I1413" s="143">
        <v>-96.815799999999996</v>
      </c>
      <c r="J1413" s="143">
        <v>902</v>
      </c>
      <c r="K1413" s="143">
        <v>-6</v>
      </c>
      <c r="L1413" s="143">
        <f>COUNTIFS(ArCompl!$C$2:$C$5652,ArCompl!$C2259,ArCompl!$D$2:$D$5652,ArCompl!$D2259)</f>
        <v>1</v>
      </c>
      <c r="M1413" s="144">
        <f>IF(ISNA(MATCH($F1413,'Liste noire'!C:C,0)),0,1)</f>
        <v>0</v>
      </c>
    </row>
    <row r="1414" spans="1:13" x14ac:dyDescent="0.25">
      <c r="A1414" s="139">
        <v>3687</v>
      </c>
      <c r="B1414" s="140" t="s">
        <v>18344</v>
      </c>
      <c r="C1414" s="140" t="s">
        <v>18345</v>
      </c>
      <c r="D1414" s="140" t="s">
        <v>16702</v>
      </c>
      <c r="E1414" s="140" t="s">
        <v>22496</v>
      </c>
      <c r="F1414" s="140" t="s">
        <v>18346</v>
      </c>
      <c r="G1414" s="140" t="s">
        <v>18347</v>
      </c>
      <c r="H1414" s="140">
        <v>36.776200000000003</v>
      </c>
      <c r="I1414" s="140">
        <v>-119.718</v>
      </c>
      <c r="J1414" s="140">
        <v>336</v>
      </c>
      <c r="K1414" s="140">
        <v>-8</v>
      </c>
      <c r="L1414" s="140">
        <f>COUNTIFS(ArCompl!$C$2:$C$5652,ArCompl!$C2313,ArCompl!$D$2:$D$5652,ArCompl!$D2313)</f>
        <v>1</v>
      </c>
      <c r="M1414" s="141">
        <f>IF(ISNA(MATCH($F1414,'Liste noire'!C:C,0)),0,1)</f>
        <v>0</v>
      </c>
    </row>
    <row r="1415" spans="1:13" x14ac:dyDescent="0.25">
      <c r="A1415" s="142">
        <v>1977</v>
      </c>
      <c r="B1415" s="143" t="s">
        <v>7384</v>
      </c>
      <c r="C1415" s="143" t="s">
        <v>7385</v>
      </c>
      <c r="D1415" s="143" t="s">
        <v>7365</v>
      </c>
      <c r="E1415" s="143" t="s">
        <v>22402</v>
      </c>
      <c r="F1415" s="143" t="s">
        <v>7386</v>
      </c>
      <c r="G1415" s="143" t="s">
        <v>7387</v>
      </c>
      <c r="H1415" s="143">
        <v>-16.054099999999998</v>
      </c>
      <c r="I1415" s="143">
        <v>-145.65700000000001</v>
      </c>
      <c r="J1415" s="143">
        <v>13</v>
      </c>
      <c r="K1415" s="143">
        <v>-10</v>
      </c>
      <c r="L1415" s="143">
        <f>COUNTIFS(ArCompl!$C$2:$C$5652,ArCompl!$C4824,ArCompl!$D$2:$D$5652,ArCompl!$D4824)</f>
        <v>1</v>
      </c>
      <c r="M1415" s="144">
        <f>IF(ISNA(MATCH($F1415,'Liste noire'!C:C,0)),0,1)</f>
        <v>0</v>
      </c>
    </row>
    <row r="1416" spans="1:13" x14ac:dyDescent="0.25">
      <c r="A1416" s="139">
        <v>5738</v>
      </c>
      <c r="B1416" s="140" t="s">
        <v>18142</v>
      </c>
      <c r="C1416" s="140" t="s">
        <v>18143</v>
      </c>
      <c r="D1416" s="140" t="s">
        <v>16702</v>
      </c>
      <c r="E1416" s="140" t="s">
        <v>22496</v>
      </c>
      <c r="F1416" s="140" t="s">
        <v>18144</v>
      </c>
      <c r="G1416" s="140" t="s">
        <v>18145</v>
      </c>
      <c r="H1416" s="140">
        <v>34.991199999999999</v>
      </c>
      <c r="I1416" s="140">
        <v>-78.880300000000005</v>
      </c>
      <c r="J1416" s="140">
        <v>189</v>
      </c>
      <c r="K1416" s="140">
        <v>-5</v>
      </c>
      <c r="L1416" s="140">
        <f>COUNTIFS(ArCompl!$C$2:$C$5652,ArCompl!$C2261,ArCompl!$D$2:$D$5652,ArCompl!$D2261)</f>
        <v>1</v>
      </c>
      <c r="M1416" s="141">
        <f>IF(ISNA(MATCH($F1416,'Liste noire'!C:C,0)),0,1)</f>
        <v>0</v>
      </c>
    </row>
    <row r="1417" spans="1:13" x14ac:dyDescent="0.25">
      <c r="A1417" s="142">
        <v>8255</v>
      </c>
      <c r="B1417" s="143" t="s">
        <v>2307</v>
      </c>
      <c r="C1417" s="143" t="s">
        <v>2308</v>
      </c>
      <c r="D1417" s="143" t="s">
        <v>2057</v>
      </c>
      <c r="E1417" s="143" t="s">
        <v>22368</v>
      </c>
      <c r="F1417" s="143" t="s">
        <v>2309</v>
      </c>
      <c r="G1417" s="143" t="s">
        <v>2310</v>
      </c>
      <c r="H1417" s="143">
        <v>-2.53261</v>
      </c>
      <c r="I1417" s="143">
        <v>-66.083200000000005</v>
      </c>
      <c r="J1417" s="143">
        <v>207</v>
      </c>
      <c r="K1417" s="143">
        <v>-4</v>
      </c>
      <c r="L1417" s="143">
        <f>COUNTIFS(ArCompl!$C$2:$C$5652,ArCompl!$C769,ArCompl!$D$2:$D$5652,ArCompl!$D769)</f>
        <v>2</v>
      </c>
      <c r="M1417" s="144">
        <f>IF(ISNA(MATCH($F1417,'Liste noire'!C:C,0)),0,1)</f>
        <v>0</v>
      </c>
    </row>
    <row r="1418" spans="1:13" x14ac:dyDescent="0.25">
      <c r="A1418" s="139">
        <v>5922</v>
      </c>
      <c r="B1418" s="140" t="s">
        <v>46</v>
      </c>
      <c r="C1418" s="140" t="s">
        <v>47</v>
      </c>
      <c r="D1418" s="140" t="s">
        <v>39</v>
      </c>
      <c r="E1418" s="140" t="s">
        <v>39</v>
      </c>
      <c r="F1418" s="140" t="s">
        <v>48</v>
      </c>
      <c r="G1418" s="140" t="s">
        <v>49</v>
      </c>
      <c r="H1418" s="140">
        <v>37.121099999999998</v>
      </c>
      <c r="I1418" s="140">
        <v>70.518100000000004</v>
      </c>
      <c r="J1418" s="140">
        <v>3872</v>
      </c>
      <c r="K1418" s="140">
        <v>4.5</v>
      </c>
      <c r="L1418" s="140">
        <f>COUNTIFS(ArCompl!$C$2:$C$5652,ArCompl!$C4,ArCompl!$D$2:$D$5652,ArCompl!$D4)</f>
        <v>1</v>
      </c>
      <c r="M1418" s="141">
        <f>IF(ISNA(MATCH($F1418,'Liste noire'!C:C,0)),0,1)</f>
        <v>0</v>
      </c>
    </row>
    <row r="1419" spans="1:13" x14ac:dyDescent="0.25">
      <c r="A1419" s="142">
        <v>8249</v>
      </c>
      <c r="B1419" s="143" t="s">
        <v>2323</v>
      </c>
      <c r="C1419" s="143" t="s">
        <v>2324</v>
      </c>
      <c r="D1419" s="143" t="s">
        <v>2057</v>
      </c>
      <c r="E1419" s="143" t="s">
        <v>22368</v>
      </c>
      <c r="F1419" s="143" t="s">
        <v>2325</v>
      </c>
      <c r="G1419" s="143" t="s">
        <v>2326</v>
      </c>
      <c r="H1419" s="143">
        <v>-26.059200000000001</v>
      </c>
      <c r="I1419" s="143">
        <v>-53.063499999999998</v>
      </c>
      <c r="J1419" s="143">
        <v>2100</v>
      </c>
      <c r="K1419" s="143">
        <v>-3</v>
      </c>
      <c r="L1419" s="143">
        <f>COUNTIFS(ArCompl!$C$2:$C$5652,ArCompl!$C773,ArCompl!$D$2:$D$5652,ArCompl!$D773)</f>
        <v>1</v>
      </c>
      <c r="M1419" s="144">
        <f>IF(ISNA(MATCH($F1419,'Liste noire'!C:C,0)),0,1)</f>
        <v>0</v>
      </c>
    </row>
    <row r="1420" spans="1:13" x14ac:dyDescent="0.25">
      <c r="A1420" s="139">
        <v>8412</v>
      </c>
      <c r="B1420" s="140" t="s">
        <v>18332</v>
      </c>
      <c r="C1420" s="140" t="s">
        <v>18333</v>
      </c>
      <c r="D1420" s="140" t="s">
        <v>16702</v>
      </c>
      <c r="E1420" s="140" t="s">
        <v>22496</v>
      </c>
      <c r="F1420" s="140" t="s">
        <v>18334</v>
      </c>
      <c r="G1420" s="140" t="s">
        <v>18335</v>
      </c>
      <c r="H1420" s="140">
        <v>35.131799999999998</v>
      </c>
      <c r="I1420" s="140">
        <v>-78.936700000000002</v>
      </c>
      <c r="J1420" s="140">
        <v>244</v>
      </c>
      <c r="K1420" s="140">
        <v>-5</v>
      </c>
      <c r="L1420" s="140">
        <f>COUNTIFS(ArCompl!$C$2:$C$5652,ArCompl!$C2310,ArCompl!$D$2:$D$5652,ArCompl!$D2310)</f>
        <v>1</v>
      </c>
      <c r="M1420" s="141">
        <f>IF(ISNA(MATCH($F1420,'Liste noire'!C:C,0)),0,1)</f>
        <v>0</v>
      </c>
    </row>
    <row r="1421" spans="1:13" x14ac:dyDescent="0.25">
      <c r="A1421" s="142">
        <v>3882</v>
      </c>
      <c r="B1421" s="143" t="s">
        <v>18297</v>
      </c>
      <c r="C1421" s="143" t="s">
        <v>18298</v>
      </c>
      <c r="D1421" s="143" t="s">
        <v>16702</v>
      </c>
      <c r="E1421" s="143" t="s">
        <v>22496</v>
      </c>
      <c r="F1421" s="143" t="s">
        <v>18299</v>
      </c>
      <c r="G1421" s="143" t="s">
        <v>18300</v>
      </c>
      <c r="H1421" s="143">
        <v>64.837500000000006</v>
      </c>
      <c r="I1421" s="143">
        <v>-147.614</v>
      </c>
      <c r="J1421" s="143">
        <v>454</v>
      </c>
      <c r="K1421" s="143">
        <v>-9</v>
      </c>
      <c r="L1421" s="143">
        <f>COUNTIFS(ArCompl!$C$2:$C$5652,ArCompl!$C2301,ArCompl!$D$2:$D$5652,ArCompl!$D2301)</f>
        <v>1</v>
      </c>
      <c r="M1421" s="144">
        <f>IF(ISNA(MATCH($F1421,'Liste noire'!C:C,0)),0,1)</f>
        <v>0</v>
      </c>
    </row>
    <row r="1422" spans="1:13" x14ac:dyDescent="0.25">
      <c r="A1422" s="139">
        <v>1038</v>
      </c>
      <c r="B1422" s="140" t="s">
        <v>5888</v>
      </c>
      <c r="C1422" s="140" t="s">
        <v>5889</v>
      </c>
      <c r="D1422" s="140" t="s">
        <v>5770</v>
      </c>
      <c r="E1422" s="140" t="s">
        <v>5770</v>
      </c>
      <c r="F1422" s="140" t="s">
        <v>5890</v>
      </c>
      <c r="G1422" s="140" t="s">
        <v>5891</v>
      </c>
      <c r="H1422" s="140">
        <v>-11.5913</v>
      </c>
      <c r="I1422" s="140">
        <v>27.530899999999999</v>
      </c>
      <c r="J1422" s="140">
        <v>4295</v>
      </c>
      <c r="K1422" s="140">
        <v>2</v>
      </c>
      <c r="L1422" s="140">
        <f>COUNTIFS(ArCompl!$C$2:$C$5652,ArCompl!$C1638,ArCompl!$D$2:$D$5652,ArCompl!$D1638)</f>
        <v>1</v>
      </c>
      <c r="M1422" s="141">
        <f>IF(ISNA(MATCH($F1422,'Liste noire'!C:C,0)),0,1)</f>
        <v>0</v>
      </c>
    </row>
    <row r="1423" spans="1:13" x14ac:dyDescent="0.25">
      <c r="A1423" s="142">
        <v>9406</v>
      </c>
      <c r="B1423" s="143" t="s">
        <v>18192</v>
      </c>
      <c r="C1423" s="143" t="s">
        <v>18193</v>
      </c>
      <c r="D1423" s="143" t="s">
        <v>16702</v>
      </c>
      <c r="E1423" s="143" t="s">
        <v>22496</v>
      </c>
      <c r="F1423" s="143" t="s">
        <v>18194</v>
      </c>
      <c r="G1423" s="143" t="s">
        <v>18195</v>
      </c>
      <c r="H1423" s="143">
        <v>41.3919</v>
      </c>
      <c r="I1423" s="143">
        <v>-110.407</v>
      </c>
      <c r="J1423" s="143">
        <v>7034</v>
      </c>
      <c r="K1423" s="143">
        <v>-7</v>
      </c>
      <c r="L1423" s="143">
        <f>COUNTIFS(ArCompl!$C$2:$C$5652,ArCompl!$C2274,ArCompl!$D$2:$D$5652,ArCompl!$D2274)</f>
        <v>1</v>
      </c>
      <c r="M1423" s="144">
        <f>IF(ISNA(MATCH($F1423,'Liste noire'!C:C,0)),0,1)</f>
        <v>0</v>
      </c>
    </row>
    <row r="1424" spans="1:13" x14ac:dyDescent="0.25">
      <c r="A1424" s="139">
        <v>4351</v>
      </c>
      <c r="B1424" s="140" t="s">
        <v>12483</v>
      </c>
      <c r="C1424" s="140" t="s">
        <v>12484</v>
      </c>
      <c r="D1424" s="140" t="s">
        <v>12352</v>
      </c>
      <c r="E1424" s="140" t="s">
        <v>22455</v>
      </c>
      <c r="F1424" s="140" t="s">
        <v>12485</v>
      </c>
      <c r="G1424" s="140" t="s">
        <v>12486</v>
      </c>
      <c r="H1424" s="140">
        <v>59.895800000000001</v>
      </c>
      <c r="I1424" s="140">
        <v>10.6172</v>
      </c>
      <c r="J1424" s="140">
        <v>0</v>
      </c>
      <c r="K1424" s="140">
        <v>1</v>
      </c>
      <c r="L1424" s="140">
        <f>COUNTIFS(ArCompl!$C$2:$C$5652,ArCompl!$C4530,ArCompl!$D$2:$D$5652,ArCompl!$D4530)</f>
        <v>1</v>
      </c>
      <c r="M1424" s="141">
        <f>IF(ISNA(MATCH($F1424,'Liste noire'!C:C,0)),0,1)</f>
        <v>0</v>
      </c>
    </row>
    <row r="1425" spans="1:13" x14ac:dyDescent="0.25">
      <c r="A1425" s="142">
        <v>4127</v>
      </c>
      <c r="B1425" s="143" t="s">
        <v>18969</v>
      </c>
      <c r="C1425" s="143" t="s">
        <v>18970</v>
      </c>
      <c r="D1425" s="143" t="s">
        <v>16702</v>
      </c>
      <c r="E1425" s="143" t="s">
        <v>22496</v>
      </c>
      <c r="F1425" s="143" t="s">
        <v>18971</v>
      </c>
      <c r="G1425" s="143" t="s">
        <v>18972</v>
      </c>
      <c r="H1425" s="143">
        <v>48.310499999999998</v>
      </c>
      <c r="I1425" s="143">
        <v>-114.256</v>
      </c>
      <c r="J1425" s="143">
        <v>2977</v>
      </c>
      <c r="K1425" s="143">
        <v>-7</v>
      </c>
      <c r="L1425" s="143">
        <f>COUNTIFS(ArCompl!$C$2:$C$5652,ArCompl!$C2477,ArCompl!$D$2:$D$5652,ArCompl!$D2477)</f>
        <v>1</v>
      </c>
      <c r="M1425" s="144">
        <f>IF(ISNA(MATCH($F1425,'Liste noire'!C:C,0)),0,1)</f>
        <v>0</v>
      </c>
    </row>
    <row r="1426" spans="1:13" x14ac:dyDescent="0.25">
      <c r="A1426" s="139">
        <v>10139</v>
      </c>
      <c r="B1426" s="140" t="s">
        <v>20622</v>
      </c>
      <c r="C1426" s="140" t="s">
        <v>1370</v>
      </c>
      <c r="D1426" s="140" t="s">
        <v>16702</v>
      </c>
      <c r="E1426" s="140" t="s">
        <v>22496</v>
      </c>
      <c r="F1426" s="140" t="s">
        <v>20623</v>
      </c>
      <c r="G1426" s="140" t="s">
        <v>20624</v>
      </c>
      <c r="H1426" s="140">
        <v>37.406500000000001</v>
      </c>
      <c r="I1426" s="140">
        <v>-77.525000000000006</v>
      </c>
      <c r="J1426" s="140">
        <v>236</v>
      </c>
      <c r="K1426" s="140">
        <v>-4</v>
      </c>
      <c r="L1426" s="140">
        <f>COUNTIFS(ArCompl!$C$2:$C$5652,ArCompl!$C2912,ArCompl!$D$2:$D$5652,ArCompl!$D2912)</f>
        <v>1</v>
      </c>
      <c r="M1426" s="141">
        <f>IF(ISNA(MATCH($F1426,'Liste noire'!C:C,0)),0,1)</f>
        <v>0</v>
      </c>
    </row>
    <row r="1427" spans="1:13" x14ac:dyDescent="0.25">
      <c r="A1427" s="142">
        <v>9226</v>
      </c>
      <c r="B1427" s="143" t="s">
        <v>17983</v>
      </c>
      <c r="C1427" s="143" t="s">
        <v>17984</v>
      </c>
      <c r="D1427" s="143" t="s">
        <v>16702</v>
      </c>
      <c r="E1427" s="143" t="s">
        <v>22496</v>
      </c>
      <c r="F1427" s="143" t="s">
        <v>17985</v>
      </c>
      <c r="G1427" s="143" t="s">
        <v>17986</v>
      </c>
      <c r="H1427" s="143">
        <v>44.827199999999998</v>
      </c>
      <c r="I1427" s="143">
        <v>-93.457099999999997</v>
      </c>
      <c r="J1427" s="143">
        <v>906</v>
      </c>
      <c r="K1427" s="143">
        <v>-6</v>
      </c>
      <c r="L1427" s="143">
        <f>COUNTIFS(ArCompl!$C$2:$C$5652,ArCompl!$C2220,ArCompl!$D$2:$D$5652,ArCompl!$D2220)</f>
        <v>1</v>
      </c>
      <c r="M1427" s="144">
        <f>IF(ISNA(MATCH($F1427,'Liste noire'!C:C,0)),0,1)</f>
        <v>0</v>
      </c>
    </row>
    <row r="1428" spans="1:13" x14ac:dyDescent="0.25">
      <c r="A1428" s="139">
        <v>1320</v>
      </c>
      <c r="B1428" s="140" t="s">
        <v>7169</v>
      </c>
      <c r="C1428" s="140" t="s">
        <v>7170</v>
      </c>
      <c r="D1428" s="140" t="s">
        <v>6885</v>
      </c>
      <c r="E1428" s="140" t="s">
        <v>6885</v>
      </c>
      <c r="F1428" s="140" t="s">
        <v>7171</v>
      </c>
      <c r="G1428" s="140" t="s">
        <v>7172</v>
      </c>
      <c r="H1428" s="140">
        <v>48.982100000000003</v>
      </c>
      <c r="I1428" s="140">
        <v>6.2513199999999998</v>
      </c>
      <c r="J1428" s="140">
        <v>870</v>
      </c>
      <c r="K1428" s="140">
        <v>1</v>
      </c>
      <c r="L1428" s="140">
        <f>COUNTIFS(ArCompl!$C$2:$C$5652,ArCompl!$C3363,ArCompl!$D$2:$D$5652,ArCompl!$D3363)</f>
        <v>1</v>
      </c>
      <c r="M1428" s="141">
        <f>IF(ISNA(MATCH($F1428,'Liste noire'!C:C,0)),0,1)</f>
        <v>1</v>
      </c>
    </row>
    <row r="1429" spans="1:13" x14ac:dyDescent="0.25">
      <c r="A1429" s="142">
        <v>3503</v>
      </c>
      <c r="B1429" s="143" t="s">
        <v>18196</v>
      </c>
      <c r="C1429" s="143" t="s">
        <v>18197</v>
      </c>
      <c r="D1429" s="143" t="s">
        <v>16702</v>
      </c>
      <c r="E1429" s="143" t="s">
        <v>22496</v>
      </c>
      <c r="F1429" s="143" t="s">
        <v>18198</v>
      </c>
      <c r="G1429" s="143" t="s">
        <v>18199</v>
      </c>
      <c r="H1429" s="143">
        <v>38.678400000000003</v>
      </c>
      <c r="I1429" s="143">
        <v>-104.75700000000001</v>
      </c>
      <c r="J1429" s="143">
        <v>5838</v>
      </c>
      <c r="K1429" s="143">
        <v>-7</v>
      </c>
      <c r="L1429" s="143">
        <f>COUNTIFS(ArCompl!$C$2:$C$5652,ArCompl!$C2275,ArCompl!$D$2:$D$5652,ArCompl!$D2275)</f>
        <v>1</v>
      </c>
      <c r="M1429" s="144">
        <f>IF(ISNA(MATCH($F1429,'Liste noire'!C:C,0)),0,1)</f>
        <v>0</v>
      </c>
    </row>
    <row r="1430" spans="1:13" x14ac:dyDescent="0.25">
      <c r="A1430" s="139">
        <v>2878</v>
      </c>
      <c r="B1430" s="140" t="s">
        <v>11144</v>
      </c>
      <c r="C1430" s="140" t="s">
        <v>11145</v>
      </c>
      <c r="D1430" s="140" t="s">
        <v>11146</v>
      </c>
      <c r="E1430" s="140" t="s">
        <v>11146</v>
      </c>
      <c r="F1430" s="140" t="s">
        <v>11147</v>
      </c>
      <c r="G1430" s="140" t="s">
        <v>11148</v>
      </c>
      <c r="H1430" s="140">
        <v>14.590999999999999</v>
      </c>
      <c r="I1430" s="140">
        <v>-61.0032</v>
      </c>
      <c r="J1430" s="140">
        <v>16</v>
      </c>
      <c r="K1430" s="140">
        <v>-4</v>
      </c>
      <c r="L1430" s="140">
        <f>COUNTIFS(ArCompl!$C$2:$C$5652,ArCompl!$C4293,ArCompl!$D$2:$D$5652,ArCompl!$D4293)</f>
        <v>1</v>
      </c>
      <c r="M1430" s="141">
        <f>IF(ISNA(MATCH($F1430,'Liste noire'!C:C,0)),0,1)</f>
        <v>0</v>
      </c>
    </row>
    <row r="1431" spans="1:13" x14ac:dyDescent="0.25">
      <c r="A1431" s="142">
        <v>1555</v>
      </c>
      <c r="B1431" s="143" t="s">
        <v>9814</v>
      </c>
      <c r="C1431" s="143" t="s">
        <v>9811</v>
      </c>
      <c r="D1431" s="143" t="s">
        <v>9641</v>
      </c>
      <c r="E1431" s="143" t="s">
        <v>22421</v>
      </c>
      <c r="F1431" s="143" t="s">
        <v>9815</v>
      </c>
      <c r="G1431" s="143" t="s">
        <v>9816</v>
      </c>
      <c r="H1431" s="143">
        <v>41.800280000000001</v>
      </c>
      <c r="I1431" s="143">
        <v>12.23889</v>
      </c>
      <c r="J1431" s="143">
        <v>13</v>
      </c>
      <c r="K1431" s="143">
        <v>1</v>
      </c>
      <c r="L1431" s="143">
        <f>COUNTIFS(ArCompl!$C$2:$C$5652,ArCompl!$C3950,ArCompl!$D$2:$D$5652,ArCompl!$D3950)</f>
        <v>1</v>
      </c>
      <c r="M1431" s="144">
        <f>IF(ISNA(MATCH($F1431,'Liste noire'!C:C,0)),0,1)</f>
        <v>1</v>
      </c>
    </row>
    <row r="1432" spans="1:13" x14ac:dyDescent="0.25">
      <c r="A1432" s="139">
        <v>1024</v>
      </c>
      <c r="B1432" s="140" t="s">
        <v>5768</v>
      </c>
      <c r="C1432" s="140" t="s">
        <v>5769</v>
      </c>
      <c r="D1432" s="140" t="s">
        <v>5770</v>
      </c>
      <c r="E1432" s="140" t="s">
        <v>5770</v>
      </c>
      <c r="F1432" s="140" t="s">
        <v>5771</v>
      </c>
      <c r="G1432" s="140" t="s">
        <v>5772</v>
      </c>
      <c r="H1432" s="140">
        <v>-3.3113199999999998</v>
      </c>
      <c r="I1432" s="140">
        <v>17.381699999999999</v>
      </c>
      <c r="J1432" s="140">
        <v>1063</v>
      </c>
      <c r="K1432" s="140">
        <v>1</v>
      </c>
      <c r="L1432" s="140">
        <f>COUNTIFS(ArCompl!$C$2:$C$5652,ArCompl!$C1608,ArCompl!$D$2:$D$5652,ArCompl!$D1608)</f>
        <v>1</v>
      </c>
      <c r="M1432" s="141">
        <f>IF(ISNA(MATCH($F1432,'Liste noire'!C:C,0)),0,1)</f>
        <v>0</v>
      </c>
    </row>
    <row r="1433" spans="1:13" x14ac:dyDescent="0.25">
      <c r="A1433" s="142">
        <v>9390</v>
      </c>
      <c r="B1433" s="143" t="s">
        <v>21687</v>
      </c>
      <c r="C1433" s="143" t="s">
        <v>21688</v>
      </c>
      <c r="D1433" s="143" t="s">
        <v>16702</v>
      </c>
      <c r="E1433" s="143" t="s">
        <v>22496</v>
      </c>
      <c r="F1433" s="143" t="s">
        <v>21689</v>
      </c>
      <c r="G1433" s="143" t="s">
        <v>21690</v>
      </c>
      <c r="H1433" s="143">
        <v>34.3155</v>
      </c>
      <c r="I1433" s="143">
        <v>-81.108800000000002</v>
      </c>
      <c r="J1433" s="143">
        <v>577</v>
      </c>
      <c r="K1433" s="143">
        <v>-5</v>
      </c>
      <c r="L1433" s="143">
        <f>COUNTIFS(ArCompl!$C$2:$C$5652,ArCompl!$C3193,ArCompl!$D$2:$D$5652,ArCompl!$D3193)</f>
        <v>1</v>
      </c>
      <c r="M1433" s="144">
        <f>IF(ISNA(MATCH($F1433,'Liste noire'!C:C,0)),0,1)</f>
        <v>0</v>
      </c>
    </row>
    <row r="1434" spans="1:13" x14ac:dyDescent="0.25">
      <c r="A1434" s="139">
        <v>7778</v>
      </c>
      <c r="B1434" s="140" t="s">
        <v>18149</v>
      </c>
      <c r="C1434" s="140" t="s">
        <v>18150</v>
      </c>
      <c r="D1434" s="140" t="s">
        <v>16702</v>
      </c>
      <c r="E1434" s="140" t="s">
        <v>22496</v>
      </c>
      <c r="F1434" s="140" t="s">
        <v>18151</v>
      </c>
      <c r="G1434" s="140" t="s">
        <v>18152</v>
      </c>
      <c r="H1434" s="140">
        <v>41.013500000000001</v>
      </c>
      <c r="I1434" s="140">
        <v>-83.668700000000001</v>
      </c>
      <c r="J1434" s="140">
        <v>813</v>
      </c>
      <c r="K1434" s="140">
        <v>-5</v>
      </c>
      <c r="L1434" s="140">
        <f>COUNTIFS(ArCompl!$C$2:$C$5652,ArCompl!$C2263,ArCompl!$D$2:$D$5652,ArCompl!$D2263)</f>
        <v>1</v>
      </c>
      <c r="M1434" s="141">
        <f>IF(ISNA(MATCH($F1434,'Liste noire'!C:C,0)),0,1)</f>
        <v>0</v>
      </c>
    </row>
    <row r="1435" spans="1:13" x14ac:dyDescent="0.25">
      <c r="A1435" s="142">
        <v>6149</v>
      </c>
      <c r="B1435" s="143" t="s">
        <v>21817</v>
      </c>
      <c r="C1435" s="143" t="s">
        <v>21818</v>
      </c>
      <c r="D1435" s="143" t="s">
        <v>21810</v>
      </c>
      <c r="E1435" s="143" t="s">
        <v>22497</v>
      </c>
      <c r="F1435" s="143" t="s">
        <v>21819</v>
      </c>
      <c r="G1435" s="143" t="s">
        <v>21820</v>
      </c>
      <c r="H1435" s="143">
        <v>40.358800000000002</v>
      </c>
      <c r="I1435" s="143">
        <v>71.745000000000005</v>
      </c>
      <c r="J1435" s="143">
        <v>1980</v>
      </c>
      <c r="K1435" s="143">
        <v>5</v>
      </c>
      <c r="L1435" s="143">
        <f>COUNTIFS(ArCompl!$C$2:$C$5652,ArCompl!$C4616,ArCompl!$D$2:$D$5652,ArCompl!$D4616)</f>
        <v>1</v>
      </c>
      <c r="M1435" s="144">
        <f>IF(ISNA(MATCH($F1435,'Liste noire'!C:C,0)),0,1)</f>
        <v>0</v>
      </c>
    </row>
    <row r="1436" spans="1:13" x14ac:dyDescent="0.25">
      <c r="A1436" s="139">
        <v>784</v>
      </c>
      <c r="B1436" s="140" t="s">
        <v>7697</v>
      </c>
      <c r="C1436" s="140" t="s">
        <v>7698</v>
      </c>
      <c r="D1436" s="140" t="s">
        <v>7581</v>
      </c>
      <c r="E1436" s="140" t="s">
        <v>22405</v>
      </c>
      <c r="F1436" s="140" t="s">
        <v>7699</v>
      </c>
      <c r="G1436" s="140" t="s">
        <v>7700</v>
      </c>
      <c r="H1436" s="140">
        <v>48.205550000000002</v>
      </c>
      <c r="I1436" s="140">
        <v>11.26694</v>
      </c>
      <c r="J1436" s="140">
        <v>1703</v>
      </c>
      <c r="K1436" s="140">
        <v>1</v>
      </c>
      <c r="L1436" s="140">
        <f>COUNTIFS(ArCompl!$C$2:$C$5652,ArCompl!$C133,ArCompl!$D$2:$D$5652,ArCompl!$D133)</f>
        <v>1</v>
      </c>
      <c r="M1436" s="141">
        <f>IF(ISNA(MATCH($F1436,'Liste noire'!C:C,0)),0,1)</f>
        <v>0</v>
      </c>
    </row>
    <row r="1437" spans="1:13" x14ac:dyDescent="0.25">
      <c r="A1437" s="142">
        <v>2556</v>
      </c>
      <c r="B1437" s="143" t="s">
        <v>2295</v>
      </c>
      <c r="C1437" s="143" t="s">
        <v>2296</v>
      </c>
      <c r="D1437" s="143" t="s">
        <v>2057</v>
      </c>
      <c r="E1437" s="143" t="s">
        <v>22368</v>
      </c>
      <c r="F1437" s="143" t="s">
        <v>2297</v>
      </c>
      <c r="G1437" s="143" t="s">
        <v>2298</v>
      </c>
      <c r="H1437" s="143">
        <v>-3.85493</v>
      </c>
      <c r="I1437" s="143">
        <v>-32.423299999999998</v>
      </c>
      <c r="J1437" s="143">
        <v>193</v>
      </c>
      <c r="K1437" s="143">
        <v>-3</v>
      </c>
      <c r="L1437" s="143">
        <f>COUNTIFS(ArCompl!$C$2:$C$5652,ArCompl!$C766,ArCompl!$D$2:$D$5652,ArCompl!$D766)</f>
        <v>1</v>
      </c>
      <c r="M1437" s="144">
        <f>IF(ISNA(MATCH($F1437,'Liste noire'!C:C,0)),0,1)</f>
        <v>0</v>
      </c>
    </row>
    <row r="1438" spans="1:13" x14ac:dyDescent="0.25">
      <c r="A1438" s="139">
        <v>11101</v>
      </c>
      <c r="B1438" s="140" t="s">
        <v>18336</v>
      </c>
      <c r="C1438" s="140" t="s">
        <v>18337</v>
      </c>
      <c r="D1438" s="140" t="s">
        <v>16702</v>
      </c>
      <c r="E1438" s="140" t="s">
        <v>22496</v>
      </c>
      <c r="F1438" s="140" t="s">
        <v>18338</v>
      </c>
      <c r="G1438" s="140" t="s">
        <v>18339</v>
      </c>
      <c r="H1438" s="140">
        <v>41.449100000000001</v>
      </c>
      <c r="I1438" s="140">
        <v>-96.520200000000003</v>
      </c>
      <c r="J1438" s="140">
        <v>1204</v>
      </c>
      <c r="K1438" s="140">
        <v>-5</v>
      </c>
      <c r="L1438" s="140">
        <f>COUNTIFS(ArCompl!$C$2:$C$5652,ArCompl!$C2311,ArCompl!$D$2:$D$5652,ArCompl!$D2311)</f>
        <v>1</v>
      </c>
      <c r="M1438" s="141">
        <f>IF(ISNA(MATCH($F1438,'Liste noire'!C:C,0)),0,1)</f>
        <v>0</v>
      </c>
    </row>
    <row r="1439" spans="1:13" x14ac:dyDescent="0.25">
      <c r="A1439" s="142">
        <v>1066</v>
      </c>
      <c r="B1439" s="143" t="s">
        <v>11624</v>
      </c>
      <c r="C1439" s="143" t="s">
        <v>11625</v>
      </c>
      <c r="D1439" s="143" t="s">
        <v>11597</v>
      </c>
      <c r="E1439" s="143" t="s">
        <v>22445</v>
      </c>
      <c r="F1439" s="143" t="s">
        <v>11626</v>
      </c>
      <c r="G1439" s="143" t="s">
        <v>11627</v>
      </c>
      <c r="H1439" s="143">
        <v>33.927300000000002</v>
      </c>
      <c r="I1439" s="143">
        <v>-4.9779600000000004</v>
      </c>
      <c r="J1439" s="143">
        <v>1900</v>
      </c>
      <c r="K1439" s="143">
        <v>0</v>
      </c>
      <c r="L1439" s="143">
        <f>COUNTIFS(ArCompl!$C$2:$C$5652,ArCompl!$C4283,ArCompl!$D$2:$D$5652,ArCompl!$D4283)</f>
        <v>1</v>
      </c>
      <c r="M1439" s="144">
        <f>IF(ISNA(MATCH($F1439,'Liste noire'!C:C,0)),0,1)</f>
        <v>0</v>
      </c>
    </row>
    <row r="1440" spans="1:13" x14ac:dyDescent="0.25">
      <c r="A1440" s="139">
        <v>7523</v>
      </c>
      <c r="B1440" s="140" t="s">
        <v>19051</v>
      </c>
      <c r="C1440" s="140" t="s">
        <v>19052</v>
      </c>
      <c r="D1440" s="140" t="s">
        <v>16702</v>
      </c>
      <c r="E1440" s="140" t="s">
        <v>22496</v>
      </c>
      <c r="F1440" s="140" t="s">
        <v>19053</v>
      </c>
      <c r="G1440" s="140" t="s">
        <v>19054</v>
      </c>
      <c r="H1440" s="140">
        <v>36.0182</v>
      </c>
      <c r="I1440" s="140">
        <v>-75.671300000000002</v>
      </c>
      <c r="J1440" s="140">
        <v>13</v>
      </c>
      <c r="K1440" s="140">
        <v>-5</v>
      </c>
      <c r="L1440" s="140">
        <f>COUNTIFS(ArCompl!$C$2:$C$5652,ArCompl!$C2498,ArCompl!$D$2:$D$5652,ArCompl!$D2498)</f>
        <v>1</v>
      </c>
      <c r="M1440" s="141">
        <f>IF(ISNA(MATCH($F1440,'Liste noire'!C:C,0)),0,1)</f>
        <v>0</v>
      </c>
    </row>
    <row r="1441" spans="1:13" x14ac:dyDescent="0.25">
      <c r="A1441" s="142">
        <v>8306</v>
      </c>
      <c r="B1441" s="143" t="s">
        <v>16948</v>
      </c>
      <c r="C1441" s="143" t="s">
        <v>16945</v>
      </c>
      <c r="D1441" s="143" t="s">
        <v>16702</v>
      </c>
      <c r="E1441" s="143" t="s">
        <v>22496</v>
      </c>
      <c r="F1441" s="143" t="s">
        <v>16949</v>
      </c>
      <c r="G1441" s="143" t="s">
        <v>16950</v>
      </c>
      <c r="H1441" s="143">
        <v>33.357300000000002</v>
      </c>
      <c r="I1441" s="143">
        <v>-84.571799999999996</v>
      </c>
      <c r="J1441" s="143">
        <v>808</v>
      </c>
      <c r="K1441" s="143">
        <v>-5</v>
      </c>
      <c r="L1441" s="143">
        <f>COUNTIFS(ArCompl!$C$2:$C$5652,ArCompl!$C1948,ArCompl!$D$2:$D$5652,ArCompl!$D1948)</f>
        <v>0</v>
      </c>
      <c r="M1441" s="144">
        <f>IF(ISNA(MATCH($F1441,'Liste noire'!C:C,0)),0,1)</f>
        <v>0</v>
      </c>
    </row>
    <row r="1442" spans="1:13" x14ac:dyDescent="0.25">
      <c r="A1442" s="139">
        <v>560</v>
      </c>
      <c r="B1442" s="140" t="s">
        <v>16445</v>
      </c>
      <c r="C1442" s="140" t="s">
        <v>16446</v>
      </c>
      <c r="D1442" s="140" t="s">
        <v>16321</v>
      </c>
      <c r="E1442" s="140" t="s">
        <v>22495</v>
      </c>
      <c r="F1442" s="140" t="s">
        <v>16447</v>
      </c>
      <c r="G1442" s="140" t="s">
        <v>16448</v>
      </c>
      <c r="H1442" s="140">
        <v>51.682200000000002</v>
      </c>
      <c r="I1442" s="140">
        <v>-1.79003</v>
      </c>
      <c r="J1442" s="140">
        <v>286</v>
      </c>
      <c r="K1442" s="140">
        <v>0</v>
      </c>
      <c r="L1442" s="140">
        <f>COUNTIFS(ArCompl!$C$2:$C$5652,ArCompl!$C4941,ArCompl!$D$2:$D$5652,ArCompl!$D4941)</f>
        <v>1</v>
      </c>
      <c r="M1442" s="141">
        <f>IF(ISNA(MATCH($F1442,'Liste noire'!C:C,0)),0,1)</f>
        <v>0</v>
      </c>
    </row>
    <row r="1443" spans="1:13" x14ac:dyDescent="0.25">
      <c r="A1443" s="142">
        <v>3763</v>
      </c>
      <c r="B1443" s="143" t="s">
        <v>17800</v>
      </c>
      <c r="C1443" s="143" t="s">
        <v>17797</v>
      </c>
      <c r="D1443" s="143" t="s">
        <v>16702</v>
      </c>
      <c r="E1443" s="143" t="s">
        <v>22496</v>
      </c>
      <c r="F1443" s="143" t="s">
        <v>17801</v>
      </c>
      <c r="G1443" s="143" t="s">
        <v>17802</v>
      </c>
      <c r="H1443" s="143">
        <v>39.826099999999997</v>
      </c>
      <c r="I1443" s="143">
        <v>-84.048299999999998</v>
      </c>
      <c r="J1443" s="143">
        <v>823</v>
      </c>
      <c r="K1443" s="143">
        <v>-5</v>
      </c>
      <c r="L1443" s="143">
        <f>COUNTIFS(ArCompl!$C$2:$C$5652,ArCompl!$C2171,ArCompl!$D$2:$D$5652,ArCompl!$D2171)</f>
        <v>2</v>
      </c>
      <c r="M1443" s="144">
        <f>IF(ISNA(MATCH($F1443,'Liste noire'!C:C,0)),0,1)</f>
        <v>0</v>
      </c>
    </row>
    <row r="1444" spans="1:13" x14ac:dyDescent="0.25">
      <c r="A1444" s="139">
        <v>8631</v>
      </c>
      <c r="B1444" s="140" t="s">
        <v>18324</v>
      </c>
      <c r="C1444" s="140" t="s">
        <v>18325</v>
      </c>
      <c r="D1444" s="140" t="s">
        <v>16702</v>
      </c>
      <c r="E1444" s="140" t="s">
        <v>22496</v>
      </c>
      <c r="F1444" s="140" t="s">
        <v>18326</v>
      </c>
      <c r="G1444" s="140" t="s">
        <v>18327</v>
      </c>
      <c r="H1444" s="140">
        <v>38.182499999999997</v>
      </c>
      <c r="I1444" s="140">
        <v>-84.904700000000005</v>
      </c>
      <c r="J1444" s="140">
        <v>806</v>
      </c>
      <c r="K1444" s="140">
        <v>-5</v>
      </c>
      <c r="L1444" s="140">
        <f>COUNTIFS(ArCompl!$C$2:$C$5652,ArCompl!$C2308,ArCompl!$D$2:$D$5652,ArCompl!$D2308)</f>
        <v>1</v>
      </c>
      <c r="M1444" s="141">
        <f>IF(ISNA(MATCH($F1444,'Liste noire'!C:C,0)),0,1)</f>
        <v>0</v>
      </c>
    </row>
    <row r="1445" spans="1:13" x14ac:dyDescent="0.25">
      <c r="A1445" s="142">
        <v>8869</v>
      </c>
      <c r="B1445" s="143" t="s">
        <v>19661</v>
      </c>
      <c r="C1445" s="143" t="s">
        <v>19658</v>
      </c>
      <c r="D1445" s="143" t="s">
        <v>16702</v>
      </c>
      <c r="E1445" s="143" t="s">
        <v>22496</v>
      </c>
      <c r="F1445" s="143" t="s">
        <v>19662</v>
      </c>
      <c r="G1445" s="143" t="s">
        <v>19663</v>
      </c>
      <c r="H1445" s="143">
        <v>33.460799999999999</v>
      </c>
      <c r="I1445" s="143">
        <v>-111.72799999999999</v>
      </c>
      <c r="J1445" s="143">
        <v>1394</v>
      </c>
      <c r="K1445" s="143">
        <v>-7</v>
      </c>
      <c r="L1445" s="143">
        <f>COUNTIFS(ArCompl!$C$2:$C$5652,ArCompl!$C2659,ArCompl!$D$2:$D$5652,ArCompl!$D2659)</f>
        <v>1</v>
      </c>
      <c r="M1445" s="144">
        <f>IF(ISNA(MATCH($F1445,'Liste noire'!C:C,0)),0,1)</f>
        <v>0</v>
      </c>
    </row>
    <row r="1446" spans="1:13" x14ac:dyDescent="0.25">
      <c r="A1446" s="139">
        <v>4290</v>
      </c>
      <c r="B1446" s="140" t="s">
        <v>14161</v>
      </c>
      <c r="C1446" s="140" t="s">
        <v>14162</v>
      </c>
      <c r="D1446" s="140" t="s">
        <v>14163</v>
      </c>
      <c r="E1446" s="140" t="s">
        <v>14163</v>
      </c>
      <c r="F1446" s="140" t="s">
        <v>14164</v>
      </c>
      <c r="G1446" s="140" t="s">
        <v>14165</v>
      </c>
      <c r="H1446" s="140">
        <v>-13.848699999999999</v>
      </c>
      <c r="I1446" s="140">
        <v>-171.74</v>
      </c>
      <c r="J1446" s="140">
        <v>131</v>
      </c>
      <c r="K1446" s="140">
        <v>13</v>
      </c>
      <c r="L1446" s="140">
        <f>COUNTIFS(ArCompl!$C$2:$C$5652,ArCompl!$C5174,ArCompl!$D$2:$D$5652,ArCompl!$D5174)</f>
        <v>1</v>
      </c>
      <c r="M1446" s="141">
        <f>IF(ISNA(MATCH($F1446,'Liste noire'!C:C,0)),0,1)</f>
        <v>0</v>
      </c>
    </row>
    <row r="1447" spans="1:13" x14ac:dyDescent="0.25">
      <c r="A1447" s="142">
        <v>3601</v>
      </c>
      <c r="B1447" s="143" t="s">
        <v>18220</v>
      </c>
      <c r="C1447" s="143" t="s">
        <v>18221</v>
      </c>
      <c r="D1447" s="143" t="s">
        <v>16702</v>
      </c>
      <c r="E1447" s="143" t="s">
        <v>22496</v>
      </c>
      <c r="F1447" s="143" t="s">
        <v>18222</v>
      </c>
      <c r="G1447" s="143" t="s">
        <v>18223</v>
      </c>
      <c r="H1447" s="143">
        <v>31.5885</v>
      </c>
      <c r="I1447" s="143">
        <v>-110.34399999999999</v>
      </c>
      <c r="J1447" s="143">
        <v>4719</v>
      </c>
      <c r="K1447" s="143">
        <v>-7</v>
      </c>
      <c r="L1447" s="143">
        <f>COUNTIFS(ArCompl!$C$2:$C$5652,ArCompl!$C2281,ArCompl!$D$2:$D$5652,ArCompl!$D2281)</f>
        <v>1</v>
      </c>
      <c r="M1447" s="144">
        <f>IF(ISNA(MATCH($F1447,'Liste noire'!C:C,0)),0,1)</f>
        <v>0</v>
      </c>
    </row>
    <row r="1448" spans="1:13" x14ac:dyDescent="0.25">
      <c r="A1448" s="139">
        <v>5565</v>
      </c>
      <c r="B1448" s="140" t="s">
        <v>16441</v>
      </c>
      <c r="C1448" s="140" t="s">
        <v>16442</v>
      </c>
      <c r="D1448" s="140" t="s">
        <v>16321</v>
      </c>
      <c r="E1448" s="140" t="s">
        <v>22495</v>
      </c>
      <c r="F1448" s="140" t="s">
        <v>16443</v>
      </c>
      <c r="G1448" s="140" t="s">
        <v>16444</v>
      </c>
      <c r="H1448" s="140">
        <v>59.535800000000002</v>
      </c>
      <c r="I1448" s="140">
        <v>-1.6280600000000001</v>
      </c>
      <c r="J1448" s="140">
        <v>223</v>
      </c>
      <c r="K1448" s="140">
        <v>0</v>
      </c>
      <c r="L1448" s="140">
        <f>COUNTIFS(ArCompl!$C$2:$C$5652,ArCompl!$C4940,ArCompl!$D$2:$D$5652,ArCompl!$D4940)</f>
        <v>1</v>
      </c>
      <c r="M1448" s="141">
        <f>IF(ISNA(MATCH($F1448,'Liste noire'!C:C,0)),0,1)</f>
        <v>0</v>
      </c>
    </row>
    <row r="1449" spans="1:13" x14ac:dyDescent="0.25">
      <c r="A1449" s="142">
        <v>1099</v>
      </c>
      <c r="B1449" s="143" t="s">
        <v>8290</v>
      </c>
      <c r="C1449" s="143" t="s">
        <v>8291</v>
      </c>
      <c r="D1449" s="143" t="s">
        <v>8283</v>
      </c>
      <c r="E1449" s="143" t="s">
        <v>22410</v>
      </c>
      <c r="F1449" s="143" t="s">
        <v>8292</v>
      </c>
      <c r="G1449" s="143" t="s">
        <v>8293</v>
      </c>
      <c r="H1449" s="143">
        <v>10.3506</v>
      </c>
      <c r="I1449" s="143">
        <v>-13.5692</v>
      </c>
      <c r="J1449" s="143">
        <v>499</v>
      </c>
      <c r="K1449" s="143">
        <v>0</v>
      </c>
      <c r="L1449" s="143">
        <f>COUNTIFS(ArCompl!$C$2:$C$5652,ArCompl!$C3519,ArCompl!$D$2:$D$5652,ArCompl!$D3519)</f>
        <v>2</v>
      </c>
      <c r="M1449" s="144">
        <f>IF(ISNA(MATCH($F1449,'Liste noire'!C:C,0)),0,1)</f>
        <v>0</v>
      </c>
    </row>
    <row r="1450" spans="1:13" x14ac:dyDescent="0.25">
      <c r="A1450" s="139">
        <v>1020</v>
      </c>
      <c r="B1450" s="140" t="s">
        <v>5857</v>
      </c>
      <c r="C1450" s="140" t="s">
        <v>5858</v>
      </c>
      <c r="D1450" s="140" t="s">
        <v>5770</v>
      </c>
      <c r="E1450" s="140" t="s">
        <v>5770</v>
      </c>
      <c r="F1450" s="140" t="s">
        <v>5859</v>
      </c>
      <c r="G1450" s="140" t="s">
        <v>5860</v>
      </c>
      <c r="H1450" s="140">
        <v>-4.3857499999999998</v>
      </c>
      <c r="I1450" s="140">
        <v>15.444599999999999</v>
      </c>
      <c r="J1450" s="140">
        <v>1027</v>
      </c>
      <c r="K1450" s="140">
        <v>1</v>
      </c>
      <c r="L1450" s="140">
        <f>COUNTIFS(ArCompl!$C$2:$C$5652,ArCompl!$C1630,ArCompl!$D$2:$D$5652,ArCompl!$D1630)</f>
        <v>5</v>
      </c>
      <c r="M1450" s="141">
        <f>IF(ISNA(MATCH($F1450,'Liste noire'!C:C,0)),0,1)</f>
        <v>0</v>
      </c>
    </row>
    <row r="1451" spans="1:13" x14ac:dyDescent="0.25">
      <c r="A1451" s="142">
        <v>8290</v>
      </c>
      <c r="B1451" s="143" t="s">
        <v>18153</v>
      </c>
      <c r="C1451" s="143" t="s">
        <v>18154</v>
      </c>
      <c r="D1451" s="143" t="s">
        <v>16702</v>
      </c>
      <c r="E1451" s="143" t="s">
        <v>22496</v>
      </c>
      <c r="F1451" s="143" t="s">
        <v>18155</v>
      </c>
      <c r="G1451" s="143" t="s">
        <v>18156</v>
      </c>
      <c r="H1451" s="143">
        <v>42.554099999999998</v>
      </c>
      <c r="I1451" s="143">
        <v>-71.759</v>
      </c>
      <c r="J1451" s="143">
        <v>348</v>
      </c>
      <c r="K1451" s="143">
        <v>-5</v>
      </c>
      <c r="L1451" s="143">
        <f>COUNTIFS(ArCompl!$C$2:$C$5652,ArCompl!$C2264,ArCompl!$D$2:$D$5652,ArCompl!$D2264)</f>
        <v>1</v>
      </c>
      <c r="M1451" s="144">
        <f>IF(ISNA(MATCH($F1451,'Liste noire'!C:C,0)),0,1)</f>
        <v>0</v>
      </c>
    </row>
    <row r="1452" spans="1:13" x14ac:dyDescent="0.25">
      <c r="A1452" s="139">
        <v>7576</v>
      </c>
      <c r="B1452" s="140" t="s">
        <v>932</v>
      </c>
      <c r="C1452" s="140" t="s">
        <v>933</v>
      </c>
      <c r="D1452" s="140" t="s">
        <v>639</v>
      </c>
      <c r="E1452" s="140" t="s">
        <v>22356</v>
      </c>
      <c r="F1452" s="140" t="s">
        <v>934</v>
      </c>
      <c r="G1452" s="140" t="s">
        <v>935</v>
      </c>
      <c r="H1452" s="140">
        <v>-18.181899999999999</v>
      </c>
      <c r="I1452" s="140">
        <v>125.559</v>
      </c>
      <c r="J1452" s="140">
        <v>368</v>
      </c>
      <c r="K1452" s="140">
        <v>8</v>
      </c>
      <c r="L1452" s="140">
        <f>COUNTIFS(ArCompl!$C$2:$C$5652,ArCompl!$C392,ArCompl!$D$2:$D$5652,ArCompl!$D392)</f>
        <v>1</v>
      </c>
      <c r="M1452" s="141">
        <f>IF(ISNA(MATCH($F1452,'Liste noire'!C:C,0)),0,1)</f>
        <v>0</v>
      </c>
    </row>
    <row r="1453" spans="1:13" x14ac:dyDescent="0.25">
      <c r="A1453" s="142">
        <v>2189</v>
      </c>
      <c r="B1453" s="143" t="s">
        <v>16299</v>
      </c>
      <c r="C1453" s="143" t="s">
        <v>16300</v>
      </c>
      <c r="D1453" s="143" t="s">
        <v>16278</v>
      </c>
      <c r="E1453" s="143" t="s">
        <v>22494</v>
      </c>
      <c r="F1453" s="143" t="s">
        <v>16301</v>
      </c>
      <c r="G1453" s="143" t="s">
        <v>16302</v>
      </c>
      <c r="H1453" s="143">
        <v>25.112200000000001</v>
      </c>
      <c r="I1453" s="143">
        <v>56.323999999999998</v>
      </c>
      <c r="J1453" s="143">
        <v>152</v>
      </c>
      <c r="K1453" s="143">
        <v>4</v>
      </c>
      <c r="L1453" s="143">
        <f>COUNTIFS(ArCompl!$C$2:$C$5652,ArCompl!$C1797,ArCompl!$D$2:$D$5652,ArCompl!$D1797)</f>
        <v>1</v>
      </c>
      <c r="M1453" s="144">
        <f>IF(ISNA(MATCH($F1453,'Liste noire'!C:C,0)),0,1)</f>
        <v>0</v>
      </c>
    </row>
    <row r="1454" spans="1:13" x14ac:dyDescent="0.25">
      <c r="A1454" s="139">
        <v>382</v>
      </c>
      <c r="B1454" s="140" t="s">
        <v>7693</v>
      </c>
      <c r="C1454" s="140" t="s">
        <v>7694</v>
      </c>
      <c r="D1454" s="140" t="s">
        <v>7581</v>
      </c>
      <c r="E1454" s="140" t="s">
        <v>22405</v>
      </c>
      <c r="F1454" s="140" t="s">
        <v>7695</v>
      </c>
      <c r="G1454" s="140" t="s">
        <v>7696</v>
      </c>
      <c r="H1454" s="140">
        <v>47.671300000000002</v>
      </c>
      <c r="I1454" s="140">
        <v>9.5114900000000002</v>
      </c>
      <c r="J1454" s="140">
        <v>1367</v>
      </c>
      <c r="K1454" s="140">
        <v>1</v>
      </c>
      <c r="L1454" s="140">
        <f>COUNTIFS(ArCompl!$C$2:$C$5652,ArCompl!$C132,ArCompl!$D$2:$D$5652,ArCompl!$D132)</f>
        <v>1</v>
      </c>
      <c r="M1454" s="141">
        <f>IF(ISNA(MATCH($F1454,'Liste noire'!C:C,0)),0,1)</f>
        <v>1</v>
      </c>
    </row>
    <row r="1455" spans="1:13" x14ac:dyDescent="0.25">
      <c r="A1455" s="142">
        <v>1031</v>
      </c>
      <c r="B1455" s="143" t="s">
        <v>5868</v>
      </c>
      <c r="C1455" s="143" t="s">
        <v>5869</v>
      </c>
      <c r="D1455" s="143" t="s">
        <v>5770</v>
      </c>
      <c r="E1455" s="143" t="s">
        <v>5770</v>
      </c>
      <c r="F1455" s="143" t="s">
        <v>5870</v>
      </c>
      <c r="G1455" s="143" t="s">
        <v>5871</v>
      </c>
      <c r="H1455" s="143">
        <v>0.48163899999999998</v>
      </c>
      <c r="I1455" s="143">
        <v>25.338000000000001</v>
      </c>
      <c r="J1455" s="143">
        <v>1417</v>
      </c>
      <c r="K1455" s="143">
        <v>2</v>
      </c>
      <c r="L1455" s="143">
        <f>COUNTIFS(ArCompl!$C$2:$C$5652,ArCompl!$C1633,ArCompl!$D$2:$D$5652,ArCompl!$D1633)</f>
        <v>1</v>
      </c>
      <c r="M1455" s="144">
        <f>IF(ISNA(MATCH($F1455,'Liste noire'!C:C,0)),0,1)</f>
        <v>0</v>
      </c>
    </row>
    <row r="1456" spans="1:13" x14ac:dyDescent="0.25">
      <c r="A1456" s="139">
        <v>4058</v>
      </c>
      <c r="B1456" s="140" t="s">
        <v>18328</v>
      </c>
      <c r="C1456" s="140" t="s">
        <v>18329</v>
      </c>
      <c r="D1456" s="140" t="s">
        <v>16702</v>
      </c>
      <c r="E1456" s="140" t="s">
        <v>22496</v>
      </c>
      <c r="F1456" s="140" t="s">
        <v>18330</v>
      </c>
      <c r="G1456" s="140" t="s">
        <v>18331</v>
      </c>
      <c r="H1456" s="140">
        <v>41.377899999999997</v>
      </c>
      <c r="I1456" s="140">
        <v>-79.860399999999998</v>
      </c>
      <c r="J1456" s="140">
        <v>1540</v>
      </c>
      <c r="K1456" s="140">
        <v>-5</v>
      </c>
      <c r="L1456" s="140">
        <f>COUNTIFS(ArCompl!$C$2:$C$5652,ArCompl!$C2309,ArCompl!$D$2:$D$5652,ArCompl!$D2309)</f>
        <v>1</v>
      </c>
      <c r="M1456" s="141">
        <f>IF(ISNA(MATCH($F1456,'Liste noire'!C:C,0)),0,1)</f>
        <v>0</v>
      </c>
    </row>
    <row r="1457" spans="1:13" x14ac:dyDescent="0.25">
      <c r="A1457" s="142">
        <v>3257</v>
      </c>
      <c r="B1457" s="143" t="s">
        <v>9007</v>
      </c>
      <c r="C1457" s="143" t="s">
        <v>9008</v>
      </c>
      <c r="D1457" s="143" t="s">
        <v>8920</v>
      </c>
      <c r="E1457" s="143" t="s">
        <v>22416</v>
      </c>
      <c r="F1457" s="143" t="s">
        <v>9009</v>
      </c>
      <c r="G1457" s="143" t="s">
        <v>9010</v>
      </c>
      <c r="H1457" s="143">
        <v>-2.9201899999999998</v>
      </c>
      <c r="I1457" s="143">
        <v>132.267</v>
      </c>
      <c r="J1457" s="143">
        <v>462</v>
      </c>
      <c r="K1457" s="143">
        <v>9</v>
      </c>
      <c r="L1457" s="143">
        <f>COUNTIFS(ArCompl!$C$2:$C$5652,ArCompl!$C3731,ArCompl!$D$2:$D$5652,ArCompl!$D3731)</f>
        <v>1</v>
      </c>
      <c r="M1457" s="144">
        <f>IF(ISNA(MATCH($F1457,'Liste noire'!C:C,0)),0,1)</f>
        <v>0</v>
      </c>
    </row>
    <row r="1458" spans="1:13" x14ac:dyDescent="0.25">
      <c r="A1458" s="139">
        <v>5999</v>
      </c>
      <c r="B1458" s="140" t="s">
        <v>9929</v>
      </c>
      <c r="C1458" s="140" t="s">
        <v>9930</v>
      </c>
      <c r="D1458" s="140" t="s">
        <v>9894</v>
      </c>
      <c r="E1458" s="140" t="s">
        <v>22423</v>
      </c>
      <c r="F1458" s="140" t="s">
        <v>9931</v>
      </c>
      <c r="G1458" s="140" t="s">
        <v>9932</v>
      </c>
      <c r="H1458" s="140">
        <v>37.227400000000003</v>
      </c>
      <c r="I1458" s="140">
        <v>140.43100000000001</v>
      </c>
      <c r="J1458" s="140">
        <v>1221</v>
      </c>
      <c r="K1458" s="140">
        <v>9</v>
      </c>
      <c r="L1458" s="140">
        <f>COUNTIFS(ArCompl!$C$2:$C$5652,ArCompl!$C3979,ArCompl!$D$2:$D$5652,ArCompl!$D3979)</f>
        <v>1</v>
      </c>
      <c r="M1458" s="141">
        <f>IF(ISNA(MATCH($F1458,'Liste noire'!C:C,0)),0,1)</f>
        <v>0</v>
      </c>
    </row>
    <row r="1459" spans="1:13" x14ac:dyDescent="0.25">
      <c r="A1459" s="142">
        <v>2719</v>
      </c>
      <c r="B1459" s="143" t="s">
        <v>5564</v>
      </c>
      <c r="C1459" s="143" t="s">
        <v>5565</v>
      </c>
      <c r="D1459" s="143" t="s">
        <v>5479</v>
      </c>
      <c r="E1459" s="143" t="s">
        <v>22380</v>
      </c>
      <c r="F1459" s="143" t="s">
        <v>5566</v>
      </c>
      <c r="G1459" s="143" t="s">
        <v>5567</v>
      </c>
      <c r="H1459" s="143">
        <v>1.5891900000000001</v>
      </c>
      <c r="I1459" s="143">
        <v>-75.564400000000006</v>
      </c>
      <c r="J1459" s="143">
        <v>803</v>
      </c>
      <c r="K1459" s="143">
        <v>-5</v>
      </c>
      <c r="L1459" s="143">
        <f>COUNTIFS(ArCompl!$C$2:$C$5652,ArCompl!$C1557,ArCompl!$D$2:$D$5652,ArCompl!$D1557)</f>
        <v>1</v>
      </c>
      <c r="M1459" s="144">
        <f>IF(ISNA(MATCH($F1459,'Liste noire'!C:C,0)),0,1)</f>
        <v>0</v>
      </c>
    </row>
    <row r="1460" spans="1:13" x14ac:dyDescent="0.25">
      <c r="A1460" s="139">
        <v>11211</v>
      </c>
      <c r="B1460" s="140" t="s">
        <v>2299</v>
      </c>
      <c r="C1460" s="140" t="s">
        <v>2300</v>
      </c>
      <c r="D1460" s="140" t="s">
        <v>2057</v>
      </c>
      <c r="E1460" s="140" t="s">
        <v>22368</v>
      </c>
      <c r="F1460" s="140" t="s">
        <v>2301</v>
      </c>
      <c r="G1460" s="140" t="s">
        <v>2302</v>
      </c>
      <c r="H1460" s="140">
        <v>-6.8463900000000004</v>
      </c>
      <c r="I1460" s="140">
        <v>-43.077300000000001</v>
      </c>
      <c r="J1460" s="140">
        <v>689</v>
      </c>
      <c r="K1460" s="140">
        <v>-3</v>
      </c>
      <c r="L1460" s="140">
        <f>COUNTIFS(ArCompl!$C$2:$C$5652,ArCompl!$C767,ArCompl!$D$2:$D$5652,ArCompl!$D767)</f>
        <v>1</v>
      </c>
      <c r="M1460" s="141">
        <f>IF(ISNA(MATCH($F1460,'Liste noire'!C:C,0)),0,1)</f>
        <v>0</v>
      </c>
    </row>
    <row r="1461" spans="1:13" x14ac:dyDescent="0.25">
      <c r="A1461" s="142">
        <v>8742</v>
      </c>
      <c r="B1461" s="143" t="s">
        <v>18176</v>
      </c>
      <c r="C1461" s="143" t="s">
        <v>18177</v>
      </c>
      <c r="D1461" s="143" t="s">
        <v>16702</v>
      </c>
      <c r="E1461" s="143" t="s">
        <v>22496</v>
      </c>
      <c r="F1461" s="143" t="s">
        <v>18178</v>
      </c>
      <c r="G1461" s="143" t="s">
        <v>18179</v>
      </c>
      <c r="H1461" s="143">
        <v>43.7712</v>
      </c>
      <c r="I1461" s="143">
        <v>-88.488399999999999</v>
      </c>
      <c r="J1461" s="143">
        <v>808</v>
      </c>
      <c r="K1461" s="143">
        <v>-6</v>
      </c>
      <c r="L1461" s="143">
        <f>COUNTIFS(ArCompl!$C$2:$C$5652,ArCompl!$C2270,ArCompl!$D$2:$D$5652,ArCompl!$D2270)</f>
        <v>1</v>
      </c>
      <c r="M1461" s="144">
        <f>IF(ISNA(MATCH($F1461,'Liste noire'!C:C,0)),0,1)</f>
        <v>0</v>
      </c>
    </row>
    <row r="1462" spans="1:13" x14ac:dyDescent="0.25">
      <c r="A1462" s="139">
        <v>408</v>
      </c>
      <c r="B1462" s="140" t="s">
        <v>7685</v>
      </c>
      <c r="C1462" s="140" t="s">
        <v>7686</v>
      </c>
      <c r="D1462" s="140" t="s">
        <v>7581</v>
      </c>
      <c r="E1462" s="140" t="s">
        <v>22405</v>
      </c>
      <c r="F1462" s="140" t="s">
        <v>7687</v>
      </c>
      <c r="G1462" s="140" t="s">
        <v>7688</v>
      </c>
      <c r="H1462" s="140">
        <v>54.773330000000001</v>
      </c>
      <c r="I1462" s="140">
        <v>9.3788889999999991</v>
      </c>
      <c r="J1462" s="140">
        <v>131</v>
      </c>
      <c r="K1462" s="140">
        <v>1</v>
      </c>
      <c r="L1462" s="140">
        <f>COUNTIFS(ArCompl!$C$2:$C$5652,ArCompl!$C130,ArCompl!$D$2:$D$5652,ArCompl!$D130)</f>
        <v>1</v>
      </c>
      <c r="M1462" s="141">
        <f>IF(ISNA(MATCH($F1462,'Liste noire'!C:C,0)),0,1)</f>
        <v>0</v>
      </c>
    </row>
    <row r="1463" spans="1:13" x14ac:dyDescent="0.25">
      <c r="A1463" s="142">
        <v>4261</v>
      </c>
      <c r="B1463" s="143" t="s">
        <v>18165</v>
      </c>
      <c r="C1463" s="143" t="s">
        <v>18166</v>
      </c>
      <c r="D1463" s="143" t="s">
        <v>16702</v>
      </c>
      <c r="E1463" s="143" t="s">
        <v>22496</v>
      </c>
      <c r="F1463" s="143" t="s">
        <v>18167</v>
      </c>
      <c r="G1463" s="143" t="s">
        <v>18168</v>
      </c>
      <c r="H1463" s="143">
        <v>35.138500000000001</v>
      </c>
      <c r="I1463" s="143">
        <v>-111.67100000000001</v>
      </c>
      <c r="J1463" s="143">
        <v>7014</v>
      </c>
      <c r="K1463" s="143">
        <v>-7</v>
      </c>
      <c r="L1463" s="143">
        <f>COUNTIFS(ArCompl!$C$2:$C$5652,ArCompl!$C2267,ArCompl!$D$2:$D$5652,ArCompl!$D2267)</f>
        <v>1</v>
      </c>
      <c r="M1463" s="144">
        <f>IF(ISNA(MATCH($F1463,'Liste noire'!C:C,0)),0,1)</f>
        <v>0</v>
      </c>
    </row>
    <row r="1464" spans="1:13" x14ac:dyDescent="0.25">
      <c r="A1464" s="139">
        <v>3533</v>
      </c>
      <c r="B1464" s="140" t="s">
        <v>18232</v>
      </c>
      <c r="C1464" s="140" t="s">
        <v>18233</v>
      </c>
      <c r="D1464" s="140" t="s">
        <v>16702</v>
      </c>
      <c r="E1464" s="140" t="s">
        <v>22496</v>
      </c>
      <c r="F1464" s="140" t="s">
        <v>18234</v>
      </c>
      <c r="G1464" s="140" t="s">
        <v>18235</v>
      </c>
      <c r="H1464" s="140">
        <v>26.072600000000001</v>
      </c>
      <c r="I1464" s="140">
        <v>-80.152699999999996</v>
      </c>
      <c r="J1464" s="140">
        <v>9</v>
      </c>
      <c r="K1464" s="140">
        <v>-5</v>
      </c>
      <c r="L1464" s="140">
        <f>COUNTIFS(ArCompl!$C$2:$C$5652,ArCompl!$C2284,ArCompl!$D$2:$D$5652,ArCompl!$D2284)</f>
        <v>1</v>
      </c>
      <c r="M1464" s="141">
        <f>IF(ISNA(MATCH($F1464,'Liste noire'!C:C,0)),0,1)</f>
        <v>0</v>
      </c>
    </row>
    <row r="1465" spans="1:13" x14ac:dyDescent="0.25">
      <c r="A1465" s="142">
        <v>2555</v>
      </c>
      <c r="B1465" s="143" t="s">
        <v>2303</v>
      </c>
      <c r="C1465" s="143" t="s">
        <v>2304</v>
      </c>
      <c r="D1465" s="143" t="s">
        <v>2057</v>
      </c>
      <c r="E1465" s="143" t="s">
        <v>22368</v>
      </c>
      <c r="F1465" s="143" t="s">
        <v>2305</v>
      </c>
      <c r="G1465" s="143" t="s">
        <v>2306</v>
      </c>
      <c r="H1465" s="143">
        <v>-27.670280000000002</v>
      </c>
      <c r="I1465" s="143">
        <v>-48.552500000000002</v>
      </c>
      <c r="J1465" s="143">
        <v>16</v>
      </c>
      <c r="K1465" s="143">
        <v>-3</v>
      </c>
      <c r="L1465" s="143">
        <f>COUNTIFS(ArCompl!$C$2:$C$5652,ArCompl!$C768,ArCompl!$D$2:$D$5652,ArCompl!$D768)</f>
        <v>1</v>
      </c>
      <c r="M1465" s="144">
        <f>IF(ISNA(MATCH($F1465,'Liste noire'!C:C,0)),0,1)</f>
        <v>0</v>
      </c>
    </row>
    <row r="1466" spans="1:13" x14ac:dyDescent="0.25">
      <c r="A1466" s="139">
        <v>3879</v>
      </c>
      <c r="B1466" s="140" t="s">
        <v>18173</v>
      </c>
      <c r="C1466" s="140" t="s">
        <v>9709</v>
      </c>
      <c r="D1466" s="140" t="s">
        <v>16702</v>
      </c>
      <c r="E1466" s="140" t="s">
        <v>22496</v>
      </c>
      <c r="F1466" s="140" t="s">
        <v>18174</v>
      </c>
      <c r="G1466" s="140" t="s">
        <v>18175</v>
      </c>
      <c r="H1466" s="140">
        <v>34.185400000000001</v>
      </c>
      <c r="I1466" s="140">
        <v>-79.7239</v>
      </c>
      <c r="J1466" s="140">
        <v>146</v>
      </c>
      <c r="K1466" s="140">
        <v>-5</v>
      </c>
      <c r="L1466" s="140">
        <f>COUNTIFS(ArCompl!$C$2:$C$5652,ArCompl!$C2269,ArCompl!$D$2:$D$5652,ArCompl!$D2269)</f>
        <v>1</v>
      </c>
      <c r="M1466" s="141">
        <f>IF(ISNA(MATCH($F1466,'Liste noire'!C:C,0)),0,1)</f>
        <v>0</v>
      </c>
    </row>
    <row r="1467" spans="1:13" x14ac:dyDescent="0.25">
      <c r="A1467" s="142">
        <v>4166</v>
      </c>
      <c r="B1467" s="143" t="s">
        <v>7752</v>
      </c>
      <c r="C1467" s="143" t="s">
        <v>7753</v>
      </c>
      <c r="D1467" s="143" t="s">
        <v>7581</v>
      </c>
      <c r="E1467" s="143" t="s">
        <v>22405</v>
      </c>
      <c r="F1467" s="143" t="s">
        <v>7754</v>
      </c>
      <c r="G1467" s="143" t="s">
        <v>7755</v>
      </c>
      <c r="H1467" s="143">
        <v>48.779400000000003</v>
      </c>
      <c r="I1467" s="143">
        <v>8.0805000000000007</v>
      </c>
      <c r="J1467" s="143">
        <v>408</v>
      </c>
      <c r="K1467" s="143">
        <v>1</v>
      </c>
      <c r="L1467" s="143">
        <f>COUNTIFS(ArCompl!$C$2:$C$5652,ArCompl!$C147,ArCompl!$D$2:$D$5652,ArCompl!$D147)</f>
        <v>1</v>
      </c>
      <c r="M1467" s="144">
        <f>IF(ISNA(MATCH($F1467,'Liste noire'!C:C,0)),0,1)</f>
        <v>1</v>
      </c>
    </row>
    <row r="1468" spans="1:13" x14ac:dyDescent="0.25">
      <c r="A1468" s="139">
        <v>6267</v>
      </c>
      <c r="B1468" s="140" t="s">
        <v>936</v>
      </c>
      <c r="C1468" s="140" t="s">
        <v>937</v>
      </c>
      <c r="D1468" s="140" t="s">
        <v>639</v>
      </c>
      <c r="E1468" s="140" t="s">
        <v>22356</v>
      </c>
      <c r="F1468" s="140" t="s">
        <v>938</v>
      </c>
      <c r="G1468" s="140" t="s">
        <v>939</v>
      </c>
      <c r="H1468" s="140">
        <v>-40.091700000000003</v>
      </c>
      <c r="I1468" s="140">
        <v>147.99299999999999</v>
      </c>
      <c r="J1468" s="140">
        <v>10</v>
      </c>
      <c r="K1468" s="140">
        <v>10</v>
      </c>
      <c r="L1468" s="140">
        <f>COUNTIFS(ArCompl!$C$2:$C$5652,ArCompl!$C393,ArCompl!$D$2:$D$5652,ArCompl!$D393)</f>
        <v>1</v>
      </c>
      <c r="M1468" s="141">
        <f>IF(ISNA(MATCH($F1468,'Liste noire'!C:C,0)),0,1)</f>
        <v>0</v>
      </c>
    </row>
    <row r="1469" spans="1:13" x14ac:dyDescent="0.25">
      <c r="A1469" s="142">
        <v>3800</v>
      </c>
      <c r="B1469" s="143" t="s">
        <v>18239</v>
      </c>
      <c r="C1469" s="143" t="s">
        <v>18240</v>
      </c>
      <c r="D1469" s="143" t="s">
        <v>16702</v>
      </c>
      <c r="E1469" s="143" t="s">
        <v>22496</v>
      </c>
      <c r="F1469" s="143" t="s">
        <v>18241</v>
      </c>
      <c r="G1469" s="143" t="s">
        <v>18242</v>
      </c>
      <c r="H1469" s="143">
        <v>39.368299999999998</v>
      </c>
      <c r="I1469" s="143">
        <v>-94.914699999999996</v>
      </c>
      <c r="J1469" s="143">
        <v>772</v>
      </c>
      <c r="K1469" s="143">
        <v>-6</v>
      </c>
      <c r="L1469" s="143">
        <f>COUNTIFS(ArCompl!$C$2:$C$5652,ArCompl!$C2286,ArCompl!$D$2:$D$5652,ArCompl!$D2286)</f>
        <v>1</v>
      </c>
      <c r="M1469" s="144">
        <f>IF(ISNA(MATCH($F1469,'Liste noire'!C:C,0)),0,1)</f>
        <v>0</v>
      </c>
    </row>
    <row r="1470" spans="1:13" x14ac:dyDescent="0.25">
      <c r="A1470" s="139">
        <v>1625</v>
      </c>
      <c r="B1470" s="140" t="s">
        <v>13335</v>
      </c>
      <c r="C1470" s="140" t="s">
        <v>8250</v>
      </c>
      <c r="D1470" s="140" t="s">
        <v>13326</v>
      </c>
      <c r="E1470" s="140" t="s">
        <v>13326</v>
      </c>
      <c r="F1470" s="140" t="s">
        <v>13336</v>
      </c>
      <c r="G1470" s="140" t="s">
        <v>13337</v>
      </c>
      <c r="H1470" s="140">
        <v>39.455300000000001</v>
      </c>
      <c r="I1470" s="140">
        <v>-31.131399999999999</v>
      </c>
      <c r="J1470" s="140">
        <v>112</v>
      </c>
      <c r="K1470" s="140">
        <v>-1</v>
      </c>
      <c r="L1470" s="140">
        <f>COUNTIFS(ArCompl!$C$2:$C$5652,ArCompl!$C4857,ArCompl!$D$2:$D$5652,ArCompl!$D4857)</f>
        <v>1</v>
      </c>
      <c r="M1470" s="141">
        <f>IF(ISNA(MATCH($F1470,'Liste noire'!C:C,0)),0,1)</f>
        <v>0</v>
      </c>
    </row>
    <row r="1471" spans="1:13" x14ac:dyDescent="0.25">
      <c r="A1471" s="142">
        <v>2470</v>
      </c>
      <c r="B1471" s="143" t="s">
        <v>413</v>
      </c>
      <c r="C1471" s="143" t="s">
        <v>414</v>
      </c>
      <c r="D1471" s="143" t="s">
        <v>365</v>
      </c>
      <c r="E1471" s="143" t="s">
        <v>22354</v>
      </c>
      <c r="F1471" s="143" t="s">
        <v>415</v>
      </c>
      <c r="G1471" s="143" t="s">
        <v>416</v>
      </c>
      <c r="H1471" s="143">
        <v>-26.212700000000002</v>
      </c>
      <c r="I1471" s="143">
        <v>-58.228099999999998</v>
      </c>
      <c r="J1471" s="143">
        <v>193</v>
      </c>
      <c r="K1471" s="143">
        <v>-3</v>
      </c>
      <c r="L1471" s="143">
        <f>COUNTIFS(ArCompl!$C$2:$C$5652,ArCompl!$C261,ArCompl!$D$2:$D$5652,ArCompl!$D261)</f>
        <v>1</v>
      </c>
      <c r="M1471" s="144">
        <f>IF(ISNA(MATCH($F1471,'Liste noire'!C:C,0)),0,1)</f>
        <v>0</v>
      </c>
    </row>
    <row r="1472" spans="1:13" x14ac:dyDescent="0.25">
      <c r="A1472" s="139">
        <v>3489</v>
      </c>
      <c r="B1472" s="140" t="s">
        <v>18251</v>
      </c>
      <c r="C1472" s="140" t="s">
        <v>18252</v>
      </c>
      <c r="D1472" s="140" t="s">
        <v>16702</v>
      </c>
      <c r="E1472" s="140" t="s">
        <v>22496</v>
      </c>
      <c r="F1472" s="140" t="s">
        <v>18253</v>
      </c>
      <c r="G1472" s="140" t="s">
        <v>18254</v>
      </c>
      <c r="H1472" s="140">
        <v>39.0854</v>
      </c>
      <c r="I1472" s="140">
        <v>-76.759399999999999</v>
      </c>
      <c r="J1472" s="140">
        <v>150</v>
      </c>
      <c r="K1472" s="140">
        <v>-5</v>
      </c>
      <c r="L1472" s="140">
        <f>COUNTIFS(ArCompl!$C$2:$C$5652,ArCompl!$C2289,ArCompl!$D$2:$D$5652,ArCompl!$D2289)</f>
        <v>1</v>
      </c>
      <c r="M1472" s="141">
        <f>IF(ISNA(MATCH($F1472,'Liste noire'!C:C,0)),0,1)</f>
        <v>0</v>
      </c>
    </row>
    <row r="1473" spans="1:13" x14ac:dyDescent="0.25">
      <c r="A1473" s="142">
        <v>1040</v>
      </c>
      <c r="B1473" s="143" t="s">
        <v>5833</v>
      </c>
      <c r="C1473" s="143" t="s">
        <v>5834</v>
      </c>
      <c r="D1473" s="143" t="s">
        <v>5770</v>
      </c>
      <c r="E1473" s="143" t="s">
        <v>5770</v>
      </c>
      <c r="F1473" s="143" t="s">
        <v>5835</v>
      </c>
      <c r="G1473" s="143" t="s">
        <v>5836</v>
      </c>
      <c r="H1473" s="143">
        <v>-5.8755600000000001</v>
      </c>
      <c r="I1473" s="143">
        <v>29.25</v>
      </c>
      <c r="J1473" s="143">
        <v>2569</v>
      </c>
      <c r="K1473" s="143">
        <v>2</v>
      </c>
      <c r="L1473" s="143">
        <f>COUNTIFS(ArCompl!$C$2:$C$5652,ArCompl!$C1624,ArCompl!$D$2:$D$5652,ArCompl!$D1624)</f>
        <v>1</v>
      </c>
      <c r="M1473" s="144">
        <f>IF(ISNA(MATCH($F1473,'Liste noire'!C:C,0)),0,1)</f>
        <v>0</v>
      </c>
    </row>
    <row r="1474" spans="1:13" x14ac:dyDescent="0.25">
      <c r="A1474" s="139">
        <v>1563</v>
      </c>
      <c r="B1474" s="140" t="s">
        <v>9708</v>
      </c>
      <c r="C1474" s="140" t="s">
        <v>9709</v>
      </c>
      <c r="D1474" s="140" t="s">
        <v>9641</v>
      </c>
      <c r="E1474" s="140" t="s">
        <v>22421</v>
      </c>
      <c r="F1474" s="140" t="s">
        <v>9710</v>
      </c>
      <c r="G1474" s="140" t="s">
        <v>9711</v>
      </c>
      <c r="H1474" s="140">
        <v>43.81</v>
      </c>
      <c r="I1474" s="140">
        <v>11.2051</v>
      </c>
      <c r="J1474" s="140">
        <v>142</v>
      </c>
      <c r="K1474" s="140">
        <v>1</v>
      </c>
      <c r="L1474" s="140">
        <f>COUNTIFS(ArCompl!$C$2:$C$5652,ArCompl!$C3923,ArCompl!$D$2:$D$5652,ArCompl!$D3923)</f>
        <v>3</v>
      </c>
      <c r="M1474" s="141">
        <f>IF(ISNA(MATCH($F1474,'Liste noire'!C:C,0)),0,1)</f>
        <v>1</v>
      </c>
    </row>
    <row r="1475" spans="1:13" x14ac:dyDescent="0.25">
      <c r="A1475" s="142">
        <v>3743</v>
      </c>
      <c r="B1475" s="143" t="s">
        <v>18138</v>
      </c>
      <c r="C1475" s="143" t="s">
        <v>18139</v>
      </c>
      <c r="D1475" s="143" t="s">
        <v>16702</v>
      </c>
      <c r="E1475" s="143" t="s">
        <v>22496</v>
      </c>
      <c r="F1475" s="143" t="s">
        <v>18140</v>
      </c>
      <c r="G1475" s="143" t="s">
        <v>18141</v>
      </c>
      <c r="H1475" s="143">
        <v>36.741199999999999</v>
      </c>
      <c r="I1475" s="143">
        <v>-108.23</v>
      </c>
      <c r="J1475" s="143">
        <v>5506</v>
      </c>
      <c r="K1475" s="143">
        <v>-7</v>
      </c>
      <c r="L1475" s="143">
        <f>COUNTIFS(ArCompl!$C$2:$C$5652,ArCompl!$C2260,ArCompl!$D$2:$D$5652,ArCompl!$D2260)</f>
        <v>1</v>
      </c>
      <c r="M1475" s="144">
        <f>IF(ISNA(MATCH($F1475,'Liste noire'!C:C,0)),0,1)</f>
        <v>0</v>
      </c>
    </row>
    <row r="1476" spans="1:13" x14ac:dyDescent="0.25">
      <c r="A1476" s="139">
        <v>3986</v>
      </c>
      <c r="B1476" s="140" t="s">
        <v>7800</v>
      </c>
      <c r="C1476" s="140" t="s">
        <v>7801</v>
      </c>
      <c r="D1476" s="140" t="s">
        <v>7581</v>
      </c>
      <c r="E1476" s="140" t="s">
        <v>22405</v>
      </c>
      <c r="F1476" s="140" t="s">
        <v>7802</v>
      </c>
      <c r="G1476" s="140" t="s">
        <v>7803</v>
      </c>
      <c r="H1476" s="140">
        <v>47.988799999999998</v>
      </c>
      <c r="I1476" s="140">
        <v>10.2395</v>
      </c>
      <c r="J1476" s="140">
        <v>2077</v>
      </c>
      <c r="K1476" s="140">
        <v>1</v>
      </c>
      <c r="L1476" s="140">
        <f>COUNTIFS(ArCompl!$C$2:$C$5652,ArCompl!$C159,ArCompl!$D$2:$D$5652,ArCompl!$D159)</f>
        <v>1</v>
      </c>
      <c r="M1476" s="141">
        <f>IF(ISNA(MATCH($F1476,'Liste noire'!C:C,0)),0,1)</f>
        <v>1</v>
      </c>
    </row>
    <row r="1477" spans="1:13" x14ac:dyDescent="0.25">
      <c r="A1477" s="142">
        <v>3549</v>
      </c>
      <c r="B1477" s="143" t="s">
        <v>18255</v>
      </c>
      <c r="C1477" s="143" t="s">
        <v>18256</v>
      </c>
      <c r="D1477" s="143" t="s">
        <v>16702</v>
      </c>
      <c r="E1477" s="143" t="s">
        <v>22496</v>
      </c>
      <c r="F1477" s="143" t="s">
        <v>18257</v>
      </c>
      <c r="G1477" s="143" t="s">
        <v>18258</v>
      </c>
      <c r="H1477" s="143">
        <v>26.586600000000001</v>
      </c>
      <c r="I1477" s="143">
        <v>-81.863299999999995</v>
      </c>
      <c r="J1477" s="143">
        <v>17</v>
      </c>
      <c r="K1477" s="143">
        <v>-5</v>
      </c>
      <c r="L1477" s="143">
        <f>COUNTIFS(ArCompl!$C$2:$C$5652,ArCompl!$C2290,ArCompl!$D$2:$D$5652,ArCompl!$D2290)</f>
        <v>1</v>
      </c>
      <c r="M1477" s="144">
        <f>IF(ISNA(MATCH($F1477,'Liste noire'!C:C,0)),0,1)</f>
        <v>0</v>
      </c>
    </row>
    <row r="1478" spans="1:13" x14ac:dyDescent="0.25">
      <c r="A1478" s="139">
        <v>1059</v>
      </c>
      <c r="B1478" s="140" t="s">
        <v>14382</v>
      </c>
      <c r="C1478" s="140" t="s">
        <v>14383</v>
      </c>
      <c r="D1478" s="140" t="s">
        <v>14375</v>
      </c>
      <c r="E1478" s="140" t="s">
        <v>14375</v>
      </c>
      <c r="F1478" s="140" t="s">
        <v>14384</v>
      </c>
      <c r="G1478" s="140" t="s">
        <v>14385</v>
      </c>
      <c r="H1478" s="140">
        <v>8.6164400000000008</v>
      </c>
      <c r="I1478" s="140">
        <v>-13.195499999999999</v>
      </c>
      <c r="J1478" s="140">
        <v>84</v>
      </c>
      <c r="K1478" s="140">
        <v>0</v>
      </c>
      <c r="L1478" s="140">
        <f>COUNTIFS(ArCompl!$C$2:$C$5652,ArCompl!$C5200,ArCompl!$D$2:$D$5652,ArCompl!$D5200)</f>
        <v>1</v>
      </c>
      <c r="M1478" s="141">
        <f>IF(ISNA(MATCH($F1478,'Liste noire'!C:C,0)),0,1)</f>
        <v>0</v>
      </c>
    </row>
    <row r="1479" spans="1:13" x14ac:dyDescent="0.25">
      <c r="A1479" s="142">
        <v>11785</v>
      </c>
      <c r="B1479" s="143" t="s">
        <v>7816</v>
      </c>
      <c r="C1479" s="143" t="s">
        <v>7817</v>
      </c>
      <c r="D1479" s="143" t="s">
        <v>7581</v>
      </c>
      <c r="E1479" s="143" t="s">
        <v>22405</v>
      </c>
      <c r="F1479" s="143" t="s">
        <v>7818</v>
      </c>
      <c r="G1479" s="143" t="s">
        <v>7819</v>
      </c>
      <c r="H1479" s="143">
        <v>53.602200000000003</v>
      </c>
      <c r="I1479" s="143">
        <v>13.305999999999999</v>
      </c>
      <c r="J1479" s="143">
        <v>228</v>
      </c>
      <c r="K1479" s="143" t="s">
        <v>340</v>
      </c>
      <c r="L1479" s="143">
        <f>COUNTIFS(ArCompl!$C$2:$C$5652,ArCompl!$C163,ArCompl!$D$2:$D$5652,ArCompl!$D163)</f>
        <v>1</v>
      </c>
      <c r="M1479" s="144">
        <f>IF(ISNA(MATCH($F1479,'Liste noire'!C:C,0)),0,1)</f>
        <v>0</v>
      </c>
    </row>
    <row r="1480" spans="1:13" x14ac:dyDescent="0.25">
      <c r="A1480" s="139">
        <v>4091</v>
      </c>
      <c r="B1480" s="140" t="s">
        <v>13338</v>
      </c>
      <c r="C1480" s="140" t="s">
        <v>13339</v>
      </c>
      <c r="D1480" s="140" t="s">
        <v>13326</v>
      </c>
      <c r="E1480" s="140" t="s">
        <v>13326</v>
      </c>
      <c r="F1480" s="140" t="s">
        <v>13340</v>
      </c>
      <c r="G1480" s="140" t="s">
        <v>13341</v>
      </c>
      <c r="H1480" s="140">
        <v>32.697899999999997</v>
      </c>
      <c r="I1480" s="140">
        <v>-16.7745</v>
      </c>
      <c r="J1480" s="140">
        <v>192</v>
      </c>
      <c r="K1480" s="140">
        <v>0</v>
      </c>
      <c r="L1480" s="140">
        <f>COUNTIFS(ArCompl!$C$2:$C$5652,ArCompl!$C4858,ArCompl!$D$2:$D$5652,ArCompl!$D4858)</f>
        <v>1</v>
      </c>
      <c r="M1480" s="141">
        <f>IF(ISNA(MATCH($F1480,'Liste noire'!C:C,0)),0,1)</f>
        <v>0</v>
      </c>
    </row>
    <row r="1481" spans="1:13" x14ac:dyDescent="0.25">
      <c r="A1481" s="142">
        <v>341</v>
      </c>
      <c r="B1481" s="143" t="s">
        <v>7812</v>
      </c>
      <c r="C1481" s="143" t="s">
        <v>7813</v>
      </c>
      <c r="D1481" s="143" t="s">
        <v>7581</v>
      </c>
      <c r="E1481" s="143" t="s">
        <v>22405</v>
      </c>
      <c r="F1481" s="143" t="s">
        <v>7814</v>
      </c>
      <c r="G1481" s="143" t="s">
        <v>7815</v>
      </c>
      <c r="H1481" s="143">
        <v>52.134599999999999</v>
      </c>
      <c r="I1481" s="143">
        <v>7.6848299999999998</v>
      </c>
      <c r="J1481" s="143">
        <v>160</v>
      </c>
      <c r="K1481" s="143">
        <v>1</v>
      </c>
      <c r="L1481" s="143">
        <f>COUNTIFS(ArCompl!$C$2:$C$5652,ArCompl!$C162,ArCompl!$D$2:$D$5652,ArCompl!$D162)</f>
        <v>1</v>
      </c>
      <c r="M1481" s="144">
        <f>IF(ISNA(MATCH($F1481,'Liste noire'!C:C,0)),0,1)</f>
        <v>1</v>
      </c>
    </row>
    <row r="1482" spans="1:13" x14ac:dyDescent="0.25">
      <c r="A1482" s="139">
        <v>3377</v>
      </c>
      <c r="B1482" s="140" t="s">
        <v>12329</v>
      </c>
      <c r="C1482" s="140" t="s">
        <v>12330</v>
      </c>
      <c r="D1482" s="140" t="s">
        <v>12326</v>
      </c>
      <c r="E1482" s="140" t="s">
        <v>22453</v>
      </c>
      <c r="F1482" s="140" t="s">
        <v>12331</v>
      </c>
      <c r="G1482" s="140" t="s">
        <v>12332</v>
      </c>
      <c r="H1482" s="140">
        <v>39.2241</v>
      </c>
      <c r="I1482" s="140">
        <v>125.67</v>
      </c>
      <c r="J1482" s="140">
        <v>117</v>
      </c>
      <c r="K1482" s="140">
        <v>8.5</v>
      </c>
      <c r="L1482" s="140">
        <f>COUNTIFS(ArCompl!$C$2:$C$5652,ArCompl!$C1656,ArCompl!$D$2:$D$5652,ArCompl!$D1656)</f>
        <v>2</v>
      </c>
      <c r="M1482" s="141">
        <f>IF(ISNA(MATCH($F1482,'Liste noire'!C:C,0)),0,1)</f>
        <v>0</v>
      </c>
    </row>
    <row r="1483" spans="1:13" x14ac:dyDescent="0.25">
      <c r="A1483" s="142">
        <v>4257</v>
      </c>
      <c r="B1483" s="143" t="s">
        <v>18200</v>
      </c>
      <c r="C1483" s="143" t="s">
        <v>18201</v>
      </c>
      <c r="D1483" s="143" t="s">
        <v>16702</v>
      </c>
      <c r="E1483" s="143" t="s">
        <v>22496</v>
      </c>
      <c r="F1483" s="143" t="s">
        <v>18202</v>
      </c>
      <c r="G1483" s="143" t="s">
        <v>18203</v>
      </c>
      <c r="H1483" s="143">
        <v>40.451799999999999</v>
      </c>
      <c r="I1483" s="143">
        <v>-105.011</v>
      </c>
      <c r="J1483" s="143">
        <v>5016</v>
      </c>
      <c r="K1483" s="143">
        <v>-7</v>
      </c>
      <c r="L1483" s="143">
        <f>COUNTIFS(ArCompl!$C$2:$C$5652,ArCompl!$C2276,ArCompl!$D$2:$D$5652,ArCompl!$D2276)</f>
        <v>1</v>
      </c>
      <c r="M1483" s="144">
        <f>IF(ISNA(MATCH($F1483,'Liste noire'!C:C,0)),0,1)</f>
        <v>0</v>
      </c>
    </row>
    <row r="1484" spans="1:13" x14ac:dyDescent="0.25">
      <c r="A1484" s="139">
        <v>7140</v>
      </c>
      <c r="B1484" s="140" t="s">
        <v>18360</v>
      </c>
      <c r="C1484" s="140" t="s">
        <v>18361</v>
      </c>
      <c r="D1484" s="140" t="s">
        <v>16702</v>
      </c>
      <c r="E1484" s="140" t="s">
        <v>22496</v>
      </c>
      <c r="F1484" s="140" t="s">
        <v>18362</v>
      </c>
      <c r="G1484" s="140" t="s">
        <v>18363</v>
      </c>
      <c r="H1484" s="140">
        <v>58.254399999999997</v>
      </c>
      <c r="I1484" s="140">
        <v>-134.898</v>
      </c>
      <c r="J1484" s="140">
        <v>0</v>
      </c>
      <c r="K1484" s="140">
        <v>-9</v>
      </c>
      <c r="L1484" s="140">
        <f>COUNTIFS(ArCompl!$C$2:$C$5652,ArCompl!$C2317,ArCompl!$D$2:$D$5652,ArCompl!$D2317)</f>
        <v>1</v>
      </c>
      <c r="M1484" s="141">
        <f>IF(ISNA(MATCH($F1484,'Liste noire'!C:C,0)),0,1)</f>
        <v>0</v>
      </c>
    </row>
    <row r="1485" spans="1:13" x14ac:dyDescent="0.25">
      <c r="A1485" s="142">
        <v>4089</v>
      </c>
      <c r="B1485" s="143" t="s">
        <v>18169</v>
      </c>
      <c r="C1485" s="143" t="s">
        <v>18170</v>
      </c>
      <c r="D1485" s="143" t="s">
        <v>16702</v>
      </c>
      <c r="E1485" s="143" t="s">
        <v>22496</v>
      </c>
      <c r="F1485" s="143" t="s">
        <v>18171</v>
      </c>
      <c r="G1485" s="143" t="s">
        <v>18172</v>
      </c>
      <c r="H1485" s="143">
        <v>42.965400000000002</v>
      </c>
      <c r="I1485" s="143">
        <v>-83.743600000000001</v>
      </c>
      <c r="J1485" s="143">
        <v>782</v>
      </c>
      <c r="K1485" s="143">
        <v>-5</v>
      </c>
      <c r="L1485" s="143">
        <f>COUNTIFS(ArCompl!$C$2:$C$5652,ArCompl!$C2268,ArCompl!$D$2:$D$5652,ArCompl!$D2268)</f>
        <v>1</v>
      </c>
      <c r="M1485" s="144">
        <f>IF(ISNA(MATCH($F1485,'Liste noire'!C:C,0)),0,1)</f>
        <v>0</v>
      </c>
    </row>
    <row r="1486" spans="1:13" x14ac:dyDescent="0.25">
      <c r="A1486" s="139">
        <v>7772</v>
      </c>
      <c r="B1486" s="140" t="s">
        <v>9766</v>
      </c>
      <c r="C1486" s="140" t="s">
        <v>9767</v>
      </c>
      <c r="D1486" s="140" t="s">
        <v>9641</v>
      </c>
      <c r="E1486" s="140" t="s">
        <v>22421</v>
      </c>
      <c r="F1486" s="140" t="s">
        <v>9768</v>
      </c>
      <c r="G1486" s="140" t="s">
        <v>9769</v>
      </c>
      <c r="H1486" s="140">
        <v>39.895310000000002</v>
      </c>
      <c r="I1486" s="140">
        <v>8.6426610000000004</v>
      </c>
      <c r="J1486" s="140">
        <v>36</v>
      </c>
      <c r="K1486" s="140">
        <v>1</v>
      </c>
      <c r="L1486" s="140">
        <f>COUNTIFS(ArCompl!$C$2:$C$5652,ArCompl!$C3938,ArCompl!$D$2:$D$5652,ArCompl!$D3938)</f>
        <v>1</v>
      </c>
      <c r="M1486" s="141">
        <f>IF(ISNA(MATCH($F1486,'Liste noire'!C:C,0)),0,1)</f>
        <v>0</v>
      </c>
    </row>
    <row r="1487" spans="1:13" x14ac:dyDescent="0.25">
      <c r="A1487" s="142">
        <v>3385</v>
      </c>
      <c r="B1487" s="143" t="s">
        <v>4905</v>
      </c>
      <c r="C1487" s="143" t="s">
        <v>4906</v>
      </c>
      <c r="D1487" s="143" t="s">
        <v>4759</v>
      </c>
      <c r="E1487" s="143" t="s">
        <v>22377</v>
      </c>
      <c r="F1487" s="143" t="s">
        <v>4907</v>
      </c>
      <c r="G1487" s="143" t="s">
        <v>4908</v>
      </c>
      <c r="H1487" s="143">
        <v>25.935099999999998</v>
      </c>
      <c r="I1487" s="143">
        <v>119.663</v>
      </c>
      <c r="J1487" s="143">
        <v>46</v>
      </c>
      <c r="K1487" s="143">
        <v>8</v>
      </c>
      <c r="L1487" s="143">
        <f>COUNTIFS(ArCompl!$C$2:$C$5652,ArCompl!$C1390,ArCompl!$D$2:$D$5652,ArCompl!$D1390)</f>
        <v>1</v>
      </c>
      <c r="M1487" s="144">
        <f>IF(ISNA(MATCH($F1487,'Liste noire'!C:C,0)),0,1)</f>
        <v>0</v>
      </c>
    </row>
    <row r="1488" spans="1:13" x14ac:dyDescent="0.25">
      <c r="A1488" s="139">
        <v>3841</v>
      </c>
      <c r="B1488" s="140" t="s">
        <v>18204</v>
      </c>
      <c r="C1488" s="140" t="s">
        <v>18205</v>
      </c>
      <c r="D1488" s="140" t="s">
        <v>16702</v>
      </c>
      <c r="E1488" s="140" t="s">
        <v>22496</v>
      </c>
      <c r="F1488" s="140" t="s">
        <v>18206</v>
      </c>
      <c r="G1488" s="140" t="s">
        <v>18207</v>
      </c>
      <c r="H1488" s="140">
        <v>42.551499999999997</v>
      </c>
      <c r="I1488" s="140">
        <v>-94.192599999999999</v>
      </c>
      <c r="J1488" s="140">
        <v>1156</v>
      </c>
      <c r="K1488" s="140">
        <v>-6</v>
      </c>
      <c r="L1488" s="140">
        <f>COUNTIFS(ArCompl!$C$2:$C$5652,ArCompl!$C2277,ArCompl!$D$2:$D$5652,ArCompl!$D2277)</f>
        <v>1</v>
      </c>
      <c r="M1488" s="141">
        <f>IF(ISNA(MATCH($F1488,'Liste noire'!C:C,0)),0,1)</f>
        <v>0</v>
      </c>
    </row>
    <row r="1489" spans="1:13" x14ac:dyDescent="0.25">
      <c r="A1489" s="142">
        <v>3843</v>
      </c>
      <c r="B1489" s="143" t="s">
        <v>21294</v>
      </c>
      <c r="C1489" s="143" t="s">
        <v>21295</v>
      </c>
      <c r="D1489" s="143" t="s">
        <v>16702</v>
      </c>
      <c r="E1489" s="143" t="s">
        <v>22496</v>
      </c>
      <c r="F1489" s="143" t="s">
        <v>21296</v>
      </c>
      <c r="G1489" s="143" t="s">
        <v>21297</v>
      </c>
      <c r="H1489" s="143">
        <v>38.950899999999997</v>
      </c>
      <c r="I1489" s="143">
        <v>-95.663600000000002</v>
      </c>
      <c r="J1489" s="143">
        <v>1078</v>
      </c>
      <c r="K1489" s="143">
        <v>-6</v>
      </c>
      <c r="L1489" s="143">
        <f>COUNTIFS(ArCompl!$C$2:$C$5652,ArCompl!$C3090,ArCompl!$D$2:$D$5652,ArCompl!$D3090)</f>
        <v>1</v>
      </c>
      <c r="M1489" s="144">
        <f>IF(ISNA(MATCH($F1489,'Liste noire'!C:C,0)),0,1)</f>
        <v>0</v>
      </c>
    </row>
    <row r="1490" spans="1:13" x14ac:dyDescent="0.25">
      <c r="A1490" s="139">
        <v>1502</v>
      </c>
      <c r="B1490" s="140" t="s">
        <v>7018</v>
      </c>
      <c r="C1490" s="140" t="s">
        <v>9712</v>
      </c>
      <c r="D1490" s="140" t="s">
        <v>9641</v>
      </c>
      <c r="E1490" s="140" t="s">
        <v>22421</v>
      </c>
      <c r="F1490" s="140" t="s">
        <v>9713</v>
      </c>
      <c r="G1490" s="140" t="s">
        <v>9714</v>
      </c>
      <c r="H1490" s="140">
        <v>41.432899999999997</v>
      </c>
      <c r="I1490" s="140">
        <v>15.535</v>
      </c>
      <c r="J1490" s="140">
        <v>265</v>
      </c>
      <c r="K1490" s="140">
        <v>1</v>
      </c>
      <c r="L1490" s="140">
        <f>COUNTIFS(ArCompl!$C$2:$C$5652,ArCompl!$C3924,ArCompl!$D$2:$D$5652,ArCompl!$D3924)</f>
        <v>1</v>
      </c>
      <c r="M1490" s="141">
        <f>IF(ISNA(MATCH($F1490,'Liste noire'!C:C,0)),0,1)</f>
        <v>0</v>
      </c>
    </row>
    <row r="1491" spans="1:13" x14ac:dyDescent="0.25">
      <c r="A1491" s="142">
        <v>3590</v>
      </c>
      <c r="B1491" s="143" t="s">
        <v>21560</v>
      </c>
      <c r="C1491" s="143" t="s">
        <v>21561</v>
      </c>
      <c r="D1491" s="143" t="s">
        <v>16702</v>
      </c>
      <c r="E1491" s="143" t="s">
        <v>22496</v>
      </c>
      <c r="F1491" s="143" t="s">
        <v>21562</v>
      </c>
      <c r="G1491" s="143" t="s">
        <v>21563</v>
      </c>
      <c r="H1491" s="143">
        <v>40.843699999999998</v>
      </c>
      <c r="I1491" s="143">
        <v>-72.631799999999998</v>
      </c>
      <c r="J1491" s="143">
        <v>67</v>
      </c>
      <c r="K1491" s="143">
        <v>-5</v>
      </c>
      <c r="L1491" s="143">
        <f>COUNTIFS(ArCompl!$C$2:$C$5652,ArCompl!$C3160,ArCompl!$D$2:$D$5652,ArCompl!$D3160)</f>
        <v>1</v>
      </c>
      <c r="M1491" s="144">
        <f>IF(ISNA(MATCH($F1491,'Liste noire'!C:C,0)),0,1)</f>
        <v>0</v>
      </c>
    </row>
    <row r="1492" spans="1:13" x14ac:dyDescent="0.25">
      <c r="A1492" s="139">
        <v>899</v>
      </c>
      <c r="B1492" s="140" t="s">
        <v>2992</v>
      </c>
      <c r="C1492" s="140" t="s">
        <v>2993</v>
      </c>
      <c r="D1492" s="140" t="s">
        <v>2981</v>
      </c>
      <c r="E1492" s="140" t="s">
        <v>22372</v>
      </c>
      <c r="F1492" s="140" t="s">
        <v>2994</v>
      </c>
      <c r="G1492" s="140" t="s">
        <v>2995</v>
      </c>
      <c r="H1492" s="140">
        <v>5.6369199999999999</v>
      </c>
      <c r="I1492" s="140">
        <v>10.7508</v>
      </c>
      <c r="J1492" s="140">
        <v>3963</v>
      </c>
      <c r="K1492" s="140">
        <v>1</v>
      </c>
      <c r="L1492" s="140">
        <f>COUNTIFS(ArCompl!$C$2:$C$5652,ArCompl!$C915,ArCompl!$D$2:$D$5652,ArCompl!$D915)</f>
        <v>1</v>
      </c>
      <c r="M1492" s="141">
        <f>IF(ISNA(MATCH($F1492,'Liste noire'!C:C,0)),0,1)</f>
        <v>0</v>
      </c>
    </row>
    <row r="1493" spans="1:13" x14ac:dyDescent="0.25">
      <c r="A1493" s="142">
        <v>6731</v>
      </c>
      <c r="B1493" s="143" t="s">
        <v>5974</v>
      </c>
      <c r="C1493" s="143" t="s">
        <v>5975</v>
      </c>
      <c r="D1493" s="143" t="s">
        <v>5959</v>
      </c>
      <c r="E1493" s="143" t="s">
        <v>5959</v>
      </c>
      <c r="F1493" s="143" t="s">
        <v>5976</v>
      </c>
      <c r="G1493" s="143" t="s">
        <v>5977</v>
      </c>
      <c r="H1493" s="143">
        <v>10.478</v>
      </c>
      <c r="I1493" s="143">
        <v>-84.634500000000003</v>
      </c>
      <c r="J1493" s="143">
        <v>342</v>
      </c>
      <c r="K1493" s="143">
        <v>-6</v>
      </c>
      <c r="L1493" s="143">
        <f>COUNTIFS(ArCompl!$C$2:$C$5652,ArCompl!$C1685,ArCompl!$D$2:$D$5652,ArCompl!$D1685)</f>
        <v>1</v>
      </c>
      <c r="M1493" s="144">
        <f>IF(ISNA(MATCH($F1493,'Liste noire'!C:C,0)),0,1)</f>
        <v>0</v>
      </c>
    </row>
    <row r="1494" spans="1:13" x14ac:dyDescent="0.25">
      <c r="A1494" s="139">
        <v>2559</v>
      </c>
      <c r="B1494" s="140" t="s">
        <v>2311</v>
      </c>
      <c r="C1494" s="140" t="s">
        <v>2312</v>
      </c>
      <c r="D1494" s="140" t="s">
        <v>2057</v>
      </c>
      <c r="E1494" s="140" t="s">
        <v>22368</v>
      </c>
      <c r="F1494" s="140" t="s">
        <v>2313</v>
      </c>
      <c r="G1494" s="140" t="s">
        <v>2314</v>
      </c>
      <c r="H1494" s="140">
        <v>-3.7762799999999999</v>
      </c>
      <c r="I1494" s="140">
        <v>-38.532600000000002</v>
      </c>
      <c r="J1494" s="140">
        <v>82</v>
      </c>
      <c r="K1494" s="140">
        <v>-3</v>
      </c>
      <c r="L1494" s="140">
        <f>COUNTIFS(ArCompl!$C$2:$C$5652,ArCompl!$C770,ArCompl!$D$2:$D$5652,ArCompl!$D770)</f>
        <v>1</v>
      </c>
      <c r="M1494" s="141">
        <f>IF(ISNA(MATCH($F1494,'Liste noire'!C:C,0)),0,1)</f>
        <v>0</v>
      </c>
    </row>
    <row r="1495" spans="1:13" x14ac:dyDescent="0.25">
      <c r="A1495" s="142">
        <v>1948</v>
      </c>
      <c r="B1495" s="143" t="s">
        <v>1732</v>
      </c>
      <c r="C1495" s="143" t="s">
        <v>1733</v>
      </c>
      <c r="D1495" s="143" t="s">
        <v>1697</v>
      </c>
      <c r="E1495" s="143" t="s">
        <v>1697</v>
      </c>
      <c r="F1495" s="143" t="s">
        <v>1734</v>
      </c>
      <c r="G1495" s="143" t="s">
        <v>1735</v>
      </c>
      <c r="H1495" s="143">
        <v>26.558700000000002</v>
      </c>
      <c r="I1495" s="143">
        <v>-78.695599999999999</v>
      </c>
      <c r="J1495" s="143">
        <v>7</v>
      </c>
      <c r="K1495" s="143">
        <v>-5</v>
      </c>
      <c r="L1495" s="143">
        <f>COUNTIFS(ArCompl!$C$2:$C$5652,ArCompl!$C600,ArCompl!$D$2:$D$5652,ArCompl!$D600)</f>
        <v>1</v>
      </c>
      <c r="M1495" s="144">
        <f>IF(ISNA(MATCH($F1495,'Liste noire'!C:C,0)),0,1)</f>
        <v>0</v>
      </c>
    </row>
    <row r="1496" spans="1:13" x14ac:dyDescent="0.25">
      <c r="A1496" s="139">
        <v>1439</v>
      </c>
      <c r="B1496" s="140" t="s">
        <v>7212</v>
      </c>
      <c r="C1496" s="140" t="s">
        <v>7213</v>
      </c>
      <c r="D1496" s="140" t="s">
        <v>6885</v>
      </c>
      <c r="E1496" s="140" t="s">
        <v>6885</v>
      </c>
      <c r="F1496" s="140" t="s">
        <v>7214</v>
      </c>
      <c r="G1496" s="140" t="s">
        <v>7215</v>
      </c>
      <c r="H1496" s="140">
        <v>43.757399999999997</v>
      </c>
      <c r="I1496" s="140">
        <v>4.4163500000000004</v>
      </c>
      <c r="J1496" s="140">
        <v>309</v>
      </c>
      <c r="K1496" s="140">
        <v>1</v>
      </c>
      <c r="L1496" s="140">
        <f>COUNTIFS(ArCompl!$C$2:$C$5652,ArCompl!$C3374,ArCompl!$D$2:$D$5652,ArCompl!$D3374)</f>
        <v>3</v>
      </c>
      <c r="M1496" s="141">
        <f>IF(ISNA(MATCH($F1496,'Liste noire'!C:C,0)),0,1)</f>
        <v>1</v>
      </c>
    </row>
    <row r="1497" spans="1:13" x14ac:dyDescent="0.25">
      <c r="A1497" s="142">
        <v>12024</v>
      </c>
      <c r="B1497" s="143" t="s">
        <v>940</v>
      </c>
      <c r="C1497" s="143" t="s">
        <v>941</v>
      </c>
      <c r="D1497" s="143" t="s">
        <v>639</v>
      </c>
      <c r="E1497" s="143" t="s">
        <v>22356</v>
      </c>
      <c r="F1497" s="143" t="s">
        <v>942</v>
      </c>
      <c r="G1497" s="143" t="s">
        <v>943</v>
      </c>
      <c r="H1497" s="143">
        <v>-33.363599999999998</v>
      </c>
      <c r="I1497" s="143">
        <v>147.935</v>
      </c>
      <c r="J1497" s="143">
        <v>760</v>
      </c>
      <c r="K1497" s="143" t="s">
        <v>340</v>
      </c>
      <c r="L1497" s="143">
        <f>COUNTIFS(ArCompl!$C$2:$C$5652,ArCompl!$C394,ArCompl!$D$2:$D$5652,ArCompl!$D394)</f>
        <v>1</v>
      </c>
      <c r="M1497" s="144">
        <f>IF(ISNA(MATCH($F1497,'Liste noire'!C:C,0)),0,1)</f>
        <v>0</v>
      </c>
    </row>
    <row r="1498" spans="1:13" x14ac:dyDescent="0.25">
      <c r="A1498" s="139">
        <v>7379</v>
      </c>
      <c r="B1498" s="140" t="s">
        <v>2319</v>
      </c>
      <c r="C1498" s="140" t="s">
        <v>2320</v>
      </c>
      <c r="D1498" s="140" t="s">
        <v>2057</v>
      </c>
      <c r="E1498" s="140" t="s">
        <v>22368</v>
      </c>
      <c r="F1498" s="140" t="s">
        <v>2321</v>
      </c>
      <c r="G1498" s="140" t="s">
        <v>2322</v>
      </c>
      <c r="H1498" s="140">
        <v>-20.592199999999998</v>
      </c>
      <c r="I1498" s="140">
        <v>-47.382899999999999</v>
      </c>
      <c r="J1498" s="140">
        <v>3292</v>
      </c>
      <c r="K1498" s="140">
        <v>-3</v>
      </c>
      <c r="L1498" s="140">
        <f>COUNTIFS(ArCompl!$C$2:$C$5652,ArCompl!$C772,ArCompl!$D$2:$D$5652,ArCompl!$D772)</f>
        <v>1</v>
      </c>
      <c r="M1498" s="141">
        <f>IF(ISNA(MATCH($F1498,'Liste noire'!C:C,0)),0,1)</f>
        <v>0</v>
      </c>
    </row>
    <row r="1499" spans="1:13" x14ac:dyDescent="0.25">
      <c r="A1499" s="142">
        <v>7082</v>
      </c>
      <c r="B1499" s="143" t="s">
        <v>18348</v>
      </c>
      <c r="C1499" s="143" t="s">
        <v>18349</v>
      </c>
      <c r="D1499" s="143" t="s">
        <v>16702</v>
      </c>
      <c r="E1499" s="143" t="s">
        <v>22496</v>
      </c>
      <c r="F1499" s="143" t="s">
        <v>18350</v>
      </c>
      <c r="G1499" s="143" t="s">
        <v>18351</v>
      </c>
      <c r="H1499" s="143">
        <v>48.521999999999998</v>
      </c>
      <c r="I1499" s="143">
        <v>-123.024</v>
      </c>
      <c r="J1499" s="143">
        <v>113</v>
      </c>
      <c r="K1499" s="143">
        <v>-8</v>
      </c>
      <c r="L1499" s="143">
        <f>COUNTIFS(ArCompl!$C$2:$C$5652,ArCompl!$C2314,ArCompl!$D$2:$D$5652,ArCompl!$D2314)</f>
        <v>1</v>
      </c>
      <c r="M1499" s="144">
        <f>IF(ISNA(MATCH($F1499,'Liste noire'!C:C,0)),0,1)</f>
        <v>0</v>
      </c>
    </row>
    <row r="1500" spans="1:13" x14ac:dyDescent="0.25">
      <c r="A1500" s="139">
        <v>5407</v>
      </c>
      <c r="B1500" s="140" t="s">
        <v>14471</v>
      </c>
      <c r="C1500" s="140" t="s">
        <v>14472</v>
      </c>
      <c r="D1500" s="140" t="s">
        <v>14452</v>
      </c>
      <c r="E1500" s="140" t="s">
        <v>22474</v>
      </c>
      <c r="F1500" s="140" t="s">
        <v>14473</v>
      </c>
      <c r="G1500" s="140" t="s">
        <v>14474</v>
      </c>
      <c r="H1500" s="140">
        <v>-8.1074999999999999</v>
      </c>
      <c r="I1500" s="140">
        <v>159.577</v>
      </c>
      <c r="J1500" s="140">
        <v>0</v>
      </c>
      <c r="K1500" s="140">
        <v>11</v>
      </c>
      <c r="L1500" s="140">
        <f>COUNTIFS(ArCompl!$C$2:$C$5652,ArCompl!$C3581,ArCompl!$D$2:$D$5652,ArCompl!$D3581)</f>
        <v>1</v>
      </c>
      <c r="M1500" s="141">
        <f>IF(ISNA(MATCH($F1500,'Liste noire'!C:C,0)),0,1)</f>
        <v>0</v>
      </c>
    </row>
    <row r="1501" spans="1:13" x14ac:dyDescent="0.25">
      <c r="A1501" s="142">
        <v>3541</v>
      </c>
      <c r="B1501" s="143" t="s">
        <v>18278</v>
      </c>
      <c r="C1501" s="143" t="s">
        <v>18279</v>
      </c>
      <c r="D1501" s="143" t="s">
        <v>16702</v>
      </c>
      <c r="E1501" s="143" t="s">
        <v>22496</v>
      </c>
      <c r="F1501" s="143" t="s">
        <v>18280</v>
      </c>
      <c r="G1501" s="143" t="s">
        <v>18281</v>
      </c>
      <c r="H1501" s="143">
        <v>39.055300000000003</v>
      </c>
      <c r="I1501" s="143">
        <v>-96.764499999999998</v>
      </c>
      <c r="J1501" s="143">
        <v>1065</v>
      </c>
      <c r="K1501" s="143">
        <v>-6</v>
      </c>
      <c r="L1501" s="143">
        <f>COUNTIFS(ArCompl!$C$2:$C$5652,ArCompl!$C2296,ArCompl!$D$2:$D$5652,ArCompl!$D2296)</f>
        <v>1</v>
      </c>
      <c r="M1501" s="144">
        <f>IF(ISNA(MATCH($F1501,'Liste noire'!C:C,0)),0,1)</f>
        <v>0</v>
      </c>
    </row>
    <row r="1502" spans="1:13" x14ac:dyDescent="0.25">
      <c r="A1502" s="139">
        <v>340</v>
      </c>
      <c r="B1502" s="140" t="s">
        <v>7689</v>
      </c>
      <c r="C1502" s="140" t="s">
        <v>7690</v>
      </c>
      <c r="D1502" s="140" t="s">
        <v>7581</v>
      </c>
      <c r="E1502" s="140" t="s">
        <v>22405</v>
      </c>
      <c r="F1502" s="140" t="s">
        <v>7691</v>
      </c>
      <c r="G1502" s="140" t="s">
        <v>7692</v>
      </c>
      <c r="H1502" s="140">
        <v>50.033329999999999</v>
      </c>
      <c r="I1502" s="140">
        <v>8.5705559999999998</v>
      </c>
      <c r="J1502" s="140">
        <v>364</v>
      </c>
      <c r="K1502" s="140">
        <v>1</v>
      </c>
      <c r="L1502" s="140">
        <f>COUNTIFS(ArCompl!$C$2:$C$5652,ArCompl!$C131,ArCompl!$D$2:$D$5652,ArCompl!$D131)</f>
        <v>1</v>
      </c>
      <c r="M1502" s="141">
        <f>IF(ISNA(MATCH($F1502,'Liste noire'!C:C,0)),0,1)</f>
        <v>1</v>
      </c>
    </row>
    <row r="1503" spans="1:13" x14ac:dyDescent="0.25">
      <c r="A1503" s="142">
        <v>7703</v>
      </c>
      <c r="B1503" s="143" t="s">
        <v>7074</v>
      </c>
      <c r="C1503" s="143" t="s">
        <v>7075</v>
      </c>
      <c r="D1503" s="143" t="s">
        <v>6885</v>
      </c>
      <c r="E1503" s="143" t="s">
        <v>6885</v>
      </c>
      <c r="F1503" s="143" t="s">
        <v>7076</v>
      </c>
      <c r="G1503" s="143" t="s">
        <v>7077</v>
      </c>
      <c r="H1503" s="143">
        <v>43.417499999999997</v>
      </c>
      <c r="I1503" s="143">
        <v>6.7356999999999996</v>
      </c>
      <c r="J1503" s="143">
        <v>33</v>
      </c>
      <c r="K1503" s="143">
        <v>1</v>
      </c>
      <c r="L1503" s="143">
        <f>COUNTIFS(ArCompl!$C$2:$C$5652,ArCompl!$C3339,ArCompl!$D$2:$D$5652,ArCompl!$D3339)</f>
        <v>1</v>
      </c>
      <c r="M1503" s="144">
        <f>IF(ISNA(MATCH($F1503,'Liste noire'!C:C,0)),0,1)</f>
        <v>1</v>
      </c>
    </row>
    <row r="1504" spans="1:13" x14ac:dyDescent="0.25">
      <c r="A1504" s="139">
        <v>3422</v>
      </c>
      <c r="B1504" s="140" t="s">
        <v>18274</v>
      </c>
      <c r="C1504" s="140" t="s">
        <v>18275</v>
      </c>
      <c r="D1504" s="140" t="s">
        <v>16702</v>
      </c>
      <c r="E1504" s="140" t="s">
        <v>22496</v>
      </c>
      <c r="F1504" s="140" t="s">
        <v>18276</v>
      </c>
      <c r="G1504" s="140" t="s">
        <v>18277</v>
      </c>
      <c r="H1504" s="140">
        <v>61.266399999999997</v>
      </c>
      <c r="I1504" s="140">
        <v>-149.65299999999999</v>
      </c>
      <c r="J1504" s="140">
        <v>378</v>
      </c>
      <c r="K1504" s="140">
        <v>-9</v>
      </c>
      <c r="L1504" s="140">
        <f>COUNTIFS(ArCompl!$C$2:$C$5652,ArCompl!$C2295,ArCompl!$D$2:$D$5652,ArCompl!$D2295)</f>
        <v>1</v>
      </c>
      <c r="M1504" s="141">
        <f>IF(ISNA(MATCH($F1504,'Liste noire'!C:C,0)),0,1)</f>
        <v>0</v>
      </c>
    </row>
    <row r="1505" spans="1:13" x14ac:dyDescent="0.25">
      <c r="A1505" s="142">
        <v>643</v>
      </c>
      <c r="B1505" s="143" t="s">
        <v>12395</v>
      </c>
      <c r="C1505" s="143" t="s">
        <v>12396</v>
      </c>
      <c r="D1505" s="143" t="s">
        <v>12352</v>
      </c>
      <c r="E1505" s="143" t="s">
        <v>22455</v>
      </c>
      <c r="F1505" s="143" t="s">
        <v>12397</v>
      </c>
      <c r="G1505" s="143" t="s">
        <v>12398</v>
      </c>
      <c r="H1505" s="143">
        <v>61.583599999999997</v>
      </c>
      <c r="I1505" s="143">
        <v>5.0247200000000003</v>
      </c>
      <c r="J1505" s="143">
        <v>37</v>
      </c>
      <c r="K1505" s="143">
        <v>1</v>
      </c>
      <c r="L1505" s="143">
        <f>COUNTIFS(ArCompl!$C$2:$C$5652,ArCompl!$C4508,ArCompl!$D$2:$D$5652,ArCompl!$D4508)</f>
        <v>1</v>
      </c>
      <c r="M1505" s="144">
        <f>IF(ISNA(MATCH($F1505,'Liste noire'!C:C,0)),0,1)</f>
        <v>0</v>
      </c>
    </row>
    <row r="1506" spans="1:13" x14ac:dyDescent="0.25">
      <c r="A1506" s="139">
        <v>8274</v>
      </c>
      <c r="B1506" s="140" t="s">
        <v>18266</v>
      </c>
      <c r="C1506" s="140" t="s">
        <v>18267</v>
      </c>
      <c r="D1506" s="140" t="s">
        <v>16702</v>
      </c>
      <c r="E1506" s="140" t="s">
        <v>22496</v>
      </c>
      <c r="F1506" s="140" t="s">
        <v>18268</v>
      </c>
      <c r="G1506" s="140" t="s">
        <v>18269</v>
      </c>
      <c r="H1506" s="140">
        <v>27.495100000000001</v>
      </c>
      <c r="I1506" s="140">
        <v>-80.368300000000005</v>
      </c>
      <c r="J1506" s="140">
        <v>24</v>
      </c>
      <c r="K1506" s="140">
        <v>-5</v>
      </c>
      <c r="L1506" s="140">
        <f>COUNTIFS(ArCompl!$C$2:$C$5652,ArCompl!$C2293,ArCompl!$D$2:$D$5652,ArCompl!$D2293)</f>
        <v>1</v>
      </c>
      <c r="M1506" s="141">
        <f>IF(ISNA(MATCH($F1506,'Liste noire'!C:C,0)),0,1)</f>
        <v>0</v>
      </c>
    </row>
    <row r="1507" spans="1:13" x14ac:dyDescent="0.25">
      <c r="A1507" s="142">
        <v>4024</v>
      </c>
      <c r="B1507" s="143" t="s">
        <v>8249</v>
      </c>
      <c r="C1507" s="143" t="s">
        <v>8250</v>
      </c>
      <c r="D1507" s="143" t="s">
        <v>8246</v>
      </c>
      <c r="E1507" s="143" t="s">
        <v>8246</v>
      </c>
      <c r="F1507" s="143" t="s">
        <v>8251</v>
      </c>
      <c r="G1507" s="143" t="s">
        <v>8252</v>
      </c>
      <c r="H1507" s="143">
        <v>16.913799999999998</v>
      </c>
      <c r="I1507" s="143">
        <v>-89.866399999999999</v>
      </c>
      <c r="J1507" s="143">
        <v>427</v>
      </c>
      <c r="K1507" s="143">
        <v>-6</v>
      </c>
      <c r="L1507" s="143">
        <f>COUNTIFS(ArCompl!$C$2:$C$5652,ArCompl!$C3509,ArCompl!$D$2:$D$5652,ArCompl!$D3509)</f>
        <v>1</v>
      </c>
      <c r="M1507" s="144">
        <f>IF(ISNA(MATCH($F1507,'Liste noire'!C:C,0)),0,1)</f>
        <v>0</v>
      </c>
    </row>
    <row r="1508" spans="1:13" x14ac:dyDescent="0.25">
      <c r="A1508" s="139">
        <v>2912</v>
      </c>
      <c r="B1508" s="140" t="s">
        <v>10516</v>
      </c>
      <c r="C1508" s="140" t="s">
        <v>10517</v>
      </c>
      <c r="D1508" s="140" t="s">
        <v>10518</v>
      </c>
      <c r="E1508" s="140" t="s">
        <v>22427</v>
      </c>
      <c r="F1508" s="140" t="s">
        <v>10519</v>
      </c>
      <c r="G1508" s="140" t="s">
        <v>10520</v>
      </c>
      <c r="H1508" s="140">
        <v>43.061300000000003</v>
      </c>
      <c r="I1508" s="140">
        <v>74.477599999999995</v>
      </c>
      <c r="J1508" s="140">
        <v>2058</v>
      </c>
      <c r="K1508" s="140">
        <v>6</v>
      </c>
      <c r="L1508" s="140">
        <f>COUNTIFS(ArCompl!$C$2:$C$5652,ArCompl!$C4106,ArCompl!$D$2:$D$5652,ArCompl!$D4106)</f>
        <v>4</v>
      </c>
      <c r="M1508" s="141">
        <f>IF(ISNA(MATCH($F1508,'Liste noire'!C:C,0)),0,1)</f>
        <v>0</v>
      </c>
    </row>
    <row r="1509" spans="1:13" x14ac:dyDescent="0.25">
      <c r="A1509" s="142">
        <v>877</v>
      </c>
      <c r="B1509" s="143" t="s">
        <v>2006</v>
      </c>
      <c r="C1509" s="143" t="s">
        <v>2007</v>
      </c>
      <c r="D1509" s="143" t="s">
        <v>2008</v>
      </c>
      <c r="E1509" s="143" t="s">
        <v>2008</v>
      </c>
      <c r="F1509" s="143" t="s">
        <v>2009</v>
      </c>
      <c r="G1509" s="143" t="s">
        <v>2010</v>
      </c>
      <c r="H1509" s="143">
        <v>-21.159600000000001</v>
      </c>
      <c r="I1509" s="143">
        <v>27.474499999999999</v>
      </c>
      <c r="J1509" s="143">
        <v>3283</v>
      </c>
      <c r="K1509" s="143">
        <v>2</v>
      </c>
      <c r="L1509" s="143">
        <f>COUNTIFS(ArCompl!$C$2:$C$5652,ArCompl!$C693,ArCompl!$D$2:$D$5652,ArCompl!$D693)</f>
        <v>1</v>
      </c>
      <c r="M1509" s="144">
        <f>IF(ISNA(MATCH($F1509,'Liste noire'!C:C,0)),0,1)</f>
        <v>0</v>
      </c>
    </row>
    <row r="1510" spans="1:13" x14ac:dyDescent="0.25">
      <c r="A1510" s="139">
        <v>1323</v>
      </c>
      <c r="B1510" s="140" t="s">
        <v>7070</v>
      </c>
      <c r="C1510" s="140" t="s">
        <v>7071</v>
      </c>
      <c r="D1510" s="140" t="s">
        <v>6885</v>
      </c>
      <c r="E1510" s="140" t="s">
        <v>6885</v>
      </c>
      <c r="F1510" s="140" t="s">
        <v>7072</v>
      </c>
      <c r="G1510" s="140" t="s">
        <v>7073</v>
      </c>
      <c r="H1510" s="140">
        <v>41.500599999999999</v>
      </c>
      <c r="I1510" s="140">
        <v>9.0977800000000002</v>
      </c>
      <c r="J1510" s="140">
        <v>87</v>
      </c>
      <c r="K1510" s="140">
        <v>1</v>
      </c>
      <c r="L1510" s="140">
        <f>COUNTIFS(ArCompl!$C$2:$C$5652,ArCompl!$C3338,ArCompl!$D$2:$D$5652,ArCompl!$D3338)</f>
        <v>1</v>
      </c>
      <c r="M1510" s="141">
        <f>IF(ISNA(MATCH($F1510,'Liste noire'!C:C,0)),0,1)</f>
        <v>0</v>
      </c>
    </row>
    <row r="1511" spans="1:13" x14ac:dyDescent="0.25">
      <c r="A1511" s="142">
        <v>4009</v>
      </c>
      <c r="B1511" s="143" t="s">
        <v>21017</v>
      </c>
      <c r="C1511" s="143" t="s">
        <v>21018</v>
      </c>
      <c r="D1511" s="143" t="s">
        <v>16702</v>
      </c>
      <c r="E1511" s="143" t="s">
        <v>22496</v>
      </c>
      <c r="F1511" s="143" t="s">
        <v>21019</v>
      </c>
      <c r="G1511" s="143" t="s">
        <v>21020</v>
      </c>
      <c r="H1511" s="143">
        <v>43.582000000000001</v>
      </c>
      <c r="I1511" s="143">
        <v>-96.741900000000001</v>
      </c>
      <c r="J1511" s="143">
        <v>1429</v>
      </c>
      <c r="K1511" s="143">
        <v>-6</v>
      </c>
      <c r="L1511" s="143">
        <f>COUNTIFS(ArCompl!$C$2:$C$5652,ArCompl!$C3018,ArCompl!$D$2:$D$5652,ArCompl!$D3018)</f>
        <v>1</v>
      </c>
      <c r="M1511" s="144">
        <f>IF(ISNA(MATCH($F1511,'Liste noire'!C:C,0)),0,1)</f>
        <v>0</v>
      </c>
    </row>
    <row r="1512" spans="1:13" x14ac:dyDescent="0.25">
      <c r="A1512" s="139">
        <v>3761</v>
      </c>
      <c r="B1512" s="140" t="s">
        <v>18286</v>
      </c>
      <c r="C1512" s="140" t="s">
        <v>18287</v>
      </c>
      <c r="D1512" s="140" t="s">
        <v>16702</v>
      </c>
      <c r="E1512" s="140" t="s">
        <v>22496</v>
      </c>
      <c r="F1512" s="140" t="s">
        <v>18288</v>
      </c>
      <c r="G1512" s="140" t="s">
        <v>18289</v>
      </c>
      <c r="H1512" s="140">
        <v>34.649799999999999</v>
      </c>
      <c r="I1512" s="140">
        <v>-98.402199999999993</v>
      </c>
      <c r="J1512" s="140">
        <v>1189</v>
      </c>
      <c r="K1512" s="140">
        <v>-6</v>
      </c>
      <c r="L1512" s="140">
        <f>COUNTIFS(ArCompl!$C$2:$C$5652,ArCompl!$C2298,ArCompl!$D$2:$D$5652,ArCompl!$D2298)</f>
        <v>1</v>
      </c>
      <c r="M1512" s="141">
        <f>IF(ISNA(MATCH($F1512,'Liste noire'!C:C,0)),0,1)</f>
        <v>0</v>
      </c>
    </row>
    <row r="1513" spans="1:13" x14ac:dyDescent="0.25">
      <c r="A1513" s="142">
        <v>3437</v>
      </c>
      <c r="B1513" s="143" t="s">
        <v>18290</v>
      </c>
      <c r="C1513" s="143" t="s">
        <v>3456</v>
      </c>
      <c r="D1513" s="143" t="s">
        <v>16702</v>
      </c>
      <c r="E1513" s="143" t="s">
        <v>22496</v>
      </c>
      <c r="F1513" s="143" t="s">
        <v>18291</v>
      </c>
      <c r="G1513" s="143" t="s">
        <v>18292</v>
      </c>
      <c r="H1513" s="143">
        <v>35.336599999999997</v>
      </c>
      <c r="I1513" s="143">
        <v>-94.367400000000004</v>
      </c>
      <c r="J1513" s="143">
        <v>469</v>
      </c>
      <c r="K1513" s="143">
        <v>-6</v>
      </c>
      <c r="L1513" s="143">
        <f>COUNTIFS(ArCompl!$C$2:$C$5652,ArCompl!$C2299,ArCompl!$D$2:$D$5652,ArCompl!$D2299)</f>
        <v>1</v>
      </c>
      <c r="M1513" s="144">
        <f>IF(ISNA(MATCH($F1513,'Liste noire'!C:C,0)),0,1)</f>
        <v>0</v>
      </c>
    </row>
    <row r="1514" spans="1:13" x14ac:dyDescent="0.25">
      <c r="A1514" s="139">
        <v>1441</v>
      </c>
      <c r="B1514" s="140" t="s">
        <v>14137</v>
      </c>
      <c r="C1514" s="140" t="s">
        <v>13436</v>
      </c>
      <c r="D1514" s="140" t="s">
        <v>14134</v>
      </c>
      <c r="E1514" s="140" t="s">
        <v>22465</v>
      </c>
      <c r="F1514" s="140" t="s">
        <v>14138</v>
      </c>
      <c r="G1514" s="140" t="s">
        <v>14139</v>
      </c>
      <c r="H1514" s="140">
        <v>46.762900000000002</v>
      </c>
      <c r="I1514" s="140">
        <v>-56.173099999999998</v>
      </c>
      <c r="J1514" s="140">
        <v>27</v>
      </c>
      <c r="K1514" s="140">
        <v>-3</v>
      </c>
      <c r="L1514" s="140">
        <f>COUNTIFS(ArCompl!$C$2:$C$5652,ArCompl!$C5165,ArCompl!$D$2:$D$5652,ArCompl!$D5165)</f>
        <v>1</v>
      </c>
      <c r="M1514" s="141">
        <f>IF(ISNA(MATCH($F1514,'Liste noire'!C:C,0)),0,1)</f>
        <v>0</v>
      </c>
    </row>
    <row r="1515" spans="1:13" x14ac:dyDescent="0.25">
      <c r="A1515" s="142">
        <v>11789</v>
      </c>
      <c r="B1515" s="143" t="s">
        <v>16481</v>
      </c>
      <c r="C1515" s="143" t="s">
        <v>16482</v>
      </c>
      <c r="D1515" s="143" t="s">
        <v>16321</v>
      </c>
      <c r="E1515" s="143" t="s">
        <v>22495</v>
      </c>
      <c r="F1515" s="143" t="s">
        <v>16483</v>
      </c>
      <c r="G1515" s="143" t="s">
        <v>16484</v>
      </c>
      <c r="H1515" s="143">
        <v>57.6494</v>
      </c>
      <c r="I1515" s="143">
        <v>-3.5606399999999998</v>
      </c>
      <c r="J1515" s="143">
        <v>22</v>
      </c>
      <c r="K1515" s="143" t="s">
        <v>340</v>
      </c>
      <c r="L1515" s="143">
        <f>COUNTIFS(ArCompl!$C$2:$C$5652,ArCompl!$C4950,ArCompl!$D$2:$D$5652,ArCompl!$D4950)</f>
        <v>1</v>
      </c>
      <c r="M1515" s="144">
        <f>IF(ISNA(MATCH($F1515,'Liste noire'!C:C,0)),0,1)</f>
        <v>0</v>
      </c>
    </row>
    <row r="1516" spans="1:13" x14ac:dyDescent="0.25">
      <c r="A1516" s="139">
        <v>4224</v>
      </c>
      <c r="B1516" s="140" t="s">
        <v>18293</v>
      </c>
      <c r="C1516" s="140" t="s">
        <v>18294</v>
      </c>
      <c r="D1516" s="140" t="s">
        <v>16702</v>
      </c>
      <c r="E1516" s="140" t="s">
        <v>22496</v>
      </c>
      <c r="F1516" s="140" t="s">
        <v>18295</v>
      </c>
      <c r="G1516" s="140" t="s">
        <v>18296</v>
      </c>
      <c r="H1516" s="140">
        <v>30.915700000000001</v>
      </c>
      <c r="I1516" s="140">
        <v>-102.916</v>
      </c>
      <c r="J1516" s="140">
        <v>3011</v>
      </c>
      <c r="K1516" s="140">
        <v>-6</v>
      </c>
      <c r="L1516" s="140">
        <f>COUNTIFS(ArCompl!$C$2:$C$5652,ArCompl!$C2300,ArCompl!$D$2:$D$5652,ArCompl!$D2300)</f>
        <v>1</v>
      </c>
      <c r="M1516" s="141">
        <f>IF(ISNA(MATCH($F1516,'Liste noire'!C:C,0)),0,1)</f>
        <v>0</v>
      </c>
    </row>
    <row r="1517" spans="1:13" x14ac:dyDescent="0.25">
      <c r="A1517" s="142">
        <v>5917</v>
      </c>
      <c r="B1517" s="143" t="s">
        <v>21882</v>
      </c>
      <c r="C1517" s="143" t="s">
        <v>21883</v>
      </c>
      <c r="D1517" s="143" t="s">
        <v>21859</v>
      </c>
      <c r="E1517" s="143" t="s">
        <v>21859</v>
      </c>
      <c r="F1517" s="143" t="s">
        <v>21884</v>
      </c>
      <c r="G1517" s="143" t="s">
        <v>21885</v>
      </c>
      <c r="H1517" s="143">
        <v>-19.516400000000001</v>
      </c>
      <c r="I1517" s="143">
        <v>170.232</v>
      </c>
      <c r="J1517" s="143">
        <v>95</v>
      </c>
      <c r="K1517" s="143">
        <v>11</v>
      </c>
      <c r="L1517" s="143">
        <f>COUNTIFS(ArCompl!$C$2:$C$5652,ArCompl!$C5543,ArCompl!$D$2:$D$5652,ArCompl!$D5543)</f>
        <v>1</v>
      </c>
      <c r="M1517" s="144">
        <f>IF(ISNA(MATCH($F1517,'Liste noire'!C:C,0)),0,1)</f>
        <v>0</v>
      </c>
    </row>
    <row r="1518" spans="1:13" x14ac:dyDescent="0.25">
      <c r="A1518" s="139">
        <v>4061</v>
      </c>
      <c r="B1518" s="140" t="s">
        <v>402</v>
      </c>
      <c r="C1518" s="140" t="s">
        <v>403</v>
      </c>
      <c r="D1518" s="140" t="s">
        <v>365</v>
      </c>
      <c r="E1518" s="140" t="s">
        <v>22354</v>
      </c>
      <c r="F1518" s="140" t="s">
        <v>404</v>
      </c>
      <c r="G1518" s="140" t="s">
        <v>405</v>
      </c>
      <c r="H1518" s="140">
        <v>-50.280299999999997</v>
      </c>
      <c r="I1518" s="140">
        <v>-72.053100000000001</v>
      </c>
      <c r="J1518" s="140">
        <v>669</v>
      </c>
      <c r="K1518" s="140">
        <v>-3</v>
      </c>
      <c r="L1518" s="140">
        <f>COUNTIFS(ArCompl!$C$2:$C$5652,ArCompl!$C258,ArCompl!$D$2:$D$5652,ArCompl!$D258)</f>
        <v>1</v>
      </c>
      <c r="M1518" s="141">
        <f>IF(ISNA(MATCH($F1518,'Liste noire'!C:C,0)),0,1)</f>
        <v>0</v>
      </c>
    </row>
    <row r="1519" spans="1:13" x14ac:dyDescent="0.25">
      <c r="A1519" s="142">
        <v>11081</v>
      </c>
      <c r="B1519" s="143" t="s">
        <v>17852</v>
      </c>
      <c r="C1519" s="143" t="s">
        <v>17846</v>
      </c>
      <c r="D1519" s="143" t="s">
        <v>16702</v>
      </c>
      <c r="E1519" s="143" t="s">
        <v>22496</v>
      </c>
      <c r="F1519" s="143" t="s">
        <v>17853</v>
      </c>
      <c r="G1519" s="143" t="s">
        <v>17854</v>
      </c>
      <c r="H1519" s="143">
        <v>39.785299999999999</v>
      </c>
      <c r="I1519" s="143">
        <v>-104.54300000000001</v>
      </c>
      <c r="J1519" s="143">
        <v>5512</v>
      </c>
      <c r="K1519" s="143">
        <v>-6</v>
      </c>
      <c r="L1519" s="143">
        <f>COUNTIFS(ArCompl!$C$2:$C$5652,ArCompl!$C2185,ArCompl!$D$2:$D$5652,ArCompl!$D2185)</f>
        <v>1</v>
      </c>
      <c r="M1519" s="144">
        <f>IF(ISNA(MATCH($F1519,'Liste noire'!C:C,0)),0,1)</f>
        <v>0</v>
      </c>
    </row>
    <row r="1520" spans="1:13" x14ac:dyDescent="0.25">
      <c r="A1520" s="139">
        <v>7627</v>
      </c>
      <c r="B1520" s="140" t="s">
        <v>247</v>
      </c>
      <c r="C1520" s="140" t="s">
        <v>22558</v>
      </c>
      <c r="D1520" s="140" t="s">
        <v>248</v>
      </c>
      <c r="E1520" s="140" t="s">
        <v>22352</v>
      </c>
      <c r="F1520" s="140" t="s">
        <v>249</v>
      </c>
      <c r="G1520" s="140" t="s">
        <v>250</v>
      </c>
      <c r="H1520" s="140">
        <v>-14.2172</v>
      </c>
      <c r="I1520" s="140">
        <v>-169.42500000000001</v>
      </c>
      <c r="J1520" s="140">
        <v>110</v>
      </c>
      <c r="K1520" s="140">
        <v>-11</v>
      </c>
      <c r="L1520" s="140">
        <f>COUNTIFS(ArCompl!$C$2:$C$5652,ArCompl!$C5177,ArCompl!$D$2:$D$5652,ArCompl!$D5177)</f>
        <v>1</v>
      </c>
      <c r="M1520" s="141">
        <f>IF(ISNA(MATCH($F1520,'Liste noire'!C:C,0)),0,1)</f>
        <v>0</v>
      </c>
    </row>
    <row r="1521" spans="1:13" x14ac:dyDescent="0.25">
      <c r="A1521" s="142">
        <v>3706</v>
      </c>
      <c r="B1521" s="143" t="s">
        <v>18228</v>
      </c>
      <c r="C1521" s="143" t="s">
        <v>18229</v>
      </c>
      <c r="D1521" s="143" t="s">
        <v>16702</v>
      </c>
      <c r="E1521" s="143" t="s">
        <v>22496</v>
      </c>
      <c r="F1521" s="143" t="s">
        <v>18230</v>
      </c>
      <c r="G1521" s="143" t="s">
        <v>18231</v>
      </c>
      <c r="H1521" s="143">
        <v>37.9071</v>
      </c>
      <c r="I1521" s="143">
        <v>-85.972099999999998</v>
      </c>
      <c r="J1521" s="143">
        <v>756</v>
      </c>
      <c r="K1521" s="143">
        <v>-5</v>
      </c>
      <c r="L1521" s="143">
        <f>COUNTIFS(ArCompl!$C$2:$C$5652,ArCompl!$C2283,ArCompl!$D$2:$D$5652,ArCompl!$D2283)</f>
        <v>1</v>
      </c>
      <c r="M1521" s="144">
        <f>IF(ISNA(MATCH($F1521,'Liste noire'!C:C,0)),0,1)</f>
        <v>0</v>
      </c>
    </row>
    <row r="1522" spans="1:13" x14ac:dyDescent="0.25">
      <c r="A1522" s="139">
        <v>937</v>
      </c>
      <c r="B1522" s="140" t="s">
        <v>10840</v>
      </c>
      <c r="C1522" s="140" t="s">
        <v>10841</v>
      </c>
      <c r="D1522" s="140" t="s">
        <v>10693</v>
      </c>
      <c r="E1522" s="140" t="s">
        <v>10693</v>
      </c>
      <c r="F1522" s="140" t="s">
        <v>10842</v>
      </c>
      <c r="G1522" s="140" t="s">
        <v>10843</v>
      </c>
      <c r="H1522" s="140">
        <v>-25.0381</v>
      </c>
      <c r="I1522" s="140">
        <v>46.956099999999999</v>
      </c>
      <c r="J1522" s="140">
        <v>29</v>
      </c>
      <c r="K1522" s="140">
        <v>3</v>
      </c>
      <c r="L1522" s="140">
        <f>COUNTIFS(ArCompl!$C$2:$C$5652,ArCompl!$C4205,ArCompl!$D$2:$D$5652,ArCompl!$D4205)</f>
        <v>1</v>
      </c>
      <c r="M1522" s="141">
        <f>IF(ISNA(MATCH($F1522,'Liste noire'!C:C,0)),0,1)</f>
        <v>0</v>
      </c>
    </row>
    <row r="1523" spans="1:13" x14ac:dyDescent="0.25">
      <c r="A1523" s="142">
        <v>3723</v>
      </c>
      <c r="B1523" s="143" t="s">
        <v>18313</v>
      </c>
      <c r="C1523" s="143" t="s">
        <v>18310</v>
      </c>
      <c r="D1523" s="143" t="s">
        <v>16702</v>
      </c>
      <c r="E1523" s="143" t="s">
        <v>22496</v>
      </c>
      <c r="F1523" s="143" t="s">
        <v>18314</v>
      </c>
      <c r="G1523" s="143" t="s">
        <v>18315</v>
      </c>
      <c r="H1523" s="143">
        <v>32.819800000000001</v>
      </c>
      <c r="I1523" s="143">
        <v>-97.362399999999994</v>
      </c>
      <c r="J1523" s="143">
        <v>710</v>
      </c>
      <c r="K1523" s="143">
        <v>-6</v>
      </c>
      <c r="L1523" s="143">
        <f>COUNTIFS(ArCompl!$C$2:$C$5652,ArCompl!$C2305,ArCompl!$D$2:$D$5652,ArCompl!$D2305)</f>
        <v>1</v>
      </c>
      <c r="M1523" s="144">
        <f>IF(ISNA(MATCH($F1523,'Liste noire'!C:C,0)),0,1)</f>
        <v>0</v>
      </c>
    </row>
    <row r="1524" spans="1:13" x14ac:dyDescent="0.25">
      <c r="A1524" s="139">
        <v>884</v>
      </c>
      <c r="B1524" s="140" t="s">
        <v>5916</v>
      </c>
      <c r="C1524" s="140" t="s">
        <v>5917</v>
      </c>
      <c r="D1524" s="140" t="s">
        <v>5770</v>
      </c>
      <c r="E1524" s="140" t="s">
        <v>5770</v>
      </c>
      <c r="F1524" s="140" t="s">
        <v>5918</v>
      </c>
      <c r="G1524" s="140" t="s">
        <v>5919</v>
      </c>
      <c r="H1524" s="140">
        <v>-0.53134999999999999</v>
      </c>
      <c r="I1524" s="140">
        <v>15.950100000000001</v>
      </c>
      <c r="J1524" s="140">
        <v>1214</v>
      </c>
      <c r="K1524" s="140">
        <v>1</v>
      </c>
      <c r="L1524" s="140">
        <f>COUNTIFS(ArCompl!$C$2:$C$5652,ArCompl!$C1645,ArCompl!$D$2:$D$5652,ArCompl!$D1645)</f>
        <v>1</v>
      </c>
      <c r="M1524" s="141">
        <f>IF(ISNA(MATCH($F1524,'Liste noire'!C:C,0)),0,1)</f>
        <v>0</v>
      </c>
    </row>
    <row r="1525" spans="1:13" x14ac:dyDescent="0.25">
      <c r="A1525" s="142">
        <v>7497</v>
      </c>
      <c r="B1525" s="143" t="s">
        <v>16951</v>
      </c>
      <c r="C1525" s="143" t="s">
        <v>16945</v>
      </c>
      <c r="D1525" s="143" t="s">
        <v>16702</v>
      </c>
      <c r="E1525" s="143" t="s">
        <v>22496</v>
      </c>
      <c r="F1525" s="143" t="s">
        <v>16952</v>
      </c>
      <c r="G1525" s="143" t="s">
        <v>16953</v>
      </c>
      <c r="H1525" s="143">
        <v>33.7791</v>
      </c>
      <c r="I1525" s="143">
        <v>-84.5214</v>
      </c>
      <c r="J1525" s="143">
        <v>841</v>
      </c>
      <c r="K1525" s="143">
        <v>-5</v>
      </c>
      <c r="L1525" s="143">
        <f>COUNTIFS(ArCompl!$C$2:$C$5652,ArCompl!$C1949,ArCompl!$D$2:$D$5652,ArCompl!$D1949)</f>
        <v>1</v>
      </c>
      <c r="M1525" s="144">
        <f>IF(ISNA(MATCH($F1525,'Liste noire'!C:C,0)),0,1)</f>
        <v>0</v>
      </c>
    </row>
    <row r="1526" spans="1:13" x14ac:dyDescent="0.25">
      <c r="A1526" s="139">
        <v>1051</v>
      </c>
      <c r="B1526" s="140" t="s">
        <v>14899</v>
      </c>
      <c r="C1526" s="140" t="s">
        <v>14900</v>
      </c>
      <c r="D1526" s="140" t="s">
        <v>14857</v>
      </c>
      <c r="E1526" s="140" t="s">
        <v>22479</v>
      </c>
      <c r="F1526" s="140" t="s">
        <v>14901</v>
      </c>
      <c r="G1526" s="140" t="s">
        <v>14902</v>
      </c>
      <c r="H1526" s="140">
        <v>28.4527</v>
      </c>
      <c r="I1526" s="140">
        <v>-13.863799999999999</v>
      </c>
      <c r="J1526" s="140">
        <v>85</v>
      </c>
      <c r="K1526" s="140">
        <v>0</v>
      </c>
      <c r="L1526" s="140">
        <f>COUNTIFS(ArCompl!$C$2:$C$5652,ArCompl!$C1836,ArCompl!$D$2:$D$5652,ArCompl!$D1836)</f>
        <v>2</v>
      </c>
      <c r="M1526" s="141">
        <f>IF(ISNA(MATCH($F1526,'Liste noire'!C:C,0)),0,1)</f>
        <v>0</v>
      </c>
    </row>
    <row r="1527" spans="1:13" x14ac:dyDescent="0.25">
      <c r="A1527" s="142">
        <v>7503</v>
      </c>
      <c r="B1527" s="143" t="s">
        <v>4897</v>
      </c>
      <c r="C1527" s="143" t="s">
        <v>4898</v>
      </c>
      <c r="D1527" s="143" t="s">
        <v>4759</v>
      </c>
      <c r="E1527" s="143" t="s">
        <v>22377</v>
      </c>
      <c r="F1527" s="143" t="s">
        <v>4899</v>
      </c>
      <c r="G1527" s="143" t="s">
        <v>4900</v>
      </c>
      <c r="H1527" s="143">
        <v>32.882159999999999</v>
      </c>
      <c r="I1527" s="143">
        <v>115.73439999999999</v>
      </c>
      <c r="J1527" s="143">
        <v>104</v>
      </c>
      <c r="K1527" s="143">
        <v>8</v>
      </c>
      <c r="L1527" s="143">
        <f>COUNTIFS(ArCompl!$C$2:$C$5652,ArCompl!$C1388,ArCompl!$D$2:$D$5652,ArCompl!$D1388)</f>
        <v>1</v>
      </c>
      <c r="M1527" s="144">
        <f>IF(ISNA(MATCH($F1527,'Liste noire'!C:C,0)),0,1)</f>
        <v>0</v>
      </c>
    </row>
    <row r="1528" spans="1:13" x14ac:dyDescent="0.25">
      <c r="A1528" s="139">
        <v>2304</v>
      </c>
      <c r="B1528" s="140" t="s">
        <v>9921</v>
      </c>
      <c r="C1528" s="140" t="s">
        <v>9922</v>
      </c>
      <c r="D1528" s="140" t="s">
        <v>9894</v>
      </c>
      <c r="E1528" s="140" t="s">
        <v>22423</v>
      </c>
      <c r="F1528" s="140" t="s">
        <v>9923</v>
      </c>
      <c r="G1528" s="140" t="s">
        <v>9924</v>
      </c>
      <c r="H1528" s="140">
        <v>32.6663</v>
      </c>
      <c r="I1528" s="140">
        <v>128.833</v>
      </c>
      <c r="J1528" s="140">
        <v>273</v>
      </c>
      <c r="K1528" s="140">
        <v>9</v>
      </c>
      <c r="L1528" s="140">
        <f>COUNTIFS(ArCompl!$C$2:$C$5652,ArCompl!$C3977,ArCompl!$D$2:$D$5652,ArCompl!$D3977)</f>
        <v>2</v>
      </c>
      <c r="M1528" s="141">
        <f>IF(ISNA(MATCH($F1528,'Liste noire'!C:C,0)),0,1)</f>
        <v>0</v>
      </c>
    </row>
    <row r="1529" spans="1:13" x14ac:dyDescent="0.25">
      <c r="A1529" s="142">
        <v>2305</v>
      </c>
      <c r="B1529" s="143" t="s">
        <v>9925</v>
      </c>
      <c r="C1529" s="143" t="s">
        <v>9926</v>
      </c>
      <c r="D1529" s="143" t="s">
        <v>9894</v>
      </c>
      <c r="E1529" s="143" t="s">
        <v>22423</v>
      </c>
      <c r="F1529" s="143" t="s">
        <v>9927</v>
      </c>
      <c r="G1529" s="143" t="s">
        <v>9928</v>
      </c>
      <c r="H1529" s="143">
        <v>33.585900000000002</v>
      </c>
      <c r="I1529" s="143">
        <v>130.45099999999999</v>
      </c>
      <c r="J1529" s="143">
        <v>32</v>
      </c>
      <c r="K1529" s="143">
        <v>9</v>
      </c>
      <c r="L1529" s="143">
        <f>COUNTIFS(ArCompl!$C$2:$C$5652,ArCompl!$C3978,ArCompl!$D$2:$D$5652,ArCompl!$D3978)</f>
        <v>1</v>
      </c>
      <c r="M1529" s="144">
        <f>IF(ISNA(MATCH($F1529,'Liste noire'!C:C,0)),0,1)</f>
        <v>0</v>
      </c>
    </row>
    <row r="1530" spans="1:13" x14ac:dyDescent="0.25">
      <c r="A1530" s="139">
        <v>6481</v>
      </c>
      <c r="B1530" s="140" t="s">
        <v>18356</v>
      </c>
      <c r="C1530" s="140" t="s">
        <v>18357</v>
      </c>
      <c r="D1530" s="140" t="s">
        <v>16702</v>
      </c>
      <c r="E1530" s="140" t="s">
        <v>22496</v>
      </c>
      <c r="F1530" s="140" t="s">
        <v>18358</v>
      </c>
      <c r="G1530" s="140" t="s">
        <v>18359</v>
      </c>
      <c r="H1530" s="140">
        <v>33.872</v>
      </c>
      <c r="I1530" s="140">
        <v>-117.98</v>
      </c>
      <c r="J1530" s="140">
        <v>96</v>
      </c>
      <c r="K1530" s="140">
        <v>-8</v>
      </c>
      <c r="L1530" s="140">
        <f>COUNTIFS(ArCompl!$C$2:$C$5652,ArCompl!$C2316,ArCompl!$D$2:$D$5652,ArCompl!$D2316)</f>
        <v>1</v>
      </c>
      <c r="M1530" s="141">
        <f>IF(ISNA(MATCH($F1530,'Liste noire'!C:C,0)),0,1)</f>
        <v>0</v>
      </c>
    </row>
    <row r="1531" spans="1:13" x14ac:dyDescent="0.25">
      <c r="A1531" s="142">
        <v>4077</v>
      </c>
      <c r="B1531" s="143" t="s">
        <v>16123</v>
      </c>
      <c r="C1531" s="143" t="s">
        <v>16124</v>
      </c>
      <c r="D1531" s="143" t="s">
        <v>16125</v>
      </c>
      <c r="E1531" s="143" t="s">
        <v>16125</v>
      </c>
      <c r="F1531" s="143" t="s">
        <v>16126</v>
      </c>
      <c r="G1531" s="143" t="s">
        <v>16127</v>
      </c>
      <c r="H1531" s="143">
        <v>-8.5250000000000004</v>
      </c>
      <c r="I1531" s="143">
        <v>179.196</v>
      </c>
      <c r="J1531" s="143">
        <v>9</v>
      </c>
      <c r="K1531" s="143">
        <v>12</v>
      </c>
      <c r="L1531" s="143">
        <f>COUNTIFS(ArCompl!$C$2:$C$5652,ArCompl!$C5495,ArCompl!$D$2:$D$5652,ArCompl!$D5495)</f>
        <v>1</v>
      </c>
      <c r="M1531" s="144">
        <f>IF(ISNA(MATCH($F1531,'Liste noire'!C:C,0)),0,1)</f>
        <v>0</v>
      </c>
    </row>
    <row r="1532" spans="1:13" x14ac:dyDescent="0.25">
      <c r="A1532" s="139">
        <v>5885</v>
      </c>
      <c r="B1532" s="140" t="s">
        <v>22218</v>
      </c>
      <c r="C1532" s="140" t="s">
        <v>21883</v>
      </c>
      <c r="D1532" s="140" t="s">
        <v>22219</v>
      </c>
      <c r="E1532" s="140" t="s">
        <v>22500</v>
      </c>
      <c r="F1532" s="140" t="s">
        <v>22220</v>
      </c>
      <c r="G1532" s="140" t="s">
        <v>22221</v>
      </c>
      <c r="H1532" s="140">
        <v>-14.311400000000001</v>
      </c>
      <c r="I1532" s="140">
        <v>-178.066</v>
      </c>
      <c r="J1532" s="140">
        <v>20</v>
      </c>
      <c r="K1532" s="140">
        <v>12</v>
      </c>
      <c r="L1532" s="140">
        <f>COUNTIFS(ArCompl!$C$2:$C$5652,ArCompl!$C5624,ArCompl!$D$2:$D$5652,ArCompl!$D5624)</f>
        <v>1</v>
      </c>
      <c r="M1532" s="141">
        <f>IF(ISNA(MATCH($F1532,'Liste noire'!C:C,0)),0,1)</f>
        <v>0</v>
      </c>
    </row>
    <row r="1533" spans="1:13" x14ac:dyDescent="0.25">
      <c r="A1533" s="142">
        <v>4041</v>
      </c>
      <c r="B1533" s="143" t="s">
        <v>18301</v>
      </c>
      <c r="C1533" s="143" t="s">
        <v>18302</v>
      </c>
      <c r="D1533" s="143" t="s">
        <v>16702</v>
      </c>
      <c r="E1533" s="143" t="s">
        <v>22496</v>
      </c>
      <c r="F1533" s="143" t="s">
        <v>18303</v>
      </c>
      <c r="G1533" s="143" t="s">
        <v>18304</v>
      </c>
      <c r="H1533" s="143">
        <v>40.978499999999997</v>
      </c>
      <c r="I1533" s="143">
        <v>-85.195099999999996</v>
      </c>
      <c r="J1533" s="143">
        <v>814</v>
      </c>
      <c r="K1533" s="143">
        <v>-5</v>
      </c>
      <c r="L1533" s="143">
        <f>COUNTIFS(ArCompl!$C$2:$C$5652,ArCompl!$C2302,ArCompl!$D$2:$D$5652,ArCompl!$D2302)</f>
        <v>1</v>
      </c>
      <c r="M1533" s="144">
        <f>IF(ISNA(MATCH($F1533,'Liste noire'!C:C,0)),0,1)</f>
        <v>0</v>
      </c>
    </row>
    <row r="1534" spans="1:13" x14ac:dyDescent="0.25">
      <c r="A1534" s="139">
        <v>3464</v>
      </c>
      <c r="B1534" s="140" t="s">
        <v>18236</v>
      </c>
      <c r="C1534" s="140" t="s">
        <v>18233</v>
      </c>
      <c r="D1534" s="140" t="s">
        <v>16702</v>
      </c>
      <c r="E1534" s="140" t="s">
        <v>22496</v>
      </c>
      <c r="F1534" s="140" t="s">
        <v>18237</v>
      </c>
      <c r="G1534" s="140" t="s">
        <v>18238</v>
      </c>
      <c r="H1534" s="140">
        <v>26.197299999999998</v>
      </c>
      <c r="I1534" s="140">
        <v>-80.170699999999997</v>
      </c>
      <c r="J1534" s="140">
        <v>13</v>
      </c>
      <c r="K1534" s="140">
        <v>-5</v>
      </c>
      <c r="L1534" s="140">
        <f>COUNTIFS(ArCompl!$C$2:$C$5652,ArCompl!$C2285,ArCompl!$D$2:$D$5652,ArCompl!$D2285)</f>
        <v>1</v>
      </c>
      <c r="M1534" s="141">
        <f>IF(ISNA(MATCH($F1534,'Liste noire'!C:C,0)),0,1)</f>
        <v>0</v>
      </c>
    </row>
    <row r="1535" spans="1:13" x14ac:dyDescent="0.25">
      <c r="A1535" s="142">
        <v>8943</v>
      </c>
      <c r="B1535" s="143" t="s">
        <v>11673</v>
      </c>
      <c r="C1535" s="143" t="s">
        <v>11674</v>
      </c>
      <c r="D1535" s="143" t="s">
        <v>11666</v>
      </c>
      <c r="E1535" s="143" t="s">
        <v>11666</v>
      </c>
      <c r="F1535" s="143" t="s">
        <v>11675</v>
      </c>
      <c r="G1535" s="143" t="s">
        <v>11676</v>
      </c>
      <c r="H1535" s="143">
        <v>-14.815</v>
      </c>
      <c r="I1535" s="143">
        <v>36.53</v>
      </c>
      <c r="J1535" s="143">
        <v>1919</v>
      </c>
      <c r="K1535" s="143">
        <v>2</v>
      </c>
      <c r="L1535" s="143">
        <f>COUNTIFS(ArCompl!$C$2:$C$5652,ArCompl!$C4405,ArCompl!$D$2:$D$5652,ArCompl!$D4405)</f>
        <v>1</v>
      </c>
      <c r="M1535" s="144">
        <f>IF(ISNA(MATCH($F1535,'Liste noire'!C:C,0)),0,1)</f>
        <v>0</v>
      </c>
    </row>
    <row r="1536" spans="1:13" x14ac:dyDescent="0.25">
      <c r="A1536" s="139">
        <v>10800</v>
      </c>
      <c r="B1536" s="140" t="s">
        <v>4901</v>
      </c>
      <c r="C1536" s="140" t="s">
        <v>4902</v>
      </c>
      <c r="D1536" s="140" t="s">
        <v>4759</v>
      </c>
      <c r="E1536" s="140" t="s">
        <v>22377</v>
      </c>
      <c r="F1536" s="140" t="s">
        <v>4903</v>
      </c>
      <c r="G1536" s="140" t="s">
        <v>4904</v>
      </c>
      <c r="H1536" s="140">
        <v>48.199489999999997</v>
      </c>
      <c r="I1536" s="140">
        <v>134.3664</v>
      </c>
      <c r="J1536" s="140">
        <v>0</v>
      </c>
      <c r="K1536" s="140">
        <v>8</v>
      </c>
      <c r="L1536" s="140">
        <f>COUNTIFS(ArCompl!$C$2:$C$5652,ArCompl!$C1389,ArCompl!$D$2:$D$5652,ArCompl!$D1389)</f>
        <v>1</v>
      </c>
      <c r="M1536" s="141">
        <f>IF(ISNA(MATCH($F1536,'Liste noire'!C:C,0)),0,1)</f>
        <v>0</v>
      </c>
    </row>
    <row r="1537" spans="1:13" x14ac:dyDescent="0.25">
      <c r="A1537" s="142">
        <v>1000</v>
      </c>
      <c r="B1537" s="143" t="s">
        <v>4619</v>
      </c>
      <c r="C1537" s="143" t="s">
        <v>4620</v>
      </c>
      <c r="D1537" s="143" t="s">
        <v>4612</v>
      </c>
      <c r="E1537" s="143" t="s">
        <v>22375</v>
      </c>
      <c r="F1537" s="143" t="s">
        <v>4621</v>
      </c>
      <c r="G1537" s="143" t="s">
        <v>4622</v>
      </c>
      <c r="H1537" s="143">
        <v>17.917100000000001</v>
      </c>
      <c r="I1537" s="143">
        <v>19.1111</v>
      </c>
      <c r="J1537" s="143">
        <v>771</v>
      </c>
      <c r="K1537" s="143">
        <v>1</v>
      </c>
      <c r="L1537" s="143">
        <f>COUNTIFS(ArCompl!$C$2:$C$5652,ArCompl!$C5373,ArCompl!$D$2:$D$5652,ArCompl!$D5373)</f>
        <v>1</v>
      </c>
      <c r="M1537" s="144">
        <f>IF(ISNA(MATCH($F1537,'Liste noire'!C:C,0)),0,1)</f>
        <v>0</v>
      </c>
    </row>
    <row r="1538" spans="1:13" x14ac:dyDescent="0.25">
      <c r="A1538" s="139">
        <v>3420</v>
      </c>
      <c r="B1538" s="140" t="s">
        <v>18316</v>
      </c>
      <c r="C1538" s="140" t="s">
        <v>18317</v>
      </c>
      <c r="D1538" s="140" t="s">
        <v>16702</v>
      </c>
      <c r="E1538" s="140" t="s">
        <v>22496</v>
      </c>
      <c r="F1538" s="140" t="s">
        <v>18318</v>
      </c>
      <c r="G1538" s="140" t="s">
        <v>18319</v>
      </c>
      <c r="H1538" s="140">
        <v>66.5715</v>
      </c>
      <c r="I1538" s="140">
        <v>-145.25</v>
      </c>
      <c r="J1538" s="140">
        <v>433</v>
      </c>
      <c r="K1538" s="140">
        <v>-9</v>
      </c>
      <c r="L1538" s="140">
        <f>COUNTIFS(ArCompl!$C$2:$C$5652,ArCompl!$C2306,ArCompl!$D$2:$D$5652,ArCompl!$D2306)</f>
        <v>1</v>
      </c>
      <c r="M1538" s="141">
        <f>IF(ISNA(MATCH($F1538,'Liste noire'!C:C,0)),0,1)</f>
        <v>0</v>
      </c>
    </row>
    <row r="1539" spans="1:13" x14ac:dyDescent="0.25">
      <c r="A1539" s="142">
        <v>3760</v>
      </c>
      <c r="B1539" s="143" t="s">
        <v>18146</v>
      </c>
      <c r="C1539" s="143" t="s">
        <v>18143</v>
      </c>
      <c r="D1539" s="143" t="s">
        <v>16702</v>
      </c>
      <c r="E1539" s="143" t="s">
        <v>22496</v>
      </c>
      <c r="F1539" s="143" t="s">
        <v>18147</v>
      </c>
      <c r="G1539" s="143" t="s">
        <v>18148</v>
      </c>
      <c r="H1539" s="143">
        <v>36.005099999999999</v>
      </c>
      <c r="I1539" s="143">
        <v>-94.170100000000005</v>
      </c>
      <c r="J1539" s="143">
        <v>1251</v>
      </c>
      <c r="K1539" s="143">
        <v>-6</v>
      </c>
      <c r="L1539" s="143">
        <f>COUNTIFS(ArCompl!$C$2:$C$5652,ArCompl!$C2262,ArCompl!$D$2:$D$5652,ArCompl!$D2262)</f>
        <v>1</v>
      </c>
      <c r="M1539" s="144">
        <f>IF(ISNA(MATCH($F1539,'Liste noire'!C:C,0)),0,1)</f>
        <v>0</v>
      </c>
    </row>
    <row r="1540" spans="1:13" x14ac:dyDescent="0.25">
      <c r="A1540" s="139">
        <v>8063</v>
      </c>
      <c r="B1540" s="140" t="s">
        <v>18157</v>
      </c>
      <c r="C1540" s="140" t="s">
        <v>18158</v>
      </c>
      <c r="D1540" s="140" t="s">
        <v>16702</v>
      </c>
      <c r="E1540" s="140" t="s">
        <v>22496</v>
      </c>
      <c r="F1540" s="140" t="s">
        <v>18159</v>
      </c>
      <c r="G1540" s="140" t="s">
        <v>18160</v>
      </c>
      <c r="H1540" s="140">
        <v>31.683700000000002</v>
      </c>
      <c r="I1540" s="140">
        <v>-83.270499999999998</v>
      </c>
      <c r="J1540" s="140">
        <v>365</v>
      </c>
      <c r="K1540" s="140">
        <v>-5</v>
      </c>
      <c r="L1540" s="140">
        <f>COUNTIFS(ArCompl!$C$2:$C$5652,ArCompl!$C2265,ArCompl!$D$2:$D$5652,ArCompl!$D2265)</f>
        <v>3</v>
      </c>
      <c r="M1540" s="141">
        <f>IF(ISNA(MATCH($F1540,'Liste noire'!C:C,0)),0,1)</f>
        <v>0</v>
      </c>
    </row>
    <row r="1541" spans="1:13" x14ac:dyDescent="0.25">
      <c r="A1541" s="142">
        <v>9185</v>
      </c>
      <c r="B1541" s="143" t="s">
        <v>18320</v>
      </c>
      <c r="C1541" s="143" t="s">
        <v>18321</v>
      </c>
      <c r="D1541" s="143" t="s">
        <v>16702</v>
      </c>
      <c r="E1541" s="143" t="s">
        <v>22496</v>
      </c>
      <c r="F1541" s="143" t="s">
        <v>18322</v>
      </c>
      <c r="G1541" s="143" t="s">
        <v>18323</v>
      </c>
      <c r="H1541" s="143">
        <v>41.190800000000003</v>
      </c>
      <c r="I1541" s="143">
        <v>-83.394499999999994</v>
      </c>
      <c r="J1541" s="143">
        <v>752</v>
      </c>
      <c r="K1541" s="143">
        <v>-5</v>
      </c>
      <c r="L1541" s="143">
        <f>COUNTIFS(ArCompl!$C$2:$C$5652,ArCompl!$C2307,ArCompl!$D$2:$D$5652,ArCompl!$D2307)</f>
        <v>1</v>
      </c>
      <c r="M1541" s="144">
        <f>IF(ISNA(MATCH($F1541,'Liste noire'!C:C,0)),0,1)</f>
        <v>0</v>
      </c>
    </row>
    <row r="1542" spans="1:13" x14ac:dyDescent="0.25">
      <c r="A1542" s="139">
        <v>553</v>
      </c>
      <c r="B1542" s="140" t="s">
        <v>16374</v>
      </c>
      <c r="C1542" s="140" t="s">
        <v>16371</v>
      </c>
      <c r="D1542" s="140" t="s">
        <v>16321</v>
      </c>
      <c r="E1542" s="140" t="s">
        <v>22495</v>
      </c>
      <c r="F1542" s="140" t="s">
        <v>16375</v>
      </c>
      <c r="G1542" s="140" t="s">
        <v>16376</v>
      </c>
      <c r="H1542" s="140">
        <v>51.519399999999997</v>
      </c>
      <c r="I1542" s="140">
        <v>-2.59083</v>
      </c>
      <c r="J1542" s="140">
        <v>226</v>
      </c>
      <c r="K1542" s="140">
        <v>0</v>
      </c>
      <c r="L1542" s="140">
        <f>COUNTIFS(ArCompl!$C$2:$C$5652,ArCompl!$C4923,ArCompl!$D$2:$D$5652,ArCompl!$D4923)</f>
        <v>1</v>
      </c>
      <c r="M1542" s="141">
        <f>IF(ISNA(MATCH($F1542,'Liste noire'!C:C,0)),0,1)</f>
        <v>0</v>
      </c>
    </row>
    <row r="1543" spans="1:13" x14ac:dyDescent="0.25">
      <c r="A1543" s="142">
        <v>8295</v>
      </c>
      <c r="B1543" s="143" t="s">
        <v>18364</v>
      </c>
      <c r="C1543" s="143" t="s">
        <v>18365</v>
      </c>
      <c r="D1543" s="143" t="s">
        <v>16702</v>
      </c>
      <c r="E1543" s="143" t="s">
        <v>22496</v>
      </c>
      <c r="F1543" s="143" t="s">
        <v>18366</v>
      </c>
      <c r="G1543" s="143" t="s">
        <v>18367</v>
      </c>
      <c r="H1543" s="143">
        <v>33.9726</v>
      </c>
      <c r="I1543" s="143">
        <v>-86.088999999999999</v>
      </c>
      <c r="J1543" s="143">
        <v>569</v>
      </c>
      <c r="K1543" s="143">
        <v>-6</v>
      </c>
      <c r="L1543" s="143">
        <f>COUNTIFS(ArCompl!$C$2:$C$5652,ArCompl!$C2318,ArCompl!$D$2:$D$5652,ArCompl!$D2318)</f>
        <v>1</v>
      </c>
      <c r="M1543" s="144">
        <f>IF(ISNA(MATCH($F1543,'Liste noire'!C:C,0)),0,1)</f>
        <v>0</v>
      </c>
    </row>
    <row r="1544" spans="1:13" x14ac:dyDescent="0.25">
      <c r="A1544" s="139">
        <v>291</v>
      </c>
      <c r="B1544" s="140" t="s">
        <v>15832</v>
      </c>
      <c r="C1544" s="140" t="s">
        <v>15833</v>
      </c>
      <c r="D1544" s="140" t="s">
        <v>15825</v>
      </c>
      <c r="E1544" s="140" t="s">
        <v>22489</v>
      </c>
      <c r="F1544" s="140" t="s">
        <v>15834</v>
      </c>
      <c r="G1544" s="140" t="s">
        <v>15835</v>
      </c>
      <c r="H1544" s="140">
        <v>33.876899999999999</v>
      </c>
      <c r="I1544" s="140">
        <v>10.103300000000001</v>
      </c>
      <c r="J1544" s="140">
        <v>26</v>
      </c>
      <c r="K1544" s="140">
        <v>1</v>
      </c>
      <c r="L1544" s="140">
        <f>COUNTIFS(ArCompl!$C$2:$C$5652,ArCompl!$C5427,ArCompl!$D$2:$D$5652,ArCompl!$D5427)</f>
        <v>1</v>
      </c>
      <c r="M1544" s="141">
        <f>IF(ISNA(MATCH($F1544,'Liste noire'!C:C,0)),0,1)</f>
        <v>0</v>
      </c>
    </row>
    <row r="1545" spans="1:13" x14ac:dyDescent="0.25">
      <c r="A1545" s="142">
        <v>290</v>
      </c>
      <c r="B1545" s="143" t="s">
        <v>15836</v>
      </c>
      <c r="C1545" s="143" t="s">
        <v>15837</v>
      </c>
      <c r="D1545" s="143" t="s">
        <v>15825</v>
      </c>
      <c r="E1545" s="143" t="s">
        <v>22489</v>
      </c>
      <c r="F1545" s="143" t="s">
        <v>15838</v>
      </c>
      <c r="G1545" s="143" t="s">
        <v>15839</v>
      </c>
      <c r="H1545" s="143">
        <v>34.421999999999997</v>
      </c>
      <c r="I1545" s="143">
        <v>8.8224999999999998</v>
      </c>
      <c r="J1545" s="143">
        <v>1060</v>
      </c>
      <c r="K1545" s="143">
        <v>1</v>
      </c>
      <c r="L1545" s="143">
        <f>COUNTIFS(ArCompl!$C$2:$C$5652,ArCompl!$C5428,ArCompl!$D$2:$D$5652,ArCompl!$D5428)</f>
        <v>1</v>
      </c>
      <c r="M1545" s="144">
        <f>IF(ISNA(MATCH($F1545,'Liste noire'!C:C,0)),0,1)</f>
        <v>0</v>
      </c>
    </row>
    <row r="1546" spans="1:13" x14ac:dyDescent="0.25">
      <c r="A1546" s="139">
        <v>8996</v>
      </c>
      <c r="B1546" s="140" t="s">
        <v>948</v>
      </c>
      <c r="C1546" s="140" t="s">
        <v>949</v>
      </c>
      <c r="D1546" s="140" t="s">
        <v>639</v>
      </c>
      <c r="E1546" s="140" t="s">
        <v>22356</v>
      </c>
      <c r="F1546" s="140" t="s">
        <v>950</v>
      </c>
      <c r="G1546" s="140" t="s">
        <v>951</v>
      </c>
      <c r="H1546" s="140">
        <v>-25.6144</v>
      </c>
      <c r="I1546" s="140">
        <v>151.619</v>
      </c>
      <c r="J1546" s="140">
        <v>369</v>
      </c>
      <c r="K1546" s="140">
        <v>10</v>
      </c>
      <c r="L1546" s="140">
        <f>COUNTIFS(ArCompl!$C$2:$C$5652,ArCompl!$C396,ArCompl!$D$2:$D$5652,ArCompl!$D396)</f>
        <v>1</v>
      </c>
      <c r="M1546" s="141">
        <f>IF(ISNA(MATCH($F1546,'Liste noire'!C:C,0)),0,1)</f>
        <v>0</v>
      </c>
    </row>
    <row r="1547" spans="1:13" x14ac:dyDescent="0.25">
      <c r="A1547" s="142">
        <v>8143</v>
      </c>
      <c r="B1547" s="143" t="s">
        <v>18375</v>
      </c>
      <c r="C1547" s="143" t="s">
        <v>18376</v>
      </c>
      <c r="D1547" s="143" t="s">
        <v>16702</v>
      </c>
      <c r="E1547" s="143" t="s">
        <v>22496</v>
      </c>
      <c r="F1547" s="143" t="s">
        <v>18377</v>
      </c>
      <c r="G1547" s="143" t="s">
        <v>18378</v>
      </c>
      <c r="H1547" s="143">
        <v>39.168300000000002</v>
      </c>
      <c r="I1547" s="143">
        <v>-77.165999999999997</v>
      </c>
      <c r="J1547" s="143">
        <v>539</v>
      </c>
      <c r="K1547" s="143">
        <v>-5</v>
      </c>
      <c r="L1547" s="143">
        <f>COUNTIFS(ArCompl!$C$2:$C$5652,ArCompl!$C2321,ArCompl!$D$2:$D$5652,ArCompl!$D2321)</f>
        <v>1</v>
      </c>
      <c r="M1547" s="144">
        <f>IF(ISNA(MATCH($F1547,'Liste noire'!C:C,0)),0,1)</f>
        <v>0</v>
      </c>
    </row>
    <row r="1548" spans="1:13" x14ac:dyDescent="0.25">
      <c r="A1548" s="139">
        <v>2341</v>
      </c>
      <c r="B1548" s="140" t="s">
        <v>10214</v>
      </c>
      <c r="C1548" s="140" t="s">
        <v>10215</v>
      </c>
      <c r="D1548" s="140" t="s">
        <v>9894</v>
      </c>
      <c r="E1548" s="140" t="s">
        <v>22423</v>
      </c>
      <c r="F1548" s="140" t="s">
        <v>10216</v>
      </c>
      <c r="G1548" s="140" t="s">
        <v>10217</v>
      </c>
      <c r="H1548" s="140">
        <v>38.411900000000003</v>
      </c>
      <c r="I1548" s="140">
        <v>140.37100000000001</v>
      </c>
      <c r="J1548" s="140">
        <v>353</v>
      </c>
      <c r="K1548" s="140">
        <v>9</v>
      </c>
      <c r="L1548" s="140">
        <f>COUNTIFS(ArCompl!$C$2:$C$5652,ArCompl!$C4052,ArCompl!$D$2:$D$5652,ArCompl!$D4052)</f>
        <v>1</v>
      </c>
      <c r="M1548" s="141">
        <f>IF(ISNA(MATCH($F1548,'Liste noire'!C:C,0)),0,1)</f>
        <v>0</v>
      </c>
    </row>
    <row r="1549" spans="1:13" x14ac:dyDescent="0.25">
      <c r="A1549" s="142">
        <v>3764</v>
      </c>
      <c r="B1549" s="143" t="s">
        <v>18379</v>
      </c>
      <c r="C1549" s="143" t="s">
        <v>18380</v>
      </c>
      <c r="D1549" s="143" t="s">
        <v>16702</v>
      </c>
      <c r="E1549" s="143" t="s">
        <v>22496</v>
      </c>
      <c r="F1549" s="143" t="s">
        <v>18381</v>
      </c>
      <c r="G1549" s="143" t="s">
        <v>18382</v>
      </c>
      <c r="H1549" s="143">
        <v>64.736199999999997</v>
      </c>
      <c r="I1549" s="143">
        <v>-156.93700000000001</v>
      </c>
      <c r="J1549" s="143">
        <v>153</v>
      </c>
      <c r="K1549" s="143">
        <v>-9</v>
      </c>
      <c r="L1549" s="143">
        <f>COUNTIFS(ArCompl!$C$2:$C$5652,ArCompl!$C2322,ArCompl!$D$2:$D$5652,ArCompl!$D2322)</f>
        <v>1</v>
      </c>
      <c r="M1549" s="144">
        <f>IF(ISNA(MATCH($F1549,'Liste noire'!C:C,0)),0,1)</f>
        <v>0</v>
      </c>
    </row>
    <row r="1550" spans="1:13" x14ac:dyDescent="0.25">
      <c r="A1550" s="139">
        <v>6715</v>
      </c>
      <c r="B1550" s="140" t="s">
        <v>18399</v>
      </c>
      <c r="C1550" s="140" t="s">
        <v>18400</v>
      </c>
      <c r="D1550" s="140" t="s">
        <v>16702</v>
      </c>
      <c r="E1550" s="140" t="s">
        <v>22496</v>
      </c>
      <c r="F1550" s="140" t="s">
        <v>18401</v>
      </c>
      <c r="G1550" s="140" t="s">
        <v>18402</v>
      </c>
      <c r="H1550" s="140">
        <v>63.766800000000003</v>
      </c>
      <c r="I1550" s="140">
        <v>-171.733</v>
      </c>
      <c r="J1550" s="140">
        <v>27</v>
      </c>
      <c r="K1550" s="140">
        <v>-9</v>
      </c>
      <c r="L1550" s="140">
        <f>COUNTIFS(ArCompl!$C$2:$C$5652,ArCompl!$C2327,ArCompl!$D$2:$D$5652,ArCompl!$D2327)</f>
        <v>1</v>
      </c>
      <c r="M1550" s="141">
        <f>IF(ISNA(MATCH($F1550,'Liste noire'!C:C,0)),0,1)</f>
        <v>0</v>
      </c>
    </row>
    <row r="1551" spans="1:13" x14ac:dyDescent="0.25">
      <c r="A1551" s="142">
        <v>6183</v>
      </c>
      <c r="B1551" s="143" t="s">
        <v>11042</v>
      </c>
      <c r="C1551" s="143" t="s">
        <v>11043</v>
      </c>
      <c r="D1551" s="143" t="s">
        <v>11039</v>
      </c>
      <c r="E1551" s="143" t="s">
        <v>11039</v>
      </c>
      <c r="F1551" s="143" t="s">
        <v>11044</v>
      </c>
      <c r="G1551" s="143" t="s">
        <v>11045</v>
      </c>
      <c r="H1551" s="143">
        <v>-0.69334200000000001</v>
      </c>
      <c r="I1551" s="143">
        <v>73.155600000000007</v>
      </c>
      <c r="J1551" s="143">
        <v>6</v>
      </c>
      <c r="K1551" s="143">
        <v>5</v>
      </c>
      <c r="L1551" s="143">
        <f>COUNTIFS(ArCompl!$C$2:$C$5652,ArCompl!$C4255,ArCompl!$D$2:$D$5652,ArCompl!$D4255)</f>
        <v>1</v>
      </c>
      <c r="M1551" s="144">
        <f>IF(ISNA(MATCH($F1551,'Liste noire'!C:C,0)),0,1)</f>
        <v>0</v>
      </c>
    </row>
    <row r="1552" spans="1:13" x14ac:dyDescent="0.25">
      <c r="A1552" s="139">
        <v>1908</v>
      </c>
      <c r="B1552" s="140" t="s">
        <v>6137</v>
      </c>
      <c r="C1552" s="140" t="s">
        <v>6138</v>
      </c>
      <c r="D1552" s="140" t="s">
        <v>6104</v>
      </c>
      <c r="E1552" s="140" t="s">
        <v>6104</v>
      </c>
      <c r="F1552" s="140" t="s">
        <v>6139</v>
      </c>
      <c r="G1552" s="140" t="s">
        <v>6140</v>
      </c>
      <c r="H1552" s="140">
        <v>20.0853</v>
      </c>
      <c r="I1552" s="140">
        <v>-75.158299999999997</v>
      </c>
      <c r="J1552" s="140">
        <v>56</v>
      </c>
      <c r="K1552" s="140">
        <v>-5</v>
      </c>
      <c r="L1552" s="140">
        <f>COUNTIFS(ArCompl!$C$2:$C$5652,ArCompl!$C1726,ArCompl!$D$2:$D$5652,ArCompl!$D1726)</f>
        <v>1</v>
      </c>
      <c r="M1552" s="141">
        <f>IF(ISNA(MATCH($F1552,'Liste noire'!C:C,0)),0,1)</f>
        <v>0</v>
      </c>
    </row>
    <row r="1553" spans="1:13" x14ac:dyDescent="0.25">
      <c r="A1553" s="142">
        <v>1045</v>
      </c>
      <c r="B1553" s="143" t="s">
        <v>11087</v>
      </c>
      <c r="C1553" s="143" t="s">
        <v>11088</v>
      </c>
      <c r="D1553" s="143" t="s">
        <v>11084</v>
      </c>
      <c r="E1553" s="143" t="s">
        <v>11084</v>
      </c>
      <c r="F1553" s="143" t="s">
        <v>11089</v>
      </c>
      <c r="G1553" s="143" t="s">
        <v>11090</v>
      </c>
      <c r="H1553" s="143">
        <v>16.2484</v>
      </c>
      <c r="I1553" s="143">
        <v>-5.4559999999999999E-3</v>
      </c>
      <c r="J1553" s="143">
        <v>870</v>
      </c>
      <c r="K1553" s="143">
        <v>0</v>
      </c>
      <c r="L1553" s="143">
        <f>COUNTIFS(ArCompl!$C$2:$C$5652,ArCompl!$C4266,ArCompl!$D$2:$D$5652,ArCompl!$D4266)</f>
        <v>1</v>
      </c>
      <c r="M1553" s="144">
        <f>IF(ISNA(MATCH($F1553,'Liste noire'!C:C,0)),0,1)</f>
        <v>0</v>
      </c>
    </row>
    <row r="1554" spans="1:13" x14ac:dyDescent="0.25">
      <c r="A1554" s="139">
        <v>8712</v>
      </c>
      <c r="B1554" s="140" t="s">
        <v>10356</v>
      </c>
      <c r="C1554" s="140" t="s">
        <v>10357</v>
      </c>
      <c r="D1554" s="140" t="s">
        <v>10345</v>
      </c>
      <c r="E1554" s="140" t="s">
        <v>10345</v>
      </c>
      <c r="F1554" s="140" t="s">
        <v>10358</v>
      </c>
      <c r="G1554" s="140" t="s">
        <v>10359</v>
      </c>
      <c r="H1554" s="140">
        <v>-0.46350799999999998</v>
      </c>
      <c r="I1554" s="140">
        <v>39.648299999999999</v>
      </c>
      <c r="J1554" s="140">
        <v>475</v>
      </c>
      <c r="K1554" s="140">
        <v>3</v>
      </c>
      <c r="L1554" s="140">
        <f>COUNTIFS(ArCompl!$C$2:$C$5652,ArCompl!$C4086,ArCompl!$D$2:$D$5652,ArCompl!$D4086)</f>
        <v>1</v>
      </c>
      <c r="M1554" s="141">
        <f>IF(ISNA(MATCH($F1554,'Liste noire'!C:C,0)),0,1)</f>
        <v>0</v>
      </c>
    </row>
    <row r="1555" spans="1:13" x14ac:dyDescent="0.25">
      <c r="A1555" s="142">
        <v>6173</v>
      </c>
      <c r="B1555" s="143" t="s">
        <v>8651</v>
      </c>
      <c r="C1555" s="143" t="s">
        <v>8652</v>
      </c>
      <c r="D1555" s="143" t="s">
        <v>8516</v>
      </c>
      <c r="E1555" s="143" t="s">
        <v>22415</v>
      </c>
      <c r="F1555" s="143" t="s">
        <v>8653</v>
      </c>
      <c r="G1555" s="143" t="s">
        <v>8654</v>
      </c>
      <c r="H1555" s="143">
        <v>26.106100000000001</v>
      </c>
      <c r="I1555" s="143">
        <v>91.585899999999995</v>
      </c>
      <c r="J1555" s="143">
        <v>162</v>
      </c>
      <c r="K1555" s="143">
        <v>5.5</v>
      </c>
      <c r="L1555" s="143">
        <f>COUNTIFS(ArCompl!$C$2:$C$5652,ArCompl!$C3642,ArCompl!$D$2:$D$5652,ArCompl!$D3642)</f>
        <v>1</v>
      </c>
      <c r="M1555" s="144">
        <f>IF(ISNA(MATCH($F1555,'Liste noire'!C:C,0)),0,1)</f>
        <v>0</v>
      </c>
    </row>
    <row r="1556" spans="1:13" x14ac:dyDescent="0.25">
      <c r="A1556" s="139">
        <v>3048</v>
      </c>
      <c r="B1556" s="140" t="s">
        <v>8639</v>
      </c>
      <c r="C1556" s="140" t="s">
        <v>8640</v>
      </c>
      <c r="D1556" s="140" t="s">
        <v>8516</v>
      </c>
      <c r="E1556" s="140" t="s">
        <v>22415</v>
      </c>
      <c r="F1556" s="140" t="s">
        <v>8641</v>
      </c>
      <c r="G1556" s="140" t="s">
        <v>8642</v>
      </c>
      <c r="H1556" s="140">
        <v>24.744299999999999</v>
      </c>
      <c r="I1556" s="140">
        <v>84.9512</v>
      </c>
      <c r="J1556" s="140">
        <v>380</v>
      </c>
      <c r="K1556" s="140">
        <v>5.5</v>
      </c>
      <c r="L1556" s="140">
        <f>COUNTIFS(ArCompl!$C$2:$C$5652,ArCompl!$C3639,ArCompl!$D$2:$D$5652,ArCompl!$D3639)</f>
        <v>1</v>
      </c>
      <c r="M1556" s="141">
        <f>IF(ISNA(MATCH($F1556,'Liste noire'!C:C,0)),0,1)</f>
        <v>0</v>
      </c>
    </row>
    <row r="1557" spans="1:13" x14ac:dyDescent="0.25">
      <c r="A1557" s="142">
        <v>8775</v>
      </c>
      <c r="B1557" s="143" t="s">
        <v>1687</v>
      </c>
      <c r="C1557" s="143" t="s">
        <v>1688</v>
      </c>
      <c r="D1557" s="143" t="s">
        <v>1672</v>
      </c>
      <c r="E1557" s="143" t="s">
        <v>22358</v>
      </c>
      <c r="F1557" s="143" t="s">
        <v>1689</v>
      </c>
      <c r="G1557" s="143" t="s">
        <v>1690</v>
      </c>
      <c r="H1557" s="143">
        <v>40.82667</v>
      </c>
      <c r="I1557" s="143">
        <v>47.712499999999999</v>
      </c>
      <c r="J1557" s="143">
        <v>935</v>
      </c>
      <c r="K1557" s="143">
        <v>4</v>
      </c>
      <c r="L1557" s="143">
        <f>COUNTIFS(ArCompl!$C$2:$C$5652,ArCompl!$C589,ArCompl!$D$2:$D$5652,ArCompl!$D589)</f>
        <v>1</v>
      </c>
      <c r="M1557" s="144">
        <f>IF(ISNA(MATCH($F1557,'Liste noire'!C:C,0)),0,1)</f>
        <v>0</v>
      </c>
    </row>
    <row r="1558" spans="1:13" x14ac:dyDescent="0.25">
      <c r="A1558" s="139">
        <v>881</v>
      </c>
      <c r="B1558" s="140" t="s">
        <v>2011</v>
      </c>
      <c r="C1558" s="140" t="s">
        <v>2012</v>
      </c>
      <c r="D1558" s="140" t="s">
        <v>2008</v>
      </c>
      <c r="E1558" s="140" t="s">
        <v>2008</v>
      </c>
      <c r="F1558" s="140" t="s">
        <v>2013</v>
      </c>
      <c r="G1558" s="140" t="s">
        <v>2014</v>
      </c>
      <c r="H1558" s="140">
        <v>-24.555199999999999</v>
      </c>
      <c r="I1558" s="140">
        <v>25.918199999999999</v>
      </c>
      <c r="J1558" s="140">
        <v>3299</v>
      </c>
      <c r="K1558" s="140">
        <v>2</v>
      </c>
      <c r="L1558" s="140">
        <f>COUNTIFS(ArCompl!$C$2:$C$5652,ArCompl!$C694,ArCompl!$D$2:$D$5652,ArCompl!$D694)</f>
        <v>1</v>
      </c>
      <c r="M1558" s="141">
        <f>IF(ISNA(MATCH($F1558,'Liste noire'!C:C,0)),0,1)</f>
        <v>0</v>
      </c>
    </row>
    <row r="1559" spans="1:13" x14ac:dyDescent="0.25">
      <c r="A1559" s="142">
        <v>11082</v>
      </c>
      <c r="B1559" s="143" t="s">
        <v>18383</v>
      </c>
      <c r="C1559" s="143" t="s">
        <v>18384</v>
      </c>
      <c r="D1559" s="143" t="s">
        <v>16702</v>
      </c>
      <c r="E1559" s="143" t="s">
        <v>22496</v>
      </c>
      <c r="F1559" s="143" t="s">
        <v>18385</v>
      </c>
      <c r="G1559" s="143" t="s">
        <v>18386</v>
      </c>
      <c r="H1559" s="143">
        <v>40.938000000000002</v>
      </c>
      <c r="I1559" s="143">
        <v>-90.431100000000001</v>
      </c>
      <c r="J1559" s="143">
        <v>764</v>
      </c>
      <c r="K1559" s="143">
        <v>-5</v>
      </c>
      <c r="L1559" s="143">
        <f>COUNTIFS(ArCompl!$C$2:$C$5652,ArCompl!$C2323,ArCompl!$D$2:$D$5652,ArCompl!$D2323)</f>
        <v>1</v>
      </c>
      <c r="M1559" s="144">
        <f>IF(ISNA(MATCH($F1559,'Liste noire'!C:C,0)),0,1)</f>
        <v>0</v>
      </c>
    </row>
    <row r="1560" spans="1:13" x14ac:dyDescent="0.25">
      <c r="A1560" s="139">
        <v>6078</v>
      </c>
      <c r="B1560" s="140" t="s">
        <v>8211</v>
      </c>
      <c r="C1560" s="140" t="s">
        <v>8212</v>
      </c>
      <c r="D1560" s="140" t="s">
        <v>8208</v>
      </c>
      <c r="E1560" s="140" t="s">
        <v>8208</v>
      </c>
      <c r="F1560" s="140" t="s">
        <v>8213</v>
      </c>
      <c r="G1560" s="140" t="s">
        <v>8214</v>
      </c>
      <c r="H1560" s="140">
        <v>15.8687</v>
      </c>
      <c r="I1560" s="140">
        <v>-61.27</v>
      </c>
      <c r="J1560" s="140">
        <v>16</v>
      </c>
      <c r="K1560" s="140">
        <v>-4</v>
      </c>
      <c r="L1560" s="140">
        <f>COUNTIFS(ArCompl!$C$2:$C$5652,ArCompl!$C3500,ArCompl!$D$2:$D$5652,ArCompl!$D3500)</f>
        <v>1</v>
      </c>
      <c r="M1560" s="141">
        <f>IF(ISNA(MATCH($F1560,'Liste noire'!C:C,0)),0,1)</f>
        <v>0</v>
      </c>
    </row>
    <row r="1561" spans="1:13" x14ac:dyDescent="0.25">
      <c r="A1561" s="142">
        <v>8337</v>
      </c>
      <c r="B1561" s="143" t="s">
        <v>14389</v>
      </c>
      <c r="C1561" s="143" t="s">
        <v>14390</v>
      </c>
      <c r="D1561" s="143" t="s">
        <v>14375</v>
      </c>
      <c r="E1561" s="143" t="s">
        <v>14375</v>
      </c>
      <c r="F1561" s="143" t="s">
        <v>14391</v>
      </c>
      <c r="G1561" s="143" t="s">
        <v>14392</v>
      </c>
      <c r="H1561" s="143">
        <v>7.7670000000000003</v>
      </c>
      <c r="I1561" s="143">
        <v>-12.382999999999999</v>
      </c>
      <c r="J1561" s="143">
        <v>75</v>
      </c>
      <c r="K1561" s="143">
        <v>0</v>
      </c>
      <c r="L1561" s="143">
        <f>COUNTIFS(ArCompl!$C$2:$C$5652,ArCompl!$C5202,ArCompl!$D$2:$D$5652,ArCompl!$D5202)</f>
        <v>1</v>
      </c>
      <c r="M1561" s="144">
        <f>IF(ISNA(MATCH($F1561,'Liste noire'!C:C,0)),0,1)</f>
        <v>0</v>
      </c>
    </row>
    <row r="1562" spans="1:13" x14ac:dyDescent="0.25">
      <c r="A1562" s="139">
        <v>7013</v>
      </c>
      <c r="B1562" s="140" t="s">
        <v>18490</v>
      </c>
      <c r="C1562" s="140" t="s">
        <v>18491</v>
      </c>
      <c r="D1562" s="140" t="s">
        <v>16702</v>
      </c>
      <c r="E1562" s="140" t="s">
        <v>22496</v>
      </c>
      <c r="F1562" s="140" t="s">
        <v>18492</v>
      </c>
      <c r="G1562" s="140" t="s">
        <v>18493</v>
      </c>
      <c r="H1562" s="140">
        <v>38.344299999999997</v>
      </c>
      <c r="I1562" s="140">
        <v>-98.859200000000001</v>
      </c>
      <c r="J1562" s="140">
        <v>1887</v>
      </c>
      <c r="K1562" s="140">
        <v>-6</v>
      </c>
      <c r="L1562" s="140">
        <f>COUNTIFS(ArCompl!$C$2:$C$5652,ArCompl!$C2351,ArCompl!$D$2:$D$5652,ArCompl!$D2351)</f>
        <v>1</v>
      </c>
      <c r="M1562" s="141">
        <f>IF(ISNA(MATCH($F1562,'Liste noire'!C:C,0)),0,1)</f>
        <v>0</v>
      </c>
    </row>
    <row r="1563" spans="1:13" x14ac:dyDescent="0.25">
      <c r="A1563" s="142">
        <v>6747</v>
      </c>
      <c r="B1563" s="143" t="s">
        <v>9396</v>
      </c>
      <c r="C1563" s="143" t="s">
        <v>9397</v>
      </c>
      <c r="D1563" s="143" t="s">
        <v>9341</v>
      </c>
      <c r="E1563" s="143" t="s">
        <v>9341</v>
      </c>
      <c r="F1563" s="143" t="s">
        <v>9398</v>
      </c>
      <c r="G1563" s="143" t="s">
        <v>9399</v>
      </c>
      <c r="H1563" s="143">
        <v>36.909399999999998</v>
      </c>
      <c r="I1563" s="143">
        <v>54.401299999999999</v>
      </c>
      <c r="J1563" s="143">
        <v>-24</v>
      </c>
      <c r="K1563" s="143">
        <v>3.5</v>
      </c>
      <c r="L1563" s="143">
        <f>COUNTIFS(ArCompl!$C$2:$C$5652,ArCompl!$C3837,ArCompl!$D$2:$D$5652,ArCompl!$D3837)</f>
        <v>2</v>
      </c>
      <c r="M1563" s="144">
        <f>IF(ISNA(MATCH($F1563,'Liste noire'!C:C,0)),0,1)</f>
        <v>0</v>
      </c>
    </row>
    <row r="1564" spans="1:13" x14ac:dyDescent="0.25">
      <c r="A1564" s="139">
        <v>6834</v>
      </c>
      <c r="B1564" s="140" t="s">
        <v>12037</v>
      </c>
      <c r="C1564" s="140" t="s">
        <v>12038</v>
      </c>
      <c r="D1564" s="140" t="s">
        <v>12018</v>
      </c>
      <c r="E1564" s="140" t="s">
        <v>22451</v>
      </c>
      <c r="F1564" s="140" t="s">
        <v>12039</v>
      </c>
      <c r="G1564" s="140" t="s">
        <v>12040</v>
      </c>
      <c r="H1564" s="140">
        <v>-36.241399999999999</v>
      </c>
      <c r="I1564" s="140">
        <v>175.47200000000001</v>
      </c>
      <c r="J1564" s="140">
        <v>20</v>
      </c>
      <c r="K1564" s="140">
        <v>12</v>
      </c>
      <c r="L1564" s="140">
        <f>COUNTIFS(ArCompl!$C$2:$C$5652,ArCompl!$C4568,ArCompl!$D$2:$D$5652,ArCompl!$D4568)</f>
        <v>1</v>
      </c>
      <c r="M1564" s="141">
        <f>IF(ISNA(MATCH($F1564,'Liste noire'!C:C,0)),0,1)</f>
        <v>0</v>
      </c>
    </row>
    <row r="1565" spans="1:13" x14ac:dyDescent="0.25">
      <c r="A1565" s="142">
        <v>4296</v>
      </c>
      <c r="B1565" s="143" t="s">
        <v>18424</v>
      </c>
      <c r="C1565" s="143" t="s">
        <v>18425</v>
      </c>
      <c r="D1565" s="143" t="s">
        <v>16702</v>
      </c>
      <c r="E1565" s="143" t="s">
        <v>22496</v>
      </c>
      <c r="F1565" s="143" t="s">
        <v>18426</v>
      </c>
      <c r="G1565" s="143" t="s">
        <v>18427</v>
      </c>
      <c r="H1565" s="143">
        <v>44.3489</v>
      </c>
      <c r="I1565" s="143">
        <v>-105.539</v>
      </c>
      <c r="J1565" s="143">
        <v>4365</v>
      </c>
      <c r="K1565" s="143">
        <v>-7</v>
      </c>
      <c r="L1565" s="143">
        <f>COUNTIFS(ArCompl!$C$2:$C$5652,ArCompl!$C2334,ArCompl!$D$2:$D$5652,ArCompl!$D2334)</f>
        <v>1</v>
      </c>
      <c r="M1565" s="144">
        <f>IF(ISNA(MATCH($F1565,'Liste noire'!C:C,0)),0,1)</f>
        <v>0</v>
      </c>
    </row>
    <row r="1566" spans="1:13" x14ac:dyDescent="0.25">
      <c r="A1566" s="139">
        <v>498</v>
      </c>
      <c r="B1566" s="140" t="s">
        <v>8278</v>
      </c>
      <c r="C1566" s="140" t="s">
        <v>8275</v>
      </c>
      <c r="D1566" s="140" t="s">
        <v>8275</v>
      </c>
      <c r="E1566" s="140" t="s">
        <v>22409</v>
      </c>
      <c r="F1566" s="140" t="s">
        <v>8279</v>
      </c>
      <c r="G1566" s="140" t="s">
        <v>8280</v>
      </c>
      <c r="H1566" s="140">
        <v>49.435000000000002</v>
      </c>
      <c r="I1566" s="140">
        <v>-2.6019700000000001</v>
      </c>
      <c r="J1566" s="140">
        <v>336</v>
      </c>
      <c r="K1566" s="140">
        <v>0</v>
      </c>
      <c r="L1566" s="140">
        <f>COUNTIFS(ArCompl!$C$2:$C$5652,ArCompl!$C3516,ArCompl!$D$2:$D$5652,ArCompl!$D3516)</f>
        <v>1</v>
      </c>
      <c r="M1566" s="141">
        <f>IF(ISNA(MATCH($F1566,'Liste noire'!C:C,0)),0,1)</f>
        <v>0</v>
      </c>
    </row>
    <row r="1567" spans="1:13" x14ac:dyDescent="0.25">
      <c r="A1567" s="142">
        <v>803</v>
      </c>
      <c r="B1567" s="143" t="s">
        <v>14619</v>
      </c>
      <c r="C1567" s="143" t="s">
        <v>14620</v>
      </c>
      <c r="D1567" s="143" t="s">
        <v>14577</v>
      </c>
      <c r="E1567" s="143" t="s">
        <v>22476</v>
      </c>
      <c r="F1567" s="143" t="s">
        <v>14621</v>
      </c>
      <c r="G1567" s="143" t="s">
        <v>14622</v>
      </c>
      <c r="H1567" s="143">
        <v>-25.9863</v>
      </c>
      <c r="I1567" s="143">
        <v>28.1401</v>
      </c>
      <c r="J1567" s="143">
        <v>5325</v>
      </c>
      <c r="K1567" s="143">
        <v>2</v>
      </c>
      <c r="L1567" s="143">
        <f>COUNTIFS(ArCompl!$C$2:$C$5652,ArCompl!$C29,ArCompl!$D$2:$D$5652,ArCompl!$D29)</f>
        <v>1</v>
      </c>
      <c r="M1567" s="144">
        <f>IF(ISNA(MATCH($F1567,'Liste noire'!C:C,0)),0,1)</f>
        <v>0</v>
      </c>
    </row>
    <row r="1568" spans="1:13" x14ac:dyDescent="0.25">
      <c r="A1568" s="139">
        <v>3497</v>
      </c>
      <c r="B1568" s="140" t="s">
        <v>18403</v>
      </c>
      <c r="C1568" s="140" t="s">
        <v>18404</v>
      </c>
      <c r="D1568" s="140" t="s">
        <v>16702</v>
      </c>
      <c r="E1568" s="140" t="s">
        <v>22496</v>
      </c>
      <c r="F1568" s="140" t="s">
        <v>18405</v>
      </c>
      <c r="G1568" s="140" t="s">
        <v>18406</v>
      </c>
      <c r="H1568" s="140">
        <v>37.927500000000002</v>
      </c>
      <c r="I1568" s="140">
        <v>-100.724</v>
      </c>
      <c r="J1568" s="140">
        <v>2891</v>
      </c>
      <c r="K1568" s="140">
        <v>-6</v>
      </c>
      <c r="L1568" s="140">
        <f>COUNTIFS(ArCompl!$C$2:$C$5652,ArCompl!$C2328,ArCompl!$D$2:$D$5652,ArCompl!$D2328)</f>
        <v>1</v>
      </c>
      <c r="M1568" s="141">
        <f>IF(ISNA(MATCH($F1568,'Liste noire'!C:C,0)),0,1)</f>
        <v>0</v>
      </c>
    </row>
    <row r="1569" spans="1:13" x14ac:dyDescent="0.25">
      <c r="A1569" s="142">
        <v>1926</v>
      </c>
      <c r="B1569" s="143" t="s">
        <v>4593</v>
      </c>
      <c r="C1569" s="143" t="s">
        <v>4594</v>
      </c>
      <c r="D1569" s="143" t="s">
        <v>4590</v>
      </c>
      <c r="E1569" s="143" t="s">
        <v>4590</v>
      </c>
      <c r="F1569" s="143" t="s">
        <v>4595</v>
      </c>
      <c r="G1569" s="143" t="s">
        <v>4596</v>
      </c>
      <c r="H1569" s="143">
        <v>19.2928</v>
      </c>
      <c r="I1569" s="143">
        <v>-81.357699999999994</v>
      </c>
      <c r="J1569" s="143">
        <v>8</v>
      </c>
      <c r="K1569" s="143">
        <v>-5</v>
      </c>
      <c r="L1569" s="143">
        <f>COUNTIFS(ArCompl!$C$2:$C$5652,ArCompl!$C1320,ArCompl!$D$2:$D$5652,ArCompl!$D1320)</f>
        <v>1</v>
      </c>
      <c r="M1569" s="144">
        <f>IF(ISNA(MATCH($F1569,'Liste noire'!C:C,0)),0,1)</f>
        <v>0</v>
      </c>
    </row>
    <row r="1570" spans="1:13" x14ac:dyDescent="0.25">
      <c r="A1570" s="139">
        <v>4219</v>
      </c>
      <c r="B1570" s="140" t="s">
        <v>18455</v>
      </c>
      <c r="C1570" s="140" t="s">
        <v>18456</v>
      </c>
      <c r="D1570" s="140" t="s">
        <v>16702</v>
      </c>
      <c r="E1570" s="140" t="s">
        <v>22496</v>
      </c>
      <c r="F1570" s="140" t="s">
        <v>18457</v>
      </c>
      <c r="G1570" s="140" t="s">
        <v>18458</v>
      </c>
      <c r="H1570" s="140">
        <v>35.952399999999997</v>
      </c>
      <c r="I1570" s="140">
        <v>-112.14700000000001</v>
      </c>
      <c r="J1570" s="140">
        <v>6609</v>
      </c>
      <c r="K1570" s="140">
        <v>-7</v>
      </c>
      <c r="L1570" s="140">
        <f>COUNTIFS(ArCompl!$C$2:$C$5652,ArCompl!$C2342,ArCompl!$D$2:$D$5652,ArCompl!$D2342)</f>
        <v>2</v>
      </c>
      <c r="M1570" s="141">
        <f>IF(ISNA(MATCH($F1570,'Liste noire'!C:C,0)),0,1)</f>
        <v>0</v>
      </c>
    </row>
    <row r="1571" spans="1:13" x14ac:dyDescent="0.25">
      <c r="A1571" s="142">
        <v>5680</v>
      </c>
      <c r="B1571" s="143" t="s">
        <v>6633</v>
      </c>
      <c r="C1571" s="143" t="s">
        <v>6634</v>
      </c>
      <c r="D1571" s="143" t="s">
        <v>6570</v>
      </c>
      <c r="E1571" s="143" t="s">
        <v>22396</v>
      </c>
      <c r="F1571" s="143" t="s">
        <v>6635</v>
      </c>
      <c r="G1571" s="143" t="s">
        <v>6636</v>
      </c>
      <c r="H1571" s="143">
        <v>5.93513</v>
      </c>
      <c r="I1571" s="143">
        <v>43.578600000000002</v>
      </c>
      <c r="J1571" s="143">
        <v>834</v>
      </c>
      <c r="K1571" s="143">
        <v>3</v>
      </c>
      <c r="L1571" s="143">
        <f>COUNTIFS(ArCompl!$C$2:$C$5652,ArCompl!$C3230,ArCompl!$D$2:$D$5652,ArCompl!$D3230)</f>
        <v>1</v>
      </c>
      <c r="M1571" s="144">
        <f>IF(ISNA(MATCH($F1571,'Liste noire'!C:C,0)),0,1)</f>
        <v>0</v>
      </c>
    </row>
    <row r="1572" spans="1:13" x14ac:dyDescent="0.25">
      <c r="A1572" s="139">
        <v>1804</v>
      </c>
      <c r="B1572" s="140" t="s">
        <v>11285</v>
      </c>
      <c r="C1572" s="140" t="s">
        <v>11286</v>
      </c>
      <c r="D1572" s="140" t="s">
        <v>11206</v>
      </c>
      <c r="E1572" s="140" t="s">
        <v>22439</v>
      </c>
      <c r="F1572" s="140" t="s">
        <v>11287</v>
      </c>
      <c r="G1572" s="140" t="s">
        <v>11288</v>
      </c>
      <c r="H1572" s="140">
        <v>20.521799999999999</v>
      </c>
      <c r="I1572" s="140">
        <v>-103.31100000000001</v>
      </c>
      <c r="J1572" s="140">
        <v>5016</v>
      </c>
      <c r="K1572" s="140">
        <v>-6</v>
      </c>
      <c r="L1572" s="140">
        <f>COUNTIFS(ArCompl!$C$2:$C$5652,ArCompl!$C4327,ArCompl!$D$2:$D$5652,ArCompl!$D4327)</f>
        <v>1</v>
      </c>
      <c r="M1572" s="141">
        <f>IF(ISNA(MATCH($F1572,'Liste noire'!C:C,0)),0,1)</f>
        <v>0</v>
      </c>
    </row>
    <row r="1573" spans="1:13" x14ac:dyDescent="0.25">
      <c r="A1573" s="142">
        <v>668</v>
      </c>
      <c r="B1573" s="143" t="s">
        <v>13262</v>
      </c>
      <c r="C1573" s="143" t="s">
        <v>13263</v>
      </c>
      <c r="D1573" s="143" t="s">
        <v>13255</v>
      </c>
      <c r="E1573" s="143" t="s">
        <v>22458</v>
      </c>
      <c r="F1573" s="143" t="s">
        <v>13264</v>
      </c>
      <c r="G1573" s="143" t="s">
        <v>13265</v>
      </c>
      <c r="H1573" s="143">
        <v>54.377600000000001</v>
      </c>
      <c r="I1573" s="143">
        <v>18.466200000000001</v>
      </c>
      <c r="J1573" s="143">
        <v>489</v>
      </c>
      <c r="K1573" s="143">
        <v>1</v>
      </c>
      <c r="L1573" s="143">
        <f>COUNTIFS(ArCompl!$C$2:$C$5652,ArCompl!$C4803,ArCompl!$D$2:$D$5652,ArCompl!$D4803)</f>
        <v>1</v>
      </c>
      <c r="M1573" s="144">
        <f>IF(ISNA(MATCH($F1573,'Liste noire'!C:C,0)),0,1)</f>
        <v>0</v>
      </c>
    </row>
    <row r="1574" spans="1:13" x14ac:dyDescent="0.25">
      <c r="A1574" s="139">
        <v>1114</v>
      </c>
      <c r="B1574" s="140" t="s">
        <v>6637</v>
      </c>
      <c r="C1574" s="140" t="s">
        <v>6638</v>
      </c>
      <c r="D1574" s="140" t="s">
        <v>6570</v>
      </c>
      <c r="E1574" s="140" t="s">
        <v>22396</v>
      </c>
      <c r="F1574" s="140" t="s">
        <v>6639</v>
      </c>
      <c r="G1574" s="140" t="s">
        <v>6640</v>
      </c>
      <c r="H1574" s="140">
        <v>12.5199</v>
      </c>
      <c r="I1574" s="140">
        <v>37.433999999999997</v>
      </c>
      <c r="J1574" s="140">
        <v>6449</v>
      </c>
      <c r="K1574" s="140">
        <v>3</v>
      </c>
      <c r="L1574" s="140">
        <f>COUNTIFS(ArCompl!$C$2:$C$5652,ArCompl!$C3231,ArCompl!$D$2:$D$5652,ArCompl!$D3231)</f>
        <v>1</v>
      </c>
      <c r="M1574" s="141">
        <f>IF(ISNA(MATCH($F1574,'Liste noire'!C:C,0)),0,1)</f>
        <v>0</v>
      </c>
    </row>
    <row r="1575" spans="1:13" x14ac:dyDescent="0.25">
      <c r="A1575" s="142">
        <v>5807</v>
      </c>
      <c r="B1575" s="143" t="s">
        <v>16099</v>
      </c>
      <c r="C1575" s="143" t="s">
        <v>1721</v>
      </c>
      <c r="D1575" s="143" t="s">
        <v>16100</v>
      </c>
      <c r="E1575" s="143" t="s">
        <v>22492</v>
      </c>
      <c r="F1575" s="143" t="s">
        <v>16101</v>
      </c>
      <c r="G1575" s="143" t="s">
        <v>16102</v>
      </c>
      <c r="H1575" s="143">
        <v>21.444500000000001</v>
      </c>
      <c r="I1575" s="143">
        <v>-71.142300000000006</v>
      </c>
      <c r="J1575" s="143">
        <v>13</v>
      </c>
      <c r="K1575" s="143">
        <v>-4</v>
      </c>
      <c r="L1575" s="143">
        <f>COUNTIFS(ArCompl!$C$2:$C$5652,ArCompl!$C3599,ArCompl!$D$2:$D$5652,ArCompl!$D3599)</f>
        <v>1</v>
      </c>
      <c r="M1575" s="144">
        <f>IF(ISNA(MATCH($F1575,'Liste noire'!C:C,0)),0,1)</f>
        <v>0</v>
      </c>
    </row>
    <row r="1576" spans="1:13" x14ac:dyDescent="0.25">
      <c r="A1576" s="139">
        <v>7070</v>
      </c>
      <c r="B1576" s="140" t="s">
        <v>18439</v>
      </c>
      <c r="C1576" s="140" t="s">
        <v>18440</v>
      </c>
      <c r="D1576" s="140" t="s">
        <v>16702</v>
      </c>
      <c r="E1576" s="140" t="s">
        <v>22496</v>
      </c>
      <c r="F1576" s="140" t="s">
        <v>18441</v>
      </c>
      <c r="G1576" s="140" t="s">
        <v>18442</v>
      </c>
      <c r="H1576" s="140">
        <v>47.1387</v>
      </c>
      <c r="I1576" s="140">
        <v>-104.807</v>
      </c>
      <c r="J1576" s="140">
        <v>2458</v>
      </c>
      <c r="K1576" s="140">
        <v>-7</v>
      </c>
      <c r="L1576" s="140">
        <f>COUNTIFS(ArCompl!$C$2:$C$5652,ArCompl!$C2338,ArCompl!$D$2:$D$5652,ArCompl!$D2338)</f>
        <v>1</v>
      </c>
      <c r="M1576" s="141">
        <f>IF(ISNA(MATCH($F1576,'Liste noire'!C:C,0)),0,1)</f>
        <v>0</v>
      </c>
    </row>
    <row r="1577" spans="1:13" x14ac:dyDescent="0.25">
      <c r="A1577" s="142">
        <v>8646</v>
      </c>
      <c r="B1577" s="143" t="s">
        <v>18428</v>
      </c>
      <c r="C1577" s="143" t="s">
        <v>18429</v>
      </c>
      <c r="D1577" s="143" t="s">
        <v>16702</v>
      </c>
      <c r="E1577" s="143" t="s">
        <v>22496</v>
      </c>
      <c r="F1577" s="143" t="s">
        <v>18430</v>
      </c>
      <c r="G1577" s="143" t="s">
        <v>18431</v>
      </c>
      <c r="H1577" s="143">
        <v>43.970599999999997</v>
      </c>
      <c r="I1577" s="143">
        <v>-84.474999999999994</v>
      </c>
      <c r="J1577" s="143">
        <v>776</v>
      </c>
      <c r="K1577" s="143">
        <v>-5</v>
      </c>
      <c r="L1577" s="143">
        <f>COUNTIFS(ArCompl!$C$2:$C$5652,ArCompl!$C2335,ArCompl!$D$2:$D$5652,ArCompl!$D2335)</f>
        <v>2</v>
      </c>
      <c r="M1577" s="144">
        <f>IF(ISNA(MATCH($F1577,'Liste noire'!C:C,0)),0,1)</f>
        <v>0</v>
      </c>
    </row>
    <row r="1578" spans="1:13" x14ac:dyDescent="0.25">
      <c r="A1578" s="139">
        <v>2930</v>
      </c>
      <c r="B1578" s="140" t="s">
        <v>13731</v>
      </c>
      <c r="C1578" s="140" t="s">
        <v>13732</v>
      </c>
      <c r="D1578" s="140" t="s">
        <v>13509</v>
      </c>
      <c r="E1578" s="140" t="s">
        <v>22461</v>
      </c>
      <c r="F1578" s="140" t="s">
        <v>13733</v>
      </c>
      <c r="G1578" s="140" t="s">
        <v>13734</v>
      </c>
      <c r="H1578" s="140">
        <v>59.911000000000001</v>
      </c>
      <c r="I1578" s="140">
        <v>150.72</v>
      </c>
      <c r="J1578" s="140">
        <v>574</v>
      </c>
      <c r="K1578" s="140">
        <v>11</v>
      </c>
      <c r="L1578" s="140">
        <f>COUNTIFS(ArCompl!$C$2:$C$5652,ArCompl!$C5063,ArCompl!$D$2:$D$5652,ArCompl!$D5063)</f>
        <v>1</v>
      </c>
      <c r="M1578" s="141">
        <f>IF(ISNA(MATCH($F1578,'Liste noire'!C:C,0)),0,1)</f>
        <v>0</v>
      </c>
    </row>
    <row r="1579" spans="1:13" x14ac:dyDescent="0.25">
      <c r="A1579" s="142">
        <v>6933</v>
      </c>
      <c r="B1579" s="143" t="s">
        <v>13623</v>
      </c>
      <c r="C1579" s="143" t="s">
        <v>13624</v>
      </c>
      <c r="D1579" s="143" t="s">
        <v>13509</v>
      </c>
      <c r="E1579" s="143" t="s">
        <v>22461</v>
      </c>
      <c r="F1579" s="143" t="s">
        <v>13625</v>
      </c>
      <c r="G1579" s="143" t="s">
        <v>13626</v>
      </c>
      <c r="H1579" s="143">
        <v>44.582090000000001</v>
      </c>
      <c r="I1579" s="143">
        <v>38.012479999999996</v>
      </c>
      <c r="J1579" s="143">
        <v>98</v>
      </c>
      <c r="K1579" s="143">
        <v>3</v>
      </c>
      <c r="L1579" s="143">
        <f>COUNTIFS(ArCompl!$C$2:$C$5652,ArCompl!$C5036,ArCompl!$D$2:$D$5652,ArCompl!$D5036)</f>
        <v>1</v>
      </c>
      <c r="M1579" s="144">
        <f>IF(ISNA(MATCH($F1579,'Liste noire'!C:C,0)),0,1)</f>
        <v>0</v>
      </c>
    </row>
    <row r="1580" spans="1:13" x14ac:dyDescent="0.25">
      <c r="A1580" s="139">
        <v>2001</v>
      </c>
      <c r="B1580" s="140" t="s">
        <v>11993</v>
      </c>
      <c r="C1580" s="140" t="s">
        <v>11994</v>
      </c>
      <c r="D1580" s="140" t="s">
        <v>11974</v>
      </c>
      <c r="E1580" s="140" t="s">
        <v>22450</v>
      </c>
      <c r="F1580" s="140" t="s">
        <v>11995</v>
      </c>
      <c r="G1580" s="140" t="s">
        <v>11996</v>
      </c>
      <c r="H1580" s="140">
        <v>-22.258299999999998</v>
      </c>
      <c r="I1580" s="140">
        <v>166.47300000000001</v>
      </c>
      <c r="J1580" s="140">
        <v>10</v>
      </c>
      <c r="K1580" s="140">
        <v>11</v>
      </c>
      <c r="L1580" s="140">
        <f>COUNTIFS(ArCompl!$C$2:$C$5652,ArCompl!$C4557,ArCompl!$D$2:$D$5652,ArCompl!$D4557)</f>
        <v>1</v>
      </c>
      <c r="M1580" s="141">
        <f>IF(ISNA(MATCH($F1580,'Liste noire'!C:C,0)),0,1)</f>
        <v>0</v>
      </c>
    </row>
    <row r="1581" spans="1:13" x14ac:dyDescent="0.25">
      <c r="A1581" s="142">
        <v>7011</v>
      </c>
      <c r="B1581" s="143" t="s">
        <v>18411</v>
      </c>
      <c r="C1581" s="143" t="s">
        <v>4594</v>
      </c>
      <c r="D1581" s="143" t="s">
        <v>16702</v>
      </c>
      <c r="E1581" s="143" t="s">
        <v>22496</v>
      </c>
      <c r="F1581" s="143" t="s">
        <v>18412</v>
      </c>
      <c r="G1581" s="143" t="s">
        <v>18413</v>
      </c>
      <c r="H1581" s="143">
        <v>38.6892</v>
      </c>
      <c r="I1581" s="143">
        <v>-75.358900000000006</v>
      </c>
      <c r="J1581" s="143">
        <v>53</v>
      </c>
      <c r="K1581" s="143">
        <v>-5</v>
      </c>
      <c r="L1581" s="143">
        <f>COUNTIFS(ArCompl!$C$2:$C$5652,ArCompl!$C2330,ArCompl!$D$2:$D$5652,ArCompl!$D2330)</f>
        <v>1</v>
      </c>
      <c r="M1581" s="144">
        <f>IF(ISNA(MATCH($F1581,'Liste noire'!C:C,0)),0,1)</f>
        <v>0</v>
      </c>
    </row>
    <row r="1582" spans="1:13" x14ac:dyDescent="0.25">
      <c r="A1582" s="139">
        <v>3467</v>
      </c>
      <c r="B1582" s="140" t="s">
        <v>21077</v>
      </c>
      <c r="C1582" s="140" t="s">
        <v>21078</v>
      </c>
      <c r="D1582" s="140" t="s">
        <v>16702</v>
      </c>
      <c r="E1582" s="140" t="s">
        <v>22496</v>
      </c>
      <c r="F1582" s="140" t="s">
        <v>21079</v>
      </c>
      <c r="G1582" s="140" t="s">
        <v>21080</v>
      </c>
      <c r="H1582" s="140">
        <v>47.619900000000001</v>
      </c>
      <c r="I1582" s="140">
        <v>-117.53400000000001</v>
      </c>
      <c r="J1582" s="140">
        <v>2376</v>
      </c>
      <c r="K1582" s="140">
        <v>-8</v>
      </c>
      <c r="L1582" s="140">
        <f>COUNTIFS(ArCompl!$C$2:$C$5652,ArCompl!$C3033,ArCompl!$D$2:$D$5652,ArCompl!$D3033)</f>
        <v>1</v>
      </c>
      <c r="M1582" s="141">
        <f>IF(ISNA(MATCH($F1582,'Liste noire'!C:C,0)),0,1)</f>
        <v>0</v>
      </c>
    </row>
    <row r="1583" spans="1:13" x14ac:dyDescent="0.25">
      <c r="A1583" s="142">
        <v>2596</v>
      </c>
      <c r="B1583" s="143" t="s">
        <v>2646</v>
      </c>
      <c r="C1583" s="143" t="s">
        <v>2647</v>
      </c>
      <c r="D1583" s="143" t="s">
        <v>2057</v>
      </c>
      <c r="E1583" s="143" t="s">
        <v>22368</v>
      </c>
      <c r="F1583" s="143" t="s">
        <v>2648</v>
      </c>
      <c r="G1583" s="143" t="s">
        <v>2649</v>
      </c>
      <c r="H1583" s="143">
        <v>-28.281700000000001</v>
      </c>
      <c r="I1583" s="143">
        <v>-54.1691</v>
      </c>
      <c r="J1583" s="143">
        <v>1056</v>
      </c>
      <c r="K1583" s="143">
        <v>-3</v>
      </c>
      <c r="L1583" s="143">
        <f>COUNTIFS(ArCompl!$C$2:$C$5652,ArCompl!$C856,ArCompl!$D$2:$D$5652,ArCompl!$D856)</f>
        <v>1</v>
      </c>
      <c r="M1583" s="144">
        <f>IF(ISNA(MATCH($F1583,'Liste noire'!C:C,0)),0,1)</f>
        <v>0</v>
      </c>
    </row>
    <row r="1584" spans="1:13" x14ac:dyDescent="0.25">
      <c r="A1584" s="139">
        <v>4304</v>
      </c>
      <c r="B1584" s="140" t="s">
        <v>8320</v>
      </c>
      <c r="C1584" s="140" t="s">
        <v>4594</v>
      </c>
      <c r="D1584" s="140" t="s">
        <v>8313</v>
      </c>
      <c r="E1584" s="140" t="s">
        <v>8313</v>
      </c>
      <c r="F1584" s="140" t="s">
        <v>8321</v>
      </c>
      <c r="G1584" s="140" t="s">
        <v>8322</v>
      </c>
      <c r="H1584" s="140">
        <v>6.4985499999999998</v>
      </c>
      <c r="I1584" s="140">
        <v>-58.254100000000001</v>
      </c>
      <c r="J1584" s="140">
        <v>95</v>
      </c>
      <c r="K1584" s="140">
        <v>-4</v>
      </c>
      <c r="L1584" s="140">
        <f>COUNTIFS(ArCompl!$C$2:$C$5652,ArCompl!$C3528,ArCompl!$D$2:$D$5652,ArCompl!$D3528)</f>
        <v>1</v>
      </c>
      <c r="M1584" s="141">
        <f>IF(ISNA(MATCH($F1584,'Liste noire'!C:C,0)),0,1)</f>
        <v>0</v>
      </c>
    </row>
    <row r="1585" spans="1:13" x14ac:dyDescent="0.25">
      <c r="A1585" s="142">
        <v>1914</v>
      </c>
      <c r="B1585" s="143" t="s">
        <v>6165</v>
      </c>
      <c r="C1585" s="143" t="s">
        <v>6166</v>
      </c>
      <c r="D1585" s="143" t="s">
        <v>6104</v>
      </c>
      <c r="E1585" s="143" t="s">
        <v>6104</v>
      </c>
      <c r="F1585" s="143" t="s">
        <v>6167</v>
      </c>
      <c r="G1585" s="143" t="s">
        <v>6168</v>
      </c>
      <c r="H1585" s="143">
        <v>21.834700000000002</v>
      </c>
      <c r="I1585" s="143">
        <v>-82.783799999999999</v>
      </c>
      <c r="J1585" s="143">
        <v>79</v>
      </c>
      <c r="K1585" s="143">
        <v>-5</v>
      </c>
      <c r="L1585" s="143">
        <f>COUNTIFS(ArCompl!$C$2:$C$5652,ArCompl!$C1733,ArCompl!$D$2:$D$5652,ArCompl!$D1733)</f>
        <v>1</v>
      </c>
      <c r="M1585" s="144">
        <f>IF(ISNA(MATCH($F1585,'Liste noire'!C:C,0)),0,1)</f>
        <v>0</v>
      </c>
    </row>
    <row r="1586" spans="1:13" x14ac:dyDescent="0.25">
      <c r="A1586" s="139">
        <v>2402</v>
      </c>
      <c r="B1586" s="140" t="s">
        <v>13185</v>
      </c>
      <c r="C1586" s="140" t="s">
        <v>13186</v>
      </c>
      <c r="D1586" s="140" t="s">
        <v>13050</v>
      </c>
      <c r="E1586" s="140" t="s">
        <v>13050</v>
      </c>
      <c r="F1586" s="140" t="s">
        <v>13187</v>
      </c>
      <c r="G1586" s="140" t="s">
        <v>13188</v>
      </c>
      <c r="H1586" s="140">
        <v>6.0579999999999998</v>
      </c>
      <c r="I1586" s="140">
        <v>125.096</v>
      </c>
      <c r="J1586" s="140">
        <v>505</v>
      </c>
      <c r="K1586" s="140">
        <v>8</v>
      </c>
      <c r="L1586" s="140">
        <f>COUNTIFS(ArCompl!$C$2:$C$5652,ArCompl!$C4784,ArCompl!$D$2:$D$5652,ArCompl!$D4784)</f>
        <v>1</v>
      </c>
      <c r="M1586" s="141">
        <f>IF(ISNA(MATCH($F1586,'Liste noire'!C:C,0)),0,1)</f>
        <v>0</v>
      </c>
    </row>
    <row r="1587" spans="1:13" x14ac:dyDescent="0.25">
      <c r="A1587" s="142">
        <v>6268</v>
      </c>
      <c r="B1587" s="143" t="s">
        <v>956</v>
      </c>
      <c r="C1587" s="143" t="s">
        <v>957</v>
      </c>
      <c r="D1587" s="143" t="s">
        <v>639</v>
      </c>
      <c r="E1587" s="143" t="s">
        <v>22356</v>
      </c>
      <c r="F1587" s="143" t="s">
        <v>958</v>
      </c>
      <c r="G1587" s="143" t="s">
        <v>959</v>
      </c>
      <c r="H1587" s="143">
        <v>-28.796099999999999</v>
      </c>
      <c r="I1587" s="143">
        <v>114.70699999999999</v>
      </c>
      <c r="J1587" s="143">
        <v>121</v>
      </c>
      <c r="K1587" s="143">
        <v>8</v>
      </c>
      <c r="L1587" s="143">
        <f>COUNTIFS(ArCompl!$C$2:$C$5652,ArCompl!$C398,ArCompl!$D$2:$D$5652,ArCompl!$D398)</f>
        <v>1</v>
      </c>
      <c r="M1587" s="144">
        <f>IF(ISNA(MATCH($F1587,'Liste noire'!C:C,0)),0,1)</f>
        <v>0</v>
      </c>
    </row>
    <row r="1588" spans="1:13" x14ac:dyDescent="0.25">
      <c r="A1588" s="139">
        <v>9139</v>
      </c>
      <c r="B1588" s="140" t="s">
        <v>18435</v>
      </c>
      <c r="C1588" s="140" t="s">
        <v>18436</v>
      </c>
      <c r="D1588" s="140" t="s">
        <v>16702</v>
      </c>
      <c r="E1588" s="140" t="s">
        <v>22496</v>
      </c>
      <c r="F1588" s="140" t="s">
        <v>18437</v>
      </c>
      <c r="G1588" s="140" t="s">
        <v>18438</v>
      </c>
      <c r="H1588" s="140">
        <v>33.526899999999998</v>
      </c>
      <c r="I1588" s="140">
        <v>-112.295</v>
      </c>
      <c r="J1588" s="140">
        <v>1071</v>
      </c>
      <c r="K1588" s="140">
        <v>-7</v>
      </c>
      <c r="L1588" s="140">
        <f>COUNTIFS(ArCompl!$C$2:$C$5652,ArCompl!$C2337,ArCompl!$D$2:$D$5652,ArCompl!$D2337)</f>
        <v>1</v>
      </c>
      <c r="M1588" s="141">
        <f>IF(ISNA(MATCH($F1588,'Liste noire'!C:C,0)),0,1)</f>
        <v>0</v>
      </c>
    </row>
    <row r="1589" spans="1:13" x14ac:dyDescent="0.25">
      <c r="A1589" s="142">
        <v>715</v>
      </c>
      <c r="B1589" s="143" t="s">
        <v>15209</v>
      </c>
      <c r="C1589" s="143" t="s">
        <v>15210</v>
      </c>
      <c r="D1589" s="143" t="s">
        <v>15198</v>
      </c>
      <c r="E1589" s="143" t="s">
        <v>22481</v>
      </c>
      <c r="F1589" s="143" t="s">
        <v>15211</v>
      </c>
      <c r="G1589" s="143" t="s">
        <v>15212</v>
      </c>
      <c r="H1589" s="143">
        <v>67.132400000000004</v>
      </c>
      <c r="I1589" s="143">
        <v>20.814599999999999</v>
      </c>
      <c r="J1589" s="143">
        <v>1027</v>
      </c>
      <c r="K1589" s="143">
        <v>1</v>
      </c>
      <c r="L1589" s="143">
        <f>COUNTIFS(ArCompl!$C$2:$C$5652,ArCompl!$C5254,ArCompl!$D$2:$D$5652,ArCompl!$D5254)</f>
        <v>1</v>
      </c>
      <c r="M1589" s="144">
        <f>IF(ISNA(MATCH($F1589,'Liste noire'!C:C,0)),0,1)</f>
        <v>0</v>
      </c>
    </row>
    <row r="1590" spans="1:13" x14ac:dyDescent="0.25">
      <c r="A1590" s="139">
        <v>7704</v>
      </c>
      <c r="B1590" s="140" t="s">
        <v>952</v>
      </c>
      <c r="C1590" s="140" t="s">
        <v>953</v>
      </c>
      <c r="D1590" s="140" t="s">
        <v>639</v>
      </c>
      <c r="E1590" s="140" t="s">
        <v>22356</v>
      </c>
      <c r="F1590" s="140" t="s">
        <v>954</v>
      </c>
      <c r="G1590" s="140" t="s">
        <v>955</v>
      </c>
      <c r="H1590" s="140">
        <v>-38.225000000000001</v>
      </c>
      <c r="I1590" s="140">
        <v>144.333</v>
      </c>
      <c r="J1590" s="140">
        <v>43</v>
      </c>
      <c r="K1590" s="140">
        <v>10</v>
      </c>
      <c r="L1590" s="140">
        <f>COUNTIFS(ArCompl!$C$2:$C$5652,ArCompl!$C397,ArCompl!$D$2:$D$5652,ArCompl!$D397)</f>
        <v>1</v>
      </c>
      <c r="M1590" s="141">
        <f>IF(ISNA(MATCH($F1590,'Liste noire'!C:C,0)),0,1)</f>
        <v>0</v>
      </c>
    </row>
    <row r="1591" spans="1:13" x14ac:dyDescent="0.25">
      <c r="A1591" s="142">
        <v>6271</v>
      </c>
      <c r="B1591" s="143" t="s">
        <v>984</v>
      </c>
      <c r="C1591" s="143" t="s">
        <v>985</v>
      </c>
      <c r="D1591" s="143" t="s">
        <v>639</v>
      </c>
      <c r="E1591" s="143" t="s">
        <v>22356</v>
      </c>
      <c r="F1591" s="143" t="s">
        <v>986</v>
      </c>
      <c r="G1591" s="143" t="s">
        <v>987</v>
      </c>
      <c r="H1591" s="143">
        <v>-34.250799999999998</v>
      </c>
      <c r="I1591" s="143">
        <v>146.06700000000001</v>
      </c>
      <c r="J1591" s="143">
        <v>439</v>
      </c>
      <c r="K1591" s="143">
        <v>10</v>
      </c>
      <c r="L1591" s="143">
        <f>COUNTIFS(ArCompl!$C$2:$C$5652,ArCompl!$C405,ArCompl!$D$2:$D$5652,ArCompl!$D405)</f>
        <v>1</v>
      </c>
      <c r="M1591" s="144">
        <f>IF(ISNA(MATCH($F1591,'Liste noire'!C:C,0)),0,1)</f>
        <v>0</v>
      </c>
    </row>
    <row r="1592" spans="1:13" x14ac:dyDescent="0.25">
      <c r="A1592" s="139">
        <v>3442</v>
      </c>
      <c r="B1592" s="140" t="s">
        <v>18459</v>
      </c>
      <c r="C1592" s="140" t="s">
        <v>3527</v>
      </c>
      <c r="D1592" s="140" t="s">
        <v>16702</v>
      </c>
      <c r="E1592" s="140" t="s">
        <v>22496</v>
      </c>
      <c r="F1592" s="140" t="s">
        <v>18460</v>
      </c>
      <c r="G1592" s="140" t="s">
        <v>18461</v>
      </c>
      <c r="H1592" s="140">
        <v>47.949300000000001</v>
      </c>
      <c r="I1592" s="140">
        <v>-97.176100000000005</v>
      </c>
      <c r="J1592" s="140">
        <v>845</v>
      </c>
      <c r="K1592" s="140">
        <v>-6</v>
      </c>
      <c r="L1592" s="140">
        <f>COUNTIFS(ArCompl!$C$2:$C$5652,ArCompl!$C2343,ArCompl!$D$2:$D$5652,ArCompl!$D2343)</f>
        <v>1</v>
      </c>
      <c r="M1592" s="141">
        <f>IF(ISNA(MATCH($F1592,'Liste noire'!C:C,0)),0,1)</f>
        <v>0</v>
      </c>
    </row>
    <row r="1593" spans="1:13" x14ac:dyDescent="0.25">
      <c r="A1593" s="142">
        <v>9178</v>
      </c>
      <c r="B1593" s="143" t="s">
        <v>20535</v>
      </c>
      <c r="C1593" s="143" t="s">
        <v>20536</v>
      </c>
      <c r="D1593" s="143" t="s">
        <v>16702</v>
      </c>
      <c r="E1593" s="143" t="s">
        <v>22496</v>
      </c>
      <c r="F1593" s="143" t="s">
        <v>20537</v>
      </c>
      <c r="G1593" s="143" t="s">
        <v>20538</v>
      </c>
      <c r="H1593" s="143">
        <v>43.341200000000001</v>
      </c>
      <c r="I1593" s="143">
        <v>-73.610299999999995</v>
      </c>
      <c r="J1593" s="143">
        <v>328</v>
      </c>
      <c r="K1593" s="143">
        <v>-5</v>
      </c>
      <c r="L1593" s="143">
        <f>COUNTIFS(ArCompl!$C$2:$C$5652,ArCompl!$C2890,ArCompl!$D$2:$D$5652,ArCompl!$D2890)</f>
        <v>1</v>
      </c>
      <c r="M1593" s="144">
        <f>IF(ISNA(MATCH($F1593,'Liste noire'!C:C,0)),0,1)</f>
        <v>0</v>
      </c>
    </row>
    <row r="1594" spans="1:13" x14ac:dyDescent="0.25">
      <c r="A1594" s="139">
        <v>6792</v>
      </c>
      <c r="B1594" s="140" t="s">
        <v>976</v>
      </c>
      <c r="C1594" s="140" t="s">
        <v>977</v>
      </c>
      <c r="D1594" s="140" t="s">
        <v>639</v>
      </c>
      <c r="E1594" s="140" t="s">
        <v>22356</v>
      </c>
      <c r="F1594" s="140" t="s">
        <v>978</v>
      </c>
      <c r="G1594" s="140" t="s">
        <v>979</v>
      </c>
      <c r="H1594" s="140">
        <v>-29.759399999999999</v>
      </c>
      <c r="I1594" s="140">
        <v>153.03</v>
      </c>
      <c r="J1594" s="140">
        <v>110</v>
      </c>
      <c r="K1594" s="140">
        <v>10</v>
      </c>
      <c r="L1594" s="140">
        <f>COUNTIFS(ArCompl!$C$2:$C$5652,ArCompl!$C403,ArCompl!$D$2:$D$5652,ArCompl!$D403)</f>
        <v>1</v>
      </c>
      <c r="M1594" s="141">
        <f>IF(ISNA(MATCH($F1594,'Liste noire'!C:C,0)),0,1)</f>
        <v>0</v>
      </c>
    </row>
    <row r="1595" spans="1:13" x14ac:dyDescent="0.25">
      <c r="A1595" s="142">
        <v>9761</v>
      </c>
      <c r="B1595" s="143" t="s">
        <v>8316</v>
      </c>
      <c r="C1595" s="143" t="s">
        <v>8317</v>
      </c>
      <c r="D1595" s="143" t="s">
        <v>8313</v>
      </c>
      <c r="E1595" s="143" t="s">
        <v>8313</v>
      </c>
      <c r="F1595" s="143" t="s">
        <v>8318</v>
      </c>
      <c r="G1595" s="143" t="s">
        <v>8319</v>
      </c>
      <c r="H1595" s="143">
        <v>6.3747699999999998</v>
      </c>
      <c r="I1595" s="143">
        <v>-58.638100000000001</v>
      </c>
      <c r="J1595" s="143">
        <v>3</v>
      </c>
      <c r="K1595" s="143">
        <v>-4</v>
      </c>
      <c r="L1595" s="143">
        <f>COUNTIFS(ArCompl!$C$2:$C$5652,ArCompl!$C3527,ArCompl!$D$2:$D$5652,ArCompl!$D3527)</f>
        <v>1</v>
      </c>
      <c r="M1595" s="144">
        <f>IF(ISNA(MATCH($F1595,'Liste noire'!C:C,0)),0,1)</f>
        <v>0</v>
      </c>
    </row>
    <row r="1596" spans="1:13" x14ac:dyDescent="0.25">
      <c r="A1596" s="139">
        <v>1407</v>
      </c>
      <c r="B1596" s="140" t="s">
        <v>7078</v>
      </c>
      <c r="C1596" s="140" t="s">
        <v>7079</v>
      </c>
      <c r="D1596" s="140" t="s">
        <v>6885</v>
      </c>
      <c r="E1596" s="140" t="s">
        <v>6885</v>
      </c>
      <c r="F1596" s="140" t="s">
        <v>7080</v>
      </c>
      <c r="G1596" s="140" t="s">
        <v>7081</v>
      </c>
      <c r="H1596" s="140">
        <v>48.883099999999999</v>
      </c>
      <c r="I1596" s="140">
        <v>-1.5641700000000001</v>
      </c>
      <c r="J1596" s="140">
        <v>45</v>
      </c>
      <c r="K1596" s="140">
        <v>1</v>
      </c>
      <c r="L1596" s="140">
        <f>COUNTIFS(ArCompl!$C$2:$C$5652,ArCompl!$C3340,ArCompl!$D$2:$D$5652,ArCompl!$D3340)</f>
        <v>1</v>
      </c>
      <c r="M1596" s="141">
        <f>IF(ISNA(MATCH($F1596,'Liste noire'!C:C,0)),0,1)</f>
        <v>0</v>
      </c>
    </row>
    <row r="1597" spans="1:13" x14ac:dyDescent="0.25">
      <c r="A1597" s="142">
        <v>7633</v>
      </c>
      <c r="B1597" s="143" t="s">
        <v>11727</v>
      </c>
      <c r="C1597" s="143" t="s">
        <v>11728</v>
      </c>
      <c r="D1597" s="143" t="s">
        <v>11724</v>
      </c>
      <c r="E1597" s="143" t="s">
        <v>22446</v>
      </c>
      <c r="F1597" s="143" t="s">
        <v>11729</v>
      </c>
      <c r="G1597" s="143" t="s">
        <v>11730</v>
      </c>
      <c r="H1597" s="143">
        <v>-19.6022</v>
      </c>
      <c r="I1597" s="143">
        <v>18.122699999999998</v>
      </c>
      <c r="J1597" s="143">
        <v>4636</v>
      </c>
      <c r="K1597" s="143">
        <v>1</v>
      </c>
      <c r="L1597" s="143">
        <f>COUNTIFS(ArCompl!$C$2:$C$5652,ArCompl!$C4418,ArCompl!$D$2:$D$5652,ArCompl!$D4418)</f>
        <v>1</v>
      </c>
      <c r="M1597" s="144">
        <f>IF(ISNA(MATCH($F1597,'Liste noire'!C:C,0)),0,1)</f>
        <v>0</v>
      </c>
    </row>
    <row r="1598" spans="1:13" x14ac:dyDescent="0.25">
      <c r="A1598" s="139">
        <v>8792</v>
      </c>
      <c r="B1598" s="140" t="s">
        <v>18414</v>
      </c>
      <c r="C1598" s="140" t="s">
        <v>4594</v>
      </c>
      <c r="D1598" s="140" t="s">
        <v>16702</v>
      </c>
      <c r="E1598" s="140" t="s">
        <v>22496</v>
      </c>
      <c r="F1598" s="140" t="s">
        <v>18415</v>
      </c>
      <c r="G1598" s="140" t="s">
        <v>18416</v>
      </c>
      <c r="H1598" s="140">
        <v>33.311700000000002</v>
      </c>
      <c r="I1598" s="140">
        <v>-79.319599999999994</v>
      </c>
      <c r="J1598" s="140">
        <v>39</v>
      </c>
      <c r="K1598" s="140">
        <v>-5</v>
      </c>
      <c r="L1598" s="140">
        <f>COUNTIFS(ArCompl!$C$2:$C$5652,ArCompl!$C2331,ArCompl!$D$2:$D$5652,ArCompl!$D2331)</f>
        <v>1</v>
      </c>
      <c r="M1598" s="141">
        <f>IF(ISNA(MATCH($F1598,'Liste noire'!C:C,0)),0,1)</f>
        <v>0</v>
      </c>
    </row>
    <row r="1599" spans="1:13" x14ac:dyDescent="0.25">
      <c r="A1599" s="142">
        <v>3465</v>
      </c>
      <c r="B1599" s="143" t="s">
        <v>19404</v>
      </c>
      <c r="C1599" s="143" t="s">
        <v>19405</v>
      </c>
      <c r="D1599" s="143" t="s">
        <v>16702</v>
      </c>
      <c r="E1599" s="143" t="s">
        <v>22496</v>
      </c>
      <c r="F1599" s="143" t="s">
        <v>19406</v>
      </c>
      <c r="G1599" s="143" t="s">
        <v>19407</v>
      </c>
      <c r="H1599" s="143">
        <v>32.384</v>
      </c>
      <c r="I1599" s="143">
        <v>-94.711500000000001</v>
      </c>
      <c r="J1599" s="143">
        <v>365</v>
      </c>
      <c r="K1599" s="143">
        <v>-6</v>
      </c>
      <c r="L1599" s="143">
        <f>COUNTIFS(ArCompl!$C$2:$C$5652,ArCompl!$C2591,ArCompl!$D$2:$D$5652,ArCompl!$D2591)</f>
        <v>1</v>
      </c>
      <c r="M1599" s="144">
        <f>IF(ISNA(MATCH($F1599,'Liste noire'!C:C,0)),0,1)</f>
        <v>0</v>
      </c>
    </row>
    <row r="1600" spans="1:13" x14ac:dyDescent="0.25">
      <c r="A1600" s="139">
        <v>6031</v>
      </c>
      <c r="B1600" s="140" t="s">
        <v>417</v>
      </c>
      <c r="C1600" s="140" t="s">
        <v>418</v>
      </c>
      <c r="D1600" s="140" t="s">
        <v>365</v>
      </c>
      <c r="E1600" s="140" t="s">
        <v>22354</v>
      </c>
      <c r="F1600" s="140" t="s">
        <v>419</v>
      </c>
      <c r="G1600" s="140" t="s">
        <v>420</v>
      </c>
      <c r="H1600" s="140">
        <v>-48.783099999999997</v>
      </c>
      <c r="I1600" s="140">
        <v>-70.150000000000006</v>
      </c>
      <c r="J1600" s="140">
        <v>356</v>
      </c>
      <c r="K1600" s="140">
        <v>-3</v>
      </c>
      <c r="L1600" s="140">
        <f>COUNTIFS(ArCompl!$C$2:$C$5652,ArCompl!$C262,ArCompl!$D$2:$D$5652,ArCompl!$D262)</f>
        <v>1</v>
      </c>
      <c r="M1600" s="141">
        <f>IF(ISNA(MATCH($F1600,'Liste noire'!C:C,0)),0,1)</f>
        <v>0</v>
      </c>
    </row>
    <row r="1601" spans="1:13" x14ac:dyDescent="0.25">
      <c r="A1601" s="142">
        <v>1941</v>
      </c>
      <c r="B1601" s="143" t="s">
        <v>1740</v>
      </c>
      <c r="C1601" s="143" t="s">
        <v>1741</v>
      </c>
      <c r="D1601" s="143" t="s">
        <v>1697</v>
      </c>
      <c r="E1601" s="143" t="s">
        <v>1697</v>
      </c>
      <c r="F1601" s="143" t="s">
        <v>1742</v>
      </c>
      <c r="G1601" s="143" t="s">
        <v>1743</v>
      </c>
      <c r="H1601" s="143">
        <v>23.5626</v>
      </c>
      <c r="I1601" s="143">
        <v>-75.878</v>
      </c>
      <c r="J1601" s="143">
        <v>9</v>
      </c>
      <c r="K1601" s="143">
        <v>-5</v>
      </c>
      <c r="L1601" s="143">
        <f>COUNTIFS(ArCompl!$C$2:$C$5652,ArCompl!$C602,ArCompl!$D$2:$D$5652,ArCompl!$D602)</f>
        <v>1</v>
      </c>
      <c r="M1601" s="144">
        <f>IF(ISNA(MATCH($F1601,'Liste noire'!C:C,0)),0,1)</f>
        <v>0</v>
      </c>
    </row>
    <row r="1602" spans="1:13" x14ac:dyDescent="0.25">
      <c r="A1602" s="139">
        <v>5739</v>
      </c>
      <c r="B1602" s="140" t="s">
        <v>18432</v>
      </c>
      <c r="C1602" s="140" t="s">
        <v>16454</v>
      </c>
      <c r="D1602" s="140" t="s">
        <v>16702</v>
      </c>
      <c r="E1602" s="140" t="s">
        <v>22496</v>
      </c>
      <c r="F1602" s="140" t="s">
        <v>18433</v>
      </c>
      <c r="G1602" s="140" t="s">
        <v>18434</v>
      </c>
      <c r="H1602" s="140">
        <v>48.212499999999999</v>
      </c>
      <c r="I1602" s="140">
        <v>-106.61499999999999</v>
      </c>
      <c r="J1602" s="140">
        <v>2296</v>
      </c>
      <c r="K1602" s="140">
        <v>-7</v>
      </c>
      <c r="L1602" s="140">
        <f>COUNTIFS(ArCompl!$C$2:$C$5652,ArCompl!$C2336,ArCompl!$D$2:$D$5652,ArCompl!$D2336)</f>
        <v>1</v>
      </c>
      <c r="M1602" s="141">
        <f>IF(ISNA(MATCH($F1602,'Liste noire'!C:C,0)),0,1)</f>
        <v>0</v>
      </c>
    </row>
    <row r="1603" spans="1:13" x14ac:dyDescent="0.25">
      <c r="A1603" s="142">
        <v>237</v>
      </c>
      <c r="B1603" s="143" t="s">
        <v>164</v>
      </c>
      <c r="C1603" s="143" t="s">
        <v>165</v>
      </c>
      <c r="D1603" s="143" t="s">
        <v>109</v>
      </c>
      <c r="E1603" s="143" t="s">
        <v>22351</v>
      </c>
      <c r="F1603" s="143" t="s">
        <v>166</v>
      </c>
      <c r="G1603" s="143" t="s">
        <v>167</v>
      </c>
      <c r="H1603" s="143">
        <v>32.384099999999997</v>
      </c>
      <c r="I1603" s="143">
        <v>3.7941099999999999</v>
      </c>
      <c r="J1603" s="143">
        <v>1512</v>
      </c>
      <c r="K1603" s="143">
        <v>1</v>
      </c>
      <c r="L1603" s="143">
        <f>COUNTIFS(ArCompl!$C$2:$C$5652,ArCompl!$C80,ArCompl!$D$2:$D$5652,ArCompl!$D80)</f>
        <v>1</v>
      </c>
      <c r="M1603" s="144">
        <f>IF(ISNA(MATCH($F1603,'Liste noire'!C:C,0)),0,1)</f>
        <v>0</v>
      </c>
    </row>
    <row r="1604" spans="1:13" x14ac:dyDescent="0.25">
      <c r="A1604" s="139">
        <v>1944</v>
      </c>
      <c r="B1604" s="140" t="s">
        <v>1736</v>
      </c>
      <c r="C1604" s="140" t="s">
        <v>1737</v>
      </c>
      <c r="D1604" s="140" t="s">
        <v>1697</v>
      </c>
      <c r="E1604" s="140" t="s">
        <v>1697</v>
      </c>
      <c r="F1604" s="140" t="s">
        <v>1738</v>
      </c>
      <c r="G1604" s="140" t="s">
        <v>1739</v>
      </c>
      <c r="H1604" s="140">
        <v>25.284700000000001</v>
      </c>
      <c r="I1604" s="140">
        <v>-76.331000000000003</v>
      </c>
      <c r="J1604" s="140">
        <v>26</v>
      </c>
      <c r="K1604" s="140">
        <v>-5</v>
      </c>
      <c r="L1604" s="140">
        <f>COUNTIFS(ArCompl!$C$2:$C$5652,ArCompl!$C601,ArCompl!$D$2:$D$5652,ArCompl!$D601)</f>
        <v>1</v>
      </c>
      <c r="M1604" s="141">
        <f>IF(ISNA(MATCH($F1604,'Liste noire'!C:C,0)),0,1)</f>
        <v>0</v>
      </c>
    </row>
    <row r="1605" spans="1:13" x14ac:dyDescent="0.25">
      <c r="A1605" s="142">
        <v>753</v>
      </c>
      <c r="B1605" s="143" t="s">
        <v>7705</v>
      </c>
      <c r="C1605" s="143" t="s">
        <v>7706</v>
      </c>
      <c r="D1605" s="143" t="s">
        <v>7581</v>
      </c>
      <c r="E1605" s="143" t="s">
        <v>22405</v>
      </c>
      <c r="F1605" s="143" t="s">
        <v>7707</v>
      </c>
      <c r="G1605" s="143" t="s">
        <v>7708</v>
      </c>
      <c r="H1605" s="143">
        <v>49.648099999999999</v>
      </c>
      <c r="I1605" s="143">
        <v>9.9664900000000003</v>
      </c>
      <c r="J1605" s="143">
        <v>980</v>
      </c>
      <c r="K1605" s="143">
        <v>1</v>
      </c>
      <c r="L1605" s="143">
        <f>COUNTIFS(ArCompl!$C$2:$C$5652,ArCompl!$C135,ArCompl!$D$2:$D$5652,ArCompl!$D135)</f>
        <v>1</v>
      </c>
      <c r="M1605" s="144">
        <f>IF(ISNA(MATCH($F1605,'Liste noire'!C:C,0)),0,1)</f>
        <v>0</v>
      </c>
    </row>
    <row r="1606" spans="1:13" x14ac:dyDescent="0.25">
      <c r="A1606" s="139">
        <v>8285</v>
      </c>
      <c r="B1606" s="140" t="s">
        <v>19558</v>
      </c>
      <c r="C1606" s="140" t="s">
        <v>19559</v>
      </c>
      <c r="D1606" s="140" t="s">
        <v>16702</v>
      </c>
      <c r="E1606" s="140" t="s">
        <v>22496</v>
      </c>
      <c r="F1606" s="140" t="s">
        <v>19560</v>
      </c>
      <c r="G1606" s="140" t="s">
        <v>19561</v>
      </c>
      <c r="H1606" s="140">
        <v>42.098300000000002</v>
      </c>
      <c r="I1606" s="140">
        <v>-70.672200000000004</v>
      </c>
      <c r="J1606" s="140">
        <v>11</v>
      </c>
      <c r="K1606" s="140">
        <v>-5</v>
      </c>
      <c r="L1606" s="140">
        <f>COUNTIFS(ArCompl!$C$2:$C$5652,ArCompl!$C2632,ArCompl!$D$2:$D$5652,ArCompl!$D2632)</f>
        <v>1</v>
      </c>
      <c r="M1606" s="141">
        <f>IF(ISNA(MATCH($F1606,'Liste noire'!C:C,0)),0,1)</f>
        <v>0</v>
      </c>
    </row>
    <row r="1607" spans="1:13" x14ac:dyDescent="0.25">
      <c r="A1607" s="142">
        <v>1152</v>
      </c>
      <c r="B1607" s="143" t="s">
        <v>10621</v>
      </c>
      <c r="C1607" s="143" t="s">
        <v>10622</v>
      </c>
      <c r="D1607" s="143" t="s">
        <v>10610</v>
      </c>
      <c r="E1607" s="143" t="s">
        <v>22430</v>
      </c>
      <c r="F1607" s="143" t="s">
        <v>10623</v>
      </c>
      <c r="G1607" s="143" t="s">
        <v>10624</v>
      </c>
      <c r="H1607" s="143">
        <v>25.145600000000002</v>
      </c>
      <c r="I1607" s="143">
        <v>10.1426</v>
      </c>
      <c r="J1607" s="143">
        <v>2296</v>
      </c>
      <c r="K1607" s="143">
        <v>2</v>
      </c>
      <c r="L1607" s="143">
        <f>COUNTIFS(ArCompl!$C$2:$C$5652,ArCompl!$C4151,ArCompl!$D$2:$D$5652,ArCompl!$D4151)</f>
        <v>1</v>
      </c>
      <c r="M1607" s="144">
        <f>IF(ISNA(MATCH($F1607,'Liste noire'!C:C,0)),0,1)</f>
        <v>0</v>
      </c>
    </row>
    <row r="1608" spans="1:13" x14ac:dyDescent="0.25">
      <c r="A1608" s="139">
        <v>2437</v>
      </c>
      <c r="B1608" s="140" t="s">
        <v>421</v>
      </c>
      <c r="C1608" s="140" t="s">
        <v>422</v>
      </c>
      <c r="D1608" s="140" t="s">
        <v>365</v>
      </c>
      <c r="E1608" s="140" t="s">
        <v>22354</v>
      </c>
      <c r="F1608" s="140" t="s">
        <v>423</v>
      </c>
      <c r="G1608" s="140" t="s">
        <v>424</v>
      </c>
      <c r="H1608" s="140">
        <v>-33.010300000000001</v>
      </c>
      <c r="I1608" s="140">
        <v>-58.613100000000003</v>
      </c>
      <c r="J1608" s="140">
        <v>75</v>
      </c>
      <c r="K1608" s="140">
        <v>-3</v>
      </c>
      <c r="L1608" s="140">
        <f>COUNTIFS(ArCompl!$C$2:$C$5652,ArCompl!$C263,ArCompl!$D$2:$D$5652,ArCompl!$D263)</f>
        <v>1</v>
      </c>
      <c r="M1608" s="141">
        <f>IF(ISNA(MATCH($F1608,'Liste noire'!C:C,0)),0,1)</f>
        <v>0</v>
      </c>
    </row>
    <row r="1609" spans="1:13" x14ac:dyDescent="0.25">
      <c r="A1609" s="142">
        <v>1738</v>
      </c>
      <c r="B1609" s="143" t="s">
        <v>7933</v>
      </c>
      <c r="C1609" s="143" t="s">
        <v>7934</v>
      </c>
      <c r="D1609" s="143" t="s">
        <v>7934</v>
      </c>
      <c r="E1609" s="143" t="s">
        <v>7934</v>
      </c>
      <c r="F1609" s="143" t="s">
        <v>7935</v>
      </c>
      <c r="G1609" s="143" t="s">
        <v>7936</v>
      </c>
      <c r="H1609" s="143">
        <v>36.151200000000003</v>
      </c>
      <c r="I1609" s="143">
        <v>-5.3496600000000001</v>
      </c>
      <c r="J1609" s="143">
        <v>15</v>
      </c>
      <c r="K1609" s="143">
        <v>1</v>
      </c>
      <c r="L1609" s="143">
        <f>COUNTIFS(ArCompl!$C$2:$C$5652,ArCompl!$C3431,ArCompl!$D$2:$D$5652,ArCompl!$D3431)</f>
        <v>2</v>
      </c>
      <c r="M1609" s="144">
        <f>IF(ISNA(MATCH($F1609,'Liste noire'!C:C,0)),0,1)</f>
        <v>0</v>
      </c>
    </row>
    <row r="1610" spans="1:13" x14ac:dyDescent="0.25">
      <c r="A1610" s="139">
        <v>6246</v>
      </c>
      <c r="B1610" s="140" t="s">
        <v>733</v>
      </c>
      <c r="C1610" s="140" t="s">
        <v>734</v>
      </c>
      <c r="D1610" s="140" t="s">
        <v>639</v>
      </c>
      <c r="E1610" s="140" t="s">
        <v>22356</v>
      </c>
      <c r="F1610" s="140" t="s">
        <v>735</v>
      </c>
      <c r="G1610" s="140" t="s">
        <v>736</v>
      </c>
      <c r="H1610" s="140">
        <v>-9.23278</v>
      </c>
      <c r="I1610" s="140">
        <v>142.21799999999999</v>
      </c>
      <c r="J1610" s="140">
        <v>23</v>
      </c>
      <c r="K1610" s="140">
        <v>10</v>
      </c>
      <c r="L1610" s="140">
        <f>COUNTIFS(ArCompl!$C$2:$C$5652,ArCompl!$C342,ArCompl!$D$2:$D$5652,ArCompl!$D342)</f>
        <v>1</v>
      </c>
      <c r="M1610" s="141">
        <f>IF(ISNA(MATCH($F1610,'Liste noire'!C:C,0)),0,1)</f>
        <v>0</v>
      </c>
    </row>
    <row r="1611" spans="1:13" x14ac:dyDescent="0.25">
      <c r="A1611" s="142">
        <v>8508</v>
      </c>
      <c r="B1611" s="143" t="s">
        <v>21699</v>
      </c>
      <c r="C1611" s="143" t="s">
        <v>21700</v>
      </c>
      <c r="D1611" s="143" t="s">
        <v>16702</v>
      </c>
      <c r="E1611" s="143" t="s">
        <v>22496</v>
      </c>
      <c r="F1611" s="143" t="s">
        <v>21701</v>
      </c>
      <c r="G1611" s="143" t="s">
        <v>21702</v>
      </c>
      <c r="H1611" s="143">
        <v>28.062899999999999</v>
      </c>
      <c r="I1611" s="143">
        <v>-81.753299999999996</v>
      </c>
      <c r="J1611" s="143">
        <v>145</v>
      </c>
      <c r="K1611" s="143">
        <v>-5</v>
      </c>
      <c r="L1611" s="143">
        <f>COUNTIFS(ArCompl!$C$2:$C$5652,ArCompl!$C3196,ArCompl!$D$2:$D$5652,ArCompl!$D3196)</f>
        <v>1</v>
      </c>
      <c r="M1611" s="144">
        <f>IF(ISNA(MATCH($F1611,'Liste noire'!C:C,0)),0,1)</f>
        <v>0</v>
      </c>
    </row>
    <row r="1612" spans="1:13" x14ac:dyDescent="0.25">
      <c r="A1612" s="139">
        <v>2560</v>
      </c>
      <c r="B1612" s="140" t="s">
        <v>2605</v>
      </c>
      <c r="C1612" s="140" t="s">
        <v>2606</v>
      </c>
      <c r="D1612" s="140" t="s">
        <v>2057</v>
      </c>
      <c r="E1612" s="140" t="s">
        <v>22368</v>
      </c>
      <c r="F1612" s="140" t="s">
        <v>2607</v>
      </c>
      <c r="G1612" s="140" t="s">
        <v>2608</v>
      </c>
      <c r="H1612" s="140">
        <v>-22.81</v>
      </c>
      <c r="I1612" s="140">
        <v>-43.25056</v>
      </c>
      <c r="J1612" s="140">
        <v>28</v>
      </c>
      <c r="K1612" s="140">
        <v>-3</v>
      </c>
      <c r="L1612" s="140">
        <f>COUNTIFS(ArCompl!$C$2:$C$5652,ArCompl!$C844,ArCompl!$D$2:$D$5652,ArCompl!$D844)</f>
        <v>1</v>
      </c>
      <c r="M1612" s="141">
        <f>IF(ISNA(MATCH($F1612,'Liste noire'!C:C,0)),0,1)</f>
        <v>0</v>
      </c>
    </row>
    <row r="1613" spans="1:13" x14ac:dyDescent="0.25">
      <c r="A1613" s="142">
        <v>2204</v>
      </c>
      <c r="B1613" s="143" t="s">
        <v>12624</v>
      </c>
      <c r="C1613" s="143" t="s">
        <v>12625</v>
      </c>
      <c r="D1613" s="143" t="s">
        <v>12597</v>
      </c>
      <c r="E1613" s="143" t="s">
        <v>12597</v>
      </c>
      <c r="F1613" s="143" t="s">
        <v>12626</v>
      </c>
      <c r="G1613" s="143" t="s">
        <v>12627</v>
      </c>
      <c r="H1613" s="143">
        <v>35.918799999999997</v>
      </c>
      <c r="I1613" s="143">
        <v>74.333600000000004</v>
      </c>
      <c r="J1613" s="143">
        <v>4796</v>
      </c>
      <c r="K1613" s="143">
        <v>5</v>
      </c>
      <c r="L1613" s="143">
        <f>COUNTIFS(ArCompl!$C$2:$C$5652,ArCompl!$C4633,ArCompl!$D$2:$D$5652,ArCompl!$D4633)</f>
        <v>1</v>
      </c>
      <c r="M1613" s="144">
        <f>IF(ISNA(MATCH($F1613,'Liste noire'!C:C,0)),0,1)</f>
        <v>0</v>
      </c>
    </row>
    <row r="1614" spans="1:13" x14ac:dyDescent="0.25">
      <c r="A1614" s="139">
        <v>2012</v>
      </c>
      <c r="B1614" s="140" t="s">
        <v>12045</v>
      </c>
      <c r="C1614" s="140" t="s">
        <v>12046</v>
      </c>
      <c r="D1614" s="140" t="s">
        <v>12018</v>
      </c>
      <c r="E1614" s="140" t="s">
        <v>22451</v>
      </c>
      <c r="F1614" s="140" t="s">
        <v>12047</v>
      </c>
      <c r="G1614" s="140" t="s">
        <v>12048</v>
      </c>
      <c r="H1614" s="140">
        <v>-38.6633</v>
      </c>
      <c r="I1614" s="140">
        <v>177.97800000000001</v>
      </c>
      <c r="J1614" s="140">
        <v>15</v>
      </c>
      <c r="K1614" s="140">
        <v>12</v>
      </c>
      <c r="L1614" s="140">
        <f>COUNTIFS(ArCompl!$C$2:$C$5652,ArCompl!$C4570,ArCompl!$D$2:$D$5652,ArCompl!$D4570)</f>
        <v>1</v>
      </c>
      <c r="M1614" s="141">
        <f>IF(ISNA(MATCH($F1614,'Liste noire'!C:C,0)),0,1)</f>
        <v>0</v>
      </c>
    </row>
    <row r="1615" spans="1:13" x14ac:dyDescent="0.25">
      <c r="A1615" s="142">
        <v>9229</v>
      </c>
      <c r="B1615" s="143" t="s">
        <v>15085</v>
      </c>
      <c r="C1615" s="143" t="s">
        <v>15086</v>
      </c>
      <c r="D1615" s="143" t="s">
        <v>15055</v>
      </c>
      <c r="E1615" s="143" t="s">
        <v>15055</v>
      </c>
      <c r="F1615" s="143" t="s">
        <v>15087</v>
      </c>
      <c r="G1615" s="143" t="s">
        <v>15088</v>
      </c>
      <c r="H1615" s="143">
        <v>7.9566699999999999</v>
      </c>
      <c r="I1615" s="143">
        <v>80.728499999999997</v>
      </c>
      <c r="J1615" s="143">
        <v>630</v>
      </c>
      <c r="K1615" s="143">
        <v>5.5</v>
      </c>
      <c r="L1615" s="143">
        <f>COUNTIFS(ArCompl!$C$2:$C$5652,ArCompl!$C5248,ArCompl!$D$2:$D$5652,ArCompl!$D5248)</f>
        <v>1</v>
      </c>
      <c r="M1615" s="144">
        <f>IF(ISNA(MATCH($F1615,'Liste noire'!C:C,0)),0,1)</f>
        <v>0</v>
      </c>
    </row>
    <row r="1616" spans="1:13" x14ac:dyDescent="0.25">
      <c r="A1616" s="139">
        <v>2066</v>
      </c>
      <c r="B1616" s="140" t="s">
        <v>14224</v>
      </c>
      <c r="C1616" s="140" t="s">
        <v>14225</v>
      </c>
      <c r="D1616" s="140" t="s">
        <v>14185</v>
      </c>
      <c r="E1616" s="140" t="s">
        <v>22468</v>
      </c>
      <c r="F1616" s="140" t="s">
        <v>14226</v>
      </c>
      <c r="G1616" s="140" t="s">
        <v>14227</v>
      </c>
      <c r="H1616" s="140">
        <v>16.9011</v>
      </c>
      <c r="I1616" s="140">
        <v>42.585799999999999</v>
      </c>
      <c r="J1616" s="140">
        <v>20</v>
      </c>
      <c r="K1616" s="140">
        <v>3</v>
      </c>
      <c r="L1616" s="140">
        <f>COUNTIFS(ArCompl!$C$2:$C$5652,ArCompl!$C228,ArCompl!$D$2:$D$5652,ArCompl!$D228)</f>
        <v>1</v>
      </c>
      <c r="M1616" s="141">
        <f>IF(ISNA(MATCH($F1616,'Liste noire'!C:C,0)),0,1)</f>
        <v>0</v>
      </c>
    </row>
    <row r="1617" spans="1:13" x14ac:dyDescent="0.25">
      <c r="A1617" s="142">
        <v>1773</v>
      </c>
      <c r="B1617" s="143" t="s">
        <v>8384</v>
      </c>
      <c r="C1617" s="143" t="s">
        <v>8385</v>
      </c>
      <c r="D1617" s="143" t="s">
        <v>8373</v>
      </c>
      <c r="E1617" s="143" t="s">
        <v>8373</v>
      </c>
      <c r="F1617" s="143" t="s">
        <v>8386</v>
      </c>
      <c r="G1617" s="143" t="s">
        <v>8387</v>
      </c>
      <c r="H1617" s="143">
        <v>16.445399999999999</v>
      </c>
      <c r="I1617" s="143">
        <v>-85.906599999999997</v>
      </c>
      <c r="J1617" s="143">
        <v>49</v>
      </c>
      <c r="K1617" s="143">
        <v>-6</v>
      </c>
      <c r="L1617" s="143">
        <f>COUNTIFS(ArCompl!$C$2:$C$5652,ArCompl!$C3548,ArCompl!$D$2:$D$5652,ArCompl!$D3548)</f>
        <v>1</v>
      </c>
      <c r="M1617" s="144">
        <f>IF(ISNA(MATCH($F1617,'Liste noire'!C:C,0)),0,1)</f>
        <v>0</v>
      </c>
    </row>
    <row r="1618" spans="1:13" x14ac:dyDescent="0.25">
      <c r="A1618" s="139">
        <v>217</v>
      </c>
      <c r="B1618" s="140" t="s">
        <v>188</v>
      </c>
      <c r="C1618" s="140" t="s">
        <v>189</v>
      </c>
      <c r="D1618" s="140" t="s">
        <v>109</v>
      </c>
      <c r="E1618" s="140" t="s">
        <v>22351</v>
      </c>
      <c r="F1618" s="140" t="s">
        <v>190</v>
      </c>
      <c r="G1618" s="140" t="s">
        <v>191</v>
      </c>
      <c r="H1618" s="140">
        <v>36.795099999999998</v>
      </c>
      <c r="I1618" s="140">
        <v>5.8736100000000002</v>
      </c>
      <c r="J1618" s="140">
        <v>36</v>
      </c>
      <c r="K1618" s="140">
        <v>1</v>
      </c>
      <c r="L1618" s="140">
        <f>COUNTIFS(ArCompl!$C$2:$C$5652,ArCompl!$C86,ArCompl!$D$2:$D$5652,ArCompl!$D86)</f>
        <v>1</v>
      </c>
      <c r="M1618" s="141">
        <f>IF(ISNA(MATCH($F1618,'Liste noire'!C:C,0)),0,1)</f>
        <v>0</v>
      </c>
    </row>
    <row r="1619" spans="1:13" x14ac:dyDescent="0.25">
      <c r="A1619" s="142">
        <v>7465</v>
      </c>
      <c r="B1619" s="143" t="s">
        <v>8454</v>
      </c>
      <c r="C1619" s="143" t="s">
        <v>8455</v>
      </c>
      <c r="D1619" s="143" t="s">
        <v>8443</v>
      </c>
      <c r="E1619" s="143" t="s">
        <v>22414</v>
      </c>
      <c r="F1619" s="143" t="s">
        <v>8456</v>
      </c>
      <c r="G1619" s="143" t="s">
        <v>8457</v>
      </c>
      <c r="H1619" s="143">
        <v>65.9953</v>
      </c>
      <c r="I1619" s="143">
        <v>-21.326899999999998</v>
      </c>
      <c r="J1619" s="143">
        <v>83</v>
      </c>
      <c r="K1619" s="143">
        <v>0</v>
      </c>
      <c r="L1619" s="143">
        <f>COUNTIFS(ArCompl!$C$2:$C$5652,ArCompl!$C3884,ArCompl!$D$2:$D$5652,ArCompl!$D3884)</f>
        <v>1</v>
      </c>
      <c r="M1619" s="144">
        <f>IF(ISNA(MATCH($F1619,'Liste noire'!C:C,0)),0,1)</f>
        <v>0</v>
      </c>
    </row>
    <row r="1620" spans="1:13" x14ac:dyDescent="0.25">
      <c r="A1620" s="139">
        <v>4063</v>
      </c>
      <c r="B1620" s="140" t="s">
        <v>18466</v>
      </c>
      <c r="C1620" s="140" t="s">
        <v>18467</v>
      </c>
      <c r="D1620" s="140" t="s">
        <v>16702</v>
      </c>
      <c r="E1620" s="140" t="s">
        <v>22496</v>
      </c>
      <c r="F1620" s="140" t="s">
        <v>18468</v>
      </c>
      <c r="G1620" s="140" t="s">
        <v>18469</v>
      </c>
      <c r="H1620" s="140">
        <v>39.122399999999999</v>
      </c>
      <c r="I1620" s="140">
        <v>-108.527</v>
      </c>
      <c r="J1620" s="140">
        <v>4858</v>
      </c>
      <c r="K1620" s="140">
        <v>-7</v>
      </c>
      <c r="L1620" s="140">
        <f>COUNTIFS(ArCompl!$C$2:$C$5652,ArCompl!$C2345,ArCompl!$D$2:$D$5652,ArCompl!$D2345)</f>
        <v>1</v>
      </c>
      <c r="M1620" s="141">
        <f>IF(ISNA(MATCH($F1620,'Liste noire'!C:C,0)),0,1)</f>
        <v>0</v>
      </c>
    </row>
    <row r="1621" spans="1:13" x14ac:dyDescent="0.25">
      <c r="A1621" s="142">
        <v>1</v>
      </c>
      <c r="B1621" s="143" t="s">
        <v>12822</v>
      </c>
      <c r="C1621" s="143" t="s">
        <v>12823</v>
      </c>
      <c r="D1621" s="143" t="s">
        <v>12811</v>
      </c>
      <c r="E1621" s="143" t="s">
        <v>22456</v>
      </c>
      <c r="F1621" s="143" t="s">
        <v>12824</v>
      </c>
      <c r="G1621" s="143" t="s">
        <v>12825</v>
      </c>
      <c r="H1621" s="143">
        <v>-6.08169</v>
      </c>
      <c r="I1621" s="143">
        <v>145.392</v>
      </c>
      <c r="J1621" s="143">
        <v>5282</v>
      </c>
      <c r="K1621" s="143">
        <v>10</v>
      </c>
      <c r="L1621" s="143">
        <f>COUNTIFS(ArCompl!$C$2:$C$5652,ArCompl!$C4682,ArCompl!$D$2:$D$5652,ArCompl!$D4682)</f>
        <v>1</v>
      </c>
      <c r="M1621" s="144">
        <f>IF(ISNA(MATCH($F1621,'Liste noire'!C:C,0)),0,1)</f>
        <v>0</v>
      </c>
    </row>
    <row r="1622" spans="1:13" x14ac:dyDescent="0.25">
      <c r="A1622" s="139">
        <v>769</v>
      </c>
      <c r="B1622" s="140" t="s">
        <v>7701</v>
      </c>
      <c r="C1622" s="140" t="s">
        <v>7702</v>
      </c>
      <c r="D1622" s="140" t="s">
        <v>7581</v>
      </c>
      <c r="E1622" s="140" t="s">
        <v>22405</v>
      </c>
      <c r="F1622" s="140" t="s">
        <v>7703</v>
      </c>
      <c r="G1622" s="140" t="s">
        <v>7704</v>
      </c>
      <c r="H1622" s="140">
        <v>50.960799999999999</v>
      </c>
      <c r="I1622" s="140">
        <v>6.0424199999999999</v>
      </c>
      <c r="J1622" s="140">
        <v>296</v>
      </c>
      <c r="K1622" s="140">
        <v>1</v>
      </c>
      <c r="L1622" s="140">
        <f>COUNTIFS(ArCompl!$C$2:$C$5652,ArCompl!$C134,ArCompl!$D$2:$D$5652,ArCompl!$D134)</f>
        <v>1</v>
      </c>
      <c r="M1622" s="141">
        <f>IF(ISNA(MATCH($F1622,'Liste noire'!C:C,0)),0,1)</f>
        <v>0</v>
      </c>
    </row>
    <row r="1623" spans="1:13" x14ac:dyDescent="0.25">
      <c r="A1623" s="142">
        <v>8892</v>
      </c>
      <c r="B1623" s="143" t="s">
        <v>11058</v>
      </c>
      <c r="C1623" s="143" t="s">
        <v>11059</v>
      </c>
      <c r="D1623" s="143" t="s">
        <v>11039</v>
      </c>
      <c r="E1623" s="143" t="s">
        <v>11039</v>
      </c>
      <c r="F1623" s="143" t="s">
        <v>11060</v>
      </c>
      <c r="G1623" s="143" t="s">
        <v>11061</v>
      </c>
      <c r="H1623" s="143">
        <v>0.73240000000000005</v>
      </c>
      <c r="I1623" s="143">
        <v>73.433599999999998</v>
      </c>
      <c r="J1623" s="143">
        <v>29</v>
      </c>
      <c r="K1623" s="143">
        <v>5</v>
      </c>
      <c r="L1623" s="143">
        <f>COUNTIFS(ArCompl!$C$2:$C$5652,ArCompl!$C4259,ArCompl!$D$2:$D$5652,ArCompl!$D4259)</f>
        <v>1</v>
      </c>
      <c r="M1623" s="144">
        <f>IF(ISNA(MATCH($F1623,'Liste noire'!C:C,0)),0,1)</f>
        <v>0</v>
      </c>
    </row>
    <row r="1624" spans="1:13" x14ac:dyDescent="0.25">
      <c r="A1624" s="139">
        <v>8820</v>
      </c>
      <c r="B1624" s="140" t="s">
        <v>980</v>
      </c>
      <c r="C1624" s="140" t="s">
        <v>981</v>
      </c>
      <c r="D1624" s="140" t="s">
        <v>639</v>
      </c>
      <c r="E1624" s="140" t="s">
        <v>22356</v>
      </c>
      <c r="F1624" s="140" t="s">
        <v>982</v>
      </c>
      <c r="G1624" s="140" t="s">
        <v>983</v>
      </c>
      <c r="H1624" s="140">
        <v>-23.183299999999999</v>
      </c>
      <c r="I1624" s="140">
        <v>150.94200000000001</v>
      </c>
      <c r="J1624" s="140">
        <v>21</v>
      </c>
      <c r="K1624" s="140">
        <v>10</v>
      </c>
      <c r="L1624" s="140">
        <f>COUNTIFS(ArCompl!$C$2:$C$5652,ArCompl!$C404,ArCompl!$D$2:$D$5652,ArCompl!$D404)</f>
        <v>1</v>
      </c>
      <c r="M1624" s="141">
        <f>IF(ISNA(MATCH($F1624,'Liste noire'!C:C,0)),0,1)</f>
        <v>0</v>
      </c>
    </row>
    <row r="1625" spans="1:13" x14ac:dyDescent="0.25">
      <c r="A1625" s="142">
        <v>3837</v>
      </c>
      <c r="B1625" s="143" t="s">
        <v>18548</v>
      </c>
      <c r="C1625" s="143" t="s">
        <v>18549</v>
      </c>
      <c r="D1625" s="143" t="s">
        <v>16702</v>
      </c>
      <c r="E1625" s="143" t="s">
        <v>22496</v>
      </c>
      <c r="F1625" s="143" t="s">
        <v>18550</v>
      </c>
      <c r="G1625" s="143" t="s">
        <v>18551</v>
      </c>
      <c r="H1625" s="143">
        <v>62.154899999999998</v>
      </c>
      <c r="I1625" s="143">
        <v>-145.45699999999999</v>
      </c>
      <c r="J1625" s="143">
        <v>1586</v>
      </c>
      <c r="K1625" s="143">
        <v>-9</v>
      </c>
      <c r="L1625" s="143">
        <f>COUNTIFS(ArCompl!$C$2:$C$5652,ArCompl!$C2367,ArCompl!$D$2:$D$5652,ArCompl!$D2367)</f>
        <v>2</v>
      </c>
      <c r="M1625" s="144">
        <f>IF(ISNA(MATCH($F1625,'Liste noire'!C:C,0)),0,1)</f>
        <v>0</v>
      </c>
    </row>
    <row r="1626" spans="1:13" x14ac:dyDescent="0.25">
      <c r="A1626" s="139">
        <v>7846</v>
      </c>
      <c r="B1626" s="140" t="s">
        <v>16912</v>
      </c>
      <c r="C1626" s="140" t="s">
        <v>16913</v>
      </c>
      <c r="D1626" s="140" t="s">
        <v>16702</v>
      </c>
      <c r="E1626" s="140" t="s">
        <v>22496</v>
      </c>
      <c r="F1626" s="140" t="s">
        <v>16916</v>
      </c>
      <c r="G1626" s="140" t="s">
        <v>16917</v>
      </c>
      <c r="H1626" s="140">
        <v>32.663899999999998</v>
      </c>
      <c r="I1626" s="140">
        <v>-97.094300000000004</v>
      </c>
      <c r="J1626" s="140">
        <v>628</v>
      </c>
      <c r="K1626" s="140">
        <v>-6</v>
      </c>
      <c r="L1626" s="140">
        <f>COUNTIFS(ArCompl!$C$2:$C$5652,ArCompl!$C1939,ArCompl!$D$2:$D$5652,ArCompl!$D1939)</f>
        <v>1</v>
      </c>
      <c r="M1626" s="141">
        <f>IF(ISNA(MATCH($F1626,'Liste noire'!C:C,0)),0,1)</f>
        <v>0</v>
      </c>
    </row>
    <row r="1627" spans="1:13" x14ac:dyDescent="0.25">
      <c r="A1627" s="142">
        <v>534</v>
      </c>
      <c r="B1627" s="143" t="s">
        <v>16453</v>
      </c>
      <c r="C1627" s="143" t="s">
        <v>16454</v>
      </c>
      <c r="D1627" s="143" t="s">
        <v>16321</v>
      </c>
      <c r="E1627" s="143" t="s">
        <v>22495</v>
      </c>
      <c r="F1627" s="143" t="s">
        <v>16455</v>
      </c>
      <c r="G1627" s="143" t="s">
        <v>16456</v>
      </c>
      <c r="H1627" s="143">
        <v>55.871899999999997</v>
      </c>
      <c r="I1627" s="143">
        <v>-4.4330600000000002</v>
      </c>
      <c r="J1627" s="143">
        <v>26</v>
      </c>
      <c r="K1627" s="143">
        <v>0</v>
      </c>
      <c r="L1627" s="143">
        <f>COUNTIFS(ArCompl!$C$2:$C$5652,ArCompl!$C4943,ArCompl!$D$2:$D$5652,ArCompl!$D4943)</f>
        <v>1</v>
      </c>
      <c r="M1627" s="144">
        <f>IF(ISNA(MATCH($F1627,'Liste noire'!C:C,0)),0,1)</f>
        <v>0</v>
      </c>
    </row>
    <row r="1628" spans="1:13" x14ac:dyDescent="0.25">
      <c r="A1628" s="139">
        <v>4343</v>
      </c>
      <c r="B1628" s="140" t="s">
        <v>18451</v>
      </c>
      <c r="C1628" s="140" t="s">
        <v>18452</v>
      </c>
      <c r="D1628" s="140" t="s">
        <v>16702</v>
      </c>
      <c r="E1628" s="140" t="s">
        <v>22496</v>
      </c>
      <c r="F1628" s="140" t="s">
        <v>18453</v>
      </c>
      <c r="G1628" s="140" t="s">
        <v>18454</v>
      </c>
      <c r="H1628" s="140">
        <v>39.370600000000003</v>
      </c>
      <c r="I1628" s="140">
        <v>-101.699</v>
      </c>
      <c r="J1628" s="140">
        <v>3656</v>
      </c>
      <c r="K1628" s="140">
        <v>-7</v>
      </c>
      <c r="L1628" s="140">
        <f>COUNTIFS(ArCompl!$C$2:$C$5652,ArCompl!$C2341,ArCompl!$D$2:$D$5652,ArCompl!$D2341)</f>
        <v>1</v>
      </c>
      <c r="M1628" s="141">
        <f>IF(ISNA(MATCH($F1628,'Liste noire'!C:C,0)),0,1)</f>
        <v>0</v>
      </c>
    </row>
    <row r="1629" spans="1:13" x14ac:dyDescent="0.25">
      <c r="A1629" s="142">
        <v>1879</v>
      </c>
      <c r="B1629" s="143" t="s">
        <v>5966</v>
      </c>
      <c r="C1629" s="143" t="s">
        <v>5967</v>
      </c>
      <c r="D1629" s="143" t="s">
        <v>5959</v>
      </c>
      <c r="E1629" s="143" t="s">
        <v>5959</v>
      </c>
      <c r="F1629" s="143" t="s">
        <v>5968</v>
      </c>
      <c r="G1629" s="143" t="s">
        <v>5969</v>
      </c>
      <c r="H1629" s="143">
        <v>8.6540099999999995</v>
      </c>
      <c r="I1629" s="143">
        <v>-83.182199999999995</v>
      </c>
      <c r="J1629" s="143">
        <v>49</v>
      </c>
      <c r="K1629" s="143">
        <v>-6</v>
      </c>
      <c r="L1629" s="143">
        <f>COUNTIFS(ArCompl!$C$2:$C$5652,ArCompl!$C1683,ArCompl!$D$2:$D$5652,ArCompl!$D1683)</f>
        <v>1</v>
      </c>
      <c r="M1629" s="144">
        <f>IF(ISNA(MATCH($F1629,'Liste noire'!C:C,0)),0,1)</f>
        <v>0</v>
      </c>
    </row>
    <row r="1630" spans="1:13" x14ac:dyDescent="0.25">
      <c r="A1630" s="139">
        <v>6130</v>
      </c>
      <c r="B1630" s="140" t="s">
        <v>18514</v>
      </c>
      <c r="C1630" s="140" t="s">
        <v>10598</v>
      </c>
      <c r="D1630" s="140" t="s">
        <v>16702</v>
      </c>
      <c r="E1630" s="140" t="s">
        <v>22496</v>
      </c>
      <c r="F1630" s="140" t="s">
        <v>18515</v>
      </c>
      <c r="G1630" s="140" t="s">
        <v>18516</v>
      </c>
      <c r="H1630" s="140">
        <v>33.482900000000001</v>
      </c>
      <c r="I1630" s="140">
        <v>-90.985600000000005</v>
      </c>
      <c r="J1630" s="140">
        <v>131</v>
      </c>
      <c r="K1630" s="140">
        <v>-6</v>
      </c>
      <c r="L1630" s="140">
        <f>COUNTIFS(ArCompl!$C$2:$C$5652,ArCompl!$C2357,ArCompl!$D$2:$D$5652,ArCompl!$D2357)</f>
        <v>1</v>
      </c>
      <c r="M1630" s="141">
        <f>IF(ISNA(MATCH($F1630,'Liste noire'!C:C,0)),0,1)</f>
        <v>0</v>
      </c>
    </row>
    <row r="1631" spans="1:13" x14ac:dyDescent="0.25">
      <c r="A1631" s="142">
        <v>9096</v>
      </c>
      <c r="B1631" s="143" t="s">
        <v>964</v>
      </c>
      <c r="C1631" s="143" t="s">
        <v>965</v>
      </c>
      <c r="D1631" s="143" t="s">
        <v>639</v>
      </c>
      <c r="E1631" s="143" t="s">
        <v>22356</v>
      </c>
      <c r="F1631" s="143" t="s">
        <v>966</v>
      </c>
      <c r="G1631" s="143" t="s">
        <v>967</v>
      </c>
      <c r="H1631" s="143">
        <v>-29.675000000000001</v>
      </c>
      <c r="I1631" s="143">
        <v>151.68899999999999</v>
      </c>
      <c r="J1631" s="143">
        <v>3433</v>
      </c>
      <c r="K1631" s="143">
        <v>10</v>
      </c>
      <c r="L1631" s="143">
        <f>COUNTIFS(ArCompl!$C$2:$C$5652,ArCompl!$C400,ArCompl!$D$2:$D$5652,ArCompl!$D400)</f>
        <v>1</v>
      </c>
      <c r="M1631" s="144">
        <f>IF(ISNA(MATCH($F1631,'Liste noire'!C:C,0)),0,1)</f>
        <v>0</v>
      </c>
    </row>
    <row r="1632" spans="1:13" x14ac:dyDescent="0.25">
      <c r="A1632" s="139">
        <v>6050</v>
      </c>
      <c r="B1632" s="140" t="s">
        <v>5568</v>
      </c>
      <c r="C1632" s="140" t="s">
        <v>5569</v>
      </c>
      <c r="D1632" s="140" t="s">
        <v>5479</v>
      </c>
      <c r="E1632" s="140" t="s">
        <v>22380</v>
      </c>
      <c r="F1632" s="140" t="s">
        <v>5570</v>
      </c>
      <c r="G1632" s="140" t="s">
        <v>5571</v>
      </c>
      <c r="H1632" s="140">
        <v>2.1463999999999999</v>
      </c>
      <c r="I1632" s="140">
        <v>-75.694400000000002</v>
      </c>
      <c r="J1632" s="140">
        <v>2620</v>
      </c>
      <c r="K1632" s="140">
        <v>-5</v>
      </c>
      <c r="L1632" s="140">
        <f>COUNTIFS(ArCompl!$C$2:$C$5652,ArCompl!$C1558,ArCompl!$D$2:$D$5652,ArCompl!$D1558)</f>
        <v>1</v>
      </c>
      <c r="M1632" s="141">
        <f>IF(ISNA(MATCH($F1632,'Liste noire'!C:C,0)),0,1)</f>
        <v>0</v>
      </c>
    </row>
    <row r="1633" spans="1:13" x14ac:dyDescent="0.25">
      <c r="A1633" s="142">
        <v>5688</v>
      </c>
      <c r="B1633" s="143" t="s">
        <v>14559</v>
      </c>
      <c r="C1633" s="143" t="s">
        <v>14560</v>
      </c>
      <c r="D1633" s="143" t="s">
        <v>14544</v>
      </c>
      <c r="E1633" s="143" t="s">
        <v>22475</v>
      </c>
      <c r="F1633" s="143" t="s">
        <v>14561</v>
      </c>
      <c r="G1633" s="143" t="s">
        <v>14562</v>
      </c>
      <c r="H1633" s="143">
        <v>6.7808299999999999</v>
      </c>
      <c r="I1633" s="143">
        <v>47.454700000000003</v>
      </c>
      <c r="J1633" s="143">
        <v>975</v>
      </c>
      <c r="K1633" s="143">
        <v>3</v>
      </c>
      <c r="L1633" s="143">
        <f>COUNTIFS(ArCompl!$C$2:$C$5652,ArCompl!$C5221,ArCompl!$D$2:$D$5652,ArCompl!$D5221)</f>
        <v>1</v>
      </c>
      <c r="M1633" s="144">
        <f>IF(ISNA(MATCH($F1633,'Liste noire'!C:C,0)),0,1)</f>
        <v>0</v>
      </c>
    </row>
    <row r="1634" spans="1:13" x14ac:dyDescent="0.25">
      <c r="A1634" s="139">
        <v>472</v>
      </c>
      <c r="B1634" s="140" t="s">
        <v>16457</v>
      </c>
      <c r="C1634" s="140" t="s">
        <v>16458</v>
      </c>
      <c r="D1634" s="140" t="s">
        <v>16321</v>
      </c>
      <c r="E1634" s="140" t="s">
        <v>22495</v>
      </c>
      <c r="F1634" s="140" t="s">
        <v>16459</v>
      </c>
      <c r="G1634" s="140" t="s">
        <v>16460</v>
      </c>
      <c r="H1634" s="140">
        <v>51.894199999999998</v>
      </c>
      <c r="I1634" s="140">
        <v>-2.1672199999999999</v>
      </c>
      <c r="J1634" s="140">
        <v>101</v>
      </c>
      <c r="K1634" s="140">
        <v>0</v>
      </c>
      <c r="L1634" s="140">
        <f>COUNTIFS(ArCompl!$C$2:$C$5652,ArCompl!$C4944,ArCompl!$D$2:$D$5652,ArCompl!$D4944)</f>
        <v>1</v>
      </c>
      <c r="M1634" s="141">
        <f>IF(ISNA(MATCH($F1634,'Liste noire'!C:C,0)),0,1)</f>
        <v>0</v>
      </c>
    </row>
    <row r="1635" spans="1:13" x14ac:dyDescent="0.25">
      <c r="A1635" s="142">
        <v>3581</v>
      </c>
      <c r="B1635" s="143" t="s">
        <v>18395</v>
      </c>
      <c r="C1635" s="143" t="s">
        <v>18396</v>
      </c>
      <c r="D1635" s="143" t="s">
        <v>16702</v>
      </c>
      <c r="E1635" s="143" t="s">
        <v>22496</v>
      </c>
      <c r="F1635" s="143" t="s">
        <v>18397</v>
      </c>
      <c r="G1635" s="143" t="s">
        <v>18398</v>
      </c>
      <c r="H1635" s="143">
        <v>29.2653</v>
      </c>
      <c r="I1635" s="143">
        <v>-94.860399999999998</v>
      </c>
      <c r="J1635" s="143">
        <v>6</v>
      </c>
      <c r="K1635" s="143">
        <v>-6</v>
      </c>
      <c r="L1635" s="143">
        <f>COUNTIFS(ArCompl!$C$2:$C$5652,ArCompl!$C2326,ArCompl!$D$2:$D$5652,ArCompl!$D2326)</f>
        <v>1</v>
      </c>
      <c r="M1635" s="144">
        <f>IF(ISNA(MATCH($F1635,'Liste noire'!C:C,0)),0,1)</f>
        <v>0</v>
      </c>
    </row>
    <row r="1636" spans="1:13" x14ac:dyDescent="0.25">
      <c r="A1636" s="139">
        <v>6269</v>
      </c>
      <c r="B1636" s="140" t="s">
        <v>960</v>
      </c>
      <c r="C1636" s="140" t="s">
        <v>961</v>
      </c>
      <c r="D1636" s="140" t="s">
        <v>639</v>
      </c>
      <c r="E1636" s="140" t="s">
        <v>22356</v>
      </c>
      <c r="F1636" s="140" t="s">
        <v>962</v>
      </c>
      <c r="G1636" s="140" t="s">
        <v>963</v>
      </c>
      <c r="H1636" s="140">
        <v>-23.869700000000002</v>
      </c>
      <c r="I1636" s="140">
        <v>151.22300000000001</v>
      </c>
      <c r="J1636" s="140">
        <v>64</v>
      </c>
      <c r="K1636" s="140">
        <v>10</v>
      </c>
      <c r="L1636" s="140">
        <f>COUNTIFS(ArCompl!$C$2:$C$5652,ArCompl!$C399,ArCompl!$D$2:$D$5652,ArCompl!$D399)</f>
        <v>1</v>
      </c>
      <c r="M1636" s="141">
        <f>IF(ISNA(MATCH($F1636,'Liste noire'!C:C,0)),0,1)</f>
        <v>0</v>
      </c>
    </row>
    <row r="1637" spans="1:13" x14ac:dyDescent="0.25">
      <c r="A1637" s="142">
        <v>11644</v>
      </c>
      <c r="B1637" s="143" t="s">
        <v>1909</v>
      </c>
      <c r="C1637" s="143" t="s">
        <v>1910</v>
      </c>
      <c r="D1637" s="143" t="s">
        <v>1911</v>
      </c>
      <c r="E1637" s="143" t="s">
        <v>22365</v>
      </c>
      <c r="F1637" s="143" t="s">
        <v>1912</v>
      </c>
      <c r="G1637" s="143" t="s">
        <v>1913</v>
      </c>
      <c r="H1637" s="143">
        <v>26.88456</v>
      </c>
      <c r="I1637" s="143">
        <v>90.464119999999994</v>
      </c>
      <c r="J1637" s="143">
        <v>980</v>
      </c>
      <c r="K1637" s="143">
        <v>6</v>
      </c>
      <c r="L1637" s="143">
        <f>COUNTIFS(ArCompl!$C$2:$C$5652,ArCompl!$C643,ArCompl!$D$2:$D$5652,ArCompl!$D643)</f>
        <v>1</v>
      </c>
      <c r="M1637" s="144">
        <f>IF(ISNA(MATCH($F1637,'Liste noire'!C:C,0)),0,1)</f>
        <v>0</v>
      </c>
    </row>
    <row r="1638" spans="1:13" x14ac:dyDescent="0.25">
      <c r="A1638" s="139">
        <v>7185</v>
      </c>
      <c r="B1638" s="140" t="s">
        <v>18447</v>
      </c>
      <c r="C1638" s="140" t="s">
        <v>18448</v>
      </c>
      <c r="D1638" s="140" t="s">
        <v>16702</v>
      </c>
      <c r="E1638" s="140" t="s">
        <v>22496</v>
      </c>
      <c r="F1638" s="140" t="s">
        <v>18449</v>
      </c>
      <c r="G1638" s="140" t="s">
        <v>18450</v>
      </c>
      <c r="H1638" s="140">
        <v>64.5505</v>
      </c>
      <c r="I1638" s="140">
        <v>-163.00700000000001</v>
      </c>
      <c r="J1638" s="140">
        <v>59</v>
      </c>
      <c r="K1638" s="140">
        <v>-9</v>
      </c>
      <c r="L1638" s="140">
        <f>COUNTIFS(ArCompl!$C$2:$C$5652,ArCompl!$C2340,ArCompl!$D$2:$D$5652,ArCompl!$D2340)</f>
        <v>1</v>
      </c>
      <c r="M1638" s="141">
        <f>IF(ISNA(MATCH($F1638,'Liste noire'!C:C,0)),0,1)</f>
        <v>0</v>
      </c>
    </row>
    <row r="1639" spans="1:13" x14ac:dyDescent="0.25">
      <c r="A1639" s="142">
        <v>1028</v>
      </c>
      <c r="B1639" s="143" t="s">
        <v>5805</v>
      </c>
      <c r="C1639" s="143" t="s">
        <v>5806</v>
      </c>
      <c r="D1639" s="143" t="s">
        <v>5770</v>
      </c>
      <c r="E1639" s="143" t="s">
        <v>5770</v>
      </c>
      <c r="F1639" s="143" t="s">
        <v>5807</v>
      </c>
      <c r="G1639" s="143" t="s">
        <v>5808</v>
      </c>
      <c r="H1639" s="143">
        <v>3.2353700000000001</v>
      </c>
      <c r="I1639" s="143">
        <v>19.7713</v>
      </c>
      <c r="J1639" s="143">
        <v>1378</v>
      </c>
      <c r="K1639" s="143">
        <v>1</v>
      </c>
      <c r="L1639" s="143">
        <f>COUNTIFS(ArCompl!$C$2:$C$5652,ArCompl!$C1617,ArCompl!$D$2:$D$5652,ArCompl!$D1617)</f>
        <v>1</v>
      </c>
      <c r="M1639" s="144">
        <f>IF(ISNA(MATCH($F1639,'Liste noire'!C:C,0)),0,1)</f>
        <v>0</v>
      </c>
    </row>
    <row r="1640" spans="1:13" x14ac:dyDescent="0.25">
      <c r="A1640" s="139">
        <v>1113</v>
      </c>
      <c r="B1640" s="140" t="s">
        <v>6625</v>
      </c>
      <c r="C1640" s="140" t="s">
        <v>6626</v>
      </c>
      <c r="D1640" s="140" t="s">
        <v>6570</v>
      </c>
      <c r="E1640" s="140" t="s">
        <v>22396</v>
      </c>
      <c r="F1640" s="140" t="s">
        <v>6627</v>
      </c>
      <c r="G1640" s="140" t="s">
        <v>6628</v>
      </c>
      <c r="H1640" s="140">
        <v>8.1287599999999998</v>
      </c>
      <c r="I1640" s="140">
        <v>34.563099999999999</v>
      </c>
      <c r="J1640" s="140">
        <v>1614</v>
      </c>
      <c r="K1640" s="140">
        <v>3</v>
      </c>
      <c r="L1640" s="140">
        <f>COUNTIFS(ArCompl!$C$2:$C$5652,ArCompl!$C3228,ArCompl!$D$2:$D$5652,ArCompl!$D3228)</f>
        <v>1</v>
      </c>
      <c r="M1640" s="141">
        <f>IF(ISNA(MATCH($F1640,'Liste noire'!C:C,0)),0,1)</f>
        <v>0</v>
      </c>
    </row>
    <row r="1641" spans="1:13" x14ac:dyDescent="0.25">
      <c r="A1641" s="142">
        <v>2950</v>
      </c>
      <c r="B1641" s="143" t="s">
        <v>1842</v>
      </c>
      <c r="C1641" s="143" t="s">
        <v>1843</v>
      </c>
      <c r="D1641" s="143" t="s">
        <v>1839</v>
      </c>
      <c r="E1641" s="143" t="s">
        <v>22361</v>
      </c>
      <c r="F1641" s="143" t="s">
        <v>1844</v>
      </c>
      <c r="G1641" s="143" t="s">
        <v>1845</v>
      </c>
      <c r="H1641" s="143">
        <v>52.527000000000001</v>
      </c>
      <c r="I1641" s="143">
        <v>31.0167</v>
      </c>
      <c r="J1641" s="143">
        <v>472</v>
      </c>
      <c r="K1641" s="143">
        <v>3</v>
      </c>
      <c r="L1641" s="143">
        <f>COUNTIFS(ArCompl!$C$2:$C$5652,ArCompl!$C627,ArCompl!$D$2:$D$5652,ArCompl!$D627)</f>
        <v>1</v>
      </c>
      <c r="M1641" s="144">
        <f>IF(ISNA(MATCH($F1641,'Liste noire'!C:C,0)),0,1)</f>
        <v>0</v>
      </c>
    </row>
    <row r="1642" spans="1:13" x14ac:dyDescent="0.25">
      <c r="A1642" s="139">
        <v>10129</v>
      </c>
      <c r="B1642" s="140" t="s">
        <v>18536</v>
      </c>
      <c r="C1642" s="140" t="s">
        <v>18537</v>
      </c>
      <c r="D1642" s="140" t="s">
        <v>16702</v>
      </c>
      <c r="E1642" s="140" t="s">
        <v>22496</v>
      </c>
      <c r="F1642" s="140" t="s">
        <v>18538</v>
      </c>
      <c r="G1642" s="140" t="s">
        <v>18539</v>
      </c>
      <c r="H1642" s="140">
        <v>36.6068</v>
      </c>
      <c r="I1642" s="140">
        <v>-94.738600000000005</v>
      </c>
      <c r="J1642" s="140">
        <v>831</v>
      </c>
      <c r="K1642" s="140">
        <v>-5</v>
      </c>
      <c r="L1642" s="140">
        <f>COUNTIFS(ArCompl!$C$2:$C$5652,ArCompl!$C2364,ArCompl!$D$2:$D$5652,ArCompl!$D2364)</f>
        <v>1</v>
      </c>
      <c r="M1642" s="141">
        <f>IF(ISNA(MATCH($F1642,'Liste noire'!C:C,0)),0,1)</f>
        <v>0</v>
      </c>
    </row>
    <row r="1643" spans="1:13" x14ac:dyDescent="0.25">
      <c r="A1643" s="142">
        <v>8000</v>
      </c>
      <c r="B1643" s="143" t="s">
        <v>16194</v>
      </c>
      <c r="C1643" s="143" t="s">
        <v>16195</v>
      </c>
      <c r="D1643" s="143" t="s">
        <v>16151</v>
      </c>
      <c r="E1643" s="143" t="s">
        <v>16151</v>
      </c>
      <c r="F1643" s="143" t="s">
        <v>16196</v>
      </c>
      <c r="G1643" s="143" t="s">
        <v>16197</v>
      </c>
      <c r="H1643" s="143">
        <v>50.603499999999997</v>
      </c>
      <c r="I1643" s="143">
        <v>30.1919</v>
      </c>
      <c r="J1643" s="143">
        <v>517</v>
      </c>
      <c r="K1643" s="143">
        <v>2</v>
      </c>
      <c r="L1643" s="143">
        <f>COUNTIFS(ArCompl!$C$2:$C$5652,ArCompl!$C5507,ArCompl!$D$2:$D$5652,ArCompl!$D5507)</f>
        <v>1</v>
      </c>
      <c r="M1643" s="144">
        <f>IF(ISNA(MATCH($F1643,'Liste noire'!C:C,0)),0,1)</f>
        <v>0</v>
      </c>
    </row>
    <row r="1644" spans="1:13" x14ac:dyDescent="0.25">
      <c r="A1644" s="139">
        <v>2378</v>
      </c>
      <c r="B1644" s="140" t="s">
        <v>14807</v>
      </c>
      <c r="C1644" s="140" t="s">
        <v>14808</v>
      </c>
      <c r="D1644" s="140" t="s">
        <v>14760</v>
      </c>
      <c r="E1644" s="140" t="s">
        <v>22477</v>
      </c>
      <c r="F1644" s="140" t="s">
        <v>14809</v>
      </c>
      <c r="G1644" s="140" t="s">
        <v>14810</v>
      </c>
      <c r="H1644" s="140">
        <v>37.558300000000003</v>
      </c>
      <c r="I1644" s="140">
        <v>126.791</v>
      </c>
      <c r="J1644" s="140">
        <v>58</v>
      </c>
      <c r="K1644" s="140">
        <v>9</v>
      </c>
      <c r="L1644" s="140">
        <f>COUNTIFS(ArCompl!$C$2:$C$5652,ArCompl!$C1670,ArCompl!$D$2:$D$5652,ArCompl!$D1670)</f>
        <v>1</v>
      </c>
      <c r="M1644" s="141">
        <f>IF(ISNA(MATCH($F1644,'Liste noire'!C:C,0)),0,1)</f>
        <v>0</v>
      </c>
    </row>
    <row r="1645" spans="1:13" x14ac:dyDescent="0.25">
      <c r="A1645" s="142">
        <v>1979</v>
      </c>
      <c r="B1645" s="143" t="s">
        <v>7484</v>
      </c>
      <c r="C1645" s="143" t="s">
        <v>7485</v>
      </c>
      <c r="D1645" s="143" t="s">
        <v>7365</v>
      </c>
      <c r="E1645" s="143" t="s">
        <v>22402</v>
      </c>
      <c r="F1645" s="143" t="s">
        <v>7486</v>
      </c>
      <c r="G1645" s="143" t="s">
        <v>7487</v>
      </c>
      <c r="H1645" s="143">
        <v>-23.079899999999999</v>
      </c>
      <c r="I1645" s="143">
        <v>-134.88999999999999</v>
      </c>
      <c r="J1645" s="143">
        <v>7</v>
      </c>
      <c r="K1645" s="143">
        <v>-9</v>
      </c>
      <c r="L1645" s="143">
        <f>COUNTIFS(ArCompl!$C$2:$C$5652,ArCompl!$C4849,ArCompl!$D$2:$D$5652,ArCompl!$D4849)</f>
        <v>2</v>
      </c>
      <c r="M1645" s="144">
        <f>IF(ISNA(MATCH($F1645,'Liste noire'!C:C,0)),0,1)</f>
        <v>0</v>
      </c>
    </row>
    <row r="1646" spans="1:13" x14ac:dyDescent="0.25">
      <c r="A1646" s="139">
        <v>11005</v>
      </c>
      <c r="B1646" s="140" t="s">
        <v>18517</v>
      </c>
      <c r="C1646" s="140" t="s">
        <v>10598</v>
      </c>
      <c r="D1646" s="140" t="s">
        <v>16702</v>
      </c>
      <c r="E1646" s="140" t="s">
        <v>22496</v>
      </c>
      <c r="F1646" s="140" t="s">
        <v>18518</v>
      </c>
      <c r="G1646" s="140" t="s">
        <v>18519</v>
      </c>
      <c r="H1646" s="140">
        <v>34.847900000000003</v>
      </c>
      <c r="I1646" s="140">
        <v>-82.35</v>
      </c>
      <c r="J1646" s="140">
        <v>1048</v>
      </c>
      <c r="K1646" s="140">
        <v>-4</v>
      </c>
      <c r="L1646" s="140">
        <f>COUNTIFS(ArCompl!$C$2:$C$5652,ArCompl!$C2358,ArCompl!$D$2:$D$5652,ArCompl!$D2358)</f>
        <v>1</v>
      </c>
      <c r="M1646" s="141">
        <f>IF(ISNA(MATCH($F1646,'Liste noire'!C:C,0)),0,1)</f>
        <v>0</v>
      </c>
    </row>
    <row r="1647" spans="1:13" x14ac:dyDescent="0.25">
      <c r="A1647" s="142">
        <v>5659</v>
      </c>
      <c r="B1647" s="143" t="s">
        <v>14935</v>
      </c>
      <c r="C1647" s="143" t="s">
        <v>14936</v>
      </c>
      <c r="D1647" s="143" t="s">
        <v>14857</v>
      </c>
      <c r="E1647" s="143" t="s">
        <v>22479</v>
      </c>
      <c r="F1647" s="143" t="s">
        <v>14937</v>
      </c>
      <c r="G1647" s="143" t="s">
        <v>14938</v>
      </c>
      <c r="H1647" s="143">
        <v>28.029599999999999</v>
      </c>
      <c r="I1647" s="143">
        <v>-17.214600000000001</v>
      </c>
      <c r="J1647" s="143">
        <v>716</v>
      </c>
      <c r="K1647" s="143">
        <v>0</v>
      </c>
      <c r="L1647" s="143">
        <f>COUNTIFS(ArCompl!$C$2:$C$5652,ArCompl!$C1845,ArCompl!$D$2:$D$5652,ArCompl!$D1845)</f>
        <v>1</v>
      </c>
      <c r="M1647" s="144">
        <f>IF(ISNA(MATCH($F1647,'Liste noire'!C:C,0)),0,1)</f>
        <v>0</v>
      </c>
    </row>
    <row r="1648" spans="1:13" x14ac:dyDescent="0.25">
      <c r="A1648" s="139">
        <v>6115</v>
      </c>
      <c r="B1648" s="140" t="s">
        <v>1846</v>
      </c>
      <c r="C1648" s="140" t="s">
        <v>1847</v>
      </c>
      <c r="D1648" s="140" t="s">
        <v>1839</v>
      </c>
      <c r="E1648" s="140" t="s">
        <v>22361</v>
      </c>
      <c r="F1648" s="140" t="s">
        <v>1848</v>
      </c>
      <c r="G1648" s="140" t="s">
        <v>1849</v>
      </c>
      <c r="H1648" s="140">
        <v>53.601999999999997</v>
      </c>
      <c r="I1648" s="140">
        <v>24.053799999999999</v>
      </c>
      <c r="J1648" s="140">
        <v>443</v>
      </c>
      <c r="K1648" s="140">
        <v>3</v>
      </c>
      <c r="L1648" s="140">
        <f>COUNTIFS(ArCompl!$C$2:$C$5652,ArCompl!$C628,ArCompl!$D$2:$D$5652,ArCompl!$D628)</f>
        <v>1</v>
      </c>
      <c r="M1648" s="141">
        <f>IF(ISNA(MATCH($F1648,'Liste noire'!C:C,0)),0,1)</f>
        <v>0</v>
      </c>
    </row>
    <row r="1649" spans="1:13" x14ac:dyDescent="0.25">
      <c r="A1649" s="142">
        <v>1541</v>
      </c>
      <c r="B1649" s="143" t="s">
        <v>9715</v>
      </c>
      <c r="C1649" s="143" t="s">
        <v>9716</v>
      </c>
      <c r="D1649" s="143" t="s">
        <v>9641</v>
      </c>
      <c r="E1649" s="143" t="s">
        <v>22421</v>
      </c>
      <c r="F1649" s="143" t="s">
        <v>9717</v>
      </c>
      <c r="G1649" s="143" t="s">
        <v>9718</v>
      </c>
      <c r="H1649" s="143">
        <v>44.194800000000001</v>
      </c>
      <c r="I1649" s="143">
        <v>12.0701</v>
      </c>
      <c r="J1649" s="143">
        <v>97</v>
      </c>
      <c r="K1649" s="143">
        <v>1</v>
      </c>
      <c r="L1649" s="143">
        <f>COUNTIFS(ArCompl!$C$2:$C$5652,ArCompl!$C3925,ArCompl!$D$2:$D$5652,ArCompl!$D3925)</f>
        <v>1</v>
      </c>
      <c r="M1649" s="144">
        <f>IF(ISNA(MATCH($F1649,'Liste noire'!C:C,0)),0,1)</f>
        <v>1</v>
      </c>
    </row>
    <row r="1650" spans="1:13" x14ac:dyDescent="0.25">
      <c r="A1650" s="139">
        <v>2882</v>
      </c>
      <c r="B1650" s="140" t="s">
        <v>8201</v>
      </c>
      <c r="C1650" s="140" t="s">
        <v>8202</v>
      </c>
      <c r="D1650" s="140" t="s">
        <v>8203</v>
      </c>
      <c r="E1650" s="140" t="s">
        <v>22408</v>
      </c>
      <c r="F1650" s="140" t="s">
        <v>8204</v>
      </c>
      <c r="G1650" s="140" t="s">
        <v>8205</v>
      </c>
      <c r="H1650" s="140">
        <v>12.004200000000001</v>
      </c>
      <c r="I1650" s="140">
        <v>-61.786200000000001</v>
      </c>
      <c r="J1650" s="140">
        <v>41</v>
      </c>
      <c r="K1650" s="140">
        <v>-4</v>
      </c>
      <c r="L1650" s="140">
        <f>COUNTIFS(ArCompl!$C$2:$C$5652,ArCompl!$C3476,ArCompl!$D$2:$D$5652,ArCompl!$D3476)</f>
        <v>1</v>
      </c>
      <c r="M1650" s="141">
        <f>IF(ISNA(MATCH($F1650,'Liste noire'!C:C,0)),0,1)</f>
        <v>0</v>
      </c>
    </row>
    <row r="1651" spans="1:13" x14ac:dyDescent="0.25">
      <c r="A1651" s="142">
        <v>2263</v>
      </c>
      <c r="B1651" s="143" t="s">
        <v>15477</v>
      </c>
      <c r="C1651" s="143" t="s">
        <v>15478</v>
      </c>
      <c r="D1651" s="143" t="s">
        <v>15470</v>
      </c>
      <c r="E1651" s="143" t="s">
        <v>22484</v>
      </c>
      <c r="F1651" s="143" t="s">
        <v>15479</v>
      </c>
      <c r="G1651" s="143" t="s">
        <v>15480</v>
      </c>
      <c r="H1651" s="143">
        <v>22.6739</v>
      </c>
      <c r="I1651" s="143">
        <v>121.46599999999999</v>
      </c>
      <c r="J1651" s="143">
        <v>28</v>
      </c>
      <c r="K1651" s="143">
        <v>8</v>
      </c>
      <c r="L1651" s="143">
        <f>COUNTIFS(ArCompl!$C$2:$C$5652,ArCompl!$C5334,ArCompl!$D$2:$D$5652,ArCompl!$D5334)</f>
        <v>1</v>
      </c>
      <c r="M1651" s="144">
        <f>IF(ISNA(MATCH($F1651,'Liste noire'!C:C,0)),0,1)</f>
        <v>0</v>
      </c>
    </row>
    <row r="1652" spans="1:13" x14ac:dyDescent="0.25">
      <c r="A1652" s="139">
        <v>7407</v>
      </c>
      <c r="B1652" s="140" t="s">
        <v>2335</v>
      </c>
      <c r="C1652" s="140" t="s">
        <v>2336</v>
      </c>
      <c r="D1652" s="140" t="s">
        <v>2057</v>
      </c>
      <c r="E1652" s="140" t="s">
        <v>22368</v>
      </c>
      <c r="F1652" s="140" t="s">
        <v>2337</v>
      </c>
      <c r="G1652" s="140" t="s">
        <v>2338</v>
      </c>
      <c r="H1652" s="140">
        <v>-14.2082</v>
      </c>
      <c r="I1652" s="140">
        <v>-42.746099999999998</v>
      </c>
      <c r="J1652" s="140">
        <v>1815</v>
      </c>
      <c r="K1652" s="140">
        <v>-3</v>
      </c>
      <c r="L1652" s="140">
        <f>COUNTIFS(ArCompl!$C$2:$C$5652,ArCompl!$C776,ArCompl!$D$2:$D$5652,ArCompl!$D776)</f>
        <v>2</v>
      </c>
      <c r="M1652" s="141">
        <f>IF(ISNA(MATCH($F1652,'Liste noire'!C:C,0)),0,1)</f>
        <v>0</v>
      </c>
    </row>
    <row r="1653" spans="1:13" x14ac:dyDescent="0.25">
      <c r="A1653" s="142">
        <v>3276</v>
      </c>
      <c r="B1653" s="143" t="s">
        <v>9015</v>
      </c>
      <c r="C1653" s="143" t="s">
        <v>9016</v>
      </c>
      <c r="D1653" s="143" t="s">
        <v>8920</v>
      </c>
      <c r="E1653" s="143" t="s">
        <v>22416</v>
      </c>
      <c r="F1653" s="143" t="s">
        <v>9017</v>
      </c>
      <c r="G1653" s="143" t="s">
        <v>9018</v>
      </c>
      <c r="H1653" s="143">
        <v>1.16638</v>
      </c>
      <c r="I1653" s="143">
        <v>97.704700000000003</v>
      </c>
      <c r="J1653" s="143">
        <v>20</v>
      </c>
      <c r="K1653" s="143">
        <v>7</v>
      </c>
      <c r="L1653" s="143">
        <f>COUNTIFS(ArCompl!$C$2:$C$5652,ArCompl!$C3733,ArCompl!$D$2:$D$5652,ArCompl!$D3733)</f>
        <v>1</v>
      </c>
      <c r="M1653" s="144">
        <f>IF(ISNA(MATCH($F1653,'Liste noire'!C:C,0)),0,1)</f>
        <v>0</v>
      </c>
    </row>
    <row r="1654" spans="1:13" x14ac:dyDescent="0.25">
      <c r="A1654" s="139">
        <v>3439</v>
      </c>
      <c r="B1654" s="140" t="s">
        <v>18486</v>
      </c>
      <c r="C1654" s="140" t="s">
        <v>18487</v>
      </c>
      <c r="D1654" s="140" t="s">
        <v>16702</v>
      </c>
      <c r="E1654" s="140" t="s">
        <v>22496</v>
      </c>
      <c r="F1654" s="140" t="s">
        <v>18488</v>
      </c>
      <c r="G1654" s="140" t="s">
        <v>18489</v>
      </c>
      <c r="H1654" s="140">
        <v>35.167299999999997</v>
      </c>
      <c r="I1654" s="140">
        <v>-107.902</v>
      </c>
      <c r="J1654" s="140">
        <v>6537</v>
      </c>
      <c r="K1654" s="140">
        <v>-7</v>
      </c>
      <c r="L1654" s="140">
        <f>COUNTIFS(ArCompl!$C$2:$C$5652,ArCompl!$C2350,ArCompl!$D$2:$D$5652,ArCompl!$D2350)</f>
        <v>1</v>
      </c>
      <c r="M1654" s="141">
        <f>IF(ISNA(MATCH($F1654,'Liste noire'!C:C,0)),0,1)</f>
        <v>0</v>
      </c>
    </row>
    <row r="1655" spans="1:13" x14ac:dyDescent="0.25">
      <c r="A1655" s="142">
        <v>3472</v>
      </c>
      <c r="B1655" s="143" t="s">
        <v>18368</v>
      </c>
      <c r="C1655" s="143" t="s">
        <v>18369</v>
      </c>
      <c r="D1655" s="143" t="s">
        <v>16702</v>
      </c>
      <c r="E1655" s="143" t="s">
        <v>22496</v>
      </c>
      <c r="F1655" s="143" t="s">
        <v>18370</v>
      </c>
      <c r="G1655" s="143" t="s">
        <v>18371</v>
      </c>
      <c r="H1655" s="143">
        <v>29.690100000000001</v>
      </c>
      <c r="I1655" s="143">
        <v>-82.271799999999999</v>
      </c>
      <c r="J1655" s="143">
        <v>152</v>
      </c>
      <c r="K1655" s="143">
        <v>-5</v>
      </c>
      <c r="L1655" s="143">
        <f>COUNTIFS(ArCompl!$C$2:$C$5652,ArCompl!$C2319,ArCompl!$D$2:$D$5652,ArCompl!$D2319)</f>
        <v>1</v>
      </c>
      <c r="M1655" s="144">
        <f>IF(ISNA(MATCH($F1655,'Liste noire'!C:C,0)),0,1)</f>
        <v>0</v>
      </c>
    </row>
    <row r="1656" spans="1:13" x14ac:dyDescent="0.25">
      <c r="A1656" s="139">
        <v>9044</v>
      </c>
      <c r="B1656" s="140" t="s">
        <v>16044</v>
      </c>
      <c r="C1656" s="140" t="s">
        <v>16045</v>
      </c>
      <c r="D1656" s="140" t="s">
        <v>15862</v>
      </c>
      <c r="E1656" s="140" t="s">
        <v>22490</v>
      </c>
      <c r="F1656" s="140" t="s">
        <v>16046</v>
      </c>
      <c r="G1656" s="140" t="s">
        <v>16047</v>
      </c>
      <c r="H1656" s="140">
        <v>37.445659999999997</v>
      </c>
      <c r="I1656" s="140">
        <v>38.895589999999999</v>
      </c>
      <c r="J1656" s="140">
        <v>2708</v>
      </c>
      <c r="K1656" s="140">
        <v>3</v>
      </c>
      <c r="L1656" s="140">
        <f>COUNTIFS(ArCompl!$C$2:$C$5652,ArCompl!$C5486,ArCompl!$D$2:$D$5652,ArCompl!$D5486)</f>
        <v>1</v>
      </c>
      <c r="M1656" s="141">
        <f>IF(ISNA(MATCH($F1656,'Liste noire'!C:C,0)),0,1)</f>
        <v>0</v>
      </c>
    </row>
    <row r="1657" spans="1:13" x14ac:dyDescent="0.25">
      <c r="A1657" s="142">
        <v>5607</v>
      </c>
      <c r="B1657" s="143" t="s">
        <v>2015</v>
      </c>
      <c r="C1657" s="143" t="s">
        <v>2016</v>
      </c>
      <c r="D1657" s="143" t="s">
        <v>2008</v>
      </c>
      <c r="E1657" s="143" t="s">
        <v>2008</v>
      </c>
      <c r="F1657" s="143" t="s">
        <v>2017</v>
      </c>
      <c r="G1657" s="143" t="s">
        <v>2018</v>
      </c>
      <c r="H1657" s="143">
        <v>-21.692499999999999</v>
      </c>
      <c r="I1657" s="143">
        <v>21.658100000000001</v>
      </c>
      <c r="J1657" s="143">
        <v>3730</v>
      </c>
      <c r="K1657" s="143">
        <v>2</v>
      </c>
      <c r="L1657" s="143">
        <f>COUNTIFS(ArCompl!$C$2:$C$5652,ArCompl!$C695,ArCompl!$D$2:$D$5652,ArCompl!$D695)</f>
        <v>1</v>
      </c>
      <c r="M1657" s="144">
        <f>IF(ISNA(MATCH($F1657,'Liste noire'!C:C,0)),0,1)</f>
        <v>0</v>
      </c>
    </row>
    <row r="1658" spans="1:13" x14ac:dyDescent="0.25">
      <c r="A1658" s="139">
        <v>1340</v>
      </c>
      <c r="B1658" s="140" t="s">
        <v>7082</v>
      </c>
      <c r="C1658" s="140" t="s">
        <v>7083</v>
      </c>
      <c r="D1658" s="140" t="s">
        <v>6885</v>
      </c>
      <c r="E1658" s="140" t="s">
        <v>6885</v>
      </c>
      <c r="F1658" s="140" t="s">
        <v>7084</v>
      </c>
      <c r="G1658" s="140" t="s">
        <v>7085</v>
      </c>
      <c r="H1658" s="140">
        <v>45.362900000000003</v>
      </c>
      <c r="I1658" s="140">
        <v>5.3293699999999999</v>
      </c>
      <c r="J1658" s="140">
        <v>1302</v>
      </c>
      <c r="K1658" s="140">
        <v>1</v>
      </c>
      <c r="L1658" s="140">
        <f>COUNTIFS(ArCompl!$C$2:$C$5652,ArCompl!$C3341,ArCompl!$D$2:$D$5652,ArCompl!$D3341)</f>
        <v>1</v>
      </c>
      <c r="M1658" s="141">
        <f>IF(ISNA(MATCH($F1658,'Liste noire'!C:C,0)),0,1)</f>
        <v>1</v>
      </c>
    </row>
    <row r="1659" spans="1:13" x14ac:dyDescent="0.25">
      <c r="A1659" s="142">
        <v>7422</v>
      </c>
      <c r="B1659" s="143" t="s">
        <v>6629</v>
      </c>
      <c r="C1659" s="143" t="s">
        <v>6630</v>
      </c>
      <c r="D1659" s="143" t="s">
        <v>6570</v>
      </c>
      <c r="E1659" s="143" t="s">
        <v>22396</v>
      </c>
      <c r="F1659" s="143" t="s">
        <v>6631</v>
      </c>
      <c r="G1659" s="143" t="s">
        <v>6632</v>
      </c>
      <c r="H1659" s="143">
        <v>7.1160639999999997</v>
      </c>
      <c r="I1659" s="143">
        <v>40.046300000000002</v>
      </c>
      <c r="J1659" s="143">
        <v>7892</v>
      </c>
      <c r="K1659" s="143">
        <v>3</v>
      </c>
      <c r="L1659" s="143">
        <f>COUNTIFS(ArCompl!$C$2:$C$5652,ArCompl!$C3229,ArCompl!$D$2:$D$5652,ArCompl!$D3229)</f>
        <v>1</v>
      </c>
      <c r="M1659" s="144">
        <f>IF(ISNA(MATCH($F1659,'Liste noire'!C:C,0)),0,1)</f>
        <v>0</v>
      </c>
    </row>
    <row r="1660" spans="1:13" x14ac:dyDescent="0.25">
      <c r="A1660" s="139">
        <v>8</v>
      </c>
      <c r="B1660" s="140" t="s">
        <v>8126</v>
      </c>
      <c r="C1660" s="140" t="s">
        <v>8127</v>
      </c>
      <c r="D1660" s="140" t="s">
        <v>8115</v>
      </c>
      <c r="E1660" s="140" t="s">
        <v>22407</v>
      </c>
      <c r="F1660" s="140" t="s">
        <v>8128</v>
      </c>
      <c r="G1660" s="140" t="s">
        <v>8129</v>
      </c>
      <c r="H1660" s="140">
        <v>64.190899999999999</v>
      </c>
      <c r="I1660" s="140">
        <v>-51.678100000000001</v>
      </c>
      <c r="J1660" s="140">
        <v>283</v>
      </c>
      <c r="K1660" s="140">
        <v>-3</v>
      </c>
      <c r="L1660" s="140">
        <f>COUNTIFS(ArCompl!$C$2:$C$5652,ArCompl!$C3480,ArCompl!$D$2:$D$5652,ArCompl!$D3480)</f>
        <v>1</v>
      </c>
      <c r="M1660" s="141">
        <f>IF(ISNA(MATCH($F1660,'Liste noire'!C:C,0)),0,1)</f>
        <v>0</v>
      </c>
    </row>
    <row r="1661" spans="1:13" x14ac:dyDescent="0.25">
      <c r="A1661" s="142">
        <v>3007</v>
      </c>
      <c r="B1661" s="143" t="s">
        <v>8643</v>
      </c>
      <c r="C1661" s="143" t="s">
        <v>8644</v>
      </c>
      <c r="D1661" s="143" t="s">
        <v>8516</v>
      </c>
      <c r="E1661" s="143" t="s">
        <v>22415</v>
      </c>
      <c r="F1661" s="143" t="s">
        <v>8645</v>
      </c>
      <c r="G1661" s="143" t="s">
        <v>8646</v>
      </c>
      <c r="H1661" s="143">
        <v>15.380800000000001</v>
      </c>
      <c r="I1661" s="143">
        <v>73.831400000000002</v>
      </c>
      <c r="J1661" s="143">
        <v>150</v>
      </c>
      <c r="K1661" s="143">
        <v>5.5</v>
      </c>
      <c r="L1661" s="143">
        <f>COUNTIFS(ArCompl!$C$2:$C$5652,ArCompl!$C3640,ArCompl!$D$2:$D$5652,ArCompl!$D3640)</f>
        <v>1</v>
      </c>
      <c r="M1661" s="144">
        <f>IF(ISNA(MATCH($F1661,'Liste noire'!C:C,0)),0,1)</f>
        <v>0</v>
      </c>
    </row>
    <row r="1662" spans="1:13" x14ac:dyDescent="0.25">
      <c r="A1662" s="139">
        <v>4274</v>
      </c>
      <c r="B1662" s="140" t="s">
        <v>13807</v>
      </c>
      <c r="C1662" s="140" t="s">
        <v>13808</v>
      </c>
      <c r="D1662" s="140" t="s">
        <v>13509</v>
      </c>
      <c r="E1662" s="140" t="s">
        <v>22461</v>
      </c>
      <c r="F1662" s="140" t="s">
        <v>13809</v>
      </c>
      <c r="G1662" s="140" t="s">
        <v>13810</v>
      </c>
      <c r="H1662" s="140">
        <v>56.2301</v>
      </c>
      <c r="I1662" s="140">
        <v>43.783999999999999</v>
      </c>
      <c r="J1662" s="140">
        <v>256</v>
      </c>
      <c r="K1662" s="140">
        <v>3</v>
      </c>
      <c r="L1662" s="140">
        <f>COUNTIFS(ArCompl!$C$2:$C$5652,ArCompl!$C5083,ArCompl!$D$2:$D$5652,ArCompl!$D5083)</f>
        <v>1</v>
      </c>
      <c r="M1662" s="141">
        <f>IF(ISNA(MATCH($F1662,'Liste noire'!C:C,0)),0,1)</f>
        <v>0</v>
      </c>
    </row>
    <row r="1663" spans="1:13" x14ac:dyDescent="0.25">
      <c r="A1663" s="142">
        <v>1036</v>
      </c>
      <c r="B1663" s="143" t="s">
        <v>5809</v>
      </c>
      <c r="C1663" s="143" t="s">
        <v>5810</v>
      </c>
      <c r="D1663" s="143" t="s">
        <v>5770</v>
      </c>
      <c r="E1663" s="143" t="s">
        <v>5770</v>
      </c>
      <c r="F1663" s="143" t="s">
        <v>5811</v>
      </c>
      <c r="G1663" s="143" t="s">
        <v>5812</v>
      </c>
      <c r="H1663" s="143">
        <v>-1.6708099999999999</v>
      </c>
      <c r="I1663" s="143">
        <v>29.238499999999998</v>
      </c>
      <c r="J1663" s="143">
        <v>5089</v>
      </c>
      <c r="K1663" s="143">
        <v>2</v>
      </c>
      <c r="L1663" s="143">
        <f>COUNTIFS(ArCompl!$C$2:$C$5652,ArCompl!$C1618,ArCompl!$D$2:$D$5652,ArCompl!$D1618)</f>
        <v>1</v>
      </c>
      <c r="M1663" s="144">
        <f>IF(ISNA(MATCH($F1663,'Liste noire'!C:C,0)),0,1)</f>
        <v>0</v>
      </c>
    </row>
    <row r="1664" spans="1:13" x14ac:dyDescent="0.25">
      <c r="A1664" s="139">
        <v>4270</v>
      </c>
      <c r="B1664" s="140" t="s">
        <v>18532</v>
      </c>
      <c r="C1664" s="140" t="s">
        <v>18533</v>
      </c>
      <c r="D1664" s="140" t="s">
        <v>16702</v>
      </c>
      <c r="E1664" s="140" t="s">
        <v>22496</v>
      </c>
      <c r="F1664" s="140" t="s">
        <v>18534</v>
      </c>
      <c r="G1664" s="140" t="s">
        <v>18535</v>
      </c>
      <c r="H1664" s="140">
        <v>41.330100000000002</v>
      </c>
      <c r="I1664" s="140">
        <v>-72.045100000000005</v>
      </c>
      <c r="J1664" s="140">
        <v>9</v>
      </c>
      <c r="K1664" s="140">
        <v>-5</v>
      </c>
      <c r="L1664" s="140">
        <f>COUNTIFS(ArCompl!$C$2:$C$5652,ArCompl!$C2363,ArCompl!$D$2:$D$5652,ArCompl!$D2363)</f>
        <v>1</v>
      </c>
      <c r="M1664" s="141">
        <f>IF(ISNA(MATCH($F1664,'Liste noire'!C:C,0)),0,1)</f>
        <v>0</v>
      </c>
    </row>
    <row r="1665" spans="1:13" x14ac:dyDescent="0.25">
      <c r="A1665" s="142">
        <v>6741</v>
      </c>
      <c r="B1665" s="143" t="s">
        <v>8647</v>
      </c>
      <c r="C1665" s="143" t="s">
        <v>8648</v>
      </c>
      <c r="D1665" s="143" t="s">
        <v>8516</v>
      </c>
      <c r="E1665" s="143" t="s">
        <v>22415</v>
      </c>
      <c r="F1665" s="143" t="s">
        <v>8649</v>
      </c>
      <c r="G1665" s="143" t="s">
        <v>8650</v>
      </c>
      <c r="H1665" s="143">
        <v>26.739699999999999</v>
      </c>
      <c r="I1665" s="143">
        <v>83.449700000000007</v>
      </c>
      <c r="J1665" s="143">
        <v>259</v>
      </c>
      <c r="K1665" s="143">
        <v>5.5</v>
      </c>
      <c r="L1665" s="143">
        <f>COUNTIFS(ArCompl!$C$2:$C$5652,ArCompl!$C3641,ArCompl!$D$2:$D$5652,ArCompl!$D3641)</f>
        <v>3</v>
      </c>
      <c r="M1665" s="144">
        <f>IF(ISNA(MATCH($F1665,'Liste noire'!C:C,0)),0,1)</f>
        <v>0</v>
      </c>
    </row>
    <row r="1666" spans="1:13" x14ac:dyDescent="0.25">
      <c r="A1666" s="139">
        <v>6363</v>
      </c>
      <c r="B1666" s="140" t="s">
        <v>4913</v>
      </c>
      <c r="C1666" s="140" t="s">
        <v>4914</v>
      </c>
      <c r="D1666" s="140" t="s">
        <v>4759</v>
      </c>
      <c r="E1666" s="140" t="s">
        <v>22377</v>
      </c>
      <c r="F1666" s="140" t="s">
        <v>4915</v>
      </c>
      <c r="G1666" s="140" t="s">
        <v>4916</v>
      </c>
      <c r="H1666" s="140">
        <v>36.400599999999997</v>
      </c>
      <c r="I1666" s="140">
        <v>94.786100000000005</v>
      </c>
      <c r="J1666" s="140">
        <v>9334</v>
      </c>
      <c r="K1666" s="140">
        <v>8</v>
      </c>
      <c r="L1666" s="140">
        <f>COUNTIFS(ArCompl!$C$2:$C$5652,ArCompl!$C1392,ArCompl!$D$2:$D$5652,ArCompl!$D1392)</f>
        <v>1</v>
      </c>
      <c r="M1666" s="141">
        <f>IF(ISNA(MATCH($F1666,'Liste noire'!C:C,0)),0,1)</f>
        <v>0</v>
      </c>
    </row>
    <row r="1667" spans="1:13" x14ac:dyDescent="0.25">
      <c r="A1667" s="142">
        <v>5681</v>
      </c>
      <c r="B1667" s="143" t="s">
        <v>6641</v>
      </c>
      <c r="C1667" s="143" t="s">
        <v>6642</v>
      </c>
      <c r="D1667" s="143" t="s">
        <v>6570</v>
      </c>
      <c r="E1667" s="143" t="s">
        <v>22396</v>
      </c>
      <c r="F1667" s="143" t="s">
        <v>6643</v>
      </c>
      <c r="G1667" s="143" t="s">
        <v>6644</v>
      </c>
      <c r="H1667" s="143">
        <v>8.1614000000000004</v>
      </c>
      <c r="I1667" s="143">
        <v>35.552900000000001</v>
      </c>
      <c r="J1667" s="143">
        <v>6580</v>
      </c>
      <c r="K1667" s="143">
        <v>3</v>
      </c>
      <c r="L1667" s="143">
        <f>COUNTIFS(ArCompl!$C$2:$C$5652,ArCompl!$C3232,ArCompl!$D$2:$D$5652,ArCompl!$D3232)</f>
        <v>1</v>
      </c>
      <c r="M1667" s="144">
        <f>IF(ISNA(MATCH($F1667,'Liste noire'!C:C,0)),0,1)</f>
        <v>0</v>
      </c>
    </row>
    <row r="1668" spans="1:13" x14ac:dyDescent="0.25">
      <c r="A1668" s="139">
        <v>687</v>
      </c>
      <c r="B1668" s="140" t="s">
        <v>15217</v>
      </c>
      <c r="C1668" s="140" t="s">
        <v>15218</v>
      </c>
      <c r="D1668" s="140" t="s">
        <v>15198</v>
      </c>
      <c r="E1668" s="140" t="s">
        <v>22481</v>
      </c>
      <c r="F1668" s="140" t="s">
        <v>15219</v>
      </c>
      <c r="G1668" s="140" t="s">
        <v>15220</v>
      </c>
      <c r="H1668" s="140">
        <v>57.662799999999997</v>
      </c>
      <c r="I1668" s="140">
        <v>12.2798</v>
      </c>
      <c r="J1668" s="140">
        <v>506</v>
      </c>
      <c r="K1668" s="140">
        <v>1</v>
      </c>
      <c r="L1668" s="140">
        <f>COUNTIFS(ArCompl!$C$2:$C$5652,ArCompl!$C5256,ArCompl!$D$2:$D$5652,ArCompl!$D5256)</f>
        <v>1</v>
      </c>
      <c r="M1668" s="141">
        <f>IF(ISNA(MATCH($F1668,'Liste noire'!C:C,0)),0,1)</f>
        <v>0</v>
      </c>
    </row>
    <row r="1669" spans="1:13" x14ac:dyDescent="0.25">
      <c r="A1669" s="142">
        <v>901</v>
      </c>
      <c r="B1669" s="143" t="s">
        <v>2996</v>
      </c>
      <c r="C1669" s="143" t="s">
        <v>2997</v>
      </c>
      <c r="D1669" s="143" t="s">
        <v>2981</v>
      </c>
      <c r="E1669" s="143" t="s">
        <v>22372</v>
      </c>
      <c r="F1669" s="143" t="s">
        <v>2998</v>
      </c>
      <c r="G1669" s="143" t="s">
        <v>2999</v>
      </c>
      <c r="H1669" s="143">
        <v>9.3358899999999991</v>
      </c>
      <c r="I1669" s="143">
        <v>13.370100000000001</v>
      </c>
      <c r="J1669" s="143">
        <v>794</v>
      </c>
      <c r="K1669" s="143">
        <v>1</v>
      </c>
      <c r="L1669" s="143">
        <f>COUNTIFS(ArCompl!$C$2:$C$5652,ArCompl!$C916,ArCompl!$D$2:$D$5652,ArCompl!$D916)</f>
        <v>1</v>
      </c>
      <c r="M1669" s="144">
        <f>IF(ISNA(MATCH($F1669,'Liste noire'!C:C,0)),0,1)</f>
        <v>0</v>
      </c>
    </row>
    <row r="1670" spans="1:13" x14ac:dyDescent="0.25">
      <c r="A1670" s="139">
        <v>6316</v>
      </c>
      <c r="B1670" s="140" t="s">
        <v>972</v>
      </c>
      <c r="C1670" s="140" t="s">
        <v>973</v>
      </c>
      <c r="D1670" s="140" t="s">
        <v>639</v>
      </c>
      <c r="E1670" s="140" t="s">
        <v>22356</v>
      </c>
      <c r="F1670" s="140" t="s">
        <v>974</v>
      </c>
      <c r="G1670" s="140" t="s">
        <v>975</v>
      </c>
      <c r="H1670" s="140">
        <v>-12.269399999999999</v>
      </c>
      <c r="I1670" s="140">
        <v>136.81800000000001</v>
      </c>
      <c r="J1670" s="140">
        <v>192</v>
      </c>
      <c r="K1670" s="140">
        <v>9.5</v>
      </c>
      <c r="L1670" s="140">
        <f>COUNTIFS(ArCompl!$C$2:$C$5652,ArCompl!$C402,ArCompl!$D$2:$D$5652,ArCompl!$D402)</f>
        <v>1</v>
      </c>
      <c r="M1670" s="141">
        <f>IF(ISNA(MATCH($F1670,'Liste noire'!C:C,0)),0,1)</f>
        <v>0</v>
      </c>
    </row>
    <row r="1671" spans="1:13" x14ac:dyDescent="0.25">
      <c r="A1671" s="142">
        <v>3028</v>
      </c>
      <c r="B1671" s="143" t="s">
        <v>15065</v>
      </c>
      <c r="C1671" s="143" t="s">
        <v>15066</v>
      </c>
      <c r="D1671" s="143" t="s">
        <v>15055</v>
      </c>
      <c r="E1671" s="143" t="s">
        <v>15055</v>
      </c>
      <c r="F1671" s="143" t="s">
        <v>15067</v>
      </c>
      <c r="G1671" s="143" t="s">
        <v>15068</v>
      </c>
      <c r="H1671" s="143">
        <v>7.3377600000000003</v>
      </c>
      <c r="I1671" s="143">
        <v>81.62594</v>
      </c>
      <c r="J1671" s="143">
        <v>150</v>
      </c>
      <c r="K1671" s="143">
        <v>5.5</v>
      </c>
      <c r="L1671" s="143">
        <f>COUNTIFS(ArCompl!$C$2:$C$5652,ArCompl!$C5243,ArCompl!$D$2:$D$5652,ArCompl!$D5243)</f>
        <v>1</v>
      </c>
      <c r="M1671" s="144">
        <f>IF(ISNA(MATCH($F1671,'Liste noire'!C:C,0)),0,1)</f>
        <v>0</v>
      </c>
    </row>
    <row r="1672" spans="1:13" x14ac:dyDescent="0.25">
      <c r="A1672" s="139">
        <v>1192</v>
      </c>
      <c r="B1672" s="140" t="s">
        <v>2816</v>
      </c>
      <c r="C1672" s="140" t="s">
        <v>2817</v>
      </c>
      <c r="D1672" s="140" t="s">
        <v>2813</v>
      </c>
      <c r="E1672" s="140" t="s">
        <v>22369</v>
      </c>
      <c r="F1672" s="140" t="s">
        <v>2818</v>
      </c>
      <c r="G1672" s="140" t="s">
        <v>2819</v>
      </c>
      <c r="H1672" s="140">
        <v>43.151400000000002</v>
      </c>
      <c r="I1672" s="140">
        <v>25.712900000000001</v>
      </c>
      <c r="J1672" s="140">
        <v>285</v>
      </c>
      <c r="K1672" s="140">
        <v>2</v>
      </c>
      <c r="L1672" s="140">
        <f>COUNTIFS(ArCompl!$C$2:$C$5652,ArCompl!$C898,ArCompl!$D$2:$D$5652,ArCompl!$D898)</f>
        <v>1</v>
      </c>
      <c r="M1672" s="141">
        <f>IF(ISNA(MATCH($F1672,'Liste noire'!C:C,0)),0,1)</f>
        <v>0</v>
      </c>
    </row>
    <row r="1673" spans="1:13" x14ac:dyDescent="0.25">
      <c r="A1673" s="142">
        <v>1473</v>
      </c>
      <c r="B1673" s="143" t="s">
        <v>8065</v>
      </c>
      <c r="C1673" s="143" t="s">
        <v>8066</v>
      </c>
      <c r="D1673" s="143" t="s">
        <v>7939</v>
      </c>
      <c r="E1673" s="143" t="s">
        <v>22406</v>
      </c>
      <c r="F1673" s="143" t="s">
        <v>8067</v>
      </c>
      <c r="G1673" s="143" t="s">
        <v>8068</v>
      </c>
      <c r="H1673" s="143">
        <v>38.1511</v>
      </c>
      <c r="I1673" s="143">
        <v>21.425599999999999</v>
      </c>
      <c r="J1673" s="143">
        <v>46</v>
      </c>
      <c r="K1673" s="143">
        <v>2</v>
      </c>
      <c r="L1673" s="143">
        <f>COUNTIFS(ArCompl!$C$2:$C$5652,ArCompl!$C3464,ArCompl!$D$2:$D$5652,ArCompl!$D3464)</f>
        <v>1</v>
      </c>
      <c r="M1673" s="144">
        <f>IF(ISNA(MATCH($F1673,'Liste noire'!C:C,0)),0,1)</f>
        <v>0</v>
      </c>
    </row>
    <row r="1674" spans="1:13" x14ac:dyDescent="0.25">
      <c r="A1674" s="139">
        <v>7383</v>
      </c>
      <c r="B1674" s="140" t="s">
        <v>2343</v>
      </c>
      <c r="C1674" s="140" t="s">
        <v>2344</v>
      </c>
      <c r="D1674" s="140" t="s">
        <v>2057</v>
      </c>
      <c r="E1674" s="140" t="s">
        <v>22368</v>
      </c>
      <c r="F1674" s="140" t="s">
        <v>2345</v>
      </c>
      <c r="G1674" s="140" t="s">
        <v>2346</v>
      </c>
      <c r="H1674" s="140">
        <v>-25.387499999999999</v>
      </c>
      <c r="I1674" s="140">
        <v>-51.520200000000003</v>
      </c>
      <c r="J1674" s="140">
        <v>3494</v>
      </c>
      <c r="K1674" s="140">
        <v>-3</v>
      </c>
      <c r="L1674" s="140">
        <f>COUNTIFS(ArCompl!$C$2:$C$5652,ArCompl!$C778,ArCompl!$D$2:$D$5652,ArCompl!$D778)</f>
        <v>1</v>
      </c>
      <c r="M1674" s="141">
        <f>IF(ISNA(MATCH($F1674,'Liste noire'!C:C,0)),0,1)</f>
        <v>0</v>
      </c>
    </row>
    <row r="1675" spans="1:13" x14ac:dyDescent="0.25">
      <c r="A1675" s="142">
        <v>2722</v>
      </c>
      <c r="B1675" s="143" t="s">
        <v>5572</v>
      </c>
      <c r="C1675" s="143" t="s">
        <v>5573</v>
      </c>
      <c r="D1675" s="143" t="s">
        <v>5479</v>
      </c>
      <c r="E1675" s="143" t="s">
        <v>22380</v>
      </c>
      <c r="F1675" s="143" t="s">
        <v>5574</v>
      </c>
      <c r="G1675" s="143" t="s">
        <v>5575</v>
      </c>
      <c r="H1675" s="143">
        <v>2.5701299999999998</v>
      </c>
      <c r="I1675" s="143">
        <v>-77.898600000000002</v>
      </c>
      <c r="J1675" s="143">
        <v>164</v>
      </c>
      <c r="K1675" s="143">
        <v>-5</v>
      </c>
      <c r="L1675" s="143">
        <f>COUNTIFS(ArCompl!$C$2:$C$5652,ArCompl!$C1559,ArCompl!$D$2:$D$5652,ArCompl!$D1559)</f>
        <v>1</v>
      </c>
      <c r="M1675" s="144">
        <f>IF(ISNA(MATCH($F1675,'Liste noire'!C:C,0)),0,1)</f>
        <v>0</v>
      </c>
    </row>
    <row r="1676" spans="1:13" x14ac:dyDescent="0.25">
      <c r="A1676" s="139">
        <v>11031</v>
      </c>
      <c r="B1676" s="140" t="s">
        <v>1321</v>
      </c>
      <c r="C1676" s="140" t="s">
        <v>1322</v>
      </c>
      <c r="D1676" s="140" t="s">
        <v>639</v>
      </c>
      <c r="E1676" s="140" t="s">
        <v>22356</v>
      </c>
      <c r="F1676" s="140" t="s">
        <v>1323</v>
      </c>
      <c r="G1676" s="140" t="s">
        <v>1324</v>
      </c>
      <c r="H1676" s="140">
        <v>-11.4025</v>
      </c>
      <c r="I1676" s="140">
        <v>130.422</v>
      </c>
      <c r="J1676" s="140">
        <v>90</v>
      </c>
      <c r="K1676" s="140">
        <v>9.5</v>
      </c>
      <c r="L1676" s="140">
        <f>COUNTIFS(ArCompl!$C$2:$C$5652,ArCompl!$C490,ArCompl!$D$2:$D$5652,ArCompl!$D490)</f>
        <v>1</v>
      </c>
      <c r="M1676" s="141">
        <f>IF(ISNA(MATCH($F1676,'Liste noire'!C:C,0)),0,1)</f>
        <v>0</v>
      </c>
    </row>
    <row r="1677" spans="1:13" x14ac:dyDescent="0.25">
      <c r="A1677" s="142">
        <v>2672</v>
      </c>
      <c r="B1677" s="143" t="s">
        <v>6378</v>
      </c>
      <c r="C1677" s="143" t="s">
        <v>6379</v>
      </c>
      <c r="D1677" s="143" t="s">
        <v>6363</v>
      </c>
      <c r="E1677" s="143" t="s">
        <v>22391</v>
      </c>
      <c r="F1677" s="143" t="s">
        <v>6380</v>
      </c>
      <c r="G1677" s="143" t="s">
        <v>6381</v>
      </c>
      <c r="H1677" s="143">
        <v>-0.45375799999999999</v>
      </c>
      <c r="I1677" s="143">
        <v>-90.265900000000002</v>
      </c>
      <c r="J1677" s="143">
        <v>207</v>
      </c>
      <c r="K1677" s="143">
        <v>-6</v>
      </c>
      <c r="L1677" s="143">
        <f>COUNTIFS(ArCompl!$C$2:$C$5652,ArCompl!$C1806,ArCompl!$D$2:$D$5652,ArCompl!$D1806)</f>
        <v>1</v>
      </c>
      <c r="M1677" s="144">
        <f>IF(ISNA(MATCH($F1677,'Liste noire'!C:C,0)),0,1)</f>
        <v>0</v>
      </c>
    </row>
    <row r="1678" spans="1:13" x14ac:dyDescent="0.25">
      <c r="A1678" s="139">
        <v>4038</v>
      </c>
      <c r="B1678" s="140" t="s">
        <v>18544</v>
      </c>
      <c r="C1678" s="140" t="s">
        <v>18545</v>
      </c>
      <c r="D1678" s="140" t="s">
        <v>16702</v>
      </c>
      <c r="E1678" s="140" t="s">
        <v>22496</v>
      </c>
      <c r="F1678" s="140" t="s">
        <v>18546</v>
      </c>
      <c r="G1678" s="140" t="s">
        <v>18547</v>
      </c>
      <c r="H1678" s="140">
        <v>30.407299999999999</v>
      </c>
      <c r="I1678" s="140">
        <v>-89.070099999999996</v>
      </c>
      <c r="J1678" s="140">
        <v>28</v>
      </c>
      <c r="K1678" s="140">
        <v>-6</v>
      </c>
      <c r="L1678" s="140">
        <f>COUNTIFS(ArCompl!$C$2:$C$5652,ArCompl!$C2366,ArCompl!$D$2:$D$5652,ArCompl!$D2366)</f>
        <v>1</v>
      </c>
      <c r="M1678" s="141">
        <f>IF(ISNA(MATCH($F1678,'Liste noire'!C:C,0)),0,1)</f>
        <v>0</v>
      </c>
    </row>
    <row r="1679" spans="1:13" x14ac:dyDescent="0.25">
      <c r="A1679" s="142">
        <v>7017</v>
      </c>
      <c r="B1679" s="143" t="s">
        <v>18478</v>
      </c>
      <c r="C1679" s="143" t="s">
        <v>18479</v>
      </c>
      <c r="D1679" s="143" t="s">
        <v>16702</v>
      </c>
      <c r="E1679" s="143" t="s">
        <v>22496</v>
      </c>
      <c r="F1679" s="143" t="s">
        <v>18480</v>
      </c>
      <c r="G1679" s="143" t="s">
        <v>18481</v>
      </c>
      <c r="H1679" s="143">
        <v>47.211100000000002</v>
      </c>
      <c r="I1679" s="143">
        <v>-93.509799999999998</v>
      </c>
      <c r="J1679" s="143">
        <v>1355</v>
      </c>
      <c r="K1679" s="143">
        <v>-6</v>
      </c>
      <c r="L1679" s="143">
        <f>COUNTIFS(ArCompl!$C$2:$C$5652,ArCompl!$C2348,ArCompl!$D$2:$D$5652,ArCompl!$D2348)</f>
        <v>1</v>
      </c>
      <c r="M1679" s="144">
        <f>IF(ISNA(MATCH($F1679,'Liste noire'!C:C,0)),0,1)</f>
        <v>0</v>
      </c>
    </row>
    <row r="1680" spans="1:13" x14ac:dyDescent="0.25">
      <c r="A1680" s="139">
        <v>8759</v>
      </c>
      <c r="B1680" s="140" t="s">
        <v>18387</v>
      </c>
      <c r="C1680" s="140" t="s">
        <v>18388</v>
      </c>
      <c r="D1680" s="140" t="s">
        <v>16702</v>
      </c>
      <c r="E1680" s="140" t="s">
        <v>22496</v>
      </c>
      <c r="F1680" s="140" t="s">
        <v>18389</v>
      </c>
      <c r="G1680" s="140" t="s">
        <v>18390</v>
      </c>
      <c r="H1680" s="140">
        <v>40.753399999999999</v>
      </c>
      <c r="I1680" s="140">
        <v>-82.723799999999997</v>
      </c>
      <c r="J1680" s="140">
        <v>1224</v>
      </c>
      <c r="K1680" s="140">
        <v>-5</v>
      </c>
      <c r="L1680" s="140">
        <f>COUNTIFS(ArCompl!$C$2:$C$5652,ArCompl!$C2324,ArCompl!$D$2:$D$5652,ArCompl!$D2324)</f>
        <v>1</v>
      </c>
      <c r="M1680" s="141">
        <f>IF(ISNA(MATCH($F1680,'Liste noire'!C:C,0)),0,1)</f>
        <v>0</v>
      </c>
    </row>
    <row r="1681" spans="1:13" x14ac:dyDescent="0.25">
      <c r="A1681" s="142">
        <v>3653</v>
      </c>
      <c r="B1681" s="143" t="s">
        <v>18502</v>
      </c>
      <c r="C1681" s="143" t="s">
        <v>18503</v>
      </c>
      <c r="D1681" s="143" t="s">
        <v>16702</v>
      </c>
      <c r="E1681" s="143" t="s">
        <v>22496</v>
      </c>
      <c r="F1681" s="143" t="s">
        <v>18504</v>
      </c>
      <c r="G1681" s="143" t="s">
        <v>18505</v>
      </c>
      <c r="H1681" s="143">
        <v>44.485100000000003</v>
      </c>
      <c r="I1681" s="143">
        <v>-88.129599999999996</v>
      </c>
      <c r="J1681" s="143">
        <v>695</v>
      </c>
      <c r="K1681" s="143">
        <v>-6</v>
      </c>
      <c r="L1681" s="143">
        <f>COUNTIFS(ArCompl!$C$2:$C$5652,ArCompl!$C2354,ArCompl!$D$2:$D$5652,ArCompl!$D2354)</f>
        <v>1</v>
      </c>
      <c r="M1681" s="144">
        <f>IF(ISNA(MATCH($F1681,'Liste noire'!C:C,0)),0,1)</f>
        <v>0</v>
      </c>
    </row>
    <row r="1682" spans="1:13" x14ac:dyDescent="0.25">
      <c r="A1682" s="139">
        <v>3530</v>
      </c>
      <c r="B1682" s="140" t="s">
        <v>18247</v>
      </c>
      <c r="C1682" s="140" t="s">
        <v>18248</v>
      </c>
      <c r="D1682" s="140" t="s">
        <v>16702</v>
      </c>
      <c r="E1682" s="140" t="s">
        <v>22496</v>
      </c>
      <c r="F1682" s="140" t="s">
        <v>18249</v>
      </c>
      <c r="G1682" s="140" t="s">
        <v>18250</v>
      </c>
      <c r="H1682" s="140">
        <v>47.0792</v>
      </c>
      <c r="I1682" s="140">
        <v>-122.581</v>
      </c>
      <c r="J1682" s="140">
        <v>300</v>
      </c>
      <c r="K1682" s="140">
        <v>-8</v>
      </c>
      <c r="L1682" s="140">
        <f>COUNTIFS(ArCompl!$C$2:$C$5652,ArCompl!$C2288,ArCompl!$D$2:$D$5652,ArCompl!$D2288)</f>
        <v>1</v>
      </c>
      <c r="M1682" s="141">
        <f>IF(ISNA(MATCH($F1682,'Liste noire'!C:C,0)),0,1)</f>
        <v>0</v>
      </c>
    </row>
    <row r="1683" spans="1:13" x14ac:dyDescent="0.25">
      <c r="A1683" s="142">
        <v>5740</v>
      </c>
      <c r="B1683" s="143" t="s">
        <v>18462</v>
      </c>
      <c r="C1683" s="143" t="s">
        <v>18463</v>
      </c>
      <c r="D1683" s="143" t="s">
        <v>16702</v>
      </c>
      <c r="E1683" s="143" t="s">
        <v>22496</v>
      </c>
      <c r="F1683" s="143" t="s">
        <v>18464</v>
      </c>
      <c r="G1683" s="143" t="s">
        <v>18465</v>
      </c>
      <c r="H1683" s="143">
        <v>40.967500000000001</v>
      </c>
      <c r="I1683" s="143">
        <v>-98.309600000000003</v>
      </c>
      <c r="J1683" s="143">
        <v>1847</v>
      </c>
      <c r="K1683" s="143">
        <v>-6</v>
      </c>
      <c r="L1683" s="143">
        <f>COUNTIFS(ArCompl!$C$2:$C$5652,ArCompl!$C2344,ArCompl!$D$2:$D$5652,ArCompl!$D2344)</f>
        <v>1</v>
      </c>
      <c r="M1683" s="144">
        <f>IF(ISNA(MATCH($F1683,'Liste noire'!C:C,0)),0,1)</f>
        <v>0</v>
      </c>
    </row>
    <row r="1684" spans="1:13" x14ac:dyDescent="0.25">
      <c r="A1684" s="139">
        <v>804</v>
      </c>
      <c r="B1684" s="140" t="s">
        <v>14611</v>
      </c>
      <c r="C1684" s="140" t="s">
        <v>14612</v>
      </c>
      <c r="D1684" s="140" t="s">
        <v>14577</v>
      </c>
      <c r="E1684" s="140" t="s">
        <v>22476</v>
      </c>
      <c r="F1684" s="140" t="s">
        <v>14613</v>
      </c>
      <c r="G1684" s="140" t="s">
        <v>14614</v>
      </c>
      <c r="H1684" s="140">
        <v>-34.005600000000001</v>
      </c>
      <c r="I1684" s="140">
        <v>22.378900000000002</v>
      </c>
      <c r="J1684" s="140">
        <v>648</v>
      </c>
      <c r="K1684" s="140">
        <v>2</v>
      </c>
      <c r="L1684" s="140">
        <f>COUNTIFS(ArCompl!$C$2:$C$5652,ArCompl!$C27,ArCompl!$D$2:$D$5652,ArCompl!$D27)</f>
        <v>1</v>
      </c>
      <c r="M1684" s="141">
        <f>IF(ISNA(MATCH($F1684,'Liste noire'!C:C,0)),0,1)</f>
        <v>0</v>
      </c>
    </row>
    <row r="1685" spans="1:13" x14ac:dyDescent="0.25">
      <c r="A1685" s="142">
        <v>3775</v>
      </c>
      <c r="B1685" s="143" t="s">
        <v>19055</v>
      </c>
      <c r="C1685" s="143" t="s">
        <v>19056</v>
      </c>
      <c r="D1685" s="143" t="s">
        <v>16702</v>
      </c>
      <c r="E1685" s="143" t="s">
        <v>22496</v>
      </c>
      <c r="F1685" s="143" t="s">
        <v>19057</v>
      </c>
      <c r="G1685" s="143" t="s">
        <v>19058</v>
      </c>
      <c r="H1685" s="143">
        <v>31.0672</v>
      </c>
      <c r="I1685" s="143">
        <v>-97.828900000000004</v>
      </c>
      <c r="J1685" s="143">
        <v>1015</v>
      </c>
      <c r="K1685" s="143">
        <v>-6</v>
      </c>
      <c r="L1685" s="143">
        <f>COUNTIFS(ArCompl!$C$2:$C$5652,ArCompl!$C2499,ArCompl!$D$2:$D$5652,ArCompl!$D2499)</f>
        <v>1</v>
      </c>
      <c r="M1685" s="144">
        <f>IF(ISNA(MATCH($F1685,'Liste noire'!C:C,0)),0,1)</f>
        <v>0</v>
      </c>
    </row>
    <row r="1686" spans="1:13" x14ac:dyDescent="0.25">
      <c r="A1686" s="139">
        <v>6849</v>
      </c>
      <c r="B1686" s="140" t="s">
        <v>18470</v>
      </c>
      <c r="C1686" s="140" t="s">
        <v>18471</v>
      </c>
      <c r="D1686" s="140" t="s">
        <v>16702</v>
      </c>
      <c r="E1686" s="140" t="s">
        <v>22496</v>
      </c>
      <c r="F1686" s="140" t="s">
        <v>18472</v>
      </c>
      <c r="G1686" s="140" t="s">
        <v>18473</v>
      </c>
      <c r="H1686" s="140">
        <v>47.838299999999997</v>
      </c>
      <c r="I1686" s="140">
        <v>-90.382900000000006</v>
      </c>
      <c r="J1686" s="140">
        <v>1799</v>
      </c>
      <c r="K1686" s="140">
        <v>-6</v>
      </c>
      <c r="L1686" s="140">
        <f>COUNTIFS(ArCompl!$C$2:$C$5652,ArCompl!$C2346,ArCompl!$D$2:$D$5652,ArCompl!$D2346)</f>
        <v>1</v>
      </c>
      <c r="M1686" s="141">
        <f>IF(ISNA(MATCH($F1686,'Liste noire'!C:C,0)),0,1)</f>
        <v>0</v>
      </c>
    </row>
    <row r="1687" spans="1:13" x14ac:dyDescent="0.25">
      <c r="A1687" s="142">
        <v>1222</v>
      </c>
      <c r="B1687" s="143" t="s">
        <v>14903</v>
      </c>
      <c r="C1687" s="143" t="s">
        <v>14904</v>
      </c>
      <c r="D1687" s="143" t="s">
        <v>14857</v>
      </c>
      <c r="E1687" s="143" t="s">
        <v>22479</v>
      </c>
      <c r="F1687" s="143" t="s">
        <v>14905</v>
      </c>
      <c r="G1687" s="143" t="s">
        <v>14906</v>
      </c>
      <c r="H1687" s="143">
        <v>41.901000000000003</v>
      </c>
      <c r="I1687" s="143">
        <v>2.7605499999999998</v>
      </c>
      <c r="J1687" s="143">
        <v>468</v>
      </c>
      <c r="K1687" s="143">
        <v>1</v>
      </c>
      <c r="L1687" s="143">
        <f>COUNTIFS(ArCompl!$C$2:$C$5652,ArCompl!$C1837,ArCompl!$D$2:$D$5652,ArCompl!$D1837)</f>
        <v>1</v>
      </c>
      <c r="M1687" s="144">
        <f>IF(ISNA(MATCH($F1687,'Liste noire'!C:C,0)),0,1)</f>
        <v>0</v>
      </c>
    </row>
    <row r="1688" spans="1:13" x14ac:dyDescent="0.25">
      <c r="A1688" s="139">
        <v>7368</v>
      </c>
      <c r="B1688" s="140" t="s">
        <v>2347</v>
      </c>
      <c r="C1688" s="140" t="s">
        <v>2348</v>
      </c>
      <c r="D1688" s="140" t="s">
        <v>2057</v>
      </c>
      <c r="E1688" s="140" t="s">
        <v>22368</v>
      </c>
      <c r="F1688" s="140" t="s">
        <v>2349</v>
      </c>
      <c r="G1688" s="140" t="s">
        <v>2350</v>
      </c>
      <c r="H1688" s="140">
        <v>-11.739599999999999</v>
      </c>
      <c r="I1688" s="140">
        <v>-49.132199999999997</v>
      </c>
      <c r="J1688" s="140">
        <v>1148</v>
      </c>
      <c r="K1688" s="140">
        <v>-3</v>
      </c>
      <c r="L1688" s="140">
        <f>COUNTIFS(ArCompl!$C$2:$C$5652,ArCompl!$C779,ArCompl!$D$2:$D$5652,ArCompl!$D779)</f>
        <v>1</v>
      </c>
      <c r="M1688" s="141">
        <f>IF(ISNA(MATCH($F1688,'Liste noire'!C:C,0)),0,1)</f>
        <v>0</v>
      </c>
    </row>
    <row r="1689" spans="1:13" x14ac:dyDescent="0.25">
      <c r="A1689" s="142">
        <v>586</v>
      </c>
      <c r="B1689" s="143" t="s">
        <v>11920</v>
      </c>
      <c r="C1689" s="143" t="s">
        <v>11921</v>
      </c>
      <c r="D1689" s="143" t="s">
        <v>11905</v>
      </c>
      <c r="E1689" s="143" t="s">
        <v>22448</v>
      </c>
      <c r="F1689" s="143" t="s">
        <v>11922</v>
      </c>
      <c r="G1689" s="143" t="s">
        <v>11923</v>
      </c>
      <c r="H1689" s="143">
        <v>53.119700000000002</v>
      </c>
      <c r="I1689" s="143">
        <v>6.57944</v>
      </c>
      <c r="J1689" s="143">
        <v>17</v>
      </c>
      <c r="K1689" s="143">
        <v>1</v>
      </c>
      <c r="L1689" s="143">
        <f>COUNTIFS(ArCompl!$C$2:$C$5652,ArCompl!$C4713,ArCompl!$D$2:$D$5652,ArCompl!$D4713)</f>
        <v>1</v>
      </c>
      <c r="M1689" s="144">
        <f>IF(ISNA(MATCH($F1689,'Liste noire'!C:C,0)),0,1)</f>
        <v>0</v>
      </c>
    </row>
    <row r="1690" spans="1:13" x14ac:dyDescent="0.25">
      <c r="A1690" s="139">
        <v>3685</v>
      </c>
      <c r="B1690" s="140" t="s">
        <v>18474</v>
      </c>
      <c r="C1690" s="140" t="s">
        <v>18475</v>
      </c>
      <c r="D1690" s="140" t="s">
        <v>16702</v>
      </c>
      <c r="E1690" s="140" t="s">
        <v>22496</v>
      </c>
      <c r="F1690" s="140" t="s">
        <v>18476</v>
      </c>
      <c r="G1690" s="140" t="s">
        <v>18477</v>
      </c>
      <c r="H1690" s="140">
        <v>42.880800000000001</v>
      </c>
      <c r="I1690" s="140">
        <v>-85.522800000000004</v>
      </c>
      <c r="J1690" s="140">
        <v>794</v>
      </c>
      <c r="K1690" s="140">
        <v>-5</v>
      </c>
      <c r="L1690" s="140">
        <f>COUNTIFS(ArCompl!$C$2:$C$5652,ArCompl!$C2347,ArCompl!$D$2:$D$5652,ArCompl!$D2347)</f>
        <v>1</v>
      </c>
      <c r="M1690" s="141">
        <f>IF(ISNA(MATCH($F1690,'Liste noire'!C:C,0)),0,1)</f>
        <v>0</v>
      </c>
    </row>
    <row r="1691" spans="1:13" x14ac:dyDescent="0.25">
      <c r="A1691" s="142">
        <v>1564</v>
      </c>
      <c r="B1691" s="143" t="s">
        <v>9723</v>
      </c>
      <c r="C1691" s="143" t="s">
        <v>9724</v>
      </c>
      <c r="D1691" s="143" t="s">
        <v>9641</v>
      </c>
      <c r="E1691" s="143" t="s">
        <v>22421</v>
      </c>
      <c r="F1691" s="143" t="s">
        <v>9725</v>
      </c>
      <c r="G1691" s="143" t="s">
        <v>9726</v>
      </c>
      <c r="H1691" s="143">
        <v>42.759700000000002</v>
      </c>
      <c r="I1691" s="143">
        <v>11.071899999999999</v>
      </c>
      <c r="J1691" s="143">
        <v>17</v>
      </c>
      <c r="K1691" s="143">
        <v>1</v>
      </c>
      <c r="L1691" s="143">
        <f>COUNTIFS(ArCompl!$C$2:$C$5652,ArCompl!$C3927,ArCompl!$D$2:$D$5652,ArCompl!$D3927)</f>
        <v>1</v>
      </c>
      <c r="M1691" s="144">
        <f>IF(ISNA(MATCH($F1691,'Liste noire'!C:C,0)),0,1)</f>
        <v>0</v>
      </c>
    </row>
    <row r="1692" spans="1:13" x14ac:dyDescent="0.25">
      <c r="A1692" s="139">
        <v>2564</v>
      </c>
      <c r="B1692" s="140" t="s">
        <v>2690</v>
      </c>
      <c r="C1692" s="140" t="s">
        <v>2687</v>
      </c>
      <c r="D1692" s="140" t="s">
        <v>2057</v>
      </c>
      <c r="E1692" s="140" t="s">
        <v>22368</v>
      </c>
      <c r="F1692" s="140" t="s">
        <v>2691</v>
      </c>
      <c r="G1692" s="140" t="s">
        <v>2692</v>
      </c>
      <c r="H1692" s="140">
        <v>-23.435559999999999</v>
      </c>
      <c r="I1692" s="140">
        <v>-46.473059999999997</v>
      </c>
      <c r="J1692" s="140">
        <v>2459</v>
      </c>
      <c r="K1692" s="140">
        <v>-3</v>
      </c>
      <c r="L1692" s="140">
        <f>COUNTIFS(ArCompl!$C$2:$C$5652,ArCompl!$C867,ArCompl!$D$2:$D$5652,ArCompl!$D867)</f>
        <v>1</v>
      </c>
      <c r="M1692" s="141">
        <f>IF(ISNA(MATCH($F1692,'Liste noire'!C:C,0)),0,1)</f>
        <v>0</v>
      </c>
    </row>
    <row r="1693" spans="1:13" x14ac:dyDescent="0.25">
      <c r="A1693" s="142">
        <v>6122</v>
      </c>
      <c r="B1693" s="143" t="s">
        <v>13631</v>
      </c>
      <c r="C1693" s="143" t="s">
        <v>13632</v>
      </c>
      <c r="D1693" s="143" t="s">
        <v>13509</v>
      </c>
      <c r="E1693" s="143" t="s">
        <v>22461</v>
      </c>
      <c r="F1693" s="143" t="s">
        <v>13633</v>
      </c>
      <c r="G1693" s="143" t="s">
        <v>13634</v>
      </c>
      <c r="H1693" s="143">
        <v>43.298099999999998</v>
      </c>
      <c r="I1693" s="143">
        <v>45.784100000000002</v>
      </c>
      <c r="J1693" s="143">
        <v>548</v>
      </c>
      <c r="K1693" s="143">
        <v>3</v>
      </c>
      <c r="L1693" s="143">
        <f>COUNTIFS(ArCompl!$C$2:$C$5652,ArCompl!$C5038,ArCompl!$D$2:$D$5652,ArCompl!$D5038)</f>
        <v>1</v>
      </c>
      <c r="M1693" s="144">
        <f>IF(ISNA(MATCH($F1693,'Liste noire'!C:C,0)),0,1)</f>
        <v>0</v>
      </c>
    </row>
    <row r="1694" spans="1:13" x14ac:dyDescent="0.25">
      <c r="A1694" s="139">
        <v>1627</v>
      </c>
      <c r="B1694" s="140" t="s">
        <v>13342</v>
      </c>
      <c r="C1694" s="140" t="s">
        <v>13343</v>
      </c>
      <c r="D1694" s="140" t="s">
        <v>13326</v>
      </c>
      <c r="E1694" s="140" t="s">
        <v>13326</v>
      </c>
      <c r="F1694" s="140" t="s">
        <v>13344</v>
      </c>
      <c r="G1694" s="140" t="s">
        <v>13345</v>
      </c>
      <c r="H1694" s="140">
        <v>39.092199999999998</v>
      </c>
      <c r="I1694" s="140">
        <v>-28.029800000000002</v>
      </c>
      <c r="J1694" s="140">
        <v>86</v>
      </c>
      <c r="K1694" s="140">
        <v>-1</v>
      </c>
      <c r="L1694" s="140">
        <f>COUNTIFS(ArCompl!$C$2:$C$5652,ArCompl!$C4859,ArCompl!$D$2:$D$5652,ArCompl!$D4859)</f>
        <v>1</v>
      </c>
      <c r="M1694" s="141">
        <f>IF(ISNA(MATCH($F1694,'Liste noire'!C:C,0)),0,1)</f>
        <v>0</v>
      </c>
    </row>
    <row r="1695" spans="1:13" x14ac:dyDescent="0.25">
      <c r="A1695" s="142">
        <v>1223</v>
      </c>
      <c r="B1695" s="143" t="s">
        <v>14911</v>
      </c>
      <c r="C1695" s="143" t="s">
        <v>14912</v>
      </c>
      <c r="D1695" s="143" t="s">
        <v>14857</v>
      </c>
      <c r="E1695" s="143" t="s">
        <v>22479</v>
      </c>
      <c r="F1695" s="143" t="s">
        <v>14913</v>
      </c>
      <c r="G1695" s="143" t="s">
        <v>14914</v>
      </c>
      <c r="H1695" s="143">
        <v>37.188699999999997</v>
      </c>
      <c r="I1695" s="143">
        <v>-3.7773599999999998</v>
      </c>
      <c r="J1695" s="143">
        <v>1860</v>
      </c>
      <c r="K1695" s="143">
        <v>1</v>
      </c>
      <c r="L1695" s="143">
        <f>COUNTIFS(ArCompl!$C$2:$C$5652,ArCompl!$C1839,ArCompl!$D$2:$D$5652,ArCompl!$D1839)</f>
        <v>1</v>
      </c>
      <c r="M1695" s="144">
        <f>IF(ISNA(MATCH($F1695,'Liste noire'!C:C,0)),0,1)</f>
        <v>0</v>
      </c>
    </row>
    <row r="1696" spans="1:13" x14ac:dyDescent="0.25">
      <c r="A1696" s="139">
        <v>5450</v>
      </c>
      <c r="B1696" s="140" t="s">
        <v>8458</v>
      </c>
      <c r="C1696" s="140" t="s">
        <v>8459</v>
      </c>
      <c r="D1696" s="140" t="s">
        <v>8443</v>
      </c>
      <c r="E1696" s="140" t="s">
        <v>22414</v>
      </c>
      <c r="F1696" s="140" t="s">
        <v>8460</v>
      </c>
      <c r="G1696" s="140" t="s">
        <v>8461</v>
      </c>
      <c r="H1696" s="140">
        <v>66.5458</v>
      </c>
      <c r="I1696" s="140">
        <v>-18.017299999999999</v>
      </c>
      <c r="J1696" s="140">
        <v>66</v>
      </c>
      <c r="K1696" s="140">
        <v>0</v>
      </c>
      <c r="L1696" s="140">
        <f>COUNTIFS(ArCompl!$C$2:$C$5652,ArCompl!$C3885,ArCompl!$D$2:$D$5652,ArCompl!$D3885)</f>
        <v>1</v>
      </c>
      <c r="M1696" s="141">
        <f>IF(ISNA(MATCH($F1696,'Liste noire'!C:C,0)),0,1)</f>
        <v>0</v>
      </c>
    </row>
    <row r="1697" spans="1:13" x14ac:dyDescent="0.25">
      <c r="A1697" s="142">
        <v>1609</v>
      </c>
      <c r="B1697" s="143" t="s">
        <v>1641</v>
      </c>
      <c r="C1697" s="143" t="s">
        <v>1642</v>
      </c>
      <c r="D1697" s="143" t="s">
        <v>1643</v>
      </c>
      <c r="E1697" s="143" t="s">
        <v>22357</v>
      </c>
      <c r="F1697" s="143" t="s">
        <v>1644</v>
      </c>
      <c r="G1697" s="143" t="s">
        <v>1645</v>
      </c>
      <c r="H1697" s="143">
        <v>46.991100000000003</v>
      </c>
      <c r="I1697" s="143">
        <v>15.4396</v>
      </c>
      <c r="J1697" s="143">
        <v>1115</v>
      </c>
      <c r="K1697" s="143">
        <v>1</v>
      </c>
      <c r="L1697" s="143">
        <f>COUNTIFS(ArCompl!$C$2:$C$5652,ArCompl!$C578,ArCompl!$D$2:$D$5652,ArCompl!$D578)</f>
        <v>1</v>
      </c>
      <c r="M1697" s="144">
        <f>IF(ISNA(MATCH($F1697,'Liste noire'!C:C,0)),0,1)</f>
        <v>0</v>
      </c>
    </row>
    <row r="1698" spans="1:13" x14ac:dyDescent="0.25">
      <c r="A1698" s="139">
        <v>3640</v>
      </c>
      <c r="B1698" s="140" t="s">
        <v>18443</v>
      </c>
      <c r="C1698" s="140" t="s">
        <v>18444</v>
      </c>
      <c r="D1698" s="140" t="s">
        <v>16702</v>
      </c>
      <c r="E1698" s="140" t="s">
        <v>22496</v>
      </c>
      <c r="F1698" s="140" t="s">
        <v>18445</v>
      </c>
      <c r="G1698" s="140" t="s">
        <v>18446</v>
      </c>
      <c r="H1698" s="140">
        <v>35.339399999999998</v>
      </c>
      <c r="I1698" s="140">
        <v>-77.960599999999999</v>
      </c>
      <c r="J1698" s="140">
        <v>109</v>
      </c>
      <c r="K1698" s="140">
        <v>-5</v>
      </c>
      <c r="L1698" s="140">
        <f>COUNTIFS(ArCompl!$C$2:$C$5652,ArCompl!$C2339,ArCompl!$D$2:$D$5652,ArCompl!$D2339)</f>
        <v>1</v>
      </c>
      <c r="M1698" s="141">
        <f>IF(ISNA(MATCH($F1698,'Liste noire'!C:C,0)),0,1)</f>
        <v>0</v>
      </c>
    </row>
    <row r="1699" spans="1:13" x14ac:dyDescent="0.25">
      <c r="A1699" s="142">
        <v>691</v>
      </c>
      <c r="B1699" s="143" t="s">
        <v>15221</v>
      </c>
      <c r="C1699" s="143" t="s">
        <v>15218</v>
      </c>
      <c r="D1699" s="143" t="s">
        <v>15198</v>
      </c>
      <c r="E1699" s="143" t="s">
        <v>22481</v>
      </c>
      <c r="F1699" s="143" t="s">
        <v>15222</v>
      </c>
      <c r="G1699" s="143" t="s">
        <v>15223</v>
      </c>
      <c r="H1699" s="143">
        <v>57.774700000000003</v>
      </c>
      <c r="I1699" s="143">
        <v>11.8704</v>
      </c>
      <c r="J1699" s="143">
        <v>59</v>
      </c>
      <c r="K1699" s="143">
        <v>1</v>
      </c>
      <c r="L1699" s="143">
        <f>COUNTIFS(ArCompl!$C$2:$C$5652,ArCompl!$C5257,ArCompl!$D$2:$D$5652,ArCompl!$D5257)</f>
        <v>1</v>
      </c>
      <c r="M1699" s="144">
        <f>IF(ISNA(MATCH($F1699,'Liste noire'!C:C,0)),0,1)</f>
        <v>0</v>
      </c>
    </row>
    <row r="1700" spans="1:13" x14ac:dyDescent="0.25">
      <c r="A1700" s="139">
        <v>4008</v>
      </c>
      <c r="B1700" s="140" t="s">
        <v>18506</v>
      </c>
      <c r="C1700" s="140" t="s">
        <v>18507</v>
      </c>
      <c r="D1700" s="140" t="s">
        <v>16702</v>
      </c>
      <c r="E1700" s="140" t="s">
        <v>22496</v>
      </c>
      <c r="F1700" s="140" t="s">
        <v>18508</v>
      </c>
      <c r="G1700" s="140" t="s">
        <v>18509</v>
      </c>
      <c r="H1700" s="140">
        <v>36.097799999999999</v>
      </c>
      <c r="I1700" s="140">
        <v>-79.937299999999993</v>
      </c>
      <c r="J1700" s="140">
        <v>925</v>
      </c>
      <c r="K1700" s="140">
        <v>-5</v>
      </c>
      <c r="L1700" s="140">
        <f>COUNTIFS(ArCompl!$C$2:$C$5652,ArCompl!$C2355,ArCompl!$D$2:$D$5652,ArCompl!$D2355)</f>
        <v>1</v>
      </c>
      <c r="M1700" s="141">
        <f>IF(ISNA(MATCH($F1700,'Liste noire'!C:C,0)),0,1)</f>
        <v>0</v>
      </c>
    </row>
    <row r="1701" spans="1:13" x14ac:dyDescent="0.25">
      <c r="A1701" s="142">
        <v>4034</v>
      </c>
      <c r="B1701" s="143" t="s">
        <v>18520</v>
      </c>
      <c r="C1701" s="143" t="s">
        <v>10598</v>
      </c>
      <c r="D1701" s="143" t="s">
        <v>16702</v>
      </c>
      <c r="E1701" s="143" t="s">
        <v>22496</v>
      </c>
      <c r="F1701" s="143" t="s">
        <v>18521</v>
      </c>
      <c r="G1701" s="143" t="s">
        <v>18522</v>
      </c>
      <c r="H1701" s="143">
        <v>34.895699999999998</v>
      </c>
      <c r="I1701" s="143">
        <v>-82.218900000000005</v>
      </c>
      <c r="J1701" s="143">
        <v>964</v>
      </c>
      <c r="K1701" s="143">
        <v>-5</v>
      </c>
      <c r="L1701" s="143">
        <f>COUNTIFS(ArCompl!$C$2:$C$5652,ArCompl!$C2359,ArCompl!$D$2:$D$5652,ArCompl!$D2359)</f>
        <v>1</v>
      </c>
      <c r="M1701" s="144">
        <f>IF(ISNA(MATCH($F1701,'Liste noire'!C:C,0)),0,1)</f>
        <v>0</v>
      </c>
    </row>
    <row r="1702" spans="1:13" x14ac:dyDescent="0.25">
      <c r="A1702" s="139">
        <v>7414</v>
      </c>
      <c r="B1702" s="140" t="s">
        <v>6505</v>
      </c>
      <c r="C1702" s="140" t="s">
        <v>6506</v>
      </c>
      <c r="D1702" s="140" t="s">
        <v>6443</v>
      </c>
      <c r="E1702" s="140" t="s">
        <v>22392</v>
      </c>
      <c r="F1702" s="140" t="s">
        <v>6507</v>
      </c>
      <c r="G1702" s="140" t="s">
        <v>6508</v>
      </c>
      <c r="H1702" s="140">
        <v>22.585699999999999</v>
      </c>
      <c r="I1702" s="140">
        <v>28.7166</v>
      </c>
      <c r="J1702" s="140">
        <v>859</v>
      </c>
      <c r="K1702" s="140">
        <v>2</v>
      </c>
      <c r="L1702" s="140">
        <f>COUNTIFS(ArCompl!$C$2:$C$5652,ArCompl!$C1786,ArCompl!$D$2:$D$5652,ArCompl!$D1786)</f>
        <v>1</v>
      </c>
      <c r="M1702" s="141">
        <f>IF(ISNA(MATCH($F1702,'Liste noire'!C:C,0)),0,1)</f>
        <v>0</v>
      </c>
    </row>
    <row r="1703" spans="1:13" x14ac:dyDescent="0.25">
      <c r="A1703" s="142">
        <v>5960</v>
      </c>
      <c r="B1703" s="143" t="s">
        <v>18556</v>
      </c>
      <c r="C1703" s="143" t="s">
        <v>18557</v>
      </c>
      <c r="D1703" s="143" t="s">
        <v>16702</v>
      </c>
      <c r="E1703" s="143" t="s">
        <v>22496</v>
      </c>
      <c r="F1703" s="143" t="s">
        <v>18558</v>
      </c>
      <c r="G1703" s="143" t="s">
        <v>18559</v>
      </c>
      <c r="H1703" s="143">
        <v>58.4253</v>
      </c>
      <c r="I1703" s="143">
        <v>-135.70699999999999</v>
      </c>
      <c r="J1703" s="143">
        <v>35</v>
      </c>
      <c r="K1703" s="143">
        <v>-9</v>
      </c>
      <c r="L1703" s="143">
        <f>COUNTIFS(ArCompl!$C$2:$C$5652,ArCompl!$C2369,ArCompl!$D$2:$D$5652,ArCompl!$D2369)</f>
        <v>1</v>
      </c>
      <c r="M1703" s="144">
        <f>IF(ISNA(MATCH($F1703,'Liste noire'!C:C,0)),0,1)</f>
        <v>0</v>
      </c>
    </row>
    <row r="1704" spans="1:13" x14ac:dyDescent="0.25">
      <c r="A1704" s="139">
        <v>3556</v>
      </c>
      <c r="B1704" s="140" t="s">
        <v>18208</v>
      </c>
      <c r="C1704" s="140" t="s">
        <v>18209</v>
      </c>
      <c r="D1704" s="140" t="s">
        <v>16702</v>
      </c>
      <c r="E1704" s="140" t="s">
        <v>22496</v>
      </c>
      <c r="F1704" s="140" t="s">
        <v>18210</v>
      </c>
      <c r="G1704" s="140" t="s">
        <v>18211</v>
      </c>
      <c r="H1704" s="140">
        <v>44.055599999999998</v>
      </c>
      <c r="I1704" s="140">
        <v>-75.719499999999996</v>
      </c>
      <c r="J1704" s="140">
        <v>688</v>
      </c>
      <c r="K1704" s="140">
        <v>-5</v>
      </c>
      <c r="L1704" s="140">
        <f>COUNTIFS(ArCompl!$C$2:$C$5652,ArCompl!$C2278,ArCompl!$D$2:$D$5652,ArCompl!$D2278)</f>
        <v>1</v>
      </c>
      <c r="M1704" s="141">
        <f>IF(ISNA(MATCH($F1704,'Liste noire'!C:C,0)),0,1)</f>
        <v>0</v>
      </c>
    </row>
    <row r="1705" spans="1:13" x14ac:dyDescent="0.25">
      <c r="A1705" s="142">
        <v>6270</v>
      </c>
      <c r="B1705" s="143" t="s">
        <v>988</v>
      </c>
      <c r="C1705" s="143" t="s">
        <v>989</v>
      </c>
      <c r="D1705" s="143" t="s">
        <v>639</v>
      </c>
      <c r="E1705" s="143" t="s">
        <v>22356</v>
      </c>
      <c r="F1705" s="143" t="s">
        <v>990</v>
      </c>
      <c r="G1705" s="143" t="s">
        <v>991</v>
      </c>
      <c r="H1705" s="143">
        <v>-13.975</v>
      </c>
      <c r="I1705" s="143">
        <v>136.46</v>
      </c>
      <c r="J1705" s="143">
        <v>53</v>
      </c>
      <c r="K1705" s="143">
        <v>9.5</v>
      </c>
      <c r="L1705" s="143">
        <f>COUNTIFS(ArCompl!$C$2:$C$5652,ArCompl!$C406,ArCompl!$D$2:$D$5652,ArCompl!$D406)</f>
        <v>1</v>
      </c>
      <c r="M1705" s="144">
        <f>IF(ISNA(MATCH($F1705,'Liste noire'!C:C,0)),0,1)</f>
        <v>0</v>
      </c>
    </row>
    <row r="1706" spans="1:13" x14ac:dyDescent="0.25">
      <c r="A1706" s="139">
        <v>3880</v>
      </c>
      <c r="B1706" s="140" t="s">
        <v>18494</v>
      </c>
      <c r="C1706" s="140" t="s">
        <v>18495</v>
      </c>
      <c r="D1706" s="140" t="s">
        <v>16702</v>
      </c>
      <c r="E1706" s="140" t="s">
        <v>22496</v>
      </c>
      <c r="F1706" s="140" t="s">
        <v>18496</v>
      </c>
      <c r="G1706" s="140" t="s">
        <v>18497</v>
      </c>
      <c r="H1706" s="140">
        <v>47.481999999999999</v>
      </c>
      <c r="I1706" s="140">
        <v>-111.371</v>
      </c>
      <c r="J1706" s="140">
        <v>3680</v>
      </c>
      <c r="K1706" s="140">
        <v>-7</v>
      </c>
      <c r="L1706" s="140">
        <f>COUNTIFS(ArCompl!$C$2:$C$5652,ArCompl!$C2352,ArCompl!$D$2:$D$5652,ArCompl!$D2352)</f>
        <v>1</v>
      </c>
      <c r="M1706" s="141">
        <f>IF(ISNA(MATCH($F1706,'Liste noire'!C:C,0)),0,1)</f>
        <v>0</v>
      </c>
    </row>
    <row r="1707" spans="1:13" x14ac:dyDescent="0.25">
      <c r="A1707" s="142">
        <v>6423</v>
      </c>
      <c r="B1707" s="143" t="s">
        <v>7856</v>
      </c>
      <c r="C1707" s="143" t="s">
        <v>7857</v>
      </c>
      <c r="D1707" s="143" t="s">
        <v>7581</v>
      </c>
      <c r="E1707" s="143" t="s">
        <v>22405</v>
      </c>
      <c r="F1707" s="143" t="s">
        <v>7858</v>
      </c>
      <c r="G1707" s="143" t="s">
        <v>7859</v>
      </c>
      <c r="H1707" s="143">
        <v>54.383330000000001</v>
      </c>
      <c r="I1707" s="143">
        <v>13.325559999999999</v>
      </c>
      <c r="J1707" s="143">
        <v>69</v>
      </c>
      <c r="K1707" s="143">
        <v>1</v>
      </c>
      <c r="L1707" s="143">
        <f>COUNTIFS(ArCompl!$C$2:$C$5652,ArCompl!$C173,ArCompl!$D$2:$D$5652,ArCompl!$D173)</f>
        <v>1</v>
      </c>
      <c r="M1707" s="144">
        <f>IF(ISNA(MATCH($F1707,'Liste noire'!C:C,0)),0,1)</f>
        <v>0</v>
      </c>
    </row>
    <row r="1708" spans="1:13" x14ac:dyDescent="0.25">
      <c r="A1708" s="139">
        <v>3247</v>
      </c>
      <c r="B1708" s="140" t="s">
        <v>9011</v>
      </c>
      <c r="C1708" s="140" t="s">
        <v>9012</v>
      </c>
      <c r="D1708" s="140" t="s">
        <v>8920</v>
      </c>
      <c r="E1708" s="140" t="s">
        <v>22416</v>
      </c>
      <c r="F1708" s="140" t="s">
        <v>9013</v>
      </c>
      <c r="G1708" s="140" t="s">
        <v>9014</v>
      </c>
      <c r="H1708" s="140">
        <v>0.63711899999999999</v>
      </c>
      <c r="I1708" s="140">
        <v>122.85</v>
      </c>
      <c r="J1708" s="140">
        <v>105</v>
      </c>
      <c r="K1708" s="140">
        <v>8</v>
      </c>
      <c r="L1708" s="140">
        <f>COUNTIFS(ArCompl!$C$2:$C$5652,ArCompl!$C3732,ArCompl!$D$2:$D$5652,ArCompl!$D3732)</f>
        <v>1</v>
      </c>
      <c r="M1708" s="141">
        <f>IF(ISNA(MATCH($F1708,'Liste noire'!C:C,0)),0,1)</f>
        <v>0</v>
      </c>
    </row>
    <row r="1709" spans="1:13" x14ac:dyDescent="0.25">
      <c r="A1709" s="142">
        <v>4273</v>
      </c>
      <c r="B1709" s="143" t="s">
        <v>17656</v>
      </c>
      <c r="C1709" s="143" t="s">
        <v>17657</v>
      </c>
      <c r="D1709" s="143" t="s">
        <v>16702</v>
      </c>
      <c r="E1709" s="143" t="s">
        <v>22496</v>
      </c>
      <c r="F1709" s="143" t="s">
        <v>17658</v>
      </c>
      <c r="G1709" s="143" t="s">
        <v>17659</v>
      </c>
      <c r="H1709" s="143">
        <v>33.450299999999999</v>
      </c>
      <c r="I1709" s="143">
        <v>-88.591399999999993</v>
      </c>
      <c r="J1709" s="143">
        <v>264</v>
      </c>
      <c r="K1709" s="143">
        <v>-6</v>
      </c>
      <c r="L1709" s="143">
        <f>COUNTIFS(ArCompl!$C$2:$C$5652,ArCompl!$C2134,ArCompl!$D$2:$D$5652,ArCompl!$D2134)</f>
        <v>2</v>
      </c>
      <c r="M1709" s="144">
        <f>IF(ISNA(MATCH($F1709,'Liste noire'!C:C,0)),0,1)</f>
        <v>0</v>
      </c>
    </row>
    <row r="1710" spans="1:13" x14ac:dyDescent="0.25">
      <c r="A1710" s="139">
        <v>8811</v>
      </c>
      <c r="B1710" s="140" t="s">
        <v>18417</v>
      </c>
      <c r="C1710" s="140" t="s">
        <v>4594</v>
      </c>
      <c r="D1710" s="140" t="s">
        <v>16702</v>
      </c>
      <c r="E1710" s="140" t="s">
        <v>22496</v>
      </c>
      <c r="F1710" s="140" t="s">
        <v>18418</v>
      </c>
      <c r="G1710" s="140" t="s">
        <v>18419</v>
      </c>
      <c r="H1710" s="140">
        <v>30.678799999999999</v>
      </c>
      <c r="I1710" s="140">
        <v>-97.679400000000001</v>
      </c>
      <c r="J1710" s="140">
        <v>790</v>
      </c>
      <c r="K1710" s="140">
        <v>-6</v>
      </c>
      <c r="L1710" s="140">
        <f>COUNTIFS(ArCompl!$C$2:$C$5652,ArCompl!$C2332,ArCompl!$D$2:$D$5652,ArCompl!$D2332)</f>
        <v>1</v>
      </c>
      <c r="M1710" s="141">
        <f>IF(ISNA(MATCH($F1710,'Liste noire'!C:C,0)),0,1)</f>
        <v>0</v>
      </c>
    </row>
    <row r="1711" spans="1:13" x14ac:dyDescent="0.25">
      <c r="A1711" s="142">
        <v>1767</v>
      </c>
      <c r="B1711" s="143" t="s">
        <v>8253</v>
      </c>
      <c r="C1711" s="143" t="s">
        <v>8254</v>
      </c>
      <c r="D1711" s="143" t="s">
        <v>8246</v>
      </c>
      <c r="E1711" s="143" t="s">
        <v>8246</v>
      </c>
      <c r="F1711" s="143" t="s">
        <v>8255</v>
      </c>
      <c r="G1711" s="143" t="s">
        <v>8256</v>
      </c>
      <c r="H1711" s="143">
        <v>14.583299999999999</v>
      </c>
      <c r="I1711" s="143">
        <v>-90.527500000000003</v>
      </c>
      <c r="J1711" s="143">
        <v>4952</v>
      </c>
      <c r="K1711" s="143">
        <v>-6</v>
      </c>
      <c r="L1711" s="143">
        <f>COUNTIFS(ArCompl!$C$2:$C$5652,ArCompl!$C3510,ArCompl!$D$2:$D$5652,ArCompl!$D3510)</f>
        <v>1</v>
      </c>
      <c r="M1711" s="144">
        <f>IF(ISNA(MATCH($F1711,'Liste noire'!C:C,0)),0,1)</f>
        <v>0</v>
      </c>
    </row>
    <row r="1712" spans="1:13" x14ac:dyDescent="0.25">
      <c r="A1712" s="139">
        <v>5836</v>
      </c>
      <c r="B1712" s="140" t="s">
        <v>11293</v>
      </c>
      <c r="C1712" s="140" t="s">
        <v>11294</v>
      </c>
      <c r="D1712" s="140" t="s">
        <v>11206</v>
      </c>
      <c r="E1712" s="140" t="s">
        <v>22439</v>
      </c>
      <c r="F1712" s="140" t="s">
        <v>11295</v>
      </c>
      <c r="G1712" s="140" t="s">
        <v>11296</v>
      </c>
      <c r="H1712" s="140">
        <v>28.0261</v>
      </c>
      <c r="I1712" s="140">
        <v>-114.024</v>
      </c>
      <c r="J1712" s="140">
        <v>59</v>
      </c>
      <c r="K1712" s="140">
        <v>-8</v>
      </c>
      <c r="L1712" s="140">
        <f>COUNTIFS(ArCompl!$C$2:$C$5652,ArCompl!$C4329,ArCompl!$D$2:$D$5652,ArCompl!$D4329)</f>
        <v>1</v>
      </c>
      <c r="M1712" s="141">
        <f>IF(ISNA(MATCH($F1712,'Liste noire'!C:C,0)),0,1)</f>
        <v>0</v>
      </c>
    </row>
    <row r="1713" spans="1:13" x14ac:dyDescent="0.25">
      <c r="A1713" s="142">
        <v>7051</v>
      </c>
      <c r="B1713" s="143" t="s">
        <v>18552</v>
      </c>
      <c r="C1713" s="143" t="s">
        <v>18553</v>
      </c>
      <c r="D1713" s="143" t="s">
        <v>16702</v>
      </c>
      <c r="E1713" s="143" t="s">
        <v>22496</v>
      </c>
      <c r="F1713" s="143" t="s">
        <v>18554</v>
      </c>
      <c r="G1713" s="143" t="s">
        <v>18555</v>
      </c>
      <c r="H1713" s="143">
        <v>38.533900000000003</v>
      </c>
      <c r="I1713" s="143">
        <v>-106.93300000000001</v>
      </c>
      <c r="J1713" s="143">
        <v>7680</v>
      </c>
      <c r="K1713" s="143">
        <v>-7</v>
      </c>
      <c r="L1713" s="143">
        <f>COUNTIFS(ArCompl!$C$2:$C$5652,ArCompl!$C2368,ArCompl!$D$2:$D$5652,ArCompl!$D2368)</f>
        <v>1</v>
      </c>
      <c r="M1713" s="144">
        <f>IF(ISNA(MATCH($F1713,'Liste noire'!C:C,0)),0,1)</f>
        <v>0</v>
      </c>
    </row>
    <row r="1714" spans="1:13" x14ac:dyDescent="0.25">
      <c r="A1714" s="139">
        <v>12025</v>
      </c>
      <c r="B1714" s="140" t="s">
        <v>1584</v>
      </c>
      <c r="C1714" s="140"/>
      <c r="D1714" s="140" t="s">
        <v>639</v>
      </c>
      <c r="E1714" s="140" t="s">
        <v>22356</v>
      </c>
      <c r="F1714" s="140" t="s">
        <v>1585</v>
      </c>
      <c r="G1714" s="140" t="s">
        <v>1586</v>
      </c>
      <c r="H1714" s="140">
        <v>-30.961099999999998</v>
      </c>
      <c r="I1714" s="140">
        <v>150.251</v>
      </c>
      <c r="J1714" s="140">
        <v>863</v>
      </c>
      <c r="K1714" s="140" t="s">
        <v>340</v>
      </c>
      <c r="L1714" s="140">
        <f>COUNTIFS(ArCompl!$C$2:$C$5652,ArCompl!$C559,ArCompl!$D$2:$D$5652,ArCompl!$D559)</f>
        <v>1</v>
      </c>
      <c r="M1714" s="141">
        <f>IF(ISNA(MATCH($F1714,'Liste noire'!C:C,0)),0,1)</f>
        <v>0</v>
      </c>
    </row>
    <row r="1715" spans="1:13" x14ac:dyDescent="0.25">
      <c r="A1715" s="142">
        <v>2840</v>
      </c>
      <c r="B1715" s="143" t="s">
        <v>22032</v>
      </c>
      <c r="C1715" s="143" t="s">
        <v>22033</v>
      </c>
      <c r="D1715" s="143" t="s">
        <v>21976</v>
      </c>
      <c r="E1715" s="143" t="s">
        <v>21976</v>
      </c>
      <c r="F1715" s="143" t="s">
        <v>22034</v>
      </c>
      <c r="G1715" s="143" t="s">
        <v>22035</v>
      </c>
      <c r="H1715" s="143">
        <v>10.57408</v>
      </c>
      <c r="I1715" s="143">
        <v>-62.312669999999997</v>
      </c>
      <c r="J1715" s="143">
        <v>42</v>
      </c>
      <c r="K1715" s="143">
        <v>-4</v>
      </c>
      <c r="L1715" s="143">
        <f>COUNTIFS(ArCompl!$C$2:$C$5652,ArCompl!$C5581,ArCompl!$D$2:$D$5652,ArCompl!$D5581)</f>
        <v>1</v>
      </c>
      <c r="M1715" s="144">
        <f>IF(ISNA(MATCH($F1715,'Liste noire'!C:C,0)),0,1)</f>
        <v>0</v>
      </c>
    </row>
    <row r="1716" spans="1:13" x14ac:dyDescent="0.25">
      <c r="A1716" s="139">
        <v>6805</v>
      </c>
      <c r="B1716" s="140" t="s">
        <v>968</v>
      </c>
      <c r="C1716" s="140" t="s">
        <v>969</v>
      </c>
      <c r="D1716" s="140" t="s">
        <v>639</v>
      </c>
      <c r="E1716" s="140" t="s">
        <v>22356</v>
      </c>
      <c r="F1716" s="140" t="s">
        <v>970</v>
      </c>
      <c r="G1716" s="140" t="s">
        <v>971</v>
      </c>
      <c r="H1716" s="140">
        <v>-34.810299999999998</v>
      </c>
      <c r="I1716" s="140">
        <v>149.726</v>
      </c>
      <c r="J1716" s="140">
        <v>2141</v>
      </c>
      <c r="K1716" s="140">
        <v>10</v>
      </c>
      <c r="L1716" s="140">
        <f>COUNTIFS(ArCompl!$C$2:$C$5652,ArCompl!$C401,ArCompl!$D$2:$D$5652,ArCompl!$D401)</f>
        <v>1</v>
      </c>
      <c r="M1716" s="141">
        <f>IF(ISNA(MATCH($F1716,'Liste noire'!C:C,0)),0,1)</f>
        <v>0</v>
      </c>
    </row>
    <row r="1717" spans="1:13" x14ac:dyDescent="0.25">
      <c r="A1717" s="142">
        <v>2246</v>
      </c>
      <c r="B1717" s="143" t="s">
        <v>8235</v>
      </c>
      <c r="C1717" s="143" t="s">
        <v>8236</v>
      </c>
      <c r="D1717" s="143" t="s">
        <v>8237</v>
      </c>
      <c r="E1717" s="143" t="s">
        <v>8237</v>
      </c>
      <c r="F1717" s="143" t="s">
        <v>8238</v>
      </c>
      <c r="G1717" s="143" t="s">
        <v>8239</v>
      </c>
      <c r="H1717" s="143">
        <v>13.4834</v>
      </c>
      <c r="I1717" s="143">
        <v>144.79599999999999</v>
      </c>
      <c r="J1717" s="143">
        <v>298</v>
      </c>
      <c r="K1717" s="143">
        <v>10</v>
      </c>
      <c r="L1717" s="143">
        <f>COUNTIFS(ArCompl!$C$2:$C$5652,ArCompl!$C3506,ArCompl!$D$2:$D$5652,ArCompl!$D3506)</f>
        <v>2</v>
      </c>
      <c r="M1717" s="144">
        <f>IF(ISNA(MATCH($F1717,'Liste noire'!C:C,0)),0,1)</f>
        <v>0</v>
      </c>
    </row>
    <row r="1718" spans="1:13" x14ac:dyDescent="0.25">
      <c r="A1718" s="139">
        <v>4340</v>
      </c>
      <c r="B1718" s="140" t="s">
        <v>18391</v>
      </c>
      <c r="C1718" s="140" t="s">
        <v>18392</v>
      </c>
      <c r="D1718" s="140" t="s">
        <v>16702</v>
      </c>
      <c r="E1718" s="140" t="s">
        <v>22496</v>
      </c>
      <c r="F1718" s="140" t="s">
        <v>18393</v>
      </c>
      <c r="G1718" s="140" t="s">
        <v>18394</v>
      </c>
      <c r="H1718" s="140">
        <v>35.511099999999999</v>
      </c>
      <c r="I1718" s="140">
        <v>-108.789</v>
      </c>
      <c r="J1718" s="140">
        <v>6472</v>
      </c>
      <c r="K1718" s="140">
        <v>-7</v>
      </c>
      <c r="L1718" s="140">
        <f>COUNTIFS(ArCompl!$C$2:$C$5652,ArCompl!$C2325,ArCompl!$D$2:$D$5652,ArCompl!$D2325)</f>
        <v>1</v>
      </c>
      <c r="M1718" s="141">
        <f>IF(ISNA(MATCH($F1718,'Liste noire'!C:C,0)),0,1)</f>
        <v>0</v>
      </c>
    </row>
    <row r="1719" spans="1:13" x14ac:dyDescent="0.25">
      <c r="A1719" s="142">
        <v>2841</v>
      </c>
      <c r="B1719" s="143" t="s">
        <v>22024</v>
      </c>
      <c r="C1719" s="143" t="s">
        <v>22025</v>
      </c>
      <c r="D1719" s="143" t="s">
        <v>21976</v>
      </c>
      <c r="E1719" s="143" t="s">
        <v>21976</v>
      </c>
      <c r="F1719" s="143" t="s">
        <v>22026</v>
      </c>
      <c r="G1719" s="143" t="s">
        <v>22027</v>
      </c>
      <c r="H1719" s="143">
        <v>9.0269440000000003</v>
      </c>
      <c r="I1719" s="143">
        <v>-69.75515</v>
      </c>
      <c r="J1719" s="143">
        <v>606</v>
      </c>
      <c r="K1719" s="143">
        <v>-4</v>
      </c>
      <c r="L1719" s="143">
        <f>COUNTIFS(ArCompl!$C$2:$C$5652,ArCompl!$C5579,ArCompl!$D$2:$D$5652,ArCompl!$D5579)</f>
        <v>1</v>
      </c>
      <c r="M1719" s="144">
        <f>IF(ISNA(MATCH($F1719,'Liste noire'!C:C,0)),0,1)</f>
        <v>0</v>
      </c>
    </row>
    <row r="1720" spans="1:13" x14ac:dyDescent="0.25">
      <c r="A1720" s="139">
        <v>5422</v>
      </c>
      <c r="B1720" s="140" t="s">
        <v>12826</v>
      </c>
      <c r="C1720" s="140" t="s">
        <v>12827</v>
      </c>
      <c r="D1720" s="140" t="s">
        <v>12811</v>
      </c>
      <c r="E1720" s="140" t="s">
        <v>22456</v>
      </c>
      <c r="F1720" s="140" t="s">
        <v>12828</v>
      </c>
      <c r="G1720" s="140" t="s">
        <v>12829</v>
      </c>
      <c r="H1720" s="140">
        <v>-10.311500000000001</v>
      </c>
      <c r="I1720" s="140">
        <v>150.334</v>
      </c>
      <c r="J1720" s="140">
        <v>88</v>
      </c>
      <c r="K1720" s="140">
        <v>10</v>
      </c>
      <c r="L1720" s="140">
        <f>COUNTIFS(ArCompl!$C$2:$C$5652,ArCompl!$C4683,ArCompl!$D$2:$D$5652,ArCompl!$D4683)</f>
        <v>1</v>
      </c>
      <c r="M1720" s="141">
        <f>IF(ISNA(MATCH($F1720,'Liste noire'!C:C,0)),0,1)</f>
        <v>0</v>
      </c>
    </row>
    <row r="1721" spans="1:13" x14ac:dyDescent="0.25">
      <c r="A1721" s="142">
        <v>3871</v>
      </c>
      <c r="B1721" s="143" t="s">
        <v>20317</v>
      </c>
      <c r="C1721" s="143" t="s">
        <v>12933</v>
      </c>
      <c r="D1721" s="143" t="s">
        <v>16702</v>
      </c>
      <c r="E1721" s="143" t="s">
        <v>22496</v>
      </c>
      <c r="F1721" s="143" t="s">
        <v>20318</v>
      </c>
      <c r="G1721" s="143" t="s">
        <v>20319</v>
      </c>
      <c r="H1721" s="143">
        <v>40.648099999999999</v>
      </c>
      <c r="I1721" s="143">
        <v>-86.152100000000004</v>
      </c>
      <c r="J1721" s="143">
        <v>812</v>
      </c>
      <c r="K1721" s="143">
        <v>-5</v>
      </c>
      <c r="L1721" s="143">
        <f>COUNTIFS(ArCompl!$C$2:$C$5652,ArCompl!$C2832,ArCompl!$D$2:$D$5652,ArCompl!$D2832)</f>
        <v>1</v>
      </c>
      <c r="M1721" s="144">
        <f>IF(ISNA(MATCH($F1721,'Liste noire'!C:C,0)),0,1)</f>
        <v>0</v>
      </c>
    </row>
    <row r="1722" spans="1:13" x14ac:dyDescent="0.25">
      <c r="A1722" s="139">
        <v>789</v>
      </c>
      <c r="B1722" s="140" t="s">
        <v>7709</v>
      </c>
      <c r="C1722" s="140" t="s">
        <v>7710</v>
      </c>
      <c r="D1722" s="140" t="s">
        <v>7581</v>
      </c>
      <c r="E1722" s="140" t="s">
        <v>22405</v>
      </c>
      <c r="F1722" s="140" t="s">
        <v>7711</v>
      </c>
      <c r="G1722" s="140" t="s">
        <v>7712</v>
      </c>
      <c r="H1722" s="140">
        <v>51.922800000000002</v>
      </c>
      <c r="I1722" s="140">
        <v>8.3063300000000009</v>
      </c>
      <c r="J1722" s="140">
        <v>236</v>
      </c>
      <c r="K1722" s="140">
        <v>1</v>
      </c>
      <c r="L1722" s="140">
        <f>COUNTIFS(ArCompl!$C$2:$C$5652,ArCompl!$C136,ArCompl!$D$2:$D$5652,ArCompl!$D136)</f>
        <v>1</v>
      </c>
      <c r="M1722" s="141">
        <f>IF(ISNA(MATCH($F1722,'Liste noire'!C:C,0)),0,1)</f>
        <v>0</v>
      </c>
    </row>
    <row r="1723" spans="1:13" x14ac:dyDescent="0.25">
      <c r="A1723" s="142">
        <v>4357</v>
      </c>
      <c r="B1723" s="143" t="s">
        <v>10279</v>
      </c>
      <c r="C1723" s="143" t="s">
        <v>10280</v>
      </c>
      <c r="D1723" s="143" t="s">
        <v>10264</v>
      </c>
      <c r="E1723" s="143" t="s">
        <v>10264</v>
      </c>
      <c r="F1723" s="143" t="s">
        <v>10281</v>
      </c>
      <c r="G1723" s="143" t="s">
        <v>10282</v>
      </c>
      <c r="H1723" s="143">
        <v>47.121899999999997</v>
      </c>
      <c r="I1723" s="143">
        <v>51.821399999999997</v>
      </c>
      <c r="J1723" s="143">
        <v>-72</v>
      </c>
      <c r="K1723" s="143">
        <v>5</v>
      </c>
      <c r="L1723" s="143">
        <f>COUNTIFS(ArCompl!$C$2:$C$5652,ArCompl!$C4067,ArCompl!$D$2:$D$5652,ArCompl!$D4067)</f>
        <v>1</v>
      </c>
      <c r="M1723" s="144">
        <f>IF(ISNA(MATCH($F1723,'Liste noire'!C:C,0)),0,1)</f>
        <v>0</v>
      </c>
    </row>
    <row r="1724" spans="1:13" x14ac:dyDescent="0.25">
      <c r="A1724" s="139">
        <v>11084</v>
      </c>
      <c r="B1724" s="140" t="s">
        <v>18560</v>
      </c>
      <c r="C1724" s="140" t="s">
        <v>18561</v>
      </c>
      <c r="D1724" s="140" t="s">
        <v>16702</v>
      </c>
      <c r="E1724" s="140" t="s">
        <v>22496</v>
      </c>
      <c r="F1724" s="140" t="s">
        <v>18562</v>
      </c>
      <c r="G1724" s="140" t="s">
        <v>18563</v>
      </c>
      <c r="H1724" s="140">
        <v>36.685099999999998</v>
      </c>
      <c r="I1724" s="140">
        <v>-101.508</v>
      </c>
      <c r="J1724" s="140">
        <v>3123</v>
      </c>
      <c r="K1724" s="140">
        <v>-5</v>
      </c>
      <c r="L1724" s="140">
        <f>COUNTIFS(ArCompl!$C$2:$C$5652,ArCompl!$C2370,ArCompl!$D$2:$D$5652,ArCompl!$D2370)</f>
        <v>1</v>
      </c>
      <c r="M1724" s="141">
        <f>IF(ISNA(MATCH($F1724,'Liste noire'!C:C,0)),0,1)</f>
        <v>0</v>
      </c>
    </row>
    <row r="1725" spans="1:13" x14ac:dyDescent="0.25">
      <c r="A1725" s="142">
        <v>10544</v>
      </c>
      <c r="B1725" s="143" t="s">
        <v>2339</v>
      </c>
      <c r="C1725" s="143" t="s">
        <v>2340</v>
      </c>
      <c r="D1725" s="143" t="s">
        <v>2057</v>
      </c>
      <c r="E1725" s="143" t="s">
        <v>22368</v>
      </c>
      <c r="F1725" s="143" t="s">
        <v>2341</v>
      </c>
      <c r="G1725" s="143" t="s">
        <v>2342</v>
      </c>
      <c r="H1725" s="143">
        <v>-20.6465</v>
      </c>
      <c r="I1725" s="143">
        <v>-40.491900000000001</v>
      </c>
      <c r="J1725" s="143">
        <v>28</v>
      </c>
      <c r="K1725" s="143">
        <v>-3</v>
      </c>
      <c r="L1725" s="143">
        <f>COUNTIFS(ArCompl!$C$2:$C$5652,ArCompl!$C777,ArCompl!$D$2:$D$5652,ArCompl!$D777)</f>
        <v>1</v>
      </c>
      <c r="M1725" s="144">
        <f>IF(ISNA(MATCH($F1725,'Liste noire'!C:C,0)),0,1)</f>
        <v>0</v>
      </c>
    </row>
    <row r="1726" spans="1:13" x14ac:dyDescent="0.25">
      <c r="A1726" s="139">
        <v>1528</v>
      </c>
      <c r="B1726" s="140" t="s">
        <v>9719</v>
      </c>
      <c r="C1726" s="140" t="s">
        <v>9720</v>
      </c>
      <c r="D1726" s="140" t="s">
        <v>9641</v>
      </c>
      <c r="E1726" s="140" t="s">
        <v>22421</v>
      </c>
      <c r="F1726" s="140" t="s">
        <v>9721</v>
      </c>
      <c r="G1726" s="140" t="s">
        <v>9722</v>
      </c>
      <c r="H1726" s="140">
        <v>44.4133</v>
      </c>
      <c r="I1726" s="140">
        <v>8.8375000000000004</v>
      </c>
      <c r="J1726" s="140">
        <v>13</v>
      </c>
      <c r="K1726" s="140">
        <v>1</v>
      </c>
      <c r="L1726" s="140">
        <f>COUNTIFS(ArCompl!$C$2:$C$5652,ArCompl!$C3926,ArCompl!$D$2:$D$5652,ArCompl!$D3926)</f>
        <v>1</v>
      </c>
      <c r="M1726" s="141">
        <f>IF(ISNA(MATCH($F1726,'Liste noire'!C:C,0)),0,1)</f>
        <v>1</v>
      </c>
    </row>
    <row r="1727" spans="1:13" x14ac:dyDescent="0.25">
      <c r="A1727" s="142">
        <v>8308</v>
      </c>
      <c r="B1727" s="143" t="s">
        <v>18372</v>
      </c>
      <c r="C1727" s="143" t="s">
        <v>18369</v>
      </c>
      <c r="D1727" s="143" t="s">
        <v>16702</v>
      </c>
      <c r="E1727" s="143" t="s">
        <v>22496</v>
      </c>
      <c r="F1727" s="143" t="s">
        <v>18373</v>
      </c>
      <c r="G1727" s="143" t="s">
        <v>18374</v>
      </c>
      <c r="H1727" s="143">
        <v>34.272599999999997</v>
      </c>
      <c r="I1727" s="143">
        <v>-83.830200000000005</v>
      </c>
      <c r="J1727" s="143">
        <v>1276</v>
      </c>
      <c r="K1727" s="143">
        <v>-5</v>
      </c>
      <c r="L1727" s="143">
        <f>COUNTIFS(ArCompl!$C$2:$C$5652,ArCompl!$C2320,ArCompl!$D$2:$D$5652,ArCompl!$D2320)</f>
        <v>1</v>
      </c>
      <c r="M1727" s="144">
        <f>IF(ISNA(MATCH($F1727,'Liste noire'!C:C,0)),0,1)</f>
        <v>0</v>
      </c>
    </row>
    <row r="1728" spans="1:13" x14ac:dyDescent="0.25">
      <c r="A1728" s="139">
        <v>11957</v>
      </c>
      <c r="B1728" s="140" t="s">
        <v>13923</v>
      </c>
      <c r="C1728" s="140" t="s">
        <v>13924</v>
      </c>
      <c r="D1728" s="140" t="s">
        <v>13509</v>
      </c>
      <c r="E1728" s="140" t="s">
        <v>22461</v>
      </c>
      <c r="F1728" s="140" t="s">
        <v>13925</v>
      </c>
      <c r="G1728" s="140" t="s">
        <v>13926</v>
      </c>
      <c r="H1728" s="140">
        <v>48.927</v>
      </c>
      <c r="I1728" s="140">
        <v>140.03399999999999</v>
      </c>
      <c r="J1728" s="140">
        <v>768</v>
      </c>
      <c r="K1728" s="140" t="s">
        <v>340</v>
      </c>
      <c r="L1728" s="140">
        <f>COUNTIFS(ArCompl!$C$2:$C$5652,ArCompl!$C5112,ArCompl!$D$2:$D$5652,ArCompl!$D5112)</f>
        <v>1</v>
      </c>
      <c r="M1728" s="141">
        <f>IF(ISNA(MATCH($F1728,'Liste noire'!C:C,0)),0,1)</f>
        <v>0</v>
      </c>
    </row>
    <row r="1729" spans="1:13" x14ac:dyDescent="0.25">
      <c r="A1729" s="142">
        <v>8560</v>
      </c>
      <c r="B1729" s="143" t="s">
        <v>17053</v>
      </c>
      <c r="C1729" s="143" t="s">
        <v>17054</v>
      </c>
      <c r="D1729" s="143" t="s">
        <v>16702</v>
      </c>
      <c r="E1729" s="143" t="s">
        <v>22496</v>
      </c>
      <c r="F1729" s="143" t="s">
        <v>17055</v>
      </c>
      <c r="G1729" s="143" t="s">
        <v>17056</v>
      </c>
      <c r="H1729" s="143">
        <v>43.031700000000001</v>
      </c>
      <c r="I1729" s="143">
        <v>-78.167599999999993</v>
      </c>
      <c r="J1729" s="143">
        <v>914</v>
      </c>
      <c r="K1729" s="143">
        <v>-5</v>
      </c>
      <c r="L1729" s="143">
        <f>COUNTIFS(ArCompl!$C$2:$C$5652,ArCompl!$C1976,ArCompl!$D$2:$D$5652,ArCompl!$D1976)</f>
        <v>1</v>
      </c>
      <c r="M1729" s="144">
        <f>IF(ISNA(MATCH($F1729,'Liste noire'!C:C,0)),0,1)</f>
        <v>0</v>
      </c>
    </row>
    <row r="1730" spans="1:13" x14ac:dyDescent="0.25">
      <c r="A1730" s="139">
        <v>6735</v>
      </c>
      <c r="B1730" s="140" t="s">
        <v>2331</v>
      </c>
      <c r="C1730" s="140" t="s">
        <v>2332</v>
      </c>
      <c r="D1730" s="140" t="s">
        <v>2057</v>
      </c>
      <c r="E1730" s="140" t="s">
        <v>22368</v>
      </c>
      <c r="F1730" s="140" t="s">
        <v>2333</v>
      </c>
      <c r="G1730" s="140" t="s">
        <v>2334</v>
      </c>
      <c r="H1730" s="140">
        <v>-18.895199999999999</v>
      </c>
      <c r="I1730" s="140">
        <v>-41.982199999999999</v>
      </c>
      <c r="J1730" s="140">
        <v>561</v>
      </c>
      <c r="K1730" s="140">
        <v>-3</v>
      </c>
      <c r="L1730" s="140">
        <f>COUNTIFS(ArCompl!$C$2:$C$5652,ArCompl!$C775,ArCompl!$D$2:$D$5652,ArCompl!$D775)</f>
        <v>1</v>
      </c>
      <c r="M1730" s="141">
        <f>IF(ISNA(MATCH($F1730,'Liste noire'!C:C,0)),0,1)</f>
        <v>0</v>
      </c>
    </row>
    <row r="1731" spans="1:13" x14ac:dyDescent="0.25">
      <c r="A1731" s="142">
        <v>3735</v>
      </c>
      <c r="B1731" s="143" t="s">
        <v>18510</v>
      </c>
      <c r="C1731" s="143" t="s">
        <v>18511</v>
      </c>
      <c r="D1731" s="143" t="s">
        <v>16702</v>
      </c>
      <c r="E1731" s="143" t="s">
        <v>22496</v>
      </c>
      <c r="F1731" s="143" t="s">
        <v>18512</v>
      </c>
      <c r="G1731" s="143" t="s">
        <v>18513</v>
      </c>
      <c r="H1731" s="143">
        <v>33.067799999999998</v>
      </c>
      <c r="I1731" s="143">
        <v>-96.065299999999993</v>
      </c>
      <c r="J1731" s="143">
        <v>535</v>
      </c>
      <c r="K1731" s="143">
        <v>-6</v>
      </c>
      <c r="L1731" s="143">
        <f>COUNTIFS(ArCompl!$C$2:$C$5652,ArCompl!$C2356,ArCompl!$D$2:$D$5652,ArCompl!$D2356)</f>
        <v>1</v>
      </c>
      <c r="M1731" s="144">
        <f>IF(ISNA(MATCH($F1731,'Liste noire'!C:C,0)),0,1)</f>
        <v>0</v>
      </c>
    </row>
    <row r="1732" spans="1:13" x14ac:dyDescent="0.25">
      <c r="A1732" s="139">
        <v>741</v>
      </c>
      <c r="B1732" s="140" t="s">
        <v>15213</v>
      </c>
      <c r="C1732" s="140" t="s">
        <v>15214</v>
      </c>
      <c r="D1732" s="140" t="s">
        <v>15198</v>
      </c>
      <c r="E1732" s="140" t="s">
        <v>22481</v>
      </c>
      <c r="F1732" s="140" t="s">
        <v>15215</v>
      </c>
      <c r="G1732" s="140" t="s">
        <v>15216</v>
      </c>
      <c r="H1732" s="140">
        <v>60.593299999999999</v>
      </c>
      <c r="I1732" s="140">
        <v>16.9514</v>
      </c>
      <c r="J1732" s="140">
        <v>224</v>
      </c>
      <c r="K1732" s="140">
        <v>1</v>
      </c>
      <c r="L1732" s="140">
        <f>COUNTIFS(ArCompl!$C$2:$C$5652,ArCompl!$C5255,ArCompl!$D$2:$D$5652,ArCompl!$D5255)</f>
        <v>1</v>
      </c>
      <c r="M1732" s="141">
        <f>IF(ISNA(MATCH($F1732,'Liste noire'!C:C,0)),0,1)</f>
        <v>0</v>
      </c>
    </row>
    <row r="1733" spans="1:13" x14ac:dyDescent="0.25">
      <c r="A1733" s="142">
        <v>2203</v>
      </c>
      <c r="B1733" s="143" t="s">
        <v>12628</v>
      </c>
      <c r="C1733" s="143" t="s">
        <v>12629</v>
      </c>
      <c r="D1733" s="143" t="s">
        <v>12597</v>
      </c>
      <c r="E1733" s="143" t="s">
        <v>12597</v>
      </c>
      <c r="F1733" s="143" t="s">
        <v>12630</v>
      </c>
      <c r="G1733" s="143" t="s">
        <v>12631</v>
      </c>
      <c r="H1733" s="143">
        <v>25.2333</v>
      </c>
      <c r="I1733" s="143">
        <v>62.329500000000003</v>
      </c>
      <c r="J1733" s="143">
        <v>36</v>
      </c>
      <c r="K1733" s="143">
        <v>5</v>
      </c>
      <c r="L1733" s="143">
        <f>COUNTIFS(ArCompl!$C$2:$C$5652,ArCompl!$C4634,ArCompl!$D$2:$D$5652,ArCompl!$D4634)</f>
        <v>1</v>
      </c>
      <c r="M1733" s="144">
        <f>IF(ISNA(MATCH($F1733,'Liste noire'!C:C,0)),0,1)</f>
        <v>0</v>
      </c>
    </row>
    <row r="1734" spans="1:13" x14ac:dyDescent="0.25">
      <c r="A1734" s="139">
        <v>1011</v>
      </c>
      <c r="B1734" s="140" t="s">
        <v>22326</v>
      </c>
      <c r="C1734" s="140" t="s">
        <v>22327</v>
      </c>
      <c r="D1734" s="140" t="s">
        <v>22319</v>
      </c>
      <c r="E1734" s="140" t="s">
        <v>22319</v>
      </c>
      <c r="F1734" s="140" t="s">
        <v>22328</v>
      </c>
      <c r="G1734" s="140" t="s">
        <v>22329</v>
      </c>
      <c r="H1734" s="140">
        <v>-19.436399999999999</v>
      </c>
      <c r="I1734" s="140">
        <v>29.861899999999999</v>
      </c>
      <c r="J1734" s="140">
        <v>4680</v>
      </c>
      <c r="K1734" s="140">
        <v>2</v>
      </c>
      <c r="L1734" s="140">
        <f>COUNTIFS(ArCompl!$C$2:$C$5652,ArCompl!$C5647,ArCompl!$D$2:$D$5652,ArCompl!$D5647)</f>
        <v>1</v>
      </c>
      <c r="M1734" s="141">
        <f>IF(ISNA(MATCH($F1734,'Liste noire'!C:C,0)),0,1)</f>
        <v>0</v>
      </c>
    </row>
    <row r="1735" spans="1:13" x14ac:dyDescent="0.25">
      <c r="A1735" s="142">
        <v>3094</v>
      </c>
      <c r="B1735" s="143" t="s">
        <v>8655</v>
      </c>
      <c r="C1735" s="143" t="s">
        <v>8656</v>
      </c>
      <c r="D1735" s="143" t="s">
        <v>8516</v>
      </c>
      <c r="E1735" s="143" t="s">
        <v>22415</v>
      </c>
      <c r="F1735" s="143" t="s">
        <v>8657</v>
      </c>
      <c r="G1735" s="143" t="s">
        <v>8658</v>
      </c>
      <c r="H1735" s="143">
        <v>26.293299999999999</v>
      </c>
      <c r="I1735" s="143">
        <v>78.227800000000002</v>
      </c>
      <c r="J1735" s="143">
        <v>617</v>
      </c>
      <c r="K1735" s="143">
        <v>5.5</v>
      </c>
      <c r="L1735" s="143">
        <f>COUNTIFS(ArCompl!$C$2:$C$5652,ArCompl!$C3643,ArCompl!$D$2:$D$5652,ArCompl!$D3643)</f>
        <v>1</v>
      </c>
      <c r="M1735" s="144">
        <f>IF(ISNA(MATCH($F1735,'Liste noire'!C:C,0)),0,1)</f>
        <v>0</v>
      </c>
    </row>
    <row r="1736" spans="1:13" x14ac:dyDescent="0.25">
      <c r="A1736" s="139">
        <v>3588</v>
      </c>
      <c r="B1736" s="140" t="s">
        <v>18529</v>
      </c>
      <c r="C1736" s="140" t="s">
        <v>3535</v>
      </c>
      <c r="D1736" s="140" t="s">
        <v>16702</v>
      </c>
      <c r="E1736" s="140" t="s">
        <v>22496</v>
      </c>
      <c r="F1736" s="140" t="s">
        <v>18530</v>
      </c>
      <c r="G1736" s="140" t="s">
        <v>18531</v>
      </c>
      <c r="H1736" s="140">
        <v>33.494300000000003</v>
      </c>
      <c r="I1736" s="140">
        <v>-90.084699999999998</v>
      </c>
      <c r="J1736" s="140">
        <v>162</v>
      </c>
      <c r="K1736" s="140">
        <v>-6</v>
      </c>
      <c r="L1736" s="140">
        <f>COUNTIFS(ArCompl!$C$2:$C$5652,ArCompl!$C2362,ArCompl!$D$2:$D$5652,ArCompl!$D2362)</f>
        <v>1</v>
      </c>
      <c r="M1736" s="141">
        <f>IF(ISNA(MATCH($F1736,'Liste noire'!C:C,0)),0,1)</f>
        <v>0</v>
      </c>
    </row>
    <row r="1737" spans="1:13" x14ac:dyDescent="0.25">
      <c r="A1737" s="142">
        <v>410</v>
      </c>
      <c r="B1737" s="143" t="s">
        <v>7900</v>
      </c>
      <c r="C1737" s="143" t="s">
        <v>7901</v>
      </c>
      <c r="D1737" s="143" t="s">
        <v>7581</v>
      </c>
      <c r="E1737" s="143" t="s">
        <v>22405</v>
      </c>
      <c r="F1737" s="143" t="s">
        <v>7902</v>
      </c>
      <c r="G1737" s="143" t="s">
        <v>7903</v>
      </c>
      <c r="H1737" s="143">
        <v>54.913200000000003</v>
      </c>
      <c r="I1737" s="143">
        <v>8.3404699999999998</v>
      </c>
      <c r="J1737" s="143">
        <v>51</v>
      </c>
      <c r="K1737" s="143">
        <v>1</v>
      </c>
      <c r="L1737" s="143">
        <f>COUNTIFS(ArCompl!$C$2:$C$5652,ArCompl!$C184,ArCompl!$D$2:$D$5652,ArCompl!$D184)</f>
        <v>1</v>
      </c>
      <c r="M1737" s="144">
        <f>IF(ISNA(MATCH($F1737,'Liste noire'!C:C,0)),0,1)</f>
        <v>0</v>
      </c>
    </row>
    <row r="1738" spans="1:13" x14ac:dyDescent="0.25">
      <c r="A1738" s="139">
        <v>597</v>
      </c>
      <c r="B1738" s="140" t="s">
        <v>9570</v>
      </c>
      <c r="C1738" s="140" t="s">
        <v>9571</v>
      </c>
      <c r="D1738" s="140" t="s">
        <v>9551</v>
      </c>
      <c r="E1738" s="140" t="s">
        <v>22418</v>
      </c>
      <c r="F1738" s="140" t="s">
        <v>9572</v>
      </c>
      <c r="G1738" s="140" t="s">
        <v>9573</v>
      </c>
      <c r="H1738" s="140">
        <v>53.300199999999997</v>
      </c>
      <c r="I1738" s="140">
        <v>-8.9415899999999997</v>
      </c>
      <c r="J1738" s="140">
        <v>81</v>
      </c>
      <c r="K1738" s="140">
        <v>0</v>
      </c>
      <c r="L1738" s="140">
        <f>COUNTIFS(ArCompl!$C$2:$C$5652,ArCompl!$C3872,ArCompl!$D$2:$D$5652,ArCompl!$D3872)</f>
        <v>1</v>
      </c>
      <c r="M1738" s="141">
        <f>IF(ISNA(MATCH($F1738,'Liste noire'!C:C,0)),0,1)</f>
        <v>0</v>
      </c>
    </row>
    <row r="1739" spans="1:13" x14ac:dyDescent="0.25">
      <c r="A1739" s="142">
        <v>5954</v>
      </c>
      <c r="B1739" s="143" t="s">
        <v>22268</v>
      </c>
      <c r="C1739" s="143" t="s">
        <v>22269</v>
      </c>
      <c r="D1739" s="143" t="s">
        <v>22241</v>
      </c>
      <c r="E1739" s="143" t="s">
        <v>22502</v>
      </c>
      <c r="F1739" s="143" t="s">
        <v>22270</v>
      </c>
      <c r="G1739" s="143" t="s">
        <v>22271</v>
      </c>
      <c r="H1739" s="143">
        <v>15.966100000000001</v>
      </c>
      <c r="I1739" s="143">
        <v>48.7883</v>
      </c>
      <c r="J1739" s="143">
        <v>2097</v>
      </c>
      <c r="K1739" s="143">
        <v>3</v>
      </c>
      <c r="L1739" s="143">
        <f>COUNTIFS(ArCompl!$C$2:$C$5652,ArCompl!$C5633,ArCompl!$D$2:$D$5652,ArCompl!$D5633)</f>
        <v>1</v>
      </c>
      <c r="M1739" s="144">
        <f>IF(ISNA(MATCH($F1739,'Liste noire'!C:C,0)),0,1)</f>
        <v>0</v>
      </c>
    </row>
    <row r="1740" spans="1:13" x14ac:dyDescent="0.25">
      <c r="A1740" s="139">
        <v>955</v>
      </c>
      <c r="B1740" s="140" t="s">
        <v>312</v>
      </c>
      <c r="C1740" s="140" t="s">
        <v>313</v>
      </c>
      <c r="D1740" s="140" t="s">
        <v>257</v>
      </c>
      <c r="E1740" s="140" t="s">
        <v>257</v>
      </c>
      <c r="F1740" s="140" t="s">
        <v>314</v>
      </c>
      <c r="G1740" s="140" t="s">
        <v>315</v>
      </c>
      <c r="H1740" s="140">
        <v>-7.7545099999999998</v>
      </c>
      <c r="I1740" s="140">
        <v>15.287699999999999</v>
      </c>
      <c r="J1740" s="140">
        <v>4105</v>
      </c>
      <c r="K1740" s="140">
        <v>1</v>
      </c>
      <c r="L1740" s="140">
        <f>COUNTIFS(ArCompl!$C$2:$C$5652,ArCompl!$C201,ArCompl!$D$2:$D$5652,ArCompl!$D201)</f>
        <v>1</v>
      </c>
      <c r="M1740" s="141">
        <f>IF(ISNA(MATCH($F1740,'Liste noire'!C:C,0)),0,1)</f>
        <v>0</v>
      </c>
    </row>
    <row r="1741" spans="1:13" x14ac:dyDescent="0.25">
      <c r="A1741" s="142">
        <v>9311</v>
      </c>
      <c r="B1741" s="143" t="s">
        <v>5328</v>
      </c>
      <c r="C1741" s="143" t="s">
        <v>5329</v>
      </c>
      <c r="D1741" s="143" t="s">
        <v>4759</v>
      </c>
      <c r="E1741" s="143" t="s">
        <v>22377</v>
      </c>
      <c r="F1741" s="143" t="s">
        <v>5330</v>
      </c>
      <c r="G1741" s="143" t="s">
        <v>5331</v>
      </c>
      <c r="H1741" s="143">
        <v>34.810499999999998</v>
      </c>
      <c r="I1741" s="143">
        <v>102.6447</v>
      </c>
      <c r="J1741" s="143">
        <v>10510</v>
      </c>
      <c r="K1741" s="143">
        <v>8</v>
      </c>
      <c r="L1741" s="143">
        <f>COUNTIFS(ArCompl!$C$2:$C$5652,ArCompl!$C1496,ArCompl!$D$2:$D$5652,ArCompl!$D1496)</f>
        <v>1</v>
      </c>
      <c r="M1741" s="144">
        <f>IF(ISNA(MATCH($F1741,'Liste noire'!C:C,0)),0,1)</f>
        <v>0</v>
      </c>
    </row>
    <row r="1742" spans="1:13" x14ac:dyDescent="0.25">
      <c r="A1742" s="139">
        <v>2648</v>
      </c>
      <c r="B1742" s="140" t="s">
        <v>4678</v>
      </c>
      <c r="C1742" s="140" t="s">
        <v>4679</v>
      </c>
      <c r="D1742" s="140" t="s">
        <v>4637</v>
      </c>
      <c r="E1742" s="140" t="s">
        <v>22376</v>
      </c>
      <c r="F1742" s="140" t="s">
        <v>4680</v>
      </c>
      <c r="G1742" s="140" t="s">
        <v>4681</v>
      </c>
      <c r="H1742" s="140">
        <v>-45.594200000000001</v>
      </c>
      <c r="I1742" s="140">
        <v>-72.106099999999998</v>
      </c>
      <c r="J1742" s="140">
        <v>1020</v>
      </c>
      <c r="K1742" s="140">
        <v>-4</v>
      </c>
      <c r="L1742" s="140">
        <f>COUNTIFS(ArCompl!$C$2:$C$5652,ArCompl!$C1333,ArCompl!$D$2:$D$5652,ArCompl!$D1333)</f>
        <v>1</v>
      </c>
      <c r="M1742" s="141">
        <f>IF(ISNA(MATCH($F1742,'Liste noire'!C:C,0)),0,1)</f>
        <v>0</v>
      </c>
    </row>
    <row r="1743" spans="1:13" x14ac:dyDescent="0.25">
      <c r="A1743" s="142">
        <v>11098</v>
      </c>
      <c r="B1743" s="143" t="s">
        <v>18498</v>
      </c>
      <c r="C1743" s="143" t="s">
        <v>18499</v>
      </c>
      <c r="D1743" s="143" t="s">
        <v>16702</v>
      </c>
      <c r="E1743" s="143" t="s">
        <v>22496</v>
      </c>
      <c r="F1743" s="143" t="s">
        <v>18500</v>
      </c>
      <c r="G1743" s="143" t="s">
        <v>18501</v>
      </c>
      <c r="H1743" s="143">
        <v>40.437399999999997</v>
      </c>
      <c r="I1743" s="143">
        <v>-104.633</v>
      </c>
      <c r="J1743" s="143">
        <v>4697</v>
      </c>
      <c r="K1743" s="143">
        <v>-7</v>
      </c>
      <c r="L1743" s="143">
        <f>COUNTIFS(ArCompl!$C$2:$C$5652,ArCompl!$C2353,ArCompl!$D$2:$D$5652,ArCompl!$D2353)</f>
        <v>1</v>
      </c>
      <c r="M1743" s="144">
        <f>IF(ISNA(MATCH($F1743,'Liste noire'!C:C,0)),0,1)</f>
        <v>0</v>
      </c>
    </row>
    <row r="1744" spans="1:13" x14ac:dyDescent="0.25">
      <c r="A1744" s="139">
        <v>6056</v>
      </c>
      <c r="B1744" s="140" t="s">
        <v>1935</v>
      </c>
      <c r="C1744" s="140" t="s">
        <v>1936</v>
      </c>
      <c r="D1744" s="140" t="s">
        <v>1924</v>
      </c>
      <c r="E1744" s="140" t="s">
        <v>22366</v>
      </c>
      <c r="F1744" s="140" t="s">
        <v>1937</v>
      </c>
      <c r="G1744" s="140" t="s">
        <v>1938</v>
      </c>
      <c r="H1744" s="140">
        <v>-10.820600000000001</v>
      </c>
      <c r="I1744" s="140">
        <v>-65.345600000000005</v>
      </c>
      <c r="J1744" s="140">
        <v>557</v>
      </c>
      <c r="K1744" s="140">
        <v>-4</v>
      </c>
      <c r="L1744" s="140">
        <f>COUNTIFS(ArCompl!$C$2:$C$5652,ArCompl!$C675,ArCompl!$D$2:$D$5652,ArCompl!$D675)</f>
        <v>1</v>
      </c>
      <c r="M1744" s="141">
        <f>IF(ISNA(MATCH($F1744,'Liste noire'!C:C,0)),0,1)</f>
        <v>0</v>
      </c>
    </row>
    <row r="1745" spans="1:13" x14ac:dyDescent="0.25">
      <c r="A1745" s="142">
        <v>2922</v>
      </c>
      <c r="B1745" s="143" t="s">
        <v>1670</v>
      </c>
      <c r="C1745" s="143" t="s">
        <v>1671</v>
      </c>
      <c r="D1745" s="143" t="s">
        <v>1672</v>
      </c>
      <c r="E1745" s="143" t="s">
        <v>22358</v>
      </c>
      <c r="F1745" s="143" t="s">
        <v>1673</v>
      </c>
      <c r="G1745" s="143" t="s">
        <v>1674</v>
      </c>
      <c r="H1745" s="143">
        <v>40.467500000000001</v>
      </c>
      <c r="I1745" s="143">
        <v>50.046700000000001</v>
      </c>
      <c r="J1745" s="143">
        <v>10</v>
      </c>
      <c r="K1745" s="143">
        <v>4</v>
      </c>
      <c r="L1745" s="143">
        <f>COUNTIFS(ArCompl!$C$2:$C$5652,ArCompl!$C585,ArCompl!$D$2:$D$5652,ArCompl!$D585)</f>
        <v>2</v>
      </c>
      <c r="M1745" s="144">
        <f>IF(ISNA(MATCH($F1745,'Liste noire'!C:C,0)),0,1)</f>
        <v>0</v>
      </c>
    </row>
    <row r="1746" spans="1:13" x14ac:dyDescent="0.25">
      <c r="A1746" s="139">
        <v>2673</v>
      </c>
      <c r="B1746" s="140" t="s">
        <v>6382</v>
      </c>
      <c r="C1746" s="140" t="s">
        <v>6383</v>
      </c>
      <c r="D1746" s="140" t="s">
        <v>6363</v>
      </c>
      <c r="E1746" s="140" t="s">
        <v>22391</v>
      </c>
      <c r="F1746" s="140" t="s">
        <v>6384</v>
      </c>
      <c r="G1746" s="140" t="s">
        <v>6385</v>
      </c>
      <c r="H1746" s="140">
        <v>-2.1574200000000001</v>
      </c>
      <c r="I1746" s="140">
        <v>-79.883600000000001</v>
      </c>
      <c r="J1746" s="140">
        <v>19</v>
      </c>
      <c r="K1746" s="140">
        <v>-5</v>
      </c>
      <c r="L1746" s="140">
        <f>COUNTIFS(ArCompl!$C$2:$C$5652,ArCompl!$C1807,ArCompl!$D$2:$D$5652,ArCompl!$D1807)</f>
        <v>1</v>
      </c>
      <c r="M1746" s="141">
        <f>IF(ISNA(MATCH($F1746,'Liste noire'!C:C,0)),0,1)</f>
        <v>0</v>
      </c>
    </row>
    <row r="1747" spans="1:13" x14ac:dyDescent="0.25">
      <c r="A1747" s="142">
        <v>10131</v>
      </c>
      <c r="B1747" s="143" t="s">
        <v>18523</v>
      </c>
      <c r="C1747" s="143" t="s">
        <v>10598</v>
      </c>
      <c r="D1747" s="143" t="s">
        <v>16702</v>
      </c>
      <c r="E1747" s="143" t="s">
        <v>22496</v>
      </c>
      <c r="F1747" s="143" t="s">
        <v>18524</v>
      </c>
      <c r="G1747" s="143" t="s">
        <v>18525</v>
      </c>
      <c r="H1747" s="143">
        <v>34.758299999999998</v>
      </c>
      <c r="I1747" s="143">
        <v>-82.376400000000004</v>
      </c>
      <c r="J1747" s="143">
        <v>955</v>
      </c>
      <c r="K1747" s="143">
        <v>-4</v>
      </c>
      <c r="L1747" s="143">
        <f>COUNTIFS(ArCompl!$C$2:$C$5652,ArCompl!$C2360,ArCompl!$D$2:$D$5652,ArCompl!$D2360)</f>
        <v>1</v>
      </c>
      <c r="M1747" s="144">
        <f>IF(ISNA(MATCH($F1747,'Liste noire'!C:C,0)),0,1)</f>
        <v>0</v>
      </c>
    </row>
    <row r="1748" spans="1:13" x14ac:dyDescent="0.25">
      <c r="A1748" s="139">
        <v>1164</v>
      </c>
      <c r="B1748" s="140" t="s">
        <v>14097</v>
      </c>
      <c r="C1748" s="140" t="s">
        <v>14098</v>
      </c>
      <c r="D1748" s="140" t="s">
        <v>14099</v>
      </c>
      <c r="E1748" s="140" t="s">
        <v>14099</v>
      </c>
      <c r="F1748" s="140" t="s">
        <v>14100</v>
      </c>
      <c r="G1748" s="140" t="s">
        <v>14101</v>
      </c>
      <c r="H1748" s="140">
        <v>-1.6772</v>
      </c>
      <c r="I1748" s="140">
        <v>29.258900000000001</v>
      </c>
      <c r="J1748" s="140">
        <v>5082</v>
      </c>
      <c r="K1748" s="140">
        <v>2</v>
      </c>
      <c r="L1748" s="140">
        <f>COUNTIFS(ArCompl!$C$2:$C$5652,ArCompl!$C5156,ArCompl!$D$2:$D$5652,ArCompl!$D5156)</f>
        <v>1</v>
      </c>
      <c r="M1748" s="141">
        <f>IF(ISNA(MATCH($F1748,'Liste noire'!C:C,0)),0,1)</f>
        <v>0</v>
      </c>
    </row>
    <row r="1749" spans="1:13" x14ac:dyDescent="0.25">
      <c r="A1749" s="142">
        <v>6236</v>
      </c>
      <c r="B1749" s="143" t="s">
        <v>666</v>
      </c>
      <c r="C1749" s="143" t="s">
        <v>667</v>
      </c>
      <c r="D1749" s="143" t="s">
        <v>639</v>
      </c>
      <c r="E1749" s="143" t="s">
        <v>22356</v>
      </c>
      <c r="F1749" s="143" t="s">
        <v>668</v>
      </c>
      <c r="G1749" s="143" t="s">
        <v>669</v>
      </c>
      <c r="H1749" s="143">
        <v>-16.636900000000001</v>
      </c>
      <c r="I1749" s="143">
        <v>128.45099999999999</v>
      </c>
      <c r="J1749" s="143">
        <v>522</v>
      </c>
      <c r="K1749" s="143">
        <v>8</v>
      </c>
      <c r="L1749" s="143">
        <f>COUNTIFS(ArCompl!$C$2:$C$5652,ArCompl!$C325,ArCompl!$D$2:$D$5652,ArCompl!$D325)</f>
        <v>1</v>
      </c>
      <c r="M1749" s="144">
        <f>IF(ISNA(MATCH($F1749,'Liste noire'!C:C,0)),0,1)</f>
        <v>0</v>
      </c>
    </row>
    <row r="1750" spans="1:13" x14ac:dyDescent="0.25">
      <c r="A1750" s="139">
        <v>1805</v>
      </c>
      <c r="B1750" s="140" t="s">
        <v>11289</v>
      </c>
      <c r="C1750" s="140" t="s">
        <v>11290</v>
      </c>
      <c r="D1750" s="140" t="s">
        <v>11206</v>
      </c>
      <c r="E1750" s="140" t="s">
        <v>22439</v>
      </c>
      <c r="F1750" s="140" t="s">
        <v>11291</v>
      </c>
      <c r="G1750" s="140" t="s">
        <v>11292</v>
      </c>
      <c r="H1750" s="140">
        <v>27.969000000000001</v>
      </c>
      <c r="I1750" s="140">
        <v>-110.925</v>
      </c>
      <c r="J1750" s="140">
        <v>59</v>
      </c>
      <c r="K1750" s="140">
        <v>-7</v>
      </c>
      <c r="L1750" s="140">
        <f>COUNTIFS(ArCompl!$C$2:$C$5652,ArCompl!$C4328,ArCompl!$D$2:$D$5652,ArCompl!$D4328)</f>
        <v>1</v>
      </c>
      <c r="M1750" s="141">
        <f>IF(ISNA(MATCH($F1750,'Liste noire'!C:C,0)),0,1)</f>
        <v>0</v>
      </c>
    </row>
    <row r="1751" spans="1:13" x14ac:dyDescent="0.25">
      <c r="A1751" s="142">
        <v>2562</v>
      </c>
      <c r="B1751" s="143" t="s">
        <v>2327</v>
      </c>
      <c r="C1751" s="143" t="s">
        <v>2328</v>
      </c>
      <c r="D1751" s="143" t="s">
        <v>2057</v>
      </c>
      <c r="E1751" s="143" t="s">
        <v>22368</v>
      </c>
      <c r="F1751" s="143" t="s">
        <v>2329</v>
      </c>
      <c r="G1751" s="143" t="s">
        <v>2330</v>
      </c>
      <c r="H1751" s="143">
        <v>-16.632000000000001</v>
      </c>
      <c r="I1751" s="143">
        <v>-49.220700000000001</v>
      </c>
      <c r="J1751" s="143">
        <v>2450</v>
      </c>
      <c r="K1751" s="143">
        <v>-3</v>
      </c>
      <c r="L1751" s="143">
        <f>COUNTIFS(ArCompl!$C$2:$C$5652,ArCompl!$C774,ArCompl!$D$2:$D$5652,ArCompl!$D774)</f>
        <v>1</v>
      </c>
      <c r="M1751" s="144">
        <f>IF(ISNA(MATCH($F1751,'Liste noire'!C:C,0)),0,1)</f>
        <v>0</v>
      </c>
    </row>
    <row r="1752" spans="1:13" x14ac:dyDescent="0.25">
      <c r="A1752" s="139">
        <v>6398</v>
      </c>
      <c r="B1752" s="140" t="s">
        <v>4921</v>
      </c>
      <c r="C1752" s="140" t="s">
        <v>4922</v>
      </c>
      <c r="D1752" s="140" t="s">
        <v>4759</v>
      </c>
      <c r="E1752" s="140" t="s">
        <v>22377</v>
      </c>
      <c r="F1752" s="140" t="s">
        <v>4923</v>
      </c>
      <c r="G1752" s="140" t="s">
        <v>4924</v>
      </c>
      <c r="H1752" s="140">
        <v>32.391100000000002</v>
      </c>
      <c r="I1752" s="140">
        <v>105.702</v>
      </c>
      <c r="J1752" s="140">
        <v>0</v>
      </c>
      <c r="K1752" s="140">
        <v>8</v>
      </c>
      <c r="L1752" s="140">
        <f>COUNTIFS(ArCompl!$C$2:$C$5652,ArCompl!$C1394,ArCompl!$D$2:$D$5652,ArCompl!$D1394)</f>
        <v>1</v>
      </c>
      <c r="M1752" s="141">
        <f>IF(ISNA(MATCH($F1752,'Liste noire'!C:C,0)),0,1)</f>
        <v>0</v>
      </c>
    </row>
    <row r="1753" spans="1:13" x14ac:dyDescent="0.25">
      <c r="A1753" s="142">
        <v>8971</v>
      </c>
      <c r="B1753" s="143" t="s">
        <v>4937</v>
      </c>
      <c r="C1753" s="143" t="s">
        <v>4938</v>
      </c>
      <c r="D1753" s="143" t="s">
        <v>4759</v>
      </c>
      <c r="E1753" s="143" t="s">
        <v>22377</v>
      </c>
      <c r="F1753" s="143" t="s">
        <v>4939</v>
      </c>
      <c r="G1753" s="143" t="s">
        <v>4940</v>
      </c>
      <c r="H1753" s="143">
        <v>36.078890000000001</v>
      </c>
      <c r="I1753" s="143">
        <v>106.2169</v>
      </c>
      <c r="J1753" s="143">
        <v>5696</v>
      </c>
      <c r="K1753" s="143">
        <v>8</v>
      </c>
      <c r="L1753" s="143">
        <f>COUNTIFS(ArCompl!$C$2:$C$5652,ArCompl!$C1398,ArCompl!$D$2:$D$5652,ArCompl!$D1398)</f>
        <v>1</v>
      </c>
      <c r="M1753" s="144">
        <f>IF(ISNA(MATCH($F1753,'Liste noire'!C:C,0)),0,1)</f>
        <v>0</v>
      </c>
    </row>
    <row r="1754" spans="1:13" x14ac:dyDescent="0.25">
      <c r="A1754" s="139">
        <v>6956</v>
      </c>
      <c r="B1754" s="140" t="s">
        <v>18407</v>
      </c>
      <c r="C1754" s="140" t="s">
        <v>18408</v>
      </c>
      <c r="D1754" s="140" t="s">
        <v>16702</v>
      </c>
      <c r="E1754" s="140" t="s">
        <v>22496</v>
      </c>
      <c r="F1754" s="140" t="s">
        <v>18409</v>
      </c>
      <c r="G1754" s="140" t="s">
        <v>18410</v>
      </c>
      <c r="H1754" s="140">
        <v>41.616300000000003</v>
      </c>
      <c r="I1754" s="140">
        <v>-87.412800000000004</v>
      </c>
      <c r="J1754" s="140">
        <v>591</v>
      </c>
      <c r="K1754" s="140">
        <v>-6</v>
      </c>
      <c r="L1754" s="140">
        <f>COUNTIFS(ArCompl!$C$2:$C$5652,ArCompl!$C2329,ArCompl!$D$2:$D$5652,ArCompl!$D2329)</f>
        <v>1</v>
      </c>
      <c r="M1754" s="141">
        <f>IF(ISNA(MATCH($F1754,'Liste noire'!C:C,0)),0,1)</f>
        <v>0</v>
      </c>
    </row>
    <row r="1755" spans="1:13" x14ac:dyDescent="0.25">
      <c r="A1755" s="142">
        <v>3969</v>
      </c>
      <c r="B1755" s="143" t="s">
        <v>12760</v>
      </c>
      <c r="C1755" s="143" t="s">
        <v>12761</v>
      </c>
      <c r="D1755" s="143" t="s">
        <v>12762</v>
      </c>
      <c r="E1755" s="143" t="s">
        <v>12762</v>
      </c>
      <c r="F1755" s="143" t="s">
        <v>12763</v>
      </c>
      <c r="G1755" s="143" t="s">
        <v>12764</v>
      </c>
      <c r="H1755" s="143">
        <v>31.246400000000001</v>
      </c>
      <c r="I1755" s="143">
        <v>34.2761</v>
      </c>
      <c r="J1755" s="143">
        <v>320</v>
      </c>
      <c r="K1755" s="143">
        <v>2</v>
      </c>
      <c r="L1755" s="143">
        <f>COUNTIFS(ArCompl!$C$2:$C$5652,ArCompl!$C4667,ArCompl!$D$2:$D$5652,ArCompl!$D4667)</f>
        <v>1</v>
      </c>
      <c r="M1755" s="144">
        <f>IF(ISNA(MATCH($F1755,'Liste noire'!C:C,0)),0,1)</f>
        <v>0</v>
      </c>
    </row>
    <row r="1756" spans="1:13" x14ac:dyDescent="0.25">
      <c r="A1756" s="139">
        <v>4005</v>
      </c>
      <c r="B1756" s="140" t="s">
        <v>11107</v>
      </c>
      <c r="C1756" s="140" t="s">
        <v>11108</v>
      </c>
      <c r="D1756" s="140" t="s">
        <v>11109</v>
      </c>
      <c r="E1756" s="140" t="s">
        <v>22435</v>
      </c>
      <c r="F1756" s="140" t="s">
        <v>11110</v>
      </c>
      <c r="G1756" s="140" t="s">
        <v>11111</v>
      </c>
      <c r="H1756" s="140">
        <v>36.027200000000001</v>
      </c>
      <c r="I1756" s="140">
        <v>14.2728</v>
      </c>
      <c r="J1756" s="140">
        <v>0</v>
      </c>
      <c r="K1756" s="140">
        <v>1</v>
      </c>
      <c r="L1756" s="140">
        <f>COUNTIFS(ArCompl!$C$2:$C$5652,ArCompl!$C4271,ArCompl!$D$2:$D$5652,ArCompl!$D4271)</f>
        <v>1</v>
      </c>
      <c r="M1756" s="141">
        <f>IF(ISNA(MATCH($F1756,'Liste noire'!C:C,0)),0,1)</f>
        <v>0</v>
      </c>
    </row>
    <row r="1757" spans="1:13" x14ac:dyDescent="0.25">
      <c r="A1757" s="142">
        <v>5412</v>
      </c>
      <c r="B1757" s="143" t="s">
        <v>14475</v>
      </c>
      <c r="C1757" s="143" t="s">
        <v>14476</v>
      </c>
      <c r="D1757" s="143" t="s">
        <v>14452</v>
      </c>
      <c r="E1757" s="143" t="s">
        <v>22474</v>
      </c>
      <c r="F1757" s="143" t="s">
        <v>14477</v>
      </c>
      <c r="G1757" s="143" t="s">
        <v>14478</v>
      </c>
      <c r="H1757" s="143">
        <v>-8.0977800000000002</v>
      </c>
      <c r="I1757" s="143">
        <v>156.864</v>
      </c>
      <c r="J1757" s="143">
        <v>13</v>
      </c>
      <c r="K1757" s="143">
        <v>11</v>
      </c>
      <c r="L1757" s="143">
        <f>COUNTIFS(ArCompl!$C$2:$C$5652,ArCompl!$C3582,ArCompl!$D$2:$D$5652,ArCompl!$D3582)</f>
        <v>1</v>
      </c>
      <c r="M1757" s="144">
        <f>IF(ISNA(MATCH($F1757,'Liste noire'!C:C,0)),0,1)</f>
        <v>0</v>
      </c>
    </row>
    <row r="1758" spans="1:13" x14ac:dyDescent="0.25">
      <c r="A1758" s="139">
        <v>8266</v>
      </c>
      <c r="B1758" s="140" t="s">
        <v>15880</v>
      </c>
      <c r="C1758" s="140" t="s">
        <v>15881</v>
      </c>
      <c r="D1758" s="140" t="s">
        <v>15862</v>
      </c>
      <c r="E1758" s="140" t="s">
        <v>22490</v>
      </c>
      <c r="F1758" s="140" t="s">
        <v>15882</v>
      </c>
      <c r="G1758" s="140" t="s">
        <v>15883</v>
      </c>
      <c r="H1758" s="140">
        <v>36.299219999999998</v>
      </c>
      <c r="I1758" s="140">
        <v>32.300600000000003</v>
      </c>
      <c r="J1758" s="140">
        <v>86</v>
      </c>
      <c r="K1758" s="140">
        <v>3</v>
      </c>
      <c r="L1758" s="140">
        <f>COUNTIFS(ArCompl!$C$2:$C$5652,ArCompl!$C5444,ArCompl!$D$2:$D$5652,ArCompl!$D5444)</f>
        <v>3</v>
      </c>
      <c r="M1758" s="141">
        <f>IF(ISNA(MATCH($F1758,'Liste noire'!C:C,0)),0,1)</f>
        <v>0</v>
      </c>
    </row>
    <row r="1759" spans="1:13" x14ac:dyDescent="0.25">
      <c r="A1759" s="142">
        <v>1689</v>
      </c>
      <c r="B1759" s="143" t="s">
        <v>15966</v>
      </c>
      <c r="C1759" s="143" t="s">
        <v>15967</v>
      </c>
      <c r="D1759" s="143" t="s">
        <v>15862</v>
      </c>
      <c r="E1759" s="143" t="s">
        <v>22490</v>
      </c>
      <c r="F1759" s="143" t="s">
        <v>15968</v>
      </c>
      <c r="G1759" s="143" t="s">
        <v>15969</v>
      </c>
      <c r="H1759" s="143">
        <v>36.947200000000002</v>
      </c>
      <c r="I1759" s="143">
        <v>37.478700000000003</v>
      </c>
      <c r="J1759" s="143">
        <v>2315</v>
      </c>
      <c r="K1759" s="143">
        <v>3</v>
      </c>
      <c r="L1759" s="143">
        <f>COUNTIFS(ArCompl!$C$2:$C$5652,ArCompl!$C5466,ArCompl!$D$2:$D$5652,ArCompl!$D5466)</f>
        <v>1</v>
      </c>
      <c r="M1759" s="144">
        <f>IF(ISNA(MATCH($F1759,'Liste noire'!C:C,0)),0,1)</f>
        <v>0</v>
      </c>
    </row>
    <row r="1760" spans="1:13" x14ac:dyDescent="0.25">
      <c r="A1760" s="139">
        <v>646</v>
      </c>
      <c r="B1760" s="140" t="s">
        <v>12411</v>
      </c>
      <c r="C1760" s="140" t="s">
        <v>12412</v>
      </c>
      <c r="D1760" s="140" t="s">
        <v>12352</v>
      </c>
      <c r="E1760" s="140" t="s">
        <v>22455</v>
      </c>
      <c r="F1760" s="140" t="s">
        <v>12413</v>
      </c>
      <c r="G1760" s="140" t="s">
        <v>12414</v>
      </c>
      <c r="H1760" s="140">
        <v>70.486699999999999</v>
      </c>
      <c r="I1760" s="140">
        <v>22.139700000000001</v>
      </c>
      <c r="J1760" s="140">
        <v>21</v>
      </c>
      <c r="K1760" s="140">
        <v>1</v>
      </c>
      <c r="L1760" s="140">
        <f>COUNTIFS(ArCompl!$C$2:$C$5652,ArCompl!$C4512,ArCompl!$D$2:$D$5652,ArCompl!$D4512)</f>
        <v>1</v>
      </c>
      <c r="M1760" s="141">
        <f>IF(ISNA(MATCH($F1760,'Liste noire'!C:C,0)),0,1)</f>
        <v>0</v>
      </c>
    </row>
    <row r="1761" spans="1:13" x14ac:dyDescent="0.25">
      <c r="A1761" s="142">
        <v>2352</v>
      </c>
      <c r="B1761" s="143" t="s">
        <v>9933</v>
      </c>
      <c r="C1761" s="143" t="s">
        <v>9934</v>
      </c>
      <c r="D1761" s="143" t="s">
        <v>9894</v>
      </c>
      <c r="E1761" s="143" t="s">
        <v>22423</v>
      </c>
      <c r="F1761" s="143" t="s">
        <v>9935</v>
      </c>
      <c r="G1761" s="143" t="s">
        <v>9936</v>
      </c>
      <c r="H1761" s="143">
        <v>33.115000000000002</v>
      </c>
      <c r="I1761" s="143">
        <v>139.786</v>
      </c>
      <c r="J1761" s="143">
        <v>303</v>
      </c>
      <c r="K1761" s="143">
        <v>9</v>
      </c>
      <c r="L1761" s="143">
        <f>COUNTIFS(ArCompl!$C$2:$C$5652,ArCompl!$C3980,ArCompl!$D$2:$D$5652,ArCompl!$D3980)</f>
        <v>3</v>
      </c>
      <c r="M1761" s="144">
        <f>IF(ISNA(MATCH($F1761,'Liste noire'!C:C,0)),0,1)</f>
        <v>0</v>
      </c>
    </row>
    <row r="1762" spans="1:13" x14ac:dyDescent="0.25">
      <c r="A1762" s="139">
        <v>709</v>
      </c>
      <c r="B1762" s="140" t="s">
        <v>15228</v>
      </c>
      <c r="C1762" s="140" t="s">
        <v>15229</v>
      </c>
      <c r="D1762" s="140" t="s">
        <v>15198</v>
      </c>
      <c r="E1762" s="140" t="s">
        <v>22481</v>
      </c>
      <c r="F1762" s="140" t="s">
        <v>15230</v>
      </c>
      <c r="G1762" s="140" t="s">
        <v>15231</v>
      </c>
      <c r="H1762" s="140">
        <v>56.691099999999999</v>
      </c>
      <c r="I1762" s="140">
        <v>12.8202</v>
      </c>
      <c r="J1762" s="140">
        <v>101</v>
      </c>
      <c r="K1762" s="140">
        <v>1</v>
      </c>
      <c r="L1762" s="140">
        <f>COUNTIFS(ArCompl!$C$2:$C$5652,ArCompl!$C5259,ArCompl!$D$2:$D$5652,ArCompl!$D5259)</f>
        <v>1</v>
      </c>
      <c r="M1762" s="141">
        <f>IF(ISNA(MATCH($F1762,'Liste noire'!C:C,0)),0,1)</f>
        <v>0</v>
      </c>
    </row>
    <row r="1763" spans="1:13" x14ac:dyDescent="0.25">
      <c r="A1763" s="142">
        <v>10360</v>
      </c>
      <c r="B1763" s="143" t="s">
        <v>18580</v>
      </c>
      <c r="C1763" s="143" t="s">
        <v>18581</v>
      </c>
      <c r="D1763" s="143" t="s">
        <v>16702</v>
      </c>
      <c r="E1763" s="143" t="s">
        <v>22496</v>
      </c>
      <c r="F1763" s="143" t="s">
        <v>18582</v>
      </c>
      <c r="G1763" s="143" t="s">
        <v>18583</v>
      </c>
      <c r="H1763" s="143">
        <v>37.513399999999997</v>
      </c>
      <c r="I1763" s="143">
        <v>-122.501</v>
      </c>
      <c r="J1763" s="143">
        <v>66</v>
      </c>
      <c r="K1763" s="143">
        <v>-8</v>
      </c>
      <c r="L1763" s="143">
        <f>COUNTIFS(ArCompl!$C$2:$C$5652,ArCompl!$C2375,ArCompl!$D$2:$D$5652,ArCompl!$D2375)</f>
        <v>1</v>
      </c>
      <c r="M1763" s="144">
        <f>IF(ISNA(MATCH($F1763,'Liste noire'!C:C,0)),0,1)</f>
        <v>0</v>
      </c>
    </row>
    <row r="1764" spans="1:13" x14ac:dyDescent="0.25">
      <c r="A1764" s="139">
        <v>912</v>
      </c>
      <c r="B1764" s="140" t="s">
        <v>5748</v>
      </c>
      <c r="C1764" s="140" t="s">
        <v>5749</v>
      </c>
      <c r="D1764" s="140" t="s">
        <v>5741</v>
      </c>
      <c r="E1764" s="140" t="s">
        <v>22381</v>
      </c>
      <c r="F1764" s="140" t="s">
        <v>5750</v>
      </c>
      <c r="G1764" s="140" t="s">
        <v>5751</v>
      </c>
      <c r="H1764" s="140">
        <v>-11.5337</v>
      </c>
      <c r="I1764" s="140">
        <v>43.271900000000002</v>
      </c>
      <c r="J1764" s="140">
        <v>93</v>
      </c>
      <c r="K1764" s="140">
        <v>3</v>
      </c>
      <c r="L1764" s="140">
        <f>COUNTIFS(ArCompl!$C$2:$C$5652,ArCompl!$C1603,ArCompl!$D$2:$D$5652,ArCompl!$D1603)</f>
        <v>1</v>
      </c>
      <c r="M1764" s="141">
        <f>IF(ISNA(MATCH($F1764,'Liste noire'!C:C,0)),0,1)</f>
        <v>0</v>
      </c>
    </row>
    <row r="1765" spans="1:13" x14ac:dyDescent="0.25">
      <c r="A1765" s="142">
        <v>1665</v>
      </c>
      <c r="B1765" s="143" t="s">
        <v>15407</v>
      </c>
      <c r="C1765" s="143" t="s">
        <v>15408</v>
      </c>
      <c r="D1765" s="143" t="s">
        <v>15392</v>
      </c>
      <c r="E1765" s="143" t="s">
        <v>22482</v>
      </c>
      <c r="F1765" s="143" t="s">
        <v>15409</v>
      </c>
      <c r="G1765" s="143" t="s">
        <v>15410</v>
      </c>
      <c r="H1765" s="143">
        <v>46.238100000000003</v>
      </c>
      <c r="I1765" s="143">
        <v>6.1089500000000001</v>
      </c>
      <c r="J1765" s="143">
        <v>1411</v>
      </c>
      <c r="K1765" s="143">
        <v>1</v>
      </c>
      <c r="L1765" s="143">
        <f>COUNTIFS(ArCompl!$C$2:$C$5652,ArCompl!$C5304,ArCompl!$D$2:$D$5652,ArCompl!$D5304)</f>
        <v>1</v>
      </c>
      <c r="M1765" s="144">
        <f>IF(ISNA(MATCH($F1765,'Liste noire'!C:C,0)),0,1)</f>
        <v>1</v>
      </c>
    </row>
    <row r="1766" spans="1:13" x14ac:dyDescent="0.25">
      <c r="A1766" s="139">
        <v>4120</v>
      </c>
      <c r="B1766" s="140" t="s">
        <v>4941</v>
      </c>
      <c r="C1766" s="140" t="s">
        <v>4942</v>
      </c>
      <c r="D1766" s="140" t="s">
        <v>4759</v>
      </c>
      <c r="E1766" s="140" t="s">
        <v>22377</v>
      </c>
      <c r="F1766" s="140" t="s">
        <v>4943</v>
      </c>
      <c r="G1766" s="140" t="s">
        <v>4944</v>
      </c>
      <c r="H1766" s="140">
        <v>19.934899999999999</v>
      </c>
      <c r="I1766" s="140">
        <v>110.459</v>
      </c>
      <c r="J1766" s="140">
        <v>75</v>
      </c>
      <c r="K1766" s="140">
        <v>8</v>
      </c>
      <c r="L1766" s="140">
        <f>COUNTIFS(ArCompl!$C$2:$C$5652,ArCompl!$C1399,ArCompl!$D$2:$D$5652,ArCompl!$D1399)</f>
        <v>1</v>
      </c>
      <c r="M1766" s="141">
        <f>IF(ISNA(MATCH($F1766,'Liste noire'!C:C,0)),0,1)</f>
        <v>0</v>
      </c>
    </row>
    <row r="1767" spans="1:13" x14ac:dyDescent="0.25">
      <c r="A1767" s="142">
        <v>352</v>
      </c>
      <c r="B1767" s="143" t="s">
        <v>7728</v>
      </c>
      <c r="C1767" s="143" t="s">
        <v>7729</v>
      </c>
      <c r="D1767" s="143" t="s">
        <v>7581</v>
      </c>
      <c r="E1767" s="143" t="s">
        <v>22405</v>
      </c>
      <c r="F1767" s="143" t="s">
        <v>7730</v>
      </c>
      <c r="G1767" s="143" t="s">
        <v>7731</v>
      </c>
      <c r="H1767" s="143">
        <v>52.461100000000002</v>
      </c>
      <c r="I1767" s="143">
        <v>9.6850799999999992</v>
      </c>
      <c r="J1767" s="143">
        <v>183</v>
      </c>
      <c r="K1767" s="143">
        <v>1</v>
      </c>
      <c r="L1767" s="143">
        <f>COUNTIFS(ArCompl!$C$2:$C$5652,ArCompl!$C141,ArCompl!$D$2:$D$5652,ArCompl!$D141)</f>
        <v>1</v>
      </c>
      <c r="M1767" s="144">
        <f>IF(ISNA(MATCH($F1767,'Liste noire'!C:C,0)),0,1)</f>
        <v>1</v>
      </c>
    </row>
    <row r="1768" spans="1:13" x14ac:dyDescent="0.25">
      <c r="A1768" s="139">
        <v>3199</v>
      </c>
      <c r="B1768" s="140" t="s">
        <v>22148</v>
      </c>
      <c r="C1768" s="140" t="s">
        <v>22149</v>
      </c>
      <c r="D1768" s="140" t="s">
        <v>22113</v>
      </c>
      <c r="E1768" s="140" t="s">
        <v>22113</v>
      </c>
      <c r="F1768" s="140" t="s">
        <v>22150</v>
      </c>
      <c r="G1768" s="140" t="s">
        <v>22151</v>
      </c>
      <c r="H1768" s="140">
        <v>21.2212</v>
      </c>
      <c r="I1768" s="140">
        <v>105.807</v>
      </c>
      <c r="J1768" s="140">
        <v>39</v>
      </c>
      <c r="K1768" s="140">
        <v>7</v>
      </c>
      <c r="L1768" s="140">
        <f>COUNTIFS(ArCompl!$C$2:$C$5652,ArCompl!$C5611,ArCompl!$D$2:$D$5652,ArCompl!$D5611)</f>
        <v>1</v>
      </c>
      <c r="M1768" s="141">
        <f>IF(ISNA(MATCH($F1768,'Liste noire'!C:C,0)),0,1)</f>
        <v>0</v>
      </c>
    </row>
    <row r="1769" spans="1:13" x14ac:dyDescent="0.25">
      <c r="A1769" s="142">
        <v>6184</v>
      </c>
      <c r="B1769" s="143" t="s">
        <v>11046</v>
      </c>
      <c r="C1769" s="143" t="s">
        <v>11047</v>
      </c>
      <c r="D1769" s="143" t="s">
        <v>11039</v>
      </c>
      <c r="E1769" s="143" t="s">
        <v>11039</v>
      </c>
      <c r="F1769" s="143" t="s">
        <v>11048</v>
      </c>
      <c r="G1769" s="143" t="s">
        <v>11049</v>
      </c>
      <c r="H1769" s="143">
        <v>6.7442299999999999</v>
      </c>
      <c r="I1769" s="143">
        <v>73.170500000000004</v>
      </c>
      <c r="J1769" s="143">
        <v>4</v>
      </c>
      <c r="K1769" s="143">
        <v>5</v>
      </c>
      <c r="L1769" s="143">
        <f>COUNTIFS(ArCompl!$C$2:$C$5652,ArCompl!$C4256,ArCompl!$D$2:$D$5652,ArCompl!$D4256)</f>
        <v>2</v>
      </c>
      <c r="M1769" s="144">
        <f>IF(ISNA(MATCH($F1769,'Liste noire'!C:C,0)),0,1)</f>
        <v>0</v>
      </c>
    </row>
    <row r="1770" spans="1:13" x14ac:dyDescent="0.25">
      <c r="A1770" s="139">
        <v>2069</v>
      </c>
      <c r="B1770" s="140" t="s">
        <v>14236</v>
      </c>
      <c r="C1770" s="140" t="s">
        <v>14237</v>
      </c>
      <c r="D1770" s="140" t="s">
        <v>14185</v>
      </c>
      <c r="E1770" s="140" t="s">
        <v>22468</v>
      </c>
      <c r="F1770" s="140" t="s">
        <v>14238</v>
      </c>
      <c r="G1770" s="140" t="s">
        <v>14239</v>
      </c>
      <c r="H1770" s="140">
        <v>27.437899999999999</v>
      </c>
      <c r="I1770" s="140">
        <v>41.686300000000003</v>
      </c>
      <c r="J1770" s="140">
        <v>3331</v>
      </c>
      <c r="K1770" s="140">
        <v>3</v>
      </c>
      <c r="L1770" s="140">
        <f>COUNTIFS(ArCompl!$C$2:$C$5652,ArCompl!$C231,ArCompl!$D$2:$D$5652,ArCompl!$D231)</f>
        <v>1</v>
      </c>
      <c r="M1770" s="141">
        <f>IF(ISNA(MATCH($F1770,'Liste noire'!C:C,0)),0,1)</f>
        <v>0</v>
      </c>
    </row>
    <row r="1771" spans="1:13" x14ac:dyDescent="0.25">
      <c r="A1771" s="142">
        <v>645</v>
      </c>
      <c r="B1771" s="143" t="s">
        <v>12415</v>
      </c>
      <c r="C1771" s="143" t="s">
        <v>12416</v>
      </c>
      <c r="D1771" s="143" t="s">
        <v>12352</v>
      </c>
      <c r="E1771" s="143" t="s">
        <v>22455</v>
      </c>
      <c r="F1771" s="143" t="s">
        <v>12417</v>
      </c>
      <c r="G1771" s="143" t="s">
        <v>12418</v>
      </c>
      <c r="H1771" s="143">
        <v>59.345300000000002</v>
      </c>
      <c r="I1771" s="143">
        <v>5.2083599999999999</v>
      </c>
      <c r="J1771" s="143">
        <v>86</v>
      </c>
      <c r="K1771" s="143">
        <v>1</v>
      </c>
      <c r="L1771" s="143">
        <f>COUNTIFS(ArCompl!$C$2:$C$5652,ArCompl!$C4513,ArCompl!$D$2:$D$5652,ArCompl!$D4513)</f>
        <v>1</v>
      </c>
      <c r="M1771" s="144">
        <f>IF(ISNA(MATCH($F1771,'Liste noire'!C:C,0)),0,1)</f>
        <v>0</v>
      </c>
    </row>
    <row r="1772" spans="1:13" x14ac:dyDescent="0.25">
      <c r="A1772" s="139">
        <v>1909</v>
      </c>
      <c r="B1772" s="140" t="s">
        <v>6141</v>
      </c>
      <c r="C1772" s="140" t="s">
        <v>6142</v>
      </c>
      <c r="D1772" s="140" t="s">
        <v>6104</v>
      </c>
      <c r="E1772" s="140" t="s">
        <v>6104</v>
      </c>
      <c r="F1772" s="140" t="s">
        <v>6143</v>
      </c>
      <c r="G1772" s="140" t="s">
        <v>6144</v>
      </c>
      <c r="H1772" s="140">
        <v>22.9892</v>
      </c>
      <c r="I1772" s="140">
        <v>-82.409099999999995</v>
      </c>
      <c r="J1772" s="140">
        <v>210</v>
      </c>
      <c r="K1772" s="140">
        <v>-5</v>
      </c>
      <c r="L1772" s="140">
        <f>COUNTIFS(ArCompl!$C$2:$C$5652,ArCompl!$C1727,ArCompl!$D$2:$D$5652,ArCompl!$D1727)</f>
        <v>2</v>
      </c>
      <c r="M1772" s="141">
        <f>IF(ISNA(MATCH($F1772,'Liste noire'!C:C,0)),0,1)</f>
        <v>0</v>
      </c>
    </row>
    <row r="1773" spans="1:13" x14ac:dyDescent="0.25">
      <c r="A1773" s="142">
        <v>3336</v>
      </c>
      <c r="B1773" s="143" t="s">
        <v>1012</v>
      </c>
      <c r="C1773" s="143" t="s">
        <v>1013</v>
      </c>
      <c r="D1773" s="143" t="s">
        <v>639</v>
      </c>
      <c r="E1773" s="143" t="s">
        <v>22356</v>
      </c>
      <c r="F1773" s="143" t="s">
        <v>1014</v>
      </c>
      <c r="G1773" s="143" t="s">
        <v>1015</v>
      </c>
      <c r="H1773" s="143">
        <v>-42.836100000000002</v>
      </c>
      <c r="I1773" s="143">
        <v>147.51</v>
      </c>
      <c r="J1773" s="143">
        <v>13</v>
      </c>
      <c r="K1773" s="143">
        <v>10</v>
      </c>
      <c r="L1773" s="143">
        <f>COUNTIFS(ArCompl!$C$2:$C$5652,ArCompl!$C412,ArCompl!$D$2:$D$5652,ArCompl!$D412)</f>
        <v>1</v>
      </c>
      <c r="M1773" s="144">
        <f>IF(ISNA(MATCH($F1773,'Liste noire'!C:C,0)),0,1)</f>
        <v>0</v>
      </c>
    </row>
    <row r="1774" spans="1:13" x14ac:dyDescent="0.25">
      <c r="A1774" s="139">
        <v>3410</v>
      </c>
      <c r="B1774" s="140" t="s">
        <v>6450</v>
      </c>
      <c r="C1774" s="140" t="s">
        <v>6447</v>
      </c>
      <c r="D1774" s="140" t="s">
        <v>6443</v>
      </c>
      <c r="E1774" s="140" t="s">
        <v>22392</v>
      </c>
      <c r="F1774" s="140" t="s">
        <v>6451</v>
      </c>
      <c r="G1774" s="140" t="s">
        <v>6452</v>
      </c>
      <c r="H1774" s="140">
        <v>30.9177</v>
      </c>
      <c r="I1774" s="140">
        <v>29.696400000000001</v>
      </c>
      <c r="J1774" s="140">
        <v>177</v>
      </c>
      <c r="K1774" s="140">
        <v>2</v>
      </c>
      <c r="L1774" s="140">
        <f>COUNTIFS(ArCompl!$C$2:$C$5652,ArCompl!$C1772,ArCompl!$D$2:$D$5652,ArCompl!$D1772)</f>
        <v>1</v>
      </c>
      <c r="M1774" s="141">
        <f>IF(ISNA(MATCH($F1774,'Liste noire'!C:C,0)),0,1)</f>
        <v>0</v>
      </c>
    </row>
    <row r="1775" spans="1:13" x14ac:dyDescent="0.25">
      <c r="A1775" s="142">
        <v>8951</v>
      </c>
      <c r="B1775" s="143" t="s">
        <v>18621</v>
      </c>
      <c r="C1775" s="143" t="s">
        <v>18622</v>
      </c>
      <c r="D1775" s="143" t="s">
        <v>16702</v>
      </c>
      <c r="E1775" s="143" t="s">
        <v>22496</v>
      </c>
      <c r="F1775" s="143" t="s">
        <v>18623</v>
      </c>
      <c r="G1775" s="143" t="s">
        <v>18624</v>
      </c>
      <c r="H1775" s="143">
        <v>31.264800000000001</v>
      </c>
      <c r="I1775" s="143">
        <v>-89.252799999999993</v>
      </c>
      <c r="J1775" s="143">
        <v>151</v>
      </c>
      <c r="K1775" s="143">
        <v>-6</v>
      </c>
      <c r="L1775" s="143">
        <f>COUNTIFS(ArCompl!$C$2:$C$5652,ArCompl!$C2386,ArCompl!$D$2:$D$5652,ArCompl!$D2386)</f>
        <v>1</v>
      </c>
      <c r="M1775" s="144">
        <f>IF(ISNA(MATCH($F1775,'Liste noire'!C:C,0)),0,1)</f>
        <v>0</v>
      </c>
    </row>
    <row r="1776" spans="1:13" x14ac:dyDescent="0.25">
      <c r="A1776" s="139">
        <v>9938</v>
      </c>
      <c r="B1776" s="140" t="s">
        <v>16918</v>
      </c>
      <c r="C1776" s="140" t="s">
        <v>16919</v>
      </c>
      <c r="D1776" s="140" t="s">
        <v>16702</v>
      </c>
      <c r="E1776" s="140" t="s">
        <v>22496</v>
      </c>
      <c r="F1776" s="140" t="s">
        <v>16920</v>
      </c>
      <c r="G1776" s="140" t="s">
        <v>16921</v>
      </c>
      <c r="H1776" s="140">
        <v>35.654499999999999</v>
      </c>
      <c r="I1776" s="140">
        <v>-79.8947</v>
      </c>
      <c r="J1776" s="140">
        <v>671</v>
      </c>
      <c r="K1776" s="140">
        <v>-5</v>
      </c>
      <c r="L1776" s="140">
        <f>COUNTIFS(ArCompl!$C$2:$C$5652,ArCompl!$C1940,ArCompl!$D$2:$D$5652,ArCompl!$D1940)</f>
        <v>1</v>
      </c>
      <c r="M1776" s="141">
        <f>IF(ISNA(MATCH($F1776,'Liste noire'!C:C,0)),0,1)</f>
        <v>0</v>
      </c>
    </row>
    <row r="1777" spans="1:13" x14ac:dyDescent="0.25">
      <c r="A1777" s="142">
        <v>3850</v>
      </c>
      <c r="B1777" s="143" t="s">
        <v>18691</v>
      </c>
      <c r="C1777" s="143" t="s">
        <v>1013</v>
      </c>
      <c r="D1777" s="143" t="s">
        <v>16702</v>
      </c>
      <c r="E1777" s="143" t="s">
        <v>22496</v>
      </c>
      <c r="F1777" s="143" t="s">
        <v>18692</v>
      </c>
      <c r="G1777" s="143" t="s">
        <v>18693</v>
      </c>
      <c r="H1777" s="143">
        <v>34.991320000000002</v>
      </c>
      <c r="I1777" s="143">
        <v>-99.051320000000004</v>
      </c>
      <c r="J1777" s="143">
        <v>1563</v>
      </c>
      <c r="K1777" s="143">
        <v>-6</v>
      </c>
      <c r="L1777" s="143">
        <f>COUNTIFS(ArCompl!$C$2:$C$5652,ArCompl!$C2404,ArCompl!$D$2:$D$5652,ArCompl!$D2404)</f>
        <v>1</v>
      </c>
      <c r="M1777" s="144">
        <f>IF(ISNA(MATCH($F1777,'Liste noire'!C:C,0)),0,1)</f>
        <v>0</v>
      </c>
    </row>
    <row r="1778" spans="1:13" x14ac:dyDescent="0.25">
      <c r="A1778" s="139">
        <v>2073</v>
      </c>
      <c r="B1778" s="140" t="s">
        <v>14244</v>
      </c>
      <c r="C1778" s="140" t="s">
        <v>14245</v>
      </c>
      <c r="D1778" s="140" t="s">
        <v>14185</v>
      </c>
      <c r="E1778" s="140" t="s">
        <v>22468</v>
      </c>
      <c r="F1778" s="140" t="s">
        <v>14246</v>
      </c>
      <c r="G1778" s="140" t="s">
        <v>14247</v>
      </c>
      <c r="H1778" s="140">
        <v>27.9009</v>
      </c>
      <c r="I1778" s="140">
        <v>45.528199999999998</v>
      </c>
      <c r="J1778" s="140">
        <v>1352</v>
      </c>
      <c r="K1778" s="140">
        <v>3</v>
      </c>
      <c r="L1778" s="140">
        <f>COUNTIFS(ArCompl!$C$2:$C$5652,ArCompl!$C233,ArCompl!$D$2:$D$5652,ArCompl!$D233)</f>
        <v>1</v>
      </c>
      <c r="M1778" s="141">
        <f>IF(ISNA(MATCH($F1778,'Liste noire'!C:C,0)),0,1)</f>
        <v>0</v>
      </c>
    </row>
    <row r="1779" spans="1:13" x14ac:dyDescent="0.25">
      <c r="A1779" s="142">
        <v>6168</v>
      </c>
      <c r="B1779" s="143" t="s">
        <v>8659</v>
      </c>
      <c r="C1779" s="143" t="s">
        <v>8660</v>
      </c>
      <c r="D1779" s="143" t="s">
        <v>8516</v>
      </c>
      <c r="E1779" s="143" t="s">
        <v>22415</v>
      </c>
      <c r="F1779" s="143" t="s">
        <v>8661</v>
      </c>
      <c r="G1779" s="143" t="s">
        <v>8662</v>
      </c>
      <c r="H1779" s="143">
        <v>15.361700000000001</v>
      </c>
      <c r="I1779" s="143">
        <v>75.084900000000005</v>
      </c>
      <c r="J1779" s="143">
        <v>2171</v>
      </c>
      <c r="K1779" s="143">
        <v>5.5</v>
      </c>
      <c r="L1779" s="143">
        <f>COUNTIFS(ArCompl!$C$2:$C$5652,ArCompl!$C3644,ArCompl!$D$2:$D$5652,ArCompl!$D3644)</f>
        <v>1</v>
      </c>
      <c r="M1779" s="144">
        <f>IF(ISNA(MATCH($F1779,'Liste noire'!C:C,0)),0,1)</f>
        <v>0</v>
      </c>
    </row>
    <row r="1780" spans="1:13" x14ac:dyDescent="0.25">
      <c r="A1780" s="139">
        <v>10363</v>
      </c>
      <c r="B1780" s="140" t="s">
        <v>4969</v>
      </c>
      <c r="C1780" s="140" t="s">
        <v>4970</v>
      </c>
      <c r="D1780" s="140" t="s">
        <v>4759</v>
      </c>
      <c r="E1780" s="140" t="s">
        <v>22377</v>
      </c>
      <c r="F1780" s="140" t="s">
        <v>4971</v>
      </c>
      <c r="G1780" s="140" t="s">
        <v>4972</v>
      </c>
      <c r="H1780" s="140">
        <v>24.805</v>
      </c>
      <c r="I1780" s="140">
        <v>107.69970000000001</v>
      </c>
      <c r="J1780" s="140">
        <v>2221</v>
      </c>
      <c r="K1780" s="140">
        <v>8</v>
      </c>
      <c r="L1780" s="140">
        <f>COUNTIFS(ArCompl!$C$2:$C$5652,ArCompl!$C1406,ArCompl!$D$2:$D$5652,ArCompl!$D1406)</f>
        <v>1</v>
      </c>
      <c r="M1780" s="141">
        <f>IF(ISNA(MATCH($F1780,'Liste noire'!C:C,0)),0,1)</f>
        <v>0</v>
      </c>
    </row>
    <row r="1781" spans="1:13" x14ac:dyDescent="0.25">
      <c r="A1781" s="142">
        <v>5992</v>
      </c>
      <c r="B1781" s="143" t="s">
        <v>15481</v>
      </c>
      <c r="C1781" s="143" t="s">
        <v>15482</v>
      </c>
      <c r="D1781" s="143" t="s">
        <v>15470</v>
      </c>
      <c r="E1781" s="143" t="s">
        <v>22484</v>
      </c>
      <c r="F1781" s="143" t="s">
        <v>15483</v>
      </c>
      <c r="G1781" s="143" t="s">
        <v>15484</v>
      </c>
      <c r="H1781" s="143">
        <v>22.0411</v>
      </c>
      <c r="I1781" s="143">
        <v>120.73</v>
      </c>
      <c r="J1781" s="143">
        <v>46</v>
      </c>
      <c r="K1781" s="143">
        <v>8</v>
      </c>
      <c r="L1781" s="143">
        <f>COUNTIFS(ArCompl!$C$2:$C$5652,ArCompl!$C5335,ArCompl!$D$2:$D$5652,ArCompl!$D5335)</f>
        <v>1</v>
      </c>
      <c r="M1781" s="144">
        <f>IF(ISNA(MATCH($F1781,'Liste noire'!C:C,0)),0,1)</f>
        <v>0</v>
      </c>
    </row>
    <row r="1782" spans="1:13" x14ac:dyDescent="0.25">
      <c r="A1782" s="139">
        <v>7575</v>
      </c>
      <c r="B1782" s="140" t="s">
        <v>992</v>
      </c>
      <c r="C1782" s="140" t="s">
        <v>993</v>
      </c>
      <c r="D1782" s="140" t="s">
        <v>639</v>
      </c>
      <c r="E1782" s="140" t="s">
        <v>22356</v>
      </c>
      <c r="F1782" s="140" t="s">
        <v>994</v>
      </c>
      <c r="G1782" s="140" t="s">
        <v>995</v>
      </c>
      <c r="H1782" s="140">
        <v>-18.233899999999998</v>
      </c>
      <c r="I1782" s="140">
        <v>127.67</v>
      </c>
      <c r="J1782" s="140">
        <v>1346</v>
      </c>
      <c r="K1782" s="140">
        <v>8</v>
      </c>
      <c r="L1782" s="140">
        <f>COUNTIFS(ArCompl!$C$2:$C$5652,ArCompl!$C407,ArCompl!$D$2:$D$5652,ArCompl!$D407)</f>
        <v>3</v>
      </c>
      <c r="M1782" s="141">
        <f>IF(ISNA(MATCH($F1782,'Liste noire'!C:C,0)),0,1)</f>
        <v>0</v>
      </c>
    </row>
    <row r="1783" spans="1:13" x14ac:dyDescent="0.25">
      <c r="A1783" s="142">
        <v>5962</v>
      </c>
      <c r="B1783" s="143" t="s">
        <v>18710</v>
      </c>
      <c r="C1783" s="143" t="s">
        <v>18711</v>
      </c>
      <c r="D1783" s="143" t="s">
        <v>16702</v>
      </c>
      <c r="E1783" s="143" t="s">
        <v>22496</v>
      </c>
      <c r="F1783" s="143" t="s">
        <v>18712</v>
      </c>
      <c r="G1783" s="143" t="s">
        <v>18713</v>
      </c>
      <c r="H1783" s="143">
        <v>62.188299999999998</v>
      </c>
      <c r="I1783" s="143">
        <v>-159.77500000000001</v>
      </c>
      <c r="J1783" s="143">
        <v>70</v>
      </c>
      <c r="K1783" s="143">
        <v>-9</v>
      </c>
      <c r="L1783" s="143">
        <f>COUNTIFS(ArCompl!$C$2:$C$5652,ArCompl!$C2409,ArCompl!$D$2:$D$5652,ArCompl!$D2409)</f>
        <v>1</v>
      </c>
      <c r="M1783" s="144">
        <f>IF(ISNA(MATCH($F1783,'Liste noire'!C:C,0)),0,1)</f>
        <v>0</v>
      </c>
    </row>
    <row r="1784" spans="1:13" x14ac:dyDescent="0.25">
      <c r="A1784" s="139">
        <v>5945</v>
      </c>
      <c r="B1784" s="140" t="s">
        <v>12632</v>
      </c>
      <c r="C1784" s="140" t="s">
        <v>8664</v>
      </c>
      <c r="D1784" s="140" t="s">
        <v>12597</v>
      </c>
      <c r="E1784" s="140" t="s">
        <v>12597</v>
      </c>
      <c r="F1784" s="140" t="s">
        <v>12633</v>
      </c>
      <c r="G1784" s="140" t="s">
        <v>12634</v>
      </c>
      <c r="H1784" s="140">
        <v>25.318100000000001</v>
      </c>
      <c r="I1784" s="140">
        <v>68.366100000000003</v>
      </c>
      <c r="J1784" s="140">
        <v>130</v>
      </c>
      <c r="K1784" s="140">
        <v>5</v>
      </c>
      <c r="L1784" s="140">
        <f>COUNTIFS(ArCompl!$C$2:$C$5652,ArCompl!$C4635,ArCompl!$D$2:$D$5652,ArCompl!$D4635)</f>
        <v>1</v>
      </c>
      <c r="M1784" s="141">
        <f>IF(ISNA(MATCH($F1784,'Liste noire'!C:C,0)),0,1)</f>
        <v>0</v>
      </c>
    </row>
    <row r="1785" spans="1:13" x14ac:dyDescent="0.25">
      <c r="A1785" s="142">
        <v>11070</v>
      </c>
      <c r="B1785" s="143" t="s">
        <v>18698</v>
      </c>
      <c r="C1785" s="143" t="s">
        <v>18699</v>
      </c>
      <c r="D1785" s="143" t="s">
        <v>16702</v>
      </c>
      <c r="E1785" s="143" t="s">
        <v>22496</v>
      </c>
      <c r="F1785" s="143" t="s">
        <v>18700</v>
      </c>
      <c r="G1785" s="143" t="s">
        <v>18701</v>
      </c>
      <c r="H1785" s="143">
        <v>40.452100000000002</v>
      </c>
      <c r="I1785" s="143">
        <v>-99.336500000000001</v>
      </c>
      <c r="J1785" s="143">
        <v>2313</v>
      </c>
      <c r="K1785" s="143">
        <v>-5</v>
      </c>
      <c r="L1785" s="143">
        <f>COUNTIFS(ArCompl!$C$2:$C$5652,ArCompl!$C2406,ArCompl!$D$2:$D$5652,ArCompl!$D2406)</f>
        <v>1</v>
      </c>
      <c r="M1785" s="144">
        <f>IF(ISNA(MATCH($F1785,'Liste noire'!C:C,0)),0,1)</f>
        <v>0</v>
      </c>
    </row>
    <row r="1786" spans="1:13" x14ac:dyDescent="0.25">
      <c r="A1786" s="139">
        <v>5557</v>
      </c>
      <c r="B1786" s="140" t="s">
        <v>7736</v>
      </c>
      <c r="C1786" s="140" t="s">
        <v>7737</v>
      </c>
      <c r="D1786" s="140" t="s">
        <v>7581</v>
      </c>
      <c r="E1786" s="140" t="s">
        <v>22405</v>
      </c>
      <c r="F1786" s="140" t="s">
        <v>7738</v>
      </c>
      <c r="G1786" s="140" t="s">
        <v>7739</v>
      </c>
      <c r="H1786" s="140">
        <v>53.878700000000002</v>
      </c>
      <c r="I1786" s="140">
        <v>14.1523</v>
      </c>
      <c r="J1786" s="140">
        <v>93</v>
      </c>
      <c r="K1786" s="140">
        <v>1</v>
      </c>
      <c r="L1786" s="140">
        <f>COUNTIFS(ArCompl!$C$2:$C$5652,ArCompl!$C143,ArCompl!$D$2:$D$5652,ArCompl!$D143)</f>
        <v>1</v>
      </c>
      <c r="M1786" s="141">
        <f>IF(ISNA(MATCH($F1786,'Liste noire'!C:C,0)),0,1)</f>
        <v>0</v>
      </c>
    </row>
    <row r="1787" spans="1:13" x14ac:dyDescent="0.25">
      <c r="A1787" s="142">
        <v>8407</v>
      </c>
      <c r="B1787" s="143" t="s">
        <v>4953</v>
      </c>
      <c r="C1787" s="143" t="s">
        <v>4954</v>
      </c>
      <c r="D1787" s="143" t="s">
        <v>4759</v>
      </c>
      <c r="E1787" s="143" t="s">
        <v>22377</v>
      </c>
      <c r="F1787" s="143" t="s">
        <v>4955</v>
      </c>
      <c r="G1787" s="143" t="s">
        <v>4956</v>
      </c>
      <c r="H1787" s="143">
        <v>36.525829999999999</v>
      </c>
      <c r="I1787" s="143">
        <v>114.4256</v>
      </c>
      <c r="J1787" s="143">
        <v>229</v>
      </c>
      <c r="K1787" s="143">
        <v>8</v>
      </c>
      <c r="L1787" s="143">
        <f>COUNTIFS(ArCompl!$C$2:$C$5652,ArCompl!$C1402,ArCompl!$D$2:$D$5652,ArCompl!$D1402)</f>
        <v>2</v>
      </c>
      <c r="M1787" s="144">
        <f>IF(ISNA(MATCH($F1787,'Liste noire'!C:C,0)),0,1)</f>
        <v>0</v>
      </c>
    </row>
    <row r="1788" spans="1:13" x14ac:dyDescent="0.25">
      <c r="A1788" s="139">
        <v>3583</v>
      </c>
      <c r="B1788" s="140" t="s">
        <v>17889</v>
      </c>
      <c r="C1788" s="140" t="s">
        <v>17886</v>
      </c>
      <c r="D1788" s="140" t="s">
        <v>16702</v>
      </c>
      <c r="E1788" s="140" t="s">
        <v>22496</v>
      </c>
      <c r="F1788" s="140" t="s">
        <v>17890</v>
      </c>
      <c r="G1788" s="140" t="s">
        <v>17891</v>
      </c>
      <c r="H1788" s="140">
        <v>21.579499999999999</v>
      </c>
      <c r="I1788" s="140">
        <v>-158.197</v>
      </c>
      <c r="J1788" s="140">
        <v>14</v>
      </c>
      <c r="K1788" s="140">
        <v>-10</v>
      </c>
      <c r="L1788" s="140">
        <f>COUNTIFS(ArCompl!$C$2:$C$5652,ArCompl!$C2195,ArCompl!$D$2:$D$5652,ArCompl!$D2195)</f>
        <v>1</v>
      </c>
      <c r="M1788" s="141">
        <f>IF(ISNA(MATCH($F1788,'Liste noire'!C:C,0)),0,1)</f>
        <v>0</v>
      </c>
    </row>
    <row r="1789" spans="1:13" x14ac:dyDescent="0.25">
      <c r="A1789" s="142">
        <v>8793</v>
      </c>
      <c r="B1789" s="143" t="s">
        <v>17564</v>
      </c>
      <c r="C1789" s="143" t="s">
        <v>17558</v>
      </c>
      <c r="D1789" s="143" t="s">
        <v>16702</v>
      </c>
      <c r="E1789" s="143" t="s">
        <v>22496</v>
      </c>
      <c r="F1789" s="143" t="s">
        <v>17565</v>
      </c>
      <c r="G1789" s="143" t="s">
        <v>17566</v>
      </c>
      <c r="H1789" s="143">
        <v>35.220100000000002</v>
      </c>
      <c r="I1789" s="143">
        <v>-84.832400000000007</v>
      </c>
      <c r="J1789" s="143">
        <v>874</v>
      </c>
      <c r="K1789" s="143">
        <v>-5</v>
      </c>
      <c r="L1789" s="143">
        <f>COUNTIFS(ArCompl!$C$2:$C$5652,ArCompl!$C2108,ArCompl!$D$2:$D$5652,ArCompl!$D2108)</f>
        <v>1</v>
      </c>
      <c r="M1789" s="144">
        <f>IF(ISNA(MATCH($F1789,'Liste noire'!C:C,0)),0,1)</f>
        <v>0</v>
      </c>
    </row>
    <row r="1790" spans="1:13" x14ac:dyDescent="0.25">
      <c r="A1790" s="139">
        <v>6790</v>
      </c>
      <c r="B1790" s="140" t="s">
        <v>9400</v>
      </c>
      <c r="C1790" s="140" t="s">
        <v>9401</v>
      </c>
      <c r="D1790" s="140" t="s">
        <v>9341</v>
      </c>
      <c r="E1790" s="140" t="s">
        <v>9341</v>
      </c>
      <c r="F1790" s="140" t="s">
        <v>9402</v>
      </c>
      <c r="G1790" s="140" t="s">
        <v>9403</v>
      </c>
      <c r="H1790" s="140">
        <v>34.869199999999999</v>
      </c>
      <c r="I1790" s="140">
        <v>48.552500000000002</v>
      </c>
      <c r="J1790" s="140">
        <v>5755</v>
      </c>
      <c r="K1790" s="140">
        <v>3.5</v>
      </c>
      <c r="L1790" s="140">
        <f>COUNTIFS(ArCompl!$C$2:$C$5652,ArCompl!$C3838,ArCompl!$D$2:$D$5652,ArCompl!$D3838)</f>
        <v>1</v>
      </c>
      <c r="M1790" s="141">
        <f>IF(ISNA(MATCH($F1790,'Liste noire'!C:C,0)),0,1)</f>
        <v>0</v>
      </c>
    </row>
    <row r="1791" spans="1:13" x14ac:dyDescent="0.25">
      <c r="A1791" s="142">
        <v>4339</v>
      </c>
      <c r="B1791" s="143" t="s">
        <v>18637</v>
      </c>
      <c r="C1791" s="143" t="s">
        <v>18638</v>
      </c>
      <c r="D1791" s="143" t="s">
        <v>16702</v>
      </c>
      <c r="E1791" s="143" t="s">
        <v>22496</v>
      </c>
      <c r="F1791" s="143" t="s">
        <v>18639</v>
      </c>
      <c r="G1791" s="143" t="s">
        <v>18640</v>
      </c>
      <c r="H1791" s="143">
        <v>40.481200000000001</v>
      </c>
      <c r="I1791" s="143">
        <v>-107.218</v>
      </c>
      <c r="J1791" s="143">
        <v>6606</v>
      </c>
      <c r="K1791" s="143">
        <v>-7</v>
      </c>
      <c r="L1791" s="143">
        <f>COUNTIFS(ArCompl!$C$2:$C$5652,ArCompl!$C2390,ArCompl!$D$2:$D$5652,ArCompl!$D2390)</f>
        <v>2</v>
      </c>
      <c r="M1791" s="144">
        <f>IF(ISNA(MATCH($F1791,'Liste noire'!C:C,0)),0,1)</f>
        <v>0</v>
      </c>
    </row>
    <row r="1792" spans="1:13" x14ac:dyDescent="0.25">
      <c r="A1792" s="139">
        <v>8042</v>
      </c>
      <c r="B1792" s="140" t="s">
        <v>18722</v>
      </c>
      <c r="C1792" s="140" t="s">
        <v>18723</v>
      </c>
      <c r="D1792" s="140" t="s">
        <v>16702</v>
      </c>
      <c r="E1792" s="140" t="s">
        <v>22496</v>
      </c>
      <c r="F1792" s="140" t="s">
        <v>18724</v>
      </c>
      <c r="G1792" s="140" t="s">
        <v>18725</v>
      </c>
      <c r="H1792" s="140">
        <v>29.359500000000001</v>
      </c>
      <c r="I1792" s="140">
        <v>-99.176699999999997</v>
      </c>
      <c r="J1792" s="140">
        <v>930</v>
      </c>
      <c r="K1792" s="140">
        <v>-6</v>
      </c>
      <c r="L1792" s="140">
        <f>COUNTIFS(ArCompl!$C$2:$C$5652,ArCompl!$C2412,ArCompl!$D$2:$D$5652,ArCompl!$D2412)</f>
        <v>1</v>
      </c>
      <c r="M1792" s="141">
        <f>IF(ISNA(MATCH($F1792,'Liste noire'!C:C,0)),0,1)</f>
        <v>0</v>
      </c>
    </row>
    <row r="1793" spans="1:13" x14ac:dyDescent="0.25">
      <c r="A1793" s="142">
        <v>811</v>
      </c>
      <c r="B1793" s="143" t="s">
        <v>14615</v>
      </c>
      <c r="C1793" s="143" t="s">
        <v>14616</v>
      </c>
      <c r="D1793" s="143" t="s">
        <v>14577</v>
      </c>
      <c r="E1793" s="143" t="s">
        <v>22476</v>
      </c>
      <c r="F1793" s="143" t="s">
        <v>14617</v>
      </c>
      <c r="G1793" s="143" t="s">
        <v>14618</v>
      </c>
      <c r="H1793" s="143">
        <v>-24.368600000000001</v>
      </c>
      <c r="I1793" s="143">
        <v>31.0487</v>
      </c>
      <c r="J1793" s="143">
        <v>1743</v>
      </c>
      <c r="K1793" s="143">
        <v>2</v>
      </c>
      <c r="L1793" s="143">
        <f>COUNTIFS(ArCompl!$C$2:$C$5652,ArCompl!$C28,ArCompl!$D$2:$D$5652,ArCompl!$D28)</f>
        <v>1</v>
      </c>
      <c r="M1793" s="144">
        <f>IF(ISNA(MATCH($F1793,'Liste noire'!C:C,0)),0,1)</f>
        <v>0</v>
      </c>
    </row>
    <row r="1794" spans="1:13" x14ac:dyDescent="0.25">
      <c r="A1794" s="139">
        <v>3181</v>
      </c>
      <c r="B1794" s="140" t="s">
        <v>15658</v>
      </c>
      <c r="C1794" s="140" t="s">
        <v>15659</v>
      </c>
      <c r="D1794" s="140" t="s">
        <v>15636</v>
      </c>
      <c r="E1794" s="140" t="s">
        <v>22487</v>
      </c>
      <c r="F1794" s="140" t="s">
        <v>15660</v>
      </c>
      <c r="G1794" s="140" t="s">
        <v>15661</v>
      </c>
      <c r="H1794" s="140">
        <v>6.9332099999999999</v>
      </c>
      <c r="I1794" s="140">
        <v>100.393</v>
      </c>
      <c r="J1794" s="140">
        <v>90</v>
      </c>
      <c r="K1794" s="140">
        <v>7</v>
      </c>
      <c r="L1794" s="140">
        <f>COUNTIFS(ArCompl!$C$2:$C$5652,ArCompl!$C5383,ArCompl!$D$2:$D$5652,ArCompl!$D5383)</f>
        <v>1</v>
      </c>
      <c r="M1794" s="141">
        <f>IF(ISNA(MATCH($F1794,'Liste noire'!C:C,0)),0,1)</f>
        <v>0</v>
      </c>
    </row>
    <row r="1795" spans="1:13" x14ac:dyDescent="0.25">
      <c r="A1795" s="142">
        <v>2048</v>
      </c>
      <c r="B1795" s="143" t="s">
        <v>54</v>
      </c>
      <c r="C1795" s="143" t="s">
        <v>55</v>
      </c>
      <c r="D1795" s="143" t="s">
        <v>39</v>
      </c>
      <c r="E1795" s="143" t="s">
        <v>39</v>
      </c>
      <c r="F1795" s="143" t="s">
        <v>56</v>
      </c>
      <c r="G1795" s="143" t="s">
        <v>57</v>
      </c>
      <c r="H1795" s="143">
        <v>34.21</v>
      </c>
      <c r="I1795" s="143">
        <v>62.228299999999997</v>
      </c>
      <c r="J1795" s="143">
        <v>3206</v>
      </c>
      <c r="K1795" s="143">
        <v>4.5</v>
      </c>
      <c r="L1795" s="143">
        <f>COUNTIFS(ArCompl!$C$2:$C$5652,ArCompl!$C6,ArCompl!$D$2:$D$5652,ArCompl!$D6)</f>
        <v>1</v>
      </c>
      <c r="M1795" s="144">
        <f>IF(ISNA(MATCH($F1795,'Liste noire'!C:C,0)),0,1)</f>
        <v>0</v>
      </c>
    </row>
    <row r="1796" spans="1:13" x14ac:dyDescent="0.25">
      <c r="A1796" s="139">
        <v>3213</v>
      </c>
      <c r="B1796" s="140" t="s">
        <v>2857</v>
      </c>
      <c r="C1796" s="140" t="s">
        <v>2858</v>
      </c>
      <c r="D1796" s="140" t="s">
        <v>2843</v>
      </c>
      <c r="E1796" s="140" t="s">
        <v>22370</v>
      </c>
      <c r="F1796" s="140" t="s">
        <v>2859</v>
      </c>
      <c r="G1796" s="140" t="s">
        <v>2860</v>
      </c>
      <c r="H1796" s="140">
        <v>20.747</v>
      </c>
      <c r="I1796" s="140">
        <v>96.792000000000002</v>
      </c>
      <c r="J1796" s="140">
        <v>3858</v>
      </c>
      <c r="K1796" s="140">
        <v>6.5</v>
      </c>
      <c r="L1796" s="140">
        <f>COUNTIFS(ArCompl!$C$2:$C$5652,ArCompl!$C650,ArCompl!$D$2:$D$5652,ArCompl!$D650)</f>
        <v>1</v>
      </c>
      <c r="M1796" s="141">
        <f>IF(ISNA(MATCH($F1796,'Liste noire'!C:C,0)),0,1)</f>
        <v>0</v>
      </c>
    </row>
    <row r="1797" spans="1:13" x14ac:dyDescent="0.25">
      <c r="A1797" s="142">
        <v>5558</v>
      </c>
      <c r="B1797" s="143" t="s">
        <v>7626</v>
      </c>
      <c r="C1797" s="143" t="s">
        <v>7627</v>
      </c>
      <c r="D1797" s="143" t="s">
        <v>7581</v>
      </c>
      <c r="E1797" s="143" t="s">
        <v>22405</v>
      </c>
      <c r="F1797" s="143" t="s">
        <v>7628</v>
      </c>
      <c r="G1797" s="143" t="s">
        <v>7629</v>
      </c>
      <c r="H1797" s="143">
        <v>54.153329999999997</v>
      </c>
      <c r="I1797" s="143">
        <v>8.9016669999999998</v>
      </c>
      <c r="J1797" s="143">
        <v>7</v>
      </c>
      <c r="K1797" s="143">
        <v>1</v>
      </c>
      <c r="L1797" s="143">
        <f>COUNTIFS(ArCompl!$C$2:$C$5652,ArCompl!$C115,ArCompl!$D$2:$D$5652,ArCompl!$D115)</f>
        <v>1</v>
      </c>
      <c r="M1797" s="144">
        <f>IF(ISNA(MATCH($F1797,'Liste noire'!C:C,0)),0,1)</f>
        <v>0</v>
      </c>
    </row>
    <row r="1798" spans="1:13" x14ac:dyDescent="0.25">
      <c r="A1798" s="139">
        <v>6410</v>
      </c>
      <c r="B1798" s="140" t="s">
        <v>4977</v>
      </c>
      <c r="C1798" s="140" t="s">
        <v>4978</v>
      </c>
      <c r="D1798" s="140" t="s">
        <v>4759</v>
      </c>
      <c r="E1798" s="140" t="s">
        <v>22377</v>
      </c>
      <c r="F1798" s="140" t="s">
        <v>4979</v>
      </c>
      <c r="G1798" s="140" t="s">
        <v>4980</v>
      </c>
      <c r="H1798" s="140">
        <v>50.171619999999997</v>
      </c>
      <c r="I1798" s="140">
        <v>127.30889999999999</v>
      </c>
      <c r="J1798" s="140">
        <v>8530</v>
      </c>
      <c r="K1798" s="140">
        <v>8</v>
      </c>
      <c r="L1798" s="140">
        <f>COUNTIFS(ArCompl!$C$2:$C$5652,ArCompl!$C1408,ArCompl!$D$2:$D$5652,ArCompl!$D1408)</f>
        <v>1</v>
      </c>
      <c r="M1798" s="141">
        <f>IF(ISNA(MATCH($F1798,'Liste noire'!C:C,0)),0,1)</f>
        <v>0</v>
      </c>
    </row>
    <row r="1799" spans="1:13" x14ac:dyDescent="0.25">
      <c r="A1799" s="142">
        <v>421</v>
      </c>
      <c r="B1799" s="143" t="s">
        <v>6773</v>
      </c>
      <c r="C1799" s="143" t="s">
        <v>6774</v>
      </c>
      <c r="D1799" s="143" t="s">
        <v>6766</v>
      </c>
      <c r="E1799" s="143" t="s">
        <v>22400</v>
      </c>
      <c r="F1799" s="143" t="s">
        <v>6775</v>
      </c>
      <c r="G1799" s="143" t="s">
        <v>6776</v>
      </c>
      <c r="H1799" s="143">
        <v>60.3172</v>
      </c>
      <c r="I1799" s="143">
        <v>24.9633</v>
      </c>
      <c r="J1799" s="143">
        <v>179</v>
      </c>
      <c r="K1799" s="143">
        <v>2</v>
      </c>
      <c r="L1799" s="143">
        <f>COUNTIFS(ArCompl!$C$2:$C$5652,ArCompl!$C3263,ArCompl!$D$2:$D$5652,ArCompl!$D3263)</f>
        <v>1</v>
      </c>
      <c r="M1799" s="144">
        <f>IF(ISNA(MATCH($F1799,'Liste noire'!C:C,0)),0,1)</f>
        <v>0</v>
      </c>
    </row>
    <row r="1800" spans="1:13" x14ac:dyDescent="0.25">
      <c r="A1800" s="139">
        <v>420</v>
      </c>
      <c r="B1800" s="140" t="s">
        <v>6777</v>
      </c>
      <c r="C1800" s="140" t="s">
        <v>6774</v>
      </c>
      <c r="D1800" s="140" t="s">
        <v>6766</v>
      </c>
      <c r="E1800" s="140" t="s">
        <v>22400</v>
      </c>
      <c r="F1800" s="140" t="s">
        <v>6778</v>
      </c>
      <c r="G1800" s="140" t="s">
        <v>6779</v>
      </c>
      <c r="H1800" s="140">
        <v>60.254600000000003</v>
      </c>
      <c r="I1800" s="140">
        <v>25.0428</v>
      </c>
      <c r="J1800" s="140">
        <v>57</v>
      </c>
      <c r="K1800" s="140">
        <v>2</v>
      </c>
      <c r="L1800" s="140">
        <f>COUNTIFS(ArCompl!$C$2:$C$5652,ArCompl!$C3264,ArCompl!$D$2:$D$5652,ArCompl!$D3264)</f>
        <v>1</v>
      </c>
      <c r="M1800" s="141">
        <f>IF(ISNA(MATCH($F1800,'Liste noire'!C:C,0)),0,1)</f>
        <v>0</v>
      </c>
    </row>
    <row r="1801" spans="1:13" x14ac:dyDescent="0.25">
      <c r="A1801" s="142">
        <v>7725</v>
      </c>
      <c r="B1801" s="143" t="s">
        <v>6780</v>
      </c>
      <c r="C1801" s="143" t="s">
        <v>6774</v>
      </c>
      <c r="D1801" s="143" t="s">
        <v>6766</v>
      </c>
      <c r="E1801" s="143" t="s">
        <v>22400</v>
      </c>
      <c r="F1801" s="143" t="s">
        <v>6781</v>
      </c>
      <c r="G1801" s="143" t="s">
        <v>6782</v>
      </c>
      <c r="H1801" s="143">
        <v>60.147779999999997</v>
      </c>
      <c r="I1801" s="143">
        <v>24.924440000000001</v>
      </c>
      <c r="J1801" s="143">
        <v>7</v>
      </c>
      <c r="K1801" s="143">
        <v>2</v>
      </c>
      <c r="L1801" s="143">
        <f>COUNTIFS(ArCompl!$C$2:$C$5652,ArCompl!$C3265,ArCompl!$D$2:$D$5652,ArCompl!$D3265)</f>
        <v>1</v>
      </c>
      <c r="M1801" s="144">
        <f>IF(ISNA(MATCH($F1801,'Liste noire'!C:C,0)),0,1)</f>
        <v>0</v>
      </c>
    </row>
    <row r="1802" spans="1:13" x14ac:dyDescent="0.25">
      <c r="A1802" s="139">
        <v>1452</v>
      </c>
      <c r="B1802" s="140" t="s">
        <v>7973</v>
      </c>
      <c r="C1802" s="140" t="s">
        <v>7974</v>
      </c>
      <c r="D1802" s="140" t="s">
        <v>7939</v>
      </c>
      <c r="E1802" s="140" t="s">
        <v>22406</v>
      </c>
      <c r="F1802" s="140" t="s">
        <v>7975</v>
      </c>
      <c r="G1802" s="140" t="s">
        <v>7976</v>
      </c>
      <c r="H1802" s="140">
        <v>35.339700000000001</v>
      </c>
      <c r="I1802" s="140">
        <v>25.180299999999999</v>
      </c>
      <c r="J1802" s="140">
        <v>115</v>
      </c>
      <c r="K1802" s="140">
        <v>2</v>
      </c>
      <c r="L1802" s="140">
        <f>COUNTIFS(ArCompl!$C$2:$C$5652,ArCompl!$C3441,ArCompl!$D$2:$D$5652,ArCompl!$D3441)</f>
        <v>1</v>
      </c>
      <c r="M1802" s="141">
        <f>IF(ISNA(MATCH($F1802,'Liste noire'!C:C,0)),0,1)</f>
        <v>0</v>
      </c>
    </row>
    <row r="1803" spans="1:13" x14ac:dyDescent="0.25">
      <c r="A1803" s="142">
        <v>6345</v>
      </c>
      <c r="B1803" s="143" t="s">
        <v>4985</v>
      </c>
      <c r="C1803" s="143" t="s">
        <v>4986</v>
      </c>
      <c r="D1803" s="143" t="s">
        <v>4759</v>
      </c>
      <c r="E1803" s="143" t="s">
        <v>22377</v>
      </c>
      <c r="F1803" s="143" t="s">
        <v>4987</v>
      </c>
      <c r="G1803" s="143" t="s">
        <v>4988</v>
      </c>
      <c r="H1803" s="143">
        <v>40.851399999999998</v>
      </c>
      <c r="I1803" s="143">
        <v>111.824</v>
      </c>
      <c r="J1803" s="143">
        <v>3556</v>
      </c>
      <c r="K1803" s="143">
        <v>8</v>
      </c>
      <c r="L1803" s="143">
        <f>COUNTIFS(ArCompl!$C$2:$C$5652,ArCompl!$C1410,ArCompl!$D$2:$D$5652,ArCompl!$D1410)</f>
        <v>1</v>
      </c>
      <c r="M1803" s="144">
        <f>IF(ISNA(MATCH($F1803,'Liste noire'!C:C,0)),0,1)</f>
        <v>0</v>
      </c>
    </row>
    <row r="1804" spans="1:13" x14ac:dyDescent="0.25">
      <c r="A1804" s="139">
        <v>3991</v>
      </c>
      <c r="B1804" s="140" t="s">
        <v>7958</v>
      </c>
      <c r="C1804" s="140" t="s">
        <v>7955</v>
      </c>
      <c r="D1804" s="140" t="s">
        <v>7939</v>
      </c>
      <c r="E1804" s="140" t="s">
        <v>22406</v>
      </c>
      <c r="F1804" s="140" t="s">
        <v>7959</v>
      </c>
      <c r="G1804" s="140" t="s">
        <v>7960</v>
      </c>
      <c r="H1804" s="140">
        <v>37.893300000000004</v>
      </c>
      <c r="I1804" s="140">
        <v>23.726099999999999</v>
      </c>
      <c r="J1804" s="140">
        <v>69</v>
      </c>
      <c r="K1804" s="140">
        <v>2</v>
      </c>
      <c r="L1804" s="140">
        <f>COUNTIFS(ArCompl!$C$2:$C$5652,ArCompl!$C3437,ArCompl!$D$2:$D$5652,ArCompl!$D3437)</f>
        <v>1</v>
      </c>
      <c r="M1804" s="141">
        <f>IF(ISNA(MATCH($F1804,'Liste noire'!C:C,0)),0,1)</f>
        <v>0</v>
      </c>
    </row>
    <row r="1805" spans="1:13" x14ac:dyDescent="0.25">
      <c r="A1805" s="142">
        <v>7911</v>
      </c>
      <c r="B1805" s="143" t="s">
        <v>6349</v>
      </c>
      <c r="C1805" s="143" t="s">
        <v>6350</v>
      </c>
      <c r="D1805" s="143" t="s">
        <v>6316</v>
      </c>
      <c r="E1805" s="143" t="s">
        <v>22389</v>
      </c>
      <c r="F1805" s="143" t="s">
        <v>6351</v>
      </c>
      <c r="G1805" s="143" t="s">
        <v>6352</v>
      </c>
      <c r="H1805" s="143">
        <v>18.4697</v>
      </c>
      <c r="I1805" s="143">
        <v>-69.969399999999993</v>
      </c>
      <c r="J1805" s="143">
        <v>190</v>
      </c>
      <c r="K1805" s="143">
        <v>-4</v>
      </c>
      <c r="L1805" s="143">
        <f>COUNTIFS(ArCompl!$C$2:$C$5652,ArCompl!$C1766,ArCompl!$D$2:$D$5652,ArCompl!$D1766)</f>
        <v>1</v>
      </c>
      <c r="M1805" s="144">
        <f>IF(ISNA(MATCH($F1805,'Liste noire'!C:C,0)),0,1)</f>
        <v>0</v>
      </c>
    </row>
    <row r="1806" spans="1:13" x14ac:dyDescent="0.25">
      <c r="A1806" s="139">
        <v>1596</v>
      </c>
      <c r="B1806" s="140" t="s">
        <v>9620</v>
      </c>
      <c r="C1806" s="140" t="s">
        <v>9621</v>
      </c>
      <c r="D1806" s="140" t="s">
        <v>9613</v>
      </c>
      <c r="E1806" s="140" t="s">
        <v>22420</v>
      </c>
      <c r="F1806" s="140" t="s">
        <v>9622</v>
      </c>
      <c r="G1806" s="140" t="s">
        <v>9623</v>
      </c>
      <c r="H1806" s="140">
        <v>32.809399999999997</v>
      </c>
      <c r="I1806" s="140">
        <v>35.043100000000003</v>
      </c>
      <c r="J1806" s="140">
        <v>28</v>
      </c>
      <c r="K1806" s="140">
        <v>2</v>
      </c>
      <c r="L1806" s="140">
        <f>COUNTIFS(ArCompl!$C$2:$C$5652,ArCompl!$C3901,ArCompl!$D$2:$D$5652,ArCompl!$D3901)</f>
        <v>1</v>
      </c>
      <c r="M1806" s="141">
        <f>IF(ISNA(MATCH($F1806,'Liste noire'!C:C,0)),0,1)</f>
        <v>0</v>
      </c>
    </row>
    <row r="1807" spans="1:13" x14ac:dyDescent="0.25">
      <c r="A1807" s="142">
        <v>3780</v>
      </c>
      <c r="B1807" s="143" t="s">
        <v>18613</v>
      </c>
      <c r="C1807" s="143" t="s">
        <v>18614</v>
      </c>
      <c r="D1807" s="143" t="s">
        <v>16702</v>
      </c>
      <c r="E1807" s="143" t="s">
        <v>22496</v>
      </c>
      <c r="F1807" s="143" t="s">
        <v>18615</v>
      </c>
      <c r="G1807" s="143" t="s">
        <v>18616</v>
      </c>
      <c r="H1807" s="143">
        <v>41.736699999999999</v>
      </c>
      <c r="I1807" s="143">
        <v>-72.6494</v>
      </c>
      <c r="J1807" s="143">
        <v>18</v>
      </c>
      <c r="K1807" s="143">
        <v>-5</v>
      </c>
      <c r="L1807" s="143">
        <f>COUNTIFS(ArCompl!$C$2:$C$5652,ArCompl!$C2384,ArCompl!$D$2:$D$5652,ArCompl!$D2384)</f>
        <v>1</v>
      </c>
      <c r="M1807" s="144">
        <f>IF(ISNA(MATCH($F1807,'Liste noire'!C:C,0)),0,1)</f>
        <v>0</v>
      </c>
    </row>
    <row r="1808" spans="1:13" x14ac:dyDescent="0.25">
      <c r="A1808" s="139">
        <v>3389</v>
      </c>
      <c r="B1808" s="140" t="s">
        <v>4973</v>
      </c>
      <c r="C1808" s="140" t="s">
        <v>4974</v>
      </c>
      <c r="D1808" s="140" t="s">
        <v>4759</v>
      </c>
      <c r="E1808" s="140" t="s">
        <v>22377</v>
      </c>
      <c r="F1808" s="140" t="s">
        <v>4975</v>
      </c>
      <c r="G1808" s="140" t="s">
        <v>4976</v>
      </c>
      <c r="H1808" s="140">
        <v>31.78</v>
      </c>
      <c r="I1808" s="140">
        <v>117.298</v>
      </c>
      <c r="J1808" s="140">
        <v>108</v>
      </c>
      <c r="K1808" s="140">
        <v>8</v>
      </c>
      <c r="L1808" s="140">
        <f>COUNTIFS(ArCompl!$C$2:$C$5652,ArCompl!$C1407,ArCompl!$D$2:$D$5652,ArCompl!$D1407)</f>
        <v>1</v>
      </c>
      <c r="M1808" s="141">
        <f>IF(ISNA(MATCH($F1808,'Liste noire'!C:C,0)),0,1)</f>
        <v>0</v>
      </c>
    </row>
    <row r="1809" spans="1:13" x14ac:dyDescent="0.25">
      <c r="A1809" s="142">
        <v>13</v>
      </c>
      <c r="B1809" s="143" t="s">
        <v>8462</v>
      </c>
      <c r="C1809" s="143" t="s">
        <v>8463</v>
      </c>
      <c r="D1809" s="143" t="s">
        <v>8443</v>
      </c>
      <c r="E1809" s="143" t="s">
        <v>22414</v>
      </c>
      <c r="F1809" s="143" t="s">
        <v>8464</v>
      </c>
      <c r="G1809" s="143" t="s">
        <v>8465</v>
      </c>
      <c r="H1809" s="143">
        <v>64.295599999999993</v>
      </c>
      <c r="I1809" s="143">
        <v>-15.2272</v>
      </c>
      <c r="J1809" s="143">
        <v>24</v>
      </c>
      <c r="K1809" s="143">
        <v>0</v>
      </c>
      <c r="L1809" s="143">
        <f>COUNTIFS(ArCompl!$C$2:$C$5652,ArCompl!$C3886,ArCompl!$D$2:$D$5652,ArCompl!$D3886)</f>
        <v>1</v>
      </c>
      <c r="M1809" s="144">
        <f>IF(ISNA(MATCH($F1809,'Liste noire'!C:C,0)),0,1)</f>
        <v>0</v>
      </c>
    </row>
    <row r="1810" spans="1:13" x14ac:dyDescent="0.25">
      <c r="A1810" s="139">
        <v>5594</v>
      </c>
      <c r="B1810" s="140" t="s">
        <v>15224</v>
      </c>
      <c r="C1810" s="140" t="s">
        <v>15225</v>
      </c>
      <c r="D1810" s="140" t="s">
        <v>15198</v>
      </c>
      <c r="E1810" s="140" t="s">
        <v>22481</v>
      </c>
      <c r="F1810" s="140" t="s">
        <v>15226</v>
      </c>
      <c r="G1810" s="140" t="s">
        <v>15227</v>
      </c>
      <c r="H1810" s="140">
        <v>60.020099999999999</v>
      </c>
      <c r="I1810" s="140">
        <v>13.578900000000001</v>
      </c>
      <c r="J1810" s="140">
        <v>474</v>
      </c>
      <c r="K1810" s="140">
        <v>1</v>
      </c>
      <c r="L1810" s="140">
        <f>COUNTIFS(ArCompl!$C$2:$C$5652,ArCompl!$C5258,ArCompl!$D$2:$D$5652,ArCompl!$D5258)</f>
        <v>1</v>
      </c>
      <c r="M1810" s="141">
        <f>IF(ISNA(MATCH($F1810,'Liste noire'!C:C,0)),0,1)</f>
        <v>0</v>
      </c>
    </row>
    <row r="1811" spans="1:13" x14ac:dyDescent="0.25">
      <c r="A1811" s="142">
        <v>4325</v>
      </c>
      <c r="B1811" s="143" t="s">
        <v>12403</v>
      </c>
      <c r="C1811" s="143" t="s">
        <v>12404</v>
      </c>
      <c r="D1811" s="143" t="s">
        <v>12352</v>
      </c>
      <c r="E1811" s="143" t="s">
        <v>22455</v>
      </c>
      <c r="F1811" s="143" t="s">
        <v>12405</v>
      </c>
      <c r="G1811" s="143" t="s">
        <v>12406</v>
      </c>
      <c r="H1811" s="143">
        <v>70.679699999999997</v>
      </c>
      <c r="I1811" s="143">
        <v>23.668600000000001</v>
      </c>
      <c r="J1811" s="143">
        <v>266</v>
      </c>
      <c r="K1811" s="143">
        <v>1</v>
      </c>
      <c r="L1811" s="143">
        <f>COUNTIFS(ArCompl!$C$2:$C$5652,ArCompl!$C4510,ArCompl!$D$2:$D$5652,ArCompl!$D4510)</f>
        <v>1</v>
      </c>
      <c r="M1811" s="144">
        <f>IF(ISNA(MATCH($F1811,'Liste noire'!C:C,0)),0,1)</f>
        <v>0</v>
      </c>
    </row>
    <row r="1812" spans="1:13" x14ac:dyDescent="0.25">
      <c r="A1812" s="139">
        <v>1121</v>
      </c>
      <c r="B1812" s="140" t="s">
        <v>14563</v>
      </c>
      <c r="C1812" s="140" t="s">
        <v>14564</v>
      </c>
      <c r="D1812" s="140" t="s">
        <v>14544</v>
      </c>
      <c r="E1812" s="140" t="s">
        <v>22475</v>
      </c>
      <c r="F1812" s="140" t="s">
        <v>14565</v>
      </c>
      <c r="G1812" s="140" t="s">
        <v>14566</v>
      </c>
      <c r="H1812" s="140">
        <v>9.5181699999999996</v>
      </c>
      <c r="I1812" s="140">
        <v>44.088799999999999</v>
      </c>
      <c r="J1812" s="140">
        <v>4423</v>
      </c>
      <c r="K1812" s="140">
        <v>3</v>
      </c>
      <c r="L1812" s="140">
        <f>COUNTIFS(ArCompl!$C$2:$C$5652,ArCompl!$C5222,ArCompl!$D$2:$D$5652,ArCompl!$D5222)</f>
        <v>1</v>
      </c>
      <c r="M1812" s="141">
        <f>IF(ISNA(MATCH($F1812,'Liste noire'!C:C,0)),0,1)</f>
        <v>0</v>
      </c>
    </row>
    <row r="1813" spans="1:13" x14ac:dyDescent="0.25">
      <c r="A1813" s="142">
        <v>6275</v>
      </c>
      <c r="B1813" s="143" t="s">
        <v>1028</v>
      </c>
      <c r="C1813" s="143" t="s">
        <v>1029</v>
      </c>
      <c r="D1813" s="143" t="s">
        <v>639</v>
      </c>
      <c r="E1813" s="143" t="s">
        <v>22356</v>
      </c>
      <c r="F1813" s="143" t="s">
        <v>1030</v>
      </c>
      <c r="G1813" s="143" t="s">
        <v>1031</v>
      </c>
      <c r="H1813" s="143">
        <v>-20.815000000000001</v>
      </c>
      <c r="I1813" s="143">
        <v>144.22499999999999</v>
      </c>
      <c r="J1813" s="143">
        <v>1043</v>
      </c>
      <c r="K1813" s="143">
        <v>10</v>
      </c>
      <c r="L1813" s="143">
        <f>COUNTIFS(ArCompl!$C$2:$C$5652,ArCompl!$C416,ArCompl!$D$2:$D$5652,ArCompl!$D416)</f>
        <v>1</v>
      </c>
      <c r="M1813" s="144">
        <f>IF(ISNA(MATCH($F1813,'Liste noire'!C:C,0)),0,1)</f>
        <v>0</v>
      </c>
    </row>
    <row r="1814" spans="1:13" x14ac:dyDescent="0.25">
      <c r="A1814" s="139">
        <v>3386</v>
      </c>
      <c r="B1814" s="140" t="s">
        <v>4957</v>
      </c>
      <c r="C1814" s="140" t="s">
        <v>4958</v>
      </c>
      <c r="D1814" s="140" t="s">
        <v>4759</v>
      </c>
      <c r="E1814" s="140" t="s">
        <v>22377</v>
      </c>
      <c r="F1814" s="140" t="s">
        <v>4959</v>
      </c>
      <c r="G1814" s="140" t="s">
        <v>4960</v>
      </c>
      <c r="H1814" s="140">
        <v>30.229500000000002</v>
      </c>
      <c r="I1814" s="140">
        <v>120.434</v>
      </c>
      <c r="J1814" s="140">
        <v>23</v>
      </c>
      <c r="K1814" s="140">
        <v>8</v>
      </c>
      <c r="L1814" s="140">
        <f>COUNTIFS(ArCompl!$C$2:$C$5652,ArCompl!$C1403,ArCompl!$D$2:$D$5652,ArCompl!$D1403)</f>
        <v>1</v>
      </c>
      <c r="M1814" s="141">
        <f>IF(ISNA(MATCH($F1814,'Liste noire'!C:C,0)),0,1)</f>
        <v>0</v>
      </c>
    </row>
    <row r="1815" spans="1:13" x14ac:dyDescent="0.25">
      <c r="A1815" s="142">
        <v>5559</v>
      </c>
      <c r="B1815" s="143" t="s">
        <v>7732</v>
      </c>
      <c r="C1815" s="143" t="s">
        <v>7733</v>
      </c>
      <c r="D1815" s="143" t="s">
        <v>7581</v>
      </c>
      <c r="E1815" s="143" t="s">
        <v>22405</v>
      </c>
      <c r="F1815" s="143" t="s">
        <v>7734</v>
      </c>
      <c r="G1815" s="143" t="s">
        <v>7735</v>
      </c>
      <c r="H1815" s="143">
        <v>54.185279999999999</v>
      </c>
      <c r="I1815" s="143">
        <v>7.9158330000000001</v>
      </c>
      <c r="J1815" s="143">
        <v>8</v>
      </c>
      <c r="K1815" s="143">
        <v>1</v>
      </c>
      <c r="L1815" s="143">
        <f>COUNTIFS(ArCompl!$C$2:$C$5652,ArCompl!$C142,ArCompl!$D$2:$D$5652,ArCompl!$D142)</f>
        <v>1</v>
      </c>
      <c r="M1815" s="144">
        <f>IF(ISNA(MATCH($F1815,'Liste noire'!C:C,0)),0,1)</f>
        <v>0</v>
      </c>
    </row>
    <row r="1816" spans="1:13" x14ac:dyDescent="0.25">
      <c r="A1816" s="139">
        <v>4086</v>
      </c>
      <c r="B1816" s="140" t="s">
        <v>15682</v>
      </c>
      <c r="C1816" s="140" t="s">
        <v>15683</v>
      </c>
      <c r="D1816" s="140" t="s">
        <v>15636</v>
      </c>
      <c r="E1816" s="140" t="s">
        <v>22487</v>
      </c>
      <c r="F1816" s="140" t="s">
        <v>15684</v>
      </c>
      <c r="G1816" s="140" t="s">
        <v>15685</v>
      </c>
      <c r="H1816" s="140">
        <v>19.301300000000001</v>
      </c>
      <c r="I1816" s="140">
        <v>97.975800000000007</v>
      </c>
      <c r="J1816" s="140">
        <v>929</v>
      </c>
      <c r="K1816" s="140">
        <v>7</v>
      </c>
      <c r="L1816" s="140">
        <f>COUNTIFS(ArCompl!$C$2:$C$5652,ArCompl!$C5389,ArCompl!$D$2:$D$5652,ArCompl!$D5389)</f>
        <v>1</v>
      </c>
      <c r="M1816" s="141">
        <f>IF(ISNA(MATCH($F1816,'Liste noire'!C:C,0)),0,1)</f>
        <v>0</v>
      </c>
    </row>
    <row r="1817" spans="1:13" x14ac:dyDescent="0.25">
      <c r="A1817" s="142">
        <v>256</v>
      </c>
      <c r="B1817" s="143" t="s">
        <v>6049</v>
      </c>
      <c r="C1817" s="143" t="s">
        <v>6050</v>
      </c>
      <c r="D1817" s="143" t="s">
        <v>6038</v>
      </c>
      <c r="E1817" s="143" t="s">
        <v>22383</v>
      </c>
      <c r="F1817" s="143" t="s">
        <v>6051</v>
      </c>
      <c r="G1817" s="143" t="s">
        <v>6052</v>
      </c>
      <c r="H1817" s="143">
        <v>9.3871800000000007</v>
      </c>
      <c r="I1817" s="143">
        <v>-5.5566599999999999</v>
      </c>
      <c r="J1817" s="143">
        <v>1214</v>
      </c>
      <c r="K1817" s="143">
        <v>0</v>
      </c>
      <c r="L1817" s="143">
        <f>COUNTIFS(ArCompl!$C$2:$C$5652,ArCompl!$C1704,ArCompl!$D$2:$D$5652,ArCompl!$D1704)</f>
        <v>1</v>
      </c>
      <c r="M1817" s="144">
        <f>IF(ISNA(MATCH($F1817,'Liste noire'!C:C,0)),0,1)</f>
        <v>0</v>
      </c>
    </row>
    <row r="1818" spans="1:13" x14ac:dyDescent="0.25">
      <c r="A1818" s="139">
        <v>6739</v>
      </c>
      <c r="B1818" s="140" t="s">
        <v>18568</v>
      </c>
      <c r="C1818" s="140" t="s">
        <v>18569</v>
      </c>
      <c r="D1818" s="140" t="s">
        <v>16702</v>
      </c>
      <c r="E1818" s="140" t="s">
        <v>22496</v>
      </c>
      <c r="F1818" s="140" t="s">
        <v>18570</v>
      </c>
      <c r="G1818" s="140" t="s">
        <v>18571</v>
      </c>
      <c r="H1818" s="140">
        <v>39.707900000000002</v>
      </c>
      <c r="I1818" s="140">
        <v>-77.729500000000002</v>
      </c>
      <c r="J1818" s="140">
        <v>703</v>
      </c>
      <c r="K1818" s="140">
        <v>-5</v>
      </c>
      <c r="L1818" s="140">
        <f>COUNTIFS(ArCompl!$C$2:$C$5652,ArCompl!$C2372,ArCompl!$D$2:$D$5652,ArCompl!$D2372)</f>
        <v>1</v>
      </c>
      <c r="M1818" s="141">
        <f>IF(ISNA(MATCH($F1818,'Liste noire'!C:C,0)),0,1)</f>
        <v>0</v>
      </c>
    </row>
    <row r="1819" spans="1:13" x14ac:dyDescent="0.25">
      <c r="A1819" s="142">
        <v>7924</v>
      </c>
      <c r="B1819" s="143" t="s">
        <v>14386</v>
      </c>
      <c r="C1819" s="143" t="s">
        <v>14383</v>
      </c>
      <c r="D1819" s="143" t="s">
        <v>14375</v>
      </c>
      <c r="E1819" s="143" t="s">
        <v>14375</v>
      </c>
      <c r="F1819" s="143" t="s">
        <v>14387</v>
      </c>
      <c r="G1819" s="143" t="s">
        <v>14388</v>
      </c>
      <c r="H1819" s="143">
        <v>8.3971300000000006</v>
      </c>
      <c r="I1819" s="143">
        <v>-13.129099999999999</v>
      </c>
      <c r="J1819" s="143">
        <v>60</v>
      </c>
      <c r="K1819" s="143">
        <v>0</v>
      </c>
      <c r="L1819" s="143">
        <f>COUNTIFS(ArCompl!$C$2:$C$5652,ArCompl!$C5201,ArCompl!$D$2:$D$5652,ArCompl!$D5201)</f>
        <v>1</v>
      </c>
      <c r="M1819" s="144">
        <f>IF(ISNA(MATCH($F1819,'Liste noire'!C:C,0)),0,1)</f>
        <v>0</v>
      </c>
    </row>
    <row r="1820" spans="1:13" x14ac:dyDescent="0.25">
      <c r="A1820" s="139">
        <v>3</v>
      </c>
      <c r="B1820" s="140" t="s">
        <v>12878</v>
      </c>
      <c r="C1820" s="140" t="s">
        <v>12879</v>
      </c>
      <c r="D1820" s="140" t="s">
        <v>12811</v>
      </c>
      <c r="E1820" s="140" t="s">
        <v>22456</v>
      </c>
      <c r="F1820" s="140" t="s">
        <v>12880</v>
      </c>
      <c r="G1820" s="140" t="s">
        <v>12881</v>
      </c>
      <c r="H1820" s="140">
        <v>-5.8267899999999999</v>
      </c>
      <c r="I1820" s="140">
        <v>144.29599999999999</v>
      </c>
      <c r="J1820" s="140">
        <v>5388</v>
      </c>
      <c r="K1820" s="140">
        <v>10</v>
      </c>
      <c r="L1820" s="140">
        <f>COUNTIFS(ArCompl!$C$2:$C$5652,ArCompl!$C4696,ArCompl!$D$2:$D$5652,ArCompl!$D4696)</f>
        <v>3</v>
      </c>
      <c r="M1820" s="141">
        <f>IF(ISNA(MATCH($F1820,'Liste noire'!C:C,0)),0,1)</f>
        <v>0</v>
      </c>
    </row>
    <row r="1821" spans="1:13" x14ac:dyDescent="0.25">
      <c r="A1821" s="142">
        <v>8314</v>
      </c>
      <c r="B1821" s="143" t="s">
        <v>18687</v>
      </c>
      <c r="C1821" s="143" t="s">
        <v>18688</v>
      </c>
      <c r="D1821" s="143" t="s">
        <v>16702</v>
      </c>
      <c r="E1821" s="143" t="s">
        <v>22496</v>
      </c>
      <c r="F1821" s="143" t="s">
        <v>18689</v>
      </c>
      <c r="G1821" s="143" t="s">
        <v>18690</v>
      </c>
      <c r="H1821" s="143">
        <v>32.224400000000003</v>
      </c>
      <c r="I1821" s="143">
        <v>-80.697500000000005</v>
      </c>
      <c r="J1821" s="143">
        <v>19</v>
      </c>
      <c r="K1821" s="143">
        <v>-5</v>
      </c>
      <c r="L1821" s="143">
        <f>COUNTIFS(ArCompl!$C$2:$C$5652,ArCompl!$C2403,ArCompl!$D$2:$D$5652,ArCompl!$D2403)</f>
        <v>1</v>
      </c>
      <c r="M1821" s="144">
        <f>IF(ISNA(MATCH($F1821,'Liste noire'!C:C,0)),0,1)</f>
        <v>0</v>
      </c>
    </row>
    <row r="1822" spans="1:13" x14ac:dyDescent="0.25">
      <c r="A1822" s="139">
        <v>3499</v>
      </c>
      <c r="B1822" s="140" t="s">
        <v>21469</v>
      </c>
      <c r="C1822" s="140" t="s">
        <v>21470</v>
      </c>
      <c r="D1822" s="140" t="s">
        <v>16702</v>
      </c>
      <c r="E1822" s="140" t="s">
        <v>22496</v>
      </c>
      <c r="F1822" s="140" t="s">
        <v>21471</v>
      </c>
      <c r="G1822" s="140" t="s">
        <v>21472</v>
      </c>
      <c r="H1822" s="140">
        <v>21.483499999999999</v>
      </c>
      <c r="I1822" s="140">
        <v>-158.04</v>
      </c>
      <c r="J1822" s="140">
        <v>837</v>
      </c>
      <c r="K1822" s="140">
        <v>-10</v>
      </c>
      <c r="L1822" s="140">
        <f>COUNTIFS(ArCompl!$C$2:$C$5652,ArCompl!$C3136,ArCompl!$D$2:$D$5652,ArCompl!$D3136)</f>
        <v>1</v>
      </c>
      <c r="M1822" s="141">
        <f>IF(ISNA(MATCH($F1822,'Liste noire'!C:C,0)),0,1)</f>
        <v>0</v>
      </c>
    </row>
    <row r="1823" spans="1:13" x14ac:dyDescent="0.25">
      <c r="A1823" s="142">
        <v>342</v>
      </c>
      <c r="B1823" s="143" t="s">
        <v>7717</v>
      </c>
      <c r="C1823" s="143" t="s">
        <v>7718</v>
      </c>
      <c r="D1823" s="143" t="s">
        <v>7581</v>
      </c>
      <c r="E1823" s="143" t="s">
        <v>22405</v>
      </c>
      <c r="F1823" s="143" t="s">
        <v>7719</v>
      </c>
      <c r="G1823" s="143" t="s">
        <v>7720</v>
      </c>
      <c r="H1823" s="143">
        <v>53.630400000000002</v>
      </c>
      <c r="I1823" s="143">
        <v>9.9882299999999997</v>
      </c>
      <c r="J1823" s="143">
        <v>53</v>
      </c>
      <c r="K1823" s="143">
        <v>1</v>
      </c>
      <c r="L1823" s="143">
        <f>COUNTIFS(ArCompl!$C$2:$C$5652,ArCompl!$C138,ArCompl!$D$2:$D$5652,ArCompl!$D138)</f>
        <v>1</v>
      </c>
      <c r="M1823" s="144">
        <f>IF(ISNA(MATCH($F1823,'Liste noire'!C:C,0)),0,1)</f>
        <v>1</v>
      </c>
    </row>
    <row r="1824" spans="1:13" x14ac:dyDescent="0.25">
      <c r="A1824" s="139">
        <v>3165</v>
      </c>
      <c r="B1824" s="140" t="s">
        <v>15733</v>
      </c>
      <c r="C1824" s="140" t="s">
        <v>15734</v>
      </c>
      <c r="D1824" s="140" t="s">
        <v>15636</v>
      </c>
      <c r="E1824" s="140" t="s">
        <v>22487</v>
      </c>
      <c r="F1824" s="140" t="s">
        <v>15735</v>
      </c>
      <c r="G1824" s="140" t="s">
        <v>15736</v>
      </c>
      <c r="H1824" s="140">
        <v>12.636200000000001</v>
      </c>
      <c r="I1824" s="140">
        <v>99.951499999999996</v>
      </c>
      <c r="J1824" s="140">
        <v>62</v>
      </c>
      <c r="K1824" s="140">
        <v>7</v>
      </c>
      <c r="L1824" s="140">
        <f>COUNTIFS(ArCompl!$C$2:$C$5652,ArCompl!$C5402,ArCompl!$D$2:$D$5652,ArCompl!$D5402)</f>
        <v>1</v>
      </c>
      <c r="M1824" s="141">
        <f>IF(ISNA(MATCH($F1824,'Liste noire'!C:C,0)),0,1)</f>
        <v>0</v>
      </c>
    </row>
    <row r="1825" spans="1:13" x14ac:dyDescent="0.25">
      <c r="A1825" s="142">
        <v>3508</v>
      </c>
      <c r="B1825" s="143" t="s">
        <v>18633</v>
      </c>
      <c r="C1825" s="143" t="s">
        <v>18634</v>
      </c>
      <c r="D1825" s="143" t="s">
        <v>16702</v>
      </c>
      <c r="E1825" s="143" t="s">
        <v>22496</v>
      </c>
      <c r="F1825" s="143" t="s">
        <v>18635</v>
      </c>
      <c r="G1825" s="143" t="s">
        <v>18636</v>
      </c>
      <c r="H1825" s="143">
        <v>33.922800000000002</v>
      </c>
      <c r="I1825" s="143">
        <v>-118.33499999999999</v>
      </c>
      <c r="J1825" s="143">
        <v>66</v>
      </c>
      <c r="K1825" s="143">
        <v>-8</v>
      </c>
      <c r="L1825" s="143">
        <f>COUNTIFS(ArCompl!$C$2:$C$5652,ArCompl!$C2389,ArCompl!$D$2:$D$5652,ArCompl!$D2389)</f>
        <v>1</v>
      </c>
      <c r="M1825" s="144">
        <f>IF(ISNA(MATCH($F1825,'Liste noire'!C:C,0)),0,1)</f>
        <v>0</v>
      </c>
    </row>
    <row r="1826" spans="1:13" x14ac:dyDescent="0.25">
      <c r="A1826" s="139">
        <v>3650</v>
      </c>
      <c r="B1826" s="140" t="s">
        <v>18668</v>
      </c>
      <c r="C1826" s="140" t="s">
        <v>18669</v>
      </c>
      <c r="D1826" s="140" t="s">
        <v>16702</v>
      </c>
      <c r="E1826" s="140" t="s">
        <v>22496</v>
      </c>
      <c r="F1826" s="140" t="s">
        <v>18670</v>
      </c>
      <c r="G1826" s="140" t="s">
        <v>18671</v>
      </c>
      <c r="H1826" s="140">
        <v>47.386600000000001</v>
      </c>
      <c r="I1826" s="140">
        <v>-92.838999999999999</v>
      </c>
      <c r="J1826" s="140">
        <v>1354</v>
      </c>
      <c r="K1826" s="140">
        <v>-6</v>
      </c>
      <c r="L1826" s="140">
        <f>COUNTIFS(ArCompl!$C$2:$C$5652,ArCompl!$C2398,ArCompl!$D$2:$D$5652,ArCompl!$D2398)</f>
        <v>1</v>
      </c>
      <c r="M1826" s="141">
        <f>IF(ISNA(MATCH($F1826,'Liste noire'!C:C,0)),0,1)</f>
        <v>0</v>
      </c>
    </row>
    <row r="1827" spans="1:13" x14ac:dyDescent="0.25">
      <c r="A1827" s="142">
        <v>6272</v>
      </c>
      <c r="B1827" s="143" t="s">
        <v>1020</v>
      </c>
      <c r="C1827" s="143" t="s">
        <v>1021</v>
      </c>
      <c r="D1827" s="143" t="s">
        <v>639</v>
      </c>
      <c r="E1827" s="143" t="s">
        <v>22356</v>
      </c>
      <c r="F1827" s="143" t="s">
        <v>1022</v>
      </c>
      <c r="G1827" s="143" t="s">
        <v>1023</v>
      </c>
      <c r="H1827" s="143">
        <v>-10.586399999999999</v>
      </c>
      <c r="I1827" s="143">
        <v>142.29</v>
      </c>
      <c r="J1827" s="143">
        <v>43</v>
      </c>
      <c r="K1827" s="143">
        <v>10</v>
      </c>
      <c r="L1827" s="143">
        <f>COUNTIFS(ArCompl!$C$2:$C$5652,ArCompl!$C414,ArCompl!$D$2:$D$5652,ArCompl!$D414)</f>
        <v>1</v>
      </c>
      <c r="M1827" s="144">
        <f>IF(ISNA(MATCH($F1827,'Liste noire'!C:C,0)),0,1)</f>
        <v>0</v>
      </c>
    </row>
    <row r="1828" spans="1:13" x14ac:dyDescent="0.25">
      <c r="A1828" s="139">
        <v>3614</v>
      </c>
      <c r="B1828" s="140" t="s">
        <v>20117</v>
      </c>
      <c r="C1828" s="140" t="s">
        <v>20118</v>
      </c>
      <c r="D1828" s="140" t="s">
        <v>16702</v>
      </c>
      <c r="E1828" s="140" t="s">
        <v>22496</v>
      </c>
      <c r="F1828" s="140" t="s">
        <v>20119</v>
      </c>
      <c r="G1828" s="140" t="s">
        <v>20120</v>
      </c>
      <c r="H1828" s="140">
        <v>41.124029999999998</v>
      </c>
      <c r="I1828" s="140">
        <v>-111.9731</v>
      </c>
      <c r="J1828" s="140">
        <v>4789</v>
      </c>
      <c r="K1828" s="140">
        <v>-7</v>
      </c>
      <c r="L1828" s="140">
        <f>COUNTIFS(ArCompl!$C$2:$C$5652,ArCompl!$C2778,ArCompl!$D$2:$D$5652,ArCompl!$D2778)</f>
        <v>2</v>
      </c>
      <c r="M1828" s="141">
        <f>IF(ISNA(MATCH($F1828,'Liste noire'!C:C,0)),0,1)</f>
        <v>0</v>
      </c>
    </row>
    <row r="1829" spans="1:13" x14ac:dyDescent="0.25">
      <c r="A1829" s="142">
        <v>7586</v>
      </c>
      <c r="B1829" s="143" t="s">
        <v>19200</v>
      </c>
      <c r="C1829" s="143" t="s">
        <v>19201</v>
      </c>
      <c r="D1829" s="143" t="s">
        <v>16702</v>
      </c>
      <c r="E1829" s="143" t="s">
        <v>22496</v>
      </c>
      <c r="F1829" s="143" t="s">
        <v>19202</v>
      </c>
      <c r="G1829" s="143" t="s">
        <v>19203</v>
      </c>
      <c r="H1829" s="143">
        <v>34.571100000000001</v>
      </c>
      <c r="I1829" s="143">
        <v>-114.358</v>
      </c>
      <c r="J1829" s="143">
        <v>783</v>
      </c>
      <c r="K1829" s="143">
        <v>-7</v>
      </c>
      <c r="L1829" s="143">
        <f>COUNTIFS(ArCompl!$C$2:$C$5652,ArCompl!$C2536,ArCompl!$D$2:$D$5652,ArCompl!$D2536)</f>
        <v>1</v>
      </c>
      <c r="M1829" s="144">
        <f>IF(ISNA(MATCH($F1829,'Liste noire'!C:C,0)),0,1)</f>
        <v>0</v>
      </c>
    </row>
    <row r="1830" spans="1:13" x14ac:dyDescent="0.25">
      <c r="A1830" s="139">
        <v>2326</v>
      </c>
      <c r="B1830" s="140" t="s">
        <v>9945</v>
      </c>
      <c r="C1830" s="140" t="s">
        <v>9946</v>
      </c>
      <c r="D1830" s="140" t="s">
        <v>9894</v>
      </c>
      <c r="E1830" s="140" t="s">
        <v>22423</v>
      </c>
      <c r="F1830" s="140" t="s">
        <v>9947</v>
      </c>
      <c r="G1830" s="140" t="s">
        <v>9948</v>
      </c>
      <c r="H1830" s="140">
        <v>34.436100000000003</v>
      </c>
      <c r="I1830" s="140">
        <v>132.91900000000001</v>
      </c>
      <c r="J1830" s="140">
        <v>1088</v>
      </c>
      <c r="K1830" s="140">
        <v>9</v>
      </c>
      <c r="L1830" s="140">
        <f>COUNTIFS(ArCompl!$C$2:$C$5652,ArCompl!$C3983,ArCompl!$D$2:$D$5652,ArCompl!$D3983)</f>
        <v>1</v>
      </c>
      <c r="M1830" s="141">
        <f>IF(ISNA(MATCH($F1830,'Liste noire'!C:C,0)),0,1)</f>
        <v>0</v>
      </c>
    </row>
    <row r="1831" spans="1:13" x14ac:dyDescent="0.25">
      <c r="A1831" s="142">
        <v>11997</v>
      </c>
      <c r="B1831" s="143" t="s">
        <v>15081</v>
      </c>
      <c r="C1831" s="143" t="s">
        <v>15082</v>
      </c>
      <c r="D1831" s="143" t="s">
        <v>15055</v>
      </c>
      <c r="E1831" s="143" t="s">
        <v>15055</v>
      </c>
      <c r="F1831" s="143" t="s">
        <v>15083</v>
      </c>
      <c r="G1831" s="143" t="s">
        <v>15084</v>
      </c>
      <c r="H1831" s="143">
        <v>8.0498100000000008</v>
      </c>
      <c r="I1831" s="143">
        <v>80.981399999999994</v>
      </c>
      <c r="J1831" s="143">
        <v>170</v>
      </c>
      <c r="K1831" s="143" t="s">
        <v>340</v>
      </c>
      <c r="L1831" s="143">
        <f>COUNTIFS(ArCompl!$C$2:$C$5652,ArCompl!$C5247,ArCompl!$D$2:$D$5652,ArCompl!$D5247)</f>
        <v>1</v>
      </c>
      <c r="M1831" s="144">
        <f>IF(ISNA(MATCH($F1831,'Liste noire'!C:C,0)),0,1)</f>
        <v>0</v>
      </c>
    </row>
    <row r="1832" spans="1:13" x14ac:dyDescent="0.25">
      <c r="A1832" s="139">
        <v>6007</v>
      </c>
      <c r="B1832" s="140" t="s">
        <v>14803</v>
      </c>
      <c r="C1832" s="140" t="s">
        <v>14804</v>
      </c>
      <c r="D1832" s="140" t="s">
        <v>14760</v>
      </c>
      <c r="E1832" s="140" t="s">
        <v>22477</v>
      </c>
      <c r="F1832" s="140" t="s">
        <v>14805</v>
      </c>
      <c r="G1832" s="140" t="s">
        <v>14806</v>
      </c>
      <c r="H1832" s="140">
        <v>35.088500000000003</v>
      </c>
      <c r="I1832" s="140">
        <v>128.07</v>
      </c>
      <c r="J1832" s="140">
        <v>25</v>
      </c>
      <c r="K1832" s="140">
        <v>9</v>
      </c>
      <c r="L1832" s="140">
        <f>COUNTIFS(ArCompl!$C$2:$C$5652,ArCompl!$C1669,ArCompl!$D$2:$D$5652,ArCompl!$D1669)</f>
        <v>1</v>
      </c>
      <c r="M1832" s="141">
        <f>IF(ISNA(MATCH($F1832,'Liste noire'!C:C,0)),0,1)</f>
        <v>0</v>
      </c>
    </row>
    <row r="1833" spans="1:13" x14ac:dyDescent="0.25">
      <c r="A1833" s="142">
        <v>8122</v>
      </c>
      <c r="B1833" s="143" t="s">
        <v>18676</v>
      </c>
      <c r="C1833" s="143" t="s">
        <v>18677</v>
      </c>
      <c r="D1833" s="143" t="s">
        <v>16702</v>
      </c>
      <c r="E1833" s="143" t="s">
        <v>22496</v>
      </c>
      <c r="F1833" s="143" t="s">
        <v>18678</v>
      </c>
      <c r="G1833" s="143" t="s">
        <v>18679</v>
      </c>
      <c r="H1833" s="143">
        <v>45.540399999999998</v>
      </c>
      <c r="I1833" s="143">
        <v>-122.95</v>
      </c>
      <c r="J1833" s="143">
        <v>208</v>
      </c>
      <c r="K1833" s="143">
        <v>-8</v>
      </c>
      <c r="L1833" s="143">
        <f>COUNTIFS(ArCompl!$C$2:$C$5652,ArCompl!$C2400,ArCompl!$D$2:$D$5652,ArCompl!$D2400)</f>
        <v>1</v>
      </c>
      <c r="M1833" s="144">
        <f>IF(ISNA(MATCH($F1833,'Liste noire'!C:C,0)),0,1)</f>
        <v>0</v>
      </c>
    </row>
    <row r="1834" spans="1:13" x14ac:dyDescent="0.25">
      <c r="A1834" s="139">
        <v>4074</v>
      </c>
      <c r="B1834" s="140" t="s">
        <v>14479</v>
      </c>
      <c r="C1834" s="140" t="s">
        <v>14480</v>
      </c>
      <c r="D1834" s="140" t="s">
        <v>14452</v>
      </c>
      <c r="E1834" s="140" t="s">
        <v>22474</v>
      </c>
      <c r="F1834" s="140" t="s">
        <v>14481</v>
      </c>
      <c r="G1834" s="140" t="s">
        <v>14482</v>
      </c>
      <c r="H1834" s="140">
        <v>-9.4280000000000008</v>
      </c>
      <c r="I1834" s="140">
        <v>160.05500000000001</v>
      </c>
      <c r="J1834" s="140">
        <v>28</v>
      </c>
      <c r="K1834" s="140">
        <v>11</v>
      </c>
      <c r="L1834" s="140">
        <f>COUNTIFS(ArCompl!$C$2:$C$5652,ArCompl!$C3583,ArCompl!$D$2:$D$5652,ArCompl!$D3583)</f>
        <v>1</v>
      </c>
      <c r="M1834" s="141">
        <f>IF(ISNA(MATCH($F1834,'Liste noire'!C:C,0)),0,1)</f>
        <v>0</v>
      </c>
    </row>
    <row r="1835" spans="1:13" x14ac:dyDescent="0.25">
      <c r="A1835" s="142">
        <v>4221</v>
      </c>
      <c r="B1835" s="143" t="s">
        <v>1004</v>
      </c>
      <c r="C1835" s="143" t="s">
        <v>1005</v>
      </c>
      <c r="D1835" s="143" t="s">
        <v>639</v>
      </c>
      <c r="E1835" s="143" t="s">
        <v>22356</v>
      </c>
      <c r="F1835" s="143" t="s">
        <v>1006</v>
      </c>
      <c r="G1835" s="143" t="s">
        <v>1007</v>
      </c>
      <c r="H1835" s="143">
        <v>-20.059899999999999</v>
      </c>
      <c r="I1835" s="143">
        <v>148.88339999999999</v>
      </c>
      <c r="J1835" s="143">
        <v>8</v>
      </c>
      <c r="K1835" s="143">
        <v>10</v>
      </c>
      <c r="L1835" s="143">
        <f>COUNTIFS(ArCompl!$C$2:$C$5652,ArCompl!$C410,ArCompl!$D$2:$D$5652,ArCompl!$D410)</f>
        <v>1</v>
      </c>
      <c r="M1835" s="144">
        <f>IF(ISNA(MATCH($F1835,'Liste noire'!C:C,0)),0,1)</f>
        <v>0</v>
      </c>
    </row>
    <row r="1836" spans="1:13" x14ac:dyDescent="0.25">
      <c r="A1836" s="139">
        <v>8469</v>
      </c>
      <c r="B1836" s="140" t="s">
        <v>9949</v>
      </c>
      <c r="C1836" s="140" t="s">
        <v>9946</v>
      </c>
      <c r="D1836" s="140" t="s">
        <v>9894</v>
      </c>
      <c r="E1836" s="140" t="s">
        <v>22423</v>
      </c>
      <c r="F1836" s="140" t="s">
        <v>9950</v>
      </c>
      <c r="G1836" s="140" t="s">
        <v>9951</v>
      </c>
      <c r="H1836" s="140">
        <v>34.366900000000001</v>
      </c>
      <c r="I1836" s="140">
        <v>132.41399999999999</v>
      </c>
      <c r="J1836" s="140">
        <v>15</v>
      </c>
      <c r="K1836" s="140">
        <v>9</v>
      </c>
      <c r="L1836" s="140">
        <f>COUNTIFS(ArCompl!$C$2:$C$5652,ArCompl!$C3984,ArCompl!$D$2:$D$5652,ArCompl!$D3984)</f>
        <v>1</v>
      </c>
      <c r="M1836" s="141">
        <f>IF(ISNA(MATCH($F1836,'Liste noire'!C:C,0)),0,1)</f>
        <v>0</v>
      </c>
    </row>
    <row r="1837" spans="1:13" x14ac:dyDescent="0.25">
      <c r="A1837" s="142">
        <v>7519</v>
      </c>
      <c r="B1837" s="143" t="s">
        <v>5448</v>
      </c>
      <c r="C1837" s="143" t="s">
        <v>5449</v>
      </c>
      <c r="D1837" s="143" t="s">
        <v>4759</v>
      </c>
      <c r="E1837" s="143" t="s">
        <v>22377</v>
      </c>
      <c r="F1837" s="143" t="s">
        <v>5450</v>
      </c>
      <c r="G1837" s="143" t="s">
        <v>5451</v>
      </c>
      <c r="H1837" s="143">
        <v>27.441109999999998</v>
      </c>
      <c r="I1837" s="143">
        <v>109.7</v>
      </c>
      <c r="J1837" s="143">
        <v>882</v>
      </c>
      <c r="K1837" s="143">
        <v>8</v>
      </c>
      <c r="L1837" s="143">
        <f>COUNTIFS(ArCompl!$C$2:$C$5652,ArCompl!$C1526,ArCompl!$D$2:$D$5652,ArCompl!$D1526)</f>
        <v>1</v>
      </c>
      <c r="M1837" s="144">
        <f>IF(ISNA(MATCH($F1837,'Liste noire'!C:C,0)),0,1)</f>
        <v>0</v>
      </c>
    </row>
    <row r="1838" spans="1:13" x14ac:dyDescent="0.25">
      <c r="A1838" s="139">
        <v>3012</v>
      </c>
      <c r="B1838" s="140" t="s">
        <v>8727</v>
      </c>
      <c r="C1838" s="140" t="s">
        <v>8728</v>
      </c>
      <c r="D1838" s="140" t="s">
        <v>8516</v>
      </c>
      <c r="E1838" s="140" t="s">
        <v>22415</v>
      </c>
      <c r="F1838" s="140" t="s">
        <v>8729</v>
      </c>
      <c r="G1838" s="140" t="s">
        <v>8730</v>
      </c>
      <c r="H1838" s="140">
        <v>24.8172</v>
      </c>
      <c r="I1838" s="140">
        <v>79.918599999999998</v>
      </c>
      <c r="J1838" s="140">
        <v>728</v>
      </c>
      <c r="K1838" s="140">
        <v>5.5</v>
      </c>
      <c r="L1838" s="140">
        <f>COUNTIFS(ArCompl!$C$2:$C$5652,ArCompl!$C3661,ArCompl!$D$2:$D$5652,ArCompl!$D3661)</f>
        <v>1</v>
      </c>
      <c r="M1838" s="141">
        <f>IF(ISNA(MATCH($F1838,'Liste noire'!C:C,0)),0,1)</f>
        <v>0</v>
      </c>
    </row>
    <row r="1839" spans="1:13" x14ac:dyDescent="0.25">
      <c r="A1839" s="142">
        <v>7242</v>
      </c>
      <c r="B1839" s="143" t="s">
        <v>18656</v>
      </c>
      <c r="C1839" s="143" t="s">
        <v>18657</v>
      </c>
      <c r="D1839" s="143" t="s">
        <v>16702</v>
      </c>
      <c r="E1839" s="143" t="s">
        <v>22496</v>
      </c>
      <c r="F1839" s="143" t="s">
        <v>18658</v>
      </c>
      <c r="G1839" s="143" t="s">
        <v>18659</v>
      </c>
      <c r="H1839" s="143">
        <v>63.866199999999999</v>
      </c>
      <c r="I1839" s="143">
        <v>-148.96899999999999</v>
      </c>
      <c r="J1839" s="143">
        <v>1263</v>
      </c>
      <c r="K1839" s="143">
        <v>-9</v>
      </c>
      <c r="L1839" s="143">
        <f>COUNTIFS(ArCompl!$C$2:$C$5652,ArCompl!$C2395,ArCompl!$D$2:$D$5652,ArCompl!$D2395)</f>
        <v>1</v>
      </c>
      <c r="M1839" s="144">
        <f>IF(ISNA(MATCH($F1839,'Liste noire'!C:C,0)),0,1)</f>
        <v>0</v>
      </c>
    </row>
    <row r="1840" spans="1:13" x14ac:dyDescent="0.25">
      <c r="A1840" s="139">
        <v>2288</v>
      </c>
      <c r="B1840" s="140" t="s">
        <v>9937</v>
      </c>
      <c r="C1840" s="140" t="s">
        <v>9938</v>
      </c>
      <c r="D1840" s="140" t="s">
        <v>9894</v>
      </c>
      <c r="E1840" s="140" t="s">
        <v>22423</v>
      </c>
      <c r="F1840" s="140" t="s">
        <v>9939</v>
      </c>
      <c r="G1840" s="140" t="s">
        <v>9940</v>
      </c>
      <c r="H1840" s="140">
        <v>41.77</v>
      </c>
      <c r="I1840" s="140">
        <v>140.822</v>
      </c>
      <c r="J1840" s="140">
        <v>151</v>
      </c>
      <c r="K1840" s="140">
        <v>9</v>
      </c>
      <c r="L1840" s="140">
        <f>COUNTIFS(ArCompl!$C$2:$C$5652,ArCompl!$C3981,ArCompl!$D$2:$D$5652,ArCompl!$D3981)</f>
        <v>3</v>
      </c>
      <c r="M1840" s="141">
        <f>IF(ISNA(MATCH($F1840,'Liste noire'!C:C,0)),0,1)</f>
        <v>0</v>
      </c>
    </row>
    <row r="1841" spans="1:13" x14ac:dyDescent="0.25">
      <c r="A1841" s="142">
        <v>3077</v>
      </c>
      <c r="B1841" s="143" t="s">
        <v>8416</v>
      </c>
      <c r="C1841" s="143" t="s">
        <v>8417</v>
      </c>
      <c r="D1841" s="143" t="s">
        <v>8417</v>
      </c>
      <c r="E1841" s="143" t="s">
        <v>8417</v>
      </c>
      <c r="F1841" s="143" t="s">
        <v>8418</v>
      </c>
      <c r="G1841" s="143" t="s">
        <v>8419</v>
      </c>
      <c r="H1841" s="143">
        <v>22.308900000000001</v>
      </c>
      <c r="I1841" s="143">
        <v>113.91500000000001</v>
      </c>
      <c r="J1841" s="143">
        <v>28</v>
      </c>
      <c r="K1841" s="143">
        <v>8</v>
      </c>
      <c r="L1841" s="143">
        <f>COUNTIFS(ArCompl!$C$2:$C$5652,ArCompl!$C3556,ArCompl!$D$2:$D$5652,ArCompl!$D3556)</f>
        <v>1</v>
      </c>
      <c r="M1841" s="144">
        <f>IF(ISNA(MATCH($F1841,'Liste noire'!C:C,0)),0,1)</f>
        <v>0</v>
      </c>
    </row>
    <row r="1842" spans="1:13" x14ac:dyDescent="0.25">
      <c r="A1842" s="139">
        <v>2014</v>
      </c>
      <c r="B1842" s="140" t="s">
        <v>12052</v>
      </c>
      <c r="C1842" s="140" t="s">
        <v>12053</v>
      </c>
      <c r="D1842" s="140" t="s">
        <v>12018</v>
      </c>
      <c r="E1842" s="140" t="s">
        <v>22451</v>
      </c>
      <c r="F1842" s="140" t="s">
        <v>12054</v>
      </c>
      <c r="G1842" s="140" t="s">
        <v>12055</v>
      </c>
      <c r="H1842" s="140">
        <v>-42.7136</v>
      </c>
      <c r="I1842" s="140">
        <v>170.98500000000001</v>
      </c>
      <c r="J1842" s="140">
        <v>146</v>
      </c>
      <c r="K1842" s="140">
        <v>12</v>
      </c>
      <c r="L1842" s="140">
        <f>COUNTIFS(ArCompl!$C$2:$C$5652,ArCompl!$C4572,ArCompl!$D$2:$D$5652,ArCompl!$D4572)</f>
        <v>1</v>
      </c>
      <c r="M1842" s="141">
        <f>IF(ISNA(MATCH($F1842,'Liste noire'!C:C,0)),0,1)</f>
        <v>0</v>
      </c>
    </row>
    <row r="1843" spans="1:13" x14ac:dyDescent="0.25">
      <c r="A1843" s="142">
        <v>5424</v>
      </c>
      <c r="B1843" s="143" t="s">
        <v>12830</v>
      </c>
      <c r="C1843" s="143" t="s">
        <v>12831</v>
      </c>
      <c r="D1843" s="143" t="s">
        <v>12811</v>
      </c>
      <c r="E1843" s="143" t="s">
        <v>22456</v>
      </c>
      <c r="F1843" s="143" t="s">
        <v>12832</v>
      </c>
      <c r="G1843" s="143" t="s">
        <v>12833</v>
      </c>
      <c r="H1843" s="143">
        <v>-5.4621700000000004</v>
      </c>
      <c r="I1843" s="143">
        <v>150.405</v>
      </c>
      <c r="J1843" s="143">
        <v>66</v>
      </c>
      <c r="K1843" s="143">
        <v>10</v>
      </c>
      <c r="L1843" s="143">
        <f>COUNTIFS(ArCompl!$C$2:$C$5652,ArCompl!$C4684,ArCompl!$D$2:$D$5652,ArCompl!$D4684)</f>
        <v>1</v>
      </c>
      <c r="M1843" s="144">
        <f>IF(ISNA(MATCH($F1843,'Liste noire'!C:C,0)),0,1)</f>
        <v>0</v>
      </c>
    </row>
    <row r="1844" spans="1:13" x14ac:dyDescent="0.25">
      <c r="A1844" s="139">
        <v>3179</v>
      </c>
      <c r="B1844" s="140" t="s">
        <v>15729</v>
      </c>
      <c r="C1844" s="140" t="s">
        <v>15730</v>
      </c>
      <c r="D1844" s="140" t="s">
        <v>15636</v>
      </c>
      <c r="E1844" s="140" t="s">
        <v>22487</v>
      </c>
      <c r="F1844" s="140" t="s">
        <v>15731</v>
      </c>
      <c r="G1844" s="140" t="s">
        <v>15732</v>
      </c>
      <c r="H1844" s="140">
        <v>8.1132000000000009</v>
      </c>
      <c r="I1844" s="140">
        <v>98.316900000000004</v>
      </c>
      <c r="J1844" s="140">
        <v>82</v>
      </c>
      <c r="K1844" s="140">
        <v>7</v>
      </c>
      <c r="L1844" s="140">
        <f>COUNTIFS(ArCompl!$C$2:$C$5652,ArCompl!$C5401,ArCompl!$D$2:$D$5652,ArCompl!$D5401)</f>
        <v>1</v>
      </c>
      <c r="M1844" s="141">
        <f>IF(ISNA(MATCH($F1844,'Liste noire'!C:C,0)),0,1)</f>
        <v>0</v>
      </c>
    </row>
    <row r="1845" spans="1:13" x14ac:dyDescent="0.25">
      <c r="A1845" s="142">
        <v>3547</v>
      </c>
      <c r="B1845" s="143" t="s">
        <v>18672</v>
      </c>
      <c r="C1845" s="143" t="s">
        <v>18673</v>
      </c>
      <c r="D1845" s="143" t="s">
        <v>16702</v>
      </c>
      <c r="E1845" s="143" t="s">
        <v>22496</v>
      </c>
      <c r="F1845" s="143" t="s">
        <v>18674</v>
      </c>
      <c r="G1845" s="143" t="s">
        <v>18675</v>
      </c>
      <c r="H1845" s="143">
        <v>35.741100000000003</v>
      </c>
      <c r="I1845" s="143">
        <v>-81.389499999999998</v>
      </c>
      <c r="J1845" s="143">
        <v>1190</v>
      </c>
      <c r="K1845" s="143">
        <v>-5</v>
      </c>
      <c r="L1845" s="143">
        <f>COUNTIFS(ArCompl!$C$2:$C$5652,ArCompl!$C2399,ArCompl!$D$2:$D$5652,ArCompl!$D2399)</f>
        <v>1</v>
      </c>
      <c r="M1845" s="144">
        <f>IF(ISNA(MATCH($F1845,'Liste noire'!C:C,0)),0,1)</f>
        <v>0</v>
      </c>
    </row>
    <row r="1846" spans="1:13" x14ac:dyDescent="0.25">
      <c r="A1846" s="139">
        <v>820</v>
      </c>
      <c r="B1846" s="140" t="s">
        <v>14623</v>
      </c>
      <c r="C1846" s="140" t="s">
        <v>14620</v>
      </c>
      <c r="D1846" s="140" t="s">
        <v>14577</v>
      </c>
      <c r="E1846" s="140" t="s">
        <v>22476</v>
      </c>
      <c r="F1846" s="140" t="s">
        <v>14624</v>
      </c>
      <c r="G1846" s="140" t="s">
        <v>14625</v>
      </c>
      <c r="H1846" s="140">
        <v>-25.938500000000001</v>
      </c>
      <c r="I1846" s="140">
        <v>27.926100000000002</v>
      </c>
      <c r="J1846" s="140">
        <v>4517</v>
      </c>
      <c r="K1846" s="140">
        <v>2</v>
      </c>
      <c r="L1846" s="140">
        <f>COUNTIFS(ArCompl!$C$2:$C$5652,ArCompl!$C30,ArCompl!$D$2:$D$5652,ArCompl!$D30)</f>
        <v>6</v>
      </c>
      <c r="M1846" s="141">
        <f>IF(ISNA(MATCH($F1846,'Liste noire'!C:C,0)),0,1)</f>
        <v>0</v>
      </c>
    </row>
    <row r="1847" spans="1:13" x14ac:dyDescent="0.25">
      <c r="A1847" s="142">
        <v>3366</v>
      </c>
      <c r="B1847" s="143" t="s">
        <v>4945</v>
      </c>
      <c r="C1847" s="143" t="s">
        <v>4946</v>
      </c>
      <c r="D1847" s="143" t="s">
        <v>4759</v>
      </c>
      <c r="E1847" s="143" t="s">
        <v>22377</v>
      </c>
      <c r="F1847" s="143" t="s">
        <v>4947</v>
      </c>
      <c r="G1847" s="143" t="s">
        <v>4948</v>
      </c>
      <c r="H1847" s="143">
        <v>49.204999999999998</v>
      </c>
      <c r="I1847" s="143">
        <v>119.825</v>
      </c>
      <c r="J1847" s="143">
        <v>2169</v>
      </c>
      <c r="K1847" s="143">
        <v>8</v>
      </c>
      <c r="L1847" s="143">
        <f>COUNTIFS(ArCompl!$C$2:$C$5652,ArCompl!$C1400,ArCompl!$D$2:$D$5652,ArCompl!$D1400)</f>
        <v>1</v>
      </c>
      <c r="M1847" s="144">
        <f>IF(ISNA(MATCH($F1847,'Liste noire'!C:C,0)),0,1)</f>
        <v>0</v>
      </c>
    </row>
    <row r="1848" spans="1:13" x14ac:dyDescent="0.25">
      <c r="A1848" s="139">
        <v>740</v>
      </c>
      <c r="B1848" s="140" t="s">
        <v>15240</v>
      </c>
      <c r="C1848" s="140" t="s">
        <v>15241</v>
      </c>
      <c r="D1848" s="140" t="s">
        <v>15198</v>
      </c>
      <c r="E1848" s="140" t="s">
        <v>22481</v>
      </c>
      <c r="F1848" s="140" t="s">
        <v>15242</v>
      </c>
      <c r="G1848" s="140" t="s">
        <v>15243</v>
      </c>
      <c r="H1848" s="140">
        <v>57.525799999999997</v>
      </c>
      <c r="I1848" s="140">
        <v>15.8233</v>
      </c>
      <c r="J1848" s="140">
        <v>366</v>
      </c>
      <c r="K1848" s="140">
        <v>1</v>
      </c>
      <c r="L1848" s="140">
        <f>COUNTIFS(ArCompl!$C$2:$C$5652,ArCompl!$C5262,ArCompl!$D$2:$D$5652,ArCompl!$D5262)</f>
        <v>2</v>
      </c>
      <c r="M1848" s="141">
        <f>IF(ISNA(MATCH($F1848,'Liste noire'!C:C,0)),0,1)</f>
        <v>0</v>
      </c>
    </row>
    <row r="1849" spans="1:13" x14ac:dyDescent="0.25">
      <c r="A1849" s="142">
        <v>8062</v>
      </c>
      <c r="B1849" s="143" t="s">
        <v>21583</v>
      </c>
      <c r="C1849" s="143" t="s">
        <v>21584</v>
      </c>
      <c r="D1849" s="143" t="s">
        <v>16702</v>
      </c>
      <c r="E1849" s="143" t="s">
        <v>22496</v>
      </c>
      <c r="F1849" s="143" t="s">
        <v>21585</v>
      </c>
      <c r="G1849" s="143" t="s">
        <v>21586</v>
      </c>
      <c r="H1849" s="143">
        <v>40.174999999999997</v>
      </c>
      <c r="I1849" s="143">
        <v>-80.646299999999997</v>
      </c>
      <c r="J1849" s="143">
        <v>1195</v>
      </c>
      <c r="K1849" s="143">
        <v>-5</v>
      </c>
      <c r="L1849" s="143">
        <f>COUNTIFS(ArCompl!$C$2:$C$5652,ArCompl!$C3166,ArCompl!$D$2:$D$5652,ArCompl!$D3166)</f>
        <v>1</v>
      </c>
      <c r="M1849" s="144">
        <f>IF(ISNA(MATCH($F1849,'Liste noire'!C:C,0)),0,1)</f>
        <v>0</v>
      </c>
    </row>
    <row r="1850" spans="1:13" x14ac:dyDescent="0.25">
      <c r="A1850" s="139">
        <v>6349</v>
      </c>
      <c r="B1850" s="140" t="s">
        <v>5276</v>
      </c>
      <c r="C1850" s="140" t="s">
        <v>5277</v>
      </c>
      <c r="D1850" s="140" t="s">
        <v>4759</v>
      </c>
      <c r="E1850" s="140" t="s">
        <v>22377</v>
      </c>
      <c r="F1850" s="140" t="s">
        <v>5278</v>
      </c>
      <c r="G1850" s="140" t="s">
        <v>5279</v>
      </c>
      <c r="H1850" s="140">
        <v>46.195329999999998</v>
      </c>
      <c r="I1850" s="140">
        <v>122.00830000000001</v>
      </c>
      <c r="J1850" s="140">
        <v>0</v>
      </c>
      <c r="K1850" s="140">
        <v>8</v>
      </c>
      <c r="L1850" s="140">
        <f>COUNTIFS(ArCompl!$C$2:$C$5652,ArCompl!$C1483,ArCompl!$D$2:$D$5652,ArCompl!$D1483)</f>
        <v>1</v>
      </c>
      <c r="M1850" s="141">
        <f>IF(ISNA(MATCH($F1850,'Liste noire'!C:C,0)),0,1)</f>
        <v>0</v>
      </c>
    </row>
    <row r="1851" spans="1:13" x14ac:dyDescent="0.25">
      <c r="A1851" s="142">
        <v>3955</v>
      </c>
      <c r="B1851" s="143" t="s">
        <v>10648</v>
      </c>
      <c r="C1851" s="143" t="s">
        <v>10649</v>
      </c>
      <c r="D1851" s="143" t="s">
        <v>10650</v>
      </c>
      <c r="E1851" s="143" t="s">
        <v>22431</v>
      </c>
      <c r="F1851" s="143" t="s">
        <v>10651</v>
      </c>
      <c r="G1851" s="143" t="s">
        <v>10652</v>
      </c>
      <c r="H1851" s="143">
        <v>56.070599999999999</v>
      </c>
      <c r="I1851" s="143">
        <v>23.5581</v>
      </c>
      <c r="J1851" s="143">
        <v>270</v>
      </c>
      <c r="K1851" s="143">
        <v>2</v>
      </c>
      <c r="L1851" s="143">
        <f>COUNTIFS(ArCompl!$C$2:$C$5652,ArCompl!$C4158,ArCompl!$D$2:$D$5652,ArCompl!$D4158)</f>
        <v>1</v>
      </c>
      <c r="M1851" s="144">
        <f>IF(ISNA(MATCH($F1851,'Liste noire'!C:C,0)),0,1)</f>
        <v>0</v>
      </c>
    </row>
    <row r="1852" spans="1:13" x14ac:dyDescent="0.25">
      <c r="A1852" s="139">
        <v>3504</v>
      </c>
      <c r="B1852" s="140" t="s">
        <v>18660</v>
      </c>
      <c r="C1852" s="140" t="s">
        <v>18661</v>
      </c>
      <c r="D1852" s="140" t="s">
        <v>16702</v>
      </c>
      <c r="E1852" s="140" t="s">
        <v>22496</v>
      </c>
      <c r="F1852" s="140" t="s">
        <v>18662</v>
      </c>
      <c r="G1852" s="140" t="s">
        <v>18663</v>
      </c>
      <c r="H1852" s="140">
        <v>46.6068</v>
      </c>
      <c r="I1852" s="140">
        <v>-111.983</v>
      </c>
      <c r="J1852" s="140">
        <v>3877</v>
      </c>
      <c r="K1852" s="140">
        <v>-7</v>
      </c>
      <c r="L1852" s="140">
        <f>COUNTIFS(ArCompl!$C$2:$C$5652,ArCompl!$C2396,ArCompl!$D$2:$D$5652,ArCompl!$D2396)</f>
        <v>1</v>
      </c>
      <c r="M1852" s="141">
        <f>IF(ISNA(MATCH($F1852,'Liste noire'!C:C,0)),0,1)</f>
        <v>0</v>
      </c>
    </row>
    <row r="1853" spans="1:13" x14ac:dyDescent="0.25">
      <c r="A1853" s="142">
        <v>6224</v>
      </c>
      <c r="B1853" s="143" t="s">
        <v>9023</v>
      </c>
      <c r="C1853" s="143" t="s">
        <v>9020</v>
      </c>
      <c r="D1853" s="143" t="s">
        <v>8920</v>
      </c>
      <c r="E1853" s="143" t="s">
        <v>22416</v>
      </c>
      <c r="F1853" s="143" t="s">
        <v>9024</v>
      </c>
      <c r="G1853" s="143" t="s">
        <v>9025</v>
      </c>
      <c r="H1853" s="143">
        <v>-6.26661</v>
      </c>
      <c r="I1853" s="143">
        <v>106.89100000000001</v>
      </c>
      <c r="J1853" s="143">
        <v>84</v>
      </c>
      <c r="K1853" s="143">
        <v>7</v>
      </c>
      <c r="L1853" s="143">
        <f>COUNTIFS(ArCompl!$C$2:$C$5652,ArCompl!$C3735,ArCompl!$D$2:$D$5652,ArCompl!$D3735)</f>
        <v>1</v>
      </c>
      <c r="M1853" s="144">
        <f>IF(ISNA(MATCH($F1853,'Liste noire'!C:C,0)),0,1)</f>
        <v>0</v>
      </c>
    </row>
    <row r="1854" spans="1:13" x14ac:dyDescent="0.25">
      <c r="A1854" s="139">
        <v>3677</v>
      </c>
      <c r="B1854" s="140" t="s">
        <v>18216</v>
      </c>
      <c r="C1854" s="140" t="s">
        <v>18217</v>
      </c>
      <c r="D1854" s="140" t="s">
        <v>16702</v>
      </c>
      <c r="E1854" s="140" t="s">
        <v>22496</v>
      </c>
      <c r="F1854" s="140" t="s">
        <v>18218</v>
      </c>
      <c r="G1854" s="140" t="s">
        <v>18219</v>
      </c>
      <c r="H1854" s="140">
        <v>31.1387</v>
      </c>
      <c r="I1854" s="140">
        <v>-97.714500000000001</v>
      </c>
      <c r="J1854" s="140">
        <v>924</v>
      </c>
      <c r="K1854" s="140">
        <v>-6</v>
      </c>
      <c r="L1854" s="140">
        <f>COUNTIFS(ArCompl!$C$2:$C$5652,ArCompl!$C2280,ArCompl!$D$2:$D$5652,ArCompl!$D2280)</f>
        <v>1</v>
      </c>
      <c r="M1854" s="141">
        <f>IF(ISNA(MATCH($F1854,'Liste noire'!C:C,0)),0,1)</f>
        <v>0</v>
      </c>
    </row>
    <row r="1855" spans="1:13" x14ac:dyDescent="0.25">
      <c r="A1855" s="142">
        <v>7574</v>
      </c>
      <c r="B1855" s="143" t="s">
        <v>996</v>
      </c>
      <c r="C1855" s="143" t="s">
        <v>997</v>
      </c>
      <c r="D1855" s="143" t="s">
        <v>639</v>
      </c>
      <c r="E1855" s="143" t="s">
        <v>22356</v>
      </c>
      <c r="F1855" s="143" t="s">
        <v>998</v>
      </c>
      <c r="G1855" s="143" t="s">
        <v>999</v>
      </c>
      <c r="H1855" s="143">
        <v>-37.648899999999998</v>
      </c>
      <c r="I1855" s="143">
        <v>142.065</v>
      </c>
      <c r="J1855" s="143">
        <v>803</v>
      </c>
      <c r="K1855" s="143">
        <v>10</v>
      </c>
      <c r="L1855" s="143">
        <f>COUNTIFS(ArCompl!$C$2:$C$5652,ArCompl!$C408,ArCompl!$D$2:$D$5652,ArCompl!$D408)</f>
        <v>1</v>
      </c>
      <c r="M1855" s="144">
        <f>IF(ISNA(MATCH($F1855,'Liste noire'!C:C,0)),0,1)</f>
        <v>0</v>
      </c>
    </row>
    <row r="1856" spans="1:13" x14ac:dyDescent="0.25">
      <c r="A1856" s="139">
        <v>2015</v>
      </c>
      <c r="B1856" s="140" t="s">
        <v>12049</v>
      </c>
      <c r="C1856" s="140" t="s">
        <v>997</v>
      </c>
      <c r="D1856" s="140" t="s">
        <v>12018</v>
      </c>
      <c r="E1856" s="140" t="s">
        <v>22451</v>
      </c>
      <c r="F1856" s="140" t="s">
        <v>12050</v>
      </c>
      <c r="G1856" s="140" t="s">
        <v>12051</v>
      </c>
      <c r="H1856" s="140">
        <v>-37.866700000000002</v>
      </c>
      <c r="I1856" s="140">
        <v>175.33199999999999</v>
      </c>
      <c r="J1856" s="140">
        <v>172</v>
      </c>
      <c r="K1856" s="140">
        <v>12</v>
      </c>
      <c r="L1856" s="140">
        <f>COUNTIFS(ArCompl!$C$2:$C$5652,ArCompl!$C4571,ArCompl!$D$2:$D$5652,ArCompl!$D4571)</f>
        <v>1</v>
      </c>
      <c r="M1856" s="141">
        <f>IF(ISNA(MATCH($F1856,'Liste noire'!C:C,0)),0,1)</f>
        <v>0</v>
      </c>
    </row>
    <row r="1857" spans="1:13" x14ac:dyDescent="0.25">
      <c r="A1857" s="142">
        <v>6138</v>
      </c>
      <c r="B1857" s="143" t="s">
        <v>13675</v>
      </c>
      <c r="C1857" s="143" t="s">
        <v>13676</v>
      </c>
      <c r="D1857" s="143" t="s">
        <v>13509</v>
      </c>
      <c r="E1857" s="143" t="s">
        <v>22461</v>
      </c>
      <c r="F1857" s="143" t="s">
        <v>13677</v>
      </c>
      <c r="G1857" s="143" t="s">
        <v>13678</v>
      </c>
      <c r="H1857" s="143">
        <v>61.028500000000001</v>
      </c>
      <c r="I1857" s="143">
        <v>69.086100000000002</v>
      </c>
      <c r="J1857" s="143">
        <v>76</v>
      </c>
      <c r="K1857" s="143">
        <v>5</v>
      </c>
      <c r="L1857" s="143">
        <f>COUNTIFS(ArCompl!$C$2:$C$5652,ArCompl!$C5049,ArCompl!$D$2:$D$5652,ArCompl!$D5049)</f>
        <v>1</v>
      </c>
      <c r="M1857" s="144">
        <f>IF(ISNA(MATCH($F1857,'Liste noire'!C:C,0)),0,1)</f>
        <v>0</v>
      </c>
    </row>
    <row r="1858" spans="1:13" x14ac:dyDescent="0.25">
      <c r="A1858" s="139">
        <v>8235</v>
      </c>
      <c r="B1858" s="140" t="s">
        <v>6509</v>
      </c>
      <c r="C1858" s="140" t="s">
        <v>6510</v>
      </c>
      <c r="D1858" s="140" t="s">
        <v>6443</v>
      </c>
      <c r="E1858" s="140" t="s">
        <v>22392</v>
      </c>
      <c r="F1858" s="140" t="s">
        <v>6511</v>
      </c>
      <c r="G1858" s="140" t="s">
        <v>6512</v>
      </c>
      <c r="H1858" s="140">
        <v>26.342780000000001</v>
      </c>
      <c r="I1858" s="140">
        <v>31.74278</v>
      </c>
      <c r="J1858" s="140">
        <v>310</v>
      </c>
      <c r="K1858" s="140">
        <v>2</v>
      </c>
      <c r="L1858" s="140">
        <f>COUNTIFS(ArCompl!$C$2:$C$5652,ArCompl!$C1787,ArCompl!$D$2:$D$5652,ArCompl!$D1787)</f>
        <v>1</v>
      </c>
      <c r="M1858" s="141">
        <f>IF(ISNA(MATCH($F1858,'Liste noire'!C:C,0)),0,1)</f>
        <v>0</v>
      </c>
    </row>
    <row r="1859" spans="1:13" x14ac:dyDescent="0.25">
      <c r="A1859" s="142">
        <v>238</v>
      </c>
      <c r="B1859" s="143" t="s">
        <v>176</v>
      </c>
      <c r="C1859" s="143" t="s">
        <v>177</v>
      </c>
      <c r="D1859" s="143" t="s">
        <v>109</v>
      </c>
      <c r="E1859" s="143" t="s">
        <v>22351</v>
      </c>
      <c r="F1859" s="143" t="s">
        <v>178</v>
      </c>
      <c r="G1859" s="143" t="s">
        <v>179</v>
      </c>
      <c r="H1859" s="143">
        <v>31.672999999999998</v>
      </c>
      <c r="I1859" s="143">
        <v>6.1404399999999999</v>
      </c>
      <c r="J1859" s="143">
        <v>463</v>
      </c>
      <c r="K1859" s="143">
        <v>1</v>
      </c>
      <c r="L1859" s="143">
        <f>COUNTIFS(ArCompl!$C$2:$C$5652,ArCompl!$C83,ArCompl!$D$2:$D$5652,ArCompl!$D83)</f>
        <v>1</v>
      </c>
      <c r="M1859" s="144">
        <f>IF(ISNA(MATCH($F1859,'Liste noire'!C:C,0)),0,1)</f>
        <v>0</v>
      </c>
    </row>
    <row r="1860" spans="1:13" x14ac:dyDescent="0.25">
      <c r="A1860" s="139">
        <v>6743</v>
      </c>
      <c r="B1860" s="140" t="s">
        <v>4949</v>
      </c>
      <c r="C1860" s="140" t="s">
        <v>4950</v>
      </c>
      <c r="D1860" s="140" t="s">
        <v>4759</v>
      </c>
      <c r="E1860" s="140" t="s">
        <v>22377</v>
      </c>
      <c r="F1860" s="140" t="s">
        <v>4951</v>
      </c>
      <c r="G1860" s="140" t="s">
        <v>4952</v>
      </c>
      <c r="H1860" s="140">
        <v>42.8414</v>
      </c>
      <c r="I1860" s="140">
        <v>93.669200000000004</v>
      </c>
      <c r="J1860" s="140">
        <v>2703</v>
      </c>
      <c r="K1860" s="140">
        <v>8</v>
      </c>
      <c r="L1860" s="140">
        <f>COUNTIFS(ArCompl!$C$2:$C$5652,ArCompl!$C1401,ArCompl!$D$2:$D$5652,ArCompl!$D1401)</f>
        <v>2</v>
      </c>
      <c r="M1860" s="141">
        <f>IF(ISNA(MATCH($F1860,'Liste noire'!C:C,0)),0,1)</f>
        <v>0</v>
      </c>
    </row>
    <row r="1861" spans="1:13" x14ac:dyDescent="0.25">
      <c r="A1861" s="142">
        <v>8468</v>
      </c>
      <c r="B1861" s="143" t="s">
        <v>16190</v>
      </c>
      <c r="C1861" s="143" t="s">
        <v>16191</v>
      </c>
      <c r="D1861" s="143" t="s">
        <v>16151</v>
      </c>
      <c r="E1861" s="143" t="s">
        <v>16151</v>
      </c>
      <c r="F1861" s="143" t="s">
        <v>16192</v>
      </c>
      <c r="G1861" s="143" t="s">
        <v>16193</v>
      </c>
      <c r="H1861" s="143">
        <v>49.359699999999997</v>
      </c>
      <c r="I1861" s="143">
        <v>26.933399999999999</v>
      </c>
      <c r="J1861" s="143">
        <v>1150</v>
      </c>
      <c r="K1861" s="143">
        <v>2</v>
      </c>
      <c r="L1861" s="143">
        <f>COUNTIFS(ArCompl!$C$2:$C$5652,ArCompl!$C5506,ArCompl!$D$2:$D$5652,ArCompl!$D5506)</f>
        <v>2</v>
      </c>
      <c r="M1861" s="144">
        <f>IF(ISNA(MATCH($F1861,'Liste noire'!C:C,0)),0,1)</f>
        <v>0</v>
      </c>
    </row>
    <row r="1862" spans="1:13" x14ac:dyDescent="0.25">
      <c r="A1862" s="139">
        <v>3802</v>
      </c>
      <c r="B1862" s="140" t="s">
        <v>16760</v>
      </c>
      <c r="C1862" s="140" t="s">
        <v>16757</v>
      </c>
      <c r="D1862" s="140" t="s">
        <v>16702</v>
      </c>
      <c r="E1862" s="140" t="s">
        <v>22496</v>
      </c>
      <c r="F1862" s="140" t="s">
        <v>16761</v>
      </c>
      <c r="G1862" s="140" t="s">
        <v>16762</v>
      </c>
      <c r="H1862" s="140">
        <v>32.852499999999999</v>
      </c>
      <c r="I1862" s="140">
        <v>-106.107</v>
      </c>
      <c r="J1862" s="140">
        <v>4093</v>
      </c>
      <c r="K1862" s="140">
        <v>-7</v>
      </c>
      <c r="L1862" s="140">
        <f>COUNTIFS(ArCompl!$C$2:$C$5652,ArCompl!$C1897,ArCompl!$D$2:$D$5652,ArCompl!$D1897)</f>
        <v>1</v>
      </c>
      <c r="M1862" s="141">
        <f>IF(ISNA(MATCH($F1862,'Liste noire'!C:C,0)),0,1)</f>
        <v>0</v>
      </c>
    </row>
    <row r="1863" spans="1:13" x14ac:dyDescent="0.25">
      <c r="A1863" s="142">
        <v>1807</v>
      </c>
      <c r="B1863" s="143" t="s">
        <v>11297</v>
      </c>
      <c r="C1863" s="143" t="s">
        <v>11298</v>
      </c>
      <c r="D1863" s="143" t="s">
        <v>11206</v>
      </c>
      <c r="E1863" s="143" t="s">
        <v>22439</v>
      </c>
      <c r="F1863" s="143" t="s">
        <v>11299</v>
      </c>
      <c r="G1863" s="143" t="s">
        <v>11300</v>
      </c>
      <c r="H1863" s="143">
        <v>29.0959</v>
      </c>
      <c r="I1863" s="143">
        <v>-111.048</v>
      </c>
      <c r="J1863" s="143">
        <v>627</v>
      </c>
      <c r="K1863" s="143">
        <v>-7</v>
      </c>
      <c r="L1863" s="143">
        <f>COUNTIFS(ArCompl!$C$2:$C$5652,ArCompl!$C4330,ArCompl!$D$2:$D$5652,ArCompl!$D4330)</f>
        <v>1</v>
      </c>
      <c r="M1863" s="144">
        <f>IF(ISNA(MATCH($F1863,'Liste noire'!C:C,0)),0,1)</f>
        <v>0</v>
      </c>
    </row>
    <row r="1864" spans="1:13" x14ac:dyDescent="0.25">
      <c r="A1864" s="139">
        <v>7871</v>
      </c>
      <c r="B1864" s="140" t="s">
        <v>12399</v>
      </c>
      <c r="C1864" s="140" t="s">
        <v>12400</v>
      </c>
      <c r="D1864" s="140" t="s">
        <v>12352</v>
      </c>
      <c r="E1864" s="140" t="s">
        <v>22455</v>
      </c>
      <c r="F1864" s="140" t="s">
        <v>12401</v>
      </c>
      <c r="G1864" s="140" t="s">
        <v>12402</v>
      </c>
      <c r="H1864" s="140">
        <v>60.818100000000001</v>
      </c>
      <c r="I1864" s="140">
        <v>11.068</v>
      </c>
      <c r="J1864" s="140">
        <v>713</v>
      </c>
      <c r="K1864" s="140">
        <v>1</v>
      </c>
      <c r="L1864" s="140">
        <f>COUNTIFS(ArCompl!$C$2:$C$5652,ArCompl!$C4509,ArCompl!$D$2:$D$5652,ArCompl!$D4509)</f>
        <v>1</v>
      </c>
      <c r="M1864" s="141">
        <f>IF(ISNA(MATCH($F1864,'Liste noire'!C:C,0)),0,1)</f>
        <v>0</v>
      </c>
    </row>
    <row r="1865" spans="1:13" x14ac:dyDescent="0.25">
      <c r="A1865" s="142">
        <v>5599</v>
      </c>
      <c r="B1865" s="143" t="s">
        <v>15232</v>
      </c>
      <c r="C1865" s="143" t="s">
        <v>15233</v>
      </c>
      <c r="D1865" s="143" t="s">
        <v>15198</v>
      </c>
      <c r="E1865" s="143" t="s">
        <v>22481</v>
      </c>
      <c r="F1865" s="143" t="s">
        <v>15234</v>
      </c>
      <c r="G1865" s="143" t="s">
        <v>15235</v>
      </c>
      <c r="H1865" s="143">
        <v>65.806100000000001</v>
      </c>
      <c r="I1865" s="143">
        <v>15.082800000000001</v>
      </c>
      <c r="J1865" s="143">
        <v>1503</v>
      </c>
      <c r="K1865" s="143">
        <v>1</v>
      </c>
      <c r="L1865" s="143">
        <f>COUNTIFS(ArCompl!$C$2:$C$5652,ArCompl!$C5260,ArCompl!$D$2:$D$5652,ArCompl!$D5260)</f>
        <v>1</v>
      </c>
      <c r="M1865" s="144">
        <f>IF(ISNA(MATCH($F1865,'Liste noire'!C:C,0)),0,1)</f>
        <v>0</v>
      </c>
    </row>
    <row r="1866" spans="1:13" x14ac:dyDescent="0.25">
      <c r="A1866" s="139">
        <v>2344</v>
      </c>
      <c r="B1866" s="140" t="s">
        <v>9941</v>
      </c>
      <c r="C1866" s="140" t="s">
        <v>9942</v>
      </c>
      <c r="D1866" s="140" t="s">
        <v>9894</v>
      </c>
      <c r="E1866" s="140" t="s">
        <v>22423</v>
      </c>
      <c r="F1866" s="140" t="s">
        <v>9943</v>
      </c>
      <c r="G1866" s="140" t="s">
        <v>9944</v>
      </c>
      <c r="H1866" s="140">
        <v>39.428600000000003</v>
      </c>
      <c r="I1866" s="140">
        <v>141.13499999999999</v>
      </c>
      <c r="J1866" s="140">
        <v>297</v>
      </c>
      <c r="K1866" s="140">
        <v>9</v>
      </c>
      <c r="L1866" s="140">
        <f>COUNTIFS(ArCompl!$C$2:$C$5652,ArCompl!$C3982,ArCompl!$D$2:$D$5652,ArCompl!$D3982)</f>
        <v>1</v>
      </c>
      <c r="M1866" s="141">
        <f>IF(ISNA(MATCH($F1866,'Liste noire'!C:C,0)),0,1)</f>
        <v>0</v>
      </c>
    </row>
    <row r="1867" spans="1:13" x14ac:dyDescent="0.25">
      <c r="A1867" s="142">
        <v>2359</v>
      </c>
      <c r="B1867" s="143" t="s">
        <v>10179</v>
      </c>
      <c r="C1867" s="143" t="s">
        <v>10180</v>
      </c>
      <c r="D1867" s="143" t="s">
        <v>9894</v>
      </c>
      <c r="E1867" s="143" t="s">
        <v>22423</v>
      </c>
      <c r="F1867" s="143" t="s">
        <v>10181</v>
      </c>
      <c r="G1867" s="143" t="s">
        <v>10182</v>
      </c>
      <c r="H1867" s="143">
        <v>35.552300000000002</v>
      </c>
      <c r="I1867" s="143">
        <v>139.78</v>
      </c>
      <c r="J1867" s="143">
        <v>35</v>
      </c>
      <c r="K1867" s="143">
        <v>9</v>
      </c>
      <c r="L1867" s="143">
        <f>COUNTIFS(ArCompl!$C$2:$C$5652,ArCompl!$C4043,ArCompl!$D$2:$D$5652,ArCompl!$D4043)</f>
        <v>1</v>
      </c>
      <c r="M1867" s="144">
        <f>IF(ISNA(MATCH($F1867,'Liste noire'!C:C,0)),0,1)</f>
        <v>0</v>
      </c>
    </row>
    <row r="1868" spans="1:13" x14ac:dyDescent="0.25">
      <c r="A1868" s="139">
        <v>7142</v>
      </c>
      <c r="B1868" s="140" t="s">
        <v>18730</v>
      </c>
      <c r="C1868" s="140" t="s">
        <v>18731</v>
      </c>
      <c r="D1868" s="140" t="s">
        <v>16702</v>
      </c>
      <c r="E1868" s="140" t="s">
        <v>22496</v>
      </c>
      <c r="F1868" s="140" t="s">
        <v>18732</v>
      </c>
      <c r="G1868" s="140" t="s">
        <v>18733</v>
      </c>
      <c r="H1868" s="140">
        <v>58.0961</v>
      </c>
      <c r="I1868" s="140">
        <v>-135.4101</v>
      </c>
      <c r="J1868" s="140">
        <v>19</v>
      </c>
      <c r="K1868" s="140">
        <v>-9</v>
      </c>
      <c r="L1868" s="140">
        <f>COUNTIFS(ArCompl!$C$2:$C$5652,ArCompl!$C2414,ArCompl!$D$2:$D$5652,ArCompl!$D2414)</f>
        <v>1</v>
      </c>
      <c r="M1868" s="141">
        <f>IF(ISNA(MATCH($F1868,'Liste noire'!C:C,0)),0,1)</f>
        <v>0</v>
      </c>
    </row>
    <row r="1869" spans="1:13" x14ac:dyDescent="0.25">
      <c r="A1869" s="142">
        <v>3728</v>
      </c>
      <c r="B1869" s="143" t="s">
        <v>18726</v>
      </c>
      <c r="C1869" s="143" t="s">
        <v>18727</v>
      </c>
      <c r="D1869" s="143" t="s">
        <v>16702</v>
      </c>
      <c r="E1869" s="143" t="s">
        <v>22496</v>
      </c>
      <c r="F1869" s="143" t="s">
        <v>18728</v>
      </c>
      <c r="G1869" s="143" t="s">
        <v>18729</v>
      </c>
      <c r="H1869" s="143">
        <v>21.3187</v>
      </c>
      <c r="I1869" s="143">
        <v>-157.922</v>
      </c>
      <c r="J1869" s="143">
        <v>13</v>
      </c>
      <c r="K1869" s="143">
        <v>-10</v>
      </c>
      <c r="L1869" s="143">
        <f>COUNTIFS(ArCompl!$C$2:$C$5652,ArCompl!$C2413,ArCompl!$D$2:$D$5652,ArCompl!$D2413)</f>
        <v>0</v>
      </c>
      <c r="M1869" s="144">
        <f>IF(ISNA(MATCH($F1869,'Liste noire'!C:C,0)),0,1)</f>
        <v>0</v>
      </c>
    </row>
    <row r="1870" spans="1:13" x14ac:dyDescent="0.25">
      <c r="A1870" s="139">
        <v>3445</v>
      </c>
      <c r="B1870" s="140" t="s">
        <v>18591</v>
      </c>
      <c r="C1870" s="140" t="s">
        <v>18592</v>
      </c>
      <c r="D1870" s="140" t="s">
        <v>16702</v>
      </c>
      <c r="E1870" s="140" t="s">
        <v>22496</v>
      </c>
      <c r="F1870" s="140" t="s">
        <v>18593</v>
      </c>
      <c r="G1870" s="140" t="s">
        <v>18594</v>
      </c>
      <c r="H1870" s="140">
        <v>20.7956</v>
      </c>
      <c r="I1870" s="140">
        <v>-156.01400000000001</v>
      </c>
      <c r="J1870" s="140">
        <v>78</v>
      </c>
      <c r="K1870" s="140">
        <v>-10</v>
      </c>
      <c r="L1870" s="140">
        <f>COUNTIFS(ArCompl!$C$2:$C$5652,ArCompl!$C2378,ArCompl!$D$2:$D$5652,ArCompl!$D2378)</f>
        <v>1</v>
      </c>
      <c r="M1870" s="141">
        <f>IF(ISNA(MATCH($F1870,'Liste noire'!C:C,0)),0,1)</f>
        <v>0</v>
      </c>
    </row>
    <row r="1871" spans="1:13" x14ac:dyDescent="0.25">
      <c r="A1871" s="142">
        <v>5963</v>
      </c>
      <c r="B1871" s="143" t="s">
        <v>18576</v>
      </c>
      <c r="C1871" s="143" t="s">
        <v>18577</v>
      </c>
      <c r="D1871" s="143" t="s">
        <v>16702</v>
      </c>
      <c r="E1871" s="143" t="s">
        <v>22496</v>
      </c>
      <c r="F1871" s="143" t="s">
        <v>18578</v>
      </c>
      <c r="G1871" s="143" t="s">
        <v>18579</v>
      </c>
      <c r="H1871" s="143">
        <v>59.2438</v>
      </c>
      <c r="I1871" s="143">
        <v>-135.524</v>
      </c>
      <c r="J1871" s="143">
        <v>15</v>
      </c>
      <c r="K1871" s="143">
        <v>-9</v>
      </c>
      <c r="L1871" s="143">
        <f>COUNTIFS(ArCompl!$C$2:$C$5652,ArCompl!$C2374,ArCompl!$D$2:$D$5652,ArCompl!$D2374)</f>
        <v>1</v>
      </c>
      <c r="M1871" s="144">
        <f>IF(ISNA(MATCH($F1871,'Liste noire'!C:C,0)),0,1)</f>
        <v>0</v>
      </c>
    </row>
    <row r="1872" spans="1:13" x14ac:dyDescent="0.25">
      <c r="A1872" s="139">
        <v>10942</v>
      </c>
      <c r="B1872" s="140" t="s">
        <v>4981</v>
      </c>
      <c r="C1872" s="140" t="s">
        <v>4982</v>
      </c>
      <c r="D1872" s="140" t="s">
        <v>4759</v>
      </c>
      <c r="E1872" s="140" t="s">
        <v>22377</v>
      </c>
      <c r="F1872" s="140" t="s">
        <v>4983</v>
      </c>
      <c r="G1872" s="140" t="s">
        <v>4984</v>
      </c>
      <c r="H1872" s="140">
        <v>26.9053</v>
      </c>
      <c r="I1872" s="140">
        <v>112.628</v>
      </c>
      <c r="J1872" s="140">
        <v>0</v>
      </c>
      <c r="K1872" s="140">
        <v>8</v>
      </c>
      <c r="L1872" s="140">
        <f>COUNTIFS(ArCompl!$C$2:$C$5652,ArCompl!$C1409,ArCompl!$D$2:$D$5652,ArCompl!$D1409)</f>
        <v>2</v>
      </c>
      <c r="M1872" s="141">
        <f>IF(ISNA(MATCH($F1872,'Liste noire'!C:C,0)),0,1)</f>
        <v>0</v>
      </c>
    </row>
    <row r="1873" spans="1:13" x14ac:dyDescent="0.25">
      <c r="A1873" s="142">
        <v>10144</v>
      </c>
      <c r="B1873" s="143" t="s">
        <v>20200</v>
      </c>
      <c r="C1873" s="143" t="s">
        <v>16599</v>
      </c>
      <c r="D1873" s="143" t="s">
        <v>16702</v>
      </c>
      <c r="E1873" s="143" t="s">
        <v>22496</v>
      </c>
      <c r="F1873" s="143" t="s">
        <v>20201</v>
      </c>
      <c r="G1873" s="143" t="s">
        <v>20202</v>
      </c>
      <c r="H1873" s="143">
        <v>36.361600000000003</v>
      </c>
      <c r="I1873" s="143">
        <v>-78.529200000000003</v>
      </c>
      <c r="J1873" s="143">
        <v>526</v>
      </c>
      <c r="K1873" s="143">
        <v>-5</v>
      </c>
      <c r="L1873" s="143">
        <f>COUNTIFS(ArCompl!$C$2:$C$5652,ArCompl!$C2800,ArCompl!$D$2:$D$5652,ArCompl!$D2800)</f>
        <v>1</v>
      </c>
      <c r="M1873" s="144">
        <f>IF(ISNA(MATCH($F1873,'Liste noire'!C:C,0)),0,1)</f>
        <v>0</v>
      </c>
    </row>
    <row r="1874" spans="1:13" x14ac:dyDescent="0.25">
      <c r="A1874" s="139">
        <v>8713</v>
      </c>
      <c r="B1874" s="140" t="s">
        <v>10360</v>
      </c>
      <c r="C1874" s="140" t="s">
        <v>10361</v>
      </c>
      <c r="D1874" s="140" t="s">
        <v>10345</v>
      </c>
      <c r="E1874" s="140" t="s">
        <v>10345</v>
      </c>
      <c r="F1874" s="140" t="s">
        <v>10362</v>
      </c>
      <c r="G1874" s="140" t="s">
        <v>10363</v>
      </c>
      <c r="H1874" s="140">
        <v>-1.522</v>
      </c>
      <c r="I1874" s="140">
        <v>40.003999999999998</v>
      </c>
      <c r="J1874" s="140">
        <v>195</v>
      </c>
      <c r="K1874" s="140">
        <v>3</v>
      </c>
      <c r="L1874" s="140">
        <f>COUNTIFS(ArCompl!$C$2:$C$5652,ArCompl!$C4087,ArCompl!$D$2:$D$5652,ArCompl!$D4087)</f>
        <v>1</v>
      </c>
      <c r="M1874" s="141">
        <f>IF(ISNA(MATCH($F1874,'Liste noire'!C:C,0)),0,1)</f>
        <v>0</v>
      </c>
    </row>
    <row r="1875" spans="1:13" x14ac:dyDescent="0.25">
      <c r="A1875" s="142">
        <v>3749</v>
      </c>
      <c r="B1875" s="143" t="s">
        <v>18694</v>
      </c>
      <c r="C1875" s="143" t="s">
        <v>18695</v>
      </c>
      <c r="D1875" s="143" t="s">
        <v>16702</v>
      </c>
      <c r="E1875" s="143" t="s">
        <v>22496</v>
      </c>
      <c r="F1875" s="143" t="s">
        <v>18696</v>
      </c>
      <c r="G1875" s="143" t="s">
        <v>18697</v>
      </c>
      <c r="H1875" s="143">
        <v>32.6875</v>
      </c>
      <c r="I1875" s="143">
        <v>-103.217</v>
      </c>
      <c r="J1875" s="143">
        <v>3661</v>
      </c>
      <c r="K1875" s="143">
        <v>-7</v>
      </c>
      <c r="L1875" s="143">
        <f>COUNTIFS(ArCompl!$C$2:$C$5652,ArCompl!$C2405,ArCompl!$D$2:$D$5652,ArCompl!$D2405)</f>
        <v>1</v>
      </c>
      <c r="M1875" s="144">
        <f>IF(ISNA(MATCH($F1875,'Liste noire'!C:C,0)),0,1)</f>
        <v>0</v>
      </c>
    </row>
    <row r="1876" spans="1:13" x14ac:dyDescent="0.25">
      <c r="A1876" s="139">
        <v>3976</v>
      </c>
      <c r="B1876" s="140" t="s">
        <v>22256</v>
      </c>
      <c r="C1876" s="140" t="s">
        <v>22257</v>
      </c>
      <c r="D1876" s="140" t="s">
        <v>22241</v>
      </c>
      <c r="E1876" s="140" t="s">
        <v>22502</v>
      </c>
      <c r="F1876" s="140" t="s">
        <v>22258</v>
      </c>
      <c r="G1876" s="140" t="s">
        <v>22259</v>
      </c>
      <c r="H1876" s="140">
        <v>14.753</v>
      </c>
      <c r="I1876" s="140">
        <v>42.976300000000002</v>
      </c>
      <c r="J1876" s="140">
        <v>41</v>
      </c>
      <c r="K1876" s="140">
        <v>3</v>
      </c>
      <c r="L1876" s="140">
        <f>COUNTIFS(ArCompl!$C$2:$C$5652,ArCompl!$C5630,ArCompl!$D$2:$D$5652,ArCompl!$D5630)</f>
        <v>1</v>
      </c>
      <c r="M1876" s="141">
        <f>IF(ISNA(MATCH($F1876,'Liste noire'!C:C,0)),0,1)</f>
        <v>0</v>
      </c>
    </row>
    <row r="1877" spans="1:13" x14ac:dyDescent="0.25">
      <c r="A1877" s="142">
        <v>2060</v>
      </c>
      <c r="B1877" s="143" t="s">
        <v>14188</v>
      </c>
      <c r="C1877" s="143" t="s">
        <v>14189</v>
      </c>
      <c r="D1877" s="143" t="s">
        <v>14185</v>
      </c>
      <c r="E1877" s="143" t="s">
        <v>22468</v>
      </c>
      <c r="F1877" s="143" t="s">
        <v>14190</v>
      </c>
      <c r="G1877" s="143" t="s">
        <v>14191</v>
      </c>
      <c r="H1877" s="143">
        <v>25.285299999999999</v>
      </c>
      <c r="I1877" s="143">
        <v>49.485199999999999</v>
      </c>
      <c r="J1877" s="143">
        <v>588</v>
      </c>
      <c r="K1877" s="143">
        <v>3</v>
      </c>
      <c r="L1877" s="143">
        <f>COUNTIFS(ArCompl!$C$2:$C$5652,ArCompl!$C219,ArCompl!$D$2:$D$5652,ArCompl!$D219)</f>
        <v>1</v>
      </c>
      <c r="M1877" s="144">
        <f>IF(ISNA(MATCH($F1877,'Liste noire'!C:C,0)),0,1)</f>
        <v>0</v>
      </c>
    </row>
    <row r="1878" spans="1:13" x14ac:dyDescent="0.25">
      <c r="A1878" s="139">
        <v>1910</v>
      </c>
      <c r="B1878" s="140" t="s">
        <v>6145</v>
      </c>
      <c r="C1878" s="140" t="s">
        <v>6146</v>
      </c>
      <c r="D1878" s="140" t="s">
        <v>6104</v>
      </c>
      <c r="E1878" s="140" t="s">
        <v>6104</v>
      </c>
      <c r="F1878" s="140" t="s">
        <v>6147</v>
      </c>
      <c r="G1878" s="140" t="s">
        <v>6148</v>
      </c>
      <c r="H1878" s="140">
        <v>20.785599999999999</v>
      </c>
      <c r="I1878" s="140">
        <v>-76.315100000000001</v>
      </c>
      <c r="J1878" s="140">
        <v>361</v>
      </c>
      <c r="K1878" s="140">
        <v>-5</v>
      </c>
      <c r="L1878" s="140">
        <f>COUNTIFS(ArCompl!$C$2:$C$5652,ArCompl!$C1728,ArCompl!$D$2:$D$5652,ArCompl!$D1728)</f>
        <v>1</v>
      </c>
      <c r="M1878" s="141">
        <f>IF(ISNA(MATCH($F1878,'Liste noire'!C:C,0)),0,1)</f>
        <v>0</v>
      </c>
    </row>
    <row r="1879" spans="1:13" x14ac:dyDescent="0.25">
      <c r="A1879" s="142">
        <v>1993</v>
      </c>
      <c r="B1879" s="143" t="s">
        <v>7388</v>
      </c>
      <c r="C1879" s="143" t="s">
        <v>7389</v>
      </c>
      <c r="D1879" s="143" t="s">
        <v>7365</v>
      </c>
      <c r="E1879" s="143" t="s">
        <v>22402</v>
      </c>
      <c r="F1879" s="143" t="s">
        <v>7390</v>
      </c>
      <c r="G1879" s="143" t="s">
        <v>7391</v>
      </c>
      <c r="H1879" s="143">
        <v>-18.0748</v>
      </c>
      <c r="I1879" s="143">
        <v>-140.946</v>
      </c>
      <c r="J1879" s="143">
        <v>10</v>
      </c>
      <c r="K1879" s="143">
        <v>-10</v>
      </c>
      <c r="L1879" s="143">
        <f>COUNTIFS(ArCompl!$C$2:$C$5652,ArCompl!$C4825,ArCompl!$D$2:$D$5652,ArCompl!$D4825)</f>
        <v>1</v>
      </c>
      <c r="M1879" s="144">
        <f>IF(ISNA(MATCH($F1879,'Liste noire'!C:C,0)),0,1)</f>
        <v>0</v>
      </c>
    </row>
    <row r="1880" spans="1:13" x14ac:dyDescent="0.25">
      <c r="A1880" s="139">
        <v>6797</v>
      </c>
      <c r="B1880" s="140" t="s">
        <v>1646</v>
      </c>
      <c r="C1880" s="140" t="s">
        <v>1647</v>
      </c>
      <c r="D1880" s="140" t="s">
        <v>1643</v>
      </c>
      <c r="E1880" s="140" t="s">
        <v>22357</v>
      </c>
      <c r="F1880" s="140" t="s">
        <v>1648</v>
      </c>
      <c r="G1880" s="140" t="s">
        <v>1649</v>
      </c>
      <c r="H1880" s="140">
        <v>47.384999999999998</v>
      </c>
      <c r="I1880" s="140">
        <v>9.6999999999999993</v>
      </c>
      <c r="J1880" s="140">
        <v>1352</v>
      </c>
      <c r="K1880" s="140">
        <v>1</v>
      </c>
      <c r="L1880" s="140">
        <f>COUNTIFS(ArCompl!$C$2:$C$5652,ArCompl!$C579,ArCompl!$D$2:$D$5652,ArCompl!$D579)</f>
        <v>1</v>
      </c>
      <c r="M1880" s="141">
        <f>IF(ISNA(MATCH($F1880,'Liste noire'!C:C,0)),0,1)</f>
        <v>0</v>
      </c>
    </row>
    <row r="1881" spans="1:13" x14ac:dyDescent="0.25">
      <c r="A1881" s="142">
        <v>6273</v>
      </c>
      <c r="B1881" s="143" t="s">
        <v>1016</v>
      </c>
      <c r="C1881" s="143" t="s">
        <v>1017</v>
      </c>
      <c r="D1881" s="143" t="s">
        <v>639</v>
      </c>
      <c r="E1881" s="143" t="s">
        <v>22356</v>
      </c>
      <c r="F1881" s="143" t="s">
        <v>1018</v>
      </c>
      <c r="G1881" s="143" t="s">
        <v>1019</v>
      </c>
      <c r="H1881" s="143">
        <v>-18.3367</v>
      </c>
      <c r="I1881" s="143">
        <v>130.63800000000001</v>
      </c>
      <c r="J1881" s="143">
        <v>320</v>
      </c>
      <c r="K1881" s="143">
        <v>9.5</v>
      </c>
      <c r="L1881" s="143">
        <f>COUNTIFS(ArCompl!$C$2:$C$5652,ArCompl!$C413,ArCompl!$D$2:$D$5652,ArCompl!$D413)</f>
        <v>1</v>
      </c>
      <c r="M1881" s="144">
        <f>IF(ISNA(MATCH($F1881,'Liste noire'!C:C,0)),0,1)</f>
        <v>0</v>
      </c>
    </row>
    <row r="1882" spans="1:13" x14ac:dyDescent="0.25">
      <c r="A1882" s="139">
        <v>3664</v>
      </c>
      <c r="B1882" s="140" t="s">
        <v>18714</v>
      </c>
      <c r="C1882" s="140" t="s">
        <v>18715</v>
      </c>
      <c r="D1882" s="140" t="s">
        <v>16702</v>
      </c>
      <c r="E1882" s="140" t="s">
        <v>22496</v>
      </c>
      <c r="F1882" s="140" t="s">
        <v>18716</v>
      </c>
      <c r="G1882" s="140" t="s">
        <v>18717</v>
      </c>
      <c r="H1882" s="140">
        <v>59.645600000000002</v>
      </c>
      <c r="I1882" s="140">
        <v>-151.477</v>
      </c>
      <c r="J1882" s="140">
        <v>84</v>
      </c>
      <c r="K1882" s="140">
        <v>-9</v>
      </c>
      <c r="L1882" s="140">
        <f>COUNTIFS(ArCompl!$C$2:$C$5652,ArCompl!$C2410,ArCompl!$D$2:$D$5652,ArCompl!$D2410)</f>
        <v>1</v>
      </c>
      <c r="M1882" s="141">
        <f>IF(ISNA(MATCH($F1882,'Liste noire'!C:C,0)),0,1)</f>
        <v>0</v>
      </c>
    </row>
    <row r="1883" spans="1:13" x14ac:dyDescent="0.25">
      <c r="A1883" s="142">
        <v>3491</v>
      </c>
      <c r="B1883" s="143" t="s">
        <v>18796</v>
      </c>
      <c r="C1883" s="143" t="s">
        <v>18797</v>
      </c>
      <c r="D1883" s="143" t="s">
        <v>16702</v>
      </c>
      <c r="E1883" s="143" t="s">
        <v>22496</v>
      </c>
      <c r="F1883" s="143" t="s">
        <v>18798</v>
      </c>
      <c r="G1883" s="143" t="s">
        <v>18799</v>
      </c>
      <c r="H1883" s="143">
        <v>44.385199999999998</v>
      </c>
      <c r="I1883" s="143">
        <v>-98.228499999999997</v>
      </c>
      <c r="J1883" s="143">
        <v>1289</v>
      </c>
      <c r="K1883" s="143">
        <v>-6</v>
      </c>
      <c r="L1883" s="143">
        <f>COUNTIFS(ArCompl!$C$2:$C$5652,ArCompl!$C2432,ArCompl!$D$2:$D$5652,ArCompl!$D2432)</f>
        <v>1</v>
      </c>
      <c r="M1883" s="144">
        <f>IF(ISNA(MATCH($F1883,'Liste noire'!C:C,0)),0,1)</f>
        <v>0</v>
      </c>
    </row>
    <row r="1884" spans="1:13" x14ac:dyDescent="0.25">
      <c r="A1884" s="139">
        <v>3519</v>
      </c>
      <c r="B1884" s="140" t="s">
        <v>18738</v>
      </c>
      <c r="C1884" s="140" t="s">
        <v>18739</v>
      </c>
      <c r="D1884" s="140" t="s">
        <v>16702</v>
      </c>
      <c r="E1884" s="140" t="s">
        <v>22496</v>
      </c>
      <c r="F1884" s="140" t="s">
        <v>18740</v>
      </c>
      <c r="G1884" s="140" t="s">
        <v>18741</v>
      </c>
      <c r="H1884" s="140">
        <v>36.668599999999998</v>
      </c>
      <c r="I1884" s="140">
        <v>-87.496200000000002</v>
      </c>
      <c r="J1884" s="140">
        <v>573</v>
      </c>
      <c r="K1884" s="140">
        <v>-6</v>
      </c>
      <c r="L1884" s="140">
        <f>COUNTIFS(ArCompl!$C$2:$C$5652,ArCompl!$C2416,ArCompl!$D$2:$D$5652,ArCompl!$D2416)</f>
        <v>0</v>
      </c>
      <c r="M1884" s="141">
        <f>IF(ISNA(MATCH($F1884,'Liste noire'!C:C,0)),0,1)</f>
        <v>0</v>
      </c>
    </row>
    <row r="1885" spans="1:13" x14ac:dyDescent="0.25">
      <c r="A1885" s="142">
        <v>388</v>
      </c>
      <c r="B1885" s="143" t="s">
        <v>7740</v>
      </c>
      <c r="C1885" s="143" t="s">
        <v>7741</v>
      </c>
      <c r="D1885" s="143" t="s">
        <v>7581</v>
      </c>
      <c r="E1885" s="143" t="s">
        <v>22405</v>
      </c>
      <c r="F1885" s="143" t="s">
        <v>7742</v>
      </c>
      <c r="G1885" s="143" t="s">
        <v>7743</v>
      </c>
      <c r="H1885" s="143">
        <v>50.288609999999998</v>
      </c>
      <c r="I1885" s="143">
        <v>11.856389999999999</v>
      </c>
      <c r="J1885" s="143">
        <v>1959</v>
      </c>
      <c r="K1885" s="143">
        <v>1</v>
      </c>
      <c r="L1885" s="143">
        <f>COUNTIFS(ArCompl!$C$2:$C$5652,ArCompl!$C144,ArCompl!$D$2:$D$5652,ArCompl!$D144)</f>
        <v>1</v>
      </c>
      <c r="M1885" s="144">
        <f>IF(ISNA(MATCH($F1885,'Liste noire'!C:C,0)),0,1)</f>
        <v>0</v>
      </c>
    </row>
    <row r="1886" spans="1:13" x14ac:dyDescent="0.25">
      <c r="A1886" s="139">
        <v>1628</v>
      </c>
      <c r="B1886" s="140" t="s">
        <v>13346</v>
      </c>
      <c r="C1886" s="140" t="s">
        <v>13347</v>
      </c>
      <c r="D1886" s="140" t="s">
        <v>13326</v>
      </c>
      <c r="E1886" s="140" t="s">
        <v>13326</v>
      </c>
      <c r="F1886" s="140" t="s">
        <v>13348</v>
      </c>
      <c r="G1886" s="140" t="s">
        <v>13349</v>
      </c>
      <c r="H1886" s="140">
        <v>38.5199</v>
      </c>
      <c r="I1886" s="140">
        <v>-28.715900000000001</v>
      </c>
      <c r="J1886" s="140">
        <v>118</v>
      </c>
      <c r="K1886" s="140">
        <v>-1</v>
      </c>
      <c r="L1886" s="140">
        <f>COUNTIFS(ArCompl!$C$2:$C$5652,ArCompl!$C4860,ArCompl!$D$2:$D$5652,ArCompl!$D4860)</f>
        <v>1</v>
      </c>
      <c r="M1886" s="141">
        <f>IF(ISNA(MATCH($F1886,'Liste noire'!C:C,0)),0,1)</f>
        <v>0</v>
      </c>
    </row>
    <row r="1887" spans="1:13" x14ac:dyDescent="0.25">
      <c r="A1887" s="142">
        <v>5741</v>
      </c>
      <c r="B1887" s="143" t="s">
        <v>18746</v>
      </c>
      <c r="C1887" s="143" t="s">
        <v>18747</v>
      </c>
      <c r="D1887" s="143" t="s">
        <v>16702</v>
      </c>
      <c r="E1887" s="143" t="s">
        <v>22496</v>
      </c>
      <c r="F1887" s="143" t="s">
        <v>18748</v>
      </c>
      <c r="G1887" s="143" t="s">
        <v>18749</v>
      </c>
      <c r="H1887" s="143">
        <v>34.478000000000002</v>
      </c>
      <c r="I1887" s="143">
        <v>-93.096199999999996</v>
      </c>
      <c r="J1887" s="143">
        <v>540</v>
      </c>
      <c r="K1887" s="143">
        <v>-6</v>
      </c>
      <c r="L1887" s="143">
        <f>COUNTIFS(ArCompl!$C$2:$C$5652,ArCompl!$C2418,ArCompl!$D$2:$D$5652,ArCompl!$D2418)</f>
        <v>1</v>
      </c>
      <c r="M1887" s="144">
        <f>IF(ISNA(MATCH($F1887,'Liste noire'!C:C,0)),0,1)</f>
        <v>0</v>
      </c>
    </row>
    <row r="1888" spans="1:13" x14ac:dyDescent="0.25">
      <c r="A1888" s="139">
        <v>3566</v>
      </c>
      <c r="B1888" s="140" t="s">
        <v>18768</v>
      </c>
      <c r="C1888" s="140" t="s">
        <v>18759</v>
      </c>
      <c r="D1888" s="140" t="s">
        <v>16702</v>
      </c>
      <c r="E1888" s="140" t="s">
        <v>22496</v>
      </c>
      <c r="F1888" s="140" t="s">
        <v>18769</v>
      </c>
      <c r="G1888" s="140" t="s">
        <v>18770</v>
      </c>
      <c r="H1888" s="140">
        <v>29.645399999999999</v>
      </c>
      <c r="I1888" s="140">
        <v>-95.278899999999993</v>
      </c>
      <c r="J1888" s="140">
        <v>46</v>
      </c>
      <c r="K1888" s="140">
        <v>-6</v>
      </c>
      <c r="L1888" s="140">
        <f>COUNTIFS(ArCompl!$C$2:$C$5652,ArCompl!$C2424,ArCompl!$D$2:$D$5652,ArCompl!$D2424)</f>
        <v>1</v>
      </c>
      <c r="M1888" s="141">
        <f>IF(ISNA(MATCH($F1888,'Liste noire'!C:C,0)),0,1)</f>
        <v>0</v>
      </c>
    </row>
    <row r="1889" spans="1:13" x14ac:dyDescent="0.25">
      <c r="A1889" s="142">
        <v>4345</v>
      </c>
      <c r="B1889" s="143" t="s">
        <v>12479</v>
      </c>
      <c r="C1889" s="143" t="s">
        <v>12480</v>
      </c>
      <c r="D1889" s="143" t="s">
        <v>12352</v>
      </c>
      <c r="E1889" s="143" t="s">
        <v>22455</v>
      </c>
      <c r="F1889" s="143" t="s">
        <v>12481</v>
      </c>
      <c r="G1889" s="143" t="s">
        <v>12482</v>
      </c>
      <c r="H1889" s="143">
        <v>62.18</v>
      </c>
      <c r="I1889" s="143">
        <v>6.0740999999999996</v>
      </c>
      <c r="J1889" s="143">
        <v>243</v>
      </c>
      <c r="K1889" s="143">
        <v>1</v>
      </c>
      <c r="L1889" s="143">
        <f>COUNTIFS(ArCompl!$C$2:$C$5652,ArCompl!$C4529,ArCompl!$D$2:$D$5652,ArCompl!$D4529)</f>
        <v>1</v>
      </c>
      <c r="M1889" s="144">
        <f>IF(ISNA(MATCH($F1889,'Liste noire'!C:C,0)),0,1)</f>
        <v>0</v>
      </c>
    </row>
    <row r="1890" spans="1:13" x14ac:dyDescent="0.25">
      <c r="A1890" s="139">
        <v>5880</v>
      </c>
      <c r="B1890" s="140" t="s">
        <v>15798</v>
      </c>
      <c r="C1890" s="140" t="s">
        <v>15799</v>
      </c>
      <c r="D1890" s="140" t="s">
        <v>15791</v>
      </c>
      <c r="E1890" s="140" t="s">
        <v>15791</v>
      </c>
      <c r="F1890" s="140" t="s">
        <v>15800</v>
      </c>
      <c r="G1890" s="140" t="s">
        <v>15801</v>
      </c>
      <c r="H1890" s="140">
        <v>-19.777000000000001</v>
      </c>
      <c r="I1890" s="140">
        <v>-174.34100000000001</v>
      </c>
      <c r="J1890" s="140">
        <v>31</v>
      </c>
      <c r="K1890" s="140">
        <v>13</v>
      </c>
      <c r="L1890" s="140">
        <f>COUNTIFS(ArCompl!$C$2:$C$5652,ArCompl!$C5419,ArCompl!$D$2:$D$5652,ArCompl!$D5419)</f>
        <v>1</v>
      </c>
      <c r="M1890" s="141">
        <f>IF(ISNA(MATCH($F1890,'Liste noire'!C:C,0)),0,1)</f>
        <v>0</v>
      </c>
    </row>
    <row r="1891" spans="1:13" x14ac:dyDescent="0.25">
      <c r="A1891" s="142">
        <v>6716</v>
      </c>
      <c r="B1891" s="143" t="s">
        <v>18734</v>
      </c>
      <c r="C1891" s="143" t="s">
        <v>18735</v>
      </c>
      <c r="D1891" s="143" t="s">
        <v>16702</v>
      </c>
      <c r="E1891" s="143" t="s">
        <v>22496</v>
      </c>
      <c r="F1891" s="143" t="s">
        <v>18736</v>
      </c>
      <c r="G1891" s="143" t="s">
        <v>18737</v>
      </c>
      <c r="H1891" s="143">
        <v>61.523899999999998</v>
      </c>
      <c r="I1891" s="143">
        <v>-166.14699999999999</v>
      </c>
      <c r="J1891" s="143">
        <v>13</v>
      </c>
      <c r="K1891" s="143">
        <v>-9</v>
      </c>
      <c r="L1891" s="143">
        <f>COUNTIFS(ArCompl!$C$2:$C$5652,ArCompl!$C2415,ArCompl!$D$2:$D$5652,ArCompl!$D2415)</f>
        <v>1</v>
      </c>
      <c r="M1891" s="144">
        <f>IF(ISNA(MATCH($F1891,'Liste noire'!C:C,0)),0,1)</f>
        <v>0</v>
      </c>
    </row>
    <row r="1892" spans="1:13" x14ac:dyDescent="0.25">
      <c r="A1892" s="139">
        <v>10939</v>
      </c>
      <c r="B1892" s="140" t="s">
        <v>5212</v>
      </c>
      <c r="C1892" s="140" t="s">
        <v>5213</v>
      </c>
      <c r="D1892" s="140" t="s">
        <v>4759</v>
      </c>
      <c r="E1892" s="140" t="s">
        <v>22377</v>
      </c>
      <c r="F1892" s="140" t="s">
        <v>5214</v>
      </c>
      <c r="G1892" s="140" t="s">
        <v>5215</v>
      </c>
      <c r="H1892" s="140">
        <v>31.626000000000001</v>
      </c>
      <c r="I1892" s="140">
        <v>110.34</v>
      </c>
      <c r="J1892" s="140">
        <v>8365</v>
      </c>
      <c r="K1892" s="140">
        <v>8</v>
      </c>
      <c r="L1892" s="140">
        <f>COUNTIFS(ArCompl!$C$2:$C$5652,ArCompl!$C1467,ArCompl!$D$2:$D$5652,ArCompl!$D1467)</f>
        <v>1</v>
      </c>
      <c r="M1892" s="141">
        <f>IF(ISNA(MATCH($F1892,'Liste noire'!C:C,0)),0,1)</f>
        <v>0</v>
      </c>
    </row>
    <row r="1893" spans="1:13" x14ac:dyDescent="0.25">
      <c r="A1893" s="142">
        <v>6188</v>
      </c>
      <c r="B1893" s="143" t="s">
        <v>22144</v>
      </c>
      <c r="C1893" s="143" t="s">
        <v>22145</v>
      </c>
      <c r="D1893" s="143" t="s">
        <v>22113</v>
      </c>
      <c r="E1893" s="143" t="s">
        <v>22113</v>
      </c>
      <c r="F1893" s="143" t="s">
        <v>22146</v>
      </c>
      <c r="G1893" s="143" t="s">
        <v>22147</v>
      </c>
      <c r="H1893" s="143">
        <v>20.819400000000002</v>
      </c>
      <c r="I1893" s="143">
        <v>106.72499999999999</v>
      </c>
      <c r="J1893" s="143">
        <v>6</v>
      </c>
      <c r="K1893" s="143">
        <v>7</v>
      </c>
      <c r="L1893" s="143">
        <f>COUNTIFS(ArCompl!$C$2:$C$5652,ArCompl!$C5610,ArCompl!$D$2:$D$5652,ArCompl!$D5610)</f>
        <v>2</v>
      </c>
      <c r="M1893" s="144">
        <f>IF(ISNA(MATCH($F1893,'Liste noire'!C:C,0)),0,1)</f>
        <v>0</v>
      </c>
    </row>
    <row r="1894" spans="1:13" x14ac:dyDescent="0.25">
      <c r="A1894" s="139">
        <v>3589</v>
      </c>
      <c r="B1894" s="140" t="s">
        <v>21595</v>
      </c>
      <c r="C1894" s="140" t="s">
        <v>21596</v>
      </c>
      <c r="D1894" s="140" t="s">
        <v>16702</v>
      </c>
      <c r="E1894" s="140" t="s">
        <v>22496</v>
      </c>
      <c r="F1894" s="140" t="s">
        <v>21597</v>
      </c>
      <c r="G1894" s="140" t="s">
        <v>21598</v>
      </c>
      <c r="H1894" s="140">
        <v>41.067</v>
      </c>
      <c r="I1894" s="140">
        <v>-73.707599999999999</v>
      </c>
      <c r="J1894" s="140">
        <v>439</v>
      </c>
      <c r="K1894" s="140">
        <v>-5</v>
      </c>
      <c r="L1894" s="140">
        <f>COUNTIFS(ArCompl!$C$2:$C$5652,ArCompl!$C3169,ArCompl!$D$2:$D$5652,ArCompl!$D3169)</f>
        <v>1</v>
      </c>
      <c r="M1894" s="141">
        <f>IF(ISNA(MATCH($F1894,'Liste noire'!C:C,0)),0,1)</f>
        <v>0</v>
      </c>
    </row>
    <row r="1895" spans="1:13" x14ac:dyDescent="0.25">
      <c r="A1895" s="142">
        <v>4275</v>
      </c>
      <c r="B1895" s="143" t="s">
        <v>18742</v>
      </c>
      <c r="C1895" s="143" t="s">
        <v>18743</v>
      </c>
      <c r="D1895" s="143" t="s">
        <v>16702</v>
      </c>
      <c r="E1895" s="143" t="s">
        <v>22496</v>
      </c>
      <c r="F1895" s="143" t="s">
        <v>18744</v>
      </c>
      <c r="G1895" s="143" t="s">
        <v>18745</v>
      </c>
      <c r="H1895" s="143">
        <v>46.971200000000003</v>
      </c>
      <c r="I1895" s="143">
        <v>-123.937</v>
      </c>
      <c r="J1895" s="143">
        <v>18</v>
      </c>
      <c r="K1895" s="143">
        <v>-8</v>
      </c>
      <c r="L1895" s="143">
        <f>COUNTIFS(ArCompl!$C$2:$C$5652,ArCompl!$C2417,ArCompl!$D$2:$D$5652,ArCompl!$D2417)</f>
        <v>1</v>
      </c>
      <c r="M1895" s="144">
        <f>IF(ISNA(MATCH($F1895,'Liste noire'!C:C,0)),0,1)</f>
        <v>0</v>
      </c>
    </row>
    <row r="1896" spans="1:13" x14ac:dyDescent="0.25">
      <c r="A1896" s="139">
        <v>8514</v>
      </c>
      <c r="B1896" s="140" t="s">
        <v>21255</v>
      </c>
      <c r="C1896" s="140" t="s">
        <v>21256</v>
      </c>
      <c r="D1896" s="140" t="s">
        <v>16702</v>
      </c>
      <c r="E1896" s="140" t="s">
        <v>22496</v>
      </c>
      <c r="F1896" s="140" t="s">
        <v>21257</v>
      </c>
      <c r="G1896" s="140" t="s">
        <v>21258</v>
      </c>
      <c r="H1896" s="140">
        <v>33.529699999999998</v>
      </c>
      <c r="I1896" s="140">
        <v>-82.516499999999994</v>
      </c>
      <c r="J1896" s="140">
        <v>501</v>
      </c>
      <c r="K1896" s="140">
        <v>-5</v>
      </c>
      <c r="L1896" s="140">
        <f>COUNTIFS(ArCompl!$C$2:$C$5652,ArCompl!$C3080,ArCompl!$D$2:$D$5652,ArCompl!$D3080)</f>
        <v>1</v>
      </c>
      <c r="M1896" s="141">
        <f>IF(ISNA(MATCH($F1896,'Liste noire'!C:C,0)),0,1)</f>
        <v>0</v>
      </c>
    </row>
    <row r="1897" spans="1:13" x14ac:dyDescent="0.25">
      <c r="A1897" s="142">
        <v>3400</v>
      </c>
      <c r="B1897" s="143" t="s">
        <v>4965</v>
      </c>
      <c r="C1897" s="143" t="s">
        <v>4966</v>
      </c>
      <c r="D1897" s="143" t="s">
        <v>4759</v>
      </c>
      <c r="E1897" s="143" t="s">
        <v>22377</v>
      </c>
      <c r="F1897" s="143" t="s">
        <v>4967</v>
      </c>
      <c r="G1897" s="143" t="s">
        <v>4968</v>
      </c>
      <c r="H1897" s="143">
        <v>45.623399999999997</v>
      </c>
      <c r="I1897" s="143">
        <v>126.25</v>
      </c>
      <c r="J1897" s="143">
        <v>457</v>
      </c>
      <c r="K1897" s="143">
        <v>8</v>
      </c>
      <c r="L1897" s="143">
        <f>COUNTIFS(ArCompl!$C$2:$C$5652,ArCompl!$C1405,ArCompl!$D$2:$D$5652,ArCompl!$D1405)</f>
        <v>1</v>
      </c>
      <c r="M1897" s="144">
        <f>IF(ISNA(MATCH($F1897,'Liste noire'!C:C,0)),0,1)</f>
        <v>0</v>
      </c>
    </row>
    <row r="1898" spans="1:13" x14ac:dyDescent="0.25">
      <c r="A1898" s="139">
        <v>1005</v>
      </c>
      <c r="B1898" s="140" t="s">
        <v>22330</v>
      </c>
      <c r="C1898" s="140" t="s">
        <v>22331</v>
      </c>
      <c r="D1898" s="140" t="s">
        <v>22319</v>
      </c>
      <c r="E1898" s="140" t="s">
        <v>22319</v>
      </c>
      <c r="F1898" s="140" t="s">
        <v>22332</v>
      </c>
      <c r="G1898" s="140" t="s">
        <v>22333</v>
      </c>
      <c r="H1898" s="140">
        <v>-17.931799999999999</v>
      </c>
      <c r="I1898" s="140">
        <v>31.0928</v>
      </c>
      <c r="J1898" s="140">
        <v>4887</v>
      </c>
      <c r="K1898" s="140">
        <v>2</v>
      </c>
      <c r="L1898" s="140">
        <f>COUNTIFS(ArCompl!$C$2:$C$5652,ArCompl!$C5648,ArCompl!$D$2:$D$5652,ArCompl!$D5648)</f>
        <v>1</v>
      </c>
      <c r="M1898" s="141">
        <f>IF(ISNA(MATCH($F1898,'Liste noire'!C:C,0)),0,1)</f>
        <v>0</v>
      </c>
    </row>
    <row r="1899" spans="1:13" x14ac:dyDescent="0.25">
      <c r="A1899" s="142">
        <v>1130</v>
      </c>
      <c r="B1899" s="143" t="s">
        <v>6481</v>
      </c>
      <c r="C1899" s="143" t="s">
        <v>6482</v>
      </c>
      <c r="D1899" s="143" t="s">
        <v>6443</v>
      </c>
      <c r="E1899" s="143" t="s">
        <v>22392</v>
      </c>
      <c r="F1899" s="143" t="s">
        <v>6483</v>
      </c>
      <c r="G1899" s="143" t="s">
        <v>6484</v>
      </c>
      <c r="H1899" s="143">
        <v>27.1783</v>
      </c>
      <c r="I1899" s="143">
        <v>33.799399999999999</v>
      </c>
      <c r="J1899" s="143">
        <v>52</v>
      </c>
      <c r="K1899" s="143">
        <v>2</v>
      </c>
      <c r="L1899" s="143">
        <f>COUNTIFS(ArCompl!$C$2:$C$5652,ArCompl!$C1780,ArCompl!$D$2:$D$5652,ArCompl!$D1780)</f>
        <v>1</v>
      </c>
      <c r="M1899" s="144">
        <f>IF(ISNA(MATCH($F1899,'Liste noire'!C:C,0)),0,1)</f>
        <v>0</v>
      </c>
    </row>
    <row r="1900" spans="1:13" x14ac:dyDescent="0.25">
      <c r="A1900" s="139">
        <v>8949</v>
      </c>
      <c r="B1900" s="140" t="s">
        <v>15077</v>
      </c>
      <c r="C1900" s="140" t="s">
        <v>15078</v>
      </c>
      <c r="D1900" s="140" t="s">
        <v>15055</v>
      </c>
      <c r="E1900" s="140" t="s">
        <v>15055</v>
      </c>
      <c r="F1900" s="140" t="s">
        <v>15079</v>
      </c>
      <c r="G1900" s="140" t="s">
        <v>15080</v>
      </c>
      <c r="H1900" s="140">
        <v>6.2844670000000002</v>
      </c>
      <c r="I1900" s="140">
        <v>81.124129999999994</v>
      </c>
      <c r="J1900" s="140">
        <v>157</v>
      </c>
      <c r="K1900" s="140">
        <v>5.5</v>
      </c>
      <c r="L1900" s="140">
        <f>COUNTIFS(ArCompl!$C$2:$C$5652,ArCompl!$C5246,ArCompl!$D$2:$D$5652,ArCompl!$D5246)</f>
        <v>1</v>
      </c>
      <c r="M1900" s="141">
        <f>IF(ISNA(MATCH($F1900,'Liste noire'!C:C,0)),0,1)</f>
        <v>0</v>
      </c>
    </row>
    <row r="1901" spans="1:13" x14ac:dyDescent="0.25">
      <c r="A1901" s="142">
        <v>6105</v>
      </c>
      <c r="B1901" s="143" t="s">
        <v>16182</v>
      </c>
      <c r="C1901" s="143" t="s">
        <v>16183</v>
      </c>
      <c r="D1901" s="143" t="s">
        <v>16151</v>
      </c>
      <c r="E1901" s="143" t="s">
        <v>16151</v>
      </c>
      <c r="F1901" s="143" t="s">
        <v>16184</v>
      </c>
      <c r="G1901" s="143" t="s">
        <v>16185</v>
      </c>
      <c r="H1901" s="143">
        <v>49.924799999999998</v>
      </c>
      <c r="I1901" s="143">
        <v>36.29</v>
      </c>
      <c r="J1901" s="143">
        <v>508</v>
      </c>
      <c r="K1901" s="143">
        <v>2</v>
      </c>
      <c r="L1901" s="143">
        <f>COUNTIFS(ArCompl!$C$2:$C$5652,ArCompl!$C5504,ArCompl!$D$2:$D$5652,ArCompl!$D5504)</f>
        <v>1</v>
      </c>
      <c r="M1901" s="144">
        <f>IF(ISNA(MATCH($F1901,'Liste noire'!C:C,0)),0,1)</f>
        <v>0</v>
      </c>
    </row>
    <row r="1902" spans="1:13" x14ac:dyDescent="0.25">
      <c r="A1902" s="139">
        <v>3560</v>
      </c>
      <c r="B1902" s="140" t="s">
        <v>18599</v>
      </c>
      <c r="C1902" s="140" t="s">
        <v>18600</v>
      </c>
      <c r="D1902" s="140" t="s">
        <v>16702</v>
      </c>
      <c r="E1902" s="140" t="s">
        <v>22496</v>
      </c>
      <c r="F1902" s="140" t="s">
        <v>18601</v>
      </c>
      <c r="G1902" s="140" t="s">
        <v>18602</v>
      </c>
      <c r="H1902" s="140">
        <v>26.2285</v>
      </c>
      <c r="I1902" s="140">
        <v>-97.654399999999995</v>
      </c>
      <c r="J1902" s="140">
        <v>36</v>
      </c>
      <c r="K1902" s="140">
        <v>-6</v>
      </c>
      <c r="L1902" s="140">
        <f>COUNTIFS(ArCompl!$C$2:$C$5652,ArCompl!$C2380,ArCompl!$D$2:$D$5652,ArCompl!$D2380)</f>
        <v>1</v>
      </c>
      <c r="M1902" s="141">
        <f>IF(ISNA(MATCH($F1902,'Liste noire'!C:C,0)),0,1)</f>
        <v>0</v>
      </c>
    </row>
    <row r="1903" spans="1:13" x14ac:dyDescent="0.25">
      <c r="A1903" s="142">
        <v>224</v>
      </c>
      <c r="B1903" s="143" t="s">
        <v>223</v>
      </c>
      <c r="C1903" s="143" t="s">
        <v>224</v>
      </c>
      <c r="D1903" s="143" t="s">
        <v>109</v>
      </c>
      <c r="E1903" s="143" t="s">
        <v>22351</v>
      </c>
      <c r="F1903" s="143" t="s">
        <v>225</v>
      </c>
      <c r="G1903" s="143" t="s">
        <v>226</v>
      </c>
      <c r="H1903" s="143">
        <v>32.930399999999999</v>
      </c>
      <c r="I1903" s="143">
        <v>3.3115399999999999</v>
      </c>
      <c r="J1903" s="143">
        <v>2540</v>
      </c>
      <c r="K1903" s="143">
        <v>1</v>
      </c>
      <c r="L1903" s="143">
        <f>COUNTIFS(ArCompl!$C$2:$C$5652,ArCompl!$C95,ArCompl!$D$2:$D$5652,ArCompl!$D95)</f>
        <v>1</v>
      </c>
      <c r="M1903" s="144">
        <f>IF(ISNA(MATCH($F1903,'Liste noire'!C:C,0)),0,1)</f>
        <v>0</v>
      </c>
    </row>
    <row r="1904" spans="1:13" x14ac:dyDescent="0.25">
      <c r="A1904" s="139">
        <v>3461</v>
      </c>
      <c r="B1904" s="140" t="s">
        <v>18609</v>
      </c>
      <c r="C1904" s="140" t="s">
        <v>18610</v>
      </c>
      <c r="D1904" s="140" t="s">
        <v>16702</v>
      </c>
      <c r="E1904" s="140" t="s">
        <v>22496</v>
      </c>
      <c r="F1904" s="140" t="s">
        <v>18611</v>
      </c>
      <c r="G1904" s="140" t="s">
        <v>18612</v>
      </c>
      <c r="H1904" s="140">
        <v>36.261499999999998</v>
      </c>
      <c r="I1904" s="140">
        <v>-93.154700000000005</v>
      </c>
      <c r="J1904" s="140">
        <v>1365</v>
      </c>
      <c r="K1904" s="140">
        <v>-6</v>
      </c>
      <c r="L1904" s="140">
        <f>COUNTIFS(ArCompl!$C$2:$C$5652,ArCompl!$C2383,ArCompl!$D$2:$D$5652,ArCompl!$D2383)</f>
        <v>1</v>
      </c>
      <c r="M1904" s="141">
        <f>IF(ISNA(MATCH($F1904,'Liste noire'!C:C,0)),0,1)</f>
        <v>0</v>
      </c>
    </row>
    <row r="1905" spans="1:13" x14ac:dyDescent="0.25">
      <c r="A1905" s="142">
        <v>573</v>
      </c>
      <c r="B1905" s="143" t="s">
        <v>16509</v>
      </c>
      <c r="C1905" s="143" t="s">
        <v>16510</v>
      </c>
      <c r="D1905" s="143" t="s">
        <v>16321</v>
      </c>
      <c r="E1905" s="143" t="s">
        <v>22495</v>
      </c>
      <c r="F1905" s="143" t="s">
        <v>16511</v>
      </c>
      <c r="G1905" s="143" t="s">
        <v>16512</v>
      </c>
      <c r="H1905" s="143">
        <v>54.048900000000003</v>
      </c>
      <c r="I1905" s="143">
        <v>-1.25275</v>
      </c>
      <c r="J1905" s="143">
        <v>53</v>
      </c>
      <c r="K1905" s="143">
        <v>0</v>
      </c>
      <c r="L1905" s="143">
        <f>COUNTIFS(ArCompl!$C$2:$C$5652,ArCompl!$C4957,ArCompl!$D$2:$D$5652,ArCompl!$D4957)</f>
        <v>1</v>
      </c>
      <c r="M1905" s="144">
        <f>IF(ISNA(MATCH($F1905,'Liste noire'!C:C,0)),0,1)</f>
        <v>0</v>
      </c>
    </row>
    <row r="1906" spans="1:13" x14ac:dyDescent="0.25">
      <c r="A1906" s="139">
        <v>5996</v>
      </c>
      <c r="B1906" s="140" t="s">
        <v>10136</v>
      </c>
      <c r="C1906" s="140" t="s">
        <v>10137</v>
      </c>
      <c r="D1906" s="140" t="s">
        <v>9894</v>
      </c>
      <c r="E1906" s="140" t="s">
        <v>22423</v>
      </c>
      <c r="F1906" s="140" t="s">
        <v>10138</v>
      </c>
      <c r="G1906" s="140" t="s">
        <v>10139</v>
      </c>
      <c r="H1906" s="140">
        <v>33.149700000000003</v>
      </c>
      <c r="I1906" s="140">
        <v>130.30199999999999</v>
      </c>
      <c r="J1906" s="140">
        <v>6</v>
      </c>
      <c r="K1906" s="140">
        <v>9</v>
      </c>
      <c r="L1906" s="140">
        <f>COUNTIFS(ArCompl!$C$2:$C$5652,ArCompl!$C4032,ArCompl!$D$2:$D$5652,ArCompl!$D4032)</f>
        <v>1</v>
      </c>
      <c r="M1906" s="141">
        <f>IF(ISNA(MATCH($F1906,'Liste noire'!C:C,0)),0,1)</f>
        <v>0</v>
      </c>
    </row>
    <row r="1907" spans="1:13" x14ac:dyDescent="0.25">
      <c r="A1907" s="142">
        <v>7999</v>
      </c>
      <c r="B1907" s="143" t="s">
        <v>18664</v>
      </c>
      <c r="C1907" s="143" t="s">
        <v>18665</v>
      </c>
      <c r="D1907" s="143" t="s">
        <v>16702</v>
      </c>
      <c r="E1907" s="143" t="s">
        <v>22496</v>
      </c>
      <c r="F1907" s="143" t="s">
        <v>18666</v>
      </c>
      <c r="G1907" s="143" t="s">
        <v>18667</v>
      </c>
      <c r="H1907" s="143">
        <v>35.972799999999999</v>
      </c>
      <c r="I1907" s="143">
        <v>-115.134</v>
      </c>
      <c r="J1907" s="143">
        <v>2492</v>
      </c>
      <c r="K1907" s="143">
        <v>-8</v>
      </c>
      <c r="L1907" s="143">
        <f>COUNTIFS(ArCompl!$C$2:$C$5652,ArCompl!$C2397,ArCompl!$D$2:$D$5652,ArCompl!$D2397)</f>
        <v>1</v>
      </c>
      <c r="M1907" s="144">
        <f>IF(ISNA(MATCH($F1907,'Liste noire'!C:C,0)),0,1)</f>
        <v>0</v>
      </c>
    </row>
    <row r="1908" spans="1:13" x14ac:dyDescent="0.25">
      <c r="A1908" s="139">
        <v>7488</v>
      </c>
      <c r="B1908" s="140" t="s">
        <v>14919</v>
      </c>
      <c r="C1908" s="140" t="s">
        <v>14920</v>
      </c>
      <c r="D1908" s="140" t="s">
        <v>14857</v>
      </c>
      <c r="E1908" s="140" t="s">
        <v>22479</v>
      </c>
      <c r="F1908" s="140" t="s">
        <v>14921</v>
      </c>
      <c r="G1908" s="140" t="s">
        <v>14922</v>
      </c>
      <c r="H1908" s="140">
        <v>42.076099999999997</v>
      </c>
      <c r="I1908" s="140">
        <v>-0.31666699999999998</v>
      </c>
      <c r="J1908" s="140">
        <v>1768</v>
      </c>
      <c r="K1908" s="140">
        <v>1</v>
      </c>
      <c r="L1908" s="140">
        <f>COUNTIFS(ArCompl!$C$2:$C$5652,ArCompl!$C1841,ArCompl!$D$2:$D$5652,ArCompl!$D1841)</f>
        <v>1</v>
      </c>
      <c r="M1908" s="141">
        <f>IF(ISNA(MATCH($F1908,'Liste noire'!C:C,0)),0,1)</f>
        <v>0</v>
      </c>
    </row>
    <row r="1909" spans="1:13" x14ac:dyDescent="0.25">
      <c r="A1909" s="142">
        <v>7108</v>
      </c>
      <c r="B1909" s="143" t="s">
        <v>18800</v>
      </c>
      <c r="C1909" s="143" t="s">
        <v>18801</v>
      </c>
      <c r="D1909" s="143" t="s">
        <v>16702</v>
      </c>
      <c r="E1909" s="143" t="s">
        <v>22496</v>
      </c>
      <c r="F1909" s="143" t="s">
        <v>18802</v>
      </c>
      <c r="G1909" s="143" t="s">
        <v>18803</v>
      </c>
      <c r="H1909" s="143">
        <v>65.697900000000004</v>
      </c>
      <c r="I1909" s="143">
        <v>-156.351</v>
      </c>
      <c r="J1909" s="143">
        <v>220</v>
      </c>
      <c r="K1909" s="143">
        <v>-9</v>
      </c>
      <c r="L1909" s="143">
        <f>COUNTIFS(ArCompl!$C$2:$C$5652,ArCompl!$C2433,ArCompl!$D$2:$D$5652,ArCompl!$D2433)</f>
        <v>1</v>
      </c>
      <c r="M1909" s="144">
        <f>IF(ISNA(MATCH($F1909,'Liste noire'!C:C,0)),0,1)</f>
        <v>0</v>
      </c>
    </row>
    <row r="1910" spans="1:13" x14ac:dyDescent="0.25">
      <c r="A1910" s="139">
        <v>11273</v>
      </c>
      <c r="B1910" s="140" t="s">
        <v>1024</v>
      </c>
      <c r="C1910" s="140" t="s">
        <v>1025</v>
      </c>
      <c r="D1910" s="140" t="s">
        <v>639</v>
      </c>
      <c r="E1910" s="140" t="s">
        <v>22356</v>
      </c>
      <c r="F1910" s="140" t="s">
        <v>1026</v>
      </c>
      <c r="G1910" s="140" t="s">
        <v>1027</v>
      </c>
      <c r="H1910" s="140">
        <v>-36.669699999999999</v>
      </c>
      <c r="I1910" s="140">
        <v>142.173</v>
      </c>
      <c r="J1910" s="140">
        <v>445</v>
      </c>
      <c r="K1910" s="140">
        <v>10</v>
      </c>
      <c r="L1910" s="140">
        <f>COUNTIFS(ArCompl!$C$2:$C$5652,ArCompl!$C415,ArCompl!$D$2:$D$5652,ArCompl!$D415)</f>
        <v>1</v>
      </c>
      <c r="M1910" s="141">
        <f>IF(ISNA(MATCH($F1910,'Liste noire'!C:C,0)),0,1)</f>
        <v>0</v>
      </c>
    </row>
    <row r="1911" spans="1:13" x14ac:dyDescent="0.25">
      <c r="A1911" s="142">
        <v>6395</v>
      </c>
      <c r="B1911" s="143" t="s">
        <v>5456</v>
      </c>
      <c r="C1911" s="143" t="s">
        <v>5457</v>
      </c>
      <c r="D1911" s="143" t="s">
        <v>4759</v>
      </c>
      <c r="E1911" s="143" t="s">
        <v>22377</v>
      </c>
      <c r="F1911" s="143" t="s">
        <v>5458</v>
      </c>
      <c r="G1911" s="143" t="s">
        <v>5459</v>
      </c>
      <c r="H1911" s="143">
        <v>29.934200000000001</v>
      </c>
      <c r="I1911" s="143">
        <v>122.36199999999999</v>
      </c>
      <c r="J1911" s="143">
        <v>3</v>
      </c>
      <c r="K1911" s="143">
        <v>8</v>
      </c>
      <c r="L1911" s="143">
        <f>COUNTIFS(ArCompl!$C$2:$C$5652,ArCompl!$C1528,ArCompl!$D$2:$D$5652,ArCompl!$D1528)</f>
        <v>1</v>
      </c>
      <c r="M1911" s="144">
        <f>IF(ISNA(MATCH($F1911,'Liste noire'!C:C,0)),0,1)</f>
        <v>0</v>
      </c>
    </row>
    <row r="1912" spans="1:13" x14ac:dyDescent="0.25">
      <c r="A1912" s="139">
        <v>3798</v>
      </c>
      <c r="B1912" s="140" t="s">
        <v>18718</v>
      </c>
      <c r="C1912" s="140" t="s">
        <v>18719</v>
      </c>
      <c r="D1912" s="140" t="s">
        <v>16702</v>
      </c>
      <c r="E1912" s="140" t="s">
        <v>22496</v>
      </c>
      <c r="F1912" s="140" t="s">
        <v>18720</v>
      </c>
      <c r="G1912" s="140" t="s">
        <v>18721</v>
      </c>
      <c r="H1912" s="140">
        <v>25.488600000000002</v>
      </c>
      <c r="I1912" s="140">
        <v>-80.383600000000001</v>
      </c>
      <c r="J1912" s="140">
        <v>5</v>
      </c>
      <c r="K1912" s="140">
        <v>-5</v>
      </c>
      <c r="L1912" s="140">
        <f>COUNTIFS(ArCompl!$C$2:$C$5652,ArCompl!$C2411,ArCompl!$D$2:$D$5652,ArCompl!$D2411)</f>
        <v>1</v>
      </c>
      <c r="M1912" s="141">
        <f>IF(ISNA(MATCH($F1912,'Liste noire'!C:C,0)),0,1)</f>
        <v>0</v>
      </c>
    </row>
    <row r="1913" spans="1:13" x14ac:dyDescent="0.25">
      <c r="A1913" s="142">
        <v>4113</v>
      </c>
      <c r="B1913" s="143" t="s">
        <v>18789</v>
      </c>
      <c r="C1913" s="143" t="s">
        <v>18790</v>
      </c>
      <c r="D1913" s="143" t="s">
        <v>16702</v>
      </c>
      <c r="E1913" s="143" t="s">
        <v>22496</v>
      </c>
      <c r="F1913" s="143" t="s">
        <v>18791</v>
      </c>
      <c r="G1913" s="143" t="s">
        <v>18792</v>
      </c>
      <c r="H1913" s="143">
        <v>34.6372</v>
      </c>
      <c r="I1913" s="143">
        <v>-86.775099999999995</v>
      </c>
      <c r="J1913" s="143">
        <v>629</v>
      </c>
      <c r="K1913" s="143">
        <v>-6</v>
      </c>
      <c r="L1913" s="143">
        <f>COUNTIFS(ArCompl!$C$2:$C$5652,ArCompl!$C2430,ArCompl!$D$2:$D$5652,ArCompl!$D2430)</f>
        <v>1</v>
      </c>
      <c r="M1913" s="144">
        <f>IF(ISNA(MATCH($F1913,'Liste noire'!C:C,0)),0,1)</f>
        <v>0</v>
      </c>
    </row>
    <row r="1914" spans="1:13" x14ac:dyDescent="0.25">
      <c r="A1914" s="139">
        <v>2935</v>
      </c>
      <c r="B1914" s="140" t="s">
        <v>13607</v>
      </c>
      <c r="C1914" s="140" t="s">
        <v>13608</v>
      </c>
      <c r="D1914" s="140" t="s">
        <v>13509</v>
      </c>
      <c r="E1914" s="140" t="s">
        <v>22461</v>
      </c>
      <c r="F1914" s="140" t="s">
        <v>13609</v>
      </c>
      <c r="G1914" s="140" t="s">
        <v>13610</v>
      </c>
      <c r="H1914" s="140">
        <v>52.026299999999999</v>
      </c>
      <c r="I1914" s="140">
        <v>113.306</v>
      </c>
      <c r="J1914" s="140">
        <v>2272</v>
      </c>
      <c r="K1914" s="140">
        <v>9</v>
      </c>
      <c r="L1914" s="140">
        <f>COUNTIFS(ArCompl!$C$2:$C$5652,ArCompl!$C5032,ArCompl!$D$2:$D$5652,ArCompl!$D5032)</f>
        <v>1</v>
      </c>
      <c r="M1914" s="141">
        <f>IF(ISNA(MATCH($F1914,'Liste noire'!C:C,0)),0,1)</f>
        <v>0</v>
      </c>
    </row>
    <row r="1915" spans="1:13" x14ac:dyDescent="0.25">
      <c r="A1915" s="142">
        <v>6120</v>
      </c>
      <c r="B1915" s="143" t="s">
        <v>13679</v>
      </c>
      <c r="C1915" s="143" t="s">
        <v>13680</v>
      </c>
      <c r="D1915" s="143" t="s">
        <v>13509</v>
      </c>
      <c r="E1915" s="143" t="s">
        <v>22461</v>
      </c>
      <c r="F1915" s="143" t="s">
        <v>13681</v>
      </c>
      <c r="G1915" s="143" t="s">
        <v>13682</v>
      </c>
      <c r="H1915" s="143">
        <v>71.978099999999998</v>
      </c>
      <c r="I1915" s="143">
        <v>102.491</v>
      </c>
      <c r="J1915" s="143">
        <v>95</v>
      </c>
      <c r="K1915" s="143">
        <v>7</v>
      </c>
      <c r="L1915" s="143">
        <f>COUNTIFS(ArCompl!$C$2:$C$5652,ArCompl!$C5050,ArCompl!$D$2:$D$5652,ArCompl!$D5050)</f>
        <v>1</v>
      </c>
      <c r="M1915" s="144">
        <f>IF(ISNA(MATCH($F1915,'Liste noire'!C:C,0)),0,1)</f>
        <v>0</v>
      </c>
    </row>
    <row r="1916" spans="1:13" x14ac:dyDescent="0.25">
      <c r="A1916" s="139">
        <v>6242</v>
      </c>
      <c r="B1916" s="140" t="s">
        <v>1000</v>
      </c>
      <c r="C1916" s="140" t="s">
        <v>1001</v>
      </c>
      <c r="D1916" s="140" t="s">
        <v>639</v>
      </c>
      <c r="E1916" s="140" t="s">
        <v>22356</v>
      </c>
      <c r="F1916" s="140" t="s">
        <v>1002</v>
      </c>
      <c r="G1916" s="140" t="s">
        <v>1003</v>
      </c>
      <c r="H1916" s="140">
        <v>-20.3581</v>
      </c>
      <c r="I1916" s="140">
        <v>148.952</v>
      </c>
      <c r="J1916" s="140">
        <v>15</v>
      </c>
      <c r="K1916" s="140">
        <v>10</v>
      </c>
      <c r="L1916" s="140">
        <f>COUNTIFS(ArCompl!$C$2:$C$5652,ArCompl!$C409,ArCompl!$D$2:$D$5652,ArCompl!$D409)</f>
        <v>1</v>
      </c>
      <c r="M1916" s="141">
        <f>IF(ISNA(MATCH($F1916,'Liste noire'!C:C,0)),0,1)</f>
        <v>0</v>
      </c>
    </row>
    <row r="1917" spans="1:13" x14ac:dyDescent="0.25">
      <c r="A1917" s="142">
        <v>3668</v>
      </c>
      <c r="B1917" s="143" t="s">
        <v>18750</v>
      </c>
      <c r="C1917" s="143" t="s">
        <v>18751</v>
      </c>
      <c r="D1917" s="143" t="s">
        <v>16702</v>
      </c>
      <c r="E1917" s="143" t="s">
        <v>22496</v>
      </c>
      <c r="F1917" s="143" t="s">
        <v>18752</v>
      </c>
      <c r="G1917" s="143" t="s">
        <v>18753</v>
      </c>
      <c r="H1917" s="143">
        <v>44.3598</v>
      </c>
      <c r="I1917" s="143">
        <v>-84.671099999999996</v>
      </c>
      <c r="J1917" s="143">
        <v>1150</v>
      </c>
      <c r="K1917" s="143">
        <v>-5</v>
      </c>
      <c r="L1917" s="143">
        <f>COUNTIFS(ArCompl!$C$2:$C$5652,ArCompl!$C2419,ArCompl!$D$2:$D$5652,ArCompl!$D2419)</f>
        <v>1</v>
      </c>
      <c r="M1917" s="144">
        <f>IF(ISNA(MATCH($F1917,'Liste noire'!C:C,0)),0,1)</f>
        <v>0</v>
      </c>
    </row>
    <row r="1918" spans="1:13" x14ac:dyDescent="0.25">
      <c r="A1918" s="139">
        <v>3398</v>
      </c>
      <c r="B1918" s="140" t="s">
        <v>4989</v>
      </c>
      <c r="C1918" s="140" t="s">
        <v>4990</v>
      </c>
      <c r="D1918" s="140" t="s">
        <v>4759</v>
      </c>
      <c r="E1918" s="140" t="s">
        <v>22377</v>
      </c>
      <c r="F1918" s="140" t="s">
        <v>4991</v>
      </c>
      <c r="G1918" s="140" t="s">
        <v>4992</v>
      </c>
      <c r="H1918" s="140">
        <v>37.038499999999999</v>
      </c>
      <c r="I1918" s="140">
        <v>79.864900000000006</v>
      </c>
      <c r="J1918" s="140">
        <v>4672</v>
      </c>
      <c r="K1918" s="140">
        <v>8</v>
      </c>
      <c r="L1918" s="140">
        <f>COUNTIFS(ArCompl!$C$2:$C$5652,ArCompl!$C1411,ArCompl!$D$2:$D$5652,ArCompl!$D1411)</f>
        <v>1</v>
      </c>
      <c r="M1918" s="141">
        <f>IF(ISNA(MATCH($F1918,'Liste noire'!C:C,0)),0,1)</f>
        <v>0</v>
      </c>
    </row>
    <row r="1919" spans="1:13" x14ac:dyDescent="0.25">
      <c r="A1919" s="142">
        <v>10166</v>
      </c>
      <c r="B1919" s="143" t="s">
        <v>10163</v>
      </c>
      <c r="C1919" s="143" t="s">
        <v>10164</v>
      </c>
      <c r="D1919" s="143" t="s">
        <v>9894</v>
      </c>
      <c r="E1919" s="143" t="s">
        <v>22423</v>
      </c>
      <c r="F1919" s="143" t="s">
        <v>10165</v>
      </c>
      <c r="G1919" s="143" t="s">
        <v>10166</v>
      </c>
      <c r="H1919" s="143">
        <v>24.058900000000001</v>
      </c>
      <c r="I1919" s="143">
        <v>123.806</v>
      </c>
      <c r="J1919" s="143">
        <v>43</v>
      </c>
      <c r="K1919" s="143">
        <v>9</v>
      </c>
      <c r="L1919" s="143">
        <f>COUNTIFS(ArCompl!$C$2:$C$5652,ArCompl!$C4039,ArCompl!$D$2:$D$5652,ArCompl!$D4039)</f>
        <v>1</v>
      </c>
      <c r="M1919" s="144">
        <f>IF(ISNA(MATCH($F1919,'Liste noire'!C:C,0)),0,1)</f>
        <v>0</v>
      </c>
    </row>
    <row r="1920" spans="1:13" x14ac:dyDescent="0.25">
      <c r="A1920" s="139">
        <v>5742</v>
      </c>
      <c r="B1920" s="140" t="s">
        <v>18785</v>
      </c>
      <c r="C1920" s="140" t="s">
        <v>18786</v>
      </c>
      <c r="D1920" s="140" t="s">
        <v>16702</v>
      </c>
      <c r="E1920" s="140" t="s">
        <v>22496</v>
      </c>
      <c r="F1920" s="140" t="s">
        <v>18787</v>
      </c>
      <c r="G1920" s="140" t="s">
        <v>18788</v>
      </c>
      <c r="H1920" s="140">
        <v>38.366700000000002</v>
      </c>
      <c r="I1920" s="140">
        <v>-82.558000000000007</v>
      </c>
      <c r="J1920" s="140">
        <v>828</v>
      </c>
      <c r="K1920" s="140">
        <v>-5</v>
      </c>
      <c r="L1920" s="140">
        <f>COUNTIFS(ArCompl!$C$2:$C$5652,ArCompl!$C2429,ArCompl!$D$2:$D$5652,ArCompl!$D2429)</f>
        <v>1</v>
      </c>
      <c r="M1920" s="141">
        <f>IF(ISNA(MATCH($F1920,'Liste noire'!C:C,0)),0,1)</f>
        <v>0</v>
      </c>
    </row>
    <row r="1921" spans="1:13" x14ac:dyDescent="0.25">
      <c r="A1921" s="142">
        <v>12050</v>
      </c>
      <c r="B1921" s="143" t="s">
        <v>5113</v>
      </c>
      <c r="C1921" s="143" t="s">
        <v>5114</v>
      </c>
      <c r="D1921" s="143" t="s">
        <v>4759</v>
      </c>
      <c r="E1921" s="143" t="s">
        <v>22377</v>
      </c>
      <c r="F1921" s="143" t="s">
        <v>5115</v>
      </c>
      <c r="G1921" s="143" t="s">
        <v>5116</v>
      </c>
      <c r="H1921" s="143">
        <v>38.201979999999999</v>
      </c>
      <c r="I1921" s="143">
        <v>90.841489999999993</v>
      </c>
      <c r="J1921" s="143">
        <v>2945</v>
      </c>
      <c r="K1921" s="143" t="s">
        <v>340</v>
      </c>
      <c r="L1921" s="143">
        <f>COUNTIFS(ArCompl!$C$2:$C$5652,ArCompl!$C1442,ArCompl!$D$2:$D$5652,ArCompl!$D1442)</f>
        <v>1</v>
      </c>
      <c r="M1921" s="144">
        <f>IF(ISNA(MATCH($F1921,'Liste noire'!C:C,0)),0,1)</f>
        <v>0</v>
      </c>
    </row>
    <row r="1922" spans="1:13" x14ac:dyDescent="0.25">
      <c r="A1922" s="139">
        <v>12027</v>
      </c>
      <c r="B1922" s="140" t="s">
        <v>1587</v>
      </c>
      <c r="C1922" s="140"/>
      <c r="D1922" s="140" t="s">
        <v>639</v>
      </c>
      <c r="E1922" s="140" t="s">
        <v>22356</v>
      </c>
      <c r="F1922" s="140" t="s">
        <v>1588</v>
      </c>
      <c r="G1922" s="140" t="s">
        <v>1589</v>
      </c>
      <c r="H1922" s="140">
        <v>-35.715299999999999</v>
      </c>
      <c r="I1922" s="140">
        <v>142.36000000000001</v>
      </c>
      <c r="J1922" s="140">
        <v>256</v>
      </c>
      <c r="K1922" s="140" t="s">
        <v>340</v>
      </c>
      <c r="L1922" s="140">
        <f>COUNTIFS(ArCompl!$C$2:$C$5652,ArCompl!$C560,ArCompl!$D$2:$D$5652,ArCompl!$D560)</f>
        <v>1</v>
      </c>
      <c r="M1922" s="141">
        <f>IF(ISNA(MATCH($F1922,'Liste noire'!C:C,0)),0,1)</f>
        <v>0</v>
      </c>
    </row>
    <row r="1923" spans="1:13" x14ac:dyDescent="0.25">
      <c r="A1923" s="142">
        <v>11862</v>
      </c>
      <c r="B1923" s="143" t="s">
        <v>18793</v>
      </c>
      <c r="C1923" s="143" t="s">
        <v>18790</v>
      </c>
      <c r="D1923" s="143" t="s">
        <v>16702</v>
      </c>
      <c r="E1923" s="143" t="s">
        <v>22496</v>
      </c>
      <c r="F1923" s="143" t="s">
        <v>18794</v>
      </c>
      <c r="G1923" s="143" t="s">
        <v>18795</v>
      </c>
      <c r="H1923" s="143">
        <v>30.7469</v>
      </c>
      <c r="I1923" s="143">
        <v>-95.587199999999996</v>
      </c>
      <c r="J1923" s="143">
        <v>363</v>
      </c>
      <c r="K1923" s="143" t="s">
        <v>340</v>
      </c>
      <c r="L1923" s="143">
        <f>COUNTIFS(ArCompl!$C$2:$C$5652,ArCompl!$C2431,ArCompl!$D$2:$D$5652,ArCompl!$D2431)</f>
        <v>1</v>
      </c>
      <c r="M1923" s="144">
        <f>IF(ISNA(MATCH($F1923,'Liste noire'!C:C,0)),0,1)</f>
        <v>0</v>
      </c>
    </row>
    <row r="1924" spans="1:13" x14ac:dyDescent="0.25">
      <c r="A1924" s="139">
        <v>7453</v>
      </c>
      <c r="B1924" s="140" t="s">
        <v>15974</v>
      </c>
      <c r="C1924" s="140" t="s">
        <v>15975</v>
      </c>
      <c r="D1924" s="140" t="s">
        <v>15862</v>
      </c>
      <c r="E1924" s="140" t="s">
        <v>22490</v>
      </c>
      <c r="F1924" s="140" t="s">
        <v>15976</v>
      </c>
      <c r="G1924" s="140" t="s">
        <v>15977</v>
      </c>
      <c r="H1924" s="140">
        <v>36.362780000000001</v>
      </c>
      <c r="I1924" s="140">
        <v>36.282220000000002</v>
      </c>
      <c r="J1924" s="140">
        <v>269</v>
      </c>
      <c r="K1924" s="140">
        <v>3</v>
      </c>
      <c r="L1924" s="140">
        <f>COUNTIFS(ArCompl!$C$2:$C$5652,ArCompl!$C5468,ArCompl!$D$2:$D$5652,ArCompl!$D5468)</f>
        <v>1</v>
      </c>
      <c r="M1924" s="141">
        <f>IF(ISNA(MATCH($F1924,'Liste noire'!C:C,0)),0,1)</f>
        <v>0</v>
      </c>
    </row>
    <row r="1925" spans="1:13" x14ac:dyDescent="0.25">
      <c r="A1925" s="142">
        <v>3480</v>
      </c>
      <c r="B1925" s="143" t="s">
        <v>20598</v>
      </c>
      <c r="C1925" s="143" t="s">
        <v>20599</v>
      </c>
      <c r="D1925" s="143" t="s">
        <v>16702</v>
      </c>
      <c r="E1925" s="143" t="s">
        <v>22496</v>
      </c>
      <c r="F1925" s="143" t="s">
        <v>20600</v>
      </c>
      <c r="G1925" s="143" t="s">
        <v>20601</v>
      </c>
      <c r="H1925" s="143">
        <v>34.678699999999999</v>
      </c>
      <c r="I1925" s="143">
        <v>-86.684799999999996</v>
      </c>
      <c r="J1925" s="143">
        <v>684</v>
      </c>
      <c r="K1925" s="143">
        <v>-6</v>
      </c>
      <c r="L1925" s="143">
        <f>COUNTIFS(ArCompl!$C$2:$C$5652,ArCompl!$C2906,ArCompl!$D$2:$D$5652,ArCompl!$D2906)</f>
        <v>1</v>
      </c>
      <c r="M1925" s="144">
        <f>IF(ISNA(MATCH($F1925,'Liste noire'!C:C,0)),0,1)</f>
        <v>0</v>
      </c>
    </row>
    <row r="1926" spans="1:13" x14ac:dyDescent="0.25">
      <c r="A1926" s="139">
        <v>8333</v>
      </c>
      <c r="B1926" s="140" t="s">
        <v>6645</v>
      </c>
      <c r="C1926" s="140" t="s">
        <v>6646</v>
      </c>
      <c r="D1926" s="140" t="s">
        <v>6570</v>
      </c>
      <c r="E1926" s="140" t="s">
        <v>22396</v>
      </c>
      <c r="F1926" s="140" t="s">
        <v>6647</v>
      </c>
      <c r="G1926" s="140" t="s">
        <v>6648</v>
      </c>
      <c r="H1926" s="140">
        <v>14.25</v>
      </c>
      <c r="I1926" s="140">
        <v>36.582999999999998</v>
      </c>
      <c r="J1926" s="140">
        <v>1930</v>
      </c>
      <c r="K1926" s="140">
        <v>3</v>
      </c>
      <c r="L1926" s="140">
        <f>COUNTIFS(ArCompl!$C$2:$C$5652,ArCompl!$C3233,ArCompl!$D$2:$D$5652,ArCompl!$D3233)</f>
        <v>1</v>
      </c>
      <c r="M1926" s="141">
        <f>IF(ISNA(MATCH($F1926,'Liste noire'!C:C,0)),0,1)</f>
        <v>0</v>
      </c>
    </row>
    <row r="1927" spans="1:13" x14ac:dyDescent="0.25">
      <c r="A1927" s="142">
        <v>3603</v>
      </c>
      <c r="B1927" s="143" t="s">
        <v>21235</v>
      </c>
      <c r="C1927" s="143" t="s">
        <v>21236</v>
      </c>
      <c r="D1927" s="143" t="s">
        <v>16702</v>
      </c>
      <c r="E1927" s="143" t="s">
        <v>22496</v>
      </c>
      <c r="F1927" s="143" t="s">
        <v>21237</v>
      </c>
      <c r="G1927" s="143" t="s">
        <v>21238</v>
      </c>
      <c r="H1927" s="143">
        <v>39.451500000000003</v>
      </c>
      <c r="I1927" s="143">
        <v>-87.307599999999994</v>
      </c>
      <c r="J1927" s="143">
        <v>589</v>
      </c>
      <c r="K1927" s="143">
        <v>-5</v>
      </c>
      <c r="L1927" s="143">
        <f>COUNTIFS(ArCompl!$C$2:$C$5652,ArCompl!$C3075,ArCompl!$D$2:$D$5652,ArCompl!$D3075)</f>
        <v>4</v>
      </c>
      <c r="M1927" s="144">
        <f>IF(ISNA(MATCH($F1927,'Liste noire'!C:C,0)),0,1)</f>
        <v>0</v>
      </c>
    </row>
    <row r="1928" spans="1:13" x14ac:dyDescent="0.25">
      <c r="A1928" s="139">
        <v>1991</v>
      </c>
      <c r="B1928" s="140" t="s">
        <v>7396</v>
      </c>
      <c r="C1928" s="140" t="s">
        <v>7397</v>
      </c>
      <c r="D1928" s="140" t="s">
        <v>7365</v>
      </c>
      <c r="E1928" s="140" t="s">
        <v>22402</v>
      </c>
      <c r="F1928" s="140" t="s">
        <v>7398</v>
      </c>
      <c r="G1928" s="140" t="s">
        <v>7399</v>
      </c>
      <c r="H1928" s="140">
        <v>-16.687200000000001</v>
      </c>
      <c r="I1928" s="140">
        <v>-151.02199999999999</v>
      </c>
      <c r="J1928" s="140">
        <v>7</v>
      </c>
      <c r="K1928" s="140">
        <v>-10</v>
      </c>
      <c r="L1928" s="140">
        <f>COUNTIFS(ArCompl!$C$2:$C$5652,ArCompl!$C4827,ArCompl!$D$2:$D$5652,ArCompl!$D4827)</f>
        <v>1</v>
      </c>
      <c r="M1928" s="141">
        <f>IF(ISNA(MATCH($F1928,'Liste noire'!C:C,0)),0,1)</f>
        <v>0</v>
      </c>
    </row>
    <row r="1929" spans="1:13" x14ac:dyDescent="0.25">
      <c r="A1929" s="142">
        <v>3201</v>
      </c>
      <c r="B1929" s="143" t="s">
        <v>22156</v>
      </c>
      <c r="C1929" s="143" t="s">
        <v>22157</v>
      </c>
      <c r="D1929" s="143" t="s">
        <v>22113</v>
      </c>
      <c r="E1929" s="143" t="s">
        <v>22113</v>
      </c>
      <c r="F1929" s="143" t="s">
        <v>22158</v>
      </c>
      <c r="G1929" s="143" t="s">
        <v>22159</v>
      </c>
      <c r="H1929" s="143">
        <v>16.401499999999999</v>
      </c>
      <c r="I1929" s="143">
        <v>107.703</v>
      </c>
      <c r="J1929" s="143">
        <v>48</v>
      </c>
      <c r="K1929" s="143">
        <v>7</v>
      </c>
      <c r="L1929" s="143">
        <f>COUNTIFS(ArCompl!$C$2:$C$5652,ArCompl!$C5613,ArCompl!$D$2:$D$5652,ArCompl!$D5613)</f>
        <v>1</v>
      </c>
      <c r="M1929" s="144">
        <f>IF(ISNA(MATCH($F1929,'Liste noire'!C:C,0)),0,1)</f>
        <v>0</v>
      </c>
    </row>
    <row r="1930" spans="1:13" x14ac:dyDescent="0.25">
      <c r="A1930" s="139">
        <v>3509</v>
      </c>
      <c r="B1930" s="140" t="s">
        <v>18754</v>
      </c>
      <c r="C1930" s="140" t="s">
        <v>18755</v>
      </c>
      <c r="D1930" s="140" t="s">
        <v>16702</v>
      </c>
      <c r="E1930" s="140" t="s">
        <v>22496</v>
      </c>
      <c r="F1930" s="140" t="s">
        <v>18756</v>
      </c>
      <c r="G1930" s="140" t="s">
        <v>18757</v>
      </c>
      <c r="H1930" s="140">
        <v>46.123100000000001</v>
      </c>
      <c r="I1930" s="140">
        <v>-67.792100000000005</v>
      </c>
      <c r="J1930" s="140">
        <v>489</v>
      </c>
      <c r="K1930" s="140">
        <v>-5</v>
      </c>
      <c r="L1930" s="140">
        <f>COUNTIFS(ArCompl!$C$2:$C$5652,ArCompl!$C2420,ArCompl!$D$2:$D$5652,ArCompl!$D2420)</f>
        <v>1</v>
      </c>
      <c r="M1930" s="141">
        <f>IF(ISNA(MATCH($F1930,'Liste noire'!C:C,0)),0,1)</f>
        <v>0</v>
      </c>
    </row>
    <row r="1931" spans="1:13" x14ac:dyDescent="0.25">
      <c r="A1931" s="142">
        <v>2278</v>
      </c>
      <c r="B1931" s="143" t="s">
        <v>15485</v>
      </c>
      <c r="C1931" s="143" t="s">
        <v>15486</v>
      </c>
      <c r="D1931" s="143" t="s">
        <v>15470</v>
      </c>
      <c r="E1931" s="143" t="s">
        <v>22484</v>
      </c>
      <c r="F1931" s="143" t="s">
        <v>15487</v>
      </c>
      <c r="G1931" s="143" t="s">
        <v>15488</v>
      </c>
      <c r="H1931" s="143">
        <v>24.023099999999999</v>
      </c>
      <c r="I1931" s="143">
        <v>121.61799999999999</v>
      </c>
      <c r="J1931" s="143">
        <v>52</v>
      </c>
      <c r="K1931" s="143">
        <v>8</v>
      </c>
      <c r="L1931" s="143">
        <f>COUNTIFS(ArCompl!$C$2:$C$5652,ArCompl!$C5336,ArCompl!$D$2:$D$5652,ArCompl!$D5336)</f>
        <v>1</v>
      </c>
      <c r="M1931" s="144">
        <f>IF(ISNA(MATCH($F1931,'Liste noire'!C:C,0)),0,1)</f>
        <v>0</v>
      </c>
    </row>
    <row r="1932" spans="1:13" x14ac:dyDescent="0.25">
      <c r="A1932" s="139">
        <v>7107</v>
      </c>
      <c r="B1932" s="140" t="s">
        <v>18777</v>
      </c>
      <c r="C1932" s="140" t="s">
        <v>18778</v>
      </c>
      <c r="D1932" s="140" t="s">
        <v>16702</v>
      </c>
      <c r="E1932" s="140" t="s">
        <v>22496</v>
      </c>
      <c r="F1932" s="140" t="s">
        <v>18779</v>
      </c>
      <c r="G1932" s="140" t="s">
        <v>18780</v>
      </c>
      <c r="H1932" s="140">
        <v>66.0411</v>
      </c>
      <c r="I1932" s="140">
        <v>-154.26300000000001</v>
      </c>
      <c r="J1932" s="140">
        <v>299</v>
      </c>
      <c r="K1932" s="140">
        <v>-9</v>
      </c>
      <c r="L1932" s="140">
        <f>COUNTIFS(ArCompl!$C$2:$C$5652,ArCompl!$C2427,ArCompl!$D$2:$D$5652,ArCompl!$D2427)</f>
        <v>1</v>
      </c>
      <c r="M1932" s="141">
        <f>IF(ISNA(MATCH($F1932,'Liste noire'!C:C,0)),0,1)</f>
        <v>0</v>
      </c>
    </row>
    <row r="1933" spans="1:13" x14ac:dyDescent="0.25">
      <c r="A1933" s="142">
        <v>7035</v>
      </c>
      <c r="B1933" s="143" t="s">
        <v>18804</v>
      </c>
      <c r="C1933" s="143" t="s">
        <v>18805</v>
      </c>
      <c r="D1933" s="143" t="s">
        <v>16702</v>
      </c>
      <c r="E1933" s="143" t="s">
        <v>22496</v>
      </c>
      <c r="F1933" s="143" t="s">
        <v>18806</v>
      </c>
      <c r="G1933" s="143" t="s">
        <v>18807</v>
      </c>
      <c r="H1933" s="143">
        <v>38.0655</v>
      </c>
      <c r="I1933" s="143">
        <v>-97.860600000000005</v>
      </c>
      <c r="J1933" s="143">
        <v>1543</v>
      </c>
      <c r="K1933" s="143">
        <v>-6</v>
      </c>
      <c r="L1933" s="143">
        <f>COUNTIFS(ArCompl!$C$2:$C$5652,ArCompl!$C2434,ArCompl!$D$2:$D$5652,ArCompl!$D2434)</f>
        <v>1</v>
      </c>
      <c r="M1933" s="144">
        <f>IF(ISNA(MATCH($F1933,'Liste noire'!C:C,0)),0,1)</f>
        <v>0</v>
      </c>
    </row>
    <row r="1934" spans="1:13" x14ac:dyDescent="0.25">
      <c r="A1934" s="139">
        <v>6067</v>
      </c>
      <c r="B1934" s="140" t="s">
        <v>12972</v>
      </c>
      <c r="C1934" s="140" t="s">
        <v>12973</v>
      </c>
      <c r="D1934" s="140" t="s">
        <v>12933</v>
      </c>
      <c r="E1934" s="140" t="s">
        <v>22457</v>
      </c>
      <c r="F1934" s="140" t="s">
        <v>12974</v>
      </c>
      <c r="G1934" s="140" t="s">
        <v>12975</v>
      </c>
      <c r="H1934" s="140">
        <v>-9.8788099999999996</v>
      </c>
      <c r="I1934" s="140">
        <v>-76.204800000000006</v>
      </c>
      <c r="J1934" s="140">
        <v>6070</v>
      </c>
      <c r="K1934" s="140">
        <v>-5</v>
      </c>
      <c r="L1934" s="140">
        <f>COUNTIFS(ArCompl!$C$2:$C$5652,ArCompl!$C4731,ArCompl!$D$2:$D$5652,ArCompl!$D4731)</f>
        <v>1</v>
      </c>
      <c r="M1934" s="141">
        <f>IF(ISNA(MATCH($F1934,'Liste noire'!C:C,0)),0,1)</f>
        <v>0</v>
      </c>
    </row>
    <row r="1935" spans="1:13" x14ac:dyDescent="0.25">
      <c r="A1935" s="142">
        <v>716</v>
      </c>
      <c r="B1935" s="143" t="s">
        <v>15236</v>
      </c>
      <c r="C1935" s="143" t="s">
        <v>15237</v>
      </c>
      <c r="D1935" s="143" t="s">
        <v>15198</v>
      </c>
      <c r="E1935" s="143" t="s">
        <v>22481</v>
      </c>
      <c r="F1935" s="143" t="s">
        <v>15238</v>
      </c>
      <c r="G1935" s="143" t="s">
        <v>15239</v>
      </c>
      <c r="H1935" s="143">
        <v>61.768099999999997</v>
      </c>
      <c r="I1935" s="143">
        <v>17.0807</v>
      </c>
      <c r="J1935" s="143">
        <v>95</v>
      </c>
      <c r="K1935" s="143">
        <v>1</v>
      </c>
      <c r="L1935" s="143">
        <f>COUNTIFS(ArCompl!$C$2:$C$5652,ArCompl!$C5261,ArCompl!$D$2:$D$5652,ArCompl!$D5261)</f>
        <v>1</v>
      </c>
      <c r="M1935" s="144">
        <f>IF(ISNA(MATCH($F1935,'Liste noire'!C:C,0)),0,1)</f>
        <v>0</v>
      </c>
    </row>
    <row r="1936" spans="1:13" x14ac:dyDescent="0.25">
      <c r="A1936" s="139">
        <v>8257</v>
      </c>
      <c r="B1936" s="140" t="s">
        <v>2351</v>
      </c>
      <c r="C1936" s="140" t="s">
        <v>2352</v>
      </c>
      <c r="D1936" s="140" t="s">
        <v>2057</v>
      </c>
      <c r="E1936" s="140" t="s">
        <v>22368</v>
      </c>
      <c r="F1936" s="140" t="s">
        <v>2353</v>
      </c>
      <c r="G1936" s="140" t="s">
        <v>2354</v>
      </c>
      <c r="H1936" s="140">
        <v>-7.5321199999999999</v>
      </c>
      <c r="I1936" s="140">
        <v>-63.072099999999999</v>
      </c>
      <c r="J1936" s="140">
        <v>230</v>
      </c>
      <c r="K1936" s="140">
        <v>-4</v>
      </c>
      <c r="L1936" s="140">
        <f>COUNTIFS(ArCompl!$C$2:$C$5652,ArCompl!$C780,ArCompl!$D$2:$D$5652,ArCompl!$D780)</f>
        <v>1</v>
      </c>
      <c r="M1936" s="141">
        <f>IF(ISNA(MATCH($F1936,'Liste noire'!C:C,0)),0,1)</f>
        <v>0</v>
      </c>
    </row>
    <row r="1937" spans="1:13" x14ac:dyDescent="0.25">
      <c r="A1937" s="142">
        <v>1786</v>
      </c>
      <c r="B1937" s="143" t="s">
        <v>11301</v>
      </c>
      <c r="C1937" s="143" t="s">
        <v>11302</v>
      </c>
      <c r="D1937" s="143" t="s">
        <v>11206</v>
      </c>
      <c r="E1937" s="143" t="s">
        <v>22439</v>
      </c>
      <c r="F1937" s="143" t="s">
        <v>11303</v>
      </c>
      <c r="G1937" s="143" t="s">
        <v>11304</v>
      </c>
      <c r="H1937" s="143">
        <v>15.7753</v>
      </c>
      <c r="I1937" s="143">
        <v>-96.262600000000006</v>
      </c>
      <c r="J1937" s="143">
        <v>464</v>
      </c>
      <c r="K1937" s="143">
        <v>-6</v>
      </c>
      <c r="L1937" s="143">
        <f>COUNTIFS(ArCompl!$C$2:$C$5652,ArCompl!$C4331,ArCompl!$D$2:$D$5652,ArCompl!$D4331)</f>
        <v>1</v>
      </c>
      <c r="M1937" s="144">
        <f>IF(ISNA(MATCH($F1937,'Liste noire'!C:C,0)),0,1)</f>
        <v>0</v>
      </c>
    </row>
    <row r="1938" spans="1:13" x14ac:dyDescent="0.25">
      <c r="A1938" s="139">
        <v>515</v>
      </c>
      <c r="B1938" s="140" t="s">
        <v>16469</v>
      </c>
      <c r="C1938" s="140" t="s">
        <v>16470</v>
      </c>
      <c r="D1938" s="140" t="s">
        <v>16321</v>
      </c>
      <c r="E1938" s="140" t="s">
        <v>22495</v>
      </c>
      <c r="F1938" s="140" t="s">
        <v>16471</v>
      </c>
      <c r="G1938" s="140" t="s">
        <v>16472</v>
      </c>
      <c r="H1938" s="140">
        <v>53.574399999999997</v>
      </c>
      <c r="I1938" s="140">
        <v>-0.35083300000000001</v>
      </c>
      <c r="J1938" s="140">
        <v>121</v>
      </c>
      <c r="K1938" s="140">
        <v>0</v>
      </c>
      <c r="L1938" s="140">
        <f>COUNTIFS(ArCompl!$C$2:$C$5652,ArCompl!$C4947,ArCompl!$D$2:$D$5652,ArCompl!$D4947)</f>
        <v>1</v>
      </c>
      <c r="M1938" s="141">
        <f>IF(ISNA(MATCH($F1938,'Liste noire'!C:C,0)),0,1)</f>
        <v>0</v>
      </c>
    </row>
    <row r="1939" spans="1:13" x14ac:dyDescent="0.25">
      <c r="A1939" s="142">
        <v>928</v>
      </c>
      <c r="B1939" s="143" t="s">
        <v>10704</v>
      </c>
      <c r="C1939" s="143" t="s">
        <v>10705</v>
      </c>
      <c r="D1939" s="143" t="s">
        <v>10693</v>
      </c>
      <c r="E1939" s="143" t="s">
        <v>10693</v>
      </c>
      <c r="F1939" s="143" t="s">
        <v>10706</v>
      </c>
      <c r="G1939" s="143" t="s">
        <v>10707</v>
      </c>
      <c r="H1939" s="143">
        <v>-14.6297</v>
      </c>
      <c r="I1939" s="143">
        <v>47.763800000000003</v>
      </c>
      <c r="J1939" s="143">
        <v>345</v>
      </c>
      <c r="K1939" s="143">
        <v>3</v>
      </c>
      <c r="L1939" s="143">
        <f>COUNTIFS(ArCompl!$C$2:$C$5652,ArCompl!$C4171,ArCompl!$D$2:$D$5652,ArCompl!$D4171)</f>
        <v>1</v>
      </c>
      <c r="M1939" s="144">
        <f>IF(ISNA(MATCH($F1939,'Liste noire'!C:C,0)),0,1)</f>
        <v>0</v>
      </c>
    </row>
    <row r="1940" spans="1:13" x14ac:dyDescent="0.25">
      <c r="A1940" s="139">
        <v>4052</v>
      </c>
      <c r="B1940" s="140" t="s">
        <v>1008</v>
      </c>
      <c r="C1940" s="140" t="s">
        <v>1009</v>
      </c>
      <c r="D1940" s="140" t="s">
        <v>639</v>
      </c>
      <c r="E1940" s="140" t="s">
        <v>22356</v>
      </c>
      <c r="F1940" s="140" t="s">
        <v>1010</v>
      </c>
      <c r="G1940" s="140" t="s">
        <v>1011</v>
      </c>
      <c r="H1940" s="140">
        <v>-25.318899999999999</v>
      </c>
      <c r="I1940" s="140">
        <v>152.88</v>
      </c>
      <c r="J1940" s="140">
        <v>60</v>
      </c>
      <c r="K1940" s="140">
        <v>10</v>
      </c>
      <c r="L1940" s="140">
        <f>COUNTIFS(ArCompl!$C$2:$C$5652,ArCompl!$C411,ArCompl!$D$2:$D$5652,ArCompl!$D411)</f>
        <v>1</v>
      </c>
      <c r="M1940" s="141">
        <f>IF(ISNA(MATCH($F1940,'Liste noire'!C:C,0)),0,1)</f>
        <v>0</v>
      </c>
    </row>
    <row r="1941" spans="1:13" x14ac:dyDescent="0.25">
      <c r="A1941" s="142">
        <v>6373</v>
      </c>
      <c r="B1941" s="143" t="s">
        <v>11558</v>
      </c>
      <c r="C1941" s="143" t="s">
        <v>11559</v>
      </c>
      <c r="D1941" s="143" t="s">
        <v>11535</v>
      </c>
      <c r="E1941" s="143" t="s">
        <v>22443</v>
      </c>
      <c r="F1941" s="143" t="s">
        <v>11560</v>
      </c>
      <c r="G1941" s="143" t="s">
        <v>11561</v>
      </c>
      <c r="H1941" s="143">
        <v>47.954099999999997</v>
      </c>
      <c r="I1941" s="143">
        <v>91.628200000000007</v>
      </c>
      <c r="J1941" s="143">
        <v>4898</v>
      </c>
      <c r="K1941" s="143">
        <v>7</v>
      </c>
      <c r="L1941" s="143">
        <f>COUNTIFS(ArCompl!$C$2:$C$5652,ArCompl!$C4394,ArCompl!$D$2:$D$5652,ArCompl!$D4394)</f>
        <v>1</v>
      </c>
      <c r="M1941" s="144">
        <f>IF(ISNA(MATCH($F1941,'Liste noire'!C:C,0)),0,1)</f>
        <v>0</v>
      </c>
    </row>
    <row r="1942" spans="1:13" x14ac:dyDescent="0.25">
      <c r="A1942" s="139">
        <v>4326</v>
      </c>
      <c r="B1942" s="140" t="s">
        <v>12419</v>
      </c>
      <c r="C1942" s="140" t="s">
        <v>12420</v>
      </c>
      <c r="D1942" s="140" t="s">
        <v>12352</v>
      </c>
      <c r="E1942" s="140" t="s">
        <v>22455</v>
      </c>
      <c r="F1942" s="140" t="s">
        <v>12421</v>
      </c>
      <c r="G1942" s="140" t="s">
        <v>12422</v>
      </c>
      <c r="H1942" s="140">
        <v>71.009699999999995</v>
      </c>
      <c r="I1942" s="140">
        <v>25.983599999999999</v>
      </c>
      <c r="J1942" s="140">
        <v>44</v>
      </c>
      <c r="K1942" s="140">
        <v>1</v>
      </c>
      <c r="L1942" s="140">
        <f>COUNTIFS(ArCompl!$C$2:$C$5652,ArCompl!$C4514,ArCompl!$D$2:$D$5652,ArCompl!$D4514)</f>
        <v>1</v>
      </c>
      <c r="M1942" s="141">
        <f>IF(ISNA(MATCH($F1942,'Liste noire'!C:C,0)),0,1)</f>
        <v>0</v>
      </c>
    </row>
    <row r="1943" spans="1:13" x14ac:dyDescent="0.25">
      <c r="A1943" s="142">
        <v>4006</v>
      </c>
      <c r="B1943" s="143" t="s">
        <v>19949</v>
      </c>
      <c r="C1943" s="143" t="s">
        <v>19950</v>
      </c>
      <c r="D1943" s="143" t="s">
        <v>16702</v>
      </c>
      <c r="E1943" s="143" t="s">
        <v>22496</v>
      </c>
      <c r="F1943" s="143" t="s">
        <v>19951</v>
      </c>
      <c r="G1943" s="143" t="s">
        <v>19952</v>
      </c>
      <c r="H1943" s="143">
        <v>41.2637</v>
      </c>
      <c r="I1943" s="143">
        <v>-72.886799999999994</v>
      </c>
      <c r="J1943" s="143">
        <v>12</v>
      </c>
      <c r="K1943" s="143">
        <v>-5</v>
      </c>
      <c r="L1943" s="143">
        <f>COUNTIFS(ArCompl!$C$2:$C$5652,ArCompl!$C2734,ArCompl!$D$2:$D$5652,ArCompl!$D2734)</f>
        <v>1</v>
      </c>
      <c r="M1943" s="144">
        <f>IF(ISNA(MATCH($F1943,'Liste noire'!C:C,0)),0,1)</f>
        <v>0</v>
      </c>
    </row>
    <row r="1944" spans="1:13" x14ac:dyDescent="0.25">
      <c r="A1944" s="139">
        <v>3604</v>
      </c>
      <c r="B1944" s="140" t="s">
        <v>18629</v>
      </c>
      <c r="C1944" s="140" t="s">
        <v>18630</v>
      </c>
      <c r="D1944" s="140" t="s">
        <v>16702</v>
      </c>
      <c r="E1944" s="140" t="s">
        <v>22496</v>
      </c>
      <c r="F1944" s="140" t="s">
        <v>18631</v>
      </c>
      <c r="G1944" s="140" t="s">
        <v>18632</v>
      </c>
      <c r="H1944" s="140">
        <v>48.542999999999999</v>
      </c>
      <c r="I1944" s="140">
        <v>-109.762</v>
      </c>
      <c r="J1944" s="140">
        <v>2591</v>
      </c>
      <c r="K1944" s="140">
        <v>-7</v>
      </c>
      <c r="L1944" s="140">
        <f>COUNTIFS(ArCompl!$C$2:$C$5652,ArCompl!$C2388,ArCompl!$D$2:$D$5652,ArCompl!$D2388)</f>
        <v>1</v>
      </c>
      <c r="M1944" s="141">
        <f>IF(ISNA(MATCH($F1944,'Liste noire'!C:C,0)),0,1)</f>
        <v>0</v>
      </c>
    </row>
    <row r="1945" spans="1:13" x14ac:dyDescent="0.25">
      <c r="A1945" s="142">
        <v>10133</v>
      </c>
      <c r="B1945" s="143" t="s">
        <v>18617</v>
      </c>
      <c r="C1945" s="143" t="s">
        <v>18618</v>
      </c>
      <c r="D1945" s="143" t="s">
        <v>16702</v>
      </c>
      <c r="E1945" s="143" t="s">
        <v>22496</v>
      </c>
      <c r="F1945" s="143" t="s">
        <v>18619</v>
      </c>
      <c r="G1945" s="143" t="s">
        <v>18620</v>
      </c>
      <c r="H1945" s="143">
        <v>34.403100000000002</v>
      </c>
      <c r="I1945" s="143">
        <v>-80.119200000000006</v>
      </c>
      <c r="J1945" s="143">
        <v>364</v>
      </c>
      <c r="K1945" s="143">
        <v>-5</v>
      </c>
      <c r="L1945" s="143">
        <f>COUNTIFS(ArCompl!$C$2:$C$5652,ArCompl!$C2385,ArCompl!$D$2:$D$5652,ArCompl!$D2385)</f>
        <v>0</v>
      </c>
      <c r="M1945" s="144">
        <f>IF(ISNA(MATCH($F1945,'Liste noire'!C:C,0)),0,1)</f>
        <v>0</v>
      </c>
    </row>
    <row r="1946" spans="1:13" x14ac:dyDescent="0.25">
      <c r="A1946" s="139">
        <v>8982</v>
      </c>
      <c r="B1946" s="140" t="s">
        <v>18645</v>
      </c>
      <c r="C1946" s="140" t="s">
        <v>18646</v>
      </c>
      <c r="D1946" s="140" t="s">
        <v>16702</v>
      </c>
      <c r="E1946" s="140" t="s">
        <v>22496</v>
      </c>
      <c r="F1946" s="140" t="s">
        <v>18647</v>
      </c>
      <c r="G1946" s="140" t="s">
        <v>18648</v>
      </c>
      <c r="H1946" s="140">
        <v>37.659199999999998</v>
      </c>
      <c r="I1946" s="140">
        <v>-122.122</v>
      </c>
      <c r="J1946" s="140">
        <v>52</v>
      </c>
      <c r="K1946" s="140">
        <v>-8</v>
      </c>
      <c r="L1946" s="140">
        <f>COUNTIFS(ArCompl!$C$2:$C$5652,ArCompl!$C2392,ArCompl!$D$2:$D$5652,ArCompl!$D2392)</f>
        <v>1</v>
      </c>
      <c r="M1946" s="141">
        <f>IF(ISNA(MATCH($F1946,'Liste noire'!C:C,0)),0,1)</f>
        <v>0</v>
      </c>
    </row>
    <row r="1947" spans="1:13" x14ac:dyDescent="0.25">
      <c r="A1947" s="142">
        <v>3468</v>
      </c>
      <c r="B1947" s="143" t="s">
        <v>18706</v>
      </c>
      <c r="C1947" s="143" t="s">
        <v>18707</v>
      </c>
      <c r="D1947" s="143" t="s">
        <v>16702</v>
      </c>
      <c r="E1947" s="143" t="s">
        <v>22496</v>
      </c>
      <c r="F1947" s="143" t="s">
        <v>18708</v>
      </c>
      <c r="G1947" s="143" t="s">
        <v>18709</v>
      </c>
      <c r="H1947" s="143">
        <v>26.001200000000001</v>
      </c>
      <c r="I1947" s="143">
        <v>-80.240700000000004</v>
      </c>
      <c r="J1947" s="143">
        <v>8</v>
      </c>
      <c r="K1947" s="143">
        <v>-5</v>
      </c>
      <c r="L1947" s="143">
        <f>COUNTIFS(ArCompl!$C$2:$C$5652,ArCompl!$C2408,ArCompl!$D$2:$D$5652,ArCompl!$D2408)</f>
        <v>1</v>
      </c>
      <c r="M1947" s="144">
        <f>IF(ISNA(MATCH($F1947,'Liste noire'!C:C,0)),0,1)</f>
        <v>0</v>
      </c>
    </row>
    <row r="1948" spans="1:13" x14ac:dyDescent="0.25">
      <c r="A1948" s="139">
        <v>12026</v>
      </c>
      <c r="B1948" s="140" t="s">
        <v>1590</v>
      </c>
      <c r="C1948" s="140"/>
      <c r="D1948" s="140" t="s">
        <v>639</v>
      </c>
      <c r="E1948" s="140" t="s">
        <v>22356</v>
      </c>
      <c r="F1948" s="140" t="s">
        <v>1591</v>
      </c>
      <c r="G1948" s="140" t="s">
        <v>1592</v>
      </c>
      <c r="H1948" s="140">
        <v>-34.531399999999998</v>
      </c>
      <c r="I1948" s="140">
        <v>144.83000000000001</v>
      </c>
      <c r="J1948" s="140">
        <v>305</v>
      </c>
      <c r="K1948" s="140" t="s">
        <v>340</v>
      </c>
      <c r="L1948" s="140">
        <f>COUNTIFS(ArCompl!$C$2:$C$5652,ArCompl!$C561,ArCompl!$D$2:$D$5652,ArCompl!$D561)</f>
        <v>1</v>
      </c>
      <c r="M1948" s="141">
        <f>IF(ISNA(MATCH($F1948,'Liste noire'!C:C,0)),0,1)</f>
        <v>0</v>
      </c>
    </row>
    <row r="1949" spans="1:13" x14ac:dyDescent="0.25">
      <c r="A1949" s="142">
        <v>4278</v>
      </c>
      <c r="B1949" s="143" t="s">
        <v>17037</v>
      </c>
      <c r="C1949" s="143" t="s">
        <v>17038</v>
      </c>
      <c r="D1949" s="143" t="s">
        <v>16702</v>
      </c>
      <c r="E1949" s="143" t="s">
        <v>22496</v>
      </c>
      <c r="F1949" s="143" t="s">
        <v>17039</v>
      </c>
      <c r="G1949" s="143" t="s">
        <v>17040</v>
      </c>
      <c r="H1949" s="143">
        <v>41.6693</v>
      </c>
      <c r="I1949" s="143">
        <v>-70.2804</v>
      </c>
      <c r="J1949" s="143">
        <v>54</v>
      </c>
      <c r="K1949" s="143">
        <v>-5</v>
      </c>
      <c r="L1949" s="143">
        <f>COUNTIFS(ArCompl!$C$2:$C$5652,ArCompl!$C1972,ArCompl!$D$2:$D$5652,ArCompl!$D1972)</f>
        <v>1</v>
      </c>
      <c r="M1949" s="144">
        <f>IF(ISNA(MATCH($F1949,'Liste noire'!C:C,0)),0,1)</f>
        <v>0</v>
      </c>
    </row>
    <row r="1950" spans="1:13" x14ac:dyDescent="0.25">
      <c r="A1950" s="139">
        <v>7148</v>
      </c>
      <c r="B1950" s="140" t="s">
        <v>18808</v>
      </c>
      <c r="C1950" s="140" t="s">
        <v>18809</v>
      </c>
      <c r="D1950" s="140" t="s">
        <v>16702</v>
      </c>
      <c r="E1950" s="140" t="s">
        <v>22496</v>
      </c>
      <c r="F1950" s="140" t="s">
        <v>18810</v>
      </c>
      <c r="G1950" s="140" t="s">
        <v>18811</v>
      </c>
      <c r="H1950" s="140">
        <v>55.206299999999999</v>
      </c>
      <c r="I1950" s="140">
        <v>-132.828</v>
      </c>
      <c r="J1950" s="140">
        <v>0</v>
      </c>
      <c r="K1950" s="140">
        <v>-9</v>
      </c>
      <c r="L1950" s="140">
        <f>COUNTIFS(ArCompl!$C$2:$C$5652,ArCompl!$C2435,ArCompl!$D$2:$D$5652,ArCompl!$D2435)</f>
        <v>1</v>
      </c>
      <c r="M1950" s="141">
        <f>IF(ISNA(MATCH($F1950,'Liste noire'!C:C,0)),0,1)</f>
        <v>0</v>
      </c>
    </row>
    <row r="1951" spans="1:13" x14ac:dyDescent="0.25">
      <c r="A1951" s="142">
        <v>11835</v>
      </c>
      <c r="B1951" s="143" t="s">
        <v>20842</v>
      </c>
      <c r="C1951" s="143" t="s">
        <v>20843</v>
      </c>
      <c r="D1951" s="143" t="s">
        <v>16702</v>
      </c>
      <c r="E1951" s="143" t="s">
        <v>22496</v>
      </c>
      <c r="F1951" s="143" t="s">
        <v>20844</v>
      </c>
      <c r="G1951" s="143" t="s">
        <v>20845</v>
      </c>
      <c r="H1951" s="143">
        <v>29.892700000000001</v>
      </c>
      <c r="I1951" s="143">
        <v>-97.863</v>
      </c>
      <c r="J1951" s="143">
        <v>597</v>
      </c>
      <c r="K1951" s="143" t="s">
        <v>340</v>
      </c>
      <c r="L1951" s="143">
        <f>COUNTIFS(ArCompl!$C$2:$C$5652,ArCompl!$C2972,ArCompl!$D$2:$D$5652,ArCompl!$D2972)</f>
        <v>1</v>
      </c>
      <c r="M1951" s="144">
        <f>IF(ISNA(MATCH($F1951,'Liste noire'!C:C,0)),0,1)</f>
        <v>0</v>
      </c>
    </row>
    <row r="1952" spans="1:13" x14ac:dyDescent="0.25">
      <c r="A1952" s="139">
        <v>6384</v>
      </c>
      <c r="B1952" s="140" t="s">
        <v>4997</v>
      </c>
      <c r="C1952" s="140" t="s">
        <v>4998</v>
      </c>
      <c r="D1952" s="140" t="s">
        <v>4759</v>
      </c>
      <c r="E1952" s="140" t="s">
        <v>22377</v>
      </c>
      <c r="F1952" s="140" t="s">
        <v>4999</v>
      </c>
      <c r="G1952" s="140" t="s">
        <v>5000</v>
      </c>
      <c r="H1952" s="140">
        <v>28.562200000000001</v>
      </c>
      <c r="I1952" s="140">
        <v>121.429</v>
      </c>
      <c r="J1952" s="140">
        <v>0</v>
      </c>
      <c r="K1952" s="140">
        <v>8</v>
      </c>
      <c r="L1952" s="140">
        <f>COUNTIFS(ArCompl!$C$2:$C$5652,ArCompl!$C1413,ArCompl!$D$2:$D$5652,ArCompl!$D1413)</f>
        <v>1</v>
      </c>
      <c r="M1952" s="141">
        <f>IF(ISNA(MATCH($F1952,'Liste noire'!C:C,0)),0,1)</f>
        <v>0</v>
      </c>
    </row>
    <row r="1953" spans="1:13" x14ac:dyDescent="0.25">
      <c r="A1953" s="142">
        <v>11836</v>
      </c>
      <c r="B1953" s="143" t="s">
        <v>18649</v>
      </c>
      <c r="C1953" s="143" t="s">
        <v>18646</v>
      </c>
      <c r="D1953" s="143" t="s">
        <v>16702</v>
      </c>
      <c r="E1953" s="143" t="s">
        <v>22496</v>
      </c>
      <c r="F1953" s="143" t="s">
        <v>18650</v>
      </c>
      <c r="G1953" s="143" t="s">
        <v>18651</v>
      </c>
      <c r="H1953" s="143">
        <v>46.025199999999998</v>
      </c>
      <c r="I1953" s="143">
        <v>-91.444299999999998</v>
      </c>
      <c r="J1953" s="143">
        <v>1216</v>
      </c>
      <c r="K1953" s="143" t="s">
        <v>340</v>
      </c>
      <c r="L1953" s="143">
        <f>COUNTIFS(ArCompl!$C$2:$C$5652,ArCompl!$C2393,ArCompl!$D$2:$D$5652,ArCompl!$D2393)</f>
        <v>1</v>
      </c>
      <c r="M1953" s="144">
        <f>IF(ISNA(MATCH($F1953,'Liste noire'!C:C,0)),0,1)</f>
        <v>0</v>
      </c>
    </row>
    <row r="1954" spans="1:13" x14ac:dyDescent="0.25">
      <c r="A1954" s="139">
        <v>7014</v>
      </c>
      <c r="B1954" s="140" t="s">
        <v>18641</v>
      </c>
      <c r="C1954" s="140" t="s">
        <v>18642</v>
      </c>
      <c r="D1954" s="140" t="s">
        <v>16702</v>
      </c>
      <c r="E1954" s="140" t="s">
        <v>22496</v>
      </c>
      <c r="F1954" s="140" t="s">
        <v>18643</v>
      </c>
      <c r="G1954" s="140" t="s">
        <v>18644</v>
      </c>
      <c r="H1954" s="140">
        <v>38.842199999999998</v>
      </c>
      <c r="I1954" s="140">
        <v>-99.273200000000003</v>
      </c>
      <c r="J1954" s="140">
        <v>1999</v>
      </c>
      <c r="K1954" s="140">
        <v>-6</v>
      </c>
      <c r="L1954" s="140">
        <f>COUNTIFS(ArCompl!$C$2:$C$5652,ArCompl!$C2391,ArCompl!$D$2:$D$5652,ArCompl!$D2391)</f>
        <v>1</v>
      </c>
      <c r="M1954" s="141">
        <f>IF(ISNA(MATCH($F1954,'Liste noire'!C:C,0)),0,1)</f>
        <v>0</v>
      </c>
    </row>
    <row r="1955" spans="1:13" x14ac:dyDescent="0.25">
      <c r="A1955" s="142">
        <v>424</v>
      </c>
      <c r="B1955" s="143" t="s">
        <v>6783</v>
      </c>
      <c r="C1955" s="143" t="s">
        <v>6784</v>
      </c>
      <c r="D1955" s="143" t="s">
        <v>6766</v>
      </c>
      <c r="E1955" s="143" t="s">
        <v>22400</v>
      </c>
      <c r="F1955" s="143" t="s">
        <v>6785</v>
      </c>
      <c r="G1955" s="143" t="s">
        <v>6786</v>
      </c>
      <c r="H1955" s="143">
        <v>60.654400000000003</v>
      </c>
      <c r="I1955" s="143">
        <v>24.8811</v>
      </c>
      <c r="J1955" s="143">
        <v>430</v>
      </c>
      <c r="K1955" s="143">
        <v>2</v>
      </c>
      <c r="L1955" s="143">
        <f>COUNTIFS(ArCompl!$C$2:$C$5652,ArCompl!$C3266,ArCompl!$D$2:$D$5652,ArCompl!$D3266)</f>
        <v>1</v>
      </c>
      <c r="M1955" s="144">
        <f>IF(ISNA(MATCH($F1955,'Liste noire'!C:C,0)),0,1)</f>
        <v>0</v>
      </c>
    </row>
    <row r="1956" spans="1:13" x14ac:dyDescent="0.25">
      <c r="A1956" s="139">
        <v>9847</v>
      </c>
      <c r="B1956" s="140" t="s">
        <v>17672</v>
      </c>
      <c r="C1956" s="140" t="s">
        <v>17673</v>
      </c>
      <c r="D1956" s="140" t="s">
        <v>16702</v>
      </c>
      <c r="E1956" s="140" t="s">
        <v>22496</v>
      </c>
      <c r="F1956" s="140" t="s">
        <v>17674</v>
      </c>
      <c r="G1956" s="140" t="s">
        <v>17675</v>
      </c>
      <c r="H1956" s="140">
        <v>33.828499999999998</v>
      </c>
      <c r="I1956" s="140">
        <v>-79.122200000000007</v>
      </c>
      <c r="J1956" s="140">
        <v>35</v>
      </c>
      <c r="K1956" s="140">
        <v>-5</v>
      </c>
      <c r="L1956" s="140">
        <f>COUNTIFS(ArCompl!$C$2:$C$5652,ArCompl!$C2138,ArCompl!$D$2:$D$5652,ArCompl!$D2138)</f>
        <v>1</v>
      </c>
      <c r="M1956" s="141">
        <f>IF(ISNA(MATCH($F1956,'Liste noire'!C:C,0)),0,1)</f>
        <v>0</v>
      </c>
    </row>
    <row r="1957" spans="1:13" x14ac:dyDescent="0.25">
      <c r="A1957" s="142">
        <v>6364</v>
      </c>
      <c r="B1957" s="143" t="s">
        <v>4961</v>
      </c>
      <c r="C1957" s="143" t="s">
        <v>4962</v>
      </c>
      <c r="D1957" s="143" t="s">
        <v>4759</v>
      </c>
      <c r="E1957" s="143" t="s">
        <v>22377</v>
      </c>
      <c r="F1957" s="143" t="s">
        <v>4963</v>
      </c>
      <c r="G1957" s="143" t="s">
        <v>4964</v>
      </c>
      <c r="H1957" s="143">
        <v>33.063600000000001</v>
      </c>
      <c r="I1957" s="143">
        <v>107.008</v>
      </c>
      <c r="J1957" s="143">
        <v>0</v>
      </c>
      <c r="K1957" s="143">
        <v>8</v>
      </c>
      <c r="L1957" s="143">
        <f>COUNTIFS(ArCompl!$C$2:$C$5652,ArCompl!$C1404,ArCompl!$D$2:$D$5652,ArCompl!$D1404)</f>
        <v>1</v>
      </c>
      <c r="M1957" s="144">
        <f>IF(ISNA(MATCH($F1957,'Liste noire'!C:C,0)),0,1)</f>
        <v>0</v>
      </c>
    </row>
    <row r="1958" spans="1:13" x14ac:dyDescent="0.25">
      <c r="A1958" s="139">
        <v>7508</v>
      </c>
      <c r="B1958" s="140" t="s">
        <v>5085</v>
      </c>
      <c r="C1958" s="140" t="s">
        <v>5086</v>
      </c>
      <c r="D1958" s="140" t="s">
        <v>4759</v>
      </c>
      <c r="E1958" s="140" t="s">
        <v>22377</v>
      </c>
      <c r="F1958" s="140" t="s">
        <v>5087</v>
      </c>
      <c r="G1958" s="140" t="s">
        <v>5088</v>
      </c>
      <c r="H1958" s="140">
        <v>26.32217</v>
      </c>
      <c r="I1958" s="140">
        <v>109.1499</v>
      </c>
      <c r="J1958" s="140">
        <v>1620</v>
      </c>
      <c r="K1958" s="140">
        <v>8</v>
      </c>
      <c r="L1958" s="140">
        <f>COUNTIFS(ArCompl!$C$2:$C$5652,ArCompl!$C1435,ArCompl!$D$2:$D$5652,ArCompl!$D1435)</f>
        <v>1</v>
      </c>
      <c r="M1958" s="141">
        <f>IF(ISNA(MATCH($F1958,'Liste noire'!C:C,0)),0,1)</f>
        <v>0</v>
      </c>
    </row>
    <row r="1959" spans="1:13" x14ac:dyDescent="0.25">
      <c r="A1959" s="142">
        <v>14</v>
      </c>
      <c r="B1959" s="143" t="s">
        <v>8466</v>
      </c>
      <c r="C1959" s="143" t="s">
        <v>8467</v>
      </c>
      <c r="D1959" s="143" t="s">
        <v>8443</v>
      </c>
      <c r="E1959" s="143" t="s">
        <v>22414</v>
      </c>
      <c r="F1959" s="143" t="s">
        <v>8468</v>
      </c>
      <c r="G1959" s="143" t="s">
        <v>8469</v>
      </c>
      <c r="H1959" s="143">
        <v>65.952299999999994</v>
      </c>
      <c r="I1959" s="143">
        <v>-17.425999999999998</v>
      </c>
      <c r="J1959" s="143">
        <v>48</v>
      </c>
      <c r="K1959" s="143">
        <v>0</v>
      </c>
      <c r="L1959" s="143">
        <f>COUNTIFS(ArCompl!$C$2:$C$5652,ArCompl!$C3887,ArCompl!$D$2:$D$5652,ArCompl!$D3887)</f>
        <v>1</v>
      </c>
      <c r="M1959" s="144">
        <f>IF(ISNA(MATCH($F1959,'Liste noire'!C:C,0)),0,1)</f>
        <v>0</v>
      </c>
    </row>
    <row r="1960" spans="1:13" x14ac:dyDescent="0.25">
      <c r="A1960" s="139">
        <v>8473</v>
      </c>
      <c r="B1960" s="140" t="s">
        <v>18652</v>
      </c>
      <c r="C1960" s="140" t="s">
        <v>18653</v>
      </c>
      <c r="D1960" s="140" t="s">
        <v>16702</v>
      </c>
      <c r="E1960" s="140" t="s">
        <v>22496</v>
      </c>
      <c r="F1960" s="140" t="s">
        <v>18654</v>
      </c>
      <c r="G1960" s="140" t="s">
        <v>18655</v>
      </c>
      <c r="H1960" s="140">
        <v>40.986800000000002</v>
      </c>
      <c r="I1960" s="140">
        <v>-75.994900000000001</v>
      </c>
      <c r="J1960" s="140">
        <v>1603</v>
      </c>
      <c r="K1960" s="140">
        <v>-5</v>
      </c>
      <c r="L1960" s="140">
        <f>COUNTIFS(ArCompl!$C$2:$C$5652,ArCompl!$C2394,ArCompl!$D$2:$D$5652,ArCompl!$D2394)</f>
        <v>1</v>
      </c>
      <c r="M1960" s="141">
        <f>IF(ISNA(MATCH($F1960,'Liste noire'!C:C,0)),0,1)</f>
        <v>0</v>
      </c>
    </row>
    <row r="1961" spans="1:13" x14ac:dyDescent="0.25">
      <c r="A1961" s="142">
        <v>11053</v>
      </c>
      <c r="B1961" s="143" t="s">
        <v>4532</v>
      </c>
      <c r="C1961" s="143" t="s">
        <v>4533</v>
      </c>
      <c r="D1961" s="143" t="s">
        <v>3021</v>
      </c>
      <c r="E1961" s="143" t="s">
        <v>3021</v>
      </c>
      <c r="F1961" s="143" t="s">
        <v>4534</v>
      </c>
      <c r="G1961" s="143" t="s">
        <v>4535</v>
      </c>
      <c r="H1961" s="143">
        <v>57.381700000000002</v>
      </c>
      <c r="I1961" s="143">
        <v>-111.70099999999999</v>
      </c>
      <c r="J1961" s="143">
        <v>916</v>
      </c>
      <c r="K1961" s="143">
        <v>-7</v>
      </c>
      <c r="L1961" s="143">
        <f>COUNTIFS(ArCompl!$C$2:$C$5652,ArCompl!$C1305,ArCompl!$D$2:$D$5652,ArCompl!$D1305)</f>
        <v>1</v>
      </c>
      <c r="M1961" s="144">
        <f>IF(ISNA(MATCH($F1961,'Liste noire'!C:C,0)),0,1)</f>
        <v>0</v>
      </c>
    </row>
    <row r="1962" spans="1:13" x14ac:dyDescent="0.25">
      <c r="A1962" s="139">
        <v>10062</v>
      </c>
      <c r="B1962" s="140" t="s">
        <v>20382</v>
      </c>
      <c r="C1962" s="140" t="s">
        <v>20383</v>
      </c>
      <c r="D1962" s="140" t="s">
        <v>16702</v>
      </c>
      <c r="E1962" s="140" t="s">
        <v>22496</v>
      </c>
      <c r="F1962" s="140" t="s">
        <v>20384</v>
      </c>
      <c r="G1962" s="140" t="s">
        <v>20385</v>
      </c>
      <c r="H1962" s="140">
        <v>37.6004</v>
      </c>
      <c r="I1962" s="140">
        <v>-81.559299999999993</v>
      </c>
      <c r="J1962" s="140">
        <v>1783</v>
      </c>
      <c r="K1962" s="140">
        <v>-5</v>
      </c>
      <c r="L1962" s="140">
        <f>COUNTIFS(ArCompl!$C$2:$C$5652,ArCompl!$C2850,ArCompl!$D$2:$D$5652,ArCompl!$D2850)</f>
        <v>1</v>
      </c>
      <c r="M1962" s="141">
        <f>IF(ISNA(MATCH($F1962,'Liste noire'!C:C,0)),0,1)</f>
        <v>0</v>
      </c>
    </row>
    <row r="1963" spans="1:13" x14ac:dyDescent="0.25">
      <c r="A1963" s="142">
        <v>6121</v>
      </c>
      <c r="B1963" s="143" t="s">
        <v>13635</v>
      </c>
      <c r="C1963" s="143" t="s">
        <v>13636</v>
      </c>
      <c r="D1963" s="143" t="s">
        <v>13509</v>
      </c>
      <c r="E1963" s="143" t="s">
        <v>22461</v>
      </c>
      <c r="F1963" s="143" t="s">
        <v>13637</v>
      </c>
      <c r="G1963" s="143" t="s">
        <v>13638</v>
      </c>
      <c r="H1963" s="143">
        <v>67.437200000000004</v>
      </c>
      <c r="I1963" s="143">
        <v>86.621899999999997</v>
      </c>
      <c r="J1963" s="143">
        <v>82</v>
      </c>
      <c r="K1963" s="143">
        <v>7</v>
      </c>
      <c r="L1963" s="143">
        <f>COUNTIFS(ArCompl!$C$2:$C$5652,ArCompl!$C5039,ArCompl!$D$2:$D$5652,ArCompl!$D5039)</f>
        <v>1</v>
      </c>
      <c r="M1963" s="144">
        <f>IF(ISNA(MATCH($F1963,'Liste noire'!C:C,0)),0,1)</f>
        <v>0</v>
      </c>
    </row>
    <row r="1964" spans="1:13" x14ac:dyDescent="0.25">
      <c r="A1964" s="139">
        <v>3767</v>
      </c>
      <c r="B1964" s="140" t="s">
        <v>21607</v>
      </c>
      <c r="C1964" s="140" t="s">
        <v>21604</v>
      </c>
      <c r="D1964" s="140" t="s">
        <v>16702</v>
      </c>
      <c r="E1964" s="140" t="s">
        <v>22496</v>
      </c>
      <c r="F1964" s="140" t="s">
        <v>21608</v>
      </c>
      <c r="G1964" s="140" t="s">
        <v>21609</v>
      </c>
      <c r="H1964" s="140">
        <v>37.621899999999997</v>
      </c>
      <c r="I1964" s="140">
        <v>-97.268199999999993</v>
      </c>
      <c r="J1964" s="140">
        <v>1371</v>
      </c>
      <c r="K1964" s="140">
        <v>-6</v>
      </c>
      <c r="L1964" s="140">
        <f>COUNTIFS(ArCompl!$C$2:$C$5652,ArCompl!$C3172,ArCompl!$D$2:$D$5652,ArCompl!$D3172)</f>
        <v>1</v>
      </c>
      <c r="M1964" s="141">
        <f>IF(ISNA(MATCH($F1964,'Liste noire'!C:C,0)),0,1)</f>
        <v>0</v>
      </c>
    </row>
    <row r="1965" spans="1:13" x14ac:dyDescent="0.25">
      <c r="A1965" s="142">
        <v>3714</v>
      </c>
      <c r="B1965" s="143" t="s">
        <v>21501</v>
      </c>
      <c r="C1965" s="143" t="s">
        <v>21498</v>
      </c>
      <c r="D1965" s="143" t="s">
        <v>16702</v>
      </c>
      <c r="E1965" s="143" t="s">
        <v>22496</v>
      </c>
      <c r="F1965" s="143" t="s">
        <v>21502</v>
      </c>
      <c r="G1965" s="143" t="s">
        <v>21503</v>
      </c>
      <c r="H1965" s="143">
        <v>38.944499999999998</v>
      </c>
      <c r="I1965" s="143">
        <v>-77.455799999999996</v>
      </c>
      <c r="J1965" s="143">
        <v>312</v>
      </c>
      <c r="K1965" s="143">
        <v>-5</v>
      </c>
      <c r="L1965" s="143">
        <f>COUNTIFS(ArCompl!$C$2:$C$5652,ArCompl!$C3144,ArCompl!$D$2:$D$5652,ArCompl!$D3144)</f>
        <v>1</v>
      </c>
      <c r="M1965" s="144">
        <f>IF(ISNA(MATCH($F1965,'Liste noire'!C:C,0)),0,1)</f>
        <v>0</v>
      </c>
    </row>
    <row r="1966" spans="1:13" x14ac:dyDescent="0.25">
      <c r="A1966" s="139">
        <v>3630</v>
      </c>
      <c r="B1966" s="140" t="s">
        <v>20013</v>
      </c>
      <c r="C1966" s="140" t="s">
        <v>20014</v>
      </c>
      <c r="D1966" s="140" t="s">
        <v>16702</v>
      </c>
      <c r="E1966" s="140" t="s">
        <v>22496</v>
      </c>
      <c r="F1966" s="140" t="s">
        <v>20015</v>
      </c>
      <c r="G1966" s="140" t="s">
        <v>20016</v>
      </c>
      <c r="H1966" s="140">
        <v>43.107300000000002</v>
      </c>
      <c r="I1966" s="140">
        <v>-78.946200000000005</v>
      </c>
      <c r="J1966" s="140">
        <v>589</v>
      </c>
      <c r="K1966" s="140">
        <v>-5</v>
      </c>
      <c r="L1966" s="140">
        <f>COUNTIFS(ArCompl!$C$2:$C$5652,ArCompl!$C2751,ArCompl!$D$2:$D$5652,ArCompl!$D2751)</f>
        <v>1</v>
      </c>
      <c r="M1966" s="141">
        <f>IF(ISNA(MATCH($F1966,'Liste noire'!C:C,0)),0,1)</f>
        <v>0</v>
      </c>
    </row>
    <row r="1967" spans="1:13" x14ac:dyDescent="0.25">
      <c r="A1967" s="142">
        <v>3550</v>
      </c>
      <c r="B1967" s="143" t="s">
        <v>18771</v>
      </c>
      <c r="C1967" s="143" t="s">
        <v>18759</v>
      </c>
      <c r="D1967" s="143" t="s">
        <v>16702</v>
      </c>
      <c r="E1967" s="143" t="s">
        <v>22496</v>
      </c>
      <c r="F1967" s="143" t="s">
        <v>18772</v>
      </c>
      <c r="G1967" s="143" t="s">
        <v>18773</v>
      </c>
      <c r="H1967" s="143">
        <v>29.984400000000001</v>
      </c>
      <c r="I1967" s="143">
        <v>-95.341399999999993</v>
      </c>
      <c r="J1967" s="143">
        <v>97</v>
      </c>
      <c r="K1967" s="143">
        <v>-6</v>
      </c>
      <c r="L1967" s="143">
        <f>COUNTIFS(ArCompl!$C$2:$C$5652,ArCompl!$C2425,ArCompl!$D$2:$D$5652,ArCompl!$D2425)</f>
        <v>1</v>
      </c>
      <c r="M1967" s="144">
        <f>IF(ISNA(MATCH($F1967,'Liste noire'!C:C,0)),0,1)</f>
        <v>0</v>
      </c>
    </row>
    <row r="1968" spans="1:13" x14ac:dyDescent="0.25">
      <c r="A1968" s="139">
        <v>244</v>
      </c>
      <c r="B1968" s="140" t="s">
        <v>243</v>
      </c>
      <c r="C1968" s="140" t="s">
        <v>244</v>
      </c>
      <c r="D1968" s="140" t="s">
        <v>109</v>
      </c>
      <c r="E1968" s="140" t="s">
        <v>22351</v>
      </c>
      <c r="F1968" s="140" t="s">
        <v>245</v>
      </c>
      <c r="G1968" s="140" t="s">
        <v>246</v>
      </c>
      <c r="H1968" s="140">
        <v>28.051500000000001</v>
      </c>
      <c r="I1968" s="140">
        <v>9.6429100000000005</v>
      </c>
      <c r="J1968" s="140">
        <v>1847</v>
      </c>
      <c r="K1968" s="140">
        <v>1</v>
      </c>
      <c r="L1968" s="140">
        <f>COUNTIFS(ArCompl!$C$2:$C$5652,ArCompl!$C100,ArCompl!$D$2:$D$5652,ArCompl!$D100)</f>
        <v>1</v>
      </c>
      <c r="M1968" s="141">
        <f>IF(ISNA(MATCH($F1968,'Liste noire'!C:C,0)),0,1)</f>
        <v>0</v>
      </c>
    </row>
    <row r="1969" spans="1:13" x14ac:dyDescent="0.25">
      <c r="A1969" s="142">
        <v>7179</v>
      </c>
      <c r="B1969" s="143" t="s">
        <v>19047</v>
      </c>
      <c r="C1969" s="143" t="s">
        <v>19048</v>
      </c>
      <c r="D1969" s="143" t="s">
        <v>16702</v>
      </c>
      <c r="E1969" s="143" t="s">
        <v>22496</v>
      </c>
      <c r="F1969" s="143" t="s">
        <v>19049</v>
      </c>
      <c r="G1969" s="143" t="s">
        <v>19050</v>
      </c>
      <c r="H1969" s="143">
        <v>66.975999999999999</v>
      </c>
      <c r="I1969" s="143">
        <v>-160.43700000000001</v>
      </c>
      <c r="J1969" s="143">
        <v>166</v>
      </c>
      <c r="K1969" s="143">
        <v>-9</v>
      </c>
      <c r="L1969" s="143">
        <f>COUNTIFS(ArCompl!$C$2:$C$5652,ArCompl!$C2497,ArCompl!$D$2:$D$5652,ArCompl!$D2497)</f>
        <v>1</v>
      </c>
      <c r="M1969" s="144">
        <f>IF(ISNA(MATCH($F1969,'Liste noire'!C:C,0)),0,1)</f>
        <v>0</v>
      </c>
    </row>
    <row r="1970" spans="1:13" x14ac:dyDescent="0.25">
      <c r="A1970" s="139">
        <v>6974</v>
      </c>
      <c r="B1970" s="140" t="s">
        <v>13211</v>
      </c>
      <c r="C1970" s="140" t="s">
        <v>13212</v>
      </c>
      <c r="D1970" s="140" t="s">
        <v>13050</v>
      </c>
      <c r="E1970" s="140" t="s">
        <v>13050</v>
      </c>
      <c r="F1970" s="140" t="s">
        <v>13213</v>
      </c>
      <c r="G1970" s="140" t="s">
        <v>13214</v>
      </c>
      <c r="H1970" s="140">
        <v>9.8590999999999998</v>
      </c>
      <c r="I1970" s="140">
        <v>126.014</v>
      </c>
      <c r="J1970" s="140">
        <v>10</v>
      </c>
      <c r="K1970" s="140">
        <v>8</v>
      </c>
      <c r="L1970" s="140">
        <f>COUNTIFS(ArCompl!$C$2:$C$5652,ArCompl!$C4790,ArCompl!$D$2:$D$5652,ArCompl!$D4790)</f>
        <v>1</v>
      </c>
      <c r="M1970" s="141">
        <f>IF(ISNA(MATCH($F1970,'Liste noire'!C:C,0)),0,1)</f>
        <v>0</v>
      </c>
    </row>
    <row r="1971" spans="1:13" x14ac:dyDescent="0.25">
      <c r="A1971" s="142">
        <v>6940</v>
      </c>
      <c r="B1971" s="143" t="s">
        <v>14058</v>
      </c>
      <c r="C1971" s="143" t="s">
        <v>14059</v>
      </c>
      <c r="D1971" s="143" t="s">
        <v>13509</v>
      </c>
      <c r="E1971" s="143" t="s">
        <v>22461</v>
      </c>
      <c r="F1971" s="143" t="s">
        <v>14060</v>
      </c>
      <c r="G1971" s="143" t="s">
        <v>14061</v>
      </c>
      <c r="H1971" s="143">
        <v>57.560699999999997</v>
      </c>
      <c r="I1971" s="143">
        <v>40.157400000000003</v>
      </c>
      <c r="J1971" s="143">
        <v>287</v>
      </c>
      <c r="K1971" s="143">
        <v>3</v>
      </c>
      <c r="L1971" s="143">
        <f>COUNTIFS(ArCompl!$C$2:$C$5652,ArCompl!$C5146,ArCompl!$D$2:$D$5652,ArCompl!$D5146)</f>
        <v>1</v>
      </c>
      <c r="M1971" s="144">
        <f>IF(ISNA(MATCH($F1971,'Liste noire'!C:C,0)),0,1)</f>
        <v>0</v>
      </c>
    </row>
    <row r="1972" spans="1:13" x14ac:dyDescent="0.25">
      <c r="A1972" s="139">
        <v>1655</v>
      </c>
      <c r="B1972" s="140" t="s">
        <v>13475</v>
      </c>
      <c r="C1972" s="140" t="s">
        <v>13476</v>
      </c>
      <c r="D1972" s="140" t="s">
        <v>13441</v>
      </c>
      <c r="E1972" s="140" t="s">
        <v>22460</v>
      </c>
      <c r="F1972" s="140" t="s">
        <v>13477</v>
      </c>
      <c r="G1972" s="140" t="s">
        <v>13478</v>
      </c>
      <c r="H1972" s="140">
        <v>47.1785</v>
      </c>
      <c r="I1972" s="140">
        <v>27.6206</v>
      </c>
      <c r="J1972" s="140">
        <v>397</v>
      </c>
      <c r="K1972" s="140">
        <v>2</v>
      </c>
      <c r="L1972" s="140">
        <f>COUNTIFS(ArCompl!$C$2:$C$5652,ArCompl!$C4901,ArCompl!$D$2:$D$5652,ArCompl!$D4901)</f>
        <v>1</v>
      </c>
      <c r="M1972" s="141">
        <f>IF(ISNA(MATCH($F1972,'Liste noire'!C:C,0)),0,1)</f>
        <v>0</v>
      </c>
    </row>
    <row r="1973" spans="1:13" x14ac:dyDescent="0.25">
      <c r="A1973" s="142">
        <v>266</v>
      </c>
      <c r="B1973" s="143" t="s">
        <v>12255</v>
      </c>
      <c r="C1973" s="143" t="s">
        <v>12256</v>
      </c>
      <c r="D1973" s="143" t="s">
        <v>12233</v>
      </c>
      <c r="E1973" s="143" t="s">
        <v>12233</v>
      </c>
      <c r="F1973" s="143" t="s">
        <v>12257</v>
      </c>
      <c r="G1973" s="143" t="s">
        <v>12258</v>
      </c>
      <c r="H1973" s="143">
        <v>7.3624599999999996</v>
      </c>
      <c r="I1973" s="143">
        <v>3.9783300000000001</v>
      </c>
      <c r="J1973" s="143">
        <v>725</v>
      </c>
      <c r="K1973" s="143">
        <v>1</v>
      </c>
      <c r="L1973" s="143">
        <f>COUNTIFS(ArCompl!$C$2:$C$5652,ArCompl!$C4481,ArCompl!$D$2:$D$5652,ArCompl!$D4481)</f>
        <v>1</v>
      </c>
      <c r="M1973" s="144">
        <f>IF(ISNA(MATCH($F1973,'Liste noire'!C:C,0)),0,1)</f>
        <v>0</v>
      </c>
    </row>
    <row r="1974" spans="1:13" x14ac:dyDescent="0.25">
      <c r="A1974" s="139">
        <v>2724</v>
      </c>
      <c r="B1974" s="140" t="s">
        <v>5576</v>
      </c>
      <c r="C1974" s="140" t="s">
        <v>5577</v>
      </c>
      <c r="D1974" s="140" t="s">
        <v>5479</v>
      </c>
      <c r="E1974" s="140" t="s">
        <v>22380</v>
      </c>
      <c r="F1974" s="140" t="s">
        <v>5578</v>
      </c>
      <c r="G1974" s="140" t="s">
        <v>5579</v>
      </c>
      <c r="H1974" s="140">
        <v>4.4216100000000003</v>
      </c>
      <c r="I1974" s="140">
        <v>-75.133300000000006</v>
      </c>
      <c r="J1974" s="140">
        <v>2999</v>
      </c>
      <c r="K1974" s="140">
        <v>-5</v>
      </c>
      <c r="L1974" s="140">
        <f>COUNTIFS(ArCompl!$C$2:$C$5652,ArCompl!$C1560,ArCompl!$D$2:$D$5652,ArCompl!$D1560)</f>
        <v>1</v>
      </c>
      <c r="M1974" s="141">
        <f>IF(ISNA(MATCH($F1974,'Liste noire'!C:C,0)),0,1)</f>
        <v>0</v>
      </c>
    </row>
    <row r="1975" spans="1:13" x14ac:dyDescent="0.25">
      <c r="A1975" s="142">
        <v>2281</v>
      </c>
      <c r="B1975" s="143" t="s">
        <v>9952</v>
      </c>
      <c r="C1975" s="143" t="s">
        <v>9953</v>
      </c>
      <c r="D1975" s="143" t="s">
        <v>9894</v>
      </c>
      <c r="E1975" s="143" t="s">
        <v>22423</v>
      </c>
      <c r="F1975" s="143" t="s">
        <v>9954</v>
      </c>
      <c r="G1975" s="143" t="s">
        <v>9955</v>
      </c>
      <c r="H1975" s="143">
        <v>36.181100000000001</v>
      </c>
      <c r="I1975" s="143">
        <v>140.41499999999999</v>
      </c>
      <c r="J1975" s="143">
        <v>105</v>
      </c>
      <c r="K1975" s="143">
        <v>9</v>
      </c>
      <c r="L1975" s="143">
        <f>COUNTIFS(ArCompl!$C$2:$C$5652,ArCompl!$C3985,ArCompl!$D$2:$D$5652,ArCompl!$D3985)</f>
        <v>1</v>
      </c>
      <c r="M1975" s="144">
        <f>IF(ISNA(MATCH($F1975,'Liste noire'!C:C,0)),0,1)</f>
        <v>0</v>
      </c>
    </row>
    <row r="1976" spans="1:13" x14ac:dyDescent="0.25">
      <c r="A1976" s="139">
        <v>1225</v>
      </c>
      <c r="B1976" s="140" t="s">
        <v>14923</v>
      </c>
      <c r="C1976" s="140" t="s">
        <v>14924</v>
      </c>
      <c r="D1976" s="140" t="s">
        <v>14857</v>
      </c>
      <c r="E1976" s="140" t="s">
        <v>22479</v>
      </c>
      <c r="F1976" s="140" t="s">
        <v>14925</v>
      </c>
      <c r="G1976" s="140" t="s">
        <v>14926</v>
      </c>
      <c r="H1976" s="140">
        <v>38.872900000000001</v>
      </c>
      <c r="I1976" s="140">
        <v>1.3731199999999999</v>
      </c>
      <c r="J1976" s="140">
        <v>24</v>
      </c>
      <c r="K1976" s="140">
        <v>1</v>
      </c>
      <c r="L1976" s="140">
        <f>COUNTIFS(ArCompl!$C$2:$C$5652,ArCompl!$C1842,ArCompl!$D$2:$D$5652,ArCompl!$D1842)</f>
        <v>1</v>
      </c>
      <c r="M1976" s="141">
        <f>IF(ISNA(MATCH($F1976,'Liste noire'!C:C,0)),0,1)</f>
        <v>0</v>
      </c>
    </row>
    <row r="1977" spans="1:13" x14ac:dyDescent="0.25">
      <c r="A1977" s="142">
        <v>5867</v>
      </c>
      <c r="B1977" s="143" t="s">
        <v>6695</v>
      </c>
      <c r="C1977" s="143" t="s">
        <v>6696</v>
      </c>
      <c r="D1977" s="143" t="s">
        <v>6697</v>
      </c>
      <c r="E1977" s="143" t="s">
        <v>22399</v>
      </c>
      <c r="F1977" s="143" t="s">
        <v>6698</v>
      </c>
      <c r="G1977" s="143" t="s">
        <v>6699</v>
      </c>
      <c r="H1977" s="143">
        <v>-17.743300000000001</v>
      </c>
      <c r="I1977" s="143">
        <v>-179.34200000000001</v>
      </c>
      <c r="J1977" s="143">
        <v>13</v>
      </c>
      <c r="K1977" s="143">
        <v>12</v>
      </c>
      <c r="L1977" s="143">
        <f>COUNTIFS(ArCompl!$C$2:$C$5652,ArCompl!$C3244,ArCompl!$D$2:$D$5652,ArCompl!$D3244)</f>
        <v>1</v>
      </c>
      <c r="M1977" s="144">
        <f>IF(ISNA(MATCH($F1977,'Liste noire'!C:C,0)),0,1)</f>
        <v>0</v>
      </c>
    </row>
    <row r="1978" spans="1:13" x14ac:dyDescent="0.25">
      <c r="A1978" s="139">
        <v>7335</v>
      </c>
      <c r="B1978" s="140" t="s">
        <v>15163</v>
      </c>
      <c r="C1978" s="140" t="s">
        <v>15164</v>
      </c>
      <c r="D1978" s="140" t="s">
        <v>15156</v>
      </c>
      <c r="E1978" s="140" t="s">
        <v>15156</v>
      </c>
      <c r="F1978" s="140" t="s">
        <v>15165</v>
      </c>
      <c r="G1978" s="140" t="s">
        <v>15166</v>
      </c>
      <c r="H1978" s="140">
        <v>5.9555600000000002</v>
      </c>
      <c r="I1978" s="140">
        <v>-57.039400000000001</v>
      </c>
      <c r="J1978" s="140">
        <v>9</v>
      </c>
      <c r="K1978" s="140">
        <v>-3</v>
      </c>
      <c r="L1978" s="140">
        <f>COUNTIFS(ArCompl!$C$2:$C$5652,ArCompl!$C5315,ArCompl!$D$2:$D$5652,ArCompl!$D5315)</f>
        <v>1</v>
      </c>
      <c r="M1978" s="141">
        <f>IF(ISNA(MATCH($F1978,'Liste noire'!C:C,0)),0,1)</f>
        <v>0</v>
      </c>
    </row>
    <row r="1979" spans="1:13" x14ac:dyDescent="0.25">
      <c r="A1979" s="142">
        <v>3930</v>
      </c>
      <c r="B1979" s="143" t="s">
        <v>14811</v>
      </c>
      <c r="C1979" s="143" t="s">
        <v>14808</v>
      </c>
      <c r="D1979" s="143" t="s">
        <v>14760</v>
      </c>
      <c r="E1979" s="143" t="s">
        <v>22477</v>
      </c>
      <c r="F1979" s="143" t="s">
        <v>14812</v>
      </c>
      <c r="G1979" s="143" t="s">
        <v>14813</v>
      </c>
      <c r="H1979" s="143">
        <v>37.469099999999997</v>
      </c>
      <c r="I1979" s="143">
        <v>126.45099999999999</v>
      </c>
      <c r="J1979" s="143">
        <v>23</v>
      </c>
      <c r="K1979" s="143">
        <v>9</v>
      </c>
      <c r="L1979" s="143">
        <f>COUNTIFS(ArCompl!$C$2:$C$5652,ArCompl!$C1671,ArCompl!$D$2:$D$5652,ArCompl!$D1671)</f>
        <v>1</v>
      </c>
      <c r="M1979" s="144">
        <f>IF(ISNA(MATCH($F1979,'Liste noire'!C:C,0)),0,1)</f>
        <v>0</v>
      </c>
    </row>
    <row r="1980" spans="1:13" x14ac:dyDescent="0.25">
      <c r="A1980" s="139">
        <v>3457</v>
      </c>
      <c r="B1980" s="140" t="s">
        <v>21610</v>
      </c>
      <c r="C1980" s="140" t="s">
        <v>21604</v>
      </c>
      <c r="D1980" s="140" t="s">
        <v>16702</v>
      </c>
      <c r="E1980" s="140" t="s">
        <v>22496</v>
      </c>
      <c r="F1980" s="140" t="s">
        <v>21611</v>
      </c>
      <c r="G1980" s="140" t="s">
        <v>21612</v>
      </c>
      <c r="H1980" s="140">
        <v>37.649900000000002</v>
      </c>
      <c r="I1980" s="140">
        <v>-97.433099999999996</v>
      </c>
      <c r="J1980" s="140">
        <v>1333</v>
      </c>
      <c r="K1980" s="140">
        <v>-6</v>
      </c>
      <c r="L1980" s="140">
        <f>COUNTIFS(ArCompl!$C$2:$C$5652,ArCompl!$C3173,ArCompl!$D$2:$D$5652,ArCompl!$D3173)</f>
        <v>1</v>
      </c>
      <c r="M1980" s="141">
        <f>IF(ISNA(MATCH($F1980,'Liste noire'!C:C,0)),0,1)</f>
        <v>0</v>
      </c>
    </row>
    <row r="1981" spans="1:13" x14ac:dyDescent="0.25">
      <c r="A1981" s="142">
        <v>4100</v>
      </c>
      <c r="B1981" s="143" t="s">
        <v>18812</v>
      </c>
      <c r="C1981" s="143" t="s">
        <v>18813</v>
      </c>
      <c r="D1981" s="143" t="s">
        <v>16702</v>
      </c>
      <c r="E1981" s="143" t="s">
        <v>22496</v>
      </c>
      <c r="F1981" s="143" t="s">
        <v>18814</v>
      </c>
      <c r="G1981" s="143" t="s">
        <v>18815</v>
      </c>
      <c r="H1981" s="143">
        <v>43.514600000000002</v>
      </c>
      <c r="I1981" s="143">
        <v>-112.071</v>
      </c>
      <c r="J1981" s="143">
        <v>4744</v>
      </c>
      <c r="K1981" s="143">
        <v>-7</v>
      </c>
      <c r="L1981" s="143">
        <f>COUNTIFS(ArCompl!$C$2:$C$5652,ArCompl!$C2436,ArCompl!$D$2:$D$5652,ArCompl!$D2436)</f>
        <v>1</v>
      </c>
      <c r="M1981" s="144">
        <f>IF(ISNA(MATCH($F1981,'Liste noire'!C:C,0)),0,1)</f>
        <v>0</v>
      </c>
    </row>
    <row r="1982" spans="1:13" x14ac:dyDescent="0.25">
      <c r="A1982" s="139">
        <v>7767</v>
      </c>
      <c r="B1982" s="140" t="s">
        <v>19975</v>
      </c>
      <c r="C1982" s="140" t="s">
        <v>19976</v>
      </c>
      <c r="D1982" s="140" t="s">
        <v>16702</v>
      </c>
      <c r="E1982" s="140" t="s">
        <v>22496</v>
      </c>
      <c r="F1982" s="140" t="s">
        <v>19977</v>
      </c>
      <c r="G1982" s="140" t="s">
        <v>19978</v>
      </c>
      <c r="H1982" s="140">
        <v>33.485700000000001</v>
      </c>
      <c r="I1982" s="140">
        <v>-90.678899999999999</v>
      </c>
      <c r="J1982" s="140">
        <v>126</v>
      </c>
      <c r="K1982" s="140">
        <v>-6</v>
      </c>
      <c r="L1982" s="140">
        <f>COUNTIFS(ArCompl!$C$2:$C$5652,ArCompl!$C2741,ArCompl!$D$2:$D$5652,ArCompl!$D2741)</f>
        <v>1</v>
      </c>
      <c r="M1982" s="141">
        <f>IF(ISNA(MATCH($F1982,'Liste noire'!C:C,0)),0,1)</f>
        <v>0</v>
      </c>
    </row>
    <row r="1983" spans="1:13" x14ac:dyDescent="0.25">
      <c r="A1983" s="142">
        <v>11090</v>
      </c>
      <c r="B1983" s="143" t="s">
        <v>18832</v>
      </c>
      <c r="C1983" s="143" t="s">
        <v>18833</v>
      </c>
      <c r="D1983" s="143" t="s">
        <v>16702</v>
      </c>
      <c r="E1983" s="143" t="s">
        <v>22496</v>
      </c>
      <c r="F1983" s="143" t="s">
        <v>18834</v>
      </c>
      <c r="G1983" s="143" t="s">
        <v>18835</v>
      </c>
      <c r="H1983" s="143">
        <v>37.1584</v>
      </c>
      <c r="I1983" s="143">
        <v>-95.778400000000005</v>
      </c>
      <c r="J1983" s="143">
        <v>825</v>
      </c>
      <c r="K1983" s="143">
        <v>-5</v>
      </c>
      <c r="L1983" s="143">
        <f>COUNTIFS(ArCompl!$C$2:$C$5652,ArCompl!$C2441,ArCompl!$D$2:$D$5652,ArCompl!$D2441)</f>
        <v>1</v>
      </c>
      <c r="M1983" s="144">
        <f>IF(ISNA(MATCH($F1983,'Liste noire'!C:C,0)),0,1)</f>
        <v>0</v>
      </c>
    </row>
    <row r="1984" spans="1:13" x14ac:dyDescent="0.25">
      <c r="A1984" s="139">
        <v>3008</v>
      </c>
      <c r="B1984" s="140" t="s">
        <v>8671</v>
      </c>
      <c r="C1984" s="140" t="s">
        <v>8672</v>
      </c>
      <c r="D1984" s="140" t="s">
        <v>8516</v>
      </c>
      <c r="E1984" s="140" t="s">
        <v>22415</v>
      </c>
      <c r="F1984" s="140" t="s">
        <v>8673</v>
      </c>
      <c r="G1984" s="140" t="s">
        <v>8674</v>
      </c>
      <c r="H1984" s="140">
        <v>22.721800000000002</v>
      </c>
      <c r="I1984" s="140">
        <v>75.801100000000005</v>
      </c>
      <c r="J1984" s="140">
        <v>1850</v>
      </c>
      <c r="K1984" s="140">
        <v>5.5</v>
      </c>
      <c r="L1984" s="140">
        <f>COUNTIFS(ArCompl!$C$2:$C$5652,ArCompl!$C3647,ArCompl!$D$2:$D$5652,ArCompl!$D3647)</f>
        <v>1</v>
      </c>
      <c r="M1984" s="141">
        <f>IF(ISNA(MATCH($F1984,'Liste noire'!C:C,0)),0,1)</f>
        <v>0</v>
      </c>
    </row>
    <row r="1985" spans="1:13" x14ac:dyDescent="0.25">
      <c r="A1985" s="142">
        <v>5782</v>
      </c>
      <c r="B1985" s="143" t="s">
        <v>7094</v>
      </c>
      <c r="C1985" s="143" t="s">
        <v>7095</v>
      </c>
      <c r="D1985" s="143" t="s">
        <v>6885</v>
      </c>
      <c r="E1985" s="143" t="s">
        <v>6885</v>
      </c>
      <c r="F1985" s="143" t="s">
        <v>7096</v>
      </c>
      <c r="G1985" s="143" t="s">
        <v>7097</v>
      </c>
      <c r="H1985" s="143">
        <v>46.718600000000002</v>
      </c>
      <c r="I1985" s="143">
        <v>-2.3911099999999998</v>
      </c>
      <c r="J1985" s="143">
        <v>79</v>
      </c>
      <c r="K1985" s="143">
        <v>1</v>
      </c>
      <c r="L1985" s="143">
        <f>COUNTIFS(ArCompl!$C$2:$C$5652,ArCompl!$C3344,ArCompl!$D$2:$D$5652,ArCompl!$D3344)</f>
        <v>1</v>
      </c>
      <c r="M1985" s="144">
        <f>IF(ISNA(MATCH($F1985,'Liste noire'!C:C,0)),0,1)</f>
        <v>0</v>
      </c>
    </row>
    <row r="1986" spans="1:13" x14ac:dyDescent="0.25">
      <c r="A1986" s="139">
        <v>681</v>
      </c>
      <c r="B1986" s="140" t="s">
        <v>13320</v>
      </c>
      <c r="C1986" s="140" t="s">
        <v>13321</v>
      </c>
      <c r="D1986" s="140" t="s">
        <v>13255</v>
      </c>
      <c r="E1986" s="140" t="s">
        <v>22458</v>
      </c>
      <c r="F1986" s="140" t="s">
        <v>13322</v>
      </c>
      <c r="G1986" s="140" t="s">
        <v>13323</v>
      </c>
      <c r="H1986" s="140">
        <v>52.138500000000001</v>
      </c>
      <c r="I1986" s="140">
        <v>15.7986</v>
      </c>
      <c r="J1986" s="140">
        <v>194</v>
      </c>
      <c r="K1986" s="140">
        <v>1</v>
      </c>
      <c r="L1986" s="140">
        <f>COUNTIFS(ArCompl!$C$2:$C$5652,ArCompl!$C4818,ArCompl!$D$2:$D$5652,ArCompl!$D4818)</f>
        <v>1</v>
      </c>
      <c r="M1986" s="141">
        <f>IF(ISNA(MATCH($F1986,'Liste noire'!C:C,0)),0,1)</f>
        <v>0</v>
      </c>
    </row>
    <row r="1987" spans="1:13" x14ac:dyDescent="0.25">
      <c r="A1987" s="142">
        <v>11925</v>
      </c>
      <c r="B1987" s="143" t="s">
        <v>9956</v>
      </c>
      <c r="C1987" s="143" t="s">
        <v>9957</v>
      </c>
      <c r="D1987" s="143" t="s">
        <v>9894</v>
      </c>
      <c r="E1987" s="143" t="s">
        <v>22423</v>
      </c>
      <c r="F1987" s="143" t="s">
        <v>9958</v>
      </c>
      <c r="G1987" s="143" t="s">
        <v>9959</v>
      </c>
      <c r="H1987" s="143">
        <v>26.722000000000001</v>
      </c>
      <c r="I1987" s="143">
        <v>127.785</v>
      </c>
      <c r="J1987" s="143">
        <v>246</v>
      </c>
      <c r="K1987" s="143" t="s">
        <v>340</v>
      </c>
      <c r="L1987" s="143">
        <f>COUNTIFS(ArCompl!$C$2:$C$5652,ArCompl!$C3986,ArCompl!$D$2:$D$5652,ArCompl!$D3986)</f>
        <v>3</v>
      </c>
      <c r="M1987" s="144">
        <f>IF(ISNA(MATCH($F1987,'Liste noire'!C:C,0)),0,1)</f>
        <v>0</v>
      </c>
    </row>
    <row r="1988" spans="1:13" x14ac:dyDescent="0.25">
      <c r="A1988" s="139">
        <v>1089</v>
      </c>
      <c r="B1988" s="140" t="s">
        <v>11149</v>
      </c>
      <c r="C1988" s="140" t="s">
        <v>11150</v>
      </c>
      <c r="D1988" s="140" t="s">
        <v>11151</v>
      </c>
      <c r="E1988" s="140" t="s">
        <v>22437</v>
      </c>
      <c r="F1988" s="140" t="s">
        <v>11152</v>
      </c>
      <c r="G1988" s="140" t="s">
        <v>11153</v>
      </c>
      <c r="H1988" s="140">
        <v>16.711300000000001</v>
      </c>
      <c r="I1988" s="140">
        <v>-9.6378799999999991</v>
      </c>
      <c r="J1988" s="140">
        <v>951</v>
      </c>
      <c r="K1988" s="140">
        <v>0</v>
      </c>
      <c r="L1988" s="140">
        <f>COUNTIFS(ArCompl!$C$2:$C$5652,ArCompl!$C4296,ArCompl!$D$2:$D$5652,ArCompl!$D4296)</f>
        <v>1</v>
      </c>
      <c r="M1988" s="141">
        <f>IF(ISNA(MATCH($F1988,'Liste noire'!C:C,0)),0,1)</f>
        <v>0</v>
      </c>
    </row>
    <row r="1989" spans="1:13" x14ac:dyDescent="0.25">
      <c r="A1989" s="142">
        <v>2944</v>
      </c>
      <c r="B1989" s="143" t="s">
        <v>16198</v>
      </c>
      <c r="C1989" s="143" t="s">
        <v>16195</v>
      </c>
      <c r="D1989" s="143" t="s">
        <v>16151</v>
      </c>
      <c r="E1989" s="143" t="s">
        <v>16151</v>
      </c>
      <c r="F1989" s="143" t="s">
        <v>16199</v>
      </c>
      <c r="G1989" s="143" t="s">
        <v>16200</v>
      </c>
      <c r="H1989" s="143">
        <v>50.401940000000003</v>
      </c>
      <c r="I1989" s="143">
        <v>30.45194</v>
      </c>
      <c r="J1989" s="143">
        <v>587</v>
      </c>
      <c r="K1989" s="143">
        <v>2</v>
      </c>
      <c r="L1989" s="143">
        <f>COUNTIFS(ArCompl!$C$2:$C$5652,ArCompl!$C5508,ArCompl!$D$2:$D$5652,ArCompl!$D5508)</f>
        <v>1</v>
      </c>
      <c r="M1989" s="144">
        <f>IF(ISNA(MATCH($F1989,'Liste noire'!C:C,0)),0,1)</f>
        <v>0</v>
      </c>
    </row>
    <row r="1990" spans="1:13" x14ac:dyDescent="0.25">
      <c r="A1990" s="139">
        <v>15</v>
      </c>
      <c r="B1990" s="140" t="s">
        <v>8470</v>
      </c>
      <c r="C1990" s="140" t="s">
        <v>8471</v>
      </c>
      <c r="D1990" s="140" t="s">
        <v>8443</v>
      </c>
      <c r="E1990" s="140" t="s">
        <v>22414</v>
      </c>
      <c r="F1990" s="140" t="s">
        <v>8472</v>
      </c>
      <c r="G1990" s="140" t="s">
        <v>8473</v>
      </c>
      <c r="H1990" s="140">
        <v>66.058099999999996</v>
      </c>
      <c r="I1990" s="140">
        <v>-23.135300000000001</v>
      </c>
      <c r="J1990" s="140">
        <v>8</v>
      </c>
      <c r="K1990" s="140">
        <v>0</v>
      </c>
      <c r="L1990" s="140">
        <f>COUNTIFS(ArCompl!$C$2:$C$5652,ArCompl!$C3888,ArCompl!$D$2:$D$5652,ArCompl!$D3888)</f>
        <v>1</v>
      </c>
      <c r="M1990" s="141">
        <f>IF(ISNA(MATCH($F1990,'Liste noire'!C:C,0)),0,1)</f>
        <v>0</v>
      </c>
    </row>
    <row r="1991" spans="1:13" x14ac:dyDescent="0.25">
      <c r="A1991" s="142">
        <v>8823</v>
      </c>
      <c r="B1991" s="143" t="s">
        <v>1032</v>
      </c>
      <c r="C1991" s="143" t="s">
        <v>1033</v>
      </c>
      <c r="D1991" s="143" t="s">
        <v>639</v>
      </c>
      <c r="E1991" s="143" t="s">
        <v>22356</v>
      </c>
      <c r="F1991" s="143" t="s">
        <v>1034</v>
      </c>
      <c r="G1991" s="143" t="s">
        <v>1035</v>
      </c>
      <c r="H1991" s="143">
        <v>-17.5594</v>
      </c>
      <c r="I1991" s="143">
        <v>146.012</v>
      </c>
      <c r="J1991" s="143">
        <v>46</v>
      </c>
      <c r="K1991" s="143">
        <v>10</v>
      </c>
      <c r="L1991" s="143">
        <f>COUNTIFS(ArCompl!$C$2:$C$5652,ArCompl!$C417,ArCompl!$D$2:$D$5652,ArCompl!$D417)</f>
        <v>1</v>
      </c>
      <c r="M1991" s="144">
        <f>IF(ISNA(MATCH($F1991,'Liste noire'!C:C,0)),0,1)</f>
        <v>0</v>
      </c>
    </row>
    <row r="1992" spans="1:13" x14ac:dyDescent="0.25">
      <c r="A1992" s="139">
        <v>2121</v>
      </c>
      <c r="B1992" s="140" t="s">
        <v>9392</v>
      </c>
      <c r="C1992" s="140" t="s">
        <v>9393</v>
      </c>
      <c r="D1992" s="140" t="s">
        <v>9341</v>
      </c>
      <c r="E1992" s="140" t="s">
        <v>9341</v>
      </c>
      <c r="F1992" s="140" t="s">
        <v>9394</v>
      </c>
      <c r="G1992" s="140" t="s">
        <v>9395</v>
      </c>
      <c r="H1992" s="140">
        <v>32.750799999999998</v>
      </c>
      <c r="I1992" s="140">
        <v>51.8613</v>
      </c>
      <c r="J1992" s="140">
        <v>5059</v>
      </c>
      <c r="K1992" s="140">
        <v>3.5</v>
      </c>
      <c r="L1992" s="140">
        <f>COUNTIFS(ArCompl!$C$2:$C$5652,ArCompl!$C3836,ArCompl!$D$2:$D$5652,ArCompl!$D3836)</f>
        <v>1</v>
      </c>
      <c r="M1992" s="141">
        <f>IF(ISNA(MATCH($F1992,'Liste noire'!C:C,0)),0,1)</f>
        <v>0</v>
      </c>
    </row>
    <row r="1993" spans="1:13" x14ac:dyDescent="0.25">
      <c r="A1993" s="142">
        <v>6106</v>
      </c>
      <c r="B1993" s="143" t="s">
        <v>16174</v>
      </c>
      <c r="C1993" s="143" t="s">
        <v>16175</v>
      </c>
      <c r="D1993" s="143" t="s">
        <v>16151</v>
      </c>
      <c r="E1993" s="143" t="s">
        <v>16151</v>
      </c>
      <c r="F1993" s="143" t="s">
        <v>16176</v>
      </c>
      <c r="G1993" s="143" t="s">
        <v>16177</v>
      </c>
      <c r="H1993" s="143">
        <v>48.8842</v>
      </c>
      <c r="I1993" s="143">
        <v>24.6861</v>
      </c>
      <c r="J1993" s="143">
        <v>919</v>
      </c>
      <c r="K1993" s="143">
        <v>2</v>
      </c>
      <c r="L1993" s="143">
        <f>COUNTIFS(ArCompl!$C$2:$C$5652,ArCompl!$C5502,ArCompl!$D$2:$D$5652,ArCompl!$D5502)</f>
        <v>2</v>
      </c>
      <c r="M1993" s="144">
        <f>IF(ISNA(MATCH($F1993,'Liste noire'!C:C,0)),0,1)</f>
        <v>0</v>
      </c>
    </row>
    <row r="1994" spans="1:13" x14ac:dyDescent="0.25">
      <c r="A1994" s="139">
        <v>11354</v>
      </c>
      <c r="B1994" s="140" t="s">
        <v>11050</v>
      </c>
      <c r="C1994" s="140" t="s">
        <v>11051</v>
      </c>
      <c r="D1994" s="140" t="s">
        <v>11039</v>
      </c>
      <c r="E1994" s="140" t="s">
        <v>11039</v>
      </c>
      <c r="F1994" s="140" t="s">
        <v>11052</v>
      </c>
      <c r="G1994" s="140" t="s">
        <v>11053</v>
      </c>
      <c r="H1994" s="140">
        <v>5.7083000000000004</v>
      </c>
      <c r="I1994" s="140">
        <v>73.025000000000006</v>
      </c>
      <c r="J1994" s="140">
        <v>20</v>
      </c>
      <c r="K1994" s="140">
        <v>5</v>
      </c>
      <c r="L1994" s="140">
        <f>COUNTIFS(ArCompl!$C$2:$C$5652,ArCompl!$C4257,ArCompl!$D$2:$D$5652,ArCompl!$D4257)</f>
        <v>1</v>
      </c>
      <c r="M1994" s="141">
        <f>IF(ISNA(MATCH($F1994,'Liste noire'!C:C,0)),0,1)</f>
        <v>0</v>
      </c>
    </row>
    <row r="1995" spans="1:13" x14ac:dyDescent="0.25">
      <c r="A1995" s="142">
        <v>1949</v>
      </c>
      <c r="B1995" s="143" t="s">
        <v>1748</v>
      </c>
      <c r="C1995" s="143" t="s">
        <v>1749</v>
      </c>
      <c r="D1995" s="143" t="s">
        <v>1697</v>
      </c>
      <c r="E1995" s="143" t="s">
        <v>1697</v>
      </c>
      <c r="F1995" s="143" t="s">
        <v>1750</v>
      </c>
      <c r="G1995" s="143" t="s">
        <v>1751</v>
      </c>
      <c r="H1995" s="143">
        <v>20.975000000000001</v>
      </c>
      <c r="I1995" s="143">
        <v>-73.666899999999998</v>
      </c>
      <c r="J1995" s="143">
        <v>8</v>
      </c>
      <c r="K1995" s="143">
        <v>-5</v>
      </c>
      <c r="L1995" s="143">
        <f>COUNTIFS(ArCompl!$C$2:$C$5652,ArCompl!$C604,ArCompl!$D$2:$D$5652,ArCompl!$D604)</f>
        <v>1</v>
      </c>
      <c r="M1995" s="144">
        <f>IF(ISNA(MATCH($F1995,'Liste noire'!C:C,0)),0,1)</f>
        <v>0</v>
      </c>
    </row>
    <row r="1996" spans="1:13" x14ac:dyDescent="0.25">
      <c r="A1996" s="139">
        <v>7230</v>
      </c>
      <c r="B1996" s="140" t="s">
        <v>429</v>
      </c>
      <c r="C1996" s="140" t="s">
        <v>430</v>
      </c>
      <c r="D1996" s="140" t="s">
        <v>365</v>
      </c>
      <c r="E1996" s="140" t="s">
        <v>22354</v>
      </c>
      <c r="F1996" s="140" t="s">
        <v>431</v>
      </c>
      <c r="G1996" s="140" t="s">
        <v>432</v>
      </c>
      <c r="H1996" s="140">
        <v>-41.320900000000002</v>
      </c>
      <c r="I1996" s="140">
        <v>-69.5749</v>
      </c>
      <c r="J1996" s="140">
        <v>2925</v>
      </c>
      <c r="K1996" s="140">
        <v>-3</v>
      </c>
      <c r="L1996" s="140">
        <f>COUNTIFS(ArCompl!$C$2:$C$5652,ArCompl!$C265,ArCompl!$D$2:$D$5652,ArCompl!$D265)</f>
        <v>1</v>
      </c>
      <c r="M1996" s="141">
        <f>IF(ISNA(MATCH($F1996,'Liste noire'!C:C,0)),0,1)</f>
        <v>0</v>
      </c>
    </row>
    <row r="1997" spans="1:13" x14ac:dyDescent="0.25">
      <c r="A1997" s="142">
        <v>6763</v>
      </c>
      <c r="B1997" s="143" t="s">
        <v>18816</v>
      </c>
      <c r="C1997" s="143" t="s">
        <v>18817</v>
      </c>
      <c r="D1997" s="143" t="s">
        <v>16702</v>
      </c>
      <c r="E1997" s="143" t="s">
        <v>22496</v>
      </c>
      <c r="F1997" s="143" t="s">
        <v>18818</v>
      </c>
      <c r="G1997" s="143" t="s">
        <v>18819</v>
      </c>
      <c r="H1997" s="143">
        <v>59.323999999999998</v>
      </c>
      <c r="I1997" s="143">
        <v>-155.90199999999999</v>
      </c>
      <c r="J1997" s="143">
        <v>90</v>
      </c>
      <c r="K1997" s="143">
        <v>-9</v>
      </c>
      <c r="L1997" s="143">
        <f>COUNTIFS(ArCompl!$C$2:$C$5652,ArCompl!$C2437,ArCompl!$D$2:$D$5652,ArCompl!$D2437)</f>
        <v>1</v>
      </c>
      <c r="M1997" s="144">
        <f>IF(ISNA(MATCH($F1997,'Liste noire'!C:C,0)),0,1)</f>
        <v>0</v>
      </c>
    </row>
    <row r="1998" spans="1:13" x14ac:dyDescent="0.25">
      <c r="A1998" s="139">
        <v>1708</v>
      </c>
      <c r="B1998" s="140" t="s">
        <v>15993</v>
      </c>
      <c r="C1998" s="140" t="s">
        <v>15990</v>
      </c>
      <c r="D1998" s="140" t="s">
        <v>15862</v>
      </c>
      <c r="E1998" s="140" t="s">
        <v>22490</v>
      </c>
      <c r="F1998" s="140" t="s">
        <v>15994</v>
      </c>
      <c r="G1998" s="140" t="s">
        <v>15995</v>
      </c>
      <c r="H1998" s="140">
        <v>38.512999999999998</v>
      </c>
      <c r="I1998" s="140">
        <v>27.010100000000001</v>
      </c>
      <c r="J1998" s="140">
        <v>16</v>
      </c>
      <c r="K1998" s="140">
        <v>3</v>
      </c>
      <c r="L1998" s="140">
        <f>COUNTIFS(ArCompl!$C$2:$C$5652,ArCompl!$C5473,ArCompl!$D$2:$D$5652,ArCompl!$D5473)</f>
        <v>1</v>
      </c>
      <c r="M1998" s="141">
        <f>IF(ISNA(MATCH($F1998,'Liste noire'!C:C,0)),0,1)</f>
        <v>0</v>
      </c>
    </row>
    <row r="1999" spans="1:13" x14ac:dyDescent="0.25">
      <c r="A1999" s="142">
        <v>8606</v>
      </c>
      <c r="B1999" s="143" t="s">
        <v>19239</v>
      </c>
      <c r="C1999" s="143" t="s">
        <v>19240</v>
      </c>
      <c r="D1999" s="143" t="s">
        <v>16702</v>
      </c>
      <c r="E1999" s="143" t="s">
        <v>22496</v>
      </c>
      <c r="F1999" s="143" t="s">
        <v>19241</v>
      </c>
      <c r="G1999" s="143" t="s">
        <v>19242</v>
      </c>
      <c r="H1999" s="143">
        <v>41.5349</v>
      </c>
      <c r="I1999" s="143">
        <v>-87.529499999999999</v>
      </c>
      <c r="J1999" s="143">
        <v>620</v>
      </c>
      <c r="K1999" s="143">
        <v>-6</v>
      </c>
      <c r="L1999" s="143">
        <f>COUNTIFS(ArCompl!$C$2:$C$5652,ArCompl!$C2546,ArCompl!$D$2:$D$5652,ArCompl!$D2546)</f>
        <v>1</v>
      </c>
      <c r="M1999" s="144">
        <f>IF(ISNA(MATCH($F1999,'Liste noire'!C:C,0)),0,1)</f>
        <v>0</v>
      </c>
    </row>
    <row r="2000" spans="1:13" x14ac:dyDescent="0.25">
      <c r="A2000" s="139">
        <v>2471</v>
      </c>
      <c r="B2000" s="140" t="s">
        <v>425</v>
      </c>
      <c r="C2000" s="140" t="s">
        <v>426</v>
      </c>
      <c r="D2000" s="140" t="s">
        <v>365</v>
      </c>
      <c r="E2000" s="140" t="s">
        <v>22354</v>
      </c>
      <c r="F2000" s="140" t="s">
        <v>427</v>
      </c>
      <c r="G2000" s="140" t="s">
        <v>428</v>
      </c>
      <c r="H2000" s="140">
        <v>-25.737300000000001</v>
      </c>
      <c r="I2000" s="140">
        <v>-54.473399999999998</v>
      </c>
      <c r="J2000" s="140">
        <v>916</v>
      </c>
      <c r="K2000" s="140">
        <v>-3</v>
      </c>
      <c r="L2000" s="140">
        <f>COUNTIFS(ArCompl!$C$2:$C$5652,ArCompl!$C264,ArCompl!$D$2:$D$5652,ArCompl!$D264)</f>
        <v>1</v>
      </c>
      <c r="M2000" s="141">
        <f>IF(ISNA(MATCH($F2000,'Liste noire'!C:C,0)),0,1)</f>
        <v>0</v>
      </c>
    </row>
    <row r="2001" spans="1:13" x14ac:dyDescent="0.25">
      <c r="A2001" s="142">
        <v>786</v>
      </c>
      <c r="B2001" s="143" t="s">
        <v>7744</v>
      </c>
      <c r="C2001" s="143" t="s">
        <v>7745</v>
      </c>
      <c r="D2001" s="143" t="s">
        <v>7581</v>
      </c>
      <c r="E2001" s="143" t="s">
        <v>22405</v>
      </c>
      <c r="F2001" s="143" t="s">
        <v>7746</v>
      </c>
      <c r="G2001" s="143" t="s">
        <v>7747</v>
      </c>
      <c r="H2001" s="143">
        <v>48.715699999999998</v>
      </c>
      <c r="I2001" s="143">
        <v>11.534000000000001</v>
      </c>
      <c r="J2001" s="143">
        <v>1202</v>
      </c>
      <c r="K2001" s="143">
        <v>1</v>
      </c>
      <c r="L2001" s="143">
        <f>COUNTIFS(ArCompl!$C$2:$C$5652,ArCompl!$C145,ArCompl!$D$2:$D$5652,ArCompl!$D145)</f>
        <v>1</v>
      </c>
      <c r="M2001" s="144">
        <f>IF(ISNA(MATCH($F2001,'Liste noire'!C:C,0)),0,1)</f>
        <v>0</v>
      </c>
    </row>
    <row r="2002" spans="1:13" x14ac:dyDescent="0.25">
      <c r="A2002" s="139">
        <v>10952</v>
      </c>
      <c r="B2002" s="140" t="s">
        <v>13735</v>
      </c>
      <c r="C2002" s="140" t="s">
        <v>13736</v>
      </c>
      <c r="D2002" s="140" t="s">
        <v>13509</v>
      </c>
      <c r="E2002" s="140" t="s">
        <v>22461</v>
      </c>
      <c r="F2002" s="140" t="s">
        <v>13737</v>
      </c>
      <c r="G2002" s="140" t="s">
        <v>13738</v>
      </c>
      <c r="H2002" s="140">
        <v>43.322299999999998</v>
      </c>
      <c r="I2002" s="140">
        <v>45.012599999999999</v>
      </c>
      <c r="J2002" s="140">
        <v>1165</v>
      </c>
      <c r="K2002" s="140">
        <v>3</v>
      </c>
      <c r="L2002" s="140">
        <f>COUNTIFS(ArCompl!$C$2:$C$5652,ArCompl!$C5064,ArCompl!$D$2:$D$5652,ArCompl!$D5064)</f>
        <v>1</v>
      </c>
      <c r="M2002" s="141">
        <f>IF(ISNA(MATCH($F2002,'Liste noire'!C:C,0)),0,1)</f>
        <v>0</v>
      </c>
    </row>
    <row r="2003" spans="1:13" x14ac:dyDescent="0.25">
      <c r="A2003" s="142">
        <v>2554</v>
      </c>
      <c r="B2003" s="143" t="s">
        <v>2315</v>
      </c>
      <c r="C2003" s="143" t="s">
        <v>2316</v>
      </c>
      <c r="D2003" s="143" t="s">
        <v>2057</v>
      </c>
      <c r="E2003" s="143" t="s">
        <v>22368</v>
      </c>
      <c r="F2003" s="143" t="s">
        <v>2317</v>
      </c>
      <c r="G2003" s="143" t="s">
        <v>2318</v>
      </c>
      <c r="H2003" s="143">
        <v>-25.600280000000001</v>
      </c>
      <c r="I2003" s="143">
        <v>-54.484999999999999</v>
      </c>
      <c r="J2003" s="143">
        <v>786</v>
      </c>
      <c r="K2003" s="143">
        <v>-3</v>
      </c>
      <c r="L2003" s="143">
        <f>COUNTIFS(ArCompl!$C$2:$C$5652,ArCompl!$C771,ArCompl!$D$2:$D$5652,ArCompl!$D771)</f>
        <v>1</v>
      </c>
      <c r="M2003" s="144">
        <f>IF(ISNA(MATCH($F2003,'Liste noire'!C:C,0)),0,1)</f>
        <v>0</v>
      </c>
    </row>
    <row r="2004" spans="1:13" x14ac:dyDescent="0.25">
      <c r="A2004" s="139">
        <v>10134</v>
      </c>
      <c r="B2004" s="140" t="s">
        <v>17428</v>
      </c>
      <c r="C2004" s="140" t="s">
        <v>17429</v>
      </c>
      <c r="D2004" s="140" t="s">
        <v>16702</v>
      </c>
      <c r="E2004" s="140" t="s">
        <v>22496</v>
      </c>
      <c r="F2004" s="140" t="s">
        <v>17430</v>
      </c>
      <c r="G2004" s="140" t="s">
        <v>17431</v>
      </c>
      <c r="H2004" s="140">
        <v>35.935000000000002</v>
      </c>
      <c r="I2004" s="140">
        <v>-79.065899999999999</v>
      </c>
      <c r="J2004" s="140">
        <v>512</v>
      </c>
      <c r="K2004" s="140">
        <v>-5</v>
      </c>
      <c r="L2004" s="140">
        <f>COUNTIFS(ArCompl!$C$2:$C$5652,ArCompl!$C2072,ArCompl!$D$2:$D$5652,ArCompl!$D2072)</f>
        <v>1</v>
      </c>
      <c r="M2004" s="141">
        <f>IF(ISNA(MATCH($F2004,'Liste noire'!C:C,0)),0,1)</f>
        <v>0</v>
      </c>
    </row>
    <row r="2005" spans="1:13" x14ac:dyDescent="0.25">
      <c r="A2005" s="142">
        <v>7468</v>
      </c>
      <c r="B2005" s="143" t="s">
        <v>9586</v>
      </c>
      <c r="C2005" s="143" t="s">
        <v>9587</v>
      </c>
      <c r="D2005" s="143" t="s">
        <v>9551</v>
      </c>
      <c r="E2005" s="143" t="s">
        <v>22418</v>
      </c>
      <c r="F2005" s="143" t="s">
        <v>9588</v>
      </c>
      <c r="G2005" s="143" t="s">
        <v>9589</v>
      </c>
      <c r="H2005" s="143">
        <v>53.093000000000004</v>
      </c>
      <c r="I2005" s="143">
        <v>-9.5680599999999991</v>
      </c>
      <c r="J2005" s="143">
        <v>15</v>
      </c>
      <c r="K2005" s="143">
        <v>0</v>
      </c>
      <c r="L2005" s="143">
        <f>COUNTIFS(ArCompl!$C$2:$C$5652,ArCompl!$C3876,ArCompl!$D$2:$D$5652,ArCompl!$D3876)</f>
        <v>1</v>
      </c>
      <c r="M2005" s="144">
        <f>IF(ISNA(MATCH($F2005,'Liste noire'!C:C,0)),0,1)</f>
        <v>0</v>
      </c>
    </row>
    <row r="2006" spans="1:13" x14ac:dyDescent="0.25">
      <c r="A2006" s="139">
        <v>6748</v>
      </c>
      <c r="B2006" s="140" t="s">
        <v>9404</v>
      </c>
      <c r="C2006" s="140" t="s">
        <v>9405</v>
      </c>
      <c r="D2006" s="140" t="s">
        <v>9341</v>
      </c>
      <c r="E2006" s="140" t="s">
        <v>9341</v>
      </c>
      <c r="F2006" s="140" t="s">
        <v>9406</v>
      </c>
      <c r="G2006" s="140" t="s">
        <v>9407</v>
      </c>
      <c r="H2006" s="140">
        <v>33.586599999999997</v>
      </c>
      <c r="I2006" s="140">
        <v>46.404800000000002</v>
      </c>
      <c r="J2006" s="140">
        <v>4404</v>
      </c>
      <c r="K2006" s="140">
        <v>3.5</v>
      </c>
      <c r="L2006" s="140">
        <f>COUNTIFS(ArCompl!$C$2:$C$5652,ArCompl!$C3839,ArCompl!$D$2:$D$5652,ArCompl!$D3839)</f>
        <v>1</v>
      </c>
      <c r="M2006" s="141">
        <f>IF(ISNA(MATCH($F2006,'Liste noire'!C:C,0)),0,1)</f>
        <v>0</v>
      </c>
    </row>
    <row r="2007" spans="1:13" x14ac:dyDescent="0.25">
      <c r="A2007" s="142">
        <v>8282</v>
      </c>
      <c r="B2007" s="143" t="s">
        <v>21641</v>
      </c>
      <c r="C2007" s="143" t="s">
        <v>21642</v>
      </c>
      <c r="D2007" s="143" t="s">
        <v>16702</v>
      </c>
      <c r="E2007" s="143" t="s">
        <v>22496</v>
      </c>
      <c r="F2007" s="143" t="s">
        <v>21643</v>
      </c>
      <c r="G2007" s="143" t="s">
        <v>21644</v>
      </c>
      <c r="H2007" s="143">
        <v>41.744</v>
      </c>
      <c r="I2007" s="143">
        <v>-72.180300000000003</v>
      </c>
      <c r="J2007" s="143">
        <v>247</v>
      </c>
      <c r="K2007" s="143">
        <v>-5</v>
      </c>
      <c r="L2007" s="143">
        <f>COUNTIFS(ArCompl!$C$2:$C$5652,ArCompl!$C3181,ArCompl!$D$2:$D$5652,ArCompl!$D3181)</f>
        <v>1</v>
      </c>
      <c r="M2007" s="144">
        <f>IF(ISNA(MATCH($F2007,'Liste noire'!C:C,0)),0,1)</f>
        <v>0</v>
      </c>
    </row>
    <row r="2008" spans="1:13" x14ac:dyDescent="0.25">
      <c r="A2008" s="139">
        <v>6141</v>
      </c>
      <c r="B2008" s="140" t="s">
        <v>13651</v>
      </c>
      <c r="C2008" s="140" t="s">
        <v>13652</v>
      </c>
      <c r="D2008" s="140" t="s">
        <v>13509</v>
      </c>
      <c r="E2008" s="140" t="s">
        <v>22461</v>
      </c>
      <c r="F2008" s="140" t="s">
        <v>13653</v>
      </c>
      <c r="G2008" s="140" t="s">
        <v>13654</v>
      </c>
      <c r="H2008" s="140">
        <v>56.828099999999999</v>
      </c>
      <c r="I2008" s="140">
        <v>53.457500000000003</v>
      </c>
      <c r="J2008" s="140">
        <v>531</v>
      </c>
      <c r="K2008" s="140">
        <v>4</v>
      </c>
      <c r="L2008" s="140">
        <f>COUNTIFS(ArCompl!$C$2:$C$5652,ArCompl!$C5043,ArCompl!$D$2:$D$5652,ArCompl!$D5043)</f>
        <v>1</v>
      </c>
      <c r="M2008" s="141">
        <f>IF(ISNA(MATCH($F2008,'Liste noire'!C:C,0)),0,1)</f>
        <v>0</v>
      </c>
    </row>
    <row r="2009" spans="1:13" x14ac:dyDescent="0.25">
      <c r="A2009" s="142">
        <v>4330</v>
      </c>
      <c r="B2009" s="143" t="s">
        <v>9492</v>
      </c>
      <c r="C2009" s="143" t="s">
        <v>9493</v>
      </c>
      <c r="D2009" s="143" t="s">
        <v>9341</v>
      </c>
      <c r="E2009" s="143" t="s">
        <v>9341</v>
      </c>
      <c r="F2009" s="143" t="s">
        <v>9494</v>
      </c>
      <c r="G2009" s="143" t="s">
        <v>9495</v>
      </c>
      <c r="H2009" s="143">
        <v>35.4161</v>
      </c>
      <c r="I2009" s="143">
        <v>51.152200000000001</v>
      </c>
      <c r="J2009" s="143">
        <v>3305</v>
      </c>
      <c r="K2009" s="143">
        <v>3.5</v>
      </c>
      <c r="L2009" s="143">
        <f>COUNTIFS(ArCompl!$C$2:$C$5652,ArCompl!$C3861,ArCompl!$D$2:$D$5652,ArCompl!$D3861)</f>
        <v>1</v>
      </c>
      <c r="M2009" s="144">
        <f>IF(ISNA(MATCH($F2009,'Liste noire'!C:C,0)),0,1)</f>
        <v>0</v>
      </c>
    </row>
    <row r="2010" spans="1:13" x14ac:dyDescent="0.25">
      <c r="A2010" s="139">
        <v>2295</v>
      </c>
      <c r="B2010" s="140" t="s">
        <v>9960</v>
      </c>
      <c r="C2010" s="140" t="s">
        <v>9961</v>
      </c>
      <c r="D2010" s="140" t="s">
        <v>9894</v>
      </c>
      <c r="E2010" s="140" t="s">
        <v>22423</v>
      </c>
      <c r="F2010" s="140" t="s">
        <v>9962</v>
      </c>
      <c r="G2010" s="140" t="s">
        <v>9963</v>
      </c>
      <c r="H2010" s="140">
        <v>33.749000000000002</v>
      </c>
      <c r="I2010" s="140">
        <v>129.785</v>
      </c>
      <c r="J2010" s="140">
        <v>41</v>
      </c>
      <c r="K2010" s="140">
        <v>9</v>
      </c>
      <c r="L2010" s="140">
        <f>COUNTIFS(ArCompl!$C$2:$C$5652,ArCompl!$C3987,ArCompl!$D$2:$D$5652,ArCompl!$D3987)</f>
        <v>1</v>
      </c>
      <c r="M2010" s="141">
        <f>IF(ISNA(MATCH($F2010,'Liste noire'!C:C,0)),0,1)</f>
        <v>0</v>
      </c>
    </row>
    <row r="2011" spans="1:13" x14ac:dyDescent="0.25">
      <c r="A2011" s="142">
        <v>3639</v>
      </c>
      <c r="B2011" s="143" t="s">
        <v>18989</v>
      </c>
      <c r="C2011" s="143" t="s">
        <v>18990</v>
      </c>
      <c r="D2011" s="143" t="s">
        <v>16702</v>
      </c>
      <c r="E2011" s="143" t="s">
        <v>22496</v>
      </c>
      <c r="F2011" s="143" t="s">
        <v>18991</v>
      </c>
      <c r="G2011" s="143" t="s">
        <v>18992</v>
      </c>
      <c r="H2011" s="143">
        <v>41.071399999999997</v>
      </c>
      <c r="I2011" s="143">
        <v>-87.846299999999999</v>
      </c>
      <c r="J2011" s="143">
        <v>630</v>
      </c>
      <c r="K2011" s="143">
        <v>-6</v>
      </c>
      <c r="L2011" s="143">
        <f>COUNTIFS(ArCompl!$C$2:$C$5652,ArCompl!$C2482,ArCompl!$D$2:$D$5652,ArCompl!$D2482)</f>
        <v>1</v>
      </c>
      <c r="M2011" s="144">
        <f>IF(ISNA(MATCH($F2011,'Liste noire'!C:C,0)),0,1)</f>
        <v>0</v>
      </c>
    </row>
    <row r="2012" spans="1:13" x14ac:dyDescent="0.25">
      <c r="A2012" s="139">
        <v>11195</v>
      </c>
      <c r="B2012" s="140" t="s">
        <v>5813</v>
      </c>
      <c r="C2012" s="140" t="s">
        <v>5814</v>
      </c>
      <c r="D2012" s="140" t="s">
        <v>5770</v>
      </c>
      <c r="E2012" s="140" t="s">
        <v>5770</v>
      </c>
      <c r="F2012" s="140" t="s">
        <v>5815</v>
      </c>
      <c r="G2012" s="140" t="s">
        <v>5816</v>
      </c>
      <c r="H2012" s="140">
        <v>-1.048109</v>
      </c>
      <c r="I2012" s="140">
        <v>23.372499999999999</v>
      </c>
      <c r="J2012" s="140">
        <v>1283</v>
      </c>
      <c r="K2012" s="140">
        <v>1</v>
      </c>
      <c r="L2012" s="140">
        <f>COUNTIFS(ArCompl!$C$2:$C$5652,ArCompl!$C1619,ArCompl!$D$2:$D$5652,ArCompl!$D1619)</f>
        <v>1</v>
      </c>
      <c r="M2012" s="141">
        <f>IF(ISNA(MATCH($F2012,'Liste noire'!C:C,0)),0,1)</f>
        <v>0</v>
      </c>
    </row>
    <row r="2013" spans="1:13" x14ac:dyDescent="0.25">
      <c r="A2013" s="142">
        <v>6095</v>
      </c>
      <c r="B2013" s="143" t="s">
        <v>13967</v>
      </c>
      <c r="C2013" s="143" t="s">
        <v>13968</v>
      </c>
      <c r="D2013" s="143" t="s">
        <v>13509</v>
      </c>
      <c r="E2013" s="143" t="s">
        <v>22461</v>
      </c>
      <c r="F2013" s="143" t="s">
        <v>13969</v>
      </c>
      <c r="G2013" s="143" t="s">
        <v>13970</v>
      </c>
      <c r="H2013" s="143">
        <v>71.697699999999998</v>
      </c>
      <c r="I2013" s="143">
        <v>128.90299999999999</v>
      </c>
      <c r="J2013" s="143">
        <v>26</v>
      </c>
      <c r="K2013" s="143">
        <v>9</v>
      </c>
      <c r="L2013" s="143">
        <f>COUNTIFS(ArCompl!$C$2:$C$5652,ArCompl!$C5123,ArCompl!$D$2:$D$5652,ArCompl!$D5123)</f>
        <v>2</v>
      </c>
      <c r="M2013" s="144">
        <f>IF(ISNA(MATCH($F2013,'Liste noire'!C:C,0)),0,1)</f>
        <v>0</v>
      </c>
    </row>
    <row r="2014" spans="1:13" x14ac:dyDescent="0.25">
      <c r="A2014" s="139">
        <v>2937</v>
      </c>
      <c r="B2014" s="140" t="s">
        <v>13643</v>
      </c>
      <c r="C2014" s="140" t="s">
        <v>13644</v>
      </c>
      <c r="D2014" s="140" t="s">
        <v>13509</v>
      </c>
      <c r="E2014" s="140" t="s">
        <v>22461</v>
      </c>
      <c r="F2014" s="140" t="s">
        <v>13645</v>
      </c>
      <c r="G2014" s="140" t="s">
        <v>13646</v>
      </c>
      <c r="H2014" s="140">
        <v>52.268000000000001</v>
      </c>
      <c r="I2014" s="140">
        <v>104.389</v>
      </c>
      <c r="J2014" s="140">
        <v>1675</v>
      </c>
      <c r="K2014" s="140">
        <v>8</v>
      </c>
      <c r="L2014" s="140">
        <f>COUNTIFS(ArCompl!$C$2:$C$5652,ArCompl!$C5041,ArCompl!$D$2:$D$5652,ArCompl!$D5041)</f>
        <v>2</v>
      </c>
      <c r="M2014" s="141">
        <f>IF(ISNA(MATCH($F2014,'Liste noire'!C:C,0)),0,1)</f>
        <v>0</v>
      </c>
    </row>
    <row r="2015" spans="1:13" x14ac:dyDescent="0.25">
      <c r="A2015" s="142">
        <v>11948</v>
      </c>
      <c r="B2015" s="143" t="s">
        <v>10525</v>
      </c>
      <c r="C2015" s="143" t="s">
        <v>10526</v>
      </c>
      <c r="D2015" s="143" t="s">
        <v>10518</v>
      </c>
      <c r="E2015" s="143" t="s">
        <v>22427</v>
      </c>
      <c r="F2015" s="143" t="s">
        <v>10527</v>
      </c>
      <c r="G2015" s="143" t="s">
        <v>10528</v>
      </c>
      <c r="H2015" s="143">
        <v>42.587919999999997</v>
      </c>
      <c r="I2015" s="143">
        <v>76.713040000000007</v>
      </c>
      <c r="J2015" s="143">
        <v>5425</v>
      </c>
      <c r="K2015" s="143" t="s">
        <v>340</v>
      </c>
      <c r="L2015" s="143">
        <f>COUNTIFS(ArCompl!$C$2:$C$5652,ArCompl!$C4108,ArCompl!$D$2:$D$5652,ArCompl!$D4108)</f>
        <v>1</v>
      </c>
      <c r="M2015" s="144">
        <f>IF(ISNA(MATCH($F2015,'Liste noire'!C:C,0)),0,1)</f>
        <v>0</v>
      </c>
    </row>
    <row r="2016" spans="1:13" x14ac:dyDescent="0.25">
      <c r="A2016" s="139">
        <v>7021</v>
      </c>
      <c r="B2016" s="140" t="s">
        <v>16869</v>
      </c>
      <c r="C2016" s="140" t="s">
        <v>16870</v>
      </c>
      <c r="D2016" s="140" t="s">
        <v>16702</v>
      </c>
      <c r="E2016" s="140" t="s">
        <v>22496</v>
      </c>
      <c r="F2016" s="140" t="s">
        <v>16871</v>
      </c>
      <c r="G2016" s="140" t="s">
        <v>16872</v>
      </c>
      <c r="H2016" s="140">
        <v>41.691400000000002</v>
      </c>
      <c r="I2016" s="140">
        <v>-93.566400000000002</v>
      </c>
      <c r="J2016" s="140">
        <v>910</v>
      </c>
      <c r="K2016" s="140">
        <v>-6</v>
      </c>
      <c r="L2016" s="140">
        <f>COUNTIFS(ArCompl!$C$2:$C$5652,ArCompl!$C1927,ArCompl!$D$2:$D$5652,ArCompl!$D1927)</f>
        <v>1</v>
      </c>
      <c r="M2016" s="141">
        <f>IF(ISNA(MATCH($F2016,'Liste noire'!C:C,0)),0,1)</f>
        <v>0</v>
      </c>
    </row>
    <row r="2017" spans="1:13" x14ac:dyDescent="0.25">
      <c r="A2017" s="142">
        <v>7459</v>
      </c>
      <c r="B2017" s="143" t="s">
        <v>14943</v>
      </c>
      <c r="C2017" s="143" t="s">
        <v>14944</v>
      </c>
      <c r="D2017" s="143" t="s">
        <v>14857</v>
      </c>
      <c r="E2017" s="143" t="s">
        <v>22479</v>
      </c>
      <c r="F2017" s="143" t="s">
        <v>14945</v>
      </c>
      <c r="G2017" s="143" t="s">
        <v>14946</v>
      </c>
      <c r="H2017" s="143">
        <v>41.728180000000002</v>
      </c>
      <c r="I2017" s="143">
        <v>0.53502300000000003</v>
      </c>
      <c r="J2017" s="143">
        <v>1170</v>
      </c>
      <c r="K2017" s="143">
        <v>1</v>
      </c>
      <c r="L2017" s="143">
        <f>COUNTIFS(ArCompl!$C$2:$C$5652,ArCompl!$C1847,ArCompl!$D$2:$D$5652,ArCompl!$D1847)</f>
        <v>1</v>
      </c>
      <c r="M2017" s="144">
        <f>IF(ISNA(MATCH($F2017,'Liste noire'!C:C,0)),0,1)</f>
        <v>0</v>
      </c>
    </row>
    <row r="2018" spans="1:13" x14ac:dyDescent="0.25">
      <c r="A2018" s="139">
        <v>5537</v>
      </c>
      <c r="B2018" s="140" t="s">
        <v>3612</v>
      </c>
      <c r="C2018" s="140" t="s">
        <v>3613</v>
      </c>
      <c r="D2018" s="140" t="s">
        <v>3021</v>
      </c>
      <c r="E2018" s="140" t="s">
        <v>3021</v>
      </c>
      <c r="F2018" s="140" t="s">
        <v>3614</v>
      </c>
      <c r="G2018" s="140" t="s">
        <v>3615</v>
      </c>
      <c r="H2018" s="140">
        <v>56.061399999999999</v>
      </c>
      <c r="I2018" s="140">
        <v>-95.613900000000001</v>
      </c>
      <c r="J2018" s="140">
        <v>642</v>
      </c>
      <c r="K2018" s="140">
        <v>-6</v>
      </c>
      <c r="L2018" s="140">
        <f>COUNTIFS(ArCompl!$C$2:$C$5652,ArCompl!$C1072,ArCompl!$D$2:$D$5652,ArCompl!$D1072)</f>
        <v>1</v>
      </c>
      <c r="M2018" s="141">
        <f>IF(ISNA(MATCH($F2018,'Liste noire'!C:C,0)),0,1)</f>
        <v>0</v>
      </c>
    </row>
    <row r="2019" spans="1:13" x14ac:dyDescent="0.25">
      <c r="A2019" s="142">
        <v>3859</v>
      </c>
      <c r="B2019" s="143" t="s">
        <v>21657</v>
      </c>
      <c r="C2019" s="143" t="s">
        <v>21658</v>
      </c>
      <c r="D2019" s="143" t="s">
        <v>16702</v>
      </c>
      <c r="E2019" s="143" t="s">
        <v>22496</v>
      </c>
      <c r="F2019" s="143" t="s">
        <v>21659</v>
      </c>
      <c r="G2019" s="143" t="s">
        <v>21660</v>
      </c>
      <c r="H2019" s="143">
        <v>39.678699999999999</v>
      </c>
      <c r="I2019" s="143">
        <v>-75.606499999999997</v>
      </c>
      <c r="J2019" s="143">
        <v>80</v>
      </c>
      <c r="K2019" s="143">
        <v>-5</v>
      </c>
      <c r="L2019" s="143">
        <f>COUNTIFS(ArCompl!$C$2:$C$5652,ArCompl!$C3185,ArCompl!$D$2:$D$5652,ArCompl!$D3185)</f>
        <v>1</v>
      </c>
      <c r="M2019" s="144">
        <f>IF(ISNA(MATCH($F2019,'Liste noire'!C:C,0)),0,1)</f>
        <v>0</v>
      </c>
    </row>
    <row r="2020" spans="1:13" x14ac:dyDescent="0.25">
      <c r="A2020" s="139">
        <v>3429</v>
      </c>
      <c r="B2020" s="140" t="s">
        <v>18820</v>
      </c>
      <c r="C2020" s="140" t="s">
        <v>18821</v>
      </c>
      <c r="D2020" s="140" t="s">
        <v>16702</v>
      </c>
      <c r="E2020" s="140" t="s">
        <v>22496</v>
      </c>
      <c r="F2020" s="140" t="s">
        <v>18822</v>
      </c>
      <c r="G2020" s="140" t="s">
        <v>18823</v>
      </c>
      <c r="H2020" s="140">
        <v>59.754399999999997</v>
      </c>
      <c r="I2020" s="140">
        <v>-154.911</v>
      </c>
      <c r="J2020" s="140">
        <v>192</v>
      </c>
      <c r="K2020" s="140">
        <v>-9</v>
      </c>
      <c r="L2020" s="140">
        <f>COUNTIFS(ArCompl!$C$2:$C$5652,ArCompl!$C2438,ArCompl!$D$2:$D$5652,ArCompl!$D2438)</f>
        <v>1</v>
      </c>
      <c r="M2020" s="141">
        <f>IF(ISNA(MATCH($F2020,'Liste noire'!C:C,0)),0,1)</f>
        <v>0</v>
      </c>
    </row>
    <row r="2021" spans="1:13" x14ac:dyDescent="0.25">
      <c r="A2021" s="142">
        <v>3845</v>
      </c>
      <c r="B2021" s="143" t="s">
        <v>21661</v>
      </c>
      <c r="C2021" s="143" t="s">
        <v>21658</v>
      </c>
      <c r="D2021" s="143" t="s">
        <v>16702</v>
      </c>
      <c r="E2021" s="143" t="s">
        <v>22496</v>
      </c>
      <c r="F2021" s="143" t="s">
        <v>21662</v>
      </c>
      <c r="G2021" s="143" t="s">
        <v>21663</v>
      </c>
      <c r="H2021" s="143">
        <v>34.270600000000002</v>
      </c>
      <c r="I2021" s="143">
        <v>-77.902600000000007</v>
      </c>
      <c r="J2021" s="143">
        <v>32</v>
      </c>
      <c r="K2021" s="143">
        <v>-5</v>
      </c>
      <c r="L2021" s="143">
        <f>COUNTIFS(ArCompl!$C$2:$C$5652,ArCompl!$C3186,ArCompl!$D$2:$D$5652,ArCompl!$D3186)</f>
        <v>1</v>
      </c>
      <c r="M2021" s="144">
        <f>IF(ISNA(MATCH($F2021,'Liste noire'!C:C,0)),0,1)</f>
        <v>0</v>
      </c>
    </row>
    <row r="2022" spans="1:13" x14ac:dyDescent="0.25">
      <c r="A2022" s="139">
        <v>7978</v>
      </c>
      <c r="B2022" s="140" t="s">
        <v>21664</v>
      </c>
      <c r="C2022" s="140" t="s">
        <v>21658</v>
      </c>
      <c r="D2022" s="140" t="s">
        <v>16702</v>
      </c>
      <c r="E2022" s="140" t="s">
        <v>22496</v>
      </c>
      <c r="F2022" s="140" t="s">
        <v>21665</v>
      </c>
      <c r="G2022" s="140" t="s">
        <v>21666</v>
      </c>
      <c r="H2022" s="140">
        <v>39.427900000000001</v>
      </c>
      <c r="I2022" s="140">
        <v>-83.792100000000005</v>
      </c>
      <c r="J2022" s="140">
        <v>1077</v>
      </c>
      <c r="K2022" s="140">
        <v>-5</v>
      </c>
      <c r="L2022" s="140">
        <f>COUNTIFS(ArCompl!$C$2:$C$5652,ArCompl!$C3187,ArCompl!$D$2:$D$5652,ArCompl!$D3187)</f>
        <v>1</v>
      </c>
      <c r="M2022" s="141">
        <f>IF(ISNA(MATCH($F2022,'Liste noire'!C:C,0)),0,1)</f>
        <v>0</v>
      </c>
    </row>
    <row r="2023" spans="1:13" x14ac:dyDescent="0.25">
      <c r="A2023" s="142">
        <v>2429</v>
      </c>
      <c r="B2023" s="143" t="s">
        <v>13125</v>
      </c>
      <c r="C2023" s="143" t="s">
        <v>13126</v>
      </c>
      <c r="D2023" s="143" t="s">
        <v>13050</v>
      </c>
      <c r="E2023" s="143" t="s">
        <v>13050</v>
      </c>
      <c r="F2023" s="143" t="s">
        <v>13127</v>
      </c>
      <c r="G2023" s="143" t="s">
        <v>13128</v>
      </c>
      <c r="H2023" s="143">
        <v>10.833019999999999</v>
      </c>
      <c r="I2023" s="143">
        <v>122.49339999999999</v>
      </c>
      <c r="J2023" s="143">
        <v>27</v>
      </c>
      <c r="K2023" s="143">
        <v>8</v>
      </c>
      <c r="L2023" s="143">
        <f>COUNTIFS(ArCompl!$C$2:$C$5652,ArCompl!$C4769,ArCompl!$D$2:$D$5652,ArCompl!$D4769)</f>
        <v>3</v>
      </c>
      <c r="M2023" s="144">
        <f>IF(ISNA(MATCH($F2023,'Liste noire'!C:C,0)),0,1)</f>
        <v>0</v>
      </c>
    </row>
    <row r="2024" spans="1:13" x14ac:dyDescent="0.25">
      <c r="A2024" s="139">
        <v>5921</v>
      </c>
      <c r="B2024" s="140" t="s">
        <v>11972</v>
      </c>
      <c r="C2024" s="140" t="s">
        <v>11973</v>
      </c>
      <c r="D2024" s="140" t="s">
        <v>11974</v>
      </c>
      <c r="E2024" s="140" t="s">
        <v>22450</v>
      </c>
      <c r="F2024" s="140" t="s">
        <v>11975</v>
      </c>
      <c r="G2024" s="140" t="s">
        <v>11976</v>
      </c>
      <c r="H2024" s="140">
        <v>-22.588899999999999</v>
      </c>
      <c r="I2024" s="140">
        <v>167.45599999999999</v>
      </c>
      <c r="J2024" s="140">
        <v>315</v>
      </c>
      <c r="K2024" s="140">
        <v>11</v>
      </c>
      <c r="L2024" s="140">
        <f>COUNTIFS(ArCompl!$C$2:$C$5652,ArCompl!$C4552,ArCompl!$D$2:$D$5652,ArCompl!$D4552)</f>
        <v>1</v>
      </c>
      <c r="M2024" s="141">
        <f>IF(ISNA(MATCH($F2024,'Liste noire'!C:C,0)),0,1)</f>
        <v>0</v>
      </c>
    </row>
    <row r="2025" spans="1:13" x14ac:dyDescent="0.25">
      <c r="A2025" s="142">
        <v>267</v>
      </c>
      <c r="B2025" s="143" t="s">
        <v>12259</v>
      </c>
      <c r="C2025" s="143" t="s">
        <v>12260</v>
      </c>
      <c r="D2025" s="143" t="s">
        <v>12233</v>
      </c>
      <c r="E2025" s="143" t="s">
        <v>12233</v>
      </c>
      <c r="F2025" s="143" t="s">
        <v>12261</v>
      </c>
      <c r="G2025" s="143" t="s">
        <v>12262</v>
      </c>
      <c r="H2025" s="143">
        <v>8.4402100000000004</v>
      </c>
      <c r="I2025" s="143">
        <v>4.4939200000000001</v>
      </c>
      <c r="J2025" s="143">
        <v>1126</v>
      </c>
      <c r="K2025" s="143">
        <v>1</v>
      </c>
      <c r="L2025" s="143">
        <f>COUNTIFS(ArCompl!$C$2:$C$5652,ArCompl!$C4482,ArCompl!$D$2:$D$5652,ArCompl!$D4482)</f>
        <v>1</v>
      </c>
      <c r="M2025" s="144">
        <f>IF(ISNA(MATCH($F2025,'Liste noire'!C:C,0)),0,1)</f>
        <v>0</v>
      </c>
    </row>
    <row r="2026" spans="1:13" x14ac:dyDescent="0.25">
      <c r="A2026" s="139">
        <v>8718</v>
      </c>
      <c r="B2026" s="140" t="s">
        <v>10368</v>
      </c>
      <c r="C2026" s="140" t="s">
        <v>10369</v>
      </c>
      <c r="D2026" s="140" t="s">
        <v>10345</v>
      </c>
      <c r="E2026" s="140" t="s">
        <v>10345</v>
      </c>
      <c r="F2026" s="140" t="s">
        <v>10370</v>
      </c>
      <c r="G2026" s="140" t="s">
        <v>10371</v>
      </c>
      <c r="H2026" s="140">
        <v>-2.9106100000000001</v>
      </c>
      <c r="I2026" s="140">
        <v>38.065199999999997</v>
      </c>
      <c r="J2026" s="140">
        <v>2750</v>
      </c>
      <c r="K2026" s="140">
        <v>3</v>
      </c>
      <c r="L2026" s="140">
        <f>COUNTIFS(ArCompl!$C$2:$C$5652,ArCompl!$C4089,ArCompl!$D$2:$D$5652,ArCompl!$D4089)</f>
        <v>1</v>
      </c>
      <c r="M2026" s="141">
        <f>IF(ISNA(MATCH($F2026,'Liste noire'!C:C,0)),0,1)</f>
        <v>0</v>
      </c>
    </row>
    <row r="2027" spans="1:13" x14ac:dyDescent="0.25">
      <c r="A2027" s="142">
        <v>536</v>
      </c>
      <c r="B2027" s="143" t="s">
        <v>16477</v>
      </c>
      <c r="C2027" s="143" t="s">
        <v>16478</v>
      </c>
      <c r="D2027" s="143" t="s">
        <v>16321</v>
      </c>
      <c r="E2027" s="143" t="s">
        <v>22495</v>
      </c>
      <c r="F2027" s="143" t="s">
        <v>16479</v>
      </c>
      <c r="G2027" s="143" t="s">
        <v>16480</v>
      </c>
      <c r="H2027" s="143">
        <v>55.681899999999999</v>
      </c>
      <c r="I2027" s="143">
        <v>-6.2566699999999997</v>
      </c>
      <c r="J2027" s="143">
        <v>56</v>
      </c>
      <c r="K2027" s="143">
        <v>0</v>
      </c>
      <c r="L2027" s="143">
        <f>COUNTIFS(ArCompl!$C$2:$C$5652,ArCompl!$C4949,ArCompl!$D$2:$D$5652,ArCompl!$D4949)</f>
        <v>1</v>
      </c>
      <c r="M2027" s="144">
        <f>IF(ISNA(MATCH($F2027,'Liste noire'!C:C,0)),0,1)</f>
        <v>0</v>
      </c>
    </row>
    <row r="2028" spans="1:13" x14ac:dyDescent="0.25">
      <c r="A2028" s="139">
        <v>5806</v>
      </c>
      <c r="B2028" s="140" t="s">
        <v>14433</v>
      </c>
      <c r="C2028" s="140" t="s">
        <v>14434</v>
      </c>
      <c r="D2028" s="140" t="s">
        <v>14414</v>
      </c>
      <c r="E2028" s="140" t="s">
        <v>22472</v>
      </c>
      <c r="F2028" s="140" t="s">
        <v>14435</v>
      </c>
      <c r="G2028" s="140" t="s">
        <v>14436</v>
      </c>
      <c r="H2028" s="140">
        <v>49.231499999999997</v>
      </c>
      <c r="I2028" s="140">
        <v>18.613499999999998</v>
      </c>
      <c r="J2028" s="140">
        <v>1020</v>
      </c>
      <c r="K2028" s="140">
        <v>1</v>
      </c>
      <c r="L2028" s="140">
        <f>COUNTIFS(ArCompl!$C$2:$C$5652,ArCompl!$C5213,ArCompl!$D$2:$D$5652,ArCompl!$D5213)</f>
        <v>1</v>
      </c>
      <c r="M2028" s="141">
        <f>IF(ISNA(MATCH($F2028,'Liste noire'!C:C,0)),0,1)</f>
        <v>0</v>
      </c>
    </row>
    <row r="2029" spans="1:13" x14ac:dyDescent="0.25">
      <c r="A2029" s="142">
        <v>7349</v>
      </c>
      <c r="B2029" s="143" t="s">
        <v>8326</v>
      </c>
      <c r="C2029" s="143" t="s">
        <v>8327</v>
      </c>
      <c r="D2029" s="143" t="s">
        <v>8313</v>
      </c>
      <c r="E2029" s="143" t="s">
        <v>8313</v>
      </c>
      <c r="F2029" s="143" t="s">
        <v>8328</v>
      </c>
      <c r="G2029" s="143" t="s">
        <v>8329</v>
      </c>
      <c r="H2029" s="143">
        <v>5.7081099999999996</v>
      </c>
      <c r="I2029" s="143">
        <v>-60.294199999999996</v>
      </c>
      <c r="J2029" s="143">
        <v>1646</v>
      </c>
      <c r="K2029" s="143">
        <v>-4</v>
      </c>
      <c r="L2029" s="143">
        <f>COUNTIFS(ArCompl!$C$2:$C$5652,ArCompl!$C3530,ArCompl!$D$2:$D$5652,ArCompl!$D3530)</f>
        <v>1</v>
      </c>
      <c r="M2029" s="144">
        <f>IF(ISNA(MATCH($F2029,'Liste noire'!C:C,0)),0,1)</f>
        <v>0</v>
      </c>
    </row>
    <row r="2030" spans="1:13" x14ac:dyDescent="0.25">
      <c r="A2030" s="139">
        <v>3050</v>
      </c>
      <c r="B2030" s="140" t="s">
        <v>8667</v>
      </c>
      <c r="C2030" s="140" t="s">
        <v>8668</v>
      </c>
      <c r="D2030" s="140" t="s">
        <v>8516</v>
      </c>
      <c r="E2030" s="140" t="s">
        <v>22415</v>
      </c>
      <c r="F2030" s="140" t="s">
        <v>8669</v>
      </c>
      <c r="G2030" s="140" t="s">
        <v>8670</v>
      </c>
      <c r="H2030" s="140">
        <v>24.76</v>
      </c>
      <c r="I2030" s="140">
        <v>93.896699999999996</v>
      </c>
      <c r="J2030" s="140">
        <v>2540</v>
      </c>
      <c r="K2030" s="140">
        <v>5.5</v>
      </c>
      <c r="L2030" s="140">
        <f>COUNTIFS(ArCompl!$C$2:$C$5652,ArCompl!$C3646,ArCompl!$D$2:$D$5652,ArCompl!$D3646)</f>
        <v>1</v>
      </c>
      <c r="M2030" s="141">
        <f>IF(ISNA(MATCH($F2030,'Liste noire'!C:C,0)),0,1)</f>
        <v>0</v>
      </c>
    </row>
    <row r="2031" spans="1:13" x14ac:dyDescent="0.25">
      <c r="A2031" s="142">
        <v>4185</v>
      </c>
      <c r="B2031" s="143" t="s">
        <v>11883</v>
      </c>
      <c r="C2031" s="143" t="s">
        <v>11884</v>
      </c>
      <c r="D2031" s="143" t="s">
        <v>11788</v>
      </c>
      <c r="E2031" s="143" t="s">
        <v>22447</v>
      </c>
      <c r="F2031" s="143" t="s">
        <v>11885</v>
      </c>
      <c r="G2031" s="143" t="s">
        <v>11886</v>
      </c>
      <c r="H2031" s="143">
        <v>29.9711</v>
      </c>
      <c r="I2031" s="143">
        <v>81.818899999999999</v>
      </c>
      <c r="J2031" s="143">
        <v>9246</v>
      </c>
      <c r="K2031" s="143">
        <v>5.75</v>
      </c>
      <c r="L2031" s="143">
        <f>COUNTIFS(ArCompl!$C$2:$C$5652,ArCompl!$C4457,ArCompl!$D$2:$D$5652,ArCompl!$D4457)</f>
        <v>1</v>
      </c>
      <c r="M2031" s="144">
        <f>IF(ISNA(MATCH($F2031,'Liste noire'!C:C,0)),0,1)</f>
        <v>0</v>
      </c>
    </row>
    <row r="2032" spans="1:13" x14ac:dyDescent="0.25">
      <c r="A2032" s="139">
        <v>9102</v>
      </c>
      <c r="B2032" s="140" t="s">
        <v>18824</v>
      </c>
      <c r="C2032" s="140" t="s">
        <v>18825</v>
      </c>
      <c r="D2032" s="140" t="s">
        <v>16702</v>
      </c>
      <c r="E2032" s="140" t="s">
        <v>22496</v>
      </c>
      <c r="F2032" s="140" t="s">
        <v>18826</v>
      </c>
      <c r="G2032" s="140" t="s">
        <v>18827</v>
      </c>
      <c r="H2032" s="140">
        <v>26.433199999999999</v>
      </c>
      <c r="I2032" s="140">
        <v>-81.400999999999996</v>
      </c>
      <c r="J2032" s="140">
        <v>37</v>
      </c>
      <c r="K2032" s="140">
        <v>-5</v>
      </c>
      <c r="L2032" s="140">
        <f>COUNTIFS(ArCompl!$C$2:$C$5652,ArCompl!$C2439,ArCompl!$D$2:$D$5652,ArCompl!$D2439)</f>
        <v>1</v>
      </c>
      <c r="M2032" s="141">
        <f>IF(ISNA(MATCH($F2032,'Liste noire'!C:C,0)),0,1)</f>
        <v>0</v>
      </c>
    </row>
    <row r="2033" spans="1:13" x14ac:dyDescent="0.25">
      <c r="A2033" s="142">
        <v>2572</v>
      </c>
      <c r="B2033" s="143" t="s">
        <v>2359</v>
      </c>
      <c r="C2033" s="143" t="s">
        <v>2360</v>
      </c>
      <c r="D2033" s="143" t="s">
        <v>2057</v>
      </c>
      <c r="E2033" s="143" t="s">
        <v>22368</v>
      </c>
      <c r="F2033" s="143" t="s">
        <v>2361</v>
      </c>
      <c r="G2033" s="143" t="s">
        <v>2362</v>
      </c>
      <c r="H2033" s="143">
        <v>-5.5312900000000003</v>
      </c>
      <c r="I2033" s="143">
        <v>-47.46</v>
      </c>
      <c r="J2033" s="143">
        <v>432</v>
      </c>
      <c r="K2033" s="143">
        <v>-3</v>
      </c>
      <c r="L2033" s="143">
        <f>COUNTIFS(ArCompl!$C$2:$C$5652,ArCompl!$C782,ArCompl!$D$2:$D$5652,ArCompl!$D782)</f>
        <v>1</v>
      </c>
      <c r="M2033" s="144">
        <f>IF(ISNA(MATCH($F2033,'Liste noire'!C:C,0)),0,1)</f>
        <v>0</v>
      </c>
    </row>
    <row r="2034" spans="1:13" x14ac:dyDescent="0.25">
      <c r="A2034" s="139">
        <v>6837</v>
      </c>
      <c r="B2034" s="140" t="s">
        <v>18863</v>
      </c>
      <c r="C2034" s="140" t="s">
        <v>18864</v>
      </c>
      <c r="D2034" s="140" t="s">
        <v>16702</v>
      </c>
      <c r="E2034" s="140" t="s">
        <v>22496</v>
      </c>
      <c r="F2034" s="140" t="s">
        <v>18865</v>
      </c>
      <c r="G2034" s="140" t="s">
        <v>18866</v>
      </c>
      <c r="H2034" s="140">
        <v>45.818399999999997</v>
      </c>
      <c r="I2034" s="140">
        <v>-88.114500000000007</v>
      </c>
      <c r="J2034" s="140">
        <v>1182</v>
      </c>
      <c r="K2034" s="140">
        <v>-6</v>
      </c>
      <c r="L2034" s="140">
        <f>COUNTIFS(ArCompl!$C$2:$C$5652,ArCompl!$C2449,ArCompl!$D$2:$D$5652,ArCompl!$D2449)</f>
        <v>1</v>
      </c>
      <c r="M2034" s="141">
        <f>IF(ISNA(MATCH($F2034,'Liste noire'!C:C,0)),0,1)</f>
        <v>0</v>
      </c>
    </row>
    <row r="2035" spans="1:13" x14ac:dyDescent="0.25">
      <c r="A2035" s="142">
        <v>11989</v>
      </c>
      <c r="B2035" s="143" t="s">
        <v>13639</v>
      </c>
      <c r="C2035" s="143" t="s">
        <v>13640</v>
      </c>
      <c r="D2035" s="143" t="s">
        <v>13509</v>
      </c>
      <c r="E2035" s="143" t="s">
        <v>22461</v>
      </c>
      <c r="F2035" s="143" t="s">
        <v>13641</v>
      </c>
      <c r="G2035" s="143" t="s">
        <v>13642</v>
      </c>
      <c r="H2035" s="143">
        <v>66.054829999999995</v>
      </c>
      <c r="I2035" s="143">
        <v>60.110320000000002</v>
      </c>
      <c r="J2035" s="143">
        <v>184</v>
      </c>
      <c r="K2035" s="143" t="s">
        <v>340</v>
      </c>
      <c r="L2035" s="143">
        <f>COUNTIFS(ArCompl!$C$2:$C$5652,ArCompl!$C5040,ArCompl!$D$2:$D$5652,ArCompl!$D5040)</f>
        <v>1</v>
      </c>
      <c r="M2035" s="144">
        <f>IF(ISNA(MATCH($F2035,'Liste noire'!C:C,0)),0,1)</f>
        <v>0</v>
      </c>
    </row>
    <row r="2036" spans="1:13" x14ac:dyDescent="0.25">
      <c r="A2036" s="139">
        <v>4085</v>
      </c>
      <c r="B2036" s="140" t="s">
        <v>5400</v>
      </c>
      <c r="C2036" s="140" t="s">
        <v>5401</v>
      </c>
      <c r="D2036" s="140" t="s">
        <v>4759</v>
      </c>
      <c r="E2036" s="140" t="s">
        <v>22377</v>
      </c>
      <c r="F2036" s="140" t="s">
        <v>5402</v>
      </c>
      <c r="G2036" s="140" t="s">
        <v>5403</v>
      </c>
      <c r="H2036" s="140">
        <v>38.481900000000003</v>
      </c>
      <c r="I2036" s="140">
        <v>106.009</v>
      </c>
      <c r="J2036" s="140">
        <v>0</v>
      </c>
      <c r="K2036" s="140">
        <v>8</v>
      </c>
      <c r="L2036" s="140">
        <f>COUNTIFS(ArCompl!$C$2:$C$5652,ArCompl!$C1514,ArCompl!$D$2:$D$5652,ArCompl!$D1514)</f>
        <v>1</v>
      </c>
      <c r="M2036" s="141">
        <f>IF(ISNA(MATCH($F2036,'Liste noire'!C:C,0)),0,1)</f>
        <v>0</v>
      </c>
    </row>
    <row r="2037" spans="1:13" x14ac:dyDescent="0.25">
      <c r="A2037" s="142">
        <v>3585</v>
      </c>
      <c r="B2037" s="143" t="s">
        <v>18844</v>
      </c>
      <c r="C2037" s="143" t="s">
        <v>18845</v>
      </c>
      <c r="D2037" s="143" t="s">
        <v>16702</v>
      </c>
      <c r="E2037" s="143" t="s">
        <v>22496</v>
      </c>
      <c r="F2037" s="143" t="s">
        <v>18846</v>
      </c>
      <c r="G2037" s="143" t="s">
        <v>18847</v>
      </c>
      <c r="H2037" s="143">
        <v>39.717300000000002</v>
      </c>
      <c r="I2037" s="143">
        <v>-86.294399999999996</v>
      </c>
      <c r="J2037" s="143">
        <v>797</v>
      </c>
      <c r="K2037" s="143">
        <v>-5</v>
      </c>
      <c r="L2037" s="143">
        <f>COUNTIFS(ArCompl!$C$2:$C$5652,ArCompl!$C2444,ArCompl!$D$2:$D$5652,ArCompl!$D2444)</f>
        <v>1</v>
      </c>
      <c r="M2037" s="144">
        <f>IF(ISNA(MATCH($F2037,'Liste noire'!C:C,0)),0,1)</f>
        <v>0</v>
      </c>
    </row>
    <row r="2038" spans="1:13" x14ac:dyDescent="0.25">
      <c r="A2038" s="139">
        <v>6030</v>
      </c>
      <c r="B2038" s="140" t="s">
        <v>406</v>
      </c>
      <c r="C2038" s="140" t="s">
        <v>403</v>
      </c>
      <c r="D2038" s="140" t="s">
        <v>365</v>
      </c>
      <c r="E2038" s="140" t="s">
        <v>22354</v>
      </c>
      <c r="F2038" s="140" t="s">
        <v>407</v>
      </c>
      <c r="G2038" s="140" t="s">
        <v>408</v>
      </c>
      <c r="H2038" s="140">
        <v>-50.336100000000002</v>
      </c>
      <c r="I2038" s="140">
        <v>-72.248599999999996</v>
      </c>
      <c r="J2038" s="140">
        <v>732</v>
      </c>
      <c r="K2038" s="140">
        <v>-3</v>
      </c>
      <c r="L2038" s="140">
        <f>COUNTIFS(ArCompl!$C$2:$C$5652,ArCompl!$C259,ArCompl!$D$2:$D$5652,ArCompl!$D259)</f>
        <v>1</v>
      </c>
      <c r="M2038" s="141">
        <f>IF(ISNA(MATCH($F2038,'Liste noire'!C:C,0)),0,1)</f>
        <v>0</v>
      </c>
    </row>
    <row r="2039" spans="1:13" x14ac:dyDescent="0.25">
      <c r="A2039" s="142">
        <v>976</v>
      </c>
      <c r="B2039" s="143" t="s">
        <v>11677</v>
      </c>
      <c r="C2039" s="143" t="s">
        <v>11678</v>
      </c>
      <c r="D2039" s="143" t="s">
        <v>11666</v>
      </c>
      <c r="E2039" s="143" t="s">
        <v>11666</v>
      </c>
      <c r="F2039" s="143" t="s">
        <v>11679</v>
      </c>
      <c r="G2039" s="143" t="s">
        <v>11680</v>
      </c>
      <c r="H2039" s="143">
        <v>-23.8764</v>
      </c>
      <c r="I2039" s="143">
        <v>35.408499999999997</v>
      </c>
      <c r="J2039" s="143">
        <v>30</v>
      </c>
      <c r="K2039" s="143">
        <v>2</v>
      </c>
      <c r="L2039" s="143">
        <f>COUNTIFS(ArCompl!$C$2:$C$5652,ArCompl!$C4406,ArCompl!$D$2:$D$5652,ArCompl!$D4406)</f>
        <v>1</v>
      </c>
      <c r="M2039" s="144">
        <f>IF(ISNA(MATCH($F2039,'Liste noire'!C:C,0)),0,1)</f>
        <v>0</v>
      </c>
    </row>
    <row r="2040" spans="1:13" x14ac:dyDescent="0.25">
      <c r="A2040" s="139">
        <v>1740</v>
      </c>
      <c r="B2040" s="140" t="s">
        <v>14348</v>
      </c>
      <c r="C2040" s="140" t="s">
        <v>14349</v>
      </c>
      <c r="D2040" s="140" t="s">
        <v>14341</v>
      </c>
      <c r="E2040" s="140" t="s">
        <v>22470</v>
      </c>
      <c r="F2040" s="140" t="s">
        <v>14350</v>
      </c>
      <c r="G2040" s="140" t="s">
        <v>14351</v>
      </c>
      <c r="H2040" s="140">
        <v>43.337299999999999</v>
      </c>
      <c r="I2040" s="140">
        <v>21.8537</v>
      </c>
      <c r="J2040" s="140">
        <v>648</v>
      </c>
      <c r="K2040" s="140">
        <v>1</v>
      </c>
      <c r="L2040" s="140">
        <f>COUNTIFS(ArCompl!$C$2:$C$5652,ArCompl!$C5192,ArCompl!$D$2:$D$5652,ArCompl!$D5192)</f>
        <v>1</v>
      </c>
      <c r="M2040" s="141">
        <f>IF(ISNA(MATCH($F2040,'Liste noire'!C:C,0)),0,1)</f>
        <v>0</v>
      </c>
    </row>
    <row r="2041" spans="1:13" x14ac:dyDescent="0.25">
      <c r="A2041" s="142">
        <v>3702</v>
      </c>
      <c r="B2041" s="143" t="s">
        <v>18680</v>
      </c>
      <c r="C2041" s="143" t="s">
        <v>18677</v>
      </c>
      <c r="D2041" s="143" t="s">
        <v>16702</v>
      </c>
      <c r="E2041" s="143" t="s">
        <v>22496</v>
      </c>
      <c r="F2041" s="143" t="s">
        <v>18681</v>
      </c>
      <c r="G2041" s="143" t="s">
        <v>18682</v>
      </c>
      <c r="H2041" s="143">
        <v>32.083500000000001</v>
      </c>
      <c r="I2041" s="143">
        <v>-97.097200000000001</v>
      </c>
      <c r="J2041" s="143">
        <v>686</v>
      </c>
      <c r="K2041" s="143">
        <v>-6</v>
      </c>
      <c r="L2041" s="143">
        <f>COUNTIFS(ArCompl!$C$2:$C$5652,ArCompl!$C2401,ArCompl!$D$2:$D$5652,ArCompl!$D2401)</f>
        <v>1</v>
      </c>
      <c r="M2041" s="144">
        <f>IF(ISNA(MATCH($F2041,'Liste noire'!C:C,0)),0,1)</f>
        <v>0</v>
      </c>
    </row>
    <row r="2042" spans="1:13" x14ac:dyDescent="0.25">
      <c r="A2042" s="139">
        <v>3686</v>
      </c>
      <c r="B2042" s="140" t="s">
        <v>21679</v>
      </c>
      <c r="C2042" s="140" t="s">
        <v>21680</v>
      </c>
      <c r="D2042" s="140" t="s">
        <v>16702</v>
      </c>
      <c r="E2042" s="140" t="s">
        <v>22496</v>
      </c>
      <c r="F2042" s="140" t="s">
        <v>21681</v>
      </c>
      <c r="G2042" s="140" t="s">
        <v>21682</v>
      </c>
      <c r="H2042" s="140">
        <v>31.779599999999999</v>
      </c>
      <c r="I2042" s="140">
        <v>-103.20099999999999</v>
      </c>
      <c r="J2042" s="140">
        <v>2822</v>
      </c>
      <c r="K2042" s="140">
        <v>-6</v>
      </c>
      <c r="L2042" s="140">
        <f>COUNTIFS(ArCompl!$C$2:$C$5652,ArCompl!$C3191,ArCompl!$D$2:$D$5652,ArCompl!$D3191)</f>
        <v>1</v>
      </c>
      <c r="M2042" s="141">
        <f>IF(ISNA(MATCH($F2042,'Liste noire'!C:C,0)),0,1)</f>
        <v>0</v>
      </c>
    </row>
    <row r="2043" spans="1:13" x14ac:dyDescent="0.25">
      <c r="A2043" s="142">
        <v>3535</v>
      </c>
      <c r="B2043" s="143" t="s">
        <v>18851</v>
      </c>
      <c r="C2043" s="143" t="s">
        <v>18852</v>
      </c>
      <c r="D2043" s="143" t="s">
        <v>16702</v>
      </c>
      <c r="E2043" s="143" t="s">
        <v>22496</v>
      </c>
      <c r="F2043" s="143" t="s">
        <v>18853</v>
      </c>
      <c r="G2043" s="143" t="s">
        <v>18854</v>
      </c>
      <c r="H2043" s="143">
        <v>48.566200000000002</v>
      </c>
      <c r="I2043" s="143">
        <v>-93.403099999999995</v>
      </c>
      <c r="J2043" s="143">
        <v>1185</v>
      </c>
      <c r="K2043" s="143">
        <v>-6</v>
      </c>
      <c r="L2043" s="143">
        <f>COUNTIFS(ArCompl!$C$2:$C$5652,ArCompl!$C2446,ArCompl!$D$2:$D$5652,ArCompl!$D2446)</f>
        <v>1</v>
      </c>
      <c r="M2043" s="144">
        <f>IF(ISNA(MATCH($F2043,'Liste noire'!C:C,0)),0,1)</f>
        <v>0</v>
      </c>
    </row>
    <row r="2044" spans="1:13" x14ac:dyDescent="0.25">
      <c r="A2044" s="139">
        <v>355</v>
      </c>
      <c r="B2044" s="140" t="s">
        <v>7713</v>
      </c>
      <c r="C2044" s="140" t="s">
        <v>7714</v>
      </c>
      <c r="D2044" s="140" t="s">
        <v>7581</v>
      </c>
      <c r="E2044" s="140" t="s">
        <v>22405</v>
      </c>
      <c r="F2044" s="140" t="s">
        <v>7715</v>
      </c>
      <c r="G2044" s="140" t="s">
        <v>7716</v>
      </c>
      <c r="H2044" s="140">
        <v>49.948700000000002</v>
      </c>
      <c r="I2044" s="140">
        <v>7.26389</v>
      </c>
      <c r="J2044" s="140">
        <v>1649</v>
      </c>
      <c r="K2044" s="140">
        <v>1</v>
      </c>
      <c r="L2044" s="140">
        <f>COUNTIFS(ArCompl!$C$2:$C$5652,ArCompl!$C137,ArCompl!$D$2:$D$5652,ArCompl!$D137)</f>
        <v>1</v>
      </c>
      <c r="M2044" s="141">
        <f>IF(ISNA(MATCH($F2044,'Liste noire'!C:C,0)),0,1)</f>
        <v>1</v>
      </c>
    </row>
    <row r="2045" spans="1:13" x14ac:dyDescent="0.25">
      <c r="A2045" s="142">
        <v>5648</v>
      </c>
      <c r="B2045" s="143" t="s">
        <v>5821</v>
      </c>
      <c r="C2045" s="143" t="s">
        <v>5822</v>
      </c>
      <c r="D2045" s="143" t="s">
        <v>5770</v>
      </c>
      <c r="E2045" s="143" t="s">
        <v>5770</v>
      </c>
      <c r="F2045" s="143" t="s">
        <v>5823</v>
      </c>
      <c r="G2045" s="143" t="s">
        <v>5824</v>
      </c>
      <c r="H2045" s="143">
        <v>-1.94722</v>
      </c>
      <c r="I2045" s="143">
        <v>18.285799999999998</v>
      </c>
      <c r="J2045" s="143">
        <v>1040</v>
      </c>
      <c r="K2045" s="143">
        <v>1</v>
      </c>
      <c r="L2045" s="143">
        <f>COUNTIFS(ArCompl!$C$2:$C$5652,ArCompl!$C1621,ArCompl!$D$2:$D$5652,ArCompl!$D1621)</f>
        <v>1</v>
      </c>
      <c r="M2045" s="144">
        <f>IF(ISNA(MATCH($F2045,'Liste noire'!C:C,0)),0,1)</f>
        <v>0</v>
      </c>
    </row>
    <row r="2046" spans="1:13" x14ac:dyDescent="0.25">
      <c r="A2046" s="139">
        <v>7030</v>
      </c>
      <c r="B2046" s="140" t="s">
        <v>9582</v>
      </c>
      <c r="C2046" s="140" t="s">
        <v>9583</v>
      </c>
      <c r="D2046" s="140" t="s">
        <v>9551</v>
      </c>
      <c r="E2046" s="140" t="s">
        <v>22418</v>
      </c>
      <c r="F2046" s="140" t="s">
        <v>9584</v>
      </c>
      <c r="G2046" s="140" t="s">
        <v>9585</v>
      </c>
      <c r="H2046" s="140">
        <v>53.064700000000002</v>
      </c>
      <c r="I2046" s="140">
        <v>-9.5108999999999995</v>
      </c>
      <c r="J2046" s="140">
        <v>40</v>
      </c>
      <c r="K2046" s="140">
        <v>0</v>
      </c>
      <c r="L2046" s="140">
        <f>COUNTIFS(ArCompl!$C$2:$C$5652,ArCompl!$C3875,ArCompl!$D$2:$D$5652,ArCompl!$D3875)</f>
        <v>1</v>
      </c>
      <c r="M2046" s="141">
        <f>IF(ISNA(MATCH($F2046,'Liste noire'!C:C,0)),0,1)</f>
        <v>0</v>
      </c>
    </row>
    <row r="2047" spans="1:13" x14ac:dyDescent="0.25">
      <c r="A2047" s="142">
        <v>3496</v>
      </c>
      <c r="B2047" s="143" t="s">
        <v>18840</v>
      </c>
      <c r="C2047" s="143" t="s">
        <v>18841</v>
      </c>
      <c r="D2047" s="143" t="s">
        <v>16702</v>
      </c>
      <c r="E2047" s="143" t="s">
        <v>22496</v>
      </c>
      <c r="F2047" s="143" t="s">
        <v>18842</v>
      </c>
      <c r="G2047" s="143" t="s">
        <v>18843</v>
      </c>
      <c r="H2047" s="143">
        <v>36.587200000000003</v>
      </c>
      <c r="I2047" s="143">
        <v>-115.673</v>
      </c>
      <c r="J2047" s="143">
        <v>3133</v>
      </c>
      <c r="K2047" s="143">
        <v>-8</v>
      </c>
      <c r="L2047" s="143">
        <f>COUNTIFS(ArCompl!$C$2:$C$5652,ArCompl!$C2443,ArCompl!$D$2:$D$5652,ArCompl!$D2443)</f>
        <v>1</v>
      </c>
      <c r="M2047" s="144">
        <f>IF(ISNA(MATCH($F2047,'Liste noire'!C:C,0)),0,1)</f>
        <v>0</v>
      </c>
    </row>
    <row r="2048" spans="1:13" x14ac:dyDescent="0.25">
      <c r="A2048" s="139">
        <v>3553</v>
      </c>
      <c r="B2048" s="140" t="s">
        <v>21695</v>
      </c>
      <c r="C2048" s="140" t="s">
        <v>21696</v>
      </c>
      <c r="D2048" s="140" t="s">
        <v>16702</v>
      </c>
      <c r="E2048" s="140" t="s">
        <v>22496</v>
      </c>
      <c r="F2048" s="140" t="s">
        <v>21697</v>
      </c>
      <c r="G2048" s="140" t="s">
        <v>21698</v>
      </c>
      <c r="H2048" s="140">
        <v>36.133699999999997</v>
      </c>
      <c r="I2048" s="140">
        <v>-80.221999999999994</v>
      </c>
      <c r="J2048" s="140">
        <v>969</v>
      </c>
      <c r="K2048" s="140">
        <v>-5</v>
      </c>
      <c r="L2048" s="140">
        <f>COUNTIFS(ArCompl!$C$2:$C$5652,ArCompl!$C3195,ArCompl!$D$2:$D$5652,ArCompl!$D3195)</f>
        <v>1</v>
      </c>
      <c r="M2048" s="141">
        <f>IF(ISNA(MATCH($F2048,'Liste noire'!C:C,0)),0,1)</f>
        <v>0</v>
      </c>
    </row>
    <row r="2049" spans="1:13" x14ac:dyDescent="0.25">
      <c r="A2049" s="142">
        <v>4076</v>
      </c>
      <c r="B2049" s="143" t="s">
        <v>11782</v>
      </c>
      <c r="C2049" s="143" t="s">
        <v>11783</v>
      </c>
      <c r="D2049" s="143" t="s">
        <v>11783</v>
      </c>
      <c r="E2049" s="143" t="s">
        <v>11783</v>
      </c>
      <c r="F2049" s="143" t="s">
        <v>11784</v>
      </c>
      <c r="G2049" s="143" t="s">
        <v>11785</v>
      </c>
      <c r="H2049" s="143">
        <v>-0.547458</v>
      </c>
      <c r="I2049" s="143">
        <v>166.91900000000001</v>
      </c>
      <c r="J2049" s="143">
        <v>22</v>
      </c>
      <c r="K2049" s="143">
        <v>12</v>
      </c>
      <c r="L2049" s="143">
        <f>COUNTIFS(ArCompl!$C$2:$C$5652,ArCompl!$C4432,ArCompl!$D$2:$D$5652,ArCompl!$D4432)</f>
        <v>1</v>
      </c>
      <c r="M2049" s="144">
        <f>IF(ISNA(MATCH($F2049,'Liste noire'!C:C,0)),0,1)</f>
        <v>0</v>
      </c>
    </row>
    <row r="2050" spans="1:13" x14ac:dyDescent="0.25">
      <c r="A2050" s="139">
        <v>533</v>
      </c>
      <c r="B2050" s="140" t="s">
        <v>16473</v>
      </c>
      <c r="C2050" s="140" t="s">
        <v>16474</v>
      </c>
      <c r="D2050" s="140" t="s">
        <v>16321</v>
      </c>
      <c r="E2050" s="140" t="s">
        <v>22495</v>
      </c>
      <c r="F2050" s="140" t="s">
        <v>16475</v>
      </c>
      <c r="G2050" s="140" t="s">
        <v>16476</v>
      </c>
      <c r="H2050" s="140">
        <v>57.542499999999997</v>
      </c>
      <c r="I2050" s="140">
        <v>-4.0475000000000003</v>
      </c>
      <c r="J2050" s="140">
        <v>31</v>
      </c>
      <c r="K2050" s="140">
        <v>0</v>
      </c>
      <c r="L2050" s="140">
        <f>COUNTIFS(ArCompl!$C$2:$C$5652,ArCompl!$C4948,ArCompl!$D$2:$D$5652,ArCompl!$D4948)</f>
        <v>1</v>
      </c>
      <c r="M2050" s="141">
        <f>IF(ISNA(MATCH($F2050,'Liste noire'!C:C,0)),0,1)</f>
        <v>0</v>
      </c>
    </row>
    <row r="2051" spans="1:13" x14ac:dyDescent="0.25">
      <c r="A2051" s="142">
        <v>7587</v>
      </c>
      <c r="B2051" s="143" t="s">
        <v>21691</v>
      </c>
      <c r="C2051" s="143" t="s">
        <v>21692</v>
      </c>
      <c r="D2051" s="143" t="s">
        <v>16702</v>
      </c>
      <c r="E2051" s="143" t="s">
        <v>22496</v>
      </c>
      <c r="F2051" s="143" t="s">
        <v>21693</v>
      </c>
      <c r="G2051" s="143" t="s">
        <v>21694</v>
      </c>
      <c r="H2051" s="143">
        <v>35.021900000000002</v>
      </c>
      <c r="I2051" s="143">
        <v>-110.723</v>
      </c>
      <c r="J2051" s="143">
        <v>4941</v>
      </c>
      <c r="K2051" s="143">
        <v>-7</v>
      </c>
      <c r="L2051" s="143">
        <f>COUNTIFS(ArCompl!$C$2:$C$5652,ArCompl!$C3194,ArCompl!$D$2:$D$5652,ArCompl!$D3194)</f>
        <v>1</v>
      </c>
      <c r="M2051" s="144">
        <f>IF(ISNA(MATCH($F2051,'Liste noire'!C:C,0)),0,1)</f>
        <v>0</v>
      </c>
    </row>
    <row r="2052" spans="1:13" x14ac:dyDescent="0.25">
      <c r="A2052" s="139">
        <v>239</v>
      </c>
      <c r="B2052" s="140" t="s">
        <v>184</v>
      </c>
      <c r="C2052" s="140" t="s">
        <v>185</v>
      </c>
      <c r="D2052" s="140" t="s">
        <v>109</v>
      </c>
      <c r="E2052" s="140" t="s">
        <v>22351</v>
      </c>
      <c r="F2052" s="140" t="s">
        <v>186</v>
      </c>
      <c r="G2052" s="140" t="s">
        <v>187</v>
      </c>
      <c r="H2052" s="140">
        <v>27.251000000000001</v>
      </c>
      <c r="I2052" s="140">
        <v>2.5120200000000001</v>
      </c>
      <c r="J2052" s="140">
        <v>896</v>
      </c>
      <c r="K2052" s="140">
        <v>1</v>
      </c>
      <c r="L2052" s="140">
        <f>COUNTIFS(ArCompl!$C$2:$C$5652,ArCompl!$C85,ArCompl!$D$2:$D$5652,ArCompl!$D85)</f>
        <v>1</v>
      </c>
      <c r="M2052" s="141">
        <f>IF(ISNA(MATCH($F2052,'Liste noire'!C:C,0)),0,1)</f>
        <v>0</v>
      </c>
    </row>
    <row r="2053" spans="1:13" x14ac:dyDescent="0.25">
      <c r="A2053" s="142">
        <v>1451</v>
      </c>
      <c r="B2053" s="143" t="s">
        <v>7981</v>
      </c>
      <c r="C2053" s="143" t="s">
        <v>7982</v>
      </c>
      <c r="D2053" s="143" t="s">
        <v>7939</v>
      </c>
      <c r="E2053" s="143" t="s">
        <v>22406</v>
      </c>
      <c r="F2053" s="143" t="s">
        <v>7983</v>
      </c>
      <c r="G2053" s="143" t="s">
        <v>7984</v>
      </c>
      <c r="H2053" s="143">
        <v>39.696399999999997</v>
      </c>
      <c r="I2053" s="143">
        <v>20.822500000000002</v>
      </c>
      <c r="J2053" s="143">
        <v>1558</v>
      </c>
      <c r="K2053" s="143">
        <v>2</v>
      </c>
      <c r="L2053" s="143">
        <f>COUNTIFS(ArCompl!$C$2:$C$5652,ArCompl!$C3443,ArCompl!$D$2:$D$5652,ArCompl!$D3443)</f>
        <v>1</v>
      </c>
      <c r="M2053" s="144">
        <f>IF(ISNA(MATCH($F2053,'Liste noire'!C:C,0)),0,1)</f>
        <v>0</v>
      </c>
    </row>
    <row r="2054" spans="1:13" x14ac:dyDescent="0.25">
      <c r="A2054" s="139">
        <v>10121</v>
      </c>
      <c r="B2054" s="140" t="s">
        <v>19843</v>
      </c>
      <c r="C2054" s="140" t="s">
        <v>19844</v>
      </c>
      <c r="D2054" s="140" t="s">
        <v>16702</v>
      </c>
      <c r="E2054" s="140" t="s">
        <v>22496</v>
      </c>
      <c r="F2054" s="140" t="s">
        <v>19845</v>
      </c>
      <c r="G2054" s="140" t="s">
        <v>19846</v>
      </c>
      <c r="H2054" s="140">
        <v>38.058100000000003</v>
      </c>
      <c r="I2054" s="140">
        <v>-83.979600000000005</v>
      </c>
      <c r="J2054" s="140">
        <v>1019</v>
      </c>
      <c r="K2054" s="140">
        <v>-5</v>
      </c>
      <c r="L2054" s="140">
        <f>COUNTIFS(ArCompl!$C$2:$C$5652,ArCompl!$C2707,ArCompl!$D$2:$D$5652,ArCompl!$D2707)</f>
        <v>1</v>
      </c>
      <c r="M2054" s="141">
        <f>IF(ISNA(MATCH($F2054,'Liste noire'!C:C,0)),0,1)</f>
        <v>0</v>
      </c>
    </row>
    <row r="2055" spans="1:13" x14ac:dyDescent="0.25">
      <c r="A2055" s="142">
        <v>520</v>
      </c>
      <c r="B2055" s="143" t="s">
        <v>9606</v>
      </c>
      <c r="C2055" s="143" t="s">
        <v>9607</v>
      </c>
      <c r="D2055" s="143" t="s">
        <v>9608</v>
      </c>
      <c r="E2055" s="143" t="s">
        <v>22419</v>
      </c>
      <c r="F2055" s="143" t="s">
        <v>9609</v>
      </c>
      <c r="G2055" s="143" t="s">
        <v>9610</v>
      </c>
      <c r="H2055" s="143">
        <v>54.083300000000001</v>
      </c>
      <c r="I2055" s="143">
        <v>-4.6238900000000003</v>
      </c>
      <c r="J2055" s="143">
        <v>52</v>
      </c>
      <c r="K2055" s="143">
        <v>0</v>
      </c>
      <c r="L2055" s="143">
        <f>COUNTIFS(ArCompl!$C$2:$C$5652,ArCompl!$C3563,ArCompl!$D$2:$D$5652,ArCompl!$D3563)</f>
        <v>1</v>
      </c>
      <c r="M2055" s="144">
        <f>IF(ISNA(MATCH($F2055,'Liste noire'!C:C,0)),0,1)</f>
        <v>0</v>
      </c>
    </row>
    <row r="2056" spans="1:13" x14ac:dyDescent="0.25">
      <c r="A2056" s="139">
        <v>6421</v>
      </c>
      <c r="B2056" s="140" t="s">
        <v>9578</v>
      </c>
      <c r="C2056" s="140" t="s">
        <v>9579</v>
      </c>
      <c r="D2056" s="140" t="s">
        <v>9551</v>
      </c>
      <c r="E2056" s="140" t="s">
        <v>22418</v>
      </c>
      <c r="F2056" s="140" t="s">
        <v>9580</v>
      </c>
      <c r="G2056" s="140" t="s">
        <v>9581</v>
      </c>
      <c r="H2056" s="140">
        <v>53.106699999999996</v>
      </c>
      <c r="I2056" s="140">
        <v>-9.6536100000000005</v>
      </c>
      <c r="J2056" s="140">
        <v>24</v>
      </c>
      <c r="K2056" s="140">
        <v>0</v>
      </c>
      <c r="L2056" s="140">
        <f>COUNTIFS(ArCompl!$C$2:$C$5652,ArCompl!$C3874,ArCompl!$D$2:$D$5652,ArCompl!$D3874)</f>
        <v>1</v>
      </c>
      <c r="M2056" s="141">
        <f>IF(ISNA(MATCH($F2056,'Liste noire'!C:C,0)),0,1)</f>
        <v>0</v>
      </c>
    </row>
    <row r="2057" spans="1:13" x14ac:dyDescent="0.25">
      <c r="A2057" s="142">
        <v>2569</v>
      </c>
      <c r="B2057" s="143" t="s">
        <v>2355</v>
      </c>
      <c r="C2057" s="143" t="s">
        <v>2356</v>
      </c>
      <c r="D2057" s="143" t="s">
        <v>2057</v>
      </c>
      <c r="E2057" s="143" t="s">
        <v>22368</v>
      </c>
      <c r="F2057" s="143" t="s">
        <v>2357</v>
      </c>
      <c r="G2057" s="143" t="s">
        <v>2358</v>
      </c>
      <c r="H2057" s="143">
        <v>-14.816000000000001</v>
      </c>
      <c r="I2057" s="143">
        <v>-39.033200000000001</v>
      </c>
      <c r="J2057" s="143">
        <v>15</v>
      </c>
      <c r="K2057" s="143">
        <v>-3</v>
      </c>
      <c r="L2057" s="143">
        <f>COUNTIFS(ArCompl!$C$2:$C$5652,ArCompl!$C781,ArCompl!$D$2:$D$5652,ArCompl!$D781)</f>
        <v>1</v>
      </c>
      <c r="M2057" s="144">
        <f>IF(ISNA(MATCH($F2057,'Liste noire'!C:C,0)),0,1)</f>
        <v>0</v>
      </c>
    </row>
    <row r="2058" spans="1:13" x14ac:dyDescent="0.25">
      <c r="A2058" s="139">
        <v>8925</v>
      </c>
      <c r="B2058" s="140" t="s">
        <v>18859</v>
      </c>
      <c r="C2058" s="140" t="s">
        <v>18860</v>
      </c>
      <c r="D2058" s="140" t="s">
        <v>16702</v>
      </c>
      <c r="E2058" s="140" t="s">
        <v>22496</v>
      </c>
      <c r="F2058" s="140" t="s">
        <v>18861</v>
      </c>
      <c r="G2058" s="140" t="s">
        <v>18862</v>
      </c>
      <c r="H2058" s="140">
        <v>41.639200000000002</v>
      </c>
      <c r="I2058" s="140">
        <v>-91.546499999999995</v>
      </c>
      <c r="J2058" s="140">
        <v>668</v>
      </c>
      <c r="K2058" s="140">
        <v>-6</v>
      </c>
      <c r="L2058" s="140">
        <f>COUNTIFS(ArCompl!$C$2:$C$5652,ArCompl!$C2448,ArCompl!$D$2:$D$5652,ArCompl!$D2448)</f>
        <v>1</v>
      </c>
      <c r="M2058" s="141">
        <f>IF(ISNA(MATCH($F2058,'Liste noire'!C:C,0)),0,1)</f>
        <v>0</v>
      </c>
    </row>
    <row r="2059" spans="1:13" x14ac:dyDescent="0.25">
      <c r="A2059" s="142">
        <v>5918</v>
      </c>
      <c r="B2059" s="143" t="s">
        <v>21890</v>
      </c>
      <c r="C2059" s="143" t="s">
        <v>21891</v>
      </c>
      <c r="D2059" s="143" t="s">
        <v>21859</v>
      </c>
      <c r="E2059" s="143" t="s">
        <v>21859</v>
      </c>
      <c r="F2059" s="143" t="s">
        <v>21892</v>
      </c>
      <c r="G2059" s="143" t="s">
        <v>21893</v>
      </c>
      <c r="H2059" s="143">
        <v>-18.856390000000001</v>
      </c>
      <c r="I2059" s="143">
        <v>169.2833</v>
      </c>
      <c r="J2059" s="143">
        <v>23</v>
      </c>
      <c r="K2059" s="143">
        <v>11</v>
      </c>
      <c r="L2059" s="143">
        <f>COUNTIFS(ArCompl!$C$2:$C$5652,ArCompl!$C5545,ArCompl!$D$2:$D$5652,ArCompl!$D5545)</f>
        <v>1</v>
      </c>
      <c r="M2059" s="144">
        <f>IF(ISNA(MATCH($F2059,'Liste noire'!C:C,0)),0,1)</f>
        <v>0</v>
      </c>
    </row>
    <row r="2060" spans="1:13" x14ac:dyDescent="0.25">
      <c r="A2060" s="139">
        <v>2657</v>
      </c>
      <c r="B2060" s="140" t="s">
        <v>4682</v>
      </c>
      <c r="C2060" s="140" t="s">
        <v>4683</v>
      </c>
      <c r="D2060" s="140" t="s">
        <v>4637</v>
      </c>
      <c r="E2060" s="140" t="s">
        <v>22376</v>
      </c>
      <c r="F2060" s="140" t="s">
        <v>4684</v>
      </c>
      <c r="G2060" s="140" t="s">
        <v>4685</v>
      </c>
      <c r="H2060" s="140">
        <v>-27.1648</v>
      </c>
      <c r="I2060" s="140">
        <v>-109.422</v>
      </c>
      <c r="J2060" s="140">
        <v>227</v>
      </c>
      <c r="K2060" s="140">
        <v>-6</v>
      </c>
      <c r="L2060" s="140">
        <f>COUNTIFS(ArCompl!$C$2:$C$5652,ArCompl!$C1334,ArCompl!$D$2:$D$5652,ArCompl!$D1334)</f>
        <v>1</v>
      </c>
      <c r="M2060" s="141">
        <f>IF(ISNA(MATCH($F2060,'Liste noire'!C:C,0)),0,1)</f>
        <v>0</v>
      </c>
    </row>
    <row r="2061" spans="1:13" x14ac:dyDescent="0.25">
      <c r="A2061" s="142">
        <v>3302</v>
      </c>
      <c r="B2061" s="143" t="s">
        <v>10910</v>
      </c>
      <c r="C2061" s="143" t="s">
        <v>10911</v>
      </c>
      <c r="D2061" s="143" t="s">
        <v>10891</v>
      </c>
      <c r="E2061" s="143" t="s">
        <v>22434</v>
      </c>
      <c r="F2061" s="143" t="s">
        <v>10912</v>
      </c>
      <c r="G2061" s="143" t="s">
        <v>10913</v>
      </c>
      <c r="H2061" s="143">
        <v>4.5679699999999999</v>
      </c>
      <c r="I2061" s="143">
        <v>101.092</v>
      </c>
      <c r="J2061" s="143">
        <v>130</v>
      </c>
      <c r="K2061" s="143">
        <v>8</v>
      </c>
      <c r="L2061" s="143">
        <f>COUNTIFS(ArCompl!$C$2:$C$5652,ArCompl!$C4215,ArCompl!$D$2:$D$5652,ArCompl!$D4215)</f>
        <v>1</v>
      </c>
      <c r="M2061" s="144">
        <f>IF(ISNA(MATCH($F2061,'Liste noire'!C:C,0)),0,1)</f>
        <v>0</v>
      </c>
    </row>
    <row r="2062" spans="1:13" x14ac:dyDescent="0.25">
      <c r="A2062" s="139">
        <v>2725</v>
      </c>
      <c r="B2062" s="140" t="s">
        <v>5580</v>
      </c>
      <c r="C2062" s="140" t="s">
        <v>5581</v>
      </c>
      <c r="D2062" s="140" t="s">
        <v>5479</v>
      </c>
      <c r="E2062" s="140" t="s">
        <v>22380</v>
      </c>
      <c r="F2062" s="140" t="s">
        <v>5582</v>
      </c>
      <c r="G2062" s="140" t="s">
        <v>5583</v>
      </c>
      <c r="H2062" s="140">
        <v>0.86192500000000005</v>
      </c>
      <c r="I2062" s="140">
        <v>-77.671800000000005</v>
      </c>
      <c r="J2062" s="140">
        <v>9765</v>
      </c>
      <c r="K2062" s="140">
        <v>-5</v>
      </c>
      <c r="L2062" s="140">
        <f>COUNTIFS(ArCompl!$C$2:$C$5652,ArCompl!$C1561,ArCompl!$D$2:$D$5652,ArCompl!$D1561)</f>
        <v>1</v>
      </c>
      <c r="M2062" s="141">
        <f>IF(ISNA(MATCH($F2062,'Liste noire'!C:C,0)),0,1)</f>
        <v>0</v>
      </c>
    </row>
    <row r="2063" spans="1:13" x14ac:dyDescent="0.25">
      <c r="A2063" s="142">
        <v>3689</v>
      </c>
      <c r="B2063" s="143" t="s">
        <v>18828</v>
      </c>
      <c r="C2063" s="143" t="s">
        <v>18829</v>
      </c>
      <c r="D2063" s="143" t="s">
        <v>16702</v>
      </c>
      <c r="E2063" s="143" t="s">
        <v>22496</v>
      </c>
      <c r="F2063" s="143" t="s">
        <v>18830</v>
      </c>
      <c r="G2063" s="143" t="s">
        <v>18831</v>
      </c>
      <c r="H2063" s="143">
        <v>32.834200000000003</v>
      </c>
      <c r="I2063" s="143">
        <v>-115.57899999999999</v>
      </c>
      <c r="J2063" s="143">
        <v>-54</v>
      </c>
      <c r="K2063" s="143">
        <v>-8</v>
      </c>
      <c r="L2063" s="143">
        <f>COUNTIFS(ArCompl!$C$2:$C$5652,ArCompl!$C2440,ArCompl!$D$2:$D$5652,ArCompl!$D2440)</f>
        <v>1</v>
      </c>
      <c r="M2063" s="144">
        <f>IF(ISNA(MATCH($F2063,'Liste noire'!C:C,0)),0,1)</f>
        <v>0</v>
      </c>
    </row>
    <row r="2064" spans="1:13" x14ac:dyDescent="0.25">
      <c r="A2064" s="139">
        <v>2570</v>
      </c>
      <c r="B2064" s="140" t="s">
        <v>2363</v>
      </c>
      <c r="C2064" s="140" t="s">
        <v>2364</v>
      </c>
      <c r="D2064" s="140" t="s">
        <v>2057</v>
      </c>
      <c r="E2064" s="140" t="s">
        <v>22368</v>
      </c>
      <c r="F2064" s="140" t="s">
        <v>2365</v>
      </c>
      <c r="G2064" s="140" t="s">
        <v>2366</v>
      </c>
      <c r="H2064" s="140">
        <v>-19.470700000000001</v>
      </c>
      <c r="I2064" s="140">
        <v>-42.4876</v>
      </c>
      <c r="J2064" s="140">
        <v>784</v>
      </c>
      <c r="K2064" s="140">
        <v>-3</v>
      </c>
      <c r="L2064" s="140">
        <f>COUNTIFS(ArCompl!$C$2:$C$5652,ArCompl!$C783,ArCompl!$D$2:$D$5652,ArCompl!$D783)</f>
        <v>1</v>
      </c>
      <c r="M2064" s="141">
        <f>IF(ISNA(MATCH($F2064,'Liste noire'!C:C,0)),0,1)</f>
        <v>0</v>
      </c>
    </row>
    <row r="2065" spans="1:13" x14ac:dyDescent="0.25">
      <c r="A2065" s="142">
        <v>3584</v>
      </c>
      <c r="B2065" s="143" t="s">
        <v>21637</v>
      </c>
      <c r="C2065" s="143" t="s">
        <v>21638</v>
      </c>
      <c r="D2065" s="143" t="s">
        <v>16702</v>
      </c>
      <c r="E2065" s="143" t="s">
        <v>22496</v>
      </c>
      <c r="F2065" s="143" t="s">
        <v>21639</v>
      </c>
      <c r="G2065" s="143" t="s">
        <v>21640</v>
      </c>
      <c r="H2065" s="143">
        <v>41.241799999999998</v>
      </c>
      <c r="I2065" s="143">
        <v>-76.921099999999996</v>
      </c>
      <c r="J2065" s="143">
        <v>529</v>
      </c>
      <c r="K2065" s="143">
        <v>-5</v>
      </c>
      <c r="L2065" s="143">
        <f>COUNTIFS(ArCompl!$C$2:$C$5652,ArCompl!$C3180,ArCompl!$D$2:$D$5652,ArCompl!$D3180)</f>
        <v>1</v>
      </c>
      <c r="M2065" s="144">
        <f>IF(ISNA(MATCH($F2065,'Liste noire'!C:C,0)),0,1)</f>
        <v>0</v>
      </c>
    </row>
    <row r="2066" spans="1:13" x14ac:dyDescent="0.25">
      <c r="A2066" s="139">
        <v>6405</v>
      </c>
      <c r="B2066" s="140" t="s">
        <v>5157</v>
      </c>
      <c r="C2066" s="140" t="s">
        <v>5158</v>
      </c>
      <c r="D2066" s="140" t="s">
        <v>4759</v>
      </c>
      <c r="E2066" s="140" t="s">
        <v>22377</v>
      </c>
      <c r="F2066" s="140" t="s">
        <v>5159</v>
      </c>
      <c r="G2066" s="140" t="s">
        <v>5160</v>
      </c>
      <c r="H2066" s="140">
        <v>38.1494</v>
      </c>
      <c r="I2066" s="140">
        <v>85.532799999999995</v>
      </c>
      <c r="J2066" s="140">
        <v>4108</v>
      </c>
      <c r="K2066" s="140">
        <v>8</v>
      </c>
      <c r="L2066" s="140">
        <f>COUNTIFS(ArCompl!$C$2:$C$5652,ArCompl!$C1453,ArCompl!$D$2:$D$5652,ArCompl!$D1453)</f>
        <v>1</v>
      </c>
      <c r="M2066" s="141">
        <f>IF(ISNA(MATCH($F2066,'Liste noire'!C:C,0)),0,1)</f>
        <v>0</v>
      </c>
    </row>
    <row r="2067" spans="1:13" x14ac:dyDescent="0.25">
      <c r="A2067" s="142">
        <v>6365</v>
      </c>
      <c r="B2067" s="143" t="s">
        <v>5165</v>
      </c>
      <c r="C2067" s="143" t="s">
        <v>5166</v>
      </c>
      <c r="D2067" s="143" t="s">
        <v>4759</v>
      </c>
      <c r="E2067" s="143" t="s">
        <v>22377</v>
      </c>
      <c r="F2067" s="143" t="s">
        <v>5167</v>
      </c>
      <c r="G2067" s="143" t="s">
        <v>5168</v>
      </c>
      <c r="H2067" s="143">
        <v>35.799700000000001</v>
      </c>
      <c r="I2067" s="143">
        <v>107.60299999999999</v>
      </c>
      <c r="J2067" s="143">
        <v>0</v>
      </c>
      <c r="K2067" s="143">
        <v>8</v>
      </c>
      <c r="L2067" s="143">
        <f>COUNTIFS(ArCompl!$C$2:$C$5652,ArCompl!$C1455,ArCompl!$D$2:$D$5652,ArCompl!$D1455)</f>
        <v>1</v>
      </c>
      <c r="M2067" s="144">
        <f>IF(ISNA(MATCH($F2067,'Liste noire'!C:C,0)),0,1)</f>
        <v>0</v>
      </c>
    </row>
    <row r="2068" spans="1:13" x14ac:dyDescent="0.25">
      <c r="A2068" s="139">
        <v>2649</v>
      </c>
      <c r="B2068" s="140" t="s">
        <v>4690</v>
      </c>
      <c r="C2068" s="140" t="s">
        <v>4691</v>
      </c>
      <c r="D2068" s="140" t="s">
        <v>4637</v>
      </c>
      <c r="E2068" s="140" t="s">
        <v>22376</v>
      </c>
      <c r="F2068" s="140" t="s">
        <v>4692</v>
      </c>
      <c r="G2068" s="140" t="s">
        <v>4693</v>
      </c>
      <c r="H2068" s="140">
        <v>-20.5352</v>
      </c>
      <c r="I2068" s="140">
        <v>-70.181299999999993</v>
      </c>
      <c r="J2068" s="140">
        <v>155</v>
      </c>
      <c r="K2068" s="140">
        <v>-4</v>
      </c>
      <c r="L2068" s="140">
        <f>COUNTIFS(ArCompl!$C$2:$C$5652,ArCompl!$C1336,ArCompl!$D$2:$D$5652,ArCompl!$D1336)</f>
        <v>1</v>
      </c>
      <c r="M2068" s="141">
        <f>IF(ISNA(MATCH($F2068,'Liste noire'!C:C,0)),0,1)</f>
        <v>0</v>
      </c>
    </row>
    <row r="2069" spans="1:13" x14ac:dyDescent="0.25">
      <c r="A2069" s="142">
        <v>2801</v>
      </c>
      <c r="B2069" s="143" t="s">
        <v>12976</v>
      </c>
      <c r="C2069" s="143" t="s">
        <v>12977</v>
      </c>
      <c r="D2069" s="143" t="s">
        <v>12933</v>
      </c>
      <c r="E2069" s="143" t="s">
        <v>22457</v>
      </c>
      <c r="F2069" s="143" t="s">
        <v>12978</v>
      </c>
      <c r="G2069" s="143" t="s">
        <v>12979</v>
      </c>
      <c r="H2069" s="143">
        <v>-3.7847400000000002</v>
      </c>
      <c r="I2069" s="143">
        <v>-73.308800000000005</v>
      </c>
      <c r="J2069" s="143">
        <v>306</v>
      </c>
      <c r="K2069" s="143">
        <v>-5</v>
      </c>
      <c r="L2069" s="143">
        <f>COUNTIFS(ArCompl!$C$2:$C$5652,ArCompl!$C4732,ArCompl!$D$2:$D$5652,ArCompl!$D4732)</f>
        <v>1</v>
      </c>
      <c r="M2069" s="144">
        <f>IF(ISNA(MATCH($F2069,'Liste noire'!C:C,0)),0,1)</f>
        <v>0</v>
      </c>
    </row>
    <row r="2070" spans="1:13" x14ac:dyDescent="0.25">
      <c r="A2070" s="139">
        <v>5409</v>
      </c>
      <c r="B2070" s="140" t="s">
        <v>14487</v>
      </c>
      <c r="C2070" s="140" t="s">
        <v>14488</v>
      </c>
      <c r="D2070" s="140" t="s">
        <v>14452</v>
      </c>
      <c r="E2070" s="140" t="s">
        <v>22474</v>
      </c>
      <c r="F2070" s="140" t="s">
        <v>14489</v>
      </c>
      <c r="G2070" s="140" t="s">
        <v>14490</v>
      </c>
      <c r="H2070" s="140">
        <v>-10.4497</v>
      </c>
      <c r="I2070" s="140">
        <v>161.898</v>
      </c>
      <c r="J2070" s="140">
        <v>54</v>
      </c>
      <c r="K2070" s="140">
        <v>11</v>
      </c>
      <c r="L2070" s="140">
        <f>COUNTIFS(ArCompl!$C$2:$C$5652,ArCompl!$C3585,ArCompl!$D$2:$D$5652,ArCompl!$D3585)</f>
        <v>1</v>
      </c>
      <c r="M2070" s="141">
        <f>IF(ISNA(MATCH($F2070,'Liste noire'!C:C,0)),0,1)</f>
        <v>0</v>
      </c>
    </row>
    <row r="2071" spans="1:13" x14ac:dyDescent="0.25">
      <c r="A2071" s="142">
        <v>7236</v>
      </c>
      <c r="B2071" s="143" t="s">
        <v>17534</v>
      </c>
      <c r="C2071" s="143" t="s">
        <v>17535</v>
      </c>
      <c r="D2071" s="143" t="s">
        <v>16702</v>
      </c>
      <c r="E2071" s="143" t="s">
        <v>22496</v>
      </c>
      <c r="F2071" s="143" t="s">
        <v>17536</v>
      </c>
      <c r="G2071" s="143" t="s">
        <v>17537</v>
      </c>
      <c r="H2071" s="143">
        <v>65.830500000000001</v>
      </c>
      <c r="I2071" s="143">
        <v>-144.07599999999999</v>
      </c>
      <c r="J2071" s="143">
        <v>613</v>
      </c>
      <c r="K2071" s="143">
        <v>-9</v>
      </c>
      <c r="L2071" s="143">
        <f>COUNTIFS(ArCompl!$C$2:$C$5652,ArCompl!$C2100,ArCompl!$D$2:$D$5652,ArCompl!$D2100)</f>
        <v>1</v>
      </c>
      <c r="M2071" s="144">
        <f>IF(ISNA(MATCH($F2071,'Liste noire'!C:C,0)),0,1)</f>
        <v>0</v>
      </c>
    </row>
    <row r="2072" spans="1:13" x14ac:dyDescent="0.25">
      <c r="A2072" s="139">
        <v>3070</v>
      </c>
      <c r="B2072" s="140" t="s">
        <v>1812</v>
      </c>
      <c r="C2072" s="140" t="s">
        <v>1813</v>
      </c>
      <c r="D2072" s="140" t="s">
        <v>1797</v>
      </c>
      <c r="E2072" s="140" t="s">
        <v>1797</v>
      </c>
      <c r="F2072" s="140" t="s">
        <v>1814</v>
      </c>
      <c r="G2072" s="140" t="s">
        <v>1815</v>
      </c>
      <c r="H2072" s="140">
        <v>24.1525</v>
      </c>
      <c r="I2072" s="140">
        <v>89.049400000000006</v>
      </c>
      <c r="J2072" s="140">
        <v>45</v>
      </c>
      <c r="K2072" s="140">
        <v>6</v>
      </c>
      <c r="L2072" s="140">
        <f>COUNTIFS(ArCompl!$C$2:$C$5652,ArCompl!$C620,ArCompl!$D$2:$D$5652,ArCompl!$D620)</f>
        <v>1</v>
      </c>
      <c r="M2072" s="141">
        <f>IF(ISNA(MATCH($F2072,'Liste noire'!C:C,0)),0,1)</f>
        <v>0</v>
      </c>
    </row>
    <row r="2073" spans="1:13" x14ac:dyDescent="0.25">
      <c r="A2073" s="142">
        <v>6286</v>
      </c>
      <c r="B2073" s="143" t="s">
        <v>1136</v>
      </c>
      <c r="C2073" s="143" t="s">
        <v>1137</v>
      </c>
      <c r="D2073" s="143" t="s">
        <v>639</v>
      </c>
      <c r="E2073" s="143" t="s">
        <v>22356</v>
      </c>
      <c r="F2073" s="143" t="s">
        <v>1138</v>
      </c>
      <c r="G2073" s="143" t="s">
        <v>1139</v>
      </c>
      <c r="H2073" s="143">
        <v>-12.786899999999999</v>
      </c>
      <c r="I2073" s="143">
        <v>143.30500000000001</v>
      </c>
      <c r="J2073" s="143">
        <v>77</v>
      </c>
      <c r="K2073" s="143">
        <v>10</v>
      </c>
      <c r="L2073" s="143">
        <f>COUNTIFS(ArCompl!$C$2:$C$5652,ArCompl!$C443,ArCompl!$D$2:$D$5652,ArCompl!$D443)</f>
        <v>1</v>
      </c>
      <c r="M2073" s="144">
        <f>IF(ISNA(MATCH($F2073,'Liste noire'!C:C,0)),0,1)</f>
        <v>0</v>
      </c>
    </row>
    <row r="2074" spans="1:13" x14ac:dyDescent="0.25">
      <c r="A2074" s="139">
        <v>1179</v>
      </c>
      <c r="B2074" s="140" t="s">
        <v>15568</v>
      </c>
      <c r="C2074" s="140" t="s">
        <v>15569</v>
      </c>
      <c r="D2074" s="140" t="s">
        <v>15553</v>
      </c>
      <c r="E2074" s="140" t="s">
        <v>22486</v>
      </c>
      <c r="F2074" s="140" t="s">
        <v>15570</v>
      </c>
      <c r="G2074" s="140" t="s">
        <v>15571</v>
      </c>
      <c r="H2074" s="140">
        <v>-7.6686300000000003</v>
      </c>
      <c r="I2074" s="140">
        <v>35.752099999999999</v>
      </c>
      <c r="J2074" s="140">
        <v>4678</v>
      </c>
      <c r="K2074" s="140">
        <v>3</v>
      </c>
      <c r="L2074" s="140">
        <f>COUNTIFS(ArCompl!$C$2:$C$5652,ArCompl!$C5354,ArCompl!$D$2:$D$5652,ArCompl!$D5354)</f>
        <v>1</v>
      </c>
      <c r="M2074" s="141">
        <f>IF(ISNA(MATCH($F2074,'Liste noire'!C:C,0)),0,1)</f>
        <v>0</v>
      </c>
    </row>
    <row r="2075" spans="1:13" x14ac:dyDescent="0.25">
      <c r="A2075" s="142">
        <v>2458</v>
      </c>
      <c r="B2075" s="143" t="s">
        <v>445</v>
      </c>
      <c r="C2075" s="143" t="s">
        <v>446</v>
      </c>
      <c r="D2075" s="143" t="s">
        <v>365</v>
      </c>
      <c r="E2075" s="143" t="s">
        <v>22354</v>
      </c>
      <c r="F2075" s="143" t="s">
        <v>447</v>
      </c>
      <c r="G2075" s="143" t="s">
        <v>448</v>
      </c>
      <c r="H2075" s="143">
        <v>-29.381599999999999</v>
      </c>
      <c r="I2075" s="143">
        <v>-66.7958</v>
      </c>
      <c r="J2075" s="143">
        <v>1437</v>
      </c>
      <c r="K2075" s="143">
        <v>-3</v>
      </c>
      <c r="L2075" s="143">
        <f>COUNTIFS(ArCompl!$C$2:$C$5652,ArCompl!$C269,ArCompl!$D$2:$D$5652,ArCompl!$D269)</f>
        <v>1</v>
      </c>
      <c r="M2075" s="144">
        <f>IF(ISNA(MATCH($F2075,'Liste noire'!C:C,0)),0,1)</f>
        <v>0</v>
      </c>
    </row>
    <row r="2076" spans="1:13" x14ac:dyDescent="0.25">
      <c r="A2076" s="139">
        <v>5744</v>
      </c>
      <c r="B2076" s="140" t="s">
        <v>19075</v>
      </c>
      <c r="C2076" s="140" t="s">
        <v>19076</v>
      </c>
      <c r="D2076" s="140" t="s">
        <v>16702</v>
      </c>
      <c r="E2076" s="140" t="s">
        <v>22496</v>
      </c>
      <c r="F2076" s="140" t="s">
        <v>19077</v>
      </c>
      <c r="G2076" s="140" t="s">
        <v>19078</v>
      </c>
      <c r="H2076" s="140">
        <v>40.093499999999999</v>
      </c>
      <c r="I2076" s="140">
        <v>-92.544899999999998</v>
      </c>
      <c r="J2076" s="140">
        <v>966</v>
      </c>
      <c r="K2076" s="140">
        <v>-6</v>
      </c>
      <c r="L2076" s="140">
        <f>COUNTIFS(ArCompl!$C$2:$C$5652,ArCompl!$C2504,ArCompl!$D$2:$D$5652,ArCompl!$D2504)</f>
        <v>1</v>
      </c>
      <c r="M2076" s="141">
        <f>IF(ISNA(MATCH($F2076,'Liste noire'!C:C,0)),0,1)</f>
        <v>0</v>
      </c>
    </row>
    <row r="2077" spans="1:13" x14ac:dyDescent="0.25">
      <c r="A2077" s="142">
        <v>1032</v>
      </c>
      <c r="B2077" s="143" t="s">
        <v>5825</v>
      </c>
      <c r="C2077" s="143" t="s">
        <v>5826</v>
      </c>
      <c r="D2077" s="143" t="s">
        <v>5770</v>
      </c>
      <c r="E2077" s="143" t="s">
        <v>5770</v>
      </c>
      <c r="F2077" s="143" t="s">
        <v>5827</v>
      </c>
      <c r="G2077" s="143" t="s">
        <v>5828</v>
      </c>
      <c r="H2077" s="143">
        <v>2.82761</v>
      </c>
      <c r="I2077" s="143">
        <v>27.5883</v>
      </c>
      <c r="J2077" s="143">
        <v>2438</v>
      </c>
      <c r="K2077" s="143">
        <v>2</v>
      </c>
      <c r="L2077" s="143">
        <f>COUNTIFS(ArCompl!$C$2:$C$5652,ArCompl!$C1622,ArCompl!$D$2:$D$5652,ArCompl!$D1622)</f>
        <v>1</v>
      </c>
      <c r="M2077" s="144">
        <f>IF(ISNA(MATCH($F2077,'Liste noire'!C:C,0)),0,1)</f>
        <v>0</v>
      </c>
    </row>
    <row r="2078" spans="1:13" x14ac:dyDescent="0.25">
      <c r="A2078" s="139">
        <v>8258</v>
      </c>
      <c r="B2078" s="140" t="s">
        <v>2626</v>
      </c>
      <c r="C2078" s="140" t="s">
        <v>2627</v>
      </c>
      <c r="D2078" s="140" t="s">
        <v>2057</v>
      </c>
      <c r="E2078" s="140" t="s">
        <v>22368</v>
      </c>
      <c r="F2078" s="140" t="s">
        <v>2628</v>
      </c>
      <c r="G2078" s="140" t="s">
        <v>2629</v>
      </c>
      <c r="H2078" s="140">
        <v>-0.37859999999999999</v>
      </c>
      <c r="I2078" s="140">
        <v>-64.9923</v>
      </c>
      <c r="J2078" s="140">
        <v>223</v>
      </c>
      <c r="K2078" s="140">
        <v>-4</v>
      </c>
      <c r="L2078" s="140">
        <f>COUNTIFS(ArCompl!$C$2:$C$5652,ArCompl!$C850,ArCompl!$D$2:$D$5652,ArCompl!$D850)</f>
        <v>1</v>
      </c>
      <c r="M2078" s="141">
        <f>IF(ISNA(MATCH($F2078,'Liste noire'!C:C,0)),0,1)</f>
        <v>0</v>
      </c>
    </row>
    <row r="2079" spans="1:13" x14ac:dyDescent="0.25">
      <c r="A2079" s="142">
        <v>3324</v>
      </c>
      <c r="B2079" s="143" t="s">
        <v>1238</v>
      </c>
      <c r="C2079" s="143" t="s">
        <v>1239</v>
      </c>
      <c r="D2079" s="143" t="s">
        <v>639</v>
      </c>
      <c r="E2079" s="143" t="s">
        <v>22356</v>
      </c>
      <c r="F2079" s="143" t="s">
        <v>1240</v>
      </c>
      <c r="G2079" s="143" t="s">
        <v>1241</v>
      </c>
      <c r="H2079" s="143">
        <v>-20.663900000000002</v>
      </c>
      <c r="I2079" s="143">
        <v>139.489</v>
      </c>
      <c r="J2079" s="143">
        <v>1121</v>
      </c>
      <c r="K2079" s="143">
        <v>10</v>
      </c>
      <c r="L2079" s="143">
        <f>COUNTIFS(ArCompl!$C$2:$C$5652,ArCompl!$C469,ArCompl!$D$2:$D$5652,ArCompl!$D469)</f>
        <v>1</v>
      </c>
      <c r="M2079" s="144">
        <f>IF(ISNA(MATCH($F2079,'Liste noire'!C:C,0)),0,1)</f>
        <v>0</v>
      </c>
    </row>
    <row r="2080" spans="1:13" x14ac:dyDescent="0.25">
      <c r="A2080" s="139">
        <v>2223</v>
      </c>
      <c r="B2080" s="140" t="s">
        <v>12635</v>
      </c>
      <c r="C2080" s="140" t="s">
        <v>12636</v>
      </c>
      <c r="D2080" s="140" t="s">
        <v>12597</v>
      </c>
      <c r="E2080" s="140" t="s">
        <v>12597</v>
      </c>
      <c r="F2080" s="140" t="s">
        <v>12637</v>
      </c>
      <c r="G2080" s="140" t="s">
        <v>12638</v>
      </c>
      <c r="H2080" s="140">
        <v>33.616700000000002</v>
      </c>
      <c r="I2080" s="140">
        <v>73.099199999999996</v>
      </c>
      <c r="J2080" s="140">
        <v>1668</v>
      </c>
      <c r="K2080" s="140">
        <v>5</v>
      </c>
      <c r="L2080" s="140">
        <f>COUNTIFS(ArCompl!$C$2:$C$5652,ArCompl!$C4636,ArCompl!$D$2:$D$5652,ArCompl!$D4636)</f>
        <v>1</v>
      </c>
      <c r="M2080" s="141">
        <f>IF(ISNA(MATCH($F2080,'Liste noire'!C:C,0)),0,1)</f>
        <v>0</v>
      </c>
    </row>
    <row r="2081" spans="1:13" x14ac:dyDescent="0.25">
      <c r="A2081" s="142">
        <v>4347</v>
      </c>
      <c r="B2081" s="143" t="s">
        <v>16649</v>
      </c>
      <c r="C2081" s="143" t="s">
        <v>16650</v>
      </c>
      <c r="D2081" s="143" t="s">
        <v>16321</v>
      </c>
      <c r="E2081" s="143" t="s">
        <v>22495</v>
      </c>
      <c r="F2081" s="143" t="s">
        <v>16651</v>
      </c>
      <c r="G2081" s="143" t="s">
        <v>16652</v>
      </c>
      <c r="H2081" s="143">
        <v>49.9133</v>
      </c>
      <c r="I2081" s="143">
        <v>-6.2916699999999999</v>
      </c>
      <c r="J2081" s="143">
        <v>116</v>
      </c>
      <c r="K2081" s="143">
        <v>0</v>
      </c>
      <c r="L2081" s="143">
        <f>COUNTIFS(ArCompl!$C$2:$C$5652,ArCompl!$C4994,ArCompl!$D$2:$D$5652,ArCompl!$D4994)</f>
        <v>1</v>
      </c>
      <c r="M2081" s="144">
        <f>IF(ISNA(MATCH($F2081,'Liste noire'!C:C,0)),0,1)</f>
        <v>0</v>
      </c>
    </row>
    <row r="2082" spans="1:13" x14ac:dyDescent="0.25">
      <c r="A2082" s="139">
        <v>5801</v>
      </c>
      <c r="B2082" s="140" t="s">
        <v>15978</v>
      </c>
      <c r="C2082" s="140" t="s">
        <v>15979</v>
      </c>
      <c r="D2082" s="140" t="s">
        <v>15862</v>
      </c>
      <c r="E2082" s="140" t="s">
        <v>22490</v>
      </c>
      <c r="F2082" s="140" t="s">
        <v>15980</v>
      </c>
      <c r="G2082" s="140" t="s">
        <v>15981</v>
      </c>
      <c r="H2082" s="140">
        <v>37.855400000000003</v>
      </c>
      <c r="I2082" s="140">
        <v>30.368400000000001</v>
      </c>
      <c r="J2082" s="140">
        <v>2835</v>
      </c>
      <c r="K2082" s="140">
        <v>3</v>
      </c>
      <c r="L2082" s="140">
        <f>COUNTIFS(ArCompl!$C$2:$C$5652,ArCompl!$C5469,ArCompl!$D$2:$D$5652,ArCompl!$D5469)</f>
        <v>1</v>
      </c>
      <c r="M2082" s="141">
        <f>IF(ISNA(MATCH($F2082,'Liste noire'!C:C,0)),0,1)</f>
        <v>0</v>
      </c>
    </row>
    <row r="2083" spans="1:13" x14ac:dyDescent="0.25">
      <c r="A2083" s="142">
        <v>2387</v>
      </c>
      <c r="B2083" s="143" t="s">
        <v>9964</v>
      </c>
      <c r="C2083" s="143" t="s">
        <v>9965</v>
      </c>
      <c r="D2083" s="143" t="s">
        <v>9894</v>
      </c>
      <c r="E2083" s="143" t="s">
        <v>22423</v>
      </c>
      <c r="F2083" s="143" t="s">
        <v>9966</v>
      </c>
      <c r="G2083" s="143" t="s">
        <v>9967</v>
      </c>
      <c r="H2083" s="143">
        <v>24.3445</v>
      </c>
      <c r="I2083" s="143">
        <v>124.187</v>
      </c>
      <c r="J2083" s="143">
        <v>93</v>
      </c>
      <c r="K2083" s="143">
        <v>9</v>
      </c>
      <c r="L2083" s="143">
        <f>COUNTIFS(ArCompl!$C$2:$C$5652,ArCompl!$C3988,ArCompl!$D$2:$D$5652,ArCompl!$D3988)</f>
        <v>1</v>
      </c>
      <c r="M2083" s="144">
        <f>IF(ISNA(MATCH($F2083,'Liste noire'!C:C,0)),0,1)</f>
        <v>0</v>
      </c>
    </row>
    <row r="2084" spans="1:13" x14ac:dyDescent="0.25">
      <c r="A2084" s="139">
        <v>1809</v>
      </c>
      <c r="B2084" s="140" t="s">
        <v>11305</v>
      </c>
      <c r="C2084" s="140" t="s">
        <v>11306</v>
      </c>
      <c r="D2084" s="140" t="s">
        <v>11206</v>
      </c>
      <c r="E2084" s="140" t="s">
        <v>22439</v>
      </c>
      <c r="F2084" s="140" t="s">
        <v>11307</v>
      </c>
      <c r="G2084" s="140" t="s">
        <v>11308</v>
      </c>
      <c r="H2084" s="140">
        <v>21.245000000000001</v>
      </c>
      <c r="I2084" s="140">
        <v>-86.74</v>
      </c>
      <c r="J2084" s="140">
        <v>7</v>
      </c>
      <c r="K2084" s="140">
        <v>-5</v>
      </c>
      <c r="L2084" s="140">
        <f>COUNTIFS(ArCompl!$C$2:$C$5652,ArCompl!$C4332,ArCompl!$D$2:$D$5652,ArCompl!$D4332)</f>
        <v>1</v>
      </c>
      <c r="M2084" s="141">
        <f>IF(ISNA(MATCH($F2084,'Liste noire'!C:C,0)),0,1)</f>
        <v>0</v>
      </c>
    </row>
    <row r="2085" spans="1:13" x14ac:dyDescent="0.25">
      <c r="A2085" s="142">
        <v>3016</v>
      </c>
      <c r="B2085" s="143" t="s">
        <v>8803</v>
      </c>
      <c r="C2085" s="143" t="s">
        <v>8804</v>
      </c>
      <c r="D2085" s="143" t="s">
        <v>8516</v>
      </c>
      <c r="E2085" s="143" t="s">
        <v>22415</v>
      </c>
      <c r="F2085" s="143" t="s">
        <v>8805</v>
      </c>
      <c r="G2085" s="143" t="s">
        <v>8806</v>
      </c>
      <c r="H2085" s="143">
        <v>19.963699999999999</v>
      </c>
      <c r="I2085" s="143">
        <v>73.807599999999994</v>
      </c>
      <c r="J2085" s="143">
        <v>1959</v>
      </c>
      <c r="K2085" s="143">
        <v>5.5</v>
      </c>
      <c r="L2085" s="143">
        <f>COUNTIFS(ArCompl!$C$2:$C$5652,ArCompl!$C3680,ArCompl!$D$2:$D$5652,ArCompl!$D3680)</f>
        <v>1</v>
      </c>
      <c r="M2085" s="144">
        <f>IF(ISNA(MATCH($F2085,'Liste noire'!C:C,0)),0,1)</f>
        <v>0</v>
      </c>
    </row>
    <row r="2086" spans="1:13" x14ac:dyDescent="0.25">
      <c r="A2086" s="139">
        <v>6993</v>
      </c>
      <c r="B2086" s="140" t="s">
        <v>19079</v>
      </c>
      <c r="C2086" s="140" t="s">
        <v>19080</v>
      </c>
      <c r="D2086" s="140" t="s">
        <v>16702</v>
      </c>
      <c r="E2086" s="140" t="s">
        <v>22496</v>
      </c>
      <c r="F2086" s="140" t="s">
        <v>19081</v>
      </c>
      <c r="G2086" s="140" t="s">
        <v>19082</v>
      </c>
      <c r="H2086" s="140">
        <v>28.2898</v>
      </c>
      <c r="I2086" s="140">
        <v>-81.437100000000001</v>
      </c>
      <c r="J2086" s="140">
        <v>82</v>
      </c>
      <c r="K2086" s="140">
        <v>-5</v>
      </c>
      <c r="L2086" s="140">
        <f>COUNTIFS(ArCompl!$C$2:$C$5652,ArCompl!$C2505,ArCompl!$D$2:$D$5652,ArCompl!$D2505)</f>
        <v>1</v>
      </c>
      <c r="M2086" s="141">
        <f>IF(ISNA(MATCH($F2086,'Liste noire'!C:C,0)),0,1)</f>
        <v>0</v>
      </c>
    </row>
    <row r="2087" spans="1:13" x14ac:dyDescent="0.25">
      <c r="A2087" s="142">
        <v>3659</v>
      </c>
      <c r="B2087" s="143" t="s">
        <v>21645</v>
      </c>
      <c r="C2087" s="143" t="s">
        <v>21646</v>
      </c>
      <c r="D2087" s="143" t="s">
        <v>16702</v>
      </c>
      <c r="E2087" s="143" t="s">
        <v>22496</v>
      </c>
      <c r="F2087" s="143" t="s">
        <v>21647</v>
      </c>
      <c r="G2087" s="143" t="s">
        <v>21648</v>
      </c>
      <c r="H2087" s="143">
        <v>48.177900000000001</v>
      </c>
      <c r="I2087" s="143">
        <v>-103.642</v>
      </c>
      <c r="J2087" s="143">
        <v>1982</v>
      </c>
      <c r="K2087" s="143">
        <v>-6</v>
      </c>
      <c r="L2087" s="143">
        <f>COUNTIFS(ArCompl!$C$2:$C$5652,ArCompl!$C3182,ArCompl!$D$2:$D$5652,ArCompl!$D3182)</f>
        <v>1</v>
      </c>
      <c r="M2087" s="144">
        <f>IF(ISNA(MATCH($F2087,'Liste noire'!C:C,0)),0,1)</f>
        <v>0</v>
      </c>
    </row>
    <row r="2088" spans="1:13" x14ac:dyDescent="0.25">
      <c r="A2088" s="139">
        <v>7522</v>
      </c>
      <c r="B2088" s="140" t="s">
        <v>19067</v>
      </c>
      <c r="C2088" s="140" t="s">
        <v>19068</v>
      </c>
      <c r="D2088" s="140" t="s">
        <v>16702</v>
      </c>
      <c r="E2088" s="140" t="s">
        <v>22496</v>
      </c>
      <c r="F2088" s="140" t="s">
        <v>19069</v>
      </c>
      <c r="G2088" s="140" t="s">
        <v>19070</v>
      </c>
      <c r="H2088" s="140">
        <v>35.331400000000002</v>
      </c>
      <c r="I2088" s="140">
        <v>-77.608800000000002</v>
      </c>
      <c r="J2088" s="140">
        <v>93</v>
      </c>
      <c r="K2088" s="140">
        <v>-5</v>
      </c>
      <c r="L2088" s="140">
        <f>COUNTIFS(ArCompl!$C$2:$C$5652,ArCompl!$C2502,ArCompl!$D$2:$D$5652,ArCompl!$D2502)</f>
        <v>1</v>
      </c>
      <c r="M2088" s="141">
        <f>IF(ISNA(MATCH($F2088,'Liste noire'!C:C,0)),0,1)</f>
        <v>0</v>
      </c>
    </row>
    <row r="2089" spans="1:13" x14ac:dyDescent="0.25">
      <c r="A2089" s="142">
        <v>3857</v>
      </c>
      <c r="B2089" s="143" t="s">
        <v>18867</v>
      </c>
      <c r="C2089" s="143" t="s">
        <v>18868</v>
      </c>
      <c r="D2089" s="143" t="s">
        <v>16702</v>
      </c>
      <c r="E2089" s="143" t="s">
        <v>22496</v>
      </c>
      <c r="F2089" s="143" t="s">
        <v>18869</v>
      </c>
      <c r="G2089" s="143" t="s">
        <v>18870</v>
      </c>
      <c r="H2089" s="143">
        <v>40.795200000000001</v>
      </c>
      <c r="I2089" s="143">
        <v>-73.100200000000001</v>
      </c>
      <c r="J2089" s="143">
        <v>99</v>
      </c>
      <c r="K2089" s="143">
        <v>-5</v>
      </c>
      <c r="L2089" s="143">
        <f>COUNTIFS(ArCompl!$C$2:$C$5652,ArCompl!$C2450,ArCompl!$D$2:$D$5652,ArCompl!$D2450)</f>
        <v>1</v>
      </c>
      <c r="M2089" s="144">
        <f>IF(ISNA(MATCH($F2089,'Liste noire'!C:C,0)),0,1)</f>
        <v>0</v>
      </c>
    </row>
    <row r="2090" spans="1:13" x14ac:dyDescent="0.25">
      <c r="A2090" s="139">
        <v>1701</v>
      </c>
      <c r="B2090" s="140" t="s">
        <v>15982</v>
      </c>
      <c r="C2090" s="140" t="s">
        <v>15983</v>
      </c>
      <c r="D2090" s="140" t="s">
        <v>15862</v>
      </c>
      <c r="E2090" s="140" t="s">
        <v>22490</v>
      </c>
      <c r="F2090" s="140" t="s">
        <v>15984</v>
      </c>
      <c r="G2090" s="140" t="s">
        <v>15985</v>
      </c>
      <c r="H2090" s="140">
        <v>40.976900000000001</v>
      </c>
      <c r="I2090" s="140">
        <v>28.814599999999999</v>
      </c>
      <c r="J2090" s="140">
        <v>163</v>
      </c>
      <c r="K2090" s="140">
        <v>3</v>
      </c>
      <c r="L2090" s="140">
        <f>COUNTIFS(ArCompl!$C$2:$C$5652,ArCompl!$C5470,ArCompl!$D$2:$D$5652,ArCompl!$D5470)</f>
        <v>1</v>
      </c>
      <c r="M2090" s="141">
        <f>IF(ISNA(MATCH($F2090,'Liste noire'!C:C,0)),0,1)</f>
        <v>0</v>
      </c>
    </row>
    <row r="2091" spans="1:13" x14ac:dyDescent="0.25">
      <c r="A2091" s="142">
        <v>5952</v>
      </c>
      <c r="B2091" s="143" t="s">
        <v>9545</v>
      </c>
      <c r="C2091" s="143" t="s">
        <v>9546</v>
      </c>
      <c r="D2091" s="143" t="s">
        <v>9518</v>
      </c>
      <c r="E2091" s="143" t="s">
        <v>22417</v>
      </c>
      <c r="F2091" s="143" t="s">
        <v>9547</v>
      </c>
      <c r="G2091" s="143" t="s">
        <v>9548</v>
      </c>
      <c r="H2091" s="143">
        <v>35.561750000000004</v>
      </c>
      <c r="I2091" s="143">
        <v>45.316740000000003</v>
      </c>
      <c r="J2091" s="143">
        <v>2494</v>
      </c>
      <c r="K2091" s="143">
        <v>3</v>
      </c>
      <c r="L2091" s="143">
        <f>COUNTIFS(ArCompl!$C$2:$C$5652,ArCompl!$C3822,ArCompl!$D$2:$D$5652,ArCompl!$D3822)</f>
        <v>1</v>
      </c>
      <c r="M2091" s="144">
        <f>IF(ISNA(MATCH($F2091,'Liste noire'!C:C,0)),0,1)</f>
        <v>0</v>
      </c>
    </row>
    <row r="2092" spans="1:13" x14ac:dyDescent="0.25">
      <c r="A2092" s="139">
        <v>8654</v>
      </c>
      <c r="B2092" s="140" t="s">
        <v>21703</v>
      </c>
      <c r="C2092" s="140" t="s">
        <v>21704</v>
      </c>
      <c r="D2092" s="140" t="s">
        <v>16702</v>
      </c>
      <c r="E2092" s="140" t="s">
        <v>22496</v>
      </c>
      <c r="F2092" s="140" t="s">
        <v>21705</v>
      </c>
      <c r="G2092" s="140" t="s">
        <v>21706</v>
      </c>
      <c r="H2092" s="140">
        <v>44.360300000000002</v>
      </c>
      <c r="I2092" s="140">
        <v>-89.838999999999999</v>
      </c>
      <c r="J2092" s="140">
        <v>1021</v>
      </c>
      <c r="K2092" s="140">
        <v>-6</v>
      </c>
      <c r="L2092" s="140">
        <f>COUNTIFS(ArCompl!$C$2:$C$5652,ArCompl!$C3197,ArCompl!$D$2:$D$5652,ArCompl!$D3197)</f>
        <v>1</v>
      </c>
      <c r="M2092" s="141">
        <f>IF(ISNA(MATCH($F2092,'Liste noire'!C:C,0)),0,1)</f>
        <v>0</v>
      </c>
    </row>
    <row r="2093" spans="1:13" x14ac:dyDescent="0.25">
      <c r="A2093" s="142">
        <v>2568</v>
      </c>
      <c r="B2093" s="143" t="s">
        <v>2367</v>
      </c>
      <c r="C2093" s="143" t="s">
        <v>2368</v>
      </c>
      <c r="D2093" s="143" t="s">
        <v>2057</v>
      </c>
      <c r="E2093" s="143" t="s">
        <v>22368</v>
      </c>
      <c r="F2093" s="143" t="s">
        <v>2369</v>
      </c>
      <c r="G2093" s="143" t="s">
        <v>2370</v>
      </c>
      <c r="H2093" s="143">
        <v>-4.2423400000000004</v>
      </c>
      <c r="I2093" s="143">
        <v>-56.000700000000002</v>
      </c>
      <c r="J2093" s="143">
        <v>110</v>
      </c>
      <c r="K2093" s="143">
        <v>-3</v>
      </c>
      <c r="L2093" s="143">
        <f>COUNTIFS(ArCompl!$C$2:$C$5652,ArCompl!$C784,ArCompl!$D$2:$D$5652,ArCompl!$D784)</f>
        <v>1</v>
      </c>
      <c r="M2093" s="144">
        <f>IF(ISNA(MATCH($F2093,'Liste noire'!C:C,0)),0,1)</f>
        <v>0</v>
      </c>
    </row>
    <row r="2094" spans="1:13" x14ac:dyDescent="0.25">
      <c r="A2094" s="139">
        <v>3947</v>
      </c>
      <c r="B2094" s="140" t="s">
        <v>18871</v>
      </c>
      <c r="C2094" s="140" t="s">
        <v>18872</v>
      </c>
      <c r="D2094" s="140" t="s">
        <v>16702</v>
      </c>
      <c r="E2094" s="140" t="s">
        <v>22496</v>
      </c>
      <c r="F2094" s="140" t="s">
        <v>18873</v>
      </c>
      <c r="G2094" s="140" t="s">
        <v>18874</v>
      </c>
      <c r="H2094" s="140">
        <v>42.491</v>
      </c>
      <c r="I2094" s="140">
        <v>-76.458399999999997</v>
      </c>
      <c r="J2094" s="140">
        <v>1099</v>
      </c>
      <c r="K2094" s="140">
        <v>-5</v>
      </c>
      <c r="L2094" s="140">
        <f>COUNTIFS(ArCompl!$C$2:$C$5652,ArCompl!$C2451,ArCompl!$D$2:$D$5652,ArCompl!$D2451)</f>
        <v>1</v>
      </c>
      <c r="M2094" s="141">
        <f>IF(ISNA(MATCH($F2094,'Liste noire'!C:C,0)),0,1)</f>
        <v>0</v>
      </c>
    </row>
    <row r="2095" spans="1:13" x14ac:dyDescent="0.25">
      <c r="A2095" s="142">
        <v>2334</v>
      </c>
      <c r="B2095" s="143" t="s">
        <v>10117</v>
      </c>
      <c r="C2095" s="143" t="s">
        <v>10118</v>
      </c>
      <c r="D2095" s="143" t="s">
        <v>9894</v>
      </c>
      <c r="E2095" s="143" t="s">
        <v>22423</v>
      </c>
      <c r="F2095" s="143" t="s">
        <v>10119</v>
      </c>
      <c r="G2095" s="143" t="s">
        <v>10120</v>
      </c>
      <c r="H2095" s="143">
        <v>34.785499999999999</v>
      </c>
      <c r="I2095" s="143">
        <v>135.43799999999999</v>
      </c>
      <c r="J2095" s="143">
        <v>50</v>
      </c>
      <c r="K2095" s="143">
        <v>9</v>
      </c>
      <c r="L2095" s="143">
        <f>COUNTIFS(ArCompl!$C$2:$C$5652,ArCompl!$C4027,ArCompl!$D$2:$D$5652,ArCompl!$D4027)</f>
        <v>1</v>
      </c>
      <c r="M2095" s="144">
        <f>IF(ISNA(MATCH($F2095,'Liste noire'!C:C,0)),0,1)</f>
        <v>0</v>
      </c>
    </row>
    <row r="2096" spans="1:13" x14ac:dyDescent="0.25">
      <c r="A2096" s="139">
        <v>3415</v>
      </c>
      <c r="B2096" s="140" t="s">
        <v>18683</v>
      </c>
      <c r="C2096" s="140" t="s">
        <v>18684</v>
      </c>
      <c r="D2096" s="140" t="s">
        <v>16702</v>
      </c>
      <c r="E2096" s="140" t="s">
        <v>22496</v>
      </c>
      <c r="F2096" s="140" t="s">
        <v>18685</v>
      </c>
      <c r="G2096" s="140" t="s">
        <v>18686</v>
      </c>
      <c r="H2096" s="140">
        <v>19.721399999999999</v>
      </c>
      <c r="I2096" s="140">
        <v>-155.048</v>
      </c>
      <c r="J2096" s="140">
        <v>38</v>
      </c>
      <c r="K2096" s="140">
        <v>-10</v>
      </c>
      <c r="L2096" s="140">
        <f>COUNTIFS(ArCompl!$C$2:$C$5652,ArCompl!$C2402,ArCompl!$D$2:$D$5652,ArCompl!$D2402)</f>
        <v>1</v>
      </c>
      <c r="M2096" s="141">
        <f>IF(ISNA(MATCH($F2096,'Liste noire'!C:C,0)),0,1)</f>
        <v>0</v>
      </c>
    </row>
    <row r="2097" spans="1:13" x14ac:dyDescent="0.25">
      <c r="A2097" s="142">
        <v>11178</v>
      </c>
      <c r="B2097" s="143" t="s">
        <v>2371</v>
      </c>
      <c r="C2097" s="143" t="s">
        <v>2372</v>
      </c>
      <c r="D2097" s="143" t="s">
        <v>2057</v>
      </c>
      <c r="E2097" s="143" t="s">
        <v>22368</v>
      </c>
      <c r="F2097" s="143" t="s">
        <v>2373</v>
      </c>
      <c r="G2097" s="143" t="s">
        <v>2374</v>
      </c>
      <c r="H2097" s="143">
        <v>-21.2193</v>
      </c>
      <c r="I2097" s="143">
        <v>-41.875900000000001</v>
      </c>
      <c r="J2097" s="143">
        <v>410</v>
      </c>
      <c r="K2097" s="143">
        <v>-3</v>
      </c>
      <c r="L2097" s="143">
        <f>COUNTIFS(ArCompl!$C$2:$C$5652,ArCompl!$C785,ArCompl!$D$2:$D$5652,ArCompl!$D785)</f>
        <v>1</v>
      </c>
      <c r="M2097" s="144">
        <f>IF(ISNA(MATCH($F2097,'Liste noire'!C:C,0)),0,1)</f>
        <v>0</v>
      </c>
    </row>
    <row r="2098" spans="1:13" x14ac:dyDescent="0.25">
      <c r="A2098" s="139">
        <v>6833</v>
      </c>
      <c r="B2098" s="140" t="s">
        <v>13425</v>
      </c>
      <c r="C2098" s="140" t="s">
        <v>13426</v>
      </c>
      <c r="D2098" s="140" t="s">
        <v>13427</v>
      </c>
      <c r="E2098" s="140" t="s">
        <v>13427</v>
      </c>
      <c r="F2098" s="140" t="s">
        <v>13428</v>
      </c>
      <c r="G2098" s="140" t="s">
        <v>13429</v>
      </c>
      <c r="H2098" s="140">
        <v>25.1173</v>
      </c>
      <c r="I2098" s="140">
        <v>51.314999999999998</v>
      </c>
      <c r="J2098" s="140">
        <v>130</v>
      </c>
      <c r="K2098" s="140">
        <v>3</v>
      </c>
      <c r="L2098" s="140">
        <f>COUNTIFS(ArCompl!$C$2:$C$5652,ArCompl!$C4880,ArCompl!$D$2:$D$5652,ArCompl!$D4880)</f>
        <v>1</v>
      </c>
      <c r="M2098" s="141">
        <f>IF(ISNA(MATCH($F2098,'Liste noire'!C:C,0)),0,1)</f>
        <v>0</v>
      </c>
    </row>
    <row r="2099" spans="1:13" x14ac:dyDescent="0.25">
      <c r="A2099" s="142">
        <v>5884</v>
      </c>
      <c r="B2099" s="143" t="s">
        <v>12315</v>
      </c>
      <c r="C2099" s="143" t="s">
        <v>12316</v>
      </c>
      <c r="D2099" s="143" t="s">
        <v>12317</v>
      </c>
      <c r="E2099" s="143" t="s">
        <v>12317</v>
      </c>
      <c r="F2099" s="143" t="s">
        <v>12318</v>
      </c>
      <c r="G2099" s="143" t="s">
        <v>12319</v>
      </c>
      <c r="H2099" s="143">
        <v>-19.079029999999999</v>
      </c>
      <c r="I2099" s="143">
        <v>-169.9256</v>
      </c>
      <c r="J2099" s="143">
        <v>209</v>
      </c>
      <c r="K2099" s="143">
        <v>-11</v>
      </c>
      <c r="L2099" s="143">
        <f>COUNTIFS(ArCompl!$C$2:$C$5652,ArCompl!$C4496,ArCompl!$D$2:$D$5652,ArCompl!$D4496)</f>
        <v>1</v>
      </c>
      <c r="M2099" s="144">
        <f>IF(ISNA(MATCH($F2099,'Liste noire'!C:C,0)),0,1)</f>
        <v>0</v>
      </c>
    </row>
    <row r="2100" spans="1:13" x14ac:dyDescent="0.25">
      <c r="A2100" s="139">
        <v>936</v>
      </c>
      <c r="B2100" s="140" t="s">
        <v>10700</v>
      </c>
      <c r="C2100" s="140" t="s">
        <v>10701</v>
      </c>
      <c r="D2100" s="140" t="s">
        <v>10693</v>
      </c>
      <c r="E2100" s="140" t="s">
        <v>10693</v>
      </c>
      <c r="F2100" s="140" t="s">
        <v>10702</v>
      </c>
      <c r="G2100" s="140" t="s">
        <v>10703</v>
      </c>
      <c r="H2100" s="140">
        <v>-13.484819999999999</v>
      </c>
      <c r="I2100" s="140">
        <v>48.6327</v>
      </c>
      <c r="J2100" s="140">
        <v>49</v>
      </c>
      <c r="K2100" s="140">
        <v>3</v>
      </c>
      <c r="L2100" s="140">
        <f>COUNTIFS(ArCompl!$C$2:$C$5652,ArCompl!$C4170,ArCompl!$D$2:$D$5652,ArCompl!$D4170)</f>
        <v>2</v>
      </c>
      <c r="M2100" s="141">
        <f>IF(ISNA(MATCH($F2100,'Liste noire'!C:C,0)),0,1)</f>
        <v>0</v>
      </c>
    </row>
    <row r="2101" spans="1:13" x14ac:dyDescent="0.25">
      <c r="A2101" s="142">
        <v>2025</v>
      </c>
      <c r="B2101" s="143" t="s">
        <v>12056</v>
      </c>
      <c r="C2101" s="143" t="s">
        <v>12057</v>
      </c>
      <c r="D2101" s="143" t="s">
        <v>12018</v>
      </c>
      <c r="E2101" s="143" t="s">
        <v>22451</v>
      </c>
      <c r="F2101" s="143" t="s">
        <v>12058</v>
      </c>
      <c r="G2101" s="143" t="s">
        <v>12059</v>
      </c>
      <c r="H2101" s="143">
        <v>-46.412399999999998</v>
      </c>
      <c r="I2101" s="143">
        <v>168.31299999999999</v>
      </c>
      <c r="J2101" s="143">
        <v>5</v>
      </c>
      <c r="K2101" s="143">
        <v>12</v>
      </c>
      <c r="L2101" s="143">
        <f>COUNTIFS(ArCompl!$C$2:$C$5652,ArCompl!$C4573,ArCompl!$D$2:$D$5652,ArCompl!$D4573)</f>
        <v>1</v>
      </c>
      <c r="M2101" s="144">
        <f>IF(ISNA(MATCH($F2101,'Liste noire'!C:C,0)),0,1)</f>
        <v>0</v>
      </c>
    </row>
    <row r="2102" spans="1:13" x14ac:dyDescent="0.25">
      <c r="A2102" s="139">
        <v>428</v>
      </c>
      <c r="B2102" s="140" t="s">
        <v>6787</v>
      </c>
      <c r="C2102" s="140" t="s">
        <v>6788</v>
      </c>
      <c r="D2102" s="140" t="s">
        <v>6766</v>
      </c>
      <c r="E2102" s="140" t="s">
        <v>22400</v>
      </c>
      <c r="F2102" s="140" t="s">
        <v>6789</v>
      </c>
      <c r="G2102" s="140" t="s">
        <v>6790</v>
      </c>
      <c r="H2102" s="140">
        <v>68.607299999999995</v>
      </c>
      <c r="I2102" s="140">
        <v>27.4053</v>
      </c>
      <c r="J2102" s="140">
        <v>481</v>
      </c>
      <c r="K2102" s="140">
        <v>2</v>
      </c>
      <c r="L2102" s="140">
        <f>COUNTIFS(ArCompl!$C$2:$C$5652,ArCompl!$C3267,ArCompl!$D$2:$D$5652,ArCompl!$D3267)</f>
        <v>1</v>
      </c>
      <c r="M2102" s="141">
        <f>IF(ISNA(MATCH($F2102,'Liste noire'!C:C,0)),0,1)</f>
        <v>0</v>
      </c>
    </row>
    <row r="2103" spans="1:13" x14ac:dyDescent="0.25">
      <c r="A2103" s="142">
        <v>9095</v>
      </c>
      <c r="B2103" s="143" t="s">
        <v>1036</v>
      </c>
      <c r="C2103" s="143" t="s">
        <v>1037</v>
      </c>
      <c r="D2103" s="143" t="s">
        <v>639</v>
      </c>
      <c r="E2103" s="143" t="s">
        <v>22356</v>
      </c>
      <c r="F2103" s="143" t="s">
        <v>1038</v>
      </c>
      <c r="G2103" s="143" t="s">
        <v>1039</v>
      </c>
      <c r="H2103" s="143">
        <v>-29.888300000000001</v>
      </c>
      <c r="I2103" s="143">
        <v>151.14400000000001</v>
      </c>
      <c r="J2103" s="143">
        <v>2667</v>
      </c>
      <c r="K2103" s="143">
        <v>10</v>
      </c>
      <c r="L2103" s="143">
        <f>COUNTIFS(ArCompl!$C$2:$C$5652,ArCompl!$C418,ArCompl!$D$2:$D$5652,ArCompl!$D418)</f>
        <v>1</v>
      </c>
      <c r="M2103" s="144">
        <f>IF(ISNA(MATCH($F2103,'Liste noire'!C:C,0)),0,1)</f>
        <v>0</v>
      </c>
    </row>
    <row r="2104" spans="1:13" x14ac:dyDescent="0.25">
      <c r="A2104" s="139">
        <v>4379</v>
      </c>
      <c r="B2104" s="140" t="s">
        <v>13647</v>
      </c>
      <c r="C2104" s="140" t="s">
        <v>13648</v>
      </c>
      <c r="D2104" s="140" t="s">
        <v>13509</v>
      </c>
      <c r="E2104" s="140" t="s">
        <v>22461</v>
      </c>
      <c r="F2104" s="140" t="s">
        <v>13649</v>
      </c>
      <c r="G2104" s="140" t="s">
        <v>13650</v>
      </c>
      <c r="H2104" s="140">
        <v>56.939399999999999</v>
      </c>
      <c r="I2104" s="140">
        <v>40.940800000000003</v>
      </c>
      <c r="J2104" s="140">
        <v>410</v>
      </c>
      <c r="K2104" s="140">
        <v>3</v>
      </c>
      <c r="L2104" s="140">
        <f>COUNTIFS(ArCompl!$C$2:$C$5652,ArCompl!$C5042,ArCompl!$D$2:$D$5652,ArCompl!$D5042)</f>
        <v>1</v>
      </c>
      <c r="M2104" s="141">
        <f>IF(ISNA(MATCH($F2104,'Liste noire'!C:C,0)),0,1)</f>
        <v>0</v>
      </c>
    </row>
    <row r="2105" spans="1:13" x14ac:dyDescent="0.25">
      <c r="A2105" s="142">
        <v>5998</v>
      </c>
      <c r="B2105" s="143" t="s">
        <v>9968</v>
      </c>
      <c r="C2105" s="143" t="s">
        <v>9969</v>
      </c>
      <c r="D2105" s="143" t="s">
        <v>9894</v>
      </c>
      <c r="E2105" s="143" t="s">
        <v>22423</v>
      </c>
      <c r="F2105" s="143" t="s">
        <v>9970</v>
      </c>
      <c r="G2105" s="143" t="s">
        <v>9971</v>
      </c>
      <c r="H2105" s="143">
        <v>34.676400000000001</v>
      </c>
      <c r="I2105" s="143">
        <v>131.79</v>
      </c>
      <c r="J2105" s="143">
        <v>184</v>
      </c>
      <c r="K2105" s="143">
        <v>9</v>
      </c>
      <c r="L2105" s="143">
        <f>COUNTIFS(ArCompl!$C$2:$C$5652,ArCompl!$C3989,ArCompl!$D$2:$D$5652,ArCompl!$D3989)</f>
        <v>3</v>
      </c>
      <c r="M2105" s="144">
        <f>IF(ISNA(MATCH($F2105,'Liste noire'!C:C,0)),0,1)</f>
        <v>0</v>
      </c>
    </row>
    <row r="2106" spans="1:13" x14ac:dyDescent="0.25">
      <c r="A2106" s="139">
        <v>2283</v>
      </c>
      <c r="B2106" s="140" t="s">
        <v>9972</v>
      </c>
      <c r="C2106" s="140" t="s">
        <v>9973</v>
      </c>
      <c r="D2106" s="140" t="s">
        <v>9894</v>
      </c>
      <c r="E2106" s="140" t="s">
        <v>22423</v>
      </c>
      <c r="F2106" s="140" t="s">
        <v>9974</v>
      </c>
      <c r="G2106" s="140" t="s">
        <v>9975</v>
      </c>
      <c r="H2106" s="140">
        <v>24.783999999999999</v>
      </c>
      <c r="I2106" s="140">
        <v>141.32300000000001</v>
      </c>
      <c r="J2106" s="140">
        <v>384</v>
      </c>
      <c r="K2106" s="140">
        <v>9</v>
      </c>
      <c r="L2106" s="140">
        <f>COUNTIFS(ArCompl!$C$2:$C$5652,ArCompl!$C3990,ArCompl!$D$2:$D$5652,ArCompl!$D3990)</f>
        <v>1</v>
      </c>
      <c r="M2106" s="141">
        <f>IF(ISNA(MATCH($F2106,'Liste noire'!C:C,0)),0,1)</f>
        <v>0</v>
      </c>
    </row>
    <row r="2107" spans="1:13" x14ac:dyDescent="0.25">
      <c r="A2107" s="142">
        <v>4226</v>
      </c>
      <c r="B2107" s="143" t="s">
        <v>18774</v>
      </c>
      <c r="C2107" s="143" t="s">
        <v>18759</v>
      </c>
      <c r="D2107" s="143" t="s">
        <v>16702</v>
      </c>
      <c r="E2107" s="143" t="s">
        <v>22496</v>
      </c>
      <c r="F2107" s="143" t="s">
        <v>18775</v>
      </c>
      <c r="G2107" s="143" t="s">
        <v>18776</v>
      </c>
      <c r="H2107" s="143">
        <v>29.818200000000001</v>
      </c>
      <c r="I2107" s="143">
        <v>-95.672600000000003</v>
      </c>
      <c r="J2107" s="143">
        <v>111</v>
      </c>
      <c r="K2107" s="143">
        <v>-6</v>
      </c>
      <c r="L2107" s="143">
        <f>COUNTIFS(ArCompl!$C$2:$C$5652,ArCompl!$C2426,ArCompl!$D$2:$D$5652,ArCompl!$D2426)</f>
        <v>1</v>
      </c>
      <c r="M2107" s="144">
        <f>IF(ISNA(MATCH($F2107,'Liste noire'!C:C,0)),0,1)</f>
        <v>0</v>
      </c>
    </row>
    <row r="2108" spans="1:13" x14ac:dyDescent="0.25">
      <c r="A2108" s="139">
        <v>3038</v>
      </c>
      <c r="B2108" s="140" t="s">
        <v>8514</v>
      </c>
      <c r="C2108" s="140" t="s">
        <v>8515</v>
      </c>
      <c r="D2108" s="140" t="s">
        <v>8516</v>
      </c>
      <c r="E2108" s="140" t="s">
        <v>22415</v>
      </c>
      <c r="F2108" s="140" t="s">
        <v>8517</v>
      </c>
      <c r="G2108" s="140" t="s">
        <v>8518</v>
      </c>
      <c r="H2108" s="140">
        <v>23.887</v>
      </c>
      <c r="I2108" s="140">
        <v>91.240399999999994</v>
      </c>
      <c r="J2108" s="140">
        <v>46</v>
      </c>
      <c r="K2108" s="140">
        <v>5.5</v>
      </c>
      <c r="L2108" s="140">
        <f>COUNTIFS(ArCompl!$C$2:$C$5652,ArCompl!$C3608,ArCompl!$D$2:$D$5652,ArCompl!$D3608)</f>
        <v>1</v>
      </c>
      <c r="M2108" s="141">
        <f>IF(ISNA(MATCH($F2108,'Liste noire'!C:C,0)),0,1)</f>
        <v>0</v>
      </c>
    </row>
    <row r="2109" spans="1:13" x14ac:dyDescent="0.25">
      <c r="A2109" s="142">
        <v>3040</v>
      </c>
      <c r="B2109" s="143" t="s">
        <v>8551</v>
      </c>
      <c r="C2109" s="143" t="s">
        <v>8552</v>
      </c>
      <c r="D2109" s="143" t="s">
        <v>8516</v>
      </c>
      <c r="E2109" s="143" t="s">
        <v>22415</v>
      </c>
      <c r="F2109" s="143" t="s">
        <v>8553</v>
      </c>
      <c r="G2109" s="143" t="s">
        <v>8554</v>
      </c>
      <c r="H2109" s="143">
        <v>26.6812</v>
      </c>
      <c r="I2109" s="143">
        <v>88.328599999999994</v>
      </c>
      <c r="J2109" s="143">
        <v>412</v>
      </c>
      <c r="K2109" s="143">
        <v>5.5</v>
      </c>
      <c r="L2109" s="143">
        <f>COUNTIFS(ArCompl!$C$2:$C$5652,ArCompl!$C3617,ArCompl!$D$2:$D$5652,ArCompl!$D3617)</f>
        <v>1</v>
      </c>
      <c r="M2109" s="144">
        <f>IF(ISNA(MATCH($F2109,'Liste noire'!C:C,0)),0,1)</f>
        <v>0</v>
      </c>
    </row>
    <row r="2110" spans="1:13" x14ac:dyDescent="0.25">
      <c r="A2110" s="139">
        <v>3089</v>
      </c>
      <c r="B2110" s="140" t="s">
        <v>8595</v>
      </c>
      <c r="C2110" s="140" t="s">
        <v>8596</v>
      </c>
      <c r="D2110" s="140" t="s">
        <v>8516</v>
      </c>
      <c r="E2110" s="140" t="s">
        <v>22415</v>
      </c>
      <c r="F2110" s="140" t="s">
        <v>8597</v>
      </c>
      <c r="G2110" s="140" t="s">
        <v>8598</v>
      </c>
      <c r="H2110" s="140">
        <v>30.673500000000001</v>
      </c>
      <c r="I2110" s="140">
        <v>76.788499999999999</v>
      </c>
      <c r="J2110" s="140">
        <v>1012</v>
      </c>
      <c r="K2110" s="140">
        <v>5.5</v>
      </c>
      <c r="L2110" s="140">
        <f>COUNTIFS(ArCompl!$C$2:$C$5652,ArCompl!$C3628,ArCompl!$D$2:$D$5652,ArCompl!$D3628)</f>
        <v>1</v>
      </c>
      <c r="M2110" s="141">
        <f>IF(ISNA(MATCH($F2110,'Liste noire'!C:C,0)),0,1)</f>
        <v>0</v>
      </c>
    </row>
    <row r="2111" spans="1:13" x14ac:dyDescent="0.25">
      <c r="A2111" s="142">
        <v>3080</v>
      </c>
      <c r="B2111" s="143" t="s">
        <v>8539</v>
      </c>
      <c r="C2111" s="143" t="s">
        <v>8540</v>
      </c>
      <c r="D2111" s="143" t="s">
        <v>8516</v>
      </c>
      <c r="E2111" s="143" t="s">
        <v>22415</v>
      </c>
      <c r="F2111" s="143" t="s">
        <v>8541</v>
      </c>
      <c r="G2111" s="143" t="s">
        <v>8542</v>
      </c>
      <c r="H2111" s="143">
        <v>25.440100000000001</v>
      </c>
      <c r="I2111" s="143">
        <v>81.733900000000006</v>
      </c>
      <c r="J2111" s="143">
        <v>322</v>
      </c>
      <c r="K2111" s="143">
        <v>5.5</v>
      </c>
      <c r="L2111" s="143">
        <f>COUNTIFS(ArCompl!$C$2:$C$5652,ArCompl!$C3614,ArCompl!$D$2:$D$5652,ArCompl!$D3614)</f>
        <v>1</v>
      </c>
      <c r="M2111" s="144">
        <f>IF(ISNA(MATCH($F2111,'Liste noire'!C:C,0)),0,1)</f>
        <v>0</v>
      </c>
    </row>
    <row r="2112" spans="1:13" x14ac:dyDescent="0.25">
      <c r="A2112" s="139">
        <v>3143</v>
      </c>
      <c r="B2112" s="140" t="s">
        <v>8775</v>
      </c>
      <c r="C2112" s="140" t="s">
        <v>8776</v>
      </c>
      <c r="D2112" s="140" t="s">
        <v>8516</v>
      </c>
      <c r="E2112" s="140" t="s">
        <v>22415</v>
      </c>
      <c r="F2112" s="140" t="s">
        <v>8777</v>
      </c>
      <c r="G2112" s="140" t="s">
        <v>8778</v>
      </c>
      <c r="H2112" s="140">
        <v>12.9613</v>
      </c>
      <c r="I2112" s="140">
        <v>74.890100000000004</v>
      </c>
      <c r="J2112" s="140">
        <v>337</v>
      </c>
      <c r="K2112" s="140">
        <v>5.5</v>
      </c>
      <c r="L2112" s="140">
        <f>COUNTIFS(ArCompl!$C$2:$C$5652,ArCompl!$C3673,ArCompl!$D$2:$D$5652,ArCompl!$D3673)</f>
        <v>1</v>
      </c>
      <c r="M2112" s="141">
        <f>IF(ISNA(MATCH($F2112,'Liste noire'!C:C,0)),0,1)</f>
        <v>0</v>
      </c>
    </row>
    <row r="2113" spans="1:13" x14ac:dyDescent="0.25">
      <c r="A2113" s="142">
        <v>3000</v>
      </c>
      <c r="B2113" s="143" t="s">
        <v>8563</v>
      </c>
      <c r="C2113" s="143" t="s">
        <v>8564</v>
      </c>
      <c r="D2113" s="143" t="s">
        <v>8516</v>
      </c>
      <c r="E2113" s="143" t="s">
        <v>22415</v>
      </c>
      <c r="F2113" s="143" t="s">
        <v>8565</v>
      </c>
      <c r="G2113" s="143" t="s">
        <v>8566</v>
      </c>
      <c r="H2113" s="143">
        <v>15.859299999999999</v>
      </c>
      <c r="I2113" s="143">
        <v>74.618300000000005</v>
      </c>
      <c r="J2113" s="143">
        <v>2487</v>
      </c>
      <c r="K2113" s="143">
        <v>5.5</v>
      </c>
      <c r="L2113" s="143">
        <f>COUNTIFS(ArCompl!$C$2:$C$5652,ArCompl!$C3620,ArCompl!$D$2:$D$5652,ArCompl!$D3620)</f>
        <v>1</v>
      </c>
      <c r="M2113" s="144">
        <f>IF(ISNA(MATCH($F2113,'Liste noire'!C:C,0)),0,1)</f>
        <v>0</v>
      </c>
    </row>
    <row r="2114" spans="1:13" x14ac:dyDescent="0.25">
      <c r="A2114" s="139">
        <v>3054</v>
      </c>
      <c r="B2114" s="140" t="s">
        <v>8707</v>
      </c>
      <c r="C2114" s="140" t="s">
        <v>8708</v>
      </c>
      <c r="D2114" s="140" t="s">
        <v>8516</v>
      </c>
      <c r="E2114" s="140" t="s">
        <v>22415</v>
      </c>
      <c r="F2114" s="140" t="s">
        <v>8709</v>
      </c>
      <c r="G2114" s="140" t="s">
        <v>8710</v>
      </c>
      <c r="H2114" s="140">
        <v>24.308199999999999</v>
      </c>
      <c r="I2114" s="140">
        <v>92.007199999999997</v>
      </c>
      <c r="J2114" s="140">
        <v>79</v>
      </c>
      <c r="K2114" s="140">
        <v>5.5</v>
      </c>
      <c r="L2114" s="140">
        <f>COUNTIFS(ArCompl!$C$2:$C$5652,ArCompl!$C3656,ArCompl!$D$2:$D$5652,ArCompl!$D3656)</f>
        <v>1</v>
      </c>
      <c r="M2114" s="141">
        <f>IF(ISNA(MATCH($F2114,'Liste noire'!C:C,0)),0,1)</f>
        <v>0</v>
      </c>
    </row>
    <row r="2115" spans="1:13" x14ac:dyDescent="0.25">
      <c r="A2115" s="142">
        <v>3056</v>
      </c>
      <c r="B2115" s="143" t="s">
        <v>8755</v>
      </c>
      <c r="C2115" s="143" t="s">
        <v>8756</v>
      </c>
      <c r="D2115" s="143" t="s">
        <v>8516</v>
      </c>
      <c r="E2115" s="143" t="s">
        <v>22415</v>
      </c>
      <c r="F2115" s="143" t="s">
        <v>8757</v>
      </c>
      <c r="G2115" s="143" t="s">
        <v>8758</v>
      </c>
      <c r="H2115" s="143">
        <v>27.295500000000001</v>
      </c>
      <c r="I2115" s="143">
        <v>94.0976</v>
      </c>
      <c r="J2115" s="143">
        <v>330</v>
      </c>
      <c r="K2115" s="143">
        <v>5.5</v>
      </c>
      <c r="L2115" s="143">
        <f>COUNTIFS(ArCompl!$C$2:$C$5652,ArCompl!$C3668,ArCompl!$D$2:$D$5652,ArCompl!$D3668)</f>
        <v>1</v>
      </c>
      <c r="M2115" s="144">
        <f>IF(ISNA(MATCH($F2115,'Liste noire'!C:C,0)),0,1)</f>
        <v>0</v>
      </c>
    </row>
    <row r="2116" spans="1:13" x14ac:dyDescent="0.25">
      <c r="A2116" s="139">
        <v>3100</v>
      </c>
      <c r="B2116" s="140" t="s">
        <v>8687</v>
      </c>
      <c r="C2116" s="140" t="s">
        <v>8688</v>
      </c>
      <c r="D2116" s="140" t="s">
        <v>8516</v>
      </c>
      <c r="E2116" s="140" t="s">
        <v>22415</v>
      </c>
      <c r="F2116" s="140" t="s">
        <v>8689</v>
      </c>
      <c r="G2116" s="140" t="s">
        <v>8690</v>
      </c>
      <c r="H2116" s="140">
        <v>32.689100000000003</v>
      </c>
      <c r="I2116" s="140">
        <v>74.837400000000002</v>
      </c>
      <c r="J2116" s="140">
        <v>1029</v>
      </c>
      <c r="K2116" s="140">
        <v>5.5</v>
      </c>
      <c r="L2116" s="140">
        <f>COUNTIFS(ArCompl!$C$2:$C$5652,ArCompl!$C3651,ArCompl!$D$2:$D$5652,ArCompl!$D3651)</f>
        <v>1</v>
      </c>
      <c r="M2116" s="141">
        <f>IF(ISNA(MATCH($F2116,'Liste noire'!C:C,0)),0,1)</f>
        <v>0</v>
      </c>
    </row>
    <row r="2117" spans="1:13" x14ac:dyDescent="0.25">
      <c r="A2117" s="142">
        <v>3014</v>
      </c>
      <c r="B2117" s="143" t="s">
        <v>8723</v>
      </c>
      <c r="C2117" s="143" t="s">
        <v>8724</v>
      </c>
      <c r="D2117" s="143" t="s">
        <v>8516</v>
      </c>
      <c r="E2117" s="143" t="s">
        <v>22415</v>
      </c>
      <c r="F2117" s="143" t="s">
        <v>8725</v>
      </c>
      <c r="G2117" s="143" t="s">
        <v>8726</v>
      </c>
      <c r="H2117" s="143">
        <v>21.3171</v>
      </c>
      <c r="I2117" s="143">
        <v>70.270399999999995</v>
      </c>
      <c r="J2117" s="143">
        <v>167</v>
      </c>
      <c r="K2117" s="143">
        <v>5.5</v>
      </c>
      <c r="L2117" s="143">
        <f>COUNTIFS(ArCompl!$C$2:$C$5652,ArCompl!$C3660,ArCompl!$D$2:$D$5652,ArCompl!$D3660)</f>
        <v>2</v>
      </c>
      <c r="M2117" s="144">
        <f>IF(ISNA(MATCH($F2117,'Liste noire'!C:C,0)),0,1)</f>
        <v>0</v>
      </c>
    </row>
    <row r="2118" spans="1:13" x14ac:dyDescent="0.25">
      <c r="A2118" s="139">
        <v>3104</v>
      </c>
      <c r="B2118" s="140" t="s">
        <v>8751</v>
      </c>
      <c r="C2118" s="140" t="s">
        <v>8752</v>
      </c>
      <c r="D2118" s="140" t="s">
        <v>8516</v>
      </c>
      <c r="E2118" s="140" t="s">
        <v>22415</v>
      </c>
      <c r="F2118" s="140" t="s">
        <v>8753</v>
      </c>
      <c r="G2118" s="140" t="s">
        <v>8754</v>
      </c>
      <c r="H2118" s="140">
        <v>34.135899999999999</v>
      </c>
      <c r="I2118" s="140">
        <v>77.546499999999995</v>
      </c>
      <c r="J2118" s="140">
        <v>10682</v>
      </c>
      <c r="K2118" s="140">
        <v>5.5</v>
      </c>
      <c r="L2118" s="140">
        <f>COUNTIFS(ArCompl!$C$2:$C$5652,ArCompl!$C3667,ArCompl!$D$2:$D$5652,ArCompl!$D3667)</f>
        <v>1</v>
      </c>
      <c r="M2118" s="141">
        <f>IF(ISNA(MATCH($F2118,'Liste noire'!C:C,0)),0,1)</f>
        <v>0</v>
      </c>
    </row>
    <row r="2119" spans="1:13" x14ac:dyDescent="0.25">
      <c r="A2119" s="142">
        <v>3142</v>
      </c>
      <c r="B2119" s="143" t="s">
        <v>8771</v>
      </c>
      <c r="C2119" s="143" t="s">
        <v>8772</v>
      </c>
      <c r="D2119" s="143" t="s">
        <v>8516</v>
      </c>
      <c r="E2119" s="143" t="s">
        <v>22415</v>
      </c>
      <c r="F2119" s="143" t="s">
        <v>8773</v>
      </c>
      <c r="G2119" s="143" t="s">
        <v>8774</v>
      </c>
      <c r="H2119" s="143">
        <v>9.8345099999999999</v>
      </c>
      <c r="I2119" s="143">
        <v>78.093400000000003</v>
      </c>
      <c r="J2119" s="143">
        <v>459</v>
      </c>
      <c r="K2119" s="143">
        <v>5.5</v>
      </c>
      <c r="L2119" s="143">
        <f>COUNTIFS(ArCompl!$C$2:$C$5652,ArCompl!$C3672,ArCompl!$D$2:$D$5652,ArCompl!$D3672)</f>
        <v>1</v>
      </c>
      <c r="M2119" s="144">
        <f>IF(ISNA(MATCH($F2119,'Liste noire'!C:C,0)),0,1)</f>
        <v>0</v>
      </c>
    </row>
    <row r="2120" spans="1:13" x14ac:dyDescent="0.25">
      <c r="A2120" s="139">
        <v>3063</v>
      </c>
      <c r="B2120" s="140" t="s">
        <v>8847</v>
      </c>
      <c r="C2120" s="140" t="s">
        <v>8848</v>
      </c>
      <c r="D2120" s="140" t="s">
        <v>8516</v>
      </c>
      <c r="E2120" s="140" t="s">
        <v>22415</v>
      </c>
      <c r="F2120" s="140" t="s">
        <v>8849</v>
      </c>
      <c r="G2120" s="140" t="s">
        <v>8850</v>
      </c>
      <c r="H2120" s="140">
        <v>23.314299999999999</v>
      </c>
      <c r="I2120" s="140">
        <v>85.321700000000007</v>
      </c>
      <c r="J2120" s="140">
        <v>2148</v>
      </c>
      <c r="K2120" s="140">
        <v>5.5</v>
      </c>
      <c r="L2120" s="140">
        <f>COUNTIFS(ArCompl!$C$2:$C$5652,ArCompl!$C3691,ArCompl!$D$2:$D$5652,ArCompl!$D3691)</f>
        <v>1</v>
      </c>
      <c r="M2120" s="141">
        <f>IF(ISNA(MATCH($F2120,'Liste noire'!C:C,0)),0,1)</f>
        <v>0</v>
      </c>
    </row>
    <row r="2121" spans="1:13" x14ac:dyDescent="0.25">
      <c r="A2121" s="142">
        <v>3055</v>
      </c>
      <c r="B2121" s="143" t="s">
        <v>8871</v>
      </c>
      <c r="C2121" s="143" t="s">
        <v>8872</v>
      </c>
      <c r="D2121" s="143" t="s">
        <v>8516</v>
      </c>
      <c r="E2121" s="143" t="s">
        <v>22415</v>
      </c>
      <c r="F2121" s="143" t="s">
        <v>8873</v>
      </c>
      <c r="G2121" s="143" t="s">
        <v>8874</v>
      </c>
      <c r="H2121" s="143">
        <v>24.9129</v>
      </c>
      <c r="I2121" s="143">
        <v>92.978700000000003</v>
      </c>
      <c r="J2121" s="143">
        <v>352</v>
      </c>
      <c r="K2121" s="143">
        <v>5.5</v>
      </c>
      <c r="L2121" s="143">
        <f>COUNTIFS(ArCompl!$C$2:$C$5652,ArCompl!$C3697,ArCompl!$D$2:$D$5652,ArCompl!$D3697)</f>
        <v>1</v>
      </c>
      <c r="M2121" s="144">
        <f>IF(ISNA(MATCH($F2121,'Liste noire'!C:C,0)),0,1)</f>
        <v>0</v>
      </c>
    </row>
    <row r="2122" spans="1:13" x14ac:dyDescent="0.25">
      <c r="A2122" s="139">
        <v>10061</v>
      </c>
      <c r="B2122" s="140" t="s">
        <v>8807</v>
      </c>
      <c r="C2122" s="140" t="s">
        <v>8808</v>
      </c>
      <c r="D2122" s="140" t="s">
        <v>8516</v>
      </c>
      <c r="E2122" s="140" t="s">
        <v>22415</v>
      </c>
      <c r="F2122" s="140" t="s">
        <v>8809</v>
      </c>
      <c r="G2122" s="140" t="s">
        <v>8810</v>
      </c>
      <c r="H2122" s="140">
        <v>28.066099999999999</v>
      </c>
      <c r="I2122" s="140">
        <v>95.335599999999999</v>
      </c>
      <c r="J2122" s="140">
        <v>477</v>
      </c>
      <c r="K2122" s="140">
        <v>5.3</v>
      </c>
      <c r="L2122" s="140">
        <f>COUNTIFS(ArCompl!$C$2:$C$5652,ArCompl!$C3681,ArCompl!$D$2:$D$5652,ArCompl!$D3681)</f>
        <v>1</v>
      </c>
      <c r="M2122" s="141">
        <f>IF(ISNA(MATCH($F2122,'Liste noire'!C:C,0)),0,1)</f>
        <v>0</v>
      </c>
    </row>
    <row r="2123" spans="1:13" x14ac:dyDescent="0.25">
      <c r="A2123" s="142">
        <v>2996</v>
      </c>
      <c r="B2123" s="143" t="s">
        <v>8547</v>
      </c>
      <c r="C2123" s="143" t="s">
        <v>8548</v>
      </c>
      <c r="D2123" s="143" t="s">
        <v>8516</v>
      </c>
      <c r="E2123" s="143" t="s">
        <v>22415</v>
      </c>
      <c r="F2123" s="143" t="s">
        <v>8549</v>
      </c>
      <c r="G2123" s="143" t="s">
        <v>8550</v>
      </c>
      <c r="H2123" s="143">
        <v>19.8627</v>
      </c>
      <c r="I2123" s="143">
        <v>75.398099999999999</v>
      </c>
      <c r="J2123" s="143">
        <v>1911</v>
      </c>
      <c r="K2123" s="143">
        <v>5.5</v>
      </c>
      <c r="L2123" s="143">
        <f>COUNTIFS(ArCompl!$C$2:$C$5652,ArCompl!$C3616,ArCompl!$D$2:$D$5652,ArCompl!$D3616)</f>
        <v>1</v>
      </c>
      <c r="M2123" s="144">
        <f>IF(ISNA(MATCH($F2123,'Liste noire'!C:C,0)),0,1)</f>
        <v>0</v>
      </c>
    </row>
    <row r="2124" spans="1:13" x14ac:dyDescent="0.25">
      <c r="A2124" s="139">
        <v>3052</v>
      </c>
      <c r="B2124" s="140" t="s">
        <v>8695</v>
      </c>
      <c r="C2124" s="140" t="s">
        <v>8696</v>
      </c>
      <c r="D2124" s="140" t="s">
        <v>8516</v>
      </c>
      <c r="E2124" s="140" t="s">
        <v>22415</v>
      </c>
      <c r="F2124" s="140" t="s">
        <v>8697</v>
      </c>
      <c r="G2124" s="140" t="s">
        <v>8698</v>
      </c>
      <c r="H2124" s="140">
        <v>22.813199999999998</v>
      </c>
      <c r="I2124" s="140">
        <v>86.168800000000005</v>
      </c>
      <c r="J2124" s="140">
        <v>475</v>
      </c>
      <c r="K2124" s="140">
        <v>5.5</v>
      </c>
      <c r="L2124" s="140">
        <f>COUNTIFS(ArCompl!$C$2:$C$5652,ArCompl!$C3653,ArCompl!$D$2:$D$5652,ArCompl!$D3653)</f>
        <v>1</v>
      </c>
      <c r="M2124" s="141">
        <f>IF(ISNA(MATCH($F2124,'Liste noire'!C:C,0)),0,1)</f>
        <v>0</v>
      </c>
    </row>
    <row r="2125" spans="1:13" x14ac:dyDescent="0.25">
      <c r="A2125" s="142">
        <v>3011</v>
      </c>
      <c r="B2125" s="143" t="s">
        <v>8711</v>
      </c>
      <c r="C2125" s="143" t="s">
        <v>8712</v>
      </c>
      <c r="D2125" s="143" t="s">
        <v>8516</v>
      </c>
      <c r="E2125" s="143" t="s">
        <v>22415</v>
      </c>
      <c r="F2125" s="143" t="s">
        <v>8713</v>
      </c>
      <c r="G2125" s="143" t="s">
        <v>8714</v>
      </c>
      <c r="H2125" s="143">
        <v>23.1127</v>
      </c>
      <c r="I2125" s="143">
        <v>70.100300000000004</v>
      </c>
      <c r="J2125" s="143">
        <v>96</v>
      </c>
      <c r="K2125" s="143">
        <v>5.5</v>
      </c>
      <c r="L2125" s="143">
        <f>COUNTIFS(ArCompl!$C$2:$C$5652,ArCompl!$C3657,ArCompl!$D$2:$D$5652,ArCompl!$D3657)</f>
        <v>1</v>
      </c>
      <c r="M2125" s="144">
        <f>IF(ISNA(MATCH($F2125,'Liste noire'!C:C,0)),0,1)</f>
        <v>0</v>
      </c>
    </row>
    <row r="2126" spans="1:13" x14ac:dyDescent="0.25">
      <c r="A2126" s="139">
        <v>3146</v>
      </c>
      <c r="B2126" s="140" t="s">
        <v>8823</v>
      </c>
      <c r="C2126" s="140" t="s">
        <v>8824</v>
      </c>
      <c r="D2126" s="140" t="s">
        <v>8516</v>
      </c>
      <c r="E2126" s="140" t="s">
        <v>22415</v>
      </c>
      <c r="F2126" s="140" t="s">
        <v>8825</v>
      </c>
      <c r="G2126" s="140" t="s">
        <v>8826</v>
      </c>
      <c r="H2126" s="140">
        <v>11.6412</v>
      </c>
      <c r="I2126" s="140">
        <v>92.729699999999994</v>
      </c>
      <c r="J2126" s="140">
        <v>14</v>
      </c>
      <c r="K2126" s="140">
        <v>5.5</v>
      </c>
      <c r="L2126" s="140">
        <f>COUNTIFS(ArCompl!$C$2:$C$5652,ArCompl!$C3685,ArCompl!$D$2:$D$5652,ArCompl!$D3685)</f>
        <v>1</v>
      </c>
      <c r="M2126" s="141">
        <f>IF(ISNA(MATCH($F2126,'Liste noire'!C:C,0)),0,1)</f>
        <v>0</v>
      </c>
    </row>
    <row r="2127" spans="1:13" x14ac:dyDescent="0.25">
      <c r="A2127" s="142">
        <v>7120</v>
      </c>
      <c r="B2127" s="143" t="s">
        <v>18855</v>
      </c>
      <c r="C2127" s="143" t="s">
        <v>18856</v>
      </c>
      <c r="D2127" s="143" t="s">
        <v>16702</v>
      </c>
      <c r="E2127" s="143" t="s">
        <v>22496</v>
      </c>
      <c r="F2127" s="143" t="s">
        <v>18857</v>
      </c>
      <c r="G2127" s="143" t="s">
        <v>18858</v>
      </c>
      <c r="H2127" s="143">
        <v>35.658799999999999</v>
      </c>
      <c r="I2127" s="143">
        <v>-117.83</v>
      </c>
      <c r="J2127" s="143">
        <v>2457</v>
      </c>
      <c r="K2127" s="143">
        <v>-8</v>
      </c>
      <c r="L2127" s="143">
        <f>COUNTIFS(ArCompl!$C$2:$C$5652,ArCompl!$C2447,ArCompl!$D$2:$D$5652,ArCompl!$D2447)</f>
        <v>1</v>
      </c>
      <c r="M2127" s="144">
        <f>IF(ISNA(MATCH($F2127,'Liste noire'!C:C,0)),0,1)</f>
        <v>0</v>
      </c>
    </row>
    <row r="2128" spans="1:13" x14ac:dyDescent="0.25">
      <c r="A2128" s="139">
        <v>8180</v>
      </c>
      <c r="B2128" s="140" t="s">
        <v>2403</v>
      </c>
      <c r="C2128" s="140" t="s">
        <v>2404</v>
      </c>
      <c r="D2128" s="140" t="s">
        <v>2057</v>
      </c>
      <c r="E2128" s="140" t="s">
        <v>22368</v>
      </c>
      <c r="F2128" s="140" t="s">
        <v>2405</v>
      </c>
      <c r="G2128" s="140" t="s">
        <v>2406</v>
      </c>
      <c r="H2128" s="140">
        <v>-21.513059999999999</v>
      </c>
      <c r="I2128" s="140">
        <v>-43.17306</v>
      </c>
      <c r="J2128" s="140">
        <v>1348</v>
      </c>
      <c r="K2128" s="140">
        <v>-3</v>
      </c>
      <c r="L2128" s="140">
        <f>COUNTIFS(ArCompl!$C$2:$C$5652,ArCompl!$C793,ArCompl!$D$2:$D$5652,ArCompl!$D793)</f>
        <v>1</v>
      </c>
      <c r="M2128" s="141">
        <f>IF(ISNA(MATCH($F2128,'Liste noire'!C:C,0)),0,1)</f>
        <v>0</v>
      </c>
    </row>
    <row r="2129" spans="1:13" x14ac:dyDescent="0.25">
      <c r="A2129" s="142">
        <v>9186</v>
      </c>
      <c r="B2129" s="143" t="s">
        <v>18352</v>
      </c>
      <c r="C2129" s="143" t="s">
        <v>18353</v>
      </c>
      <c r="D2129" s="143" t="s">
        <v>16702</v>
      </c>
      <c r="E2129" s="143" t="s">
        <v>22496</v>
      </c>
      <c r="F2129" s="143" t="s">
        <v>18354</v>
      </c>
      <c r="G2129" s="143" t="s">
        <v>18355</v>
      </c>
      <c r="H2129" s="143">
        <v>43.991100000000003</v>
      </c>
      <c r="I2129" s="143">
        <v>-70.947900000000004</v>
      </c>
      <c r="J2129" s="143">
        <v>454</v>
      </c>
      <c r="K2129" s="143">
        <v>-5</v>
      </c>
      <c r="L2129" s="143">
        <f>COUNTIFS(ArCompl!$C$2:$C$5652,ArCompl!$C2315,ArCompl!$D$2:$D$5652,ArCompl!$D2315)</f>
        <v>0</v>
      </c>
      <c r="M2129" s="144">
        <f>IF(ISNA(MATCH($F2129,'Liste noire'!C:C,0)),0,1)</f>
        <v>0</v>
      </c>
    </row>
    <row r="2130" spans="1:13" x14ac:dyDescent="0.25">
      <c r="A2130" s="139">
        <v>2328</v>
      </c>
      <c r="B2130" s="140" t="s">
        <v>9976</v>
      </c>
      <c r="C2130" s="140" t="s">
        <v>9977</v>
      </c>
      <c r="D2130" s="140" t="s">
        <v>9894</v>
      </c>
      <c r="E2130" s="140" t="s">
        <v>22423</v>
      </c>
      <c r="F2130" s="140" t="s">
        <v>9978</v>
      </c>
      <c r="G2130" s="140" t="s">
        <v>9979</v>
      </c>
      <c r="H2130" s="140">
        <v>35.413600000000002</v>
      </c>
      <c r="I2130" s="140">
        <v>132.88999999999999</v>
      </c>
      <c r="J2130" s="140">
        <v>15</v>
      </c>
      <c r="K2130" s="140">
        <v>9</v>
      </c>
      <c r="L2130" s="140">
        <f>COUNTIFS(ArCompl!$C$2:$C$5652,ArCompl!$C3991,ArCompl!$D$2:$D$5652,ArCompl!$D3991)</f>
        <v>1</v>
      </c>
      <c r="M2130" s="141">
        <f>IF(ISNA(MATCH($F2130,'Liste noire'!C:C,0)),0,1)</f>
        <v>0</v>
      </c>
    </row>
    <row r="2131" spans="1:13" x14ac:dyDescent="0.25">
      <c r="A2131" s="142">
        <v>2049</v>
      </c>
      <c r="B2131" s="143" t="s">
        <v>58</v>
      </c>
      <c r="C2131" s="143" t="s">
        <v>59</v>
      </c>
      <c r="D2131" s="143" t="s">
        <v>39</v>
      </c>
      <c r="E2131" s="143" t="s">
        <v>39</v>
      </c>
      <c r="F2131" s="143" t="s">
        <v>60</v>
      </c>
      <c r="G2131" s="143" t="s">
        <v>61</v>
      </c>
      <c r="H2131" s="143">
        <v>34.399799999999999</v>
      </c>
      <c r="I2131" s="143">
        <v>70.498599999999996</v>
      </c>
      <c r="J2131" s="143">
        <v>1814</v>
      </c>
      <c r="K2131" s="143">
        <v>4.5</v>
      </c>
      <c r="L2131" s="143">
        <f>COUNTIFS(ArCompl!$C$2:$C$5652,ArCompl!$C7,ArCompl!$D$2:$D$5652,ArCompl!$D7)</f>
        <v>1</v>
      </c>
      <c r="M2131" s="144">
        <f>IF(ISNA(MATCH($F2131,'Liste noire'!C:C,0)),0,1)</f>
        <v>0</v>
      </c>
    </row>
    <row r="2132" spans="1:13" x14ac:dyDescent="0.25">
      <c r="A2132" s="139">
        <v>7913</v>
      </c>
      <c r="B2132" s="140" t="s">
        <v>1040</v>
      </c>
      <c r="C2132" s="140" t="s">
        <v>1041</v>
      </c>
      <c r="D2132" s="140" t="s">
        <v>639</v>
      </c>
      <c r="E2132" s="140" t="s">
        <v>22356</v>
      </c>
      <c r="F2132" s="140" t="s">
        <v>1042</v>
      </c>
      <c r="G2132" s="140" t="s">
        <v>1043</v>
      </c>
      <c r="H2132" s="140">
        <v>-12.658300000000001</v>
      </c>
      <c r="I2132" s="140">
        <v>132.893</v>
      </c>
      <c r="J2132" s="140">
        <v>85</v>
      </c>
      <c r="K2132" s="140">
        <v>9.5</v>
      </c>
      <c r="L2132" s="140">
        <f>COUNTIFS(ArCompl!$C$2:$C$5652,ArCompl!$C419,ArCompl!$D$2:$D$5652,ArCompl!$D419)</f>
        <v>1</v>
      </c>
      <c r="M2132" s="141">
        <f>IF(ISNA(MATCH($F2132,'Liste noire'!C:C,0)),0,1)</f>
        <v>0</v>
      </c>
    </row>
    <row r="2133" spans="1:13" x14ac:dyDescent="0.25">
      <c r="A2133" s="142">
        <v>4027</v>
      </c>
      <c r="B2133" s="143" t="s">
        <v>18875</v>
      </c>
      <c r="C2133" s="143" t="s">
        <v>18876</v>
      </c>
      <c r="D2133" s="143" t="s">
        <v>16702</v>
      </c>
      <c r="E2133" s="143" t="s">
        <v>22496</v>
      </c>
      <c r="F2133" s="143" t="s">
        <v>18877</v>
      </c>
      <c r="G2133" s="143" t="s">
        <v>18878</v>
      </c>
      <c r="H2133" s="143">
        <v>43.607300000000002</v>
      </c>
      <c r="I2133" s="143">
        <v>-110.738</v>
      </c>
      <c r="J2133" s="143">
        <v>6451</v>
      </c>
      <c r="K2133" s="143">
        <v>-7</v>
      </c>
      <c r="L2133" s="143">
        <f>COUNTIFS(ArCompl!$C$2:$C$5652,ArCompl!$C2452,ArCompl!$D$2:$D$5652,ArCompl!$D2452)</f>
        <v>1</v>
      </c>
      <c r="M2133" s="144">
        <f>IF(ISNA(MATCH($F2133,'Liste noire'!C:C,0)),0,1)</f>
        <v>0</v>
      </c>
    </row>
    <row r="2134" spans="1:13" x14ac:dyDescent="0.25">
      <c r="A2134" s="139">
        <v>3344</v>
      </c>
      <c r="B2134" s="140" t="s">
        <v>1314</v>
      </c>
      <c r="C2134" s="140" t="s">
        <v>1315</v>
      </c>
      <c r="D2134" s="140" t="s">
        <v>639</v>
      </c>
      <c r="E2134" s="140" t="s">
        <v>22356</v>
      </c>
      <c r="F2134" s="140" t="s">
        <v>1316</v>
      </c>
      <c r="G2134" s="140" t="s">
        <v>1317</v>
      </c>
      <c r="H2134" s="140">
        <v>-32.097499999999997</v>
      </c>
      <c r="I2134" s="140">
        <v>115.881</v>
      </c>
      <c r="J2134" s="140">
        <v>99</v>
      </c>
      <c r="K2134" s="140">
        <v>8</v>
      </c>
      <c r="L2134" s="140">
        <f>COUNTIFS(ArCompl!$C$2:$C$5652,ArCompl!$C488,ArCompl!$D$2:$D$5652,ArCompl!$D488)</f>
        <v>1</v>
      </c>
      <c r="M2134" s="141">
        <f>IF(ISNA(MATCH($F2134,'Liste noire'!C:C,0)),0,1)</f>
        <v>0</v>
      </c>
    </row>
    <row r="2135" spans="1:13" x14ac:dyDescent="0.25">
      <c r="A2135" s="142">
        <v>11946</v>
      </c>
      <c r="B2135" s="143" t="s">
        <v>12980</v>
      </c>
      <c r="C2135" s="143" t="s">
        <v>12981</v>
      </c>
      <c r="D2135" s="143" t="s">
        <v>12933</v>
      </c>
      <c r="E2135" s="143" t="s">
        <v>22457</v>
      </c>
      <c r="F2135" s="143" t="s">
        <v>12982</v>
      </c>
      <c r="G2135" s="143" t="s">
        <v>12983</v>
      </c>
      <c r="H2135" s="143">
        <v>-5.5924800000000001</v>
      </c>
      <c r="I2135" s="143">
        <v>-78.774000000000001</v>
      </c>
      <c r="J2135" s="143">
        <v>2477</v>
      </c>
      <c r="K2135" s="143" t="s">
        <v>340</v>
      </c>
      <c r="L2135" s="143">
        <f>COUNTIFS(ArCompl!$C$2:$C$5652,ArCompl!$C4733,ArCompl!$D$2:$D$5652,ArCompl!$D4733)</f>
        <v>1</v>
      </c>
      <c r="M2135" s="144">
        <f>IF(ISNA(MATCH($F2135,'Liste noire'!C:C,0)),0,1)</f>
        <v>0</v>
      </c>
    </row>
    <row r="2136" spans="1:13" x14ac:dyDescent="0.25">
      <c r="A2136" s="139">
        <v>3029</v>
      </c>
      <c r="B2136" s="140" t="s">
        <v>15069</v>
      </c>
      <c r="C2136" s="140" t="s">
        <v>15070</v>
      </c>
      <c r="D2136" s="140" t="s">
        <v>15055</v>
      </c>
      <c r="E2136" s="140" t="s">
        <v>15055</v>
      </c>
      <c r="F2136" s="140" t="s">
        <v>15071</v>
      </c>
      <c r="G2136" s="140" t="s">
        <v>15072</v>
      </c>
      <c r="H2136" s="140">
        <v>9.7923299999999998</v>
      </c>
      <c r="I2136" s="140">
        <v>80.070099999999996</v>
      </c>
      <c r="J2136" s="140">
        <v>33</v>
      </c>
      <c r="K2136" s="140">
        <v>5.5</v>
      </c>
      <c r="L2136" s="140">
        <f>COUNTIFS(ArCompl!$C$2:$C$5652,ArCompl!$C5244,ArCompl!$D$2:$D$5652,ArCompl!$D5244)</f>
        <v>1</v>
      </c>
      <c r="M2136" s="141">
        <f>IF(ISNA(MATCH($F2136,'Liste noire'!C:C,0)),0,1)</f>
        <v>0</v>
      </c>
    </row>
    <row r="2137" spans="1:13" x14ac:dyDescent="0.25">
      <c r="A2137" s="142">
        <v>3098</v>
      </c>
      <c r="B2137" s="143" t="s">
        <v>8679</v>
      </c>
      <c r="C2137" s="143" t="s">
        <v>8680</v>
      </c>
      <c r="D2137" s="143" t="s">
        <v>8516</v>
      </c>
      <c r="E2137" s="143" t="s">
        <v>22415</v>
      </c>
      <c r="F2137" s="143" t="s">
        <v>8681</v>
      </c>
      <c r="G2137" s="143" t="s">
        <v>8682</v>
      </c>
      <c r="H2137" s="143">
        <v>26.824200000000001</v>
      </c>
      <c r="I2137" s="143">
        <v>75.812200000000004</v>
      </c>
      <c r="J2137" s="143">
        <v>1263</v>
      </c>
      <c r="K2137" s="143">
        <v>5.5</v>
      </c>
      <c r="L2137" s="143">
        <f>COUNTIFS(ArCompl!$C$2:$C$5652,ArCompl!$C3649,ArCompl!$D$2:$D$5652,ArCompl!$D3649)</f>
        <v>2</v>
      </c>
      <c r="M2137" s="144">
        <f>IF(ISNA(MATCH($F2137,'Liste noire'!C:C,0)),0,1)</f>
        <v>0</v>
      </c>
    </row>
    <row r="2138" spans="1:13" x14ac:dyDescent="0.25">
      <c r="A2138" s="139">
        <v>5837</v>
      </c>
      <c r="B2138" s="140" t="s">
        <v>11309</v>
      </c>
      <c r="C2138" s="140" t="s">
        <v>11310</v>
      </c>
      <c r="D2138" s="140" t="s">
        <v>11206</v>
      </c>
      <c r="E2138" s="140" t="s">
        <v>22439</v>
      </c>
      <c r="F2138" s="140" t="s">
        <v>11311</v>
      </c>
      <c r="G2138" s="140" t="s">
        <v>11312</v>
      </c>
      <c r="H2138" s="140">
        <v>19.475100000000001</v>
      </c>
      <c r="I2138" s="140">
        <v>-96.797499999999999</v>
      </c>
      <c r="J2138" s="140">
        <v>3127</v>
      </c>
      <c r="K2138" s="140">
        <v>-6</v>
      </c>
      <c r="L2138" s="140">
        <f>COUNTIFS(ArCompl!$C$2:$C$5652,ArCompl!$C4333,ArCompl!$D$2:$D$5652,ArCompl!$D4333)</f>
        <v>1</v>
      </c>
      <c r="M2138" s="141">
        <f>IF(ISNA(MATCH($F2138,'Liste noire'!C:C,0)),0,1)</f>
        <v>0</v>
      </c>
    </row>
    <row r="2139" spans="1:13" x14ac:dyDescent="0.25">
      <c r="A2139" s="142">
        <v>3580</v>
      </c>
      <c r="B2139" s="143" t="s">
        <v>18879</v>
      </c>
      <c r="C2139" s="143" t="s">
        <v>18880</v>
      </c>
      <c r="D2139" s="143" t="s">
        <v>16702</v>
      </c>
      <c r="E2139" s="143" t="s">
        <v>22496</v>
      </c>
      <c r="F2139" s="143" t="s">
        <v>18881</v>
      </c>
      <c r="G2139" s="143" t="s">
        <v>18882</v>
      </c>
      <c r="H2139" s="143">
        <v>32.311199999999999</v>
      </c>
      <c r="I2139" s="143">
        <v>-90.075900000000004</v>
      </c>
      <c r="J2139" s="143">
        <v>346</v>
      </c>
      <c r="K2139" s="143">
        <v>-6</v>
      </c>
      <c r="L2139" s="143">
        <f>COUNTIFS(ArCompl!$C$2:$C$5652,ArCompl!$C2453,ArCompl!$D$2:$D$5652,ArCompl!$D2453)</f>
        <v>1</v>
      </c>
      <c r="M2139" s="144">
        <f>IF(ISNA(MATCH($F2139,'Liste noire'!C:C,0)),0,1)</f>
        <v>0</v>
      </c>
    </row>
    <row r="2140" spans="1:13" x14ac:dyDescent="0.25">
      <c r="A2140" s="139">
        <v>10104</v>
      </c>
      <c r="B2140" s="140" t="s">
        <v>18914</v>
      </c>
      <c r="C2140" s="140" t="s">
        <v>18915</v>
      </c>
      <c r="D2140" s="140" t="s">
        <v>16702</v>
      </c>
      <c r="E2140" s="140" t="s">
        <v>22496</v>
      </c>
      <c r="F2140" s="140" t="s">
        <v>18916</v>
      </c>
      <c r="G2140" s="140" t="s">
        <v>18917</v>
      </c>
      <c r="H2140" s="140">
        <v>30.8857</v>
      </c>
      <c r="I2140" s="140">
        <v>-94.034899999999993</v>
      </c>
      <c r="J2140" s="140">
        <v>213</v>
      </c>
      <c r="K2140" s="140">
        <v>-5</v>
      </c>
      <c r="L2140" s="140">
        <f>COUNTIFS(ArCompl!$C$2:$C$5652,ArCompl!$C2463,ArCompl!$D$2:$D$5652,ArCompl!$D2463)</f>
        <v>1</v>
      </c>
      <c r="M2140" s="141">
        <f>IF(ISNA(MATCH($F2140,'Liste noire'!C:C,0)),0,1)</f>
        <v>0</v>
      </c>
    </row>
    <row r="2141" spans="1:13" x14ac:dyDescent="0.25">
      <c r="A2141" s="142">
        <v>3995</v>
      </c>
      <c r="B2141" s="143" t="s">
        <v>8130</v>
      </c>
      <c r="C2141" s="143" t="s">
        <v>8131</v>
      </c>
      <c r="D2141" s="143" t="s">
        <v>8115</v>
      </c>
      <c r="E2141" s="143" t="s">
        <v>22407</v>
      </c>
      <c r="F2141" s="143" t="s">
        <v>8132</v>
      </c>
      <c r="G2141" s="143" t="s">
        <v>8133</v>
      </c>
      <c r="H2141" s="143">
        <v>69.243200000000002</v>
      </c>
      <c r="I2141" s="143">
        <v>-51.057099999999998</v>
      </c>
      <c r="J2141" s="143">
        <v>95</v>
      </c>
      <c r="K2141" s="143">
        <v>-3</v>
      </c>
      <c r="L2141" s="143">
        <f>COUNTIFS(ArCompl!$C$2:$C$5652,ArCompl!$C3481,ArCompl!$D$2:$D$5652,ArCompl!$D3481)</f>
        <v>1</v>
      </c>
      <c r="M2141" s="144">
        <f>IF(ISNA(MATCH($F2141,'Liste noire'!C:C,0)),0,1)</f>
        <v>0</v>
      </c>
    </row>
    <row r="2142" spans="1:13" x14ac:dyDescent="0.25">
      <c r="A2142" s="139">
        <v>3712</v>
      </c>
      <c r="B2142" s="140" t="s">
        <v>18893</v>
      </c>
      <c r="C2142" s="140" t="s">
        <v>18890</v>
      </c>
      <c r="D2142" s="140" t="s">
        <v>16702</v>
      </c>
      <c r="E2142" s="140" t="s">
        <v>22496</v>
      </c>
      <c r="F2142" s="140" t="s">
        <v>18894</v>
      </c>
      <c r="G2142" s="140" t="s">
        <v>18895</v>
      </c>
      <c r="H2142" s="140">
        <v>30.4941</v>
      </c>
      <c r="I2142" s="140">
        <v>-81.687899999999999</v>
      </c>
      <c r="J2142" s="140">
        <v>30</v>
      </c>
      <c r="K2142" s="140">
        <v>-5</v>
      </c>
      <c r="L2142" s="140">
        <f>COUNTIFS(ArCompl!$C$2:$C$5652,ArCompl!$C2457,ArCompl!$D$2:$D$5652,ArCompl!$D2457)</f>
        <v>1</v>
      </c>
      <c r="M2142" s="141">
        <f>IF(ISNA(MATCH($F2142,'Liste noire'!C:C,0)),0,1)</f>
        <v>0</v>
      </c>
    </row>
    <row r="2143" spans="1:13" x14ac:dyDescent="0.25">
      <c r="A2143" s="142">
        <v>5811</v>
      </c>
      <c r="B2143" s="143" t="s">
        <v>6323</v>
      </c>
      <c r="C2143" s="143" t="s">
        <v>6324</v>
      </c>
      <c r="D2143" s="143" t="s">
        <v>6316</v>
      </c>
      <c r="E2143" s="143" t="s">
        <v>22389</v>
      </c>
      <c r="F2143" s="143" t="s">
        <v>6325</v>
      </c>
      <c r="G2143" s="143" t="s">
        <v>6326</v>
      </c>
      <c r="H2143" s="143">
        <v>18.572500000000002</v>
      </c>
      <c r="I2143" s="143">
        <v>-69.985600000000005</v>
      </c>
      <c r="J2143" s="143">
        <v>98</v>
      </c>
      <c r="K2143" s="143">
        <v>-4</v>
      </c>
      <c r="L2143" s="143">
        <f>COUNTIFS(ArCompl!$C$2:$C$5652,ArCompl!$C1759,ArCompl!$D$2:$D$5652,ArCompl!$D1759)</f>
        <v>1</v>
      </c>
      <c r="M2143" s="144">
        <f>IF(ISNA(MATCH($F2143,'Liste noire'!C:C,0)),0,1)</f>
        <v>0</v>
      </c>
    </row>
    <row r="2144" spans="1:13" x14ac:dyDescent="0.25">
      <c r="A2144" s="139">
        <v>3591</v>
      </c>
      <c r="B2144" s="140" t="s">
        <v>18937</v>
      </c>
      <c r="C2144" s="140" t="s">
        <v>18938</v>
      </c>
      <c r="D2144" s="140" t="s">
        <v>16702</v>
      </c>
      <c r="E2144" s="140" t="s">
        <v>22496</v>
      </c>
      <c r="F2144" s="140" t="s">
        <v>18939</v>
      </c>
      <c r="G2144" s="140" t="s">
        <v>18940</v>
      </c>
      <c r="H2144" s="140">
        <v>35.831699999999998</v>
      </c>
      <c r="I2144" s="140">
        <v>-90.6464</v>
      </c>
      <c r="J2144" s="140">
        <v>262</v>
      </c>
      <c r="K2144" s="140">
        <v>-6</v>
      </c>
      <c r="L2144" s="140">
        <f>COUNTIFS(ArCompl!$C$2:$C$5652,ArCompl!$C2469,ArCompl!$D$2:$D$5652,ArCompl!$D2469)</f>
        <v>1</v>
      </c>
      <c r="M2144" s="141">
        <f>IF(ISNA(MATCH($F2144,'Liste noire'!C:C,0)),0,1)</f>
        <v>0</v>
      </c>
    </row>
    <row r="2145" spans="1:13" x14ac:dyDescent="0.25">
      <c r="A2145" s="142">
        <v>7384</v>
      </c>
      <c r="B2145" s="143" t="s">
        <v>2379</v>
      </c>
      <c r="C2145" s="143" t="s">
        <v>2380</v>
      </c>
      <c r="D2145" s="143" t="s">
        <v>2057</v>
      </c>
      <c r="E2145" s="143" t="s">
        <v>22368</v>
      </c>
      <c r="F2145" s="143" t="s">
        <v>2381</v>
      </c>
      <c r="G2145" s="143" t="s">
        <v>2382</v>
      </c>
      <c r="H2145" s="143">
        <v>-27.171399999999998</v>
      </c>
      <c r="I2145" s="143">
        <v>-51.5533</v>
      </c>
      <c r="J2145" s="143">
        <v>2546</v>
      </c>
      <c r="K2145" s="143">
        <v>-3</v>
      </c>
      <c r="L2145" s="143">
        <f>COUNTIFS(ArCompl!$C$2:$C$5652,ArCompl!$C787,ArCompl!$D$2:$D$5652,ArCompl!$D787)</f>
        <v>1</v>
      </c>
      <c r="M2145" s="144">
        <f>IF(ISNA(MATCH($F2145,'Liste noire'!C:C,0)),0,1)</f>
        <v>0</v>
      </c>
    </row>
    <row r="2146" spans="1:13" x14ac:dyDescent="0.25">
      <c r="A2146" s="139">
        <v>3996</v>
      </c>
      <c r="B2146" s="140" t="s">
        <v>8170</v>
      </c>
      <c r="C2146" s="140" t="s">
        <v>8171</v>
      </c>
      <c r="D2146" s="140" t="s">
        <v>8115</v>
      </c>
      <c r="E2146" s="140" t="s">
        <v>22407</v>
      </c>
      <c r="F2146" s="140" t="s">
        <v>8172</v>
      </c>
      <c r="G2146" s="140" t="s">
        <v>8173</v>
      </c>
      <c r="H2146" s="140">
        <v>68.822810000000004</v>
      </c>
      <c r="I2146" s="140">
        <v>-51.173450000000003</v>
      </c>
      <c r="J2146" s="140">
        <v>70</v>
      </c>
      <c r="K2146" s="140">
        <v>-3</v>
      </c>
      <c r="L2146" s="140">
        <f>COUNTIFS(ArCompl!$C$2:$C$5652,ArCompl!$C3491,ArCompl!$D$2:$D$5652,ArCompl!$D3491)</f>
        <v>1</v>
      </c>
      <c r="M2146" s="141">
        <f>IF(ISNA(MATCH($F2146,'Liste noire'!C:C,0)),0,1)</f>
        <v>0</v>
      </c>
    </row>
    <row r="2147" spans="1:13" x14ac:dyDescent="0.25">
      <c r="A2147" s="142">
        <v>7869</v>
      </c>
      <c r="B2147" s="143" t="s">
        <v>20139</v>
      </c>
      <c r="C2147" s="143" t="s">
        <v>20140</v>
      </c>
      <c r="D2147" s="143" t="s">
        <v>16702</v>
      </c>
      <c r="E2147" s="143" t="s">
        <v>22496</v>
      </c>
      <c r="F2147" s="143" t="s">
        <v>20141</v>
      </c>
      <c r="G2147" s="143" t="s">
        <v>20142</v>
      </c>
      <c r="H2147" s="143">
        <v>38.8309</v>
      </c>
      <c r="I2147" s="143">
        <v>-94.890299999999996</v>
      </c>
      <c r="J2147" s="143">
        <v>1087</v>
      </c>
      <c r="K2147" s="143">
        <v>-6</v>
      </c>
      <c r="L2147" s="143">
        <f>COUNTIFS(ArCompl!$C$2:$C$5652,ArCompl!$C2784,ArCompl!$D$2:$D$5652,ArCompl!$D2784)</f>
        <v>1</v>
      </c>
      <c r="M2147" s="144">
        <f>IF(ISNA(MATCH($F2147,'Liste noire'!C:C,0)),0,1)</f>
        <v>0</v>
      </c>
    </row>
    <row r="2148" spans="1:13" x14ac:dyDescent="0.25">
      <c r="A2148" s="139">
        <v>6276</v>
      </c>
      <c r="B2148" s="140" t="s">
        <v>1044</v>
      </c>
      <c r="C2148" s="140" t="s">
        <v>1045</v>
      </c>
      <c r="D2148" s="140" t="s">
        <v>639</v>
      </c>
      <c r="E2148" s="140" t="s">
        <v>22356</v>
      </c>
      <c r="F2148" s="140" t="s">
        <v>1046</v>
      </c>
      <c r="G2148" s="140" t="s">
        <v>1047</v>
      </c>
      <c r="H2148" s="140">
        <v>-20.668299999999999</v>
      </c>
      <c r="I2148" s="140">
        <v>141.72300000000001</v>
      </c>
      <c r="J2148" s="140">
        <v>404</v>
      </c>
      <c r="K2148" s="140">
        <v>10</v>
      </c>
      <c r="L2148" s="140">
        <f>COUNTIFS(ArCompl!$C$2:$C$5652,ArCompl!$C420,ArCompl!$D$2:$D$5652,ArCompl!$D420)</f>
        <v>1</v>
      </c>
      <c r="M2148" s="141">
        <f>IF(ISNA(MATCH($F2148,'Liste noire'!C:C,0)),0,1)</f>
        <v>0</v>
      </c>
    </row>
    <row r="2149" spans="1:13" x14ac:dyDescent="0.25">
      <c r="A2149" s="142">
        <v>11837</v>
      </c>
      <c r="B2149" s="143" t="s">
        <v>18945</v>
      </c>
      <c r="C2149" s="143" t="s">
        <v>18946</v>
      </c>
      <c r="D2149" s="143" t="s">
        <v>16702</v>
      </c>
      <c r="E2149" s="143" t="s">
        <v>22496</v>
      </c>
      <c r="F2149" s="143" t="s">
        <v>18947</v>
      </c>
      <c r="G2149" s="143" t="s">
        <v>18948</v>
      </c>
      <c r="H2149" s="143">
        <v>30.511299999999999</v>
      </c>
      <c r="I2149" s="143">
        <v>-99.763499999999993</v>
      </c>
      <c r="J2149" s="143">
        <v>1749</v>
      </c>
      <c r="K2149" s="143" t="s">
        <v>340</v>
      </c>
      <c r="L2149" s="143">
        <f>COUNTIFS(ArCompl!$C$2:$C$5652,ArCompl!$C2471,ArCompl!$D$2:$D$5652,ArCompl!$D2471)</f>
        <v>1</v>
      </c>
      <c r="M2149" s="144">
        <f>IF(ISNA(MATCH($F2149,'Liste noire'!C:C,0)),0,1)</f>
        <v>0</v>
      </c>
    </row>
    <row r="2150" spans="1:13" x14ac:dyDescent="0.25">
      <c r="A2150" s="139">
        <v>2574</v>
      </c>
      <c r="B2150" s="140" t="s">
        <v>2407</v>
      </c>
      <c r="C2150" s="140" t="s">
        <v>2408</v>
      </c>
      <c r="D2150" s="140" t="s">
        <v>2057</v>
      </c>
      <c r="E2150" s="140" t="s">
        <v>22368</v>
      </c>
      <c r="F2150" s="140" t="s">
        <v>2409</v>
      </c>
      <c r="G2150" s="140" t="s">
        <v>2410</v>
      </c>
      <c r="H2150" s="140">
        <v>-21.791499999999999</v>
      </c>
      <c r="I2150" s="140">
        <v>-43.386800000000001</v>
      </c>
      <c r="J2150" s="140">
        <v>2989</v>
      </c>
      <c r="K2150" s="140">
        <v>-3</v>
      </c>
      <c r="L2150" s="140">
        <f>COUNTIFS(ArCompl!$C$2:$C$5652,ArCompl!$C794,ArCompl!$D$2:$D$5652,ArCompl!$D794)</f>
        <v>1</v>
      </c>
      <c r="M2150" s="141">
        <f>IF(ISNA(MATCH($F2150,'Liste noire'!C:C,0)),0,1)</f>
        <v>0</v>
      </c>
    </row>
    <row r="2151" spans="1:13" x14ac:dyDescent="0.25">
      <c r="A2151" s="142">
        <v>3097</v>
      </c>
      <c r="B2151" s="143" t="s">
        <v>8699</v>
      </c>
      <c r="C2151" s="143" t="s">
        <v>8700</v>
      </c>
      <c r="D2151" s="143" t="s">
        <v>8516</v>
      </c>
      <c r="E2151" s="143" t="s">
        <v>22415</v>
      </c>
      <c r="F2151" s="143" t="s">
        <v>8701</v>
      </c>
      <c r="G2151" s="143" t="s">
        <v>8702</v>
      </c>
      <c r="H2151" s="143">
        <v>26.251100000000001</v>
      </c>
      <c r="I2151" s="143">
        <v>73.048900000000003</v>
      </c>
      <c r="J2151" s="143">
        <v>717</v>
      </c>
      <c r="K2151" s="143">
        <v>5.5</v>
      </c>
      <c r="L2151" s="143">
        <f>COUNTIFS(ArCompl!$C$2:$C$5652,ArCompl!$C3654,ArCompl!$D$2:$D$5652,ArCompl!$D3654)</f>
        <v>1</v>
      </c>
      <c r="M2151" s="144">
        <f>IF(ISNA(MATCH($F2151,'Liste noire'!C:C,0)),0,1)</f>
        <v>0</v>
      </c>
    </row>
    <row r="2152" spans="1:13" x14ac:dyDescent="0.25">
      <c r="A2152" s="139">
        <v>6034</v>
      </c>
      <c r="B2152" s="140" t="s">
        <v>2395</v>
      </c>
      <c r="C2152" s="140" t="s">
        <v>2396</v>
      </c>
      <c r="D2152" s="140" t="s">
        <v>2057</v>
      </c>
      <c r="E2152" s="140" t="s">
        <v>22368</v>
      </c>
      <c r="F2152" s="140" t="s">
        <v>2397</v>
      </c>
      <c r="G2152" s="140" t="s">
        <v>2398</v>
      </c>
      <c r="H2152" s="140">
        <v>-7.21896</v>
      </c>
      <c r="I2152" s="140">
        <v>-39.270099999999999</v>
      </c>
      <c r="J2152" s="140">
        <v>1392</v>
      </c>
      <c r="K2152" s="140">
        <v>-3</v>
      </c>
      <c r="L2152" s="140">
        <f>COUNTIFS(ArCompl!$C$2:$C$5652,ArCompl!$C791,ArCompl!$D$2:$D$5652,ArCompl!$D791)</f>
        <v>1</v>
      </c>
      <c r="M2152" s="141">
        <f>IF(ISNA(MATCH($F2152,'Liste noire'!C:C,0)),0,1)</f>
        <v>0</v>
      </c>
    </row>
    <row r="2153" spans="1:13" x14ac:dyDescent="0.25">
      <c r="A2153" s="142">
        <v>6380</v>
      </c>
      <c r="B2153" s="143" t="s">
        <v>5013</v>
      </c>
      <c r="C2153" s="143" t="s">
        <v>5014</v>
      </c>
      <c r="D2153" s="143" t="s">
        <v>4759</v>
      </c>
      <c r="E2153" s="143" t="s">
        <v>22377</v>
      </c>
      <c r="F2153" s="143" t="s">
        <v>5015</v>
      </c>
      <c r="G2153" s="143" t="s">
        <v>5016</v>
      </c>
      <c r="H2153" s="143">
        <v>29.3386</v>
      </c>
      <c r="I2153" s="143">
        <v>117.176</v>
      </c>
      <c r="J2153" s="143">
        <v>112</v>
      </c>
      <c r="K2153" s="143">
        <v>8</v>
      </c>
      <c r="L2153" s="143">
        <f>COUNTIFS(ArCompl!$C$2:$C$5652,ArCompl!$C1417,ArCompl!$D$2:$D$5652,ArCompl!$D1417)</f>
        <v>1</v>
      </c>
      <c r="M2153" s="144">
        <f>IF(ISNA(MATCH($F2153,'Liste noire'!C:C,0)),0,1)</f>
        <v>0</v>
      </c>
    </row>
    <row r="2154" spans="1:13" x14ac:dyDescent="0.25">
      <c r="A2154" s="139">
        <v>2072</v>
      </c>
      <c r="B2154" s="140" t="s">
        <v>14240</v>
      </c>
      <c r="C2154" s="140" t="s">
        <v>14241</v>
      </c>
      <c r="D2154" s="140" t="s">
        <v>14185</v>
      </c>
      <c r="E2154" s="140" t="s">
        <v>22468</v>
      </c>
      <c r="F2154" s="140" t="s">
        <v>14242</v>
      </c>
      <c r="G2154" s="140" t="s">
        <v>14243</v>
      </c>
      <c r="H2154" s="140">
        <v>21.679600000000001</v>
      </c>
      <c r="I2154" s="140">
        <v>39.156500000000001</v>
      </c>
      <c r="J2154" s="140">
        <v>48</v>
      </c>
      <c r="K2154" s="140">
        <v>3</v>
      </c>
      <c r="L2154" s="140">
        <f>COUNTIFS(ArCompl!$C$2:$C$5652,ArCompl!$C232,ArCompl!$D$2:$D$5652,ArCompl!$D232)</f>
        <v>1</v>
      </c>
      <c r="M2154" s="141">
        <f>IF(ISNA(MATCH($F2154,'Liste noire'!C:C,0)),0,1)</f>
        <v>0</v>
      </c>
    </row>
    <row r="2155" spans="1:13" x14ac:dyDescent="0.25">
      <c r="A2155" s="142">
        <v>5850</v>
      </c>
      <c r="B2155" s="143" t="s">
        <v>8359</v>
      </c>
      <c r="C2155" s="143" t="s">
        <v>8360</v>
      </c>
      <c r="D2155" s="143" t="s">
        <v>8356</v>
      </c>
      <c r="E2155" s="143" t="s">
        <v>22412</v>
      </c>
      <c r="F2155" s="143" t="s">
        <v>8361</v>
      </c>
      <c r="G2155" s="143" t="s">
        <v>8362</v>
      </c>
      <c r="H2155" s="143">
        <v>18.6631</v>
      </c>
      <c r="I2155" s="143">
        <v>-74.170299999999997</v>
      </c>
      <c r="J2155" s="143">
        <v>147</v>
      </c>
      <c r="K2155" s="143">
        <v>-5</v>
      </c>
      <c r="L2155" s="143">
        <f>COUNTIFS(ArCompl!$C$2:$C$5652,ArCompl!$C3542,ArCompl!$D$2:$D$5652,ArCompl!$D3542)</f>
        <v>1</v>
      </c>
      <c r="M2155" s="144">
        <f>IF(ISNA(MATCH($F2155,'Liste noire'!C:C,0)),0,1)</f>
        <v>0</v>
      </c>
    </row>
    <row r="2156" spans="1:13" x14ac:dyDescent="0.25">
      <c r="A2156" s="139">
        <v>6447</v>
      </c>
      <c r="B2156" s="140" t="s">
        <v>18921</v>
      </c>
      <c r="C2156" s="140" t="s">
        <v>18922</v>
      </c>
      <c r="D2156" s="140" t="s">
        <v>16702</v>
      </c>
      <c r="E2156" s="140" t="s">
        <v>22496</v>
      </c>
      <c r="F2156" s="140" t="s">
        <v>18923</v>
      </c>
      <c r="G2156" s="140" t="s">
        <v>18924</v>
      </c>
      <c r="H2156" s="140">
        <v>38.591200000000001</v>
      </c>
      <c r="I2156" s="140">
        <v>-92.156099999999995</v>
      </c>
      <c r="J2156" s="140">
        <v>549</v>
      </c>
      <c r="K2156" s="140">
        <v>-6</v>
      </c>
      <c r="L2156" s="140">
        <f>COUNTIFS(ArCompl!$C$2:$C$5652,ArCompl!$C2465,ArCompl!$D$2:$D$5652,ArCompl!$D2465)</f>
        <v>1</v>
      </c>
      <c r="M2156" s="141">
        <f>IF(ISNA(MATCH($F2156,'Liste noire'!C:C,0)),0,1)</f>
        <v>0</v>
      </c>
    </row>
    <row r="2157" spans="1:13" x14ac:dyDescent="0.25">
      <c r="A2157" s="142">
        <v>3997</v>
      </c>
      <c r="B2157" s="143" t="s">
        <v>8113</v>
      </c>
      <c r="C2157" s="143" t="s">
        <v>8114</v>
      </c>
      <c r="D2157" s="143" t="s">
        <v>8115</v>
      </c>
      <c r="E2157" s="143" t="s">
        <v>22407</v>
      </c>
      <c r="F2157" s="143" t="s">
        <v>8116</v>
      </c>
      <c r="G2157" s="143" t="s">
        <v>8117</v>
      </c>
      <c r="H2157" s="143">
        <v>68.721800000000002</v>
      </c>
      <c r="I2157" s="143">
        <v>-52.784700000000001</v>
      </c>
      <c r="J2157" s="143">
        <v>74</v>
      </c>
      <c r="K2157" s="143">
        <v>-3</v>
      </c>
      <c r="L2157" s="143">
        <f>COUNTIFS(ArCompl!$C$2:$C$5652,ArCompl!$C3477,ArCompl!$D$2:$D$5652,ArCompl!$D3477)</f>
        <v>1</v>
      </c>
      <c r="M2157" s="144">
        <f>IF(ISNA(MATCH($F2157,'Liste noire'!C:C,0)),0,1)</f>
        <v>0</v>
      </c>
    </row>
    <row r="2158" spans="1:13" x14ac:dyDescent="0.25">
      <c r="A2158" s="139">
        <v>499</v>
      </c>
      <c r="B2158" s="140" t="s">
        <v>10237</v>
      </c>
      <c r="C2158" s="140" t="s">
        <v>10238</v>
      </c>
      <c r="D2158" s="140" t="s">
        <v>10238</v>
      </c>
      <c r="E2158" s="140" t="s">
        <v>10238</v>
      </c>
      <c r="F2158" s="140" t="s">
        <v>10239</v>
      </c>
      <c r="G2158" s="140" t="s">
        <v>10240</v>
      </c>
      <c r="H2158" s="140">
        <v>49.207900000000002</v>
      </c>
      <c r="I2158" s="140">
        <v>-2.1955100000000001</v>
      </c>
      <c r="J2158" s="140">
        <v>277</v>
      </c>
      <c r="K2158" s="140">
        <v>0</v>
      </c>
      <c r="L2158" s="140">
        <f>COUNTIFS(ArCompl!$C$2:$C$5652,ArCompl!$C4058,ArCompl!$D$2:$D$5652,ArCompl!$D4058)</f>
        <v>1</v>
      </c>
      <c r="M2158" s="141">
        <f>IF(ISNA(MATCH($F2158,'Liste noire'!C:C,0)),0,1)</f>
        <v>0</v>
      </c>
    </row>
    <row r="2159" spans="1:13" x14ac:dyDescent="0.25">
      <c r="A2159" s="142">
        <v>8511</v>
      </c>
      <c r="B2159" s="143" t="s">
        <v>18925</v>
      </c>
      <c r="C2159" s="143" t="s">
        <v>18926</v>
      </c>
      <c r="D2159" s="143" t="s">
        <v>16702</v>
      </c>
      <c r="E2159" s="143" t="s">
        <v>22496</v>
      </c>
      <c r="F2159" s="143" t="s">
        <v>18927</v>
      </c>
      <c r="G2159" s="143" t="s">
        <v>18928</v>
      </c>
      <c r="H2159" s="143">
        <v>31.553999999999998</v>
      </c>
      <c r="I2159" s="143">
        <v>-81.882499999999993</v>
      </c>
      <c r="J2159" s="143">
        <v>107</v>
      </c>
      <c r="K2159" s="143">
        <v>-5</v>
      </c>
      <c r="L2159" s="143">
        <f>COUNTIFS(ArCompl!$C$2:$C$5652,ArCompl!$C2466,ArCompl!$D$2:$D$5652,ArCompl!$D2466)</f>
        <v>1</v>
      </c>
      <c r="M2159" s="144">
        <f>IF(ISNA(MATCH($F2159,'Liste noire'!C:C,0)),0,1)</f>
        <v>0</v>
      </c>
    </row>
    <row r="2160" spans="1:13" x14ac:dyDescent="0.25">
      <c r="A2160" s="139">
        <v>3797</v>
      </c>
      <c r="B2160" s="140" t="s">
        <v>19979</v>
      </c>
      <c r="C2160" s="140" t="s">
        <v>19976</v>
      </c>
      <c r="D2160" s="140" t="s">
        <v>16702</v>
      </c>
      <c r="E2160" s="140" t="s">
        <v>22496</v>
      </c>
      <c r="F2160" s="140" t="s">
        <v>19980</v>
      </c>
      <c r="G2160" s="140" t="s">
        <v>19981</v>
      </c>
      <c r="H2160" s="140">
        <v>40.639800000000001</v>
      </c>
      <c r="I2160" s="140">
        <v>-73.778899999999993</v>
      </c>
      <c r="J2160" s="140">
        <v>13</v>
      </c>
      <c r="K2160" s="140">
        <v>-5</v>
      </c>
      <c r="L2160" s="140">
        <f>COUNTIFS(ArCompl!$C$2:$C$5652,ArCompl!$C2742,ArCompl!$D$2:$D$5652,ArCompl!$D2742)</f>
        <v>5</v>
      </c>
      <c r="M2160" s="141">
        <f>IF(ISNA(MATCH($F2160,'Liste noire'!C:C,0)),0,1)</f>
        <v>0</v>
      </c>
    </row>
    <row r="2161" spans="1:13" x14ac:dyDescent="0.25">
      <c r="A2161" s="142">
        <v>5440</v>
      </c>
      <c r="B2161" s="143" t="s">
        <v>8158</v>
      </c>
      <c r="C2161" s="143" t="s">
        <v>8159</v>
      </c>
      <c r="D2161" s="143" t="s">
        <v>8115</v>
      </c>
      <c r="E2161" s="143" t="s">
        <v>22407</v>
      </c>
      <c r="F2161" s="143" t="s">
        <v>8160</v>
      </c>
      <c r="G2161" s="143" t="s">
        <v>8161</v>
      </c>
      <c r="H2161" s="143">
        <v>61.992199999999997</v>
      </c>
      <c r="I2161" s="143">
        <v>-49.662500000000001</v>
      </c>
      <c r="J2161" s="143">
        <v>63</v>
      </c>
      <c r="K2161" s="143">
        <v>-3</v>
      </c>
      <c r="L2161" s="143">
        <f>COUNTIFS(ArCompl!$C$2:$C$5652,ArCompl!$C3488,ArCompl!$D$2:$D$5652,ArCompl!$D3488)</f>
        <v>1</v>
      </c>
      <c r="M2161" s="144">
        <f>IF(ISNA(MATCH($F2161,'Liste noire'!C:C,0)),0,1)</f>
        <v>0</v>
      </c>
    </row>
    <row r="2162" spans="1:13" x14ac:dyDescent="0.25">
      <c r="A2162" s="139">
        <v>3010</v>
      </c>
      <c r="B2162" s="140" t="s">
        <v>8691</v>
      </c>
      <c r="C2162" s="140" t="s">
        <v>8692</v>
      </c>
      <c r="D2162" s="140" t="s">
        <v>8516</v>
      </c>
      <c r="E2162" s="140" t="s">
        <v>22415</v>
      </c>
      <c r="F2162" s="140" t="s">
        <v>8693</v>
      </c>
      <c r="G2162" s="140" t="s">
        <v>8694</v>
      </c>
      <c r="H2162" s="140">
        <v>22.465499999999999</v>
      </c>
      <c r="I2162" s="140">
        <v>70.012600000000006</v>
      </c>
      <c r="J2162" s="140">
        <v>69</v>
      </c>
      <c r="K2162" s="140">
        <v>5.5</v>
      </c>
      <c r="L2162" s="140">
        <f>COUNTIFS(ArCompl!$C$2:$C$5652,ArCompl!$C3652,ArCompl!$D$2:$D$5652,ArCompl!$D3652)</f>
        <v>1</v>
      </c>
      <c r="M2162" s="141">
        <f>IF(ISNA(MATCH($F2162,'Liste noire'!C:C,0)),0,1)</f>
        <v>0</v>
      </c>
    </row>
    <row r="2163" spans="1:13" x14ac:dyDescent="0.25">
      <c r="A2163" s="142">
        <v>11649</v>
      </c>
      <c r="B2163" s="143" t="s">
        <v>21629</v>
      </c>
      <c r="C2163" s="143" t="s">
        <v>21630</v>
      </c>
      <c r="D2163" s="143" t="s">
        <v>16702</v>
      </c>
      <c r="E2163" s="143" t="s">
        <v>22496</v>
      </c>
      <c r="F2163" s="143" t="s">
        <v>21631</v>
      </c>
      <c r="G2163" s="143" t="s">
        <v>21632</v>
      </c>
      <c r="H2163" s="143">
        <v>37.239199999999997</v>
      </c>
      <c r="I2163" s="143">
        <v>-76.716099999999997</v>
      </c>
      <c r="J2163" s="143">
        <v>49</v>
      </c>
      <c r="K2163" s="143">
        <v>-5</v>
      </c>
      <c r="L2163" s="143">
        <f>COUNTIFS(ArCompl!$C$2:$C$5652,ArCompl!$C3178,ArCompl!$D$2:$D$5652,ArCompl!$D3178)</f>
        <v>1</v>
      </c>
      <c r="M2163" s="144">
        <f>IF(ISNA(MATCH($F2163,'Liste noire'!C:C,0)),0,1)</f>
        <v>0</v>
      </c>
    </row>
    <row r="2164" spans="1:13" x14ac:dyDescent="0.25">
      <c r="A2164" s="139">
        <v>6432</v>
      </c>
      <c r="B2164" s="140" t="s">
        <v>5005</v>
      </c>
      <c r="C2164" s="140" t="s">
        <v>5006</v>
      </c>
      <c r="D2164" s="140" t="s">
        <v>4759</v>
      </c>
      <c r="E2164" s="140" t="s">
        <v>22377</v>
      </c>
      <c r="F2164" s="140" t="s">
        <v>5007</v>
      </c>
      <c r="G2164" s="140" t="s">
        <v>5008</v>
      </c>
      <c r="H2164" s="140">
        <v>39.856900000000003</v>
      </c>
      <c r="I2164" s="140">
        <v>98.341399999999993</v>
      </c>
      <c r="J2164" s="140">
        <v>5112</v>
      </c>
      <c r="K2164" s="140">
        <v>8</v>
      </c>
      <c r="L2164" s="140">
        <f>COUNTIFS(ArCompl!$C$2:$C$5652,ArCompl!$C1415,ArCompl!$D$2:$D$5652,ArCompl!$D1415)</f>
        <v>1</v>
      </c>
      <c r="M2164" s="141">
        <f>IF(ISNA(MATCH($F2164,'Liste noire'!C:C,0)),0,1)</f>
        <v>0</v>
      </c>
    </row>
    <row r="2165" spans="1:13" x14ac:dyDescent="0.25">
      <c r="A2165" s="142">
        <v>5441</v>
      </c>
      <c r="B2165" s="143" t="s">
        <v>8174</v>
      </c>
      <c r="C2165" s="143" t="s">
        <v>8175</v>
      </c>
      <c r="D2165" s="143" t="s">
        <v>8115</v>
      </c>
      <c r="E2165" s="143" t="s">
        <v>22407</v>
      </c>
      <c r="F2165" s="143" t="s">
        <v>8176</v>
      </c>
      <c r="G2165" s="143" t="s">
        <v>8177</v>
      </c>
      <c r="H2165" s="143">
        <v>69.251180000000005</v>
      </c>
      <c r="I2165" s="143">
        <v>-53.514879999999998</v>
      </c>
      <c r="J2165" s="143">
        <v>9</v>
      </c>
      <c r="K2165" s="143">
        <v>-3</v>
      </c>
      <c r="L2165" s="143">
        <f>COUNTIFS(ArCompl!$C$2:$C$5652,ArCompl!$C3492,ArCompl!$D$2:$D$5652,ArCompl!$D3492)</f>
        <v>2</v>
      </c>
      <c r="M2165" s="144">
        <f>IF(ISNA(MATCH($F2165,'Liste noire'!C:C,0)),0,1)</f>
        <v>0</v>
      </c>
    </row>
    <row r="2166" spans="1:13" x14ac:dyDescent="0.25">
      <c r="A2166" s="139">
        <v>3303</v>
      </c>
      <c r="B2166" s="140" t="s">
        <v>10914</v>
      </c>
      <c r="C2166" s="140" t="s">
        <v>10915</v>
      </c>
      <c r="D2166" s="140" t="s">
        <v>10891</v>
      </c>
      <c r="E2166" s="140" t="s">
        <v>22434</v>
      </c>
      <c r="F2166" s="140" t="s">
        <v>10916</v>
      </c>
      <c r="G2166" s="140" t="s">
        <v>10917</v>
      </c>
      <c r="H2166" s="140">
        <v>1.64131</v>
      </c>
      <c r="I2166" s="140">
        <v>103.67</v>
      </c>
      <c r="J2166" s="140">
        <v>135</v>
      </c>
      <c r="K2166" s="140">
        <v>8</v>
      </c>
      <c r="L2166" s="140">
        <f>COUNTIFS(ArCompl!$C$2:$C$5652,ArCompl!$C4216,ArCompl!$D$2:$D$5652,ArCompl!$D4216)</f>
        <v>1</v>
      </c>
      <c r="M2166" s="141">
        <f>IF(ISNA(MATCH($F2166,'Liste noire'!C:C,0)),0,1)</f>
        <v>0</v>
      </c>
    </row>
    <row r="2167" spans="1:13" x14ac:dyDescent="0.25">
      <c r="A2167" s="142">
        <v>3381</v>
      </c>
      <c r="B2167" s="143" t="s">
        <v>5017</v>
      </c>
      <c r="C2167" s="143" t="s">
        <v>5018</v>
      </c>
      <c r="D2167" s="143" t="s">
        <v>4759</v>
      </c>
      <c r="E2167" s="143" t="s">
        <v>22377</v>
      </c>
      <c r="F2167" s="143" t="s">
        <v>5019</v>
      </c>
      <c r="G2167" s="143" t="s">
        <v>5020</v>
      </c>
      <c r="H2167" s="143">
        <v>21.9739</v>
      </c>
      <c r="I2167" s="143">
        <v>100.76</v>
      </c>
      <c r="J2167" s="143">
        <v>1815</v>
      </c>
      <c r="K2167" s="143">
        <v>8</v>
      </c>
      <c r="L2167" s="143">
        <f>COUNTIFS(ArCompl!$C$2:$C$5652,ArCompl!$C1418,ArCompl!$D$2:$D$5652,ArCompl!$D1418)</f>
        <v>1</v>
      </c>
      <c r="M2167" s="144">
        <f>IF(ISNA(MATCH($F2167,'Liste noire'!C:C,0)),0,1)</f>
        <v>0</v>
      </c>
    </row>
    <row r="2168" spans="1:13" x14ac:dyDescent="0.25">
      <c r="A2168" s="139">
        <v>3796</v>
      </c>
      <c r="B2168" s="140" t="s">
        <v>19188</v>
      </c>
      <c r="C2168" s="140" t="s">
        <v>19189</v>
      </c>
      <c r="D2168" s="140" t="s">
        <v>16702</v>
      </c>
      <c r="E2168" s="140" t="s">
        <v>22496</v>
      </c>
      <c r="F2168" s="140" t="s">
        <v>19190</v>
      </c>
      <c r="G2168" s="140" t="s">
        <v>19191</v>
      </c>
      <c r="H2168" s="140">
        <v>20.962900000000001</v>
      </c>
      <c r="I2168" s="140">
        <v>-156.673</v>
      </c>
      <c r="J2168" s="140">
        <v>256</v>
      </c>
      <c r="K2168" s="140">
        <v>-10</v>
      </c>
      <c r="L2168" s="140">
        <f>COUNTIFS(ArCompl!$C$2:$C$5652,ArCompl!$C2533,ArCompl!$D$2:$D$5652,ArCompl!$D2533)</f>
        <v>1</v>
      </c>
      <c r="M2168" s="141">
        <f>IF(ISNA(MATCH($F2168,'Liste noire'!C:C,0)),0,1)</f>
        <v>0</v>
      </c>
    </row>
    <row r="2169" spans="1:13" x14ac:dyDescent="0.25">
      <c r="A2169" s="142">
        <v>8984</v>
      </c>
      <c r="B2169" s="143" t="s">
        <v>1409</v>
      </c>
      <c r="C2169" s="143" t="s">
        <v>1410</v>
      </c>
      <c r="D2169" s="143" t="s">
        <v>639</v>
      </c>
      <c r="E2169" s="143" t="s">
        <v>22356</v>
      </c>
      <c r="F2169" s="143" t="s">
        <v>1411</v>
      </c>
      <c r="G2169" s="143" t="s">
        <v>1412</v>
      </c>
      <c r="H2169" s="143">
        <v>-20.27722</v>
      </c>
      <c r="I2169" s="143">
        <v>148.75559999999999</v>
      </c>
      <c r="J2169" s="143">
        <v>12</v>
      </c>
      <c r="K2169" s="143">
        <v>10</v>
      </c>
      <c r="L2169" s="143">
        <f>COUNTIFS(ArCompl!$C$2:$C$5652,ArCompl!$C512,ArCompl!$D$2:$D$5652,ArCompl!$D512)</f>
        <v>3</v>
      </c>
      <c r="M2169" s="144">
        <f>IF(ISNA(MATCH($F2169,'Liste noire'!C:C,0)),0,1)</f>
        <v>0</v>
      </c>
    </row>
    <row r="2170" spans="1:13" x14ac:dyDescent="0.25">
      <c r="A2170" s="139">
        <v>5447</v>
      </c>
      <c r="B2170" s="140" t="s">
        <v>8178</v>
      </c>
      <c r="C2170" s="140" t="s">
        <v>8179</v>
      </c>
      <c r="D2170" s="140" t="s">
        <v>8115</v>
      </c>
      <c r="E2170" s="140" t="s">
        <v>22407</v>
      </c>
      <c r="F2170" s="140" t="s">
        <v>8180</v>
      </c>
      <c r="G2170" s="140" t="s">
        <v>8181</v>
      </c>
      <c r="H2170" s="140">
        <v>66.951300000000003</v>
      </c>
      <c r="I2170" s="140">
        <v>-53.729300000000002</v>
      </c>
      <c r="J2170" s="140">
        <v>33</v>
      </c>
      <c r="K2170" s="140">
        <v>-3</v>
      </c>
      <c r="L2170" s="140">
        <f>COUNTIFS(ArCompl!$C$2:$C$5652,ArCompl!$C3493,ArCompl!$D$2:$D$5652,ArCompl!$D3493)</f>
        <v>2</v>
      </c>
      <c r="M2170" s="141">
        <f>IF(ISNA(MATCH($F2170,'Liste noire'!C:C,0)),0,1)</f>
        <v>0</v>
      </c>
    </row>
    <row r="2171" spans="1:13" x14ac:dyDescent="0.25">
      <c r="A2171" s="142">
        <v>7059</v>
      </c>
      <c r="B2171" s="143" t="s">
        <v>18903</v>
      </c>
      <c r="C2171" s="143" t="s">
        <v>18904</v>
      </c>
      <c r="D2171" s="143" t="s">
        <v>16702</v>
      </c>
      <c r="E2171" s="143" t="s">
        <v>22496</v>
      </c>
      <c r="F2171" s="143" t="s">
        <v>18905</v>
      </c>
      <c r="G2171" s="143" t="s">
        <v>18906</v>
      </c>
      <c r="H2171" s="143">
        <v>42.153399999999998</v>
      </c>
      <c r="I2171" s="143">
        <v>-79.257999999999996</v>
      </c>
      <c r="J2171" s="143">
        <v>1723</v>
      </c>
      <c r="K2171" s="143">
        <v>-5</v>
      </c>
      <c r="L2171" s="143">
        <f>COUNTIFS(ArCompl!$C$2:$C$5652,ArCompl!$C2460,ArCompl!$D$2:$D$5652,ArCompl!$D2460)</f>
        <v>1</v>
      </c>
      <c r="M2171" s="144">
        <f>IF(ISNA(MATCH($F2171,'Liste noire'!C:C,0)),0,1)</f>
        <v>0</v>
      </c>
    </row>
    <row r="2172" spans="1:13" x14ac:dyDescent="0.25">
      <c r="A2172" s="139">
        <v>11200</v>
      </c>
      <c r="B2172" s="140" t="s">
        <v>2399</v>
      </c>
      <c r="C2172" s="140" t="s">
        <v>2400</v>
      </c>
      <c r="D2172" s="140" t="s">
        <v>2057</v>
      </c>
      <c r="E2172" s="140" t="s">
        <v>22368</v>
      </c>
      <c r="F2172" s="140" t="s">
        <v>2401</v>
      </c>
      <c r="G2172" s="140" t="s">
        <v>2402</v>
      </c>
      <c r="H2172" s="140">
        <v>-11.41944</v>
      </c>
      <c r="I2172" s="140">
        <v>-58.70167</v>
      </c>
      <c r="J2172" s="140">
        <v>1083</v>
      </c>
      <c r="K2172" s="140">
        <v>-4</v>
      </c>
      <c r="L2172" s="140">
        <f>COUNTIFS(ArCompl!$C$2:$C$5652,ArCompl!$C792,ArCompl!$D$2:$D$5652,ArCompl!$D792)</f>
        <v>1</v>
      </c>
      <c r="M2172" s="141">
        <f>IF(ISNA(MATCH($F2172,'Liste noire'!C:C,0)),0,1)</f>
        <v>0</v>
      </c>
    </row>
    <row r="2173" spans="1:13" x14ac:dyDescent="0.25">
      <c r="A2173" s="142">
        <v>4119</v>
      </c>
      <c r="B2173" s="143" t="s">
        <v>6294</v>
      </c>
      <c r="C2173" s="143" t="s">
        <v>6295</v>
      </c>
      <c r="D2173" s="143" t="s">
        <v>6295</v>
      </c>
      <c r="E2173" s="143" t="s">
        <v>6295</v>
      </c>
      <c r="F2173" s="143" t="s">
        <v>6296</v>
      </c>
      <c r="G2173" s="143" t="s">
        <v>6297</v>
      </c>
      <c r="H2173" s="143">
        <v>11.5473</v>
      </c>
      <c r="I2173" s="143">
        <v>43.159500000000001</v>
      </c>
      <c r="J2173" s="143">
        <v>49</v>
      </c>
      <c r="K2173" s="143">
        <v>3</v>
      </c>
      <c r="L2173" s="143">
        <f>COUNTIFS(ArCompl!$C$2:$C$5652,ArCompl!$C1754,ArCompl!$D$2:$D$5652,ArCompl!$D1754)</f>
        <v>1</v>
      </c>
      <c r="M2173" s="144">
        <f>IF(ISNA(MATCH($F2173,'Liste noire'!C:C,0)),0,1)</f>
        <v>0</v>
      </c>
    </row>
    <row r="2174" spans="1:13" x14ac:dyDescent="0.25">
      <c r="A2174" s="139">
        <v>7417</v>
      </c>
      <c r="B2174" s="140" t="s">
        <v>6649</v>
      </c>
      <c r="C2174" s="140" t="s">
        <v>6650</v>
      </c>
      <c r="D2174" s="140" t="s">
        <v>6570</v>
      </c>
      <c r="E2174" s="140" t="s">
        <v>22396</v>
      </c>
      <c r="F2174" s="140" t="s">
        <v>6651</v>
      </c>
      <c r="G2174" s="140" t="s">
        <v>6652</v>
      </c>
      <c r="H2174" s="140">
        <v>9.3324999999999996</v>
      </c>
      <c r="I2174" s="140">
        <v>42.912100000000002</v>
      </c>
      <c r="J2174" s="140">
        <v>5954</v>
      </c>
      <c r="K2174" s="140">
        <v>3</v>
      </c>
      <c r="L2174" s="140">
        <f>COUNTIFS(ArCompl!$C$2:$C$5652,ArCompl!$C3234,ArCompl!$D$2:$D$5652,ArCompl!$D3234)</f>
        <v>1</v>
      </c>
      <c r="M2174" s="141">
        <f>IF(ISNA(MATCH($F2174,'Liste noire'!C:C,0)),0,1)</f>
        <v>0</v>
      </c>
    </row>
    <row r="2175" spans="1:13" x14ac:dyDescent="0.25">
      <c r="A2175" s="142">
        <v>4191</v>
      </c>
      <c r="B2175" s="143" t="s">
        <v>7977</v>
      </c>
      <c r="C2175" s="143" t="s">
        <v>7978</v>
      </c>
      <c r="D2175" s="143" t="s">
        <v>7939</v>
      </c>
      <c r="E2175" s="143" t="s">
        <v>22406</v>
      </c>
      <c r="F2175" s="143" t="s">
        <v>7979</v>
      </c>
      <c r="G2175" s="143" t="s">
        <v>7980</v>
      </c>
      <c r="H2175" s="143">
        <v>37.682699999999997</v>
      </c>
      <c r="I2175" s="143">
        <v>26.347100000000001</v>
      </c>
      <c r="J2175" s="143">
        <v>79</v>
      </c>
      <c r="K2175" s="143">
        <v>2</v>
      </c>
      <c r="L2175" s="143">
        <f>COUNTIFS(ArCompl!$C$2:$C$5652,ArCompl!$C3442,ArCompl!$D$2:$D$5652,ArCompl!$D3442)</f>
        <v>1</v>
      </c>
      <c r="M2175" s="144">
        <f>IF(ISNA(MATCH($F2175,'Liste noire'!C:C,0)),0,1)</f>
        <v>0</v>
      </c>
    </row>
    <row r="2176" spans="1:13" x14ac:dyDescent="0.25">
      <c r="A2176" s="139">
        <v>1116</v>
      </c>
      <c r="B2176" s="140" t="s">
        <v>6653</v>
      </c>
      <c r="C2176" s="140" t="s">
        <v>6654</v>
      </c>
      <c r="D2176" s="140" t="s">
        <v>6570</v>
      </c>
      <c r="E2176" s="140" t="s">
        <v>22396</v>
      </c>
      <c r="F2176" s="140" t="s">
        <v>6655</v>
      </c>
      <c r="G2176" s="140" t="s">
        <v>6656</v>
      </c>
      <c r="H2176" s="140">
        <v>7.6660899999999996</v>
      </c>
      <c r="I2176" s="140">
        <v>36.816600000000001</v>
      </c>
      <c r="J2176" s="140">
        <v>5500</v>
      </c>
      <c r="K2176" s="140">
        <v>3</v>
      </c>
      <c r="L2176" s="140">
        <f>COUNTIFS(ArCompl!$C$2:$C$5652,ArCompl!$C3235,ArCompl!$D$2:$D$5652,ArCompl!$D3235)</f>
        <v>1</v>
      </c>
      <c r="M2176" s="141">
        <f>IF(ISNA(MATCH($F2176,'Liste noire'!C:C,0)),0,1)</f>
        <v>0</v>
      </c>
    </row>
    <row r="2177" spans="1:13" x14ac:dyDescent="0.25">
      <c r="A2177" s="142">
        <v>6381</v>
      </c>
      <c r="B2177" s="143" t="s">
        <v>5029</v>
      </c>
      <c r="C2177" s="143" t="s">
        <v>5030</v>
      </c>
      <c r="D2177" s="143" t="s">
        <v>4759</v>
      </c>
      <c r="E2177" s="143" t="s">
        <v>22377</v>
      </c>
      <c r="F2177" s="143" t="s">
        <v>5031</v>
      </c>
      <c r="G2177" s="143" t="s">
        <v>5032</v>
      </c>
      <c r="H2177" s="143">
        <v>29.476939999999999</v>
      </c>
      <c r="I2177" s="143">
        <v>115.80110000000001</v>
      </c>
      <c r="J2177" s="143">
        <v>0</v>
      </c>
      <c r="K2177" s="143">
        <v>8</v>
      </c>
      <c r="L2177" s="143">
        <f>COUNTIFS(ArCompl!$C$2:$C$5652,ArCompl!$C1421,ArCompl!$D$2:$D$5652,ArCompl!$D1421)</f>
        <v>1</v>
      </c>
      <c r="M2177" s="144">
        <f>IF(ISNA(MATCH($F2177,'Liste noire'!C:C,0)),0,1)</f>
        <v>0</v>
      </c>
    </row>
    <row r="2178" spans="1:13" x14ac:dyDescent="0.25">
      <c r="A2178" s="139">
        <v>5944</v>
      </c>
      <c r="B2178" s="140" t="s">
        <v>12639</v>
      </c>
      <c r="C2178" s="140" t="s">
        <v>12640</v>
      </c>
      <c r="D2178" s="140" t="s">
        <v>12597</v>
      </c>
      <c r="E2178" s="140" t="s">
        <v>12597</v>
      </c>
      <c r="F2178" s="140" t="s">
        <v>12641</v>
      </c>
      <c r="G2178" s="140" t="s">
        <v>12642</v>
      </c>
      <c r="H2178" s="140">
        <v>25.067799999999998</v>
      </c>
      <c r="I2178" s="140">
        <v>61.805399999999999</v>
      </c>
      <c r="J2178" s="140">
        <v>186</v>
      </c>
      <c r="K2178" s="140">
        <v>5</v>
      </c>
      <c r="L2178" s="140">
        <f>COUNTIFS(ArCompl!$C$2:$C$5652,ArCompl!$C4637,ArCompl!$D$2:$D$5652,ArCompl!$D4637)</f>
        <v>1</v>
      </c>
      <c r="M2178" s="141">
        <f>IF(ISNA(MATCH($F2178,'Liste noire'!C:C,0)),0,1)</f>
        <v>0</v>
      </c>
    </row>
    <row r="2179" spans="1:13" x14ac:dyDescent="0.25">
      <c r="A2179" s="142">
        <v>2790</v>
      </c>
      <c r="B2179" s="143" t="s">
        <v>12984</v>
      </c>
      <c r="C2179" s="143" t="s">
        <v>12985</v>
      </c>
      <c r="D2179" s="143" t="s">
        <v>12933</v>
      </c>
      <c r="E2179" s="143" t="s">
        <v>22457</v>
      </c>
      <c r="F2179" s="143" t="s">
        <v>12986</v>
      </c>
      <c r="G2179" s="143" t="s">
        <v>12987</v>
      </c>
      <c r="H2179" s="143">
        <v>-7.1691000000000003</v>
      </c>
      <c r="I2179" s="143">
        <v>-76.7286</v>
      </c>
      <c r="J2179" s="143">
        <v>1148</v>
      </c>
      <c r="K2179" s="143">
        <v>-5</v>
      </c>
      <c r="L2179" s="143">
        <f>COUNTIFS(ArCompl!$C$2:$C$5652,ArCompl!$C4734,ArCompl!$D$2:$D$5652,ArCompl!$D4734)</f>
        <v>1</v>
      </c>
      <c r="M2179" s="144">
        <f>IF(ISNA(MATCH($F2179,'Liste noire'!C:C,0)),0,1)</f>
        <v>0</v>
      </c>
    </row>
    <row r="2180" spans="1:13" x14ac:dyDescent="0.25">
      <c r="A2180" s="139">
        <v>6386</v>
      </c>
      <c r="B2180" s="140" t="s">
        <v>5177</v>
      </c>
      <c r="C2180" s="140" t="s">
        <v>5178</v>
      </c>
      <c r="D2180" s="140" t="s">
        <v>4759</v>
      </c>
      <c r="E2180" s="140" t="s">
        <v>22377</v>
      </c>
      <c r="F2180" s="140" t="s">
        <v>5179</v>
      </c>
      <c r="G2180" s="140" t="s">
        <v>5180</v>
      </c>
      <c r="H2180" s="140">
        <v>24.796399999999998</v>
      </c>
      <c r="I2180" s="140">
        <v>118.59</v>
      </c>
      <c r="J2180" s="140">
        <v>0</v>
      </c>
      <c r="K2180" s="140">
        <v>8</v>
      </c>
      <c r="L2180" s="140">
        <f>COUNTIFS(ArCompl!$C$2:$C$5652,ArCompl!$C1458,ArCompl!$D$2:$D$5652,ArCompl!$D1458)</f>
        <v>1</v>
      </c>
      <c r="M2180" s="141">
        <f>IF(ISNA(MATCH($F2180,'Liste noire'!C:C,0)),0,1)</f>
        <v>0</v>
      </c>
    </row>
    <row r="2181" spans="1:13" x14ac:dyDescent="0.25">
      <c r="A2181" s="142">
        <v>5442</v>
      </c>
      <c r="B2181" s="143" t="s">
        <v>8166</v>
      </c>
      <c r="C2181" s="143" t="s">
        <v>8167</v>
      </c>
      <c r="D2181" s="143" t="s">
        <v>8115</v>
      </c>
      <c r="E2181" s="143" t="s">
        <v>22407</v>
      </c>
      <c r="F2181" s="143" t="s">
        <v>8168</v>
      </c>
      <c r="G2181" s="143" t="s">
        <v>8169</v>
      </c>
      <c r="H2181" s="143">
        <v>60.715679999999999</v>
      </c>
      <c r="I2181" s="143">
        <v>-46.029919999999997</v>
      </c>
      <c r="J2181" s="143">
        <v>53</v>
      </c>
      <c r="K2181" s="143">
        <v>-3</v>
      </c>
      <c r="L2181" s="143">
        <f>COUNTIFS(ArCompl!$C$2:$C$5652,ArCompl!$C3490,ArCompl!$D$2:$D$5652,ArCompl!$D3490)</f>
        <v>1</v>
      </c>
      <c r="M2181" s="144">
        <f>IF(ISNA(MATCH($F2181,'Liste noire'!C:C,0)),0,1)</f>
        <v>0</v>
      </c>
    </row>
    <row r="2182" spans="1:13" x14ac:dyDescent="0.25">
      <c r="A2182" s="139">
        <v>8460</v>
      </c>
      <c r="B2182" s="140" t="s">
        <v>18540</v>
      </c>
      <c r="C2182" s="140" t="s">
        <v>18541</v>
      </c>
      <c r="D2182" s="140" t="s">
        <v>16702</v>
      </c>
      <c r="E2182" s="140" t="s">
        <v>22496</v>
      </c>
      <c r="F2182" s="140" t="s">
        <v>18542</v>
      </c>
      <c r="G2182" s="140" t="s">
        <v>18543</v>
      </c>
      <c r="H2182" s="140">
        <v>30.290500000000002</v>
      </c>
      <c r="I2182" s="140">
        <v>-87.671800000000005</v>
      </c>
      <c r="J2182" s="140">
        <v>17</v>
      </c>
      <c r="K2182" s="140">
        <v>-6</v>
      </c>
      <c r="L2182" s="140">
        <f>COUNTIFS(ArCompl!$C$2:$C$5652,ArCompl!$C2365,ArCompl!$D$2:$D$5652,ArCompl!$D2365)</f>
        <v>1</v>
      </c>
      <c r="M2182" s="141">
        <f>IF(ISNA(MATCH($F2182,'Liste noire'!C:C,0)),0,1)</f>
        <v>0</v>
      </c>
    </row>
    <row r="2183" spans="1:13" x14ac:dyDescent="0.25">
      <c r="A2183" s="142">
        <v>688</v>
      </c>
      <c r="B2183" s="143" t="s">
        <v>15244</v>
      </c>
      <c r="C2183" s="143" t="s">
        <v>15245</v>
      </c>
      <c r="D2183" s="143" t="s">
        <v>15198</v>
      </c>
      <c r="E2183" s="143" t="s">
        <v>22481</v>
      </c>
      <c r="F2183" s="143" t="s">
        <v>15246</v>
      </c>
      <c r="G2183" s="143" t="s">
        <v>15247</v>
      </c>
      <c r="H2183" s="143">
        <v>57.757599999999996</v>
      </c>
      <c r="I2183" s="143">
        <v>14.0687</v>
      </c>
      <c r="J2183" s="143">
        <v>741</v>
      </c>
      <c r="K2183" s="143">
        <v>1</v>
      </c>
      <c r="L2183" s="143">
        <f>COUNTIFS(ArCompl!$C$2:$C$5652,ArCompl!$C5263,ArCompl!$D$2:$D$5652,ArCompl!$D5263)</f>
        <v>1</v>
      </c>
      <c r="M2183" s="144">
        <f>IF(ISNA(MATCH($F2183,'Liste noire'!C:C,0)),0,1)</f>
        <v>0</v>
      </c>
    </row>
    <row r="2184" spans="1:13" x14ac:dyDescent="0.25">
      <c r="A2184" s="139">
        <v>1450</v>
      </c>
      <c r="B2184" s="140" t="s">
        <v>7965</v>
      </c>
      <c r="C2184" s="140" t="s">
        <v>7966</v>
      </c>
      <c r="D2184" s="140" t="s">
        <v>7939</v>
      </c>
      <c r="E2184" s="140" t="s">
        <v>22406</v>
      </c>
      <c r="F2184" s="140" t="s">
        <v>7967</v>
      </c>
      <c r="G2184" s="140" t="s">
        <v>7968</v>
      </c>
      <c r="H2184" s="140">
        <v>38.343200000000003</v>
      </c>
      <c r="I2184" s="140">
        <v>26.140599999999999</v>
      </c>
      <c r="J2184" s="140">
        <v>15</v>
      </c>
      <c r="K2184" s="140">
        <v>2</v>
      </c>
      <c r="L2184" s="140">
        <f>COUNTIFS(ArCompl!$C$2:$C$5652,ArCompl!$C3439,ArCompl!$D$2:$D$5652,ArCompl!$D3439)</f>
        <v>1</v>
      </c>
      <c r="M2184" s="141">
        <f>IF(ISNA(MATCH($F2184,'Liste noire'!C:C,0)),0,1)</f>
        <v>0</v>
      </c>
    </row>
    <row r="2185" spans="1:13" x14ac:dyDescent="0.25">
      <c r="A2185" s="142">
        <v>4192</v>
      </c>
      <c r="B2185" s="143" t="s">
        <v>7989</v>
      </c>
      <c r="C2185" s="143" t="s">
        <v>7990</v>
      </c>
      <c r="D2185" s="143" t="s">
        <v>7939</v>
      </c>
      <c r="E2185" s="143" t="s">
        <v>22406</v>
      </c>
      <c r="F2185" s="143" t="s">
        <v>7991</v>
      </c>
      <c r="G2185" s="143" t="s">
        <v>7992</v>
      </c>
      <c r="H2185" s="143">
        <v>36.963299999999997</v>
      </c>
      <c r="I2185" s="143">
        <v>26.9406</v>
      </c>
      <c r="J2185" s="143">
        <v>771</v>
      </c>
      <c r="K2185" s="143">
        <v>2</v>
      </c>
      <c r="L2185" s="143">
        <f>COUNTIFS(ArCompl!$C$2:$C$5652,ArCompl!$C3445,ArCompl!$D$2:$D$5652,ArCompl!$D3445)</f>
        <v>1</v>
      </c>
      <c r="M2185" s="144">
        <f>IF(ISNA(MATCH($F2185,'Liste noire'!C:C,0)),0,1)</f>
        <v>0</v>
      </c>
    </row>
    <row r="2186" spans="1:13" x14ac:dyDescent="0.25">
      <c r="A2186" s="139">
        <v>704</v>
      </c>
      <c r="B2186" s="140" t="s">
        <v>15272</v>
      </c>
      <c r="C2186" s="140" t="s">
        <v>15273</v>
      </c>
      <c r="D2186" s="140" t="s">
        <v>15198</v>
      </c>
      <c r="E2186" s="140" t="s">
        <v>22481</v>
      </c>
      <c r="F2186" s="140" t="s">
        <v>15274</v>
      </c>
      <c r="G2186" s="140" t="s">
        <v>15275</v>
      </c>
      <c r="H2186" s="140">
        <v>55.945999999999998</v>
      </c>
      <c r="I2186" s="140">
        <v>12.87</v>
      </c>
      <c r="J2186" s="140">
        <v>194</v>
      </c>
      <c r="K2186" s="140">
        <v>1</v>
      </c>
      <c r="L2186" s="140">
        <f>COUNTIFS(ArCompl!$C$2:$C$5652,ArCompl!$C5270,ArCompl!$D$2:$D$5652,ArCompl!$D5270)</f>
        <v>1</v>
      </c>
      <c r="M2186" s="141">
        <f>IF(ISNA(MATCH($F2186,'Liste noire'!C:C,0)),0,1)</f>
        <v>0</v>
      </c>
    </row>
    <row r="2187" spans="1:13" x14ac:dyDescent="0.25">
      <c r="A2187" s="142">
        <v>4354</v>
      </c>
      <c r="B2187" s="143" t="s">
        <v>18941</v>
      </c>
      <c r="C2187" s="143" t="s">
        <v>18942</v>
      </c>
      <c r="D2187" s="143" t="s">
        <v>16702</v>
      </c>
      <c r="E2187" s="143" t="s">
        <v>22496</v>
      </c>
      <c r="F2187" s="143" t="s">
        <v>18943</v>
      </c>
      <c r="G2187" s="143" t="s">
        <v>18944</v>
      </c>
      <c r="H2187" s="143">
        <v>37.151800000000001</v>
      </c>
      <c r="I2187" s="143">
        <v>-94.4983</v>
      </c>
      <c r="J2187" s="143">
        <v>981</v>
      </c>
      <c r="K2187" s="143">
        <v>-6</v>
      </c>
      <c r="L2187" s="143">
        <f>COUNTIFS(ArCompl!$C$2:$C$5652,ArCompl!$C2470,ArCompl!$D$2:$D$5652,ArCompl!$D2470)</f>
        <v>1</v>
      </c>
      <c r="M2187" s="144">
        <f>IF(ISNA(MATCH($F2187,'Liste noire'!C:C,0)),0,1)</f>
        <v>0</v>
      </c>
    </row>
    <row r="2188" spans="1:13" x14ac:dyDescent="0.25">
      <c r="A2188" s="139">
        <v>3009</v>
      </c>
      <c r="B2188" s="140" t="s">
        <v>8675</v>
      </c>
      <c r="C2188" s="140" t="s">
        <v>8676</v>
      </c>
      <c r="D2188" s="140" t="s">
        <v>8516</v>
      </c>
      <c r="E2188" s="140" t="s">
        <v>22415</v>
      </c>
      <c r="F2188" s="140" t="s">
        <v>8677</v>
      </c>
      <c r="G2188" s="140" t="s">
        <v>8678</v>
      </c>
      <c r="H2188" s="140">
        <v>23.177800000000001</v>
      </c>
      <c r="I2188" s="140">
        <v>80.052000000000007</v>
      </c>
      <c r="J2188" s="140">
        <v>1624</v>
      </c>
      <c r="K2188" s="140">
        <v>5.5</v>
      </c>
      <c r="L2188" s="140">
        <f>COUNTIFS(ArCompl!$C$2:$C$5652,ArCompl!$C3648,ArCompl!$D$2:$D$5652,ArCompl!$D3648)</f>
        <v>1</v>
      </c>
      <c r="M2188" s="141">
        <f>IF(ISNA(MATCH($F2188,'Liste noire'!C:C,0)),0,1)</f>
        <v>0</v>
      </c>
    </row>
    <row r="2189" spans="1:13" x14ac:dyDescent="0.25">
      <c r="A2189" s="142">
        <v>1468</v>
      </c>
      <c r="B2189" s="143" t="s">
        <v>8049</v>
      </c>
      <c r="C2189" s="143" t="s">
        <v>8050</v>
      </c>
      <c r="D2189" s="143" t="s">
        <v>7939</v>
      </c>
      <c r="E2189" s="143" t="s">
        <v>22406</v>
      </c>
      <c r="F2189" s="143" t="s">
        <v>8051</v>
      </c>
      <c r="G2189" s="143" t="s">
        <v>8052</v>
      </c>
      <c r="H2189" s="143">
        <v>37.435099999999998</v>
      </c>
      <c r="I2189" s="143">
        <v>25.348099999999999</v>
      </c>
      <c r="J2189" s="143">
        <v>405</v>
      </c>
      <c r="K2189" s="143">
        <v>2</v>
      </c>
      <c r="L2189" s="143">
        <f>COUNTIFS(ArCompl!$C$2:$C$5652,ArCompl!$C3460,ArCompl!$D$2:$D$5652,ArCompl!$D3460)</f>
        <v>1</v>
      </c>
      <c r="M2189" s="144">
        <f>IF(ISNA(MATCH($F2189,'Liste noire'!C:C,0)),0,1)</f>
        <v>0</v>
      </c>
    </row>
    <row r="2190" spans="1:13" x14ac:dyDescent="0.25">
      <c r="A2190" s="139">
        <v>4173</v>
      </c>
      <c r="B2190" s="140" t="s">
        <v>11827</v>
      </c>
      <c r="C2190" s="140" t="s">
        <v>11828</v>
      </c>
      <c r="D2190" s="140" t="s">
        <v>11788</v>
      </c>
      <c r="E2190" s="140" t="s">
        <v>22447</v>
      </c>
      <c r="F2190" s="140" t="s">
        <v>11829</v>
      </c>
      <c r="G2190" s="140" t="s">
        <v>11830</v>
      </c>
      <c r="H2190" s="140">
        <v>28.780429999999999</v>
      </c>
      <c r="I2190" s="140">
        <v>83.722999999999999</v>
      </c>
      <c r="J2190" s="140">
        <v>9000</v>
      </c>
      <c r="K2190" s="140">
        <v>5.75</v>
      </c>
      <c r="L2190" s="140">
        <f>COUNTIFS(ArCompl!$C$2:$C$5652,ArCompl!$C4443,ArCompl!$D$2:$D$5652,ArCompl!$D4443)</f>
        <v>1</v>
      </c>
      <c r="M2190" s="141">
        <f>IF(ISNA(MATCH($F2190,'Liste noire'!C:C,0)),0,1)</f>
        <v>0</v>
      </c>
    </row>
    <row r="2191" spans="1:13" x14ac:dyDescent="0.25">
      <c r="A2191" s="142">
        <v>5745</v>
      </c>
      <c r="B2191" s="143" t="s">
        <v>18907</v>
      </c>
      <c r="C2191" s="143" t="s">
        <v>18904</v>
      </c>
      <c r="D2191" s="143" t="s">
        <v>16702</v>
      </c>
      <c r="E2191" s="143" t="s">
        <v>22496</v>
      </c>
      <c r="F2191" s="143" t="s">
        <v>18908</v>
      </c>
      <c r="G2191" s="143" t="s">
        <v>18909</v>
      </c>
      <c r="H2191" s="143">
        <v>46.929699999999997</v>
      </c>
      <c r="I2191" s="143">
        <v>-98.678200000000004</v>
      </c>
      <c r="J2191" s="143">
        <v>1500</v>
      </c>
      <c r="K2191" s="143">
        <v>-6</v>
      </c>
      <c r="L2191" s="143">
        <f>COUNTIFS(ArCompl!$C$2:$C$5652,ArCompl!$C2461,ArCompl!$D$2:$D$5652,ArCompl!$D2461)</f>
        <v>1</v>
      </c>
      <c r="M2191" s="144">
        <f>IF(ISNA(MATCH($F2191,'Liste noire'!C:C,0)),0,1)</f>
        <v>0</v>
      </c>
    </row>
    <row r="2192" spans="1:13" x14ac:dyDescent="0.25">
      <c r="A2192" s="139">
        <v>6411</v>
      </c>
      <c r="B2192" s="140" t="s">
        <v>5001</v>
      </c>
      <c r="C2192" s="140" t="s">
        <v>5002</v>
      </c>
      <c r="D2192" s="140" t="s">
        <v>4759</v>
      </c>
      <c r="E2192" s="140" t="s">
        <v>22377</v>
      </c>
      <c r="F2192" s="140" t="s">
        <v>5003</v>
      </c>
      <c r="G2192" s="140" t="s">
        <v>5004</v>
      </c>
      <c r="H2192" s="140">
        <v>46.843400000000003</v>
      </c>
      <c r="I2192" s="140">
        <v>130.465</v>
      </c>
      <c r="J2192" s="140">
        <v>262</v>
      </c>
      <c r="K2192" s="140">
        <v>8</v>
      </c>
      <c r="L2192" s="140">
        <f>COUNTIFS(ArCompl!$C$2:$C$5652,ArCompl!$C1414,ArCompl!$D$2:$D$5652,ArCompl!$D1414)</f>
        <v>1</v>
      </c>
      <c r="M2192" s="141">
        <f>IF(ISNA(MATCH($F2192,'Liste noire'!C:C,0)),0,1)</f>
        <v>0</v>
      </c>
    </row>
    <row r="2193" spans="1:13" x14ac:dyDescent="0.25">
      <c r="A2193" s="142">
        <v>813</v>
      </c>
      <c r="B2193" s="143" t="s">
        <v>14626</v>
      </c>
      <c r="C2193" s="143" t="s">
        <v>14620</v>
      </c>
      <c r="D2193" s="143" t="s">
        <v>14577</v>
      </c>
      <c r="E2193" s="143" t="s">
        <v>22476</v>
      </c>
      <c r="F2193" s="143" t="s">
        <v>14627</v>
      </c>
      <c r="G2193" s="143" t="s">
        <v>14628</v>
      </c>
      <c r="H2193" s="143">
        <v>-26.139199999999999</v>
      </c>
      <c r="I2193" s="143">
        <v>28.245999999999999</v>
      </c>
      <c r="J2193" s="143">
        <v>5558</v>
      </c>
      <c r="K2193" s="143">
        <v>2</v>
      </c>
      <c r="L2193" s="143">
        <f>COUNTIFS(ArCompl!$C$2:$C$5652,ArCompl!$C31,ArCompl!$D$2:$D$5652,ArCompl!$D31)</f>
        <v>1</v>
      </c>
      <c r="M2193" s="144">
        <f>IF(ISNA(MATCH($F2193,'Liste noire'!C:C,0)),0,1)</f>
        <v>0</v>
      </c>
    </row>
    <row r="2194" spans="1:13" x14ac:dyDescent="0.25">
      <c r="A2194" s="139">
        <v>6944</v>
      </c>
      <c r="B2194" s="140" t="s">
        <v>5021</v>
      </c>
      <c r="C2194" s="140" t="s">
        <v>5022</v>
      </c>
      <c r="D2194" s="140" t="s">
        <v>4759</v>
      </c>
      <c r="E2194" s="140" t="s">
        <v>22377</v>
      </c>
      <c r="F2194" s="140" t="s">
        <v>5023</v>
      </c>
      <c r="G2194" s="140" t="s">
        <v>5024</v>
      </c>
      <c r="H2194" s="140">
        <v>35.29278</v>
      </c>
      <c r="I2194" s="140">
        <v>116.3467</v>
      </c>
      <c r="J2194" s="140">
        <v>134</v>
      </c>
      <c r="K2194" s="140">
        <v>8</v>
      </c>
      <c r="L2194" s="140">
        <f>COUNTIFS(ArCompl!$C$2:$C$5652,ArCompl!$C1419,ArCompl!$D$2:$D$5652,ArCompl!$D1419)</f>
        <v>1</v>
      </c>
      <c r="M2194" s="141">
        <f>IF(ISNA(MATCH($F2194,'Liste noire'!C:C,0)),0,1)</f>
        <v>0</v>
      </c>
    </row>
    <row r="2195" spans="1:13" x14ac:dyDescent="0.25">
      <c r="A2195" s="142">
        <v>5444</v>
      </c>
      <c r="B2195" s="143" t="s">
        <v>8142</v>
      </c>
      <c r="C2195" s="143" t="s">
        <v>8143</v>
      </c>
      <c r="D2195" s="143" t="s">
        <v>8115</v>
      </c>
      <c r="E2195" s="143" t="s">
        <v>22407</v>
      </c>
      <c r="F2195" s="143" t="s">
        <v>8144</v>
      </c>
      <c r="G2195" s="143" t="s">
        <v>8145</v>
      </c>
      <c r="H2195" s="143">
        <v>60.14188</v>
      </c>
      <c r="I2195" s="143">
        <v>-45.232979999999998</v>
      </c>
      <c r="J2195" s="143">
        <v>17</v>
      </c>
      <c r="K2195" s="143">
        <v>-3</v>
      </c>
      <c r="L2195" s="143">
        <f>COUNTIFS(ArCompl!$C$2:$C$5652,ArCompl!$C3484,ArCompl!$D$2:$D$5652,ArCompl!$D3484)</f>
        <v>1</v>
      </c>
      <c r="M2195" s="144">
        <f>IF(ISNA(MATCH($F2195,'Liste noire'!C:C,0)),0,1)</f>
        <v>0</v>
      </c>
    </row>
    <row r="2196" spans="1:13" x14ac:dyDescent="0.25">
      <c r="A2196" s="139">
        <v>5445</v>
      </c>
      <c r="B2196" s="140" t="s">
        <v>8146</v>
      </c>
      <c r="C2196" s="140" t="s">
        <v>8147</v>
      </c>
      <c r="D2196" s="140" t="s">
        <v>8115</v>
      </c>
      <c r="E2196" s="140" t="s">
        <v>22407</v>
      </c>
      <c r="F2196" s="140" t="s">
        <v>8148</v>
      </c>
      <c r="G2196" s="140" t="s">
        <v>8149</v>
      </c>
      <c r="H2196" s="140">
        <v>60.917279999999998</v>
      </c>
      <c r="I2196" s="140">
        <v>-46.059930000000001</v>
      </c>
      <c r="J2196" s="140">
        <v>83</v>
      </c>
      <c r="K2196" s="140">
        <v>-3</v>
      </c>
      <c r="L2196" s="140">
        <f>COUNTIFS(ArCompl!$C$2:$C$5652,ArCompl!$C3485,ArCompl!$D$2:$D$5652,ArCompl!$D3485)</f>
        <v>4</v>
      </c>
      <c r="M2196" s="141">
        <f>IF(ISNA(MATCH($F2196,'Liste noire'!C:C,0)),0,1)</f>
        <v>0</v>
      </c>
    </row>
    <row r="2197" spans="1:13" x14ac:dyDescent="0.25">
      <c r="A2197" s="142">
        <v>3492</v>
      </c>
      <c r="B2197" s="143" t="s">
        <v>18949</v>
      </c>
      <c r="C2197" s="143" t="s">
        <v>18950</v>
      </c>
      <c r="D2197" s="143" t="s">
        <v>16702</v>
      </c>
      <c r="E2197" s="143" t="s">
        <v>22496</v>
      </c>
      <c r="F2197" s="143" t="s">
        <v>18951</v>
      </c>
      <c r="G2197" s="143" t="s">
        <v>18952</v>
      </c>
      <c r="H2197" s="143">
        <v>58.354999999999997</v>
      </c>
      <c r="I2197" s="143">
        <v>-134.57599999999999</v>
      </c>
      <c r="J2197" s="143">
        <v>21</v>
      </c>
      <c r="K2197" s="143">
        <v>-9</v>
      </c>
      <c r="L2197" s="143">
        <f>COUNTIFS(ArCompl!$C$2:$C$5652,ArCompl!$C2472,ArCompl!$D$2:$D$5652,ArCompl!$D2472)</f>
        <v>2</v>
      </c>
      <c r="M2197" s="144">
        <f>IF(ISNA(MATCH($F2197,'Liste noire'!C:C,0)),0,1)</f>
        <v>0</v>
      </c>
    </row>
    <row r="2198" spans="1:13" x14ac:dyDescent="0.25">
      <c r="A2198" s="139">
        <v>4194</v>
      </c>
      <c r="B2198" s="140" t="s">
        <v>7969</v>
      </c>
      <c r="C2198" s="140" t="s">
        <v>7970</v>
      </c>
      <c r="D2198" s="140" t="s">
        <v>7939</v>
      </c>
      <c r="E2198" s="140" t="s">
        <v>22406</v>
      </c>
      <c r="F2198" s="140" t="s">
        <v>7971</v>
      </c>
      <c r="G2198" s="140" t="s">
        <v>7972</v>
      </c>
      <c r="H2198" s="140">
        <v>37.081099999999999</v>
      </c>
      <c r="I2198" s="140">
        <v>25.368099999999998</v>
      </c>
      <c r="J2198" s="140">
        <v>10</v>
      </c>
      <c r="K2198" s="140">
        <v>2</v>
      </c>
      <c r="L2198" s="140">
        <f>COUNTIFS(ArCompl!$C$2:$C$5652,ArCompl!$C3440,ArCompl!$D$2:$D$5652,ArCompl!$D3440)</f>
        <v>1</v>
      </c>
      <c r="M2198" s="141">
        <f>IF(ISNA(MATCH($F2198,'Liste noire'!C:C,0)),0,1)</f>
        <v>0</v>
      </c>
    </row>
    <row r="2199" spans="1:13" x14ac:dyDescent="0.25">
      <c r="A2199" s="142">
        <v>6412</v>
      </c>
      <c r="B2199" s="143" t="s">
        <v>5025</v>
      </c>
      <c r="C2199" s="143" t="s">
        <v>5026</v>
      </c>
      <c r="D2199" s="143" t="s">
        <v>4759</v>
      </c>
      <c r="E2199" s="143" t="s">
        <v>22377</v>
      </c>
      <c r="F2199" s="143" t="s">
        <v>5027</v>
      </c>
      <c r="G2199" s="143" t="s">
        <v>5028</v>
      </c>
      <c r="H2199" s="143">
        <v>41.101399999999998</v>
      </c>
      <c r="I2199" s="143">
        <v>121.062</v>
      </c>
      <c r="J2199" s="143">
        <v>0</v>
      </c>
      <c r="K2199" s="143">
        <v>8</v>
      </c>
      <c r="L2199" s="143">
        <f>COUNTIFS(ArCompl!$C$2:$C$5652,ArCompl!$C1420,ArCompl!$D$2:$D$5652,ArCompl!$D1420)</f>
        <v>1</v>
      </c>
      <c r="M2199" s="144">
        <f>IF(ISNA(MATCH($F2199,'Liste noire'!C:C,0)),0,1)</f>
        <v>0</v>
      </c>
    </row>
    <row r="2200" spans="1:13" x14ac:dyDescent="0.25">
      <c r="A2200" s="139">
        <v>429</v>
      </c>
      <c r="B2200" s="140" t="s">
        <v>6791</v>
      </c>
      <c r="C2200" s="140" t="s">
        <v>6792</v>
      </c>
      <c r="D2200" s="140" t="s">
        <v>6766</v>
      </c>
      <c r="E2200" s="140" t="s">
        <v>22400</v>
      </c>
      <c r="F2200" s="140" t="s">
        <v>6793</v>
      </c>
      <c r="G2200" s="140" t="s">
        <v>6794</v>
      </c>
      <c r="H2200" s="140">
        <v>62.6629</v>
      </c>
      <c r="I2200" s="140">
        <v>29.607500000000002</v>
      </c>
      <c r="J2200" s="140">
        <v>398</v>
      </c>
      <c r="K2200" s="140">
        <v>2</v>
      </c>
      <c r="L2200" s="140">
        <f>COUNTIFS(ArCompl!$C$2:$C$5652,ArCompl!$C3268,ArCompl!$D$2:$D$5652,ArCompl!$D3268)</f>
        <v>1</v>
      </c>
      <c r="M2200" s="141">
        <f>IF(ISNA(MATCH($F2200,'Liste noire'!C:C,0)),0,1)</f>
        <v>0</v>
      </c>
    </row>
    <row r="2201" spans="1:13" x14ac:dyDescent="0.25">
      <c r="A2201" s="142">
        <v>3898</v>
      </c>
      <c r="B2201" s="143" t="s">
        <v>9335</v>
      </c>
      <c r="C2201" s="143" t="s">
        <v>9336</v>
      </c>
      <c r="D2201" s="143" t="s">
        <v>8920</v>
      </c>
      <c r="E2201" s="143" t="s">
        <v>22416</v>
      </c>
      <c r="F2201" s="143" t="s">
        <v>9337</v>
      </c>
      <c r="G2201" s="143" t="s">
        <v>9338</v>
      </c>
      <c r="H2201" s="143">
        <v>-7.7881799999999997</v>
      </c>
      <c r="I2201" s="143">
        <v>110.432</v>
      </c>
      <c r="J2201" s="143">
        <v>350</v>
      </c>
      <c r="K2201" s="143">
        <v>7</v>
      </c>
      <c r="L2201" s="143">
        <f>COUNTIFS(ArCompl!$C$2:$C$5652,ArCompl!$C3814,ArCompl!$D$2:$D$5652,ArCompl!$D3814)</f>
        <v>2</v>
      </c>
      <c r="M2201" s="144">
        <f>IF(ISNA(MATCH($F2201,'Liste noire'!C:C,0)),0,1)</f>
        <v>0</v>
      </c>
    </row>
    <row r="2202" spans="1:13" x14ac:dyDescent="0.25">
      <c r="A2202" s="139">
        <v>2576</v>
      </c>
      <c r="B2202" s="140" t="s">
        <v>2387</v>
      </c>
      <c r="C2202" s="140" t="s">
        <v>2388</v>
      </c>
      <c r="D2202" s="140" t="s">
        <v>2057</v>
      </c>
      <c r="E2202" s="140" t="s">
        <v>22368</v>
      </c>
      <c r="F2202" s="140" t="s">
        <v>2389</v>
      </c>
      <c r="G2202" s="140" t="s">
        <v>2390</v>
      </c>
      <c r="H2202" s="140">
        <v>-26.224499999999999</v>
      </c>
      <c r="I2202" s="140">
        <v>-48.797400000000003</v>
      </c>
      <c r="J2202" s="140">
        <v>15</v>
      </c>
      <c r="K2202" s="140">
        <v>-3</v>
      </c>
      <c r="L2202" s="140">
        <f>COUNTIFS(ArCompl!$C$2:$C$5652,ArCompl!$C789,ArCompl!$D$2:$D$5652,ArCompl!$D789)</f>
        <v>1</v>
      </c>
      <c r="M2202" s="141">
        <f>IF(ISNA(MATCH($F2202,'Liste noire'!C:C,0)),0,1)</f>
        <v>0</v>
      </c>
    </row>
    <row r="2203" spans="1:13" x14ac:dyDescent="0.25">
      <c r="A2203" s="142">
        <v>6161</v>
      </c>
      <c r="B2203" s="143" t="s">
        <v>14074</v>
      </c>
      <c r="C2203" s="143" t="s">
        <v>14075</v>
      </c>
      <c r="D2203" s="143" t="s">
        <v>13509</v>
      </c>
      <c r="E2203" s="143" t="s">
        <v>22461</v>
      </c>
      <c r="F2203" s="143" t="s">
        <v>14076</v>
      </c>
      <c r="G2203" s="143" t="s">
        <v>14077</v>
      </c>
      <c r="H2203" s="143">
        <v>56.700600000000001</v>
      </c>
      <c r="I2203" s="143">
        <v>47.904699999999998</v>
      </c>
      <c r="J2203" s="143">
        <v>348</v>
      </c>
      <c r="K2203" s="143">
        <v>3</v>
      </c>
      <c r="L2203" s="143">
        <f>COUNTIFS(ArCompl!$C$2:$C$5652,ArCompl!$C5150,ArCompl!$D$2:$D$5652,ArCompl!$D5150)</f>
        <v>1</v>
      </c>
      <c r="M2203" s="144">
        <f>IF(ISNA(MATCH($F2203,'Liste noire'!C:C,0)),0,1)</f>
        <v>0</v>
      </c>
    </row>
    <row r="2204" spans="1:13" x14ac:dyDescent="0.25">
      <c r="A2204" s="139">
        <v>6013</v>
      </c>
      <c r="B2204" s="140" t="s">
        <v>13129</v>
      </c>
      <c r="C2204" s="140" t="s">
        <v>13130</v>
      </c>
      <c r="D2204" s="140" t="s">
        <v>13050</v>
      </c>
      <c r="E2204" s="140" t="s">
        <v>13050</v>
      </c>
      <c r="F2204" s="140" t="s">
        <v>13131</v>
      </c>
      <c r="G2204" s="140" t="s">
        <v>13132</v>
      </c>
      <c r="H2204" s="140">
        <v>6.0536700000000003</v>
      </c>
      <c r="I2204" s="140">
        <v>121.011</v>
      </c>
      <c r="J2204" s="140">
        <v>118</v>
      </c>
      <c r="K2204" s="140">
        <v>8</v>
      </c>
      <c r="L2204" s="140">
        <f>COUNTIFS(ArCompl!$C$2:$C$5652,ArCompl!$C4770,ArCompl!$D$2:$D$5652,ArCompl!$D4770)</f>
        <v>1</v>
      </c>
      <c r="M2204" s="141">
        <f>IF(ISNA(MATCH($F2204,'Liste noire'!C:C,0)),0,1)</f>
        <v>0</v>
      </c>
    </row>
    <row r="2205" spans="1:13" x14ac:dyDescent="0.25">
      <c r="A2205" s="142">
        <v>4382</v>
      </c>
      <c r="B2205" s="143" t="s">
        <v>10241</v>
      </c>
      <c r="C2205" s="143" t="s">
        <v>10242</v>
      </c>
      <c r="D2205" s="143" t="s">
        <v>10243</v>
      </c>
      <c r="E2205" s="143" t="s">
        <v>22424</v>
      </c>
      <c r="F2205" s="143" t="s">
        <v>10244</v>
      </c>
      <c r="G2205" s="143" t="s">
        <v>10245</v>
      </c>
      <c r="H2205" s="143">
        <v>16.7286</v>
      </c>
      <c r="I2205" s="143">
        <v>-169.53399999999999</v>
      </c>
      <c r="J2205" s="143">
        <v>7</v>
      </c>
      <c r="K2205" s="143">
        <v>-10</v>
      </c>
      <c r="L2205" s="143">
        <f>COUNTIFS(ArCompl!$C$2:$C$5652,ArCompl!$C317,ArCompl!$D$2:$D$5652,ArCompl!$D317)</f>
        <v>1</v>
      </c>
      <c r="M2205" s="144">
        <f>IF(ISNA(MATCH($F2205,'Liste noire'!C:C,0)),0,1)</f>
        <v>0</v>
      </c>
    </row>
    <row r="2206" spans="1:13" x14ac:dyDescent="0.25">
      <c r="A2206" s="139">
        <v>268</v>
      </c>
      <c r="B2206" s="140" t="s">
        <v>12267</v>
      </c>
      <c r="C2206" s="140" t="s">
        <v>12268</v>
      </c>
      <c r="D2206" s="140" t="s">
        <v>12233</v>
      </c>
      <c r="E2206" s="140" t="s">
        <v>12233</v>
      </c>
      <c r="F2206" s="140" t="s">
        <v>12269</v>
      </c>
      <c r="G2206" s="140" t="s">
        <v>12270</v>
      </c>
      <c r="H2206" s="140">
        <v>9.6398299999999999</v>
      </c>
      <c r="I2206" s="140">
        <v>8.8690499999999997</v>
      </c>
      <c r="J2206" s="140">
        <v>4232</v>
      </c>
      <c r="K2206" s="140">
        <v>1</v>
      </c>
      <c r="L2206" s="140">
        <f>COUNTIFS(ArCompl!$C$2:$C$5652,ArCompl!$C4484,ArCompl!$D$2:$D$5652,ArCompl!$D4484)</f>
        <v>1</v>
      </c>
      <c r="M2206" s="141">
        <f>IF(ISNA(MATCH($F2206,'Liste noire'!C:C,0)),0,1)</f>
        <v>0</v>
      </c>
    </row>
    <row r="2207" spans="1:13" x14ac:dyDescent="0.25">
      <c r="A2207" s="142">
        <v>8496</v>
      </c>
      <c r="B2207" s="143" t="s">
        <v>18933</v>
      </c>
      <c r="C2207" s="143" t="s">
        <v>18934</v>
      </c>
      <c r="D2207" s="143" t="s">
        <v>16702</v>
      </c>
      <c r="E2207" s="143" t="s">
        <v>22496</v>
      </c>
      <c r="F2207" s="143" t="s">
        <v>18935</v>
      </c>
      <c r="G2207" s="143" t="s">
        <v>18936</v>
      </c>
      <c r="H2207" s="143">
        <v>41.517800000000001</v>
      </c>
      <c r="I2207" s="143">
        <v>-88.1755</v>
      </c>
      <c r="J2207" s="143">
        <v>582</v>
      </c>
      <c r="K2207" s="143">
        <v>-6</v>
      </c>
      <c r="L2207" s="143">
        <f>COUNTIFS(ArCompl!$C$2:$C$5652,ArCompl!$C2468,ArCompl!$D$2:$D$5652,ArCompl!$D2468)</f>
        <v>1</v>
      </c>
      <c r="M2207" s="144">
        <f>IF(ISNA(MATCH($F2207,'Liste noire'!C:C,0)),0,1)</f>
        <v>0</v>
      </c>
    </row>
    <row r="2208" spans="1:13" x14ac:dyDescent="0.25">
      <c r="A2208" s="139">
        <v>2575</v>
      </c>
      <c r="B2208" s="140" t="s">
        <v>2383</v>
      </c>
      <c r="C2208" s="140" t="s">
        <v>2384</v>
      </c>
      <c r="D2208" s="140" t="s">
        <v>2057</v>
      </c>
      <c r="E2208" s="140" t="s">
        <v>22368</v>
      </c>
      <c r="F2208" s="140" t="s">
        <v>2385</v>
      </c>
      <c r="G2208" s="140" t="s">
        <v>2386</v>
      </c>
      <c r="H2208" s="140">
        <v>-7.1458329999999997</v>
      </c>
      <c r="I2208" s="140">
        <v>-34.948610000000002</v>
      </c>
      <c r="J2208" s="140">
        <v>217</v>
      </c>
      <c r="K2208" s="140">
        <v>-3</v>
      </c>
      <c r="L2208" s="140">
        <f>COUNTIFS(ArCompl!$C$2:$C$5652,ArCompl!$C788,ArCompl!$D$2:$D$5652,ArCompl!$D788)</f>
        <v>1</v>
      </c>
      <c r="M2208" s="141">
        <f>IF(ISNA(MATCH($F2208,'Liste noire'!C:C,0)),0,1)</f>
        <v>0</v>
      </c>
    </row>
    <row r="2209" spans="1:13" x14ac:dyDescent="0.25">
      <c r="A2209" s="142">
        <v>6073</v>
      </c>
      <c r="B2209" s="143" t="s">
        <v>2375</v>
      </c>
      <c r="C2209" s="143" t="s">
        <v>2376</v>
      </c>
      <c r="D2209" s="143" t="s">
        <v>2057</v>
      </c>
      <c r="E2209" s="143" t="s">
        <v>22368</v>
      </c>
      <c r="F2209" s="143" t="s">
        <v>2377</v>
      </c>
      <c r="G2209" s="143" t="s">
        <v>2378</v>
      </c>
      <c r="H2209" s="143">
        <v>-10.870799999999999</v>
      </c>
      <c r="I2209" s="143">
        <v>-61.846499999999999</v>
      </c>
      <c r="J2209" s="143">
        <v>598</v>
      </c>
      <c r="K2209" s="143">
        <v>-4</v>
      </c>
      <c r="L2209" s="143">
        <f>COUNTIFS(ArCompl!$C$2:$C$5652,ArCompl!$C786,ArCompl!$D$2:$D$5652,ArCompl!$D786)</f>
        <v>1</v>
      </c>
      <c r="M2209" s="144">
        <f>IF(ISNA(MATCH($F2209,'Liste noire'!C:C,0)),0,1)</f>
        <v>0</v>
      </c>
    </row>
    <row r="2210" spans="1:13" x14ac:dyDescent="0.25">
      <c r="A2210" s="139">
        <v>5449</v>
      </c>
      <c r="B2210" s="140" t="s">
        <v>8194</v>
      </c>
      <c r="C2210" s="140" t="s">
        <v>8195</v>
      </c>
      <c r="D2210" s="140" t="s">
        <v>8115</v>
      </c>
      <c r="E2210" s="140" t="s">
        <v>22407</v>
      </c>
      <c r="F2210" s="140" t="s">
        <v>8196</v>
      </c>
      <c r="G2210" s="140" t="s">
        <v>8197</v>
      </c>
      <c r="H2210" s="140">
        <v>70.734200000000001</v>
      </c>
      <c r="I2210" s="140">
        <v>-52.696199999999997</v>
      </c>
      <c r="J2210" s="140">
        <v>289</v>
      </c>
      <c r="K2210" s="140">
        <v>-3</v>
      </c>
      <c r="L2210" s="140">
        <f>COUNTIFS(ArCompl!$C$2:$C$5652,ArCompl!$C3497,ArCompl!$D$2:$D$5652,ArCompl!$D3497)</f>
        <v>1</v>
      </c>
      <c r="M2210" s="141">
        <f>IF(ISNA(MATCH($F2210,'Liste noire'!C:C,0)),0,1)</f>
        <v>0</v>
      </c>
    </row>
    <row r="2211" spans="1:13" x14ac:dyDescent="0.25">
      <c r="A2211" s="142">
        <v>5840</v>
      </c>
      <c r="B2211" s="143" t="s">
        <v>12790</v>
      </c>
      <c r="C2211" s="143" t="s">
        <v>12791</v>
      </c>
      <c r="D2211" s="143" t="s">
        <v>12767</v>
      </c>
      <c r="E2211" s="143" t="s">
        <v>12767</v>
      </c>
      <c r="F2211" s="143" t="s">
        <v>12792</v>
      </c>
      <c r="G2211" s="143" t="s">
        <v>12793</v>
      </c>
      <c r="H2211" s="143">
        <v>7.5177800000000001</v>
      </c>
      <c r="I2211" s="143">
        <v>-78.157200000000003</v>
      </c>
      <c r="J2211" s="143">
        <v>29</v>
      </c>
      <c r="K2211" s="143">
        <v>-5</v>
      </c>
      <c r="L2211" s="143">
        <f>COUNTIFS(ArCompl!$C$2:$C$5652,ArCompl!$C4674,ArCompl!$D$2:$D$5652,ArCompl!$D4674)</f>
        <v>1</v>
      </c>
      <c r="M2211" s="144">
        <f>IF(ISNA(MATCH($F2211,'Liste noire'!C:C,0)),0,1)</f>
        <v>0</v>
      </c>
    </row>
    <row r="2212" spans="1:13" x14ac:dyDescent="0.25">
      <c r="A2212" s="139">
        <v>3053</v>
      </c>
      <c r="B2212" s="140" t="s">
        <v>8703</v>
      </c>
      <c r="C2212" s="140" t="s">
        <v>8704</v>
      </c>
      <c r="D2212" s="140" t="s">
        <v>8516</v>
      </c>
      <c r="E2212" s="140" t="s">
        <v>22415</v>
      </c>
      <c r="F2212" s="140" t="s">
        <v>8705</v>
      </c>
      <c r="G2212" s="140" t="s">
        <v>8706</v>
      </c>
      <c r="H2212" s="140">
        <v>26.7315</v>
      </c>
      <c r="I2212" s="140">
        <v>94.1755</v>
      </c>
      <c r="J2212" s="140">
        <v>311</v>
      </c>
      <c r="K2212" s="140">
        <v>5.5</v>
      </c>
      <c r="L2212" s="140">
        <f>COUNTIFS(ArCompl!$C$2:$C$5652,ArCompl!$C3655,ArCompl!$D$2:$D$5652,ArCompl!$D3655)</f>
        <v>1</v>
      </c>
      <c r="M2212" s="141">
        <f>IF(ISNA(MATCH($F2212,'Liste noire'!C:C,0)),0,1)</f>
        <v>0</v>
      </c>
    </row>
    <row r="2213" spans="1:13" x14ac:dyDescent="0.25">
      <c r="A2213" s="142">
        <v>11199</v>
      </c>
      <c r="B2213" s="143" t="s">
        <v>2411</v>
      </c>
      <c r="C2213" s="143" t="s">
        <v>2412</v>
      </c>
      <c r="D2213" s="143" t="s">
        <v>2057</v>
      </c>
      <c r="E2213" s="143" t="s">
        <v>22368</v>
      </c>
      <c r="F2213" s="143" t="s">
        <v>2413</v>
      </c>
      <c r="G2213" s="143" t="s">
        <v>2414</v>
      </c>
      <c r="H2213" s="143">
        <v>-10.30583</v>
      </c>
      <c r="I2213" s="143">
        <v>-58.489440000000002</v>
      </c>
      <c r="J2213" s="143">
        <v>525</v>
      </c>
      <c r="K2213" s="143">
        <v>-4</v>
      </c>
      <c r="L2213" s="143">
        <f>COUNTIFS(ArCompl!$C$2:$C$5652,ArCompl!$C795,ArCompl!$D$2:$D$5652,ArCompl!$D795)</f>
        <v>1</v>
      </c>
      <c r="M2213" s="144">
        <f>IF(ISNA(MATCH($F2213,'Liste noire'!C:C,0)),0,1)</f>
        <v>0</v>
      </c>
    </row>
    <row r="2214" spans="1:13" x14ac:dyDescent="0.25">
      <c r="A2214" s="139">
        <v>1180</v>
      </c>
      <c r="B2214" s="140" t="s">
        <v>15576</v>
      </c>
      <c r="C2214" s="140" t="s">
        <v>15577</v>
      </c>
      <c r="D2214" s="140" t="s">
        <v>15553</v>
      </c>
      <c r="E2214" s="140" t="s">
        <v>22486</v>
      </c>
      <c r="F2214" s="140" t="s">
        <v>15578</v>
      </c>
      <c r="G2214" s="140" t="s">
        <v>15579</v>
      </c>
      <c r="H2214" s="140">
        <v>-3.4294099999999998</v>
      </c>
      <c r="I2214" s="140">
        <v>37.0745</v>
      </c>
      <c r="J2214" s="140">
        <v>2932</v>
      </c>
      <c r="K2214" s="140">
        <v>3</v>
      </c>
      <c r="L2214" s="140">
        <f>COUNTIFS(ArCompl!$C$2:$C$5652,ArCompl!$C5356,ArCompl!$D$2:$D$5652,ArCompl!$D5356)</f>
        <v>1</v>
      </c>
      <c r="M2214" s="141">
        <f>IF(ISNA(MATCH($F2214,'Liste noire'!C:C,0)),0,1)</f>
        <v>0</v>
      </c>
    </row>
    <row r="2215" spans="1:13" x14ac:dyDescent="0.25">
      <c r="A2215" s="142">
        <v>3099</v>
      </c>
      <c r="B2215" s="143" t="s">
        <v>8683</v>
      </c>
      <c r="C2215" s="143" t="s">
        <v>8684</v>
      </c>
      <c r="D2215" s="143" t="s">
        <v>8516</v>
      </c>
      <c r="E2215" s="143" t="s">
        <v>22415</v>
      </c>
      <c r="F2215" s="143" t="s">
        <v>8685</v>
      </c>
      <c r="G2215" s="143" t="s">
        <v>8686</v>
      </c>
      <c r="H2215" s="143">
        <v>26.8887</v>
      </c>
      <c r="I2215" s="143">
        <v>70.864999999999995</v>
      </c>
      <c r="J2215" s="143">
        <v>751</v>
      </c>
      <c r="K2215" s="143">
        <v>5.5</v>
      </c>
      <c r="L2215" s="143">
        <f>COUNTIFS(ArCompl!$C$2:$C$5652,ArCompl!$C3650,ArCompl!$D$2:$D$5652,ArCompl!$D3650)</f>
        <v>2</v>
      </c>
      <c r="M2215" s="144">
        <f>IF(ISNA(MATCH($F2215,'Liste noire'!C:C,0)),0,1)</f>
        <v>0</v>
      </c>
    </row>
    <row r="2216" spans="1:13" x14ac:dyDescent="0.25">
      <c r="A2216" s="139">
        <v>1480</v>
      </c>
      <c r="B2216" s="140" t="s">
        <v>8085</v>
      </c>
      <c r="C2216" s="140" t="s">
        <v>8086</v>
      </c>
      <c r="D2216" s="140" t="s">
        <v>7939</v>
      </c>
      <c r="E2216" s="140" t="s">
        <v>22406</v>
      </c>
      <c r="F2216" s="140" t="s">
        <v>8087</v>
      </c>
      <c r="G2216" s="140" t="s">
        <v>8088</v>
      </c>
      <c r="H2216" s="140">
        <v>35.216099999999997</v>
      </c>
      <c r="I2216" s="140">
        <v>26.101299999999998</v>
      </c>
      <c r="J2216" s="140">
        <v>376</v>
      </c>
      <c r="K2216" s="140">
        <v>2</v>
      </c>
      <c r="L2216" s="140">
        <f>COUNTIFS(ArCompl!$C$2:$C$5652,ArCompl!$C3469,ArCompl!$D$2:$D$5652,ArCompl!$D3469)</f>
        <v>1</v>
      </c>
      <c r="M2216" s="141">
        <f>IF(ISNA(MATCH($F2216,'Liste noire'!C:C,0)),0,1)</f>
        <v>0</v>
      </c>
    </row>
    <row r="2217" spans="1:13" x14ac:dyDescent="0.25">
      <c r="A2217" s="142">
        <v>1475</v>
      </c>
      <c r="B2217" s="143" t="s">
        <v>8089</v>
      </c>
      <c r="C2217" s="143" t="s">
        <v>8090</v>
      </c>
      <c r="D2217" s="143" t="s">
        <v>7939</v>
      </c>
      <c r="E2217" s="143" t="s">
        <v>22406</v>
      </c>
      <c r="F2217" s="143" t="s">
        <v>8091</v>
      </c>
      <c r="G2217" s="143" t="s">
        <v>8092</v>
      </c>
      <c r="H2217" s="143">
        <v>39.177100000000003</v>
      </c>
      <c r="I2217" s="143">
        <v>23.503699999999998</v>
      </c>
      <c r="J2217" s="143">
        <v>54</v>
      </c>
      <c r="K2217" s="143">
        <v>2</v>
      </c>
      <c r="L2217" s="143">
        <f>COUNTIFS(ArCompl!$C$2:$C$5652,ArCompl!$C3470,ArCompl!$D$2:$D$5652,ArCompl!$D3470)</f>
        <v>1</v>
      </c>
      <c r="M2217" s="144">
        <f>IF(ISNA(MATCH($F2217,'Liste noire'!C:C,0)),0,1)</f>
        <v>0</v>
      </c>
    </row>
    <row r="2218" spans="1:13" x14ac:dyDescent="0.25">
      <c r="A2218" s="139">
        <v>7312</v>
      </c>
      <c r="B2218" s="140" t="s">
        <v>433</v>
      </c>
      <c r="C2218" s="140" t="s">
        <v>434</v>
      </c>
      <c r="D2218" s="140" t="s">
        <v>365</v>
      </c>
      <c r="E2218" s="140" t="s">
        <v>22354</v>
      </c>
      <c r="F2218" s="140" t="s">
        <v>435</v>
      </c>
      <c r="G2218" s="140" t="s">
        <v>436</v>
      </c>
      <c r="H2218" s="140">
        <v>-44.0486</v>
      </c>
      <c r="I2218" s="140">
        <v>-70.4589</v>
      </c>
      <c r="J2218" s="140">
        <v>2407</v>
      </c>
      <c r="K2218" s="140">
        <v>-3</v>
      </c>
      <c r="L2218" s="140">
        <f>COUNTIFS(ArCompl!$C$2:$C$5652,ArCompl!$C266,ArCompl!$D$2:$D$5652,ArCompl!$D266)</f>
        <v>1</v>
      </c>
      <c r="M2218" s="141">
        <f>IF(ISNA(MATCH($F2218,'Liste noire'!C:C,0)),0,1)</f>
        <v>0</v>
      </c>
    </row>
    <row r="2219" spans="1:13" x14ac:dyDescent="0.25">
      <c r="A2219" s="142">
        <v>3071</v>
      </c>
      <c r="B2219" s="143" t="s">
        <v>1816</v>
      </c>
      <c r="C2219" s="143" t="s">
        <v>1817</v>
      </c>
      <c r="D2219" s="143" t="s">
        <v>1797</v>
      </c>
      <c r="E2219" s="143" t="s">
        <v>1797</v>
      </c>
      <c r="F2219" s="143" t="s">
        <v>1818</v>
      </c>
      <c r="G2219" s="143" t="s">
        <v>1819</v>
      </c>
      <c r="H2219" s="143">
        <v>23.183800000000002</v>
      </c>
      <c r="I2219" s="143">
        <v>89.160799999999995</v>
      </c>
      <c r="J2219" s="143">
        <v>20</v>
      </c>
      <c r="K2219" s="143">
        <v>6</v>
      </c>
      <c r="L2219" s="143">
        <f>COUNTIFS(ArCompl!$C$2:$C$5652,ArCompl!$C621,ArCompl!$D$2:$D$5652,ArCompl!$D621)</f>
        <v>1</v>
      </c>
      <c r="M2219" s="144">
        <f>IF(ISNA(MATCH($F2219,'Liste noire'!C:C,0)),0,1)</f>
        <v>0</v>
      </c>
    </row>
    <row r="2220" spans="1:13" x14ac:dyDescent="0.25">
      <c r="A2220" s="139">
        <v>4169</v>
      </c>
      <c r="B2220" s="140" t="s">
        <v>18929</v>
      </c>
      <c r="C2220" s="140" t="s">
        <v>18930</v>
      </c>
      <c r="D2220" s="140" t="s">
        <v>16702</v>
      </c>
      <c r="E2220" s="140" t="s">
        <v>22496</v>
      </c>
      <c r="F2220" s="140" t="s">
        <v>18931</v>
      </c>
      <c r="G2220" s="140" t="s">
        <v>18932</v>
      </c>
      <c r="H2220" s="140">
        <v>40.316099999999999</v>
      </c>
      <c r="I2220" s="140">
        <v>-78.8339</v>
      </c>
      <c r="J2220" s="140">
        <v>2284</v>
      </c>
      <c r="K2220" s="140">
        <v>-5</v>
      </c>
      <c r="L2220" s="140">
        <f>COUNTIFS(ArCompl!$C$2:$C$5652,ArCompl!$C2467,ArCompl!$D$2:$D$5652,ArCompl!$D2467)</f>
        <v>1</v>
      </c>
      <c r="M2220" s="141">
        <f>IF(ISNA(MATCH($F2220,'Liste noire'!C:C,0)),0,1)</f>
        <v>0</v>
      </c>
    </row>
    <row r="2221" spans="1:13" x14ac:dyDescent="0.25">
      <c r="A2221" s="142">
        <v>5443</v>
      </c>
      <c r="B2221" s="143" t="s">
        <v>8138</v>
      </c>
      <c r="C2221" s="143" t="s">
        <v>8139</v>
      </c>
      <c r="D2221" s="143" t="s">
        <v>8115</v>
      </c>
      <c r="E2221" s="143" t="s">
        <v>22407</v>
      </c>
      <c r="F2221" s="143" t="s">
        <v>8140</v>
      </c>
      <c r="G2221" s="143" t="s">
        <v>8141</v>
      </c>
      <c r="H2221" s="143">
        <v>65.412499999999994</v>
      </c>
      <c r="I2221" s="143">
        <v>-52.939399999999999</v>
      </c>
      <c r="J2221" s="143">
        <v>91</v>
      </c>
      <c r="K2221" s="143">
        <v>-3</v>
      </c>
      <c r="L2221" s="143">
        <f>COUNTIFS(ArCompl!$C$2:$C$5652,ArCompl!$C3483,ArCompl!$D$2:$D$5652,ArCompl!$D3483)</f>
        <v>1</v>
      </c>
      <c r="M2221" s="144">
        <f>IF(ISNA(MATCH($F2221,'Liste noire'!C:C,0)),0,1)</f>
        <v>0</v>
      </c>
    </row>
    <row r="2222" spans="1:13" x14ac:dyDescent="0.25">
      <c r="A2222" s="139">
        <v>10103</v>
      </c>
      <c r="B2222" s="140" t="s">
        <v>20780</v>
      </c>
      <c r="C2222" s="140" t="s">
        <v>20781</v>
      </c>
      <c r="D2222" s="140" t="s">
        <v>16702</v>
      </c>
      <c r="E2222" s="140" t="s">
        <v>22496</v>
      </c>
      <c r="F2222" s="140" t="s">
        <v>20782</v>
      </c>
      <c r="G2222" s="140" t="s">
        <v>20783</v>
      </c>
      <c r="H2222" s="140">
        <v>35.438200000000002</v>
      </c>
      <c r="I2222" s="140">
        <v>-94.802800000000005</v>
      </c>
      <c r="J2222" s="140">
        <v>527</v>
      </c>
      <c r="K2222" s="140">
        <v>-5</v>
      </c>
      <c r="L2222" s="140">
        <f>COUNTIFS(ArCompl!$C$2:$C$5652,ArCompl!$C2955,ArCompl!$D$2:$D$5652,ArCompl!$D2955)</f>
        <v>1</v>
      </c>
      <c r="M2222" s="141">
        <f>IF(ISNA(MATCH($F2222,'Liste noire'!C:C,0)),0,1)</f>
        <v>0</v>
      </c>
    </row>
    <row r="2223" spans="1:13" x14ac:dyDescent="0.25">
      <c r="A2223" s="142">
        <v>5787</v>
      </c>
      <c r="B2223" s="143" t="s">
        <v>8097</v>
      </c>
      <c r="C2223" s="143" t="s">
        <v>8098</v>
      </c>
      <c r="D2223" s="143" t="s">
        <v>7939</v>
      </c>
      <c r="E2223" s="143" t="s">
        <v>22406</v>
      </c>
      <c r="F2223" s="143" t="s">
        <v>8099</v>
      </c>
      <c r="G2223" s="143" t="s">
        <v>8100</v>
      </c>
      <c r="H2223" s="143">
        <v>37.422800000000002</v>
      </c>
      <c r="I2223" s="143">
        <v>24.950900000000001</v>
      </c>
      <c r="J2223" s="143">
        <v>236</v>
      </c>
      <c r="K2223" s="143">
        <v>2</v>
      </c>
      <c r="L2223" s="143">
        <f>COUNTIFS(ArCompl!$C$2:$C$5652,ArCompl!$C3472,ArCompl!$D$2:$D$5652,ArCompl!$D3472)</f>
        <v>1</v>
      </c>
      <c r="M2223" s="144">
        <f>IF(ISNA(MATCH($F2223,'Liste noire'!C:C,0)),0,1)</f>
        <v>0</v>
      </c>
    </row>
    <row r="2224" spans="1:13" x14ac:dyDescent="0.25">
      <c r="A2224" s="139">
        <v>8238</v>
      </c>
      <c r="B2224" s="140" t="s">
        <v>2112</v>
      </c>
      <c r="C2224" s="140" t="s">
        <v>2109</v>
      </c>
      <c r="D2224" s="140" t="s">
        <v>2057</v>
      </c>
      <c r="E2224" s="140" t="s">
        <v>22368</v>
      </c>
      <c r="F2224" s="140" t="s">
        <v>2113</v>
      </c>
      <c r="G2224" s="140" t="s">
        <v>2114</v>
      </c>
      <c r="H2224" s="140">
        <v>-22.16686</v>
      </c>
      <c r="I2224" s="140">
        <v>-49.050289999999997</v>
      </c>
      <c r="J2224" s="140">
        <v>1949</v>
      </c>
      <c r="K2224" s="140">
        <v>-3</v>
      </c>
      <c r="L2224" s="140">
        <f>COUNTIFS(ArCompl!$C$2:$C$5652,ArCompl!$C719,ArCompl!$D$2:$D$5652,ArCompl!$D719)</f>
        <v>1</v>
      </c>
      <c r="M2224" s="141">
        <f>IF(ISNA(MATCH($F2224,'Liste noire'!C:C,0)),0,1)</f>
        <v>0</v>
      </c>
    </row>
    <row r="2225" spans="1:13" x14ac:dyDescent="0.25">
      <c r="A2225" s="142">
        <v>1479</v>
      </c>
      <c r="B2225" s="143" t="s">
        <v>8105</v>
      </c>
      <c r="C2225" s="143" t="s">
        <v>8106</v>
      </c>
      <c r="D2225" s="143" t="s">
        <v>7939</v>
      </c>
      <c r="E2225" s="143" t="s">
        <v>22406</v>
      </c>
      <c r="F2225" s="143" t="s">
        <v>8107</v>
      </c>
      <c r="G2225" s="143" t="s">
        <v>8108</v>
      </c>
      <c r="H2225" s="143">
        <v>36.3992</v>
      </c>
      <c r="I2225" s="143">
        <v>25.479299999999999</v>
      </c>
      <c r="J2225" s="143">
        <v>127</v>
      </c>
      <c r="K2225" s="143">
        <v>2</v>
      </c>
      <c r="L2225" s="143">
        <f>COUNTIFS(ArCompl!$C$2:$C$5652,ArCompl!$C3474,ArCompl!$D$2:$D$5652,ArCompl!$D3474)</f>
        <v>1</v>
      </c>
      <c r="M2225" s="144">
        <f>IF(ISNA(MATCH($F2225,'Liste noire'!C:C,0)),0,1)</f>
        <v>0</v>
      </c>
    </row>
    <row r="2226" spans="1:13" x14ac:dyDescent="0.25">
      <c r="A2226" s="139">
        <v>4190</v>
      </c>
      <c r="B2226" s="140" t="s">
        <v>7950</v>
      </c>
      <c r="C2226" s="140" t="s">
        <v>7951</v>
      </c>
      <c r="D2226" s="140" t="s">
        <v>7939</v>
      </c>
      <c r="E2226" s="140" t="s">
        <v>22406</v>
      </c>
      <c r="F2226" s="140" t="s">
        <v>7952</v>
      </c>
      <c r="G2226" s="140" t="s">
        <v>7953</v>
      </c>
      <c r="H2226" s="140">
        <v>36.579900000000002</v>
      </c>
      <c r="I2226" s="140">
        <v>26.375800000000002</v>
      </c>
      <c r="J2226" s="140">
        <v>165</v>
      </c>
      <c r="K2226" s="140">
        <v>2</v>
      </c>
      <c r="L2226" s="140">
        <f>COUNTIFS(ArCompl!$C$2:$C$5652,ArCompl!$C3435,ArCompl!$D$2:$D$5652,ArCompl!$D3435)</f>
        <v>2</v>
      </c>
      <c r="M2226" s="141">
        <f>IF(ISNA(MATCH($F2226,'Liste noire'!C:C,0)),0,1)</f>
        <v>0</v>
      </c>
    </row>
    <row r="2227" spans="1:13" x14ac:dyDescent="0.25">
      <c r="A2227" s="142">
        <v>11202</v>
      </c>
      <c r="B2227" s="143" t="s">
        <v>2391</v>
      </c>
      <c r="C2227" s="143" t="s">
        <v>2392</v>
      </c>
      <c r="D2227" s="143" t="s">
        <v>2057</v>
      </c>
      <c r="E2227" s="143" t="s">
        <v>22368</v>
      </c>
      <c r="F2227" s="143" t="s">
        <v>2393</v>
      </c>
      <c r="G2227" s="143" t="s">
        <v>2394</v>
      </c>
      <c r="H2227" s="143">
        <v>-11.2966</v>
      </c>
      <c r="I2227" s="143">
        <v>-57.549500000000002</v>
      </c>
      <c r="J2227" s="143">
        <v>870</v>
      </c>
      <c r="K2227" s="143">
        <v>-4</v>
      </c>
      <c r="L2227" s="143">
        <f>COUNTIFS(ArCompl!$C$2:$C$5652,ArCompl!$C790,ArCompl!$D$2:$D$5652,ArCompl!$D790)</f>
        <v>1</v>
      </c>
      <c r="M2227" s="144">
        <f>IF(ISNA(MATCH($F2227,'Liste noire'!C:C,0)),0,1)</f>
        <v>0</v>
      </c>
    </row>
    <row r="2228" spans="1:13" x14ac:dyDescent="0.25">
      <c r="A2228" s="139">
        <v>1173</v>
      </c>
      <c r="B2228" s="140" t="s">
        <v>14850</v>
      </c>
      <c r="C2228" s="140" t="s">
        <v>14851</v>
      </c>
      <c r="D2228" s="140" t="s">
        <v>14852</v>
      </c>
      <c r="E2228" s="140" t="s">
        <v>22478</v>
      </c>
      <c r="F2228" s="140" t="s">
        <v>14853</v>
      </c>
      <c r="G2228" s="140" t="s">
        <v>14854</v>
      </c>
      <c r="H2228" s="140">
        <v>4.8720100000000004</v>
      </c>
      <c r="I2228" s="140">
        <v>31.601099999999999</v>
      </c>
      <c r="J2228" s="140">
        <v>1513</v>
      </c>
      <c r="K2228" s="140">
        <v>3</v>
      </c>
      <c r="L2228" s="140">
        <f>COUNTIFS(ArCompl!$C$2:$C$5652,ArCompl!$C5239,ArCompl!$D$2:$D$5652,ArCompl!$D5239)</f>
        <v>1</v>
      </c>
      <c r="M2228" s="141">
        <f>IF(ISNA(MATCH($F2228,'Liste noire'!C:C,0)),0,1)</f>
        <v>0</v>
      </c>
    </row>
    <row r="2229" spans="1:13" x14ac:dyDescent="0.25">
      <c r="A2229" s="142">
        <v>4208</v>
      </c>
      <c r="B2229" s="143" t="s">
        <v>7748</v>
      </c>
      <c r="C2229" s="143" t="s">
        <v>7749</v>
      </c>
      <c r="D2229" s="143" t="s">
        <v>7581</v>
      </c>
      <c r="E2229" s="143" t="s">
        <v>22405</v>
      </c>
      <c r="F2229" s="143" t="s">
        <v>7750</v>
      </c>
      <c r="G2229" s="143" t="s">
        <v>7751</v>
      </c>
      <c r="H2229" s="143">
        <v>53.681109999999997</v>
      </c>
      <c r="I2229" s="143">
        <v>7.0558329999999998</v>
      </c>
      <c r="J2229" s="143">
        <v>7</v>
      </c>
      <c r="K2229" s="143">
        <v>1</v>
      </c>
      <c r="L2229" s="143">
        <f>COUNTIFS(ArCompl!$C$2:$C$5652,ArCompl!$C146,ArCompl!$D$2:$D$5652,ArCompl!$D146)</f>
        <v>1</v>
      </c>
      <c r="M2229" s="144">
        <f>IF(ISNA(MATCH($F2229,'Liste noire'!C:C,0)),0,1)</f>
        <v>0</v>
      </c>
    </row>
    <row r="2230" spans="1:13" x14ac:dyDescent="0.25">
      <c r="A2230" s="139">
        <v>2477</v>
      </c>
      <c r="B2230" s="140" t="s">
        <v>437</v>
      </c>
      <c r="C2230" s="140" t="s">
        <v>438</v>
      </c>
      <c r="D2230" s="140" t="s">
        <v>365</v>
      </c>
      <c r="E2230" s="140" t="s">
        <v>22354</v>
      </c>
      <c r="F2230" s="140" t="s">
        <v>439</v>
      </c>
      <c r="G2230" s="140" t="s">
        <v>440</v>
      </c>
      <c r="H2230" s="140">
        <v>-24.392800000000001</v>
      </c>
      <c r="I2230" s="140">
        <v>-65.097800000000007</v>
      </c>
      <c r="J2230" s="140">
        <v>3019</v>
      </c>
      <c r="K2230" s="140">
        <v>-3</v>
      </c>
      <c r="L2230" s="140">
        <f>COUNTIFS(ArCompl!$C$2:$C$5652,ArCompl!$C267,ArCompl!$D$2:$D$5652,ArCompl!$D267)</f>
        <v>1</v>
      </c>
      <c r="M2230" s="141">
        <f>IF(ISNA(MATCH($F2230,'Liste noire'!C:C,0)),0,1)</f>
        <v>0</v>
      </c>
    </row>
    <row r="2231" spans="1:13" x14ac:dyDescent="0.25">
      <c r="A2231" s="142">
        <v>2792</v>
      </c>
      <c r="B2231" s="143" t="s">
        <v>12988</v>
      </c>
      <c r="C2231" s="143" t="s">
        <v>12989</v>
      </c>
      <c r="D2231" s="143" t="s">
        <v>12933</v>
      </c>
      <c r="E2231" s="143" t="s">
        <v>22457</v>
      </c>
      <c r="F2231" s="143" t="s">
        <v>12990</v>
      </c>
      <c r="G2231" s="143" t="s">
        <v>12991</v>
      </c>
      <c r="H2231" s="143">
        <v>-15.4671</v>
      </c>
      <c r="I2231" s="143">
        <v>-70.158199999999994</v>
      </c>
      <c r="J2231" s="143">
        <v>12552</v>
      </c>
      <c r="K2231" s="143">
        <v>-5</v>
      </c>
      <c r="L2231" s="143">
        <f>COUNTIFS(ArCompl!$C$2:$C$5652,ArCompl!$C4735,ArCompl!$D$2:$D$5652,ArCompl!$D4735)</f>
        <v>1</v>
      </c>
      <c r="M2231" s="144">
        <f>IF(ISNA(MATCH($F2231,'Liste noire'!C:C,0)),0,1)</f>
        <v>0</v>
      </c>
    </row>
    <row r="2232" spans="1:13" x14ac:dyDescent="0.25">
      <c r="A2232" s="139">
        <v>4180</v>
      </c>
      <c r="B2232" s="140" t="s">
        <v>11831</v>
      </c>
      <c r="C2232" s="140" t="s">
        <v>11832</v>
      </c>
      <c r="D2232" s="140" t="s">
        <v>11788</v>
      </c>
      <c r="E2232" s="140" t="s">
        <v>22447</v>
      </c>
      <c r="F2232" s="140" t="s">
        <v>11833</v>
      </c>
      <c r="G2232" s="140" t="s">
        <v>11834</v>
      </c>
      <c r="H2232" s="140">
        <v>29.2742</v>
      </c>
      <c r="I2232" s="140">
        <v>82.193299999999994</v>
      </c>
      <c r="J2232" s="140">
        <v>7700</v>
      </c>
      <c r="K2232" s="140">
        <v>5.75</v>
      </c>
      <c r="L2232" s="140">
        <f>COUNTIFS(ArCompl!$C$2:$C$5652,ArCompl!$C4444,ArCompl!$D$2:$D$5652,ArCompl!$D4444)</f>
        <v>1</v>
      </c>
      <c r="M2232" s="141">
        <f>IF(ISNA(MATCH($F2232,'Liste noire'!C:C,0)),0,1)</f>
        <v>0</v>
      </c>
    </row>
    <row r="2233" spans="1:13" x14ac:dyDescent="0.25">
      <c r="A2233" s="142">
        <v>5448</v>
      </c>
      <c r="B2233" s="143" t="s">
        <v>8190</v>
      </c>
      <c r="C2233" s="143" t="s">
        <v>8191</v>
      </c>
      <c r="D2233" s="143" t="s">
        <v>8115</v>
      </c>
      <c r="E2233" s="143" t="s">
        <v>22407</v>
      </c>
      <c r="F2233" s="143" t="s">
        <v>8192</v>
      </c>
      <c r="G2233" s="143" t="s">
        <v>8193</v>
      </c>
      <c r="H2233" s="143">
        <v>72.790199999999999</v>
      </c>
      <c r="I2233" s="143">
        <v>-56.130600000000001</v>
      </c>
      <c r="J2233" s="143">
        <v>414</v>
      </c>
      <c r="K2233" s="143">
        <v>-3</v>
      </c>
      <c r="L2233" s="143">
        <f>COUNTIFS(ArCompl!$C$2:$C$5652,ArCompl!$C3496,ArCompl!$D$2:$D$5652,ArCompl!$D3496)</f>
        <v>1</v>
      </c>
      <c r="M2233" s="144">
        <f>IF(ISNA(MATCH($F2233,'Liste noire'!C:C,0)),0,1)</f>
        <v>0</v>
      </c>
    </row>
    <row r="2234" spans="1:13" x14ac:dyDescent="0.25">
      <c r="A2234" s="139">
        <v>6382</v>
      </c>
      <c r="B2234" s="140" t="s">
        <v>5181</v>
      </c>
      <c r="C2234" s="140" t="s">
        <v>5182</v>
      </c>
      <c r="D2234" s="140" t="s">
        <v>4759</v>
      </c>
      <c r="E2234" s="140" t="s">
        <v>22377</v>
      </c>
      <c r="F2234" s="140" t="s">
        <v>5183</v>
      </c>
      <c r="G2234" s="140" t="s">
        <v>5184</v>
      </c>
      <c r="H2234" s="140">
        <v>28.965800000000002</v>
      </c>
      <c r="I2234" s="140">
        <v>118.899</v>
      </c>
      <c r="J2234" s="140">
        <v>0</v>
      </c>
      <c r="K2234" s="140">
        <v>8</v>
      </c>
      <c r="L2234" s="140">
        <f>COUNTIFS(ArCompl!$C$2:$C$5652,ArCompl!$C1459,ArCompl!$D$2:$D$5652,ArCompl!$D1459)</f>
        <v>1</v>
      </c>
      <c r="M2234" s="141">
        <f>IF(ISNA(MATCH($F2234,'Liste noire'!C:C,0)),0,1)</f>
        <v>0</v>
      </c>
    </row>
    <row r="2235" spans="1:13" x14ac:dyDescent="0.25">
      <c r="A2235" s="142">
        <v>5616</v>
      </c>
      <c r="B2235" s="143" t="s">
        <v>10712</v>
      </c>
      <c r="C2235" s="143" t="s">
        <v>10713</v>
      </c>
      <c r="D2235" s="143" t="s">
        <v>10693</v>
      </c>
      <c r="E2235" s="143" t="s">
        <v>10693</v>
      </c>
      <c r="F2235" s="143" t="s">
        <v>10714</v>
      </c>
      <c r="G2235" s="143" t="s">
        <v>10715</v>
      </c>
      <c r="H2235" s="143">
        <v>-18.805009999999999</v>
      </c>
      <c r="I2235" s="143">
        <v>45.273470000000003</v>
      </c>
      <c r="J2235" s="143">
        <v>427</v>
      </c>
      <c r="K2235" s="143">
        <v>3</v>
      </c>
      <c r="L2235" s="143">
        <f>COUNTIFS(ArCompl!$C$2:$C$5652,ArCompl!$C4173,ArCompl!$D$2:$D$5652,ArCompl!$D4173)</f>
        <v>1</v>
      </c>
      <c r="M2235" s="144">
        <f>IF(ISNA(MATCH($F2235,'Liste noire'!C:C,0)),0,1)</f>
        <v>0</v>
      </c>
    </row>
    <row r="2236" spans="1:13" x14ac:dyDescent="0.25">
      <c r="A2236" s="139">
        <v>7840</v>
      </c>
      <c r="B2236" s="140" t="s">
        <v>18910</v>
      </c>
      <c r="C2236" s="140" t="s">
        <v>18911</v>
      </c>
      <c r="D2236" s="140" t="s">
        <v>16702</v>
      </c>
      <c r="E2236" s="140" t="s">
        <v>22496</v>
      </c>
      <c r="F2236" s="140" t="s">
        <v>18912</v>
      </c>
      <c r="G2236" s="140" t="s">
        <v>18913</v>
      </c>
      <c r="H2236" s="140">
        <v>42.6203</v>
      </c>
      <c r="I2236" s="140">
        <v>-89.041600000000003</v>
      </c>
      <c r="J2236" s="140">
        <v>808</v>
      </c>
      <c r="K2236" s="140">
        <v>-6</v>
      </c>
      <c r="L2236" s="140">
        <f>COUNTIFS(ArCompl!$C$2:$C$5652,ArCompl!$C2462,ArCompl!$D$2:$D$5652,ArCompl!$D2462)</f>
        <v>1</v>
      </c>
      <c r="M2236" s="141">
        <f>IF(ISNA(MATCH($F2236,'Liste noire'!C:C,0)),0,1)</f>
        <v>0</v>
      </c>
    </row>
    <row r="2237" spans="1:13" x14ac:dyDescent="0.25">
      <c r="A2237" s="142">
        <v>878</v>
      </c>
      <c r="B2237" s="143" t="s">
        <v>2019</v>
      </c>
      <c r="C2237" s="143" t="s">
        <v>2020</v>
      </c>
      <c r="D2237" s="143" t="s">
        <v>2008</v>
      </c>
      <c r="E2237" s="143" t="s">
        <v>2008</v>
      </c>
      <c r="F2237" s="143" t="s">
        <v>2021</v>
      </c>
      <c r="G2237" s="143" t="s">
        <v>2022</v>
      </c>
      <c r="H2237" s="143">
        <v>-24.6023</v>
      </c>
      <c r="I2237" s="143">
        <v>24.690999999999999</v>
      </c>
      <c r="J2237" s="143">
        <v>3900</v>
      </c>
      <c r="K2237" s="143">
        <v>2</v>
      </c>
      <c r="L2237" s="143">
        <f>COUNTIFS(ArCompl!$C$2:$C$5652,ArCompl!$C696,ArCompl!$D$2:$D$5652,ArCompl!$D696)</f>
        <v>1</v>
      </c>
      <c r="M2237" s="144">
        <f>IF(ISNA(MATCH($F2237,'Liste noire'!C:C,0)),0,1)</f>
        <v>0</v>
      </c>
    </row>
    <row r="2238" spans="1:13" x14ac:dyDescent="0.25">
      <c r="A2238" s="139">
        <v>8417</v>
      </c>
      <c r="B2238" s="140" t="s">
        <v>5037</v>
      </c>
      <c r="C2238" s="140" t="s">
        <v>5038</v>
      </c>
      <c r="D2238" s="140" t="s">
        <v>4759</v>
      </c>
      <c r="E2238" s="140" t="s">
        <v>22377</v>
      </c>
      <c r="F2238" s="140" t="s">
        <v>5039</v>
      </c>
      <c r="G2238" s="140" t="s">
        <v>5040</v>
      </c>
      <c r="H2238" s="140">
        <v>45.292999999999999</v>
      </c>
      <c r="I2238" s="140">
        <v>131.19300000000001</v>
      </c>
      <c r="J2238" s="140">
        <v>760</v>
      </c>
      <c r="K2238" s="140">
        <v>8</v>
      </c>
      <c r="L2238" s="140">
        <f>COUNTIFS(ArCompl!$C$2:$C$5652,ArCompl!$C1423,ArCompl!$D$2:$D$5652,ArCompl!$D1423)</f>
        <v>1</v>
      </c>
      <c r="M2238" s="141">
        <f>IF(ISNA(MATCH($F2238,'Liste noire'!C:C,0)),0,1)</f>
        <v>0</v>
      </c>
    </row>
    <row r="2239" spans="1:13" x14ac:dyDescent="0.25">
      <c r="A2239" s="142">
        <v>8499</v>
      </c>
      <c r="B2239" s="143" t="s">
        <v>18883</v>
      </c>
      <c r="C2239" s="143" t="s">
        <v>18880</v>
      </c>
      <c r="D2239" s="143" t="s">
        <v>16702</v>
      </c>
      <c r="E2239" s="143" t="s">
        <v>22496</v>
      </c>
      <c r="F2239" s="143" t="s">
        <v>18884</v>
      </c>
      <c r="G2239" s="143" t="s">
        <v>18885</v>
      </c>
      <c r="H2239" s="143">
        <v>42.259799999999998</v>
      </c>
      <c r="I2239" s="143">
        <v>-84.459400000000002</v>
      </c>
      <c r="J2239" s="143">
        <v>1001</v>
      </c>
      <c r="K2239" s="143">
        <v>-5</v>
      </c>
      <c r="L2239" s="143">
        <f>COUNTIFS(ArCompl!$C$2:$C$5652,ArCompl!$C2454,ArCompl!$D$2:$D$5652,ArCompl!$D2454)</f>
        <v>1</v>
      </c>
      <c r="M2239" s="144">
        <f>IF(ISNA(MATCH($F2239,'Liste noire'!C:C,0)),0,1)</f>
        <v>0</v>
      </c>
    </row>
    <row r="2240" spans="1:13" x14ac:dyDescent="0.25">
      <c r="A2240" s="139">
        <v>8298</v>
      </c>
      <c r="B2240" s="140" t="s">
        <v>21178</v>
      </c>
      <c r="C2240" s="140" t="s">
        <v>21179</v>
      </c>
      <c r="D2240" s="140" t="s">
        <v>16702</v>
      </c>
      <c r="E2240" s="140" t="s">
        <v>22496</v>
      </c>
      <c r="F2240" s="140" t="s">
        <v>21180</v>
      </c>
      <c r="G2240" s="140" t="s">
        <v>21181</v>
      </c>
      <c r="H2240" s="140">
        <v>32.645299999999999</v>
      </c>
      <c r="I2240" s="140">
        <v>-81.597099999999998</v>
      </c>
      <c r="J2240" s="140">
        <v>188</v>
      </c>
      <c r="K2240" s="140">
        <v>-5</v>
      </c>
      <c r="L2240" s="140">
        <f>COUNTIFS(ArCompl!$C$2:$C$5652,ArCompl!$C3060,ArCompl!$D$2:$D$5652,ArCompl!$D3060)</f>
        <v>1</v>
      </c>
      <c r="M2240" s="141">
        <f>IF(ISNA(MATCH($F2240,'Liste noire'!C:C,0)),0,1)</f>
        <v>0</v>
      </c>
    </row>
    <row r="2241" spans="1:13" x14ac:dyDescent="0.25">
      <c r="A2241" s="142">
        <v>8835</v>
      </c>
      <c r="B2241" s="143" t="s">
        <v>19299</v>
      </c>
      <c r="C2241" s="143" t="s">
        <v>19300</v>
      </c>
      <c r="D2241" s="143" t="s">
        <v>16702</v>
      </c>
      <c r="E2241" s="143" t="s">
        <v>22496</v>
      </c>
      <c r="F2241" s="143" t="s">
        <v>19301</v>
      </c>
      <c r="G2241" s="143" t="s">
        <v>19302</v>
      </c>
      <c r="H2241" s="143">
        <v>39.078000000000003</v>
      </c>
      <c r="I2241" s="143">
        <v>-77.557500000000005</v>
      </c>
      <c r="J2241" s="143">
        <v>389</v>
      </c>
      <c r="K2241" s="143">
        <v>-5</v>
      </c>
      <c r="L2241" s="143">
        <f>COUNTIFS(ArCompl!$C$2:$C$5652,ArCompl!$C2563,ArCompl!$D$2:$D$5652,ArCompl!$D2563)</f>
        <v>1</v>
      </c>
      <c r="M2241" s="144">
        <f>IF(ISNA(MATCH($F2241,'Liste noire'!C:C,0)),0,1)</f>
        <v>0</v>
      </c>
    </row>
    <row r="2242" spans="1:13" x14ac:dyDescent="0.25">
      <c r="A2242" s="139">
        <v>430</v>
      </c>
      <c r="B2242" s="140" t="s">
        <v>6795</v>
      </c>
      <c r="C2242" s="140" t="s">
        <v>6796</v>
      </c>
      <c r="D2242" s="140" t="s">
        <v>6766</v>
      </c>
      <c r="E2242" s="140" t="s">
        <v>22400</v>
      </c>
      <c r="F2242" s="140" t="s">
        <v>6797</v>
      </c>
      <c r="G2242" s="140" t="s">
        <v>6798</v>
      </c>
      <c r="H2242" s="140">
        <v>62.399500000000003</v>
      </c>
      <c r="I2242" s="140">
        <v>25.6783</v>
      </c>
      <c r="J2242" s="140">
        <v>459</v>
      </c>
      <c r="K2242" s="140">
        <v>2</v>
      </c>
      <c r="L2242" s="140">
        <f>COUNTIFS(ArCompl!$C$2:$C$5652,ArCompl!$C3269,ArCompl!$D$2:$D$5652,ArCompl!$D3269)</f>
        <v>1</v>
      </c>
      <c r="M2242" s="141">
        <f>IF(ISNA(MATCH($F2242,'Liste noire'!C:C,0)),0,1)</f>
        <v>0</v>
      </c>
    </row>
    <row r="2243" spans="1:13" x14ac:dyDescent="0.25">
      <c r="A2243" s="142">
        <v>4301</v>
      </c>
      <c r="B2243" s="143" t="s">
        <v>5033</v>
      </c>
      <c r="C2243" s="143" t="s">
        <v>5034</v>
      </c>
      <c r="D2243" s="143" t="s">
        <v>4759</v>
      </c>
      <c r="E2243" s="143" t="s">
        <v>22377</v>
      </c>
      <c r="F2243" s="143" t="s">
        <v>5035</v>
      </c>
      <c r="G2243" s="143" t="s">
        <v>5036</v>
      </c>
      <c r="H2243" s="143">
        <v>32.85333</v>
      </c>
      <c r="I2243" s="143">
        <v>103.68219999999999</v>
      </c>
      <c r="J2243" s="143">
        <v>11327</v>
      </c>
      <c r="K2243" s="143">
        <v>8</v>
      </c>
      <c r="L2243" s="143">
        <f>COUNTIFS(ArCompl!$C$2:$C$5652,ArCompl!$C1422,ArCompl!$D$2:$D$5652,ArCompl!$D1422)</f>
        <v>1</v>
      </c>
      <c r="M2243" s="144">
        <f>IF(ISNA(MATCH($F2243,'Liste noire'!C:C,0)),0,1)</f>
        <v>0</v>
      </c>
    </row>
    <row r="2244" spans="1:13" x14ac:dyDescent="0.25">
      <c r="A2244" s="139">
        <v>9798</v>
      </c>
      <c r="B2244" s="140" t="s">
        <v>17447</v>
      </c>
      <c r="C2244" s="140" t="s">
        <v>17441</v>
      </c>
      <c r="D2244" s="140" t="s">
        <v>16702</v>
      </c>
      <c r="E2244" s="140" t="s">
        <v>22496</v>
      </c>
      <c r="F2244" s="140" t="s">
        <v>17448</v>
      </c>
      <c r="G2244" s="140" t="s">
        <v>17449</v>
      </c>
      <c r="H2244" s="140">
        <v>32.700899999999997</v>
      </c>
      <c r="I2244" s="140">
        <v>-80.002899999999997</v>
      </c>
      <c r="J2244" s="140">
        <v>17</v>
      </c>
      <c r="K2244" s="140">
        <v>-5</v>
      </c>
      <c r="L2244" s="140">
        <f>COUNTIFS(ArCompl!$C$2:$C$5652,ArCompl!$C2077,ArCompl!$D$2:$D$5652,ArCompl!$D2077)</f>
        <v>1</v>
      </c>
      <c r="M2244" s="141">
        <f>IF(ISNA(MATCH($F2244,'Liste noire'!C:C,0)),0,1)</f>
        <v>0</v>
      </c>
    </row>
    <row r="2245" spans="1:13" x14ac:dyDescent="0.25">
      <c r="A2245" s="142">
        <v>8601</v>
      </c>
      <c r="B2245" s="143" t="s">
        <v>18918</v>
      </c>
      <c r="C2245" s="143" t="s">
        <v>18915</v>
      </c>
      <c r="D2245" s="143" t="s">
        <v>16702</v>
      </c>
      <c r="E2245" s="143" t="s">
        <v>22496</v>
      </c>
      <c r="F2245" s="143" t="s">
        <v>18919</v>
      </c>
      <c r="G2245" s="143" t="s">
        <v>18920</v>
      </c>
      <c r="H2245" s="143">
        <v>34.453400000000002</v>
      </c>
      <c r="I2245" s="143">
        <v>-84.457400000000007</v>
      </c>
      <c r="J2245" s="143">
        <v>1535</v>
      </c>
      <c r="K2245" s="143">
        <v>-5</v>
      </c>
      <c r="L2245" s="143">
        <f>COUNTIFS(ArCompl!$C$2:$C$5652,ArCompl!$C2464,ArCompl!$D$2:$D$5652,ArCompl!$D2464)</f>
        <v>1</v>
      </c>
      <c r="M2245" s="144">
        <f>IF(ISNA(MATCH($F2245,'Liste noire'!C:C,0)),0,1)</f>
        <v>0</v>
      </c>
    </row>
    <row r="2246" spans="1:13" x14ac:dyDescent="0.25">
      <c r="A2246" s="139">
        <v>9412</v>
      </c>
      <c r="B2246" s="140" t="s">
        <v>20732</v>
      </c>
      <c r="C2246" s="140" t="s">
        <v>20733</v>
      </c>
      <c r="D2246" s="140" t="s">
        <v>16702</v>
      </c>
      <c r="E2246" s="140" t="s">
        <v>22496</v>
      </c>
      <c r="F2246" s="140" t="s">
        <v>20734</v>
      </c>
      <c r="G2246" s="140" t="s">
        <v>20735</v>
      </c>
      <c r="H2246" s="140">
        <v>39.904200000000003</v>
      </c>
      <c r="I2246" s="140">
        <v>-95.779399999999995</v>
      </c>
      <c r="J2246" s="140">
        <v>1330</v>
      </c>
      <c r="K2246" s="140">
        <v>-6</v>
      </c>
      <c r="L2246" s="140">
        <f>COUNTIFS(ArCompl!$C$2:$C$5652,ArCompl!$C2942,ArCompl!$D$2:$D$5652,ArCompl!$D2942)</f>
        <v>2</v>
      </c>
      <c r="M2246" s="141">
        <f>IF(ISNA(MATCH($F2246,'Liste noire'!C:C,0)),0,1)</f>
        <v>0</v>
      </c>
    </row>
    <row r="2247" spans="1:13" x14ac:dyDescent="0.25">
      <c r="A2247" s="142">
        <v>9828</v>
      </c>
      <c r="B2247" s="143" t="s">
        <v>22289</v>
      </c>
      <c r="C2247" s="143" t="s">
        <v>22290</v>
      </c>
      <c r="D2247" s="143" t="s">
        <v>22282</v>
      </c>
      <c r="E2247" s="143" t="s">
        <v>22503</v>
      </c>
      <c r="F2247" s="143" t="s">
        <v>22291</v>
      </c>
      <c r="G2247" s="143" t="s">
        <v>22292</v>
      </c>
      <c r="H2247" s="143">
        <v>-10.216699999999999</v>
      </c>
      <c r="I2247" s="143">
        <v>31.133299999999998</v>
      </c>
      <c r="J2247" s="143">
        <v>4541</v>
      </c>
      <c r="K2247" s="143">
        <v>2</v>
      </c>
      <c r="L2247" s="143">
        <f>COUNTIFS(ArCompl!$C$2:$C$5652,ArCompl!$C5638,ArCompl!$D$2:$D$5652,ArCompl!$D5638)</f>
        <v>1</v>
      </c>
      <c r="M2247" s="144">
        <f>IF(ISNA(MATCH($F2247,'Liste noire'!C:C,0)),0,1)</f>
        <v>0</v>
      </c>
    </row>
    <row r="2248" spans="1:13" x14ac:dyDescent="0.25">
      <c r="A2248" s="139">
        <v>1006</v>
      </c>
      <c r="B2248" s="140" t="s">
        <v>22338</v>
      </c>
      <c r="C2248" s="140" t="s">
        <v>22339</v>
      </c>
      <c r="D2248" s="140" t="s">
        <v>22319</v>
      </c>
      <c r="E2248" s="140" t="s">
        <v>22319</v>
      </c>
      <c r="F2248" s="140" t="s">
        <v>22340</v>
      </c>
      <c r="G2248" s="140" t="s">
        <v>22341</v>
      </c>
      <c r="H2248" s="140">
        <v>-16.5198</v>
      </c>
      <c r="I2248" s="140">
        <v>28.885000000000002</v>
      </c>
      <c r="J2248" s="140">
        <v>1706</v>
      </c>
      <c r="K2248" s="140">
        <v>2</v>
      </c>
      <c r="L2248" s="140">
        <f>COUNTIFS(ArCompl!$C$2:$C$5652,ArCompl!$C5650,ArCompl!$D$2:$D$5652,ArCompl!$D5650)</f>
        <v>1</v>
      </c>
      <c r="M2248" s="141">
        <f>IF(ISNA(MATCH($F2248,'Liste noire'!C:C,0)),0,1)</f>
        <v>0</v>
      </c>
    </row>
    <row r="2249" spans="1:13" x14ac:dyDescent="0.25">
      <c r="A2249" s="142">
        <v>5953</v>
      </c>
      <c r="B2249" s="143" t="s">
        <v>15456</v>
      </c>
      <c r="C2249" s="143" t="s">
        <v>15457</v>
      </c>
      <c r="D2249" s="143" t="s">
        <v>15445</v>
      </c>
      <c r="E2249" s="143" t="s">
        <v>22483</v>
      </c>
      <c r="F2249" s="143" t="s">
        <v>15458</v>
      </c>
      <c r="G2249" s="143" t="s">
        <v>15459</v>
      </c>
      <c r="H2249" s="143">
        <v>37.020600000000002</v>
      </c>
      <c r="I2249" s="143">
        <v>41.191400000000002</v>
      </c>
      <c r="J2249" s="143">
        <v>1480</v>
      </c>
      <c r="K2249" s="143">
        <v>2</v>
      </c>
      <c r="L2249" s="143">
        <f>COUNTIFS(ArCompl!$C$2:$C$5652,ArCompl!$C5326,ArCompl!$D$2:$D$5652,ArCompl!$D5326)</f>
        <v>1</v>
      </c>
      <c r="M2249" s="144">
        <f>IF(ISNA(MATCH($F2249,'Liste noire'!C:C,0)),0,1)</f>
        <v>0</v>
      </c>
    </row>
    <row r="2250" spans="1:13" x14ac:dyDescent="0.25">
      <c r="A2250" s="139">
        <v>269</v>
      </c>
      <c r="B2250" s="140" t="s">
        <v>12271</v>
      </c>
      <c r="C2250" s="140" t="s">
        <v>12272</v>
      </c>
      <c r="D2250" s="140" t="s">
        <v>12233</v>
      </c>
      <c r="E2250" s="140" t="s">
        <v>12233</v>
      </c>
      <c r="F2250" s="140" t="s">
        <v>12273</v>
      </c>
      <c r="G2250" s="140" t="s">
        <v>12274</v>
      </c>
      <c r="H2250" s="140">
        <v>10.696</v>
      </c>
      <c r="I2250" s="140">
        <v>7.3201099999999997</v>
      </c>
      <c r="J2250" s="140">
        <v>2073</v>
      </c>
      <c r="K2250" s="140">
        <v>1</v>
      </c>
      <c r="L2250" s="140">
        <f>COUNTIFS(ArCompl!$C$2:$C$5652,ArCompl!$C4485,ArCompl!$D$2:$D$5652,ArCompl!$D4485)</f>
        <v>1</v>
      </c>
      <c r="M2250" s="141">
        <f>IF(ISNA(MATCH($F2250,'Liste noire'!C:C,0)),0,1)</f>
        <v>0</v>
      </c>
    </row>
    <row r="2251" spans="1:13" x14ac:dyDescent="0.25">
      <c r="A2251" s="142">
        <v>2367</v>
      </c>
      <c r="B2251" s="143" t="s">
        <v>14775</v>
      </c>
      <c r="C2251" s="143" t="s">
        <v>14776</v>
      </c>
      <c r="D2251" s="143" t="s">
        <v>14760</v>
      </c>
      <c r="E2251" s="143" t="s">
        <v>22477</v>
      </c>
      <c r="F2251" s="143" t="s">
        <v>14777</v>
      </c>
      <c r="G2251" s="143" t="s">
        <v>14778</v>
      </c>
      <c r="H2251" s="143">
        <v>37.753599999999999</v>
      </c>
      <c r="I2251" s="143">
        <v>128.94399999999999</v>
      </c>
      <c r="J2251" s="143">
        <v>35</v>
      </c>
      <c r="K2251" s="143">
        <v>9</v>
      </c>
      <c r="L2251" s="143">
        <f>COUNTIFS(ArCompl!$C$2:$C$5652,ArCompl!$C1662,ArCompl!$D$2:$D$5652,ArCompl!$D1662)</f>
        <v>1</v>
      </c>
      <c r="M2251" s="144">
        <f>IF(ISNA(MATCH($F2251,'Liste noire'!C:C,0)),0,1)</f>
        <v>0</v>
      </c>
    </row>
    <row r="2252" spans="1:13" x14ac:dyDescent="0.25">
      <c r="A2252" s="139">
        <v>4307</v>
      </c>
      <c r="B2252" s="140" t="s">
        <v>8330</v>
      </c>
      <c r="C2252" s="140" t="s">
        <v>8331</v>
      </c>
      <c r="D2252" s="140" t="s">
        <v>8313</v>
      </c>
      <c r="E2252" s="140" t="s">
        <v>8313</v>
      </c>
      <c r="F2252" s="140" t="s">
        <v>8332</v>
      </c>
      <c r="G2252" s="140" t="s">
        <v>8333</v>
      </c>
      <c r="H2252" s="140">
        <v>5.1727550000000004</v>
      </c>
      <c r="I2252" s="140">
        <v>-59.491480000000003</v>
      </c>
      <c r="J2252" s="140">
        <v>1520</v>
      </c>
      <c r="K2252" s="140">
        <v>-4</v>
      </c>
      <c r="L2252" s="140">
        <f>COUNTIFS(ArCompl!$C$2:$C$5652,ArCompl!$C3531,ArCompl!$D$2:$D$5652,ArCompl!$D3531)</f>
        <v>1</v>
      </c>
      <c r="M2252" s="141">
        <f>IF(ISNA(MATCH($F2252,'Liste noire'!C:C,0)),0,1)</f>
        <v>0</v>
      </c>
    </row>
    <row r="2253" spans="1:13" x14ac:dyDescent="0.25">
      <c r="A2253" s="142">
        <v>433</v>
      </c>
      <c r="B2253" s="143" t="s">
        <v>6799</v>
      </c>
      <c r="C2253" s="143" t="s">
        <v>6800</v>
      </c>
      <c r="D2253" s="143" t="s">
        <v>6766</v>
      </c>
      <c r="E2253" s="143" t="s">
        <v>22400</v>
      </c>
      <c r="F2253" s="143" t="s">
        <v>6801</v>
      </c>
      <c r="G2253" s="143" t="s">
        <v>6802</v>
      </c>
      <c r="H2253" s="143">
        <v>64.285499999999999</v>
      </c>
      <c r="I2253" s="143">
        <v>27.692399999999999</v>
      </c>
      <c r="J2253" s="143">
        <v>483</v>
      </c>
      <c r="K2253" s="143">
        <v>2</v>
      </c>
      <c r="L2253" s="143">
        <f>COUNTIFS(ArCompl!$C$2:$C$5652,ArCompl!$C3270,ArCompl!$D$2:$D$5652,ArCompl!$D3270)</f>
        <v>1</v>
      </c>
      <c r="M2253" s="144">
        <f>IF(ISNA(MATCH($F2253,'Liste noire'!C:C,0)),0,1)</f>
        <v>0</v>
      </c>
    </row>
    <row r="2254" spans="1:13" x14ac:dyDescent="0.25">
      <c r="A2254" s="139">
        <v>6717</v>
      </c>
      <c r="B2254" s="140" t="s">
        <v>18977</v>
      </c>
      <c r="C2254" s="140" t="s">
        <v>18978</v>
      </c>
      <c r="D2254" s="140" t="s">
        <v>16702</v>
      </c>
      <c r="E2254" s="140" t="s">
        <v>22496</v>
      </c>
      <c r="F2254" s="140" t="s">
        <v>18979</v>
      </c>
      <c r="G2254" s="140" t="s">
        <v>18980</v>
      </c>
      <c r="H2254" s="140">
        <v>64.319100000000006</v>
      </c>
      <c r="I2254" s="140">
        <v>-158.74100000000001</v>
      </c>
      <c r="J2254" s="140">
        <v>181</v>
      </c>
      <c r="K2254" s="140">
        <v>-9</v>
      </c>
      <c r="L2254" s="140">
        <f>COUNTIFS(ArCompl!$C$2:$C$5652,ArCompl!$C2479,ArCompl!$D$2:$D$5652,ArCompl!$D2479)</f>
        <v>1</v>
      </c>
      <c r="M2254" s="141">
        <f>IF(ISNA(MATCH($F2254,'Liste noire'!C:C,0)),0,1)</f>
        <v>0</v>
      </c>
    </row>
    <row r="2255" spans="1:13" x14ac:dyDescent="0.25">
      <c r="A2255" s="142">
        <v>270</v>
      </c>
      <c r="B2255" s="143" t="s">
        <v>12275</v>
      </c>
      <c r="C2255" s="143" t="s">
        <v>12276</v>
      </c>
      <c r="D2255" s="143" t="s">
        <v>12233</v>
      </c>
      <c r="E2255" s="143" t="s">
        <v>12233</v>
      </c>
      <c r="F2255" s="143" t="s">
        <v>12277</v>
      </c>
      <c r="G2255" s="143" t="s">
        <v>12278</v>
      </c>
      <c r="H2255" s="143">
        <v>12.047599999999999</v>
      </c>
      <c r="I2255" s="143">
        <v>8.5246200000000005</v>
      </c>
      <c r="J2255" s="143">
        <v>1562</v>
      </c>
      <c r="K2255" s="143">
        <v>1</v>
      </c>
      <c r="L2255" s="143">
        <f>COUNTIFS(ArCompl!$C$2:$C$5652,ArCompl!$C4486,ArCompl!$D$2:$D$5652,ArCompl!$D4486)</f>
        <v>1</v>
      </c>
      <c r="M2255" s="144">
        <f>IF(ISNA(MATCH($F2255,'Liste noire'!C:C,0)),0,1)</f>
        <v>0</v>
      </c>
    </row>
    <row r="2256" spans="1:13" x14ac:dyDescent="0.25">
      <c r="A2256" s="139">
        <v>437</v>
      </c>
      <c r="B2256" s="140" t="s">
        <v>6823</v>
      </c>
      <c r="C2256" s="140" t="s">
        <v>6824</v>
      </c>
      <c r="D2256" s="140" t="s">
        <v>6766</v>
      </c>
      <c r="E2256" s="140" t="s">
        <v>22400</v>
      </c>
      <c r="F2256" s="140" t="s">
        <v>6825</v>
      </c>
      <c r="G2256" s="140" t="s">
        <v>6826</v>
      </c>
      <c r="H2256" s="140">
        <v>65.9876</v>
      </c>
      <c r="I2256" s="140">
        <v>29.2394</v>
      </c>
      <c r="J2256" s="140">
        <v>866</v>
      </c>
      <c r="K2256" s="140">
        <v>2</v>
      </c>
      <c r="L2256" s="140">
        <f>COUNTIFS(ArCompl!$C$2:$C$5652,ArCompl!$C3276,ArCompl!$D$2:$D$5652,ArCompl!$D3276)</f>
        <v>1</v>
      </c>
      <c r="M2256" s="141">
        <f>IF(ISNA(MATCH($F2256,'Liste noire'!C:C,0)),0,1)</f>
        <v>0</v>
      </c>
    </row>
    <row r="2257" spans="1:13" x14ac:dyDescent="0.25">
      <c r="A2257" s="142">
        <v>7350</v>
      </c>
      <c r="B2257" s="143" t="s">
        <v>8334</v>
      </c>
      <c r="C2257" s="143" t="s">
        <v>8335</v>
      </c>
      <c r="D2257" s="143" t="s">
        <v>8313</v>
      </c>
      <c r="E2257" s="143" t="s">
        <v>8313</v>
      </c>
      <c r="F2257" s="143" t="s">
        <v>8336</v>
      </c>
      <c r="G2257" s="143" t="s">
        <v>8337</v>
      </c>
      <c r="H2257" s="143">
        <v>5.8653399999999998</v>
      </c>
      <c r="I2257" s="143">
        <v>-60.614199999999997</v>
      </c>
      <c r="J2257" s="143">
        <v>1601</v>
      </c>
      <c r="K2257" s="143">
        <v>-4</v>
      </c>
      <c r="L2257" s="143">
        <f>COUNTIFS(ArCompl!$C$2:$C$5652,ArCompl!$C3532,ArCompl!$D$2:$D$5652,ArCompl!$D3532)</f>
        <v>1</v>
      </c>
      <c r="M2257" s="144">
        <f>IF(ISNA(MATCH($F2257,'Liste noire'!C:C,0)),0,1)</f>
        <v>0</v>
      </c>
    </row>
    <row r="2258" spans="1:13" x14ac:dyDescent="0.25">
      <c r="A2258" s="139">
        <v>2018</v>
      </c>
      <c r="B2258" s="140" t="s">
        <v>12064</v>
      </c>
      <c r="C2258" s="140" t="s">
        <v>12065</v>
      </c>
      <c r="D2258" s="140" t="s">
        <v>12018</v>
      </c>
      <c r="E2258" s="140" t="s">
        <v>22451</v>
      </c>
      <c r="F2258" s="140" t="s">
        <v>12066</v>
      </c>
      <c r="G2258" s="140" t="s">
        <v>12067</v>
      </c>
      <c r="H2258" s="140">
        <v>-35.07</v>
      </c>
      <c r="I2258" s="140">
        <v>173.285</v>
      </c>
      <c r="J2258" s="140">
        <v>270</v>
      </c>
      <c r="K2258" s="140">
        <v>12</v>
      </c>
      <c r="L2258" s="140">
        <f>COUNTIFS(ArCompl!$C$2:$C$5652,ArCompl!$C4575,ArCompl!$D$2:$D$5652,ArCompl!$D4575)</f>
        <v>1</v>
      </c>
      <c r="M2258" s="141">
        <f>IF(ISNA(MATCH($F2258,'Liste noire'!C:C,0)),0,1)</f>
        <v>0</v>
      </c>
    </row>
    <row r="2259" spans="1:13" x14ac:dyDescent="0.25">
      <c r="A2259" s="142">
        <v>431</v>
      </c>
      <c r="B2259" s="143" t="s">
        <v>6803</v>
      </c>
      <c r="C2259" s="143" t="s">
        <v>6804</v>
      </c>
      <c r="D2259" s="143" t="s">
        <v>6766</v>
      </c>
      <c r="E2259" s="143" t="s">
        <v>22400</v>
      </c>
      <c r="F2259" s="143" t="s">
        <v>6805</v>
      </c>
      <c r="G2259" s="143" t="s">
        <v>6806</v>
      </c>
      <c r="H2259" s="143">
        <v>63.127099999999999</v>
      </c>
      <c r="I2259" s="143">
        <v>23.051400000000001</v>
      </c>
      <c r="J2259" s="143">
        <v>151</v>
      </c>
      <c r="K2259" s="143">
        <v>2</v>
      </c>
      <c r="L2259" s="143">
        <f>COUNTIFS(ArCompl!$C$2:$C$5652,ArCompl!$C3271,ArCompl!$D$2:$D$5652,ArCompl!$D3271)</f>
        <v>1</v>
      </c>
      <c r="M2259" s="144">
        <f>IF(ISNA(MATCH($F2259,'Liste noire'!C:C,0)),0,1)</f>
        <v>0</v>
      </c>
    </row>
    <row r="2260" spans="1:13" x14ac:dyDescent="0.25">
      <c r="A2260" s="139">
        <v>6198</v>
      </c>
      <c r="B2260" s="140" t="s">
        <v>2861</v>
      </c>
      <c r="C2260" s="140" t="s">
        <v>2862</v>
      </c>
      <c r="D2260" s="140" t="s">
        <v>2843</v>
      </c>
      <c r="E2260" s="140" t="s">
        <v>22370</v>
      </c>
      <c r="F2260" s="140" t="s">
        <v>2863</v>
      </c>
      <c r="G2260" s="140" t="s">
        <v>2864</v>
      </c>
      <c r="H2260" s="140">
        <v>10.049300000000001</v>
      </c>
      <c r="I2260" s="140">
        <v>98.537999999999997</v>
      </c>
      <c r="J2260" s="140">
        <v>180</v>
      </c>
      <c r="K2260" s="140">
        <v>6.5</v>
      </c>
      <c r="L2260" s="140">
        <f>COUNTIFS(ArCompl!$C$2:$C$5652,ArCompl!$C651,ArCompl!$D$2:$D$5652,ArCompl!$D651)</f>
        <v>1</v>
      </c>
      <c r="M2260" s="141">
        <f>IF(ISNA(MATCH($F2260,'Liste noire'!C:C,0)),0,1)</f>
        <v>0</v>
      </c>
    </row>
    <row r="2261" spans="1:13" x14ac:dyDescent="0.25">
      <c r="A2261" s="142">
        <v>6277</v>
      </c>
      <c r="B2261" s="143" t="s">
        <v>1048</v>
      </c>
      <c r="C2261" s="143" t="s">
        <v>1049</v>
      </c>
      <c r="D2261" s="143" t="s">
        <v>639</v>
      </c>
      <c r="E2261" s="143" t="s">
        <v>22356</v>
      </c>
      <c r="F2261" s="143" t="s">
        <v>1050</v>
      </c>
      <c r="G2261" s="143" t="s">
        <v>1051</v>
      </c>
      <c r="H2261" s="143">
        <v>-27.692810000000001</v>
      </c>
      <c r="I2261" s="143">
        <v>114.25920000000001</v>
      </c>
      <c r="J2261" s="143">
        <v>157</v>
      </c>
      <c r="K2261" s="143">
        <v>8</v>
      </c>
      <c r="L2261" s="143">
        <f>COUNTIFS(ArCompl!$C$2:$C$5652,ArCompl!$C421,ArCompl!$D$2:$D$5652,ArCompl!$D421)</f>
        <v>1</v>
      </c>
      <c r="M2261" s="144">
        <f>IF(ISNA(MATCH($F2261,'Liste noire'!C:C,0)),0,1)</f>
        <v>0</v>
      </c>
    </row>
    <row r="2262" spans="1:13" x14ac:dyDescent="0.25">
      <c r="A2262" s="139">
        <v>9888</v>
      </c>
      <c r="B2262" s="140" t="s">
        <v>9041</v>
      </c>
      <c r="C2262" s="140" t="s">
        <v>9042</v>
      </c>
      <c r="D2262" s="140" t="s">
        <v>8920</v>
      </c>
      <c r="E2262" s="140" t="s">
        <v>22416</v>
      </c>
      <c r="F2262" s="140" t="s">
        <v>9043</v>
      </c>
      <c r="G2262" s="140" t="s">
        <v>9044</v>
      </c>
      <c r="H2262" s="140">
        <v>1.1852799999999999</v>
      </c>
      <c r="I2262" s="140">
        <v>127.896</v>
      </c>
      <c r="J2262" s="140">
        <v>27</v>
      </c>
      <c r="K2262" s="140">
        <v>9</v>
      </c>
      <c r="L2262" s="140">
        <f>COUNTIFS(ArCompl!$C$2:$C$5652,ArCompl!$C3740,ArCompl!$D$2:$D$5652,ArCompl!$D3740)</f>
        <v>1</v>
      </c>
      <c r="M2262" s="141">
        <f>IF(ISNA(MATCH($F2262,'Liste noire'!C:C,0)),0,1)</f>
        <v>0</v>
      </c>
    </row>
    <row r="2263" spans="1:13" x14ac:dyDescent="0.25">
      <c r="A2263" s="142">
        <v>2050</v>
      </c>
      <c r="B2263" s="143" t="s">
        <v>62</v>
      </c>
      <c r="C2263" s="143" t="s">
        <v>63</v>
      </c>
      <c r="D2263" s="143" t="s">
        <v>39</v>
      </c>
      <c r="E2263" s="143" t="s">
        <v>39</v>
      </c>
      <c r="F2263" s="143" t="s">
        <v>64</v>
      </c>
      <c r="G2263" s="143" t="s">
        <v>65</v>
      </c>
      <c r="H2263" s="143">
        <v>34.565899999999999</v>
      </c>
      <c r="I2263" s="143">
        <v>69.212299999999999</v>
      </c>
      <c r="J2263" s="143">
        <v>5877</v>
      </c>
      <c r="K2263" s="143">
        <v>4.5</v>
      </c>
      <c r="L2263" s="143">
        <f>COUNTIFS(ArCompl!$C$2:$C$5652,ArCompl!$C8,ArCompl!$D$2:$D$5652,ArCompl!$D8)</f>
        <v>3</v>
      </c>
      <c r="M2263" s="144">
        <f>IF(ISNA(MATCH($F2263,'Liste noire'!C:C,0)),0,1)</f>
        <v>0</v>
      </c>
    </row>
    <row r="2264" spans="1:13" x14ac:dyDescent="0.25">
      <c r="A2264" s="139">
        <v>11194</v>
      </c>
      <c r="B2264" s="140" t="s">
        <v>5829</v>
      </c>
      <c r="C2264" s="140" t="s">
        <v>5830</v>
      </c>
      <c r="D2264" s="140" t="s">
        <v>5770</v>
      </c>
      <c r="E2264" s="140" t="s">
        <v>5770</v>
      </c>
      <c r="F2264" s="140" t="s">
        <v>5831</v>
      </c>
      <c r="G2264" s="140" t="s">
        <v>5832</v>
      </c>
      <c r="H2264" s="140">
        <v>-6.133</v>
      </c>
      <c r="I2264" s="140">
        <v>24.483000000000001</v>
      </c>
      <c r="J2264" s="140">
        <v>2766</v>
      </c>
      <c r="K2264" s="140">
        <v>1</v>
      </c>
      <c r="L2264" s="140">
        <f>COUNTIFS(ArCompl!$C$2:$C$5652,ArCompl!$C1623,ArCompl!$D$2:$D$5652,ArCompl!$D1623)</f>
        <v>1</v>
      </c>
      <c r="M2264" s="141">
        <f>IF(ISNA(MATCH($F2264,'Liste noire'!C:C,0)),0,1)</f>
        <v>0</v>
      </c>
    </row>
    <row r="2265" spans="1:13" x14ac:dyDescent="0.25">
      <c r="A2265" s="142">
        <v>2939</v>
      </c>
      <c r="B2265" s="143" t="s">
        <v>16201</v>
      </c>
      <c r="C2265" s="143" t="s">
        <v>16195</v>
      </c>
      <c r="D2265" s="143" t="s">
        <v>16151</v>
      </c>
      <c r="E2265" s="143" t="s">
        <v>16151</v>
      </c>
      <c r="F2265" s="143" t="s">
        <v>16202</v>
      </c>
      <c r="G2265" s="143" t="s">
        <v>16203</v>
      </c>
      <c r="H2265" s="143">
        <v>50.344999999999999</v>
      </c>
      <c r="I2265" s="143">
        <v>30.8947</v>
      </c>
      <c r="J2265" s="143">
        <v>427</v>
      </c>
      <c r="K2265" s="143">
        <v>2</v>
      </c>
      <c r="L2265" s="143">
        <f>COUNTIFS(ArCompl!$C$2:$C$5652,ArCompl!$C5509,ArCompl!$D$2:$D$5652,ArCompl!$D5509)</f>
        <v>1</v>
      </c>
      <c r="M2265" s="144">
        <f>IF(ISNA(MATCH($F2265,'Liste noire'!C:C,0)),0,1)</f>
        <v>0</v>
      </c>
    </row>
    <row r="2266" spans="1:13" x14ac:dyDescent="0.25">
      <c r="A2266" s="139">
        <v>3298</v>
      </c>
      <c r="B2266" s="140" t="s">
        <v>10922</v>
      </c>
      <c r="C2266" s="140" t="s">
        <v>10923</v>
      </c>
      <c r="D2266" s="140" t="s">
        <v>10891</v>
      </c>
      <c r="E2266" s="140" t="s">
        <v>22434</v>
      </c>
      <c r="F2266" s="140" t="s">
        <v>10924</v>
      </c>
      <c r="G2266" s="140" t="s">
        <v>10925</v>
      </c>
      <c r="H2266" s="140">
        <v>6.1668500000000002</v>
      </c>
      <c r="I2266" s="140">
        <v>102.29300000000001</v>
      </c>
      <c r="J2266" s="140">
        <v>16</v>
      </c>
      <c r="K2266" s="140">
        <v>8</v>
      </c>
      <c r="L2266" s="140">
        <f>COUNTIFS(ArCompl!$C$2:$C$5652,ArCompl!$C4218,ArCompl!$D$2:$D$5652,ArCompl!$D4218)</f>
        <v>1</v>
      </c>
      <c r="M2266" s="141">
        <f>IF(ISNA(MATCH($F2266,'Liste noire'!C:C,0)),0,1)</f>
        <v>0</v>
      </c>
    </row>
    <row r="2267" spans="1:13" x14ac:dyDescent="0.25">
      <c r="A2267" s="142">
        <v>5663</v>
      </c>
      <c r="B2267" s="143" t="s">
        <v>14373</v>
      </c>
      <c r="C2267" s="143" t="s">
        <v>14374</v>
      </c>
      <c r="D2267" s="143" t="s">
        <v>14375</v>
      </c>
      <c r="E2267" s="143" t="s">
        <v>14375</v>
      </c>
      <c r="F2267" s="143" t="s">
        <v>14376</v>
      </c>
      <c r="G2267" s="143" t="s">
        <v>14377</v>
      </c>
      <c r="H2267" s="143">
        <v>7.9443999999999999</v>
      </c>
      <c r="I2267" s="143">
        <v>-11.760999999999999</v>
      </c>
      <c r="J2267" s="143">
        <v>328</v>
      </c>
      <c r="K2267" s="143">
        <v>0</v>
      </c>
      <c r="L2267" s="143">
        <f>COUNTIFS(ArCompl!$C$2:$C$5652,ArCompl!$C5198,ArCompl!$D$2:$D$5652,ArCompl!$D5198)</f>
        <v>1</v>
      </c>
      <c r="M2267" s="144">
        <f>IF(ISNA(MATCH($F2267,'Liste noire'!C:C,0)),0,1)</f>
        <v>0</v>
      </c>
    </row>
    <row r="2268" spans="1:13" x14ac:dyDescent="0.25">
      <c r="A2268" s="139">
        <v>3174</v>
      </c>
      <c r="B2268" s="140" t="s">
        <v>15670</v>
      </c>
      <c r="C2268" s="140" t="s">
        <v>15671</v>
      </c>
      <c r="D2268" s="140" t="s">
        <v>15636</v>
      </c>
      <c r="E2268" s="140" t="s">
        <v>22487</v>
      </c>
      <c r="F2268" s="140" t="s">
        <v>15672</v>
      </c>
      <c r="G2268" s="140" t="s">
        <v>15673</v>
      </c>
      <c r="H2268" s="140">
        <v>8.0991199999999992</v>
      </c>
      <c r="I2268" s="140">
        <v>98.986199999999997</v>
      </c>
      <c r="J2268" s="140">
        <v>82</v>
      </c>
      <c r="K2268" s="140">
        <v>7</v>
      </c>
      <c r="L2268" s="140">
        <f>COUNTIFS(ArCompl!$C$2:$C$5652,ArCompl!$C5386,ArCompl!$D$2:$D$5652,ArCompl!$D5386)</f>
        <v>1</v>
      </c>
      <c r="M2268" s="141">
        <f>IF(ISNA(MATCH($F2268,'Liste noire'!C:C,0)),0,1)</f>
        <v>0</v>
      </c>
    </row>
    <row r="2269" spans="1:13" x14ac:dyDescent="0.25">
      <c r="A2269" s="142">
        <v>4102</v>
      </c>
      <c r="B2269" s="143" t="s">
        <v>12060</v>
      </c>
      <c r="C2269" s="143" t="s">
        <v>12061</v>
      </c>
      <c r="D2269" s="143" t="s">
        <v>12018</v>
      </c>
      <c r="E2269" s="143" t="s">
        <v>22451</v>
      </c>
      <c r="F2269" s="143" t="s">
        <v>12062</v>
      </c>
      <c r="G2269" s="143" t="s">
        <v>12063</v>
      </c>
      <c r="H2269" s="143">
        <v>-42.424999999999997</v>
      </c>
      <c r="I2269" s="143">
        <v>173.60499999999999</v>
      </c>
      <c r="J2269" s="143">
        <v>20</v>
      </c>
      <c r="K2269" s="143">
        <v>12</v>
      </c>
      <c r="L2269" s="143">
        <f>COUNTIFS(ArCompl!$C$2:$C$5652,ArCompl!$C4574,ArCompl!$D$2:$D$5652,ArCompl!$D4574)</f>
        <v>1</v>
      </c>
      <c r="M2269" s="144">
        <f>IF(ISNA(MATCH($F2269,'Liste noire'!C:C,0)),0,1)</f>
        <v>0</v>
      </c>
    </row>
    <row r="2270" spans="1:13" x14ac:dyDescent="0.25">
      <c r="A2270" s="139">
        <v>6406</v>
      </c>
      <c r="B2270" s="140" t="s">
        <v>5061</v>
      </c>
      <c r="C2270" s="140" t="s">
        <v>5062</v>
      </c>
      <c r="D2270" s="140" t="s">
        <v>4759</v>
      </c>
      <c r="E2270" s="140" t="s">
        <v>22377</v>
      </c>
      <c r="F2270" s="140" t="s">
        <v>5063</v>
      </c>
      <c r="G2270" s="140" t="s">
        <v>5064</v>
      </c>
      <c r="H2270" s="140">
        <v>41.7181</v>
      </c>
      <c r="I2270" s="140">
        <v>82.986900000000006</v>
      </c>
      <c r="J2270" s="140">
        <v>3524</v>
      </c>
      <c r="K2270" s="140">
        <v>8</v>
      </c>
      <c r="L2270" s="140">
        <f>COUNTIFS(ArCompl!$C$2:$C$5652,ArCompl!$C1429,ArCompl!$D$2:$D$5652,ArCompl!$D1429)</f>
        <v>1</v>
      </c>
      <c r="M2270" s="141">
        <f>IF(ISNA(MATCH($F2270,'Liste noire'!C:C,0)),0,1)</f>
        <v>0</v>
      </c>
    </row>
    <row r="2271" spans="1:13" x14ac:dyDescent="0.25">
      <c r="A2271" s="142">
        <v>3263</v>
      </c>
      <c r="B2271" s="143" t="s">
        <v>10945</v>
      </c>
      <c r="C2271" s="143" t="s">
        <v>10946</v>
      </c>
      <c r="D2271" s="143" t="s">
        <v>10891</v>
      </c>
      <c r="E2271" s="143" t="s">
        <v>22434</v>
      </c>
      <c r="F2271" s="143" t="s">
        <v>10947</v>
      </c>
      <c r="G2271" s="143" t="s">
        <v>10948</v>
      </c>
      <c r="H2271" s="143">
        <v>1.4846999999999999</v>
      </c>
      <c r="I2271" s="143">
        <v>110.34699999999999</v>
      </c>
      <c r="J2271" s="143">
        <v>89</v>
      </c>
      <c r="K2271" s="143">
        <v>8</v>
      </c>
      <c r="L2271" s="143">
        <f>COUNTIFS(ArCompl!$C$2:$C$5652,ArCompl!$C4224,ArCompl!$D$2:$D$5652,ArCompl!$D4224)</f>
        <v>1</v>
      </c>
      <c r="M2271" s="144">
        <f>IF(ISNA(MATCH($F2271,'Liste noire'!C:C,0)),0,1)</f>
        <v>0</v>
      </c>
    </row>
    <row r="2272" spans="1:13" x14ac:dyDescent="0.25">
      <c r="A2272" s="139">
        <v>5798</v>
      </c>
      <c r="B2272" s="140" t="s">
        <v>15996</v>
      </c>
      <c r="C2272" s="140" t="s">
        <v>15997</v>
      </c>
      <c r="D2272" s="140" t="s">
        <v>15862</v>
      </c>
      <c r="E2272" s="140" t="s">
        <v>22490</v>
      </c>
      <c r="F2272" s="140" t="s">
        <v>15998</v>
      </c>
      <c r="G2272" s="140" t="s">
        <v>15999</v>
      </c>
      <c r="H2272" s="140">
        <v>37.538829999999997</v>
      </c>
      <c r="I2272" s="140">
        <v>36.953519999999997</v>
      </c>
      <c r="J2272" s="140">
        <v>1723</v>
      </c>
      <c r="K2272" s="140">
        <v>3</v>
      </c>
      <c r="L2272" s="140">
        <f>COUNTIFS(ArCompl!$C$2:$C$5652,ArCompl!$C5474,ArCompl!$D$2:$D$5652,ArCompl!$D5474)</f>
        <v>1</v>
      </c>
      <c r="M2272" s="141">
        <f>IF(ISNA(MATCH($F2272,'Liste noire'!C:C,0)),0,1)</f>
        <v>0</v>
      </c>
    </row>
    <row r="2273" spans="1:13" x14ac:dyDescent="0.25">
      <c r="A2273" s="142">
        <v>6169</v>
      </c>
      <c r="B2273" s="143" t="s">
        <v>15073</v>
      </c>
      <c r="C2273" s="143" t="s">
        <v>15074</v>
      </c>
      <c r="D2273" s="143" t="s">
        <v>15055</v>
      </c>
      <c r="E2273" s="143" t="s">
        <v>15055</v>
      </c>
      <c r="F2273" s="143" t="s">
        <v>15075</v>
      </c>
      <c r="G2273" s="143" t="s">
        <v>15076</v>
      </c>
      <c r="H2273" s="143">
        <v>5.9936800000000003</v>
      </c>
      <c r="I2273" s="143">
        <v>80.320300000000003</v>
      </c>
      <c r="J2273" s="143">
        <v>10</v>
      </c>
      <c r="K2273" s="143">
        <v>5.5</v>
      </c>
      <c r="L2273" s="143">
        <f>COUNTIFS(ArCompl!$C$2:$C$5652,ArCompl!$C5245,ArCompl!$D$2:$D$5652,ArCompl!$D5245)</f>
        <v>1</v>
      </c>
      <c r="M2273" s="144">
        <f>IF(ISNA(MATCH($F2273,'Liste noire'!C:C,0)),0,1)</f>
        <v>0</v>
      </c>
    </row>
    <row r="2274" spans="1:13" x14ac:dyDescent="0.25">
      <c r="A2274" s="139">
        <v>2332</v>
      </c>
      <c r="B2274" s="140" t="s">
        <v>10012</v>
      </c>
      <c r="C2274" s="140" t="s">
        <v>8732</v>
      </c>
      <c r="D2274" s="140" t="s">
        <v>9894</v>
      </c>
      <c r="E2274" s="140" t="s">
        <v>22423</v>
      </c>
      <c r="F2274" s="140" t="s">
        <v>10013</v>
      </c>
      <c r="G2274" s="140" t="s">
        <v>10014</v>
      </c>
      <c r="H2274" s="140">
        <v>33.546100000000003</v>
      </c>
      <c r="I2274" s="140">
        <v>133.66900000000001</v>
      </c>
      <c r="J2274" s="140">
        <v>42</v>
      </c>
      <c r="K2274" s="140">
        <v>9</v>
      </c>
      <c r="L2274" s="140">
        <f>COUNTIFS(ArCompl!$C$2:$C$5652,ArCompl!$C4000,ArCompl!$D$2:$D$5652,ArCompl!$D4000)</f>
        <v>1</v>
      </c>
      <c r="M2274" s="141">
        <f>IF(ISNA(MATCH($F2274,'Liste noire'!C:C,0)),0,1)</f>
        <v>0</v>
      </c>
    </row>
    <row r="2275" spans="1:13" x14ac:dyDescent="0.25">
      <c r="A2275" s="142">
        <v>5946</v>
      </c>
      <c r="B2275" s="143" t="s">
        <v>12651</v>
      </c>
      <c r="C2275" s="143" t="s">
        <v>12652</v>
      </c>
      <c r="D2275" s="143" t="s">
        <v>12597</v>
      </c>
      <c r="E2275" s="143" t="s">
        <v>12597</v>
      </c>
      <c r="F2275" s="143" t="s">
        <v>12653</v>
      </c>
      <c r="G2275" s="143" t="s">
        <v>12654</v>
      </c>
      <c r="H2275" s="143">
        <v>27.790600000000001</v>
      </c>
      <c r="I2275" s="143">
        <v>66.647300000000001</v>
      </c>
      <c r="J2275" s="143">
        <v>4012</v>
      </c>
      <c r="K2275" s="143">
        <v>5</v>
      </c>
      <c r="L2275" s="143">
        <f>COUNTIFS(ArCompl!$C$2:$C$5652,ArCompl!$C4640,ArCompl!$D$2:$D$5652,ArCompl!$D4640)</f>
        <v>1</v>
      </c>
      <c r="M2275" s="144">
        <f>IF(ISNA(MATCH($F2275,'Liste noire'!C:C,0)),0,1)</f>
        <v>0</v>
      </c>
    </row>
    <row r="2276" spans="1:13" x14ac:dyDescent="0.25">
      <c r="A2276" s="139">
        <v>2051</v>
      </c>
      <c r="B2276" s="140" t="s">
        <v>66</v>
      </c>
      <c r="C2276" s="140" t="s">
        <v>67</v>
      </c>
      <c r="D2276" s="140" t="s">
        <v>39</v>
      </c>
      <c r="E2276" s="140" t="s">
        <v>39</v>
      </c>
      <c r="F2276" s="140" t="s">
        <v>68</v>
      </c>
      <c r="G2276" s="140" t="s">
        <v>69</v>
      </c>
      <c r="H2276" s="140">
        <v>31.505800000000001</v>
      </c>
      <c r="I2276" s="140">
        <v>65.847800000000007</v>
      </c>
      <c r="J2276" s="140">
        <v>3337</v>
      </c>
      <c r="K2276" s="140">
        <v>4.5</v>
      </c>
      <c r="L2276" s="140">
        <f>COUNTIFS(ArCompl!$C$2:$C$5652,ArCompl!$C9,ArCompl!$D$2:$D$5652,ArCompl!$D9)</f>
        <v>2</v>
      </c>
      <c r="M2276" s="141">
        <f>IF(ISNA(MATCH($F2276,'Liste noire'!C:C,0)),0,1)</f>
        <v>0</v>
      </c>
    </row>
    <row r="2277" spans="1:13" x14ac:dyDescent="0.25">
      <c r="A2277" s="142">
        <v>3890</v>
      </c>
      <c r="B2277" s="143" t="s">
        <v>9049</v>
      </c>
      <c r="C2277" s="143" t="s">
        <v>9050</v>
      </c>
      <c r="D2277" s="143" t="s">
        <v>8920</v>
      </c>
      <c r="E2277" s="143" t="s">
        <v>22416</v>
      </c>
      <c r="F2277" s="143" t="s">
        <v>9051</v>
      </c>
      <c r="G2277" s="143" t="s">
        <v>9052</v>
      </c>
      <c r="H2277" s="143">
        <v>-4.0816100000000004</v>
      </c>
      <c r="I2277" s="143">
        <v>122.41800000000001</v>
      </c>
      <c r="J2277" s="143">
        <v>538</v>
      </c>
      <c r="K2277" s="143">
        <v>8</v>
      </c>
      <c r="L2277" s="143">
        <f>COUNTIFS(ArCompl!$C$2:$C$5652,ArCompl!$C3742,ArCompl!$D$2:$D$5652,ArCompl!$D3742)</f>
        <v>1</v>
      </c>
      <c r="M2277" s="144">
        <f>IF(ISNA(MATCH($F2277,'Liste noire'!C:C,0)),0,1)</f>
        <v>0</v>
      </c>
    </row>
    <row r="2278" spans="1:13" x14ac:dyDescent="0.25">
      <c r="A2278" s="139">
        <v>412</v>
      </c>
      <c r="B2278" s="140" t="s">
        <v>6547</v>
      </c>
      <c r="C2278" s="140" t="s">
        <v>6548</v>
      </c>
      <c r="D2278" s="140" t="s">
        <v>6549</v>
      </c>
      <c r="E2278" s="140" t="s">
        <v>22395</v>
      </c>
      <c r="F2278" s="140" t="s">
        <v>6550</v>
      </c>
      <c r="G2278" s="140" t="s">
        <v>6551</v>
      </c>
      <c r="H2278" s="140">
        <v>58.9908</v>
      </c>
      <c r="I2278" s="140">
        <v>22.8307</v>
      </c>
      <c r="J2278" s="140">
        <v>18</v>
      </c>
      <c r="K2278" s="140">
        <v>2</v>
      </c>
      <c r="L2278" s="140">
        <f>COUNTIFS(ArCompl!$C$2:$C$5652,ArCompl!$C1876,ArCompl!$D$2:$D$5652,ArCompl!$D1876)</f>
        <v>1</v>
      </c>
      <c r="M2278" s="141">
        <f>IF(ISNA(MATCH($F2278,'Liste noire'!C:C,0)),0,1)</f>
        <v>0</v>
      </c>
    </row>
    <row r="2279" spans="1:13" x14ac:dyDescent="0.25">
      <c r="A2279" s="142">
        <v>4235</v>
      </c>
      <c r="B2279" s="143" t="s">
        <v>11054</v>
      </c>
      <c r="C2279" s="143" t="s">
        <v>11055</v>
      </c>
      <c r="D2279" s="143" t="s">
        <v>11039</v>
      </c>
      <c r="E2279" s="143" t="s">
        <v>11039</v>
      </c>
      <c r="F2279" s="143" t="s">
        <v>11056</v>
      </c>
      <c r="G2279" s="143" t="s">
        <v>11057</v>
      </c>
      <c r="H2279" s="143">
        <v>0.48813099999999998</v>
      </c>
      <c r="I2279" s="143">
        <v>72.996899999999997</v>
      </c>
      <c r="J2279" s="143">
        <v>2</v>
      </c>
      <c r="K2279" s="143">
        <v>5</v>
      </c>
      <c r="L2279" s="143">
        <f>COUNTIFS(ArCompl!$C$2:$C$5652,ArCompl!$C4258,ArCompl!$D$2:$D$5652,ArCompl!$D4258)</f>
        <v>1</v>
      </c>
      <c r="M2279" s="144">
        <f>IF(ISNA(MATCH($F2279,'Liste noire'!C:C,0)),0,1)</f>
        <v>0</v>
      </c>
    </row>
    <row r="2280" spans="1:13" x14ac:dyDescent="0.25">
      <c r="A2280" s="139">
        <v>6185</v>
      </c>
      <c r="B2280" s="140" t="s">
        <v>11062</v>
      </c>
      <c r="C2280" s="140" t="s">
        <v>11063</v>
      </c>
      <c r="D2280" s="140" t="s">
        <v>11039</v>
      </c>
      <c r="E2280" s="140" t="s">
        <v>11039</v>
      </c>
      <c r="F2280" s="140" t="s">
        <v>11064</v>
      </c>
      <c r="G2280" s="140" t="s">
        <v>11065</v>
      </c>
      <c r="H2280" s="140">
        <v>1.85917</v>
      </c>
      <c r="I2280" s="140">
        <v>73.521900000000002</v>
      </c>
      <c r="J2280" s="140">
        <v>4</v>
      </c>
      <c r="K2280" s="140">
        <v>5</v>
      </c>
      <c r="L2280" s="140">
        <f>COUNTIFS(ArCompl!$C$2:$C$5652,ArCompl!$C4260,ArCompl!$D$2:$D$5652,ArCompl!$D4260)</f>
        <v>3</v>
      </c>
      <c r="M2280" s="141">
        <f>IF(ISNA(MATCH($F2280,'Liste noire'!C:C,0)),0,1)</f>
        <v>0</v>
      </c>
    </row>
    <row r="2281" spans="1:13" x14ac:dyDescent="0.25">
      <c r="A2281" s="142">
        <v>5949</v>
      </c>
      <c r="B2281" s="143" t="s">
        <v>12731</v>
      </c>
      <c r="C2281" s="143" t="s">
        <v>12732</v>
      </c>
      <c r="D2281" s="143" t="s">
        <v>12597</v>
      </c>
      <c r="E2281" s="143" t="s">
        <v>12597</v>
      </c>
      <c r="F2281" s="143" t="s">
        <v>12733</v>
      </c>
      <c r="G2281" s="143" t="s">
        <v>12734</v>
      </c>
      <c r="H2281" s="143">
        <v>35.335500000000003</v>
      </c>
      <c r="I2281" s="143">
        <v>75.536000000000001</v>
      </c>
      <c r="J2281" s="143">
        <v>7316</v>
      </c>
      <c r="K2281" s="143">
        <v>5</v>
      </c>
      <c r="L2281" s="143">
        <f>COUNTIFS(ArCompl!$C$2:$C$5652,ArCompl!$C4660,ArCompl!$D$2:$D$5652,ArCompl!$D4660)</f>
        <v>1</v>
      </c>
      <c r="M2281" s="144">
        <f>IF(ISNA(MATCH($F2281,'Liste noire'!C:C,0)),0,1)</f>
        <v>0</v>
      </c>
    </row>
    <row r="2282" spans="1:13" x14ac:dyDescent="0.25">
      <c r="A2282" s="139">
        <v>5869</v>
      </c>
      <c r="B2282" s="140" t="s">
        <v>6760</v>
      </c>
      <c r="C2282" s="140" t="s">
        <v>6761</v>
      </c>
      <c r="D2282" s="140" t="s">
        <v>6697</v>
      </c>
      <c r="E2282" s="140" t="s">
        <v>22399</v>
      </c>
      <c r="F2282" s="140" t="s">
        <v>6762</v>
      </c>
      <c r="G2282" s="140" t="s">
        <v>6763</v>
      </c>
      <c r="H2282" s="140">
        <v>-19.0581</v>
      </c>
      <c r="I2282" s="140">
        <v>178.15700000000001</v>
      </c>
      <c r="J2282" s="140">
        <v>6</v>
      </c>
      <c r="K2282" s="140">
        <v>12</v>
      </c>
      <c r="L2282" s="140">
        <f>COUNTIFS(ArCompl!$C$2:$C$5652,ArCompl!$C3260,ArCompl!$D$2:$D$5652,ArCompl!$D3260)</f>
        <v>1</v>
      </c>
      <c r="M2282" s="141">
        <f>IF(ISNA(MATCH($F2282,'Liste noire'!C:C,0)),0,1)</f>
        <v>0</v>
      </c>
    </row>
    <row r="2283" spans="1:13" x14ac:dyDescent="0.25">
      <c r="A2283" s="142">
        <v>1093</v>
      </c>
      <c r="B2283" s="143" t="s">
        <v>11158</v>
      </c>
      <c r="C2283" s="143" t="s">
        <v>11159</v>
      </c>
      <c r="D2283" s="143" t="s">
        <v>11151</v>
      </c>
      <c r="E2283" s="143" t="s">
        <v>22437</v>
      </c>
      <c r="F2283" s="143" t="s">
        <v>11160</v>
      </c>
      <c r="G2283" s="143" t="s">
        <v>11161</v>
      </c>
      <c r="H2283" s="143">
        <v>16.159500000000001</v>
      </c>
      <c r="I2283" s="143">
        <v>-13.5076</v>
      </c>
      <c r="J2283" s="143">
        <v>66</v>
      </c>
      <c r="K2283" s="143">
        <v>0</v>
      </c>
      <c r="L2283" s="143">
        <f>COUNTIFS(ArCompl!$C$2:$C$5652,ArCompl!$C4298,ArCompl!$D$2:$D$5652,ArCompl!$D4298)</f>
        <v>1</v>
      </c>
      <c r="M2283" s="144">
        <f>IF(ISNA(MATCH($F2283,'Liste noire'!C:C,0)),0,1)</f>
        <v>0</v>
      </c>
    </row>
    <row r="2284" spans="1:13" x14ac:dyDescent="0.25">
      <c r="A2284" s="139">
        <v>16</v>
      </c>
      <c r="B2284" s="140" t="s">
        <v>8474</v>
      </c>
      <c r="C2284" s="140" t="s">
        <v>8475</v>
      </c>
      <c r="D2284" s="140" t="s">
        <v>8443</v>
      </c>
      <c r="E2284" s="140" t="s">
        <v>22414</v>
      </c>
      <c r="F2284" s="140" t="s">
        <v>8476</v>
      </c>
      <c r="G2284" s="140" t="s">
        <v>8477</v>
      </c>
      <c r="H2284" s="140">
        <v>63.984999999999999</v>
      </c>
      <c r="I2284" s="140">
        <v>-22.605599999999999</v>
      </c>
      <c r="J2284" s="140">
        <v>171</v>
      </c>
      <c r="K2284" s="140">
        <v>0</v>
      </c>
      <c r="L2284" s="140">
        <f>COUNTIFS(ArCompl!$C$2:$C$5652,ArCompl!$C3889,ArCompl!$D$2:$D$5652,ArCompl!$D3889)</f>
        <v>4</v>
      </c>
      <c r="M2284" s="141">
        <f>IF(ISNA(MATCH($F2284,'Liste noire'!C:C,0)),0,1)</f>
        <v>0</v>
      </c>
    </row>
    <row r="2285" spans="1:13" x14ac:dyDescent="0.25">
      <c r="A2285" s="142">
        <v>2957</v>
      </c>
      <c r="B2285" s="143" t="s">
        <v>13667</v>
      </c>
      <c r="C2285" s="143" t="s">
        <v>13668</v>
      </c>
      <c r="D2285" s="143" t="s">
        <v>13509</v>
      </c>
      <c r="E2285" s="143" t="s">
        <v>22461</v>
      </c>
      <c r="F2285" s="143" t="s">
        <v>13669</v>
      </c>
      <c r="G2285" s="143" t="s">
        <v>13670</v>
      </c>
      <c r="H2285" s="143">
        <v>55.270099999999999</v>
      </c>
      <c r="I2285" s="143">
        <v>86.107200000000006</v>
      </c>
      <c r="J2285" s="143">
        <v>863</v>
      </c>
      <c r="K2285" s="143">
        <v>7</v>
      </c>
      <c r="L2285" s="143">
        <f>COUNTIFS(ArCompl!$C$2:$C$5652,ArCompl!$C5047,ArCompl!$D$2:$D$5652,ArCompl!$D5047)</f>
        <v>2</v>
      </c>
      <c r="M2285" s="144">
        <f>IF(ISNA(MATCH($F2285,'Liste noire'!C:C,0)),0,1)</f>
        <v>0</v>
      </c>
    </row>
    <row r="2286" spans="1:13" x14ac:dyDescent="0.25">
      <c r="A2286" s="139">
        <v>363</v>
      </c>
      <c r="B2286" s="140" t="s">
        <v>7764</v>
      </c>
      <c r="C2286" s="140" t="s">
        <v>7765</v>
      </c>
      <c r="D2286" s="140" t="s">
        <v>7581</v>
      </c>
      <c r="E2286" s="140" t="s">
        <v>22405</v>
      </c>
      <c r="F2286" s="140" t="s">
        <v>7766</v>
      </c>
      <c r="G2286" s="140" t="s">
        <v>7767</v>
      </c>
      <c r="H2286" s="140">
        <v>54.379440000000002</v>
      </c>
      <c r="I2286" s="140">
        <v>10.14528</v>
      </c>
      <c r="J2286" s="140">
        <v>102</v>
      </c>
      <c r="K2286" s="140">
        <v>1</v>
      </c>
      <c r="L2286" s="140">
        <f>COUNTIFS(ArCompl!$C$2:$C$5652,ArCompl!$C150,ArCompl!$D$2:$D$5652,ArCompl!$D150)</f>
        <v>3</v>
      </c>
      <c r="M2286" s="141">
        <f>IF(ISNA(MATCH($F2286,'Liste noire'!C:C,0)),0,1)</f>
        <v>0</v>
      </c>
    </row>
    <row r="2287" spans="1:13" x14ac:dyDescent="0.25">
      <c r="A2287" s="142">
        <v>432</v>
      </c>
      <c r="B2287" s="143" t="s">
        <v>6807</v>
      </c>
      <c r="C2287" s="143" t="s">
        <v>6808</v>
      </c>
      <c r="D2287" s="143" t="s">
        <v>6766</v>
      </c>
      <c r="E2287" s="143" t="s">
        <v>22400</v>
      </c>
      <c r="F2287" s="143" t="s">
        <v>6809</v>
      </c>
      <c r="G2287" s="143" t="s">
        <v>6810</v>
      </c>
      <c r="H2287" s="143">
        <v>65.778700000000001</v>
      </c>
      <c r="I2287" s="143">
        <v>24.582100000000001</v>
      </c>
      <c r="J2287" s="143">
        <v>61</v>
      </c>
      <c r="K2287" s="143">
        <v>2</v>
      </c>
      <c r="L2287" s="143">
        <f>COUNTIFS(ArCompl!$C$2:$C$5652,ArCompl!$C3272,ArCompl!$D$2:$D$5652,ArCompl!$D3272)</f>
        <v>1</v>
      </c>
      <c r="M2287" s="144">
        <f>IF(ISNA(MATCH($F2287,'Liste noire'!C:C,0)),0,1)</f>
        <v>0</v>
      </c>
    </row>
    <row r="2288" spans="1:13" x14ac:dyDescent="0.25">
      <c r="A2288" s="139">
        <v>5664</v>
      </c>
      <c r="B2288" s="140" t="s">
        <v>14393</v>
      </c>
      <c r="C2288" s="140" t="s">
        <v>14394</v>
      </c>
      <c r="D2288" s="140" t="s">
        <v>14375</v>
      </c>
      <c r="E2288" s="140" t="s">
        <v>14375</v>
      </c>
      <c r="F2288" s="140" t="s">
        <v>14395</v>
      </c>
      <c r="G2288" s="140" t="s">
        <v>14396</v>
      </c>
      <c r="H2288" s="140">
        <v>7.8912899999999997</v>
      </c>
      <c r="I2288" s="140">
        <v>-11.176600000000001</v>
      </c>
      <c r="J2288" s="140">
        <v>485</v>
      </c>
      <c r="K2288" s="140">
        <v>0</v>
      </c>
      <c r="L2288" s="140">
        <f>COUNTIFS(ArCompl!$C$2:$C$5652,ArCompl!$C5203,ArCompl!$D$2:$D$5652,ArCompl!$D5203)</f>
        <v>1</v>
      </c>
      <c r="M2288" s="141">
        <f>IF(ISNA(MATCH($F2288,'Liste noire'!C:C,0)),0,1)</f>
        <v>0</v>
      </c>
    </row>
    <row r="2289" spans="1:13" x14ac:dyDescent="0.25">
      <c r="A2289" s="142">
        <v>6182</v>
      </c>
      <c r="B2289" s="143" t="s">
        <v>11855</v>
      </c>
      <c r="C2289" s="143" t="s">
        <v>11856</v>
      </c>
      <c r="D2289" s="143" t="s">
        <v>11788</v>
      </c>
      <c r="E2289" s="143" t="s">
        <v>22447</v>
      </c>
      <c r="F2289" s="143" t="s">
        <v>11857</v>
      </c>
      <c r="G2289" s="143" t="s">
        <v>11858</v>
      </c>
      <c r="H2289" s="143">
        <v>28.1036</v>
      </c>
      <c r="I2289" s="143">
        <v>81.667000000000002</v>
      </c>
      <c r="J2289" s="143">
        <v>540</v>
      </c>
      <c r="K2289" s="143">
        <v>5.75</v>
      </c>
      <c r="L2289" s="143">
        <f>COUNTIFS(ArCompl!$C$2:$C$5652,ArCompl!$C4450,ArCompl!$D$2:$D$5652,ArCompl!$D4450)</f>
        <v>1</v>
      </c>
      <c r="M2289" s="144">
        <f>IF(ISNA(MATCH($F2289,'Liste noire'!C:C,0)),0,1)</f>
        <v>0</v>
      </c>
    </row>
    <row r="2290" spans="1:13" x14ac:dyDescent="0.25">
      <c r="A2290" s="139">
        <v>2136</v>
      </c>
      <c r="B2290" s="140" t="s">
        <v>9416</v>
      </c>
      <c r="C2290" s="140" t="s">
        <v>9417</v>
      </c>
      <c r="D2290" s="140" t="s">
        <v>9341</v>
      </c>
      <c r="E2290" s="140" t="s">
        <v>9341</v>
      </c>
      <c r="F2290" s="140" t="s">
        <v>9418</v>
      </c>
      <c r="G2290" s="140" t="s">
        <v>9419</v>
      </c>
      <c r="H2290" s="140">
        <v>30.2744</v>
      </c>
      <c r="I2290" s="140">
        <v>56.951099999999997</v>
      </c>
      <c r="J2290" s="140">
        <v>5741</v>
      </c>
      <c r="K2290" s="140">
        <v>3.5</v>
      </c>
      <c r="L2290" s="140">
        <f>COUNTIFS(ArCompl!$C$2:$C$5652,ArCompl!$C3842,ArCompl!$D$2:$D$5652,ArCompl!$D3842)</f>
        <v>1</v>
      </c>
      <c r="M2290" s="141">
        <f>IF(ISNA(MATCH($F2290,'Liste noire'!C:C,0)),0,1)</f>
        <v>0</v>
      </c>
    </row>
    <row r="2291" spans="1:13" x14ac:dyDescent="0.25">
      <c r="A2291" s="142">
        <v>11775</v>
      </c>
      <c r="B2291" s="143" t="s">
        <v>3680</v>
      </c>
      <c r="C2291" s="143" t="s">
        <v>3681</v>
      </c>
      <c r="D2291" s="143" t="s">
        <v>3021</v>
      </c>
      <c r="E2291" s="143" t="s">
        <v>3021</v>
      </c>
      <c r="F2291" s="143" t="s">
        <v>3682</v>
      </c>
      <c r="G2291" s="143" t="s">
        <v>3683</v>
      </c>
      <c r="H2291" s="143">
        <v>56.037500000000001</v>
      </c>
      <c r="I2291" s="143">
        <v>-96.509699999999995</v>
      </c>
      <c r="J2291" s="143">
        <v>600</v>
      </c>
      <c r="K2291" s="143" t="s">
        <v>340</v>
      </c>
      <c r="L2291" s="143">
        <f>COUNTIFS(ArCompl!$C$2:$C$5652,ArCompl!$C1089,ArCompl!$D$2:$D$5652,ArCompl!$D1089)</f>
        <v>1</v>
      </c>
      <c r="M2291" s="144">
        <f>IF(ISNA(MATCH($F2291,'Liste noire'!C:C,0)),0,1)</f>
        <v>0</v>
      </c>
    </row>
    <row r="2292" spans="1:13" x14ac:dyDescent="0.25">
      <c r="A2292" s="139">
        <v>3215</v>
      </c>
      <c r="B2292" s="140" t="s">
        <v>2865</v>
      </c>
      <c r="C2292" s="140" t="s">
        <v>2866</v>
      </c>
      <c r="D2292" s="140" t="s">
        <v>2843</v>
      </c>
      <c r="E2292" s="140" t="s">
        <v>22370</v>
      </c>
      <c r="F2292" s="140" t="s">
        <v>2867</v>
      </c>
      <c r="G2292" s="140" t="s">
        <v>2868</v>
      </c>
      <c r="H2292" s="140">
        <v>21.301600000000001</v>
      </c>
      <c r="I2292" s="140">
        <v>99.635999999999996</v>
      </c>
      <c r="J2292" s="140">
        <v>2798</v>
      </c>
      <c r="K2292" s="140">
        <v>6.5</v>
      </c>
      <c r="L2292" s="140">
        <f>COUNTIFS(ArCompl!$C$2:$C$5652,ArCompl!$C652,ArCompl!$D$2:$D$5652,ArCompl!$D652)</f>
        <v>1</v>
      </c>
      <c r="M2292" s="141">
        <f>IF(ISNA(MATCH($F2292,'Liste noire'!C:C,0)),0,1)</f>
        <v>0</v>
      </c>
    </row>
    <row r="2293" spans="1:13" x14ac:dyDescent="0.25">
      <c r="A2293" s="142">
        <v>419</v>
      </c>
      <c r="B2293" s="143" t="s">
        <v>6769</v>
      </c>
      <c r="C2293" s="143" t="s">
        <v>6770</v>
      </c>
      <c r="D2293" s="143" t="s">
        <v>6766</v>
      </c>
      <c r="E2293" s="143" t="s">
        <v>22400</v>
      </c>
      <c r="F2293" s="143" t="s">
        <v>6771</v>
      </c>
      <c r="G2293" s="143" t="s">
        <v>6772</v>
      </c>
      <c r="H2293" s="143">
        <v>61.85604</v>
      </c>
      <c r="I2293" s="143">
        <v>24.78669</v>
      </c>
      <c r="J2293" s="143">
        <v>479</v>
      </c>
      <c r="K2293" s="143">
        <v>2</v>
      </c>
      <c r="L2293" s="143">
        <f>COUNTIFS(ArCompl!$C$2:$C$5652,ArCompl!$C3262,ArCompl!$D$2:$D$5652,ArCompl!$D3262)</f>
        <v>3</v>
      </c>
      <c r="M2293" s="144">
        <f>IF(ISNA(MATCH($F2293,'Liste noire'!C:C,0)),0,1)</f>
        <v>0</v>
      </c>
    </row>
    <row r="2294" spans="1:13" x14ac:dyDescent="0.25">
      <c r="A2294" s="139">
        <v>8355</v>
      </c>
      <c r="B2294" s="140" t="s">
        <v>3668</v>
      </c>
      <c r="C2294" s="140" t="s">
        <v>3669</v>
      </c>
      <c r="D2294" s="140" t="s">
        <v>3021</v>
      </c>
      <c r="E2294" s="140" t="s">
        <v>3021</v>
      </c>
      <c r="F2294" s="140" t="s">
        <v>3670</v>
      </c>
      <c r="G2294" s="140" t="s">
        <v>3671</v>
      </c>
      <c r="H2294" s="140">
        <v>52.991100000000003</v>
      </c>
      <c r="I2294" s="140">
        <v>-92.836399999999998</v>
      </c>
      <c r="J2294" s="140">
        <v>988</v>
      </c>
      <c r="K2294" s="140">
        <v>-6</v>
      </c>
      <c r="L2294" s="140">
        <f>COUNTIFS(ArCompl!$C$2:$C$5652,ArCompl!$C1086,ArCompl!$D$2:$D$5652,ArCompl!$D1086)</f>
        <v>1</v>
      </c>
      <c r="M2294" s="141">
        <f>IF(ISNA(MATCH($F2294,'Liste noire'!C:C,0)),0,1)</f>
        <v>0</v>
      </c>
    </row>
    <row r="2295" spans="1:13" x14ac:dyDescent="0.25">
      <c r="A2295" s="142">
        <v>8717</v>
      </c>
      <c r="B2295" s="143" t="s">
        <v>10364</v>
      </c>
      <c r="C2295" s="143" t="s">
        <v>10365</v>
      </c>
      <c r="D2295" s="143" t="s">
        <v>10345</v>
      </c>
      <c r="E2295" s="143" t="s">
        <v>10345</v>
      </c>
      <c r="F2295" s="143" t="s">
        <v>10366</v>
      </c>
      <c r="G2295" s="143" t="s">
        <v>10367</v>
      </c>
      <c r="H2295" s="143">
        <v>-0.41699999999999998</v>
      </c>
      <c r="I2295" s="143">
        <v>35.25</v>
      </c>
      <c r="J2295" s="143">
        <v>6562</v>
      </c>
      <c r="K2295" s="143">
        <v>3</v>
      </c>
      <c r="L2295" s="143">
        <f>COUNTIFS(ArCompl!$C$2:$C$5652,ArCompl!$C4088,ArCompl!$D$2:$D$5652,ArCompl!$D4088)</f>
        <v>1</v>
      </c>
      <c r="M2295" s="144">
        <f>IF(ISNA(MATCH($F2295,'Liste noire'!C:C,0)),0,1)</f>
        <v>0</v>
      </c>
    </row>
    <row r="2296" spans="1:13" x14ac:dyDescent="0.25">
      <c r="A2296" s="139">
        <v>1091</v>
      </c>
      <c r="B2296" s="140" t="s">
        <v>11162</v>
      </c>
      <c r="C2296" s="140" t="s">
        <v>11163</v>
      </c>
      <c r="D2296" s="140" t="s">
        <v>11151</v>
      </c>
      <c r="E2296" s="140" t="s">
        <v>22437</v>
      </c>
      <c r="F2296" s="140" t="s">
        <v>11164</v>
      </c>
      <c r="G2296" s="140" t="s">
        <v>11165</v>
      </c>
      <c r="H2296" s="140">
        <v>16.59</v>
      </c>
      <c r="I2296" s="140">
        <v>-11.4062</v>
      </c>
      <c r="J2296" s="140">
        <v>424</v>
      </c>
      <c r="K2296" s="140">
        <v>0</v>
      </c>
      <c r="L2296" s="140">
        <f>COUNTIFS(ArCompl!$C$2:$C$5652,ArCompl!$C4299,ArCompl!$D$2:$D$5652,ArCompl!$D4299)</f>
        <v>1</v>
      </c>
      <c r="M2296" s="141">
        <f>IF(ISNA(MATCH($F2296,'Liste noire'!C:C,0)),0,1)</f>
        <v>0</v>
      </c>
    </row>
    <row r="2297" spans="1:13" x14ac:dyDescent="0.25">
      <c r="A2297" s="142">
        <v>9127</v>
      </c>
      <c r="B2297" s="143" t="s">
        <v>825</v>
      </c>
      <c r="C2297" s="143" t="s">
        <v>826</v>
      </c>
      <c r="D2297" s="143" t="s">
        <v>639</v>
      </c>
      <c r="E2297" s="143" t="s">
        <v>22356</v>
      </c>
      <c r="F2297" s="143" t="s">
        <v>827</v>
      </c>
      <c r="G2297" s="143" t="s">
        <v>828</v>
      </c>
      <c r="H2297" s="143">
        <v>-22.290749999999999</v>
      </c>
      <c r="I2297" s="143">
        <v>119.4371</v>
      </c>
      <c r="J2297" s="143">
        <v>1555</v>
      </c>
      <c r="K2297" s="143">
        <v>8</v>
      </c>
      <c r="L2297" s="143">
        <f>COUNTIFS(ArCompl!$C$2:$C$5652,ArCompl!$C365,ArCompl!$D$2:$D$5652,ArCompl!$D365)</f>
        <v>1</v>
      </c>
      <c r="M2297" s="144">
        <f>IF(ISNA(MATCH($F2297,'Liste noire'!C:C,0)),0,1)</f>
        <v>0</v>
      </c>
    </row>
    <row r="2298" spans="1:13" x14ac:dyDescent="0.25">
      <c r="A2298" s="139">
        <v>6279</v>
      </c>
      <c r="B2298" s="140" t="s">
        <v>1056</v>
      </c>
      <c r="C2298" s="140" t="s">
        <v>1057</v>
      </c>
      <c r="D2298" s="140" t="s">
        <v>639</v>
      </c>
      <c r="E2298" s="140" t="s">
        <v>22356</v>
      </c>
      <c r="F2298" s="140" t="s">
        <v>1058</v>
      </c>
      <c r="G2298" s="140" t="s">
        <v>1059</v>
      </c>
      <c r="H2298" s="140">
        <v>-17.431899999999999</v>
      </c>
      <c r="I2298" s="140">
        <v>130.80799999999999</v>
      </c>
      <c r="J2298" s="140">
        <v>646</v>
      </c>
      <c r="K2298" s="140">
        <v>9.5</v>
      </c>
      <c r="L2298" s="140">
        <f>COUNTIFS(ArCompl!$C$2:$C$5652,ArCompl!$C423,ArCompl!$D$2:$D$5652,ArCompl!$D423)</f>
        <v>1</v>
      </c>
      <c r="M2298" s="141">
        <f>IF(ISNA(MATCH($F2298,'Liste noire'!C:C,0)),0,1)</f>
        <v>0</v>
      </c>
    </row>
    <row r="2299" spans="1:13" x14ac:dyDescent="0.25">
      <c r="A2299" s="142">
        <v>7202</v>
      </c>
      <c r="B2299" s="143" t="s">
        <v>18130</v>
      </c>
      <c r="C2299" s="143" t="s">
        <v>18131</v>
      </c>
      <c r="D2299" s="143" t="s">
        <v>16702</v>
      </c>
      <c r="E2299" s="143" t="s">
        <v>22496</v>
      </c>
      <c r="F2299" s="143" t="s">
        <v>18132</v>
      </c>
      <c r="G2299" s="143" t="s">
        <v>18133</v>
      </c>
      <c r="H2299" s="143">
        <v>54.8474</v>
      </c>
      <c r="I2299" s="143">
        <v>-163.41</v>
      </c>
      <c r="J2299" s="143">
        <v>20</v>
      </c>
      <c r="K2299" s="143">
        <v>-9</v>
      </c>
      <c r="L2299" s="143">
        <f>COUNTIFS(ArCompl!$C$2:$C$5652,ArCompl!$C2258,ArCompl!$D$2:$D$5652,ArCompl!$D2258)</f>
        <v>1</v>
      </c>
      <c r="M2299" s="144">
        <f>IF(ISNA(MATCH($F2299,'Liste noire'!C:C,0)),0,1)</f>
        <v>0</v>
      </c>
    </row>
    <row r="2300" spans="1:13" x14ac:dyDescent="0.25">
      <c r="A2300" s="139">
        <v>9273</v>
      </c>
      <c r="B2300" s="140" t="s">
        <v>16004</v>
      </c>
      <c r="C2300" s="140" t="s">
        <v>16005</v>
      </c>
      <c r="D2300" s="140" t="s">
        <v>15862</v>
      </c>
      <c r="E2300" s="140" t="s">
        <v>22490</v>
      </c>
      <c r="F2300" s="140" t="s">
        <v>16006</v>
      </c>
      <c r="G2300" s="140" t="s">
        <v>16007</v>
      </c>
      <c r="H2300" s="140">
        <v>41.3142</v>
      </c>
      <c r="I2300" s="140">
        <v>33.7958</v>
      </c>
      <c r="J2300" s="140">
        <v>3520</v>
      </c>
      <c r="K2300" s="140">
        <v>3</v>
      </c>
      <c r="L2300" s="140">
        <f>COUNTIFS(ArCompl!$C$2:$C$5652,ArCompl!$C5476,ArCompl!$D$2:$D$5652,ArCompl!$D5476)</f>
        <v>1</v>
      </c>
      <c r="M2300" s="141">
        <f>IF(ISNA(MATCH($F2300,'Liste noire'!C:C,0)),0,1)</f>
        <v>0</v>
      </c>
    </row>
    <row r="2301" spans="1:13" x14ac:dyDescent="0.25">
      <c r="A2301" s="142">
        <v>1042</v>
      </c>
      <c r="B2301" s="143" t="s">
        <v>5841</v>
      </c>
      <c r="C2301" s="143" t="s">
        <v>5842</v>
      </c>
      <c r="D2301" s="143" t="s">
        <v>5770</v>
      </c>
      <c r="E2301" s="143" t="s">
        <v>5770</v>
      </c>
      <c r="F2301" s="143" t="s">
        <v>5843</v>
      </c>
      <c r="G2301" s="143" t="s">
        <v>5844</v>
      </c>
      <c r="H2301" s="143">
        <v>-5.9000500000000002</v>
      </c>
      <c r="I2301" s="143">
        <v>22.469200000000001</v>
      </c>
      <c r="J2301" s="143">
        <v>2139</v>
      </c>
      <c r="K2301" s="143">
        <v>2</v>
      </c>
      <c r="L2301" s="143">
        <f>COUNTIFS(ArCompl!$C$2:$C$5652,ArCompl!$C1626,ArCompl!$D$2:$D$5652,ArCompl!$D1626)</f>
        <v>2</v>
      </c>
      <c r="M2301" s="144">
        <f>IF(ISNA(MATCH($F2301,'Liste noire'!C:C,0)),0,1)</f>
        <v>0</v>
      </c>
    </row>
    <row r="2302" spans="1:13" x14ac:dyDescent="0.25">
      <c r="A2302" s="139">
        <v>4051</v>
      </c>
      <c r="B2302" s="140" t="s">
        <v>1076</v>
      </c>
      <c r="C2302" s="140" t="s">
        <v>1077</v>
      </c>
      <c r="D2302" s="140" t="s">
        <v>639</v>
      </c>
      <c r="E2302" s="140" t="s">
        <v>22356</v>
      </c>
      <c r="F2302" s="140" t="s">
        <v>1078</v>
      </c>
      <c r="G2302" s="140" t="s">
        <v>1079</v>
      </c>
      <c r="H2302" s="140">
        <v>-35.713900000000002</v>
      </c>
      <c r="I2302" s="140">
        <v>137.52099999999999</v>
      </c>
      <c r="J2302" s="140">
        <v>24</v>
      </c>
      <c r="K2302" s="140">
        <v>9.5</v>
      </c>
      <c r="L2302" s="140">
        <f>COUNTIFS(ArCompl!$C$2:$C$5652,ArCompl!$C428,ArCompl!$D$2:$D$5652,ArCompl!$D428)</f>
        <v>2</v>
      </c>
      <c r="M2302" s="141">
        <f>IF(ISNA(MATCH($F2302,'Liste noire'!C:C,0)),0,1)</f>
        <v>0</v>
      </c>
    </row>
    <row r="2303" spans="1:13" x14ac:dyDescent="0.25">
      <c r="A2303" s="142">
        <v>2952</v>
      </c>
      <c r="B2303" s="143" t="s">
        <v>13655</v>
      </c>
      <c r="C2303" s="143" t="s">
        <v>13656</v>
      </c>
      <c r="D2303" s="143" t="s">
        <v>13509</v>
      </c>
      <c r="E2303" s="143" t="s">
        <v>22461</v>
      </c>
      <c r="F2303" s="143" t="s">
        <v>13657</v>
      </c>
      <c r="G2303" s="143" t="s">
        <v>13658</v>
      </c>
      <c r="H2303" s="143">
        <v>54.89</v>
      </c>
      <c r="I2303" s="143">
        <v>20.592600000000001</v>
      </c>
      <c r="J2303" s="143">
        <v>42</v>
      </c>
      <c r="K2303" s="143">
        <v>2</v>
      </c>
      <c r="L2303" s="143">
        <f>COUNTIFS(ArCompl!$C$2:$C$5652,ArCompl!$C5044,ArCompl!$D$2:$D$5652,ArCompl!$D5044)</f>
        <v>1</v>
      </c>
      <c r="M2303" s="144">
        <f>IF(ISNA(MATCH($F2303,'Liste noire'!C:C,0)),0,1)</f>
        <v>0</v>
      </c>
    </row>
    <row r="2304" spans="1:13" x14ac:dyDescent="0.25">
      <c r="A2304" s="139">
        <v>5417</v>
      </c>
      <c r="B2304" s="140" t="s">
        <v>14483</v>
      </c>
      <c r="C2304" s="140" t="s">
        <v>14484</v>
      </c>
      <c r="D2304" s="140" t="s">
        <v>14452</v>
      </c>
      <c r="E2304" s="140" t="s">
        <v>22474</v>
      </c>
      <c r="F2304" s="140" t="s">
        <v>14485</v>
      </c>
      <c r="G2304" s="140" t="s">
        <v>14486</v>
      </c>
      <c r="H2304" s="140">
        <v>-7.3304999999999998</v>
      </c>
      <c r="I2304" s="140">
        <v>157.58500000000001</v>
      </c>
      <c r="J2304" s="140">
        <v>30</v>
      </c>
      <c r="K2304" s="140">
        <v>11</v>
      </c>
      <c r="L2304" s="140">
        <f>COUNTIFS(ArCompl!$C$2:$C$5652,ArCompl!$C3584,ArCompl!$D$2:$D$5652,ArCompl!$D3584)</f>
        <v>3</v>
      </c>
      <c r="M2304" s="141">
        <f>IF(ISNA(MATCH($F2304,'Liste noire'!C:C,0)),0,1)</f>
        <v>0</v>
      </c>
    </row>
    <row r="2305" spans="1:13" x14ac:dyDescent="0.25">
      <c r="A2305" s="142">
        <v>4375</v>
      </c>
      <c r="B2305" s="143" t="s">
        <v>10295</v>
      </c>
      <c r="C2305" s="143" t="s">
        <v>10296</v>
      </c>
      <c r="D2305" s="143" t="s">
        <v>10264</v>
      </c>
      <c r="E2305" s="143" t="s">
        <v>10264</v>
      </c>
      <c r="F2305" s="143" t="s">
        <v>10297</v>
      </c>
      <c r="G2305" s="143" t="s">
        <v>10298</v>
      </c>
      <c r="H2305" s="143">
        <v>49.6708</v>
      </c>
      <c r="I2305" s="143">
        <v>73.334400000000002</v>
      </c>
      <c r="J2305" s="143">
        <v>1765</v>
      </c>
      <c r="K2305" s="143">
        <v>6</v>
      </c>
      <c r="L2305" s="143">
        <f>COUNTIFS(ArCompl!$C$2:$C$5652,ArCompl!$C4071,ArCompl!$D$2:$D$5652,ArCompl!$D4071)</f>
        <v>1</v>
      </c>
      <c r="M2305" s="144">
        <f>IF(ISNA(MATCH($F2305,'Liste noire'!C:C,0)),0,1)</f>
        <v>0</v>
      </c>
    </row>
    <row r="2306" spans="1:13" x14ac:dyDescent="0.25">
      <c r="A2306" s="139">
        <v>1087</v>
      </c>
      <c r="B2306" s="140" t="s">
        <v>14319</v>
      </c>
      <c r="C2306" s="140" t="s">
        <v>14320</v>
      </c>
      <c r="D2306" s="140" t="s">
        <v>14304</v>
      </c>
      <c r="E2306" s="140" t="s">
        <v>22469</v>
      </c>
      <c r="F2306" s="140" t="s">
        <v>14321</v>
      </c>
      <c r="G2306" s="140" t="s">
        <v>14322</v>
      </c>
      <c r="H2306" s="140">
        <v>12.5723</v>
      </c>
      <c r="I2306" s="140">
        <v>-12.2203</v>
      </c>
      <c r="J2306" s="140">
        <v>584</v>
      </c>
      <c r="K2306" s="140">
        <v>0</v>
      </c>
      <c r="L2306" s="140">
        <f>COUNTIFS(ArCompl!$C$2:$C$5652,ArCompl!$C5185,ArCompl!$D$2:$D$5652,ArCompl!$D5185)</f>
        <v>1</v>
      </c>
      <c r="M2306" s="141">
        <f>IF(ISNA(MATCH($F2306,'Liste noire'!C:C,0)),0,1)</f>
        <v>0</v>
      </c>
    </row>
    <row r="2307" spans="1:13" x14ac:dyDescent="0.25">
      <c r="A2307" s="142">
        <v>3346</v>
      </c>
      <c r="B2307" s="143" t="s">
        <v>1052</v>
      </c>
      <c r="C2307" s="143" t="s">
        <v>1053</v>
      </c>
      <c r="D2307" s="143" t="s">
        <v>639</v>
      </c>
      <c r="E2307" s="143" t="s">
        <v>22356</v>
      </c>
      <c r="F2307" s="143" t="s">
        <v>1054</v>
      </c>
      <c r="G2307" s="143" t="s">
        <v>1055</v>
      </c>
      <c r="H2307" s="143">
        <v>-30.789400000000001</v>
      </c>
      <c r="I2307" s="143">
        <v>121.462</v>
      </c>
      <c r="J2307" s="143">
        <v>1203</v>
      </c>
      <c r="K2307" s="143">
        <v>8</v>
      </c>
      <c r="L2307" s="143">
        <f>COUNTIFS(ArCompl!$C$2:$C$5652,ArCompl!$C422,ArCompl!$D$2:$D$5652,ArCompl!$D422)</f>
        <v>1</v>
      </c>
      <c r="M2307" s="144">
        <f>IF(ISNA(MATCH($F2307,'Liste noire'!C:C,0)),0,1)</f>
        <v>0</v>
      </c>
    </row>
    <row r="2308" spans="1:13" x14ac:dyDescent="0.25">
      <c r="A2308" s="139">
        <v>1014</v>
      </c>
      <c r="B2308" s="140" t="s">
        <v>10869</v>
      </c>
      <c r="C2308" s="140" t="s">
        <v>10870</v>
      </c>
      <c r="D2308" s="140" t="s">
        <v>10862</v>
      </c>
      <c r="E2308" s="140" t="s">
        <v>10862</v>
      </c>
      <c r="F2308" s="140" t="s">
        <v>10871</v>
      </c>
      <c r="G2308" s="140" t="s">
        <v>10872</v>
      </c>
      <c r="H2308" s="140">
        <v>-9.9535699999999991</v>
      </c>
      <c r="I2308" s="140">
        <v>33.893000000000001</v>
      </c>
      <c r="J2308" s="140">
        <v>1765</v>
      </c>
      <c r="K2308" s="140">
        <v>2</v>
      </c>
      <c r="L2308" s="140">
        <f>COUNTIFS(ArCompl!$C$2:$C$5652,ArCompl!$C4249,ArCompl!$D$2:$D$5652,ArCompl!$D4249)</f>
        <v>1</v>
      </c>
      <c r="M2308" s="141">
        <f>IF(ISNA(MATCH($F2308,'Liste noire'!C:C,0)),0,1)</f>
        <v>0</v>
      </c>
    </row>
    <row r="2309" spans="1:13" x14ac:dyDescent="0.25">
      <c r="A2309" s="142">
        <v>7101</v>
      </c>
      <c r="B2309" s="143" t="s">
        <v>19121</v>
      </c>
      <c r="C2309" s="143" t="s">
        <v>19122</v>
      </c>
      <c r="D2309" s="143" t="s">
        <v>16702</v>
      </c>
      <c r="E2309" s="143" t="s">
        <v>22496</v>
      </c>
      <c r="F2309" s="143" t="s">
        <v>19123</v>
      </c>
      <c r="G2309" s="143" t="s">
        <v>19124</v>
      </c>
      <c r="H2309" s="143">
        <v>59.726599999999998</v>
      </c>
      <c r="I2309" s="143">
        <v>-157.25899999999999</v>
      </c>
      <c r="J2309" s="143">
        <v>269</v>
      </c>
      <c r="K2309" s="143">
        <v>-9</v>
      </c>
      <c r="L2309" s="143">
        <f>COUNTIFS(ArCompl!$C$2:$C$5652,ArCompl!$C2516,ArCompl!$D$2:$D$5652,ArCompl!$D2516)</f>
        <v>1</v>
      </c>
      <c r="M2309" s="144">
        <f>IF(ISNA(MATCH($F2309,'Liste noire'!C:C,0)),0,1)</f>
        <v>0</v>
      </c>
    </row>
    <row r="2310" spans="1:13" x14ac:dyDescent="0.25">
      <c r="A2310" s="139">
        <v>1165</v>
      </c>
      <c r="B2310" s="140" t="s">
        <v>14106</v>
      </c>
      <c r="C2310" s="140" t="s">
        <v>14107</v>
      </c>
      <c r="D2310" s="140" t="s">
        <v>14099</v>
      </c>
      <c r="E2310" s="140" t="s">
        <v>14099</v>
      </c>
      <c r="F2310" s="140" t="s">
        <v>14108</v>
      </c>
      <c r="G2310" s="140" t="s">
        <v>14109</v>
      </c>
      <c r="H2310" s="140">
        <v>-1.9686300000000001</v>
      </c>
      <c r="I2310" s="140">
        <v>30.139500000000002</v>
      </c>
      <c r="J2310" s="140">
        <v>4859</v>
      </c>
      <c r="K2310" s="140">
        <v>2</v>
      </c>
      <c r="L2310" s="140">
        <f>COUNTIFS(ArCompl!$C$2:$C$5652,ArCompl!$C5158,ArCompl!$D$2:$D$5652,ArCompl!$D5158)</f>
        <v>1</v>
      </c>
      <c r="M2310" s="141">
        <f>IF(ISNA(MATCH($F2310,'Liste noire'!C:C,0)),0,1)</f>
        <v>0</v>
      </c>
    </row>
    <row r="2311" spans="1:13" x14ac:dyDescent="0.25">
      <c r="A2311" s="142">
        <v>9123</v>
      </c>
      <c r="B2311" s="143" t="s">
        <v>5845</v>
      </c>
      <c r="C2311" s="143" t="s">
        <v>5846</v>
      </c>
      <c r="D2311" s="143" t="s">
        <v>5770</v>
      </c>
      <c r="E2311" s="143" t="s">
        <v>5770</v>
      </c>
      <c r="F2311" s="143" t="s">
        <v>5847</v>
      </c>
      <c r="G2311" s="143" t="s">
        <v>5848</v>
      </c>
      <c r="H2311" s="143">
        <v>-4.5330000000000004</v>
      </c>
      <c r="I2311" s="143">
        <v>26.617000000000001</v>
      </c>
      <c r="J2311" s="143">
        <v>1785</v>
      </c>
      <c r="K2311" s="143">
        <v>2</v>
      </c>
      <c r="L2311" s="143">
        <f>COUNTIFS(ArCompl!$C$2:$C$5652,ArCompl!$C1627,ArCompl!$D$2:$D$5652,ArCompl!$D1627)</f>
        <v>1</v>
      </c>
      <c r="M2311" s="144">
        <f>IF(ISNA(MATCH($F2311,'Liste noire'!C:C,0)),0,1)</f>
        <v>0</v>
      </c>
    </row>
    <row r="2312" spans="1:13" x14ac:dyDescent="0.25">
      <c r="A2312" s="139">
        <v>7854</v>
      </c>
      <c r="B2312" s="140" t="s">
        <v>16204</v>
      </c>
      <c r="C2312" s="140" t="s">
        <v>16205</v>
      </c>
      <c r="D2312" s="140" t="s">
        <v>16151</v>
      </c>
      <c r="E2312" s="140" t="s">
        <v>16151</v>
      </c>
      <c r="F2312" s="140" t="s">
        <v>16206</v>
      </c>
      <c r="G2312" s="140" t="s">
        <v>16207</v>
      </c>
      <c r="H2312" s="140">
        <v>48.5428</v>
      </c>
      <c r="I2312" s="140">
        <v>32.284999999999997</v>
      </c>
      <c r="J2312" s="140">
        <v>568</v>
      </c>
      <c r="K2312" s="140">
        <v>2</v>
      </c>
      <c r="L2312" s="140">
        <f>COUNTIFS(ArCompl!$C$2:$C$5652,ArCompl!$C5510,ArCompl!$D$2:$D$5652,ArCompl!$D5510)</f>
        <v>1</v>
      </c>
      <c r="M2312" s="141">
        <f>IF(ISNA(MATCH($F2312,'Liste noire'!C:C,0)),0,1)</f>
        <v>0</v>
      </c>
    </row>
    <row r="2313" spans="1:13" x14ac:dyDescent="0.25">
      <c r="A2313" s="142">
        <v>4373</v>
      </c>
      <c r="B2313" s="143" t="s">
        <v>13687</v>
      </c>
      <c r="C2313" s="143" t="s">
        <v>13688</v>
      </c>
      <c r="D2313" s="143" t="s">
        <v>13509</v>
      </c>
      <c r="E2313" s="143" t="s">
        <v>22461</v>
      </c>
      <c r="F2313" s="143" t="s">
        <v>13689</v>
      </c>
      <c r="G2313" s="143" t="s">
        <v>13690</v>
      </c>
      <c r="H2313" s="143">
        <v>62.190399999999997</v>
      </c>
      <c r="I2313" s="143">
        <v>74.533799999999999</v>
      </c>
      <c r="J2313" s="143">
        <v>220</v>
      </c>
      <c r="K2313" s="143">
        <v>5</v>
      </c>
      <c r="L2313" s="143">
        <f>COUNTIFS(ArCompl!$C$2:$C$5652,ArCompl!$C5052,ArCompl!$D$2:$D$5652,ArCompl!$D5052)</f>
        <v>1</v>
      </c>
      <c r="M2313" s="144">
        <f>IF(ISNA(MATCH($F2313,'Liste noire'!C:C,0)),0,1)</f>
        <v>0</v>
      </c>
    </row>
    <row r="2314" spans="1:13" x14ac:dyDescent="0.25">
      <c r="A2314" s="139">
        <v>1458</v>
      </c>
      <c r="B2314" s="140" t="s">
        <v>8025</v>
      </c>
      <c r="C2314" s="140" t="s">
        <v>8026</v>
      </c>
      <c r="D2314" s="140" t="s">
        <v>7939</v>
      </c>
      <c r="E2314" s="140" t="s">
        <v>22406</v>
      </c>
      <c r="F2314" s="140" t="s">
        <v>8027</v>
      </c>
      <c r="G2314" s="140" t="s">
        <v>8028</v>
      </c>
      <c r="H2314" s="140">
        <v>36.793300000000002</v>
      </c>
      <c r="I2314" s="140">
        <v>27.091699999999999</v>
      </c>
      <c r="J2314" s="140">
        <v>412</v>
      </c>
      <c r="K2314" s="140">
        <v>2</v>
      </c>
      <c r="L2314" s="140">
        <f>COUNTIFS(ArCompl!$C$2:$C$5652,ArCompl!$C3454,ArCompl!$D$2:$D$5652,ArCompl!$D3454)</f>
        <v>1</v>
      </c>
      <c r="M2314" s="141">
        <f>IF(ISNA(MATCH($F2314,'Liste noire'!C:C,0)),0,1)</f>
        <v>0</v>
      </c>
    </row>
    <row r="2315" spans="1:13" x14ac:dyDescent="0.25">
      <c r="A2315" s="142">
        <v>12030</v>
      </c>
      <c r="B2315" s="143" t="s">
        <v>1593</v>
      </c>
      <c r="C2315" s="143"/>
      <c r="D2315" s="143" t="s">
        <v>639</v>
      </c>
      <c r="E2315" s="143" t="s">
        <v>22356</v>
      </c>
      <c r="F2315" s="143" t="s">
        <v>1594</v>
      </c>
      <c r="G2315" s="143" t="s">
        <v>1595</v>
      </c>
      <c r="H2315" s="143">
        <v>-26.5808</v>
      </c>
      <c r="I2315" s="143">
        <v>151.84100000000001</v>
      </c>
      <c r="J2315" s="143">
        <v>1492</v>
      </c>
      <c r="K2315" s="143" t="s">
        <v>340</v>
      </c>
      <c r="L2315" s="143">
        <f>COUNTIFS(ArCompl!$C$2:$C$5652,ArCompl!$C562,ArCompl!$D$2:$D$5652,ArCompl!$D562)</f>
        <v>1</v>
      </c>
      <c r="M2315" s="144">
        <f>IF(ISNA(MATCH($F2315,'Liste noire'!C:C,0)),0,1)</f>
        <v>0</v>
      </c>
    </row>
    <row r="2316" spans="1:13" x14ac:dyDescent="0.25">
      <c r="A2316" s="139">
        <v>7963</v>
      </c>
      <c r="B2316" s="140" t="s">
        <v>16178</v>
      </c>
      <c r="C2316" s="140" t="s">
        <v>16179</v>
      </c>
      <c r="D2316" s="140" t="s">
        <v>16151</v>
      </c>
      <c r="E2316" s="140" t="s">
        <v>16151</v>
      </c>
      <c r="F2316" s="140" t="s">
        <v>16180</v>
      </c>
      <c r="G2316" s="140" t="s">
        <v>16181</v>
      </c>
      <c r="H2316" s="140">
        <v>45.372500000000002</v>
      </c>
      <c r="I2316" s="140">
        <v>36.401400000000002</v>
      </c>
      <c r="J2316" s="140">
        <v>171</v>
      </c>
      <c r="K2316" s="140">
        <v>3</v>
      </c>
      <c r="L2316" s="140">
        <f>COUNTIFS(ArCompl!$C$2:$C$5652,ArCompl!$C5503,ArCompl!$D$2:$D$5652,ArCompl!$D5503)</f>
        <v>1</v>
      </c>
      <c r="M2316" s="141">
        <f>IF(ISNA(MATCH($F2316,'Liste noire'!C:C,0)),0,1)</f>
        <v>0</v>
      </c>
    </row>
    <row r="2317" spans="1:13" x14ac:dyDescent="0.25">
      <c r="A2317" s="142">
        <v>5927</v>
      </c>
      <c r="B2317" s="143" t="s">
        <v>9424</v>
      </c>
      <c r="C2317" s="143" t="s">
        <v>9425</v>
      </c>
      <c r="D2317" s="143" t="s">
        <v>9341</v>
      </c>
      <c r="E2317" s="143" t="s">
        <v>9341</v>
      </c>
      <c r="F2317" s="143" t="s">
        <v>9426</v>
      </c>
      <c r="G2317" s="143" t="s">
        <v>9427</v>
      </c>
      <c r="H2317" s="143">
        <v>33.435400000000001</v>
      </c>
      <c r="I2317" s="143">
        <v>48.282899999999998</v>
      </c>
      <c r="J2317" s="143">
        <v>3782</v>
      </c>
      <c r="K2317" s="143">
        <v>3.5</v>
      </c>
      <c r="L2317" s="143">
        <f>COUNTIFS(ArCompl!$C$2:$C$5652,ArCompl!$C3844,ArCompl!$D$2:$D$5652,ArCompl!$D3844)</f>
        <v>1</v>
      </c>
      <c r="M2317" s="144">
        <f>IF(ISNA(MATCH($F2317,'Liste noire'!C:C,0)),0,1)</f>
        <v>0</v>
      </c>
    </row>
    <row r="2318" spans="1:13" x14ac:dyDescent="0.25">
      <c r="A2318" s="139">
        <v>7516</v>
      </c>
      <c r="B2318" s="140" t="s">
        <v>16186</v>
      </c>
      <c r="C2318" s="140" t="s">
        <v>16187</v>
      </c>
      <c r="D2318" s="140" t="s">
        <v>16151</v>
      </c>
      <c r="E2318" s="140" t="s">
        <v>16151</v>
      </c>
      <c r="F2318" s="140" t="s">
        <v>16188</v>
      </c>
      <c r="G2318" s="140" t="s">
        <v>16189</v>
      </c>
      <c r="H2318" s="140">
        <v>46.675800000000002</v>
      </c>
      <c r="I2318" s="140">
        <v>32.506399999999999</v>
      </c>
      <c r="J2318" s="140">
        <v>148</v>
      </c>
      <c r="K2318" s="140">
        <v>2</v>
      </c>
      <c r="L2318" s="140">
        <f>COUNTIFS(ArCompl!$C$2:$C$5652,ArCompl!$C5505,ArCompl!$D$2:$D$5652,ArCompl!$D5505)</f>
        <v>2</v>
      </c>
      <c r="M2318" s="141">
        <f>IF(ISNA(MATCH($F2318,'Liste noire'!C:C,0)),0,1)</f>
        <v>0</v>
      </c>
    </row>
    <row r="2319" spans="1:13" x14ac:dyDescent="0.25">
      <c r="A2319" s="142">
        <v>3397</v>
      </c>
      <c r="B2319" s="143" t="s">
        <v>5049</v>
      </c>
      <c r="C2319" s="143" t="s">
        <v>5050</v>
      </c>
      <c r="D2319" s="143" t="s">
        <v>4759</v>
      </c>
      <c r="E2319" s="143" t="s">
        <v>22377</v>
      </c>
      <c r="F2319" s="143" t="s">
        <v>5051</v>
      </c>
      <c r="G2319" s="143" t="s">
        <v>5052</v>
      </c>
      <c r="H2319" s="143">
        <v>39.542900000000003</v>
      </c>
      <c r="I2319" s="143">
        <v>76.02</v>
      </c>
      <c r="J2319" s="143">
        <v>4529</v>
      </c>
      <c r="K2319" s="143">
        <v>8</v>
      </c>
      <c r="L2319" s="143">
        <f>COUNTIFS(ArCompl!$C$2:$C$5652,ArCompl!$C1426,ArCompl!$D$2:$D$5652,ArCompl!$D1426)</f>
        <v>3</v>
      </c>
      <c r="M2319" s="144">
        <f>IF(ISNA(MATCH($F2319,'Liste noire'!C:C,0)),0,1)</f>
        <v>0</v>
      </c>
    </row>
    <row r="2320" spans="1:13" x14ac:dyDescent="0.25">
      <c r="A2320" s="139">
        <v>2264</v>
      </c>
      <c r="B2320" s="140" t="s">
        <v>15489</v>
      </c>
      <c r="C2320" s="140" t="s">
        <v>15490</v>
      </c>
      <c r="D2320" s="140" t="s">
        <v>15470</v>
      </c>
      <c r="E2320" s="140" t="s">
        <v>22484</v>
      </c>
      <c r="F2320" s="140" t="s">
        <v>15491</v>
      </c>
      <c r="G2320" s="140" t="s">
        <v>15492</v>
      </c>
      <c r="H2320" s="140">
        <v>22.577100000000002</v>
      </c>
      <c r="I2320" s="140">
        <v>120.35</v>
      </c>
      <c r="J2320" s="140">
        <v>31</v>
      </c>
      <c r="K2320" s="140">
        <v>8</v>
      </c>
      <c r="L2320" s="140">
        <f>COUNTIFS(ArCompl!$C$2:$C$5652,ArCompl!$C5337,ArCompl!$D$2:$D$5652,ArCompl!$D5337)</f>
        <v>1</v>
      </c>
      <c r="M2320" s="141">
        <f>IF(ISNA(MATCH($F2320,'Liste noire'!C:C,0)),0,1)</f>
        <v>0</v>
      </c>
    </row>
    <row r="2321" spans="1:13" x14ac:dyDescent="0.25">
      <c r="A2321" s="142">
        <v>2206</v>
      </c>
      <c r="B2321" s="143" t="s">
        <v>12647</v>
      </c>
      <c r="C2321" s="143" t="s">
        <v>12648</v>
      </c>
      <c r="D2321" s="143" t="s">
        <v>12597</v>
      </c>
      <c r="E2321" s="143" t="s">
        <v>12597</v>
      </c>
      <c r="F2321" s="143" t="s">
        <v>12649</v>
      </c>
      <c r="G2321" s="143" t="s">
        <v>12650</v>
      </c>
      <c r="H2321" s="143">
        <v>24.906500000000001</v>
      </c>
      <c r="I2321" s="143">
        <v>67.160799999999995</v>
      </c>
      <c r="J2321" s="143">
        <v>100</v>
      </c>
      <c r="K2321" s="143">
        <v>5</v>
      </c>
      <c r="L2321" s="143">
        <f>COUNTIFS(ArCompl!$C$2:$C$5652,ArCompl!$C4639,ArCompl!$D$2:$D$5652,ArCompl!$D4639)</f>
        <v>1</v>
      </c>
      <c r="M2321" s="144">
        <f>IF(ISNA(MATCH($F2321,'Liste noire'!C:C,0)),0,1)</f>
        <v>0</v>
      </c>
    </row>
    <row r="2322" spans="1:13" x14ac:dyDescent="0.25">
      <c r="A2322" s="139">
        <v>4152</v>
      </c>
      <c r="B2322" s="140" t="s">
        <v>2869</v>
      </c>
      <c r="C2322" s="140" t="s">
        <v>2870</v>
      </c>
      <c r="D2322" s="140" t="s">
        <v>2843</v>
      </c>
      <c r="E2322" s="140" t="s">
        <v>22370</v>
      </c>
      <c r="F2322" s="140" t="s">
        <v>2871</v>
      </c>
      <c r="G2322" s="140" t="s">
        <v>2872</v>
      </c>
      <c r="H2322" s="140">
        <v>25.988299999999999</v>
      </c>
      <c r="I2322" s="140">
        <v>95.674400000000006</v>
      </c>
      <c r="J2322" s="140">
        <v>6000</v>
      </c>
      <c r="K2322" s="140">
        <v>6.5</v>
      </c>
      <c r="L2322" s="140">
        <f>COUNTIFS(ArCompl!$C$2:$C$5652,ArCompl!$C653,ArCompl!$D$2:$D$5652,ArCompl!$D653)</f>
        <v>1</v>
      </c>
      <c r="M2322" s="141">
        <f>IF(ISNA(MATCH($F2322,'Liste noire'!C:C,0)),0,1)</f>
        <v>0</v>
      </c>
    </row>
    <row r="2323" spans="1:13" x14ac:dyDescent="0.25">
      <c r="A2323" s="142">
        <v>3384</v>
      </c>
      <c r="B2323" s="143" t="s">
        <v>5129</v>
      </c>
      <c r="C2323" s="143" t="s">
        <v>5130</v>
      </c>
      <c r="D2323" s="143" t="s">
        <v>4759</v>
      </c>
      <c r="E2323" s="143" t="s">
        <v>22377</v>
      </c>
      <c r="F2323" s="143" t="s">
        <v>5131</v>
      </c>
      <c r="G2323" s="143" t="s">
        <v>5132</v>
      </c>
      <c r="H2323" s="143">
        <v>28.864999999999998</v>
      </c>
      <c r="I2323" s="143">
        <v>115.9</v>
      </c>
      <c r="J2323" s="143">
        <v>143</v>
      </c>
      <c r="K2323" s="143">
        <v>8</v>
      </c>
      <c r="L2323" s="143">
        <f>COUNTIFS(ArCompl!$C$2:$C$5652,ArCompl!$C1446,ArCompl!$D$2:$D$5652,ArCompl!$D1446)</f>
        <v>1</v>
      </c>
      <c r="M2323" s="144">
        <f>IF(ISNA(MATCH($F2323,'Liste noire'!C:C,0)),0,1)</f>
        <v>0</v>
      </c>
    </row>
    <row r="2324" spans="1:13" x14ac:dyDescent="0.25">
      <c r="A2324" s="139">
        <v>2192</v>
      </c>
      <c r="B2324" s="140" t="s">
        <v>12570</v>
      </c>
      <c r="C2324" s="140" t="s">
        <v>12571</v>
      </c>
      <c r="D2324" s="140" t="s">
        <v>12572</v>
      </c>
      <c r="E2324" s="140" t="s">
        <v>12572</v>
      </c>
      <c r="F2324" s="140" t="s">
        <v>12573</v>
      </c>
      <c r="G2324" s="140" t="s">
        <v>12574</v>
      </c>
      <c r="H2324" s="140">
        <v>26.170999999999999</v>
      </c>
      <c r="I2324" s="140">
        <v>56.240600000000001</v>
      </c>
      <c r="J2324" s="140">
        <v>100</v>
      </c>
      <c r="K2324" s="140">
        <v>4</v>
      </c>
      <c r="L2324" s="140">
        <f>COUNTIFS(ArCompl!$C$2:$C$5652,ArCompl!$C4603,ArCompl!$D$2:$D$5652,ArCompl!$D4603)</f>
        <v>1</v>
      </c>
      <c r="M2324" s="141">
        <f>IF(ISNA(MATCH($F2324,'Liste noire'!C:C,0)),0,1)</f>
        <v>0</v>
      </c>
    </row>
    <row r="2325" spans="1:13" x14ac:dyDescent="0.25">
      <c r="A2325" s="142">
        <v>8127</v>
      </c>
      <c r="B2325" s="143" t="s">
        <v>70</v>
      </c>
      <c r="C2325" s="143" t="s">
        <v>71</v>
      </c>
      <c r="D2325" s="143" t="s">
        <v>39</v>
      </c>
      <c r="E2325" s="143" t="s">
        <v>39</v>
      </c>
      <c r="F2325" s="143" t="s">
        <v>72</v>
      </c>
      <c r="G2325" s="143" t="s">
        <v>73</v>
      </c>
      <c r="H2325" s="143">
        <v>33.333399999999997</v>
      </c>
      <c r="I2325" s="143">
        <v>69.951999999999998</v>
      </c>
      <c r="J2325" s="143">
        <v>3756</v>
      </c>
      <c r="K2325" s="143">
        <v>4.5</v>
      </c>
      <c r="L2325" s="143">
        <f>COUNTIFS(ArCompl!$C$2:$C$5652,ArCompl!$C10,ArCompl!$D$2:$D$5652,ArCompl!$D10)</f>
        <v>1</v>
      </c>
      <c r="M2325" s="144">
        <f>IF(ISNA(MATCH($F2325,'Liste noire'!C:C,0)),0,1)</f>
        <v>0</v>
      </c>
    </row>
    <row r="2326" spans="1:13" x14ac:dyDescent="0.25">
      <c r="A2326" s="139">
        <v>2927</v>
      </c>
      <c r="B2326" s="140" t="s">
        <v>13671</v>
      </c>
      <c r="C2326" s="140" t="s">
        <v>13672</v>
      </c>
      <c r="D2326" s="140" t="s">
        <v>13509</v>
      </c>
      <c r="E2326" s="140" t="s">
        <v>22461</v>
      </c>
      <c r="F2326" s="140" t="s">
        <v>13673</v>
      </c>
      <c r="G2326" s="140" t="s">
        <v>13674</v>
      </c>
      <c r="H2326" s="140">
        <v>48.527999999999999</v>
      </c>
      <c r="I2326" s="140">
        <v>135.18799999999999</v>
      </c>
      <c r="J2326" s="140">
        <v>244</v>
      </c>
      <c r="K2326" s="140">
        <v>10</v>
      </c>
      <c r="L2326" s="140">
        <f>COUNTIFS(ArCompl!$C$2:$C$5652,ArCompl!$C5048,ArCompl!$D$2:$D$5652,ArCompl!$D5048)</f>
        <v>1</v>
      </c>
      <c r="M2326" s="141">
        <f>IF(ISNA(MATCH($F2326,'Liste noire'!C:C,0)),0,1)</f>
        <v>0</v>
      </c>
    </row>
    <row r="2327" spans="1:13" x14ac:dyDescent="0.25">
      <c r="A2327" s="142">
        <v>8053</v>
      </c>
      <c r="B2327" s="143" t="s">
        <v>2027</v>
      </c>
      <c r="C2327" s="143" t="s">
        <v>2028</v>
      </c>
      <c r="D2327" s="143" t="s">
        <v>2008</v>
      </c>
      <c r="E2327" s="143" t="s">
        <v>2008</v>
      </c>
      <c r="F2327" s="143" t="s">
        <v>2029</v>
      </c>
      <c r="G2327" s="143" t="s">
        <v>2030</v>
      </c>
      <c r="H2327" s="143">
        <v>-19.149999999999999</v>
      </c>
      <c r="I2327" s="143">
        <v>23.783000000000001</v>
      </c>
      <c r="J2327" s="143">
        <v>3000</v>
      </c>
      <c r="K2327" s="143">
        <v>2</v>
      </c>
      <c r="L2327" s="143">
        <f>COUNTIFS(ArCompl!$C$2:$C$5652,ArCompl!$C698,ArCompl!$D$2:$D$5652,ArCompl!$D698)</f>
        <v>1</v>
      </c>
      <c r="M2327" s="144">
        <f>IF(ISNA(MATCH($F2327,'Liste noire'!C:C,0)),0,1)</f>
        <v>0</v>
      </c>
    </row>
    <row r="2328" spans="1:13" x14ac:dyDescent="0.25">
      <c r="A2328" s="139">
        <v>703</v>
      </c>
      <c r="B2328" s="140" t="s">
        <v>15268</v>
      </c>
      <c r="C2328" s="140" t="s">
        <v>15269</v>
      </c>
      <c r="D2328" s="140" t="s">
        <v>15198</v>
      </c>
      <c r="E2328" s="140" t="s">
        <v>22481</v>
      </c>
      <c r="F2328" s="140" t="s">
        <v>15270</v>
      </c>
      <c r="G2328" s="140" t="s">
        <v>15271</v>
      </c>
      <c r="H2328" s="140">
        <v>55.921700000000001</v>
      </c>
      <c r="I2328" s="140">
        <v>14.0855</v>
      </c>
      <c r="J2328" s="140">
        <v>76</v>
      </c>
      <c r="K2328" s="140">
        <v>1</v>
      </c>
      <c r="L2328" s="140">
        <f>COUNTIFS(ArCompl!$C$2:$C$5652,ArCompl!$C5269,ArCompl!$D$2:$D$5652,ArCompl!$D5269)</f>
        <v>1</v>
      </c>
      <c r="M2328" s="141">
        <f>IF(ISNA(MATCH($F2328,'Liste noire'!C:C,0)),0,1)</f>
        <v>0</v>
      </c>
    </row>
    <row r="2329" spans="1:13" x14ac:dyDescent="0.25">
      <c r="A2329" s="142">
        <v>11355</v>
      </c>
      <c r="B2329" s="143" t="s">
        <v>12842</v>
      </c>
      <c r="C2329" s="143" t="s">
        <v>12843</v>
      </c>
      <c r="D2329" s="143" t="s">
        <v>12811</v>
      </c>
      <c r="E2329" s="143" t="s">
        <v>22456</v>
      </c>
      <c r="F2329" s="143" t="s">
        <v>12844</v>
      </c>
      <c r="G2329" s="143" t="s">
        <v>12845</v>
      </c>
      <c r="H2329" s="143">
        <v>-6.3054170000000003</v>
      </c>
      <c r="I2329" s="143">
        <v>155.72810000000001</v>
      </c>
      <c r="J2329" s="143">
        <v>20</v>
      </c>
      <c r="K2329" s="143">
        <v>10</v>
      </c>
      <c r="L2329" s="143">
        <f>COUNTIFS(ArCompl!$C$2:$C$5652,ArCompl!$C4687,ArCompl!$D$2:$D$5652,ArCompl!$D4687)</f>
        <v>1</v>
      </c>
      <c r="M2329" s="144">
        <f>IF(ISNA(MATCH($F2329,'Liste noire'!C:C,0)),0,1)</f>
        <v>0</v>
      </c>
    </row>
    <row r="2330" spans="1:13" x14ac:dyDescent="0.25">
      <c r="A2330" s="139">
        <v>5469</v>
      </c>
      <c r="B2330" s="140" t="s">
        <v>3700</v>
      </c>
      <c r="C2330" s="140" t="s">
        <v>3701</v>
      </c>
      <c r="D2330" s="140" t="s">
        <v>3021</v>
      </c>
      <c r="E2330" s="140" t="s">
        <v>3021</v>
      </c>
      <c r="F2330" s="140" t="s">
        <v>3702</v>
      </c>
      <c r="G2330" s="140" t="s">
        <v>3703</v>
      </c>
      <c r="H2330" s="140">
        <v>53.012500000000003</v>
      </c>
      <c r="I2330" s="140">
        <v>-89.8553</v>
      </c>
      <c r="J2330" s="140">
        <v>866</v>
      </c>
      <c r="K2330" s="140">
        <v>-5</v>
      </c>
      <c r="L2330" s="140">
        <f>COUNTIFS(ArCompl!$C$2:$C$5652,ArCompl!$C1094,ArCompl!$D$2:$D$5652,ArCompl!$D1094)</f>
        <v>2</v>
      </c>
      <c r="M2330" s="141">
        <f>IF(ISNA(MATCH($F2330,'Liste noire'!C:C,0)),0,1)</f>
        <v>0</v>
      </c>
    </row>
    <row r="2331" spans="1:13" x14ac:dyDescent="0.25">
      <c r="A2331" s="142">
        <v>2109</v>
      </c>
      <c r="B2331" s="143" t="s">
        <v>9428</v>
      </c>
      <c r="C2331" s="143" t="s">
        <v>9429</v>
      </c>
      <c r="D2331" s="143" t="s">
        <v>9341</v>
      </c>
      <c r="E2331" s="143" t="s">
        <v>9341</v>
      </c>
      <c r="F2331" s="143" t="s">
        <v>9430</v>
      </c>
      <c r="G2331" s="143" t="s">
        <v>9431</v>
      </c>
      <c r="H2331" s="143">
        <v>26.526199999999999</v>
      </c>
      <c r="I2331" s="143">
        <v>53.980200000000004</v>
      </c>
      <c r="J2331" s="143">
        <v>101</v>
      </c>
      <c r="K2331" s="143">
        <v>3.5</v>
      </c>
      <c r="L2331" s="143">
        <f>COUNTIFS(ArCompl!$C$2:$C$5652,ArCompl!$C3845,ArCompl!$D$2:$D$5652,ArCompl!$D3845)</f>
        <v>1</v>
      </c>
      <c r="M2331" s="144">
        <f>IF(ISNA(MATCH($F2331,'Liste noire'!C:C,0)),0,1)</f>
        <v>0</v>
      </c>
    </row>
    <row r="2332" spans="1:13" x14ac:dyDescent="0.25">
      <c r="A2332" s="139">
        <v>4381</v>
      </c>
      <c r="B2332" s="140" t="s">
        <v>10086</v>
      </c>
      <c r="C2332" s="140" t="s">
        <v>10087</v>
      </c>
      <c r="D2332" s="140" t="s">
        <v>9894</v>
      </c>
      <c r="E2332" s="140" t="s">
        <v>22423</v>
      </c>
      <c r="F2332" s="140" t="s">
        <v>10088</v>
      </c>
      <c r="G2332" s="140" t="s">
        <v>10089</v>
      </c>
      <c r="H2332" s="140">
        <v>37.9559</v>
      </c>
      <c r="I2332" s="140">
        <v>139.12100000000001</v>
      </c>
      <c r="J2332" s="140">
        <v>29</v>
      </c>
      <c r="K2332" s="140">
        <v>9</v>
      </c>
      <c r="L2332" s="140">
        <f>COUNTIFS(ArCompl!$C$2:$C$5652,ArCompl!$C4019,ArCompl!$D$2:$D$5652,ArCompl!$D4019)</f>
        <v>1</v>
      </c>
      <c r="M2332" s="141">
        <f>IF(ISNA(MATCH($F2332,'Liste noire'!C:C,0)),0,1)</f>
        <v>0</v>
      </c>
    </row>
    <row r="2333" spans="1:13" x14ac:dyDescent="0.25">
      <c r="A2333" s="142">
        <v>6832</v>
      </c>
      <c r="B2333" s="143" t="s">
        <v>9529</v>
      </c>
      <c r="C2333" s="143" t="s">
        <v>9530</v>
      </c>
      <c r="D2333" s="143" t="s">
        <v>9518</v>
      </c>
      <c r="E2333" s="143" t="s">
        <v>22417</v>
      </c>
      <c r="F2333" s="143" t="s">
        <v>9531</v>
      </c>
      <c r="G2333" s="143" t="s">
        <v>9532</v>
      </c>
      <c r="H2333" s="143">
        <v>35.469499999999996</v>
      </c>
      <c r="I2333" s="143">
        <v>44.3489</v>
      </c>
      <c r="J2333" s="143">
        <v>1061</v>
      </c>
      <c r="K2333" s="143">
        <v>3</v>
      </c>
      <c r="L2333" s="143">
        <f>COUNTIFS(ArCompl!$C$2:$C$5652,ArCompl!$C3818,ArCompl!$D$2:$D$5652,ArCompl!$D3818)</f>
        <v>1</v>
      </c>
      <c r="M2333" s="144">
        <f>IF(ISNA(MATCH($F2333,'Liste noire'!C:C,0)),0,1)</f>
        <v>0</v>
      </c>
    </row>
    <row r="2334" spans="1:13" x14ac:dyDescent="0.25">
      <c r="A2334" s="139">
        <v>815</v>
      </c>
      <c r="B2334" s="140" t="s">
        <v>14632</v>
      </c>
      <c r="C2334" s="140" t="s">
        <v>14633</v>
      </c>
      <c r="D2334" s="140" t="s">
        <v>14577</v>
      </c>
      <c r="E2334" s="140" t="s">
        <v>22476</v>
      </c>
      <c r="F2334" s="140" t="s">
        <v>14634</v>
      </c>
      <c r="G2334" s="140" t="s">
        <v>14635</v>
      </c>
      <c r="H2334" s="140">
        <v>-28.802800000000001</v>
      </c>
      <c r="I2334" s="140">
        <v>24.7652</v>
      </c>
      <c r="J2334" s="140">
        <v>3950</v>
      </c>
      <c r="K2334" s="140">
        <v>2</v>
      </c>
      <c r="L2334" s="140">
        <f>COUNTIFS(ArCompl!$C$2:$C$5652,ArCompl!$C33,ArCompl!$D$2:$D$5652,ArCompl!$D33)</f>
        <v>1</v>
      </c>
      <c r="M2334" s="141">
        <f>IF(ISNA(MATCH($F2334,'Liste noire'!C:C,0)),0,1)</f>
        <v>0</v>
      </c>
    </row>
    <row r="2335" spans="1:13" x14ac:dyDescent="0.25">
      <c r="A2335" s="142">
        <v>1779</v>
      </c>
      <c r="B2335" s="143" t="s">
        <v>9869</v>
      </c>
      <c r="C2335" s="143" t="s">
        <v>3705</v>
      </c>
      <c r="D2335" s="143" t="s">
        <v>9870</v>
      </c>
      <c r="E2335" s="143" t="s">
        <v>22422</v>
      </c>
      <c r="F2335" s="143" t="s">
        <v>9871</v>
      </c>
      <c r="G2335" s="143" t="s">
        <v>9872</v>
      </c>
      <c r="H2335" s="143">
        <v>17.935700000000001</v>
      </c>
      <c r="I2335" s="143">
        <v>-76.787499999999994</v>
      </c>
      <c r="J2335" s="143">
        <v>10</v>
      </c>
      <c r="K2335" s="143">
        <v>-5</v>
      </c>
      <c r="L2335" s="143">
        <f>COUNTIFS(ArCompl!$C$2:$C$5652,ArCompl!$C3964,ArCompl!$D$2:$D$5652,ArCompl!$D3964)</f>
        <v>1</v>
      </c>
      <c r="M2335" s="144">
        <f>IF(ISNA(MATCH($F2335,'Liste noire'!C:C,0)),0,1)</f>
        <v>0</v>
      </c>
    </row>
    <row r="2336" spans="1:13" x14ac:dyDescent="0.25">
      <c r="A2336" s="139">
        <v>5743</v>
      </c>
      <c r="B2336" s="140" t="s">
        <v>11120</v>
      </c>
      <c r="C2336" s="140" t="s">
        <v>11121</v>
      </c>
      <c r="D2336" s="140" t="s">
        <v>11117</v>
      </c>
      <c r="E2336" s="140" t="s">
        <v>22436</v>
      </c>
      <c r="F2336" s="140" t="s">
        <v>11122</v>
      </c>
      <c r="G2336" s="140" t="s">
        <v>11123</v>
      </c>
      <c r="H2336" s="140">
        <v>5.6445150000000002</v>
      </c>
      <c r="I2336" s="140">
        <v>169.11949999999999</v>
      </c>
      <c r="J2336" s="140">
        <v>5</v>
      </c>
      <c r="K2336" s="140">
        <v>12</v>
      </c>
      <c r="L2336" s="140">
        <f>COUNTIFS(ArCompl!$C$2:$C$5652,ArCompl!$C3569,ArCompl!$D$2:$D$5652,ArCompl!$D3569)</f>
        <v>1</v>
      </c>
      <c r="M2336" s="141">
        <f>IF(ISNA(MATCH($F2336,'Liste noire'!C:C,0)),0,1)</f>
        <v>0</v>
      </c>
    </row>
    <row r="2337" spans="1:13" x14ac:dyDescent="0.25">
      <c r="A2337" s="142">
        <v>601</v>
      </c>
      <c r="B2337" s="143" t="s">
        <v>9590</v>
      </c>
      <c r="C2337" s="143" t="s">
        <v>9591</v>
      </c>
      <c r="D2337" s="143" t="s">
        <v>9551</v>
      </c>
      <c r="E2337" s="143" t="s">
        <v>22418</v>
      </c>
      <c r="F2337" s="143" t="s">
        <v>9592</v>
      </c>
      <c r="G2337" s="143" t="s">
        <v>9593</v>
      </c>
      <c r="H2337" s="143">
        <v>52.180900000000001</v>
      </c>
      <c r="I2337" s="143">
        <v>-9.5237800000000004</v>
      </c>
      <c r="J2337" s="143">
        <v>112</v>
      </c>
      <c r="K2337" s="143">
        <v>0</v>
      </c>
      <c r="L2337" s="143">
        <f>COUNTIFS(ArCompl!$C$2:$C$5652,ArCompl!$C3877,ArCompl!$D$2:$D$5652,ArCompl!$D3877)</f>
        <v>1</v>
      </c>
      <c r="M2337" s="144">
        <f>IF(ISNA(MATCH($F2337,'Liste noire'!C:C,0)),0,1)</f>
        <v>0</v>
      </c>
    </row>
    <row r="2338" spans="1:13" x14ac:dyDescent="0.25">
      <c r="A2338" s="139">
        <v>1140</v>
      </c>
      <c r="B2338" s="140" t="s">
        <v>10372</v>
      </c>
      <c r="C2338" s="140" t="s">
        <v>10373</v>
      </c>
      <c r="D2338" s="140" t="s">
        <v>10345</v>
      </c>
      <c r="E2338" s="140" t="s">
        <v>10345</v>
      </c>
      <c r="F2338" s="140" t="s">
        <v>10374</v>
      </c>
      <c r="G2338" s="140" t="s">
        <v>10375</v>
      </c>
      <c r="H2338" s="140">
        <v>-8.6138999999999993E-2</v>
      </c>
      <c r="I2338" s="140">
        <v>34.728900000000003</v>
      </c>
      <c r="J2338" s="140">
        <v>3734</v>
      </c>
      <c r="K2338" s="140">
        <v>3</v>
      </c>
      <c r="L2338" s="140">
        <f>COUNTIFS(ArCompl!$C$2:$C$5652,ArCompl!$C4090,ArCompl!$D$2:$D$5652,ArCompl!$D4090)</f>
        <v>1</v>
      </c>
      <c r="M2338" s="141">
        <f>IF(ISNA(MATCH($F2338,'Liste noire'!C:C,0)),0,1)</f>
        <v>0</v>
      </c>
    </row>
    <row r="2339" spans="1:13" x14ac:dyDescent="0.25">
      <c r="A2339" s="142">
        <v>1454</v>
      </c>
      <c r="B2339" s="143" t="s">
        <v>8021</v>
      </c>
      <c r="C2339" s="143" t="s">
        <v>8022</v>
      </c>
      <c r="D2339" s="143" t="s">
        <v>7939</v>
      </c>
      <c r="E2339" s="143" t="s">
        <v>22406</v>
      </c>
      <c r="F2339" s="143" t="s">
        <v>8023</v>
      </c>
      <c r="G2339" s="143" t="s">
        <v>8024</v>
      </c>
      <c r="H2339" s="143">
        <v>36.274299999999997</v>
      </c>
      <c r="I2339" s="143">
        <v>23.016999999999999</v>
      </c>
      <c r="J2339" s="143">
        <v>1045</v>
      </c>
      <c r="K2339" s="143">
        <v>2</v>
      </c>
      <c r="L2339" s="143">
        <f>COUNTIFS(ArCompl!$C$2:$C$5652,ArCompl!$C3453,ArCompl!$D$2:$D$5652,ArCompl!$D3453)</f>
        <v>7</v>
      </c>
      <c r="M2339" s="144">
        <f>IF(ISNA(MATCH($F2339,'Liste noire'!C:C,0)),0,1)</f>
        <v>0</v>
      </c>
    </row>
    <row r="2340" spans="1:13" x14ac:dyDescent="0.25">
      <c r="A2340" s="139">
        <v>1735</v>
      </c>
      <c r="B2340" s="140" t="s">
        <v>11524</v>
      </c>
      <c r="C2340" s="140" t="s">
        <v>11525</v>
      </c>
      <c r="D2340" s="140" t="s">
        <v>11526</v>
      </c>
      <c r="E2340" s="140" t="s">
        <v>22442</v>
      </c>
      <c r="F2340" s="140" t="s">
        <v>11527</v>
      </c>
      <c r="G2340" s="140" t="s">
        <v>11528</v>
      </c>
      <c r="H2340" s="140">
        <v>46.927700000000002</v>
      </c>
      <c r="I2340" s="140">
        <v>28.931000000000001</v>
      </c>
      <c r="J2340" s="140">
        <v>399</v>
      </c>
      <c r="K2340" s="140">
        <v>2</v>
      </c>
      <c r="L2340" s="140">
        <f>COUNTIFS(ArCompl!$C$2:$C$5652,ArCompl!$C4386,ArCompl!$D$2:$D$5652,ArCompl!$D4386)</f>
        <v>1</v>
      </c>
      <c r="M2340" s="141">
        <f>IF(ISNA(MATCH($F2340,'Liste noire'!C:C,0)),0,1)</f>
        <v>0</v>
      </c>
    </row>
    <row r="2341" spans="1:13" x14ac:dyDescent="0.25">
      <c r="A2341" s="142">
        <v>911</v>
      </c>
      <c r="B2341" s="143" t="s">
        <v>22313</v>
      </c>
      <c r="C2341" s="143" t="s">
        <v>22314</v>
      </c>
      <c r="D2341" s="143" t="s">
        <v>22282</v>
      </c>
      <c r="E2341" s="143" t="s">
        <v>22503</v>
      </c>
      <c r="F2341" s="143" t="s">
        <v>22315</v>
      </c>
      <c r="G2341" s="143" t="s">
        <v>22316</v>
      </c>
      <c r="H2341" s="143">
        <v>-12.900499999999999</v>
      </c>
      <c r="I2341" s="143">
        <v>28.149899999999999</v>
      </c>
      <c r="J2341" s="143">
        <v>4145</v>
      </c>
      <c r="K2341" s="143">
        <v>2</v>
      </c>
      <c r="L2341" s="143">
        <f>COUNTIFS(ArCompl!$C$2:$C$5652,ArCompl!$C5644,ArCompl!$D$2:$D$5652,ArCompl!$D5644)</f>
        <v>1</v>
      </c>
      <c r="M2341" s="144">
        <f>IF(ISNA(MATCH($F2341,'Liste noire'!C:C,0)),0,1)</f>
        <v>0</v>
      </c>
    </row>
    <row r="2342" spans="1:13" x14ac:dyDescent="0.25">
      <c r="A2342" s="139">
        <v>3992</v>
      </c>
      <c r="B2342" s="140" t="s">
        <v>10121</v>
      </c>
      <c r="C2342" s="140" t="s">
        <v>10118</v>
      </c>
      <c r="D2342" s="140" t="s">
        <v>9894</v>
      </c>
      <c r="E2342" s="140" t="s">
        <v>22423</v>
      </c>
      <c r="F2342" s="140" t="s">
        <v>10122</v>
      </c>
      <c r="G2342" s="140" t="s">
        <v>10123</v>
      </c>
      <c r="H2342" s="140">
        <v>34.427300000000002</v>
      </c>
      <c r="I2342" s="140">
        <v>135.244</v>
      </c>
      <c r="J2342" s="140">
        <v>26</v>
      </c>
      <c r="K2342" s="140">
        <v>9</v>
      </c>
      <c r="L2342" s="140">
        <f>COUNTIFS(ArCompl!$C$2:$C$5652,ArCompl!$C4028,ArCompl!$D$2:$D$5652,ArCompl!$D4028)</f>
        <v>1</v>
      </c>
      <c r="M2342" s="141">
        <f>IF(ISNA(MATCH($F2342,'Liste noire'!C:C,0)),0,1)</f>
        <v>0</v>
      </c>
    </row>
    <row r="2343" spans="1:13" x14ac:dyDescent="0.25">
      <c r="A2343" s="142">
        <v>4374</v>
      </c>
      <c r="B2343" s="143" t="s">
        <v>13707</v>
      </c>
      <c r="C2343" s="143" t="s">
        <v>13708</v>
      </c>
      <c r="D2343" s="143" t="s">
        <v>13509</v>
      </c>
      <c r="E2343" s="143" t="s">
        <v>22461</v>
      </c>
      <c r="F2343" s="143" t="s">
        <v>13709</v>
      </c>
      <c r="G2343" s="143" t="s">
        <v>13710</v>
      </c>
      <c r="H2343" s="143">
        <v>56.172899999999998</v>
      </c>
      <c r="I2343" s="143">
        <v>92.493300000000005</v>
      </c>
      <c r="J2343" s="143">
        <v>942</v>
      </c>
      <c r="K2343" s="143">
        <v>7</v>
      </c>
      <c r="L2343" s="143">
        <f>COUNTIFS(ArCompl!$C$2:$C$5652,ArCompl!$C5057,ArCompl!$D$2:$D$5652,ArCompl!$D5057)</f>
        <v>1</v>
      </c>
      <c r="M2343" s="144">
        <f>IF(ISNA(MATCH($F2343,'Liste noire'!C:C,0)),0,1)</f>
        <v>0</v>
      </c>
    </row>
    <row r="2344" spans="1:13" x14ac:dyDescent="0.25">
      <c r="A2344" s="139">
        <v>10938</v>
      </c>
      <c r="B2344" s="140" t="s">
        <v>5041</v>
      </c>
      <c r="C2344" s="140" t="s">
        <v>5042</v>
      </c>
      <c r="D2344" s="140" t="s">
        <v>4759</v>
      </c>
      <c r="E2344" s="140" t="s">
        <v>22377</v>
      </c>
      <c r="F2344" s="140" t="s">
        <v>5043</v>
      </c>
      <c r="G2344" s="140" t="s">
        <v>5044</v>
      </c>
      <c r="H2344" s="140">
        <v>26.972000000000001</v>
      </c>
      <c r="I2344" s="140">
        <v>107.988</v>
      </c>
      <c r="J2344" s="140">
        <v>3115</v>
      </c>
      <c r="K2344" s="140">
        <v>8</v>
      </c>
      <c r="L2344" s="140">
        <f>COUNTIFS(ArCompl!$C$2:$C$5652,ArCompl!$C1424,ArCompl!$D$2:$D$5652,ArCompl!$D1424)</f>
        <v>2</v>
      </c>
      <c r="M2344" s="141">
        <f>IF(ISNA(MATCH($F2344,'Liste noire'!C:C,0)),0,1)</f>
        <v>0</v>
      </c>
    </row>
    <row r="2345" spans="1:13" x14ac:dyDescent="0.25">
      <c r="A2345" s="142">
        <v>8233</v>
      </c>
      <c r="B2345" s="143" t="s">
        <v>4817</v>
      </c>
      <c r="C2345" s="143" t="s">
        <v>4818</v>
      </c>
      <c r="D2345" s="143" t="s">
        <v>4759</v>
      </c>
      <c r="E2345" s="143" t="s">
        <v>22377</v>
      </c>
      <c r="F2345" s="143" t="s">
        <v>4819</v>
      </c>
      <c r="G2345" s="143" t="s">
        <v>4820</v>
      </c>
      <c r="H2345" s="143">
        <v>48.222299999999997</v>
      </c>
      <c r="I2345" s="143">
        <v>86.995900000000006</v>
      </c>
      <c r="J2345" s="143">
        <v>3921</v>
      </c>
      <c r="K2345" s="143">
        <v>8</v>
      </c>
      <c r="L2345" s="143">
        <f>COUNTIFS(ArCompl!$C$2:$C$5652,ArCompl!$C1368,ArCompl!$D$2:$D$5652,ArCompl!$D1368)</f>
        <v>1</v>
      </c>
      <c r="M2345" s="144">
        <f>IF(ISNA(MATCH($F2345,'Liste noire'!C:C,0)),0,1)</f>
        <v>0</v>
      </c>
    </row>
    <row r="2346" spans="1:13" x14ac:dyDescent="0.25">
      <c r="A2346" s="139">
        <v>9148</v>
      </c>
      <c r="B2346" s="140" t="s">
        <v>9992</v>
      </c>
      <c r="C2346" s="140" t="s">
        <v>9993</v>
      </c>
      <c r="D2346" s="140" t="s">
        <v>9894</v>
      </c>
      <c r="E2346" s="140" t="s">
        <v>22423</v>
      </c>
      <c r="F2346" s="140" t="s">
        <v>9994</v>
      </c>
      <c r="G2346" s="140" t="s">
        <v>9995</v>
      </c>
      <c r="H2346" s="140">
        <v>26.168299999999999</v>
      </c>
      <c r="I2346" s="140">
        <v>127.29300000000001</v>
      </c>
      <c r="J2346" s="140">
        <v>156</v>
      </c>
      <c r="K2346" s="140">
        <v>9</v>
      </c>
      <c r="L2346" s="140">
        <f>COUNTIFS(ArCompl!$C$2:$C$5652,ArCompl!$C3995,ArCompl!$D$2:$D$5652,ArCompl!$D3995)</f>
        <v>1</v>
      </c>
      <c r="M2346" s="141">
        <f>IF(ISNA(MATCH($F2346,'Liste noire'!C:C,0)),0,1)</f>
        <v>0</v>
      </c>
    </row>
    <row r="2347" spans="1:13" x14ac:dyDescent="0.25">
      <c r="A2347" s="142">
        <v>7190</v>
      </c>
      <c r="B2347" s="143" t="s">
        <v>19141</v>
      </c>
      <c r="C2347" s="143" t="s">
        <v>19142</v>
      </c>
      <c r="D2347" s="143" t="s">
        <v>16702</v>
      </c>
      <c r="E2347" s="143" t="s">
        <v>22496</v>
      </c>
      <c r="F2347" s="143" t="s">
        <v>19143</v>
      </c>
      <c r="G2347" s="143" t="s">
        <v>19144</v>
      </c>
      <c r="H2347" s="143">
        <v>64.939499999999995</v>
      </c>
      <c r="I2347" s="143">
        <v>-161.154</v>
      </c>
      <c r="J2347" s="143">
        <v>154</v>
      </c>
      <c r="K2347" s="143">
        <v>-9</v>
      </c>
      <c r="L2347" s="143">
        <f>COUNTIFS(ArCompl!$C$2:$C$5652,ArCompl!$C2521,ArCompl!$D$2:$D$5652,ArCompl!$D2521)</f>
        <v>1</v>
      </c>
      <c r="M2347" s="144">
        <f>IF(ISNA(MATCH($F2347,'Liste noire'!C:C,0)),0,1)</f>
        <v>0</v>
      </c>
    </row>
    <row r="2348" spans="1:13" x14ac:dyDescent="0.25">
      <c r="A2348" s="139">
        <v>3938</v>
      </c>
      <c r="B2348" s="140" t="s">
        <v>15662</v>
      </c>
      <c r="C2348" s="140" t="s">
        <v>15663</v>
      </c>
      <c r="D2348" s="140" t="s">
        <v>15636</v>
      </c>
      <c r="E2348" s="140" t="s">
        <v>22487</v>
      </c>
      <c r="F2348" s="140" t="s">
        <v>15664</v>
      </c>
      <c r="G2348" s="140" t="s">
        <v>15665</v>
      </c>
      <c r="H2348" s="140">
        <v>16.4666</v>
      </c>
      <c r="I2348" s="140">
        <v>102.78400000000001</v>
      </c>
      <c r="J2348" s="140">
        <v>670</v>
      </c>
      <c r="K2348" s="140">
        <v>7</v>
      </c>
      <c r="L2348" s="140">
        <f>COUNTIFS(ArCompl!$C$2:$C$5652,ArCompl!$C5384,ArCompl!$D$2:$D$5652,ArCompl!$D5384)</f>
        <v>1</v>
      </c>
      <c r="M2348" s="141">
        <f>IF(ISNA(MATCH($F2348,'Liste noire'!C:C,0)),0,1)</f>
        <v>0</v>
      </c>
    </row>
    <row r="2349" spans="1:13" x14ac:dyDescent="0.25">
      <c r="A2349" s="142">
        <v>2017</v>
      </c>
      <c r="B2349" s="143" t="s">
        <v>12068</v>
      </c>
      <c r="C2349" s="143" t="s">
        <v>12069</v>
      </c>
      <c r="D2349" s="143" t="s">
        <v>12018</v>
      </c>
      <c r="E2349" s="143" t="s">
        <v>22451</v>
      </c>
      <c r="F2349" s="143" t="s">
        <v>12070</v>
      </c>
      <c r="G2349" s="143" t="s">
        <v>12071</v>
      </c>
      <c r="H2349" s="143">
        <v>-35.262799999999999</v>
      </c>
      <c r="I2349" s="143">
        <v>173.91200000000001</v>
      </c>
      <c r="J2349" s="143">
        <v>492</v>
      </c>
      <c r="K2349" s="143">
        <v>12</v>
      </c>
      <c r="L2349" s="143">
        <f>COUNTIFS(ArCompl!$C$2:$C$5652,ArCompl!$C4576,ArCompl!$D$2:$D$5652,ArCompl!$D4576)</f>
        <v>1</v>
      </c>
      <c r="M2349" s="144">
        <f>IF(ISNA(MATCH($F2349,'Liste noire'!C:C,0)),0,1)</f>
        <v>0</v>
      </c>
    </row>
    <row r="2350" spans="1:13" x14ac:dyDescent="0.25">
      <c r="A2350" s="139">
        <v>7213</v>
      </c>
      <c r="B2350" s="140" t="s">
        <v>19129</v>
      </c>
      <c r="C2350" s="140" t="s">
        <v>19130</v>
      </c>
      <c r="D2350" s="140" t="s">
        <v>16702</v>
      </c>
      <c r="E2350" s="140" t="s">
        <v>22496</v>
      </c>
      <c r="F2350" s="140" t="s">
        <v>19131</v>
      </c>
      <c r="G2350" s="140" t="s">
        <v>19132</v>
      </c>
      <c r="H2350" s="140">
        <v>59.960799999999999</v>
      </c>
      <c r="I2350" s="140">
        <v>-162.881</v>
      </c>
      <c r="J2350" s="140">
        <v>30</v>
      </c>
      <c r="K2350" s="140">
        <v>-9</v>
      </c>
      <c r="L2350" s="140">
        <f>COUNTIFS(ArCompl!$C$2:$C$5652,ArCompl!$C2518,ArCompl!$D$2:$D$5652,ArCompl!$D2518)</f>
        <v>1</v>
      </c>
      <c r="M2350" s="141">
        <f>IF(ISNA(MATCH($F2350,'Liste noire'!C:C,0)),0,1)</f>
        <v>0</v>
      </c>
    </row>
    <row r="2351" spans="1:13" x14ac:dyDescent="0.25">
      <c r="A2351" s="142">
        <v>2311</v>
      </c>
      <c r="B2351" s="143" t="s">
        <v>10004</v>
      </c>
      <c r="C2351" s="143" t="s">
        <v>10005</v>
      </c>
      <c r="D2351" s="143" t="s">
        <v>9894</v>
      </c>
      <c r="E2351" s="143" t="s">
        <v>22423</v>
      </c>
      <c r="F2351" s="143" t="s">
        <v>10006</v>
      </c>
      <c r="G2351" s="143" t="s">
        <v>10007</v>
      </c>
      <c r="H2351" s="143">
        <v>33.8459</v>
      </c>
      <c r="I2351" s="143">
        <v>131.035</v>
      </c>
      <c r="J2351" s="143">
        <v>21</v>
      </c>
      <c r="K2351" s="143">
        <v>9</v>
      </c>
      <c r="L2351" s="143">
        <f>COUNTIFS(ArCompl!$C$2:$C$5652,ArCompl!$C3998,ArCompl!$D$2:$D$5652,ArCompl!$D3998)</f>
        <v>1</v>
      </c>
      <c r="M2351" s="144">
        <f>IF(ISNA(MATCH($F2351,'Liste noire'!C:C,0)),0,1)</f>
        <v>0</v>
      </c>
    </row>
    <row r="2352" spans="1:13" x14ac:dyDescent="0.25">
      <c r="A2352" s="139">
        <v>649</v>
      </c>
      <c r="B2352" s="140" t="s">
        <v>12427</v>
      </c>
      <c r="C2352" s="140" t="s">
        <v>12428</v>
      </c>
      <c r="D2352" s="140" t="s">
        <v>12352</v>
      </c>
      <c r="E2352" s="140" t="s">
        <v>22455</v>
      </c>
      <c r="F2352" s="140" t="s">
        <v>12429</v>
      </c>
      <c r="G2352" s="140" t="s">
        <v>12430</v>
      </c>
      <c r="H2352" s="140">
        <v>69.725800000000007</v>
      </c>
      <c r="I2352" s="140">
        <v>29.891300000000001</v>
      </c>
      <c r="J2352" s="140">
        <v>283</v>
      </c>
      <c r="K2352" s="140">
        <v>1</v>
      </c>
      <c r="L2352" s="140">
        <f>COUNTIFS(ArCompl!$C$2:$C$5652,ArCompl!$C4516,ArCompl!$D$2:$D$5652,ArCompl!$D4516)</f>
        <v>1</v>
      </c>
      <c r="M2352" s="141">
        <f>IF(ISNA(MATCH($F2352,'Liste noire'!C:C,0)),0,1)</f>
        <v>0</v>
      </c>
    </row>
    <row r="2353" spans="1:13" x14ac:dyDescent="0.25">
      <c r="A2353" s="142">
        <v>1980</v>
      </c>
      <c r="B2353" s="143" t="s">
        <v>7400</v>
      </c>
      <c r="C2353" s="143" t="s">
        <v>7401</v>
      </c>
      <c r="D2353" s="143" t="s">
        <v>7365</v>
      </c>
      <c r="E2353" s="143" t="s">
        <v>22402</v>
      </c>
      <c r="F2353" s="143" t="s">
        <v>7402</v>
      </c>
      <c r="G2353" s="143" t="s">
        <v>7403</v>
      </c>
      <c r="H2353" s="143">
        <v>-15.6633</v>
      </c>
      <c r="I2353" s="143">
        <v>-146.88499999999999</v>
      </c>
      <c r="J2353" s="143">
        <v>11</v>
      </c>
      <c r="K2353" s="143">
        <v>-10</v>
      </c>
      <c r="L2353" s="143">
        <f>COUNTIFS(ArCompl!$C$2:$C$5652,ArCompl!$C4828,ArCompl!$D$2:$D$5652,ArCompl!$D4828)</f>
        <v>1</v>
      </c>
      <c r="M2353" s="144">
        <f>IF(ISNA(MATCH($F2353,'Liste noire'!C:C,0)),0,1)</f>
        <v>0</v>
      </c>
    </row>
    <row r="2354" spans="1:13" x14ac:dyDescent="0.25">
      <c r="A2354" s="139">
        <v>1025</v>
      </c>
      <c r="B2354" s="140" t="s">
        <v>5849</v>
      </c>
      <c r="C2354" s="140" t="s">
        <v>5850</v>
      </c>
      <c r="D2354" s="140" t="s">
        <v>5770</v>
      </c>
      <c r="E2354" s="140" t="s">
        <v>5770</v>
      </c>
      <c r="F2354" s="140" t="s">
        <v>5851</v>
      </c>
      <c r="G2354" s="140" t="s">
        <v>5852</v>
      </c>
      <c r="H2354" s="140">
        <v>-5.0357700000000003</v>
      </c>
      <c r="I2354" s="140">
        <v>18.785599999999999</v>
      </c>
      <c r="J2354" s="140">
        <v>1572</v>
      </c>
      <c r="K2354" s="140">
        <v>1</v>
      </c>
      <c r="L2354" s="140">
        <f>COUNTIFS(ArCompl!$C$2:$C$5652,ArCompl!$C1628,ArCompl!$D$2:$D$5652,ArCompl!$D1628)</f>
        <v>1</v>
      </c>
      <c r="M2354" s="141">
        <f>IF(ISNA(MATCH($F2354,'Liste noire'!C:C,0)),0,1)</f>
        <v>0</v>
      </c>
    </row>
    <row r="2355" spans="1:13" x14ac:dyDescent="0.25">
      <c r="A2355" s="142">
        <v>7551</v>
      </c>
      <c r="B2355" s="143" t="s">
        <v>9996</v>
      </c>
      <c r="C2355" s="143" t="s">
        <v>9997</v>
      </c>
      <c r="D2355" s="143" t="s">
        <v>9894</v>
      </c>
      <c r="E2355" s="143" t="s">
        <v>22423</v>
      </c>
      <c r="F2355" s="143" t="s">
        <v>9998</v>
      </c>
      <c r="G2355" s="143" t="s">
        <v>9999</v>
      </c>
      <c r="H2355" s="143">
        <v>28.321300000000001</v>
      </c>
      <c r="I2355" s="143">
        <v>129.928</v>
      </c>
      <c r="J2355" s="143">
        <v>21</v>
      </c>
      <c r="K2355" s="143">
        <v>9</v>
      </c>
      <c r="L2355" s="143">
        <f>COUNTIFS(ArCompl!$C$2:$C$5652,ArCompl!$C3996,ArCompl!$D$2:$D$5652,ArCompl!$D3996)</f>
        <v>1</v>
      </c>
      <c r="M2355" s="144">
        <f>IF(ISNA(MATCH($F2355,'Liste noire'!C:C,0)),0,1)</f>
        <v>0</v>
      </c>
    </row>
    <row r="2356" spans="1:13" x14ac:dyDescent="0.25">
      <c r="A2356" s="139">
        <v>1083</v>
      </c>
      <c r="B2356" s="140" t="s">
        <v>14315</v>
      </c>
      <c r="C2356" s="140" t="s">
        <v>14316</v>
      </c>
      <c r="D2356" s="140" t="s">
        <v>14304</v>
      </c>
      <c r="E2356" s="140" t="s">
        <v>22469</v>
      </c>
      <c r="F2356" s="140" t="s">
        <v>14317</v>
      </c>
      <c r="G2356" s="140" t="s">
        <v>14318</v>
      </c>
      <c r="H2356" s="140">
        <v>14.1469</v>
      </c>
      <c r="I2356" s="140">
        <v>-16.051300000000001</v>
      </c>
      <c r="J2356" s="140">
        <v>26</v>
      </c>
      <c r="K2356" s="140">
        <v>0</v>
      </c>
      <c r="L2356" s="140">
        <f>COUNTIFS(ArCompl!$C$2:$C$5652,ArCompl!$C5184,ArCompl!$D$2:$D$5652,ArCompl!$D5184)</f>
        <v>1</v>
      </c>
      <c r="M2356" s="141">
        <f>IF(ISNA(MATCH($F2356,'Liste noire'!C:C,0)),0,1)</f>
        <v>0</v>
      </c>
    </row>
    <row r="2357" spans="1:13" x14ac:dyDescent="0.25">
      <c r="A2357" s="142">
        <v>2986</v>
      </c>
      <c r="B2357" s="143" t="s">
        <v>13975</v>
      </c>
      <c r="C2357" s="143" t="s">
        <v>13976</v>
      </c>
      <c r="D2357" s="143" t="s">
        <v>13509</v>
      </c>
      <c r="E2357" s="143" t="s">
        <v>22461</v>
      </c>
      <c r="F2357" s="143" t="s">
        <v>13977</v>
      </c>
      <c r="G2357" s="143" t="s">
        <v>13978</v>
      </c>
      <c r="H2357" s="143">
        <v>56.8247</v>
      </c>
      <c r="I2357" s="143">
        <v>35.7577</v>
      </c>
      <c r="J2357" s="143">
        <v>469</v>
      </c>
      <c r="K2357" s="143">
        <v>3</v>
      </c>
      <c r="L2357" s="143">
        <f>COUNTIFS(ArCompl!$C$2:$C$5652,ArCompl!$C5125,ArCompl!$D$2:$D$5652,ArCompl!$D5125)</f>
        <v>1</v>
      </c>
      <c r="M2357" s="144">
        <f>IF(ISNA(MATCH($F2357,'Liste noire'!C:C,0)),0,1)</f>
        <v>0</v>
      </c>
    </row>
    <row r="2358" spans="1:13" x14ac:dyDescent="0.25">
      <c r="A2358" s="139">
        <v>8482</v>
      </c>
      <c r="B2358" s="140" t="s">
        <v>13659</v>
      </c>
      <c r="C2358" s="140" t="s">
        <v>13660</v>
      </c>
      <c r="D2358" s="140" t="s">
        <v>13509</v>
      </c>
      <c r="E2358" s="140" t="s">
        <v>22461</v>
      </c>
      <c r="F2358" s="140" t="s">
        <v>13661</v>
      </c>
      <c r="G2358" s="140" t="s">
        <v>13662</v>
      </c>
      <c r="H2358" s="140">
        <v>54.55</v>
      </c>
      <c r="I2358" s="140">
        <v>36.366669999999999</v>
      </c>
      <c r="J2358" s="140">
        <v>656</v>
      </c>
      <c r="K2358" s="140">
        <v>3</v>
      </c>
      <c r="L2358" s="140">
        <f>COUNTIFS(ArCompl!$C$2:$C$5652,ArCompl!$C5045,ArCompl!$D$2:$D$5652,ArCompl!$D5045)</f>
        <v>1</v>
      </c>
      <c r="M2358" s="141">
        <f>IF(ISNA(MATCH($F2358,'Liste noire'!C:C,0)),0,1)</f>
        <v>0</v>
      </c>
    </row>
    <row r="2359" spans="1:13" x14ac:dyDescent="0.25">
      <c r="A2359" s="142">
        <v>5964</v>
      </c>
      <c r="B2359" s="143" t="s">
        <v>18973</v>
      </c>
      <c r="C2359" s="143" t="s">
        <v>18974</v>
      </c>
      <c r="D2359" s="143" t="s">
        <v>16702</v>
      </c>
      <c r="E2359" s="143" t="s">
        <v>22496</v>
      </c>
      <c r="F2359" s="143" t="s">
        <v>18975</v>
      </c>
      <c r="G2359" s="143" t="s">
        <v>18976</v>
      </c>
      <c r="H2359" s="143">
        <v>61.536299999999997</v>
      </c>
      <c r="I2359" s="143">
        <v>-160.34100000000001</v>
      </c>
      <c r="J2359" s="143">
        <v>55</v>
      </c>
      <c r="K2359" s="143">
        <v>-9</v>
      </c>
      <c r="L2359" s="143">
        <f>COUNTIFS(ArCompl!$C$2:$C$5652,ArCompl!$C2478,ArCompl!$D$2:$D$5652,ArCompl!$D2478)</f>
        <v>1</v>
      </c>
      <c r="M2359" s="144">
        <f>IF(ISNA(MATCH($F2359,'Liste noire'!C:C,0)),0,1)</f>
        <v>0</v>
      </c>
    </row>
    <row r="2360" spans="1:13" x14ac:dyDescent="0.25">
      <c r="A2360" s="139">
        <v>3013</v>
      </c>
      <c r="B2360" s="140" t="s">
        <v>8735</v>
      </c>
      <c r="C2360" s="140" t="s">
        <v>8736</v>
      </c>
      <c r="D2360" s="140" t="s">
        <v>8516</v>
      </c>
      <c r="E2360" s="140" t="s">
        <v>22415</v>
      </c>
      <c r="F2360" s="140" t="s">
        <v>8737</v>
      </c>
      <c r="G2360" s="140" t="s">
        <v>8738</v>
      </c>
      <c r="H2360" s="140">
        <v>16.6647</v>
      </c>
      <c r="I2360" s="140">
        <v>74.289400000000001</v>
      </c>
      <c r="J2360" s="140">
        <v>1996</v>
      </c>
      <c r="K2360" s="140">
        <v>5.5</v>
      </c>
      <c r="L2360" s="140">
        <f>COUNTIFS(ArCompl!$C$2:$C$5652,ArCompl!$C3663,ArCompl!$D$2:$D$5652,ArCompl!$D3663)</f>
        <v>1</v>
      </c>
      <c r="M2360" s="141">
        <f>IF(ISNA(MATCH($F2360,'Liste noire'!C:C,0)),0,1)</f>
        <v>0</v>
      </c>
    </row>
    <row r="2361" spans="1:13" x14ac:dyDescent="0.25">
      <c r="A2361" s="142">
        <v>7162</v>
      </c>
      <c r="B2361" s="143" t="s">
        <v>19257</v>
      </c>
      <c r="C2361" s="143" t="s">
        <v>19258</v>
      </c>
      <c r="D2361" s="143" t="s">
        <v>16702</v>
      </c>
      <c r="E2361" s="143" t="s">
        <v>22496</v>
      </c>
      <c r="F2361" s="143" t="s">
        <v>19259</v>
      </c>
      <c r="G2361" s="143" t="s">
        <v>19260</v>
      </c>
      <c r="H2361" s="143">
        <v>57.5351</v>
      </c>
      <c r="I2361" s="143">
        <v>-153.97800000000001</v>
      </c>
      <c r="J2361" s="143">
        <v>87</v>
      </c>
      <c r="K2361" s="143">
        <v>-9</v>
      </c>
      <c r="L2361" s="143">
        <f>COUNTIFS(ArCompl!$C$2:$C$5652,ArCompl!$C2551,ArCompl!$D$2:$D$5652,ArCompl!$D2551)</f>
        <v>1</v>
      </c>
      <c r="M2361" s="144">
        <f>IF(ISNA(MATCH($F2361,'Liste noire'!C:C,0)),0,1)</f>
        <v>0</v>
      </c>
    </row>
    <row r="2362" spans="1:13" x14ac:dyDescent="0.25">
      <c r="A2362" s="139">
        <v>2430</v>
      </c>
      <c r="B2362" s="140" t="s">
        <v>13133</v>
      </c>
      <c r="C2362" s="140" t="s">
        <v>13134</v>
      </c>
      <c r="D2362" s="140" t="s">
        <v>13050</v>
      </c>
      <c r="E2362" s="140" t="s">
        <v>13050</v>
      </c>
      <c r="F2362" s="140" t="s">
        <v>13135</v>
      </c>
      <c r="G2362" s="140" t="s">
        <v>13136</v>
      </c>
      <c r="H2362" s="140">
        <v>11.679399999999999</v>
      </c>
      <c r="I2362" s="140">
        <v>122.376</v>
      </c>
      <c r="J2362" s="140">
        <v>14</v>
      </c>
      <c r="K2362" s="140">
        <v>8</v>
      </c>
      <c r="L2362" s="140">
        <f>COUNTIFS(ArCompl!$C$2:$C$5652,ArCompl!$C4771,ArCompl!$D$2:$D$5652,ArCompl!$D4771)</f>
        <v>1</v>
      </c>
      <c r="M2362" s="141">
        <f>IF(ISNA(MATCH($F2362,'Liste noire'!C:C,0)),0,1)</f>
        <v>0</v>
      </c>
    </row>
    <row r="2363" spans="1:13" x14ac:dyDescent="0.25">
      <c r="A2363" s="142">
        <v>707</v>
      </c>
      <c r="B2363" s="143" t="s">
        <v>15248</v>
      </c>
      <c r="C2363" s="143" t="s">
        <v>15249</v>
      </c>
      <c r="D2363" s="143" t="s">
        <v>15198</v>
      </c>
      <c r="E2363" s="143" t="s">
        <v>22481</v>
      </c>
      <c r="F2363" s="143" t="s">
        <v>15250</v>
      </c>
      <c r="G2363" s="143" t="s">
        <v>15251</v>
      </c>
      <c r="H2363" s="143">
        <v>56.685499999999998</v>
      </c>
      <c r="I2363" s="143">
        <v>16.287600000000001</v>
      </c>
      <c r="J2363" s="143">
        <v>17</v>
      </c>
      <c r="K2363" s="143">
        <v>1</v>
      </c>
      <c r="L2363" s="143">
        <f>COUNTIFS(ArCompl!$C$2:$C$5652,ArCompl!$C5264,ArCompl!$D$2:$D$5652,ArCompl!$D5264)</f>
        <v>1</v>
      </c>
      <c r="M2363" s="144">
        <f>IF(ISNA(MATCH($F2363,'Liste noire'!C:C,0)),0,1)</f>
        <v>0</v>
      </c>
    </row>
    <row r="2364" spans="1:13" x14ac:dyDescent="0.25">
      <c r="A2364" s="139">
        <v>7938</v>
      </c>
      <c r="B2364" s="140" t="s">
        <v>19012</v>
      </c>
      <c r="C2364" s="140" t="s">
        <v>19013</v>
      </c>
      <c r="D2364" s="140" t="s">
        <v>16702</v>
      </c>
      <c r="E2364" s="140" t="s">
        <v>22496</v>
      </c>
      <c r="F2364" s="140" t="s">
        <v>19014</v>
      </c>
      <c r="G2364" s="140" t="s">
        <v>19015</v>
      </c>
      <c r="H2364" s="140">
        <v>46.118000000000002</v>
      </c>
      <c r="I2364" s="140">
        <v>-122.898</v>
      </c>
      <c r="J2364" s="140">
        <v>20</v>
      </c>
      <c r="K2364" s="140">
        <v>-8</v>
      </c>
      <c r="L2364" s="140">
        <f>COUNTIFS(ArCompl!$C$2:$C$5652,ArCompl!$C2488,ArCompl!$D$2:$D$5652,ArCompl!$D2488)</f>
        <v>1</v>
      </c>
      <c r="M2364" s="141">
        <f>IF(ISNA(MATCH($F2364,'Liste noire'!C:C,0)),0,1)</f>
        <v>0</v>
      </c>
    </row>
    <row r="2365" spans="1:13" x14ac:dyDescent="0.25">
      <c r="A2365" s="142">
        <v>4322</v>
      </c>
      <c r="B2365" s="143" t="s">
        <v>1654</v>
      </c>
      <c r="C2365" s="143" t="s">
        <v>1655</v>
      </c>
      <c r="D2365" s="143" t="s">
        <v>1643</v>
      </c>
      <c r="E2365" s="143" t="s">
        <v>22357</v>
      </c>
      <c r="F2365" s="143" t="s">
        <v>1656</v>
      </c>
      <c r="G2365" s="143" t="s">
        <v>1657</v>
      </c>
      <c r="H2365" s="143">
        <v>46.642499999999998</v>
      </c>
      <c r="I2365" s="143">
        <v>14.3377</v>
      </c>
      <c r="J2365" s="143">
        <v>1472</v>
      </c>
      <c r="K2365" s="143">
        <v>1</v>
      </c>
      <c r="L2365" s="143">
        <f>COUNTIFS(ArCompl!$C$2:$C$5652,ArCompl!$C581,ArCompl!$D$2:$D$5652,ArCompl!$D581)</f>
        <v>1</v>
      </c>
      <c r="M2365" s="144">
        <f>IF(ISNA(MATCH($F2365,'Liste noire'!C:C,0)),0,1)</f>
        <v>0</v>
      </c>
    </row>
    <row r="2366" spans="1:13" x14ac:dyDescent="0.25">
      <c r="A2366" s="139">
        <v>1579</v>
      </c>
      <c r="B2366" s="140" t="s">
        <v>6214</v>
      </c>
      <c r="C2366" s="140" t="s">
        <v>6215</v>
      </c>
      <c r="D2366" s="140" t="s">
        <v>6211</v>
      </c>
      <c r="E2366" s="140" t="s">
        <v>22386</v>
      </c>
      <c r="F2366" s="140" t="s">
        <v>6216</v>
      </c>
      <c r="G2366" s="140" t="s">
        <v>6217</v>
      </c>
      <c r="H2366" s="140">
        <v>50.203000000000003</v>
      </c>
      <c r="I2366" s="140">
        <v>12.914999999999999</v>
      </c>
      <c r="J2366" s="140">
        <v>1989</v>
      </c>
      <c r="K2366" s="140">
        <v>1</v>
      </c>
      <c r="L2366" s="140">
        <f>COUNTIFS(ArCompl!$C$2:$C$5652,ArCompl!$C4884,ArCompl!$D$2:$D$5652,ArCompl!$D4884)</f>
        <v>1</v>
      </c>
      <c r="M2366" s="141">
        <f>IF(ISNA(MATCH($F2366,'Liste noire'!C:C,0)),0,1)</f>
        <v>0</v>
      </c>
    </row>
    <row r="2367" spans="1:13" x14ac:dyDescent="0.25">
      <c r="A2367" s="142">
        <v>7205</v>
      </c>
      <c r="B2367" s="143" t="s">
        <v>19095</v>
      </c>
      <c r="C2367" s="143" t="s">
        <v>19092</v>
      </c>
      <c r="D2367" s="143" t="s">
        <v>16702</v>
      </c>
      <c r="E2367" s="143" t="s">
        <v>22496</v>
      </c>
      <c r="F2367" s="143" t="s">
        <v>19096</v>
      </c>
      <c r="G2367" s="143" t="s">
        <v>19097</v>
      </c>
      <c r="H2367" s="143">
        <v>55.5792</v>
      </c>
      <c r="I2367" s="143">
        <v>-133.07599999999999</v>
      </c>
      <c r="J2367" s="143">
        <v>80</v>
      </c>
      <c r="K2367" s="143">
        <v>-9</v>
      </c>
      <c r="L2367" s="143">
        <f>COUNTIFS(ArCompl!$C$2:$C$5652,ArCompl!$C2509,ArCompl!$D$2:$D$5652,ArCompl!$D2509)</f>
        <v>1</v>
      </c>
      <c r="M2367" s="144">
        <f>IF(ISNA(MATCH($F2367,'Liste noire'!C:C,0)),0,1)</f>
        <v>0</v>
      </c>
    </row>
    <row r="2368" spans="1:13" x14ac:dyDescent="0.25">
      <c r="A2368" s="139">
        <v>1456</v>
      </c>
      <c r="B2368" s="140" t="s">
        <v>7985</v>
      </c>
      <c r="C2368" s="140" t="s">
        <v>7986</v>
      </c>
      <c r="D2368" s="140" t="s">
        <v>7939</v>
      </c>
      <c r="E2368" s="140" t="s">
        <v>22406</v>
      </c>
      <c r="F2368" s="140" t="s">
        <v>7987</v>
      </c>
      <c r="G2368" s="140" t="s">
        <v>7988</v>
      </c>
      <c r="H2368" s="140">
        <v>37.068300000000001</v>
      </c>
      <c r="I2368" s="140">
        <v>22.025500000000001</v>
      </c>
      <c r="J2368" s="140">
        <v>26</v>
      </c>
      <c r="K2368" s="140">
        <v>2</v>
      </c>
      <c r="L2368" s="140">
        <f>COUNTIFS(ArCompl!$C$2:$C$5652,ArCompl!$C3444,ArCompl!$D$2:$D$5652,ArCompl!$D3444)</f>
        <v>1</v>
      </c>
      <c r="M2368" s="141">
        <f>IF(ISNA(MATCH($F2368,'Liste noire'!C:C,0)),0,1)</f>
        <v>0</v>
      </c>
    </row>
    <row r="2369" spans="1:13" x14ac:dyDescent="0.25">
      <c r="A2369" s="142">
        <v>819</v>
      </c>
      <c r="B2369" s="143" t="s">
        <v>14636</v>
      </c>
      <c r="C2369" s="143" t="s">
        <v>14637</v>
      </c>
      <c r="D2369" s="143" t="s">
        <v>14577</v>
      </c>
      <c r="E2369" s="143" t="s">
        <v>22476</v>
      </c>
      <c r="F2369" s="143" t="s">
        <v>14638</v>
      </c>
      <c r="G2369" s="143" t="s">
        <v>14639</v>
      </c>
      <c r="H2369" s="143">
        <v>-29.688400000000001</v>
      </c>
      <c r="I2369" s="143">
        <v>17.094000000000001</v>
      </c>
      <c r="J2369" s="143">
        <v>270</v>
      </c>
      <c r="K2369" s="143">
        <v>2</v>
      </c>
      <c r="L2369" s="143">
        <f>COUNTIFS(ArCompl!$C$2:$C$5652,ArCompl!$C34,ArCompl!$D$2:$D$5652,ArCompl!$D34)</f>
        <v>1</v>
      </c>
      <c r="M2369" s="144">
        <f>IF(ISNA(MATCH($F2369,'Liste noire'!C:C,0)),0,1)</f>
        <v>0</v>
      </c>
    </row>
    <row r="2370" spans="1:13" x14ac:dyDescent="0.25">
      <c r="A2370" s="139">
        <v>11702</v>
      </c>
      <c r="B2370" s="140" t="s">
        <v>3874</v>
      </c>
      <c r="C2370" s="140" t="s">
        <v>3875</v>
      </c>
      <c r="D2370" s="140" t="s">
        <v>3021</v>
      </c>
      <c r="E2370" s="140" t="s">
        <v>3021</v>
      </c>
      <c r="F2370" s="140" t="s">
        <v>3876</v>
      </c>
      <c r="G2370" s="140" t="s">
        <v>3877</v>
      </c>
      <c r="H2370" s="140">
        <v>52.606699999999996</v>
      </c>
      <c r="I2370" s="140">
        <v>-90.376900000000006</v>
      </c>
      <c r="J2370" s="140">
        <v>1023</v>
      </c>
      <c r="K2370" s="140">
        <v>-5</v>
      </c>
      <c r="L2370" s="140">
        <f>COUNTIFS(ArCompl!$C$2:$C$5652,ArCompl!$C1138,ArCompl!$D$2:$D$5652,ArCompl!$D1138)</f>
        <v>1</v>
      </c>
      <c r="M2370" s="141">
        <f>IF(ISNA(MATCH($F2370,'Liste noire'!C:C,0)),0,1)</f>
        <v>0</v>
      </c>
    </row>
    <row r="2371" spans="1:13" x14ac:dyDescent="0.25">
      <c r="A2371" s="142">
        <v>5427</v>
      </c>
      <c r="B2371" s="143" t="s">
        <v>12838</v>
      </c>
      <c r="C2371" s="143" t="s">
        <v>12839</v>
      </c>
      <c r="D2371" s="143" t="s">
        <v>12811</v>
      </c>
      <c r="E2371" s="143" t="s">
        <v>22456</v>
      </c>
      <c r="F2371" s="143" t="s">
        <v>12840</v>
      </c>
      <c r="G2371" s="143" t="s">
        <v>12841</v>
      </c>
      <c r="H2371" s="143">
        <v>-7.9636100000000001</v>
      </c>
      <c r="I2371" s="143">
        <v>145.77099999999999</v>
      </c>
      <c r="J2371" s="143">
        <v>10</v>
      </c>
      <c r="K2371" s="143">
        <v>10</v>
      </c>
      <c r="L2371" s="143">
        <f>COUNTIFS(ArCompl!$C$2:$C$5652,ArCompl!$C4686,ArCompl!$D$2:$D$5652,ArCompl!$D4686)</f>
        <v>3</v>
      </c>
      <c r="M2371" s="144">
        <f>IF(ISNA(MATCH($F2371,'Liste noire'!C:C,0)),0,1)</f>
        <v>0</v>
      </c>
    </row>
    <row r="2372" spans="1:13" x14ac:dyDescent="0.25">
      <c r="A2372" s="139">
        <v>1166</v>
      </c>
      <c r="B2372" s="140" t="s">
        <v>14102</v>
      </c>
      <c r="C2372" s="140" t="s">
        <v>14103</v>
      </c>
      <c r="D2372" s="140" t="s">
        <v>14099</v>
      </c>
      <c r="E2372" s="140" t="s">
        <v>14099</v>
      </c>
      <c r="F2372" s="140" t="s">
        <v>14104</v>
      </c>
      <c r="G2372" s="140" t="s">
        <v>14105</v>
      </c>
      <c r="H2372" s="140">
        <v>-2.46224</v>
      </c>
      <c r="I2372" s="140">
        <v>28.907900000000001</v>
      </c>
      <c r="J2372" s="140">
        <v>5192</v>
      </c>
      <c r="K2372" s="140">
        <v>2</v>
      </c>
      <c r="L2372" s="140">
        <f>COUNTIFS(ArCompl!$C$2:$C$5652,ArCompl!$C5157,ArCompl!$D$2:$D$5652,ArCompl!$D5157)</f>
        <v>1</v>
      </c>
      <c r="M2372" s="141">
        <f>IF(ISNA(MATCH($F2372,'Liste noire'!C:C,0)),0,1)</f>
        <v>0</v>
      </c>
    </row>
    <row r="2373" spans="1:13" x14ac:dyDescent="0.25">
      <c r="A2373" s="142">
        <v>3382</v>
      </c>
      <c r="B2373" s="143" t="s">
        <v>5057</v>
      </c>
      <c r="C2373" s="143" t="s">
        <v>5058</v>
      </c>
      <c r="D2373" s="143" t="s">
        <v>4759</v>
      </c>
      <c r="E2373" s="143" t="s">
        <v>22377</v>
      </c>
      <c r="F2373" s="143" t="s">
        <v>5059</v>
      </c>
      <c r="G2373" s="143" t="s">
        <v>5060</v>
      </c>
      <c r="H2373" s="143">
        <v>25.101939999999999</v>
      </c>
      <c r="I2373" s="143">
        <v>102.92919999999999</v>
      </c>
      <c r="J2373" s="143">
        <v>6903</v>
      </c>
      <c r="K2373" s="143">
        <v>8</v>
      </c>
      <c r="L2373" s="143">
        <f>COUNTIFS(ArCompl!$C$2:$C$5652,ArCompl!$C1428,ArCompl!$D$2:$D$5652,ArCompl!$D1428)</f>
        <v>2</v>
      </c>
      <c r="M2373" s="144">
        <f>IF(ISNA(MATCH($F2373,'Liste noire'!C:C,0)),0,1)</f>
        <v>0</v>
      </c>
    </row>
    <row r="2374" spans="1:13" x14ac:dyDescent="0.25">
      <c r="A2374" s="139">
        <v>818</v>
      </c>
      <c r="B2374" s="140" t="s">
        <v>14640</v>
      </c>
      <c r="C2374" s="140" t="s">
        <v>14641</v>
      </c>
      <c r="D2374" s="140" t="s">
        <v>14577</v>
      </c>
      <c r="E2374" s="140" t="s">
        <v>22476</v>
      </c>
      <c r="F2374" s="140" t="s">
        <v>14642</v>
      </c>
      <c r="G2374" s="140" t="s">
        <v>14643</v>
      </c>
      <c r="H2374" s="140">
        <v>-27.456700000000001</v>
      </c>
      <c r="I2374" s="140">
        <v>23.4114</v>
      </c>
      <c r="J2374" s="140">
        <v>4382</v>
      </c>
      <c r="K2374" s="140">
        <v>2</v>
      </c>
      <c r="L2374" s="140">
        <f>COUNTIFS(ArCompl!$C$2:$C$5652,ArCompl!$C35,ArCompl!$D$2:$D$5652,ArCompl!$D35)</f>
        <v>1</v>
      </c>
      <c r="M2374" s="141">
        <f>IF(ISNA(MATCH($F2374,'Liste noire'!C:C,0)),0,1)</f>
        <v>0</v>
      </c>
    </row>
    <row r="2375" spans="1:13" x14ac:dyDescent="0.25">
      <c r="A2375" s="142">
        <v>2308</v>
      </c>
      <c r="B2375" s="143" t="s">
        <v>10059</v>
      </c>
      <c r="C2375" s="143" t="s">
        <v>10060</v>
      </c>
      <c r="D2375" s="143" t="s">
        <v>9894</v>
      </c>
      <c r="E2375" s="143" t="s">
        <v>22423</v>
      </c>
      <c r="F2375" s="143" t="s">
        <v>10061</v>
      </c>
      <c r="G2375" s="143" t="s">
        <v>10062</v>
      </c>
      <c r="H2375" s="143">
        <v>31.877199999999998</v>
      </c>
      <c r="I2375" s="143">
        <v>131.44900000000001</v>
      </c>
      <c r="J2375" s="143">
        <v>20</v>
      </c>
      <c r="K2375" s="143">
        <v>9</v>
      </c>
      <c r="L2375" s="143">
        <f>COUNTIFS(ArCompl!$C$2:$C$5652,ArCompl!$C4012,ArCompl!$D$2:$D$5652,ArCompl!$D4012)</f>
        <v>1</v>
      </c>
      <c r="M2375" s="144">
        <f>IF(ISNA(MATCH($F2375,'Liste noire'!C:C,0)),0,1)</f>
        <v>0</v>
      </c>
    </row>
    <row r="2376" spans="1:13" x14ac:dyDescent="0.25">
      <c r="A2376" s="139">
        <v>2312</v>
      </c>
      <c r="B2376" s="140" t="s">
        <v>10015</v>
      </c>
      <c r="C2376" s="140" t="s">
        <v>10016</v>
      </c>
      <c r="D2376" s="140" t="s">
        <v>9894</v>
      </c>
      <c r="E2376" s="140" t="s">
        <v>22423</v>
      </c>
      <c r="F2376" s="140" t="s">
        <v>10017</v>
      </c>
      <c r="G2376" s="140" t="s">
        <v>10018</v>
      </c>
      <c r="H2376" s="140">
        <v>32.837299999999999</v>
      </c>
      <c r="I2376" s="140">
        <v>130.85499999999999</v>
      </c>
      <c r="J2376" s="140">
        <v>642</v>
      </c>
      <c r="K2376" s="140">
        <v>9</v>
      </c>
      <c r="L2376" s="140">
        <f>COUNTIFS(ArCompl!$C$2:$C$5652,ArCompl!$C4001,ArCompl!$D$2:$D$5652,ArCompl!$D4001)</f>
        <v>1</v>
      </c>
      <c r="M2376" s="141">
        <f>IF(ISNA(MATCH($F2376,'Liste noire'!C:C,0)),0,1)</f>
        <v>0</v>
      </c>
    </row>
    <row r="2377" spans="1:13" x14ac:dyDescent="0.25">
      <c r="A2377" s="142">
        <v>1041</v>
      </c>
      <c r="B2377" s="143" t="s">
        <v>5837</v>
      </c>
      <c r="C2377" s="143" t="s">
        <v>5838</v>
      </c>
      <c r="D2377" s="143" t="s">
        <v>5770</v>
      </c>
      <c r="E2377" s="143" t="s">
        <v>5770</v>
      </c>
      <c r="F2377" s="143" t="s">
        <v>5839</v>
      </c>
      <c r="G2377" s="143" t="s">
        <v>5840</v>
      </c>
      <c r="H2377" s="143">
        <v>-8.6420200000000005</v>
      </c>
      <c r="I2377" s="143">
        <v>25.2529</v>
      </c>
      <c r="J2377" s="143">
        <v>3543</v>
      </c>
      <c r="K2377" s="143">
        <v>2</v>
      </c>
      <c r="L2377" s="143">
        <f>COUNTIFS(ArCompl!$C$2:$C$5652,ArCompl!$C1625,ArCompl!$D$2:$D$5652,ArCompl!$D1625)</f>
        <v>1</v>
      </c>
      <c r="M2377" s="144">
        <f>IF(ISNA(MATCH($F2377,'Liste noire'!C:C,0)),0,1)</f>
        <v>0</v>
      </c>
    </row>
    <row r="2378" spans="1:13" x14ac:dyDescent="0.25">
      <c r="A2378" s="139">
        <v>7103</v>
      </c>
      <c r="B2378" s="140" t="s">
        <v>19516</v>
      </c>
      <c r="C2378" s="140" t="s">
        <v>19517</v>
      </c>
      <c r="D2378" s="140" t="s">
        <v>16702</v>
      </c>
      <c r="E2378" s="140" t="s">
        <v>22496</v>
      </c>
      <c r="F2378" s="140" t="s">
        <v>19518</v>
      </c>
      <c r="G2378" s="140" t="s">
        <v>19519</v>
      </c>
      <c r="H2378" s="140">
        <v>58.990200000000002</v>
      </c>
      <c r="I2378" s="140">
        <v>-159.05000000000001</v>
      </c>
      <c r="J2378" s="140">
        <v>100</v>
      </c>
      <c r="K2378" s="140">
        <v>-9</v>
      </c>
      <c r="L2378" s="140">
        <f>COUNTIFS(ArCompl!$C$2:$C$5652,ArCompl!$C2621,ArCompl!$D$2:$D$5652,ArCompl!$D2621)</f>
        <v>2</v>
      </c>
      <c r="M2378" s="141">
        <f>IF(ISNA(MATCH($F2378,'Liste noire'!C:C,0)),0,1)</f>
        <v>0</v>
      </c>
    </row>
    <row r="2379" spans="1:13" x14ac:dyDescent="0.25">
      <c r="A2379" s="142">
        <v>8918</v>
      </c>
      <c r="B2379" s="143" t="s">
        <v>11731</v>
      </c>
      <c r="C2379" s="143" t="s">
        <v>11732</v>
      </c>
      <c r="D2379" s="143" t="s">
        <v>11724</v>
      </c>
      <c r="E2379" s="143" t="s">
        <v>22446</v>
      </c>
      <c r="F2379" s="143" t="s">
        <v>11733</v>
      </c>
      <c r="G2379" s="143" t="s">
        <v>11734</v>
      </c>
      <c r="H2379" s="143">
        <v>-26.5398</v>
      </c>
      <c r="I2379" s="143">
        <v>18.1114</v>
      </c>
      <c r="J2379" s="143">
        <v>3506</v>
      </c>
      <c r="K2379" s="143">
        <v>1</v>
      </c>
      <c r="L2379" s="143">
        <f>COUNTIFS(ArCompl!$C$2:$C$5652,ArCompl!$C4419,ArCompl!$D$2:$D$5652,ArCompl!$D4419)</f>
        <v>1</v>
      </c>
      <c r="M2379" s="144">
        <f>IF(ISNA(MATCH($F2379,'Liste noire'!C:C,0)),0,1)</f>
        <v>0</v>
      </c>
    </row>
    <row r="2380" spans="1:13" x14ac:dyDescent="0.25">
      <c r="A2380" s="139">
        <v>2322</v>
      </c>
      <c r="B2380" s="140" t="s">
        <v>9988</v>
      </c>
      <c r="C2380" s="140" t="s">
        <v>9989</v>
      </c>
      <c r="D2380" s="140" t="s">
        <v>9894</v>
      </c>
      <c r="E2380" s="140" t="s">
        <v>22423</v>
      </c>
      <c r="F2380" s="140" t="s">
        <v>9990</v>
      </c>
      <c r="G2380" s="140" t="s">
        <v>9991</v>
      </c>
      <c r="H2380" s="140">
        <v>36.394599999999997</v>
      </c>
      <c r="I2380" s="140">
        <v>136.40700000000001</v>
      </c>
      <c r="J2380" s="140">
        <v>36</v>
      </c>
      <c r="K2380" s="140">
        <v>9</v>
      </c>
      <c r="L2380" s="140">
        <f>COUNTIFS(ArCompl!$C$2:$C$5652,ArCompl!$C3994,ArCompl!$D$2:$D$5652,ArCompl!$D3994)</f>
        <v>1</v>
      </c>
      <c r="M2380" s="141">
        <f>IF(ISNA(MATCH($F2380,'Liste noire'!C:C,0)),0,1)</f>
        <v>0</v>
      </c>
    </row>
    <row r="2381" spans="1:13" x14ac:dyDescent="0.25">
      <c r="A2381" s="142">
        <v>5556</v>
      </c>
      <c r="B2381" s="143" t="s">
        <v>7917</v>
      </c>
      <c r="C2381" s="143" t="s">
        <v>7918</v>
      </c>
      <c r="D2381" s="143" t="s">
        <v>7914</v>
      </c>
      <c r="E2381" s="143" t="s">
        <v>7914</v>
      </c>
      <c r="F2381" s="143" t="s">
        <v>7919</v>
      </c>
      <c r="G2381" s="143" t="s">
        <v>7920</v>
      </c>
      <c r="H2381" s="143">
        <v>6.7145599999999996</v>
      </c>
      <c r="I2381" s="143">
        <v>-1.5908199999999999</v>
      </c>
      <c r="J2381" s="143">
        <v>942</v>
      </c>
      <c r="K2381" s="143">
        <v>0</v>
      </c>
      <c r="L2381" s="143">
        <f>COUNTIFS(ArCompl!$C$2:$C$5652,ArCompl!$C3427,ArCompl!$D$2:$D$5652,ArCompl!$D3427)</f>
        <v>1</v>
      </c>
      <c r="M2381" s="144">
        <f>IF(ISNA(MATCH($F2381,'Liste noire'!C:C,0)),0,1)</f>
        <v>0</v>
      </c>
    </row>
    <row r="2382" spans="1:13" x14ac:dyDescent="0.25">
      <c r="A2382" s="139">
        <v>1123</v>
      </c>
      <c r="B2382" s="140" t="s">
        <v>14567</v>
      </c>
      <c r="C2382" s="140" t="s">
        <v>14568</v>
      </c>
      <c r="D2382" s="140" t="s">
        <v>14544</v>
      </c>
      <c r="E2382" s="140" t="s">
        <v>22475</v>
      </c>
      <c r="F2382" s="140" t="s">
        <v>14569</v>
      </c>
      <c r="G2382" s="140" t="s">
        <v>14570</v>
      </c>
      <c r="H2382" s="140">
        <v>-0.37735299999999999</v>
      </c>
      <c r="I2382" s="140">
        <v>42.459200000000003</v>
      </c>
      <c r="J2382" s="140">
        <v>49</v>
      </c>
      <c r="K2382" s="140">
        <v>3</v>
      </c>
      <c r="L2382" s="140">
        <f>COUNTIFS(ArCompl!$C$2:$C$5652,ArCompl!$C5223,ArCompl!$D$2:$D$5652,ArCompl!$D5223)</f>
        <v>1</v>
      </c>
      <c r="M2382" s="141">
        <f>IF(ISNA(MATCH($F2382,'Liste noire'!C:C,0)),0,1)</f>
        <v>0</v>
      </c>
    </row>
    <row r="2383" spans="1:13" x14ac:dyDescent="0.25">
      <c r="A2383" s="142">
        <v>6787</v>
      </c>
      <c r="B2383" s="143" t="s">
        <v>11717</v>
      </c>
      <c r="C2383" s="143" t="s">
        <v>11718</v>
      </c>
      <c r="D2383" s="143" t="s">
        <v>11719</v>
      </c>
      <c r="E2383" s="143" t="s">
        <v>11719</v>
      </c>
      <c r="F2383" s="143" t="s">
        <v>11720</v>
      </c>
      <c r="G2383" s="143" t="s">
        <v>11721</v>
      </c>
      <c r="H2383" s="143">
        <v>23.188800000000001</v>
      </c>
      <c r="I2383" s="143">
        <v>94.051100000000005</v>
      </c>
      <c r="J2383" s="143">
        <v>499</v>
      </c>
      <c r="K2383" s="143">
        <v>6.5</v>
      </c>
      <c r="L2383" s="143">
        <f>COUNTIFS(ArCompl!$C$2:$C$5652,ArCompl!$C4416,ArCompl!$D$2:$D$5652,ArCompl!$D4416)</f>
        <v>1</v>
      </c>
      <c r="M2383" s="144">
        <f>IF(ISNA(MATCH($F2383,'Liste noire'!C:C,0)),0,1)</f>
        <v>0</v>
      </c>
    </row>
    <row r="2384" spans="1:13" x14ac:dyDescent="0.25">
      <c r="A2384" s="139">
        <v>6464</v>
      </c>
      <c r="B2384" s="140" t="s">
        <v>13695</v>
      </c>
      <c r="C2384" s="140" t="s">
        <v>13696</v>
      </c>
      <c r="D2384" s="140" t="s">
        <v>13509</v>
      </c>
      <c r="E2384" s="140" t="s">
        <v>22461</v>
      </c>
      <c r="F2384" s="140" t="s">
        <v>13697</v>
      </c>
      <c r="G2384" s="140" t="s">
        <v>13698</v>
      </c>
      <c r="H2384" s="140">
        <v>57.796900000000001</v>
      </c>
      <c r="I2384" s="140">
        <v>41.019399999999997</v>
      </c>
      <c r="J2384" s="140">
        <v>446</v>
      </c>
      <c r="K2384" s="140">
        <v>3</v>
      </c>
      <c r="L2384" s="140">
        <f>COUNTIFS(ArCompl!$C$2:$C$5652,ArCompl!$C5054,ArCompl!$D$2:$D$5652,ArCompl!$D5054)</f>
        <v>1</v>
      </c>
      <c r="M2384" s="141">
        <f>IF(ISNA(MATCH($F2384,'Liste noire'!C:C,0)),0,1)</f>
        <v>0</v>
      </c>
    </row>
    <row r="2385" spans="1:13" x14ac:dyDescent="0.25">
      <c r="A2385" s="142">
        <v>11901</v>
      </c>
      <c r="B2385" s="143" t="s">
        <v>14299</v>
      </c>
      <c r="C2385" s="143"/>
      <c r="D2385" s="143" t="s">
        <v>14185</v>
      </c>
      <c r="E2385" s="143" t="s">
        <v>22468</v>
      </c>
      <c r="F2385" s="143" t="s">
        <v>14300</v>
      </c>
      <c r="G2385" s="143" t="s">
        <v>14301</v>
      </c>
      <c r="H2385" s="143">
        <v>18.2973</v>
      </c>
      <c r="I2385" s="143">
        <v>42.8035</v>
      </c>
      <c r="J2385" s="143">
        <v>6778</v>
      </c>
      <c r="K2385" s="143" t="s">
        <v>340</v>
      </c>
      <c r="L2385" s="143">
        <f>COUNTIFS(ArCompl!$C$2:$C$5652,ArCompl!$C247,ArCompl!$D$2:$D$5652,ArCompl!$D247)</f>
        <v>1</v>
      </c>
      <c r="M2385" s="144">
        <f>IF(ISNA(MATCH($F2385,'Liste noire'!C:C,0)),0,1)</f>
        <v>0</v>
      </c>
    </row>
    <row r="2386" spans="1:13" x14ac:dyDescent="0.25">
      <c r="A2386" s="139">
        <v>1037</v>
      </c>
      <c r="B2386" s="140" t="s">
        <v>5853</v>
      </c>
      <c r="C2386" s="140" t="s">
        <v>5854</v>
      </c>
      <c r="D2386" s="140" t="s">
        <v>5770</v>
      </c>
      <c r="E2386" s="140" t="s">
        <v>5770</v>
      </c>
      <c r="F2386" s="140" t="s">
        <v>5855</v>
      </c>
      <c r="G2386" s="140" t="s">
        <v>5856</v>
      </c>
      <c r="H2386" s="140">
        <v>-2.9191799999999999</v>
      </c>
      <c r="I2386" s="140">
        <v>25.915400000000002</v>
      </c>
      <c r="J2386" s="140">
        <v>1630</v>
      </c>
      <c r="K2386" s="140">
        <v>2</v>
      </c>
      <c r="L2386" s="140">
        <f>COUNTIFS(ArCompl!$C$2:$C$5652,ArCompl!$C1629,ArCompl!$D$2:$D$5652,ArCompl!$D1629)</f>
        <v>1</v>
      </c>
      <c r="M2386" s="141">
        <f>IF(ISNA(MATCH($F2386,'Liste noire'!C:C,0)),0,1)</f>
        <v>0</v>
      </c>
    </row>
    <row r="2387" spans="1:13" x14ac:dyDescent="0.25">
      <c r="A2387" s="142">
        <v>578</v>
      </c>
      <c r="B2387" s="143" t="s">
        <v>16560</v>
      </c>
      <c r="C2387" s="143" t="s">
        <v>16561</v>
      </c>
      <c r="D2387" s="143" t="s">
        <v>16321</v>
      </c>
      <c r="E2387" s="143" t="s">
        <v>22495</v>
      </c>
      <c r="F2387" s="143" t="s">
        <v>16562</v>
      </c>
      <c r="G2387" s="143" t="s">
        <v>16563</v>
      </c>
      <c r="H2387" s="143">
        <v>52.648400000000002</v>
      </c>
      <c r="I2387" s="143">
        <v>0.55069199999999996</v>
      </c>
      <c r="J2387" s="143">
        <v>75</v>
      </c>
      <c r="K2387" s="143">
        <v>0</v>
      </c>
      <c r="L2387" s="143">
        <f>COUNTIFS(ArCompl!$C$2:$C$5652,ArCompl!$C4971,ArCompl!$D$2:$D$5652,ArCompl!$D4971)</f>
        <v>1</v>
      </c>
      <c r="M2387" s="144">
        <f>IF(ISNA(MATCH($F2387,'Liste noire'!C:C,0)),0,1)</f>
        <v>0</v>
      </c>
    </row>
    <row r="2388" spans="1:13" x14ac:dyDescent="0.25">
      <c r="A2388" s="139">
        <v>3258</v>
      </c>
      <c r="B2388" s="140" t="s">
        <v>9037</v>
      </c>
      <c r="C2388" s="140" t="s">
        <v>9038</v>
      </c>
      <c r="D2388" s="140" t="s">
        <v>8920</v>
      </c>
      <c r="E2388" s="140" t="s">
        <v>22416</v>
      </c>
      <c r="F2388" s="140" t="s">
        <v>9039</v>
      </c>
      <c r="G2388" s="140" t="s">
        <v>9040</v>
      </c>
      <c r="H2388" s="140">
        <v>-3.64452</v>
      </c>
      <c r="I2388" s="140">
        <v>133.696</v>
      </c>
      <c r="J2388" s="140">
        <v>19</v>
      </c>
      <c r="K2388" s="140">
        <v>9</v>
      </c>
      <c r="L2388" s="140">
        <f>COUNTIFS(ArCompl!$C$2:$C$5652,ArCompl!$C3739,ArCompl!$D$2:$D$5652,ArCompl!$D3739)</f>
        <v>1</v>
      </c>
      <c r="M2388" s="141">
        <f>IF(ISNA(MATCH($F2388,'Liste noire'!C:C,0)),0,1)</f>
        <v>0</v>
      </c>
    </row>
    <row r="2389" spans="1:13" x14ac:dyDescent="0.25">
      <c r="A2389" s="142">
        <v>2259</v>
      </c>
      <c r="B2389" s="143" t="s">
        <v>15493</v>
      </c>
      <c r="C2389" s="143" t="s">
        <v>15494</v>
      </c>
      <c r="D2389" s="143" t="s">
        <v>15470</v>
      </c>
      <c r="E2389" s="143" t="s">
        <v>22484</v>
      </c>
      <c r="F2389" s="143" t="s">
        <v>15495</v>
      </c>
      <c r="G2389" s="143" t="s">
        <v>15496</v>
      </c>
      <c r="H2389" s="143">
        <v>24.427900000000001</v>
      </c>
      <c r="I2389" s="143">
        <v>118.35899999999999</v>
      </c>
      <c r="J2389" s="143">
        <v>93</v>
      </c>
      <c r="K2389" s="143">
        <v>8</v>
      </c>
      <c r="L2389" s="143">
        <f>COUNTIFS(ArCompl!$C$2:$C$5652,ArCompl!$C5338,ArCompl!$D$2:$D$5652,ArCompl!$D5338)</f>
        <v>1</v>
      </c>
      <c r="M2389" s="144">
        <f>IF(ISNA(MATCH($F2389,'Liste noire'!C:C,0)),0,1)</f>
        <v>0</v>
      </c>
    </row>
    <row r="2390" spans="1:13" x14ac:dyDescent="0.25">
      <c r="A2390" s="139">
        <v>9935</v>
      </c>
      <c r="B2390" s="140" t="s">
        <v>9112</v>
      </c>
      <c r="C2390" s="140" t="s">
        <v>9113</v>
      </c>
      <c r="D2390" s="140" t="s">
        <v>8920</v>
      </c>
      <c r="E2390" s="140" t="s">
        <v>22416</v>
      </c>
      <c r="F2390" s="140" t="s">
        <v>9114</v>
      </c>
      <c r="G2390" s="140" t="s">
        <v>9115</v>
      </c>
      <c r="H2390" s="140">
        <v>3.6422219999999998</v>
      </c>
      <c r="I2390" s="140">
        <v>98.885279999999995</v>
      </c>
      <c r="J2390" s="140">
        <v>23</v>
      </c>
      <c r="K2390" s="140">
        <v>7</v>
      </c>
      <c r="L2390" s="140">
        <f>COUNTIFS(ArCompl!$C$2:$C$5652,ArCompl!$C3758,ArCompl!$D$2:$D$5652,ArCompl!$D3758)</f>
        <v>1</v>
      </c>
      <c r="M2390" s="141">
        <f>IF(ISNA(MATCH($F2390,'Liste noire'!C:C,0)),0,1)</f>
        <v>0</v>
      </c>
    </row>
    <row r="2391" spans="1:13" x14ac:dyDescent="0.25">
      <c r="A2391" s="142">
        <v>1998</v>
      </c>
      <c r="B2391" s="143" t="s">
        <v>11977</v>
      </c>
      <c r="C2391" s="143" t="s">
        <v>11978</v>
      </c>
      <c r="D2391" s="143" t="s">
        <v>11974</v>
      </c>
      <c r="E2391" s="143" t="s">
        <v>22450</v>
      </c>
      <c r="F2391" s="143" t="s">
        <v>11979</v>
      </c>
      <c r="G2391" s="143" t="s">
        <v>11980</v>
      </c>
      <c r="H2391" s="143">
        <v>-21.054300000000001</v>
      </c>
      <c r="I2391" s="143">
        <v>164.83699999999999</v>
      </c>
      <c r="J2391" s="143">
        <v>23</v>
      </c>
      <c r="K2391" s="143">
        <v>11</v>
      </c>
      <c r="L2391" s="143">
        <f>COUNTIFS(ArCompl!$C$2:$C$5652,ArCompl!$C4553,ArCompl!$D$2:$D$5652,ArCompl!$D4553)</f>
        <v>1</v>
      </c>
      <c r="M2391" s="144">
        <f>IF(ISNA(MATCH($F2391,'Liste noire'!C:C,0)),0,1)</f>
        <v>0</v>
      </c>
    </row>
    <row r="2392" spans="1:13" x14ac:dyDescent="0.25">
      <c r="A2392" s="139">
        <v>11903</v>
      </c>
      <c r="B2392" s="140" t="s">
        <v>9408</v>
      </c>
      <c r="C2392" s="140" t="s">
        <v>9409</v>
      </c>
      <c r="D2392" s="140" t="s">
        <v>9341</v>
      </c>
      <c r="E2392" s="140" t="s">
        <v>9341</v>
      </c>
      <c r="F2392" s="140" t="s">
        <v>9410</v>
      </c>
      <c r="G2392" s="140" t="s">
        <v>9411</v>
      </c>
      <c r="H2392" s="140">
        <v>27.820499999999999</v>
      </c>
      <c r="I2392" s="140">
        <v>52.352200000000003</v>
      </c>
      <c r="J2392" s="140">
        <v>2173</v>
      </c>
      <c r="K2392" s="140" t="s">
        <v>340</v>
      </c>
      <c r="L2392" s="140">
        <f>COUNTIFS(ArCompl!$C$2:$C$5652,ArCompl!$C3840,ArCompl!$D$2:$D$5652,ArCompl!$D3840)</f>
        <v>1</v>
      </c>
      <c r="M2392" s="141">
        <f>IF(ISNA(MATCH($F2392,'Liste noire'!C:C,0)),0,1)</f>
        <v>0</v>
      </c>
    </row>
    <row r="2393" spans="1:13" x14ac:dyDescent="0.25">
      <c r="A2393" s="142">
        <v>6278</v>
      </c>
      <c r="B2393" s="143" t="s">
        <v>1072</v>
      </c>
      <c r="C2393" s="143" t="s">
        <v>1073</v>
      </c>
      <c r="D2393" s="143" t="s">
        <v>639</v>
      </c>
      <c r="E2393" s="143" t="s">
        <v>22356</v>
      </c>
      <c r="F2393" s="143" t="s">
        <v>1074</v>
      </c>
      <c r="G2393" s="143" t="s">
        <v>1075</v>
      </c>
      <c r="H2393" s="143">
        <v>-39.877499999999998</v>
      </c>
      <c r="I2393" s="143">
        <v>143.87799999999999</v>
      </c>
      <c r="J2393" s="143">
        <v>132</v>
      </c>
      <c r="K2393" s="143">
        <v>10</v>
      </c>
      <c r="L2393" s="143">
        <f>COUNTIFS(ArCompl!$C$2:$C$5652,ArCompl!$C427,ArCompl!$D$2:$D$5652,ArCompl!$D427)</f>
        <v>1</v>
      </c>
      <c r="M2393" s="144">
        <f>IF(ISNA(MATCH($F2393,'Liste noire'!C:C,0)),0,1)</f>
        <v>0</v>
      </c>
    </row>
    <row r="2394" spans="1:13" x14ac:dyDescent="0.25">
      <c r="A2394" s="139">
        <v>3101</v>
      </c>
      <c r="B2394" s="140" t="s">
        <v>8719</v>
      </c>
      <c r="C2394" s="140" t="s">
        <v>8720</v>
      </c>
      <c r="D2394" s="140" t="s">
        <v>8516</v>
      </c>
      <c r="E2394" s="140" t="s">
        <v>22415</v>
      </c>
      <c r="F2394" s="140" t="s">
        <v>8721</v>
      </c>
      <c r="G2394" s="140" t="s">
        <v>8722</v>
      </c>
      <c r="H2394" s="140">
        <v>26.441400000000002</v>
      </c>
      <c r="I2394" s="140">
        <v>80.364900000000006</v>
      </c>
      <c r="J2394" s="140">
        <v>411</v>
      </c>
      <c r="K2394" s="140">
        <v>5.5</v>
      </c>
      <c r="L2394" s="140">
        <f>COUNTIFS(ArCompl!$C$2:$C$5652,ArCompl!$C3659,ArCompl!$D$2:$D$5652,ArCompl!$D3659)</f>
        <v>1</v>
      </c>
      <c r="M2394" s="141">
        <f>IF(ISNA(MATCH($F2394,'Liste noire'!C:C,0)),0,1)</f>
        <v>0</v>
      </c>
    </row>
    <row r="2395" spans="1:13" x14ac:dyDescent="0.25">
      <c r="A2395" s="142">
        <v>6764</v>
      </c>
      <c r="B2395" s="143" t="s">
        <v>19971</v>
      </c>
      <c r="C2395" s="143" t="s">
        <v>19972</v>
      </c>
      <c r="D2395" s="143" t="s">
        <v>16702</v>
      </c>
      <c r="E2395" s="143" t="s">
        <v>22496</v>
      </c>
      <c r="F2395" s="143" t="s">
        <v>19973</v>
      </c>
      <c r="G2395" s="143" t="s">
        <v>19974</v>
      </c>
      <c r="H2395" s="143">
        <v>59.4499</v>
      </c>
      <c r="I2395" s="143">
        <v>-157.328</v>
      </c>
      <c r="J2395" s="143">
        <v>364</v>
      </c>
      <c r="K2395" s="143">
        <v>-9</v>
      </c>
      <c r="L2395" s="143">
        <f>COUNTIFS(ArCompl!$C$2:$C$5652,ArCompl!$C2740,ArCompl!$D$2:$D$5652,ArCompl!$D2740)</f>
        <v>1</v>
      </c>
      <c r="M2395" s="144">
        <f>IF(ISNA(MATCH($F2395,'Liste noire'!C:C,0)),0,1)</f>
        <v>0</v>
      </c>
    </row>
    <row r="2396" spans="1:13" x14ac:dyDescent="0.25">
      <c r="A2396" s="139">
        <v>3347</v>
      </c>
      <c r="B2396" s="140" t="s">
        <v>1088</v>
      </c>
      <c r="C2396" s="140" t="s">
        <v>1089</v>
      </c>
      <c r="D2396" s="140" t="s">
        <v>639</v>
      </c>
      <c r="E2396" s="140" t="s">
        <v>22356</v>
      </c>
      <c r="F2396" s="140" t="s">
        <v>1090</v>
      </c>
      <c r="G2396" s="140" t="s">
        <v>1091</v>
      </c>
      <c r="H2396" s="140">
        <v>-15.7781</v>
      </c>
      <c r="I2396" s="140">
        <v>128.708</v>
      </c>
      <c r="J2396" s="140">
        <v>145</v>
      </c>
      <c r="K2396" s="140">
        <v>8</v>
      </c>
      <c r="L2396" s="140">
        <f>COUNTIFS(ArCompl!$C$2:$C$5652,ArCompl!$C431,ArCompl!$D$2:$D$5652,ArCompl!$D431)</f>
        <v>1</v>
      </c>
      <c r="M2396" s="141">
        <f>IF(ISNA(MATCH($F2396,'Liste noire'!C:C,0)),0,1)</f>
        <v>0</v>
      </c>
    </row>
    <row r="2397" spans="1:13" x14ac:dyDescent="0.25">
      <c r="A2397" s="142">
        <v>3514</v>
      </c>
      <c r="B2397" s="143" t="s">
        <v>19125</v>
      </c>
      <c r="C2397" s="143" t="s">
        <v>19126</v>
      </c>
      <c r="D2397" s="143" t="s">
        <v>16702</v>
      </c>
      <c r="E2397" s="143" t="s">
        <v>22496</v>
      </c>
      <c r="F2397" s="143" t="s">
        <v>19127</v>
      </c>
      <c r="G2397" s="143" t="s">
        <v>19128</v>
      </c>
      <c r="H2397" s="143">
        <v>19.738800000000001</v>
      </c>
      <c r="I2397" s="143">
        <v>-156.04599999999999</v>
      </c>
      <c r="J2397" s="143">
        <v>47</v>
      </c>
      <c r="K2397" s="143">
        <v>-10</v>
      </c>
      <c r="L2397" s="143">
        <f>COUNTIFS(ArCompl!$C$2:$C$5652,ArCompl!$C2517,ArCompl!$D$2:$D$5652,ArCompl!$D2517)</f>
        <v>2</v>
      </c>
      <c r="M2397" s="144">
        <f>IF(ISNA(MATCH($F2397,'Liste noire'!C:C,0)),0,1)</f>
        <v>0</v>
      </c>
    </row>
    <row r="2398" spans="1:13" x14ac:dyDescent="0.25">
      <c r="A2398" s="139">
        <v>1999</v>
      </c>
      <c r="B2398" s="140" t="s">
        <v>11981</v>
      </c>
      <c r="C2398" s="140" t="s">
        <v>11982</v>
      </c>
      <c r="D2398" s="140" t="s">
        <v>11974</v>
      </c>
      <c r="E2398" s="140" t="s">
        <v>22450</v>
      </c>
      <c r="F2398" s="140" t="s">
        <v>11983</v>
      </c>
      <c r="G2398" s="140" t="s">
        <v>11984</v>
      </c>
      <c r="H2398" s="140">
        <v>-20.546299999999999</v>
      </c>
      <c r="I2398" s="140">
        <v>164.256</v>
      </c>
      <c r="J2398" s="140">
        <v>42</v>
      </c>
      <c r="K2398" s="140">
        <v>11</v>
      </c>
      <c r="L2398" s="140">
        <f>COUNTIFS(ArCompl!$C$2:$C$5652,ArCompl!$C4554,ArCompl!$D$2:$D$5652,ArCompl!$D4554)</f>
        <v>1</v>
      </c>
      <c r="M2398" s="141">
        <f>IF(ISNA(MATCH($F2398,'Liste noire'!C:C,0)),0,1)</f>
        <v>0</v>
      </c>
    </row>
    <row r="2399" spans="1:13" x14ac:dyDescent="0.25">
      <c r="A2399" s="142">
        <v>3916</v>
      </c>
      <c r="B2399" s="143" t="s">
        <v>9061</v>
      </c>
      <c r="C2399" s="143" t="s">
        <v>9062</v>
      </c>
      <c r="D2399" s="143" t="s">
        <v>8920</v>
      </c>
      <c r="E2399" s="143" t="s">
        <v>22416</v>
      </c>
      <c r="F2399" s="143" t="s">
        <v>9063</v>
      </c>
      <c r="G2399" s="143" t="s">
        <v>9064</v>
      </c>
      <c r="H2399" s="143">
        <v>-10.1716</v>
      </c>
      <c r="I2399" s="143">
        <v>123.67100000000001</v>
      </c>
      <c r="J2399" s="143">
        <v>335</v>
      </c>
      <c r="K2399" s="143">
        <v>8</v>
      </c>
      <c r="L2399" s="143">
        <f>COUNTIFS(ArCompl!$C$2:$C$5652,ArCompl!$C3745,ArCompl!$D$2:$D$5652,ArCompl!$D3745)</f>
        <v>1</v>
      </c>
      <c r="M2399" s="144">
        <f>IF(ISNA(MATCH($F2399,'Liste noire'!C:C,0)),0,1)</f>
        <v>0</v>
      </c>
    </row>
    <row r="2400" spans="1:13" x14ac:dyDescent="0.25">
      <c r="A2400" s="139">
        <v>529</v>
      </c>
      <c r="B2400" s="140" t="s">
        <v>16485</v>
      </c>
      <c r="C2400" s="140" t="s">
        <v>16486</v>
      </c>
      <c r="D2400" s="140" t="s">
        <v>16321</v>
      </c>
      <c r="E2400" s="140" t="s">
        <v>22495</v>
      </c>
      <c r="F2400" s="140" t="s">
        <v>16487</v>
      </c>
      <c r="G2400" s="140" t="s">
        <v>16488</v>
      </c>
      <c r="H2400" s="140">
        <v>58.957799999999999</v>
      </c>
      <c r="I2400" s="140">
        <v>-2.9049999999999998</v>
      </c>
      <c r="J2400" s="140">
        <v>50</v>
      </c>
      <c r="K2400" s="140">
        <v>0</v>
      </c>
      <c r="L2400" s="140">
        <f>COUNTIFS(ArCompl!$C$2:$C$5652,ArCompl!$C4951,ArCompl!$D$2:$D$5652,ArCompl!$D4951)</f>
        <v>1</v>
      </c>
      <c r="M2400" s="141">
        <f>IF(ISNA(MATCH($F2400,'Liste noire'!C:C,0)),0,1)</f>
        <v>0</v>
      </c>
    </row>
    <row r="2401" spans="1:13" x14ac:dyDescent="0.25">
      <c r="A2401" s="142">
        <v>2307</v>
      </c>
      <c r="B2401" s="143" t="s">
        <v>9984</v>
      </c>
      <c r="C2401" s="143" t="s">
        <v>9985</v>
      </c>
      <c r="D2401" s="143" t="s">
        <v>9894</v>
      </c>
      <c r="E2401" s="143" t="s">
        <v>22423</v>
      </c>
      <c r="F2401" s="143" t="s">
        <v>9986</v>
      </c>
      <c r="G2401" s="143" t="s">
        <v>9987</v>
      </c>
      <c r="H2401" s="143">
        <v>31.8034</v>
      </c>
      <c r="I2401" s="143">
        <v>130.71899999999999</v>
      </c>
      <c r="J2401" s="143">
        <v>906</v>
      </c>
      <c r="K2401" s="143">
        <v>9</v>
      </c>
      <c r="L2401" s="143">
        <f>COUNTIFS(ArCompl!$C$2:$C$5652,ArCompl!$C3993,ArCompl!$D$2:$D$5652,ArCompl!$D3993)</f>
        <v>1</v>
      </c>
      <c r="M2401" s="144">
        <f>IF(ISNA(MATCH($F2401,'Liste noire'!C:C,0)),0,1)</f>
        <v>0</v>
      </c>
    </row>
    <row r="2402" spans="1:13" x14ac:dyDescent="0.25">
      <c r="A2402" s="139">
        <v>435</v>
      </c>
      <c r="B2402" s="140" t="s">
        <v>6815</v>
      </c>
      <c r="C2402" s="140" t="s">
        <v>6816</v>
      </c>
      <c r="D2402" s="140" t="s">
        <v>6766</v>
      </c>
      <c r="E2402" s="140" t="s">
        <v>22400</v>
      </c>
      <c r="F2402" s="140" t="s">
        <v>6817</v>
      </c>
      <c r="G2402" s="140" t="s">
        <v>6818</v>
      </c>
      <c r="H2402" s="140">
        <v>63.721200000000003</v>
      </c>
      <c r="I2402" s="140">
        <v>23.1431</v>
      </c>
      <c r="J2402" s="140">
        <v>84</v>
      </c>
      <c r="K2402" s="140">
        <v>2</v>
      </c>
      <c r="L2402" s="140">
        <f>COUNTIFS(ArCompl!$C$2:$C$5652,ArCompl!$C3274,ArCompl!$D$2:$D$5652,ArCompl!$D3274)</f>
        <v>1</v>
      </c>
      <c r="M2402" s="141">
        <f>IF(ISNA(MATCH($F2402,'Liste noire'!C:C,0)),0,1)</f>
        <v>0</v>
      </c>
    </row>
    <row r="2403" spans="1:13" x14ac:dyDescent="0.25">
      <c r="A2403" s="142">
        <v>11290</v>
      </c>
      <c r="B2403" s="143" t="s">
        <v>5876</v>
      </c>
      <c r="C2403" s="143" t="s">
        <v>5877</v>
      </c>
      <c r="D2403" s="143" t="s">
        <v>5770</v>
      </c>
      <c r="E2403" s="143" t="s">
        <v>5770</v>
      </c>
      <c r="F2403" s="143" t="s">
        <v>5878</v>
      </c>
      <c r="G2403" s="143" t="s">
        <v>5879</v>
      </c>
      <c r="H2403" s="143">
        <v>-5.3944400000000003</v>
      </c>
      <c r="I2403" s="143">
        <v>26.99</v>
      </c>
      <c r="J2403" s="143">
        <v>1850</v>
      </c>
      <c r="K2403" s="143">
        <v>1</v>
      </c>
      <c r="L2403" s="143">
        <f>COUNTIFS(ArCompl!$C$2:$C$5652,ArCompl!$C1635,ArCompl!$D$2:$D$5652,ArCompl!$D1635)</f>
        <v>1</v>
      </c>
      <c r="M2403" s="144">
        <f>IF(ISNA(MATCH($F2403,'Liste noire'!C:C,0)),0,1)</f>
        <v>0</v>
      </c>
    </row>
    <row r="2404" spans="1:13" x14ac:dyDescent="0.25">
      <c r="A2404" s="139">
        <v>3936</v>
      </c>
      <c r="B2404" s="140" t="s">
        <v>15686</v>
      </c>
      <c r="C2404" s="140" t="s">
        <v>15687</v>
      </c>
      <c r="D2404" s="140" t="s">
        <v>15636</v>
      </c>
      <c r="E2404" s="140" t="s">
        <v>22487</v>
      </c>
      <c r="F2404" s="140" t="s">
        <v>15688</v>
      </c>
      <c r="G2404" s="140" t="s">
        <v>15689</v>
      </c>
      <c r="H2404" s="140">
        <v>17.383800000000001</v>
      </c>
      <c r="I2404" s="140">
        <v>104.643</v>
      </c>
      <c r="J2404" s="140">
        <v>587</v>
      </c>
      <c r="K2404" s="140">
        <v>7</v>
      </c>
      <c r="L2404" s="140">
        <f>COUNTIFS(ArCompl!$C$2:$C$5652,ArCompl!$C5390,ArCompl!$D$2:$D$5652,ArCompl!$D5390)</f>
        <v>1</v>
      </c>
      <c r="M2404" s="141">
        <f>IF(ISNA(MATCH($F2404,'Liste noire'!C:C,0)),0,1)</f>
        <v>0</v>
      </c>
    </row>
    <row r="2405" spans="1:13" x14ac:dyDescent="0.25">
      <c r="A2405" s="142">
        <v>4093</v>
      </c>
      <c r="B2405" s="143" t="s">
        <v>2971</v>
      </c>
      <c r="C2405" s="143" t="s">
        <v>2972</v>
      </c>
      <c r="D2405" s="143" t="s">
        <v>2952</v>
      </c>
      <c r="E2405" s="143" t="s">
        <v>22371</v>
      </c>
      <c r="F2405" s="143" t="s">
        <v>2973</v>
      </c>
      <c r="G2405" s="143" t="s">
        <v>2974</v>
      </c>
      <c r="H2405" s="143">
        <v>10.579700000000001</v>
      </c>
      <c r="I2405" s="143">
        <v>103.637</v>
      </c>
      <c r="J2405" s="143">
        <v>33</v>
      </c>
      <c r="K2405" s="143">
        <v>7</v>
      </c>
      <c r="L2405" s="143">
        <f>COUNTIFS(ArCompl!$C$2:$C$5652,ArCompl!$C910,ArCompl!$D$2:$D$5652,ArCompl!$D910)</f>
        <v>1</v>
      </c>
      <c r="M2405" s="144">
        <f>IF(ISNA(MATCH($F2405,'Liste noire'!C:C,0)),0,1)</f>
        <v>0</v>
      </c>
    </row>
    <row r="2406" spans="1:13" x14ac:dyDescent="0.25">
      <c r="A2406" s="139">
        <v>7207</v>
      </c>
      <c r="B2406" s="140" t="s">
        <v>19133</v>
      </c>
      <c r="C2406" s="140" t="s">
        <v>19134</v>
      </c>
      <c r="D2406" s="140" t="s">
        <v>16702</v>
      </c>
      <c r="E2406" s="140" t="s">
        <v>22496</v>
      </c>
      <c r="F2406" s="140" t="s">
        <v>19135</v>
      </c>
      <c r="G2406" s="140" t="s">
        <v>19136</v>
      </c>
      <c r="H2406" s="140">
        <v>63.0306</v>
      </c>
      <c r="I2406" s="140">
        <v>-163.53299999999999</v>
      </c>
      <c r="J2406" s="140">
        <v>15</v>
      </c>
      <c r="K2406" s="140">
        <v>-9</v>
      </c>
      <c r="L2406" s="140">
        <f>COUNTIFS(ArCompl!$C$2:$C$5652,ArCompl!$C2519,ArCompl!$D$2:$D$5652,ArCompl!$D2519)</f>
        <v>1</v>
      </c>
      <c r="M2406" s="141">
        <f>IF(ISNA(MATCH($F2406,'Liste noire'!C:C,0)),0,1)</f>
        <v>0</v>
      </c>
    </row>
    <row r="2407" spans="1:13" x14ac:dyDescent="0.25">
      <c r="A2407" s="142">
        <v>5634</v>
      </c>
      <c r="B2407" s="143" t="s">
        <v>7513</v>
      </c>
      <c r="C2407" s="143" t="s">
        <v>7514</v>
      </c>
      <c r="D2407" s="143" t="s">
        <v>7506</v>
      </c>
      <c r="E2407" s="143" t="s">
        <v>7506</v>
      </c>
      <c r="F2407" s="143" t="s">
        <v>7515</v>
      </c>
      <c r="G2407" s="143" t="s">
        <v>7516</v>
      </c>
      <c r="H2407" s="143">
        <v>-1.1846099999999999</v>
      </c>
      <c r="I2407" s="143">
        <v>12.4413</v>
      </c>
      <c r="J2407" s="143">
        <v>1070</v>
      </c>
      <c r="K2407" s="143">
        <v>1</v>
      </c>
      <c r="L2407" s="143">
        <f>COUNTIFS(ArCompl!$C$2:$C$5652,ArCompl!$C3410,ArCompl!$D$2:$D$5652,ArCompl!$D3410)</f>
        <v>1</v>
      </c>
      <c r="M2407" s="144">
        <f>IF(ISNA(MATCH($F2407,'Liste noire'!C:C,0)),0,1)</f>
        <v>0</v>
      </c>
    </row>
    <row r="2408" spans="1:13" x14ac:dyDescent="0.25">
      <c r="A2408" s="139">
        <v>6083</v>
      </c>
      <c r="B2408" s="140" t="s">
        <v>10299</v>
      </c>
      <c r="C2408" s="140" t="s">
        <v>10300</v>
      </c>
      <c r="D2408" s="140" t="s">
        <v>10264</v>
      </c>
      <c r="E2408" s="140" t="s">
        <v>10264</v>
      </c>
      <c r="F2408" s="140" t="s">
        <v>10301</v>
      </c>
      <c r="G2408" s="140" t="s">
        <v>10302</v>
      </c>
      <c r="H2408" s="140">
        <v>53.329099999999997</v>
      </c>
      <c r="I2408" s="140">
        <v>69.5946</v>
      </c>
      <c r="J2408" s="140">
        <v>900</v>
      </c>
      <c r="K2408" s="140">
        <v>6</v>
      </c>
      <c r="L2408" s="140">
        <f>COUNTIFS(ArCompl!$C$2:$C$5652,ArCompl!$C4072,ArCompl!$D$2:$D$5652,ArCompl!$D4072)</f>
        <v>1</v>
      </c>
      <c r="M2408" s="141">
        <f>IF(ISNA(MATCH($F2408,'Liste noire'!C:C,0)),0,1)</f>
        <v>0</v>
      </c>
    </row>
    <row r="2409" spans="1:13" x14ac:dyDescent="0.25">
      <c r="A2409" s="142">
        <v>6379</v>
      </c>
      <c r="B2409" s="143" t="s">
        <v>4909</v>
      </c>
      <c r="C2409" s="143" t="s">
        <v>4910</v>
      </c>
      <c r="D2409" s="143" t="s">
        <v>4759</v>
      </c>
      <c r="E2409" s="143" t="s">
        <v>22377</v>
      </c>
      <c r="F2409" s="143" t="s">
        <v>4911</v>
      </c>
      <c r="G2409" s="143" t="s">
        <v>4912</v>
      </c>
      <c r="H2409" s="143">
        <v>25.85333</v>
      </c>
      <c r="I2409" s="143">
        <v>114.77889999999999</v>
      </c>
      <c r="J2409" s="143">
        <v>387</v>
      </c>
      <c r="K2409" s="143">
        <v>8</v>
      </c>
      <c r="L2409" s="143">
        <f>COUNTIFS(ArCompl!$C$2:$C$5652,ArCompl!$C1391,ArCompl!$D$2:$D$5652,ArCompl!$D1391)</f>
        <v>1</v>
      </c>
      <c r="M2409" s="144">
        <f>IF(ISNA(MATCH($F2409,'Liste noire'!C:C,0)),0,1)</f>
        <v>0</v>
      </c>
    </row>
    <row r="2410" spans="1:13" x14ac:dyDescent="0.25">
      <c r="A2410" s="139">
        <v>9899</v>
      </c>
      <c r="B2410" s="140" t="s">
        <v>9057</v>
      </c>
      <c r="C2410" s="140" t="s">
        <v>9058</v>
      </c>
      <c r="D2410" s="140" t="s">
        <v>8920</v>
      </c>
      <c r="E2410" s="140" t="s">
        <v>22416</v>
      </c>
      <c r="F2410" s="140" t="s">
        <v>9059</v>
      </c>
      <c r="G2410" s="140" t="s">
        <v>9060</v>
      </c>
      <c r="H2410" s="140">
        <v>-4.71075</v>
      </c>
      <c r="I2410" s="140">
        <v>136.43520000000001</v>
      </c>
      <c r="J2410" s="140">
        <v>59</v>
      </c>
      <c r="K2410" s="140">
        <v>9</v>
      </c>
      <c r="L2410" s="140">
        <f>COUNTIFS(ArCompl!$C$2:$C$5652,ArCompl!$C3744,ArCompl!$D$2:$D$5652,ArCompl!$D3744)</f>
        <v>1</v>
      </c>
      <c r="M2410" s="141">
        <f>IF(ISNA(MATCH($F2410,'Liste noire'!C:C,0)),0,1)</f>
        <v>0</v>
      </c>
    </row>
    <row r="2411" spans="1:13" x14ac:dyDescent="0.25">
      <c r="A2411" s="142">
        <v>7201</v>
      </c>
      <c r="B2411" s="143" t="s">
        <v>19071</v>
      </c>
      <c r="C2411" s="143" t="s">
        <v>19072</v>
      </c>
      <c r="D2411" s="143" t="s">
        <v>16702</v>
      </c>
      <c r="E2411" s="143" t="s">
        <v>22496</v>
      </c>
      <c r="F2411" s="143" t="s">
        <v>19073</v>
      </c>
      <c r="G2411" s="143" t="s">
        <v>19074</v>
      </c>
      <c r="H2411" s="143">
        <v>59.933</v>
      </c>
      <c r="I2411" s="143">
        <v>-164.03100000000001</v>
      </c>
      <c r="J2411" s="143">
        <v>11</v>
      </c>
      <c r="K2411" s="143">
        <v>-9</v>
      </c>
      <c r="L2411" s="143">
        <f>COUNTIFS(ArCompl!$C$2:$C$5652,ArCompl!$C2503,ArCompl!$D$2:$D$5652,ArCompl!$D2503)</f>
        <v>1</v>
      </c>
      <c r="M2411" s="144">
        <f>IF(ISNA(MATCH($F2411,'Liste noire'!C:C,0)),0,1)</f>
        <v>0</v>
      </c>
    </row>
    <row r="2412" spans="1:13" x14ac:dyDescent="0.25">
      <c r="A2412" s="139">
        <v>2380</v>
      </c>
      <c r="B2412" s="140" t="s">
        <v>14799</v>
      </c>
      <c r="C2412" s="140" t="s">
        <v>14800</v>
      </c>
      <c r="D2412" s="140" t="s">
        <v>14760</v>
      </c>
      <c r="E2412" s="140" t="s">
        <v>22477</v>
      </c>
      <c r="F2412" s="140" t="s">
        <v>14801</v>
      </c>
      <c r="G2412" s="140" t="s">
        <v>14802</v>
      </c>
      <c r="H2412" s="140">
        <v>35.987900000000003</v>
      </c>
      <c r="I2412" s="140">
        <v>129.41999999999999</v>
      </c>
      <c r="J2412" s="140">
        <v>70</v>
      </c>
      <c r="K2412" s="140">
        <v>9</v>
      </c>
      <c r="L2412" s="140">
        <f>COUNTIFS(ArCompl!$C$2:$C$5652,ArCompl!$C1668,ArCompl!$D$2:$D$5652,ArCompl!$D1668)</f>
        <v>2</v>
      </c>
      <c r="M2412" s="141">
        <f>IF(ISNA(MATCH($F2412,'Liste noire'!C:C,0)),0,1)</f>
        <v>0</v>
      </c>
    </row>
    <row r="2413" spans="1:13" x14ac:dyDescent="0.25">
      <c r="A2413" s="142">
        <v>12029</v>
      </c>
      <c r="B2413" s="143" t="s">
        <v>1596</v>
      </c>
      <c r="C2413" s="143"/>
      <c r="D2413" s="143" t="s">
        <v>639</v>
      </c>
      <c r="E2413" s="143" t="s">
        <v>22356</v>
      </c>
      <c r="F2413" s="143" t="s">
        <v>1597</v>
      </c>
      <c r="G2413" s="143" t="s">
        <v>1598</v>
      </c>
      <c r="H2413" s="143">
        <v>-31.074400000000001</v>
      </c>
      <c r="I2413" s="143">
        <v>152.77000000000001</v>
      </c>
      <c r="J2413" s="143">
        <v>54</v>
      </c>
      <c r="K2413" s="143" t="s">
        <v>340</v>
      </c>
      <c r="L2413" s="143">
        <f>COUNTIFS(ArCompl!$C$2:$C$5652,ArCompl!$C563,ArCompl!$D$2:$D$5652,ArCompl!$D563)</f>
        <v>1</v>
      </c>
      <c r="M2413" s="144">
        <f>IF(ISNA(MATCH($F2413,'Liste noire'!C:C,0)),0,1)</f>
        <v>0</v>
      </c>
    </row>
    <row r="2414" spans="1:13" x14ac:dyDescent="0.25">
      <c r="A2414" s="139">
        <v>7157</v>
      </c>
      <c r="B2414" s="140" t="s">
        <v>20313</v>
      </c>
      <c r="C2414" s="140" t="s">
        <v>20314</v>
      </c>
      <c r="D2414" s="140" t="s">
        <v>16702</v>
      </c>
      <c r="E2414" s="140" t="s">
        <v>22496</v>
      </c>
      <c r="F2414" s="140" t="s">
        <v>20315</v>
      </c>
      <c r="G2414" s="140" t="s">
        <v>20316</v>
      </c>
      <c r="H2414" s="140">
        <v>55.905999999999999</v>
      </c>
      <c r="I2414" s="140">
        <v>-159.16300000000001</v>
      </c>
      <c r="J2414" s="140">
        <v>29</v>
      </c>
      <c r="K2414" s="140">
        <v>-9</v>
      </c>
      <c r="L2414" s="140">
        <f>COUNTIFS(ArCompl!$C$2:$C$5652,ArCompl!$C2831,ArCompl!$D$2:$D$5652,ArCompl!$D2831)</f>
        <v>1</v>
      </c>
      <c r="M2414" s="141">
        <f>IF(ISNA(MATCH($F2414,'Liste noire'!C:C,0)),0,1)</f>
        <v>0</v>
      </c>
    </row>
    <row r="2415" spans="1:13" x14ac:dyDescent="0.25">
      <c r="A2415" s="142">
        <v>6134</v>
      </c>
      <c r="B2415" s="143" t="s">
        <v>16745</v>
      </c>
      <c r="C2415" s="143" t="s">
        <v>16746</v>
      </c>
      <c r="D2415" s="143" t="s">
        <v>16702</v>
      </c>
      <c r="E2415" s="143" t="s">
        <v>22496</v>
      </c>
      <c r="F2415" s="143" t="s">
        <v>16747</v>
      </c>
      <c r="G2415" s="143" t="s">
        <v>16747</v>
      </c>
      <c r="H2415" s="143">
        <v>54.133769999999998</v>
      </c>
      <c r="I2415" s="143">
        <v>-165.77889999999999</v>
      </c>
      <c r="J2415" s="143">
        <v>0</v>
      </c>
      <c r="K2415" s="143">
        <v>-9</v>
      </c>
      <c r="L2415" s="143">
        <f>COUNTIFS(ArCompl!$C$2:$C$5652,ArCompl!$C1893,ArCompl!$D$2:$D$5652,ArCompl!$D1893)</f>
        <v>1</v>
      </c>
      <c r="M2415" s="144">
        <f>IF(ISNA(MATCH($F2415,'Liste noire'!C:C,0)),0,1)</f>
        <v>0</v>
      </c>
    </row>
    <row r="2416" spans="1:13" x14ac:dyDescent="0.25">
      <c r="A2416" s="139">
        <v>12028</v>
      </c>
      <c r="B2416" s="140" t="s">
        <v>1599</v>
      </c>
      <c r="C2416" s="140"/>
      <c r="D2416" s="140" t="s">
        <v>639</v>
      </c>
      <c r="E2416" s="140" t="s">
        <v>22356</v>
      </c>
      <c r="F2416" s="140" t="s">
        <v>1600</v>
      </c>
      <c r="G2416" s="140" t="s">
        <v>1601</v>
      </c>
      <c r="H2416" s="140">
        <v>-35.751399999999997</v>
      </c>
      <c r="I2416" s="140">
        <v>143.93899999999999</v>
      </c>
      <c r="J2416" s="140">
        <v>254</v>
      </c>
      <c r="K2416" s="140" t="s">
        <v>340</v>
      </c>
      <c r="L2416" s="140">
        <f>COUNTIFS(ArCompl!$C$2:$C$5652,ArCompl!$C564,ArCompl!$D$2:$D$5652,ArCompl!$D564)</f>
        <v>1</v>
      </c>
      <c r="M2416" s="141">
        <f>IF(ISNA(MATCH($F2416,'Liste noire'!C:C,0)),0,1)</f>
        <v>0</v>
      </c>
    </row>
    <row r="2417" spans="1:13" x14ac:dyDescent="0.25">
      <c r="A2417" s="142">
        <v>6280</v>
      </c>
      <c r="B2417" s="143" t="s">
        <v>1064</v>
      </c>
      <c r="C2417" s="143" t="s">
        <v>1065</v>
      </c>
      <c r="D2417" s="143" t="s">
        <v>639</v>
      </c>
      <c r="E2417" s="143" t="s">
        <v>22356</v>
      </c>
      <c r="F2417" s="143" t="s">
        <v>1066</v>
      </c>
      <c r="G2417" s="143" t="s">
        <v>1067</v>
      </c>
      <c r="H2417" s="143">
        <v>-17.456700000000001</v>
      </c>
      <c r="I2417" s="143">
        <v>140.83000000000001</v>
      </c>
      <c r="J2417" s="143">
        <v>5</v>
      </c>
      <c r="K2417" s="143">
        <v>10</v>
      </c>
      <c r="L2417" s="143">
        <f>COUNTIFS(ArCompl!$C$2:$C$5652,ArCompl!$C425,ArCompl!$D$2:$D$5652,ArCompl!$D425)</f>
        <v>1</v>
      </c>
      <c r="M2417" s="144">
        <f>IF(ISNA(MATCH($F2417,'Liste noire'!C:C,0)),0,1)</f>
        <v>0</v>
      </c>
    </row>
    <row r="2418" spans="1:13" x14ac:dyDescent="0.25">
      <c r="A2418" s="139">
        <v>718</v>
      </c>
      <c r="B2418" s="140" t="s">
        <v>15264</v>
      </c>
      <c r="C2418" s="140" t="s">
        <v>15265</v>
      </c>
      <c r="D2418" s="140" t="s">
        <v>15198</v>
      </c>
      <c r="E2418" s="140" t="s">
        <v>22481</v>
      </c>
      <c r="F2418" s="140" t="s">
        <v>15266</v>
      </c>
      <c r="G2418" s="140" t="s">
        <v>15267</v>
      </c>
      <c r="H2418" s="140">
        <v>63.0486</v>
      </c>
      <c r="I2418" s="140">
        <v>17.768899999999999</v>
      </c>
      <c r="J2418" s="140">
        <v>34</v>
      </c>
      <c r="K2418" s="140">
        <v>1</v>
      </c>
      <c r="L2418" s="140">
        <f>COUNTIFS(ArCompl!$C$2:$C$5652,ArCompl!$C5268,ArCompl!$D$2:$D$5652,ArCompl!$D5268)</f>
        <v>1</v>
      </c>
      <c r="M2418" s="141">
        <f>IF(ISNA(MATCH($F2418,'Liste noire'!C:C,0)),0,1)</f>
        <v>0</v>
      </c>
    </row>
    <row r="2419" spans="1:13" x14ac:dyDescent="0.25">
      <c r="A2419" s="142">
        <v>8975</v>
      </c>
      <c r="B2419" s="143" t="s">
        <v>16621</v>
      </c>
      <c r="C2419" s="143" t="s">
        <v>16622</v>
      </c>
      <c r="D2419" s="143" t="s">
        <v>16321</v>
      </c>
      <c r="E2419" s="143" t="s">
        <v>22495</v>
      </c>
      <c r="F2419" s="143" t="s">
        <v>16623</v>
      </c>
      <c r="G2419" s="143" t="s">
        <v>16624</v>
      </c>
      <c r="H2419" s="143">
        <v>51.2136</v>
      </c>
      <c r="I2419" s="143">
        <v>-0.13861100000000001</v>
      </c>
      <c r="J2419" s="143">
        <v>222</v>
      </c>
      <c r="K2419" s="143">
        <v>0</v>
      </c>
      <c r="L2419" s="143">
        <f>COUNTIFS(ArCompl!$C$2:$C$5652,ArCompl!$C4987,ArCompl!$D$2:$D$5652,ArCompl!$D4987)</f>
        <v>1</v>
      </c>
      <c r="M2419" s="144">
        <f>IF(ISNA(MATCH($F2419,'Liste noire'!C:C,0)),0,1)</f>
        <v>0</v>
      </c>
    </row>
    <row r="2420" spans="1:13" x14ac:dyDescent="0.25">
      <c r="A2420" s="139">
        <v>5426</v>
      </c>
      <c r="B2420" s="140" t="s">
        <v>12846</v>
      </c>
      <c r="C2420" s="140" t="s">
        <v>12847</v>
      </c>
      <c r="D2420" s="140" t="s">
        <v>12811</v>
      </c>
      <c r="E2420" s="140" t="s">
        <v>22456</v>
      </c>
      <c r="F2420" s="140" t="s">
        <v>12848</v>
      </c>
      <c r="G2420" s="140" t="s">
        <v>12849</v>
      </c>
      <c r="H2420" s="140">
        <v>-7.4243800000000002</v>
      </c>
      <c r="I2420" s="140">
        <v>144.2501</v>
      </c>
      <c r="J2420" s="140">
        <v>50</v>
      </c>
      <c r="K2420" s="140">
        <v>10</v>
      </c>
      <c r="L2420" s="140">
        <f>COUNTIFS(ArCompl!$C$2:$C$5652,ArCompl!$C4688,ArCompl!$D$2:$D$5652,ArCompl!$D4688)</f>
        <v>1</v>
      </c>
      <c r="M2420" s="141">
        <f>IF(ISNA(MATCH($F2420,'Liste noire'!C:C,0)),0,1)</f>
        <v>0</v>
      </c>
    </row>
    <row r="2421" spans="1:13" x14ac:dyDescent="0.25">
      <c r="A2421" s="142">
        <v>669</v>
      </c>
      <c r="B2421" s="143" t="s">
        <v>13278</v>
      </c>
      <c r="C2421" s="143" t="s">
        <v>13279</v>
      </c>
      <c r="D2421" s="143" t="s">
        <v>13255</v>
      </c>
      <c r="E2421" s="143" t="s">
        <v>22458</v>
      </c>
      <c r="F2421" s="143" t="s">
        <v>13280</v>
      </c>
      <c r="G2421" s="143" t="s">
        <v>13281</v>
      </c>
      <c r="H2421" s="143">
        <v>50.0777</v>
      </c>
      <c r="I2421" s="143">
        <v>19.784800000000001</v>
      </c>
      <c r="J2421" s="143">
        <v>791</v>
      </c>
      <c r="K2421" s="143">
        <v>1</v>
      </c>
      <c r="L2421" s="143">
        <f>COUNTIFS(ArCompl!$C$2:$C$5652,ArCompl!$C4807,ArCompl!$D$2:$D$5652,ArCompl!$D4807)</f>
        <v>1</v>
      </c>
      <c r="M2421" s="144">
        <f>IF(ISNA(MATCH($F2421,'Liste noire'!C:C,0)),0,1)</f>
        <v>0</v>
      </c>
    </row>
    <row r="2422" spans="1:13" x14ac:dyDescent="0.25">
      <c r="A2422" s="139">
        <v>6407</v>
      </c>
      <c r="B2422" s="140" t="s">
        <v>5053</v>
      </c>
      <c r="C2422" s="140" t="s">
        <v>5054</v>
      </c>
      <c r="D2422" s="140" t="s">
        <v>4759</v>
      </c>
      <c r="E2422" s="140" t="s">
        <v>22377</v>
      </c>
      <c r="F2422" s="140" t="s">
        <v>5055</v>
      </c>
      <c r="G2422" s="140" t="s">
        <v>5056</v>
      </c>
      <c r="H2422" s="140">
        <v>41.697800000000001</v>
      </c>
      <c r="I2422" s="140">
        <v>86.128900000000002</v>
      </c>
      <c r="J2422" s="140">
        <v>0</v>
      </c>
      <c r="K2422" s="140">
        <v>8</v>
      </c>
      <c r="L2422" s="140">
        <f>COUNTIFS(ArCompl!$C$2:$C$5652,ArCompl!$C1427,ArCompl!$D$2:$D$5652,ArCompl!$D1427)</f>
        <v>1</v>
      </c>
      <c r="M2422" s="141">
        <f>IF(ISNA(MATCH($F2422,'Liste noire'!C:C,0)),0,1)</f>
        <v>0</v>
      </c>
    </row>
    <row r="2423" spans="1:13" x14ac:dyDescent="0.25">
      <c r="A2423" s="142">
        <v>724</v>
      </c>
      <c r="B2423" s="143" t="s">
        <v>15260</v>
      </c>
      <c r="C2423" s="143" t="s">
        <v>15261</v>
      </c>
      <c r="D2423" s="143" t="s">
        <v>15198</v>
      </c>
      <c r="E2423" s="143" t="s">
        <v>22481</v>
      </c>
      <c r="F2423" s="143" t="s">
        <v>15262</v>
      </c>
      <c r="G2423" s="143" t="s">
        <v>15263</v>
      </c>
      <c r="H2423" s="143">
        <v>67.822000000000003</v>
      </c>
      <c r="I2423" s="143">
        <v>20.3368</v>
      </c>
      <c r="J2423" s="143">
        <v>1508</v>
      </c>
      <c r="K2423" s="143">
        <v>1</v>
      </c>
      <c r="L2423" s="143">
        <f>COUNTIFS(ArCompl!$C$2:$C$5652,ArCompl!$C5267,ArCompl!$D$2:$D$5652,ArCompl!$D5267)</f>
        <v>1</v>
      </c>
      <c r="M2423" s="144">
        <f>IF(ISNA(MATCH($F2423,'Liste noire'!C:C,0)),0,1)</f>
        <v>0</v>
      </c>
    </row>
    <row r="2424" spans="1:13" x14ac:dyDescent="0.25">
      <c r="A2424" s="139">
        <v>6146</v>
      </c>
      <c r="B2424" s="140" t="s">
        <v>13711</v>
      </c>
      <c r="C2424" s="140" t="s">
        <v>13712</v>
      </c>
      <c r="D2424" s="140" t="s">
        <v>13509</v>
      </c>
      <c r="E2424" s="140" t="s">
        <v>22461</v>
      </c>
      <c r="F2424" s="140" t="s">
        <v>13713</v>
      </c>
      <c r="G2424" s="140" t="s">
        <v>13714</v>
      </c>
      <c r="H2424" s="140">
        <v>55.475299999999997</v>
      </c>
      <c r="I2424" s="140">
        <v>65.415599999999998</v>
      </c>
      <c r="J2424" s="140">
        <v>240</v>
      </c>
      <c r="K2424" s="140">
        <v>5</v>
      </c>
      <c r="L2424" s="140">
        <f>COUNTIFS(ArCompl!$C$2:$C$5652,ArCompl!$C5058,ArCompl!$D$2:$D$5652,ArCompl!$D5058)</f>
        <v>1</v>
      </c>
      <c r="M2424" s="141">
        <f>IF(ISNA(MATCH($F2424,'Liste noire'!C:C,0)),0,1)</f>
        <v>0</v>
      </c>
    </row>
    <row r="2425" spans="1:13" x14ac:dyDescent="0.25">
      <c r="A2425" s="142">
        <v>612</v>
      </c>
      <c r="B2425" s="143" t="s">
        <v>6262</v>
      </c>
      <c r="C2425" s="143" t="s">
        <v>6263</v>
      </c>
      <c r="D2425" s="143" t="s">
        <v>6240</v>
      </c>
      <c r="E2425" s="143" t="s">
        <v>22387</v>
      </c>
      <c r="F2425" s="143" t="s">
        <v>6264</v>
      </c>
      <c r="G2425" s="143" t="s">
        <v>6265</v>
      </c>
      <c r="H2425" s="143">
        <v>56.297499999999999</v>
      </c>
      <c r="I2425" s="143">
        <v>9.1246299999999998</v>
      </c>
      <c r="J2425" s="143">
        <v>170</v>
      </c>
      <c r="K2425" s="143">
        <v>1</v>
      </c>
      <c r="L2425" s="143">
        <f>COUNTIFS(ArCompl!$C$2:$C$5652,ArCompl!$C1746,ArCompl!$D$2:$D$5652,ArCompl!$D1746)</f>
        <v>1</v>
      </c>
      <c r="M2425" s="144">
        <f>IF(ISNA(MATCH($F2425,'Liste noire'!C:C,0)),0,1)</f>
        <v>0</v>
      </c>
    </row>
    <row r="2426" spans="1:13" x14ac:dyDescent="0.25">
      <c r="A2426" s="139">
        <v>10069</v>
      </c>
      <c r="B2426" s="140" t="s">
        <v>16208</v>
      </c>
      <c r="C2426" s="140" t="s">
        <v>16209</v>
      </c>
      <c r="D2426" s="140" t="s">
        <v>16151</v>
      </c>
      <c r="E2426" s="140" t="s">
        <v>16151</v>
      </c>
      <c r="F2426" s="140" t="s">
        <v>16210</v>
      </c>
      <c r="G2426" s="140" t="s">
        <v>16211</v>
      </c>
      <c r="H2426" s="140">
        <v>48.705599999999997</v>
      </c>
      <c r="I2426" s="140">
        <v>37.628900000000002</v>
      </c>
      <c r="J2426" s="140">
        <v>646</v>
      </c>
      <c r="K2426" s="140">
        <v>2</v>
      </c>
      <c r="L2426" s="140">
        <f>COUNTIFS(ArCompl!$C$2:$C$5652,ArCompl!$C5511,ArCompl!$D$2:$D$5652,ArCompl!$D5511)</f>
        <v>1</v>
      </c>
      <c r="M2426" s="141">
        <f>IF(ISNA(MATCH($F2426,'Liste noire'!C:C,0)),0,1)</f>
        <v>0</v>
      </c>
    </row>
    <row r="2427" spans="1:13" x14ac:dyDescent="0.25">
      <c r="A2427" s="142">
        <v>2960</v>
      </c>
      <c r="B2427" s="143" t="s">
        <v>13703</v>
      </c>
      <c r="C2427" s="143" t="s">
        <v>13704</v>
      </c>
      <c r="D2427" s="143" t="s">
        <v>13509</v>
      </c>
      <c r="E2427" s="143" t="s">
        <v>22461</v>
      </c>
      <c r="F2427" s="143" t="s">
        <v>13705</v>
      </c>
      <c r="G2427" s="143" t="s">
        <v>13706</v>
      </c>
      <c r="H2427" s="143">
        <v>45.034700000000001</v>
      </c>
      <c r="I2427" s="143">
        <v>39.170499999999997</v>
      </c>
      <c r="J2427" s="143">
        <v>118</v>
      </c>
      <c r="K2427" s="143">
        <v>3</v>
      </c>
      <c r="L2427" s="143">
        <f>COUNTIFS(ArCompl!$C$2:$C$5652,ArCompl!$C5056,ArCompl!$D$2:$D$5652,ArCompl!$D5056)</f>
        <v>1</v>
      </c>
      <c r="M2427" s="144">
        <f>IF(ISNA(MATCH($F2427,'Liste noire'!C:C,0)),0,1)</f>
        <v>0</v>
      </c>
    </row>
    <row r="2428" spans="1:13" x14ac:dyDescent="0.25">
      <c r="A2428" s="139">
        <v>638</v>
      </c>
      <c r="B2428" s="140" t="s">
        <v>12431</v>
      </c>
      <c r="C2428" s="140" t="s">
        <v>12432</v>
      </c>
      <c r="D2428" s="140" t="s">
        <v>12352</v>
      </c>
      <c r="E2428" s="140" t="s">
        <v>22455</v>
      </c>
      <c r="F2428" s="140" t="s">
        <v>12433</v>
      </c>
      <c r="G2428" s="140" t="s">
        <v>12434</v>
      </c>
      <c r="H2428" s="140">
        <v>58.2042</v>
      </c>
      <c r="I2428" s="140">
        <v>8.0853699999999993</v>
      </c>
      <c r="J2428" s="140">
        <v>57</v>
      </c>
      <c r="K2428" s="140">
        <v>1</v>
      </c>
      <c r="L2428" s="140">
        <f>COUNTIFS(ArCompl!$C$2:$C$5652,ArCompl!$C4517,ArCompl!$D$2:$D$5652,ArCompl!$D4517)</f>
        <v>1</v>
      </c>
      <c r="M2428" s="141">
        <f>IF(ISNA(MATCH($F2428,'Liste noire'!C:C,0)),0,1)</f>
        <v>0</v>
      </c>
    </row>
    <row r="2429" spans="1:13" x14ac:dyDescent="0.25">
      <c r="A2429" s="142">
        <v>1175</v>
      </c>
      <c r="B2429" s="143" t="s">
        <v>15122</v>
      </c>
      <c r="C2429" s="143" t="s">
        <v>15123</v>
      </c>
      <c r="D2429" s="143" t="s">
        <v>15099</v>
      </c>
      <c r="E2429" s="143" t="s">
        <v>22480</v>
      </c>
      <c r="F2429" s="143" t="s">
        <v>15124</v>
      </c>
      <c r="G2429" s="143" t="s">
        <v>15125</v>
      </c>
      <c r="H2429" s="143">
        <v>15.589499999999999</v>
      </c>
      <c r="I2429" s="143">
        <v>32.553199999999997</v>
      </c>
      <c r="J2429" s="143">
        <v>1265</v>
      </c>
      <c r="K2429" s="143">
        <v>3</v>
      </c>
      <c r="L2429" s="143">
        <f>COUNTIFS(ArCompl!$C$2:$C$5652,ArCompl!$C5231,ArCompl!$D$2:$D$5652,ArCompl!$D5231)</f>
        <v>1</v>
      </c>
      <c r="M2429" s="144">
        <f>IF(ISNA(MATCH($F2429,'Liste noire'!C:C,0)),0,1)</f>
        <v>0</v>
      </c>
    </row>
    <row r="2430" spans="1:13" x14ac:dyDescent="0.25">
      <c r="A2430" s="139">
        <v>2977</v>
      </c>
      <c r="B2430" s="140" t="s">
        <v>16091</v>
      </c>
      <c r="C2430" s="140" t="s">
        <v>16092</v>
      </c>
      <c r="D2430" s="140" t="s">
        <v>16080</v>
      </c>
      <c r="E2430" s="140" t="s">
        <v>22491</v>
      </c>
      <c r="F2430" s="140" t="s">
        <v>16093</v>
      </c>
      <c r="G2430" s="140" t="s">
        <v>16094</v>
      </c>
      <c r="H2430" s="140">
        <v>40.063299999999998</v>
      </c>
      <c r="I2430" s="140">
        <v>53.007199999999997</v>
      </c>
      <c r="J2430" s="140">
        <v>279</v>
      </c>
      <c r="K2430" s="140">
        <v>5</v>
      </c>
      <c r="L2430" s="140">
        <f>COUNTIFS(ArCompl!$C$2:$C$5652,ArCompl!$C5437,ArCompl!$D$2:$D$5652,ArCompl!$D5437)</f>
        <v>1</v>
      </c>
      <c r="M2430" s="141">
        <f>IF(ISNA(MATCH($F2430,'Liste noire'!C:C,0)),0,1)</f>
        <v>0</v>
      </c>
    </row>
    <row r="2431" spans="1:13" x14ac:dyDescent="0.25">
      <c r="A2431" s="142">
        <v>6408</v>
      </c>
      <c r="B2431" s="143" t="s">
        <v>5045</v>
      </c>
      <c r="C2431" s="143" t="s">
        <v>5046</v>
      </c>
      <c r="D2431" s="143" t="s">
        <v>4759</v>
      </c>
      <c r="E2431" s="143" t="s">
        <v>22377</v>
      </c>
      <c r="F2431" s="143" t="s">
        <v>5047</v>
      </c>
      <c r="G2431" s="143" t="s">
        <v>5048</v>
      </c>
      <c r="H2431" s="143">
        <v>45.466549999999998</v>
      </c>
      <c r="I2431" s="143">
        <v>84.952699999999993</v>
      </c>
      <c r="J2431" s="143">
        <v>0</v>
      </c>
      <c r="K2431" s="143">
        <v>8</v>
      </c>
      <c r="L2431" s="143">
        <f>COUNTIFS(ArCompl!$C$2:$C$5652,ArCompl!$C1425,ArCompl!$D$2:$D$5652,ArCompl!$D1425)</f>
        <v>1</v>
      </c>
      <c r="M2431" s="144">
        <f>IF(ISNA(MATCH($F2431,'Liste noire'!C:C,0)),0,1)</f>
        <v>0</v>
      </c>
    </row>
    <row r="2432" spans="1:13" x14ac:dyDescent="0.25">
      <c r="A2432" s="139">
        <v>5650</v>
      </c>
      <c r="B2432" s="140" t="s">
        <v>5864</v>
      </c>
      <c r="C2432" s="140" t="s">
        <v>5865</v>
      </c>
      <c r="D2432" s="140" t="s">
        <v>5770</v>
      </c>
      <c r="E2432" s="140" t="s">
        <v>5770</v>
      </c>
      <c r="F2432" s="140" t="s">
        <v>5866</v>
      </c>
      <c r="G2432" s="140" t="s">
        <v>5867</v>
      </c>
      <c r="H2432" s="140">
        <v>-1.4350000000000001</v>
      </c>
      <c r="I2432" s="140">
        <v>19.024000000000001</v>
      </c>
      <c r="J2432" s="140">
        <v>1013</v>
      </c>
      <c r="K2432" s="140">
        <v>1</v>
      </c>
      <c r="L2432" s="140">
        <f>COUNTIFS(ArCompl!$C$2:$C$5652,ArCompl!$C1632,ArCompl!$D$2:$D$5652,ArCompl!$D1632)</f>
        <v>1</v>
      </c>
      <c r="M2432" s="141">
        <f>IF(ISNA(MATCH($F2432,'Liste noire'!C:C,0)),0,1)</f>
        <v>0</v>
      </c>
    </row>
    <row r="2433" spans="1:13" x14ac:dyDescent="0.25">
      <c r="A2433" s="142">
        <v>2257</v>
      </c>
      <c r="B2433" s="143" t="s">
        <v>11507</v>
      </c>
      <c r="C2433" s="143" t="s">
        <v>11508</v>
      </c>
      <c r="D2433" s="143" t="s">
        <v>11504</v>
      </c>
      <c r="E2433" s="143" t="s">
        <v>22440</v>
      </c>
      <c r="F2433" s="143" t="s">
        <v>11509</v>
      </c>
      <c r="G2433" s="143" t="s">
        <v>11510</v>
      </c>
      <c r="H2433" s="143">
        <v>5.3569800000000001</v>
      </c>
      <c r="I2433" s="143">
        <v>162.958</v>
      </c>
      <c r="J2433" s="143">
        <v>11</v>
      </c>
      <c r="K2433" s="143">
        <v>11</v>
      </c>
      <c r="L2433" s="143">
        <f>COUNTIFS(ArCompl!$C$2:$C$5652,ArCompl!$C4383,ArCompl!$D$2:$D$5652,ArCompl!$D4383)</f>
        <v>1</v>
      </c>
      <c r="M2433" s="144">
        <f>IF(ISNA(MATCH($F2433,'Liste noire'!C:C,0)),0,1)</f>
        <v>0</v>
      </c>
    </row>
    <row r="2434" spans="1:13" x14ac:dyDescent="0.25">
      <c r="A2434" s="139">
        <v>1746</v>
      </c>
      <c r="B2434" s="140" t="s">
        <v>14417</v>
      </c>
      <c r="C2434" s="140" t="s">
        <v>14418</v>
      </c>
      <c r="D2434" s="140" t="s">
        <v>14414</v>
      </c>
      <c r="E2434" s="140" t="s">
        <v>22472</v>
      </c>
      <c r="F2434" s="140" t="s">
        <v>14419</v>
      </c>
      <c r="G2434" s="140" t="s">
        <v>14420</v>
      </c>
      <c r="H2434" s="140">
        <v>48.6631</v>
      </c>
      <c r="I2434" s="140">
        <v>21.241099999999999</v>
      </c>
      <c r="J2434" s="140">
        <v>755</v>
      </c>
      <c r="K2434" s="140">
        <v>1</v>
      </c>
      <c r="L2434" s="140">
        <f>COUNTIFS(ArCompl!$C$2:$C$5652,ArCompl!$C5209,ArCompl!$D$2:$D$5652,ArCompl!$D5209)</f>
        <v>2</v>
      </c>
      <c r="M2434" s="141">
        <f>IF(ISNA(MATCH($F2434,'Liste noire'!C:C,0)),0,1)</f>
        <v>0</v>
      </c>
    </row>
    <row r="2435" spans="1:13" x14ac:dyDescent="0.25">
      <c r="A2435" s="142">
        <v>5595</v>
      </c>
      <c r="B2435" s="143" t="s">
        <v>15256</v>
      </c>
      <c r="C2435" s="143" t="s">
        <v>15257</v>
      </c>
      <c r="D2435" s="143" t="s">
        <v>15198</v>
      </c>
      <c r="E2435" s="143" t="s">
        <v>22481</v>
      </c>
      <c r="F2435" s="143" t="s">
        <v>15258</v>
      </c>
      <c r="G2435" s="143" t="s">
        <v>15259</v>
      </c>
      <c r="H2435" s="143">
        <v>59.444699999999997</v>
      </c>
      <c r="I2435" s="143">
        <v>13.337400000000001</v>
      </c>
      <c r="J2435" s="143">
        <v>352</v>
      </c>
      <c r="K2435" s="143">
        <v>1</v>
      </c>
      <c r="L2435" s="143">
        <f>COUNTIFS(ArCompl!$C$2:$C$5652,ArCompl!$C5266,ArCompl!$D$2:$D$5652,ArCompl!$D5266)</f>
        <v>1</v>
      </c>
      <c r="M2435" s="144">
        <f>IF(ISNA(MATCH($F2435,'Liste noire'!C:C,0)),0,1)</f>
        <v>0</v>
      </c>
    </row>
    <row r="2436" spans="1:13" x14ac:dyDescent="0.25">
      <c r="A2436" s="139">
        <v>1610</v>
      </c>
      <c r="B2436" s="140" t="s">
        <v>1650</v>
      </c>
      <c r="C2436" s="140" t="s">
        <v>1651</v>
      </c>
      <c r="D2436" s="140" t="s">
        <v>1643</v>
      </c>
      <c r="E2436" s="140" t="s">
        <v>22357</v>
      </c>
      <c r="F2436" s="140" t="s">
        <v>1652</v>
      </c>
      <c r="G2436" s="140" t="s">
        <v>1653</v>
      </c>
      <c r="H2436" s="140">
        <v>47.260199999999998</v>
      </c>
      <c r="I2436" s="140">
        <v>11.343999999999999</v>
      </c>
      <c r="J2436" s="140">
        <v>1907</v>
      </c>
      <c r="K2436" s="140">
        <v>1</v>
      </c>
      <c r="L2436" s="140">
        <f>COUNTIFS(ArCompl!$C$2:$C$5652,ArCompl!$C580,ArCompl!$D$2:$D$5652,ArCompl!$D580)</f>
        <v>1</v>
      </c>
      <c r="M2436" s="141">
        <f>IF(ISNA(MATCH($F2436,'Liste noire'!C:C,0)),0,1)</f>
        <v>1</v>
      </c>
    </row>
    <row r="2437" spans="1:13" x14ac:dyDescent="0.25">
      <c r="A2437" s="142">
        <v>2114</v>
      </c>
      <c r="B2437" s="143" t="s">
        <v>9352</v>
      </c>
      <c r="C2437" s="143" t="s">
        <v>9353</v>
      </c>
      <c r="D2437" s="143" t="s">
        <v>9341</v>
      </c>
      <c r="E2437" s="143" t="s">
        <v>9341</v>
      </c>
      <c r="F2437" s="143" t="s">
        <v>9354</v>
      </c>
      <c r="G2437" s="143" t="s">
        <v>9355</v>
      </c>
      <c r="H2437" s="143">
        <v>34.3459</v>
      </c>
      <c r="I2437" s="143">
        <v>47.158099999999997</v>
      </c>
      <c r="J2437" s="143">
        <v>4307</v>
      </c>
      <c r="K2437" s="143">
        <v>3.5</v>
      </c>
      <c r="L2437" s="143">
        <f>COUNTIFS(ArCompl!$C$2:$C$5652,ArCompl!$C3826,ArCompl!$D$2:$D$5652,ArCompl!$D3826)</f>
        <v>1</v>
      </c>
      <c r="M2437" s="144">
        <f>IF(ISNA(MATCH($F2437,'Liste noire'!C:C,0)),0,1)</f>
        <v>0</v>
      </c>
    </row>
    <row r="2438" spans="1:13" x14ac:dyDescent="0.25">
      <c r="A2438" s="139">
        <v>8880</v>
      </c>
      <c r="B2438" s="140" t="s">
        <v>8294</v>
      </c>
      <c r="C2438" s="140" t="s">
        <v>8295</v>
      </c>
      <c r="D2438" s="140" t="s">
        <v>8283</v>
      </c>
      <c r="E2438" s="140" t="s">
        <v>22410</v>
      </c>
      <c r="F2438" s="140" t="s">
        <v>8296</v>
      </c>
      <c r="G2438" s="140" t="s">
        <v>8297</v>
      </c>
      <c r="H2438" s="140">
        <v>9.1605600000000003</v>
      </c>
      <c r="I2438" s="140">
        <v>-10.1244</v>
      </c>
      <c r="J2438" s="140">
        <v>1808</v>
      </c>
      <c r="K2438" s="140">
        <v>0</v>
      </c>
      <c r="L2438" s="140">
        <f>COUNTIFS(ArCompl!$C$2:$C$5652,ArCompl!$C3520,ArCompl!$D$2:$D$5652,ArCompl!$D3520)</f>
        <v>1</v>
      </c>
      <c r="M2438" s="141">
        <f>IF(ISNA(MATCH($F2438,'Liste noire'!C:C,0)),0,1)</f>
        <v>0</v>
      </c>
    </row>
    <row r="2439" spans="1:13" x14ac:dyDescent="0.25">
      <c r="A2439" s="142">
        <v>1461</v>
      </c>
      <c r="B2439" s="143" t="s">
        <v>7997</v>
      </c>
      <c r="C2439" s="143" t="s">
        <v>7998</v>
      </c>
      <c r="D2439" s="143" t="s">
        <v>7939</v>
      </c>
      <c r="E2439" s="143" t="s">
        <v>22406</v>
      </c>
      <c r="F2439" s="143" t="s">
        <v>7999</v>
      </c>
      <c r="G2439" s="143" t="s">
        <v>8000</v>
      </c>
      <c r="H2439" s="143">
        <v>35.421399999999998</v>
      </c>
      <c r="I2439" s="143">
        <v>26.91</v>
      </c>
      <c r="J2439" s="143">
        <v>35</v>
      </c>
      <c r="K2439" s="143">
        <v>2</v>
      </c>
      <c r="L2439" s="143">
        <f>COUNTIFS(ArCompl!$C$2:$C$5652,ArCompl!$C3447,ArCompl!$D$2:$D$5652,ArCompl!$D3447)</f>
        <v>1</v>
      </c>
      <c r="M2439" s="144">
        <f>IF(ISNA(MATCH($F2439,'Liste noire'!C:C,0)),0,1)</f>
        <v>0</v>
      </c>
    </row>
    <row r="2440" spans="1:13" x14ac:dyDescent="0.25">
      <c r="A2440" s="139">
        <v>697</v>
      </c>
      <c r="B2440" s="140" t="s">
        <v>15252</v>
      </c>
      <c r="C2440" s="140" t="s">
        <v>15253</v>
      </c>
      <c r="D2440" s="140" t="s">
        <v>15198</v>
      </c>
      <c r="E2440" s="140" t="s">
        <v>22481</v>
      </c>
      <c r="F2440" s="140" t="s">
        <v>15254</v>
      </c>
      <c r="G2440" s="140" t="s">
        <v>15255</v>
      </c>
      <c r="H2440" s="140">
        <v>59.3459</v>
      </c>
      <c r="I2440" s="140">
        <v>14.495900000000001</v>
      </c>
      <c r="J2440" s="140">
        <v>400</v>
      </c>
      <c r="K2440" s="140">
        <v>1</v>
      </c>
      <c r="L2440" s="140">
        <f>COUNTIFS(ArCompl!$C$2:$C$5652,ArCompl!$C5265,ArCompl!$D$2:$D$5652,ArCompl!$D5265)</f>
        <v>1</v>
      </c>
      <c r="M2440" s="141">
        <f>IF(ISNA(MATCH($F2440,'Liste noire'!C:C,0)),0,1)</f>
        <v>0</v>
      </c>
    </row>
    <row r="2441" spans="1:13" x14ac:dyDescent="0.25">
      <c r="A2441" s="142">
        <v>1170</v>
      </c>
      <c r="B2441" s="143" t="s">
        <v>15118</v>
      </c>
      <c r="C2441" s="143" t="s">
        <v>15119</v>
      </c>
      <c r="D2441" s="143" t="s">
        <v>15099</v>
      </c>
      <c r="E2441" s="143" t="s">
        <v>22480</v>
      </c>
      <c r="F2441" s="143" t="s">
        <v>15120</v>
      </c>
      <c r="G2441" s="143" t="s">
        <v>15121</v>
      </c>
      <c r="H2441" s="143">
        <v>15.387499999999999</v>
      </c>
      <c r="I2441" s="143">
        <v>36.328800000000001</v>
      </c>
      <c r="J2441" s="143">
        <v>1671</v>
      </c>
      <c r="K2441" s="143">
        <v>3</v>
      </c>
      <c r="L2441" s="143">
        <f>COUNTIFS(ArCompl!$C$2:$C$5652,ArCompl!$C5230,ArCompl!$D$2:$D$5652,ArCompl!$D5230)</f>
        <v>1</v>
      </c>
      <c r="M2441" s="144">
        <f>IF(ISNA(MATCH($F2441,'Liste noire'!C:C,0)),0,1)</f>
        <v>0</v>
      </c>
    </row>
    <row r="2442" spans="1:13" x14ac:dyDescent="0.25">
      <c r="A2442" s="139">
        <v>6718</v>
      </c>
      <c r="B2442" s="140" t="s">
        <v>21097</v>
      </c>
      <c r="C2442" s="140" t="s">
        <v>21098</v>
      </c>
      <c r="D2442" s="140" t="s">
        <v>16702</v>
      </c>
      <c r="E2442" s="140" t="s">
        <v>22496</v>
      </c>
      <c r="F2442" s="140" t="s">
        <v>21099</v>
      </c>
      <c r="G2442" s="140" t="s">
        <v>21100</v>
      </c>
      <c r="H2442" s="140">
        <v>62.060499999999998</v>
      </c>
      <c r="I2442" s="140">
        <v>-163.30199999999999</v>
      </c>
      <c r="J2442" s="140">
        <v>312</v>
      </c>
      <c r="K2442" s="140">
        <v>-9</v>
      </c>
      <c r="L2442" s="140">
        <f>COUNTIFS(ArCompl!$C$2:$C$5652,ArCompl!$C3039,ArCompl!$D$2:$D$5652,ArCompl!$D3039)</f>
        <v>1</v>
      </c>
      <c r="M2442" s="141">
        <f>IF(ISNA(MATCH($F2442,'Liste noire'!C:C,0)),0,1)</f>
        <v>0</v>
      </c>
    </row>
    <row r="2443" spans="1:13" x14ac:dyDescent="0.25">
      <c r="A2443" s="142">
        <v>6088</v>
      </c>
      <c r="B2443" s="143" t="s">
        <v>10303</v>
      </c>
      <c r="C2443" s="143" t="s">
        <v>10304</v>
      </c>
      <c r="D2443" s="143" t="s">
        <v>10264</v>
      </c>
      <c r="E2443" s="143" t="s">
        <v>10264</v>
      </c>
      <c r="F2443" s="143" t="s">
        <v>10305</v>
      </c>
      <c r="G2443" s="143" t="s">
        <v>10306</v>
      </c>
      <c r="H2443" s="143">
        <v>53.206899999999997</v>
      </c>
      <c r="I2443" s="143">
        <v>63.5503</v>
      </c>
      <c r="J2443" s="143">
        <v>595</v>
      </c>
      <c r="K2443" s="143">
        <v>6</v>
      </c>
      <c r="L2443" s="143">
        <f>COUNTIFS(ArCompl!$C$2:$C$5652,ArCompl!$C4073,ArCompl!$D$2:$D$5652,ArCompl!$D4073)</f>
        <v>1</v>
      </c>
      <c r="M2443" s="144">
        <f>IF(ISNA(MATCH($F2443,'Liste noire'!C:C,0)),0,1)</f>
        <v>0</v>
      </c>
    </row>
    <row r="2444" spans="1:13" x14ac:dyDescent="0.25">
      <c r="A2444" s="139">
        <v>1453</v>
      </c>
      <c r="B2444" s="140" t="s">
        <v>8005</v>
      </c>
      <c r="C2444" s="140" t="s">
        <v>8006</v>
      </c>
      <c r="D2444" s="140" t="s">
        <v>7939</v>
      </c>
      <c r="E2444" s="140" t="s">
        <v>22406</v>
      </c>
      <c r="F2444" s="140" t="s">
        <v>8007</v>
      </c>
      <c r="G2444" s="140" t="s">
        <v>8008</v>
      </c>
      <c r="H2444" s="140">
        <v>40.446300000000001</v>
      </c>
      <c r="I2444" s="140">
        <v>21.2822</v>
      </c>
      <c r="J2444" s="140">
        <v>2167</v>
      </c>
      <c r="K2444" s="140">
        <v>2</v>
      </c>
      <c r="L2444" s="140">
        <f>COUNTIFS(ArCompl!$C$2:$C$5652,ArCompl!$C3449,ArCompl!$D$2:$D$5652,ArCompl!$D3449)</f>
        <v>1</v>
      </c>
      <c r="M2444" s="141">
        <f>IF(ISNA(MATCH($F2444,'Liste noire'!C:C,0)),0,1)</f>
        <v>0</v>
      </c>
    </row>
    <row r="2445" spans="1:13" x14ac:dyDescent="0.25">
      <c r="A2445" s="142">
        <v>6153</v>
      </c>
      <c r="B2445" s="143" t="s">
        <v>21821</v>
      </c>
      <c r="C2445" s="143" t="s">
        <v>21822</v>
      </c>
      <c r="D2445" s="143" t="s">
        <v>21810</v>
      </c>
      <c r="E2445" s="143" t="s">
        <v>22497</v>
      </c>
      <c r="F2445" s="143" t="s">
        <v>21823</v>
      </c>
      <c r="G2445" s="143" t="s">
        <v>21824</v>
      </c>
      <c r="H2445" s="143">
        <v>38.833599999999997</v>
      </c>
      <c r="I2445" s="143">
        <v>65.921499999999995</v>
      </c>
      <c r="J2445" s="143">
        <v>1365</v>
      </c>
      <c r="K2445" s="143">
        <v>5</v>
      </c>
      <c r="L2445" s="143">
        <f>COUNTIFS(ArCompl!$C$2:$C$5652,ArCompl!$C4617,ArCompl!$D$2:$D$5652,ArCompl!$D4617)</f>
        <v>1</v>
      </c>
      <c r="M2445" s="144">
        <f>IF(ISNA(MATCH($F2445,'Liste noire'!C:C,0)),0,1)</f>
        <v>0</v>
      </c>
    </row>
    <row r="2446" spans="1:13" x14ac:dyDescent="0.25">
      <c r="A2446" s="139">
        <v>9850</v>
      </c>
      <c r="B2446" s="140" t="s">
        <v>11099</v>
      </c>
      <c r="C2446" s="140" t="s">
        <v>11100</v>
      </c>
      <c r="D2446" s="140" t="s">
        <v>11084</v>
      </c>
      <c r="E2446" s="140" t="s">
        <v>11084</v>
      </c>
      <c r="F2446" s="140" t="s">
        <v>11101</v>
      </c>
      <c r="G2446" s="140" t="s">
        <v>11102</v>
      </c>
      <c r="H2446" s="140">
        <v>11.333</v>
      </c>
      <c r="I2446" s="140">
        <v>-5.7</v>
      </c>
      <c r="J2446" s="140">
        <v>1378</v>
      </c>
      <c r="K2446" s="140">
        <v>0</v>
      </c>
      <c r="L2446" s="140">
        <f>COUNTIFS(ArCompl!$C$2:$C$5652,ArCompl!$C4269,ArCompl!$D$2:$D$5652,ArCompl!$D4269)</f>
        <v>1</v>
      </c>
      <c r="M2446" s="141">
        <f>IF(ISNA(MATCH($F2446,'Liste noire'!C:C,0)),0,1)</f>
        <v>0</v>
      </c>
    </row>
    <row r="2447" spans="1:13" x14ac:dyDescent="0.25">
      <c r="A2447" s="142">
        <v>647</v>
      </c>
      <c r="B2447" s="143" t="s">
        <v>12435</v>
      </c>
      <c r="C2447" s="143" t="s">
        <v>12436</v>
      </c>
      <c r="D2447" s="143" t="s">
        <v>12352</v>
      </c>
      <c r="E2447" s="143" t="s">
        <v>22455</v>
      </c>
      <c r="F2447" s="143" t="s">
        <v>12437</v>
      </c>
      <c r="G2447" s="143" t="s">
        <v>12438</v>
      </c>
      <c r="H2447" s="143">
        <v>63.111800000000002</v>
      </c>
      <c r="I2447" s="143">
        <v>7.8245199999999997</v>
      </c>
      <c r="J2447" s="143">
        <v>204</v>
      </c>
      <c r="K2447" s="143">
        <v>1</v>
      </c>
      <c r="L2447" s="143">
        <f>COUNTIFS(ArCompl!$C$2:$C$5652,ArCompl!$C4518,ArCompl!$D$2:$D$5652,ArCompl!$D4518)</f>
        <v>1</v>
      </c>
      <c r="M2447" s="144">
        <f>IF(ISNA(MATCH($F2447,'Liste noire'!C:C,0)),0,1)</f>
        <v>0</v>
      </c>
    </row>
    <row r="2448" spans="1:13" x14ac:dyDescent="0.25">
      <c r="A2448" s="139">
        <v>5796</v>
      </c>
      <c r="B2448" s="140" t="s">
        <v>16000</v>
      </c>
      <c r="C2448" s="140" t="s">
        <v>16001</v>
      </c>
      <c r="D2448" s="140" t="s">
        <v>15862</v>
      </c>
      <c r="E2448" s="140" t="s">
        <v>22490</v>
      </c>
      <c r="F2448" s="140" t="s">
        <v>16002</v>
      </c>
      <c r="G2448" s="140" t="s">
        <v>16003</v>
      </c>
      <c r="H2448" s="140">
        <v>40.562199999999997</v>
      </c>
      <c r="I2448" s="140">
        <v>43.115000000000002</v>
      </c>
      <c r="J2448" s="140">
        <v>5889</v>
      </c>
      <c r="K2448" s="140">
        <v>3</v>
      </c>
      <c r="L2448" s="140">
        <f>COUNTIFS(ArCompl!$C$2:$C$5652,ArCompl!$C5475,ArCompl!$D$2:$D$5652,ArCompl!$D5475)</f>
        <v>1</v>
      </c>
      <c r="M2448" s="141">
        <f>IF(ISNA(MATCH($F2448,'Liste noire'!C:C,0)),0,1)</f>
        <v>0</v>
      </c>
    </row>
    <row r="2449" spans="1:13" x14ac:dyDescent="0.25">
      <c r="A2449" s="142">
        <v>6113</v>
      </c>
      <c r="B2449" s="143" t="s">
        <v>13699</v>
      </c>
      <c r="C2449" s="143" t="s">
        <v>13700</v>
      </c>
      <c r="D2449" s="143" t="s">
        <v>13509</v>
      </c>
      <c r="E2449" s="143" t="s">
        <v>22461</v>
      </c>
      <c r="F2449" s="143" t="s">
        <v>13701</v>
      </c>
      <c r="G2449" s="143" t="s">
        <v>13702</v>
      </c>
      <c r="H2449" s="143">
        <v>61.235799999999998</v>
      </c>
      <c r="I2449" s="143">
        <v>46.697499999999998</v>
      </c>
      <c r="J2449" s="143">
        <v>184</v>
      </c>
      <c r="K2449" s="143">
        <v>3</v>
      </c>
      <c r="L2449" s="143">
        <f>COUNTIFS(ArCompl!$C$2:$C$5652,ArCompl!$C5055,ArCompl!$D$2:$D$5652,ArCompl!$D5055)</f>
        <v>1</v>
      </c>
      <c r="M2449" s="144">
        <f>IF(ISNA(MATCH($F2449,'Liste noire'!C:C,0)),0,1)</f>
        <v>0</v>
      </c>
    </row>
    <row r="2450" spans="1:13" x14ac:dyDescent="0.25">
      <c r="A2450" s="139">
        <v>3345</v>
      </c>
      <c r="B2450" s="140" t="s">
        <v>1060</v>
      </c>
      <c r="C2450" s="140" t="s">
        <v>1061</v>
      </c>
      <c r="D2450" s="140" t="s">
        <v>639</v>
      </c>
      <c r="E2450" s="140" t="s">
        <v>22356</v>
      </c>
      <c r="F2450" s="140" t="s">
        <v>1062</v>
      </c>
      <c r="G2450" s="140" t="s">
        <v>1063</v>
      </c>
      <c r="H2450" s="140">
        <v>-20.712199999999999</v>
      </c>
      <c r="I2450" s="140">
        <v>116.773</v>
      </c>
      <c r="J2450" s="140">
        <v>29</v>
      </c>
      <c r="K2450" s="140">
        <v>8</v>
      </c>
      <c r="L2450" s="140">
        <f>COUNTIFS(ArCompl!$C$2:$C$5652,ArCompl!$C424,ArCompl!$D$2:$D$5652,ArCompl!$D424)</f>
        <v>1</v>
      </c>
      <c r="M2450" s="141">
        <f>IF(ISNA(MATCH($F2450,'Liste noire'!C:C,0)),0,1)</f>
        <v>0</v>
      </c>
    </row>
    <row r="2451" spans="1:13" x14ac:dyDescent="0.25">
      <c r="A2451" s="142">
        <v>2391</v>
      </c>
      <c r="B2451" s="143" t="s">
        <v>10000</v>
      </c>
      <c r="C2451" s="143" t="s">
        <v>10001</v>
      </c>
      <c r="D2451" s="143" t="s">
        <v>9894</v>
      </c>
      <c r="E2451" s="143" t="s">
        <v>22423</v>
      </c>
      <c r="F2451" s="143" t="s">
        <v>10002</v>
      </c>
      <c r="G2451" s="143" t="s">
        <v>10003</v>
      </c>
      <c r="H2451" s="143">
        <v>25.944700000000001</v>
      </c>
      <c r="I2451" s="143">
        <v>131.327</v>
      </c>
      <c r="J2451" s="143">
        <v>80</v>
      </c>
      <c r="K2451" s="143">
        <v>9</v>
      </c>
      <c r="L2451" s="143">
        <f>COUNTIFS(ArCompl!$C$2:$C$5652,ArCompl!$C3997,ArCompl!$D$2:$D$5652,ArCompl!$D3997)</f>
        <v>1</v>
      </c>
      <c r="M2451" s="144">
        <f>IF(ISNA(MATCH($F2451,'Liste noire'!C:C,0)),0,1)</f>
        <v>0</v>
      </c>
    </row>
    <row r="2452" spans="1:13" x14ac:dyDescent="0.25">
      <c r="A2452" s="139">
        <v>3300</v>
      </c>
      <c r="B2452" s="140" t="s">
        <v>10918</v>
      </c>
      <c r="C2452" s="140" t="s">
        <v>10919</v>
      </c>
      <c r="D2452" s="140" t="s">
        <v>10891</v>
      </c>
      <c r="E2452" s="140" t="s">
        <v>22434</v>
      </c>
      <c r="F2452" s="140" t="s">
        <v>10920</v>
      </c>
      <c r="G2452" s="140" t="s">
        <v>10921</v>
      </c>
      <c r="H2452" s="140">
        <v>4.5372199999999996</v>
      </c>
      <c r="I2452" s="140">
        <v>103.42700000000001</v>
      </c>
      <c r="J2452" s="140">
        <v>18</v>
      </c>
      <c r="K2452" s="140">
        <v>8</v>
      </c>
      <c r="L2452" s="140">
        <f>COUNTIFS(ArCompl!$C$2:$C$5652,ArCompl!$C4217,ArCompl!$D$2:$D$5652,ArCompl!$D4217)</f>
        <v>1</v>
      </c>
      <c r="M2452" s="141">
        <f>IF(ISNA(MATCH($F2452,'Liste noire'!C:C,0)),0,1)</f>
        <v>0</v>
      </c>
    </row>
    <row r="2453" spans="1:13" x14ac:dyDescent="0.25">
      <c r="A2453" s="142">
        <v>7611</v>
      </c>
      <c r="B2453" s="143" t="s">
        <v>12132</v>
      </c>
      <c r="C2453" s="143" t="s">
        <v>12133</v>
      </c>
      <c r="D2453" s="143" t="s">
        <v>12018</v>
      </c>
      <c r="E2453" s="143" t="s">
        <v>22451</v>
      </c>
      <c r="F2453" s="143" t="s">
        <v>12134</v>
      </c>
      <c r="G2453" s="143" t="s">
        <v>12135</v>
      </c>
      <c r="H2453" s="143">
        <v>-40.813299999999998</v>
      </c>
      <c r="I2453" s="143">
        <v>172.77500000000001</v>
      </c>
      <c r="J2453" s="143">
        <v>102</v>
      </c>
      <c r="K2453" s="143">
        <v>12</v>
      </c>
      <c r="L2453" s="143">
        <f>COUNTIFS(ArCompl!$C$2:$C$5652,ArCompl!$C4591,ArCompl!$D$2:$D$5652,ArCompl!$D4591)</f>
        <v>1</v>
      </c>
      <c r="M2453" s="144">
        <f>IF(ISNA(MATCH($F2453,'Liste noire'!C:C,0)),0,1)</f>
        <v>0</v>
      </c>
    </row>
    <row r="2454" spans="1:13" x14ac:dyDescent="0.25">
      <c r="A2454" s="139">
        <v>3282</v>
      </c>
      <c r="B2454" s="140" t="s">
        <v>9053</v>
      </c>
      <c r="C2454" s="140" t="s">
        <v>9054</v>
      </c>
      <c r="D2454" s="140" t="s">
        <v>8920</v>
      </c>
      <c r="E2454" s="140" t="s">
        <v>22416</v>
      </c>
      <c r="F2454" s="140" t="s">
        <v>9055</v>
      </c>
      <c r="G2454" s="140" t="s">
        <v>9056</v>
      </c>
      <c r="H2454" s="140">
        <v>-1.81664</v>
      </c>
      <c r="I2454" s="140">
        <v>109.96299999999999</v>
      </c>
      <c r="J2454" s="140">
        <v>46</v>
      </c>
      <c r="K2454" s="140">
        <v>7</v>
      </c>
      <c r="L2454" s="140">
        <f>COUNTIFS(ArCompl!$C$2:$C$5652,ArCompl!$C3743,ArCompl!$D$2:$D$5652,ArCompl!$D3743)</f>
        <v>1</v>
      </c>
      <c r="M2454" s="141">
        <f>IF(ISNA(MATCH($F2454,'Liste noire'!C:C,0)),0,1)</f>
        <v>0</v>
      </c>
    </row>
    <row r="2455" spans="1:13" x14ac:dyDescent="0.25">
      <c r="A2455" s="142">
        <v>8966</v>
      </c>
      <c r="B2455" s="143" t="s">
        <v>2955</v>
      </c>
      <c r="C2455" s="143" t="s">
        <v>2956</v>
      </c>
      <c r="D2455" s="143" t="s">
        <v>2952</v>
      </c>
      <c r="E2455" s="143" t="s">
        <v>22371</v>
      </c>
      <c r="F2455" s="143" t="s">
        <v>2957</v>
      </c>
      <c r="G2455" s="143" t="s">
        <v>2958</v>
      </c>
      <c r="H2455" s="143">
        <v>12.488</v>
      </c>
      <c r="I2455" s="143">
        <v>106.05500000000001</v>
      </c>
      <c r="J2455" s="143">
        <v>0</v>
      </c>
      <c r="K2455" s="143">
        <v>7</v>
      </c>
      <c r="L2455" s="143">
        <f>COUNTIFS(ArCompl!$C$2:$C$5652,ArCompl!$C906,ArCompl!$D$2:$D$5652,ArCompl!$D906)</f>
        <v>1</v>
      </c>
      <c r="M2455" s="144">
        <f>IF(ISNA(MATCH($F2455,'Liste noire'!C:C,0)),0,1)</f>
        <v>0</v>
      </c>
    </row>
    <row r="2456" spans="1:13" x14ac:dyDescent="0.25">
      <c r="A2456" s="139">
        <v>1141</v>
      </c>
      <c r="B2456" s="140" t="s">
        <v>10376</v>
      </c>
      <c r="C2456" s="140" t="s">
        <v>10377</v>
      </c>
      <c r="D2456" s="140" t="s">
        <v>10345</v>
      </c>
      <c r="E2456" s="140" t="s">
        <v>10345</v>
      </c>
      <c r="F2456" s="140" t="s">
        <v>10378</v>
      </c>
      <c r="G2456" s="140" t="s">
        <v>10379</v>
      </c>
      <c r="H2456" s="140">
        <v>0.97198899999999999</v>
      </c>
      <c r="I2456" s="140">
        <v>34.958599999999997</v>
      </c>
      <c r="J2456" s="140">
        <v>6070</v>
      </c>
      <c r="K2456" s="140">
        <v>3</v>
      </c>
      <c r="L2456" s="140">
        <f>COUNTIFS(ArCompl!$C$2:$C$5652,ArCompl!$C4091,ArCompl!$D$2:$D$5652,ArCompl!$D4091)</f>
        <v>1</v>
      </c>
      <c r="M2456" s="141">
        <f>IF(ISNA(MATCH($F2456,'Liste noire'!C:C,0)),0,1)</f>
        <v>0</v>
      </c>
    </row>
    <row r="2457" spans="1:13" x14ac:dyDescent="0.25">
      <c r="A2457" s="142">
        <v>3125</v>
      </c>
      <c r="B2457" s="143" t="s">
        <v>11835</v>
      </c>
      <c r="C2457" s="143" t="s">
        <v>11836</v>
      </c>
      <c r="D2457" s="143" t="s">
        <v>11788</v>
      </c>
      <c r="E2457" s="143" t="s">
        <v>22447</v>
      </c>
      <c r="F2457" s="143" t="s">
        <v>11837</v>
      </c>
      <c r="G2457" s="143" t="s">
        <v>11838</v>
      </c>
      <c r="H2457" s="143">
        <v>27.6966</v>
      </c>
      <c r="I2457" s="143">
        <v>85.359099999999998</v>
      </c>
      <c r="J2457" s="143">
        <v>4390</v>
      </c>
      <c r="K2457" s="143">
        <v>5.75</v>
      </c>
      <c r="L2457" s="143">
        <f>COUNTIFS(ArCompl!$C$2:$C$5652,ArCompl!$C4445,ArCompl!$D$2:$D$5652,ArCompl!$D4445)</f>
        <v>1</v>
      </c>
      <c r="M2457" s="144">
        <f>IF(ISNA(MATCH($F2457,'Liste noire'!C:C,0)),0,1)</f>
        <v>0</v>
      </c>
    </row>
    <row r="2458" spans="1:13" x14ac:dyDescent="0.25">
      <c r="A2458" s="139">
        <v>3808</v>
      </c>
      <c r="B2458" s="140" t="s">
        <v>19036</v>
      </c>
      <c r="C2458" s="140" t="s">
        <v>19037</v>
      </c>
      <c r="D2458" s="140" t="s">
        <v>16702</v>
      </c>
      <c r="E2458" s="140" t="s">
        <v>22496</v>
      </c>
      <c r="F2458" s="140" t="s">
        <v>19038</v>
      </c>
      <c r="G2458" s="140" t="s">
        <v>19039</v>
      </c>
      <c r="H2458" s="140">
        <v>55.355600000000003</v>
      </c>
      <c r="I2458" s="140">
        <v>-131.714</v>
      </c>
      <c r="J2458" s="140">
        <v>89</v>
      </c>
      <c r="K2458" s="140">
        <v>-9</v>
      </c>
      <c r="L2458" s="140">
        <f>COUNTIFS(ArCompl!$C$2:$C$5652,ArCompl!$C2494,ArCompl!$D$2:$D$5652,ArCompl!$D2494)</f>
        <v>1</v>
      </c>
      <c r="M2458" s="141">
        <f>IF(ISNA(MATCH($F2458,'Liste noire'!C:C,0)),0,1)</f>
        <v>0</v>
      </c>
    </row>
    <row r="2459" spans="1:13" x14ac:dyDescent="0.25">
      <c r="A2459" s="142">
        <v>1782</v>
      </c>
      <c r="B2459" s="143" t="s">
        <v>9873</v>
      </c>
      <c r="C2459" s="143" t="s">
        <v>3705</v>
      </c>
      <c r="D2459" s="143" t="s">
        <v>9870</v>
      </c>
      <c r="E2459" s="143" t="s">
        <v>22422</v>
      </c>
      <c r="F2459" s="143" t="s">
        <v>9874</v>
      </c>
      <c r="G2459" s="143" t="s">
        <v>9875</v>
      </c>
      <c r="H2459" s="143">
        <v>17.988600000000002</v>
      </c>
      <c r="I2459" s="143">
        <v>-76.823800000000006</v>
      </c>
      <c r="J2459" s="143">
        <v>16</v>
      </c>
      <c r="K2459" s="143">
        <v>-5</v>
      </c>
      <c r="L2459" s="143">
        <f>COUNTIFS(ArCompl!$C$2:$C$5652,ArCompl!$C3965,ArCompl!$D$2:$D$5652,ArCompl!$D3965)</f>
        <v>1</v>
      </c>
      <c r="M2459" s="144">
        <f>IF(ISNA(MATCH($F2459,'Liste noire'!C:C,0)),0,1)</f>
        <v>0</v>
      </c>
    </row>
    <row r="2460" spans="1:13" x14ac:dyDescent="0.25">
      <c r="A2460" s="139">
        <v>6897</v>
      </c>
      <c r="B2460" s="140" t="s">
        <v>1068</v>
      </c>
      <c r="C2460" s="140" t="s">
        <v>1069</v>
      </c>
      <c r="D2460" s="140" t="s">
        <v>639</v>
      </c>
      <c r="E2460" s="140" t="s">
        <v>22356</v>
      </c>
      <c r="F2460" s="140" t="s">
        <v>1070</v>
      </c>
      <c r="G2460" s="140" t="s">
        <v>1071</v>
      </c>
      <c r="H2460" s="140">
        <v>-14.521100000000001</v>
      </c>
      <c r="I2460" s="140">
        <v>132.37799999999999</v>
      </c>
      <c r="J2460" s="140">
        <v>443</v>
      </c>
      <c r="K2460" s="140">
        <v>9.5</v>
      </c>
      <c r="L2460" s="140">
        <f>COUNTIFS(ArCompl!$C$2:$C$5652,ArCompl!$C426,ArCompl!$D$2:$D$5652,ArCompl!$D426)</f>
        <v>1</v>
      </c>
      <c r="M2460" s="141">
        <f>IF(ISNA(MATCH($F2460,'Liste noire'!C:C,0)),0,1)</f>
        <v>0</v>
      </c>
    </row>
    <row r="2461" spans="1:13" x14ac:dyDescent="0.25">
      <c r="A2461" s="142">
        <v>7183</v>
      </c>
      <c r="B2461" s="143" t="s">
        <v>17242</v>
      </c>
      <c r="C2461" s="143" t="s">
        <v>17243</v>
      </c>
      <c r="D2461" s="143" t="s">
        <v>16702</v>
      </c>
      <c r="E2461" s="143" t="s">
        <v>22496</v>
      </c>
      <c r="F2461" s="143" t="s">
        <v>17244</v>
      </c>
      <c r="G2461" s="143" t="s">
        <v>17245</v>
      </c>
      <c r="H2461" s="143">
        <v>65.331299999999999</v>
      </c>
      <c r="I2461" s="143">
        <v>-166.46600000000001</v>
      </c>
      <c r="J2461" s="143">
        <v>38</v>
      </c>
      <c r="K2461" s="143">
        <v>-9</v>
      </c>
      <c r="L2461" s="143">
        <f>COUNTIFS(ArCompl!$C$2:$C$5652,ArCompl!$C2024,ArCompl!$D$2:$D$5652,ArCompl!$D2024)</f>
        <v>1</v>
      </c>
      <c r="M2461" s="144">
        <f>IF(ISNA(MATCH($F2461,'Liste noire'!C:C,0)),0,1)</f>
        <v>0</v>
      </c>
    </row>
    <row r="2462" spans="1:13" x14ac:dyDescent="0.25">
      <c r="A2462" s="139">
        <v>438</v>
      </c>
      <c r="B2462" s="140" t="s">
        <v>6811</v>
      </c>
      <c r="C2462" s="140" t="s">
        <v>6812</v>
      </c>
      <c r="D2462" s="140" t="s">
        <v>6766</v>
      </c>
      <c r="E2462" s="140" t="s">
        <v>22400</v>
      </c>
      <c r="F2462" s="140" t="s">
        <v>6813</v>
      </c>
      <c r="G2462" s="140" t="s">
        <v>6814</v>
      </c>
      <c r="H2462" s="140">
        <v>67.700999999999993</v>
      </c>
      <c r="I2462" s="140">
        <v>24.846800000000002</v>
      </c>
      <c r="J2462" s="140">
        <v>644</v>
      </c>
      <c r="K2462" s="140">
        <v>2</v>
      </c>
      <c r="L2462" s="140">
        <f>COUNTIFS(ArCompl!$C$2:$C$5652,ArCompl!$C3273,ArCompl!$D$2:$D$5652,ArCompl!$D3273)</f>
        <v>1</v>
      </c>
      <c r="M2462" s="141">
        <f>IF(ISNA(MATCH($F2462,'Liste noire'!C:C,0)),0,1)</f>
        <v>0</v>
      </c>
    </row>
    <row r="2463" spans="1:13" x14ac:dyDescent="0.25">
      <c r="A2463" s="142">
        <v>3102</v>
      </c>
      <c r="B2463" s="143" t="s">
        <v>8743</v>
      </c>
      <c r="C2463" s="143" t="s">
        <v>8744</v>
      </c>
      <c r="D2463" s="143" t="s">
        <v>8516</v>
      </c>
      <c r="E2463" s="143" t="s">
        <v>22415</v>
      </c>
      <c r="F2463" s="143" t="s">
        <v>8745</v>
      </c>
      <c r="G2463" s="143" t="s">
        <v>8746</v>
      </c>
      <c r="H2463" s="143">
        <v>25.1602</v>
      </c>
      <c r="I2463" s="143">
        <v>75.845600000000005</v>
      </c>
      <c r="J2463" s="143">
        <v>896</v>
      </c>
      <c r="K2463" s="143">
        <v>5.5</v>
      </c>
      <c r="L2463" s="143">
        <f>COUNTIFS(ArCompl!$C$2:$C$5652,ArCompl!$C3665,ArCompl!$D$2:$D$5652,ArCompl!$D3665)</f>
        <v>1</v>
      </c>
      <c r="M2463" s="144">
        <f>IF(ISNA(MATCH($F2463,'Liste noire'!C:C,0)),0,1)</f>
        <v>0</v>
      </c>
    </row>
    <row r="2464" spans="1:13" x14ac:dyDescent="0.25">
      <c r="A2464" s="139">
        <v>671</v>
      </c>
      <c r="B2464" s="140" t="s">
        <v>13270</v>
      </c>
      <c r="C2464" s="140" t="s">
        <v>13271</v>
      </c>
      <c r="D2464" s="140" t="s">
        <v>13255</v>
      </c>
      <c r="E2464" s="140" t="s">
        <v>22458</v>
      </c>
      <c r="F2464" s="140" t="s">
        <v>13272</v>
      </c>
      <c r="G2464" s="140" t="s">
        <v>13273</v>
      </c>
      <c r="H2464" s="140">
        <v>50.474299999999999</v>
      </c>
      <c r="I2464" s="140">
        <v>19.079999999999998</v>
      </c>
      <c r="J2464" s="140">
        <v>995</v>
      </c>
      <c r="K2464" s="140">
        <v>1</v>
      </c>
      <c r="L2464" s="140">
        <f>COUNTIFS(ArCompl!$C$2:$C$5652,ArCompl!$C4805,ArCompl!$D$2:$D$5652,ArCompl!$D4805)</f>
        <v>1</v>
      </c>
      <c r="M2464" s="141">
        <f>IF(ISNA(MATCH($F2464,'Liste noire'!C:C,0)),0,1)</f>
        <v>0</v>
      </c>
    </row>
    <row r="2465" spans="1:13" x14ac:dyDescent="0.25">
      <c r="A2465" s="142">
        <v>3299</v>
      </c>
      <c r="B2465" s="143" t="s">
        <v>10941</v>
      </c>
      <c r="C2465" s="143" t="s">
        <v>10942</v>
      </c>
      <c r="D2465" s="143" t="s">
        <v>10891</v>
      </c>
      <c r="E2465" s="143" t="s">
        <v>22434</v>
      </c>
      <c r="F2465" s="143" t="s">
        <v>10943</v>
      </c>
      <c r="G2465" s="143" t="s">
        <v>10944</v>
      </c>
      <c r="H2465" s="143">
        <v>3.7753899999999998</v>
      </c>
      <c r="I2465" s="143">
        <v>103.209</v>
      </c>
      <c r="J2465" s="143">
        <v>58</v>
      </c>
      <c r="K2465" s="143">
        <v>8</v>
      </c>
      <c r="L2465" s="143">
        <f>COUNTIFS(ArCompl!$C$2:$C$5652,ArCompl!$C4223,ArCompl!$D$2:$D$5652,ArCompl!$D4223)</f>
        <v>1</v>
      </c>
      <c r="M2465" s="144">
        <f>IF(ISNA(MATCH($F2465,'Liste noire'!C:C,0)),0,1)</f>
        <v>0</v>
      </c>
    </row>
    <row r="2466" spans="1:13" x14ac:dyDescent="0.25">
      <c r="A2466" s="139">
        <v>7592</v>
      </c>
      <c r="B2466" s="140" t="s">
        <v>10468</v>
      </c>
      <c r="C2466" s="140" t="s">
        <v>10469</v>
      </c>
      <c r="D2466" s="140" t="s">
        <v>10437</v>
      </c>
      <c r="E2466" s="140" t="s">
        <v>10437</v>
      </c>
      <c r="F2466" s="140" t="s">
        <v>10470</v>
      </c>
      <c r="G2466" s="140" t="s">
        <v>10471</v>
      </c>
      <c r="H2466" s="140">
        <v>0.218611</v>
      </c>
      <c r="I2466" s="140">
        <v>173.44200000000001</v>
      </c>
      <c r="J2466" s="140">
        <v>0</v>
      </c>
      <c r="K2466" s="140">
        <v>12</v>
      </c>
      <c r="L2466" s="140">
        <f>COUNTIFS(ArCompl!$C$2:$C$5652,ArCompl!$C4117,ArCompl!$D$2:$D$5652,ArCompl!$D4117)</f>
        <v>2</v>
      </c>
      <c r="M2466" s="141">
        <f>IF(ISNA(MATCH($F2466,'Liste noire'!C:C,0)),0,1)</f>
        <v>0</v>
      </c>
    </row>
    <row r="2467" spans="1:13" x14ac:dyDescent="0.25">
      <c r="A2467" s="142">
        <v>6222</v>
      </c>
      <c r="B2467" s="143" t="s">
        <v>10949</v>
      </c>
      <c r="C2467" s="143" t="s">
        <v>10950</v>
      </c>
      <c r="D2467" s="143" t="s">
        <v>10891</v>
      </c>
      <c r="E2467" s="143" t="s">
        <v>22434</v>
      </c>
      <c r="F2467" s="143" t="s">
        <v>10951</v>
      </c>
      <c r="G2467" s="143" t="s">
        <v>10952</v>
      </c>
      <c r="H2467" s="143">
        <v>6.9225000000000003</v>
      </c>
      <c r="I2467" s="143">
        <v>116.836</v>
      </c>
      <c r="J2467" s="143">
        <v>10</v>
      </c>
      <c r="K2467" s="143">
        <v>8</v>
      </c>
      <c r="L2467" s="143">
        <f>COUNTIFS(ArCompl!$C$2:$C$5652,ArCompl!$C4225,ArCompl!$D$2:$D$5652,ArCompl!$D4225)</f>
        <v>1</v>
      </c>
      <c r="M2467" s="144">
        <f>IF(ISNA(MATCH($F2467,'Liste noire'!C:C,0)),0,1)</f>
        <v>0</v>
      </c>
    </row>
    <row r="2468" spans="1:13" x14ac:dyDescent="0.25">
      <c r="A2468" s="139">
        <v>2993</v>
      </c>
      <c r="B2468" s="140" t="s">
        <v>13899</v>
      </c>
      <c r="C2468" s="140" t="s">
        <v>13900</v>
      </c>
      <c r="D2468" s="140" t="s">
        <v>13509</v>
      </c>
      <c r="E2468" s="140" t="s">
        <v>22461</v>
      </c>
      <c r="F2468" s="140" t="s">
        <v>13901</v>
      </c>
      <c r="G2468" s="140" t="s">
        <v>13902</v>
      </c>
      <c r="H2468" s="140">
        <v>53.504899999999999</v>
      </c>
      <c r="I2468" s="140">
        <v>50.164299999999997</v>
      </c>
      <c r="J2468" s="140">
        <v>477</v>
      </c>
      <c r="K2468" s="140">
        <v>4</v>
      </c>
      <c r="L2468" s="140">
        <f>COUNTIFS(ArCompl!$C$2:$C$5652,ArCompl!$C5106,ArCompl!$D$2:$D$5652,ArCompl!$D5106)</f>
        <v>1</v>
      </c>
      <c r="M2468" s="141">
        <f>IF(ISNA(MATCH($F2468,'Liste noire'!C:C,0)),0,1)</f>
        <v>0</v>
      </c>
    </row>
    <row r="2469" spans="1:13" x14ac:dyDescent="0.25">
      <c r="A2469" s="142">
        <v>6282</v>
      </c>
      <c r="B2469" s="143" t="s">
        <v>1084</v>
      </c>
      <c r="C2469" s="143" t="s">
        <v>1085</v>
      </c>
      <c r="D2469" s="143" t="s">
        <v>639</v>
      </c>
      <c r="E2469" s="143" t="s">
        <v>22356</v>
      </c>
      <c r="F2469" s="143" t="s">
        <v>1086</v>
      </c>
      <c r="G2469" s="143" t="s">
        <v>1087</v>
      </c>
      <c r="H2469" s="143">
        <v>-10.225</v>
      </c>
      <c r="I2469" s="143">
        <v>142.21799999999999</v>
      </c>
      <c r="J2469" s="143">
        <v>15</v>
      </c>
      <c r="K2469" s="143">
        <v>10</v>
      </c>
      <c r="L2469" s="143">
        <f>COUNTIFS(ArCompl!$C$2:$C$5652,ArCompl!$C430,ArCompl!$D$2:$D$5652,ArCompl!$D430)</f>
        <v>1</v>
      </c>
      <c r="M2469" s="144">
        <f>IF(ISNA(MATCH($F2469,'Liste noire'!C:C,0)),0,1)</f>
        <v>0</v>
      </c>
    </row>
    <row r="2470" spans="1:13" x14ac:dyDescent="0.25">
      <c r="A2470" s="139">
        <v>5994</v>
      </c>
      <c r="B2470" s="140" t="s">
        <v>10023</v>
      </c>
      <c r="C2470" s="140" t="s">
        <v>10024</v>
      </c>
      <c r="D2470" s="140" t="s">
        <v>9894</v>
      </c>
      <c r="E2470" s="140" t="s">
        <v>22423</v>
      </c>
      <c r="F2470" s="140" t="s">
        <v>10025</v>
      </c>
      <c r="G2470" s="140" t="s">
        <v>10026</v>
      </c>
      <c r="H2470" s="140">
        <v>43.040999999999997</v>
      </c>
      <c r="I2470" s="140">
        <v>144.19300000000001</v>
      </c>
      <c r="J2470" s="140">
        <v>327</v>
      </c>
      <c r="K2470" s="140">
        <v>9</v>
      </c>
      <c r="L2470" s="140">
        <f>COUNTIFS(ArCompl!$C$2:$C$5652,ArCompl!$C4003,ArCompl!$D$2:$D$5652,ArCompl!$D4003)</f>
        <v>1</v>
      </c>
      <c r="M2470" s="141">
        <f>IF(ISNA(MATCH($F2470,'Liste noire'!C:C,0)),0,1)</f>
        <v>0</v>
      </c>
    </row>
    <row r="2471" spans="1:13" x14ac:dyDescent="0.25">
      <c r="A2471" s="142">
        <v>7094</v>
      </c>
      <c r="B2471" s="143" t="s">
        <v>19004</v>
      </c>
      <c r="C2471" s="143" t="s">
        <v>19005</v>
      </c>
      <c r="D2471" s="143" t="s">
        <v>16702</v>
      </c>
      <c r="E2471" s="143" t="s">
        <v>22496</v>
      </c>
      <c r="F2471" s="143" t="s">
        <v>19006</v>
      </c>
      <c r="G2471" s="143" t="s">
        <v>19007</v>
      </c>
      <c r="H2471" s="143">
        <v>60.874400000000001</v>
      </c>
      <c r="I2471" s="143">
        <v>-162.524</v>
      </c>
      <c r="J2471" s="143">
        <v>48</v>
      </c>
      <c r="K2471" s="143">
        <v>-9</v>
      </c>
      <c r="L2471" s="143">
        <f>COUNTIFS(ArCompl!$C$2:$C$5652,ArCompl!$C2486,ArCompl!$D$2:$D$5652,ArCompl!$D2486)</f>
        <v>1</v>
      </c>
      <c r="M2471" s="144">
        <f>IF(ISNA(MATCH($F2471,'Liste noire'!C:C,0)),0,1)</f>
        <v>0</v>
      </c>
    </row>
    <row r="2472" spans="1:13" x14ac:dyDescent="0.25">
      <c r="A2472" s="139">
        <v>3304</v>
      </c>
      <c r="B2472" s="140" t="s">
        <v>10930</v>
      </c>
      <c r="C2472" s="140" t="s">
        <v>10931</v>
      </c>
      <c r="D2472" s="140" t="s">
        <v>10891</v>
      </c>
      <c r="E2472" s="140" t="s">
        <v>22434</v>
      </c>
      <c r="F2472" s="140" t="s">
        <v>10932</v>
      </c>
      <c r="G2472" s="140" t="s">
        <v>10933</v>
      </c>
      <c r="H2472" s="140">
        <v>2.7455799999999999</v>
      </c>
      <c r="I2472" s="140">
        <v>101.71</v>
      </c>
      <c r="J2472" s="140">
        <v>69</v>
      </c>
      <c r="K2472" s="140">
        <v>8</v>
      </c>
      <c r="L2472" s="140">
        <f>COUNTIFS(ArCompl!$C$2:$C$5652,ArCompl!$C4220,ArCompl!$D$2:$D$5652,ArCompl!$D4220)</f>
        <v>1</v>
      </c>
      <c r="M2472" s="141">
        <f>IF(ISNA(MATCH($F2472,'Liste noire'!C:C,0)),0,1)</f>
        <v>0</v>
      </c>
    </row>
    <row r="2473" spans="1:13" x14ac:dyDescent="0.25">
      <c r="A2473" s="142">
        <v>2303</v>
      </c>
      <c r="B2473" s="143" t="s">
        <v>10210</v>
      </c>
      <c r="C2473" s="143" t="s">
        <v>10211</v>
      </c>
      <c r="D2473" s="143" t="s">
        <v>9894</v>
      </c>
      <c r="E2473" s="143" t="s">
        <v>22423</v>
      </c>
      <c r="F2473" s="143" t="s">
        <v>10212</v>
      </c>
      <c r="G2473" s="143" t="s">
        <v>10213</v>
      </c>
      <c r="H2473" s="143">
        <v>30.3856</v>
      </c>
      <c r="I2473" s="143">
        <v>130.65899999999999</v>
      </c>
      <c r="J2473" s="143">
        <v>124</v>
      </c>
      <c r="K2473" s="143">
        <v>9</v>
      </c>
      <c r="L2473" s="143">
        <f>COUNTIFS(ArCompl!$C$2:$C$5652,ArCompl!$C4051,ArCompl!$D$2:$D$5652,ArCompl!$D4051)</f>
        <v>1</v>
      </c>
      <c r="M2473" s="144">
        <f>IF(ISNA(MATCH($F2473,'Liste noire'!C:C,0)),0,1)</f>
        <v>0</v>
      </c>
    </row>
    <row r="2474" spans="1:13" x14ac:dyDescent="0.25">
      <c r="A2474" s="139">
        <v>3956</v>
      </c>
      <c r="B2474" s="140" t="s">
        <v>10653</v>
      </c>
      <c r="C2474" s="140" t="s">
        <v>10654</v>
      </c>
      <c r="D2474" s="140" t="s">
        <v>10650</v>
      </c>
      <c r="E2474" s="140" t="s">
        <v>22431</v>
      </c>
      <c r="F2474" s="140" t="s">
        <v>10655</v>
      </c>
      <c r="G2474" s="140" t="s">
        <v>10656</v>
      </c>
      <c r="H2474" s="140">
        <v>54.963900000000002</v>
      </c>
      <c r="I2474" s="140">
        <v>24.084800000000001</v>
      </c>
      <c r="J2474" s="140">
        <v>256</v>
      </c>
      <c r="K2474" s="140">
        <v>2</v>
      </c>
      <c r="L2474" s="140">
        <f>COUNTIFS(ArCompl!$C$2:$C$5652,ArCompl!$C4159,ArCompl!$D$2:$D$5652,ArCompl!$D4159)</f>
        <v>3</v>
      </c>
      <c r="M2474" s="141">
        <f>IF(ISNA(MATCH($F2474,'Liste noire'!C:C,0)),0,1)</f>
        <v>0</v>
      </c>
    </row>
    <row r="2475" spans="1:13" x14ac:dyDescent="0.25">
      <c r="A2475" s="142">
        <v>439</v>
      </c>
      <c r="B2475" s="143" t="s">
        <v>6819</v>
      </c>
      <c r="C2475" s="143" t="s">
        <v>6820</v>
      </c>
      <c r="D2475" s="143" t="s">
        <v>6766</v>
      </c>
      <c r="E2475" s="143" t="s">
        <v>22400</v>
      </c>
      <c r="F2475" s="143" t="s">
        <v>6821</v>
      </c>
      <c r="G2475" s="143" t="s">
        <v>6822</v>
      </c>
      <c r="H2475" s="143">
        <v>63.007100000000001</v>
      </c>
      <c r="I2475" s="143">
        <v>27.797799999999999</v>
      </c>
      <c r="J2475" s="143">
        <v>323</v>
      </c>
      <c r="K2475" s="143">
        <v>2</v>
      </c>
      <c r="L2475" s="143">
        <f>COUNTIFS(ArCompl!$C$2:$C$5652,ArCompl!$C3275,ArCompl!$D$2:$D$5652,ArCompl!$D3275)</f>
        <v>2</v>
      </c>
      <c r="M2475" s="144">
        <f>IF(ISNA(MATCH($F2475,'Liste noire'!C:C,0)),0,1)</f>
        <v>0</v>
      </c>
    </row>
    <row r="2476" spans="1:13" x14ac:dyDescent="0.25">
      <c r="A2476" s="139">
        <v>3972</v>
      </c>
      <c r="B2476" s="140" t="s">
        <v>7567</v>
      </c>
      <c r="C2476" s="140" t="s">
        <v>7568</v>
      </c>
      <c r="D2476" s="140" t="s">
        <v>7564</v>
      </c>
      <c r="E2476" s="140" t="s">
        <v>22404</v>
      </c>
      <c r="F2476" s="140" t="s">
        <v>7569</v>
      </c>
      <c r="G2476" s="140" t="s">
        <v>7570</v>
      </c>
      <c r="H2476" s="140">
        <v>42.176699999999997</v>
      </c>
      <c r="I2476" s="140">
        <v>42.482599999999998</v>
      </c>
      <c r="J2476" s="140">
        <v>223</v>
      </c>
      <c r="K2476" s="140">
        <v>4</v>
      </c>
      <c r="L2476" s="140">
        <f>COUNTIFS(ArCompl!$C$2:$C$5652,ArCompl!$C3423,ArCompl!$D$2:$D$5652,ArCompl!$D3423)</f>
        <v>1</v>
      </c>
      <c r="M2476" s="141">
        <f>IF(ISNA(MATCH($F2476,'Liste noire'!C:C,0)),0,1)</f>
        <v>0</v>
      </c>
    </row>
    <row r="2477" spans="1:13" x14ac:dyDescent="0.25">
      <c r="A2477" s="142">
        <v>3085</v>
      </c>
      <c r="B2477" s="143" t="s">
        <v>8747</v>
      </c>
      <c r="C2477" s="143" t="s">
        <v>8748</v>
      </c>
      <c r="D2477" s="143" t="s">
        <v>8516</v>
      </c>
      <c r="E2477" s="143" t="s">
        <v>22415</v>
      </c>
      <c r="F2477" s="143" t="s">
        <v>8749</v>
      </c>
      <c r="G2477" s="143" t="s">
        <v>8750</v>
      </c>
      <c r="H2477" s="143">
        <v>31.8767</v>
      </c>
      <c r="I2477" s="143">
        <v>77.154399999999995</v>
      </c>
      <c r="J2477" s="143">
        <v>3573</v>
      </c>
      <c r="K2477" s="143">
        <v>5.5</v>
      </c>
      <c r="L2477" s="143">
        <f>COUNTIFS(ArCompl!$C$2:$C$5652,ArCompl!$C3666,ArCompl!$D$2:$D$5652,ArCompl!$D3666)</f>
        <v>1</v>
      </c>
      <c r="M2477" s="144">
        <f>IF(ISNA(MATCH($F2477,'Liste noire'!C:C,0)),0,1)</f>
        <v>0</v>
      </c>
    </row>
    <row r="2478" spans="1:13" x14ac:dyDescent="0.25">
      <c r="A2478" s="139">
        <v>6003</v>
      </c>
      <c r="B2478" s="140" t="s">
        <v>14779</v>
      </c>
      <c r="C2478" s="140" t="s">
        <v>14780</v>
      </c>
      <c r="D2478" s="140" t="s">
        <v>14760</v>
      </c>
      <c r="E2478" s="140" t="s">
        <v>22477</v>
      </c>
      <c r="F2478" s="140" t="s">
        <v>14781</v>
      </c>
      <c r="G2478" s="140" t="s">
        <v>14782</v>
      </c>
      <c r="H2478" s="140">
        <v>35.903799999999997</v>
      </c>
      <c r="I2478" s="140">
        <v>126.616</v>
      </c>
      <c r="J2478" s="140">
        <v>29</v>
      </c>
      <c r="K2478" s="140">
        <v>9</v>
      </c>
      <c r="L2478" s="140">
        <f>COUNTIFS(ArCompl!$C$2:$C$5652,ArCompl!$C1663,ArCompl!$D$2:$D$5652,ArCompl!$D1663)</f>
        <v>1</v>
      </c>
      <c r="M2478" s="141">
        <f>IF(ISNA(MATCH($F2478,'Liste noire'!C:C,0)),0,1)</f>
        <v>0</v>
      </c>
    </row>
    <row r="2479" spans="1:13" x14ac:dyDescent="0.25">
      <c r="A2479" s="142">
        <v>1462</v>
      </c>
      <c r="B2479" s="143" t="s">
        <v>8009</v>
      </c>
      <c r="C2479" s="143" t="s">
        <v>8010</v>
      </c>
      <c r="D2479" s="143" t="s">
        <v>7939</v>
      </c>
      <c r="E2479" s="143" t="s">
        <v>22406</v>
      </c>
      <c r="F2479" s="143" t="s">
        <v>8011</v>
      </c>
      <c r="G2479" s="143" t="s">
        <v>8012</v>
      </c>
      <c r="H2479" s="143">
        <v>40.9133</v>
      </c>
      <c r="I2479" s="143">
        <v>24.619199999999999</v>
      </c>
      <c r="J2479" s="143">
        <v>18</v>
      </c>
      <c r="K2479" s="143">
        <v>2</v>
      </c>
      <c r="L2479" s="143">
        <f>COUNTIFS(ArCompl!$C$2:$C$5652,ArCompl!$C3450,ArCompl!$D$2:$D$5652,ArCompl!$D3450)</f>
        <v>1</v>
      </c>
      <c r="M2479" s="144">
        <f>IF(ISNA(MATCH($F2479,'Liste noire'!C:C,0)),0,1)</f>
        <v>0</v>
      </c>
    </row>
    <row r="2480" spans="1:13" x14ac:dyDescent="0.25">
      <c r="A2480" s="139">
        <v>692</v>
      </c>
      <c r="B2480" s="140" t="s">
        <v>15336</v>
      </c>
      <c r="C2480" s="140" t="s">
        <v>15337</v>
      </c>
      <c r="D2480" s="140" t="s">
        <v>15198</v>
      </c>
      <c r="E2480" s="140" t="s">
        <v>22481</v>
      </c>
      <c r="F2480" s="140" t="s">
        <v>15338</v>
      </c>
      <c r="G2480" s="140" t="s">
        <v>15339</v>
      </c>
      <c r="H2480" s="140">
        <v>58.456400000000002</v>
      </c>
      <c r="I2480" s="140">
        <v>13.9727</v>
      </c>
      <c r="J2480" s="140">
        <v>324</v>
      </c>
      <c r="K2480" s="140">
        <v>1</v>
      </c>
      <c r="L2480" s="140">
        <f>COUNTIFS(ArCompl!$C$2:$C$5652,ArCompl!$C5286,ArCompl!$D$2:$D$5652,ArCompl!$D5286)</f>
        <v>1</v>
      </c>
      <c r="M2480" s="141">
        <f>IF(ISNA(MATCH($F2480,'Liste noire'!C:C,0)),0,1)</f>
        <v>0</v>
      </c>
    </row>
    <row r="2481" spans="1:13" x14ac:dyDescent="0.25">
      <c r="A2481" s="142">
        <v>6765</v>
      </c>
      <c r="B2481" s="143" t="s">
        <v>19059</v>
      </c>
      <c r="C2481" s="143" t="s">
        <v>19060</v>
      </c>
      <c r="D2481" s="143" t="s">
        <v>16702</v>
      </c>
      <c r="E2481" s="143" t="s">
        <v>22496</v>
      </c>
      <c r="F2481" s="143" t="s">
        <v>19061</v>
      </c>
      <c r="G2481" s="143" t="s">
        <v>19062</v>
      </c>
      <c r="H2481" s="143">
        <v>55.116300000000003</v>
      </c>
      <c r="I2481" s="143">
        <v>-162.26599999999999</v>
      </c>
      <c r="J2481" s="143">
        <v>155</v>
      </c>
      <c r="K2481" s="143">
        <v>-9</v>
      </c>
      <c r="L2481" s="143">
        <f>COUNTIFS(ArCompl!$C$2:$C$5652,ArCompl!$C2500,ArCompl!$D$2:$D$5652,ArCompl!$D2500)</f>
        <v>1</v>
      </c>
      <c r="M2481" s="144">
        <f>IF(ISNA(MATCH($F2481,'Liste noire'!C:C,0)),0,1)</f>
        <v>0</v>
      </c>
    </row>
    <row r="2482" spans="1:13" x14ac:dyDescent="0.25">
      <c r="A2482" s="139">
        <v>6089</v>
      </c>
      <c r="B2482" s="140" t="s">
        <v>1675</v>
      </c>
      <c r="C2482" s="140" t="s">
        <v>1676</v>
      </c>
      <c r="D2482" s="140" t="s">
        <v>1672</v>
      </c>
      <c r="E2482" s="140" t="s">
        <v>22358</v>
      </c>
      <c r="F2482" s="140" t="s">
        <v>1677</v>
      </c>
      <c r="G2482" s="140" t="s">
        <v>1678</v>
      </c>
      <c r="H2482" s="140">
        <v>40.737699999999997</v>
      </c>
      <c r="I2482" s="140">
        <v>46.317599999999999</v>
      </c>
      <c r="J2482" s="140">
        <v>1083</v>
      </c>
      <c r="K2482" s="140">
        <v>4</v>
      </c>
      <c r="L2482" s="140">
        <f>COUNTIFS(ArCompl!$C$2:$C$5652,ArCompl!$C586,ArCompl!$D$2:$D$5652,ArCompl!$D586)</f>
        <v>0</v>
      </c>
      <c r="M2482" s="141">
        <f>IF(ISNA(MATCH($F2482,'Liste noire'!C:C,0)),0,1)</f>
        <v>0</v>
      </c>
    </row>
    <row r="2483" spans="1:13" x14ac:dyDescent="0.25">
      <c r="A2483" s="142">
        <v>5428</v>
      </c>
      <c r="B2483" s="143" t="s">
        <v>12834</v>
      </c>
      <c r="C2483" s="143" t="s">
        <v>12835</v>
      </c>
      <c r="D2483" s="143" t="s">
        <v>12811</v>
      </c>
      <c r="E2483" s="143" t="s">
        <v>22456</v>
      </c>
      <c r="F2483" s="143" t="s">
        <v>12836</v>
      </c>
      <c r="G2483" s="143" t="s">
        <v>12837</v>
      </c>
      <c r="H2483" s="143">
        <v>-2.5794000000000001</v>
      </c>
      <c r="I2483" s="143">
        <v>150.80799999999999</v>
      </c>
      <c r="J2483" s="143">
        <v>7</v>
      </c>
      <c r="K2483" s="143">
        <v>10</v>
      </c>
      <c r="L2483" s="143">
        <f>COUNTIFS(ArCompl!$C$2:$C$5652,ArCompl!$C4685,ArCompl!$D$2:$D$5652,ArCompl!$D4685)</f>
        <v>1</v>
      </c>
      <c r="M2483" s="144">
        <f>IF(ISNA(MATCH($F2483,'Liste noire'!C:C,0)),0,1)</f>
        <v>0</v>
      </c>
    </row>
    <row r="2484" spans="1:13" x14ac:dyDescent="0.25">
      <c r="A2484" s="139">
        <v>6734</v>
      </c>
      <c r="B2484" s="140" t="s">
        <v>13532</v>
      </c>
      <c r="C2484" s="140" t="s">
        <v>13533</v>
      </c>
      <c r="D2484" s="140" t="s">
        <v>13509</v>
      </c>
      <c r="E2484" s="140" t="s">
        <v>22461</v>
      </c>
      <c r="F2484" s="140" t="s">
        <v>13534</v>
      </c>
      <c r="G2484" s="140" t="s">
        <v>13535</v>
      </c>
      <c r="H2484" s="140">
        <v>67.463300000000004</v>
      </c>
      <c r="I2484" s="140">
        <v>33.588299999999997</v>
      </c>
      <c r="J2484" s="140">
        <v>515</v>
      </c>
      <c r="K2484" s="140">
        <v>3</v>
      </c>
      <c r="L2484" s="140">
        <f>COUNTIFS(ArCompl!$C$2:$C$5652,ArCompl!$C5013,ArCompl!$D$2:$D$5652,ArCompl!$D5013)</f>
        <v>1</v>
      </c>
      <c r="M2484" s="141">
        <f>IF(ISNA(MATCH($F2484,'Liste noire'!C:C,0)),0,1)</f>
        <v>0</v>
      </c>
    </row>
    <row r="2485" spans="1:13" x14ac:dyDescent="0.25">
      <c r="A2485" s="142">
        <v>6719</v>
      </c>
      <c r="B2485" s="143" t="s">
        <v>19083</v>
      </c>
      <c r="C2485" s="143" t="s">
        <v>19084</v>
      </c>
      <c r="D2485" s="143" t="s">
        <v>16702</v>
      </c>
      <c r="E2485" s="143" t="s">
        <v>22496</v>
      </c>
      <c r="F2485" s="143" t="s">
        <v>19085</v>
      </c>
      <c r="G2485" s="143" t="s">
        <v>19086</v>
      </c>
      <c r="H2485" s="143">
        <v>67.736199999999997</v>
      </c>
      <c r="I2485" s="143">
        <v>-164.56299999999999</v>
      </c>
      <c r="J2485" s="143">
        <v>13</v>
      </c>
      <c r="K2485" s="143">
        <v>-9</v>
      </c>
      <c r="L2485" s="143">
        <f>COUNTIFS(ArCompl!$C$2:$C$5652,ArCompl!$C2506,ArCompl!$D$2:$D$5652,ArCompl!$D2506)</f>
        <v>1</v>
      </c>
      <c r="M2485" s="144">
        <f>IF(ISNA(MATCH($F2485,'Liste noire'!C:C,0)),0,1)</f>
        <v>0</v>
      </c>
    </row>
    <row r="2486" spans="1:13" x14ac:dyDescent="0.25">
      <c r="A2486" s="139">
        <v>9371</v>
      </c>
      <c r="B2486" s="140" t="s">
        <v>13747</v>
      </c>
      <c r="C2486" s="140" t="s">
        <v>13748</v>
      </c>
      <c r="D2486" s="140" t="s">
        <v>13509</v>
      </c>
      <c r="E2486" s="140" t="s">
        <v>22461</v>
      </c>
      <c r="F2486" s="140" t="s">
        <v>13749</v>
      </c>
      <c r="G2486" s="140" t="s">
        <v>13750</v>
      </c>
      <c r="H2486" s="140">
        <v>64.667000000000002</v>
      </c>
      <c r="I2486" s="140">
        <v>170.417</v>
      </c>
      <c r="J2486" s="140">
        <v>0</v>
      </c>
      <c r="K2486" s="140">
        <v>12</v>
      </c>
      <c r="L2486" s="140">
        <f>COUNTIFS(ArCompl!$C$2:$C$5652,ArCompl!$C5067,ArCompl!$D$2:$D$5652,ArCompl!$D5067)</f>
        <v>1</v>
      </c>
      <c r="M2486" s="141">
        <f>IF(ISNA(MATCH($F2486,'Liste noire'!C:C,0)),0,1)</f>
        <v>0</v>
      </c>
    </row>
    <row r="2487" spans="1:13" x14ac:dyDescent="0.25">
      <c r="A2487" s="142">
        <v>6142</v>
      </c>
      <c r="B2487" s="143" t="s">
        <v>13683</v>
      </c>
      <c r="C2487" s="143" t="s">
        <v>13684</v>
      </c>
      <c r="D2487" s="143" t="s">
        <v>13509</v>
      </c>
      <c r="E2487" s="143" t="s">
        <v>22461</v>
      </c>
      <c r="F2487" s="143" t="s">
        <v>13685</v>
      </c>
      <c r="G2487" s="143" t="s">
        <v>13686</v>
      </c>
      <c r="H2487" s="143">
        <v>58.503300000000003</v>
      </c>
      <c r="I2487" s="143">
        <v>49.348300000000002</v>
      </c>
      <c r="J2487" s="143">
        <v>479</v>
      </c>
      <c r="K2487" s="143">
        <v>3</v>
      </c>
      <c r="L2487" s="143">
        <f>COUNTIFS(ArCompl!$C$2:$C$5652,ArCompl!$C5051,ArCompl!$D$2:$D$5652,ArCompl!$D5051)</f>
        <v>1</v>
      </c>
      <c r="M2487" s="144">
        <f>IF(ISNA(MATCH($F2487,'Liste noire'!C:C,0)),0,1)</f>
        <v>0</v>
      </c>
    </row>
    <row r="2488" spans="1:13" x14ac:dyDescent="0.25">
      <c r="A2488" s="139">
        <v>2251</v>
      </c>
      <c r="B2488" s="140" t="s">
        <v>11124</v>
      </c>
      <c r="C2488" s="140" t="s">
        <v>11125</v>
      </c>
      <c r="D2488" s="140" t="s">
        <v>11117</v>
      </c>
      <c r="E2488" s="140" t="s">
        <v>22436</v>
      </c>
      <c r="F2488" s="140" t="s">
        <v>11126</v>
      </c>
      <c r="G2488" s="140" t="s">
        <v>11127</v>
      </c>
      <c r="H2488" s="140">
        <v>8.7201199999999996</v>
      </c>
      <c r="I2488" s="140">
        <v>167.732</v>
      </c>
      <c r="J2488" s="140">
        <v>9</v>
      </c>
      <c r="K2488" s="140">
        <v>12</v>
      </c>
      <c r="L2488" s="140">
        <f>COUNTIFS(ArCompl!$C$2:$C$5652,ArCompl!$C3570,ArCompl!$D$2:$D$5652,ArCompl!$D3570)</f>
        <v>1</v>
      </c>
      <c r="M2488" s="141">
        <f>IF(ISNA(MATCH($F2488,'Liste noire'!C:C,0)),0,1)</f>
        <v>0</v>
      </c>
    </row>
    <row r="2489" spans="1:13" x14ac:dyDescent="0.25">
      <c r="A2489" s="142">
        <v>11288</v>
      </c>
      <c r="B2489" s="143" t="s">
        <v>9045</v>
      </c>
      <c r="C2489" s="143" t="s">
        <v>9046</v>
      </c>
      <c r="D2489" s="143" t="s">
        <v>8920</v>
      </c>
      <c r="E2489" s="143" t="s">
        <v>22416</v>
      </c>
      <c r="F2489" s="143" t="s">
        <v>9047</v>
      </c>
      <c r="G2489" s="143" t="s">
        <v>9048</v>
      </c>
      <c r="H2489" s="143">
        <v>-5.80091</v>
      </c>
      <c r="I2489" s="143">
        <v>110.47839999999999</v>
      </c>
      <c r="J2489" s="143">
        <v>35</v>
      </c>
      <c r="K2489" s="143">
        <v>7</v>
      </c>
      <c r="L2489" s="143">
        <f>COUNTIFS(ArCompl!$C$2:$C$5652,ArCompl!$C3741,ArCompl!$D$2:$D$5652,ArCompl!$D3741)</f>
        <v>1</v>
      </c>
      <c r="M2489" s="144">
        <f>IF(ISNA(MATCH($F2489,'Liste noire'!C:C,0)),0,1)</f>
        <v>0</v>
      </c>
    </row>
    <row r="2490" spans="1:13" x14ac:dyDescent="0.25">
      <c r="A2490" s="139">
        <v>3394</v>
      </c>
      <c r="B2490" s="140" t="s">
        <v>4933</v>
      </c>
      <c r="C2490" s="140" t="s">
        <v>4934</v>
      </c>
      <c r="D2490" s="140" t="s">
        <v>4759</v>
      </c>
      <c r="E2490" s="140" t="s">
        <v>22377</v>
      </c>
      <c r="F2490" s="140" t="s">
        <v>4935</v>
      </c>
      <c r="G2490" s="140" t="s">
        <v>4936</v>
      </c>
      <c r="H2490" s="140">
        <v>26.538499999999999</v>
      </c>
      <c r="I2490" s="140">
        <v>106.801</v>
      </c>
      <c r="J2490" s="140">
        <v>3736</v>
      </c>
      <c r="K2490" s="140">
        <v>8</v>
      </c>
      <c r="L2490" s="140">
        <f>COUNTIFS(ArCompl!$C$2:$C$5652,ArCompl!$C1397,ArCompl!$D$2:$D$5652,ArCompl!$D1397)</f>
        <v>1</v>
      </c>
      <c r="M2490" s="141">
        <f>IF(ISNA(MATCH($F2490,'Liste noire'!C:C,0)),0,1)</f>
        <v>0</v>
      </c>
    </row>
    <row r="2491" spans="1:13" x14ac:dyDescent="0.25">
      <c r="A2491" s="142">
        <v>6104</v>
      </c>
      <c r="B2491" s="143" t="s">
        <v>16212</v>
      </c>
      <c r="C2491" s="143" t="s">
        <v>16213</v>
      </c>
      <c r="D2491" s="143" t="s">
        <v>16151</v>
      </c>
      <c r="E2491" s="143" t="s">
        <v>16151</v>
      </c>
      <c r="F2491" s="143" t="s">
        <v>16214</v>
      </c>
      <c r="G2491" s="143" t="s">
        <v>16215</v>
      </c>
      <c r="H2491" s="143">
        <v>48.043300000000002</v>
      </c>
      <c r="I2491" s="143">
        <v>33.21</v>
      </c>
      <c r="J2491" s="143">
        <v>408</v>
      </c>
      <c r="K2491" s="143">
        <v>2</v>
      </c>
      <c r="L2491" s="143">
        <f>COUNTIFS(ArCompl!$C$2:$C$5652,ArCompl!$C5512,ArCompl!$D$2:$D$5652,ArCompl!$D5512)</f>
        <v>1</v>
      </c>
      <c r="M2491" s="144">
        <f>IF(ISNA(MATCH($F2491,'Liste noire'!C:C,0)),0,1)</f>
        <v>0</v>
      </c>
    </row>
    <row r="2492" spans="1:13" x14ac:dyDescent="0.25">
      <c r="A2492" s="139">
        <v>2176</v>
      </c>
      <c r="B2492" s="140" t="s">
        <v>10513</v>
      </c>
      <c r="C2492" s="140" t="s">
        <v>10510</v>
      </c>
      <c r="D2492" s="140" t="s">
        <v>10510</v>
      </c>
      <c r="E2492" s="140" t="s">
        <v>22426</v>
      </c>
      <c r="F2492" s="140" t="s">
        <v>10514</v>
      </c>
      <c r="G2492" s="140" t="s">
        <v>10515</v>
      </c>
      <c r="H2492" s="140">
        <v>29.226600000000001</v>
      </c>
      <c r="I2492" s="140">
        <v>47.968899999999998</v>
      </c>
      <c r="J2492" s="140">
        <v>206</v>
      </c>
      <c r="K2492" s="140">
        <v>3</v>
      </c>
      <c r="L2492" s="140">
        <f>COUNTIFS(ArCompl!$C$2:$C$5652,ArCompl!$C4128,ArCompl!$D$2:$D$5652,ArCompl!$D4128)</f>
        <v>1</v>
      </c>
      <c r="M2492" s="141">
        <f>IF(ISNA(MATCH($F2492,'Liste noire'!C:C,0)),0,1)</f>
        <v>0</v>
      </c>
    </row>
    <row r="2493" spans="1:13" x14ac:dyDescent="0.25">
      <c r="A2493" s="142">
        <v>2361</v>
      </c>
      <c r="B2493" s="143" t="s">
        <v>14783</v>
      </c>
      <c r="C2493" s="143" t="s">
        <v>14784</v>
      </c>
      <c r="D2493" s="143" t="s">
        <v>14760</v>
      </c>
      <c r="E2493" s="143" t="s">
        <v>22477</v>
      </c>
      <c r="F2493" s="143" t="s">
        <v>14785</v>
      </c>
      <c r="G2493" s="143" t="s">
        <v>14786</v>
      </c>
      <c r="H2493" s="143">
        <v>35.126399999999997</v>
      </c>
      <c r="I2493" s="143">
        <v>126.809</v>
      </c>
      <c r="J2493" s="143">
        <v>39</v>
      </c>
      <c r="K2493" s="143">
        <v>9</v>
      </c>
      <c r="L2493" s="143">
        <f>COUNTIFS(ArCompl!$C$2:$C$5652,ArCompl!$C1664,ArCompl!$D$2:$D$5652,ArCompl!$D1664)</f>
        <v>1</v>
      </c>
      <c r="M2493" s="144">
        <f>IF(ISNA(MATCH($F2493,'Liste noire'!C:C,0)),0,1)</f>
        <v>0</v>
      </c>
    </row>
    <row r="2494" spans="1:13" x14ac:dyDescent="0.25">
      <c r="A2494" s="139">
        <v>7096</v>
      </c>
      <c r="B2494" s="140" t="s">
        <v>19157</v>
      </c>
      <c r="C2494" s="140" t="s">
        <v>19158</v>
      </c>
      <c r="D2494" s="140" t="s">
        <v>16702</v>
      </c>
      <c r="E2494" s="140" t="s">
        <v>22496</v>
      </c>
      <c r="F2494" s="140" t="s">
        <v>19159</v>
      </c>
      <c r="G2494" s="140" t="s">
        <v>19160</v>
      </c>
      <c r="H2494" s="140">
        <v>59.8765</v>
      </c>
      <c r="I2494" s="140">
        <v>-163.16900000000001</v>
      </c>
      <c r="J2494" s="140">
        <v>18</v>
      </c>
      <c r="K2494" s="140">
        <v>-9</v>
      </c>
      <c r="L2494" s="140">
        <f>COUNTIFS(ArCompl!$C$2:$C$5652,ArCompl!$C2525,ArCompl!$D$2:$D$5652,ArCompl!$D2525)</f>
        <v>1</v>
      </c>
      <c r="M2494" s="141">
        <f>IF(ISNA(MATCH($F2494,'Liste noire'!C:C,0)),0,1)</f>
        <v>0</v>
      </c>
    </row>
    <row r="2495" spans="1:13" x14ac:dyDescent="0.25">
      <c r="A2495" s="142">
        <v>3372</v>
      </c>
      <c r="B2495" s="143" t="s">
        <v>4929</v>
      </c>
      <c r="C2495" s="143" t="s">
        <v>4930</v>
      </c>
      <c r="D2495" s="143" t="s">
        <v>4759</v>
      </c>
      <c r="E2495" s="143" t="s">
        <v>22377</v>
      </c>
      <c r="F2495" s="143" t="s">
        <v>4931</v>
      </c>
      <c r="G2495" s="143" t="s">
        <v>4932</v>
      </c>
      <c r="H2495" s="143">
        <v>25.2181</v>
      </c>
      <c r="I2495" s="143">
        <v>110.039</v>
      </c>
      <c r="J2495" s="143">
        <v>570</v>
      </c>
      <c r="K2495" s="143">
        <v>8</v>
      </c>
      <c r="L2495" s="143">
        <f>COUNTIFS(ArCompl!$C$2:$C$5652,ArCompl!$C1396,ArCompl!$D$2:$D$5652,ArCompl!$D1396)</f>
        <v>1</v>
      </c>
      <c r="M2495" s="144">
        <f>IF(ISNA(MATCH($F2495,'Liste noire'!C:C,0)),0,1)</f>
        <v>0</v>
      </c>
    </row>
    <row r="2496" spans="1:13" x14ac:dyDescent="0.25">
      <c r="A2496" s="139">
        <v>6281</v>
      </c>
      <c r="B2496" s="140" t="s">
        <v>1080</v>
      </c>
      <c r="C2496" s="140" t="s">
        <v>1081</v>
      </c>
      <c r="D2496" s="140" t="s">
        <v>639</v>
      </c>
      <c r="E2496" s="140" t="s">
        <v>22356</v>
      </c>
      <c r="F2496" s="140" t="s">
        <v>1082</v>
      </c>
      <c r="G2496" s="140" t="s">
        <v>1083</v>
      </c>
      <c r="H2496" s="140">
        <v>-15.4856</v>
      </c>
      <c r="I2496" s="140">
        <v>141.751</v>
      </c>
      <c r="J2496" s="140">
        <v>35</v>
      </c>
      <c r="K2496" s="140">
        <v>10</v>
      </c>
      <c r="L2496" s="140">
        <f>COUNTIFS(ArCompl!$C$2:$C$5652,ArCompl!$C429,ArCompl!$D$2:$D$5652,ArCompl!$D429)</f>
        <v>2</v>
      </c>
      <c r="M2496" s="141">
        <f>IF(ISNA(MATCH($F2496,'Liste noire'!C:C,0)),0,1)</f>
        <v>0</v>
      </c>
    </row>
    <row r="2497" spans="1:13" x14ac:dyDescent="0.25">
      <c r="A2497" s="142">
        <v>7206</v>
      </c>
      <c r="B2497" s="143" t="s">
        <v>20543</v>
      </c>
      <c r="C2497" s="143" t="s">
        <v>20544</v>
      </c>
      <c r="D2497" s="143" t="s">
        <v>16702</v>
      </c>
      <c r="E2497" s="143" t="s">
        <v>22496</v>
      </c>
      <c r="F2497" s="143" t="s">
        <v>20545</v>
      </c>
      <c r="G2497" s="143" t="s">
        <v>20546</v>
      </c>
      <c r="H2497" s="143">
        <v>59.755099999999999</v>
      </c>
      <c r="I2497" s="143">
        <v>-161.845</v>
      </c>
      <c r="J2497" s="143">
        <v>42</v>
      </c>
      <c r="K2497" s="143">
        <v>-9</v>
      </c>
      <c r="L2497" s="143">
        <f>COUNTIFS(ArCompl!$C$2:$C$5652,ArCompl!$C2892,ArCompl!$D$2:$D$5652,ArCompl!$D2892)</f>
        <v>2</v>
      </c>
      <c r="M2497" s="144">
        <f>IF(ISNA(MATCH($F2497,'Liste noire'!C:C,0)),0,1)</f>
        <v>0</v>
      </c>
    </row>
    <row r="2498" spans="1:13" x14ac:dyDescent="0.25">
      <c r="A2498" s="139">
        <v>7095</v>
      </c>
      <c r="B2498" s="140" t="s">
        <v>19153</v>
      </c>
      <c r="C2498" s="140" t="s">
        <v>19154</v>
      </c>
      <c r="D2498" s="140" t="s">
        <v>16702</v>
      </c>
      <c r="E2498" s="140" t="s">
        <v>22496</v>
      </c>
      <c r="F2498" s="140" t="s">
        <v>19155</v>
      </c>
      <c r="G2498" s="140" t="s">
        <v>19156</v>
      </c>
      <c r="H2498" s="140">
        <v>60.790300000000002</v>
      </c>
      <c r="I2498" s="140">
        <v>-161.44399999999999</v>
      </c>
      <c r="J2498" s="140">
        <v>25</v>
      </c>
      <c r="K2498" s="140">
        <v>-9</v>
      </c>
      <c r="L2498" s="140">
        <f>COUNTIFS(ArCompl!$C$2:$C$5652,ArCompl!$C2524,ArCompl!$D$2:$D$5652,ArCompl!$D2524)</f>
        <v>1</v>
      </c>
      <c r="M2498" s="141">
        <f>IF(ISNA(MATCH($F2498,'Liste noire'!C:C,0)),0,1)</f>
        <v>0</v>
      </c>
    </row>
    <row r="2499" spans="1:13" x14ac:dyDescent="0.25">
      <c r="A2499" s="142">
        <v>1039</v>
      </c>
      <c r="B2499" s="143" t="s">
        <v>5872</v>
      </c>
      <c r="C2499" s="143" t="s">
        <v>5873</v>
      </c>
      <c r="D2499" s="143" t="s">
        <v>5770</v>
      </c>
      <c r="E2499" s="143" t="s">
        <v>5770</v>
      </c>
      <c r="F2499" s="143" t="s">
        <v>5874</v>
      </c>
      <c r="G2499" s="143" t="s">
        <v>5875</v>
      </c>
      <c r="H2499" s="143">
        <v>-10.7659</v>
      </c>
      <c r="I2499" s="143">
        <v>25.505700000000001</v>
      </c>
      <c r="J2499" s="143">
        <v>5007</v>
      </c>
      <c r="K2499" s="143">
        <v>2</v>
      </c>
      <c r="L2499" s="143">
        <f>COUNTIFS(ArCompl!$C$2:$C$5652,ArCompl!$C1634,ArCompl!$D$2:$D$5652,ArCompl!$D1634)</f>
        <v>1</v>
      </c>
      <c r="M2499" s="144">
        <f>IF(ISNA(MATCH($F2499,'Liste noire'!C:C,0)),0,1)</f>
        <v>0</v>
      </c>
    </row>
    <row r="2500" spans="1:13" x14ac:dyDescent="0.25">
      <c r="A2500" s="139">
        <v>5876</v>
      </c>
      <c r="B2500" s="140" t="s">
        <v>6700</v>
      </c>
      <c r="C2500" s="140" t="s">
        <v>6701</v>
      </c>
      <c r="D2500" s="140" t="s">
        <v>6697</v>
      </c>
      <c r="E2500" s="140" t="s">
        <v>22399</v>
      </c>
      <c r="F2500" s="140" t="s">
        <v>6702</v>
      </c>
      <c r="G2500" s="140" t="s">
        <v>6703</v>
      </c>
      <c r="H2500" s="140">
        <v>-17.345800000000001</v>
      </c>
      <c r="I2500" s="140">
        <v>179.422</v>
      </c>
      <c r="J2500" s="140">
        <v>358</v>
      </c>
      <c r="K2500" s="140">
        <v>12</v>
      </c>
      <c r="L2500" s="140">
        <f>COUNTIFS(ArCompl!$C$2:$C$5652,ArCompl!$C3245,ArCompl!$D$2:$D$5652,ArCompl!$D3245)</f>
        <v>0</v>
      </c>
      <c r="M2500" s="141">
        <f>IF(ISNA(MATCH($F2500,'Liste noire'!C:C,0)),0,1)</f>
        <v>0</v>
      </c>
    </row>
    <row r="2501" spans="1:13" x14ac:dyDescent="0.25">
      <c r="A2501" s="142">
        <v>6097</v>
      </c>
      <c r="B2501" s="143" t="s">
        <v>13691</v>
      </c>
      <c r="C2501" s="143" t="s">
        <v>13692</v>
      </c>
      <c r="D2501" s="143" t="s">
        <v>13509</v>
      </c>
      <c r="E2501" s="143" t="s">
        <v>22461</v>
      </c>
      <c r="F2501" s="143" t="s">
        <v>13693</v>
      </c>
      <c r="G2501" s="143" t="s">
        <v>13694</v>
      </c>
      <c r="H2501" s="143">
        <v>50.408999999999999</v>
      </c>
      <c r="I2501" s="143">
        <v>136.934</v>
      </c>
      <c r="J2501" s="143">
        <v>92</v>
      </c>
      <c r="K2501" s="143">
        <v>10</v>
      </c>
      <c r="L2501" s="143">
        <f>COUNTIFS(ArCompl!$C$2:$C$5652,ArCompl!$C5053,ArCompl!$D$2:$D$5652,ArCompl!$D5053)</f>
        <v>1</v>
      </c>
      <c r="M2501" s="144">
        <f>IF(ISNA(MATCH($F2501,'Liste noire'!C:C,0)),0,1)</f>
        <v>0</v>
      </c>
    </row>
    <row r="2502" spans="1:13" x14ac:dyDescent="0.25">
      <c r="A2502" s="139">
        <v>1691</v>
      </c>
      <c r="B2502" s="140" t="s">
        <v>16012</v>
      </c>
      <c r="C2502" s="140" t="s">
        <v>16013</v>
      </c>
      <c r="D2502" s="140" t="s">
        <v>15862</v>
      </c>
      <c r="E2502" s="140" t="s">
        <v>22490</v>
      </c>
      <c r="F2502" s="140" t="s">
        <v>16014</v>
      </c>
      <c r="G2502" s="140" t="s">
        <v>16015</v>
      </c>
      <c r="H2502" s="140">
        <v>37.978999999999999</v>
      </c>
      <c r="I2502" s="140">
        <v>32.561900000000001</v>
      </c>
      <c r="J2502" s="140">
        <v>3392</v>
      </c>
      <c r="K2502" s="140">
        <v>3</v>
      </c>
      <c r="L2502" s="140">
        <f>COUNTIFS(ArCompl!$C$2:$C$5652,ArCompl!$C5478,ArCompl!$D$2:$D$5652,ArCompl!$D5478)</f>
        <v>1</v>
      </c>
      <c r="M2502" s="141">
        <f>IF(ISNA(MATCH($F2502,'Liste noire'!C:C,0)),0,1)</f>
        <v>0</v>
      </c>
    </row>
    <row r="2503" spans="1:13" x14ac:dyDescent="0.25">
      <c r="A2503" s="142">
        <v>2267</v>
      </c>
      <c r="B2503" s="143" t="s">
        <v>15497</v>
      </c>
      <c r="C2503" s="143" t="s">
        <v>15498</v>
      </c>
      <c r="D2503" s="143" t="s">
        <v>15470</v>
      </c>
      <c r="E2503" s="143" t="s">
        <v>22484</v>
      </c>
      <c r="F2503" s="143" t="s">
        <v>15499</v>
      </c>
      <c r="G2503" s="143" t="s">
        <v>15500</v>
      </c>
      <c r="H2503" s="143">
        <v>22.027000000000001</v>
      </c>
      <c r="I2503" s="143">
        <v>121.535</v>
      </c>
      <c r="J2503" s="143">
        <v>44</v>
      </c>
      <c r="K2503" s="143">
        <v>8</v>
      </c>
      <c r="L2503" s="143">
        <f>COUNTIFS(ArCompl!$C$2:$C$5652,ArCompl!$C5339,ArCompl!$D$2:$D$5652,ArCompl!$D5339)</f>
        <v>1</v>
      </c>
      <c r="M2503" s="144">
        <f>IF(ISNA(MATCH($F2503,'Liste noire'!C:C,0)),0,1)</f>
        <v>0</v>
      </c>
    </row>
    <row r="2504" spans="1:13" x14ac:dyDescent="0.25">
      <c r="A2504" s="139">
        <v>7161</v>
      </c>
      <c r="B2504" s="140" t="s">
        <v>19000</v>
      </c>
      <c r="C2504" s="140" t="s">
        <v>19001</v>
      </c>
      <c r="D2504" s="140" t="s">
        <v>16702</v>
      </c>
      <c r="E2504" s="140" t="s">
        <v>22496</v>
      </c>
      <c r="F2504" s="140" t="s">
        <v>19002</v>
      </c>
      <c r="G2504" s="140" t="s">
        <v>19003</v>
      </c>
      <c r="H2504" s="140">
        <v>57.567100000000003</v>
      </c>
      <c r="I2504" s="140">
        <v>-154.44999999999999</v>
      </c>
      <c r="J2504" s="140">
        <v>137</v>
      </c>
      <c r="K2504" s="140">
        <v>-9</v>
      </c>
      <c r="L2504" s="140">
        <f>COUNTIFS(ArCompl!$C$2:$C$5652,ArCompl!$C2485,ArCompl!$D$2:$D$5652,ArCompl!$D2485)</f>
        <v>1</v>
      </c>
      <c r="M2504" s="141">
        <f>IF(ISNA(MATCH($F2504,'Liste noire'!C:C,0)),0,1)</f>
        <v>0</v>
      </c>
    </row>
    <row r="2505" spans="1:13" x14ac:dyDescent="0.25">
      <c r="A2505" s="142">
        <v>3217</v>
      </c>
      <c r="B2505" s="143" t="s">
        <v>2873</v>
      </c>
      <c r="C2505" s="143" t="s">
        <v>2874</v>
      </c>
      <c r="D2505" s="143" t="s">
        <v>2843</v>
      </c>
      <c r="E2505" s="143" t="s">
        <v>22370</v>
      </c>
      <c r="F2505" s="143" t="s">
        <v>2875</v>
      </c>
      <c r="G2505" s="143" t="s">
        <v>2876</v>
      </c>
      <c r="H2505" s="143">
        <v>19.426400000000001</v>
      </c>
      <c r="I2505" s="143">
        <v>93.534800000000004</v>
      </c>
      <c r="J2505" s="143">
        <v>20</v>
      </c>
      <c r="K2505" s="143">
        <v>6.5</v>
      </c>
      <c r="L2505" s="143">
        <f>COUNTIFS(ArCompl!$C$2:$C$5652,ArCompl!$C654,ArCompl!$D$2:$D$5652,ArCompl!$D654)</f>
        <v>1</v>
      </c>
      <c r="M2505" s="144">
        <f>IF(ISNA(MATCH($F2505,'Liste noire'!C:C,0)),0,1)</f>
        <v>0</v>
      </c>
    </row>
    <row r="2506" spans="1:13" x14ac:dyDescent="0.25">
      <c r="A2506" s="139">
        <v>1046</v>
      </c>
      <c r="B2506" s="140" t="s">
        <v>11091</v>
      </c>
      <c r="C2506" s="140" t="s">
        <v>11092</v>
      </c>
      <c r="D2506" s="140" t="s">
        <v>11084</v>
      </c>
      <c r="E2506" s="140" t="s">
        <v>11084</v>
      </c>
      <c r="F2506" s="140" t="s">
        <v>11093</v>
      </c>
      <c r="G2506" s="140" t="s">
        <v>11094</v>
      </c>
      <c r="H2506" s="140">
        <v>14.481199999999999</v>
      </c>
      <c r="I2506" s="140">
        <v>-11.404400000000001</v>
      </c>
      <c r="J2506" s="140">
        <v>164</v>
      </c>
      <c r="K2506" s="140">
        <v>0</v>
      </c>
      <c r="L2506" s="140">
        <f>COUNTIFS(ArCompl!$C$2:$C$5652,ArCompl!$C4267,ArCompl!$D$2:$D$5652,ArCompl!$D4267)</f>
        <v>1</v>
      </c>
      <c r="M2506" s="141">
        <f>IF(ISNA(MATCH($F2506,'Liste noire'!C:C,0)),0,1)</f>
        <v>0</v>
      </c>
    </row>
    <row r="2507" spans="1:13" x14ac:dyDescent="0.25">
      <c r="A2507" s="142">
        <v>7208</v>
      </c>
      <c r="B2507" s="143" t="s">
        <v>19145</v>
      </c>
      <c r="C2507" s="143" t="s">
        <v>19146</v>
      </c>
      <c r="D2507" s="143" t="s">
        <v>16702</v>
      </c>
      <c r="E2507" s="143" t="s">
        <v>22496</v>
      </c>
      <c r="F2507" s="143" t="s">
        <v>19147</v>
      </c>
      <c r="G2507" s="143" t="s">
        <v>19148</v>
      </c>
      <c r="H2507" s="143">
        <v>64.876099999999994</v>
      </c>
      <c r="I2507" s="143">
        <v>-157.727</v>
      </c>
      <c r="J2507" s="143">
        <v>149</v>
      </c>
      <c r="K2507" s="143">
        <v>-9</v>
      </c>
      <c r="L2507" s="143">
        <f>COUNTIFS(ArCompl!$C$2:$C$5652,ArCompl!$C2522,ArCompl!$D$2:$D$5652,ArCompl!$D2522)</f>
        <v>2</v>
      </c>
      <c r="M2507" s="144">
        <f>IF(ISNA(MATCH($F2507,'Liste noire'!C:C,0)),0,1)</f>
        <v>0</v>
      </c>
    </row>
    <row r="2508" spans="1:13" x14ac:dyDescent="0.25">
      <c r="A2508" s="139">
        <v>6118</v>
      </c>
      <c r="B2508" s="140" t="s">
        <v>13719</v>
      </c>
      <c r="C2508" s="140" t="s">
        <v>13720</v>
      </c>
      <c r="D2508" s="140" t="s">
        <v>13509</v>
      </c>
      <c r="E2508" s="140" t="s">
        <v>22461</v>
      </c>
      <c r="F2508" s="140" t="s">
        <v>13721</v>
      </c>
      <c r="G2508" s="140" t="s">
        <v>13722</v>
      </c>
      <c r="H2508" s="140">
        <v>51.669400000000003</v>
      </c>
      <c r="I2508" s="140">
        <v>94.400599999999997</v>
      </c>
      <c r="J2508" s="140">
        <v>2123</v>
      </c>
      <c r="K2508" s="140">
        <v>7</v>
      </c>
      <c r="L2508" s="140">
        <f>COUNTIFS(ArCompl!$C$2:$C$5652,ArCompl!$C5060,ArCompl!$D$2:$D$5652,ArCompl!$D5060)</f>
        <v>1</v>
      </c>
      <c r="M2508" s="141">
        <f>IF(ISNA(MATCH($F2508,'Liste noire'!C:C,0)),0,1)</f>
        <v>0</v>
      </c>
    </row>
    <row r="2509" spans="1:13" x14ac:dyDescent="0.25">
      <c r="A2509" s="142">
        <v>1463</v>
      </c>
      <c r="B2509" s="143" t="s">
        <v>8029</v>
      </c>
      <c r="C2509" s="143" t="s">
        <v>8030</v>
      </c>
      <c r="D2509" s="143" t="s">
        <v>7939</v>
      </c>
      <c r="E2509" s="143" t="s">
        <v>22406</v>
      </c>
      <c r="F2509" s="143" t="s">
        <v>8031</v>
      </c>
      <c r="G2509" s="143" t="s">
        <v>8032</v>
      </c>
      <c r="H2509" s="143">
        <v>40.286099999999998</v>
      </c>
      <c r="I2509" s="143">
        <v>21.840800000000002</v>
      </c>
      <c r="J2509" s="143">
        <v>2059</v>
      </c>
      <c r="K2509" s="143">
        <v>2</v>
      </c>
      <c r="L2509" s="143">
        <f>COUNTIFS(ArCompl!$C$2:$C$5652,ArCompl!$C3455,ArCompl!$D$2:$D$5652,ArCompl!$D3455)</f>
        <v>1</v>
      </c>
      <c r="M2509" s="144">
        <f>IF(ISNA(MATCH($F2509,'Liste noire'!C:C,0)),0,1)</f>
        <v>0</v>
      </c>
    </row>
    <row r="2510" spans="1:13" x14ac:dyDescent="0.25">
      <c r="A2510" s="139">
        <v>2990</v>
      </c>
      <c r="B2510" s="140" t="s">
        <v>13663</v>
      </c>
      <c r="C2510" s="140" t="s">
        <v>13664</v>
      </c>
      <c r="D2510" s="140" t="s">
        <v>13509</v>
      </c>
      <c r="E2510" s="140" t="s">
        <v>22461</v>
      </c>
      <c r="F2510" s="140" t="s">
        <v>13665</v>
      </c>
      <c r="G2510" s="140" t="s">
        <v>13666</v>
      </c>
      <c r="H2510" s="140">
        <v>55.606200000000001</v>
      </c>
      <c r="I2510" s="140">
        <v>49.278700000000001</v>
      </c>
      <c r="J2510" s="140">
        <v>411</v>
      </c>
      <c r="K2510" s="140">
        <v>3</v>
      </c>
      <c r="L2510" s="140">
        <f>COUNTIFS(ArCompl!$C$2:$C$5652,ArCompl!$C5046,ArCompl!$D$2:$D$5652,ArCompl!$D5046)</f>
        <v>1</v>
      </c>
      <c r="M2510" s="141">
        <f>IF(ISNA(MATCH($F2510,'Liste noire'!C:C,0)),0,1)</f>
        <v>0</v>
      </c>
    </row>
    <row r="2511" spans="1:13" x14ac:dyDescent="0.25">
      <c r="A2511" s="142">
        <v>4358</v>
      </c>
      <c r="B2511" s="143" t="s">
        <v>10307</v>
      </c>
      <c r="C2511" s="143" t="s">
        <v>10308</v>
      </c>
      <c r="D2511" s="143" t="s">
        <v>10264</v>
      </c>
      <c r="E2511" s="143" t="s">
        <v>10264</v>
      </c>
      <c r="F2511" s="143" t="s">
        <v>10309</v>
      </c>
      <c r="G2511" s="143" t="s">
        <v>10310</v>
      </c>
      <c r="H2511" s="143">
        <v>44.706899999999997</v>
      </c>
      <c r="I2511" s="143">
        <v>65.592500000000001</v>
      </c>
      <c r="J2511" s="143">
        <v>433</v>
      </c>
      <c r="K2511" s="143">
        <v>6</v>
      </c>
      <c r="L2511" s="143">
        <f>COUNTIFS(ArCompl!$C$2:$C$5652,ArCompl!$C4074,ArCompl!$D$2:$D$5652,ArCompl!$D4074)</f>
        <v>1</v>
      </c>
      <c r="M2511" s="144">
        <f>IF(ISNA(MATCH($F2511,'Liste noire'!C:C,0)),0,1)</f>
        <v>0</v>
      </c>
    </row>
    <row r="2512" spans="1:13" x14ac:dyDescent="0.25">
      <c r="A2512" s="139">
        <v>9045</v>
      </c>
      <c r="B2512" s="140" t="s">
        <v>16016</v>
      </c>
      <c r="C2512" s="140" t="s">
        <v>16017</v>
      </c>
      <c r="D2512" s="140" t="s">
        <v>15862</v>
      </c>
      <c r="E2512" s="140" t="s">
        <v>22490</v>
      </c>
      <c r="F2512" s="140" t="s">
        <v>16018</v>
      </c>
      <c r="G2512" s="140" t="s">
        <v>16019</v>
      </c>
      <c r="H2512" s="140">
        <v>39.107379999999999</v>
      </c>
      <c r="I2512" s="140">
        <v>30.11572</v>
      </c>
      <c r="J2512" s="140">
        <v>3327</v>
      </c>
      <c r="K2512" s="140">
        <v>3</v>
      </c>
      <c r="L2512" s="140">
        <f>COUNTIFS(ArCompl!$C$2:$C$5652,ArCompl!$C5479,ArCompl!$D$2:$D$5652,ArCompl!$D5479)</f>
        <v>4</v>
      </c>
      <c r="M2512" s="141">
        <f>IF(ISNA(MATCH($F2512,'Liste noire'!C:C,0)),0,1)</f>
        <v>0</v>
      </c>
    </row>
    <row r="2513" spans="1:13" x14ac:dyDescent="0.25">
      <c r="A2513" s="142">
        <v>4196</v>
      </c>
      <c r="B2513" s="143" t="s">
        <v>8001</v>
      </c>
      <c r="C2513" s="143" t="s">
        <v>8002</v>
      </c>
      <c r="D2513" s="143" t="s">
        <v>7939</v>
      </c>
      <c r="E2513" s="143" t="s">
        <v>22406</v>
      </c>
      <c r="F2513" s="143" t="s">
        <v>8003</v>
      </c>
      <c r="G2513" s="143" t="s">
        <v>8004</v>
      </c>
      <c r="H2513" s="143">
        <v>36.1417</v>
      </c>
      <c r="I2513" s="143">
        <v>29.5764</v>
      </c>
      <c r="J2513" s="143">
        <v>489</v>
      </c>
      <c r="K2513" s="143">
        <v>2</v>
      </c>
      <c r="L2513" s="143">
        <f>COUNTIFS(ArCompl!$C$2:$C$5652,ArCompl!$C3448,ArCompl!$D$2:$D$5652,ArCompl!$D3448)</f>
        <v>1</v>
      </c>
      <c r="M2513" s="144">
        <f>IF(ISNA(MATCH($F2513,'Liste noire'!C:C,0)),0,1)</f>
        <v>0</v>
      </c>
    </row>
    <row r="2514" spans="1:13" x14ac:dyDescent="0.25">
      <c r="A2514" s="139">
        <v>4342</v>
      </c>
      <c r="B2514" s="140" t="s">
        <v>19220</v>
      </c>
      <c r="C2514" s="140" t="s">
        <v>19221</v>
      </c>
      <c r="D2514" s="140" t="s">
        <v>16702</v>
      </c>
      <c r="E2514" s="140" t="s">
        <v>22496</v>
      </c>
      <c r="F2514" s="140" t="s">
        <v>19222</v>
      </c>
      <c r="G2514" s="140" t="s">
        <v>19223</v>
      </c>
      <c r="H2514" s="140">
        <v>38.069699999999997</v>
      </c>
      <c r="I2514" s="140">
        <v>-102.688</v>
      </c>
      <c r="J2514" s="140">
        <v>3706</v>
      </c>
      <c r="K2514" s="140">
        <v>-7</v>
      </c>
      <c r="L2514" s="140">
        <f>COUNTIFS(ArCompl!$C$2:$C$5652,ArCompl!$C2541,ArCompl!$D$2:$D$5652,ArCompl!$D2541)</f>
        <v>1</v>
      </c>
      <c r="M2514" s="141">
        <f>IF(ISNA(MATCH($F2514,'Liste noire'!C:C,0)),0,1)</f>
        <v>0</v>
      </c>
    </row>
    <row r="2515" spans="1:13" x14ac:dyDescent="0.25">
      <c r="A2515" s="142">
        <v>951</v>
      </c>
      <c r="B2515" s="143" t="s">
        <v>280</v>
      </c>
      <c r="C2515" s="143" t="s">
        <v>281</v>
      </c>
      <c r="D2515" s="143" t="s">
        <v>257</v>
      </c>
      <c r="E2515" s="143" t="s">
        <v>257</v>
      </c>
      <c r="F2515" s="143" t="s">
        <v>282</v>
      </c>
      <c r="G2515" s="143" t="s">
        <v>283</v>
      </c>
      <c r="H2515" s="143">
        <v>-8.8583700000000007</v>
      </c>
      <c r="I2515" s="143">
        <v>13.231199999999999</v>
      </c>
      <c r="J2515" s="143">
        <v>243</v>
      </c>
      <c r="K2515" s="143">
        <v>1</v>
      </c>
      <c r="L2515" s="143">
        <f>COUNTIFS(ArCompl!$C$2:$C$5652,ArCompl!$C193,ArCompl!$D$2:$D$5652,ArCompl!$D193)</f>
        <v>1</v>
      </c>
      <c r="M2515" s="144">
        <f>IF(ISNA(MATCH($F2515,'Liste noire'!C:C,0)),0,1)</f>
        <v>0</v>
      </c>
    </row>
    <row r="2516" spans="1:13" x14ac:dyDescent="0.25">
      <c r="A2516" s="139">
        <v>4</v>
      </c>
      <c r="B2516" s="140" t="s">
        <v>12882</v>
      </c>
      <c r="C2516" s="140" t="s">
        <v>12883</v>
      </c>
      <c r="D2516" s="140" t="s">
        <v>12811</v>
      </c>
      <c r="E2516" s="140" t="s">
        <v>22456</v>
      </c>
      <c r="F2516" s="140" t="s">
        <v>12884</v>
      </c>
      <c r="G2516" s="140" t="s">
        <v>12885</v>
      </c>
      <c r="H2516" s="140">
        <v>-6.5698030000000003</v>
      </c>
      <c r="I2516" s="140">
        <v>146.726</v>
      </c>
      <c r="J2516" s="140">
        <v>239</v>
      </c>
      <c r="K2516" s="140">
        <v>10</v>
      </c>
      <c r="L2516" s="140">
        <f>COUNTIFS(ArCompl!$C$2:$C$5652,ArCompl!$C4697,ArCompl!$D$2:$D$5652,ArCompl!$D4697)</f>
        <v>1</v>
      </c>
      <c r="M2516" s="141">
        <f>IF(ISNA(MATCH($F2516,'Liste noire'!C:C,0)),0,1)</f>
        <v>0</v>
      </c>
    </row>
    <row r="2517" spans="1:13" x14ac:dyDescent="0.25">
      <c r="A2517" s="142">
        <v>6873</v>
      </c>
      <c r="B2517" s="143" t="s">
        <v>19177</v>
      </c>
      <c r="C2517" s="143" t="s">
        <v>19178</v>
      </c>
      <c r="D2517" s="143" t="s">
        <v>16702</v>
      </c>
      <c r="E2517" s="143" t="s">
        <v>22496</v>
      </c>
      <c r="F2517" s="143" t="s">
        <v>19179</v>
      </c>
      <c r="G2517" s="143" t="s">
        <v>19180</v>
      </c>
      <c r="H2517" s="143">
        <v>40.412300000000002</v>
      </c>
      <c r="I2517" s="143">
        <v>-86.936899999999994</v>
      </c>
      <c r="J2517" s="143">
        <v>606</v>
      </c>
      <c r="K2517" s="143">
        <v>-5</v>
      </c>
      <c r="L2517" s="143">
        <f>COUNTIFS(ArCompl!$C$2:$C$5652,ArCompl!$C2530,ArCompl!$D$2:$D$5652,ArCompl!$D2530)</f>
        <v>2</v>
      </c>
      <c r="M2517" s="144">
        <f>IF(ISNA(MATCH($F2517,'Liste noire'!C:C,0)),0,1)</f>
        <v>0</v>
      </c>
    </row>
    <row r="2518" spans="1:13" x14ac:dyDescent="0.25">
      <c r="A2518" s="139">
        <v>1416</v>
      </c>
      <c r="B2518" s="140" t="s">
        <v>7110</v>
      </c>
      <c r="C2518" s="140" t="s">
        <v>7111</v>
      </c>
      <c r="D2518" s="140" t="s">
        <v>6885</v>
      </c>
      <c r="E2518" s="140" t="s">
        <v>6885</v>
      </c>
      <c r="F2518" s="140" t="s">
        <v>7112</v>
      </c>
      <c r="G2518" s="140" t="s">
        <v>7113</v>
      </c>
      <c r="H2518" s="140">
        <v>48.754399999999997</v>
      </c>
      <c r="I2518" s="140">
        <v>-3.47166</v>
      </c>
      <c r="J2518" s="140">
        <v>290</v>
      </c>
      <c r="K2518" s="140">
        <v>1</v>
      </c>
      <c r="L2518" s="140">
        <f>COUNTIFS(ArCompl!$C$2:$C$5652,ArCompl!$C3348,ArCompl!$D$2:$D$5652,ArCompl!$D3348)</f>
        <v>1</v>
      </c>
      <c r="M2518" s="141">
        <f>IF(ISNA(MATCH($F2518,'Liste noire'!C:C,0)),0,1)</f>
        <v>0</v>
      </c>
    </row>
    <row r="2519" spans="1:13" x14ac:dyDescent="0.25">
      <c r="A2519" s="142">
        <v>4236</v>
      </c>
      <c r="B2519" s="143" t="s">
        <v>3028</v>
      </c>
      <c r="C2519" s="143" t="s">
        <v>3029</v>
      </c>
      <c r="D2519" s="143" t="s">
        <v>3021</v>
      </c>
      <c r="E2519" s="143" t="s">
        <v>3021</v>
      </c>
      <c r="F2519" s="143" t="s">
        <v>3030</v>
      </c>
      <c r="G2519" s="143" t="s">
        <v>3031</v>
      </c>
      <c r="H2519" s="143">
        <v>68.223299999999995</v>
      </c>
      <c r="I2519" s="143">
        <v>-135.006</v>
      </c>
      <c r="J2519" s="143">
        <v>23</v>
      </c>
      <c r="K2519" s="143">
        <v>-7</v>
      </c>
      <c r="L2519" s="143">
        <f>COUNTIFS(ArCompl!$C$2:$C$5652,ArCompl!$C924,ArCompl!$D$2:$D$5652,ArCompl!$D924)</f>
        <v>1</v>
      </c>
      <c r="M2519" s="144">
        <f>IF(ISNA(MATCH($F2519,'Liste noire'!C:C,0)),0,1)</f>
        <v>0</v>
      </c>
    </row>
    <row r="2520" spans="1:13" x14ac:dyDescent="0.25">
      <c r="A2520" s="139">
        <v>7732</v>
      </c>
      <c r="B2520" s="140" t="s">
        <v>19216</v>
      </c>
      <c r="C2520" s="140" t="s">
        <v>19217</v>
      </c>
      <c r="D2520" s="140" t="s">
        <v>16702</v>
      </c>
      <c r="E2520" s="140" t="s">
        <v>22496</v>
      </c>
      <c r="F2520" s="140" t="s">
        <v>19218</v>
      </c>
      <c r="G2520" s="140" t="s">
        <v>19219</v>
      </c>
      <c r="H2520" s="140">
        <v>27.988900000000001</v>
      </c>
      <c r="I2520" s="140">
        <v>-82.018600000000006</v>
      </c>
      <c r="J2520" s="140">
        <v>142</v>
      </c>
      <c r="K2520" s="140">
        <v>-5</v>
      </c>
      <c r="L2520" s="140">
        <f>COUNTIFS(ArCompl!$C$2:$C$5652,ArCompl!$C2540,ArCompl!$D$2:$D$5652,ArCompl!$D2540)</f>
        <v>1</v>
      </c>
      <c r="M2520" s="141">
        <f>IF(ISNA(MATCH($F2520,'Liste noire'!C:C,0)),0,1)</f>
        <v>0</v>
      </c>
    </row>
    <row r="2521" spans="1:13" x14ac:dyDescent="0.25">
      <c r="A2521" s="142">
        <v>7584</v>
      </c>
      <c r="B2521" s="143" t="s">
        <v>19416</v>
      </c>
      <c r="C2521" s="143" t="s">
        <v>19417</v>
      </c>
      <c r="D2521" s="143" t="s">
        <v>16702</v>
      </c>
      <c r="E2521" s="143" t="s">
        <v>22496</v>
      </c>
      <c r="F2521" s="143" t="s">
        <v>19418</v>
      </c>
      <c r="G2521" s="143" t="s">
        <v>19419</v>
      </c>
      <c r="H2521" s="143">
        <v>35.879800000000003</v>
      </c>
      <c r="I2521" s="143">
        <v>-106.26900000000001</v>
      </c>
      <c r="J2521" s="143">
        <v>7171</v>
      </c>
      <c r="K2521" s="143">
        <v>-7</v>
      </c>
      <c r="L2521" s="143">
        <f>COUNTIFS(ArCompl!$C$2:$C$5652,ArCompl!$C2594,ArCompl!$D$2:$D$5652,ArCompl!$D2594)</f>
        <v>1</v>
      </c>
      <c r="M2521" s="144">
        <f>IF(ISNA(MATCH($F2521,'Liste noire'!C:C,0)),0,1)</f>
        <v>0</v>
      </c>
    </row>
    <row r="2522" spans="1:13" x14ac:dyDescent="0.25">
      <c r="A2522" s="139">
        <v>3544</v>
      </c>
      <c r="B2522" s="140" t="s">
        <v>18324</v>
      </c>
      <c r="C2522" s="140" t="s">
        <v>19240</v>
      </c>
      <c r="D2522" s="140" t="s">
        <v>16702</v>
      </c>
      <c r="E2522" s="140" t="s">
        <v>22496</v>
      </c>
      <c r="F2522" s="140" t="s">
        <v>19243</v>
      </c>
      <c r="G2522" s="140" t="s">
        <v>19244</v>
      </c>
      <c r="H2522" s="140">
        <v>42.778700000000001</v>
      </c>
      <c r="I2522" s="140">
        <v>-84.587400000000002</v>
      </c>
      <c r="J2522" s="140">
        <v>861</v>
      </c>
      <c r="K2522" s="140">
        <v>-5</v>
      </c>
      <c r="L2522" s="140">
        <f>COUNTIFS(ArCompl!$C$2:$C$5652,ArCompl!$C2547,ArCompl!$D$2:$D$5652,ArCompl!$D2547)</f>
        <v>1</v>
      </c>
      <c r="M2522" s="141">
        <f>IF(ISNA(MATCH($F2522,'Liste noire'!C:C,0)),0,1)</f>
        <v>0</v>
      </c>
    </row>
    <row r="2523" spans="1:13" x14ac:dyDescent="0.25">
      <c r="A2523" s="142">
        <v>4202</v>
      </c>
      <c r="B2523" s="143" t="s">
        <v>13141</v>
      </c>
      <c r="C2523" s="143" t="s">
        <v>13142</v>
      </c>
      <c r="D2523" s="143" t="s">
        <v>13050</v>
      </c>
      <c r="E2523" s="143" t="s">
        <v>13050</v>
      </c>
      <c r="F2523" s="143" t="s">
        <v>13143</v>
      </c>
      <c r="G2523" s="143" t="s">
        <v>13144</v>
      </c>
      <c r="H2523" s="143">
        <v>18.178100000000001</v>
      </c>
      <c r="I2523" s="143">
        <v>120.532</v>
      </c>
      <c r="J2523" s="143">
        <v>25</v>
      </c>
      <c r="K2523" s="143">
        <v>8</v>
      </c>
      <c r="L2523" s="143">
        <f>COUNTIFS(ArCompl!$C$2:$C$5652,ArCompl!$C4773,ArCompl!$D$2:$D$5652,ArCompl!$D4773)</f>
        <v>1</v>
      </c>
      <c r="M2523" s="144">
        <f>IF(ISNA(MATCH($F2523,'Liste noire'!C:C,0)),0,1)</f>
        <v>0</v>
      </c>
    </row>
    <row r="2524" spans="1:13" x14ac:dyDescent="0.25">
      <c r="A2524" s="139">
        <v>1816</v>
      </c>
      <c r="B2524" s="140" t="s">
        <v>11313</v>
      </c>
      <c r="C2524" s="140" t="s">
        <v>1940</v>
      </c>
      <c r="D2524" s="140" t="s">
        <v>11206</v>
      </c>
      <c r="E2524" s="140" t="s">
        <v>22439</v>
      </c>
      <c r="F2524" s="140" t="s">
        <v>11314</v>
      </c>
      <c r="G2524" s="140" t="s">
        <v>11315</v>
      </c>
      <c r="H2524" s="140">
        <v>24.072700000000001</v>
      </c>
      <c r="I2524" s="140">
        <v>-110.36199999999999</v>
      </c>
      <c r="J2524" s="140">
        <v>69</v>
      </c>
      <c r="K2524" s="140">
        <v>-7</v>
      </c>
      <c r="L2524" s="140">
        <f>COUNTIFS(ArCompl!$C$2:$C$5652,ArCompl!$C4334,ArCompl!$D$2:$D$5652,ArCompl!$D4334)</f>
        <v>1</v>
      </c>
      <c r="M2524" s="141">
        <f>IF(ISNA(MATCH($F2524,'Liste noire'!C:C,0)),0,1)</f>
        <v>0</v>
      </c>
    </row>
    <row r="2525" spans="1:13" x14ac:dyDescent="0.25">
      <c r="A2525" s="142">
        <v>5699</v>
      </c>
      <c r="B2525" s="143" t="s">
        <v>10608</v>
      </c>
      <c r="C2525" s="143" t="s">
        <v>10609</v>
      </c>
      <c r="D2525" s="143" t="s">
        <v>10610</v>
      </c>
      <c r="E2525" s="143" t="s">
        <v>22430</v>
      </c>
      <c r="F2525" s="143" t="s">
        <v>10611</v>
      </c>
      <c r="G2525" s="143" t="s">
        <v>10612</v>
      </c>
      <c r="H2525" s="143">
        <v>32.788699999999999</v>
      </c>
      <c r="I2525" s="143">
        <v>21.964300000000001</v>
      </c>
      <c r="J2525" s="143">
        <v>2157</v>
      </c>
      <c r="K2525" s="143">
        <v>2</v>
      </c>
      <c r="L2525" s="143">
        <f>COUNTIFS(ArCompl!$C$2:$C$5652,ArCompl!$C4148,ArCompl!$D$2:$D$5652,ArCompl!$D4148)</f>
        <v>1</v>
      </c>
      <c r="M2525" s="144">
        <f>IF(ISNA(MATCH($F2525,'Liste noire'!C:C,0)),0,1)</f>
        <v>0</v>
      </c>
    </row>
    <row r="2526" spans="1:13" x14ac:dyDescent="0.25">
      <c r="A2526" s="139">
        <v>5746</v>
      </c>
      <c r="B2526" s="140" t="s">
        <v>19245</v>
      </c>
      <c r="C2526" s="140" t="s">
        <v>19246</v>
      </c>
      <c r="D2526" s="140" t="s">
        <v>16702</v>
      </c>
      <c r="E2526" s="140" t="s">
        <v>22496</v>
      </c>
      <c r="F2526" s="140" t="s">
        <v>19247</v>
      </c>
      <c r="G2526" s="140" t="s">
        <v>19248</v>
      </c>
      <c r="H2526" s="140">
        <v>41.312100000000001</v>
      </c>
      <c r="I2526" s="140">
        <v>-105.675</v>
      </c>
      <c r="J2526" s="140">
        <v>7284</v>
      </c>
      <c r="K2526" s="140">
        <v>-7</v>
      </c>
      <c r="L2526" s="140">
        <f>COUNTIFS(ArCompl!$C$2:$C$5652,ArCompl!$C2548,ArCompl!$D$2:$D$5652,ArCompl!$D2548)</f>
        <v>1</v>
      </c>
      <c r="M2526" s="141">
        <f>IF(ISNA(MATCH($F2526,'Liste noire'!C:C,0)),0,1)</f>
        <v>0</v>
      </c>
    </row>
    <row r="2527" spans="1:13" x14ac:dyDescent="0.25">
      <c r="A2527" s="142">
        <v>3877</v>
      </c>
      <c r="B2527" s="143" t="s">
        <v>19265</v>
      </c>
      <c r="C2527" s="143" t="s">
        <v>19266</v>
      </c>
      <c r="D2527" s="143" t="s">
        <v>16702</v>
      </c>
      <c r="E2527" s="143" t="s">
        <v>22496</v>
      </c>
      <c r="F2527" s="143" t="s">
        <v>19267</v>
      </c>
      <c r="G2527" s="143" t="s">
        <v>19268</v>
      </c>
      <c r="H2527" s="143">
        <v>36.080100000000002</v>
      </c>
      <c r="I2527" s="143">
        <v>-115.152</v>
      </c>
      <c r="J2527" s="143">
        <v>2181</v>
      </c>
      <c r="K2527" s="143">
        <v>-8</v>
      </c>
      <c r="L2527" s="143">
        <f>COUNTIFS(ArCompl!$C$2:$C$5652,ArCompl!$C2553,ArCompl!$D$2:$D$5652,ArCompl!$D2553)</f>
        <v>1</v>
      </c>
      <c r="M2527" s="144">
        <f>IF(ISNA(MATCH($F2527,'Liste noire'!C:C,0)),0,1)</f>
        <v>0</v>
      </c>
    </row>
    <row r="2528" spans="1:13" x14ac:dyDescent="0.25">
      <c r="A2528" s="139">
        <v>1144</v>
      </c>
      <c r="B2528" s="140" t="s">
        <v>10380</v>
      </c>
      <c r="C2528" s="140" t="s">
        <v>10381</v>
      </c>
      <c r="D2528" s="140" t="s">
        <v>10345</v>
      </c>
      <c r="E2528" s="140" t="s">
        <v>10345</v>
      </c>
      <c r="F2528" s="140" t="s">
        <v>10382</v>
      </c>
      <c r="G2528" s="140" t="s">
        <v>10383</v>
      </c>
      <c r="H2528" s="140">
        <v>-2.2524199999999999</v>
      </c>
      <c r="I2528" s="140">
        <v>40.9131</v>
      </c>
      <c r="J2528" s="140">
        <v>20</v>
      </c>
      <c r="K2528" s="140">
        <v>3</v>
      </c>
      <c r="L2528" s="140">
        <f>COUNTIFS(ArCompl!$C$2:$C$5652,ArCompl!$C4092,ArCompl!$D$2:$D$5652,ArCompl!$D4092)</f>
        <v>1</v>
      </c>
      <c r="M2528" s="141">
        <f>IF(ISNA(MATCH($F2528,'Liste noire'!C:C,0)),0,1)</f>
        <v>0</v>
      </c>
    </row>
    <row r="2529" spans="1:13" x14ac:dyDescent="0.25">
      <c r="A2529" s="142">
        <v>4256</v>
      </c>
      <c r="B2529" s="143" t="s">
        <v>19292</v>
      </c>
      <c r="C2529" s="143" t="s">
        <v>19293</v>
      </c>
      <c r="D2529" s="143" t="s">
        <v>16702</v>
      </c>
      <c r="E2529" s="143" t="s">
        <v>22496</v>
      </c>
      <c r="F2529" s="143" t="s">
        <v>19294</v>
      </c>
      <c r="G2529" s="143" t="s">
        <v>19295</v>
      </c>
      <c r="H2529" s="143">
        <v>34.567700000000002</v>
      </c>
      <c r="I2529" s="143">
        <v>-98.416600000000003</v>
      </c>
      <c r="J2529" s="143">
        <v>1110</v>
      </c>
      <c r="K2529" s="143">
        <v>-6</v>
      </c>
      <c r="L2529" s="143">
        <f>COUNTIFS(ArCompl!$C$2:$C$5652,ArCompl!$C2561,ArCompl!$D$2:$D$5652,ArCompl!$D2561)</f>
        <v>1</v>
      </c>
      <c r="M2529" s="144">
        <f>IF(ISNA(MATCH($F2529,'Liste noire'!C:C,0)),0,1)</f>
        <v>0</v>
      </c>
    </row>
    <row r="2530" spans="1:13" x14ac:dyDescent="0.25">
      <c r="A2530" s="139">
        <v>3484</v>
      </c>
      <c r="B2530" s="140" t="s">
        <v>19420</v>
      </c>
      <c r="C2530" s="140" t="s">
        <v>4699</v>
      </c>
      <c r="D2530" s="140" t="s">
        <v>16702</v>
      </c>
      <c r="E2530" s="140" t="s">
        <v>22496</v>
      </c>
      <c r="F2530" s="140" t="s">
        <v>19421</v>
      </c>
      <c r="G2530" s="140" t="s">
        <v>19422</v>
      </c>
      <c r="H2530" s="140">
        <v>33.942500000000003</v>
      </c>
      <c r="I2530" s="140">
        <v>-118.408</v>
      </c>
      <c r="J2530" s="140">
        <v>125</v>
      </c>
      <c r="K2530" s="140">
        <v>-8</v>
      </c>
      <c r="L2530" s="140">
        <f>COUNTIFS(ArCompl!$C$2:$C$5652,ArCompl!$C2595,ArCompl!$D$2:$D$5652,ArCompl!$D2595)</f>
        <v>2</v>
      </c>
      <c r="M2530" s="141">
        <f>IF(ISNA(MATCH($F2530,'Liste noire'!C:C,0)),0,1)</f>
        <v>0</v>
      </c>
    </row>
    <row r="2531" spans="1:13" x14ac:dyDescent="0.25">
      <c r="A2531" s="142">
        <v>824</v>
      </c>
      <c r="B2531" s="143" t="s">
        <v>14644</v>
      </c>
      <c r="C2531" s="143" t="s">
        <v>14645</v>
      </c>
      <c r="D2531" s="143" t="s">
        <v>14577</v>
      </c>
      <c r="E2531" s="143" t="s">
        <v>22476</v>
      </c>
      <c r="F2531" s="143" t="s">
        <v>14646</v>
      </c>
      <c r="G2531" s="143" t="s">
        <v>14647</v>
      </c>
      <c r="H2531" s="143">
        <v>-28.581700000000001</v>
      </c>
      <c r="I2531" s="143">
        <v>29.749700000000001</v>
      </c>
      <c r="J2531" s="143">
        <v>3548</v>
      </c>
      <c r="K2531" s="143">
        <v>2</v>
      </c>
      <c r="L2531" s="143">
        <f>COUNTIFS(ArCompl!$C$2:$C$5652,ArCompl!$C36,ArCompl!$D$2:$D$5652,ArCompl!$D36)</f>
        <v>1</v>
      </c>
      <c r="M2531" s="144">
        <f>IF(ISNA(MATCH($F2531,'Liste noire'!C:C,0)),0,1)</f>
        <v>0</v>
      </c>
    </row>
    <row r="2532" spans="1:13" x14ac:dyDescent="0.25">
      <c r="A2532" s="139">
        <v>2582</v>
      </c>
      <c r="B2532" s="140" t="s">
        <v>2138</v>
      </c>
      <c r="C2532" s="140" t="s">
        <v>2139</v>
      </c>
      <c r="D2532" s="140" t="s">
        <v>2057</v>
      </c>
      <c r="E2532" s="140" t="s">
        <v>22368</v>
      </c>
      <c r="F2532" s="140" t="s">
        <v>2140</v>
      </c>
      <c r="G2532" s="140" t="s">
        <v>2141</v>
      </c>
      <c r="H2532" s="140">
        <v>-13.2621</v>
      </c>
      <c r="I2532" s="140">
        <v>-43.408099999999997</v>
      </c>
      <c r="J2532" s="140">
        <v>1454</v>
      </c>
      <c r="K2532" s="140">
        <v>-3</v>
      </c>
      <c r="L2532" s="140">
        <f>COUNTIFS(ArCompl!$C$2:$C$5652,ArCompl!$C726,ArCompl!$D$2:$D$5652,ArCompl!$D726)</f>
        <v>1</v>
      </c>
      <c r="M2532" s="141">
        <f>IF(ISNA(MATCH($F2532,'Liste noire'!C:C,0)),0,1)</f>
        <v>0</v>
      </c>
    </row>
    <row r="2533" spans="1:13" x14ac:dyDescent="0.25">
      <c r="A2533" s="142">
        <v>517</v>
      </c>
      <c r="B2533" s="143" t="s">
        <v>16497</v>
      </c>
      <c r="C2533" s="143" t="s">
        <v>16498</v>
      </c>
      <c r="D2533" s="143" t="s">
        <v>16321</v>
      </c>
      <c r="E2533" s="143" t="s">
        <v>22495</v>
      </c>
      <c r="F2533" s="143" t="s">
        <v>16499</v>
      </c>
      <c r="G2533" s="143" t="s">
        <v>16500</v>
      </c>
      <c r="H2533" s="143">
        <v>53.865900000000003</v>
      </c>
      <c r="I2533" s="143">
        <v>-1.6605700000000001</v>
      </c>
      <c r="J2533" s="143">
        <v>681</v>
      </c>
      <c r="K2533" s="143">
        <v>0</v>
      </c>
      <c r="L2533" s="143">
        <f>COUNTIFS(ArCompl!$C$2:$C$5652,ArCompl!$C4954,ArCompl!$D$2:$D$5652,ArCompl!$D4954)</f>
        <v>1</v>
      </c>
      <c r="M2533" s="144">
        <f>IF(ISNA(MATCH($F2533,'Liste noire'!C:C,0)),0,1)</f>
        <v>0</v>
      </c>
    </row>
    <row r="2534" spans="1:13" x14ac:dyDescent="0.25">
      <c r="A2534" s="139">
        <v>3829</v>
      </c>
      <c r="B2534" s="140" t="s">
        <v>19441</v>
      </c>
      <c r="C2534" s="140" t="s">
        <v>19442</v>
      </c>
      <c r="D2534" s="140" t="s">
        <v>16702</v>
      </c>
      <c r="E2534" s="140" t="s">
        <v>22496</v>
      </c>
      <c r="F2534" s="140" t="s">
        <v>19443</v>
      </c>
      <c r="G2534" s="140" t="s">
        <v>19444</v>
      </c>
      <c r="H2534" s="140">
        <v>33.663600000000002</v>
      </c>
      <c r="I2534" s="140">
        <v>-101.82299999999999</v>
      </c>
      <c r="J2534" s="140">
        <v>3282</v>
      </c>
      <c r="K2534" s="140">
        <v>-6</v>
      </c>
      <c r="L2534" s="140">
        <f>COUNTIFS(ArCompl!$C$2:$C$5652,ArCompl!$C2601,ArCompl!$D$2:$D$5652,ArCompl!$D2601)</f>
        <v>1</v>
      </c>
      <c r="M2534" s="141">
        <f>IF(ISNA(MATCH($F2534,'Liste noire'!C:C,0)),0,1)</f>
        <v>0</v>
      </c>
    </row>
    <row r="2535" spans="1:13" x14ac:dyDescent="0.25">
      <c r="A2535" s="142">
        <v>400</v>
      </c>
      <c r="B2535" s="143" t="s">
        <v>7756</v>
      </c>
      <c r="C2535" s="143" t="s">
        <v>7757</v>
      </c>
      <c r="D2535" s="143" t="s">
        <v>7581</v>
      </c>
      <c r="E2535" s="143" t="s">
        <v>22405</v>
      </c>
      <c r="F2535" s="143" t="s">
        <v>7758</v>
      </c>
      <c r="G2535" s="143" t="s">
        <v>7759</v>
      </c>
      <c r="H2535" s="143">
        <v>51.417270000000002</v>
      </c>
      <c r="I2535" s="143">
        <v>9.3849669999999996</v>
      </c>
      <c r="J2535" s="143">
        <v>820</v>
      </c>
      <c r="K2535" s="143">
        <v>1</v>
      </c>
      <c r="L2535" s="143">
        <f>COUNTIFS(ArCompl!$C$2:$C$5652,ArCompl!$C148,ArCompl!$D$2:$D$5652,ArCompl!$D148)</f>
        <v>1</v>
      </c>
      <c r="M2535" s="144">
        <f>IF(ISNA(MATCH($F2535,'Liste noire'!C:C,0)),0,1)</f>
        <v>1</v>
      </c>
    </row>
    <row r="2536" spans="1:13" x14ac:dyDescent="0.25">
      <c r="A2536" s="139">
        <v>6147</v>
      </c>
      <c r="B2536" s="140" t="s">
        <v>15543</v>
      </c>
      <c r="C2536" s="140" t="s">
        <v>15544</v>
      </c>
      <c r="D2536" s="140" t="s">
        <v>15540</v>
      </c>
      <c r="E2536" s="140" t="s">
        <v>22485</v>
      </c>
      <c r="F2536" s="140" t="s">
        <v>15545</v>
      </c>
      <c r="G2536" s="140" t="s">
        <v>15546</v>
      </c>
      <c r="H2536" s="140">
        <v>40.215400000000002</v>
      </c>
      <c r="I2536" s="140">
        <v>69.694699999999997</v>
      </c>
      <c r="J2536" s="140">
        <v>1450</v>
      </c>
      <c r="K2536" s="140">
        <v>5</v>
      </c>
      <c r="L2536" s="140">
        <f>COUNTIFS(ArCompl!$C$2:$C$5652,ArCompl!$C5330,ArCompl!$D$2:$D$5652,ArCompl!$D5330)</f>
        <v>1</v>
      </c>
      <c r="M2536" s="141">
        <f>IF(ISNA(MATCH($F2536,'Liste noire'!C:C,0)),0,1)</f>
        <v>0</v>
      </c>
    </row>
    <row r="2537" spans="1:13" x14ac:dyDescent="0.25">
      <c r="A2537" s="142">
        <v>5747</v>
      </c>
      <c r="B2537" s="143" t="s">
        <v>19278</v>
      </c>
      <c r="C2537" s="143" t="s">
        <v>19279</v>
      </c>
      <c r="D2537" s="143" t="s">
        <v>16702</v>
      </c>
      <c r="E2537" s="143" t="s">
        <v>22496</v>
      </c>
      <c r="F2537" s="143" t="s">
        <v>19280</v>
      </c>
      <c r="G2537" s="143" t="s">
        <v>19281</v>
      </c>
      <c r="H2537" s="143">
        <v>40.2759</v>
      </c>
      <c r="I2537" s="143">
        <v>-79.404799999999994</v>
      </c>
      <c r="J2537" s="143">
        <v>1199</v>
      </c>
      <c r="K2537" s="143">
        <v>-5</v>
      </c>
      <c r="L2537" s="143">
        <f>COUNTIFS(ArCompl!$C$2:$C$5652,ArCompl!$C2557,ArCompl!$D$2:$D$5652,ArCompl!$D2557)</f>
        <v>1</v>
      </c>
      <c r="M2537" s="144">
        <f>IF(ISNA(MATCH($F2537,'Liste noire'!C:C,0)),0,1)</f>
        <v>0</v>
      </c>
    </row>
    <row r="2538" spans="1:13" x14ac:dyDescent="0.25">
      <c r="A2538" s="139">
        <v>5748</v>
      </c>
      <c r="B2538" s="140" t="s">
        <v>20066</v>
      </c>
      <c r="C2538" s="140" t="s">
        <v>20067</v>
      </c>
      <c r="D2538" s="140" t="s">
        <v>16702</v>
      </c>
      <c r="E2538" s="140" t="s">
        <v>22496</v>
      </c>
      <c r="F2538" s="140" t="s">
        <v>20068</v>
      </c>
      <c r="G2538" s="140" t="s">
        <v>20069</v>
      </c>
      <c r="H2538" s="140">
        <v>41.126199999999997</v>
      </c>
      <c r="I2538" s="140">
        <v>-100.684</v>
      </c>
      <c r="J2538" s="140">
        <v>2777</v>
      </c>
      <c r="K2538" s="140">
        <v>-6</v>
      </c>
      <c r="L2538" s="140">
        <f>COUNTIFS(ArCompl!$C$2:$C$5652,ArCompl!$C2765,ArCompl!$D$2:$D$5652,ArCompl!$D2765)</f>
        <v>1</v>
      </c>
      <c r="M2538" s="141">
        <f>IF(ISNA(MATCH($F2538,'Liste noire'!C:C,0)),0,1)</f>
        <v>0</v>
      </c>
    </row>
    <row r="2539" spans="1:13" x14ac:dyDescent="0.25">
      <c r="A2539" s="142">
        <v>1380</v>
      </c>
      <c r="B2539" s="143" t="s">
        <v>7228</v>
      </c>
      <c r="C2539" s="143" t="s">
        <v>7225</v>
      </c>
      <c r="D2539" s="143" t="s">
        <v>6885</v>
      </c>
      <c r="E2539" s="143" t="s">
        <v>6885</v>
      </c>
      <c r="F2539" s="143" t="s">
        <v>7229</v>
      </c>
      <c r="G2539" s="143" t="s">
        <v>7230</v>
      </c>
      <c r="H2539" s="143">
        <v>48.9694</v>
      </c>
      <c r="I2539" s="143">
        <v>2.4413900000000002</v>
      </c>
      <c r="J2539" s="143">
        <v>218</v>
      </c>
      <c r="K2539" s="143">
        <v>1</v>
      </c>
      <c r="L2539" s="143">
        <f>COUNTIFS(ArCompl!$C$2:$C$5652,ArCompl!$C3378,ArCompl!$D$2:$D$5652,ArCompl!$D3378)</f>
        <v>1</v>
      </c>
      <c r="M2539" s="144">
        <f>IF(ISNA(MATCH($F2539,'Liste noire'!C:C,0)),0,1)</f>
        <v>0</v>
      </c>
    </row>
    <row r="2540" spans="1:13" x14ac:dyDescent="0.25">
      <c r="A2540" s="139">
        <v>1284</v>
      </c>
      <c r="B2540" s="140" t="s">
        <v>6899</v>
      </c>
      <c r="C2540" s="140" t="s">
        <v>6900</v>
      </c>
      <c r="D2540" s="140" t="s">
        <v>6885</v>
      </c>
      <c r="E2540" s="140" t="s">
        <v>6885</v>
      </c>
      <c r="F2540" s="140" t="s">
        <v>6901</v>
      </c>
      <c r="G2540" s="140" t="s">
        <v>6902</v>
      </c>
      <c r="H2540" s="140">
        <v>43.913899999999998</v>
      </c>
      <c r="I2540" s="140">
        <v>2.1130599999999999</v>
      </c>
      <c r="J2540" s="140">
        <v>564</v>
      </c>
      <c r="K2540" s="140">
        <v>1</v>
      </c>
      <c r="L2540" s="140">
        <f>COUNTIFS(ArCompl!$C$2:$C$5652,ArCompl!$C3295,ArCompl!$D$2:$D$5652,ArCompl!$D3295)</f>
        <v>1</v>
      </c>
      <c r="M2540" s="141">
        <f>IF(ISNA(MATCH($F2540,'Liste noire'!C:C,0)),0,1)</f>
        <v>0</v>
      </c>
    </row>
    <row r="2541" spans="1:13" x14ac:dyDescent="0.25">
      <c r="A2541" s="142">
        <v>3917</v>
      </c>
      <c r="B2541" s="143" t="s">
        <v>9065</v>
      </c>
      <c r="C2541" s="143" t="s">
        <v>9066</v>
      </c>
      <c r="D2541" s="143" t="s">
        <v>8920</v>
      </c>
      <c r="E2541" s="143" t="s">
        <v>22416</v>
      </c>
      <c r="F2541" s="143" t="s">
        <v>9067</v>
      </c>
      <c r="G2541" s="143" t="s">
        <v>9068</v>
      </c>
      <c r="H2541" s="143">
        <v>-8.4866600000000005</v>
      </c>
      <c r="I2541" s="143">
        <v>119.889</v>
      </c>
      <c r="J2541" s="143">
        <v>66</v>
      </c>
      <c r="K2541" s="143">
        <v>8</v>
      </c>
      <c r="L2541" s="143">
        <f>COUNTIFS(ArCompl!$C$2:$C$5652,ArCompl!$C3746,ArCompl!$D$2:$D$5652,ArCompl!$D3746)</f>
        <v>1</v>
      </c>
      <c r="M2541" s="144">
        <f>IF(ISNA(MATCH($F2541,'Liste noire'!C:C,0)),0,1)</f>
        <v>0</v>
      </c>
    </row>
    <row r="2542" spans="1:13" x14ac:dyDescent="0.25">
      <c r="A2542" s="139">
        <v>4341</v>
      </c>
      <c r="B2542" s="140" t="s">
        <v>19333</v>
      </c>
      <c r="C2542" s="140" t="s">
        <v>19334</v>
      </c>
      <c r="D2542" s="140" t="s">
        <v>16702</v>
      </c>
      <c r="E2542" s="140" t="s">
        <v>22496</v>
      </c>
      <c r="F2542" s="140" t="s">
        <v>19335</v>
      </c>
      <c r="G2542" s="140" t="s">
        <v>19336</v>
      </c>
      <c r="H2542" s="140">
        <v>37.044199999999996</v>
      </c>
      <c r="I2542" s="140">
        <v>-100.96</v>
      </c>
      <c r="J2542" s="140">
        <v>2885</v>
      </c>
      <c r="K2542" s="140">
        <v>-6</v>
      </c>
      <c r="L2542" s="140">
        <f>COUNTIFS(ArCompl!$C$2:$C$5652,ArCompl!$C2572,ArCompl!$D$2:$D$5652,ArCompl!$D2572)</f>
        <v>1</v>
      </c>
      <c r="M2542" s="141">
        <f>IF(ISNA(MATCH($F2542,'Liste noire'!C:C,0)),0,1)</f>
        <v>0</v>
      </c>
    </row>
    <row r="2543" spans="1:13" x14ac:dyDescent="0.25">
      <c r="A2543" s="142">
        <v>965</v>
      </c>
      <c r="B2543" s="143" t="s">
        <v>7517</v>
      </c>
      <c r="C2543" s="143" t="s">
        <v>7518</v>
      </c>
      <c r="D2543" s="143" t="s">
        <v>7506</v>
      </c>
      <c r="E2543" s="143" t="s">
        <v>7506</v>
      </c>
      <c r="F2543" s="143" t="s">
        <v>7519</v>
      </c>
      <c r="G2543" s="143" t="s">
        <v>7520</v>
      </c>
      <c r="H2543" s="143">
        <v>-0.70438900000000004</v>
      </c>
      <c r="I2543" s="143">
        <v>10.245699999999999</v>
      </c>
      <c r="J2543" s="143">
        <v>82</v>
      </c>
      <c r="K2543" s="143">
        <v>1</v>
      </c>
      <c r="L2543" s="143">
        <f>COUNTIFS(ArCompl!$C$2:$C$5652,ArCompl!$C3411,ArCompl!$D$2:$D$5652,ArCompl!$D3411)</f>
        <v>1</v>
      </c>
      <c r="M2543" s="144">
        <f>IF(ISNA(MATCH($F2543,'Liste noire'!C:C,0)),0,1)</f>
        <v>0</v>
      </c>
    </row>
    <row r="2544" spans="1:13" x14ac:dyDescent="0.25">
      <c r="A2544" s="139">
        <v>7381</v>
      </c>
      <c r="B2544" s="140" t="s">
        <v>2415</v>
      </c>
      <c r="C2544" s="140" t="s">
        <v>2416</v>
      </c>
      <c r="D2544" s="140" t="s">
        <v>2057</v>
      </c>
      <c r="E2544" s="140" t="s">
        <v>22368</v>
      </c>
      <c r="F2544" s="140" t="s">
        <v>2417</v>
      </c>
      <c r="G2544" s="140" t="s">
        <v>2418</v>
      </c>
      <c r="H2544" s="140">
        <v>-7.2789700000000002</v>
      </c>
      <c r="I2544" s="140">
        <v>-64.769499999999994</v>
      </c>
      <c r="J2544" s="140">
        <v>190</v>
      </c>
      <c r="K2544" s="140">
        <v>-4</v>
      </c>
      <c r="L2544" s="140">
        <f>COUNTIFS(ArCompl!$C$2:$C$5652,ArCompl!$C796,ArCompl!$D$2:$D$5652,ArCompl!$D796)</f>
        <v>1</v>
      </c>
      <c r="M2544" s="141">
        <f>IF(ISNA(MATCH($F2544,'Liste noire'!C:C,0)),0,1)</f>
        <v>0</v>
      </c>
    </row>
    <row r="2545" spans="1:13" x14ac:dyDescent="0.25">
      <c r="A2545" s="142">
        <v>5874</v>
      </c>
      <c r="B2545" s="143" t="s">
        <v>6708</v>
      </c>
      <c r="C2545" s="143" t="s">
        <v>6709</v>
      </c>
      <c r="D2545" s="143" t="s">
        <v>6697</v>
      </c>
      <c r="E2545" s="143" t="s">
        <v>22399</v>
      </c>
      <c r="F2545" s="143" t="s">
        <v>6710</v>
      </c>
      <c r="G2545" s="143" t="s">
        <v>6711</v>
      </c>
      <c r="H2545" s="143">
        <v>-16.466699999999999</v>
      </c>
      <c r="I2545" s="143">
        <v>179.34</v>
      </c>
      <c r="J2545" s="143">
        <v>44</v>
      </c>
      <c r="K2545" s="143">
        <v>12</v>
      </c>
      <c r="L2545" s="143">
        <f>COUNTIFS(ArCompl!$C$2:$C$5652,ArCompl!$C3247,ArCompl!$D$2:$D$5652,ArCompl!$D3247)</f>
        <v>1</v>
      </c>
      <c r="M2545" s="144">
        <f>IF(ISNA(MATCH($F2545,'Liste noire'!C:C,0)),0,1)</f>
        <v>0</v>
      </c>
    </row>
    <row r="2546" spans="1:13" x14ac:dyDescent="0.25">
      <c r="A2546" s="139">
        <v>8517</v>
      </c>
      <c r="B2546" s="140" t="s">
        <v>19453</v>
      </c>
      <c r="C2546" s="140" t="s">
        <v>19454</v>
      </c>
      <c r="D2546" s="140" t="s">
        <v>16702</v>
      </c>
      <c r="E2546" s="140" t="s">
        <v>22496</v>
      </c>
      <c r="F2546" s="140" t="s">
        <v>19455</v>
      </c>
      <c r="G2546" s="140" t="s">
        <v>19456</v>
      </c>
      <c r="H2546" s="140">
        <v>34.609900000000003</v>
      </c>
      <c r="I2546" s="140">
        <v>-79.059399999999997</v>
      </c>
      <c r="J2546" s="140">
        <v>126</v>
      </c>
      <c r="K2546" s="140">
        <v>-5</v>
      </c>
      <c r="L2546" s="140">
        <f>COUNTIFS(ArCompl!$C$2:$C$5652,ArCompl!$C2604,ArCompl!$D$2:$D$5652,ArCompl!$D2604)</f>
        <v>1</v>
      </c>
      <c r="M2546" s="141">
        <f>IF(ISNA(MATCH($F2546,'Liste noire'!C:C,0)),0,1)</f>
        <v>0</v>
      </c>
    </row>
    <row r="2547" spans="1:13" x14ac:dyDescent="0.25">
      <c r="A2547" s="142">
        <v>3270</v>
      </c>
      <c r="B2547" s="143" t="s">
        <v>10953</v>
      </c>
      <c r="C2547" s="143" t="s">
        <v>10954</v>
      </c>
      <c r="D2547" s="143" t="s">
        <v>10891</v>
      </c>
      <c r="E2547" s="143" t="s">
        <v>22434</v>
      </c>
      <c r="F2547" s="143" t="s">
        <v>10955</v>
      </c>
      <c r="G2547" s="143" t="s">
        <v>10956</v>
      </c>
      <c r="H2547" s="143">
        <v>5.3006799999999998</v>
      </c>
      <c r="I2547" s="143">
        <v>115.25</v>
      </c>
      <c r="J2547" s="143">
        <v>101</v>
      </c>
      <c r="K2547" s="143">
        <v>8</v>
      </c>
      <c r="L2547" s="143">
        <f>COUNTIFS(ArCompl!$C$2:$C$5652,ArCompl!$C4226,ArCompl!$D$2:$D$5652,ArCompl!$D4226)</f>
        <v>1</v>
      </c>
      <c r="M2547" s="144">
        <f>IF(ISNA(MATCH($F2547,'Liste noire'!C:C,0)),0,1)</f>
        <v>0</v>
      </c>
    </row>
    <row r="2548" spans="1:13" x14ac:dyDescent="0.25">
      <c r="A2548" s="139">
        <v>970</v>
      </c>
      <c r="B2548" s="140" t="s">
        <v>7521</v>
      </c>
      <c r="C2548" s="140" t="s">
        <v>7522</v>
      </c>
      <c r="D2548" s="140" t="s">
        <v>7506</v>
      </c>
      <c r="E2548" s="140" t="s">
        <v>7506</v>
      </c>
      <c r="F2548" s="140" t="s">
        <v>7523</v>
      </c>
      <c r="G2548" s="140" t="s">
        <v>7524</v>
      </c>
      <c r="H2548" s="140">
        <v>0.45860000000000001</v>
      </c>
      <c r="I2548" s="140">
        <v>9.4122800000000009</v>
      </c>
      <c r="J2548" s="140">
        <v>39</v>
      </c>
      <c r="K2548" s="140">
        <v>1</v>
      </c>
      <c r="L2548" s="140">
        <f>COUNTIFS(ArCompl!$C$2:$C$5652,ArCompl!$C3412,ArCompl!$D$2:$D$5652,ArCompl!$D3412)</f>
        <v>1</v>
      </c>
      <c r="M2548" s="141">
        <f>IF(ISNA(MATCH($F2548,'Liste noire'!C:C,0)),0,1)</f>
        <v>0</v>
      </c>
    </row>
    <row r="2549" spans="1:13" x14ac:dyDescent="0.25">
      <c r="A2549" s="142">
        <v>6232</v>
      </c>
      <c r="B2549" s="143" t="s">
        <v>9081</v>
      </c>
      <c r="C2549" s="143" t="s">
        <v>9082</v>
      </c>
      <c r="D2549" s="143" t="s">
        <v>8920</v>
      </c>
      <c r="E2549" s="143" t="s">
        <v>22416</v>
      </c>
      <c r="F2549" s="143" t="s">
        <v>9083</v>
      </c>
      <c r="G2549" s="143" t="s">
        <v>9084</v>
      </c>
      <c r="H2549" s="143">
        <v>3.9028</v>
      </c>
      <c r="I2549" s="143">
        <v>115.6921</v>
      </c>
      <c r="J2549" s="143">
        <v>3165</v>
      </c>
      <c r="K2549" s="143">
        <v>8</v>
      </c>
      <c r="L2549" s="143">
        <f>COUNTIFS(ArCompl!$C$2:$C$5652,ArCompl!$C3750,ArCompl!$D$2:$D$5652,ArCompl!$D3750)</f>
        <v>1</v>
      </c>
      <c r="M2549" s="144">
        <f>IF(ISNA(MATCH($F2549,'Liste noire'!C:C,0)),0,1)</f>
        <v>0</v>
      </c>
    </row>
    <row r="2550" spans="1:13" x14ac:dyDescent="0.25">
      <c r="A2550" s="139">
        <v>7560</v>
      </c>
      <c r="B2550" s="140" t="s">
        <v>13149</v>
      </c>
      <c r="C2550" s="140" t="s">
        <v>13150</v>
      </c>
      <c r="D2550" s="140" t="s">
        <v>13050</v>
      </c>
      <c r="E2550" s="140" t="s">
        <v>13050</v>
      </c>
      <c r="F2550" s="140" t="s">
        <v>13151</v>
      </c>
      <c r="G2550" s="140" t="s">
        <v>13152</v>
      </c>
      <c r="H2550" s="140">
        <v>13.855399999999999</v>
      </c>
      <c r="I2550" s="140">
        <v>120.105</v>
      </c>
      <c r="J2550" s="140">
        <v>43</v>
      </c>
      <c r="K2550" s="140">
        <v>8</v>
      </c>
      <c r="L2550" s="140">
        <f>COUNTIFS(ArCompl!$C$2:$C$5652,ArCompl!$C4775,ArCompl!$D$2:$D$5652,ArCompl!$D4775)</f>
        <v>1</v>
      </c>
      <c r="M2550" s="141">
        <f>IF(ISNA(MATCH($F2550,'Liste noire'!C:C,0)),0,1)</f>
        <v>0</v>
      </c>
    </row>
    <row r="2551" spans="1:13" x14ac:dyDescent="0.25">
      <c r="A2551" s="142">
        <v>7411</v>
      </c>
      <c r="B2551" s="143" t="s">
        <v>288</v>
      </c>
      <c r="C2551" s="143" t="s">
        <v>289</v>
      </c>
      <c r="D2551" s="143" t="s">
        <v>257</v>
      </c>
      <c r="E2551" s="143" t="s">
        <v>257</v>
      </c>
      <c r="F2551" s="143" t="s">
        <v>290</v>
      </c>
      <c r="G2551" s="143" t="s">
        <v>291</v>
      </c>
      <c r="H2551" s="143">
        <v>-8.4457269999999998</v>
      </c>
      <c r="I2551" s="143">
        <v>20.732089999999999</v>
      </c>
      <c r="J2551" s="143">
        <v>3029</v>
      </c>
      <c r="K2551" s="143">
        <v>1</v>
      </c>
      <c r="L2551" s="143">
        <f>COUNTIFS(ArCompl!$C$2:$C$5652,ArCompl!$C195,ArCompl!$D$2:$D$5652,ArCompl!$D195)</f>
        <v>1</v>
      </c>
      <c r="M2551" s="144">
        <f>IF(ISNA(MATCH($F2551,'Liste noire'!C:C,0)),0,1)</f>
        <v>0</v>
      </c>
    </row>
    <row r="2552" spans="1:13" x14ac:dyDescent="0.25">
      <c r="A2552" s="139">
        <v>1197</v>
      </c>
      <c r="B2552" s="140" t="s">
        <v>6197</v>
      </c>
      <c r="C2552" s="140" t="s">
        <v>6198</v>
      </c>
      <c r="D2552" s="140" t="s">
        <v>6194</v>
      </c>
      <c r="E2552" s="140" t="s">
        <v>22385</v>
      </c>
      <c r="F2552" s="140" t="s">
        <v>6199</v>
      </c>
      <c r="G2552" s="140" t="s">
        <v>6200</v>
      </c>
      <c r="H2552" s="140">
        <v>34.875100000000003</v>
      </c>
      <c r="I2552" s="140">
        <v>33.624899999999997</v>
      </c>
      <c r="J2552" s="140">
        <v>8</v>
      </c>
      <c r="K2552" s="140">
        <v>2</v>
      </c>
      <c r="L2552" s="140">
        <f>COUNTIFS(ArCompl!$C$2:$C$5652,ArCompl!$C1532,ArCompl!$D$2:$D$5652,ArCompl!$D1532)</f>
        <v>1</v>
      </c>
      <c r="M2552" s="141">
        <f>IF(ISNA(MATCH($F2552,'Liste noire'!C:C,0)),0,1)</f>
        <v>0</v>
      </c>
    </row>
    <row r="2553" spans="1:13" x14ac:dyDescent="0.25">
      <c r="A2553" s="142">
        <v>1504</v>
      </c>
      <c r="B2553" s="143" t="s">
        <v>9742</v>
      </c>
      <c r="C2553" s="143" t="s">
        <v>9743</v>
      </c>
      <c r="D2553" s="143" t="s">
        <v>9641</v>
      </c>
      <c r="E2553" s="143" t="s">
        <v>22421</v>
      </c>
      <c r="F2553" s="143" t="s">
        <v>9744</v>
      </c>
      <c r="G2553" s="143" t="s">
        <v>9745</v>
      </c>
      <c r="H2553" s="143">
        <v>40.239199999999997</v>
      </c>
      <c r="I2553" s="143">
        <v>18.133299999999998</v>
      </c>
      <c r="J2553" s="143">
        <v>156</v>
      </c>
      <c r="K2553" s="143">
        <v>1</v>
      </c>
      <c r="L2553" s="143">
        <f>COUNTIFS(ArCompl!$C$2:$C$5652,ArCompl!$C3932,ArCompl!$D$2:$D$5652,ArCompl!$D3932)</f>
        <v>1</v>
      </c>
      <c r="M2553" s="144">
        <f>IF(ISNA(MATCH($F2553,'Liste noire'!C:C,0)),0,1)</f>
        <v>0</v>
      </c>
    </row>
    <row r="2554" spans="1:13" x14ac:dyDescent="0.25">
      <c r="A2554" s="139">
        <v>1771</v>
      </c>
      <c r="B2554" s="140" t="s">
        <v>8388</v>
      </c>
      <c r="C2554" s="140" t="s">
        <v>8389</v>
      </c>
      <c r="D2554" s="140" t="s">
        <v>8373</v>
      </c>
      <c r="E2554" s="140" t="s">
        <v>8373</v>
      </c>
      <c r="F2554" s="140" t="s">
        <v>8390</v>
      </c>
      <c r="G2554" s="140" t="s">
        <v>8391</v>
      </c>
      <c r="H2554" s="140">
        <v>15.7425</v>
      </c>
      <c r="I2554" s="140">
        <v>-86.852999999999994</v>
      </c>
      <c r="J2554" s="140">
        <v>39</v>
      </c>
      <c r="K2554" s="140">
        <v>-6</v>
      </c>
      <c r="L2554" s="140">
        <f>COUNTIFS(ArCompl!$C$2:$C$5652,ArCompl!$C3549,ArCompl!$D$2:$D$5652,ArCompl!$D3549)</f>
        <v>1</v>
      </c>
      <c r="M2554" s="141">
        <f>IF(ISNA(MATCH($F2554,'Liste noire'!C:C,0)),0,1)</f>
        <v>0</v>
      </c>
    </row>
    <row r="2555" spans="1:13" x14ac:dyDescent="0.25">
      <c r="A2555" s="142">
        <v>1220</v>
      </c>
      <c r="B2555" s="143" t="s">
        <v>14931</v>
      </c>
      <c r="C2555" s="143" t="s">
        <v>14932</v>
      </c>
      <c r="D2555" s="143" t="s">
        <v>14857</v>
      </c>
      <c r="E2555" s="143" t="s">
        <v>22479</v>
      </c>
      <c r="F2555" s="143" t="s">
        <v>14933</v>
      </c>
      <c r="G2555" s="143" t="s">
        <v>14934</v>
      </c>
      <c r="H2555" s="143">
        <v>43.302100000000003</v>
      </c>
      <c r="I2555" s="143">
        <v>-8.3772599999999997</v>
      </c>
      <c r="J2555" s="143">
        <v>326</v>
      </c>
      <c r="K2555" s="143">
        <v>1</v>
      </c>
      <c r="L2555" s="143">
        <f>COUNTIFS(ArCompl!$C$2:$C$5652,ArCompl!$C1844,ArCompl!$D$2:$D$5652,ArCompl!$D1844)</f>
        <v>1</v>
      </c>
      <c r="M2555" s="144">
        <f>IF(ISNA(MATCH($F2555,'Liste noire'!C:C,0)),0,1)</f>
        <v>0</v>
      </c>
    </row>
    <row r="2556" spans="1:13" x14ac:dyDescent="0.25">
      <c r="A2556" s="139">
        <v>3513</v>
      </c>
      <c r="B2556" s="140" t="s">
        <v>19192</v>
      </c>
      <c r="C2556" s="140" t="s">
        <v>19193</v>
      </c>
      <c r="D2556" s="140" t="s">
        <v>16702</v>
      </c>
      <c r="E2556" s="140" t="s">
        <v>22496</v>
      </c>
      <c r="F2556" s="140" t="s">
        <v>19194</v>
      </c>
      <c r="G2556" s="140" t="s">
        <v>19195</v>
      </c>
      <c r="H2556" s="140">
        <v>30.126100000000001</v>
      </c>
      <c r="I2556" s="140">
        <v>-93.223299999999995</v>
      </c>
      <c r="J2556" s="140">
        <v>15</v>
      </c>
      <c r="K2556" s="140">
        <v>-6</v>
      </c>
      <c r="L2556" s="140">
        <f>COUNTIFS(ArCompl!$C$2:$C$5652,ArCompl!$C2534,ArCompl!$D$2:$D$5652,ArCompl!$D2534)</f>
        <v>1</v>
      </c>
      <c r="M2556" s="141">
        <f>IF(ISNA(MATCH($F2556,'Liste noire'!C:C,0)),0,1)</f>
        <v>0</v>
      </c>
    </row>
    <row r="2557" spans="1:13" x14ac:dyDescent="0.25">
      <c r="A2557" s="142">
        <v>5592</v>
      </c>
      <c r="B2557" s="143" t="s">
        <v>13282</v>
      </c>
      <c r="C2557" s="143" t="s">
        <v>13283</v>
      </c>
      <c r="D2557" s="143" t="s">
        <v>13255</v>
      </c>
      <c r="E2557" s="143" t="s">
        <v>22458</v>
      </c>
      <c r="F2557" s="143" t="s">
        <v>13284</v>
      </c>
      <c r="G2557" s="143" t="s">
        <v>13285</v>
      </c>
      <c r="H2557" s="143">
        <v>51.721899999999998</v>
      </c>
      <c r="I2557" s="143">
        <v>19.398099999999999</v>
      </c>
      <c r="J2557" s="143">
        <v>604</v>
      </c>
      <c r="K2557" s="143">
        <v>1</v>
      </c>
      <c r="L2557" s="143">
        <f>COUNTIFS(ArCompl!$C$2:$C$5652,ArCompl!$C4808,ArCompl!$D$2:$D$5652,ArCompl!$D4808)</f>
        <v>3</v>
      </c>
      <c r="M2557" s="144">
        <f>IF(ISNA(MATCH($F2557,'Liste noire'!C:C,0)),0,1)</f>
        <v>0</v>
      </c>
    </row>
    <row r="2558" spans="1:13" x14ac:dyDescent="0.25">
      <c r="A2558" s="139">
        <v>3674</v>
      </c>
      <c r="B2558" s="140" t="s">
        <v>17645</v>
      </c>
      <c r="C2558" s="140" t="s">
        <v>17636</v>
      </c>
      <c r="D2558" s="140" t="s">
        <v>16702</v>
      </c>
      <c r="E2558" s="140" t="s">
        <v>22496</v>
      </c>
      <c r="F2558" s="140" t="s">
        <v>17646</v>
      </c>
      <c r="G2558" s="140" t="s">
        <v>17647</v>
      </c>
      <c r="H2558" s="140">
        <v>39.813800000000001</v>
      </c>
      <c r="I2558" s="140">
        <v>-82.927800000000005</v>
      </c>
      <c r="J2558" s="140">
        <v>744</v>
      </c>
      <c r="K2558" s="140">
        <v>-5</v>
      </c>
      <c r="L2558" s="140">
        <f>COUNTIFS(ArCompl!$C$2:$C$5652,ArCompl!$C2130,ArCompl!$D$2:$D$5652,ArCompl!$D2130)</f>
        <v>1</v>
      </c>
      <c r="M2558" s="141">
        <f>IF(ISNA(MATCH($F2558,'Liste noire'!C:C,0)),0,1)</f>
        <v>0</v>
      </c>
    </row>
    <row r="2559" spans="1:13" x14ac:dyDescent="0.25">
      <c r="A2559" s="142">
        <v>1911</v>
      </c>
      <c r="B2559" s="143" t="s">
        <v>6149</v>
      </c>
      <c r="C2559" s="143" t="s">
        <v>6150</v>
      </c>
      <c r="D2559" s="143" t="s">
        <v>6104</v>
      </c>
      <c r="E2559" s="143" t="s">
        <v>6104</v>
      </c>
      <c r="F2559" s="143" t="s">
        <v>6151</v>
      </c>
      <c r="G2559" s="143" t="s">
        <v>6152</v>
      </c>
      <c r="H2559" s="143">
        <v>22.336099999999998</v>
      </c>
      <c r="I2559" s="143">
        <v>-83.641900000000007</v>
      </c>
      <c r="J2559" s="143">
        <v>131</v>
      </c>
      <c r="K2559" s="143">
        <v>-5</v>
      </c>
      <c r="L2559" s="143">
        <f>COUNTIFS(ArCompl!$C$2:$C$5652,ArCompl!$C1729,ArCompl!$D$2:$D$5652,ArCompl!$D1729)</f>
        <v>1</v>
      </c>
      <c r="M2559" s="144">
        <f>IF(ISNA(MATCH($F2559,'Liste noire'!C:C,0)),0,1)</f>
        <v>0</v>
      </c>
    </row>
    <row r="2560" spans="1:13" x14ac:dyDescent="0.25">
      <c r="A2560" s="139">
        <v>6994</v>
      </c>
      <c r="B2560" s="140" t="s">
        <v>19196</v>
      </c>
      <c r="C2560" s="140" t="s">
        <v>19197</v>
      </c>
      <c r="D2560" s="140" t="s">
        <v>16702</v>
      </c>
      <c r="E2560" s="140" t="s">
        <v>22496</v>
      </c>
      <c r="F2560" s="140" t="s">
        <v>19198</v>
      </c>
      <c r="G2560" s="140" t="s">
        <v>19199</v>
      </c>
      <c r="H2560" s="140">
        <v>30.181999999999999</v>
      </c>
      <c r="I2560" s="140">
        <v>-82.576899999999995</v>
      </c>
      <c r="J2560" s="140">
        <v>201</v>
      </c>
      <c r="K2560" s="140">
        <v>-5</v>
      </c>
      <c r="L2560" s="140">
        <f>COUNTIFS(ArCompl!$C$2:$C$5652,ArCompl!$C2535,ArCompl!$D$2:$D$5652,ArCompl!$D2535)</f>
        <v>1</v>
      </c>
      <c r="M2560" s="141">
        <f>IF(ISNA(MATCH($F2560,'Liste noire'!C:C,0)),0,1)</f>
        <v>0</v>
      </c>
    </row>
    <row r="2561" spans="1:13" x14ac:dyDescent="0.25">
      <c r="A2561" s="142">
        <v>7504</v>
      </c>
      <c r="B2561" s="143" t="s">
        <v>5093</v>
      </c>
      <c r="C2561" s="143" t="s">
        <v>5094</v>
      </c>
      <c r="D2561" s="143" t="s">
        <v>4759</v>
      </c>
      <c r="E2561" s="143" t="s">
        <v>22377</v>
      </c>
      <c r="F2561" s="143" t="s">
        <v>5095</v>
      </c>
      <c r="G2561" s="143" t="s">
        <v>5096</v>
      </c>
      <c r="H2561" s="143">
        <v>25.674700000000001</v>
      </c>
      <c r="I2561" s="143">
        <v>116.747</v>
      </c>
      <c r="J2561" s="143">
        <v>1225</v>
      </c>
      <c r="K2561" s="143">
        <v>8</v>
      </c>
      <c r="L2561" s="143">
        <f>COUNTIFS(ArCompl!$C$2:$C$5652,ArCompl!$C1437,ArCompl!$D$2:$D$5652,ArCompl!$D1437)</f>
        <v>1</v>
      </c>
      <c r="M2561" s="144">
        <f>IF(ISNA(MATCH($F2561,'Liste noire'!C:C,0)),0,1)</f>
        <v>0</v>
      </c>
    </row>
    <row r="2562" spans="1:13" x14ac:dyDescent="0.25">
      <c r="A2562" s="139">
        <v>503</v>
      </c>
      <c r="B2562" s="140" t="s">
        <v>16517</v>
      </c>
      <c r="C2562" s="140" t="s">
        <v>3761</v>
      </c>
      <c r="D2562" s="140" t="s">
        <v>16321</v>
      </c>
      <c r="E2562" s="140" t="s">
        <v>22495</v>
      </c>
      <c r="F2562" s="140" t="s">
        <v>16518</v>
      </c>
      <c r="G2562" s="140" t="s">
        <v>16519</v>
      </c>
      <c r="H2562" s="140">
        <v>51.505299999999998</v>
      </c>
      <c r="I2562" s="140">
        <v>5.5278000000000001E-2</v>
      </c>
      <c r="J2562" s="140">
        <v>19</v>
      </c>
      <c r="K2562" s="140">
        <v>0</v>
      </c>
      <c r="L2562" s="140">
        <f>COUNTIFS(ArCompl!$C$2:$C$5652,ArCompl!$C4959,ArCompl!$D$2:$D$5652,ArCompl!$D4959)</f>
        <v>1</v>
      </c>
      <c r="M2562" s="141">
        <f>IF(ISNA(MATCH($F2562,'Liste noire'!C:C,0)),0,1)</f>
        <v>0</v>
      </c>
    </row>
    <row r="2563" spans="1:13" x14ac:dyDescent="0.25">
      <c r="A2563" s="142">
        <v>2581</v>
      </c>
      <c r="B2563" s="143" t="s">
        <v>2427</v>
      </c>
      <c r="C2563" s="143" t="s">
        <v>2428</v>
      </c>
      <c r="D2563" s="143" t="s">
        <v>2057</v>
      </c>
      <c r="E2563" s="143" t="s">
        <v>22368</v>
      </c>
      <c r="F2563" s="143" t="s">
        <v>2429</v>
      </c>
      <c r="G2563" s="143" t="s">
        <v>2430</v>
      </c>
      <c r="H2563" s="143">
        <v>-23.333600000000001</v>
      </c>
      <c r="I2563" s="143">
        <v>-51.130099999999999</v>
      </c>
      <c r="J2563" s="143">
        <v>1867</v>
      </c>
      <c r="K2563" s="143">
        <v>-3</v>
      </c>
      <c r="L2563" s="143">
        <f>COUNTIFS(ArCompl!$C$2:$C$5652,ArCompl!$C799,ArCompl!$D$2:$D$5652,ArCompl!$D799)</f>
        <v>1</v>
      </c>
      <c r="M2563" s="144">
        <f>IF(ISNA(MATCH($F2563,'Liste noire'!C:C,0)),0,1)</f>
        <v>0</v>
      </c>
    </row>
    <row r="2564" spans="1:13" x14ac:dyDescent="0.25">
      <c r="A2564" s="139">
        <v>1276</v>
      </c>
      <c r="B2564" s="140" t="s">
        <v>7306</v>
      </c>
      <c r="C2564" s="140" t="s">
        <v>7307</v>
      </c>
      <c r="D2564" s="140" t="s">
        <v>6885</v>
      </c>
      <c r="E2564" s="140" t="s">
        <v>6885</v>
      </c>
      <c r="F2564" s="140" t="s">
        <v>7308</v>
      </c>
      <c r="G2564" s="140" t="s">
        <v>7309</v>
      </c>
      <c r="H2564" s="140">
        <v>43.178699999999999</v>
      </c>
      <c r="I2564" s="140">
        <v>-6.4390000000000003E-3</v>
      </c>
      <c r="J2564" s="140">
        <v>1260</v>
      </c>
      <c r="K2564" s="140">
        <v>1</v>
      </c>
      <c r="L2564" s="140">
        <f>COUNTIFS(ArCompl!$C$2:$C$5652,ArCompl!$C3398,ArCompl!$D$2:$D$5652,ArCompl!$D3398)</f>
        <v>1</v>
      </c>
      <c r="M2564" s="141">
        <f>IF(ISNA(MATCH($F2564,'Liste noire'!C:C,0)),0,1)</f>
        <v>0</v>
      </c>
    </row>
    <row r="2565" spans="1:13" x14ac:dyDescent="0.25">
      <c r="A2565" s="142">
        <v>7480</v>
      </c>
      <c r="B2565" s="143" t="s">
        <v>13540</v>
      </c>
      <c r="C2565" s="143" t="s">
        <v>13537</v>
      </c>
      <c r="D2565" s="143" t="s">
        <v>13509</v>
      </c>
      <c r="E2565" s="143" t="s">
        <v>22461</v>
      </c>
      <c r="F2565" s="143" t="s">
        <v>13541</v>
      </c>
      <c r="G2565" s="143" t="s">
        <v>13542</v>
      </c>
      <c r="H2565" s="143">
        <v>64.896000000000001</v>
      </c>
      <c r="I2565" s="143">
        <v>45.722999999999999</v>
      </c>
      <c r="J2565" s="143">
        <v>220</v>
      </c>
      <c r="K2565" s="143">
        <v>3</v>
      </c>
      <c r="L2565" s="143">
        <f>COUNTIFS(ArCompl!$C$2:$C$5652,ArCompl!$C5015,ArCompl!$D$2:$D$5652,ArCompl!$D5015)</f>
        <v>1</v>
      </c>
      <c r="M2565" s="144">
        <f>IF(ISNA(MATCH($F2565,'Liste noire'!C:C,0)),0,1)</f>
        <v>0</v>
      </c>
    </row>
    <row r="2566" spans="1:13" x14ac:dyDescent="0.25">
      <c r="A2566" s="139">
        <v>6285</v>
      </c>
      <c r="B2566" s="140" t="s">
        <v>1144</v>
      </c>
      <c r="C2566" s="140" t="s">
        <v>1145</v>
      </c>
      <c r="D2566" s="140" t="s">
        <v>639</v>
      </c>
      <c r="E2566" s="140" t="s">
        <v>22356</v>
      </c>
      <c r="F2566" s="140" t="s">
        <v>1146</v>
      </c>
      <c r="G2566" s="140" t="s">
        <v>1147</v>
      </c>
      <c r="H2566" s="140">
        <v>-31.5383</v>
      </c>
      <c r="I2566" s="140">
        <v>159.077</v>
      </c>
      <c r="J2566" s="140">
        <v>5</v>
      </c>
      <c r="K2566" s="140">
        <v>10.5</v>
      </c>
      <c r="L2566" s="140">
        <f>COUNTIFS(ArCompl!$C$2:$C$5652,ArCompl!$C445,ArCompl!$D$2:$D$5652,ArCompl!$D445)</f>
        <v>1</v>
      </c>
      <c r="M2566" s="141">
        <f>IF(ISNA(MATCH($F2566,'Liste noire'!C:C,0)),0,1)</f>
        <v>0</v>
      </c>
    </row>
    <row r="2567" spans="1:13" x14ac:dyDescent="0.25">
      <c r="A2567" s="142">
        <v>5705</v>
      </c>
      <c r="B2567" s="143" t="s">
        <v>15584</v>
      </c>
      <c r="C2567" s="143" t="s">
        <v>15585</v>
      </c>
      <c r="D2567" s="143" t="s">
        <v>15553</v>
      </c>
      <c r="E2567" s="143" t="s">
        <v>22486</v>
      </c>
      <c r="F2567" s="143" t="s">
        <v>15586</v>
      </c>
      <c r="G2567" s="143" t="s">
        <v>15587</v>
      </c>
      <c r="H2567" s="143">
        <v>-9.8511100000000003</v>
      </c>
      <c r="I2567" s="143">
        <v>39.757800000000003</v>
      </c>
      <c r="J2567" s="143">
        <v>100</v>
      </c>
      <c r="K2567" s="143">
        <v>3</v>
      </c>
      <c r="L2567" s="143">
        <f>COUNTIFS(ArCompl!$C$2:$C$5652,ArCompl!$C5358,ArCompl!$D$2:$D$5652,ArCompl!$D5358)</f>
        <v>1</v>
      </c>
      <c r="M2567" s="144">
        <f>IF(ISNA(MATCH($F2567,'Liste noire'!C:C,0)),0,1)</f>
        <v>0</v>
      </c>
    </row>
    <row r="2568" spans="1:13" x14ac:dyDescent="0.25">
      <c r="A2568" s="139">
        <v>8550</v>
      </c>
      <c r="B2568" s="140" t="s">
        <v>19355</v>
      </c>
      <c r="C2568" s="140" t="s">
        <v>19356</v>
      </c>
      <c r="D2568" s="140" t="s">
        <v>16702</v>
      </c>
      <c r="E2568" s="140" t="s">
        <v>22496</v>
      </c>
      <c r="F2568" s="140" t="s">
        <v>19357</v>
      </c>
      <c r="G2568" s="140" t="s">
        <v>19358</v>
      </c>
      <c r="H2568" s="140">
        <v>40.617400000000004</v>
      </c>
      <c r="I2568" s="140">
        <v>-74.244600000000005</v>
      </c>
      <c r="J2568" s="140">
        <v>23</v>
      </c>
      <c r="K2568" s="140">
        <v>-5</v>
      </c>
      <c r="L2568" s="140">
        <f>COUNTIFS(ArCompl!$C$2:$C$5652,ArCompl!$C2578,ArCompl!$D$2:$D$5652,ArCompl!$D2578)</f>
        <v>1</v>
      </c>
      <c r="M2568" s="141">
        <f>IF(ISNA(MATCH($F2568,'Liste noire'!C:C,0)),0,1)</f>
        <v>0</v>
      </c>
    </row>
    <row r="2569" spans="1:13" x14ac:dyDescent="0.25">
      <c r="A2569" s="142">
        <v>690</v>
      </c>
      <c r="B2569" s="143" t="s">
        <v>15276</v>
      </c>
      <c r="C2569" s="143" t="s">
        <v>15277</v>
      </c>
      <c r="D2569" s="143" t="s">
        <v>15198</v>
      </c>
      <c r="E2569" s="143" t="s">
        <v>22481</v>
      </c>
      <c r="F2569" s="143" t="s">
        <v>15278</v>
      </c>
      <c r="G2569" s="143" t="s">
        <v>15279</v>
      </c>
      <c r="H2569" s="143">
        <v>58.465499999999999</v>
      </c>
      <c r="I2569" s="143">
        <v>13.1744</v>
      </c>
      <c r="J2569" s="143">
        <v>200</v>
      </c>
      <c r="K2569" s="143">
        <v>1</v>
      </c>
      <c r="L2569" s="143">
        <f>COUNTIFS(ArCompl!$C$2:$C$5652,ArCompl!$C5271,ArCompl!$D$2:$D$5652,ArCompl!$D5271)</f>
        <v>1</v>
      </c>
      <c r="M2569" s="144">
        <f>IF(ISNA(MATCH($F2569,'Liste noire'!C:C,0)),0,1)</f>
        <v>0</v>
      </c>
    </row>
    <row r="2570" spans="1:13" x14ac:dyDescent="0.25">
      <c r="A2570" s="139">
        <v>11299</v>
      </c>
      <c r="B2570" s="140" t="s">
        <v>19445</v>
      </c>
      <c r="C2570" s="140" t="s">
        <v>19446</v>
      </c>
      <c r="D2570" s="140" t="s">
        <v>16702</v>
      </c>
      <c r="E2570" s="140" t="s">
        <v>22496</v>
      </c>
      <c r="F2570" s="140" t="s">
        <v>19447</v>
      </c>
      <c r="G2570" s="140" t="s">
        <v>19448</v>
      </c>
      <c r="H2570" s="140">
        <v>43.962499999999999</v>
      </c>
      <c r="I2570" s="140">
        <v>-86.407899999999998</v>
      </c>
      <c r="J2570" s="140">
        <v>646</v>
      </c>
      <c r="K2570" s="140">
        <v>-5</v>
      </c>
      <c r="L2570" s="140">
        <f>COUNTIFS(ArCompl!$C$2:$C$5652,ArCompl!$C2602,ArCompl!$D$2:$D$5652,ArCompl!$D2602)</f>
        <v>1</v>
      </c>
      <c r="M2570" s="141">
        <f>IF(ISNA(MATCH($F2570,'Liste noire'!C:C,0)),0,1)</f>
        <v>0</v>
      </c>
    </row>
    <row r="2571" spans="1:13" x14ac:dyDescent="0.25">
      <c r="A2571" s="142">
        <v>4172</v>
      </c>
      <c r="B2571" s="143" t="s">
        <v>11839</v>
      </c>
      <c r="C2571" s="143" t="s">
        <v>11840</v>
      </c>
      <c r="D2571" s="143" t="s">
        <v>11788</v>
      </c>
      <c r="E2571" s="143" t="s">
        <v>22447</v>
      </c>
      <c r="F2571" s="143" t="s">
        <v>11841</v>
      </c>
      <c r="G2571" s="143" t="s">
        <v>11842</v>
      </c>
      <c r="H2571" s="143">
        <v>27.2531</v>
      </c>
      <c r="I2571" s="143">
        <v>86.67</v>
      </c>
      <c r="J2571" s="143">
        <v>4100</v>
      </c>
      <c r="K2571" s="143">
        <v>5.75</v>
      </c>
      <c r="L2571" s="143">
        <f>COUNTIFS(ArCompl!$C$2:$C$5652,ArCompl!$C4446,ArCompl!$D$2:$D$5652,ArCompl!$D4446)</f>
        <v>1</v>
      </c>
      <c r="M2571" s="144">
        <f>IF(ISNA(MATCH($F2571,'Liste noire'!C:C,0)),0,1)</f>
        <v>0</v>
      </c>
    </row>
    <row r="2572" spans="1:13" x14ac:dyDescent="0.25">
      <c r="A2572" s="139">
        <v>9848</v>
      </c>
      <c r="B2572" s="140" t="s">
        <v>5404</v>
      </c>
      <c r="C2572" s="140" t="s">
        <v>5405</v>
      </c>
      <c r="D2572" s="140" t="s">
        <v>4759</v>
      </c>
      <c r="E2572" s="140" t="s">
        <v>22377</v>
      </c>
      <c r="F2572" s="140" t="s">
        <v>5406</v>
      </c>
      <c r="G2572" s="140" t="s">
        <v>5407</v>
      </c>
      <c r="H2572" s="140">
        <v>47.75206</v>
      </c>
      <c r="I2572" s="140">
        <v>129.01910000000001</v>
      </c>
      <c r="J2572" s="140">
        <v>791</v>
      </c>
      <c r="K2572" s="140">
        <v>8</v>
      </c>
      <c r="L2572" s="140">
        <f>COUNTIFS(ArCompl!$C$2:$C$5652,ArCompl!$C1515,ArCompl!$D$2:$D$5652,ArCompl!$D1515)</f>
        <v>1</v>
      </c>
      <c r="M2572" s="141">
        <f>IF(ISNA(MATCH($F2572,'Liste noire'!C:C,0)),0,1)</f>
        <v>0</v>
      </c>
    </row>
    <row r="2573" spans="1:13" x14ac:dyDescent="0.25">
      <c r="A2573" s="142">
        <v>3268</v>
      </c>
      <c r="B2573" s="143" t="s">
        <v>10957</v>
      </c>
      <c r="C2573" s="143" t="s">
        <v>10958</v>
      </c>
      <c r="D2573" s="143" t="s">
        <v>10891</v>
      </c>
      <c r="E2573" s="143" t="s">
        <v>22434</v>
      </c>
      <c r="F2573" s="143" t="s">
        <v>10959</v>
      </c>
      <c r="G2573" s="143" t="s">
        <v>10960</v>
      </c>
      <c r="H2573" s="143">
        <v>5.0322500000000003</v>
      </c>
      <c r="I2573" s="143">
        <v>118.324</v>
      </c>
      <c r="J2573" s="143">
        <v>45</v>
      </c>
      <c r="K2573" s="143">
        <v>8</v>
      </c>
      <c r="L2573" s="143">
        <f>COUNTIFS(ArCompl!$C$2:$C$5652,ArCompl!$C4227,ArCompl!$D$2:$D$5652,ArCompl!$D4227)</f>
        <v>2</v>
      </c>
      <c r="M2573" s="144">
        <f>IF(ISNA(MATCH($F2573,'Liste noire'!C:C,0)),0,1)</f>
        <v>0</v>
      </c>
    </row>
    <row r="2574" spans="1:13" x14ac:dyDescent="0.25">
      <c r="A2574" s="139">
        <v>8230</v>
      </c>
      <c r="B2574" s="140" t="s">
        <v>7355</v>
      </c>
      <c r="C2574" s="140" t="s">
        <v>7356</v>
      </c>
      <c r="D2574" s="140" t="s">
        <v>7348</v>
      </c>
      <c r="E2574" s="140" t="s">
        <v>22401</v>
      </c>
      <c r="F2574" s="140" t="s">
        <v>7357</v>
      </c>
      <c r="G2574" s="140" t="s">
        <v>7358</v>
      </c>
      <c r="H2574" s="140">
        <v>5.48306</v>
      </c>
      <c r="I2574" s="140">
        <v>-54.034399999999998</v>
      </c>
      <c r="J2574" s="140">
        <v>16</v>
      </c>
      <c r="K2574" s="140">
        <v>-3</v>
      </c>
      <c r="L2574" s="140">
        <f>COUNTIFS(ArCompl!$C$2:$C$5652,ArCompl!$C3539,ArCompl!$D$2:$D$5652,ArCompl!$D3539)</f>
        <v>1</v>
      </c>
      <c r="M2574" s="141">
        <f>IF(ISNA(MATCH($F2574,'Liste noire'!C:C,0)),0,1)</f>
        <v>0</v>
      </c>
    </row>
    <row r="2575" spans="1:13" x14ac:dyDescent="0.25">
      <c r="A2575" s="142">
        <v>468</v>
      </c>
      <c r="B2575" s="143" t="s">
        <v>16532</v>
      </c>
      <c r="C2575" s="143" t="s">
        <v>16533</v>
      </c>
      <c r="D2575" s="143" t="s">
        <v>16321</v>
      </c>
      <c r="E2575" s="143" t="s">
        <v>22495</v>
      </c>
      <c r="F2575" s="143" t="s">
        <v>16534</v>
      </c>
      <c r="G2575" s="143" t="s">
        <v>16535</v>
      </c>
      <c r="H2575" s="143">
        <v>55.0428</v>
      </c>
      <c r="I2575" s="143">
        <v>-7.1611099999999999</v>
      </c>
      <c r="J2575" s="143">
        <v>22</v>
      </c>
      <c r="K2575" s="143">
        <v>0</v>
      </c>
      <c r="L2575" s="143">
        <f>COUNTIFS(ArCompl!$C$2:$C$5652,ArCompl!$C4964,ArCompl!$D$2:$D$5652,ArCompl!$D4964)</f>
        <v>1</v>
      </c>
      <c r="M2575" s="144">
        <f>IF(ISNA(MATCH($F2575,'Liste noire'!C:C,0)),0,1)</f>
        <v>0</v>
      </c>
    </row>
    <row r="2576" spans="1:13" x14ac:dyDescent="0.25">
      <c r="A2576" s="139">
        <v>3348</v>
      </c>
      <c r="B2576" s="140" t="s">
        <v>1108</v>
      </c>
      <c r="C2576" s="140" t="s">
        <v>1109</v>
      </c>
      <c r="D2576" s="140" t="s">
        <v>639</v>
      </c>
      <c r="E2576" s="140" t="s">
        <v>22356</v>
      </c>
      <c r="F2576" s="140" t="s">
        <v>1110</v>
      </c>
      <c r="G2576" s="140" t="s">
        <v>1111</v>
      </c>
      <c r="H2576" s="140">
        <v>-22.235600000000002</v>
      </c>
      <c r="I2576" s="140">
        <v>114.089</v>
      </c>
      <c r="J2576" s="140">
        <v>19</v>
      </c>
      <c r="K2576" s="140">
        <v>8</v>
      </c>
      <c r="L2576" s="140">
        <f>COUNTIFS(ArCompl!$C$2:$C$5652,ArCompl!$C436,ArCompl!$D$2:$D$5652,ArCompl!$D436)</f>
        <v>2</v>
      </c>
      <c r="M2576" s="141">
        <f>IF(ISNA(MATCH($F2576,'Liste noire'!C:C,0)),0,1)</f>
        <v>0</v>
      </c>
    </row>
    <row r="2577" spans="1:13" x14ac:dyDescent="0.25">
      <c r="A2577" s="142">
        <v>5749</v>
      </c>
      <c r="B2577" s="143" t="s">
        <v>19296</v>
      </c>
      <c r="C2577" s="143" t="s">
        <v>10589</v>
      </c>
      <c r="D2577" s="143" t="s">
        <v>16702</v>
      </c>
      <c r="E2577" s="143" t="s">
        <v>22496</v>
      </c>
      <c r="F2577" s="143" t="s">
        <v>19297</v>
      </c>
      <c r="G2577" s="143" t="s">
        <v>19298</v>
      </c>
      <c r="H2577" s="143">
        <v>43.626100000000001</v>
      </c>
      <c r="I2577" s="143">
        <v>-72.304199999999994</v>
      </c>
      <c r="J2577" s="143">
        <v>603</v>
      </c>
      <c r="K2577" s="143">
        <v>-5</v>
      </c>
      <c r="L2577" s="143">
        <f>COUNTIFS(ArCompl!$C$2:$C$5652,ArCompl!$C2562,ArCompl!$D$2:$D$5652,ArCompl!$D2562)</f>
        <v>5</v>
      </c>
      <c r="M2577" s="144">
        <f>IF(ISNA(MATCH($F2577,'Liste noire'!C:C,0)),0,1)</f>
        <v>0</v>
      </c>
    </row>
    <row r="2578" spans="1:13" x14ac:dyDescent="0.25">
      <c r="A2578" s="139">
        <v>6036</v>
      </c>
      <c r="B2578" s="140" t="s">
        <v>2419</v>
      </c>
      <c r="C2578" s="140" t="s">
        <v>2420</v>
      </c>
      <c r="D2578" s="140" t="s">
        <v>2057</v>
      </c>
      <c r="E2578" s="140" t="s">
        <v>22368</v>
      </c>
      <c r="F2578" s="140" t="s">
        <v>2421</v>
      </c>
      <c r="G2578" s="140" t="s">
        <v>2422</v>
      </c>
      <c r="H2578" s="140">
        <v>-12.4823</v>
      </c>
      <c r="I2578" s="140">
        <v>-41.277000000000001</v>
      </c>
      <c r="J2578" s="140">
        <v>1676</v>
      </c>
      <c r="K2578" s="140">
        <v>-3</v>
      </c>
      <c r="L2578" s="140">
        <f>COUNTIFS(ArCompl!$C$2:$C$5652,ArCompl!$C797,ArCompl!$D$2:$D$5652,ArCompl!$D797)</f>
        <v>1</v>
      </c>
      <c r="M2578" s="141">
        <f>IF(ISNA(MATCH($F2578,'Liste noire'!C:C,0)),0,1)</f>
        <v>0</v>
      </c>
    </row>
    <row r="2579" spans="1:13" x14ac:dyDescent="0.25">
      <c r="A2579" s="142">
        <v>2948</v>
      </c>
      <c r="B2579" s="143" t="s">
        <v>13935</v>
      </c>
      <c r="C2579" s="143" t="s">
        <v>13936</v>
      </c>
      <c r="D2579" s="143" t="s">
        <v>13509</v>
      </c>
      <c r="E2579" s="143" t="s">
        <v>22461</v>
      </c>
      <c r="F2579" s="143" t="s">
        <v>13937</v>
      </c>
      <c r="G2579" s="143" t="s">
        <v>13938</v>
      </c>
      <c r="H2579" s="143">
        <v>59.8003</v>
      </c>
      <c r="I2579" s="143">
        <v>30.262499999999999</v>
      </c>
      <c r="J2579" s="143">
        <v>78</v>
      </c>
      <c r="K2579" s="143">
        <v>3</v>
      </c>
      <c r="L2579" s="143">
        <f>COUNTIFS(ArCompl!$C$2:$C$5652,ArCompl!$C5115,ArCompl!$D$2:$D$5652,ArCompl!$D5115)</f>
        <v>1</v>
      </c>
      <c r="M2579" s="144">
        <f>IF(ISNA(MATCH($F2579,'Liste noire'!C:C,0)),0,1)</f>
        <v>0</v>
      </c>
    </row>
    <row r="2580" spans="1:13" x14ac:dyDescent="0.25">
      <c r="A2580" s="139">
        <v>10145</v>
      </c>
      <c r="B2580" s="140" t="s">
        <v>19303</v>
      </c>
      <c r="C2580" s="140" t="s">
        <v>19300</v>
      </c>
      <c r="D2580" s="140" t="s">
        <v>16702</v>
      </c>
      <c r="E2580" s="140" t="s">
        <v>22496</v>
      </c>
      <c r="F2580" s="140" t="s">
        <v>19304</v>
      </c>
      <c r="G2580" s="140" t="s">
        <v>19305</v>
      </c>
      <c r="H2580" s="140">
        <v>28.8231</v>
      </c>
      <c r="I2580" s="140">
        <v>-81.808700000000002</v>
      </c>
      <c r="J2580" s="140">
        <v>76</v>
      </c>
      <c r="K2580" s="140">
        <v>-5</v>
      </c>
      <c r="L2580" s="140">
        <f>COUNTIFS(ArCompl!$C$2:$C$5652,ArCompl!$C2564,ArCompl!$D$2:$D$5652,ArCompl!$D2564)</f>
        <v>1</v>
      </c>
      <c r="M2580" s="141">
        <f>IF(ISNA(MATCH($F2580,'Liste noire'!C:C,0)),0,1)</f>
        <v>0</v>
      </c>
    </row>
    <row r="2581" spans="1:13" x14ac:dyDescent="0.25">
      <c r="A2581" s="142">
        <v>1371</v>
      </c>
      <c r="B2581" s="143" t="s">
        <v>7122</v>
      </c>
      <c r="C2581" s="143" t="s">
        <v>7123</v>
      </c>
      <c r="D2581" s="143" t="s">
        <v>6885</v>
      </c>
      <c r="E2581" s="143" t="s">
        <v>6885</v>
      </c>
      <c r="F2581" s="143" t="s">
        <v>7124</v>
      </c>
      <c r="G2581" s="143" t="s">
        <v>7125</v>
      </c>
      <c r="H2581" s="143">
        <v>49.533900000000003</v>
      </c>
      <c r="I2581" s="143">
        <v>8.8055999999999995E-2</v>
      </c>
      <c r="J2581" s="143">
        <v>313</v>
      </c>
      <c r="K2581" s="143">
        <v>1</v>
      </c>
      <c r="L2581" s="143">
        <f>COUNTIFS(ArCompl!$C$2:$C$5652,ArCompl!$C3351,ArCompl!$D$2:$D$5652,ArCompl!$D3351)</f>
        <v>1</v>
      </c>
      <c r="M2581" s="144">
        <f>IF(ISNA(MATCH($F2581,'Liste noire'!C:C,0)),0,1)</f>
        <v>0</v>
      </c>
    </row>
    <row r="2582" spans="1:13" x14ac:dyDescent="0.25">
      <c r="A2582" s="139">
        <v>1213</v>
      </c>
      <c r="B2582" s="140" t="s">
        <v>14860</v>
      </c>
      <c r="C2582" s="140" t="s">
        <v>14861</v>
      </c>
      <c r="D2582" s="140" t="s">
        <v>14857</v>
      </c>
      <c r="E2582" s="140" t="s">
        <v>22479</v>
      </c>
      <c r="F2582" s="140" t="s">
        <v>14862</v>
      </c>
      <c r="G2582" s="140" t="s">
        <v>14863</v>
      </c>
      <c r="H2582" s="140">
        <v>36.843899999999998</v>
      </c>
      <c r="I2582" s="140">
        <v>-2.3700999999999999</v>
      </c>
      <c r="J2582" s="140">
        <v>70</v>
      </c>
      <c r="K2582" s="140">
        <v>1</v>
      </c>
      <c r="L2582" s="140">
        <f>COUNTIFS(ArCompl!$C$2:$C$5652,ArCompl!$C1826,ArCompl!$D$2:$D$5652,ArCompl!$D1826)</f>
        <v>1</v>
      </c>
      <c r="M2582" s="141">
        <f>IF(ISNA(MATCH($F2582,'Liste noire'!C:C,0)),0,1)</f>
        <v>0</v>
      </c>
    </row>
    <row r="2583" spans="1:13" x14ac:dyDescent="0.25">
      <c r="A2583" s="142">
        <v>364</v>
      </c>
      <c r="B2583" s="143" t="s">
        <v>7792</v>
      </c>
      <c r="C2583" s="143" t="s">
        <v>7793</v>
      </c>
      <c r="D2583" s="143" t="s">
        <v>7581</v>
      </c>
      <c r="E2583" s="143" t="s">
        <v>22405</v>
      </c>
      <c r="F2583" s="143" t="s">
        <v>7794</v>
      </c>
      <c r="G2583" s="143" t="s">
        <v>7795</v>
      </c>
      <c r="H2583" s="143">
        <v>53.805399999999999</v>
      </c>
      <c r="I2583" s="143">
        <v>10.719200000000001</v>
      </c>
      <c r="J2583" s="143">
        <v>53</v>
      </c>
      <c r="K2583" s="143">
        <v>1</v>
      </c>
      <c r="L2583" s="143">
        <f>COUNTIFS(ArCompl!$C$2:$C$5652,ArCompl!$C157,ArCompl!$D$2:$D$5652,ArCompl!$D157)</f>
        <v>1</v>
      </c>
      <c r="M2583" s="144">
        <f>IF(ISNA(MATCH($F2583,'Liste noire'!C:C,0)),0,1)</f>
        <v>1</v>
      </c>
    </row>
    <row r="2584" spans="1:13" x14ac:dyDescent="0.25">
      <c r="A2584" s="139">
        <v>1101</v>
      </c>
      <c r="B2584" s="140" t="s">
        <v>8298</v>
      </c>
      <c r="C2584" s="140" t="s">
        <v>8299</v>
      </c>
      <c r="D2584" s="140" t="s">
        <v>8283</v>
      </c>
      <c r="E2584" s="140" t="s">
        <v>22410</v>
      </c>
      <c r="F2584" s="140" t="s">
        <v>8300</v>
      </c>
      <c r="G2584" s="140" t="s">
        <v>8301</v>
      </c>
      <c r="H2584" s="140">
        <v>11.3261</v>
      </c>
      <c r="I2584" s="140">
        <v>-12.286799999999999</v>
      </c>
      <c r="J2584" s="140">
        <v>3396</v>
      </c>
      <c r="K2584" s="140">
        <v>0</v>
      </c>
      <c r="L2584" s="140">
        <f>COUNTIFS(ArCompl!$C$2:$C$5652,ArCompl!$C3521,ArCompl!$D$2:$D$5652,ArCompl!$D3521)</f>
        <v>1</v>
      </c>
      <c r="M2584" s="141">
        <f>IF(ISNA(MATCH($F2584,'Liste noire'!C:C,0)),0,1)</f>
        <v>0</v>
      </c>
    </row>
    <row r="2585" spans="1:13" x14ac:dyDescent="0.25">
      <c r="A2585" s="142">
        <v>6284</v>
      </c>
      <c r="B2585" s="143" t="s">
        <v>1092</v>
      </c>
      <c r="C2585" s="143" t="s">
        <v>1093</v>
      </c>
      <c r="D2585" s="143" t="s">
        <v>639</v>
      </c>
      <c r="E2585" s="143" t="s">
        <v>22356</v>
      </c>
      <c r="F2585" s="143" t="s">
        <v>1094</v>
      </c>
      <c r="G2585" s="143" t="s">
        <v>1095</v>
      </c>
      <c r="H2585" s="143">
        <v>-12.498900000000001</v>
      </c>
      <c r="I2585" s="143">
        <v>135.80600000000001</v>
      </c>
      <c r="J2585" s="143">
        <v>256</v>
      </c>
      <c r="K2585" s="143">
        <v>9.5</v>
      </c>
      <c r="L2585" s="143">
        <f>COUNTIFS(ArCompl!$C$2:$C$5652,ArCompl!$C432,ArCompl!$D$2:$D$5652,ArCompl!$D432)</f>
        <v>2</v>
      </c>
      <c r="M2585" s="144">
        <f>IF(ISNA(MATCH($F2585,'Liste noire'!C:C,0)),0,1)</f>
        <v>0</v>
      </c>
    </row>
    <row r="2586" spans="1:13" x14ac:dyDescent="0.25">
      <c r="A2586" s="139">
        <v>6756</v>
      </c>
      <c r="B2586" s="140" t="s">
        <v>14939</v>
      </c>
      <c r="C2586" s="140" t="s">
        <v>14940</v>
      </c>
      <c r="D2586" s="140" t="s">
        <v>14857</v>
      </c>
      <c r="E2586" s="140" t="s">
        <v>22479</v>
      </c>
      <c r="F2586" s="140" t="s">
        <v>14941</v>
      </c>
      <c r="G2586" s="140" t="s">
        <v>14942</v>
      </c>
      <c r="H2586" s="140">
        <v>42.588999999999999</v>
      </c>
      <c r="I2586" s="140">
        <v>-5.6555600000000004</v>
      </c>
      <c r="J2586" s="140">
        <v>3006</v>
      </c>
      <c r="K2586" s="140">
        <v>1</v>
      </c>
      <c r="L2586" s="140">
        <f>COUNTIFS(ArCompl!$C$2:$C$5652,ArCompl!$C1846,ArCompl!$D$2:$D$5652,ArCompl!$D1846)</f>
        <v>4</v>
      </c>
      <c r="M2586" s="141">
        <f>IF(ISNA(MATCH($F2586,'Liste noire'!C:C,0)),0,1)</f>
        <v>0</v>
      </c>
    </row>
    <row r="2587" spans="1:13" x14ac:dyDescent="0.25">
      <c r="A2587" s="142">
        <v>5572</v>
      </c>
      <c r="B2587" s="143" t="s">
        <v>16489</v>
      </c>
      <c r="C2587" s="143" t="s">
        <v>16490</v>
      </c>
      <c r="D2587" s="143" t="s">
        <v>16321</v>
      </c>
      <c r="E2587" s="143" t="s">
        <v>22495</v>
      </c>
      <c r="F2587" s="143" t="s">
        <v>16491</v>
      </c>
      <c r="G2587" s="143" t="s">
        <v>16492</v>
      </c>
      <c r="H2587" s="143">
        <v>50.102800000000002</v>
      </c>
      <c r="I2587" s="143">
        <v>-5.67056</v>
      </c>
      <c r="J2587" s="143">
        <v>401</v>
      </c>
      <c r="K2587" s="143">
        <v>0</v>
      </c>
      <c r="L2587" s="143">
        <f>COUNTIFS(ArCompl!$C$2:$C$5652,ArCompl!$C4952,ArCompl!$D$2:$D$5652,ArCompl!$D4952)</f>
        <v>1</v>
      </c>
      <c r="M2587" s="144">
        <f>IF(ISNA(MATCH($F2587,'Liste noire'!C:C,0)),0,1)</f>
        <v>0</v>
      </c>
    </row>
    <row r="2588" spans="1:13" x14ac:dyDescent="0.25">
      <c r="A2588" s="139">
        <v>6290</v>
      </c>
      <c r="B2588" s="140" t="s">
        <v>1116</v>
      </c>
      <c r="C2588" s="140" t="s">
        <v>1117</v>
      </c>
      <c r="D2588" s="140" t="s">
        <v>639</v>
      </c>
      <c r="E2588" s="140" t="s">
        <v>22356</v>
      </c>
      <c r="F2588" s="140" t="s">
        <v>1118</v>
      </c>
      <c r="G2588" s="140" t="s">
        <v>1119</v>
      </c>
      <c r="H2588" s="140">
        <v>-27.843299999999999</v>
      </c>
      <c r="I2588" s="140">
        <v>120.703</v>
      </c>
      <c r="J2588" s="140">
        <v>1631</v>
      </c>
      <c r="K2588" s="140">
        <v>8</v>
      </c>
      <c r="L2588" s="140">
        <f>COUNTIFS(ArCompl!$C$2:$C$5652,ArCompl!$C438,ArCompl!$D$2:$D$5652,ArCompl!$D438)</f>
        <v>1</v>
      </c>
      <c r="M2588" s="141">
        <f>IF(ISNA(MATCH($F2588,'Liste noire'!C:C,0)),0,1)</f>
        <v>0</v>
      </c>
    </row>
    <row r="2589" spans="1:13" x14ac:dyDescent="0.25">
      <c r="A2589" s="142">
        <v>2728</v>
      </c>
      <c r="B2589" s="143" t="s">
        <v>5592</v>
      </c>
      <c r="C2589" s="143" t="s">
        <v>5593</v>
      </c>
      <c r="D2589" s="143" t="s">
        <v>5479</v>
      </c>
      <c r="E2589" s="143" t="s">
        <v>22380</v>
      </c>
      <c r="F2589" s="143" t="s">
        <v>5594</v>
      </c>
      <c r="G2589" s="143" t="s">
        <v>5595</v>
      </c>
      <c r="H2589" s="143">
        <v>-4.1935500000000001</v>
      </c>
      <c r="I2589" s="143">
        <v>-69.943200000000004</v>
      </c>
      <c r="J2589" s="143">
        <v>277</v>
      </c>
      <c r="K2589" s="143">
        <v>-5</v>
      </c>
      <c r="L2589" s="143">
        <f>COUNTIFS(ArCompl!$C$2:$C$5652,ArCompl!$C1564,ArCompl!$D$2:$D$5652,ArCompl!$D1564)</f>
        <v>1</v>
      </c>
      <c r="M2589" s="144">
        <f>IF(ISNA(MATCH($F2589,'Liste noire'!C:C,0)),0,1)</f>
        <v>0</v>
      </c>
    </row>
    <row r="2590" spans="1:13" x14ac:dyDescent="0.25">
      <c r="A2590" s="139">
        <v>1244</v>
      </c>
      <c r="B2590" s="140" t="s">
        <v>15012</v>
      </c>
      <c r="C2590" s="140" t="s">
        <v>15013</v>
      </c>
      <c r="D2590" s="140" t="s">
        <v>14857</v>
      </c>
      <c r="E2590" s="140" t="s">
        <v>22479</v>
      </c>
      <c r="F2590" s="140" t="s">
        <v>15014</v>
      </c>
      <c r="G2590" s="140" t="s">
        <v>15015</v>
      </c>
      <c r="H2590" s="140">
        <v>42.3386</v>
      </c>
      <c r="I2590" s="140">
        <v>1.40917</v>
      </c>
      <c r="J2590" s="140">
        <v>2625</v>
      </c>
      <c r="K2590" s="140">
        <v>1</v>
      </c>
      <c r="L2590" s="140">
        <f>COUNTIFS(ArCompl!$C$2:$C$5652,ArCompl!$C1865,ArCompl!$D$2:$D$5652,ArCompl!$D1865)</f>
        <v>1</v>
      </c>
      <c r="M2590" s="141">
        <f>IF(ISNA(MATCH($F2590,'Liste noire'!C:C,0)),0,1)</f>
        <v>0</v>
      </c>
    </row>
    <row r="2591" spans="1:13" x14ac:dyDescent="0.25">
      <c r="A2591" s="142">
        <v>4096</v>
      </c>
      <c r="B2591" s="143" t="s">
        <v>6712</v>
      </c>
      <c r="C2591" s="143" t="s">
        <v>6713</v>
      </c>
      <c r="D2591" s="143" t="s">
        <v>6697</v>
      </c>
      <c r="E2591" s="143" t="s">
        <v>22399</v>
      </c>
      <c r="F2591" s="143" t="s">
        <v>6714</v>
      </c>
      <c r="G2591" s="143" t="s">
        <v>6715</v>
      </c>
      <c r="H2591" s="143">
        <v>-17.711099999999998</v>
      </c>
      <c r="I2591" s="143">
        <v>178.75899999999999</v>
      </c>
      <c r="J2591" s="143">
        <v>11</v>
      </c>
      <c r="K2591" s="143">
        <v>12</v>
      </c>
      <c r="L2591" s="143">
        <f>COUNTIFS(ArCompl!$C$2:$C$5652,ArCompl!$C3248,ArCompl!$D$2:$D$5652,ArCompl!$D3248)</f>
        <v>1</v>
      </c>
      <c r="M2591" s="144">
        <f>IF(ISNA(MATCH($F2591,'Liste noire'!C:C,0)),0,1)</f>
        <v>0</v>
      </c>
    </row>
    <row r="2592" spans="1:13" x14ac:dyDescent="0.25">
      <c r="A2592" s="139">
        <v>8632</v>
      </c>
      <c r="B2592" s="140" t="s">
        <v>19314</v>
      </c>
      <c r="C2592" s="140" t="s">
        <v>19315</v>
      </c>
      <c r="D2592" s="140" t="s">
        <v>16702</v>
      </c>
      <c r="E2592" s="140" t="s">
        <v>22496</v>
      </c>
      <c r="F2592" s="140" t="s">
        <v>19316</v>
      </c>
      <c r="G2592" s="140" t="s">
        <v>19317</v>
      </c>
      <c r="H2592" s="140">
        <v>44.048499999999997</v>
      </c>
      <c r="I2592" s="140">
        <v>-70.283500000000004</v>
      </c>
      <c r="J2592" s="140">
        <v>288</v>
      </c>
      <c r="K2592" s="140">
        <v>-5</v>
      </c>
      <c r="L2592" s="140">
        <f>COUNTIFS(ArCompl!$C$2:$C$5652,ArCompl!$C2567,ArCompl!$D$2:$D$5652,ArCompl!$D2567)</f>
        <v>1</v>
      </c>
      <c r="M2592" s="141">
        <f>IF(ISNA(MATCH($F2592,'Liste noire'!C:C,0)),0,1)</f>
        <v>0</v>
      </c>
    </row>
    <row r="2593" spans="1:13" x14ac:dyDescent="0.25">
      <c r="A2593" s="142">
        <v>4017</v>
      </c>
      <c r="B2593" s="143" t="s">
        <v>19329</v>
      </c>
      <c r="C2593" s="143" t="s">
        <v>19330</v>
      </c>
      <c r="D2593" s="143" t="s">
        <v>16702</v>
      </c>
      <c r="E2593" s="143" t="s">
        <v>22496</v>
      </c>
      <c r="F2593" s="143" t="s">
        <v>19331</v>
      </c>
      <c r="G2593" s="143" t="s">
        <v>19332</v>
      </c>
      <c r="H2593" s="143">
        <v>38.036499999999997</v>
      </c>
      <c r="I2593" s="143">
        <v>-84.605900000000005</v>
      </c>
      <c r="J2593" s="143">
        <v>979</v>
      </c>
      <c r="K2593" s="143">
        <v>-5</v>
      </c>
      <c r="L2593" s="143">
        <f>COUNTIFS(ArCompl!$C$2:$C$5652,ArCompl!$C2571,ArCompl!$D$2:$D$5652,ArCompl!$D2571)</f>
        <v>1</v>
      </c>
      <c r="M2593" s="144">
        <f>IF(ISNA(MATCH($F2593,'Liste noire'!C:C,0)),0,1)</f>
        <v>0</v>
      </c>
    </row>
    <row r="2594" spans="1:13" x14ac:dyDescent="0.25">
      <c r="A2594" s="139">
        <v>589</v>
      </c>
      <c r="B2594" s="140" t="s">
        <v>11928</v>
      </c>
      <c r="C2594" s="140" t="s">
        <v>11929</v>
      </c>
      <c r="D2594" s="140" t="s">
        <v>11905</v>
      </c>
      <c r="E2594" s="140" t="s">
        <v>22448</v>
      </c>
      <c r="F2594" s="140" t="s">
        <v>11930</v>
      </c>
      <c r="G2594" s="140" t="s">
        <v>11931</v>
      </c>
      <c r="H2594" s="140">
        <v>52.460299999999997</v>
      </c>
      <c r="I2594" s="140">
        <v>5.5272199999999998</v>
      </c>
      <c r="J2594" s="140">
        <v>-13</v>
      </c>
      <c r="K2594" s="140">
        <v>1</v>
      </c>
      <c r="L2594" s="140">
        <f>COUNTIFS(ArCompl!$C$2:$C$5652,ArCompl!$C4715,ArCompl!$D$2:$D$5652,ArCompl!$D4715)</f>
        <v>1</v>
      </c>
      <c r="M2594" s="141">
        <f>IF(ISNA(MATCH($F2594,'Liste noire'!C:C,0)),0,1)</f>
        <v>0</v>
      </c>
    </row>
    <row r="2595" spans="1:13" x14ac:dyDescent="0.25">
      <c r="A2595" s="142">
        <v>3866</v>
      </c>
      <c r="B2595" s="143" t="s">
        <v>18588</v>
      </c>
      <c r="C2595" s="143" t="s">
        <v>18585</v>
      </c>
      <c r="D2595" s="143" t="s">
        <v>16702</v>
      </c>
      <c r="E2595" s="143" t="s">
        <v>22496</v>
      </c>
      <c r="F2595" s="143" t="s">
        <v>18589</v>
      </c>
      <c r="G2595" s="143" t="s">
        <v>18590</v>
      </c>
      <c r="H2595" s="143">
        <v>37.082900000000002</v>
      </c>
      <c r="I2595" s="143">
        <v>-76.360500000000002</v>
      </c>
      <c r="J2595" s="143">
        <v>11</v>
      </c>
      <c r="K2595" s="143">
        <v>-5</v>
      </c>
      <c r="L2595" s="143">
        <f>COUNTIFS(ArCompl!$C$2:$C$5652,ArCompl!$C2377,ArCompl!$D$2:$D$5652,ArCompl!$D2377)</f>
        <v>1</v>
      </c>
      <c r="M2595" s="144">
        <f>IF(ISNA(MATCH($F2595,'Liste noire'!C:C,0)),0,1)</f>
        <v>0</v>
      </c>
    </row>
    <row r="2596" spans="1:13" x14ac:dyDescent="0.25">
      <c r="A2596" s="139">
        <v>3651</v>
      </c>
      <c r="B2596" s="140" t="s">
        <v>19449</v>
      </c>
      <c r="C2596" s="140" t="s">
        <v>19450</v>
      </c>
      <c r="D2596" s="140" t="s">
        <v>16702</v>
      </c>
      <c r="E2596" s="140" t="s">
        <v>22496</v>
      </c>
      <c r="F2596" s="140" t="s">
        <v>19451</v>
      </c>
      <c r="G2596" s="140" t="s">
        <v>19452</v>
      </c>
      <c r="H2596" s="140">
        <v>31.234000000000002</v>
      </c>
      <c r="I2596" s="140">
        <v>-94.75</v>
      </c>
      <c r="J2596" s="140">
        <v>296</v>
      </c>
      <c r="K2596" s="140">
        <v>-6</v>
      </c>
      <c r="L2596" s="140">
        <f>COUNTIFS(ArCompl!$C$2:$C$5652,ArCompl!$C2603,ArCompl!$D$2:$D$5652,ArCompl!$D2603)</f>
        <v>1</v>
      </c>
      <c r="M2596" s="141">
        <f>IF(ISNA(MATCH($F2596,'Liste noire'!C:C,0)),0,1)</f>
        <v>0</v>
      </c>
    </row>
    <row r="2597" spans="1:13" x14ac:dyDescent="0.25">
      <c r="A2597" s="142">
        <v>2846</v>
      </c>
      <c r="B2597" s="143" t="s">
        <v>22036</v>
      </c>
      <c r="C2597" s="143" t="s">
        <v>22037</v>
      </c>
      <c r="D2597" s="143" t="s">
        <v>21976</v>
      </c>
      <c r="E2597" s="143" t="s">
        <v>21976</v>
      </c>
      <c r="F2597" s="143" t="s">
        <v>22038</v>
      </c>
      <c r="G2597" s="143" t="s">
        <v>22039</v>
      </c>
      <c r="H2597" s="143">
        <v>8.2391670000000001</v>
      </c>
      <c r="I2597" s="143">
        <v>-72.271029999999996</v>
      </c>
      <c r="J2597" s="143">
        <v>305</v>
      </c>
      <c r="K2597" s="143">
        <v>-4</v>
      </c>
      <c r="L2597" s="143">
        <f>COUNTIFS(ArCompl!$C$2:$C$5652,ArCompl!$C5582,ArCompl!$D$2:$D$5652,ArCompl!$D5582)</f>
        <v>1</v>
      </c>
      <c r="M2597" s="144">
        <f>IF(ISNA(MATCH($F2597,'Liste noire'!C:C,0)),0,1)</f>
        <v>0</v>
      </c>
    </row>
    <row r="2598" spans="1:13" x14ac:dyDescent="0.25">
      <c r="A2598" s="139">
        <v>3493</v>
      </c>
      <c r="B2598" s="140" t="s">
        <v>19181</v>
      </c>
      <c r="C2598" s="140" t="s">
        <v>19178</v>
      </c>
      <c r="D2598" s="140" t="s">
        <v>16702</v>
      </c>
      <c r="E2598" s="140" t="s">
        <v>22496</v>
      </c>
      <c r="F2598" s="140" t="s">
        <v>19182</v>
      </c>
      <c r="G2598" s="140" t="s">
        <v>19183</v>
      </c>
      <c r="H2598" s="140">
        <v>30.205300000000001</v>
      </c>
      <c r="I2598" s="140">
        <v>-91.9876</v>
      </c>
      <c r="J2598" s="140">
        <v>42</v>
      </c>
      <c r="K2598" s="140">
        <v>-6</v>
      </c>
      <c r="L2598" s="140">
        <f>COUNTIFS(ArCompl!$C$2:$C$5652,ArCompl!$C2531,ArCompl!$D$2:$D$5652,ArCompl!$D2531)</f>
        <v>1</v>
      </c>
      <c r="M2598" s="141">
        <f>IF(ISNA(MATCH($F2598,'Liste noire'!C:C,0)),0,1)</f>
        <v>0</v>
      </c>
    </row>
    <row r="2599" spans="1:13" x14ac:dyDescent="0.25">
      <c r="A2599" s="142">
        <v>298</v>
      </c>
      <c r="B2599" s="143" t="s">
        <v>15780</v>
      </c>
      <c r="C2599" s="143" t="s">
        <v>15781</v>
      </c>
      <c r="D2599" s="143" t="s">
        <v>15782</v>
      </c>
      <c r="E2599" s="143" t="s">
        <v>15782</v>
      </c>
      <c r="F2599" s="143" t="s">
        <v>15783</v>
      </c>
      <c r="G2599" s="143" t="s">
        <v>15784</v>
      </c>
      <c r="H2599" s="143">
        <v>6.16561</v>
      </c>
      <c r="I2599" s="143">
        <v>1.25451</v>
      </c>
      <c r="J2599" s="143">
        <v>72</v>
      </c>
      <c r="K2599" s="143">
        <v>0</v>
      </c>
      <c r="L2599" s="143">
        <f>COUNTIFS(ArCompl!$C$2:$C$5652,ArCompl!$C5415,ArCompl!$D$2:$D$5652,ArCompl!$D5415)</f>
        <v>1</v>
      </c>
      <c r="M2599" s="144">
        <f>IF(ISNA(MATCH($F2599,'Liste noire'!C:C,0)),0,1)</f>
        <v>0</v>
      </c>
    </row>
    <row r="2600" spans="1:13" x14ac:dyDescent="0.25">
      <c r="A2600" s="139">
        <v>3697</v>
      </c>
      <c r="B2600" s="140" t="s">
        <v>19982</v>
      </c>
      <c r="C2600" s="140" t="s">
        <v>19976</v>
      </c>
      <c r="D2600" s="140" t="s">
        <v>16702</v>
      </c>
      <c r="E2600" s="140" t="s">
        <v>22496</v>
      </c>
      <c r="F2600" s="140" t="s">
        <v>19983</v>
      </c>
      <c r="G2600" s="140" t="s">
        <v>19984</v>
      </c>
      <c r="H2600" s="140">
        <v>40.777200000000001</v>
      </c>
      <c r="I2600" s="140">
        <v>-73.872600000000006</v>
      </c>
      <c r="J2600" s="140">
        <v>21</v>
      </c>
      <c r="K2600" s="140">
        <v>-5</v>
      </c>
      <c r="L2600" s="140">
        <f>COUNTIFS(ArCompl!$C$2:$C$5652,ArCompl!$C2743,ArCompl!$D$2:$D$5652,ArCompl!$D2743)</f>
        <v>1</v>
      </c>
      <c r="M2600" s="141">
        <f>IF(ISNA(MATCH($F2600,'Liste noire'!C:C,0)),0,1)</f>
        <v>0</v>
      </c>
    </row>
    <row r="2601" spans="1:13" x14ac:dyDescent="0.25">
      <c r="A2601" s="142">
        <v>3582</v>
      </c>
      <c r="B2601" s="143" t="s">
        <v>19400</v>
      </c>
      <c r="C2601" s="143" t="s">
        <v>19401</v>
      </c>
      <c r="D2601" s="143" t="s">
        <v>16702</v>
      </c>
      <c r="E2601" s="143" t="s">
        <v>22496</v>
      </c>
      <c r="F2601" s="143" t="s">
        <v>19402</v>
      </c>
      <c r="G2601" s="143" t="s">
        <v>19403</v>
      </c>
      <c r="H2601" s="143">
        <v>33.817700000000002</v>
      </c>
      <c r="I2601" s="143">
        <v>-118.152</v>
      </c>
      <c r="J2601" s="143">
        <v>60</v>
      </c>
      <c r="K2601" s="143">
        <v>-8</v>
      </c>
      <c r="L2601" s="143">
        <f>COUNTIFS(ArCompl!$C$2:$C$5652,ArCompl!$C2590,ArCompl!$D$2:$D$5652,ArCompl!$D2590)</f>
        <v>1</v>
      </c>
      <c r="M2601" s="144">
        <f>IF(ISNA(MATCH($F2601,'Liste noire'!C:C,0)),0,1)</f>
        <v>0</v>
      </c>
    </row>
    <row r="2602" spans="1:13" x14ac:dyDescent="0.25">
      <c r="A2602" s="139">
        <v>8302</v>
      </c>
      <c r="B2602" s="140" t="s">
        <v>19184</v>
      </c>
      <c r="C2602" s="140" t="s">
        <v>19185</v>
      </c>
      <c r="D2602" s="140" t="s">
        <v>16702</v>
      </c>
      <c r="E2602" s="140" t="s">
        <v>22496</v>
      </c>
      <c r="F2602" s="140" t="s">
        <v>19186</v>
      </c>
      <c r="G2602" s="140" t="s">
        <v>19187</v>
      </c>
      <c r="H2602" s="140">
        <v>33.008899999999997</v>
      </c>
      <c r="I2602" s="140">
        <v>-85.072599999999994</v>
      </c>
      <c r="J2602" s="140">
        <v>693</v>
      </c>
      <c r="K2602" s="140">
        <v>-5</v>
      </c>
      <c r="L2602" s="140">
        <f>COUNTIFS(ArCompl!$C$2:$C$5652,ArCompl!$C2532,ArCompl!$D$2:$D$5652,ArCompl!$D2532)</f>
        <v>1</v>
      </c>
      <c r="M2602" s="141">
        <f>IF(ISNA(MATCH($F2602,'Liste noire'!C:C,0)),0,1)</f>
        <v>0</v>
      </c>
    </row>
    <row r="2603" spans="1:13" x14ac:dyDescent="0.25">
      <c r="A2603" s="142">
        <v>11102</v>
      </c>
      <c r="B2603" s="143" t="s">
        <v>19165</v>
      </c>
      <c r="C2603" s="143" t="s">
        <v>19166</v>
      </c>
      <c r="D2603" s="143" t="s">
        <v>16702</v>
      </c>
      <c r="E2603" s="143" t="s">
        <v>22496</v>
      </c>
      <c r="F2603" s="143" t="s">
        <v>19167</v>
      </c>
      <c r="G2603" s="143" t="s">
        <v>19168</v>
      </c>
      <c r="H2603" s="143">
        <v>45.290199999999999</v>
      </c>
      <c r="I2603" s="143">
        <v>-118.00700000000001</v>
      </c>
      <c r="J2603" s="143">
        <v>2717</v>
      </c>
      <c r="K2603" s="143">
        <v>-7</v>
      </c>
      <c r="L2603" s="143">
        <f>COUNTIFS(ArCompl!$C$2:$C$5652,ArCompl!$C2527,ArCompl!$D$2:$D$5652,ArCompl!$D2527)</f>
        <v>4</v>
      </c>
      <c r="M2603" s="144">
        <f>IF(ISNA(MATCH($F2603,'Liste noire'!C:C,0)),0,1)</f>
        <v>0</v>
      </c>
    </row>
    <row r="2604" spans="1:13" x14ac:dyDescent="0.25">
      <c r="A2604" s="139">
        <v>348</v>
      </c>
      <c r="B2604" s="140" t="s">
        <v>7784</v>
      </c>
      <c r="C2604" s="140" t="s">
        <v>7785</v>
      </c>
      <c r="D2604" s="140" t="s">
        <v>7581</v>
      </c>
      <c r="E2604" s="140" t="s">
        <v>22405</v>
      </c>
      <c r="F2604" s="140" t="s">
        <v>7786</v>
      </c>
      <c r="G2604" s="140" t="s">
        <v>7787</v>
      </c>
      <c r="H2604" s="140">
        <v>51.42389</v>
      </c>
      <c r="I2604" s="140">
        <v>12.23639</v>
      </c>
      <c r="J2604" s="140">
        <v>465</v>
      </c>
      <c r="K2604" s="140">
        <v>1</v>
      </c>
      <c r="L2604" s="140">
        <f>COUNTIFS(ArCompl!$C$2:$C$5652,ArCompl!$C155,ArCompl!$D$2:$D$5652,ArCompl!$D155)</f>
        <v>1</v>
      </c>
      <c r="M2604" s="141">
        <f>IF(ISNA(MATCH($F2604,'Liste noire'!C:C,0)),0,1)</f>
        <v>1</v>
      </c>
    </row>
    <row r="2605" spans="1:13" x14ac:dyDescent="0.25">
      <c r="A2605" s="142">
        <v>8349</v>
      </c>
      <c r="B2605" s="143" t="s">
        <v>1112</v>
      </c>
      <c r="C2605" s="143" t="s">
        <v>1113</v>
      </c>
      <c r="D2605" s="143" t="s">
        <v>639</v>
      </c>
      <c r="E2605" s="143" t="s">
        <v>22356</v>
      </c>
      <c r="F2605" s="143" t="s">
        <v>1114</v>
      </c>
      <c r="G2605" s="143" t="s">
        <v>1115</v>
      </c>
      <c r="H2605" s="143">
        <v>-30.598299999999998</v>
      </c>
      <c r="I2605" s="143">
        <v>138.42599999999999</v>
      </c>
      <c r="J2605" s="143">
        <v>856</v>
      </c>
      <c r="K2605" s="143">
        <v>9.5</v>
      </c>
      <c r="L2605" s="143">
        <f>COUNTIFS(ArCompl!$C$2:$C$5652,ArCompl!$C437,ArCompl!$D$2:$D$5652,ArCompl!$D437)</f>
        <v>1</v>
      </c>
      <c r="M2605" s="144">
        <f>IF(ISNA(MATCH($F2605,'Liste noire'!C:C,0)),0,1)</f>
        <v>0</v>
      </c>
    </row>
    <row r="2606" spans="1:13" x14ac:dyDescent="0.25">
      <c r="A2606" s="139">
        <v>1950</v>
      </c>
      <c r="B2606" s="140" t="s">
        <v>1728</v>
      </c>
      <c r="C2606" s="140" t="s">
        <v>1729</v>
      </c>
      <c r="D2606" s="140" t="s">
        <v>1697</v>
      </c>
      <c r="E2606" s="140" t="s">
        <v>1697</v>
      </c>
      <c r="F2606" s="140" t="s">
        <v>1730</v>
      </c>
      <c r="G2606" s="140" t="s">
        <v>1731</v>
      </c>
      <c r="H2606" s="140">
        <v>23.178999999999998</v>
      </c>
      <c r="I2606" s="140">
        <v>-75.093599999999995</v>
      </c>
      <c r="J2606" s="140">
        <v>9</v>
      </c>
      <c r="K2606" s="140">
        <v>-5</v>
      </c>
      <c r="L2606" s="140">
        <f>COUNTIFS(ArCompl!$C$2:$C$5652,ArCompl!$C599,ArCompl!$D$2:$D$5652,ArCompl!$D599)</f>
        <v>3</v>
      </c>
      <c r="M2606" s="141">
        <f>IF(ISNA(MATCH($F2606,'Liste noire'!C:C,0)),0,1)</f>
        <v>0</v>
      </c>
    </row>
    <row r="2607" spans="1:13" x14ac:dyDescent="0.25">
      <c r="A2607" s="142">
        <v>3305</v>
      </c>
      <c r="B2607" s="143" t="s">
        <v>10961</v>
      </c>
      <c r="C2607" s="143" t="s">
        <v>10962</v>
      </c>
      <c r="D2607" s="143" t="s">
        <v>10891</v>
      </c>
      <c r="E2607" s="143" t="s">
        <v>22434</v>
      </c>
      <c r="F2607" s="143" t="s">
        <v>10963</v>
      </c>
      <c r="G2607" s="143" t="s">
        <v>10964</v>
      </c>
      <c r="H2607" s="143">
        <v>6.3297299999999996</v>
      </c>
      <c r="I2607" s="143">
        <v>99.728700000000003</v>
      </c>
      <c r="J2607" s="143">
        <v>29</v>
      </c>
      <c r="K2607" s="143">
        <v>8</v>
      </c>
      <c r="L2607" s="143">
        <f>COUNTIFS(ArCompl!$C$2:$C$5652,ArCompl!$C4228,ArCompl!$D$2:$D$5652,ArCompl!$D4228)</f>
        <v>1</v>
      </c>
      <c r="M2607" s="144">
        <f>IF(ISNA(MATCH($F2607,'Liste noire'!C:C,0)),0,1)</f>
        <v>0</v>
      </c>
    </row>
    <row r="2608" spans="1:13" x14ac:dyDescent="0.25">
      <c r="A2608" s="139">
        <v>6215</v>
      </c>
      <c r="B2608" s="140" t="s">
        <v>10977</v>
      </c>
      <c r="C2608" s="140" t="s">
        <v>10978</v>
      </c>
      <c r="D2608" s="140" t="s">
        <v>10891</v>
      </c>
      <c r="E2608" s="140" t="s">
        <v>22434</v>
      </c>
      <c r="F2608" s="140" t="s">
        <v>10979</v>
      </c>
      <c r="G2608" s="140" t="s">
        <v>10980</v>
      </c>
      <c r="H2608" s="140">
        <v>3.4209999999999998</v>
      </c>
      <c r="I2608" s="140">
        <v>115.154</v>
      </c>
      <c r="J2608" s="140">
        <v>1400</v>
      </c>
      <c r="K2608" s="140">
        <v>8</v>
      </c>
      <c r="L2608" s="140">
        <f>COUNTIFS(ArCompl!$C$2:$C$5652,ArCompl!$C4232,ArCompl!$D$2:$D$5652,ArCompl!$D4232)</f>
        <v>1</v>
      </c>
      <c r="M2608" s="141">
        <f>IF(ISNA(MATCH($F2608,'Liste noire'!C:C,0)),0,1)</f>
        <v>0</v>
      </c>
    </row>
    <row r="2609" spans="1:13" x14ac:dyDescent="0.25">
      <c r="A2609" s="142">
        <v>6975</v>
      </c>
      <c r="B2609" s="143" t="s">
        <v>7780</v>
      </c>
      <c r="C2609" s="143" t="s">
        <v>7781</v>
      </c>
      <c r="D2609" s="143" t="s">
        <v>7581</v>
      </c>
      <c r="E2609" s="143" t="s">
        <v>22405</v>
      </c>
      <c r="F2609" s="143" t="s">
        <v>7782</v>
      </c>
      <c r="G2609" s="143" t="s">
        <v>7783</v>
      </c>
      <c r="H2609" s="143">
        <v>53.7425</v>
      </c>
      <c r="I2609" s="143">
        <v>7.4977780000000003</v>
      </c>
      <c r="J2609" s="143">
        <v>7</v>
      </c>
      <c r="K2609" s="143">
        <v>1</v>
      </c>
      <c r="L2609" s="143">
        <f>COUNTIFS(ArCompl!$C$2:$C$5652,ArCompl!$C154,ArCompl!$D$2:$D$5652,ArCompl!$D154)</f>
        <v>1</v>
      </c>
      <c r="M2609" s="144">
        <f>IF(ISNA(MATCH($F2609,'Liste noire'!C:C,0)),0,1)</f>
        <v>0</v>
      </c>
    </row>
    <row r="2610" spans="1:13" x14ac:dyDescent="0.25">
      <c r="A2610" s="139">
        <v>4203</v>
      </c>
      <c r="B2610" s="140" t="s">
        <v>13145</v>
      </c>
      <c r="C2610" s="140" t="s">
        <v>13146</v>
      </c>
      <c r="D2610" s="140" t="s">
        <v>13050</v>
      </c>
      <c r="E2610" s="140" t="s">
        <v>13050</v>
      </c>
      <c r="F2610" s="140" t="s">
        <v>13147</v>
      </c>
      <c r="G2610" s="140" t="s">
        <v>13148</v>
      </c>
      <c r="H2610" s="140">
        <v>13.157500000000001</v>
      </c>
      <c r="I2610" s="140">
        <v>123.735</v>
      </c>
      <c r="J2610" s="140">
        <v>66</v>
      </c>
      <c r="K2610" s="140">
        <v>8</v>
      </c>
      <c r="L2610" s="140">
        <f>COUNTIFS(ArCompl!$C$2:$C$5652,ArCompl!$C4774,ArCompl!$D$2:$D$5652,ArCompl!$D4774)</f>
        <v>1</v>
      </c>
      <c r="M2610" s="141">
        <f>IF(ISNA(MATCH($F2610,'Liste noire'!C:C,0)),0,1)</f>
        <v>0</v>
      </c>
    </row>
    <row r="2611" spans="1:13" x14ac:dyDescent="0.25">
      <c r="A2611" s="142">
        <v>11933</v>
      </c>
      <c r="B2611" s="143" t="s">
        <v>3270</v>
      </c>
      <c r="C2611" s="143" t="s">
        <v>3271</v>
      </c>
      <c r="D2611" s="143" t="s">
        <v>4637</v>
      </c>
      <c r="E2611" s="143" t="s">
        <v>22376</v>
      </c>
      <c r="F2611" s="143" t="s">
        <v>4668</v>
      </c>
      <c r="G2611" s="143" t="s">
        <v>4669</v>
      </c>
      <c r="H2611" s="143">
        <v>-47.2438</v>
      </c>
      <c r="I2611" s="143">
        <v>-72.588399999999993</v>
      </c>
      <c r="J2611" s="143">
        <v>643</v>
      </c>
      <c r="K2611" s="143" t="s">
        <v>340</v>
      </c>
      <c r="L2611" s="143">
        <f>COUNTIFS(ArCompl!$C$2:$C$5652,ArCompl!$C1330,ArCompl!$D$2:$D$5652,ArCompl!$D1330)</f>
        <v>1</v>
      </c>
      <c r="M2611" s="144">
        <f>IF(ISNA(MATCH($F2611,'Liste noire'!C:C,0)),0,1)</f>
        <v>0</v>
      </c>
    </row>
    <row r="2612" spans="1:13" x14ac:dyDescent="0.25">
      <c r="A2612" s="139">
        <v>2453</v>
      </c>
      <c r="B2612" s="140" t="s">
        <v>453</v>
      </c>
      <c r="C2612" s="140" t="s">
        <v>454</v>
      </c>
      <c r="D2612" s="140" t="s">
        <v>365</v>
      </c>
      <c r="E2612" s="140" t="s">
        <v>22354</v>
      </c>
      <c r="F2612" s="140" t="s">
        <v>455</v>
      </c>
      <c r="G2612" s="140" t="s">
        <v>456</v>
      </c>
      <c r="H2612" s="140">
        <v>-35.493600000000001</v>
      </c>
      <c r="I2612" s="140">
        <v>-69.574299999999994</v>
      </c>
      <c r="J2612" s="140">
        <v>4685</v>
      </c>
      <c r="K2612" s="140">
        <v>-3</v>
      </c>
      <c r="L2612" s="140">
        <f>COUNTIFS(ArCompl!$C$2:$C$5652,ArCompl!$C271,ArCompl!$D$2:$D$5652,ArCompl!$D271)</f>
        <v>1</v>
      </c>
      <c r="M2612" s="141">
        <f>IF(ISNA(MATCH($F2612,'Liste noire'!C:C,0)),0,1)</f>
        <v>0</v>
      </c>
    </row>
    <row r="2613" spans="1:13" x14ac:dyDescent="0.25">
      <c r="A2613" s="142">
        <v>6998</v>
      </c>
      <c r="B2613" s="143" t="s">
        <v>19379</v>
      </c>
      <c r="C2613" s="143" t="s">
        <v>19380</v>
      </c>
      <c r="D2613" s="143" t="s">
        <v>16702</v>
      </c>
      <c r="E2613" s="143" t="s">
        <v>22496</v>
      </c>
      <c r="F2613" s="143" t="s">
        <v>19381</v>
      </c>
      <c r="G2613" s="143" t="s">
        <v>19382</v>
      </c>
      <c r="H2613" s="143">
        <v>41.791200000000003</v>
      </c>
      <c r="I2613" s="143">
        <v>-111.852</v>
      </c>
      <c r="J2613" s="143">
        <v>4457</v>
      </c>
      <c r="K2613" s="143">
        <v>-7</v>
      </c>
      <c r="L2613" s="143">
        <f>COUNTIFS(ArCompl!$C$2:$C$5652,ArCompl!$C2584,ArCompl!$D$2:$D$5652,ArCompl!$D2584)</f>
        <v>1</v>
      </c>
      <c r="M2613" s="144">
        <f>IF(ISNA(MATCH($F2613,'Liste noire'!C:C,0)),0,1)</f>
        <v>0</v>
      </c>
    </row>
    <row r="2614" spans="1:13" x14ac:dyDescent="0.25">
      <c r="A2614" s="139">
        <v>502</v>
      </c>
      <c r="B2614" s="140" t="s">
        <v>16520</v>
      </c>
      <c r="C2614" s="140" t="s">
        <v>3761</v>
      </c>
      <c r="D2614" s="140" t="s">
        <v>16321</v>
      </c>
      <c r="E2614" s="140" t="s">
        <v>22495</v>
      </c>
      <c r="F2614" s="140" t="s">
        <v>16521</v>
      </c>
      <c r="G2614" s="140" t="s">
        <v>16522</v>
      </c>
      <c r="H2614" s="140">
        <v>51.148099999999999</v>
      </c>
      <c r="I2614" s="140">
        <v>-0.190278</v>
      </c>
      <c r="J2614" s="140">
        <v>202</v>
      </c>
      <c r="K2614" s="140">
        <v>0</v>
      </c>
      <c r="L2614" s="140">
        <f>COUNTIFS(ArCompl!$C$2:$C$5652,ArCompl!$C4960,ArCompl!$D$2:$D$5652,ArCompl!$D4960)</f>
        <v>1</v>
      </c>
      <c r="M2614" s="141">
        <f>IF(ISNA(MATCH($F2614,'Liste noire'!C:C,0)),0,1)</f>
        <v>0</v>
      </c>
    </row>
    <row r="2615" spans="1:13" x14ac:dyDescent="0.25">
      <c r="A2615" s="142">
        <v>7905</v>
      </c>
      <c r="B2615" s="143" t="s">
        <v>7776</v>
      </c>
      <c r="C2615" s="143" t="s">
        <v>7777</v>
      </c>
      <c r="D2615" s="143" t="s">
        <v>7581</v>
      </c>
      <c r="E2615" s="143" t="s">
        <v>22405</v>
      </c>
      <c r="F2615" s="143" t="s">
        <v>7778</v>
      </c>
      <c r="G2615" s="143" t="s">
        <v>7779</v>
      </c>
      <c r="H2615" s="143">
        <v>48.369300000000003</v>
      </c>
      <c r="I2615" s="143">
        <v>7.8277200000000002</v>
      </c>
      <c r="J2615" s="143">
        <v>511</v>
      </c>
      <c r="K2615" s="143">
        <v>1</v>
      </c>
      <c r="L2615" s="143">
        <f>COUNTIFS(ArCompl!$C$2:$C$5652,ArCompl!$C153,ArCompl!$D$2:$D$5652,ArCompl!$D153)</f>
        <v>1</v>
      </c>
      <c r="M2615" s="144">
        <f>IF(ISNA(MATCH($F2615,'Liste noire'!C:C,0)),0,1)</f>
        <v>0</v>
      </c>
    </row>
    <row r="2616" spans="1:13" x14ac:dyDescent="0.25">
      <c r="A2616" s="139">
        <v>6065</v>
      </c>
      <c r="B2616" s="140" t="s">
        <v>12948</v>
      </c>
      <c r="C2616" s="140" t="s">
        <v>12949</v>
      </c>
      <c r="D2616" s="140" t="s">
        <v>12933</v>
      </c>
      <c r="E2616" s="140" t="s">
        <v>22457</v>
      </c>
      <c r="F2616" s="140" t="s">
        <v>12950</v>
      </c>
      <c r="G2616" s="140" t="s">
        <v>12951</v>
      </c>
      <c r="H2616" s="140">
        <v>-3.9168599999999998</v>
      </c>
      <c r="I2616" s="140">
        <v>-70.508200000000002</v>
      </c>
      <c r="J2616" s="140">
        <v>328</v>
      </c>
      <c r="K2616" s="140">
        <v>-5</v>
      </c>
      <c r="L2616" s="140">
        <f>COUNTIFS(ArCompl!$C$2:$C$5652,ArCompl!$C4725,ArCompl!$D$2:$D$5652,ArCompl!$D4725)</f>
        <v>1</v>
      </c>
      <c r="M2616" s="141">
        <f>IF(ISNA(MATCH($F2616,'Liste noire'!C:C,0)),0,1)</f>
        <v>0</v>
      </c>
    </row>
    <row r="2617" spans="1:13" x14ac:dyDescent="0.25">
      <c r="A2617" s="142">
        <v>8051</v>
      </c>
      <c r="B2617" s="143" t="s">
        <v>16849</v>
      </c>
      <c r="C2617" s="143" t="s">
        <v>16843</v>
      </c>
      <c r="D2617" s="143" t="s">
        <v>16702</v>
      </c>
      <c r="E2617" s="143" t="s">
        <v>22496</v>
      </c>
      <c r="F2617" s="143" t="s">
        <v>16850</v>
      </c>
      <c r="G2617" s="143" t="s">
        <v>16851</v>
      </c>
      <c r="H2617" s="143">
        <v>61.18</v>
      </c>
      <c r="I2617" s="143">
        <v>-149.97200000000001</v>
      </c>
      <c r="J2617" s="143">
        <v>71</v>
      </c>
      <c r="K2617" s="143">
        <v>-9</v>
      </c>
      <c r="L2617" s="143">
        <f>COUNTIFS(ArCompl!$C$2:$C$5652,ArCompl!$C1921,ArCompl!$D$2:$D$5652,ArCompl!$D1921)</f>
        <v>1</v>
      </c>
      <c r="M2617" s="144">
        <f>IF(ISNA(MATCH($F2617,'Liste noire'!C:C,0)),0,1)</f>
        <v>0</v>
      </c>
    </row>
    <row r="2618" spans="1:13" x14ac:dyDescent="0.25">
      <c r="A2618" s="139">
        <v>2207</v>
      </c>
      <c r="B2618" s="140" t="s">
        <v>12655</v>
      </c>
      <c r="C2618" s="140" t="s">
        <v>12656</v>
      </c>
      <c r="D2618" s="140" t="s">
        <v>12597</v>
      </c>
      <c r="E2618" s="140" t="s">
        <v>12597</v>
      </c>
      <c r="F2618" s="140" t="s">
        <v>12657</v>
      </c>
      <c r="G2618" s="140" t="s">
        <v>12658</v>
      </c>
      <c r="H2618" s="140">
        <v>31.521599999999999</v>
      </c>
      <c r="I2618" s="140">
        <v>74.403599999999997</v>
      </c>
      <c r="J2618" s="140">
        <v>712</v>
      </c>
      <c r="K2618" s="140">
        <v>5</v>
      </c>
      <c r="L2618" s="140">
        <f>COUNTIFS(ArCompl!$C$2:$C$5652,ArCompl!$C4641,ArCompl!$D$2:$D$5652,ArCompl!$D4641)</f>
        <v>2</v>
      </c>
      <c r="M2618" s="141">
        <f>IF(ISNA(MATCH($F2618,'Liste noire'!C:C,0)),0,1)</f>
        <v>0</v>
      </c>
    </row>
    <row r="2619" spans="1:13" x14ac:dyDescent="0.25">
      <c r="A2619" s="142">
        <v>6288</v>
      </c>
      <c r="B2619" s="143" t="s">
        <v>1124</v>
      </c>
      <c r="C2619" s="143" t="s">
        <v>1125</v>
      </c>
      <c r="D2619" s="143" t="s">
        <v>639</v>
      </c>
      <c r="E2619" s="143" t="s">
        <v>22356</v>
      </c>
      <c r="F2619" s="143" t="s">
        <v>1126</v>
      </c>
      <c r="G2619" s="143" t="s">
        <v>1127</v>
      </c>
      <c r="H2619" s="143">
        <v>-29.456700000000001</v>
      </c>
      <c r="I2619" s="143">
        <v>147.98400000000001</v>
      </c>
      <c r="J2619" s="143">
        <v>540</v>
      </c>
      <c r="K2619" s="143">
        <v>10</v>
      </c>
      <c r="L2619" s="143">
        <f>COUNTIFS(ArCompl!$C$2:$C$5652,ArCompl!$C440,ArCompl!$D$2:$D$5652,ArCompl!$D440)</f>
        <v>1</v>
      </c>
      <c r="M2619" s="144">
        <f>IF(ISNA(MATCH($F2619,'Liste noire'!C:C,0)),0,1)</f>
        <v>0</v>
      </c>
    </row>
    <row r="2620" spans="1:13" x14ac:dyDescent="0.25">
      <c r="A2620" s="139">
        <v>12047</v>
      </c>
      <c r="B2620" s="140" t="s">
        <v>4917</v>
      </c>
      <c r="C2620" s="140" t="s">
        <v>4918</v>
      </c>
      <c r="D2620" s="140" t="s">
        <v>4759</v>
      </c>
      <c r="E2620" s="140" t="s">
        <v>22377</v>
      </c>
      <c r="F2620" s="140" t="s">
        <v>4919</v>
      </c>
      <c r="G2620" s="140" t="s">
        <v>4920</v>
      </c>
      <c r="H2620" s="140">
        <v>32.389400000000002</v>
      </c>
      <c r="I2620" s="140">
        <v>111.69499999999999</v>
      </c>
      <c r="J2620" s="140">
        <v>0</v>
      </c>
      <c r="K2620" s="140" t="s">
        <v>340</v>
      </c>
      <c r="L2620" s="140">
        <f>COUNTIFS(ArCompl!$C$2:$C$5652,ArCompl!$C1393,ArCompl!$D$2:$D$5652,ArCompl!$D1393)</f>
        <v>1</v>
      </c>
      <c r="M2620" s="141">
        <f>IF(ISNA(MATCH($F2620,'Liste noire'!C:C,0)),0,1)</f>
        <v>0</v>
      </c>
    </row>
    <row r="2621" spans="1:13" x14ac:dyDescent="0.25">
      <c r="A2621" s="142">
        <v>9184</v>
      </c>
      <c r="B2621" s="143" t="s">
        <v>19348</v>
      </c>
      <c r="C2621" s="143" t="s">
        <v>19349</v>
      </c>
      <c r="D2621" s="143" t="s">
        <v>16702</v>
      </c>
      <c r="E2621" s="143" t="s">
        <v>22496</v>
      </c>
      <c r="F2621" s="143" t="s">
        <v>19350</v>
      </c>
      <c r="G2621" s="143" t="s">
        <v>19351</v>
      </c>
      <c r="H2621" s="143">
        <v>38.909199999999998</v>
      </c>
      <c r="I2621" s="143">
        <v>-121.351</v>
      </c>
      <c r="J2621" s="143">
        <v>121</v>
      </c>
      <c r="K2621" s="143">
        <v>-8</v>
      </c>
      <c r="L2621" s="143">
        <f>COUNTIFS(ArCompl!$C$2:$C$5652,ArCompl!$C2576,ArCompl!$D$2:$D$5652,ArCompl!$D2576)</f>
        <v>1</v>
      </c>
      <c r="M2621" s="144">
        <f>IF(ISNA(MATCH($F2621,'Liste noire'!C:C,0)),0,1)</f>
        <v>0</v>
      </c>
    </row>
    <row r="2622" spans="1:13" x14ac:dyDescent="0.25">
      <c r="A2622" s="139">
        <v>507</v>
      </c>
      <c r="B2622" s="140" t="s">
        <v>16523</v>
      </c>
      <c r="C2622" s="140" t="s">
        <v>3761</v>
      </c>
      <c r="D2622" s="140" t="s">
        <v>16321</v>
      </c>
      <c r="E2622" s="140" t="s">
        <v>22495</v>
      </c>
      <c r="F2622" s="140" t="s">
        <v>16524</v>
      </c>
      <c r="G2622" s="140" t="s">
        <v>16525</v>
      </c>
      <c r="H2622" s="140">
        <v>51.470599999999997</v>
      </c>
      <c r="I2622" s="140">
        <v>-0.46194099999999999</v>
      </c>
      <c r="J2622" s="140">
        <v>83</v>
      </c>
      <c r="K2622" s="140">
        <v>0</v>
      </c>
      <c r="L2622" s="140">
        <f>COUNTIFS(ArCompl!$C$2:$C$5652,ArCompl!$C4961,ArCompl!$D$2:$D$5652,ArCompl!$D4961)</f>
        <v>1</v>
      </c>
      <c r="M2622" s="141">
        <f>IF(ISNA(MATCH($F2622,'Liste noire'!C:C,0)),0,1)</f>
        <v>0</v>
      </c>
    </row>
    <row r="2623" spans="1:13" x14ac:dyDescent="0.25">
      <c r="A2623" s="142">
        <v>6028</v>
      </c>
      <c r="B2623" s="143" t="s">
        <v>449</v>
      </c>
      <c r="C2623" s="143" t="s">
        <v>450</v>
      </c>
      <c r="D2623" s="143" t="s">
        <v>365</v>
      </c>
      <c r="E2623" s="143" t="s">
        <v>22354</v>
      </c>
      <c r="F2623" s="143" t="s">
        <v>451</v>
      </c>
      <c r="G2623" s="143" t="s">
        <v>452</v>
      </c>
      <c r="H2623" s="143">
        <v>-46.5383</v>
      </c>
      <c r="I2623" s="143">
        <v>-68.965299999999999</v>
      </c>
      <c r="J2623" s="143">
        <v>1082</v>
      </c>
      <c r="K2623" s="143">
        <v>-3</v>
      </c>
      <c r="L2623" s="143">
        <f>COUNTIFS(ArCompl!$C$2:$C$5652,ArCompl!$C270,ArCompl!$D$2:$D$5652,ArCompl!$D270)</f>
        <v>1</v>
      </c>
      <c r="M2623" s="144">
        <f>IF(ISNA(MATCH($F2623,'Liste noire'!C:C,0)),0,1)</f>
        <v>0</v>
      </c>
    </row>
    <row r="2624" spans="1:13" x14ac:dyDescent="0.25">
      <c r="A2624" s="139">
        <v>8532</v>
      </c>
      <c r="B2624" s="140" t="s">
        <v>19371</v>
      </c>
      <c r="C2624" s="140" t="s">
        <v>19372</v>
      </c>
      <c r="D2624" s="140" t="s">
        <v>16702</v>
      </c>
      <c r="E2624" s="140" t="s">
        <v>22496</v>
      </c>
      <c r="F2624" s="140" t="s">
        <v>19373</v>
      </c>
      <c r="G2624" s="140" t="s">
        <v>19374</v>
      </c>
      <c r="H2624" s="140">
        <v>41.135599999999997</v>
      </c>
      <c r="I2624" s="140">
        <v>-77.422300000000007</v>
      </c>
      <c r="J2624" s="140">
        <v>556</v>
      </c>
      <c r="K2624" s="140">
        <v>-5</v>
      </c>
      <c r="L2624" s="140">
        <f>COUNTIFS(ArCompl!$C$2:$C$5652,ArCompl!$C2582,ArCompl!$D$2:$D$5652,ArCompl!$D2582)</f>
        <v>1</v>
      </c>
      <c r="M2624" s="141">
        <f>IF(ISNA(MATCH($F2624,'Liste noire'!C:C,0)),0,1)</f>
        <v>0</v>
      </c>
    </row>
    <row r="2625" spans="1:13" x14ac:dyDescent="0.25">
      <c r="A2625" s="142">
        <v>3378</v>
      </c>
      <c r="B2625" s="143" t="s">
        <v>5065</v>
      </c>
      <c r="C2625" s="143" t="s">
        <v>5066</v>
      </c>
      <c r="D2625" s="143" t="s">
        <v>4759</v>
      </c>
      <c r="E2625" s="143" t="s">
        <v>22377</v>
      </c>
      <c r="F2625" s="143" t="s">
        <v>5067</v>
      </c>
      <c r="G2625" s="143" t="s">
        <v>5068</v>
      </c>
      <c r="H2625" s="143">
        <v>36.5152</v>
      </c>
      <c r="I2625" s="143">
        <v>103.62</v>
      </c>
      <c r="J2625" s="143">
        <v>6388</v>
      </c>
      <c r="K2625" s="143">
        <v>8</v>
      </c>
      <c r="L2625" s="143">
        <f>COUNTIFS(ArCompl!$C$2:$C$5652,ArCompl!$C1430,ArCompl!$D$2:$D$5652,ArCompl!$D1430)</f>
        <v>1</v>
      </c>
      <c r="M2625" s="144">
        <f>IF(ISNA(MATCH($F2625,'Liste noire'!C:C,0)),0,1)</f>
        <v>0</v>
      </c>
    </row>
    <row r="2626" spans="1:13" x14ac:dyDescent="0.25">
      <c r="A2626" s="139">
        <v>4227</v>
      </c>
      <c r="B2626" s="140" t="s">
        <v>19169</v>
      </c>
      <c r="C2626" s="140" t="s">
        <v>19170</v>
      </c>
      <c r="D2626" s="140" t="s">
        <v>16702</v>
      </c>
      <c r="E2626" s="140" t="s">
        <v>22496</v>
      </c>
      <c r="F2626" s="140" t="s">
        <v>19171</v>
      </c>
      <c r="G2626" s="140" t="s">
        <v>19172</v>
      </c>
      <c r="H2626" s="140">
        <v>38.049700000000001</v>
      </c>
      <c r="I2626" s="140">
        <v>-103.509</v>
      </c>
      <c r="J2626" s="140">
        <v>4229</v>
      </c>
      <c r="K2626" s="140">
        <v>-7</v>
      </c>
      <c r="L2626" s="140">
        <f>COUNTIFS(ArCompl!$C$2:$C$5652,ArCompl!$C2528,ArCompl!$D$2:$D$5652,ArCompl!$D2528)</f>
        <v>1</v>
      </c>
      <c r="M2626" s="141">
        <f>IF(ISNA(MATCH($F2626,'Liste noire'!C:C,0)),0,1)</f>
        <v>0</v>
      </c>
    </row>
    <row r="2627" spans="1:13" x14ac:dyDescent="0.25">
      <c r="A2627" s="142">
        <v>594</v>
      </c>
      <c r="B2627" s="143" t="s">
        <v>11944</v>
      </c>
      <c r="C2627" s="143" t="s">
        <v>11945</v>
      </c>
      <c r="D2627" s="143" t="s">
        <v>11905</v>
      </c>
      <c r="E2627" s="143" t="s">
        <v>22448</v>
      </c>
      <c r="F2627" s="143" t="s">
        <v>11946</v>
      </c>
      <c r="G2627" s="143" t="s">
        <v>11947</v>
      </c>
      <c r="H2627" s="143">
        <v>52.1661</v>
      </c>
      <c r="I2627" s="143">
        <v>4.4179399999999998</v>
      </c>
      <c r="J2627" s="143">
        <v>1</v>
      </c>
      <c r="K2627" s="143">
        <v>1</v>
      </c>
      <c r="L2627" s="143">
        <f>COUNTIFS(ArCompl!$C$2:$C$5652,ArCompl!$C4719,ArCompl!$D$2:$D$5652,ArCompl!$D4719)</f>
        <v>1</v>
      </c>
      <c r="M2627" s="144">
        <f>IF(ISNA(MATCH($F2627,'Liste noire'!C:C,0)),0,1)</f>
        <v>0</v>
      </c>
    </row>
    <row r="2628" spans="1:13" x14ac:dyDescent="0.25">
      <c r="A2628" s="139">
        <v>2000</v>
      </c>
      <c r="B2628" s="140" t="s">
        <v>11985</v>
      </c>
      <c r="C2628" s="140" t="s">
        <v>11986</v>
      </c>
      <c r="D2628" s="140" t="s">
        <v>11974</v>
      </c>
      <c r="E2628" s="140" t="s">
        <v>22450</v>
      </c>
      <c r="F2628" s="140" t="s">
        <v>11987</v>
      </c>
      <c r="G2628" s="140" t="s">
        <v>11988</v>
      </c>
      <c r="H2628" s="140">
        <v>-20.774799999999999</v>
      </c>
      <c r="I2628" s="140">
        <v>167.24</v>
      </c>
      <c r="J2628" s="140">
        <v>92</v>
      </c>
      <c r="K2628" s="140">
        <v>11</v>
      </c>
      <c r="L2628" s="140">
        <f>COUNTIFS(ArCompl!$C$2:$C$5652,ArCompl!$C4555,ArCompl!$D$2:$D$5652,ArCompl!$D4555)</f>
        <v>1</v>
      </c>
      <c r="M2628" s="141">
        <f>IF(ISNA(MATCH($F2628,'Liste noire'!C:C,0)),0,1)</f>
        <v>0</v>
      </c>
    </row>
    <row r="2629" spans="1:13" x14ac:dyDescent="0.25">
      <c r="A2629" s="142">
        <v>309</v>
      </c>
      <c r="B2629" s="143" t="s">
        <v>1883</v>
      </c>
      <c r="C2629" s="143" t="s">
        <v>1884</v>
      </c>
      <c r="D2629" s="143" t="s">
        <v>1868</v>
      </c>
      <c r="E2629" s="143" t="s">
        <v>22362</v>
      </c>
      <c r="F2629" s="143" t="s">
        <v>1885</v>
      </c>
      <c r="G2629" s="143" t="s">
        <v>1886</v>
      </c>
      <c r="H2629" s="143">
        <v>50.6374</v>
      </c>
      <c r="I2629" s="143">
        <v>5.4432200000000002</v>
      </c>
      <c r="J2629" s="143">
        <v>659</v>
      </c>
      <c r="K2629" s="143">
        <v>1</v>
      </c>
      <c r="L2629" s="143">
        <f>COUNTIFS(ArCompl!$C$2:$C$5652,ArCompl!$C637,ArCompl!$D$2:$D$5652,ArCompl!$D637)</f>
        <v>1</v>
      </c>
      <c r="M2629" s="144">
        <f>IF(ISNA(MATCH($F2629,'Liste noire'!C:C,0)),0,1)</f>
        <v>1</v>
      </c>
    </row>
    <row r="2630" spans="1:13" x14ac:dyDescent="0.25">
      <c r="A2630" s="139">
        <v>3602</v>
      </c>
      <c r="B2630" s="140" t="s">
        <v>19341</v>
      </c>
      <c r="C2630" s="140" t="s">
        <v>19342</v>
      </c>
      <c r="D2630" s="140" t="s">
        <v>16702</v>
      </c>
      <c r="E2630" s="140" t="s">
        <v>22496</v>
      </c>
      <c r="F2630" s="140" t="s">
        <v>19343</v>
      </c>
      <c r="G2630" s="140" t="s">
        <v>19344</v>
      </c>
      <c r="H2630" s="140">
        <v>21.975999999999999</v>
      </c>
      <c r="I2630" s="140">
        <v>-159.339</v>
      </c>
      <c r="J2630" s="140">
        <v>153</v>
      </c>
      <c r="K2630" s="140">
        <v>-10</v>
      </c>
      <c r="L2630" s="140">
        <f>COUNTIFS(ArCompl!$C$2:$C$5652,ArCompl!$C2574,ArCompl!$D$2:$D$5652,ArCompl!$D2574)</f>
        <v>1</v>
      </c>
      <c r="M2630" s="141">
        <f>IF(ISNA(MATCH($F2630,'Liste noire'!C:C,0)),0,1)</f>
        <v>0</v>
      </c>
    </row>
    <row r="2631" spans="1:13" x14ac:dyDescent="0.25">
      <c r="A2631" s="142">
        <v>9868</v>
      </c>
      <c r="B2631" s="143" t="s">
        <v>9131</v>
      </c>
      <c r="C2631" s="143" t="s">
        <v>9132</v>
      </c>
      <c r="D2631" s="143" t="s">
        <v>8920</v>
      </c>
      <c r="E2631" s="143" t="s">
        <v>22416</v>
      </c>
      <c r="F2631" s="143" t="s">
        <v>9133</v>
      </c>
      <c r="G2631" s="143" t="s">
        <v>9134</v>
      </c>
      <c r="H2631" s="143">
        <v>-3.7018</v>
      </c>
      <c r="I2631" s="143">
        <v>137.95699999999999</v>
      </c>
      <c r="J2631" s="143">
        <v>6527</v>
      </c>
      <c r="K2631" s="143">
        <v>9</v>
      </c>
      <c r="L2631" s="143">
        <f>COUNTIFS(ArCompl!$C$2:$C$5652,ArCompl!$C3763,ArCompl!$D$2:$D$5652,ArCompl!$D3763)</f>
        <v>1</v>
      </c>
      <c r="M2631" s="144">
        <f>IF(ISNA(MATCH($F2631,'Liste noire'!C:C,0)),0,1)</f>
        <v>0</v>
      </c>
    </row>
    <row r="2632" spans="1:13" x14ac:dyDescent="0.25">
      <c r="A2632" s="139">
        <v>1270</v>
      </c>
      <c r="B2632" s="140" t="s">
        <v>7142</v>
      </c>
      <c r="C2632" s="140" t="s">
        <v>7143</v>
      </c>
      <c r="D2632" s="140" t="s">
        <v>6885</v>
      </c>
      <c r="E2632" s="140" t="s">
        <v>6885</v>
      </c>
      <c r="F2632" s="140" t="s">
        <v>7144</v>
      </c>
      <c r="G2632" s="140" t="s">
        <v>7145</v>
      </c>
      <c r="H2632" s="140">
        <v>45.8628</v>
      </c>
      <c r="I2632" s="140">
        <v>1.17944</v>
      </c>
      <c r="J2632" s="140">
        <v>1300</v>
      </c>
      <c r="K2632" s="140">
        <v>1</v>
      </c>
      <c r="L2632" s="140">
        <f>COUNTIFS(ArCompl!$C$2:$C$5652,ArCompl!$C3356,ArCompl!$D$2:$D$5652,ArCompl!$D3356)</f>
        <v>1</v>
      </c>
      <c r="M2632" s="141">
        <f>IF(ISNA(MATCH($F2632,'Liste noire'!C:C,0)),0,1)</f>
        <v>1</v>
      </c>
    </row>
    <row r="2633" spans="1:13" x14ac:dyDescent="0.25">
      <c r="A2633" s="142">
        <v>2789</v>
      </c>
      <c r="B2633" s="143" t="s">
        <v>12992</v>
      </c>
      <c r="C2633" s="143" t="s">
        <v>12993</v>
      </c>
      <c r="D2633" s="143" t="s">
        <v>12933</v>
      </c>
      <c r="E2633" s="143" t="s">
        <v>22457</v>
      </c>
      <c r="F2633" s="143" t="s">
        <v>12994</v>
      </c>
      <c r="G2633" s="143" t="s">
        <v>12995</v>
      </c>
      <c r="H2633" s="143">
        <v>-12.0219</v>
      </c>
      <c r="I2633" s="143">
        <v>-77.1143</v>
      </c>
      <c r="J2633" s="143">
        <v>113</v>
      </c>
      <c r="K2633" s="143">
        <v>-5</v>
      </c>
      <c r="L2633" s="143">
        <f>COUNTIFS(ArCompl!$C$2:$C$5652,ArCompl!$C4736,ArCompl!$D$2:$D$5652,ArCompl!$D4736)</f>
        <v>1</v>
      </c>
      <c r="M2633" s="144">
        <f>IF(ISNA(MATCH($F2633,'Liste noire'!C:C,0)),0,1)</f>
        <v>0</v>
      </c>
    </row>
    <row r="2634" spans="1:13" x14ac:dyDescent="0.25">
      <c r="A2634" s="139">
        <v>1399</v>
      </c>
      <c r="B2634" s="140" t="s">
        <v>7138</v>
      </c>
      <c r="C2634" s="140" t="s">
        <v>7139</v>
      </c>
      <c r="D2634" s="140" t="s">
        <v>6885</v>
      </c>
      <c r="E2634" s="140" t="s">
        <v>6885</v>
      </c>
      <c r="F2634" s="140" t="s">
        <v>7140</v>
      </c>
      <c r="G2634" s="140" t="s">
        <v>7141</v>
      </c>
      <c r="H2634" s="140">
        <v>50.563330000000001</v>
      </c>
      <c r="I2634" s="140">
        <v>3.0868859999999998</v>
      </c>
      <c r="J2634" s="140">
        <v>157</v>
      </c>
      <c r="K2634" s="140">
        <v>1</v>
      </c>
      <c r="L2634" s="140">
        <f>COUNTIFS(ArCompl!$C$2:$C$5652,ArCompl!$C3355,ArCompl!$D$2:$D$5652,ArCompl!$D3355)</f>
        <v>1</v>
      </c>
      <c r="M2634" s="141">
        <f>IF(ISNA(MATCH($F2634,'Liste noire'!C:C,0)),0,1)</f>
        <v>1</v>
      </c>
    </row>
    <row r="2635" spans="1:13" x14ac:dyDescent="0.25">
      <c r="A2635" s="142">
        <v>1883</v>
      </c>
      <c r="B2635" s="143" t="s">
        <v>5982</v>
      </c>
      <c r="C2635" s="143" t="s">
        <v>5983</v>
      </c>
      <c r="D2635" s="143" t="s">
        <v>5959</v>
      </c>
      <c r="E2635" s="143" t="s">
        <v>5959</v>
      </c>
      <c r="F2635" s="143" t="s">
        <v>5984</v>
      </c>
      <c r="G2635" s="143" t="s">
        <v>5985</v>
      </c>
      <c r="H2635" s="143">
        <v>9.9579599999999999</v>
      </c>
      <c r="I2635" s="143">
        <v>-83.022000000000006</v>
      </c>
      <c r="J2635" s="143">
        <v>7</v>
      </c>
      <c r="K2635" s="143">
        <v>-6</v>
      </c>
      <c r="L2635" s="143">
        <f>COUNTIFS(ArCompl!$C$2:$C$5652,ArCompl!$C1687,ArCompl!$D$2:$D$5652,ArCompl!$D1687)</f>
        <v>1</v>
      </c>
      <c r="M2635" s="144">
        <f>IF(ISNA(MATCH($F2635,'Liste noire'!C:C,0)),0,1)</f>
        <v>0</v>
      </c>
    </row>
    <row r="2636" spans="1:13" x14ac:dyDescent="0.25">
      <c r="A2636" s="139">
        <v>2580</v>
      </c>
      <c r="B2636" s="140" t="s">
        <v>2423</v>
      </c>
      <c r="C2636" s="140" t="s">
        <v>2424</v>
      </c>
      <c r="D2636" s="140" t="s">
        <v>2057</v>
      </c>
      <c r="E2636" s="140" t="s">
        <v>22368</v>
      </c>
      <c r="F2636" s="140" t="s">
        <v>2425</v>
      </c>
      <c r="G2636" s="140" t="s">
        <v>2426</v>
      </c>
      <c r="H2636" s="140">
        <v>-21.664000000000001</v>
      </c>
      <c r="I2636" s="140">
        <v>-49.730499999999999</v>
      </c>
      <c r="J2636" s="140">
        <v>1559</v>
      </c>
      <c r="K2636" s="140">
        <v>-3</v>
      </c>
      <c r="L2636" s="140">
        <f>COUNTIFS(ArCompl!$C$2:$C$5652,ArCompl!$C798,ArCompl!$D$2:$D$5652,ArCompl!$D798)</f>
        <v>1</v>
      </c>
      <c r="M2636" s="141">
        <f>IF(ISNA(MATCH($F2636,'Liste noire'!C:C,0)),0,1)</f>
        <v>0</v>
      </c>
    </row>
    <row r="2637" spans="1:13" x14ac:dyDescent="0.25">
      <c r="A2637" s="142">
        <v>1030</v>
      </c>
      <c r="B2637" s="143" t="s">
        <v>5880</v>
      </c>
      <c r="C2637" s="143" t="s">
        <v>5881</v>
      </c>
      <c r="D2637" s="143" t="s">
        <v>5770</v>
      </c>
      <c r="E2637" s="143" t="s">
        <v>5770</v>
      </c>
      <c r="F2637" s="143" t="s">
        <v>5882</v>
      </c>
      <c r="G2637" s="143" t="s">
        <v>5883</v>
      </c>
      <c r="H2637" s="143">
        <v>2.1706599999999998</v>
      </c>
      <c r="I2637" s="143">
        <v>21.4969</v>
      </c>
      <c r="J2637" s="143">
        <v>1509</v>
      </c>
      <c r="K2637" s="143">
        <v>1</v>
      </c>
      <c r="L2637" s="143">
        <f>COUNTIFS(ArCompl!$C$2:$C$5652,ArCompl!$C1636,ArCompl!$D$2:$D$5652,ArCompl!$D1636)</f>
        <v>1</v>
      </c>
      <c r="M2637" s="144">
        <f>IF(ISNA(MATCH($F2637,'Liste noire'!C:C,0)),0,1)</f>
        <v>0</v>
      </c>
    </row>
    <row r="2638" spans="1:13" x14ac:dyDescent="0.25">
      <c r="A2638" s="139">
        <v>1881</v>
      </c>
      <c r="B2638" s="140" t="s">
        <v>5978</v>
      </c>
      <c r="C2638" s="140" t="s">
        <v>5979</v>
      </c>
      <c r="D2638" s="140" t="s">
        <v>5959</v>
      </c>
      <c r="E2638" s="140" t="s">
        <v>5959</v>
      </c>
      <c r="F2638" s="140" t="s">
        <v>5980</v>
      </c>
      <c r="G2638" s="140" t="s">
        <v>5981</v>
      </c>
      <c r="H2638" s="140">
        <v>10.593299999999999</v>
      </c>
      <c r="I2638" s="140">
        <v>-85.544399999999996</v>
      </c>
      <c r="J2638" s="140">
        <v>270</v>
      </c>
      <c r="K2638" s="140">
        <v>-6</v>
      </c>
      <c r="L2638" s="140">
        <f>COUNTIFS(ArCompl!$C$2:$C$5652,ArCompl!$C1686,ArCompl!$D$2:$D$5652,ArCompl!$D1686)</f>
        <v>1</v>
      </c>
      <c r="M2638" s="141">
        <f>IF(ISNA(MATCH($F2638,'Liste noire'!C:C,0)),0,1)</f>
        <v>0</v>
      </c>
    </row>
    <row r="2639" spans="1:13" x14ac:dyDescent="0.25">
      <c r="A2639" s="142">
        <v>1638</v>
      </c>
      <c r="B2639" s="143" t="s">
        <v>13354</v>
      </c>
      <c r="C2639" s="143" t="s">
        <v>13355</v>
      </c>
      <c r="D2639" s="143" t="s">
        <v>13326</v>
      </c>
      <c r="E2639" s="143" t="s">
        <v>13326</v>
      </c>
      <c r="F2639" s="143" t="s">
        <v>13356</v>
      </c>
      <c r="G2639" s="143" t="s">
        <v>13357</v>
      </c>
      <c r="H2639" s="143">
        <v>38.781300000000002</v>
      </c>
      <c r="I2639" s="143">
        <v>-9.1359200000000005</v>
      </c>
      <c r="J2639" s="143">
        <v>374</v>
      </c>
      <c r="K2639" s="143">
        <v>0</v>
      </c>
      <c r="L2639" s="143">
        <f>COUNTIFS(ArCompl!$C$2:$C$5652,ArCompl!$C4862,ArCompl!$D$2:$D$5652,ArCompl!$D4862)</f>
        <v>1</v>
      </c>
      <c r="M2639" s="144">
        <f>IF(ISNA(MATCH($F2639,'Liste noire'!C:C,0)),0,1)</f>
        <v>0</v>
      </c>
    </row>
    <row r="2640" spans="1:13" x14ac:dyDescent="0.25">
      <c r="A2640" s="139">
        <v>3660</v>
      </c>
      <c r="B2640" s="140" t="s">
        <v>19359</v>
      </c>
      <c r="C2640" s="140" t="s">
        <v>19360</v>
      </c>
      <c r="D2640" s="140" t="s">
        <v>16702</v>
      </c>
      <c r="E2640" s="140" t="s">
        <v>22496</v>
      </c>
      <c r="F2640" s="140" t="s">
        <v>19361</v>
      </c>
      <c r="G2640" s="140" t="s">
        <v>19362</v>
      </c>
      <c r="H2640" s="140">
        <v>34.729399999999998</v>
      </c>
      <c r="I2640" s="140">
        <v>-92.224299999999999</v>
      </c>
      <c r="J2640" s="140">
        <v>262</v>
      </c>
      <c r="K2640" s="140">
        <v>-6</v>
      </c>
      <c r="L2640" s="140">
        <f>COUNTIFS(ArCompl!$C$2:$C$5652,ArCompl!$C2579,ArCompl!$D$2:$D$5652,ArCompl!$D2579)</f>
        <v>1</v>
      </c>
      <c r="M2640" s="141">
        <f>IF(ISNA(MATCH($F2640,'Liste noire'!C:C,0)),0,1)</f>
        <v>0</v>
      </c>
    </row>
    <row r="2641" spans="1:13" x14ac:dyDescent="0.25">
      <c r="A2641" s="142">
        <v>6199</v>
      </c>
      <c r="B2641" s="143" t="s">
        <v>2881</v>
      </c>
      <c r="C2641" s="143" t="s">
        <v>2882</v>
      </c>
      <c r="D2641" s="143" t="s">
        <v>2843</v>
      </c>
      <c r="E2641" s="143" t="s">
        <v>22370</v>
      </c>
      <c r="F2641" s="143" t="s">
        <v>2883</v>
      </c>
      <c r="G2641" s="143" t="s">
        <v>2884</v>
      </c>
      <c r="H2641" s="143">
        <v>19.691500000000001</v>
      </c>
      <c r="I2641" s="143">
        <v>97.214799999999997</v>
      </c>
      <c r="J2641" s="143">
        <v>2940</v>
      </c>
      <c r="K2641" s="143">
        <v>6.5</v>
      </c>
      <c r="L2641" s="143">
        <f>COUNTIFS(ArCompl!$C$2:$C$5652,ArCompl!$C656,ArCompl!$D$2:$D$5652,ArCompl!$D656)</f>
        <v>1</v>
      </c>
      <c r="M2641" s="144">
        <f>IF(ISNA(MATCH($F2641,'Liste noire'!C:C,0)),0,1)</f>
        <v>0</v>
      </c>
    </row>
    <row r="2642" spans="1:13" x14ac:dyDescent="0.25">
      <c r="A2642" s="139">
        <v>9227</v>
      </c>
      <c r="B2642" s="140" t="s">
        <v>10873</v>
      </c>
      <c r="C2642" s="140" t="s">
        <v>10874</v>
      </c>
      <c r="D2642" s="140" t="s">
        <v>10862</v>
      </c>
      <c r="E2642" s="140" t="s">
        <v>10862</v>
      </c>
      <c r="F2642" s="140" t="s">
        <v>10875</v>
      </c>
      <c r="G2642" s="140" t="s">
        <v>10876</v>
      </c>
      <c r="H2642" s="140">
        <v>-12.083</v>
      </c>
      <c r="I2642" s="140">
        <v>34.732999999999997</v>
      </c>
      <c r="J2642" s="140">
        <v>1600</v>
      </c>
      <c r="K2642" s="140">
        <v>2</v>
      </c>
      <c r="L2642" s="140">
        <f>COUNTIFS(ArCompl!$C$2:$C$5652,ArCompl!$C4250,ArCompl!$D$2:$D$5652,ArCompl!$D4250)</f>
        <v>1</v>
      </c>
      <c r="M2642" s="141">
        <f>IF(ISNA(MATCH($F2642,'Liste noire'!C:C,0)),0,1)</f>
        <v>0</v>
      </c>
    </row>
    <row r="2643" spans="1:13" x14ac:dyDescent="0.25">
      <c r="A2643" s="142">
        <v>5653</v>
      </c>
      <c r="B2643" s="143" t="s">
        <v>5884</v>
      </c>
      <c r="C2643" s="143" t="s">
        <v>5885</v>
      </c>
      <c r="D2643" s="143" t="s">
        <v>5770</v>
      </c>
      <c r="E2643" s="143" t="s">
        <v>5770</v>
      </c>
      <c r="F2643" s="143" t="s">
        <v>5886</v>
      </c>
      <c r="G2643" s="143" t="s">
        <v>5887</v>
      </c>
      <c r="H2643" s="143">
        <v>-3.4169999999999998</v>
      </c>
      <c r="I2643" s="143">
        <v>23.45</v>
      </c>
      <c r="J2643" s="143">
        <v>1647</v>
      </c>
      <c r="K2643" s="143">
        <v>2</v>
      </c>
      <c r="L2643" s="143">
        <f>COUNTIFS(ArCompl!$C$2:$C$5652,ArCompl!$C1637,ArCompl!$D$2:$D$5652,ArCompl!$D1637)</f>
        <v>1</v>
      </c>
      <c r="M2643" s="144">
        <f>IF(ISNA(MATCH($F2643,'Liste noire'!C:C,0)),0,1)</f>
        <v>0</v>
      </c>
    </row>
    <row r="2644" spans="1:13" x14ac:dyDescent="0.25">
      <c r="A2644" s="139">
        <v>4033</v>
      </c>
      <c r="B2644" s="140" t="s">
        <v>5077</v>
      </c>
      <c r="C2644" s="140" t="s">
        <v>5078</v>
      </c>
      <c r="D2644" s="140" t="s">
        <v>4759</v>
      </c>
      <c r="E2644" s="140" t="s">
        <v>22377</v>
      </c>
      <c r="F2644" s="140" t="s">
        <v>5079</v>
      </c>
      <c r="G2644" s="140" t="s">
        <v>5080</v>
      </c>
      <c r="H2644" s="140">
        <v>26.68</v>
      </c>
      <c r="I2644" s="140">
        <v>100.246</v>
      </c>
      <c r="J2644" s="140">
        <v>0</v>
      </c>
      <c r="K2644" s="140">
        <v>8</v>
      </c>
      <c r="L2644" s="140">
        <f>COUNTIFS(ArCompl!$C$2:$C$5652,ArCompl!$C1433,ArCompl!$D$2:$D$5652,ArCompl!$D1433)</f>
        <v>1</v>
      </c>
      <c r="M2644" s="141">
        <f>IF(ISNA(MATCH($F2644,'Liste noire'!C:C,0)),0,1)</f>
        <v>0</v>
      </c>
    </row>
    <row r="2645" spans="1:13" x14ac:dyDescent="0.25">
      <c r="A2645" s="142">
        <v>1569</v>
      </c>
      <c r="B2645" s="143" t="s">
        <v>14437</v>
      </c>
      <c r="C2645" s="143" t="s">
        <v>14438</v>
      </c>
      <c r="D2645" s="143" t="s">
        <v>14439</v>
      </c>
      <c r="E2645" s="143" t="s">
        <v>22473</v>
      </c>
      <c r="F2645" s="143" t="s">
        <v>14440</v>
      </c>
      <c r="G2645" s="143" t="s">
        <v>14441</v>
      </c>
      <c r="H2645" s="143">
        <v>46.223700000000001</v>
      </c>
      <c r="I2645" s="143">
        <v>14.457599999999999</v>
      </c>
      <c r="J2645" s="143">
        <v>1273</v>
      </c>
      <c r="K2645" s="143">
        <v>1</v>
      </c>
      <c r="L2645" s="143">
        <f>COUNTIFS(ArCompl!$C$2:$C$5652,ArCompl!$C5214,ArCompl!$D$2:$D$5652,ArCompl!$D5214)</f>
        <v>1</v>
      </c>
      <c r="M2645" s="144">
        <f>IF(ISNA(MATCH($F2645,'Liste noire'!C:C,0)),0,1)</f>
        <v>0</v>
      </c>
    </row>
    <row r="2646" spans="1:13" x14ac:dyDescent="0.25">
      <c r="A2646" s="139">
        <v>5873</v>
      </c>
      <c r="B2646" s="140" t="s">
        <v>6704</v>
      </c>
      <c r="C2646" s="140" t="s">
        <v>6705</v>
      </c>
      <c r="D2646" s="140" t="s">
        <v>6697</v>
      </c>
      <c r="E2646" s="140" t="s">
        <v>22399</v>
      </c>
      <c r="F2646" s="140" t="s">
        <v>6706</v>
      </c>
      <c r="G2646" s="140" t="s">
        <v>6707</v>
      </c>
      <c r="H2646" s="140">
        <v>-18.199200000000001</v>
      </c>
      <c r="I2646" s="140">
        <v>-178.81700000000001</v>
      </c>
      <c r="J2646" s="140">
        <v>280</v>
      </c>
      <c r="K2646" s="140">
        <v>12</v>
      </c>
      <c r="L2646" s="140">
        <f>COUNTIFS(ArCompl!$C$2:$C$5652,ArCompl!$C3246,ArCompl!$D$2:$D$5652,ArCompl!$D3246)</f>
        <v>1</v>
      </c>
      <c r="M2646" s="141">
        <f>IF(ISNA(MATCH($F2646,'Liste noire'!C:C,0)),0,1)</f>
        <v>0</v>
      </c>
    </row>
    <row r="2647" spans="1:13" x14ac:dyDescent="0.25">
      <c r="A2647" s="142">
        <v>5693</v>
      </c>
      <c r="B2647" s="143" t="s">
        <v>10388</v>
      </c>
      <c r="C2647" s="143" t="s">
        <v>10389</v>
      </c>
      <c r="D2647" s="143" t="s">
        <v>10345</v>
      </c>
      <c r="E2647" s="143" t="s">
        <v>10345</v>
      </c>
      <c r="F2647" s="143" t="s">
        <v>10390</v>
      </c>
      <c r="G2647" s="143" t="s">
        <v>10391</v>
      </c>
      <c r="H2647" s="143">
        <v>4.2041199999999996</v>
      </c>
      <c r="I2647" s="143">
        <v>34.348199999999999</v>
      </c>
      <c r="J2647" s="143">
        <v>2074</v>
      </c>
      <c r="K2647" s="143">
        <v>3</v>
      </c>
      <c r="L2647" s="143">
        <f>COUNTIFS(ArCompl!$C$2:$C$5652,ArCompl!$C4094,ArCompl!$D$2:$D$5652,ArCompl!$D4094)</f>
        <v>1</v>
      </c>
      <c r="M2647" s="144">
        <f>IF(ISNA(MATCH($F2647,'Liste noire'!C:C,0)),0,1)</f>
        <v>0</v>
      </c>
    </row>
    <row r="2648" spans="1:13" x14ac:dyDescent="0.25">
      <c r="A2648" s="139">
        <v>6769</v>
      </c>
      <c r="B2648" s="140" t="s">
        <v>10973</v>
      </c>
      <c r="C2648" s="140" t="s">
        <v>10974</v>
      </c>
      <c r="D2648" s="140" t="s">
        <v>10891</v>
      </c>
      <c r="E2648" s="140" t="s">
        <v>22434</v>
      </c>
      <c r="F2648" s="140" t="s">
        <v>10975</v>
      </c>
      <c r="G2648" s="140" t="s">
        <v>10976</v>
      </c>
      <c r="H2648" s="140">
        <v>3.3</v>
      </c>
      <c r="I2648" s="140">
        <v>114.783</v>
      </c>
      <c r="J2648" s="140">
        <v>289</v>
      </c>
      <c r="K2648" s="140">
        <v>8</v>
      </c>
      <c r="L2648" s="140">
        <f>COUNTIFS(ArCompl!$C$2:$C$5652,ArCompl!$C4231,ArCompl!$D$2:$D$5652,ArCompl!$D4231)</f>
        <v>1</v>
      </c>
      <c r="M2648" s="141">
        <f>IF(ISNA(MATCH($F2648,'Liste noire'!C:C,0)),0,1)</f>
        <v>0</v>
      </c>
    </row>
    <row r="2649" spans="1:13" x14ac:dyDescent="0.25">
      <c r="A2649" s="142">
        <v>653</v>
      </c>
      <c r="B2649" s="143" t="s">
        <v>12439</v>
      </c>
      <c r="C2649" s="143" t="s">
        <v>12440</v>
      </c>
      <c r="D2649" s="143" t="s">
        <v>12352</v>
      </c>
      <c r="E2649" s="143" t="s">
        <v>22455</v>
      </c>
      <c r="F2649" s="143" t="s">
        <v>12441</v>
      </c>
      <c r="G2649" s="143" t="s">
        <v>12442</v>
      </c>
      <c r="H2649" s="143">
        <v>70.068799999999996</v>
      </c>
      <c r="I2649" s="143">
        <v>24.973500000000001</v>
      </c>
      <c r="J2649" s="143">
        <v>25</v>
      </c>
      <c r="K2649" s="143">
        <v>1</v>
      </c>
      <c r="L2649" s="143">
        <f>COUNTIFS(ArCompl!$C$2:$C$5652,ArCompl!$C4519,ArCompl!$D$2:$D$5652,ArCompl!$D4519)</f>
        <v>1</v>
      </c>
      <c r="M2649" s="144">
        <f>IF(ISNA(MATCH($F2649,'Liste noire'!C:C,0)),0,1)</f>
        <v>0</v>
      </c>
    </row>
    <row r="2650" spans="1:13" x14ac:dyDescent="0.25">
      <c r="A2650" s="139">
        <v>5580</v>
      </c>
      <c r="B2650" s="140" t="s">
        <v>12443</v>
      </c>
      <c r="C2650" s="140" t="s">
        <v>12444</v>
      </c>
      <c r="D2650" s="140" t="s">
        <v>12352</v>
      </c>
      <c r="E2650" s="140" t="s">
        <v>22455</v>
      </c>
      <c r="F2650" s="140" t="s">
        <v>12445</v>
      </c>
      <c r="G2650" s="140" t="s">
        <v>12446</v>
      </c>
      <c r="H2650" s="140">
        <v>68.152500000000003</v>
      </c>
      <c r="I2650" s="140">
        <v>13.609400000000001</v>
      </c>
      <c r="J2650" s="140">
        <v>78</v>
      </c>
      <c r="K2650" s="140">
        <v>1</v>
      </c>
      <c r="L2650" s="140">
        <f>COUNTIFS(ArCompl!$C$2:$C$5652,ArCompl!$C4520,ArCompl!$D$2:$D$5652,ArCompl!$D4520)</f>
        <v>1</v>
      </c>
      <c r="M2650" s="141">
        <f>IF(ISNA(MATCH($F2650,'Liste noire'!C:C,0)),0,1)</f>
        <v>0</v>
      </c>
    </row>
    <row r="2651" spans="1:13" x14ac:dyDescent="0.25">
      <c r="A2651" s="142">
        <v>3105</v>
      </c>
      <c r="B2651" s="143" t="s">
        <v>8759</v>
      </c>
      <c r="C2651" s="143" t="s">
        <v>8760</v>
      </c>
      <c r="D2651" s="143" t="s">
        <v>8516</v>
      </c>
      <c r="E2651" s="143" t="s">
        <v>22415</v>
      </c>
      <c r="F2651" s="143" t="s">
        <v>8761</v>
      </c>
      <c r="G2651" s="143" t="s">
        <v>8762</v>
      </c>
      <c r="H2651" s="143">
        <v>26.7606</v>
      </c>
      <c r="I2651" s="143">
        <v>80.889300000000006</v>
      </c>
      <c r="J2651" s="143">
        <v>410</v>
      </c>
      <c r="K2651" s="143">
        <v>5.5</v>
      </c>
      <c r="L2651" s="143">
        <f>COUNTIFS(ArCompl!$C$2:$C$5652,ArCompl!$C3669,ArCompl!$D$2:$D$5652,ArCompl!$D3669)</f>
        <v>1</v>
      </c>
      <c r="M2651" s="144">
        <f>IF(ISNA(MATCH($F2651,'Liste noire'!C:C,0)),0,1)</f>
        <v>0</v>
      </c>
    </row>
    <row r="2652" spans="1:13" x14ac:dyDescent="0.25">
      <c r="A2652" s="139">
        <v>8777</v>
      </c>
      <c r="B2652" s="140" t="s">
        <v>19208</v>
      </c>
      <c r="C2652" s="140" t="s">
        <v>19209</v>
      </c>
      <c r="D2652" s="140" t="s">
        <v>16702</v>
      </c>
      <c r="E2652" s="140" t="s">
        <v>22496</v>
      </c>
      <c r="F2652" s="140" t="s">
        <v>19210</v>
      </c>
      <c r="G2652" s="140" t="s">
        <v>19211</v>
      </c>
      <c r="H2652" s="140">
        <v>44.264499999999998</v>
      </c>
      <c r="I2652" s="140">
        <v>-73.9619</v>
      </c>
      <c r="J2652" s="140">
        <v>1747</v>
      </c>
      <c r="K2652" s="140">
        <v>-5</v>
      </c>
      <c r="L2652" s="140">
        <f>COUNTIFS(ArCompl!$C$2:$C$5652,ArCompl!$C2538,ArCompl!$D$2:$D$5652,ArCompl!$D2538)</f>
        <v>1</v>
      </c>
      <c r="M2652" s="141">
        <f>IF(ISNA(MATCH($F2652,'Liste noire'!C:C,0)),0,1)</f>
        <v>0</v>
      </c>
    </row>
    <row r="2653" spans="1:13" x14ac:dyDescent="0.25">
      <c r="A2653" s="142">
        <v>6862</v>
      </c>
      <c r="B2653" s="143" t="s">
        <v>6234</v>
      </c>
      <c r="C2653" s="143" t="s">
        <v>6235</v>
      </c>
      <c r="D2653" s="143" t="s">
        <v>6211</v>
      </c>
      <c r="E2653" s="143" t="s">
        <v>22386</v>
      </c>
      <c r="F2653" s="143" t="s">
        <v>6236</v>
      </c>
      <c r="G2653" s="143" t="s">
        <v>6237</v>
      </c>
      <c r="H2653" s="143">
        <v>50.3247</v>
      </c>
      <c r="I2653" s="143">
        <v>14.258900000000001</v>
      </c>
      <c r="J2653" s="143">
        <v>761</v>
      </c>
      <c r="K2653" s="143">
        <v>1</v>
      </c>
      <c r="L2653" s="143">
        <f>COUNTIFS(ArCompl!$C$2:$C$5652,ArCompl!$C4889,ArCompl!$D$2:$D$5652,ArCompl!$D4889)</f>
        <v>1</v>
      </c>
      <c r="M2653" s="144">
        <f>IF(ISNA(MATCH($F2653,'Liste noire'!C:C,0)),0,1)</f>
        <v>0</v>
      </c>
    </row>
    <row r="2654" spans="1:13" x14ac:dyDescent="0.25">
      <c r="A2654" s="139">
        <v>1181</v>
      </c>
      <c r="B2654" s="140" t="s">
        <v>15580</v>
      </c>
      <c r="C2654" s="140" t="s">
        <v>15581</v>
      </c>
      <c r="D2654" s="140" t="s">
        <v>15553</v>
      </c>
      <c r="E2654" s="140" t="s">
        <v>22486</v>
      </c>
      <c r="F2654" s="140" t="s">
        <v>15582</v>
      </c>
      <c r="G2654" s="140" t="s">
        <v>15583</v>
      </c>
      <c r="H2654" s="140">
        <v>-3.3763100000000001</v>
      </c>
      <c r="I2654" s="140">
        <v>35.818300000000001</v>
      </c>
      <c r="J2654" s="140">
        <v>4150</v>
      </c>
      <c r="K2654" s="140">
        <v>3</v>
      </c>
      <c r="L2654" s="140">
        <f>COUNTIFS(ArCompl!$C$2:$C$5652,ArCompl!$C5357,ArCompl!$D$2:$D$5652,ArCompl!$D5357)</f>
        <v>1</v>
      </c>
      <c r="M2654" s="141">
        <f>IF(ISNA(MATCH($F2654,'Liste noire'!C:C,0)),0,1)</f>
        <v>0</v>
      </c>
    </row>
    <row r="2655" spans="1:13" x14ac:dyDescent="0.25">
      <c r="A2655" s="142">
        <v>734</v>
      </c>
      <c r="B2655" s="143" t="s">
        <v>15284</v>
      </c>
      <c r="C2655" s="143" t="s">
        <v>15285</v>
      </c>
      <c r="D2655" s="143" t="s">
        <v>15198</v>
      </c>
      <c r="E2655" s="143" t="s">
        <v>22481</v>
      </c>
      <c r="F2655" s="143" t="s">
        <v>15286</v>
      </c>
      <c r="G2655" s="143" t="s">
        <v>15287</v>
      </c>
      <c r="H2655" s="143">
        <v>65.543800000000005</v>
      </c>
      <c r="I2655" s="143">
        <v>22.122</v>
      </c>
      <c r="J2655" s="143">
        <v>65</v>
      </c>
      <c r="K2655" s="143">
        <v>1</v>
      </c>
      <c r="L2655" s="143">
        <f>COUNTIFS(ArCompl!$C$2:$C$5652,ArCompl!$C5273,ArCompl!$D$2:$D$5652,ArCompl!$D5273)</f>
        <v>1</v>
      </c>
      <c r="M2655" s="144">
        <f>IF(ISNA(MATCH($F2655,'Liste noire'!C:C,0)),0,1)</f>
        <v>0</v>
      </c>
    </row>
    <row r="2656" spans="1:13" x14ac:dyDescent="0.25">
      <c r="A2656" s="139">
        <v>8845</v>
      </c>
      <c r="B2656" s="140" t="s">
        <v>5420</v>
      </c>
      <c r="C2656" s="140" t="s">
        <v>5421</v>
      </c>
      <c r="D2656" s="140" t="s">
        <v>4759</v>
      </c>
      <c r="E2656" s="140" t="s">
        <v>22377</v>
      </c>
      <c r="F2656" s="140" t="s">
        <v>5422</v>
      </c>
      <c r="G2656" s="140" t="s">
        <v>5423</v>
      </c>
      <c r="H2656" s="140">
        <v>26.338660000000001</v>
      </c>
      <c r="I2656" s="140">
        <v>111.61</v>
      </c>
      <c r="J2656" s="140">
        <v>340</v>
      </c>
      <c r="K2656" s="140">
        <v>8</v>
      </c>
      <c r="L2656" s="140">
        <f>COUNTIFS(ArCompl!$C$2:$C$5652,ArCompl!$C1519,ArCompl!$D$2:$D$5652,ArCompl!$D1519)</f>
        <v>3</v>
      </c>
      <c r="M2656" s="141">
        <f>IF(ISNA(MATCH($F2656,'Liste noire'!C:C,0)),0,1)</f>
        <v>0</v>
      </c>
    </row>
    <row r="2657" spans="1:13" x14ac:dyDescent="0.25">
      <c r="A2657" s="142">
        <v>1117</v>
      </c>
      <c r="B2657" s="143" t="s">
        <v>6661</v>
      </c>
      <c r="C2657" s="143" t="s">
        <v>6662</v>
      </c>
      <c r="D2657" s="143" t="s">
        <v>6570</v>
      </c>
      <c r="E2657" s="143" t="s">
        <v>22396</v>
      </c>
      <c r="F2657" s="143" t="s">
        <v>6663</v>
      </c>
      <c r="G2657" s="143" t="s">
        <v>6664</v>
      </c>
      <c r="H2657" s="143">
        <v>11.975</v>
      </c>
      <c r="I2657" s="143">
        <v>38.979999999999997</v>
      </c>
      <c r="J2657" s="143">
        <v>6506</v>
      </c>
      <c r="K2657" s="143">
        <v>3</v>
      </c>
      <c r="L2657" s="143">
        <f>COUNTIFS(ArCompl!$C$2:$C$5652,ArCompl!$C3237,ArCompl!$D$2:$D$5652,ArCompl!$D3237)</f>
        <v>1</v>
      </c>
      <c r="M2657" s="144">
        <f>IF(ISNA(MATCH($F2657,'Liste noire'!C:C,0)),0,1)</f>
        <v>0</v>
      </c>
    </row>
    <row r="2658" spans="1:13" x14ac:dyDescent="0.25">
      <c r="A2658" s="139">
        <v>8774</v>
      </c>
      <c r="B2658" s="140" t="s">
        <v>1679</v>
      </c>
      <c r="C2658" s="140" t="s">
        <v>1680</v>
      </c>
      <c r="D2658" s="140" t="s">
        <v>1672</v>
      </c>
      <c r="E2658" s="140" t="s">
        <v>22358</v>
      </c>
      <c r="F2658" s="140" t="s">
        <v>1681</v>
      </c>
      <c r="G2658" s="140" t="s">
        <v>1682</v>
      </c>
      <c r="H2658" s="140">
        <v>38.746400000000001</v>
      </c>
      <c r="I2658" s="140">
        <v>48.817999999999998</v>
      </c>
      <c r="J2658" s="140">
        <v>30</v>
      </c>
      <c r="K2658" s="140">
        <v>4</v>
      </c>
      <c r="L2658" s="140">
        <f>COUNTIFS(ArCompl!$C$2:$C$5652,ArCompl!$C587,ArCompl!$D$2:$D$5652,ArCompl!$D587)</f>
        <v>1</v>
      </c>
      <c r="M2658" s="141">
        <f>IF(ISNA(MATCH($F2658,'Liste noire'!C:C,0)),0,1)</f>
        <v>0</v>
      </c>
    </row>
    <row r="2659" spans="1:13" x14ac:dyDescent="0.25">
      <c r="A2659" s="142">
        <v>11838</v>
      </c>
      <c r="B2659" s="143" t="s">
        <v>19800</v>
      </c>
      <c r="C2659" s="143" t="s">
        <v>19801</v>
      </c>
      <c r="D2659" s="143" t="s">
        <v>16702</v>
      </c>
      <c r="E2659" s="143" t="s">
        <v>22496</v>
      </c>
      <c r="F2659" s="143" t="s">
        <v>19802</v>
      </c>
      <c r="G2659" s="143" t="s">
        <v>19803</v>
      </c>
      <c r="H2659" s="143">
        <v>33.638599999999997</v>
      </c>
      <c r="I2659" s="143">
        <v>-91.751000000000005</v>
      </c>
      <c r="J2659" s="143">
        <v>270</v>
      </c>
      <c r="K2659" s="143" t="s">
        <v>340</v>
      </c>
      <c r="L2659" s="143">
        <f>COUNTIFS(ArCompl!$C$2:$C$5652,ArCompl!$C2696,ArCompl!$D$2:$D$5652,ArCompl!$D2696)</f>
        <v>1</v>
      </c>
      <c r="M2659" s="144">
        <f>IF(ISNA(MATCH($F2659,'Liste noire'!C:C,0)),0,1)</f>
        <v>0</v>
      </c>
    </row>
    <row r="2660" spans="1:13" x14ac:dyDescent="0.25">
      <c r="A2660" s="139">
        <v>5438</v>
      </c>
      <c r="B2660" s="140" t="s">
        <v>8118</v>
      </c>
      <c r="C2660" s="140" t="s">
        <v>8119</v>
      </c>
      <c r="D2660" s="140" t="s">
        <v>8115</v>
      </c>
      <c r="E2660" s="140" t="s">
        <v>22407</v>
      </c>
      <c r="F2660" s="140" t="s">
        <v>8120</v>
      </c>
      <c r="G2660" s="140" t="s">
        <v>8121</v>
      </c>
      <c r="H2660" s="140">
        <v>60.464449999999999</v>
      </c>
      <c r="I2660" s="140">
        <v>-45.56917</v>
      </c>
      <c r="J2660" s="140">
        <v>54</v>
      </c>
      <c r="K2660" s="140">
        <v>-3</v>
      </c>
      <c r="L2660" s="140">
        <f>COUNTIFS(ArCompl!$C$2:$C$5652,ArCompl!$C3478,ArCompl!$D$2:$D$5652,ArCompl!$D3478)</f>
        <v>3</v>
      </c>
      <c r="M2660" s="141">
        <f>IF(ISNA(MATCH($F2660,'Liste noire'!C:C,0)),0,1)</f>
        <v>0</v>
      </c>
    </row>
    <row r="2661" spans="1:13" x14ac:dyDescent="0.25">
      <c r="A2661" s="142">
        <v>1016</v>
      </c>
      <c r="B2661" s="143" t="s">
        <v>10877</v>
      </c>
      <c r="C2661" s="143" t="s">
        <v>10878</v>
      </c>
      <c r="D2661" s="143" t="s">
        <v>10862</v>
      </c>
      <c r="E2661" s="143" t="s">
        <v>10862</v>
      </c>
      <c r="F2661" s="143" t="s">
        <v>10879</v>
      </c>
      <c r="G2661" s="143" t="s">
        <v>10880</v>
      </c>
      <c r="H2661" s="143">
        <v>-13.789400000000001</v>
      </c>
      <c r="I2661" s="143">
        <v>33.780999999999999</v>
      </c>
      <c r="J2661" s="143">
        <v>4035</v>
      </c>
      <c r="K2661" s="143">
        <v>2</v>
      </c>
      <c r="L2661" s="143">
        <f>COUNTIFS(ArCompl!$C$2:$C$5652,ArCompl!$C4251,ArCompl!$D$2:$D$5652,ArCompl!$D4251)</f>
        <v>1</v>
      </c>
      <c r="M2661" s="144">
        <f>IF(ISNA(MATCH($F2661,'Liste noire'!C:C,0)),0,1)</f>
        <v>0</v>
      </c>
    </row>
    <row r="2662" spans="1:13" x14ac:dyDescent="0.25">
      <c r="A2662" s="139">
        <v>1414</v>
      </c>
      <c r="B2662" s="140" t="s">
        <v>7126</v>
      </c>
      <c r="C2662" s="140" t="s">
        <v>7127</v>
      </c>
      <c r="D2662" s="140" t="s">
        <v>6885</v>
      </c>
      <c r="E2662" s="140" t="s">
        <v>6885</v>
      </c>
      <c r="F2662" s="140" t="s">
        <v>7128</v>
      </c>
      <c r="G2662" s="140" t="s">
        <v>7129</v>
      </c>
      <c r="H2662" s="140">
        <v>47.948599999999999</v>
      </c>
      <c r="I2662" s="140">
        <v>0.20166700000000001</v>
      </c>
      <c r="J2662" s="140">
        <v>194</v>
      </c>
      <c r="K2662" s="140">
        <v>1</v>
      </c>
      <c r="L2662" s="140">
        <f>COUNTIFS(ArCompl!$C$2:$C$5652,ArCompl!$C3352,ArCompl!$D$2:$D$5652,ArCompl!$D3352)</f>
        <v>1</v>
      </c>
      <c r="M2662" s="141">
        <f>IF(ISNA(MATCH($F2662,'Liste noire'!C:C,0)),0,1)</f>
        <v>0</v>
      </c>
    </row>
    <row r="2663" spans="1:13" x14ac:dyDescent="0.25">
      <c r="A2663" s="142">
        <v>1814</v>
      </c>
      <c r="B2663" s="143" t="s">
        <v>11324</v>
      </c>
      <c r="C2663" s="143" t="s">
        <v>11325</v>
      </c>
      <c r="D2663" s="143" t="s">
        <v>11206</v>
      </c>
      <c r="E2663" s="143" t="s">
        <v>22439</v>
      </c>
      <c r="F2663" s="143" t="s">
        <v>11326</v>
      </c>
      <c r="G2663" s="143" t="s">
        <v>11327</v>
      </c>
      <c r="H2663" s="143">
        <v>25.685199999999998</v>
      </c>
      <c r="I2663" s="143">
        <v>-109.081</v>
      </c>
      <c r="J2663" s="143">
        <v>16</v>
      </c>
      <c r="K2663" s="143">
        <v>-7</v>
      </c>
      <c r="L2663" s="143">
        <f>COUNTIFS(ArCompl!$C$2:$C$5652,ArCompl!$C4337,ArCompl!$D$2:$D$5652,ArCompl!$D4337)</f>
        <v>1</v>
      </c>
      <c r="M2663" s="144">
        <f>IF(ISNA(MATCH($F2663,'Liste noire'!C:C,0)),0,1)</f>
        <v>0</v>
      </c>
    </row>
    <row r="2664" spans="1:13" x14ac:dyDescent="0.25">
      <c r="A2664" s="139">
        <v>3264</v>
      </c>
      <c r="B2664" s="140" t="s">
        <v>10969</v>
      </c>
      <c r="C2664" s="140" t="s">
        <v>10970</v>
      </c>
      <c r="D2664" s="140" t="s">
        <v>10891</v>
      </c>
      <c r="E2664" s="140" t="s">
        <v>22434</v>
      </c>
      <c r="F2664" s="140" t="s">
        <v>10971</v>
      </c>
      <c r="G2664" s="140" t="s">
        <v>10972</v>
      </c>
      <c r="H2664" s="140">
        <v>4.8083</v>
      </c>
      <c r="I2664" s="140">
        <v>115.01</v>
      </c>
      <c r="J2664" s="140">
        <v>14</v>
      </c>
      <c r="K2664" s="140">
        <v>8</v>
      </c>
      <c r="L2664" s="140">
        <f>COUNTIFS(ArCompl!$C$2:$C$5652,ArCompl!$C4230,ArCompl!$D$2:$D$5652,ArCompl!$D4230)</f>
        <v>1</v>
      </c>
      <c r="M2664" s="141">
        <f>IF(ISNA(MATCH($F2664,'Liste noire'!C:C,0)),0,1)</f>
        <v>0</v>
      </c>
    </row>
    <row r="2665" spans="1:13" x14ac:dyDescent="0.25">
      <c r="A2665" s="142">
        <v>544</v>
      </c>
      <c r="B2665" s="143" t="s">
        <v>16536</v>
      </c>
      <c r="C2665" s="143" t="s">
        <v>16537</v>
      </c>
      <c r="D2665" s="143" t="s">
        <v>16321</v>
      </c>
      <c r="E2665" s="143" t="s">
        <v>22495</v>
      </c>
      <c r="F2665" s="143" t="s">
        <v>16538</v>
      </c>
      <c r="G2665" s="143" t="s">
        <v>16539</v>
      </c>
      <c r="H2665" s="143">
        <v>57.705199999999998</v>
      </c>
      <c r="I2665" s="143">
        <v>-3.3391700000000002</v>
      </c>
      <c r="J2665" s="143">
        <v>42</v>
      </c>
      <c r="K2665" s="143">
        <v>0</v>
      </c>
      <c r="L2665" s="143">
        <f>COUNTIFS(ArCompl!$C$2:$C$5652,ArCompl!$C4965,ArCompl!$D$2:$D$5652,ArCompl!$D4965)</f>
        <v>2</v>
      </c>
      <c r="M2665" s="144">
        <f>IF(ISNA(MATCH($F2665,'Liste noire'!C:C,0)),0,1)</f>
        <v>0</v>
      </c>
    </row>
    <row r="2666" spans="1:13" x14ac:dyDescent="0.25">
      <c r="A2666" s="139">
        <v>1510</v>
      </c>
      <c r="B2666" s="140" t="s">
        <v>9734</v>
      </c>
      <c r="C2666" s="140" t="s">
        <v>9735</v>
      </c>
      <c r="D2666" s="140" t="s">
        <v>9641</v>
      </c>
      <c r="E2666" s="140" t="s">
        <v>22421</v>
      </c>
      <c r="F2666" s="140" t="s">
        <v>9736</v>
      </c>
      <c r="G2666" s="140" t="s">
        <v>9737</v>
      </c>
      <c r="H2666" s="140">
        <v>35.497900000000001</v>
      </c>
      <c r="I2666" s="140">
        <v>12.6181</v>
      </c>
      <c r="J2666" s="140">
        <v>70</v>
      </c>
      <c r="K2666" s="140">
        <v>1</v>
      </c>
      <c r="L2666" s="140">
        <f>COUNTIFS(ArCompl!$C$2:$C$5652,ArCompl!$C3930,ArCompl!$D$2:$D$5652,ArCompl!$D3930)</f>
        <v>1</v>
      </c>
      <c r="M2666" s="141">
        <f>IF(ISNA(MATCH($F2666,'Liste noire'!C:C,0)),0,1)</f>
        <v>0</v>
      </c>
    </row>
    <row r="2667" spans="1:13" x14ac:dyDescent="0.25">
      <c r="A2667" s="142">
        <v>11803</v>
      </c>
      <c r="B2667" s="143" t="s">
        <v>14648</v>
      </c>
      <c r="C2667" s="143" t="s">
        <v>14649</v>
      </c>
      <c r="D2667" s="143" t="s">
        <v>14577</v>
      </c>
      <c r="E2667" s="143" t="s">
        <v>22476</v>
      </c>
      <c r="F2667" s="143" t="s">
        <v>14650</v>
      </c>
      <c r="G2667" s="143" t="s">
        <v>14651</v>
      </c>
      <c r="H2667" s="143">
        <v>-28.360099999999999</v>
      </c>
      <c r="I2667" s="143">
        <v>23.4391</v>
      </c>
      <c r="J2667" s="143">
        <v>4900</v>
      </c>
      <c r="K2667" s="143" t="s">
        <v>340</v>
      </c>
      <c r="L2667" s="143">
        <f>COUNTIFS(ArCompl!$C$2:$C$5652,ArCompl!$C37,ArCompl!$D$2:$D$5652,ArCompl!$D37)</f>
        <v>1</v>
      </c>
      <c r="M2667" s="144">
        <f>IF(ISNA(MATCH($F2667,'Liste noire'!C:C,0)),0,1)</f>
        <v>0</v>
      </c>
    </row>
    <row r="2668" spans="1:13" x14ac:dyDescent="0.25">
      <c r="A2668" s="139">
        <v>5750</v>
      </c>
      <c r="B2668" s="140" t="s">
        <v>19087</v>
      </c>
      <c r="C2668" s="140" t="s">
        <v>19088</v>
      </c>
      <c r="D2668" s="140" t="s">
        <v>16702</v>
      </c>
      <c r="E2668" s="140" t="s">
        <v>22496</v>
      </c>
      <c r="F2668" s="140" t="s">
        <v>19089</v>
      </c>
      <c r="G2668" s="140" t="s">
        <v>19090</v>
      </c>
      <c r="H2668" s="140">
        <v>42.156100000000002</v>
      </c>
      <c r="I2668" s="140">
        <v>-121.733</v>
      </c>
      <c r="J2668" s="140">
        <v>4095</v>
      </c>
      <c r="K2668" s="140">
        <v>-8</v>
      </c>
      <c r="L2668" s="140">
        <f>COUNTIFS(ArCompl!$C$2:$C$5652,ArCompl!$C2507,ArCompl!$D$2:$D$5652,ArCompl!$D2507)</f>
        <v>1</v>
      </c>
      <c r="M2668" s="141">
        <f>IF(ISNA(MATCH($F2668,'Liste noire'!C:C,0)),0,1)</f>
        <v>0</v>
      </c>
    </row>
    <row r="2669" spans="1:13" x14ac:dyDescent="0.25">
      <c r="A2669" s="142">
        <v>3593</v>
      </c>
      <c r="B2669" s="143" t="s">
        <v>21564</v>
      </c>
      <c r="C2669" s="143" t="s">
        <v>21565</v>
      </c>
      <c r="D2669" s="143" t="s">
        <v>16702</v>
      </c>
      <c r="E2669" s="143" t="s">
        <v>22496</v>
      </c>
      <c r="F2669" s="143" t="s">
        <v>21566</v>
      </c>
      <c r="G2669" s="143" t="s">
        <v>21567</v>
      </c>
      <c r="H2669" s="143">
        <v>26.593</v>
      </c>
      <c r="I2669" s="143">
        <v>-80.085099999999997</v>
      </c>
      <c r="J2669" s="143">
        <v>14</v>
      </c>
      <c r="K2669" s="143">
        <v>-5</v>
      </c>
      <c r="L2669" s="143">
        <f>COUNTIFS(ArCompl!$C$2:$C$5652,ArCompl!$C3161,ArCompl!$D$2:$D$5652,ArCompl!$D3161)</f>
        <v>1</v>
      </c>
      <c r="M2669" s="144">
        <f>IF(ISNA(MATCH($F2669,'Liste noire'!C:C,0)),0,1)</f>
        <v>0</v>
      </c>
    </row>
    <row r="2670" spans="1:13" x14ac:dyDescent="0.25">
      <c r="A2670" s="139">
        <v>5902</v>
      </c>
      <c r="B2670" s="140" t="s">
        <v>21898</v>
      </c>
      <c r="C2670" s="140" t="s">
        <v>21899</v>
      </c>
      <c r="D2670" s="140" t="s">
        <v>21859</v>
      </c>
      <c r="E2670" s="140" t="s">
        <v>21859</v>
      </c>
      <c r="F2670" s="140" t="s">
        <v>21900</v>
      </c>
      <c r="G2670" s="140" t="s">
        <v>21901</v>
      </c>
      <c r="H2670" s="140">
        <v>-16.584199999999999</v>
      </c>
      <c r="I2670" s="140">
        <v>168.15899999999999</v>
      </c>
      <c r="J2670" s="140">
        <v>7</v>
      </c>
      <c r="K2670" s="140">
        <v>11</v>
      </c>
      <c r="L2670" s="140">
        <f>COUNTIFS(ArCompl!$C$2:$C$5652,ArCompl!$C5547,ArCompl!$D$2:$D$5652,ArCompl!$D5547)</f>
        <v>4</v>
      </c>
      <c r="M2670" s="141">
        <f>IF(ISNA(MATCH($F2670,'Liste noire'!C:C,0)),0,1)</f>
        <v>0</v>
      </c>
    </row>
    <row r="2671" spans="1:13" x14ac:dyDescent="0.25">
      <c r="A2671" s="142">
        <v>7831</v>
      </c>
      <c r="B2671" s="143" t="s">
        <v>7788</v>
      </c>
      <c r="C2671" s="143" t="s">
        <v>7789</v>
      </c>
      <c r="D2671" s="143" t="s">
        <v>7581</v>
      </c>
      <c r="E2671" s="143" t="s">
        <v>22405</v>
      </c>
      <c r="F2671" s="143" t="s">
        <v>7790</v>
      </c>
      <c r="G2671" s="143" t="s">
        <v>7791</v>
      </c>
      <c r="H2671" s="143">
        <v>42.815199999999997</v>
      </c>
      <c r="I2671" s="143">
        <v>-108.73</v>
      </c>
      <c r="J2671" s="143">
        <v>5586</v>
      </c>
      <c r="K2671" s="143">
        <v>-7</v>
      </c>
      <c r="L2671" s="143">
        <f>COUNTIFS(ArCompl!$C$2:$C$5652,ArCompl!$C156,ArCompl!$D$2:$D$5652,ArCompl!$D156)</f>
        <v>1</v>
      </c>
      <c r="M2671" s="144">
        <f>IF(ISNA(MATCH($F2671,'Liste noire'!C:C,0)),0,1)</f>
        <v>0</v>
      </c>
    </row>
    <row r="2672" spans="1:13" x14ac:dyDescent="0.25">
      <c r="A2672" s="139">
        <v>5904</v>
      </c>
      <c r="B2672" s="140" t="s">
        <v>21910</v>
      </c>
      <c r="C2672" s="140" t="s">
        <v>21911</v>
      </c>
      <c r="D2672" s="140" t="s">
        <v>21859</v>
      </c>
      <c r="E2672" s="140" t="s">
        <v>21859</v>
      </c>
      <c r="F2672" s="140" t="s">
        <v>21912</v>
      </c>
      <c r="G2672" s="140" t="s">
        <v>21913</v>
      </c>
      <c r="H2672" s="140">
        <v>-15.865600000000001</v>
      </c>
      <c r="I2672" s="140">
        <v>168.172</v>
      </c>
      <c r="J2672" s="140">
        <v>43</v>
      </c>
      <c r="K2672" s="140">
        <v>11</v>
      </c>
      <c r="L2672" s="140">
        <f>COUNTIFS(ArCompl!$C$2:$C$5652,ArCompl!$C5550,ArCompl!$D$2:$D$5652,ArCompl!$D5550)</f>
        <v>1</v>
      </c>
      <c r="M2672" s="141">
        <f>IF(ISNA(MATCH($F2672,'Liste noire'!C:C,0)),0,1)</f>
        <v>0</v>
      </c>
    </row>
    <row r="2673" spans="1:13" x14ac:dyDescent="0.25">
      <c r="A2673" s="142">
        <v>3543</v>
      </c>
      <c r="B2673" s="143" t="s">
        <v>19352</v>
      </c>
      <c r="C2673" s="143" t="s">
        <v>19349</v>
      </c>
      <c r="D2673" s="143" t="s">
        <v>16702</v>
      </c>
      <c r="E2673" s="143" t="s">
        <v>22496</v>
      </c>
      <c r="F2673" s="143" t="s">
        <v>19353</v>
      </c>
      <c r="G2673" s="143" t="s">
        <v>19354</v>
      </c>
      <c r="H2673" s="143">
        <v>40.850999999999999</v>
      </c>
      <c r="I2673" s="143">
        <v>-96.759200000000007</v>
      </c>
      <c r="J2673" s="143">
        <v>1219</v>
      </c>
      <c r="K2673" s="143">
        <v>-6</v>
      </c>
      <c r="L2673" s="143">
        <f>COUNTIFS(ArCompl!$C$2:$C$5652,ArCompl!$C2577,ArCompl!$D$2:$D$5652,ArCompl!$D2577)</f>
        <v>1</v>
      </c>
      <c r="M2673" s="144">
        <f>IF(ISNA(MATCH($F2673,'Liste noire'!C:C,0)),0,1)</f>
        <v>0</v>
      </c>
    </row>
    <row r="2674" spans="1:13" x14ac:dyDescent="0.25">
      <c r="A2674" s="139">
        <v>8626</v>
      </c>
      <c r="B2674" s="140" t="s">
        <v>21649</v>
      </c>
      <c r="C2674" s="140" t="s">
        <v>21650</v>
      </c>
      <c r="D2674" s="140" t="s">
        <v>16702</v>
      </c>
      <c r="E2674" s="140" t="s">
        <v>22496</v>
      </c>
      <c r="F2674" s="140" t="s">
        <v>21651</v>
      </c>
      <c r="G2674" s="140" t="s">
        <v>21652</v>
      </c>
      <c r="H2674" s="140">
        <v>41.683999999999997</v>
      </c>
      <c r="I2674" s="140">
        <v>-81.389700000000005</v>
      </c>
      <c r="J2674" s="140">
        <v>626</v>
      </c>
      <c r="K2674" s="140">
        <v>-5</v>
      </c>
      <c r="L2674" s="140">
        <f>COUNTIFS(ArCompl!$C$2:$C$5652,ArCompl!$C3183,ArCompl!$D$2:$D$5652,ArCompl!$D3183)</f>
        <v>1</v>
      </c>
      <c r="M2674" s="141">
        <f>IF(ISNA(MATCH($F2674,'Liste noire'!C:C,0)),0,1)</f>
        <v>0</v>
      </c>
    </row>
    <row r="2675" spans="1:13" x14ac:dyDescent="0.25">
      <c r="A2675" s="142">
        <v>6283</v>
      </c>
      <c r="B2675" s="143" t="s">
        <v>1120</v>
      </c>
      <c r="C2675" s="143" t="s">
        <v>1121</v>
      </c>
      <c r="D2675" s="143" t="s">
        <v>639</v>
      </c>
      <c r="E2675" s="143" t="s">
        <v>22356</v>
      </c>
      <c r="F2675" s="143" t="s">
        <v>1122</v>
      </c>
      <c r="G2675" s="143" t="s">
        <v>1123</v>
      </c>
      <c r="H2675" s="143">
        <v>-28.8781</v>
      </c>
      <c r="I2675" s="143">
        <v>121.315</v>
      </c>
      <c r="J2675" s="143">
        <v>1217</v>
      </c>
      <c r="K2675" s="143">
        <v>8</v>
      </c>
      <c r="L2675" s="143">
        <f>COUNTIFS(ArCompl!$C$2:$C$5652,ArCompl!$C439,ArCompl!$D$2:$D$5652,ArCompl!$D439)</f>
        <v>1</v>
      </c>
      <c r="M2675" s="144">
        <f>IF(ISNA(MATCH($F2675,'Liste noire'!C:C,0)),0,1)</f>
        <v>0</v>
      </c>
    </row>
    <row r="2676" spans="1:13" x14ac:dyDescent="0.25">
      <c r="A2676" s="139">
        <v>8493</v>
      </c>
      <c r="B2676" s="140" t="s">
        <v>19396</v>
      </c>
      <c r="C2676" s="140" t="s">
        <v>19397</v>
      </c>
      <c r="D2676" s="140" t="s">
        <v>16702</v>
      </c>
      <c r="E2676" s="140" t="s">
        <v>22496</v>
      </c>
      <c r="F2676" s="140" t="s">
        <v>19398</v>
      </c>
      <c r="G2676" s="140" t="s">
        <v>19399</v>
      </c>
      <c r="H2676" s="140">
        <v>43.2117</v>
      </c>
      <c r="I2676" s="140">
        <v>-90.181600000000003</v>
      </c>
      <c r="J2676" s="140">
        <v>717</v>
      </c>
      <c r="K2676" s="140">
        <v>-6</v>
      </c>
      <c r="L2676" s="140">
        <f>COUNTIFS(ArCompl!$C$2:$C$5652,ArCompl!$C2589,ArCompl!$D$2:$D$5652,ArCompl!$D2589)</f>
        <v>1</v>
      </c>
      <c r="M2676" s="141">
        <f>IF(ISNA(MATCH($F2676,'Liste noire'!C:C,0)),0,1)</f>
        <v>0</v>
      </c>
    </row>
    <row r="2677" spans="1:13" x14ac:dyDescent="0.25">
      <c r="A2677" s="142">
        <v>5751</v>
      </c>
      <c r="B2677" s="143" t="s">
        <v>19232</v>
      </c>
      <c r="C2677" s="143" t="s">
        <v>19233</v>
      </c>
      <c r="D2677" s="143" t="s">
        <v>16702</v>
      </c>
      <c r="E2677" s="143" t="s">
        <v>22496</v>
      </c>
      <c r="F2677" s="143" t="s">
        <v>19234</v>
      </c>
      <c r="G2677" s="143" t="s">
        <v>19235</v>
      </c>
      <c r="H2677" s="143">
        <v>40.121699999999997</v>
      </c>
      <c r="I2677" s="143">
        <v>-76.296099999999996</v>
      </c>
      <c r="J2677" s="143">
        <v>403</v>
      </c>
      <c r="K2677" s="143">
        <v>-5</v>
      </c>
      <c r="L2677" s="143">
        <f>COUNTIFS(ArCompl!$C$2:$C$5652,ArCompl!$C2544,ArCompl!$D$2:$D$5652,ArCompl!$D2544)</f>
        <v>1</v>
      </c>
      <c r="M2677" s="144">
        <f>IF(ISNA(MATCH($F2677,'Liste noire'!C:C,0)),0,1)</f>
        <v>0</v>
      </c>
    </row>
    <row r="2678" spans="1:13" x14ac:dyDescent="0.25">
      <c r="A2678" s="139">
        <v>3851</v>
      </c>
      <c r="B2678" s="140" t="s">
        <v>19228</v>
      </c>
      <c r="C2678" s="140" t="s">
        <v>19229</v>
      </c>
      <c r="D2678" s="140" t="s">
        <v>16702</v>
      </c>
      <c r="E2678" s="140" t="s">
        <v>22496</v>
      </c>
      <c r="F2678" s="140" t="s">
        <v>19230</v>
      </c>
      <c r="G2678" s="140" t="s">
        <v>19231</v>
      </c>
      <c r="H2678" s="140">
        <v>20.785599999999999</v>
      </c>
      <c r="I2678" s="140">
        <v>-156.95099999999999</v>
      </c>
      <c r="J2678" s="140">
        <v>1308</v>
      </c>
      <c r="K2678" s="140">
        <v>-10</v>
      </c>
      <c r="L2678" s="140">
        <f>COUNTIFS(ArCompl!$C$2:$C$5652,ArCompl!$C2543,ArCompl!$D$2:$D$5652,ArCompl!$D2543)</f>
        <v>1</v>
      </c>
      <c r="M2678" s="141">
        <f>IF(ISNA(MATCH($F2678,'Liste noire'!C:C,0)),0,1)</f>
        <v>0</v>
      </c>
    </row>
    <row r="2679" spans="1:13" x14ac:dyDescent="0.25">
      <c r="A2679" s="142">
        <v>1529</v>
      </c>
      <c r="B2679" s="143" t="s">
        <v>9750</v>
      </c>
      <c r="C2679" s="143" t="s">
        <v>9751</v>
      </c>
      <c r="D2679" s="143" t="s">
        <v>9641</v>
      </c>
      <c r="E2679" s="143" t="s">
        <v>22421</v>
      </c>
      <c r="F2679" s="143" t="s">
        <v>9752</v>
      </c>
      <c r="G2679" s="143" t="s">
        <v>9753</v>
      </c>
      <c r="H2679" s="143">
        <v>45.445099999999996</v>
      </c>
      <c r="I2679" s="143">
        <v>9.2767400000000002</v>
      </c>
      <c r="J2679" s="143">
        <v>353</v>
      </c>
      <c r="K2679" s="143">
        <v>1</v>
      </c>
      <c r="L2679" s="143">
        <f>COUNTIFS(ArCompl!$C$2:$C$5652,ArCompl!$C3934,ArCompl!$D$2:$D$5652,ArCompl!$D3934)</f>
        <v>1</v>
      </c>
      <c r="M2679" s="144">
        <f>IF(ISNA(MATCH($F2679,'Liste noire'!C:C,0)),0,1)</f>
        <v>1</v>
      </c>
    </row>
    <row r="2680" spans="1:13" x14ac:dyDescent="0.25">
      <c r="A2680" s="139">
        <v>5898</v>
      </c>
      <c r="B2680" s="140" t="s">
        <v>21906</v>
      </c>
      <c r="C2680" s="140" t="s">
        <v>21907</v>
      </c>
      <c r="D2680" s="140" t="s">
        <v>21859</v>
      </c>
      <c r="E2680" s="140" t="s">
        <v>21859</v>
      </c>
      <c r="F2680" s="140" t="s">
        <v>21908</v>
      </c>
      <c r="G2680" s="140" t="s">
        <v>21909</v>
      </c>
      <c r="H2680" s="140">
        <v>-15.306699999999999</v>
      </c>
      <c r="I2680" s="140">
        <v>167.96700000000001</v>
      </c>
      <c r="J2680" s="140">
        <v>167</v>
      </c>
      <c r="K2680" s="140">
        <v>11</v>
      </c>
      <c r="L2680" s="140">
        <f>COUNTIFS(ArCompl!$C$2:$C$5652,ArCompl!$C5549,ArCompl!$D$2:$D$5652,ArCompl!$D5549)</f>
        <v>1</v>
      </c>
      <c r="M2680" s="141">
        <f>IF(ISNA(MATCH($F2680,'Liste noire'!C:C,0)),0,1)</f>
        <v>0</v>
      </c>
    </row>
    <row r="2681" spans="1:13" x14ac:dyDescent="0.25">
      <c r="A2681" s="142">
        <v>3186</v>
      </c>
      <c r="B2681" s="143" t="s">
        <v>15678</v>
      </c>
      <c r="C2681" s="143" t="s">
        <v>15679</v>
      </c>
      <c r="D2681" s="143" t="s">
        <v>15636</v>
      </c>
      <c r="E2681" s="143" t="s">
        <v>22487</v>
      </c>
      <c r="F2681" s="143" t="s">
        <v>15680</v>
      </c>
      <c r="G2681" s="143" t="s">
        <v>15681</v>
      </c>
      <c r="H2681" s="143">
        <v>17.4391</v>
      </c>
      <c r="I2681" s="143">
        <v>101.72199999999999</v>
      </c>
      <c r="J2681" s="143">
        <v>860</v>
      </c>
      <c r="K2681" s="143">
        <v>7</v>
      </c>
      <c r="L2681" s="143">
        <f>COUNTIFS(ArCompl!$C$2:$C$5652,ArCompl!$C5388,ArCompl!$D$2:$D$5652,ArCompl!$D5388)</f>
        <v>1</v>
      </c>
      <c r="M2681" s="144">
        <f>IF(ISNA(MATCH($F2681,'Liste noire'!C:C,0)),0,1)</f>
        <v>0</v>
      </c>
    </row>
    <row r="2682" spans="1:13" x14ac:dyDescent="0.25">
      <c r="A2682" s="139">
        <v>6046</v>
      </c>
      <c r="B2682" s="140" t="s">
        <v>6386</v>
      </c>
      <c r="C2682" s="140" t="s">
        <v>6387</v>
      </c>
      <c r="D2682" s="140" t="s">
        <v>6363</v>
      </c>
      <c r="E2682" s="140" t="s">
        <v>22391</v>
      </c>
      <c r="F2682" s="140" t="s">
        <v>6388</v>
      </c>
      <c r="G2682" s="140" t="s">
        <v>6389</v>
      </c>
      <c r="H2682" s="140">
        <v>-3.9958900000000002</v>
      </c>
      <c r="I2682" s="140">
        <v>-79.371899999999997</v>
      </c>
      <c r="J2682" s="140">
        <v>4056</v>
      </c>
      <c r="K2682" s="140">
        <v>-5</v>
      </c>
      <c r="L2682" s="140">
        <f>COUNTIFS(ArCompl!$C$2:$C$5652,ArCompl!$C1808,ArCompl!$D$2:$D$5652,ArCompl!$D1808)</f>
        <v>1</v>
      </c>
      <c r="M2682" s="141">
        <f>IF(ISNA(MATCH($F2682,'Liste noire'!C:C,0)),0,1)</f>
        <v>0</v>
      </c>
    </row>
    <row r="2683" spans="1:13" x14ac:dyDescent="0.25">
      <c r="A2683" s="142">
        <v>1143</v>
      </c>
      <c r="B2683" s="143" t="s">
        <v>10384</v>
      </c>
      <c r="C2683" s="143" t="s">
        <v>10385</v>
      </c>
      <c r="D2683" s="143" t="s">
        <v>10345</v>
      </c>
      <c r="E2683" s="143" t="s">
        <v>10345</v>
      </c>
      <c r="F2683" s="143" t="s">
        <v>10386</v>
      </c>
      <c r="G2683" s="143" t="s">
        <v>10387</v>
      </c>
      <c r="H2683" s="143">
        <v>3.1219700000000001</v>
      </c>
      <c r="I2683" s="143">
        <v>35.608699999999999</v>
      </c>
      <c r="J2683" s="143">
        <v>1715</v>
      </c>
      <c r="K2683" s="143">
        <v>3</v>
      </c>
      <c r="L2683" s="143">
        <f>COUNTIFS(ArCompl!$C$2:$C$5652,ArCompl!$C4093,ArCompl!$D$2:$D$5652,ArCompl!$D4093)</f>
        <v>1</v>
      </c>
      <c r="M2683" s="144">
        <f>IF(ISNA(MATCH($F2683,'Liste noire'!C:C,0)),0,1)</f>
        <v>0</v>
      </c>
    </row>
    <row r="2684" spans="1:13" x14ac:dyDescent="0.25">
      <c r="A2684" s="139">
        <v>11839</v>
      </c>
      <c r="B2684" s="140" t="s">
        <v>19437</v>
      </c>
      <c r="C2684" s="140" t="s">
        <v>19438</v>
      </c>
      <c r="D2684" s="140" t="s">
        <v>16702</v>
      </c>
      <c r="E2684" s="140" t="s">
        <v>22496</v>
      </c>
      <c r="F2684" s="140" t="s">
        <v>19439</v>
      </c>
      <c r="G2684" s="140" t="s">
        <v>19440</v>
      </c>
      <c r="H2684" s="140">
        <v>40.066400000000002</v>
      </c>
      <c r="I2684" s="140">
        <v>-118.565</v>
      </c>
      <c r="J2684" s="140">
        <v>3904</v>
      </c>
      <c r="K2684" s="140" t="s">
        <v>340</v>
      </c>
      <c r="L2684" s="140">
        <f>COUNTIFS(ArCompl!$C$2:$C$5652,ArCompl!$C2600,ArCompl!$D$2:$D$5652,ArCompl!$D2600)</f>
        <v>3</v>
      </c>
      <c r="M2684" s="141">
        <f>IF(ISNA(MATCH($F2684,'Liste noire'!C:C,0)),0,1)</f>
        <v>0</v>
      </c>
    </row>
    <row r="2685" spans="1:13" x14ac:dyDescent="0.25">
      <c r="A2685" s="142">
        <v>241</v>
      </c>
      <c r="B2685" s="143" t="s">
        <v>192</v>
      </c>
      <c r="C2685" s="143" t="s">
        <v>193</v>
      </c>
      <c r="D2685" s="143" t="s">
        <v>109</v>
      </c>
      <c r="E2685" s="143" t="s">
        <v>22351</v>
      </c>
      <c r="F2685" s="143" t="s">
        <v>194</v>
      </c>
      <c r="G2685" s="143" t="s">
        <v>195</v>
      </c>
      <c r="H2685" s="143">
        <v>33.764400000000002</v>
      </c>
      <c r="I2685" s="143">
        <v>2.9283399999999999</v>
      </c>
      <c r="J2685" s="143">
        <v>2510</v>
      </c>
      <c r="K2685" s="143">
        <v>1</v>
      </c>
      <c r="L2685" s="143">
        <f>COUNTIFS(ArCompl!$C$2:$C$5652,ArCompl!$C87,ArCompl!$D$2:$D$5652,ArCompl!$D87)</f>
        <v>1</v>
      </c>
      <c r="M2685" s="144">
        <f>IF(ISNA(MATCH($F2685,'Liste noire'!C:C,0)),0,1)</f>
        <v>0</v>
      </c>
    </row>
    <row r="2686" spans="1:13" x14ac:dyDescent="0.25">
      <c r="A2686" s="139">
        <v>8401</v>
      </c>
      <c r="B2686" s="140" t="s">
        <v>9191</v>
      </c>
      <c r="C2686" s="140" t="s">
        <v>9192</v>
      </c>
      <c r="D2686" s="140" t="s">
        <v>8920</v>
      </c>
      <c r="E2686" s="140" t="s">
        <v>22416</v>
      </c>
      <c r="F2686" s="140" t="s">
        <v>9193</v>
      </c>
      <c r="G2686" s="140" t="s">
        <v>9194</v>
      </c>
      <c r="H2686" s="140">
        <v>-8.7573220000000003</v>
      </c>
      <c r="I2686" s="140">
        <v>116.27670000000001</v>
      </c>
      <c r="J2686" s="140">
        <v>319</v>
      </c>
      <c r="K2686" s="140">
        <v>8</v>
      </c>
      <c r="L2686" s="140">
        <f>COUNTIFS(ArCompl!$C$2:$C$5652,ArCompl!$C3778,ArCompl!$D$2:$D$5652,ArCompl!$D3778)</f>
        <v>1</v>
      </c>
      <c r="M2686" s="141">
        <f>IF(ISNA(MATCH($F2686,'Liste noire'!C:C,0)),0,1)</f>
        <v>0</v>
      </c>
    </row>
    <row r="2687" spans="1:13" x14ac:dyDescent="0.25">
      <c r="A2687" s="142">
        <v>273</v>
      </c>
      <c r="B2687" s="143" t="s">
        <v>12279</v>
      </c>
      <c r="C2687" s="143" t="s">
        <v>12280</v>
      </c>
      <c r="D2687" s="143" t="s">
        <v>12233</v>
      </c>
      <c r="E2687" s="143" t="s">
        <v>12233</v>
      </c>
      <c r="F2687" s="143" t="s">
        <v>12281</v>
      </c>
      <c r="G2687" s="143" t="s">
        <v>12282</v>
      </c>
      <c r="H2687" s="143">
        <v>6.5773700000000002</v>
      </c>
      <c r="I2687" s="143">
        <v>3.3211599999999999</v>
      </c>
      <c r="J2687" s="143">
        <v>135</v>
      </c>
      <c r="K2687" s="143">
        <v>1</v>
      </c>
      <c r="L2687" s="143">
        <f>COUNTIFS(ArCompl!$C$2:$C$5652,ArCompl!$C4487,ArCompl!$D$2:$D$5652,ArCompl!$D4487)</f>
        <v>1</v>
      </c>
      <c r="M2687" s="144">
        <f>IF(ISNA(MATCH($F2687,'Liste noire'!C:C,0)),0,1)</f>
        <v>0</v>
      </c>
    </row>
    <row r="2688" spans="1:13" x14ac:dyDescent="0.25">
      <c r="A2688" s="139">
        <v>7886</v>
      </c>
      <c r="B2688" s="140" t="s">
        <v>19375</v>
      </c>
      <c r="C2688" s="140" t="s">
        <v>19376</v>
      </c>
      <c r="D2688" s="140" t="s">
        <v>16702</v>
      </c>
      <c r="E2688" s="140" t="s">
        <v>22496</v>
      </c>
      <c r="F2688" s="140" t="s">
        <v>19377</v>
      </c>
      <c r="G2688" s="140" t="s">
        <v>19378</v>
      </c>
      <c r="H2688" s="140">
        <v>41.607300000000002</v>
      </c>
      <c r="I2688" s="140">
        <v>-88.096199999999996</v>
      </c>
      <c r="J2688" s="140">
        <v>679</v>
      </c>
      <c r="K2688" s="140">
        <v>-6</v>
      </c>
      <c r="L2688" s="140">
        <f>COUNTIFS(ArCompl!$C$2:$C$5652,ArCompl!$C2583,ArCompl!$D$2:$D$5652,ArCompl!$D2583)</f>
        <v>1</v>
      </c>
      <c r="M2688" s="141">
        <f>IF(ISNA(MATCH($F2688,'Liste noire'!C:C,0)),0,1)</f>
        <v>0</v>
      </c>
    </row>
    <row r="2689" spans="1:13" x14ac:dyDescent="0.25">
      <c r="A2689" s="142">
        <v>3600</v>
      </c>
      <c r="B2689" s="143" t="s">
        <v>19430</v>
      </c>
      <c r="C2689" s="143" t="s">
        <v>19431</v>
      </c>
      <c r="D2689" s="143" t="s">
        <v>16702</v>
      </c>
      <c r="E2689" s="143" t="s">
        <v>22496</v>
      </c>
      <c r="F2689" s="143" t="s">
        <v>19432</v>
      </c>
      <c r="G2689" s="143" t="s">
        <v>19433</v>
      </c>
      <c r="H2689" s="143">
        <v>38.228000000000002</v>
      </c>
      <c r="I2689" s="143">
        <v>-85.663700000000006</v>
      </c>
      <c r="J2689" s="143">
        <v>546</v>
      </c>
      <c r="K2689" s="143">
        <v>-5</v>
      </c>
      <c r="L2689" s="143">
        <f>COUNTIFS(ArCompl!$C$2:$C$5652,ArCompl!$C2598,ArCompl!$D$2:$D$5652,ArCompl!$D2598)</f>
        <v>2</v>
      </c>
      <c r="M2689" s="144">
        <f>IF(ISNA(MATCH($F2689,'Liste noire'!C:C,0)),0,1)</f>
        <v>0</v>
      </c>
    </row>
    <row r="2690" spans="1:13" x14ac:dyDescent="0.25">
      <c r="A2690" s="139">
        <v>1823</v>
      </c>
      <c r="B2690" s="140" t="s">
        <v>11355</v>
      </c>
      <c r="C2690" s="140" t="s">
        <v>11356</v>
      </c>
      <c r="D2690" s="140" t="s">
        <v>11206</v>
      </c>
      <c r="E2690" s="140" t="s">
        <v>22439</v>
      </c>
      <c r="F2690" s="140" t="s">
        <v>11357</v>
      </c>
      <c r="G2690" s="140" t="s">
        <v>11358</v>
      </c>
      <c r="H2690" s="140">
        <v>26.9557</v>
      </c>
      <c r="I2690" s="140">
        <v>-101.47</v>
      </c>
      <c r="J2690" s="140">
        <v>1864</v>
      </c>
      <c r="K2690" s="140">
        <v>-6</v>
      </c>
      <c r="L2690" s="140">
        <f>COUNTIFS(ArCompl!$C$2:$C$5652,ArCompl!$C4345,ArCompl!$D$2:$D$5652,ArCompl!$D4345)</f>
        <v>1</v>
      </c>
      <c r="M2690" s="141">
        <f>IF(ISNA(MATCH($F2690,'Liste noire'!C:C,0)),0,1)</f>
        <v>0</v>
      </c>
    </row>
    <row r="2691" spans="1:13" x14ac:dyDescent="0.25">
      <c r="A2691" s="142">
        <v>8410</v>
      </c>
      <c r="B2691" s="143" t="s">
        <v>19390</v>
      </c>
      <c r="C2691" s="143" t="s">
        <v>3761</v>
      </c>
      <c r="D2691" s="143" t="s">
        <v>16702</v>
      </c>
      <c r="E2691" s="143" t="s">
        <v>22496</v>
      </c>
      <c r="F2691" s="143" t="s">
        <v>19391</v>
      </c>
      <c r="G2691" s="143" t="s">
        <v>19392</v>
      </c>
      <c r="H2691" s="143">
        <v>37.0822</v>
      </c>
      <c r="I2691" s="143">
        <v>-84.084900000000005</v>
      </c>
      <c r="J2691" s="143">
        <v>1212</v>
      </c>
      <c r="K2691" s="143">
        <v>-5</v>
      </c>
      <c r="L2691" s="143">
        <f>COUNTIFS(ArCompl!$C$2:$C$5652,ArCompl!$C2587,ArCompl!$D$2:$D$5652,ArCompl!$D2587)</f>
        <v>1</v>
      </c>
      <c r="M2691" s="144">
        <f>IF(ISNA(MATCH($F2691,'Liste noire'!C:C,0)),0,1)</f>
        <v>0</v>
      </c>
    </row>
    <row r="2692" spans="1:13" x14ac:dyDescent="0.25">
      <c r="A2692" s="139">
        <v>1054</v>
      </c>
      <c r="B2692" s="140" t="s">
        <v>14907</v>
      </c>
      <c r="C2692" s="140" t="s">
        <v>14908</v>
      </c>
      <c r="D2692" s="140" t="s">
        <v>14857</v>
      </c>
      <c r="E2692" s="140" t="s">
        <v>22479</v>
      </c>
      <c r="F2692" s="140" t="s">
        <v>14909</v>
      </c>
      <c r="G2692" s="140" t="s">
        <v>14910</v>
      </c>
      <c r="H2692" s="140">
        <v>27.931899999999999</v>
      </c>
      <c r="I2692" s="140">
        <v>-15.3866</v>
      </c>
      <c r="J2692" s="140">
        <v>78</v>
      </c>
      <c r="K2692" s="140">
        <v>0</v>
      </c>
      <c r="L2692" s="140">
        <f>COUNTIFS(ArCompl!$C$2:$C$5652,ArCompl!$C1838,ArCompl!$D$2:$D$5652,ArCompl!$D1838)</f>
        <v>1</v>
      </c>
      <c r="M2692" s="141">
        <f>IF(ISNA(MATCH($F2692,'Liste noire'!C:C,0)),0,1)</f>
        <v>0</v>
      </c>
    </row>
    <row r="2693" spans="1:13" x14ac:dyDescent="0.25">
      <c r="A2693" s="142">
        <v>2762</v>
      </c>
      <c r="B2693" s="143" t="s">
        <v>1939</v>
      </c>
      <c r="C2693" s="143" t="s">
        <v>1940</v>
      </c>
      <c r="D2693" s="143" t="s">
        <v>1924</v>
      </c>
      <c r="E2693" s="143" t="s">
        <v>22366</v>
      </c>
      <c r="F2693" s="143" t="s">
        <v>1941</v>
      </c>
      <c r="G2693" s="143" t="s">
        <v>1942</v>
      </c>
      <c r="H2693" s="143">
        <v>-16.513300000000001</v>
      </c>
      <c r="I2693" s="143">
        <v>-68.192300000000003</v>
      </c>
      <c r="J2693" s="143">
        <v>13355</v>
      </c>
      <c r="K2693" s="143">
        <v>-4</v>
      </c>
      <c r="L2693" s="143">
        <f>COUNTIFS(ArCompl!$C$2:$C$5652,ArCompl!$C676,ArCompl!$D$2:$D$5652,ArCompl!$D676)</f>
        <v>1</v>
      </c>
      <c r="M2693" s="144">
        <f>IF(ISNA(MATCH($F2693,'Liste noire'!C:C,0)),0,1)</f>
        <v>0</v>
      </c>
    </row>
    <row r="2694" spans="1:13" x14ac:dyDescent="0.25">
      <c r="A2694" s="139">
        <v>8771</v>
      </c>
      <c r="B2694" s="140" t="s">
        <v>19383</v>
      </c>
      <c r="C2694" s="140" t="s">
        <v>19384</v>
      </c>
      <c r="D2694" s="140" t="s">
        <v>16702</v>
      </c>
      <c r="E2694" s="140" t="s">
        <v>22496</v>
      </c>
      <c r="F2694" s="140" t="s">
        <v>19385</v>
      </c>
      <c r="G2694" s="140" t="s">
        <v>19386</v>
      </c>
      <c r="H2694" s="140">
        <v>34.665599999999998</v>
      </c>
      <c r="I2694" s="140">
        <v>-120.468</v>
      </c>
      <c r="J2694" s="140">
        <v>88</v>
      </c>
      <c r="K2694" s="140">
        <v>-8</v>
      </c>
      <c r="L2694" s="140">
        <f>COUNTIFS(ArCompl!$C$2:$C$5652,ArCompl!$C2585,ArCompl!$D$2:$D$5652,ArCompl!$D2585)</f>
        <v>1</v>
      </c>
      <c r="M2694" s="141">
        <f>IF(ISNA(MATCH($F2694,'Liste noire'!C:C,0)),0,1)</f>
        <v>0</v>
      </c>
    </row>
    <row r="2695" spans="1:13" x14ac:dyDescent="0.25">
      <c r="A2695" s="142">
        <v>6052</v>
      </c>
      <c r="B2695" s="143" t="s">
        <v>5588</v>
      </c>
      <c r="C2695" s="143" t="s">
        <v>5589</v>
      </c>
      <c r="D2695" s="143" t="s">
        <v>5479</v>
      </c>
      <c r="E2695" s="143" t="s">
        <v>22380</v>
      </c>
      <c r="F2695" s="143" t="s">
        <v>5590</v>
      </c>
      <c r="G2695" s="143" t="s">
        <v>5591</v>
      </c>
      <c r="H2695" s="143">
        <v>-1.3286100000000001</v>
      </c>
      <c r="I2695" s="143">
        <v>-69.579700000000003</v>
      </c>
      <c r="J2695" s="143">
        <v>590</v>
      </c>
      <c r="K2695" s="143">
        <v>-5</v>
      </c>
      <c r="L2695" s="143">
        <f>COUNTIFS(ArCompl!$C$2:$C$5652,ArCompl!$C1563,ArCompl!$D$2:$D$5652,ArCompl!$D1563)</f>
        <v>1</v>
      </c>
      <c r="M2695" s="144">
        <f>IF(ISNA(MATCH($F2695,'Liste noire'!C:C,0)),0,1)</f>
        <v>0</v>
      </c>
    </row>
    <row r="2696" spans="1:13" x14ac:dyDescent="0.25">
      <c r="A2696" s="139">
        <v>2447</v>
      </c>
      <c r="B2696" s="140" t="s">
        <v>441</v>
      </c>
      <c r="C2696" s="140" t="s">
        <v>442</v>
      </c>
      <c r="D2696" s="140" t="s">
        <v>365</v>
      </c>
      <c r="E2696" s="140" t="s">
        <v>22354</v>
      </c>
      <c r="F2696" s="140" t="s">
        <v>443</v>
      </c>
      <c r="G2696" s="140" t="s">
        <v>444</v>
      </c>
      <c r="H2696" s="140">
        <v>-34.972200000000001</v>
      </c>
      <c r="I2696" s="140">
        <v>-57.8947</v>
      </c>
      <c r="J2696" s="140">
        <v>72</v>
      </c>
      <c r="K2696" s="140">
        <v>-3</v>
      </c>
      <c r="L2696" s="140">
        <f>COUNTIFS(ArCompl!$C$2:$C$5652,ArCompl!$C268,ArCompl!$D$2:$D$5652,ArCompl!$D268)</f>
        <v>1</v>
      </c>
      <c r="M2696" s="141">
        <f>IF(ISNA(MATCH($F2696,'Liste noire'!C:C,0)),0,1)</f>
        <v>0</v>
      </c>
    </row>
    <row r="2697" spans="1:13" x14ac:dyDescent="0.25">
      <c r="A2697" s="142">
        <v>742</v>
      </c>
      <c r="B2697" s="143" t="s">
        <v>15280</v>
      </c>
      <c r="C2697" s="143" t="s">
        <v>15281</v>
      </c>
      <c r="D2697" s="143" t="s">
        <v>15198</v>
      </c>
      <c r="E2697" s="143" t="s">
        <v>22481</v>
      </c>
      <c r="F2697" s="143" t="s">
        <v>15282</v>
      </c>
      <c r="G2697" s="143" t="s">
        <v>15283</v>
      </c>
      <c r="H2697" s="143">
        <v>58.406199999999998</v>
      </c>
      <c r="I2697" s="143">
        <v>15.6805</v>
      </c>
      <c r="J2697" s="143">
        <v>172</v>
      </c>
      <c r="K2697" s="143">
        <v>1</v>
      </c>
      <c r="L2697" s="143">
        <f>COUNTIFS(ArCompl!$C$2:$C$5652,ArCompl!$C5272,ArCompl!$D$2:$D$5652,ArCompl!$D5272)</f>
        <v>1</v>
      </c>
      <c r="M2697" s="144">
        <f>IF(ISNA(MATCH($F2697,'Liste noire'!C:C,0)),0,1)</f>
        <v>0</v>
      </c>
    </row>
    <row r="2698" spans="1:13" x14ac:dyDescent="0.25">
      <c r="A2698" s="139">
        <v>6158</v>
      </c>
      <c r="B2698" s="140" t="s">
        <v>13727</v>
      </c>
      <c r="C2698" s="140" t="s">
        <v>13728</v>
      </c>
      <c r="D2698" s="140" t="s">
        <v>13509</v>
      </c>
      <c r="E2698" s="140" t="s">
        <v>22461</v>
      </c>
      <c r="F2698" s="140" t="s">
        <v>13729</v>
      </c>
      <c r="G2698" s="140" t="s">
        <v>13730</v>
      </c>
      <c r="H2698" s="140">
        <v>52.702800000000003</v>
      </c>
      <c r="I2698" s="140">
        <v>39.537799999999997</v>
      </c>
      <c r="J2698" s="140">
        <v>584</v>
      </c>
      <c r="K2698" s="140">
        <v>3</v>
      </c>
      <c r="L2698" s="140">
        <f>COUNTIFS(ArCompl!$C$2:$C$5652,ArCompl!$C5062,ArCompl!$D$2:$D$5652,ArCompl!$D5062)</f>
        <v>2</v>
      </c>
      <c r="M2698" s="141">
        <f>IF(ISNA(MATCH($F2698,'Liste noire'!C:C,0)),0,1)</f>
        <v>0</v>
      </c>
    </row>
    <row r="2699" spans="1:13" x14ac:dyDescent="0.25">
      <c r="A2699" s="142">
        <v>491</v>
      </c>
      <c r="B2699" s="143" t="s">
        <v>16513</v>
      </c>
      <c r="C2699" s="143" t="s">
        <v>16514</v>
      </c>
      <c r="D2699" s="143" t="s">
        <v>16321</v>
      </c>
      <c r="E2699" s="143" t="s">
        <v>22495</v>
      </c>
      <c r="F2699" s="143" t="s">
        <v>16515</v>
      </c>
      <c r="G2699" s="143" t="s">
        <v>16516</v>
      </c>
      <c r="H2699" s="143">
        <v>53.333599999999997</v>
      </c>
      <c r="I2699" s="143">
        <v>-2.84972</v>
      </c>
      <c r="J2699" s="143">
        <v>80</v>
      </c>
      <c r="K2699" s="143">
        <v>0</v>
      </c>
      <c r="L2699" s="143">
        <f>COUNTIFS(ArCompl!$C$2:$C$5652,ArCompl!$C4958,ArCompl!$D$2:$D$5652,ArCompl!$D4958)</f>
        <v>1</v>
      </c>
      <c r="M2699" s="144">
        <f>IF(ISNA(MATCH($F2699,'Liste noire'!C:C,0)),0,1)</f>
        <v>0</v>
      </c>
    </row>
    <row r="2700" spans="1:13" x14ac:dyDescent="0.25">
      <c r="A2700" s="139">
        <v>5901</v>
      </c>
      <c r="B2700" s="140" t="s">
        <v>21894</v>
      </c>
      <c r="C2700" s="140" t="s">
        <v>21895</v>
      </c>
      <c r="D2700" s="140" t="s">
        <v>21859</v>
      </c>
      <c r="E2700" s="140" t="s">
        <v>21859</v>
      </c>
      <c r="F2700" s="140" t="s">
        <v>21896</v>
      </c>
      <c r="G2700" s="140" t="s">
        <v>21897</v>
      </c>
      <c r="H2700" s="140">
        <v>-16.454000000000001</v>
      </c>
      <c r="I2700" s="140">
        <v>167.82300000000001</v>
      </c>
      <c r="J2700" s="140">
        <v>7</v>
      </c>
      <c r="K2700" s="140">
        <v>11</v>
      </c>
      <c r="L2700" s="140">
        <f>COUNTIFS(ArCompl!$C$2:$C$5652,ArCompl!$C5546,ArCompl!$D$2:$D$5652,ArCompl!$D5546)</f>
        <v>1</v>
      </c>
      <c r="M2700" s="141">
        <f>IF(ISNA(MATCH($F2700,'Liste noire'!C:C,0)),0,1)</f>
        <v>0</v>
      </c>
    </row>
    <row r="2701" spans="1:13" x14ac:dyDescent="0.25">
      <c r="A2701" s="142">
        <v>441</v>
      </c>
      <c r="B2701" s="143" t="s">
        <v>6827</v>
      </c>
      <c r="C2701" s="143" t="s">
        <v>6828</v>
      </c>
      <c r="D2701" s="143" t="s">
        <v>6766</v>
      </c>
      <c r="E2701" s="143" t="s">
        <v>22400</v>
      </c>
      <c r="F2701" s="143" t="s">
        <v>6829</v>
      </c>
      <c r="G2701" s="143" t="s">
        <v>6830</v>
      </c>
      <c r="H2701" s="143">
        <v>61.044600000000003</v>
      </c>
      <c r="I2701" s="143">
        <v>28.144739999999999</v>
      </c>
      <c r="J2701" s="143">
        <v>349</v>
      </c>
      <c r="K2701" s="143">
        <v>2</v>
      </c>
      <c r="L2701" s="143">
        <f>COUNTIFS(ArCompl!$C$2:$C$5652,ArCompl!$C3277,ArCompl!$D$2:$D$5652,ArCompl!$D3277)</f>
        <v>1</v>
      </c>
      <c r="M2701" s="144">
        <f>IF(ISNA(MATCH($F2701,'Liste noire'!C:C,0)),0,1)</f>
        <v>0</v>
      </c>
    </row>
    <row r="2702" spans="1:13" x14ac:dyDescent="0.25">
      <c r="A2702" s="139">
        <v>3115</v>
      </c>
      <c r="B2702" s="140" t="s">
        <v>10542</v>
      </c>
      <c r="C2702" s="140" t="s">
        <v>10543</v>
      </c>
      <c r="D2702" s="140" t="s">
        <v>10531</v>
      </c>
      <c r="E2702" s="140" t="s">
        <v>10531</v>
      </c>
      <c r="F2702" s="140" t="s">
        <v>10544</v>
      </c>
      <c r="G2702" s="140" t="s">
        <v>10545</v>
      </c>
      <c r="H2702" s="140">
        <v>19.897300000000001</v>
      </c>
      <c r="I2702" s="140">
        <v>102.161</v>
      </c>
      <c r="J2702" s="140">
        <v>955</v>
      </c>
      <c r="K2702" s="140">
        <v>7</v>
      </c>
      <c r="L2702" s="140">
        <f>COUNTIFS(ArCompl!$C$2:$C$5652,ArCompl!$C4132,ArCompl!$D$2:$D$5652,ArCompl!$D4132)</f>
        <v>1</v>
      </c>
      <c r="M2702" s="141">
        <f>IF(ISNA(MATCH($F2702,'Liste noire'!C:C,0)),0,1)</f>
        <v>0</v>
      </c>
    </row>
    <row r="2703" spans="1:13" x14ac:dyDescent="0.25">
      <c r="A2703" s="142">
        <v>8542</v>
      </c>
      <c r="B2703" s="143" t="s">
        <v>19412</v>
      </c>
      <c r="C2703" s="143" t="s">
        <v>19413</v>
      </c>
      <c r="D2703" s="143" t="s">
        <v>16702</v>
      </c>
      <c r="E2703" s="143" t="s">
        <v>22496</v>
      </c>
      <c r="F2703" s="143" t="s">
        <v>19414</v>
      </c>
      <c r="G2703" s="143" t="s">
        <v>19415</v>
      </c>
      <c r="H2703" s="143">
        <v>41.344299999999997</v>
      </c>
      <c r="I2703" s="143">
        <v>-82.177599999999998</v>
      </c>
      <c r="J2703" s="143">
        <v>793</v>
      </c>
      <c r="K2703" s="143">
        <v>-5</v>
      </c>
      <c r="L2703" s="143">
        <f>COUNTIFS(ArCompl!$C$2:$C$5652,ArCompl!$C2593,ArCompl!$D$2:$D$5652,ArCompl!$D2593)</f>
        <v>1</v>
      </c>
      <c r="M2703" s="144">
        <f>IF(ISNA(MATCH($F2703,'Liste noire'!C:C,0)),0,1)</f>
        <v>0</v>
      </c>
    </row>
    <row r="2704" spans="1:13" x14ac:dyDescent="0.25">
      <c r="A2704" s="139">
        <v>6136</v>
      </c>
      <c r="B2704" s="140" t="s">
        <v>19408</v>
      </c>
      <c r="C2704" s="140" t="s">
        <v>19409</v>
      </c>
      <c r="D2704" s="140" t="s">
        <v>16702</v>
      </c>
      <c r="E2704" s="140" t="s">
        <v>22496</v>
      </c>
      <c r="F2704" s="140" t="s">
        <v>19410</v>
      </c>
      <c r="G2704" s="140" t="s">
        <v>19411</v>
      </c>
      <c r="H2704" s="140">
        <v>48.483899999999998</v>
      </c>
      <c r="I2704" s="140">
        <v>-122.938</v>
      </c>
      <c r="J2704" s="140">
        <v>209</v>
      </c>
      <c r="K2704" s="140">
        <v>-8</v>
      </c>
      <c r="L2704" s="140">
        <f>COUNTIFS(ArCompl!$C$2:$C$5652,ArCompl!$C2592,ArCompl!$D$2:$D$5652,ArCompl!$D2592)</f>
        <v>2</v>
      </c>
      <c r="M2704" s="141">
        <f>IF(ISNA(MATCH($F2704,'Liste noire'!C:C,0)),0,1)</f>
        <v>0</v>
      </c>
    </row>
    <row r="2705" spans="1:13" x14ac:dyDescent="0.25">
      <c r="A2705" s="142">
        <v>3163</v>
      </c>
      <c r="B2705" s="143" t="s">
        <v>15674</v>
      </c>
      <c r="C2705" s="143" t="s">
        <v>15675</v>
      </c>
      <c r="D2705" s="143" t="s">
        <v>15636</v>
      </c>
      <c r="E2705" s="143" t="s">
        <v>22487</v>
      </c>
      <c r="F2705" s="143" t="s">
        <v>15676</v>
      </c>
      <c r="G2705" s="143" t="s">
        <v>15677</v>
      </c>
      <c r="H2705" s="143">
        <v>18.270900000000001</v>
      </c>
      <c r="I2705" s="143">
        <v>99.504199999999997</v>
      </c>
      <c r="J2705" s="143">
        <v>811</v>
      </c>
      <c r="K2705" s="143">
        <v>7</v>
      </c>
      <c r="L2705" s="143">
        <f>COUNTIFS(ArCompl!$C$2:$C$5652,ArCompl!$C5387,ArCompl!$D$2:$D$5652,ArCompl!$D5387)</f>
        <v>1</v>
      </c>
      <c r="M2705" s="144">
        <f>IF(ISNA(MATCH($F2705,'Liste noire'!C:C,0)),0,1)</f>
        <v>0</v>
      </c>
    </row>
    <row r="2706" spans="1:13" x14ac:dyDescent="0.25">
      <c r="A2706" s="139">
        <v>6234</v>
      </c>
      <c r="B2706" s="140" t="s">
        <v>9077</v>
      </c>
      <c r="C2706" s="140" t="s">
        <v>9078</v>
      </c>
      <c r="D2706" s="140" t="s">
        <v>8920</v>
      </c>
      <c r="E2706" s="140" t="s">
        <v>22416</v>
      </c>
      <c r="F2706" s="140" t="s">
        <v>9079</v>
      </c>
      <c r="G2706" s="140" t="s">
        <v>9080</v>
      </c>
      <c r="H2706" s="140">
        <v>1.7044859999999999</v>
      </c>
      <c r="I2706" s="140">
        <v>114.97029999999999</v>
      </c>
      <c r="J2706" s="140">
        <v>627</v>
      </c>
      <c r="K2706" s="140">
        <v>8</v>
      </c>
      <c r="L2706" s="140">
        <f>COUNTIFS(ArCompl!$C$2:$C$5652,ArCompl!$C3749,ArCompl!$D$2:$D$5652,ArCompl!$D3749)</f>
        <v>1</v>
      </c>
      <c r="M2706" s="141">
        <f>IF(ISNA(MATCH($F2706,'Liste noire'!C:C,0)),0,1)</f>
        <v>0</v>
      </c>
    </row>
    <row r="2707" spans="1:13" x14ac:dyDescent="0.25">
      <c r="A2707" s="142">
        <v>3952</v>
      </c>
      <c r="B2707" s="143" t="s">
        <v>10575</v>
      </c>
      <c r="C2707" s="143" t="s">
        <v>10576</v>
      </c>
      <c r="D2707" s="143" t="s">
        <v>10572</v>
      </c>
      <c r="E2707" s="143" t="s">
        <v>22428</v>
      </c>
      <c r="F2707" s="143" t="s">
        <v>10577</v>
      </c>
      <c r="G2707" s="143" t="s">
        <v>10578</v>
      </c>
      <c r="H2707" s="143">
        <v>56.517499999999998</v>
      </c>
      <c r="I2707" s="143">
        <v>21.096900000000002</v>
      </c>
      <c r="J2707" s="143">
        <v>16</v>
      </c>
      <c r="K2707" s="143">
        <v>2</v>
      </c>
      <c r="L2707" s="143">
        <f>COUNTIFS(ArCompl!$C$2:$C$5652,ArCompl!$C4141,ArCompl!$D$2:$D$5652,ArCompl!$D4141)</f>
        <v>1</v>
      </c>
      <c r="M2707" s="144">
        <f>IF(ISNA(MATCH($F2707,'Liste noire'!C:C,0)),0,1)</f>
        <v>0</v>
      </c>
    </row>
    <row r="2708" spans="1:13" x14ac:dyDescent="0.25">
      <c r="A2708" s="139">
        <v>1611</v>
      </c>
      <c r="B2708" s="140" t="s">
        <v>1658</v>
      </c>
      <c r="C2708" s="140" t="s">
        <v>1659</v>
      </c>
      <c r="D2708" s="140" t="s">
        <v>1643</v>
      </c>
      <c r="E2708" s="140" t="s">
        <v>22357</v>
      </c>
      <c r="F2708" s="140" t="s">
        <v>1660</v>
      </c>
      <c r="G2708" s="140" t="s">
        <v>1661</v>
      </c>
      <c r="H2708" s="140">
        <v>48.233199999999997</v>
      </c>
      <c r="I2708" s="140">
        <v>14.1875</v>
      </c>
      <c r="J2708" s="140">
        <v>980</v>
      </c>
      <c r="K2708" s="140">
        <v>1</v>
      </c>
      <c r="L2708" s="140">
        <f>COUNTIFS(ArCompl!$C$2:$C$5652,ArCompl!$C582,ArCompl!$D$2:$D$5652,ArCompl!$D582)</f>
        <v>1</v>
      </c>
      <c r="M2708" s="141">
        <f>IF(ISNA(MATCH($F2708,'Liste noire'!C:C,0)),0,1)</f>
        <v>1</v>
      </c>
    </row>
    <row r="2709" spans="1:13" x14ac:dyDescent="0.25">
      <c r="A2709" s="142">
        <v>6051</v>
      </c>
      <c r="B2709" s="143" t="s">
        <v>5668</v>
      </c>
      <c r="C2709" s="143" t="s">
        <v>5669</v>
      </c>
      <c r="D2709" s="143" t="s">
        <v>5479</v>
      </c>
      <c r="E2709" s="143" t="s">
        <v>22380</v>
      </c>
      <c r="F2709" s="143" t="s">
        <v>5670</v>
      </c>
      <c r="G2709" s="143" t="s">
        <v>5671</v>
      </c>
      <c r="H2709" s="143">
        <v>-0.182278</v>
      </c>
      <c r="I2709" s="143">
        <v>-74.770799999999994</v>
      </c>
      <c r="J2709" s="143">
        <v>573</v>
      </c>
      <c r="K2709" s="143">
        <v>-5</v>
      </c>
      <c r="L2709" s="143">
        <f>COUNTIFS(ArCompl!$C$2:$C$5652,ArCompl!$C1583,ArCompl!$D$2:$D$5652,ArCompl!$D1583)</f>
        <v>1</v>
      </c>
      <c r="M2709" s="144">
        <f>IF(ISNA(MATCH($F2709,'Liste noire'!C:C,0)),0,1)</f>
        <v>0</v>
      </c>
    </row>
    <row r="2710" spans="1:13" x14ac:dyDescent="0.25">
      <c r="A2710" s="139">
        <v>11092</v>
      </c>
      <c r="B2710" s="140" t="s">
        <v>19253</v>
      </c>
      <c r="C2710" s="140" t="s">
        <v>19254</v>
      </c>
      <c r="D2710" s="140" t="s">
        <v>16702</v>
      </c>
      <c r="E2710" s="140" t="s">
        <v>22496</v>
      </c>
      <c r="F2710" s="140" t="s">
        <v>19255</v>
      </c>
      <c r="G2710" s="140" t="s">
        <v>19256</v>
      </c>
      <c r="H2710" s="140">
        <v>38.208599999999997</v>
      </c>
      <c r="I2710" s="140">
        <v>-99.085999999999999</v>
      </c>
      <c r="J2710" s="140">
        <v>2012</v>
      </c>
      <c r="K2710" s="140">
        <v>-5</v>
      </c>
      <c r="L2710" s="140">
        <f>COUNTIFS(ArCompl!$C$2:$C$5652,ArCompl!$C2550,ArCompl!$D$2:$D$5652,ArCompl!$D2550)</f>
        <v>1</v>
      </c>
      <c r="M2710" s="141">
        <f>IF(ISNA(MATCH($F2710,'Liste noire'!C:C,0)),0,1)</f>
        <v>0</v>
      </c>
    </row>
    <row r="2711" spans="1:13" x14ac:dyDescent="0.25">
      <c r="A2711" s="142">
        <v>1466</v>
      </c>
      <c r="B2711" s="143" t="s">
        <v>8033</v>
      </c>
      <c r="C2711" s="143" t="s">
        <v>8034</v>
      </c>
      <c r="D2711" s="143" t="s">
        <v>7939</v>
      </c>
      <c r="E2711" s="143" t="s">
        <v>22406</v>
      </c>
      <c r="F2711" s="143" t="s">
        <v>8035</v>
      </c>
      <c r="G2711" s="143" t="s">
        <v>8036</v>
      </c>
      <c r="H2711" s="143">
        <v>39.65025</v>
      </c>
      <c r="I2711" s="143">
        <v>22.465499999999999</v>
      </c>
      <c r="J2711" s="143">
        <v>241</v>
      </c>
      <c r="K2711" s="143">
        <v>2</v>
      </c>
      <c r="L2711" s="143">
        <f>COUNTIFS(ArCompl!$C$2:$C$5652,ArCompl!$C3456,ArCompl!$D$2:$D$5652,ArCompl!$D3456)</f>
        <v>2</v>
      </c>
      <c r="M2711" s="144">
        <f>IF(ISNA(MATCH($F2711,'Liste noire'!C:C,0)),0,1)</f>
        <v>0</v>
      </c>
    </row>
    <row r="2712" spans="1:13" x14ac:dyDescent="0.25">
      <c r="A2712" s="139">
        <v>3691</v>
      </c>
      <c r="B2712" s="140" t="s">
        <v>19249</v>
      </c>
      <c r="C2712" s="140" t="s">
        <v>19250</v>
      </c>
      <c r="D2712" s="140" t="s">
        <v>16702</v>
      </c>
      <c r="E2712" s="140" t="s">
        <v>22496</v>
      </c>
      <c r="F2712" s="140" t="s">
        <v>19251</v>
      </c>
      <c r="G2712" s="140" t="s">
        <v>19252</v>
      </c>
      <c r="H2712" s="140">
        <v>27.543800000000001</v>
      </c>
      <c r="I2712" s="140">
        <v>-99.461600000000004</v>
      </c>
      <c r="J2712" s="140">
        <v>508</v>
      </c>
      <c r="K2712" s="140">
        <v>-6</v>
      </c>
      <c r="L2712" s="140">
        <f>COUNTIFS(ArCompl!$C$2:$C$5652,ArCompl!$C2549,ArCompl!$D$2:$D$5652,ArCompl!$D2549)</f>
        <v>1</v>
      </c>
      <c r="M2712" s="141">
        <f>IF(ISNA(MATCH($F2712,'Liste noire'!C:C,0)),0,1)</f>
        <v>0</v>
      </c>
    </row>
    <row r="2713" spans="1:13" x14ac:dyDescent="0.25">
      <c r="A2713" s="142">
        <v>6289</v>
      </c>
      <c r="B2713" s="143" t="s">
        <v>1140</v>
      </c>
      <c r="C2713" s="143" t="s">
        <v>1141</v>
      </c>
      <c r="D2713" s="143" t="s">
        <v>639</v>
      </c>
      <c r="E2713" s="143" t="s">
        <v>22356</v>
      </c>
      <c r="F2713" s="143" t="s">
        <v>1142</v>
      </c>
      <c r="G2713" s="143" t="s">
        <v>1143</v>
      </c>
      <c r="H2713" s="143">
        <v>-23.434200000000001</v>
      </c>
      <c r="I2713" s="143">
        <v>144.28</v>
      </c>
      <c r="J2713" s="143">
        <v>627</v>
      </c>
      <c r="K2713" s="143">
        <v>10</v>
      </c>
      <c r="L2713" s="143">
        <f>COUNTIFS(ArCompl!$C$2:$C$5652,ArCompl!$C444,ArCompl!$D$2:$D$5652,ArCompl!$D444)</f>
        <v>1</v>
      </c>
      <c r="M2713" s="144">
        <f>IF(ISNA(MATCH($F2713,'Liste noire'!C:C,0)),0,1)</f>
        <v>0</v>
      </c>
    </row>
    <row r="2714" spans="1:13" x14ac:dyDescent="0.25">
      <c r="A2714" s="139">
        <v>3479</v>
      </c>
      <c r="B2714" s="140" t="s">
        <v>18896</v>
      </c>
      <c r="C2714" s="140" t="s">
        <v>18890</v>
      </c>
      <c r="D2714" s="140" t="s">
        <v>16702</v>
      </c>
      <c r="E2714" s="140" t="s">
        <v>22496</v>
      </c>
      <c r="F2714" s="140" t="s">
        <v>18897</v>
      </c>
      <c r="G2714" s="140" t="s">
        <v>18898</v>
      </c>
      <c r="H2714" s="140">
        <v>34.916899999999998</v>
      </c>
      <c r="I2714" s="140">
        <v>-92.149699999999996</v>
      </c>
      <c r="J2714" s="140">
        <v>311</v>
      </c>
      <c r="K2714" s="140">
        <v>-6</v>
      </c>
      <c r="L2714" s="140">
        <f>COUNTIFS(ArCompl!$C$2:$C$5652,ArCompl!$C2458,ArCompl!$D$2:$D$5652,ArCompl!$D2458)</f>
        <v>1</v>
      </c>
      <c r="M2714" s="141">
        <f>IF(ISNA(MATCH($F2714,'Liste noire'!C:C,0)),0,1)</f>
        <v>0</v>
      </c>
    </row>
    <row r="2715" spans="1:13" x14ac:dyDescent="0.25">
      <c r="A2715" s="142">
        <v>1313</v>
      </c>
      <c r="B2715" s="143" t="s">
        <v>7130</v>
      </c>
      <c r="C2715" s="143" t="s">
        <v>7131</v>
      </c>
      <c r="D2715" s="143" t="s">
        <v>6885</v>
      </c>
      <c r="E2715" s="143" t="s">
        <v>6885</v>
      </c>
      <c r="F2715" s="143" t="s">
        <v>7132</v>
      </c>
      <c r="G2715" s="143" t="s">
        <v>7133</v>
      </c>
      <c r="H2715" s="143">
        <v>45.0807</v>
      </c>
      <c r="I2715" s="143">
        <v>3.7628900000000001</v>
      </c>
      <c r="J2715" s="143">
        <v>2731</v>
      </c>
      <c r="K2715" s="143">
        <v>1</v>
      </c>
      <c r="L2715" s="143">
        <f>COUNTIFS(ArCompl!$C$2:$C$5652,ArCompl!$C3353,ArCompl!$D$2:$D$5652,ArCompl!$D3353)</f>
        <v>1</v>
      </c>
      <c r="M2715" s="144">
        <f>IF(ISNA(MATCH($F2715,'Liste noire'!C:C,0)),0,1)</f>
        <v>1</v>
      </c>
    </row>
    <row r="2716" spans="1:13" x14ac:dyDescent="0.25">
      <c r="A2716" s="139">
        <v>297</v>
      </c>
      <c r="B2716" s="140" t="s">
        <v>15785</v>
      </c>
      <c r="C2716" s="140" t="s">
        <v>15786</v>
      </c>
      <c r="D2716" s="140" t="s">
        <v>15782</v>
      </c>
      <c r="E2716" s="140" t="s">
        <v>15782</v>
      </c>
      <c r="F2716" s="140" t="s">
        <v>15787</v>
      </c>
      <c r="G2716" s="140" t="s">
        <v>15788</v>
      </c>
      <c r="H2716" s="140">
        <v>9.7673299999999994</v>
      </c>
      <c r="I2716" s="140">
        <v>1.0912500000000001</v>
      </c>
      <c r="J2716" s="140">
        <v>1515</v>
      </c>
      <c r="K2716" s="140">
        <v>0</v>
      </c>
      <c r="L2716" s="140">
        <f>COUNTIFS(ArCompl!$C$2:$C$5652,ArCompl!$C5416,ArCompl!$D$2:$D$5652,ArCompl!$D5416)</f>
        <v>1</v>
      </c>
      <c r="M2716" s="141">
        <f>IF(ISNA(MATCH($F2716,'Liste noire'!C:C,0)),0,1)</f>
        <v>0</v>
      </c>
    </row>
    <row r="2717" spans="1:13" x14ac:dyDescent="0.25">
      <c r="A2717" s="142">
        <v>1759</v>
      </c>
      <c r="B2717" s="143" t="s">
        <v>6327</v>
      </c>
      <c r="C2717" s="143" t="s">
        <v>6328</v>
      </c>
      <c r="D2717" s="143" t="s">
        <v>6316</v>
      </c>
      <c r="E2717" s="143" t="s">
        <v>22389</v>
      </c>
      <c r="F2717" s="143" t="s">
        <v>6329</v>
      </c>
      <c r="G2717" s="143" t="s">
        <v>6330</v>
      </c>
      <c r="H2717" s="143">
        <v>18.450700000000001</v>
      </c>
      <c r="I2717" s="143">
        <v>-68.911799999999999</v>
      </c>
      <c r="J2717" s="143">
        <v>240</v>
      </c>
      <c r="K2717" s="143">
        <v>-4</v>
      </c>
      <c r="L2717" s="143">
        <f>COUNTIFS(ArCompl!$C$2:$C$5652,ArCompl!$C1760,ArCompl!$D$2:$D$5652,ArCompl!$D1760)</f>
        <v>1</v>
      </c>
      <c r="M2717" s="144">
        <f>IF(ISNA(MATCH($F2717,'Liste noire'!C:C,0)),0,1)</f>
        <v>0</v>
      </c>
    </row>
    <row r="2718" spans="1:13" x14ac:dyDescent="0.25">
      <c r="A2718" s="139">
        <v>9413</v>
      </c>
      <c r="B2718" s="140" t="s">
        <v>19836</v>
      </c>
      <c r="C2718" s="140" t="s">
        <v>6682</v>
      </c>
      <c r="D2718" s="140" t="s">
        <v>16702</v>
      </c>
      <c r="E2718" s="140" t="s">
        <v>22496</v>
      </c>
      <c r="F2718" s="140" t="s">
        <v>19837</v>
      </c>
      <c r="G2718" s="140" t="s">
        <v>19838</v>
      </c>
      <c r="H2718" s="140">
        <v>32.897799999999997</v>
      </c>
      <c r="I2718" s="140">
        <v>-79.782899999999998</v>
      </c>
      <c r="J2718" s="140">
        <v>12</v>
      </c>
      <c r="K2718" s="140">
        <v>-5</v>
      </c>
      <c r="L2718" s="140">
        <f>COUNTIFS(ArCompl!$C$2:$C$5652,ArCompl!$C2705,ArCompl!$D$2:$D$5652,ArCompl!$D2705)</f>
        <v>1</v>
      </c>
      <c r="M2718" s="141">
        <f>IF(ISNA(MATCH($F2718,'Liste noire'!C:C,0)),0,1)</f>
        <v>0</v>
      </c>
    </row>
    <row r="2719" spans="1:13" x14ac:dyDescent="0.25">
      <c r="A2719" s="142">
        <v>5934</v>
      </c>
      <c r="B2719" s="143" t="s">
        <v>9432</v>
      </c>
      <c r="C2719" s="143" t="s">
        <v>9433</v>
      </c>
      <c r="D2719" s="143" t="s">
        <v>9341</v>
      </c>
      <c r="E2719" s="143" t="s">
        <v>9341</v>
      </c>
      <c r="F2719" s="143" t="s">
        <v>9434</v>
      </c>
      <c r="G2719" s="143" t="s">
        <v>9435</v>
      </c>
      <c r="H2719" s="143">
        <v>27.674700000000001</v>
      </c>
      <c r="I2719" s="143">
        <v>54.383299999999998</v>
      </c>
      <c r="J2719" s="143">
        <v>2641</v>
      </c>
      <c r="K2719" s="143">
        <v>3.5</v>
      </c>
      <c r="L2719" s="143">
        <f>COUNTIFS(ArCompl!$C$2:$C$5652,ArCompl!$C3846,ArCompl!$D$2:$D$5652,ArCompl!$D3846)</f>
        <v>1</v>
      </c>
      <c r="M2719" s="144">
        <f>IF(ISNA(MATCH($F2719,'Liste noire'!C:C,0)),0,1)</f>
        <v>0</v>
      </c>
    </row>
    <row r="2720" spans="1:13" x14ac:dyDescent="0.25">
      <c r="A2720" s="139">
        <v>1464</v>
      </c>
      <c r="B2720" s="140" t="s">
        <v>8037</v>
      </c>
      <c r="C2720" s="140" t="s">
        <v>8038</v>
      </c>
      <c r="D2720" s="140" t="s">
        <v>7939</v>
      </c>
      <c r="E2720" s="140" t="s">
        <v>22406</v>
      </c>
      <c r="F2720" s="140" t="s">
        <v>8039</v>
      </c>
      <c r="G2720" s="140" t="s">
        <v>8040</v>
      </c>
      <c r="H2720" s="140">
        <v>37.184899999999999</v>
      </c>
      <c r="I2720" s="140">
        <v>26.8003</v>
      </c>
      <c r="J2720" s="140">
        <v>39</v>
      </c>
      <c r="K2720" s="140">
        <v>2</v>
      </c>
      <c r="L2720" s="140">
        <f>COUNTIFS(ArCompl!$C$2:$C$5652,ArCompl!$C3457,ArCompl!$D$2:$D$5652,ArCompl!$D3457)</f>
        <v>1</v>
      </c>
      <c r="M2720" s="141">
        <f>IF(ISNA(MATCH($F2720,'Liste noire'!C:C,0)),0,1)</f>
        <v>0</v>
      </c>
    </row>
    <row r="2721" spans="1:13" x14ac:dyDescent="0.25">
      <c r="A2721" s="142">
        <v>6493</v>
      </c>
      <c r="B2721" s="143" t="s">
        <v>7102</v>
      </c>
      <c r="C2721" s="143" t="s">
        <v>7103</v>
      </c>
      <c r="D2721" s="143" t="s">
        <v>6885</v>
      </c>
      <c r="E2721" s="143" t="s">
        <v>6885</v>
      </c>
      <c r="F2721" s="143" t="s">
        <v>7104</v>
      </c>
      <c r="G2721" s="143" t="s">
        <v>7105</v>
      </c>
      <c r="H2721" s="143">
        <v>46.179200000000002</v>
      </c>
      <c r="I2721" s="143">
        <v>-1.1952799999999999</v>
      </c>
      <c r="J2721" s="143">
        <v>74</v>
      </c>
      <c r="K2721" s="143">
        <v>1</v>
      </c>
      <c r="L2721" s="143">
        <f>COUNTIFS(ArCompl!$C$2:$C$5652,ArCompl!$C3346,ArCompl!$D$2:$D$5652,ArCompl!$D3346)</f>
        <v>1</v>
      </c>
      <c r="M2721" s="144">
        <f>IF(ISNA(MATCH($F2721,'Liste noire'!C:C,0)),0,1)</f>
        <v>1</v>
      </c>
    </row>
    <row r="2722" spans="1:13" x14ac:dyDescent="0.25">
      <c r="A2722" s="139">
        <v>4228</v>
      </c>
      <c r="B2722" s="140" t="s">
        <v>19261</v>
      </c>
      <c r="C2722" s="140" t="s">
        <v>19262</v>
      </c>
      <c r="D2722" s="140" t="s">
        <v>16702</v>
      </c>
      <c r="E2722" s="140" t="s">
        <v>22496</v>
      </c>
      <c r="F2722" s="140" t="s">
        <v>19263</v>
      </c>
      <c r="G2722" s="140" t="s">
        <v>19264</v>
      </c>
      <c r="H2722" s="140">
        <v>32.289400000000001</v>
      </c>
      <c r="I2722" s="140">
        <v>-106.922</v>
      </c>
      <c r="J2722" s="140">
        <v>4456</v>
      </c>
      <c r="K2722" s="140">
        <v>-7</v>
      </c>
      <c r="L2722" s="140">
        <f>COUNTIFS(ArCompl!$C$2:$C$5652,ArCompl!$C2552,ArCompl!$D$2:$D$5652,ArCompl!$D2552)</f>
        <v>1</v>
      </c>
      <c r="M2722" s="141">
        <f>IF(ISNA(MATCH($F2722,'Liste noire'!C:C,0)),0,1)</f>
        <v>0</v>
      </c>
    </row>
    <row r="2723" spans="1:13" x14ac:dyDescent="0.25">
      <c r="A2723" s="142">
        <v>6420</v>
      </c>
      <c r="B2723" s="143" t="s">
        <v>22040</v>
      </c>
      <c r="C2723" s="143" t="s">
        <v>22041</v>
      </c>
      <c r="D2723" s="143" t="s">
        <v>21976</v>
      </c>
      <c r="E2723" s="143" t="s">
        <v>21976</v>
      </c>
      <c r="F2723" s="143" t="s">
        <v>22042</v>
      </c>
      <c r="G2723" s="143" t="s">
        <v>22043</v>
      </c>
      <c r="H2723" s="143">
        <v>11.95</v>
      </c>
      <c r="I2723" s="143">
        <v>-66.67</v>
      </c>
      <c r="J2723" s="143">
        <v>17</v>
      </c>
      <c r="K2723" s="143">
        <v>-4</v>
      </c>
      <c r="L2723" s="143">
        <f>COUNTIFS(ArCompl!$C$2:$C$5652,ArCompl!$C5583,ArCompl!$D$2:$D$5652,ArCompl!$D5583)</f>
        <v>1</v>
      </c>
      <c r="M2723" s="144">
        <f>IF(ISNA(MATCH($F2723,'Liste noire'!C:C,0)),0,1)</f>
        <v>0</v>
      </c>
    </row>
    <row r="2724" spans="1:13" x14ac:dyDescent="0.25">
      <c r="A2724" s="139">
        <v>2662</v>
      </c>
      <c r="B2724" s="140" t="s">
        <v>4694</v>
      </c>
      <c r="C2724" s="140" t="s">
        <v>4695</v>
      </c>
      <c r="D2724" s="140" t="s">
        <v>4637</v>
      </c>
      <c r="E2724" s="140" t="s">
        <v>22376</v>
      </c>
      <c r="F2724" s="140" t="s">
        <v>4696</v>
      </c>
      <c r="G2724" s="140" t="s">
        <v>4697</v>
      </c>
      <c r="H2724" s="140">
        <v>-29.9162</v>
      </c>
      <c r="I2724" s="140">
        <v>-71.1995</v>
      </c>
      <c r="J2724" s="140">
        <v>481</v>
      </c>
      <c r="K2724" s="140">
        <v>-4</v>
      </c>
      <c r="L2724" s="140">
        <f>COUNTIFS(ArCompl!$C$2:$C$5652,ArCompl!$C1337,ArCompl!$D$2:$D$5652,ArCompl!$D1337)</f>
        <v>1</v>
      </c>
      <c r="M2724" s="141">
        <f>IF(ISNA(MATCH($F2724,'Liste noire'!C:C,0)),0,1)</f>
        <v>0</v>
      </c>
    </row>
    <row r="2725" spans="1:13" x14ac:dyDescent="0.25">
      <c r="A2725" s="142">
        <v>4044</v>
      </c>
      <c r="B2725" s="143" t="s">
        <v>19161</v>
      </c>
      <c r="C2725" s="143" t="s">
        <v>19162</v>
      </c>
      <c r="D2725" s="143" t="s">
        <v>16702</v>
      </c>
      <c r="E2725" s="143" t="s">
        <v>22496</v>
      </c>
      <c r="F2725" s="143" t="s">
        <v>19163</v>
      </c>
      <c r="G2725" s="143" t="s">
        <v>19164</v>
      </c>
      <c r="H2725" s="143">
        <v>43.878999999999998</v>
      </c>
      <c r="I2725" s="143">
        <v>-91.256699999999995</v>
      </c>
      <c r="J2725" s="143">
        <v>655</v>
      </c>
      <c r="K2725" s="143">
        <v>-6</v>
      </c>
      <c r="L2725" s="143">
        <f>COUNTIFS(ArCompl!$C$2:$C$5652,ArCompl!$C2526,ArCompl!$D$2:$D$5652,ArCompl!$D2526)</f>
        <v>1</v>
      </c>
      <c r="M2725" s="144">
        <f>IF(ISNA(MATCH($F2725,'Liste noire'!C:C,0)),0,1)</f>
        <v>0</v>
      </c>
    </row>
    <row r="2726" spans="1:13" x14ac:dyDescent="0.25">
      <c r="A2726" s="139">
        <v>3539</v>
      </c>
      <c r="B2726" s="140" t="s">
        <v>18184</v>
      </c>
      <c r="C2726" s="140" t="s">
        <v>18185</v>
      </c>
      <c r="D2726" s="140" t="s">
        <v>16702</v>
      </c>
      <c r="E2726" s="140" t="s">
        <v>22496</v>
      </c>
      <c r="F2726" s="140" t="s">
        <v>18186</v>
      </c>
      <c r="G2726" s="140" t="s">
        <v>18187</v>
      </c>
      <c r="H2726" s="140">
        <v>32.337299999999999</v>
      </c>
      <c r="I2726" s="140">
        <v>-84.991299999999995</v>
      </c>
      <c r="J2726" s="140">
        <v>232</v>
      </c>
      <c r="K2726" s="140">
        <v>-5</v>
      </c>
      <c r="L2726" s="140">
        <f>COUNTIFS(ArCompl!$C$2:$C$5652,ArCompl!$C2272,ArCompl!$D$2:$D$5652,ArCompl!$D2272)</f>
        <v>1</v>
      </c>
      <c r="M2726" s="141">
        <f>IF(ISNA(MATCH($F2726,'Liste noire'!C:C,0)),0,1)</f>
        <v>0</v>
      </c>
    </row>
    <row r="2727" spans="1:13" x14ac:dyDescent="0.25">
      <c r="A2727" s="142">
        <v>3220</v>
      </c>
      <c r="B2727" s="143" t="s">
        <v>2877</v>
      </c>
      <c r="C2727" s="143" t="s">
        <v>2878</v>
      </c>
      <c r="D2727" s="143" t="s">
        <v>2843</v>
      </c>
      <c r="E2727" s="143" t="s">
        <v>22370</v>
      </c>
      <c r="F2727" s="143" t="s">
        <v>2879</v>
      </c>
      <c r="G2727" s="143" t="s">
        <v>2880</v>
      </c>
      <c r="H2727" s="143">
        <v>22.977900000000002</v>
      </c>
      <c r="I2727" s="143">
        <v>97.752200000000002</v>
      </c>
      <c r="J2727" s="143">
        <v>2450</v>
      </c>
      <c r="K2727" s="143">
        <v>6.5</v>
      </c>
      <c r="L2727" s="143">
        <f>COUNTIFS(ArCompl!$C$2:$C$5652,ArCompl!$C655,ArCompl!$D$2:$D$5652,ArCompl!$D655)</f>
        <v>1</v>
      </c>
      <c r="M2727" s="144">
        <f>IF(ISNA(MATCH($F2727,'Liste noire'!C:C,0)),0,1)</f>
        <v>0</v>
      </c>
    </row>
    <row r="2728" spans="1:13" x14ac:dyDescent="0.25">
      <c r="A2728" s="139">
        <v>530</v>
      </c>
      <c r="B2728" s="140" t="s">
        <v>16661</v>
      </c>
      <c r="C2728" s="140" t="s">
        <v>16662</v>
      </c>
      <c r="D2728" s="140" t="s">
        <v>16321</v>
      </c>
      <c r="E2728" s="140" t="s">
        <v>22495</v>
      </c>
      <c r="F2728" s="140" t="s">
        <v>16663</v>
      </c>
      <c r="G2728" s="140" t="s">
        <v>16664</v>
      </c>
      <c r="H2728" s="140">
        <v>59.878900000000002</v>
      </c>
      <c r="I2728" s="140">
        <v>-1.29556</v>
      </c>
      <c r="J2728" s="140">
        <v>20</v>
      </c>
      <c r="K2728" s="140">
        <v>0</v>
      </c>
      <c r="L2728" s="140">
        <f>COUNTIFS(ArCompl!$C$2:$C$5652,ArCompl!$C4997,ArCompl!$D$2:$D$5652,ArCompl!$D4997)</f>
        <v>1</v>
      </c>
      <c r="M2728" s="141">
        <f>IF(ISNA(MATCH($F2728,'Liste noire'!C:C,0)),0,1)</f>
        <v>0</v>
      </c>
    </row>
    <row r="2729" spans="1:13" x14ac:dyDescent="0.25">
      <c r="A2729" s="142">
        <v>2844</v>
      </c>
      <c r="B2729" s="143" t="s">
        <v>22059</v>
      </c>
      <c r="C2729" s="143" t="s">
        <v>22060</v>
      </c>
      <c r="D2729" s="143" t="s">
        <v>21976</v>
      </c>
      <c r="E2729" s="143" t="s">
        <v>21976</v>
      </c>
      <c r="F2729" s="143" t="s">
        <v>22061</v>
      </c>
      <c r="G2729" s="143" t="s">
        <v>22062</v>
      </c>
      <c r="H2729" s="143">
        <v>11.78078</v>
      </c>
      <c r="I2729" s="143">
        <v>-70.151499999999999</v>
      </c>
      <c r="J2729" s="143">
        <v>75</v>
      </c>
      <c r="K2729" s="143">
        <v>-4</v>
      </c>
      <c r="L2729" s="143">
        <f>COUNTIFS(ArCompl!$C$2:$C$5652,ArCompl!$C5588,ArCompl!$D$2:$D$5652,ArCompl!$D5588)</f>
        <v>1</v>
      </c>
      <c r="M2729" s="144">
        <f>IF(ISNA(MATCH($F2729,'Liste noire'!C:C,0)),0,1)</f>
        <v>0</v>
      </c>
    </row>
    <row r="2730" spans="1:13" x14ac:dyDescent="0.25">
      <c r="A2730" s="139">
        <v>2654</v>
      </c>
      <c r="B2730" s="140" t="s">
        <v>4698</v>
      </c>
      <c r="C2730" s="140" t="s">
        <v>4699</v>
      </c>
      <c r="D2730" s="140" t="s">
        <v>4637</v>
      </c>
      <c r="E2730" s="140" t="s">
        <v>22376</v>
      </c>
      <c r="F2730" s="140" t="s">
        <v>4700</v>
      </c>
      <c r="G2730" s="140" t="s">
        <v>4701</v>
      </c>
      <c r="H2730" s="140">
        <v>-37.401699999999998</v>
      </c>
      <c r="I2730" s="140">
        <v>-72.425399999999996</v>
      </c>
      <c r="J2730" s="140">
        <v>374</v>
      </c>
      <c r="K2730" s="140">
        <v>-4</v>
      </c>
      <c r="L2730" s="140">
        <f>COUNTIFS(ArCompl!$C$2:$C$5652,ArCompl!$C1338,ArCompl!$D$2:$D$5652,ArCompl!$D1338)</f>
        <v>1</v>
      </c>
      <c r="M2730" s="141">
        <f>IF(ISNA(MATCH($F2730,'Liste noire'!C:C,0)),0,1)</f>
        <v>0</v>
      </c>
    </row>
    <row r="2731" spans="1:13" x14ac:dyDescent="0.25">
      <c r="A2731" s="142">
        <v>6786</v>
      </c>
      <c r="B2731" s="143" t="s">
        <v>8219</v>
      </c>
      <c r="C2731" s="143" t="s">
        <v>8220</v>
      </c>
      <c r="D2731" s="143" t="s">
        <v>8208</v>
      </c>
      <c r="E2731" s="143" t="s">
        <v>8208</v>
      </c>
      <c r="F2731" s="143" t="s">
        <v>8221</v>
      </c>
      <c r="G2731" s="143" t="s">
        <v>8222</v>
      </c>
      <c r="H2731" s="143">
        <v>15.8644</v>
      </c>
      <c r="I2731" s="143">
        <v>-61.580599999999997</v>
      </c>
      <c r="J2731" s="143">
        <v>46</v>
      </c>
      <c r="K2731" s="143">
        <v>-4</v>
      </c>
      <c r="L2731" s="143">
        <f>COUNTIFS(ArCompl!$C$2:$C$5652,ArCompl!$C3502,ArCompl!$D$2:$D$5652,ArCompl!$D3502)</f>
        <v>1</v>
      </c>
      <c r="M2731" s="144">
        <f>IF(ISNA(MATCH($F2731,'Liste noire'!C:C,0)),0,1)</f>
        <v>0</v>
      </c>
    </row>
    <row r="2732" spans="1:13" x14ac:dyDescent="0.25">
      <c r="A2732" s="139">
        <v>3337</v>
      </c>
      <c r="B2732" s="140" t="s">
        <v>1100</v>
      </c>
      <c r="C2732" s="140" t="s">
        <v>1101</v>
      </c>
      <c r="D2732" s="140" t="s">
        <v>639</v>
      </c>
      <c r="E2732" s="140" t="s">
        <v>22356</v>
      </c>
      <c r="F2732" s="140" t="s">
        <v>1102</v>
      </c>
      <c r="G2732" s="140" t="s">
        <v>1103</v>
      </c>
      <c r="H2732" s="140">
        <v>-41.545299999999997</v>
      </c>
      <c r="I2732" s="140">
        <v>147.214</v>
      </c>
      <c r="J2732" s="140">
        <v>562</v>
      </c>
      <c r="K2732" s="140">
        <v>10</v>
      </c>
      <c r="L2732" s="140">
        <f>COUNTIFS(ArCompl!$C$2:$C$5652,ArCompl!$C434,ArCompl!$D$2:$D$5652,ArCompl!$D434)</f>
        <v>1</v>
      </c>
      <c r="M2732" s="141">
        <f>IF(ISNA(MATCH($F2732,'Liste noire'!C:C,0)),0,1)</f>
        <v>0</v>
      </c>
    </row>
    <row r="2733" spans="1:13" x14ac:dyDescent="0.25">
      <c r="A2733" s="142">
        <v>3814</v>
      </c>
      <c r="B2733" s="143" t="s">
        <v>19269</v>
      </c>
      <c r="C2733" s="143" t="s">
        <v>19266</v>
      </c>
      <c r="D2733" s="143" t="s">
        <v>16702</v>
      </c>
      <c r="E2733" s="143" t="s">
        <v>22496</v>
      </c>
      <c r="F2733" s="143" t="s">
        <v>19270</v>
      </c>
      <c r="G2733" s="143" t="s">
        <v>19271</v>
      </c>
      <c r="H2733" s="143">
        <v>36.236199999999997</v>
      </c>
      <c r="I2733" s="143">
        <v>-115.03400000000001</v>
      </c>
      <c r="J2733" s="143">
        <v>1870</v>
      </c>
      <c r="K2733" s="143">
        <v>-8</v>
      </c>
      <c r="L2733" s="143">
        <f>COUNTIFS(ArCompl!$C$2:$C$5652,ArCompl!$C2554,ArCompl!$D$2:$D$5652,ArCompl!$D2554)</f>
        <v>1</v>
      </c>
      <c r="M2733" s="144">
        <f>IF(ISNA(MATCH($F2733,'Liste noire'!C:C,0)),0,1)</f>
        <v>0</v>
      </c>
    </row>
    <row r="2734" spans="1:13" x14ac:dyDescent="0.25">
      <c r="A2734" s="139">
        <v>6229</v>
      </c>
      <c r="B2734" s="140" t="s">
        <v>9073</v>
      </c>
      <c r="C2734" s="140" t="s">
        <v>9074</v>
      </c>
      <c r="D2734" s="140" t="s">
        <v>8920</v>
      </c>
      <c r="E2734" s="140" t="s">
        <v>22416</v>
      </c>
      <c r="F2734" s="140" t="s">
        <v>9075</v>
      </c>
      <c r="G2734" s="140" t="s">
        <v>9076</v>
      </c>
      <c r="H2734" s="140">
        <v>5.22668</v>
      </c>
      <c r="I2734" s="140">
        <v>96.950299999999999</v>
      </c>
      <c r="J2734" s="140">
        <v>90</v>
      </c>
      <c r="K2734" s="140">
        <v>7</v>
      </c>
      <c r="L2734" s="140">
        <f>COUNTIFS(ArCompl!$C$2:$C$5652,ArCompl!$C3748,ArCompl!$D$2:$D$5652,ArCompl!$D3748)</f>
        <v>1</v>
      </c>
      <c r="M2734" s="141">
        <f>IF(ISNA(MATCH($F2734,'Liste noire'!C:C,0)),0,1)</f>
        <v>0</v>
      </c>
    </row>
    <row r="2735" spans="1:13" x14ac:dyDescent="0.25">
      <c r="A2735" s="142">
        <v>6287</v>
      </c>
      <c r="B2735" s="143" t="s">
        <v>1128</v>
      </c>
      <c r="C2735" s="143" t="s">
        <v>1129</v>
      </c>
      <c r="D2735" s="143" t="s">
        <v>639</v>
      </c>
      <c r="E2735" s="143" t="s">
        <v>22356</v>
      </c>
      <c r="F2735" s="143" t="s">
        <v>1130</v>
      </c>
      <c r="G2735" s="143" t="s">
        <v>1131</v>
      </c>
      <c r="H2735" s="143">
        <v>-28.830300000000001</v>
      </c>
      <c r="I2735" s="143">
        <v>153.26</v>
      </c>
      <c r="J2735" s="143">
        <v>35</v>
      </c>
      <c r="K2735" s="143">
        <v>10</v>
      </c>
      <c r="L2735" s="143">
        <f>COUNTIFS(ArCompl!$C$2:$C$5652,ArCompl!$C441,ArCompl!$D$2:$D$5652,ArCompl!$D441)</f>
        <v>1</v>
      </c>
      <c r="M2735" s="144">
        <f>IF(ISNA(MATCH($F2735,'Liste noire'!C:C,0)),0,1)</f>
        <v>0</v>
      </c>
    </row>
    <row r="2736" spans="1:13" x14ac:dyDescent="0.25">
      <c r="A2736" s="139">
        <v>8846</v>
      </c>
      <c r="B2736" s="140" t="s">
        <v>6074</v>
      </c>
      <c r="C2736" s="140" t="s">
        <v>6075</v>
      </c>
      <c r="D2736" s="140" t="s">
        <v>6067</v>
      </c>
      <c r="E2736" s="140" t="s">
        <v>22384</v>
      </c>
      <c r="F2736" s="140" t="s">
        <v>6076</v>
      </c>
      <c r="G2736" s="140" t="s">
        <v>6077</v>
      </c>
      <c r="H2736" s="140">
        <v>44.565800000000003</v>
      </c>
      <c r="I2736" s="140">
        <v>14.3931</v>
      </c>
      <c r="J2736" s="140">
        <v>151</v>
      </c>
      <c r="K2736" s="140">
        <v>1</v>
      </c>
      <c r="L2736" s="140">
        <f>COUNTIFS(ArCompl!$C$2:$C$5652,ArCompl!$C1710,ArCompl!$D$2:$D$5652,ArCompl!$D1710)</f>
        <v>3</v>
      </c>
      <c r="M2736" s="141">
        <f>IF(ISNA(MATCH($F2736,'Liste noire'!C:C,0)),0,1)</f>
        <v>0</v>
      </c>
    </row>
    <row r="2737" spans="1:13" x14ac:dyDescent="0.25">
      <c r="A2737" s="142">
        <v>863</v>
      </c>
      <c r="B2737" s="143" t="s">
        <v>14734</v>
      </c>
      <c r="C2737" s="143" t="s">
        <v>14735</v>
      </c>
      <c r="D2737" s="143" t="s">
        <v>14577</v>
      </c>
      <c r="E2737" s="143" t="s">
        <v>22476</v>
      </c>
      <c r="F2737" s="143" t="s">
        <v>14736</v>
      </c>
      <c r="G2737" s="143" t="s">
        <v>14737</v>
      </c>
      <c r="H2737" s="143">
        <v>-23.824400000000001</v>
      </c>
      <c r="I2737" s="143">
        <v>30.3293</v>
      </c>
      <c r="J2737" s="143">
        <v>1914</v>
      </c>
      <c r="K2737" s="143">
        <v>2</v>
      </c>
      <c r="L2737" s="143">
        <f>COUNTIFS(ArCompl!$C$2:$C$5652,ArCompl!$C59,ArCompl!$D$2:$D$5652,ArCompl!$D59)</f>
        <v>1</v>
      </c>
      <c r="M2737" s="144">
        <f>IF(ISNA(MATCH($F2737,'Liste noire'!C:C,0)),0,1)</f>
        <v>0</v>
      </c>
    </row>
    <row r="2738" spans="1:13" x14ac:dyDescent="0.25">
      <c r="A2738" s="139">
        <v>1162</v>
      </c>
      <c r="B2738" s="140" t="s">
        <v>10617</v>
      </c>
      <c r="C2738" s="140" t="s">
        <v>10618</v>
      </c>
      <c r="D2738" s="140" t="s">
        <v>10610</v>
      </c>
      <c r="E2738" s="140" t="s">
        <v>22430</v>
      </c>
      <c r="F2738" s="140" t="s">
        <v>10619</v>
      </c>
      <c r="G2738" s="140" t="s">
        <v>10620</v>
      </c>
      <c r="H2738" s="140">
        <v>30.151700000000002</v>
      </c>
      <c r="I2738" s="140">
        <v>9.7153100000000006</v>
      </c>
      <c r="J2738" s="140">
        <v>1122</v>
      </c>
      <c r="K2738" s="140">
        <v>2</v>
      </c>
      <c r="L2738" s="140">
        <f>COUNTIFS(ArCompl!$C$2:$C$5652,ArCompl!$C4150,ArCompl!$D$2:$D$5652,ArCompl!$D4150)</f>
        <v>1</v>
      </c>
      <c r="M2738" s="141">
        <f>IF(ISNA(MATCH($F2738,'Liste noire'!C:C,0)),0,1)</f>
        <v>0</v>
      </c>
    </row>
    <row r="2739" spans="1:13" x14ac:dyDescent="0.25">
      <c r="A2739" s="142">
        <v>6370</v>
      </c>
      <c r="B2739" s="143" t="s">
        <v>11533</v>
      </c>
      <c r="C2739" s="143" t="s">
        <v>11534</v>
      </c>
      <c r="D2739" s="143" t="s">
        <v>11535</v>
      </c>
      <c r="E2739" s="143" t="s">
        <v>22443</v>
      </c>
      <c r="F2739" s="143" t="s">
        <v>11536</v>
      </c>
      <c r="G2739" s="143" t="s">
        <v>11537</v>
      </c>
      <c r="H2739" s="143">
        <v>46.376399999999997</v>
      </c>
      <c r="I2739" s="143">
        <v>96.221100000000007</v>
      </c>
      <c r="J2739" s="143">
        <v>7260</v>
      </c>
      <c r="K2739" s="143">
        <v>8</v>
      </c>
      <c r="L2739" s="143">
        <f>COUNTIFS(ArCompl!$C$2:$C$5652,ArCompl!$C4388,ArCompl!$D$2:$D$5652,ArCompl!$D4388)</f>
        <v>1</v>
      </c>
      <c r="M2739" s="144">
        <f>IF(ISNA(MATCH($F2739,'Liste noire'!C:C,0)),0,1)</f>
        <v>0</v>
      </c>
    </row>
    <row r="2740" spans="1:13" x14ac:dyDescent="0.25">
      <c r="A2740" s="139">
        <v>2239</v>
      </c>
      <c r="B2740" s="140" t="s">
        <v>15460</v>
      </c>
      <c r="C2740" s="140" t="s">
        <v>15461</v>
      </c>
      <c r="D2740" s="140" t="s">
        <v>15445</v>
      </c>
      <c r="E2740" s="140" t="s">
        <v>22483</v>
      </c>
      <c r="F2740" s="140" t="s">
        <v>15462</v>
      </c>
      <c r="G2740" s="140" t="s">
        <v>15463</v>
      </c>
      <c r="H2740" s="140">
        <v>35.4011</v>
      </c>
      <c r="I2740" s="140">
        <v>35.948700000000002</v>
      </c>
      <c r="J2740" s="140">
        <v>157</v>
      </c>
      <c r="K2740" s="140">
        <v>2</v>
      </c>
      <c r="L2740" s="140">
        <f>COUNTIFS(ArCompl!$C$2:$C$5652,ArCompl!$C5327,ArCompl!$D$2:$D$5652,ArCompl!$D5327)</f>
        <v>3</v>
      </c>
      <c r="M2740" s="141">
        <f>IF(ISNA(MATCH($F2740,'Liste noire'!C:C,0)),0,1)</f>
        <v>0</v>
      </c>
    </row>
    <row r="2741" spans="1:13" x14ac:dyDescent="0.25">
      <c r="A2741" s="142">
        <v>2873</v>
      </c>
      <c r="B2741" s="143" t="s">
        <v>8338</v>
      </c>
      <c r="C2741" s="143" t="s">
        <v>8339</v>
      </c>
      <c r="D2741" s="143" t="s">
        <v>8313</v>
      </c>
      <c r="E2741" s="143" t="s">
        <v>8313</v>
      </c>
      <c r="F2741" s="143" t="s">
        <v>8340</v>
      </c>
      <c r="G2741" s="143" t="s">
        <v>8341</v>
      </c>
      <c r="H2741" s="143">
        <v>3.37276</v>
      </c>
      <c r="I2741" s="143">
        <v>-59.789400000000001</v>
      </c>
      <c r="J2741" s="143">
        <v>351</v>
      </c>
      <c r="K2741" s="143">
        <v>-4</v>
      </c>
      <c r="L2741" s="143">
        <f>COUNTIFS(ArCompl!$C$2:$C$5652,ArCompl!$C3533,ArCompl!$D$2:$D$5652,ArCompl!$D3533)</f>
        <v>1</v>
      </c>
      <c r="M2741" s="144">
        <f>IF(ISNA(MATCH($F2741,'Liste noire'!C:C,0)),0,1)</f>
        <v>0</v>
      </c>
    </row>
    <row r="2742" spans="1:13" x14ac:dyDescent="0.25">
      <c r="A2742" s="139">
        <v>492</v>
      </c>
      <c r="B2742" s="140" t="s">
        <v>16526</v>
      </c>
      <c r="C2742" s="140" t="s">
        <v>3761</v>
      </c>
      <c r="D2742" s="140" t="s">
        <v>16321</v>
      </c>
      <c r="E2742" s="140" t="s">
        <v>22495</v>
      </c>
      <c r="F2742" s="140" t="s">
        <v>16527</v>
      </c>
      <c r="G2742" s="140" t="s">
        <v>16528</v>
      </c>
      <c r="H2742" s="140">
        <v>51.874699999999997</v>
      </c>
      <c r="I2742" s="140">
        <v>-0.36833300000000002</v>
      </c>
      <c r="J2742" s="140">
        <v>526</v>
      </c>
      <c r="K2742" s="140">
        <v>0</v>
      </c>
      <c r="L2742" s="140">
        <f>COUNTIFS(ArCompl!$C$2:$C$5652,ArCompl!$C4962,ArCompl!$D$2:$D$5652,ArCompl!$D4962)</f>
        <v>1</v>
      </c>
      <c r="M2742" s="141">
        <f>IF(ISNA(MATCH($F2742,'Liste noire'!C:C,0)),0,1)</f>
        <v>0</v>
      </c>
    </row>
    <row r="2743" spans="1:13" x14ac:dyDescent="0.25">
      <c r="A2743" s="142">
        <v>1817</v>
      </c>
      <c r="B2743" s="143" t="s">
        <v>11320</v>
      </c>
      <c r="C2743" s="143" t="s">
        <v>11321</v>
      </c>
      <c r="D2743" s="143" t="s">
        <v>11206</v>
      </c>
      <c r="E2743" s="143" t="s">
        <v>22439</v>
      </c>
      <c r="F2743" s="143" t="s">
        <v>11322</v>
      </c>
      <c r="G2743" s="143" t="s">
        <v>11323</v>
      </c>
      <c r="H2743" s="143">
        <v>25.9892</v>
      </c>
      <c r="I2743" s="143">
        <v>-111.348</v>
      </c>
      <c r="J2743" s="143">
        <v>34</v>
      </c>
      <c r="K2743" s="143">
        <v>-7</v>
      </c>
      <c r="L2743" s="143">
        <f>COUNTIFS(ArCompl!$C$2:$C$5652,ArCompl!$C4336,ArCompl!$D$2:$D$5652,ArCompl!$D4336)</f>
        <v>1</v>
      </c>
      <c r="M2743" s="144">
        <f>IF(ISNA(MATCH($F2743,'Liste noire'!C:C,0)),0,1)</f>
        <v>0</v>
      </c>
    </row>
    <row r="2744" spans="1:13" x14ac:dyDescent="0.25">
      <c r="A2744" s="139">
        <v>1259</v>
      </c>
      <c r="B2744" s="140" t="s">
        <v>7134</v>
      </c>
      <c r="C2744" s="140" t="s">
        <v>7135</v>
      </c>
      <c r="D2744" s="140" t="s">
        <v>6885</v>
      </c>
      <c r="E2744" s="140" t="s">
        <v>6885</v>
      </c>
      <c r="F2744" s="140" t="s">
        <v>7136</v>
      </c>
      <c r="G2744" s="140" t="s">
        <v>7137</v>
      </c>
      <c r="H2744" s="140">
        <v>50.517400000000002</v>
      </c>
      <c r="I2744" s="140">
        <v>1.62059</v>
      </c>
      <c r="J2744" s="140">
        <v>36</v>
      </c>
      <c r="K2744" s="140">
        <v>1</v>
      </c>
      <c r="L2744" s="140">
        <f>COUNTIFS(ArCompl!$C$2:$C$5652,ArCompl!$C3354,ArCompl!$D$2:$D$5652,ArCompl!$D3354)</f>
        <v>1</v>
      </c>
      <c r="M2744" s="141">
        <f>IF(ISNA(MATCH($F2744,'Liste noire'!C:C,0)),0,1)</f>
        <v>0</v>
      </c>
    </row>
    <row r="2745" spans="1:13" x14ac:dyDescent="0.25">
      <c r="A2745" s="142">
        <v>3635</v>
      </c>
      <c r="B2745" s="143" t="s">
        <v>16826</v>
      </c>
      <c r="C2745" s="143" t="s">
        <v>16827</v>
      </c>
      <c r="D2745" s="143" t="s">
        <v>16702</v>
      </c>
      <c r="E2745" s="143" t="s">
        <v>22496</v>
      </c>
      <c r="F2745" s="143" t="s">
        <v>16828</v>
      </c>
      <c r="G2745" s="143" t="s">
        <v>16829</v>
      </c>
      <c r="H2745" s="143">
        <v>34.667099999999998</v>
      </c>
      <c r="I2745" s="143">
        <v>-99.2667</v>
      </c>
      <c r="J2745" s="143">
        <v>1382</v>
      </c>
      <c r="K2745" s="143">
        <v>-6</v>
      </c>
      <c r="L2745" s="143">
        <f>COUNTIFS(ArCompl!$C$2:$C$5652,ArCompl!$C1915,ArCompl!$D$2:$D$5652,ArCompl!$D1915)</f>
        <v>1</v>
      </c>
      <c r="M2745" s="144">
        <f>IF(ISNA(MATCH($F2745,'Liste noire'!C:C,0)),0,1)</f>
        <v>0</v>
      </c>
    </row>
    <row r="2746" spans="1:13" x14ac:dyDescent="0.25">
      <c r="A2746" s="139">
        <v>1409</v>
      </c>
      <c r="B2746" s="140" t="s">
        <v>7146</v>
      </c>
      <c r="C2746" s="140" t="s">
        <v>7147</v>
      </c>
      <c r="D2746" s="140" t="s">
        <v>6885</v>
      </c>
      <c r="E2746" s="140" t="s">
        <v>6885</v>
      </c>
      <c r="F2746" s="140" t="s">
        <v>7148</v>
      </c>
      <c r="G2746" s="140" t="s">
        <v>7149</v>
      </c>
      <c r="H2746" s="140">
        <v>47.760599999999997</v>
      </c>
      <c r="I2746" s="140">
        <v>-3.44</v>
      </c>
      <c r="J2746" s="140">
        <v>160</v>
      </c>
      <c r="K2746" s="140">
        <v>1</v>
      </c>
      <c r="L2746" s="140">
        <f>COUNTIFS(ArCompl!$C$2:$C$5652,ArCompl!$C3357,ArCompl!$D$2:$D$5652,ArCompl!$D3357)</f>
        <v>1</v>
      </c>
      <c r="M2746" s="141">
        <f>IF(ISNA(MATCH($F2746,'Liste noire'!C:C,0)),0,1)</f>
        <v>1</v>
      </c>
    </row>
    <row r="2747" spans="1:13" x14ac:dyDescent="0.25">
      <c r="A2747" s="142">
        <v>2678</v>
      </c>
      <c r="B2747" s="143" t="s">
        <v>6390</v>
      </c>
      <c r="C2747" s="143" t="s">
        <v>6391</v>
      </c>
      <c r="D2747" s="143" t="s">
        <v>6363</v>
      </c>
      <c r="E2747" s="143" t="s">
        <v>22391</v>
      </c>
      <c r="F2747" s="143" t="s">
        <v>6392</v>
      </c>
      <c r="G2747" s="143" t="s">
        <v>6393</v>
      </c>
      <c r="H2747" s="143">
        <v>-0.906833</v>
      </c>
      <c r="I2747" s="143">
        <v>-78.615799999999993</v>
      </c>
      <c r="J2747" s="143">
        <v>9205</v>
      </c>
      <c r="K2747" s="143">
        <v>-5</v>
      </c>
      <c r="L2747" s="143">
        <f>COUNTIFS(ArCompl!$C$2:$C$5652,ArCompl!$C1809,ArCompl!$D$2:$D$5652,ArCompl!$D1809)</f>
        <v>1</v>
      </c>
      <c r="M2747" s="144">
        <f>IF(ISNA(MATCH($F2747,'Liste noire'!C:C,0)),0,1)</f>
        <v>0</v>
      </c>
    </row>
    <row r="2748" spans="1:13" x14ac:dyDescent="0.25">
      <c r="A2748" s="139">
        <v>4170</v>
      </c>
      <c r="B2748" s="140" t="s">
        <v>11843</v>
      </c>
      <c r="C2748" s="140" t="s">
        <v>11844</v>
      </c>
      <c r="D2748" s="140" t="s">
        <v>11788</v>
      </c>
      <c r="E2748" s="140" t="s">
        <v>22447</v>
      </c>
      <c r="F2748" s="140" t="s">
        <v>11845</v>
      </c>
      <c r="G2748" s="140" t="s">
        <v>11846</v>
      </c>
      <c r="H2748" s="140">
        <v>27.686900000000001</v>
      </c>
      <c r="I2748" s="140">
        <v>86.729699999999994</v>
      </c>
      <c r="J2748" s="140">
        <v>9380</v>
      </c>
      <c r="K2748" s="140">
        <v>5.75</v>
      </c>
      <c r="L2748" s="140">
        <f>COUNTIFS(ArCompl!$C$2:$C$5652,ArCompl!$C4447,ArCompl!$D$2:$D$5652,ArCompl!$D4447)</f>
        <v>1</v>
      </c>
      <c r="M2748" s="141">
        <f>IF(ISNA(MATCH($F2748,'Liste noire'!C:C,0)),0,1)</f>
        <v>0</v>
      </c>
    </row>
    <row r="2749" spans="1:13" x14ac:dyDescent="0.25">
      <c r="A2749" s="142">
        <v>5641</v>
      </c>
      <c r="B2749" s="143" t="s">
        <v>11735</v>
      </c>
      <c r="C2749" s="143" t="s">
        <v>11736</v>
      </c>
      <c r="D2749" s="143" t="s">
        <v>11724</v>
      </c>
      <c r="E2749" s="143" t="s">
        <v>22446</v>
      </c>
      <c r="F2749" s="143" t="s">
        <v>11737</v>
      </c>
      <c r="G2749" s="143" t="s">
        <v>11738</v>
      </c>
      <c r="H2749" s="143">
        <v>-26.6874</v>
      </c>
      <c r="I2749" s="143">
        <v>15.242900000000001</v>
      </c>
      <c r="J2749" s="143">
        <v>457</v>
      </c>
      <c r="K2749" s="143">
        <v>1</v>
      </c>
      <c r="L2749" s="143">
        <f>COUNTIFS(ArCompl!$C$2:$C$5652,ArCompl!$C4420,ArCompl!$D$2:$D$5652,ArCompl!$D4420)</f>
        <v>1</v>
      </c>
      <c r="M2749" s="144">
        <f>IF(ISNA(MATCH($F2749,'Liste noire'!C:C,0)),0,1)</f>
        <v>0</v>
      </c>
    </row>
    <row r="2750" spans="1:13" x14ac:dyDescent="0.25">
      <c r="A2750" s="139">
        <v>3506</v>
      </c>
      <c r="B2750" s="140" t="s">
        <v>20344</v>
      </c>
      <c r="C2750" s="140" t="s">
        <v>20341</v>
      </c>
      <c r="D2750" s="140" t="s">
        <v>16702</v>
      </c>
      <c r="E2750" s="140" t="s">
        <v>22496</v>
      </c>
      <c r="F2750" s="140" t="s">
        <v>20345</v>
      </c>
      <c r="G2750" s="140" t="s">
        <v>20346</v>
      </c>
      <c r="H2750" s="140">
        <v>33.534999999999997</v>
      </c>
      <c r="I2750" s="140">
        <v>-112.383</v>
      </c>
      <c r="J2750" s="140">
        <v>1085</v>
      </c>
      <c r="K2750" s="140">
        <v>-7</v>
      </c>
      <c r="L2750" s="140">
        <f>COUNTIFS(ArCompl!$C$2:$C$5652,ArCompl!$C2840,ArCompl!$D$2:$D$5652,ArCompl!$D2840)</f>
        <v>3</v>
      </c>
      <c r="M2750" s="141">
        <f>IF(ISNA(MATCH($F2750,'Liste noire'!C:C,0)),0,1)</f>
        <v>0</v>
      </c>
    </row>
    <row r="2751" spans="1:13" x14ac:dyDescent="0.25">
      <c r="A2751" s="142">
        <v>5786</v>
      </c>
      <c r="B2751" s="143" t="s">
        <v>7098</v>
      </c>
      <c r="C2751" s="143" t="s">
        <v>7099</v>
      </c>
      <c r="D2751" s="143" t="s">
        <v>6885</v>
      </c>
      <c r="E2751" s="143" t="s">
        <v>6885</v>
      </c>
      <c r="F2751" s="143" t="s">
        <v>7100</v>
      </c>
      <c r="G2751" s="143" t="s">
        <v>7101</v>
      </c>
      <c r="H2751" s="143">
        <v>43.205399999999997</v>
      </c>
      <c r="I2751" s="143">
        <v>6.4820000000000002</v>
      </c>
      <c r="J2751" s="143">
        <v>59</v>
      </c>
      <c r="K2751" s="143">
        <v>1</v>
      </c>
      <c r="L2751" s="143">
        <f>COUNTIFS(ArCompl!$C$2:$C$5652,ArCompl!$C3345,ArCompl!$D$2:$D$5652,ArCompl!$D3345)</f>
        <v>2</v>
      </c>
      <c r="M2751" s="144">
        <f>IF(ISNA(MATCH($F2751,'Liste noire'!C:C,0)),0,1)</f>
        <v>1</v>
      </c>
    </row>
    <row r="2752" spans="1:13" x14ac:dyDescent="0.25">
      <c r="A2752" s="139">
        <v>3103</v>
      </c>
      <c r="B2752" s="140" t="s">
        <v>8763</v>
      </c>
      <c r="C2752" s="140" t="s">
        <v>8764</v>
      </c>
      <c r="D2752" s="140" t="s">
        <v>8516</v>
      </c>
      <c r="E2752" s="140" t="s">
        <v>22415</v>
      </c>
      <c r="F2752" s="140" t="s">
        <v>8765</v>
      </c>
      <c r="G2752" s="140" t="s">
        <v>8766</v>
      </c>
      <c r="H2752" s="140">
        <v>30.854700000000001</v>
      </c>
      <c r="I2752" s="140">
        <v>75.952600000000004</v>
      </c>
      <c r="J2752" s="140">
        <v>834</v>
      </c>
      <c r="K2752" s="140">
        <v>5.5</v>
      </c>
      <c r="L2752" s="140">
        <f>COUNTIFS(ArCompl!$C$2:$C$5652,ArCompl!$C3670,ArCompl!$D$2:$D$5652,ArCompl!$D3670)</f>
        <v>1</v>
      </c>
      <c r="M2752" s="141">
        <f>IF(ISNA(MATCH($F2752,'Liste noire'!C:C,0)),0,1)</f>
        <v>0</v>
      </c>
    </row>
    <row r="2753" spans="1:13" x14ac:dyDescent="0.25">
      <c r="A2753" s="142">
        <v>3681</v>
      </c>
      <c r="B2753" s="143" t="s">
        <v>17531</v>
      </c>
      <c r="C2753" s="143" t="s">
        <v>17528</v>
      </c>
      <c r="D2753" s="143" t="s">
        <v>16702</v>
      </c>
      <c r="E2753" s="143" t="s">
        <v>22496</v>
      </c>
      <c r="F2753" s="143" t="s">
        <v>17532</v>
      </c>
      <c r="G2753" s="143" t="s">
        <v>17533</v>
      </c>
      <c r="H2753" s="143">
        <v>39.103299999999997</v>
      </c>
      <c r="I2753" s="143">
        <v>-84.418599999999998</v>
      </c>
      <c r="J2753" s="143">
        <v>483</v>
      </c>
      <c r="K2753" s="143">
        <v>-5</v>
      </c>
      <c r="L2753" s="143">
        <f>COUNTIFS(ArCompl!$C$2:$C$5652,ArCompl!$C2099,ArCompl!$D$2:$D$5652,ArCompl!$D2099)</f>
        <v>1</v>
      </c>
      <c r="M2753" s="144">
        <f>IF(ISNA(MATCH($F2753,'Liste noire'!C:C,0)),0,1)</f>
        <v>0</v>
      </c>
    </row>
    <row r="2754" spans="1:13" x14ac:dyDescent="0.25">
      <c r="A2754" s="139">
        <v>6376</v>
      </c>
      <c r="B2754" s="140" t="s">
        <v>5101</v>
      </c>
      <c r="C2754" s="140" t="s">
        <v>5102</v>
      </c>
      <c r="D2754" s="140" t="s">
        <v>4759</v>
      </c>
      <c r="E2754" s="140" t="s">
        <v>22377</v>
      </c>
      <c r="F2754" s="140" t="s">
        <v>5103</v>
      </c>
      <c r="G2754" s="140" t="s">
        <v>5104</v>
      </c>
      <c r="H2754" s="140">
        <v>24.4011</v>
      </c>
      <c r="I2754" s="140">
        <v>98.531700000000001</v>
      </c>
      <c r="J2754" s="140">
        <v>2890</v>
      </c>
      <c r="K2754" s="140">
        <v>8</v>
      </c>
      <c r="L2754" s="140">
        <f>COUNTIFS(ArCompl!$C$2:$C$5652,ArCompl!$C1439,ArCompl!$D$2:$D$5652,ArCompl!$D1439)</f>
        <v>1</v>
      </c>
      <c r="M2754" s="141">
        <f>IF(ISNA(MATCH($F2754,'Liste noire'!C:C,0)),0,1)</f>
        <v>0</v>
      </c>
    </row>
    <row r="2755" spans="1:13" x14ac:dyDescent="0.25">
      <c r="A2755" s="142">
        <v>907</v>
      </c>
      <c r="B2755" s="143" t="s">
        <v>22297</v>
      </c>
      <c r="C2755" s="143" t="s">
        <v>22298</v>
      </c>
      <c r="D2755" s="143" t="s">
        <v>22282</v>
      </c>
      <c r="E2755" s="143" t="s">
        <v>22503</v>
      </c>
      <c r="F2755" s="143" t="s">
        <v>22299</v>
      </c>
      <c r="G2755" s="143" t="s">
        <v>22300</v>
      </c>
      <c r="H2755" s="143">
        <v>-15.3308</v>
      </c>
      <c r="I2755" s="143">
        <v>28.4526</v>
      </c>
      <c r="J2755" s="143">
        <v>3779</v>
      </c>
      <c r="K2755" s="143">
        <v>2</v>
      </c>
      <c r="L2755" s="143">
        <f>COUNTIFS(ArCompl!$C$2:$C$5652,ArCompl!$C5640,ArCompl!$D$2:$D$5652,ArCompl!$D5640)</f>
        <v>1</v>
      </c>
      <c r="M2755" s="144">
        <f>IF(ISNA(MATCH($F2755,'Liste noire'!C:C,0)),0,1)</f>
        <v>0</v>
      </c>
    </row>
    <row r="2756" spans="1:13" x14ac:dyDescent="0.25">
      <c r="A2756" s="139">
        <v>960</v>
      </c>
      <c r="B2756" s="140" t="s">
        <v>292</v>
      </c>
      <c r="C2756" s="140" t="s">
        <v>293</v>
      </c>
      <c r="D2756" s="140" t="s">
        <v>257</v>
      </c>
      <c r="E2756" s="140" t="s">
        <v>257</v>
      </c>
      <c r="F2756" s="140" t="s">
        <v>294</v>
      </c>
      <c r="G2756" s="140" t="s">
        <v>295</v>
      </c>
      <c r="H2756" s="140">
        <v>-11.7681</v>
      </c>
      <c r="I2756" s="140">
        <v>19.8977</v>
      </c>
      <c r="J2756" s="140">
        <v>4360</v>
      </c>
      <c r="K2756" s="140">
        <v>1</v>
      </c>
      <c r="L2756" s="140">
        <f>COUNTIFS(ArCompl!$C$2:$C$5652,ArCompl!$C196,ArCompl!$D$2:$D$5652,ArCompl!$D196)</f>
        <v>1</v>
      </c>
      <c r="M2756" s="141">
        <f>IF(ISNA(MATCH($F2756,'Liste noire'!C:C,0)),0,1)</f>
        <v>0</v>
      </c>
    </row>
    <row r="2757" spans="1:13" x14ac:dyDescent="0.25">
      <c r="A2757" s="142">
        <v>5989</v>
      </c>
      <c r="B2757" s="143" t="s">
        <v>19770</v>
      </c>
      <c r="C2757" s="143" t="s">
        <v>19771</v>
      </c>
      <c r="D2757" s="143" t="s">
        <v>16702</v>
      </c>
      <c r="E2757" s="143" t="s">
        <v>22496</v>
      </c>
      <c r="F2757" s="143" t="s">
        <v>19772</v>
      </c>
      <c r="G2757" s="143" t="s">
        <v>19773</v>
      </c>
      <c r="H2757" s="143">
        <v>21.210999999999999</v>
      </c>
      <c r="I2757" s="143">
        <v>-156.97399999999999</v>
      </c>
      <c r="J2757" s="143">
        <v>24</v>
      </c>
      <c r="K2757" s="143">
        <v>-10</v>
      </c>
      <c r="L2757" s="143">
        <f>COUNTIFS(ArCompl!$C$2:$C$5652,ArCompl!$C2688,ArCompl!$D$2:$D$5652,ArCompl!$D2688)</f>
        <v>1</v>
      </c>
      <c r="M2757" s="144">
        <f>IF(ISNA(MATCH($F2757,'Liste noire'!C:C,0)),0,1)</f>
        <v>0</v>
      </c>
    </row>
    <row r="2758" spans="1:13" x14ac:dyDescent="0.25">
      <c r="A2758" s="139">
        <v>2467</v>
      </c>
      <c r="B2758" s="140" t="s">
        <v>547</v>
      </c>
      <c r="C2758" s="140" t="s">
        <v>548</v>
      </c>
      <c r="D2758" s="140" t="s">
        <v>365</v>
      </c>
      <c r="E2758" s="140" t="s">
        <v>22354</v>
      </c>
      <c r="F2758" s="140" t="s">
        <v>549</v>
      </c>
      <c r="G2758" s="140" t="s">
        <v>550</v>
      </c>
      <c r="H2758" s="140">
        <v>-33.273200000000003</v>
      </c>
      <c r="I2758" s="140">
        <v>-66.356399999999994</v>
      </c>
      <c r="J2758" s="140">
        <v>2328</v>
      </c>
      <c r="K2758" s="140">
        <v>-3</v>
      </c>
      <c r="L2758" s="140">
        <f>COUNTIFS(ArCompl!$C$2:$C$5652,ArCompl!$C295,ArCompl!$D$2:$D$5652,ArCompl!$D295)</f>
        <v>1</v>
      </c>
      <c r="M2758" s="141">
        <f>IF(ISNA(MATCH($F2758,'Liste noire'!C:C,0)),0,1)</f>
        <v>0</v>
      </c>
    </row>
    <row r="2759" spans="1:13" x14ac:dyDescent="0.25">
      <c r="A2759" s="142">
        <v>3413</v>
      </c>
      <c r="B2759" s="143" t="s">
        <v>17349</v>
      </c>
      <c r="C2759" s="143" t="s">
        <v>17350</v>
      </c>
      <c r="D2759" s="143" t="s">
        <v>16702</v>
      </c>
      <c r="E2759" s="143" t="s">
        <v>22496</v>
      </c>
      <c r="F2759" s="143" t="s">
        <v>17351</v>
      </c>
      <c r="G2759" s="143" t="s">
        <v>17352</v>
      </c>
      <c r="H2759" s="143">
        <v>68.875100000000003</v>
      </c>
      <c r="I2759" s="143">
        <v>-166.11</v>
      </c>
      <c r="J2759" s="143">
        <v>16</v>
      </c>
      <c r="K2759" s="143">
        <v>-9</v>
      </c>
      <c r="L2759" s="143">
        <f>COUNTIFS(ArCompl!$C$2:$C$5652,ArCompl!$C2052,ArCompl!$D$2:$D$5652,ArCompl!$D2052)</f>
        <v>1</v>
      </c>
      <c r="M2759" s="144">
        <f>IF(ISNA(MATCH($F2759,'Liste noire'!C:C,0)),0,1)</f>
        <v>0</v>
      </c>
    </row>
    <row r="2760" spans="1:13" x14ac:dyDescent="0.25">
      <c r="A2760" s="139">
        <v>6212</v>
      </c>
      <c r="B2760" s="140" t="s">
        <v>9069</v>
      </c>
      <c r="C2760" s="140" t="s">
        <v>9070</v>
      </c>
      <c r="D2760" s="140" t="s">
        <v>8920</v>
      </c>
      <c r="E2760" s="140" t="s">
        <v>22416</v>
      </c>
      <c r="F2760" s="140" t="s">
        <v>9071</v>
      </c>
      <c r="G2760" s="140" t="s">
        <v>9072</v>
      </c>
      <c r="H2760" s="140">
        <v>-5.6616200000000001</v>
      </c>
      <c r="I2760" s="140">
        <v>132.73099999999999</v>
      </c>
      <c r="J2760" s="140">
        <v>10</v>
      </c>
      <c r="K2760" s="140">
        <v>9</v>
      </c>
      <c r="L2760" s="140">
        <f>COUNTIFS(ArCompl!$C$2:$C$5652,ArCompl!$C3747,ArCompl!$D$2:$D$5652,ArCompl!$D3747)</f>
        <v>1</v>
      </c>
      <c r="M2760" s="141">
        <f>IF(ISNA(MATCH($F2760,'Liste noire'!C:C,0)),0,1)</f>
        <v>0</v>
      </c>
    </row>
    <row r="2761" spans="1:13" x14ac:dyDescent="0.25">
      <c r="A2761" s="142">
        <v>3254</v>
      </c>
      <c r="B2761" s="143" t="s">
        <v>9085</v>
      </c>
      <c r="C2761" s="143" t="s">
        <v>9086</v>
      </c>
      <c r="D2761" s="143" t="s">
        <v>8920</v>
      </c>
      <c r="E2761" s="143" t="s">
        <v>22416</v>
      </c>
      <c r="F2761" s="143" t="s">
        <v>9087</v>
      </c>
      <c r="G2761" s="143" t="s">
        <v>9088</v>
      </c>
      <c r="H2761" s="143">
        <v>-1.0389200000000001</v>
      </c>
      <c r="I2761" s="143">
        <v>122.77200000000001</v>
      </c>
      <c r="J2761" s="143">
        <v>56</v>
      </c>
      <c r="K2761" s="143">
        <v>8</v>
      </c>
      <c r="L2761" s="143">
        <f>COUNTIFS(ArCompl!$C$2:$C$5652,ArCompl!$C3751,ArCompl!$D$2:$D$5652,ArCompl!$D3751)</f>
        <v>1</v>
      </c>
      <c r="M2761" s="144">
        <f>IF(ISNA(MATCH($F2761,'Liste noire'!C:C,0)),0,1)</f>
        <v>0</v>
      </c>
    </row>
    <row r="2762" spans="1:13" x14ac:dyDescent="0.25">
      <c r="A2762" s="139">
        <v>1675</v>
      </c>
      <c r="B2762" s="140" t="s">
        <v>15423</v>
      </c>
      <c r="C2762" s="140" t="s">
        <v>15424</v>
      </c>
      <c r="D2762" s="140" t="s">
        <v>15392</v>
      </c>
      <c r="E2762" s="140" t="s">
        <v>22482</v>
      </c>
      <c r="F2762" s="140" t="s">
        <v>15425</v>
      </c>
      <c r="G2762" s="140" t="s">
        <v>15426</v>
      </c>
      <c r="H2762" s="140">
        <v>46.004300000000001</v>
      </c>
      <c r="I2762" s="140">
        <v>8.9105799999999995</v>
      </c>
      <c r="J2762" s="140">
        <v>915</v>
      </c>
      <c r="K2762" s="140">
        <v>1</v>
      </c>
      <c r="L2762" s="140">
        <f>COUNTIFS(ArCompl!$C$2:$C$5652,ArCompl!$C5308,ArCompl!$D$2:$D$5652,ArCompl!$D5308)</f>
        <v>1</v>
      </c>
      <c r="M2762" s="141">
        <f>IF(ISNA(MATCH($F2762,'Liste noire'!C:C,0)),0,1)</f>
        <v>1</v>
      </c>
    </row>
    <row r="2763" spans="1:13" x14ac:dyDescent="0.25">
      <c r="A2763" s="142">
        <v>1378</v>
      </c>
      <c r="B2763" s="143" t="s">
        <v>7114</v>
      </c>
      <c r="C2763" s="143" t="s">
        <v>7115</v>
      </c>
      <c r="D2763" s="143" t="s">
        <v>6885</v>
      </c>
      <c r="E2763" s="143" t="s">
        <v>6885</v>
      </c>
      <c r="F2763" s="143" t="s">
        <v>7116</v>
      </c>
      <c r="G2763" s="143" t="s">
        <v>7117</v>
      </c>
      <c r="H2763" s="143">
        <v>48.031399999999998</v>
      </c>
      <c r="I2763" s="143">
        <v>-0.74298600000000004</v>
      </c>
      <c r="J2763" s="143">
        <v>330</v>
      </c>
      <c r="K2763" s="143">
        <v>1</v>
      </c>
      <c r="L2763" s="143">
        <f>COUNTIFS(ArCompl!$C$2:$C$5652,ArCompl!$C3349,ArCompl!$D$2:$D$5652,ArCompl!$D3349)</f>
        <v>1</v>
      </c>
      <c r="M2763" s="144">
        <f>IF(ISNA(MATCH($F2763,'Liste noire'!C:C,0)),0,1)</f>
        <v>0</v>
      </c>
    </row>
    <row r="2764" spans="1:13" x14ac:dyDescent="0.25">
      <c r="A2764" s="139">
        <v>906</v>
      </c>
      <c r="B2764" s="140" t="s">
        <v>22293</v>
      </c>
      <c r="C2764" s="140" t="s">
        <v>22294</v>
      </c>
      <c r="D2764" s="140" t="s">
        <v>22282</v>
      </c>
      <c r="E2764" s="140" t="s">
        <v>22503</v>
      </c>
      <c r="F2764" s="140" t="s">
        <v>22295</v>
      </c>
      <c r="G2764" s="140" t="s">
        <v>22296</v>
      </c>
      <c r="H2764" s="140">
        <v>-17.8218</v>
      </c>
      <c r="I2764" s="140">
        <v>25.822700000000001</v>
      </c>
      <c r="J2764" s="140">
        <v>3302</v>
      </c>
      <c r="K2764" s="140">
        <v>2</v>
      </c>
      <c r="L2764" s="140">
        <f>COUNTIFS(ArCompl!$C$2:$C$5652,ArCompl!$C5639,ArCompl!$D$2:$D$5652,ArCompl!$D5639)</f>
        <v>1</v>
      </c>
      <c r="M2764" s="141">
        <f>IF(ISNA(MATCH($F2764,'Liste noire'!C:C,0)),0,1)</f>
        <v>0</v>
      </c>
    </row>
    <row r="2765" spans="1:13" x14ac:dyDescent="0.25">
      <c r="A2765" s="142">
        <v>7629</v>
      </c>
      <c r="B2765" s="143" t="s">
        <v>19363</v>
      </c>
      <c r="C2765" s="143" t="s">
        <v>19364</v>
      </c>
      <c r="D2765" s="143" t="s">
        <v>16702</v>
      </c>
      <c r="E2765" s="143" t="s">
        <v>22496</v>
      </c>
      <c r="F2765" s="143" t="s">
        <v>19365</v>
      </c>
      <c r="G2765" s="143" t="s">
        <v>19366</v>
      </c>
      <c r="H2765" s="143">
        <v>37.693399999999997</v>
      </c>
      <c r="I2765" s="143">
        <v>-121.82</v>
      </c>
      <c r="J2765" s="143">
        <v>400</v>
      </c>
      <c r="K2765" s="143">
        <v>-8</v>
      </c>
      <c r="L2765" s="143">
        <f>COUNTIFS(ArCompl!$C$2:$C$5652,ArCompl!$C2580,ArCompl!$D$2:$D$5652,ArCompl!$D2580)</f>
        <v>2</v>
      </c>
      <c r="M2765" s="144">
        <f>IF(ISNA(MATCH($F2765,'Liste noire'!C:C,0)),0,1)</f>
        <v>0</v>
      </c>
    </row>
    <row r="2766" spans="1:13" x14ac:dyDescent="0.25">
      <c r="A2766" s="139">
        <v>7717</v>
      </c>
      <c r="B2766" s="140" t="s">
        <v>19367</v>
      </c>
      <c r="C2766" s="140" t="s">
        <v>19368</v>
      </c>
      <c r="D2766" s="140" t="s">
        <v>16702</v>
      </c>
      <c r="E2766" s="140" t="s">
        <v>22496</v>
      </c>
      <c r="F2766" s="140" t="s">
        <v>19369</v>
      </c>
      <c r="G2766" s="140" t="s">
        <v>19370</v>
      </c>
      <c r="H2766" s="140">
        <v>45.699399999999997</v>
      </c>
      <c r="I2766" s="140">
        <v>-110.44799999999999</v>
      </c>
      <c r="J2766" s="140">
        <v>4660</v>
      </c>
      <c r="K2766" s="140">
        <v>-7</v>
      </c>
      <c r="L2766" s="140">
        <f>COUNTIFS(ArCompl!$C$2:$C$5652,ArCompl!$C2581,ArCompl!$D$2:$D$5652,ArCompl!$D2581)</f>
        <v>1</v>
      </c>
      <c r="M2766" s="141">
        <f>IF(ISNA(MATCH($F2766,'Liste noire'!C:C,0)),0,1)</f>
        <v>0</v>
      </c>
    </row>
    <row r="2767" spans="1:13" x14ac:dyDescent="0.25">
      <c r="A2767" s="142">
        <v>6291</v>
      </c>
      <c r="B2767" s="143" t="s">
        <v>1104</v>
      </c>
      <c r="C2767" s="143" t="s">
        <v>1105</v>
      </c>
      <c r="D2767" s="143" t="s">
        <v>639</v>
      </c>
      <c r="E2767" s="143" t="s">
        <v>22356</v>
      </c>
      <c r="F2767" s="143" t="s">
        <v>1106</v>
      </c>
      <c r="G2767" s="143" t="s">
        <v>1107</v>
      </c>
      <c r="H2767" s="143">
        <v>-28.613600000000002</v>
      </c>
      <c r="I2767" s="143">
        <v>122.42400000000001</v>
      </c>
      <c r="J2767" s="143">
        <v>1530</v>
      </c>
      <c r="K2767" s="143">
        <v>8</v>
      </c>
      <c r="L2767" s="143">
        <f>COUNTIFS(ArCompl!$C$2:$C$5652,ArCompl!$C435,ArCompl!$D$2:$D$5652,ArCompl!$D435)</f>
        <v>1</v>
      </c>
      <c r="M2767" s="144">
        <f>IF(ISNA(MATCH($F2767,'Liste noire'!C:C,0)),0,1)</f>
        <v>0</v>
      </c>
    </row>
    <row r="2768" spans="1:13" x14ac:dyDescent="0.25">
      <c r="A2768" s="139">
        <v>7378</v>
      </c>
      <c r="B2768" s="140" t="s">
        <v>2431</v>
      </c>
      <c r="C2768" s="140" t="s">
        <v>2432</v>
      </c>
      <c r="D2768" s="140" t="s">
        <v>2057</v>
      </c>
      <c r="E2768" s="140" t="s">
        <v>22368</v>
      </c>
      <c r="F2768" s="140" t="s">
        <v>2433</v>
      </c>
      <c r="G2768" s="140" t="s">
        <v>2434</v>
      </c>
      <c r="H2768" s="140">
        <v>-13.314439999999999</v>
      </c>
      <c r="I2768" s="140">
        <v>-56.112780000000001</v>
      </c>
      <c r="J2768" s="140">
        <v>1345</v>
      </c>
      <c r="K2768" s="140">
        <v>-4</v>
      </c>
      <c r="L2768" s="140">
        <f>COUNTIFS(ArCompl!$C$2:$C$5652,ArCompl!$C800,ArCompl!$D$2:$D$5652,ArCompl!$D800)</f>
        <v>1</v>
      </c>
      <c r="M2768" s="141">
        <f>IF(ISNA(MATCH($F2768,'Liste noire'!C:C,0)),0,1)</f>
        <v>0</v>
      </c>
    </row>
    <row r="2769" spans="1:13" x14ac:dyDescent="0.25">
      <c r="A2769" s="142">
        <v>4225</v>
      </c>
      <c r="B2769" s="143" t="s">
        <v>19272</v>
      </c>
      <c r="C2769" s="143" t="s">
        <v>19266</v>
      </c>
      <c r="D2769" s="143" t="s">
        <v>16702</v>
      </c>
      <c r="E2769" s="143" t="s">
        <v>22496</v>
      </c>
      <c r="F2769" s="143" t="s">
        <v>19273</v>
      </c>
      <c r="G2769" s="143" t="s">
        <v>19274</v>
      </c>
      <c r="H2769" s="143">
        <v>35.654200000000003</v>
      </c>
      <c r="I2769" s="143">
        <v>-105.142</v>
      </c>
      <c r="J2769" s="143">
        <v>6877</v>
      </c>
      <c r="K2769" s="143">
        <v>-7</v>
      </c>
      <c r="L2769" s="143">
        <f>COUNTIFS(ArCompl!$C$2:$C$5652,ArCompl!$C2555,ArCompl!$D$2:$D$5652,ArCompl!$D2555)</f>
        <v>1</v>
      </c>
      <c r="M2769" s="144">
        <f>IF(ISNA(MATCH($F2769,'Liste noire'!C:C,0)),0,1)</f>
        <v>0</v>
      </c>
    </row>
    <row r="2770" spans="1:13" x14ac:dyDescent="0.25">
      <c r="A2770" s="139">
        <v>8648</v>
      </c>
      <c r="B2770" s="140" t="s">
        <v>21053</v>
      </c>
      <c r="C2770" s="140" t="s">
        <v>21054</v>
      </c>
      <c r="D2770" s="140" t="s">
        <v>16702</v>
      </c>
      <c r="E2770" s="140" t="s">
        <v>22496</v>
      </c>
      <c r="F2770" s="140" t="s">
        <v>21055</v>
      </c>
      <c r="G2770" s="140" t="s">
        <v>21056</v>
      </c>
      <c r="H2770" s="140">
        <v>42.351199999999999</v>
      </c>
      <c r="I2770" s="140">
        <v>-86.255700000000004</v>
      </c>
      <c r="J2770" s="140">
        <v>666</v>
      </c>
      <c r="K2770" s="140">
        <v>-5</v>
      </c>
      <c r="L2770" s="140">
        <f>COUNTIFS(ArCompl!$C$2:$C$5652,ArCompl!$C3027,ArCompl!$D$2:$D$5652,ArCompl!$D3027)</f>
        <v>1</v>
      </c>
      <c r="M2770" s="141">
        <f>IF(ISNA(MATCH($F2770,'Liste noire'!C:C,0)),0,1)</f>
        <v>0</v>
      </c>
    </row>
    <row r="2771" spans="1:13" x14ac:dyDescent="0.25">
      <c r="A2771" s="142">
        <v>6958</v>
      </c>
      <c r="B2771" s="143" t="s">
        <v>19310</v>
      </c>
      <c r="C2771" s="143" t="s">
        <v>19311</v>
      </c>
      <c r="D2771" s="143" t="s">
        <v>16702</v>
      </c>
      <c r="E2771" s="143" t="s">
        <v>22496</v>
      </c>
      <c r="F2771" s="143" t="s">
        <v>19312</v>
      </c>
      <c r="G2771" s="143" t="s">
        <v>19313</v>
      </c>
      <c r="H2771" s="143">
        <v>37.8583</v>
      </c>
      <c r="I2771" s="143">
        <v>-80.399500000000003</v>
      </c>
      <c r="J2771" s="143">
        <v>2302</v>
      </c>
      <c r="K2771" s="143">
        <v>-5</v>
      </c>
      <c r="L2771" s="143">
        <f>COUNTIFS(ArCompl!$C$2:$C$5652,ArCompl!$C2566,ArCompl!$D$2:$D$5652,ArCompl!$D2566)</f>
        <v>1</v>
      </c>
      <c r="M2771" s="144">
        <f>IF(ISNA(MATCH($F2771,'Liste noire'!C:C,0)),0,1)</f>
        <v>0</v>
      </c>
    </row>
    <row r="2772" spans="1:13" x14ac:dyDescent="0.25">
      <c r="A2772" s="139">
        <v>8366</v>
      </c>
      <c r="B2772" s="140" t="s">
        <v>19282</v>
      </c>
      <c r="C2772" s="140" t="s">
        <v>19283</v>
      </c>
      <c r="D2772" s="140" t="s">
        <v>16702</v>
      </c>
      <c r="E2772" s="140" t="s">
        <v>22496</v>
      </c>
      <c r="F2772" s="140" t="s">
        <v>19284</v>
      </c>
      <c r="G2772" s="140" t="s">
        <v>19285</v>
      </c>
      <c r="H2772" s="140">
        <v>39.011200000000002</v>
      </c>
      <c r="I2772" s="140">
        <v>-95.2166</v>
      </c>
      <c r="J2772" s="140">
        <v>833</v>
      </c>
      <c r="K2772" s="140">
        <v>-6</v>
      </c>
      <c r="L2772" s="140">
        <f>COUNTIFS(ArCompl!$C$2:$C$5652,ArCompl!$C2558,ArCompl!$D$2:$D$5652,ArCompl!$D2558)</f>
        <v>7</v>
      </c>
      <c r="M2772" s="141">
        <f>IF(ISNA(MATCH($F2772,'Liste noire'!C:C,0)),0,1)</f>
        <v>0</v>
      </c>
    </row>
    <row r="2773" spans="1:13" x14ac:dyDescent="0.25">
      <c r="A2773" s="142">
        <v>5570</v>
      </c>
      <c r="B2773" s="143" t="s">
        <v>16501</v>
      </c>
      <c r="C2773" s="143" t="s">
        <v>16502</v>
      </c>
      <c r="D2773" s="143" t="s">
        <v>16321</v>
      </c>
      <c r="E2773" s="143" t="s">
        <v>22495</v>
      </c>
      <c r="F2773" s="143" t="s">
        <v>16503</v>
      </c>
      <c r="G2773" s="143" t="s">
        <v>16504</v>
      </c>
      <c r="H2773" s="143">
        <v>60.1922</v>
      </c>
      <c r="I2773" s="143">
        <v>-1.2436100000000001</v>
      </c>
      <c r="J2773" s="143">
        <v>43</v>
      </c>
      <c r="K2773" s="143">
        <v>0</v>
      </c>
      <c r="L2773" s="143">
        <f>COUNTIFS(ArCompl!$C$2:$C$5652,ArCompl!$C4955,ArCompl!$D$2:$D$5652,ArCompl!$D4955)</f>
        <v>1</v>
      </c>
      <c r="M2773" s="144">
        <f>IF(ISNA(MATCH($F2773,'Liste noire'!C:C,0)),0,1)</f>
        <v>0</v>
      </c>
    </row>
    <row r="2774" spans="1:13" x14ac:dyDescent="0.25">
      <c r="A2774" s="139">
        <v>8288</v>
      </c>
      <c r="B2774" s="140" t="s">
        <v>19282</v>
      </c>
      <c r="C2774" s="140" t="s">
        <v>19283</v>
      </c>
      <c r="D2774" s="140" t="s">
        <v>16702</v>
      </c>
      <c r="E2774" s="140" t="s">
        <v>22496</v>
      </c>
      <c r="F2774" s="140" t="s">
        <v>19286</v>
      </c>
      <c r="G2774" s="140" t="s">
        <v>19287</v>
      </c>
      <c r="H2774" s="140">
        <v>42.717199999999998</v>
      </c>
      <c r="I2774" s="140">
        <v>-71.123400000000004</v>
      </c>
      <c r="J2774" s="140">
        <v>148</v>
      </c>
      <c r="K2774" s="140">
        <v>-5</v>
      </c>
      <c r="L2774" s="140">
        <f>COUNTIFS(ArCompl!$C$2:$C$5652,ArCompl!$C2559,ArCompl!$D$2:$D$5652,ArCompl!$D2559)</f>
        <v>1</v>
      </c>
      <c r="M2774" s="141">
        <f>IF(ISNA(MATCH($F2774,'Liste noire'!C:C,0)),0,1)</f>
        <v>0</v>
      </c>
    </row>
    <row r="2775" spans="1:13" x14ac:dyDescent="0.25">
      <c r="A2775" s="142">
        <v>3965</v>
      </c>
      <c r="B2775" s="143" t="s">
        <v>623</v>
      </c>
      <c r="C2775" s="143" t="s">
        <v>624</v>
      </c>
      <c r="D2775" s="143" t="s">
        <v>625</v>
      </c>
      <c r="E2775" s="143" t="s">
        <v>22355</v>
      </c>
      <c r="F2775" s="143" t="s">
        <v>626</v>
      </c>
      <c r="G2775" s="143" t="s">
        <v>627</v>
      </c>
      <c r="H2775" s="143">
        <v>40.750399999999999</v>
      </c>
      <c r="I2775" s="143">
        <v>43.859299999999998</v>
      </c>
      <c r="J2775" s="143">
        <v>5000</v>
      </c>
      <c r="K2775" s="143">
        <v>4</v>
      </c>
      <c r="L2775" s="143">
        <f>COUNTIFS(ArCompl!$C$2:$C$5652,ArCompl!$C314,ArCompl!$D$2:$D$5652,ArCompl!$D314)</f>
        <v>1</v>
      </c>
      <c r="M2775" s="144">
        <f>IF(ISNA(MATCH($F2775,'Liste noire'!C:C,0)),0,1)</f>
        <v>0</v>
      </c>
    </row>
    <row r="2776" spans="1:13" x14ac:dyDescent="0.25">
      <c r="A2776" s="139">
        <v>2945</v>
      </c>
      <c r="B2776" s="140" t="s">
        <v>16224</v>
      </c>
      <c r="C2776" s="140" t="s">
        <v>16225</v>
      </c>
      <c r="D2776" s="140" t="s">
        <v>16151</v>
      </c>
      <c r="E2776" s="140" t="s">
        <v>16151</v>
      </c>
      <c r="F2776" s="140" t="s">
        <v>16226</v>
      </c>
      <c r="G2776" s="140" t="s">
        <v>16227</v>
      </c>
      <c r="H2776" s="140">
        <v>49.8125</v>
      </c>
      <c r="I2776" s="140">
        <v>23.956099999999999</v>
      </c>
      <c r="J2776" s="140">
        <v>1071</v>
      </c>
      <c r="K2776" s="140">
        <v>2</v>
      </c>
      <c r="L2776" s="140">
        <f>COUNTIFS(ArCompl!$C$2:$C$5652,ArCompl!$C5515,ArCompl!$D$2:$D$5652,ArCompl!$D5515)</f>
        <v>2</v>
      </c>
      <c r="M2776" s="141">
        <f>IF(ISNA(MATCH($F2776,'Liste noire'!C:C,0)),0,1)</f>
        <v>0</v>
      </c>
    </row>
    <row r="2777" spans="1:13" x14ac:dyDescent="0.25">
      <c r="A2777" s="142">
        <v>590</v>
      </c>
      <c r="B2777" s="143" t="s">
        <v>11924</v>
      </c>
      <c r="C2777" s="143" t="s">
        <v>11925</v>
      </c>
      <c r="D2777" s="143" t="s">
        <v>11905</v>
      </c>
      <c r="E2777" s="143" t="s">
        <v>22448</v>
      </c>
      <c r="F2777" s="143" t="s">
        <v>11926</v>
      </c>
      <c r="G2777" s="143" t="s">
        <v>11927</v>
      </c>
      <c r="H2777" s="143">
        <v>53.2286</v>
      </c>
      <c r="I2777" s="143">
        <v>5.7605599999999999</v>
      </c>
      <c r="J2777" s="143">
        <v>3</v>
      </c>
      <c r="K2777" s="143">
        <v>1</v>
      </c>
      <c r="L2777" s="143">
        <f>COUNTIFS(ArCompl!$C$2:$C$5652,ArCompl!$C4714,ArCompl!$D$2:$D$5652,ArCompl!$D4714)</f>
        <v>1</v>
      </c>
      <c r="M2777" s="144">
        <f>IF(ISNA(MATCH($F2777,'Liste noire'!C:C,0)),0,1)</f>
        <v>0</v>
      </c>
    </row>
    <row r="2778" spans="1:13" x14ac:dyDescent="0.25">
      <c r="A2778" s="139">
        <v>3945</v>
      </c>
      <c r="B2778" s="140" t="s">
        <v>19318</v>
      </c>
      <c r="C2778" s="140" t="s">
        <v>19315</v>
      </c>
      <c r="D2778" s="140" t="s">
        <v>16702</v>
      </c>
      <c r="E2778" s="140" t="s">
        <v>22496</v>
      </c>
      <c r="F2778" s="140" t="s">
        <v>19319</v>
      </c>
      <c r="G2778" s="140" t="s">
        <v>19320</v>
      </c>
      <c r="H2778" s="140">
        <v>46.374499999999998</v>
      </c>
      <c r="I2778" s="140">
        <v>-117.015</v>
      </c>
      <c r="J2778" s="140">
        <v>1442</v>
      </c>
      <c r="K2778" s="140">
        <v>-8</v>
      </c>
      <c r="L2778" s="140">
        <f>COUNTIFS(ArCompl!$C$2:$C$5652,ArCompl!$C2568,ArCompl!$D$2:$D$5652,ArCompl!$D2568)</f>
        <v>1</v>
      </c>
      <c r="M2778" s="141">
        <f>IF(ISNA(MATCH($F2778,'Liste noire'!C:C,0)),0,1)</f>
        <v>0</v>
      </c>
    </row>
    <row r="2779" spans="1:13" x14ac:dyDescent="0.25">
      <c r="A2779" s="142">
        <v>5752</v>
      </c>
      <c r="B2779" s="143" t="s">
        <v>19321</v>
      </c>
      <c r="C2779" s="143" t="s">
        <v>19322</v>
      </c>
      <c r="D2779" s="143" t="s">
        <v>16702</v>
      </c>
      <c r="E2779" s="143" t="s">
        <v>22496</v>
      </c>
      <c r="F2779" s="143" t="s">
        <v>19323</v>
      </c>
      <c r="G2779" s="143" t="s">
        <v>19324</v>
      </c>
      <c r="H2779" s="143">
        <v>47.049300000000002</v>
      </c>
      <c r="I2779" s="143">
        <v>-109.467</v>
      </c>
      <c r="J2779" s="143">
        <v>4170</v>
      </c>
      <c r="K2779" s="143">
        <v>-7</v>
      </c>
      <c r="L2779" s="143">
        <f>COUNTIFS(ArCompl!$C$2:$C$5652,ArCompl!$C2569,ArCompl!$D$2:$D$5652,ArCompl!$D2569)</f>
        <v>1</v>
      </c>
      <c r="M2779" s="144">
        <f>IF(ISNA(MATCH($F2779,'Liste noire'!C:C,0)),0,1)</f>
        <v>0</v>
      </c>
    </row>
    <row r="2780" spans="1:13" x14ac:dyDescent="0.25">
      <c r="A2780" s="139">
        <v>6219</v>
      </c>
      <c r="B2780" s="140" t="s">
        <v>10965</v>
      </c>
      <c r="C2780" s="140" t="s">
        <v>10966</v>
      </c>
      <c r="D2780" s="140" t="s">
        <v>10891</v>
      </c>
      <c r="E2780" s="140" t="s">
        <v>22434</v>
      </c>
      <c r="F2780" s="140" t="s">
        <v>10967</v>
      </c>
      <c r="G2780" s="140" t="s">
        <v>10968</v>
      </c>
      <c r="H2780" s="140">
        <v>4.84917</v>
      </c>
      <c r="I2780" s="140">
        <v>115.408</v>
      </c>
      <c r="J2780" s="140">
        <v>5</v>
      </c>
      <c r="K2780" s="140">
        <v>8</v>
      </c>
      <c r="L2780" s="140">
        <f>COUNTIFS(ArCompl!$C$2:$C$5652,ArCompl!$C4229,ArCompl!$D$2:$D$5652,ArCompl!$D4229)</f>
        <v>1</v>
      </c>
      <c r="M2780" s="141">
        <f>IF(ISNA(MATCH($F2780,'Liste noire'!C:C,0)),0,1)</f>
        <v>0</v>
      </c>
    </row>
    <row r="2781" spans="1:13" x14ac:dyDescent="0.25">
      <c r="A2781" s="142">
        <v>4097</v>
      </c>
      <c r="B2781" s="143" t="s">
        <v>5069</v>
      </c>
      <c r="C2781" s="143" t="s">
        <v>5070</v>
      </c>
      <c r="D2781" s="143" t="s">
        <v>4759</v>
      </c>
      <c r="E2781" s="143" t="s">
        <v>22377</v>
      </c>
      <c r="F2781" s="143" t="s">
        <v>5071</v>
      </c>
      <c r="G2781" s="143" t="s">
        <v>5072</v>
      </c>
      <c r="H2781" s="143">
        <v>29.297799999999999</v>
      </c>
      <c r="I2781" s="143">
        <v>90.911900000000003</v>
      </c>
      <c r="J2781" s="143">
        <v>11713</v>
      </c>
      <c r="K2781" s="143">
        <v>8</v>
      </c>
      <c r="L2781" s="143">
        <f>COUNTIFS(ArCompl!$C$2:$C$5652,ArCompl!$C1431,ArCompl!$D$2:$D$5652,ArCompl!$D1431)</f>
        <v>2</v>
      </c>
      <c r="M2781" s="144">
        <f>IF(ISNA(MATCH($F2781,'Liste noire'!C:C,0)),0,1)</f>
        <v>0</v>
      </c>
    </row>
    <row r="2782" spans="1:13" x14ac:dyDescent="0.25">
      <c r="A2782" s="139">
        <v>4142</v>
      </c>
      <c r="B2782" s="140" t="s">
        <v>10538</v>
      </c>
      <c r="C2782" s="140" t="s">
        <v>10539</v>
      </c>
      <c r="D2782" s="140" t="s">
        <v>10531</v>
      </c>
      <c r="E2782" s="140" t="s">
        <v>10531</v>
      </c>
      <c r="F2782" s="140" t="s">
        <v>10540</v>
      </c>
      <c r="G2782" s="140" t="s">
        <v>10541</v>
      </c>
      <c r="H2782" s="140">
        <v>20.966999999999999</v>
      </c>
      <c r="I2782" s="140">
        <v>101.4</v>
      </c>
      <c r="J2782" s="140">
        <v>1968</v>
      </c>
      <c r="K2782" s="140">
        <v>7</v>
      </c>
      <c r="L2782" s="140">
        <f>COUNTIFS(ArCompl!$C$2:$C$5652,ArCompl!$C4131,ArCompl!$D$2:$D$5652,ArCompl!$D4131)</f>
        <v>1</v>
      </c>
      <c r="M2782" s="141">
        <f>IF(ISNA(MATCH($F2782,'Liste noire'!C:C,0)),0,1)</f>
        <v>0</v>
      </c>
    </row>
    <row r="2783" spans="1:13" x14ac:dyDescent="0.25">
      <c r="A2783" s="142">
        <v>11074</v>
      </c>
      <c r="B2783" s="143" t="s">
        <v>19325</v>
      </c>
      <c r="C2783" s="143" t="s">
        <v>19326</v>
      </c>
      <c r="D2783" s="143" t="s">
        <v>16702</v>
      </c>
      <c r="E2783" s="143" t="s">
        <v>22496</v>
      </c>
      <c r="F2783" s="143" t="s">
        <v>19327</v>
      </c>
      <c r="G2783" s="143" t="s">
        <v>19328</v>
      </c>
      <c r="H2783" s="143">
        <v>40.790999999999997</v>
      </c>
      <c r="I2783" s="143">
        <v>-99.777299999999997</v>
      </c>
      <c r="J2783" s="143">
        <v>2413</v>
      </c>
      <c r="K2783" s="143">
        <v>-5</v>
      </c>
      <c r="L2783" s="143">
        <f>COUNTIFS(ArCompl!$C$2:$C$5652,ArCompl!$C2570,ArCompl!$D$2:$D$5652,ArCompl!$D2570)</f>
        <v>1</v>
      </c>
      <c r="M2783" s="144">
        <f>IF(ISNA(MATCH($F2783,'Liste noire'!C:C,0)),0,1)</f>
        <v>0</v>
      </c>
    </row>
    <row r="2784" spans="1:13" x14ac:dyDescent="0.25">
      <c r="A2784" s="139">
        <v>1132</v>
      </c>
      <c r="B2784" s="140" t="s">
        <v>6485</v>
      </c>
      <c r="C2784" s="140" t="s">
        <v>6486</v>
      </c>
      <c r="D2784" s="140" t="s">
        <v>6443</v>
      </c>
      <c r="E2784" s="140" t="s">
        <v>22392</v>
      </c>
      <c r="F2784" s="140" t="s">
        <v>6487</v>
      </c>
      <c r="G2784" s="140" t="s">
        <v>6488</v>
      </c>
      <c r="H2784" s="140">
        <v>25.670999999999999</v>
      </c>
      <c r="I2784" s="140">
        <v>32.706600000000002</v>
      </c>
      <c r="J2784" s="140">
        <v>294</v>
      </c>
      <c r="K2784" s="140">
        <v>2</v>
      </c>
      <c r="L2784" s="140">
        <f>COUNTIFS(ArCompl!$C$2:$C$5652,ArCompl!$C1781,ArCompl!$D$2:$D$5652,ArCompl!$D1781)</f>
        <v>1</v>
      </c>
      <c r="M2784" s="141">
        <f>IF(ISNA(MATCH($F2784,'Liste noire'!C:C,0)),0,1)</f>
        <v>0</v>
      </c>
    </row>
    <row r="2785" spans="1:13" x14ac:dyDescent="0.25">
      <c r="A2785" s="142">
        <v>1465</v>
      </c>
      <c r="B2785" s="143" t="s">
        <v>8041</v>
      </c>
      <c r="C2785" s="143" t="s">
        <v>8042</v>
      </c>
      <c r="D2785" s="143" t="s">
        <v>7939</v>
      </c>
      <c r="E2785" s="143" t="s">
        <v>22406</v>
      </c>
      <c r="F2785" s="143" t="s">
        <v>8043</v>
      </c>
      <c r="G2785" s="143" t="s">
        <v>8044</v>
      </c>
      <c r="H2785" s="143">
        <v>39.917099999999998</v>
      </c>
      <c r="I2785" s="143">
        <v>25.2363</v>
      </c>
      <c r="J2785" s="143">
        <v>14</v>
      </c>
      <c r="K2785" s="143">
        <v>2</v>
      </c>
      <c r="L2785" s="143">
        <f>COUNTIFS(ArCompl!$C$2:$C$5652,ArCompl!$C3458,ArCompl!$D$2:$D$5652,ArCompl!$D3458)</f>
        <v>1</v>
      </c>
      <c r="M2785" s="144">
        <f>IF(ISNA(MATCH($F2785,'Liste noire'!C:C,0)),0,1)</f>
        <v>0</v>
      </c>
    </row>
    <row r="2786" spans="1:13" x14ac:dyDescent="0.25">
      <c r="A2786" s="139">
        <v>4148</v>
      </c>
      <c r="B2786" s="140" t="s">
        <v>5097</v>
      </c>
      <c r="C2786" s="140" t="s">
        <v>5098</v>
      </c>
      <c r="D2786" s="140" t="s">
        <v>4759</v>
      </c>
      <c r="E2786" s="140" t="s">
        <v>22377</v>
      </c>
      <c r="F2786" s="140" t="s">
        <v>5099</v>
      </c>
      <c r="G2786" s="140" t="s">
        <v>5100</v>
      </c>
      <c r="H2786" s="140">
        <v>34.741100000000003</v>
      </c>
      <c r="I2786" s="140">
        <v>112.38800000000001</v>
      </c>
      <c r="J2786" s="140">
        <v>840</v>
      </c>
      <c r="K2786" s="140">
        <v>8</v>
      </c>
      <c r="L2786" s="140">
        <f>COUNTIFS(ArCompl!$C$2:$C$5652,ArCompl!$C1438,ArCompl!$D$2:$D$5652,ArCompl!$D1438)</f>
        <v>1</v>
      </c>
      <c r="M2786" s="141">
        <f>IF(ISNA(MATCH($F2786,'Liste noire'!C:C,0)),0,1)</f>
        <v>0</v>
      </c>
    </row>
    <row r="2787" spans="1:13" x14ac:dyDescent="0.25">
      <c r="A2787" s="142">
        <v>4314</v>
      </c>
      <c r="B2787" s="143" t="s">
        <v>4597</v>
      </c>
      <c r="C2787" s="143" t="s">
        <v>4598</v>
      </c>
      <c r="D2787" s="143" t="s">
        <v>4590</v>
      </c>
      <c r="E2787" s="143" t="s">
        <v>4590</v>
      </c>
      <c r="F2787" s="143" t="s">
        <v>4599</v>
      </c>
      <c r="G2787" s="143" t="s">
        <v>4600</v>
      </c>
      <c r="H2787" s="143">
        <v>19.667000000000002</v>
      </c>
      <c r="I2787" s="143">
        <v>-80.099999999999994</v>
      </c>
      <c r="J2787" s="143">
        <v>3</v>
      </c>
      <c r="K2787" s="143">
        <v>-5</v>
      </c>
      <c r="L2787" s="143">
        <f>COUNTIFS(ArCompl!$C$2:$C$5652,ArCompl!$C1321,ArCompl!$D$2:$D$5652,ArCompl!$D1321)</f>
        <v>1</v>
      </c>
      <c r="M2787" s="144">
        <f>IF(ISNA(MATCH($F2787,'Liste noire'!C:C,0)),0,1)</f>
        <v>0</v>
      </c>
    </row>
    <row r="2788" spans="1:13" x14ac:dyDescent="0.25">
      <c r="A2788" s="139">
        <v>719</v>
      </c>
      <c r="B2788" s="140" t="s">
        <v>15288</v>
      </c>
      <c r="C2788" s="140" t="s">
        <v>15289</v>
      </c>
      <c r="D2788" s="140" t="s">
        <v>15198</v>
      </c>
      <c r="E2788" s="140" t="s">
        <v>22481</v>
      </c>
      <c r="F2788" s="140" t="s">
        <v>15290</v>
      </c>
      <c r="G2788" s="140" t="s">
        <v>15291</v>
      </c>
      <c r="H2788" s="140">
        <v>64.548299999999998</v>
      </c>
      <c r="I2788" s="140">
        <v>18.716200000000001</v>
      </c>
      <c r="J2788" s="140">
        <v>705</v>
      </c>
      <c r="K2788" s="140">
        <v>1</v>
      </c>
      <c r="L2788" s="140">
        <f>COUNTIFS(ArCompl!$C$2:$C$5652,ArCompl!$C5274,ArCompl!$D$2:$D$5652,ArCompl!$D5274)</f>
        <v>1</v>
      </c>
      <c r="M2788" s="141">
        <f>IF(ISNA(MATCH($F2788,'Liste noire'!C:C,0)),0,1)</f>
        <v>0</v>
      </c>
    </row>
    <row r="2789" spans="1:13" x14ac:dyDescent="0.25">
      <c r="A2789" s="142">
        <v>482</v>
      </c>
      <c r="B2789" s="143" t="s">
        <v>16548</v>
      </c>
      <c r="C2789" s="143" t="s">
        <v>16549</v>
      </c>
      <c r="D2789" s="143" t="s">
        <v>16321</v>
      </c>
      <c r="E2789" s="143" t="s">
        <v>22495</v>
      </c>
      <c r="F2789" s="143" t="s">
        <v>16550</v>
      </c>
      <c r="G2789" s="143" t="s">
        <v>16551</v>
      </c>
      <c r="H2789" s="143">
        <v>51.505099999999999</v>
      </c>
      <c r="I2789" s="143">
        <v>-1.99343</v>
      </c>
      <c r="J2789" s="143">
        <v>513</v>
      </c>
      <c r="K2789" s="143">
        <v>0</v>
      </c>
      <c r="L2789" s="143">
        <f>COUNTIFS(ArCompl!$C$2:$C$5652,ArCompl!$C4968,ArCompl!$D$2:$D$5652,ArCompl!$D4968)</f>
        <v>1</v>
      </c>
      <c r="M2789" s="144">
        <f>IF(ISNA(MATCH($F2789,'Liste noire'!C:C,0)),0,1)</f>
        <v>0</v>
      </c>
    </row>
    <row r="2790" spans="1:13" x14ac:dyDescent="0.25">
      <c r="A2790" s="139">
        <v>6383</v>
      </c>
      <c r="B2790" s="140" t="s">
        <v>5073</v>
      </c>
      <c r="C2790" s="140" t="s">
        <v>5074</v>
      </c>
      <c r="D2790" s="140" t="s">
        <v>4759</v>
      </c>
      <c r="E2790" s="140" t="s">
        <v>22377</v>
      </c>
      <c r="F2790" s="140" t="s">
        <v>5075</v>
      </c>
      <c r="G2790" s="140" t="s">
        <v>5076</v>
      </c>
      <c r="H2790" s="140">
        <v>34.571669999999997</v>
      </c>
      <c r="I2790" s="140">
        <v>118.8736</v>
      </c>
      <c r="J2790" s="140">
        <v>0</v>
      </c>
      <c r="K2790" s="140">
        <v>8</v>
      </c>
      <c r="L2790" s="140">
        <f>COUNTIFS(ArCompl!$C$2:$C$5652,ArCompl!$C1432,ArCompl!$D$2:$D$5652,ArCompl!$D1432)</f>
        <v>1</v>
      </c>
      <c r="M2790" s="141">
        <f>IF(ISNA(MATCH($F2790,'Liste noire'!C:C,0)),0,1)</f>
        <v>0</v>
      </c>
    </row>
    <row r="2791" spans="1:13" x14ac:dyDescent="0.25">
      <c r="A2791" s="142">
        <v>5753</v>
      </c>
      <c r="B2791" s="143" t="s">
        <v>19457</v>
      </c>
      <c r="C2791" s="143" t="s">
        <v>19458</v>
      </c>
      <c r="D2791" s="143" t="s">
        <v>16702</v>
      </c>
      <c r="E2791" s="143" t="s">
        <v>22496</v>
      </c>
      <c r="F2791" s="143" t="s">
        <v>19459</v>
      </c>
      <c r="G2791" s="143" t="s">
        <v>19460</v>
      </c>
      <c r="H2791" s="143">
        <v>37.326700000000002</v>
      </c>
      <c r="I2791" s="143">
        <v>-79.200400000000002</v>
      </c>
      <c r="J2791" s="143">
        <v>938</v>
      </c>
      <c r="K2791" s="143">
        <v>-5</v>
      </c>
      <c r="L2791" s="143">
        <f>COUNTIFS(ArCompl!$C$2:$C$5652,ArCompl!$C2605,ArCompl!$D$2:$D$5652,ArCompl!$D2605)</f>
        <v>1</v>
      </c>
      <c r="M2791" s="144">
        <f>IF(ISNA(MATCH($F2791,'Liste noire'!C:C,0)),0,1)</f>
        <v>0</v>
      </c>
    </row>
    <row r="2792" spans="1:13" x14ac:dyDescent="0.25">
      <c r="A2792" s="139">
        <v>6385</v>
      </c>
      <c r="B2792" s="140" t="s">
        <v>5081</v>
      </c>
      <c r="C2792" s="140" t="s">
        <v>5082</v>
      </c>
      <c r="D2792" s="140" t="s">
        <v>4759</v>
      </c>
      <c r="E2792" s="140" t="s">
        <v>22377</v>
      </c>
      <c r="F2792" s="140" t="s">
        <v>5083</v>
      </c>
      <c r="G2792" s="140" t="s">
        <v>5084</v>
      </c>
      <c r="H2792" s="140">
        <v>35.046100000000003</v>
      </c>
      <c r="I2792" s="140">
        <v>118.41200000000001</v>
      </c>
      <c r="J2792" s="140">
        <v>0</v>
      </c>
      <c r="K2792" s="140">
        <v>8</v>
      </c>
      <c r="L2792" s="140">
        <f>COUNTIFS(ArCompl!$C$2:$C$5652,ArCompl!$C1434,ArCompl!$D$2:$D$5652,ArCompl!$D1434)</f>
        <v>1</v>
      </c>
      <c r="M2792" s="141">
        <f>IF(ISNA(MATCH($F2792,'Liste noire'!C:C,0)),0,1)</f>
        <v>0</v>
      </c>
    </row>
    <row r="2793" spans="1:13" x14ac:dyDescent="0.25">
      <c r="A2793" s="142">
        <v>6886</v>
      </c>
      <c r="B2793" s="143" t="s">
        <v>16544</v>
      </c>
      <c r="C2793" s="143" t="s">
        <v>16545</v>
      </c>
      <c r="D2793" s="143" t="s">
        <v>16321</v>
      </c>
      <c r="E2793" s="143" t="s">
        <v>22495</v>
      </c>
      <c r="F2793" s="143" t="s">
        <v>16546</v>
      </c>
      <c r="G2793" s="143" t="s">
        <v>16547</v>
      </c>
      <c r="H2793" s="143">
        <v>51.08</v>
      </c>
      <c r="I2793" s="143">
        <v>1.0129999999999999</v>
      </c>
      <c r="J2793" s="143">
        <v>351</v>
      </c>
      <c r="K2793" s="143">
        <v>0</v>
      </c>
      <c r="L2793" s="143">
        <f>COUNTIFS(ArCompl!$C$2:$C$5652,ArCompl!$C4967,ArCompl!$D$2:$D$5652,ArCompl!$D4967)</f>
        <v>1</v>
      </c>
      <c r="M2793" s="144">
        <f>IF(ISNA(MATCH($F2793,'Liste noire'!C:C,0)),0,1)</f>
        <v>0</v>
      </c>
    </row>
    <row r="2794" spans="1:13" x14ac:dyDescent="0.25">
      <c r="A2794" s="139">
        <v>1346</v>
      </c>
      <c r="B2794" s="140" t="s">
        <v>7150</v>
      </c>
      <c r="C2794" s="140" t="s">
        <v>7151</v>
      </c>
      <c r="D2794" s="140" t="s">
        <v>6885</v>
      </c>
      <c r="E2794" s="140" t="s">
        <v>6885</v>
      </c>
      <c r="F2794" s="140" t="s">
        <v>7152</v>
      </c>
      <c r="G2794" s="140" t="s">
        <v>7153</v>
      </c>
      <c r="H2794" s="140">
        <v>45.727200000000003</v>
      </c>
      <c r="I2794" s="140">
        <v>4.9442700000000004</v>
      </c>
      <c r="J2794" s="140">
        <v>659</v>
      </c>
      <c r="K2794" s="140">
        <v>1</v>
      </c>
      <c r="L2794" s="140">
        <f>COUNTIFS(ArCompl!$C$2:$C$5652,ArCompl!$C3358,ArCompl!$D$2:$D$5652,ArCompl!$D3358)</f>
        <v>1</v>
      </c>
      <c r="M2794" s="141">
        <f>IF(ISNA(MATCH($F2794,'Liste noire'!C:C,0)),0,1)</f>
        <v>0</v>
      </c>
    </row>
    <row r="2795" spans="1:13" x14ac:dyDescent="0.25">
      <c r="A2795" s="142">
        <v>2202</v>
      </c>
      <c r="B2795" s="143" t="s">
        <v>12620</v>
      </c>
      <c r="C2795" s="143" t="s">
        <v>12621</v>
      </c>
      <c r="D2795" s="143" t="s">
        <v>12597</v>
      </c>
      <c r="E2795" s="143" t="s">
        <v>12597</v>
      </c>
      <c r="F2795" s="143" t="s">
        <v>12622</v>
      </c>
      <c r="G2795" s="143" t="s">
        <v>12623</v>
      </c>
      <c r="H2795" s="143">
        <v>31.364999999999998</v>
      </c>
      <c r="I2795" s="143">
        <v>72.994799999999998</v>
      </c>
      <c r="J2795" s="143">
        <v>591</v>
      </c>
      <c r="K2795" s="143">
        <v>5</v>
      </c>
      <c r="L2795" s="143">
        <f>COUNTIFS(ArCompl!$C$2:$C$5652,ArCompl!$C4632,ArCompl!$D$2:$D$5652,ArCompl!$D4632)</f>
        <v>1</v>
      </c>
      <c r="M2795" s="144">
        <f>IF(ISNA(MATCH($F2795,'Liste noire'!C:C,0)),0,1)</f>
        <v>0</v>
      </c>
    </row>
    <row r="2796" spans="1:13" x14ac:dyDescent="0.25">
      <c r="A2796" s="139">
        <v>658</v>
      </c>
      <c r="B2796" s="140" t="s">
        <v>12542</v>
      </c>
      <c r="C2796" s="140" t="s">
        <v>12543</v>
      </c>
      <c r="D2796" s="140" t="s">
        <v>12352</v>
      </c>
      <c r="E2796" s="140" t="s">
        <v>22455</v>
      </c>
      <c r="F2796" s="140" t="s">
        <v>12544</v>
      </c>
      <c r="G2796" s="140" t="s">
        <v>12545</v>
      </c>
      <c r="H2796" s="140">
        <v>78.246099999999998</v>
      </c>
      <c r="I2796" s="140">
        <v>15.4656</v>
      </c>
      <c r="J2796" s="140">
        <v>88</v>
      </c>
      <c r="K2796" s="140">
        <v>1</v>
      </c>
      <c r="L2796" s="140">
        <f>COUNTIFS(ArCompl!$C$2:$C$5652,ArCompl!$C4545,ArCompl!$D$2:$D$5652,ArCompl!$D4545)</f>
        <v>1</v>
      </c>
      <c r="M2796" s="141">
        <f>IF(ISNA(MATCH($F2796,'Liste noire'!C:C,0)),0,1)</f>
        <v>0</v>
      </c>
    </row>
    <row r="2797" spans="1:13" x14ac:dyDescent="0.25">
      <c r="A2797" s="142">
        <v>629</v>
      </c>
      <c r="B2797" s="143" t="s">
        <v>10673</v>
      </c>
      <c r="C2797" s="143" t="s">
        <v>10674</v>
      </c>
      <c r="D2797" s="143" t="s">
        <v>10675</v>
      </c>
      <c r="E2797" s="143" t="s">
        <v>10675</v>
      </c>
      <c r="F2797" s="143" t="s">
        <v>10676</v>
      </c>
      <c r="G2797" s="143" t="s">
        <v>10677</v>
      </c>
      <c r="H2797" s="143">
        <v>49.623330000000003</v>
      </c>
      <c r="I2797" s="143">
        <v>6.2044439999999996</v>
      </c>
      <c r="J2797" s="143">
        <v>1234</v>
      </c>
      <c r="K2797" s="143">
        <v>1</v>
      </c>
      <c r="L2797" s="143">
        <f>COUNTIFS(ArCompl!$C$2:$C$5652,ArCompl!$C4164,ArCompl!$D$2:$D$5652,ArCompl!$D4164)</f>
        <v>1</v>
      </c>
      <c r="M2797" s="144">
        <f>IF(ISNA(MATCH($F2797,'Liste noire'!C:C,0)),0,1)</f>
        <v>1</v>
      </c>
    </row>
    <row r="2798" spans="1:13" x14ac:dyDescent="0.25">
      <c r="A2798" s="139">
        <v>7016</v>
      </c>
      <c r="B2798" s="140" t="s">
        <v>18061</v>
      </c>
      <c r="C2798" s="140" t="s">
        <v>18058</v>
      </c>
      <c r="D2798" s="140" t="s">
        <v>16702</v>
      </c>
      <c r="E2798" s="140" t="s">
        <v>22496</v>
      </c>
      <c r="F2798" s="140" t="s">
        <v>18062</v>
      </c>
      <c r="G2798" s="140" t="s">
        <v>18063</v>
      </c>
      <c r="H2798" s="140">
        <v>47.8245</v>
      </c>
      <c r="I2798" s="140">
        <v>-91.830699999999993</v>
      </c>
      <c r="J2798" s="140">
        <v>1456</v>
      </c>
      <c r="K2798" s="140">
        <v>-6</v>
      </c>
      <c r="L2798" s="140">
        <f>COUNTIFS(ArCompl!$C$2:$C$5652,ArCompl!$C2240,ArCompl!$D$2:$D$5652,ArCompl!$D2240)</f>
        <v>1</v>
      </c>
      <c r="M2798" s="141">
        <f>IF(ISNA(MATCH($F2798,'Liste noire'!C:C,0)),0,1)</f>
        <v>0</v>
      </c>
    </row>
    <row r="2799" spans="1:13" x14ac:dyDescent="0.25">
      <c r="A2799" s="142">
        <v>509</v>
      </c>
      <c r="B2799" s="143" t="s">
        <v>16540</v>
      </c>
      <c r="C2799" s="143" t="s">
        <v>16541</v>
      </c>
      <c r="D2799" s="143" t="s">
        <v>16321</v>
      </c>
      <c r="E2799" s="143" t="s">
        <v>22495</v>
      </c>
      <c r="F2799" s="143" t="s">
        <v>16542</v>
      </c>
      <c r="G2799" s="143" t="s">
        <v>16543</v>
      </c>
      <c r="H2799" s="143">
        <v>50.956099999999999</v>
      </c>
      <c r="I2799" s="143">
        <v>0.93916699999999997</v>
      </c>
      <c r="J2799" s="143">
        <v>13</v>
      </c>
      <c r="K2799" s="143">
        <v>0</v>
      </c>
      <c r="L2799" s="143">
        <f>COUNTIFS(ArCompl!$C$2:$C$5652,ArCompl!$C4966,ArCompl!$D$2:$D$5652,ArCompl!$D4966)</f>
        <v>1</v>
      </c>
      <c r="M2799" s="144">
        <f>IF(ISNA(MATCH($F2799,'Liste noire'!C:C,0)),0,1)</f>
        <v>0</v>
      </c>
    </row>
    <row r="2800" spans="1:13" x14ac:dyDescent="0.25">
      <c r="A2800" s="139">
        <v>1813</v>
      </c>
      <c r="B2800" s="140" t="s">
        <v>11316</v>
      </c>
      <c r="C2800" s="140" t="s">
        <v>11317</v>
      </c>
      <c r="D2800" s="140" t="s">
        <v>11206</v>
      </c>
      <c r="E2800" s="140" t="s">
        <v>22439</v>
      </c>
      <c r="F2800" s="140" t="s">
        <v>11318</v>
      </c>
      <c r="G2800" s="140" t="s">
        <v>11319</v>
      </c>
      <c r="H2800" s="140">
        <v>18.0017</v>
      </c>
      <c r="I2800" s="140">
        <v>-102.221</v>
      </c>
      <c r="J2800" s="140">
        <v>39</v>
      </c>
      <c r="K2800" s="140">
        <v>-6</v>
      </c>
      <c r="L2800" s="140">
        <f>COUNTIFS(ArCompl!$C$2:$C$5652,ArCompl!$C4335,ArCompl!$D$2:$D$5652,ArCompl!$D4335)</f>
        <v>1</v>
      </c>
      <c r="M2800" s="141">
        <f>IF(ISNA(MATCH($F2800,'Liste noire'!C:C,0)),0,1)</f>
        <v>0</v>
      </c>
    </row>
    <row r="2801" spans="1:13" x14ac:dyDescent="0.25">
      <c r="A2801" s="142">
        <v>6356</v>
      </c>
      <c r="B2801" s="143" t="s">
        <v>5089</v>
      </c>
      <c r="C2801" s="143" t="s">
        <v>5090</v>
      </c>
      <c r="D2801" s="143" t="s">
        <v>4759</v>
      </c>
      <c r="E2801" s="143" t="s">
        <v>22377</v>
      </c>
      <c r="F2801" s="143" t="s">
        <v>5091</v>
      </c>
      <c r="G2801" s="143" t="s">
        <v>5092</v>
      </c>
      <c r="H2801" s="143">
        <v>24.2075</v>
      </c>
      <c r="I2801" s="143">
        <v>109.39100000000001</v>
      </c>
      <c r="J2801" s="143">
        <v>295</v>
      </c>
      <c r="K2801" s="143">
        <v>8</v>
      </c>
      <c r="L2801" s="143">
        <f>COUNTIFS(ArCompl!$C$2:$C$5652,ArCompl!$C1436,ArCompl!$D$2:$D$5652,ArCompl!$D1436)</f>
        <v>1</v>
      </c>
      <c r="M2801" s="144">
        <f>IF(ISNA(MATCH($F2801,'Liste noire'!C:C,0)),0,1)</f>
        <v>0</v>
      </c>
    </row>
    <row r="2802" spans="1:13" x14ac:dyDescent="0.25">
      <c r="A2802" s="139">
        <v>5991</v>
      </c>
      <c r="B2802" s="140" t="s">
        <v>15505</v>
      </c>
      <c r="C2802" s="140" t="s">
        <v>15506</v>
      </c>
      <c r="D2802" s="140" t="s">
        <v>15470</v>
      </c>
      <c r="E2802" s="140" t="s">
        <v>22484</v>
      </c>
      <c r="F2802" s="140" t="s">
        <v>15507</v>
      </c>
      <c r="G2802" s="140" t="s">
        <v>15508</v>
      </c>
      <c r="H2802" s="140">
        <v>26.159800000000001</v>
      </c>
      <c r="I2802" s="140">
        <v>119.958</v>
      </c>
      <c r="J2802" s="140">
        <v>232</v>
      </c>
      <c r="K2802" s="140">
        <v>8</v>
      </c>
      <c r="L2802" s="140">
        <f>COUNTIFS(ArCompl!$C$2:$C$5652,ArCompl!$C5341,ArCompl!$D$2:$D$5652,ArCompl!$D5341)</f>
        <v>1</v>
      </c>
      <c r="M2802" s="141">
        <f>IF(ISNA(MATCH($F2802,'Liste noire'!C:C,0)),0,1)</f>
        <v>0</v>
      </c>
    </row>
    <row r="2803" spans="1:13" x14ac:dyDescent="0.25">
      <c r="A2803" s="142">
        <v>6399</v>
      </c>
      <c r="B2803" s="143" t="s">
        <v>5105</v>
      </c>
      <c r="C2803" s="143" t="s">
        <v>5106</v>
      </c>
      <c r="D2803" s="143" t="s">
        <v>4759</v>
      </c>
      <c r="E2803" s="143" t="s">
        <v>22377</v>
      </c>
      <c r="F2803" s="143" t="s">
        <v>5107</v>
      </c>
      <c r="G2803" s="143" t="s">
        <v>5108</v>
      </c>
      <c r="H2803" s="143">
        <v>28.8522</v>
      </c>
      <c r="I2803" s="143">
        <v>105.393</v>
      </c>
      <c r="J2803" s="143">
        <v>0</v>
      </c>
      <c r="K2803" s="143">
        <v>8</v>
      </c>
      <c r="L2803" s="143">
        <f>COUNTIFS(ArCompl!$C$2:$C$5652,ArCompl!$C1440,ArCompl!$D$2:$D$5652,ArCompl!$D1440)</f>
        <v>1</v>
      </c>
      <c r="M2803" s="144">
        <f>IF(ISNA(MATCH($F2803,'Liste noire'!C:C,0)),0,1)</f>
        <v>0</v>
      </c>
    </row>
    <row r="2804" spans="1:13" x14ac:dyDescent="0.25">
      <c r="A2804" s="139">
        <v>7573</v>
      </c>
      <c r="B2804" s="140" t="s">
        <v>1132</v>
      </c>
      <c r="C2804" s="140" t="s">
        <v>1133</v>
      </c>
      <c r="D2804" s="140" t="s">
        <v>639</v>
      </c>
      <c r="E2804" s="140" t="s">
        <v>22356</v>
      </c>
      <c r="F2804" s="140" t="s">
        <v>1134</v>
      </c>
      <c r="G2804" s="140" t="s">
        <v>1135</v>
      </c>
      <c r="H2804" s="140">
        <v>-14.67327</v>
      </c>
      <c r="I2804" s="140">
        <v>145.4546</v>
      </c>
      <c r="J2804" s="140">
        <v>70</v>
      </c>
      <c r="K2804" s="140">
        <v>10</v>
      </c>
      <c r="L2804" s="140">
        <f>COUNTIFS(ArCompl!$C$2:$C$5652,ArCompl!$C442,ArCompl!$D$2:$D$5652,ArCompl!$D442)</f>
        <v>1</v>
      </c>
      <c r="M2804" s="141">
        <f>IF(ISNA(MATCH($F2804,'Liste noire'!C:C,0)),0,1)</f>
        <v>0</v>
      </c>
    </row>
    <row r="2805" spans="1:13" x14ac:dyDescent="0.25">
      <c r="A2805" s="142">
        <v>7847</v>
      </c>
      <c r="B2805" s="143" t="s">
        <v>19288</v>
      </c>
      <c r="C2805" s="143" t="s">
        <v>19289</v>
      </c>
      <c r="D2805" s="143" t="s">
        <v>16702</v>
      </c>
      <c r="E2805" s="143" t="s">
        <v>22496</v>
      </c>
      <c r="F2805" s="143" t="s">
        <v>19290</v>
      </c>
      <c r="G2805" s="143" t="s">
        <v>19291</v>
      </c>
      <c r="H2805" s="143">
        <v>33.978099999999998</v>
      </c>
      <c r="I2805" s="143">
        <v>-83.962400000000002</v>
      </c>
      <c r="J2805" s="143">
        <v>1061</v>
      </c>
      <c r="K2805" s="143">
        <v>-5</v>
      </c>
      <c r="L2805" s="143">
        <f>COUNTIFS(ArCompl!$C$2:$C$5652,ArCompl!$C2560,ArCompl!$D$2:$D$5652,ArCompl!$D2560)</f>
        <v>1</v>
      </c>
      <c r="M2805" s="144">
        <f>IF(ISNA(MATCH($F2805,'Liste noire'!C:C,0)),0,1)</f>
        <v>0</v>
      </c>
    </row>
    <row r="2806" spans="1:13" x14ac:dyDescent="0.25">
      <c r="A2806" s="139">
        <v>6402</v>
      </c>
      <c r="B2806" s="140" t="s">
        <v>5153</v>
      </c>
      <c r="C2806" s="140" t="s">
        <v>5154</v>
      </c>
      <c r="D2806" s="140" t="s">
        <v>4759</v>
      </c>
      <c r="E2806" s="140" t="s">
        <v>22377</v>
      </c>
      <c r="F2806" s="140" t="s">
        <v>5155</v>
      </c>
      <c r="G2806" s="140" t="s">
        <v>5156</v>
      </c>
      <c r="H2806" s="140">
        <v>29.3033</v>
      </c>
      <c r="I2806" s="140">
        <v>94.335300000000004</v>
      </c>
      <c r="J2806" s="140">
        <v>9675</v>
      </c>
      <c r="K2806" s="140">
        <v>8</v>
      </c>
      <c r="L2806" s="140">
        <f>COUNTIFS(ArCompl!$C$2:$C$5652,ArCompl!$C1452,ArCompl!$D$2:$D$5652,ArCompl!$D1452)</f>
        <v>1</v>
      </c>
      <c r="M2806" s="141">
        <f>IF(ISNA(MATCH($F2806,'Liste noire'!C:C,0)),0,1)</f>
        <v>0</v>
      </c>
    </row>
    <row r="2807" spans="1:13" x14ac:dyDescent="0.25">
      <c r="A2807" s="142">
        <v>11093</v>
      </c>
      <c r="B2807" s="143" t="s">
        <v>19224</v>
      </c>
      <c r="C2807" s="143" t="s">
        <v>19225</v>
      </c>
      <c r="D2807" s="143" t="s">
        <v>16702</v>
      </c>
      <c r="E2807" s="143" t="s">
        <v>22496</v>
      </c>
      <c r="F2807" s="143" t="s">
        <v>19226</v>
      </c>
      <c r="G2807" s="143" t="s">
        <v>19227</v>
      </c>
      <c r="H2807" s="143">
        <v>31.106200000000001</v>
      </c>
      <c r="I2807" s="143">
        <v>-98.195899999999995</v>
      </c>
      <c r="J2807" s="143">
        <v>1215</v>
      </c>
      <c r="K2807" s="143">
        <v>-5</v>
      </c>
      <c r="L2807" s="143">
        <f>COUNTIFS(ArCompl!$C$2:$C$5652,ArCompl!$C2542,ArCompl!$D$2:$D$5652,ArCompl!$D2542)</f>
        <v>1</v>
      </c>
      <c r="M2807" s="144">
        <f>IF(ISNA(MATCH($F2807,'Liste noire'!C:C,0)),0,1)</f>
        <v>0</v>
      </c>
    </row>
    <row r="2808" spans="1:13" x14ac:dyDescent="0.25">
      <c r="A2808" s="139">
        <v>9409</v>
      </c>
      <c r="B2808" s="140" t="s">
        <v>19584</v>
      </c>
      <c r="C2808" s="140" t="s">
        <v>19585</v>
      </c>
      <c r="D2808" s="140" t="s">
        <v>16702</v>
      </c>
      <c r="E2808" s="140" t="s">
        <v>22496</v>
      </c>
      <c r="F2808" s="140" t="s">
        <v>19586</v>
      </c>
      <c r="G2808" s="140" t="s">
        <v>19587</v>
      </c>
      <c r="H2808" s="140">
        <v>46.687399999999997</v>
      </c>
      <c r="I2808" s="140">
        <v>-119.92100000000001</v>
      </c>
      <c r="J2808" s="140">
        <v>586</v>
      </c>
      <c r="K2808" s="140">
        <v>-8</v>
      </c>
      <c r="L2808" s="140">
        <f>COUNTIFS(ArCompl!$C$2:$C$5652,ArCompl!$C2639,ArCompl!$D$2:$D$5652,ArCompl!$D2639)</f>
        <v>1</v>
      </c>
      <c r="M2808" s="141">
        <f>IF(ISNA(MATCH($F2808,'Liste noire'!C:C,0)),0,1)</f>
        <v>0</v>
      </c>
    </row>
    <row r="2809" spans="1:13" x14ac:dyDescent="0.25">
      <c r="A2809" s="142">
        <v>3144</v>
      </c>
      <c r="B2809" s="143" t="s">
        <v>8767</v>
      </c>
      <c r="C2809" s="143" t="s">
        <v>8768</v>
      </c>
      <c r="D2809" s="143" t="s">
        <v>8516</v>
      </c>
      <c r="E2809" s="143" t="s">
        <v>22415</v>
      </c>
      <c r="F2809" s="143" t="s">
        <v>8769</v>
      </c>
      <c r="G2809" s="143" t="s">
        <v>8770</v>
      </c>
      <c r="H2809" s="143">
        <v>12.99001</v>
      </c>
      <c r="I2809" s="143">
        <v>80.169300000000007</v>
      </c>
      <c r="J2809" s="143">
        <v>52</v>
      </c>
      <c r="K2809" s="143">
        <v>5.5</v>
      </c>
      <c r="L2809" s="143">
        <f>COUNTIFS(ArCompl!$C$2:$C$5652,ArCompl!$C3671,ArCompl!$D$2:$D$5652,ArCompl!$D3671)</f>
        <v>1</v>
      </c>
      <c r="M2809" s="144">
        <f>IF(ISNA(MATCH($F2809,'Liste noire'!C:C,0)),0,1)</f>
        <v>0</v>
      </c>
    </row>
    <row r="2810" spans="1:13" x14ac:dyDescent="0.25">
      <c r="A2810" s="139">
        <v>2584</v>
      </c>
      <c r="B2810" s="140" t="s">
        <v>2458</v>
      </c>
      <c r="C2810" s="140" t="s">
        <v>2459</v>
      </c>
      <c r="D2810" s="140" t="s">
        <v>2057</v>
      </c>
      <c r="E2810" s="140" t="s">
        <v>22368</v>
      </c>
      <c r="F2810" s="140" t="s">
        <v>2460</v>
      </c>
      <c r="G2810" s="140" t="s">
        <v>2461</v>
      </c>
      <c r="H2810" s="140">
        <v>-5.3685900000000002</v>
      </c>
      <c r="I2810" s="140">
        <v>-49.137999999999998</v>
      </c>
      <c r="J2810" s="140">
        <v>357</v>
      </c>
      <c r="K2810" s="140">
        <v>-3</v>
      </c>
      <c r="L2810" s="140">
        <f>COUNTIFS(ArCompl!$C$2:$C$5652,ArCompl!$C807,ArCompl!$D$2:$D$5652,ArCompl!$D807)</f>
        <v>1</v>
      </c>
      <c r="M2810" s="141">
        <f>IF(ISNA(MATCH($F2810,'Liste noire'!C:C,0)),0,1)</f>
        <v>0</v>
      </c>
    </row>
    <row r="2811" spans="1:13" x14ac:dyDescent="0.25">
      <c r="A2811" s="142">
        <v>1229</v>
      </c>
      <c r="B2811" s="143" t="s">
        <v>14955</v>
      </c>
      <c r="C2811" s="143" t="s">
        <v>14952</v>
      </c>
      <c r="D2811" s="143" t="s">
        <v>14857</v>
      </c>
      <c r="E2811" s="143" t="s">
        <v>22479</v>
      </c>
      <c r="F2811" s="143" t="s">
        <v>14956</v>
      </c>
      <c r="G2811" s="143" t="s">
        <v>14957</v>
      </c>
      <c r="H2811" s="143">
        <v>40.47193</v>
      </c>
      <c r="I2811" s="143">
        <v>-3.56264</v>
      </c>
      <c r="J2811" s="143">
        <v>1998</v>
      </c>
      <c r="K2811" s="143">
        <v>1</v>
      </c>
      <c r="L2811" s="143">
        <f>COUNTIFS(ArCompl!$C$2:$C$5652,ArCompl!$C1850,ArCompl!$D$2:$D$5652,ArCompl!$D1850)</f>
        <v>1</v>
      </c>
      <c r="M2811" s="144">
        <f>IF(ISNA(MATCH($F2811,'Liste noire'!C:C,0)),0,1)</f>
        <v>0</v>
      </c>
    </row>
    <row r="2812" spans="1:13" x14ac:dyDescent="0.25">
      <c r="A2812" s="139">
        <v>8221</v>
      </c>
      <c r="B2812" s="140" t="s">
        <v>19474</v>
      </c>
      <c r="C2812" s="140" t="s">
        <v>19475</v>
      </c>
      <c r="D2812" s="140" t="s">
        <v>16702</v>
      </c>
      <c r="E2812" s="140" t="s">
        <v>22496</v>
      </c>
      <c r="F2812" s="140" t="s">
        <v>19476</v>
      </c>
      <c r="G2812" s="140" t="s">
        <v>19477</v>
      </c>
      <c r="H2812" s="140">
        <v>36.988599999999998</v>
      </c>
      <c r="I2812" s="140">
        <v>-120.11199999999999</v>
      </c>
      <c r="J2812" s="140">
        <v>255</v>
      </c>
      <c r="K2812" s="140">
        <v>-8</v>
      </c>
      <c r="L2812" s="140">
        <f>COUNTIFS(ArCompl!$C$2:$C$5652,ArCompl!$C2610,ArCompl!$D$2:$D$5652,ArCompl!$D2610)</f>
        <v>1</v>
      </c>
      <c r="M2812" s="141">
        <f>IF(ISNA(MATCH($F2812,'Liste noire'!C:C,0)),0,1)</f>
        <v>0</v>
      </c>
    </row>
    <row r="2813" spans="1:13" x14ac:dyDescent="0.25">
      <c r="A2813" s="142">
        <v>3652</v>
      </c>
      <c r="B2813" s="143" t="s">
        <v>19682</v>
      </c>
      <c r="C2813" s="143" t="s">
        <v>3833</v>
      </c>
      <c r="D2813" s="143" t="s">
        <v>16702</v>
      </c>
      <c r="E2813" s="143" t="s">
        <v>22496</v>
      </c>
      <c r="F2813" s="143" t="s">
        <v>19683</v>
      </c>
      <c r="G2813" s="143" t="s">
        <v>19684</v>
      </c>
      <c r="H2813" s="143">
        <v>31.942499999999999</v>
      </c>
      <c r="I2813" s="143">
        <v>-102.202</v>
      </c>
      <c r="J2813" s="143">
        <v>2871</v>
      </c>
      <c r="K2813" s="143">
        <v>-6</v>
      </c>
      <c r="L2813" s="143">
        <f>COUNTIFS(ArCompl!$C$2:$C$5652,ArCompl!$C2665,ArCompl!$D$2:$D$5652,ArCompl!$D2665)</f>
        <v>1</v>
      </c>
      <c r="M2813" s="144">
        <f>IF(ISNA(MATCH($F2813,'Liste noire'!C:C,0)),0,1)</f>
        <v>0</v>
      </c>
    </row>
    <row r="2814" spans="1:13" x14ac:dyDescent="0.25">
      <c r="A2814" s="139">
        <v>2</v>
      </c>
      <c r="B2814" s="140" t="s">
        <v>12858</v>
      </c>
      <c r="C2814" s="140" t="s">
        <v>12859</v>
      </c>
      <c r="D2814" s="140" t="s">
        <v>12811</v>
      </c>
      <c r="E2814" s="140" t="s">
        <v>22456</v>
      </c>
      <c r="F2814" s="140" t="s">
        <v>12860</v>
      </c>
      <c r="G2814" s="140" t="s">
        <v>12861</v>
      </c>
      <c r="H2814" s="140">
        <v>-5.2070800000000004</v>
      </c>
      <c r="I2814" s="140">
        <v>145.78899999999999</v>
      </c>
      <c r="J2814" s="140">
        <v>20</v>
      </c>
      <c r="K2814" s="140">
        <v>10</v>
      </c>
      <c r="L2814" s="140">
        <f>COUNTIFS(ArCompl!$C$2:$C$5652,ArCompl!$C4691,ArCompl!$D$2:$D$5652,ArCompl!$D4691)</f>
        <v>1</v>
      </c>
      <c r="M2814" s="141">
        <f>IF(ISNA(MATCH($F2814,'Liste noire'!C:C,0)),0,1)</f>
        <v>0</v>
      </c>
    </row>
    <row r="2815" spans="1:13" x14ac:dyDescent="0.25">
      <c r="A2815" s="142">
        <v>1231</v>
      </c>
      <c r="B2815" s="143" t="s">
        <v>14969</v>
      </c>
      <c r="C2815" s="143" t="s">
        <v>14970</v>
      </c>
      <c r="D2815" s="143" t="s">
        <v>14857</v>
      </c>
      <c r="E2815" s="143" t="s">
        <v>22479</v>
      </c>
      <c r="F2815" s="143" t="s">
        <v>14971</v>
      </c>
      <c r="G2815" s="143" t="s">
        <v>14972</v>
      </c>
      <c r="H2815" s="143">
        <v>39.8626</v>
      </c>
      <c r="I2815" s="143">
        <v>4.2186500000000002</v>
      </c>
      <c r="J2815" s="143">
        <v>302</v>
      </c>
      <c r="K2815" s="143">
        <v>1</v>
      </c>
      <c r="L2815" s="143">
        <f>COUNTIFS(ArCompl!$C$2:$C$5652,ArCompl!$C1854,ArCompl!$D$2:$D$5652,ArCompl!$D1854)</f>
        <v>1</v>
      </c>
      <c r="M2815" s="144">
        <f>IF(ISNA(MATCH($F2815,'Liste noire'!C:C,0)),0,1)</f>
        <v>0</v>
      </c>
    </row>
    <row r="2816" spans="1:13" x14ac:dyDescent="0.25">
      <c r="A2816" s="139">
        <v>11807</v>
      </c>
      <c r="B2816" s="140" t="s">
        <v>10881</v>
      </c>
      <c r="C2816" s="140" t="s">
        <v>10882</v>
      </c>
      <c r="D2816" s="140" t="s">
        <v>10862</v>
      </c>
      <c r="E2816" s="140" t="s">
        <v>10862</v>
      </c>
      <c r="F2816" s="140" t="s">
        <v>10883</v>
      </c>
      <c r="G2816" s="140" t="s">
        <v>10884</v>
      </c>
      <c r="H2816" s="140">
        <v>-14.483000000000001</v>
      </c>
      <c r="I2816" s="140">
        <v>35.267000000000003</v>
      </c>
      <c r="J2816" s="140">
        <v>1580</v>
      </c>
      <c r="K2816" s="140" t="s">
        <v>340</v>
      </c>
      <c r="L2816" s="140">
        <f>COUNTIFS(ArCompl!$C$2:$C$5652,ArCompl!$C4252,ArCompl!$D$2:$D$5652,ArCompl!$D4252)</f>
        <v>1</v>
      </c>
      <c r="M2816" s="141">
        <f>IF(ISNA(MATCH($F2816,'Liste noire'!C:C,0)),0,1)</f>
        <v>0</v>
      </c>
    </row>
    <row r="2817" spans="1:13" x14ac:dyDescent="0.25">
      <c r="A2817" s="142">
        <v>2249</v>
      </c>
      <c r="B2817" s="143" t="s">
        <v>11128</v>
      </c>
      <c r="C2817" s="143" t="s">
        <v>11129</v>
      </c>
      <c r="D2817" s="143" t="s">
        <v>11117</v>
      </c>
      <c r="E2817" s="143" t="s">
        <v>22436</v>
      </c>
      <c r="F2817" s="143" t="s">
        <v>11130</v>
      </c>
      <c r="G2817" s="143" t="s">
        <v>11131</v>
      </c>
      <c r="H2817" s="143">
        <v>7.0647599999999997</v>
      </c>
      <c r="I2817" s="143">
        <v>171.27199999999999</v>
      </c>
      <c r="J2817" s="143">
        <v>6</v>
      </c>
      <c r="K2817" s="143">
        <v>12</v>
      </c>
      <c r="L2817" s="143">
        <f>COUNTIFS(ArCompl!$C$2:$C$5652,ArCompl!$C3571,ArCompl!$D$2:$D$5652,ArCompl!$D3571)</f>
        <v>1</v>
      </c>
      <c r="M2817" s="144">
        <f>IF(ISNA(MATCH($F2817,'Liste noire'!C:C,0)),0,1)</f>
        <v>0</v>
      </c>
    </row>
    <row r="2818" spans="1:13" x14ac:dyDescent="0.25">
      <c r="A2818" s="139">
        <v>1174</v>
      </c>
      <c r="B2818" s="140" t="s">
        <v>15126</v>
      </c>
      <c r="C2818" s="140" t="s">
        <v>15127</v>
      </c>
      <c r="D2818" s="140" t="s">
        <v>15099</v>
      </c>
      <c r="E2818" s="140" t="s">
        <v>22480</v>
      </c>
      <c r="F2818" s="140" t="s">
        <v>15128</v>
      </c>
      <c r="G2818" s="140" t="s">
        <v>15129</v>
      </c>
      <c r="H2818" s="140">
        <v>9.5589700000000004</v>
      </c>
      <c r="I2818" s="140">
        <v>31.652200000000001</v>
      </c>
      <c r="J2818" s="140">
        <v>1291</v>
      </c>
      <c r="K2818" s="140">
        <v>3</v>
      </c>
      <c r="L2818" s="140">
        <f>COUNTIFS(ArCompl!$C$2:$C$5652,ArCompl!$C5232,ArCompl!$D$2:$D$5652,ArCompl!$D5232)</f>
        <v>2</v>
      </c>
      <c r="M2818" s="141">
        <f>IF(ISNA(MATCH($F2818,'Liste noire'!C:C,0)),0,1)</f>
        <v>0</v>
      </c>
    </row>
    <row r="2819" spans="1:13" x14ac:dyDescent="0.25">
      <c r="A2819" s="142">
        <v>1818</v>
      </c>
      <c r="B2819" s="143" t="s">
        <v>11331</v>
      </c>
      <c r="C2819" s="143" t="s">
        <v>11332</v>
      </c>
      <c r="D2819" s="143" t="s">
        <v>11206</v>
      </c>
      <c r="E2819" s="143" t="s">
        <v>22439</v>
      </c>
      <c r="F2819" s="143" t="s">
        <v>11333</v>
      </c>
      <c r="G2819" s="143" t="s">
        <v>11334</v>
      </c>
      <c r="H2819" s="143">
        <v>25.7699</v>
      </c>
      <c r="I2819" s="143">
        <v>-97.525300000000001</v>
      </c>
      <c r="J2819" s="143">
        <v>25</v>
      </c>
      <c r="K2819" s="143">
        <v>-6</v>
      </c>
      <c r="L2819" s="143">
        <f>COUNTIFS(ArCompl!$C$2:$C$5652,ArCompl!$C4339,ArCompl!$D$2:$D$5652,ArCompl!$D4339)</f>
        <v>1</v>
      </c>
      <c r="M2819" s="144">
        <f>IF(ISNA(MATCH($F2819,'Liste noire'!C:C,0)),0,1)</f>
        <v>0</v>
      </c>
    </row>
    <row r="2820" spans="1:13" x14ac:dyDescent="0.25">
      <c r="A2820" s="139">
        <v>478</v>
      </c>
      <c r="B2820" s="140" t="s">
        <v>16552</v>
      </c>
      <c r="C2820" s="140" t="s">
        <v>16553</v>
      </c>
      <c r="D2820" s="140" t="s">
        <v>16321</v>
      </c>
      <c r="E2820" s="140" t="s">
        <v>22495</v>
      </c>
      <c r="F2820" s="140" t="s">
        <v>16554</v>
      </c>
      <c r="G2820" s="140" t="s">
        <v>16555</v>
      </c>
      <c r="H2820" s="140">
        <v>53.353700000000003</v>
      </c>
      <c r="I2820" s="140">
        <v>-2.27495</v>
      </c>
      <c r="J2820" s="140">
        <v>257</v>
      </c>
      <c r="K2820" s="140">
        <v>0</v>
      </c>
      <c r="L2820" s="140">
        <f>COUNTIFS(ArCompl!$C$2:$C$5652,ArCompl!$C4969,ArCompl!$D$2:$D$5652,ArCompl!$D4969)</f>
        <v>1</v>
      </c>
      <c r="M2820" s="141">
        <f>IF(ISNA(MATCH($F2820,'Liste noire'!C:C,0)),0,1)</f>
        <v>0</v>
      </c>
    </row>
    <row r="2821" spans="1:13" x14ac:dyDescent="0.25">
      <c r="A2821" s="142">
        <v>2551</v>
      </c>
      <c r="B2821" s="143" t="s">
        <v>2447</v>
      </c>
      <c r="C2821" s="143" t="s">
        <v>2448</v>
      </c>
      <c r="D2821" s="143" t="s">
        <v>2057</v>
      </c>
      <c r="E2821" s="143" t="s">
        <v>22368</v>
      </c>
      <c r="F2821" s="143" t="s">
        <v>2449</v>
      </c>
      <c r="G2821" s="143" t="s">
        <v>2450</v>
      </c>
      <c r="H2821" s="143">
        <v>-3.0386099999999998</v>
      </c>
      <c r="I2821" s="143">
        <v>-60.049700000000001</v>
      </c>
      <c r="J2821" s="143">
        <v>264</v>
      </c>
      <c r="K2821" s="143">
        <v>-4</v>
      </c>
      <c r="L2821" s="143">
        <f>COUNTIFS(ArCompl!$C$2:$C$5652,ArCompl!$C804,ArCompl!$D$2:$D$5652,ArCompl!$D804)</f>
        <v>2</v>
      </c>
      <c r="M2821" s="144">
        <f>IF(ISNA(MATCH($F2821,'Liste noire'!C:C,0)),0,1)</f>
        <v>0</v>
      </c>
    </row>
    <row r="2822" spans="1:13" x14ac:dyDescent="0.25">
      <c r="A2822" s="139">
        <v>6186</v>
      </c>
      <c r="B2822" s="140" t="s">
        <v>15757</v>
      </c>
      <c r="C2822" s="140" t="s">
        <v>15758</v>
      </c>
      <c r="D2822" s="140" t="s">
        <v>15636</v>
      </c>
      <c r="E2822" s="140" t="s">
        <v>22487</v>
      </c>
      <c r="F2822" s="140" t="s">
        <v>15759</v>
      </c>
      <c r="G2822" s="140" t="s">
        <v>15760</v>
      </c>
      <c r="H2822" s="140">
        <v>16.6999</v>
      </c>
      <c r="I2822" s="140">
        <v>98.545100000000005</v>
      </c>
      <c r="J2822" s="140">
        <v>690</v>
      </c>
      <c r="K2822" s="140">
        <v>7</v>
      </c>
      <c r="L2822" s="140">
        <f>COUNTIFS(ArCompl!$C$2:$C$5652,ArCompl!$C5408,ArCompl!$D$2:$D$5652,ArCompl!$D5408)</f>
        <v>1</v>
      </c>
      <c r="M2822" s="141">
        <f>IF(ISNA(MATCH($F2822,'Liste noire'!C:C,0)),0,1)</f>
        <v>0</v>
      </c>
    </row>
    <row r="2823" spans="1:13" x14ac:dyDescent="0.25">
      <c r="A2823" s="142">
        <v>2848</v>
      </c>
      <c r="B2823" s="143" t="s">
        <v>22044</v>
      </c>
      <c r="C2823" s="143" t="s">
        <v>22045</v>
      </c>
      <c r="D2823" s="143" t="s">
        <v>21976</v>
      </c>
      <c r="E2823" s="143" t="s">
        <v>21976</v>
      </c>
      <c r="F2823" s="143" t="s">
        <v>22046</v>
      </c>
      <c r="G2823" s="143" t="s">
        <v>22047</v>
      </c>
      <c r="H2823" s="143">
        <v>10.558210000000001</v>
      </c>
      <c r="I2823" s="143">
        <v>-71.727860000000007</v>
      </c>
      <c r="J2823" s="143">
        <v>239</v>
      </c>
      <c r="K2823" s="143">
        <v>-4</v>
      </c>
      <c r="L2823" s="143">
        <f>COUNTIFS(ArCompl!$C$2:$C$5652,ArCompl!$C5584,ArCompl!$D$2:$D$5652,ArCompl!$D5584)</f>
        <v>1</v>
      </c>
      <c r="M2823" s="144">
        <f>IF(ISNA(MATCH($F2823,'Liste noire'!C:C,0)),0,1)</f>
        <v>0</v>
      </c>
    </row>
    <row r="2824" spans="1:13" x14ac:dyDescent="0.25">
      <c r="A2824" s="139">
        <v>5430</v>
      </c>
      <c r="B2824" s="140" t="s">
        <v>12870</v>
      </c>
      <c r="C2824" s="140" t="s">
        <v>12871</v>
      </c>
      <c r="D2824" s="140" t="s">
        <v>12811</v>
      </c>
      <c r="E2824" s="140" t="s">
        <v>22456</v>
      </c>
      <c r="F2824" s="140" t="s">
        <v>12872</v>
      </c>
      <c r="G2824" s="140" t="s">
        <v>12873</v>
      </c>
      <c r="H2824" s="140">
        <v>-2.06189</v>
      </c>
      <c r="I2824" s="140">
        <v>147.42400000000001</v>
      </c>
      <c r="J2824" s="140">
        <v>12</v>
      </c>
      <c r="K2824" s="140">
        <v>10</v>
      </c>
      <c r="L2824" s="140">
        <f>COUNTIFS(ArCompl!$C$2:$C$5652,ArCompl!$C4694,ArCompl!$D$2:$D$5652,ArCompl!$D4694)</f>
        <v>1</v>
      </c>
      <c r="M2824" s="141">
        <f>IF(ISNA(MATCH($F2824,'Liste noire'!C:C,0)),0,1)</f>
        <v>0</v>
      </c>
    </row>
    <row r="2825" spans="1:13" x14ac:dyDescent="0.25">
      <c r="A2825" s="142">
        <v>5647</v>
      </c>
      <c r="B2825" s="143" t="s">
        <v>5892</v>
      </c>
      <c r="C2825" s="143" t="s">
        <v>5893</v>
      </c>
      <c r="D2825" s="143" t="s">
        <v>5770</v>
      </c>
      <c r="E2825" s="143" t="s">
        <v>5770</v>
      </c>
      <c r="F2825" s="143" t="s">
        <v>5894</v>
      </c>
      <c r="G2825" s="143" t="s">
        <v>5895</v>
      </c>
      <c r="H2825" s="143">
        <v>-5.7996100000000004</v>
      </c>
      <c r="I2825" s="143">
        <v>13.4404</v>
      </c>
      <c r="J2825" s="143">
        <v>1115</v>
      </c>
      <c r="K2825" s="143">
        <v>1</v>
      </c>
      <c r="L2825" s="143">
        <f>COUNTIFS(ArCompl!$C$2:$C$5652,ArCompl!$C1639,ArCompl!$D$2:$D$5652,ArCompl!$D1639)</f>
        <v>1</v>
      </c>
      <c r="M2825" s="144">
        <f>IF(ISNA(MATCH($F2825,'Liste noire'!C:C,0)),0,1)</f>
        <v>0</v>
      </c>
    </row>
    <row r="2826" spans="1:13" x14ac:dyDescent="0.25">
      <c r="A2826" s="139">
        <v>1994</v>
      </c>
      <c r="B2826" s="140" t="s">
        <v>7416</v>
      </c>
      <c r="C2826" s="140" t="s">
        <v>7417</v>
      </c>
      <c r="D2826" s="140" t="s">
        <v>7365</v>
      </c>
      <c r="E2826" s="140" t="s">
        <v>22402</v>
      </c>
      <c r="F2826" s="140" t="s">
        <v>7418</v>
      </c>
      <c r="G2826" s="140" t="s">
        <v>7419</v>
      </c>
      <c r="H2826" s="140">
        <v>-16.426500000000001</v>
      </c>
      <c r="I2826" s="140">
        <v>-152.244</v>
      </c>
      <c r="J2826" s="140">
        <v>15</v>
      </c>
      <c r="K2826" s="140">
        <v>-10</v>
      </c>
      <c r="L2826" s="140">
        <f>COUNTIFS(ArCompl!$C$2:$C$5652,ArCompl!$C4832,ArCompl!$D$2:$D$5652,ArCompl!$D4832)</f>
        <v>1</v>
      </c>
      <c r="M2826" s="141">
        <f>IF(ISNA(MATCH($F2826,'Liste noire'!C:C,0)),0,1)</f>
        <v>0</v>
      </c>
    </row>
    <row r="2827" spans="1:13" x14ac:dyDescent="0.25">
      <c r="A2827" s="142">
        <v>7442</v>
      </c>
      <c r="B2827" s="143" t="s">
        <v>14323</v>
      </c>
      <c r="C2827" s="143" t="s">
        <v>14324</v>
      </c>
      <c r="D2827" s="143" t="s">
        <v>14304</v>
      </c>
      <c r="E2827" s="143" t="s">
        <v>22469</v>
      </c>
      <c r="F2827" s="143" t="s">
        <v>14325</v>
      </c>
      <c r="G2827" s="143" t="s">
        <v>14326</v>
      </c>
      <c r="H2827" s="143">
        <v>15.5936</v>
      </c>
      <c r="I2827" s="143">
        <v>-13.322800000000001</v>
      </c>
      <c r="J2827" s="143">
        <v>85</v>
      </c>
      <c r="K2827" s="143">
        <v>0</v>
      </c>
      <c r="L2827" s="143">
        <f>COUNTIFS(ArCompl!$C$2:$C$5652,ArCompl!$C5186,ArCompl!$D$2:$D$5652,ArCompl!$D5186)</f>
        <v>1</v>
      </c>
      <c r="M2827" s="144">
        <f>IF(ISNA(MATCH($F2827,'Liste noire'!C:C,0)),0,1)</f>
        <v>0</v>
      </c>
    </row>
    <row r="2828" spans="1:13" x14ac:dyDescent="0.25">
      <c r="A2828" s="139">
        <v>2888</v>
      </c>
      <c r="B2828" s="140" t="s">
        <v>13406</v>
      </c>
      <c r="C2828" s="140" t="s">
        <v>13407</v>
      </c>
      <c r="D2828" s="140" t="s">
        <v>13387</v>
      </c>
      <c r="E2828" s="140" t="s">
        <v>13387</v>
      </c>
      <c r="F2828" s="140" t="s">
        <v>13408</v>
      </c>
      <c r="G2828" s="140" t="s">
        <v>13409</v>
      </c>
      <c r="H2828" s="140">
        <v>18.255700000000001</v>
      </c>
      <c r="I2828" s="140">
        <v>-67.148499999999999</v>
      </c>
      <c r="J2828" s="140">
        <v>28</v>
      </c>
      <c r="K2828" s="140">
        <v>-4</v>
      </c>
      <c r="L2828" s="140">
        <f>COUNTIFS(ArCompl!$C$2:$C$5652,ArCompl!$C4875,ArCompl!$D$2:$D$5652,ArCompl!$D4875)</f>
        <v>1</v>
      </c>
      <c r="M2828" s="141">
        <f>IF(ISNA(MATCH($F2828,'Liste noire'!C:C,0)),0,1)</f>
        <v>0</v>
      </c>
    </row>
    <row r="2829" spans="1:13" x14ac:dyDescent="0.25">
      <c r="A2829" s="142">
        <v>1145</v>
      </c>
      <c r="B2829" s="143" t="s">
        <v>10400</v>
      </c>
      <c r="C2829" s="143" t="s">
        <v>10401</v>
      </c>
      <c r="D2829" s="143" t="s">
        <v>10345</v>
      </c>
      <c r="E2829" s="143" t="s">
        <v>10345</v>
      </c>
      <c r="F2829" s="143" t="s">
        <v>10402</v>
      </c>
      <c r="G2829" s="143" t="s">
        <v>10403</v>
      </c>
      <c r="H2829" s="143">
        <v>-4.0348300000000004</v>
      </c>
      <c r="I2829" s="143">
        <v>39.594200000000001</v>
      </c>
      <c r="J2829" s="143">
        <v>200</v>
      </c>
      <c r="K2829" s="143">
        <v>3</v>
      </c>
      <c r="L2829" s="143">
        <f>COUNTIFS(ArCompl!$C$2:$C$5652,ArCompl!$C4097,ArCompl!$D$2:$D$5652,ArCompl!$D4097)</f>
        <v>1</v>
      </c>
      <c r="M2829" s="144">
        <f>IF(ISNA(MATCH($F2829,'Liste noire'!C:C,0)),0,1)</f>
        <v>0</v>
      </c>
    </row>
    <row r="2830" spans="1:13" x14ac:dyDescent="0.25">
      <c r="A2830" s="139">
        <v>5606</v>
      </c>
      <c r="B2830" s="140" t="s">
        <v>14652</v>
      </c>
      <c r="C2830" s="140" t="s">
        <v>14653</v>
      </c>
      <c r="D2830" s="140" t="s">
        <v>14577</v>
      </c>
      <c r="E2830" s="140" t="s">
        <v>22476</v>
      </c>
      <c r="F2830" s="140" t="s">
        <v>14654</v>
      </c>
      <c r="G2830" s="140" t="s">
        <v>14655</v>
      </c>
      <c r="H2830" s="140">
        <v>-25.798400000000001</v>
      </c>
      <c r="I2830" s="140">
        <v>25.547999999999998</v>
      </c>
      <c r="J2830" s="140">
        <v>4181</v>
      </c>
      <c r="K2830" s="140">
        <v>2</v>
      </c>
      <c r="L2830" s="140">
        <f>COUNTIFS(ArCompl!$C$2:$C$5652,ArCompl!$C38,ArCompl!$D$2:$D$5652,ArCompl!$D38)</f>
        <v>1</v>
      </c>
      <c r="M2830" s="141">
        <f>IF(ISNA(MATCH($F2830,'Liste noire'!C:C,0)),0,1)</f>
        <v>0</v>
      </c>
    </row>
    <row r="2831" spans="1:13" x14ac:dyDescent="0.25">
      <c r="A2831" s="142">
        <v>2298</v>
      </c>
      <c r="B2831" s="143" t="s">
        <v>10063</v>
      </c>
      <c r="C2831" s="143" t="s">
        <v>10064</v>
      </c>
      <c r="D2831" s="143" t="s">
        <v>9894</v>
      </c>
      <c r="E2831" s="143" t="s">
        <v>22423</v>
      </c>
      <c r="F2831" s="143" t="s">
        <v>10065</v>
      </c>
      <c r="G2831" s="143" t="s">
        <v>10066</v>
      </c>
      <c r="H2831" s="143">
        <v>44.303899999999999</v>
      </c>
      <c r="I2831" s="143">
        <v>143.404</v>
      </c>
      <c r="J2831" s="143">
        <v>80</v>
      </c>
      <c r="K2831" s="143">
        <v>9</v>
      </c>
      <c r="L2831" s="143">
        <f>COUNTIFS(ArCompl!$C$2:$C$5652,ArCompl!$C4013,ArCompl!$D$2:$D$5652,ArCompl!$D4013)</f>
        <v>1</v>
      </c>
      <c r="M2831" s="144">
        <f>IF(ISNA(MATCH($F2831,'Liste noire'!C:C,0)),0,1)</f>
        <v>0</v>
      </c>
    </row>
    <row r="2832" spans="1:13" x14ac:dyDescent="0.25">
      <c r="A2832" s="139">
        <v>11840</v>
      </c>
      <c r="B2832" s="140" t="s">
        <v>19754</v>
      </c>
      <c r="C2832" s="140" t="s">
        <v>19755</v>
      </c>
      <c r="D2832" s="140" t="s">
        <v>16702</v>
      </c>
      <c r="E2832" s="140" t="s">
        <v>22496</v>
      </c>
      <c r="F2832" s="140" t="s">
        <v>19756</v>
      </c>
      <c r="G2832" s="140" t="s">
        <v>19757</v>
      </c>
      <c r="H2832" s="140">
        <v>45.546500000000002</v>
      </c>
      <c r="I2832" s="140">
        <v>-100.408</v>
      </c>
      <c r="J2832" s="140">
        <v>1716</v>
      </c>
      <c r="K2832" s="140" t="s">
        <v>340</v>
      </c>
      <c r="L2832" s="140">
        <f>COUNTIFS(ArCompl!$C$2:$C$5652,ArCompl!$C2684,ArCompl!$D$2:$D$5652,ArCompl!$D2684)</f>
        <v>1</v>
      </c>
      <c r="M2832" s="141">
        <f>IF(ISNA(MATCH($F2832,'Liste noire'!C:C,0)),0,1)</f>
        <v>0</v>
      </c>
    </row>
    <row r="2833" spans="1:13" x14ac:dyDescent="0.25">
      <c r="A2833" s="142">
        <v>6306</v>
      </c>
      <c r="B2833" s="143" t="s">
        <v>1172</v>
      </c>
      <c r="C2833" s="143" t="s">
        <v>1173</v>
      </c>
      <c r="D2833" s="143" t="s">
        <v>639</v>
      </c>
      <c r="E2833" s="143" t="s">
        <v>22356</v>
      </c>
      <c r="F2833" s="143" t="s">
        <v>1174</v>
      </c>
      <c r="G2833" s="143" t="s">
        <v>1175</v>
      </c>
      <c r="H2833" s="143">
        <v>-25.513300000000001</v>
      </c>
      <c r="I2833" s="143">
        <v>152.715</v>
      </c>
      <c r="J2833" s="143">
        <v>38</v>
      </c>
      <c r="K2833" s="143">
        <v>10</v>
      </c>
      <c r="L2833" s="143">
        <f>COUNTIFS(ArCompl!$C$2:$C$5652,ArCompl!$C452,ArCompl!$D$2:$D$5652,ArCompl!$D452)</f>
        <v>1</v>
      </c>
      <c r="M2833" s="144">
        <f>IF(ISNA(MATCH($F2833,'Liste noire'!C:C,0)),0,1)</f>
        <v>0</v>
      </c>
    </row>
    <row r="2834" spans="1:13" x14ac:dyDescent="0.25">
      <c r="A2834" s="139">
        <v>9829</v>
      </c>
      <c r="B2834" s="140" t="s">
        <v>15592</v>
      </c>
      <c r="C2834" s="140" t="s">
        <v>15593</v>
      </c>
      <c r="D2834" s="140" t="s">
        <v>15553</v>
      </c>
      <c r="E2834" s="140" t="s">
        <v>22486</v>
      </c>
      <c r="F2834" s="140" t="s">
        <v>15594</v>
      </c>
      <c r="G2834" s="140" t="s">
        <v>15595</v>
      </c>
      <c r="H2834" s="140">
        <v>-8.9169999999999998</v>
      </c>
      <c r="I2834" s="140">
        <v>33.466999999999999</v>
      </c>
      <c r="J2834" s="140">
        <v>5600</v>
      </c>
      <c r="K2834" s="140">
        <v>3</v>
      </c>
      <c r="L2834" s="140">
        <f>COUNTIFS(ArCompl!$C$2:$C$5652,ArCompl!$C5360,ArCompl!$D$2:$D$5652,ArCompl!$D5360)</f>
        <v>1</v>
      </c>
      <c r="M2834" s="141">
        <f>IF(ISNA(MATCH($F2834,'Liste noire'!C:C,0)),0,1)</f>
        <v>0</v>
      </c>
    </row>
    <row r="2835" spans="1:13" x14ac:dyDescent="0.25">
      <c r="A2835" s="142">
        <v>1780</v>
      </c>
      <c r="B2835" s="143" t="s">
        <v>9876</v>
      </c>
      <c r="C2835" s="143" t="s">
        <v>9877</v>
      </c>
      <c r="D2835" s="143" t="s">
        <v>9870</v>
      </c>
      <c r="E2835" s="143" t="s">
        <v>22422</v>
      </c>
      <c r="F2835" s="143" t="s">
        <v>9878</v>
      </c>
      <c r="G2835" s="143" t="s">
        <v>9879</v>
      </c>
      <c r="H2835" s="143">
        <v>18.503699999999998</v>
      </c>
      <c r="I2835" s="143">
        <v>-77.913399999999996</v>
      </c>
      <c r="J2835" s="143">
        <v>4</v>
      </c>
      <c r="K2835" s="143">
        <v>-5</v>
      </c>
      <c r="L2835" s="143">
        <f>COUNTIFS(ArCompl!$C$2:$C$5652,ArCompl!$C3966,ArCompl!$D$2:$D$5652,ArCompl!$D3966)</f>
        <v>1</v>
      </c>
      <c r="M2835" s="144">
        <f>IF(ISNA(MATCH($F2835,'Liste noire'!C:C,0)),0,1)</f>
        <v>0</v>
      </c>
    </row>
    <row r="2836" spans="1:13" x14ac:dyDescent="0.25">
      <c r="A2836" s="139">
        <v>7054</v>
      </c>
      <c r="B2836" s="140" t="s">
        <v>19504</v>
      </c>
      <c r="C2836" s="140" t="s">
        <v>19505</v>
      </c>
      <c r="D2836" s="140" t="s">
        <v>16702</v>
      </c>
      <c r="E2836" s="140" t="s">
        <v>22496</v>
      </c>
      <c r="F2836" s="140" t="s">
        <v>19506</v>
      </c>
      <c r="G2836" s="140" t="s">
        <v>19507</v>
      </c>
      <c r="H2836" s="140">
        <v>44.272399999999998</v>
      </c>
      <c r="I2836" s="140">
        <v>-86.246899999999997</v>
      </c>
      <c r="J2836" s="140">
        <v>621</v>
      </c>
      <c r="K2836" s="140">
        <v>-5</v>
      </c>
      <c r="L2836" s="140">
        <f>COUNTIFS(ArCompl!$C$2:$C$5652,ArCompl!$C2618,ArCompl!$D$2:$D$5652,ArCompl!$D2618)</f>
        <v>1</v>
      </c>
      <c r="M2836" s="141">
        <f>IF(ISNA(MATCH($F2836,'Liste noire'!C:C,0)),0,1)</f>
        <v>0</v>
      </c>
    </row>
    <row r="2837" spans="1:13" x14ac:dyDescent="0.25">
      <c r="A2837" s="142">
        <v>4128</v>
      </c>
      <c r="B2837" s="143" t="s">
        <v>20753</v>
      </c>
      <c r="C2837" s="143" t="s">
        <v>20754</v>
      </c>
      <c r="D2837" s="143" t="s">
        <v>16702</v>
      </c>
      <c r="E2837" s="143" t="s">
        <v>22496</v>
      </c>
      <c r="F2837" s="143" t="s">
        <v>20755</v>
      </c>
      <c r="G2837" s="143" t="s">
        <v>20756</v>
      </c>
      <c r="H2837" s="143">
        <v>43.532899999999998</v>
      </c>
      <c r="I2837" s="143">
        <v>-84.079599999999999</v>
      </c>
      <c r="J2837" s="143">
        <v>668</v>
      </c>
      <c r="K2837" s="143">
        <v>-5</v>
      </c>
      <c r="L2837" s="143">
        <f>COUNTIFS(ArCompl!$C$2:$C$5652,ArCompl!$C2948,ArCompl!$D$2:$D$5652,ArCompl!$D2948)</f>
        <v>1</v>
      </c>
      <c r="M2837" s="144">
        <f>IF(ISNA(MATCH($F2837,'Liste noire'!C:C,0)),0,1)</f>
        <v>0</v>
      </c>
    </row>
    <row r="2838" spans="1:13" x14ac:dyDescent="0.25">
      <c r="A2838" s="139">
        <v>6025</v>
      </c>
      <c r="B2838" s="140" t="s">
        <v>13157</v>
      </c>
      <c r="C2838" s="140" t="s">
        <v>13158</v>
      </c>
      <c r="D2838" s="140" t="s">
        <v>13050</v>
      </c>
      <c r="E2838" s="140" t="s">
        <v>13050</v>
      </c>
      <c r="F2838" s="140" t="s">
        <v>13159</v>
      </c>
      <c r="G2838" s="140" t="s">
        <v>13160</v>
      </c>
      <c r="H2838" s="140">
        <v>12.369400000000001</v>
      </c>
      <c r="I2838" s="140">
        <v>123.629</v>
      </c>
      <c r="J2838" s="140">
        <v>26</v>
      </c>
      <c r="K2838" s="140">
        <v>8</v>
      </c>
      <c r="L2838" s="140">
        <f>COUNTIFS(ArCompl!$C$2:$C$5652,ArCompl!$C4777,ArCompl!$D$2:$D$5652,ArCompl!$D4777)</f>
        <v>1</v>
      </c>
      <c r="M2838" s="141">
        <f>IF(ISNA(MATCH($F2838,'Liste noire'!C:C,0)),0,1)</f>
        <v>0</v>
      </c>
    </row>
    <row r="2839" spans="1:13" x14ac:dyDescent="0.25">
      <c r="A2839" s="142">
        <v>5408</v>
      </c>
      <c r="B2839" s="143" t="s">
        <v>14495</v>
      </c>
      <c r="C2839" s="143" t="s">
        <v>14496</v>
      </c>
      <c r="D2839" s="143" t="s">
        <v>14452</v>
      </c>
      <c r="E2839" s="143" t="s">
        <v>22474</v>
      </c>
      <c r="F2839" s="143" t="s">
        <v>14497</v>
      </c>
      <c r="G2839" s="143" t="s">
        <v>14498</v>
      </c>
      <c r="H2839" s="143">
        <v>-9.7475000000000005</v>
      </c>
      <c r="I2839" s="143">
        <v>159.839</v>
      </c>
      <c r="J2839" s="143">
        <v>0</v>
      </c>
      <c r="K2839" s="143">
        <v>11</v>
      </c>
      <c r="L2839" s="143">
        <f>COUNTIFS(ArCompl!$C$2:$C$5652,ArCompl!$C3587,ArCompl!$D$2:$D$5652,ArCompl!$D3587)</f>
        <v>1</v>
      </c>
      <c r="M2839" s="144">
        <f>IF(ISNA(MATCH($F2839,'Liste noire'!C:C,0)),0,1)</f>
        <v>0</v>
      </c>
    </row>
    <row r="2840" spans="1:13" x14ac:dyDescent="0.25">
      <c r="A2840" s="139">
        <v>3338</v>
      </c>
      <c r="B2840" s="140" t="s">
        <v>1184</v>
      </c>
      <c r="C2840" s="140" t="s">
        <v>1185</v>
      </c>
      <c r="D2840" s="140" t="s">
        <v>639</v>
      </c>
      <c r="E2840" s="140" t="s">
        <v>22356</v>
      </c>
      <c r="F2840" s="140" t="s">
        <v>1186</v>
      </c>
      <c r="G2840" s="140" t="s">
        <v>1187</v>
      </c>
      <c r="H2840" s="140">
        <v>-37.9758</v>
      </c>
      <c r="I2840" s="140">
        <v>145.102</v>
      </c>
      <c r="J2840" s="140">
        <v>50</v>
      </c>
      <c r="K2840" s="140">
        <v>10</v>
      </c>
      <c r="L2840" s="140">
        <f>COUNTIFS(ArCompl!$C$2:$C$5652,ArCompl!$C455,ArCompl!$D$2:$D$5652,ArCompl!$D455)</f>
        <v>1</v>
      </c>
      <c r="M2840" s="141">
        <f>IF(ISNA(MATCH($F2840,'Liste noire'!C:C,0)),0,1)</f>
        <v>0</v>
      </c>
    </row>
    <row r="2841" spans="1:13" x14ac:dyDescent="0.25">
      <c r="A2841" s="142">
        <v>1570</v>
      </c>
      <c r="B2841" s="143" t="s">
        <v>14442</v>
      </c>
      <c r="C2841" s="143" t="s">
        <v>14443</v>
      </c>
      <c r="D2841" s="143" t="s">
        <v>14439</v>
      </c>
      <c r="E2841" s="143" t="s">
        <v>22473</v>
      </c>
      <c r="F2841" s="143" t="s">
        <v>14444</v>
      </c>
      <c r="G2841" s="143" t="s">
        <v>14445</v>
      </c>
      <c r="H2841" s="143">
        <v>46.479900000000001</v>
      </c>
      <c r="I2841" s="143">
        <v>15.6861</v>
      </c>
      <c r="J2841" s="143">
        <v>876</v>
      </c>
      <c r="K2841" s="143">
        <v>1</v>
      </c>
      <c r="L2841" s="143">
        <f>COUNTIFS(ArCompl!$C$2:$C$5652,ArCompl!$C5215,ArCompl!$D$2:$D$5652,ArCompl!$D5215)</f>
        <v>1</v>
      </c>
      <c r="M2841" s="144">
        <f>IF(ISNA(MATCH($F2841,'Liste noire'!C:C,0)),0,1)</f>
        <v>0</v>
      </c>
    </row>
    <row r="2842" spans="1:13" x14ac:dyDescent="0.25">
      <c r="A2842" s="139">
        <v>7396</v>
      </c>
      <c r="B2842" s="140" t="s">
        <v>2470</v>
      </c>
      <c r="C2842" s="140" t="s">
        <v>2471</v>
      </c>
      <c r="D2842" s="140" t="s">
        <v>2057</v>
      </c>
      <c r="E2842" s="140" t="s">
        <v>22368</v>
      </c>
      <c r="F2842" s="140" t="s">
        <v>2472</v>
      </c>
      <c r="G2842" s="140" t="s">
        <v>2473</v>
      </c>
      <c r="H2842" s="140">
        <v>-3.3721700000000001</v>
      </c>
      <c r="I2842" s="140">
        <v>-57.724800000000002</v>
      </c>
      <c r="J2842" s="140">
        <v>69</v>
      </c>
      <c r="K2842" s="140">
        <v>-4</v>
      </c>
      <c r="L2842" s="140">
        <f>COUNTIFS(ArCompl!$C$2:$C$5652,ArCompl!$C810,ArCompl!$D$2:$D$5652,ArCompl!$D810)</f>
        <v>1</v>
      </c>
      <c r="M2842" s="141">
        <f>IF(ISNA(MATCH($F2842,'Liste noire'!C:C,0)),0,1)</f>
        <v>0</v>
      </c>
    </row>
    <row r="2843" spans="1:13" x14ac:dyDescent="0.25">
      <c r="A2843" s="142">
        <v>11841</v>
      </c>
      <c r="B2843" s="143" t="s">
        <v>19592</v>
      </c>
      <c r="C2843" s="143" t="s">
        <v>19593</v>
      </c>
      <c r="D2843" s="143" t="s">
        <v>16702</v>
      </c>
      <c r="E2843" s="143" t="s">
        <v>22496</v>
      </c>
      <c r="F2843" s="143" t="s">
        <v>19594</v>
      </c>
      <c r="G2843" s="143" t="s">
        <v>19595</v>
      </c>
      <c r="H2843" s="143">
        <v>31.1785</v>
      </c>
      <c r="I2843" s="143">
        <v>-90.471900000000005</v>
      </c>
      <c r="J2843" s="143">
        <v>413</v>
      </c>
      <c r="K2843" s="143" t="s">
        <v>340</v>
      </c>
      <c r="L2843" s="143">
        <f>COUNTIFS(ArCompl!$C$2:$C$5652,ArCompl!$C2641,ArCompl!$D$2:$D$5652,ArCompl!$D2641)</f>
        <v>1</v>
      </c>
      <c r="M2843" s="144">
        <f>IF(ISNA(MATCH($F2843,'Liste noire'!C:C,0)),0,1)</f>
        <v>0</v>
      </c>
    </row>
    <row r="2844" spans="1:13" x14ac:dyDescent="0.25">
      <c r="A2844" s="139">
        <v>3684</v>
      </c>
      <c r="B2844" s="140" t="s">
        <v>20736</v>
      </c>
      <c r="C2844" s="140" t="s">
        <v>20737</v>
      </c>
      <c r="D2844" s="140" t="s">
        <v>16702</v>
      </c>
      <c r="E2844" s="140" t="s">
        <v>22496</v>
      </c>
      <c r="F2844" s="140" t="s">
        <v>20738</v>
      </c>
      <c r="G2844" s="140" t="s">
        <v>20739</v>
      </c>
      <c r="H2844" s="140">
        <v>38.6676</v>
      </c>
      <c r="I2844" s="140">
        <v>-121.401</v>
      </c>
      <c r="J2844" s="140">
        <v>77</v>
      </c>
      <c r="K2844" s="140">
        <v>-8</v>
      </c>
      <c r="L2844" s="140">
        <f>COUNTIFS(ArCompl!$C$2:$C$5652,ArCompl!$C2943,ArCompl!$D$2:$D$5652,ArCompl!$D2943)</f>
        <v>1</v>
      </c>
      <c r="M2844" s="141">
        <f>IF(ISNA(MATCH($F2844,'Liste noire'!C:C,0)),0,1)</f>
        <v>0</v>
      </c>
    </row>
    <row r="2845" spans="1:13" x14ac:dyDescent="0.25">
      <c r="A2845" s="142">
        <v>7122</v>
      </c>
      <c r="B2845" s="143" t="s">
        <v>19642</v>
      </c>
      <c r="C2845" s="143" t="s">
        <v>19643</v>
      </c>
      <c r="D2845" s="143" t="s">
        <v>16702</v>
      </c>
      <c r="E2845" s="143" t="s">
        <v>22496</v>
      </c>
      <c r="F2845" s="143" t="s">
        <v>19644</v>
      </c>
      <c r="G2845" s="143" t="s">
        <v>19645</v>
      </c>
      <c r="H2845" s="143">
        <v>37.284700000000001</v>
      </c>
      <c r="I2845" s="143">
        <v>-120.514</v>
      </c>
      <c r="J2845" s="143">
        <v>155</v>
      </c>
      <c r="K2845" s="143">
        <v>-8</v>
      </c>
      <c r="L2845" s="143">
        <f>COUNTIFS(ArCompl!$C$2:$C$5652,ArCompl!$C2654,ArCompl!$D$2:$D$5652,ArCompl!$D2654)</f>
        <v>1</v>
      </c>
      <c r="M2845" s="144">
        <f>IF(ISNA(MATCH($F2845,'Liste noire'!C:C,0)),0,1)</f>
        <v>0</v>
      </c>
    </row>
    <row r="2846" spans="1:13" x14ac:dyDescent="0.25">
      <c r="A2846" s="139">
        <v>3789</v>
      </c>
      <c r="B2846" s="140" t="s">
        <v>21205</v>
      </c>
      <c r="C2846" s="140" t="s">
        <v>21206</v>
      </c>
      <c r="D2846" s="140" t="s">
        <v>16702</v>
      </c>
      <c r="E2846" s="140" t="s">
        <v>22496</v>
      </c>
      <c r="F2846" s="140" t="s">
        <v>21207</v>
      </c>
      <c r="G2846" s="140" t="s">
        <v>21208</v>
      </c>
      <c r="H2846" s="140">
        <v>27.849299999999999</v>
      </c>
      <c r="I2846" s="140">
        <v>-82.521199999999993</v>
      </c>
      <c r="J2846" s="140">
        <v>14</v>
      </c>
      <c r="K2846" s="140">
        <v>-5</v>
      </c>
      <c r="L2846" s="140">
        <f>COUNTIFS(ArCompl!$C$2:$C$5652,ArCompl!$C3067,ArCompl!$D$2:$D$5652,ArCompl!$D3067)</f>
        <v>1</v>
      </c>
      <c r="M2846" s="141">
        <f>IF(ISNA(MATCH($F2846,'Liste noire'!C:C,0)),0,1)</f>
        <v>0</v>
      </c>
    </row>
    <row r="2847" spans="1:13" x14ac:dyDescent="0.25">
      <c r="A2847" s="142">
        <v>5965</v>
      </c>
      <c r="B2847" s="143" t="s">
        <v>19616</v>
      </c>
      <c r="C2847" s="143" t="s">
        <v>19617</v>
      </c>
      <c r="D2847" s="143" t="s">
        <v>16702</v>
      </c>
      <c r="E2847" s="143" t="s">
        <v>22496</v>
      </c>
      <c r="F2847" s="143" t="s">
        <v>19618</v>
      </c>
      <c r="G2847" s="143" t="s">
        <v>19619</v>
      </c>
      <c r="H2847" s="143">
        <v>62.9529</v>
      </c>
      <c r="I2847" s="143">
        <v>-155.60599999999999</v>
      </c>
      <c r="J2847" s="143">
        <v>341</v>
      </c>
      <c r="K2847" s="143">
        <v>-9</v>
      </c>
      <c r="L2847" s="143">
        <f>COUNTIFS(ArCompl!$C$2:$C$5652,ArCompl!$C2647,ArCompl!$D$2:$D$5652,ArCompl!$D2647)</f>
        <v>1</v>
      </c>
      <c r="M2847" s="144">
        <f>IF(ISNA(MATCH($F2847,'Liste noire'!C:C,0)),0,1)</f>
        <v>0</v>
      </c>
    </row>
    <row r="2848" spans="1:13" x14ac:dyDescent="0.25">
      <c r="A2848" s="139">
        <v>2681</v>
      </c>
      <c r="B2848" s="140" t="s">
        <v>6398</v>
      </c>
      <c r="C2848" s="140" t="s">
        <v>6399</v>
      </c>
      <c r="D2848" s="140" t="s">
        <v>6363</v>
      </c>
      <c r="E2848" s="140" t="s">
        <v>22391</v>
      </c>
      <c r="F2848" s="140" t="s">
        <v>6400</v>
      </c>
      <c r="G2848" s="140" t="s">
        <v>6401</v>
      </c>
      <c r="H2848" s="140">
        <v>-3.2688999999999999</v>
      </c>
      <c r="I2848" s="140">
        <v>-79.961600000000004</v>
      </c>
      <c r="J2848" s="140">
        <v>11</v>
      </c>
      <c r="K2848" s="140">
        <v>-5</v>
      </c>
      <c r="L2848" s="140">
        <f>COUNTIFS(ArCompl!$C$2:$C$5652,ArCompl!$C1811,ArCompl!$D$2:$D$5652,ArCompl!$D1811)</f>
        <v>1</v>
      </c>
      <c r="M2848" s="141">
        <f>IF(ISNA(MATCH($F2848,'Liste noire'!C:C,0)),0,1)</f>
        <v>0</v>
      </c>
    </row>
    <row r="2849" spans="1:13" x14ac:dyDescent="0.25">
      <c r="A2849" s="142">
        <v>3458</v>
      </c>
      <c r="B2849" s="143" t="s">
        <v>18993</v>
      </c>
      <c r="C2849" s="143" t="s">
        <v>18994</v>
      </c>
      <c r="D2849" s="143" t="s">
        <v>16702</v>
      </c>
      <c r="E2849" s="143" t="s">
        <v>22496</v>
      </c>
      <c r="F2849" s="143" t="s">
        <v>18995</v>
      </c>
      <c r="G2849" s="143" t="s">
        <v>18996</v>
      </c>
      <c r="H2849" s="143">
        <v>39.297600000000003</v>
      </c>
      <c r="I2849" s="143">
        <v>-94.713899999999995</v>
      </c>
      <c r="J2849" s="143">
        <v>1026</v>
      </c>
      <c r="K2849" s="143">
        <v>-6</v>
      </c>
      <c r="L2849" s="143">
        <f>COUNTIFS(ArCompl!$C$2:$C$5652,ArCompl!$C2483,ArCompl!$D$2:$D$5652,ArCompl!$D2483)</f>
        <v>1</v>
      </c>
      <c r="M2849" s="144">
        <f>IF(ISNA(MATCH($F2849,'Liste noire'!C:C,0)),0,1)</f>
        <v>0</v>
      </c>
    </row>
    <row r="2850" spans="1:13" x14ac:dyDescent="0.25">
      <c r="A2850" s="139">
        <v>7068</v>
      </c>
      <c r="B2850" s="140" t="s">
        <v>19612</v>
      </c>
      <c r="C2850" s="140" t="s">
        <v>19613</v>
      </c>
      <c r="D2850" s="140" t="s">
        <v>16702</v>
      </c>
      <c r="E2850" s="140" t="s">
        <v>22496</v>
      </c>
      <c r="F2850" s="140" t="s">
        <v>19614</v>
      </c>
      <c r="G2850" s="140" t="s">
        <v>19615</v>
      </c>
      <c r="H2850" s="140">
        <v>40.206299999999999</v>
      </c>
      <c r="I2850" s="140">
        <v>-100.592</v>
      </c>
      <c r="J2850" s="140">
        <v>2583</v>
      </c>
      <c r="K2850" s="140">
        <v>-6</v>
      </c>
      <c r="L2850" s="140">
        <f>COUNTIFS(ArCompl!$C$2:$C$5652,ArCompl!$C2646,ArCompl!$D$2:$D$5652,ArCompl!$D2646)</f>
        <v>1</v>
      </c>
      <c r="M2850" s="141">
        <f>IF(ISNA(MATCH($F2850,'Liste noire'!C:C,0)),0,1)</f>
        <v>0</v>
      </c>
    </row>
    <row r="2851" spans="1:13" x14ac:dyDescent="0.25">
      <c r="A2851" s="142">
        <v>8050</v>
      </c>
      <c r="B2851" s="143" t="s">
        <v>19620</v>
      </c>
      <c r="C2851" s="143" t="s">
        <v>19621</v>
      </c>
      <c r="D2851" s="143" t="s">
        <v>16702</v>
      </c>
      <c r="E2851" s="143" t="s">
        <v>22496</v>
      </c>
      <c r="F2851" s="143" t="s">
        <v>19622</v>
      </c>
      <c r="G2851" s="143" t="s">
        <v>19623</v>
      </c>
      <c r="H2851" s="143">
        <v>63.732599999999998</v>
      </c>
      <c r="I2851" s="143">
        <v>-148.911</v>
      </c>
      <c r="J2851" s="143">
        <v>1720</v>
      </c>
      <c r="K2851" s="143">
        <v>-9</v>
      </c>
      <c r="L2851" s="143">
        <f>COUNTIFS(ArCompl!$C$2:$C$5652,ArCompl!$C2648,ArCompl!$D$2:$D$5652,ArCompl!$D2648)</f>
        <v>1</v>
      </c>
      <c r="M2851" s="144">
        <f>IF(ISNA(MATCH($F2851,'Liste noire'!C:C,0)),0,1)</f>
        <v>0</v>
      </c>
    </row>
    <row r="2852" spans="1:13" x14ac:dyDescent="0.25">
      <c r="A2852" s="139">
        <v>3754</v>
      </c>
      <c r="B2852" s="140" t="s">
        <v>19465</v>
      </c>
      <c r="C2852" s="140" t="s">
        <v>7158</v>
      </c>
      <c r="D2852" s="140" t="s">
        <v>16702</v>
      </c>
      <c r="E2852" s="140" t="s">
        <v>22496</v>
      </c>
      <c r="F2852" s="140" t="s">
        <v>19466</v>
      </c>
      <c r="G2852" s="140" t="s">
        <v>19467</v>
      </c>
      <c r="H2852" s="140">
        <v>32.692799999999998</v>
      </c>
      <c r="I2852" s="140">
        <v>-83.649199999999993</v>
      </c>
      <c r="J2852" s="140">
        <v>354</v>
      </c>
      <c r="K2852" s="140">
        <v>-5</v>
      </c>
      <c r="L2852" s="140">
        <f>COUNTIFS(ArCompl!$C$2:$C$5652,ArCompl!$C2607,ArCompl!$D$2:$D$5652,ArCompl!$D2607)</f>
        <v>1</v>
      </c>
      <c r="M2852" s="141">
        <f>IF(ISNA(MATCH($F2852,'Liste noire'!C:C,0)),0,1)</f>
        <v>0</v>
      </c>
    </row>
    <row r="2853" spans="1:13" x14ac:dyDescent="0.25">
      <c r="A2853" s="142">
        <v>3878</v>
      </c>
      <c r="B2853" s="143" t="s">
        <v>20173</v>
      </c>
      <c r="C2853" s="143" t="s">
        <v>20174</v>
      </c>
      <c r="D2853" s="143" t="s">
        <v>16702</v>
      </c>
      <c r="E2853" s="143" t="s">
        <v>22496</v>
      </c>
      <c r="F2853" s="143" t="s">
        <v>20175</v>
      </c>
      <c r="G2853" s="143" t="s">
        <v>20176</v>
      </c>
      <c r="H2853" s="143">
        <v>28.429400000000001</v>
      </c>
      <c r="I2853" s="143">
        <v>-81.308999999999997</v>
      </c>
      <c r="J2853" s="143">
        <v>96</v>
      </c>
      <c r="K2853" s="143">
        <v>-5</v>
      </c>
      <c r="L2853" s="143">
        <f>COUNTIFS(ArCompl!$C$2:$C$5652,ArCompl!$C2793,ArCompl!$D$2:$D$5652,ArCompl!$D2793)</f>
        <v>1</v>
      </c>
      <c r="M2853" s="144">
        <f>IF(ISNA(MATCH($F2853,'Liste noire'!C:C,0)),0,1)</f>
        <v>0</v>
      </c>
    </row>
    <row r="2854" spans="1:13" x14ac:dyDescent="0.25">
      <c r="A2854" s="139">
        <v>2591</v>
      </c>
      <c r="B2854" s="140" t="s">
        <v>2439</v>
      </c>
      <c r="C2854" s="140" t="s">
        <v>2440</v>
      </c>
      <c r="D2854" s="140" t="s">
        <v>2057</v>
      </c>
      <c r="E2854" s="140" t="s">
        <v>22368</v>
      </c>
      <c r="F2854" s="140" t="s">
        <v>2441</v>
      </c>
      <c r="G2854" s="140" t="s">
        <v>2442</v>
      </c>
      <c r="H2854" s="140">
        <v>5.0664000000000001E-2</v>
      </c>
      <c r="I2854" s="140">
        <v>-51.072200000000002</v>
      </c>
      <c r="J2854" s="140">
        <v>56</v>
      </c>
      <c r="K2854" s="140">
        <v>-3</v>
      </c>
      <c r="L2854" s="140">
        <f>COUNTIFS(ArCompl!$C$2:$C$5652,ArCompl!$C802,ArCompl!$D$2:$D$5652,ArCompl!$D802)</f>
        <v>1</v>
      </c>
      <c r="M2854" s="141">
        <f>IF(ISNA(MATCH($F2854,'Liste noire'!C:C,0)),0,1)</f>
        <v>0</v>
      </c>
    </row>
    <row r="2855" spans="1:13" x14ac:dyDescent="0.25">
      <c r="A2855" s="142">
        <v>2194</v>
      </c>
      <c r="B2855" s="143" t="s">
        <v>12579</v>
      </c>
      <c r="C2855" s="143" t="s">
        <v>12580</v>
      </c>
      <c r="D2855" s="143" t="s">
        <v>12572</v>
      </c>
      <c r="E2855" s="143" t="s">
        <v>12572</v>
      </c>
      <c r="F2855" s="143" t="s">
        <v>12581</v>
      </c>
      <c r="G2855" s="143" t="s">
        <v>12582</v>
      </c>
      <c r="H2855" s="143">
        <v>23.593299999999999</v>
      </c>
      <c r="I2855" s="143">
        <v>58.284399999999998</v>
      </c>
      <c r="J2855" s="143">
        <v>48</v>
      </c>
      <c r="K2855" s="143">
        <v>4</v>
      </c>
      <c r="L2855" s="143">
        <f>COUNTIFS(ArCompl!$C$2:$C$5652,ArCompl!$C4605,ArCompl!$D$2:$D$5652,ArCompl!$D4605)</f>
        <v>1</v>
      </c>
      <c r="M2855" s="144">
        <f>IF(ISNA(MATCH($F2855,'Liste noire'!C:C,0)),0,1)</f>
        <v>0</v>
      </c>
    </row>
    <row r="2856" spans="1:13" x14ac:dyDescent="0.25">
      <c r="A2856" s="139">
        <v>1269</v>
      </c>
      <c r="B2856" s="140" t="s">
        <v>7176</v>
      </c>
      <c r="C2856" s="140" t="s">
        <v>7177</v>
      </c>
      <c r="D2856" s="140" t="s">
        <v>6885</v>
      </c>
      <c r="E2856" s="140" t="s">
        <v>6885</v>
      </c>
      <c r="F2856" s="140" t="s">
        <v>7178</v>
      </c>
      <c r="G2856" s="140" t="s">
        <v>7179</v>
      </c>
      <c r="H2856" s="140">
        <v>46.2226</v>
      </c>
      <c r="I2856" s="140">
        <v>2.3639600000000001</v>
      </c>
      <c r="J2856" s="140">
        <v>1497</v>
      </c>
      <c r="K2856" s="140">
        <v>1</v>
      </c>
      <c r="L2856" s="140">
        <f>COUNTIFS(ArCompl!$C$2:$C$5652,ArCompl!$C3365,ArCompl!$D$2:$D$5652,ArCompl!$D3365)</f>
        <v>1</v>
      </c>
      <c r="M2856" s="141">
        <f>IF(ISNA(MATCH($F2856,'Liste noire'!C:C,0)),0,1)</f>
        <v>0</v>
      </c>
    </row>
    <row r="2857" spans="1:13" x14ac:dyDescent="0.25">
      <c r="A2857" s="142">
        <v>6297</v>
      </c>
      <c r="B2857" s="143" t="s">
        <v>1176</v>
      </c>
      <c r="C2857" s="143" t="s">
        <v>1177</v>
      </c>
      <c r="D2857" s="143" t="s">
        <v>639</v>
      </c>
      <c r="E2857" s="143" t="s">
        <v>22356</v>
      </c>
      <c r="F2857" s="143" t="s">
        <v>1178</v>
      </c>
      <c r="G2857" s="143" t="s">
        <v>1179</v>
      </c>
      <c r="H2857" s="143">
        <v>-16.442499999999999</v>
      </c>
      <c r="I2857" s="143">
        <v>136.084</v>
      </c>
      <c r="J2857" s="143">
        <v>131</v>
      </c>
      <c r="K2857" s="143">
        <v>9.5</v>
      </c>
      <c r="L2857" s="143">
        <f>COUNTIFS(ArCompl!$C$2:$C$5652,ArCompl!$C453,ArCompl!$D$2:$D$5652,ArCompl!$D453)</f>
        <v>2</v>
      </c>
      <c r="M2857" s="144">
        <f>IF(ISNA(MATCH($F2857,'Liste noire'!C:C,0)),0,1)</f>
        <v>0</v>
      </c>
    </row>
    <row r="2858" spans="1:13" x14ac:dyDescent="0.25">
      <c r="A2858" s="139">
        <v>6500</v>
      </c>
      <c r="B2858" s="140" t="s">
        <v>19576</v>
      </c>
      <c r="C2858" s="140" t="s">
        <v>19577</v>
      </c>
      <c r="D2858" s="140" t="s">
        <v>16702</v>
      </c>
      <c r="E2858" s="140" t="s">
        <v>22496</v>
      </c>
      <c r="F2858" s="140" t="s">
        <v>19578</v>
      </c>
      <c r="G2858" s="140" t="s">
        <v>19579</v>
      </c>
      <c r="H2858" s="140">
        <v>43.157800000000002</v>
      </c>
      <c r="I2858" s="140">
        <v>-93.331299999999999</v>
      </c>
      <c r="J2858" s="140">
        <v>1213</v>
      </c>
      <c r="K2858" s="140">
        <v>-6</v>
      </c>
      <c r="L2858" s="140">
        <f>COUNTIFS(ArCompl!$C$2:$C$5652,ArCompl!$C2637,ArCompl!$D$2:$D$5652,ArCompl!$D2637)</f>
        <v>1</v>
      </c>
      <c r="M2858" s="141">
        <f>IF(ISNA(MATCH($F2858,'Liste noire'!C:C,0)),0,1)</f>
        <v>0</v>
      </c>
    </row>
    <row r="2859" spans="1:13" x14ac:dyDescent="0.25">
      <c r="A2859" s="142">
        <v>2961</v>
      </c>
      <c r="B2859" s="143" t="s">
        <v>13743</v>
      </c>
      <c r="C2859" s="143" t="s">
        <v>13744</v>
      </c>
      <c r="D2859" s="143" t="s">
        <v>13509</v>
      </c>
      <c r="E2859" s="143" t="s">
        <v>22461</v>
      </c>
      <c r="F2859" s="143" t="s">
        <v>13745</v>
      </c>
      <c r="G2859" s="143" t="s">
        <v>13746</v>
      </c>
      <c r="H2859" s="143">
        <v>42.816800000000001</v>
      </c>
      <c r="I2859" s="143">
        <v>47.652299999999997</v>
      </c>
      <c r="J2859" s="143">
        <v>12</v>
      </c>
      <c r="K2859" s="143">
        <v>3</v>
      </c>
      <c r="L2859" s="143">
        <f>COUNTIFS(ArCompl!$C$2:$C$5652,ArCompl!$C5066,ArCompl!$D$2:$D$5652,ArCompl!$D5066)</f>
        <v>1</v>
      </c>
      <c r="M2859" s="144">
        <f>IF(ISNA(MATCH($F2859,'Liste noire'!C:C,0)),0,1)</f>
        <v>0</v>
      </c>
    </row>
    <row r="2860" spans="1:13" x14ac:dyDescent="0.25">
      <c r="A2860" s="139">
        <v>3325</v>
      </c>
      <c r="B2860" s="140" t="s">
        <v>1168</v>
      </c>
      <c r="C2860" s="140" t="s">
        <v>1169</v>
      </c>
      <c r="D2860" s="140" t="s">
        <v>639</v>
      </c>
      <c r="E2860" s="140" t="s">
        <v>22356</v>
      </c>
      <c r="F2860" s="140" t="s">
        <v>1170</v>
      </c>
      <c r="G2860" s="140" t="s">
        <v>1171</v>
      </c>
      <c r="H2860" s="140">
        <v>-26.603300000000001</v>
      </c>
      <c r="I2860" s="140">
        <v>153.09100000000001</v>
      </c>
      <c r="J2860" s="140">
        <v>15</v>
      </c>
      <c r="K2860" s="140">
        <v>10</v>
      </c>
      <c r="L2860" s="140">
        <f>COUNTIFS(ArCompl!$C$2:$C$5652,ArCompl!$C451,ArCompl!$D$2:$D$5652,ArCompl!$D451)</f>
        <v>1</v>
      </c>
      <c r="M2860" s="141">
        <f>IF(ISNA(MATCH($F2860,'Liste noire'!C:C,0)),0,1)</f>
        <v>0</v>
      </c>
    </row>
    <row r="2861" spans="1:13" x14ac:dyDescent="0.25">
      <c r="A2861" s="142">
        <v>2590</v>
      </c>
      <c r="B2861" s="143" t="s">
        <v>2443</v>
      </c>
      <c r="C2861" s="143" t="s">
        <v>2444</v>
      </c>
      <c r="D2861" s="143" t="s">
        <v>2057</v>
      </c>
      <c r="E2861" s="143" t="s">
        <v>22368</v>
      </c>
      <c r="F2861" s="143" t="s">
        <v>2445</v>
      </c>
      <c r="G2861" s="143" t="s">
        <v>2446</v>
      </c>
      <c r="H2861" s="143">
        <v>-9.5108099999999993</v>
      </c>
      <c r="I2861" s="143">
        <v>-35.791699999999999</v>
      </c>
      <c r="J2861" s="143">
        <v>387</v>
      </c>
      <c r="K2861" s="143">
        <v>-3</v>
      </c>
      <c r="L2861" s="143">
        <f>COUNTIFS(ArCompl!$C$2:$C$5652,ArCompl!$C803,ArCompl!$D$2:$D$5652,ArCompl!$D803)</f>
        <v>1</v>
      </c>
      <c r="M2861" s="144">
        <f>IF(ISNA(MATCH($F2861,'Liste noire'!C:C,0)),0,1)</f>
        <v>0</v>
      </c>
    </row>
    <row r="2862" spans="1:13" x14ac:dyDescent="0.25">
      <c r="A2862" s="139">
        <v>3250</v>
      </c>
      <c r="B2862" s="140" t="s">
        <v>9096</v>
      </c>
      <c r="C2862" s="140" t="s">
        <v>9097</v>
      </c>
      <c r="D2862" s="140" t="s">
        <v>8920</v>
      </c>
      <c r="E2862" s="140" t="s">
        <v>22416</v>
      </c>
      <c r="F2862" s="140" t="s">
        <v>9098</v>
      </c>
      <c r="G2862" s="140" t="s">
        <v>9099</v>
      </c>
      <c r="H2862" s="140">
        <v>1.5492600000000001</v>
      </c>
      <c r="I2862" s="140">
        <v>124.926</v>
      </c>
      <c r="J2862" s="140">
        <v>264</v>
      </c>
      <c r="K2862" s="140">
        <v>8</v>
      </c>
      <c r="L2862" s="140">
        <f>COUNTIFS(ArCompl!$C$2:$C$5652,ArCompl!$C3754,ArCompl!$D$2:$D$5652,ArCompl!$D3754)</f>
        <v>1</v>
      </c>
      <c r="M2862" s="141">
        <f>IF(ISNA(MATCH($F2862,'Liste noire'!C:C,0)),0,1)</f>
        <v>0</v>
      </c>
    </row>
    <row r="2863" spans="1:13" x14ac:dyDescent="0.25">
      <c r="A2863" s="142">
        <v>2745</v>
      </c>
      <c r="B2863" s="143" t="s">
        <v>5680</v>
      </c>
      <c r="C2863" s="143" t="s">
        <v>5681</v>
      </c>
      <c r="D2863" s="143" t="s">
        <v>5479</v>
      </c>
      <c r="E2863" s="143" t="s">
        <v>22380</v>
      </c>
      <c r="F2863" s="143" t="s">
        <v>5682</v>
      </c>
      <c r="G2863" s="143" t="s">
        <v>5683</v>
      </c>
      <c r="H2863" s="143">
        <v>6.1645399999999997</v>
      </c>
      <c r="I2863" s="143">
        <v>-75.423100000000005</v>
      </c>
      <c r="J2863" s="143">
        <v>6955</v>
      </c>
      <c r="K2863" s="143">
        <v>-5</v>
      </c>
      <c r="L2863" s="143">
        <f>COUNTIFS(ArCompl!$C$2:$C$5652,ArCompl!$C1586,ArCompl!$D$2:$D$5652,ArCompl!$D1586)</f>
        <v>2</v>
      </c>
      <c r="M2863" s="144">
        <f>IF(ISNA(MATCH($F2863,'Liste noire'!C:C,0)),0,1)</f>
        <v>0</v>
      </c>
    </row>
    <row r="2864" spans="1:13" x14ac:dyDescent="0.25">
      <c r="A2864" s="139">
        <v>3402</v>
      </c>
      <c r="B2864" s="140" t="s">
        <v>5125</v>
      </c>
      <c r="C2864" s="140" t="s">
        <v>5126</v>
      </c>
      <c r="D2864" s="140" t="s">
        <v>4759</v>
      </c>
      <c r="E2864" s="140" t="s">
        <v>22377</v>
      </c>
      <c r="F2864" s="140" t="s">
        <v>5127</v>
      </c>
      <c r="G2864" s="140" t="s">
        <v>5128</v>
      </c>
      <c r="H2864" s="140">
        <v>44.524099999999997</v>
      </c>
      <c r="I2864" s="140">
        <v>129.56899999999999</v>
      </c>
      <c r="J2864" s="140">
        <v>883</v>
      </c>
      <c r="K2864" s="140">
        <v>8</v>
      </c>
      <c r="L2864" s="140">
        <f>COUNTIFS(ArCompl!$C$2:$C$5652,ArCompl!$C1445,ArCompl!$D$2:$D$5652,ArCompl!$D1445)</f>
        <v>2</v>
      </c>
      <c r="M2864" s="141">
        <f>IF(ISNA(MATCH($F2864,'Liste noire'!C:C,0)),0,1)</f>
        <v>0</v>
      </c>
    </row>
    <row r="2865" spans="1:13" x14ac:dyDescent="0.25">
      <c r="A2865" s="142">
        <v>11842</v>
      </c>
      <c r="B2865" s="143" t="s">
        <v>17361</v>
      </c>
      <c r="C2865" s="143" t="s">
        <v>17362</v>
      </c>
      <c r="D2865" s="143" t="s">
        <v>16702</v>
      </c>
      <c r="E2865" s="143" t="s">
        <v>22496</v>
      </c>
      <c r="F2865" s="143" t="s">
        <v>17363</v>
      </c>
      <c r="G2865" s="143" t="s">
        <v>17364</v>
      </c>
      <c r="H2865" s="143">
        <v>37.778100000000002</v>
      </c>
      <c r="I2865" s="143">
        <v>-89.251999999999995</v>
      </c>
      <c r="J2865" s="143">
        <v>411</v>
      </c>
      <c r="K2865" s="143" t="s">
        <v>340</v>
      </c>
      <c r="L2865" s="143">
        <f>COUNTIFS(ArCompl!$C$2:$C$5652,ArCompl!$C2055,ArCompl!$D$2:$D$5652,ArCompl!$D2055)</f>
        <v>1</v>
      </c>
      <c r="M2865" s="144">
        <f>IF(ISNA(MATCH($F2865,'Liste noire'!C:C,0)),0,1)</f>
        <v>0</v>
      </c>
    </row>
    <row r="2866" spans="1:13" x14ac:dyDescent="0.25">
      <c r="A2866" s="139">
        <v>272</v>
      </c>
      <c r="B2866" s="140" t="s">
        <v>12287</v>
      </c>
      <c r="C2866" s="140" t="s">
        <v>12288</v>
      </c>
      <c r="D2866" s="140" t="s">
        <v>12233</v>
      </c>
      <c r="E2866" s="140" t="s">
        <v>12233</v>
      </c>
      <c r="F2866" s="140" t="s">
        <v>12289</v>
      </c>
      <c r="G2866" s="140" t="s">
        <v>12290</v>
      </c>
      <c r="H2866" s="140">
        <v>7.7038799999999998</v>
      </c>
      <c r="I2866" s="140">
        <v>8.6139399999999995</v>
      </c>
      <c r="J2866" s="140">
        <v>371</v>
      </c>
      <c r="K2866" s="140">
        <v>1</v>
      </c>
      <c r="L2866" s="140">
        <f>COUNTIFS(ArCompl!$C$2:$C$5652,ArCompl!$C4489,ArCompl!$D$2:$D$5652,ArCompl!$D4489)</f>
        <v>1</v>
      </c>
      <c r="M2866" s="141">
        <f>IF(ISNA(MATCH($F2866,'Liste noire'!C:C,0)),0,1)</f>
        <v>0</v>
      </c>
    </row>
    <row r="2867" spans="1:13" x14ac:dyDescent="0.25">
      <c r="A2867" s="142">
        <v>1026</v>
      </c>
      <c r="B2867" s="143" t="s">
        <v>5896</v>
      </c>
      <c r="C2867" s="143" t="s">
        <v>5897</v>
      </c>
      <c r="D2867" s="143" t="s">
        <v>5770</v>
      </c>
      <c r="E2867" s="143" t="s">
        <v>5770</v>
      </c>
      <c r="F2867" s="143" t="s">
        <v>5898</v>
      </c>
      <c r="G2867" s="143" t="s">
        <v>5899</v>
      </c>
      <c r="H2867" s="143">
        <v>2.2599999999999999E-2</v>
      </c>
      <c r="I2867" s="143">
        <v>18.288699999999999</v>
      </c>
      <c r="J2867" s="143">
        <v>1040</v>
      </c>
      <c r="K2867" s="143">
        <v>1</v>
      </c>
      <c r="L2867" s="143">
        <f>COUNTIFS(ArCompl!$C$2:$C$5652,ArCompl!$C1640,ArCompl!$D$2:$D$5652,ArCompl!$D1640)</f>
        <v>1</v>
      </c>
      <c r="M2867" s="144">
        <f>IF(ISNA(MATCH($F2867,'Liste noire'!C:C,0)),0,1)</f>
        <v>0</v>
      </c>
    </row>
    <row r="2868" spans="1:13" x14ac:dyDescent="0.25">
      <c r="A2868" s="139">
        <v>3222</v>
      </c>
      <c r="B2868" s="140" t="s">
        <v>2889</v>
      </c>
      <c r="C2868" s="140" t="s">
        <v>2890</v>
      </c>
      <c r="D2868" s="140" t="s">
        <v>2843</v>
      </c>
      <c r="E2868" s="140" t="s">
        <v>22370</v>
      </c>
      <c r="F2868" s="140" t="s">
        <v>2891</v>
      </c>
      <c r="G2868" s="140" t="s">
        <v>2892</v>
      </c>
      <c r="H2868" s="140">
        <v>21.702200000000001</v>
      </c>
      <c r="I2868" s="140">
        <v>95.977900000000005</v>
      </c>
      <c r="J2868" s="140">
        <v>300</v>
      </c>
      <c r="K2868" s="140">
        <v>6.5</v>
      </c>
      <c r="L2868" s="140">
        <f>COUNTIFS(ArCompl!$C$2:$C$5652,ArCompl!$C658,ArCompl!$D$2:$D$5652,ArCompl!$D658)</f>
        <v>1</v>
      </c>
      <c r="M2868" s="141">
        <f>IF(ISNA(MATCH($F2868,'Liste noire'!C:C,0)),0,1)</f>
        <v>0</v>
      </c>
    </row>
    <row r="2869" spans="1:13" x14ac:dyDescent="0.25">
      <c r="A2869" s="142">
        <v>6070</v>
      </c>
      <c r="B2869" s="143" t="s">
        <v>21780</v>
      </c>
      <c r="C2869" s="143" t="s">
        <v>21781</v>
      </c>
      <c r="D2869" s="143" t="s">
        <v>21773</v>
      </c>
      <c r="E2869" s="143" t="s">
        <v>21773</v>
      </c>
      <c r="F2869" s="143" t="s">
        <v>21782</v>
      </c>
      <c r="G2869" s="143" t="s">
        <v>21783</v>
      </c>
      <c r="H2869" s="143">
        <v>-34.917000000000002</v>
      </c>
      <c r="I2869" s="143">
        <v>-54.917000000000002</v>
      </c>
      <c r="J2869" s="143">
        <v>66</v>
      </c>
      <c r="K2869" s="143">
        <v>-3</v>
      </c>
      <c r="L2869" s="143">
        <f>COUNTIFS(ArCompl!$C$2:$C$5652,ArCompl!$C5530,ArCompl!$D$2:$D$5652,ArCompl!$D5530)</f>
        <v>1</v>
      </c>
      <c r="M2869" s="144">
        <f>IF(ISNA(MATCH($F2869,'Liste noire'!C:C,0)),0,1)</f>
        <v>0</v>
      </c>
    </row>
    <row r="2870" spans="1:13" x14ac:dyDescent="0.25">
      <c r="A2870" s="139">
        <v>2508</v>
      </c>
      <c r="B2870" s="140" t="s">
        <v>457</v>
      </c>
      <c r="C2870" s="140" t="s">
        <v>458</v>
      </c>
      <c r="D2870" s="140" t="s">
        <v>365</v>
      </c>
      <c r="E2870" s="140" t="s">
        <v>22354</v>
      </c>
      <c r="F2870" s="140" t="s">
        <v>459</v>
      </c>
      <c r="G2870" s="140" t="s">
        <v>460</v>
      </c>
      <c r="H2870" s="140">
        <v>-37.934199999999997</v>
      </c>
      <c r="I2870" s="140">
        <v>-57.573300000000003</v>
      </c>
      <c r="J2870" s="140">
        <v>72</v>
      </c>
      <c r="K2870" s="140">
        <v>-3</v>
      </c>
      <c r="L2870" s="140">
        <f>COUNTIFS(ArCompl!$C$2:$C$5652,ArCompl!$C272,ArCompl!$D$2:$D$5652,ArCompl!$D272)</f>
        <v>1</v>
      </c>
      <c r="M2870" s="141">
        <f>IF(ISNA(MATCH($F2870,'Liste noire'!C:C,0)),0,1)</f>
        <v>0</v>
      </c>
    </row>
    <row r="2871" spans="1:13" x14ac:dyDescent="0.25">
      <c r="A2871" s="142">
        <v>5808</v>
      </c>
      <c r="B2871" s="143" t="s">
        <v>16103</v>
      </c>
      <c r="C2871" s="143" t="s">
        <v>16104</v>
      </c>
      <c r="D2871" s="143" t="s">
        <v>16100</v>
      </c>
      <c r="E2871" s="143" t="s">
        <v>22492</v>
      </c>
      <c r="F2871" s="143" t="s">
        <v>16105</v>
      </c>
      <c r="G2871" s="143" t="s">
        <v>16106</v>
      </c>
      <c r="H2871" s="143">
        <v>21.82602</v>
      </c>
      <c r="I2871" s="143">
        <v>-71.802499999999995</v>
      </c>
      <c r="J2871" s="143">
        <v>9</v>
      </c>
      <c r="K2871" s="143">
        <v>-4</v>
      </c>
      <c r="L2871" s="143">
        <f>COUNTIFS(ArCompl!$C$2:$C$5652,ArCompl!$C3600,ArCompl!$D$2:$D$5652,ArCompl!$D3600)</f>
        <v>1</v>
      </c>
      <c r="M2871" s="144">
        <f>IF(ISNA(MATCH($F2871,'Liste noire'!C:C,0)),0,1)</f>
        <v>0</v>
      </c>
    </row>
    <row r="2872" spans="1:13" x14ac:dyDescent="0.25">
      <c r="A2872" s="139">
        <v>3542</v>
      </c>
      <c r="B2872" s="140" t="s">
        <v>18606</v>
      </c>
      <c r="C2872" s="140" t="s">
        <v>18603</v>
      </c>
      <c r="D2872" s="140" t="s">
        <v>16702</v>
      </c>
      <c r="E2872" s="140" t="s">
        <v>22496</v>
      </c>
      <c r="F2872" s="140" t="s">
        <v>18607</v>
      </c>
      <c r="G2872" s="140" t="s">
        <v>18608</v>
      </c>
      <c r="H2872" s="140">
        <v>40.1935</v>
      </c>
      <c r="I2872" s="140">
        <v>-76.763400000000004</v>
      </c>
      <c r="J2872" s="140">
        <v>310</v>
      </c>
      <c r="K2872" s="140">
        <v>-5</v>
      </c>
      <c r="L2872" s="140">
        <f>COUNTIFS(ArCompl!$C$2:$C$5652,ArCompl!$C2382,ArCompl!$D$2:$D$5652,ArCompl!$D2382)</f>
        <v>1</v>
      </c>
      <c r="M2872" s="141">
        <f>IF(ISNA(MATCH($F2872,'Liste noire'!C:C,0)),0,1)</f>
        <v>0</v>
      </c>
    </row>
    <row r="2873" spans="1:13" x14ac:dyDescent="0.25">
      <c r="A2873" s="142">
        <v>5429</v>
      </c>
      <c r="B2873" s="143" t="s">
        <v>12862</v>
      </c>
      <c r="C2873" s="143" t="s">
        <v>12863</v>
      </c>
      <c r="D2873" s="143" t="s">
        <v>12811</v>
      </c>
      <c r="E2873" s="143" t="s">
        <v>22456</v>
      </c>
      <c r="F2873" s="143" t="s">
        <v>12864</v>
      </c>
      <c r="G2873" s="143" t="s">
        <v>12865</v>
      </c>
      <c r="H2873" s="143">
        <v>-6.1477399999999998</v>
      </c>
      <c r="I2873" s="143">
        <v>143.65700000000001</v>
      </c>
      <c r="J2873" s="143">
        <v>5680</v>
      </c>
      <c r="K2873" s="143">
        <v>10</v>
      </c>
      <c r="L2873" s="143">
        <f>COUNTIFS(ArCompl!$C$2:$C$5652,ArCompl!$C4692,ArCompl!$D$2:$D$5652,ArCompl!$D4692)</f>
        <v>1</v>
      </c>
      <c r="M2873" s="144">
        <f>IF(ISNA(MATCH($F2873,'Liste noire'!C:C,0)),0,1)</f>
        <v>0</v>
      </c>
    </row>
    <row r="2874" spans="1:13" x14ac:dyDescent="0.25">
      <c r="A2874" s="139">
        <v>3747</v>
      </c>
      <c r="B2874" s="140" t="s">
        <v>17494</v>
      </c>
      <c r="C2874" s="140" t="s">
        <v>17491</v>
      </c>
      <c r="D2874" s="140" t="s">
        <v>16702</v>
      </c>
      <c r="E2874" s="140" t="s">
        <v>22496</v>
      </c>
      <c r="F2874" s="140" t="s">
        <v>17495</v>
      </c>
      <c r="G2874" s="140" t="s">
        <v>17496</v>
      </c>
      <c r="H2874" s="140">
        <v>41.786000000000001</v>
      </c>
      <c r="I2874" s="140">
        <v>-87.752399999999994</v>
      </c>
      <c r="J2874" s="140">
        <v>620</v>
      </c>
      <c r="K2874" s="140">
        <v>-6</v>
      </c>
      <c r="L2874" s="140">
        <f>COUNTIFS(ArCompl!$C$2:$C$5652,ArCompl!$C2089,ArCompl!$D$2:$D$5652,ArCompl!$D2089)</f>
        <v>1</v>
      </c>
      <c r="M2874" s="141">
        <f>IF(ISNA(MATCH($F2874,'Liste noire'!C:C,0)),0,1)</f>
        <v>0</v>
      </c>
    </row>
    <row r="2875" spans="1:13" x14ac:dyDescent="0.25">
      <c r="A2875" s="142">
        <v>2253</v>
      </c>
      <c r="B2875" s="143" t="s">
        <v>11519</v>
      </c>
      <c r="C2875" s="143" t="s">
        <v>11520</v>
      </c>
      <c r="D2875" s="143" t="s">
        <v>11521</v>
      </c>
      <c r="E2875" s="143" t="s">
        <v>22441</v>
      </c>
      <c r="F2875" s="143" t="s">
        <v>11522</v>
      </c>
      <c r="G2875" s="143" t="s">
        <v>11523</v>
      </c>
      <c r="H2875" s="143">
        <v>28.201699999999999</v>
      </c>
      <c r="I2875" s="143">
        <v>-177.381</v>
      </c>
      <c r="J2875" s="143">
        <v>13</v>
      </c>
      <c r="K2875" s="143">
        <v>-11</v>
      </c>
      <c r="L2875" s="143">
        <f>COUNTIFS(ArCompl!$C$2:$C$5652,ArCompl!$C3575,ArCompl!$D$2:$D$5652,ArCompl!$D3575)</f>
        <v>1</v>
      </c>
      <c r="M2875" s="144">
        <f>IF(ISNA(MATCH($F2875,'Liste noire'!C:C,0)),0,1)</f>
        <v>0</v>
      </c>
    </row>
    <row r="2876" spans="1:13" x14ac:dyDescent="0.25">
      <c r="A2876" s="139">
        <v>2452</v>
      </c>
      <c r="B2876" s="140" t="s">
        <v>461</v>
      </c>
      <c r="C2876" s="140" t="s">
        <v>462</v>
      </c>
      <c r="D2876" s="140" t="s">
        <v>365</v>
      </c>
      <c r="E2876" s="140" t="s">
        <v>22354</v>
      </c>
      <c r="F2876" s="140" t="s">
        <v>463</v>
      </c>
      <c r="G2876" s="140" t="s">
        <v>464</v>
      </c>
      <c r="H2876" s="140">
        <v>-32.831699999999998</v>
      </c>
      <c r="I2876" s="140">
        <v>-68.792900000000003</v>
      </c>
      <c r="J2876" s="140">
        <v>2310</v>
      </c>
      <c r="K2876" s="140">
        <v>-3</v>
      </c>
      <c r="L2876" s="140">
        <f>COUNTIFS(ArCompl!$C$2:$C$5652,ArCompl!$C273,ArCompl!$D$2:$D$5652,ArCompl!$D273)</f>
        <v>1</v>
      </c>
      <c r="M2876" s="141">
        <f>IF(ISNA(MATCH($F2876,'Liste noire'!C:C,0)),0,1)</f>
        <v>0</v>
      </c>
    </row>
    <row r="2877" spans="1:13" x14ac:dyDescent="0.25">
      <c r="A2877" s="142">
        <v>6037</v>
      </c>
      <c r="B2877" s="143" t="s">
        <v>2435</v>
      </c>
      <c r="C2877" s="143" t="s">
        <v>2436</v>
      </c>
      <c r="D2877" s="143" t="s">
        <v>2057</v>
      </c>
      <c r="E2877" s="143" t="s">
        <v>22368</v>
      </c>
      <c r="F2877" s="143" t="s">
        <v>2437</v>
      </c>
      <c r="G2877" s="143" t="s">
        <v>2438</v>
      </c>
      <c r="H2877" s="143">
        <v>-22.343</v>
      </c>
      <c r="I2877" s="143">
        <v>-41.765999999999998</v>
      </c>
      <c r="J2877" s="143">
        <v>8</v>
      </c>
      <c r="K2877" s="143">
        <v>-3</v>
      </c>
      <c r="L2877" s="143">
        <f>COUNTIFS(ArCompl!$C$2:$C$5652,ArCompl!$C801,ArCompl!$D$2:$D$5652,ArCompl!$D801)</f>
        <v>1</v>
      </c>
      <c r="M2877" s="144">
        <f>IF(ISNA(MATCH($F2877,'Liste noire'!C:C,0)),0,1)</f>
        <v>0</v>
      </c>
    </row>
    <row r="2878" spans="1:13" x14ac:dyDescent="0.25">
      <c r="A2878" s="139">
        <v>3334</v>
      </c>
      <c r="B2878" s="140" t="s">
        <v>1188</v>
      </c>
      <c r="C2878" s="140" t="s">
        <v>1185</v>
      </c>
      <c r="D2878" s="140" t="s">
        <v>639</v>
      </c>
      <c r="E2878" s="140" t="s">
        <v>22356</v>
      </c>
      <c r="F2878" s="140" t="s">
        <v>1189</v>
      </c>
      <c r="G2878" s="140" t="s">
        <v>1190</v>
      </c>
      <c r="H2878" s="140">
        <v>-37.728099999999998</v>
      </c>
      <c r="I2878" s="140">
        <v>144.90199999999999</v>
      </c>
      <c r="J2878" s="140">
        <v>282</v>
      </c>
      <c r="K2878" s="140">
        <v>10</v>
      </c>
      <c r="L2878" s="140">
        <f>COUNTIFS(ArCompl!$C$2:$C$5652,ArCompl!$C456,ArCompl!$D$2:$D$5652,ArCompl!$D456)</f>
        <v>1</v>
      </c>
      <c r="M2878" s="141">
        <f>IF(ISNA(MATCH($F2878,'Liste noire'!C:C,0)),0,1)</f>
        <v>0</v>
      </c>
    </row>
    <row r="2879" spans="1:13" x14ac:dyDescent="0.25">
      <c r="A2879" s="142">
        <v>2683</v>
      </c>
      <c r="B2879" s="143" t="s">
        <v>6402</v>
      </c>
      <c r="C2879" s="143" t="s">
        <v>6403</v>
      </c>
      <c r="D2879" s="143" t="s">
        <v>6363</v>
      </c>
      <c r="E2879" s="143" t="s">
        <v>22391</v>
      </c>
      <c r="F2879" s="143" t="s">
        <v>6404</v>
      </c>
      <c r="G2879" s="143" t="s">
        <v>6405</v>
      </c>
      <c r="H2879" s="143">
        <v>-0.94607799999999997</v>
      </c>
      <c r="I2879" s="143">
        <v>-80.678799999999995</v>
      </c>
      <c r="J2879" s="143">
        <v>48</v>
      </c>
      <c r="K2879" s="143">
        <v>-5</v>
      </c>
      <c r="L2879" s="143">
        <f>COUNTIFS(ArCompl!$C$2:$C$5652,ArCompl!$C1812,ArCompl!$D$2:$D$5652,ArCompl!$D1812)</f>
        <v>1</v>
      </c>
      <c r="M2879" s="144">
        <f>IF(ISNA(MATCH($F2879,'Liste noire'!C:C,0)),0,1)</f>
        <v>0</v>
      </c>
    </row>
    <row r="2880" spans="1:13" x14ac:dyDescent="0.25">
      <c r="A2880" s="139">
        <v>2074</v>
      </c>
      <c r="B2880" s="140" t="s">
        <v>14248</v>
      </c>
      <c r="C2880" s="140" t="s">
        <v>14249</v>
      </c>
      <c r="D2880" s="140" t="s">
        <v>14185</v>
      </c>
      <c r="E2880" s="140" t="s">
        <v>22468</v>
      </c>
      <c r="F2880" s="140" t="s">
        <v>14250</v>
      </c>
      <c r="G2880" s="140" t="s">
        <v>14251</v>
      </c>
      <c r="H2880" s="140">
        <v>24.5534</v>
      </c>
      <c r="I2880" s="140">
        <v>39.705100000000002</v>
      </c>
      <c r="J2880" s="140">
        <v>2151</v>
      </c>
      <c r="K2880" s="140">
        <v>3</v>
      </c>
      <c r="L2880" s="140">
        <f>COUNTIFS(ArCompl!$C$2:$C$5652,ArCompl!$C234,ArCompl!$D$2:$D$5652,ArCompl!$D234)</f>
        <v>1</v>
      </c>
      <c r="M2880" s="141">
        <f>IF(ISNA(MATCH($F2880,'Liste noire'!C:C,0)),0,1)</f>
        <v>0</v>
      </c>
    </row>
    <row r="2881" spans="1:13" x14ac:dyDescent="0.25">
      <c r="A2881" s="142">
        <v>2002</v>
      </c>
      <c r="B2881" s="143" t="s">
        <v>11989</v>
      </c>
      <c r="C2881" s="143" t="s">
        <v>11990</v>
      </c>
      <c r="D2881" s="143" t="s">
        <v>11974</v>
      </c>
      <c r="E2881" s="143" t="s">
        <v>22450</v>
      </c>
      <c r="F2881" s="143" t="s">
        <v>11991</v>
      </c>
      <c r="G2881" s="143" t="s">
        <v>11992</v>
      </c>
      <c r="H2881" s="143">
        <v>-21.4817</v>
      </c>
      <c r="I2881" s="143">
        <v>168.03800000000001</v>
      </c>
      <c r="J2881" s="143">
        <v>141</v>
      </c>
      <c r="K2881" s="143">
        <v>11</v>
      </c>
      <c r="L2881" s="143">
        <f>COUNTIFS(ArCompl!$C$2:$C$5652,ArCompl!$C4556,ArCompl!$D$2:$D$5652,ArCompl!$D4556)</f>
        <v>1</v>
      </c>
      <c r="M2881" s="144">
        <f>IF(ISNA(MATCH($F2881,'Liste noire'!C:C,0)),0,1)</f>
        <v>0</v>
      </c>
    </row>
    <row r="2882" spans="1:13" x14ac:dyDescent="0.25">
      <c r="A2882" s="139">
        <v>952</v>
      </c>
      <c r="B2882" s="140" t="s">
        <v>296</v>
      </c>
      <c r="C2882" s="140" t="s">
        <v>297</v>
      </c>
      <c r="D2882" s="140" t="s">
        <v>257</v>
      </c>
      <c r="E2882" s="140" t="s">
        <v>257</v>
      </c>
      <c r="F2882" s="140" t="s">
        <v>298</v>
      </c>
      <c r="G2882" s="140" t="s">
        <v>299</v>
      </c>
      <c r="H2882" s="140">
        <v>-9.5250900000000005</v>
      </c>
      <c r="I2882" s="140">
        <v>16.3124</v>
      </c>
      <c r="J2882" s="140">
        <v>3868</v>
      </c>
      <c r="K2882" s="140">
        <v>1</v>
      </c>
      <c r="L2882" s="140">
        <f>COUNTIFS(ArCompl!$C$2:$C$5652,ArCompl!$C197,ArCompl!$D$2:$D$5652,ArCompl!$D197)</f>
        <v>1</v>
      </c>
      <c r="M2882" s="141">
        <f>IF(ISNA(MATCH($F2882,'Liste noire'!C:C,0)),0,1)</f>
        <v>0</v>
      </c>
    </row>
    <row r="2883" spans="1:13" x14ac:dyDescent="0.25">
      <c r="A2883" s="142">
        <v>4327</v>
      </c>
      <c r="B2883" s="143" t="s">
        <v>12447</v>
      </c>
      <c r="C2883" s="143" t="s">
        <v>12448</v>
      </c>
      <c r="D2883" s="143" t="s">
        <v>12352</v>
      </c>
      <c r="E2883" s="143" t="s">
        <v>22455</v>
      </c>
      <c r="F2883" s="143" t="s">
        <v>12449</v>
      </c>
      <c r="G2883" s="143" t="s">
        <v>12450</v>
      </c>
      <c r="H2883" s="143">
        <v>71.029700000000005</v>
      </c>
      <c r="I2883" s="143">
        <v>27.826699999999999</v>
      </c>
      <c r="J2883" s="143">
        <v>39</v>
      </c>
      <c r="K2883" s="143">
        <v>1</v>
      </c>
      <c r="L2883" s="143">
        <f>COUNTIFS(ArCompl!$C$2:$C$5652,ArCompl!$C4521,ArCompl!$D$2:$D$5652,ArCompl!$D4521)</f>
        <v>1</v>
      </c>
      <c r="M2883" s="144">
        <f>IF(ISNA(MATCH($F2883,'Liste noire'!C:C,0)),0,1)</f>
        <v>0</v>
      </c>
    </row>
    <row r="2884" spans="1:13" x14ac:dyDescent="0.25">
      <c r="A2884" s="139">
        <v>4335</v>
      </c>
      <c r="B2884" s="140" t="s">
        <v>19653</v>
      </c>
      <c r="C2884" s="140" t="s">
        <v>19654</v>
      </c>
      <c r="D2884" s="140" t="s">
        <v>16702</v>
      </c>
      <c r="E2884" s="140" t="s">
        <v>22496</v>
      </c>
      <c r="F2884" s="140" t="s">
        <v>19655</v>
      </c>
      <c r="G2884" s="140" t="s">
        <v>19656</v>
      </c>
      <c r="H2884" s="140">
        <v>32.332599999999999</v>
      </c>
      <c r="I2884" s="140">
        <v>-88.751900000000006</v>
      </c>
      <c r="J2884" s="140">
        <v>297</v>
      </c>
      <c r="K2884" s="140">
        <v>-6</v>
      </c>
      <c r="L2884" s="140">
        <f>COUNTIFS(ArCompl!$C$2:$C$5652,ArCompl!$C2657,ArCompl!$D$2:$D$5652,ArCompl!$D2657)</f>
        <v>1</v>
      </c>
      <c r="M2884" s="141">
        <f>IF(ISNA(MATCH($F2884,'Liste noire'!C:C,0)),0,1)</f>
        <v>0</v>
      </c>
    </row>
    <row r="2885" spans="1:13" x14ac:dyDescent="0.25">
      <c r="A2885" s="142">
        <v>11086</v>
      </c>
      <c r="B2885" s="143" t="s">
        <v>19624</v>
      </c>
      <c r="C2885" s="143" t="s">
        <v>19625</v>
      </c>
      <c r="D2885" s="143" t="s">
        <v>16702</v>
      </c>
      <c r="E2885" s="143" t="s">
        <v>22496</v>
      </c>
      <c r="F2885" s="143" t="s">
        <v>19626</v>
      </c>
      <c r="G2885" s="143" t="s">
        <v>19627</v>
      </c>
      <c r="H2885" s="143">
        <v>37.276899999999998</v>
      </c>
      <c r="I2885" s="143">
        <v>-100.35599999999999</v>
      </c>
      <c r="J2885" s="143">
        <v>2529</v>
      </c>
      <c r="K2885" s="143">
        <v>-5</v>
      </c>
      <c r="L2885" s="143">
        <f>COUNTIFS(ArCompl!$C$2:$C$5652,ArCompl!$C2649,ArCompl!$D$2:$D$5652,ArCompl!$D2649)</f>
        <v>1</v>
      </c>
      <c r="M2885" s="144">
        <f>IF(ISNA(MATCH($F2885,'Liste noire'!C:C,0)),0,1)</f>
        <v>0</v>
      </c>
    </row>
    <row r="2886" spans="1:13" x14ac:dyDescent="0.25">
      <c r="A2886" s="139">
        <v>1069</v>
      </c>
      <c r="B2886" s="140" t="s">
        <v>11636</v>
      </c>
      <c r="C2886" s="140" t="s">
        <v>11637</v>
      </c>
      <c r="D2886" s="140" t="s">
        <v>11597</v>
      </c>
      <c r="E2886" s="140" t="s">
        <v>22445</v>
      </c>
      <c r="F2886" s="140" t="s">
        <v>11638</v>
      </c>
      <c r="G2886" s="140" t="s">
        <v>11639</v>
      </c>
      <c r="H2886" s="140">
        <v>33.879100000000001</v>
      </c>
      <c r="I2886" s="140">
        <v>-5.5151199999999996</v>
      </c>
      <c r="J2886" s="140">
        <v>1890</v>
      </c>
      <c r="K2886" s="140">
        <v>0</v>
      </c>
      <c r="L2886" s="140">
        <f>COUNTIFS(ArCompl!$C$2:$C$5652,ArCompl!$C4286,ArCompl!$D$2:$D$5652,ArCompl!$D4286)</f>
        <v>1</v>
      </c>
      <c r="M2886" s="141">
        <f>IF(ISNA(MATCH($F2886,'Liste noire'!C:C,0)),0,1)</f>
        <v>0</v>
      </c>
    </row>
    <row r="2887" spans="1:13" x14ac:dyDescent="0.25">
      <c r="A2887" s="142">
        <v>3339</v>
      </c>
      <c r="B2887" s="143" t="s">
        <v>1191</v>
      </c>
      <c r="C2887" s="143" t="s">
        <v>1185</v>
      </c>
      <c r="D2887" s="143" t="s">
        <v>639</v>
      </c>
      <c r="E2887" s="143" t="s">
        <v>22356</v>
      </c>
      <c r="F2887" s="143" t="s">
        <v>1192</v>
      </c>
      <c r="G2887" s="143" t="s">
        <v>1193</v>
      </c>
      <c r="H2887" s="143">
        <v>-37.673299999999998</v>
      </c>
      <c r="I2887" s="143">
        <v>144.84299999999999</v>
      </c>
      <c r="J2887" s="143">
        <v>434</v>
      </c>
      <c r="K2887" s="143">
        <v>10</v>
      </c>
      <c r="L2887" s="143">
        <f>COUNTIFS(ArCompl!$C$2:$C$5652,ArCompl!$C457,ArCompl!$D$2:$D$5652,ArCompl!$D457)</f>
        <v>1</v>
      </c>
      <c r="M2887" s="144">
        <f>IF(ISNA(MATCH($F2887,'Liste noire'!C:C,0)),0,1)</f>
        <v>0</v>
      </c>
    </row>
    <row r="2888" spans="1:13" x14ac:dyDescent="0.25">
      <c r="A2888" s="139">
        <v>3473</v>
      </c>
      <c r="B2888" s="140" t="s">
        <v>19638</v>
      </c>
      <c r="C2888" s="140" t="s">
        <v>19639</v>
      </c>
      <c r="D2888" s="140" t="s">
        <v>16702</v>
      </c>
      <c r="E2888" s="140" t="s">
        <v>22496</v>
      </c>
      <c r="F2888" s="140" t="s">
        <v>19640</v>
      </c>
      <c r="G2888" s="140" t="s">
        <v>19641</v>
      </c>
      <c r="H2888" s="140">
        <v>35.042400000000001</v>
      </c>
      <c r="I2888" s="140">
        <v>-89.976699999999994</v>
      </c>
      <c r="J2888" s="140">
        <v>341</v>
      </c>
      <c r="K2888" s="140">
        <v>-6</v>
      </c>
      <c r="L2888" s="140">
        <f>COUNTIFS(ArCompl!$C$2:$C$5652,ArCompl!$C2653,ArCompl!$D$2:$D$5652,ArCompl!$D2653)</f>
        <v>1</v>
      </c>
      <c r="M2888" s="141">
        <f>IF(ISNA(MATCH($F2888,'Liste noire'!C:C,0)),0,1)</f>
        <v>0</v>
      </c>
    </row>
    <row r="2889" spans="1:13" x14ac:dyDescent="0.25">
      <c r="A2889" s="142">
        <v>1364</v>
      </c>
      <c r="B2889" s="143" t="s">
        <v>7165</v>
      </c>
      <c r="C2889" s="143" t="s">
        <v>7166</v>
      </c>
      <c r="D2889" s="143" t="s">
        <v>6885</v>
      </c>
      <c r="E2889" s="143" t="s">
        <v>6885</v>
      </c>
      <c r="F2889" s="143" t="s">
        <v>7167</v>
      </c>
      <c r="G2889" s="143" t="s">
        <v>7168</v>
      </c>
      <c r="H2889" s="143">
        <v>44.502099999999999</v>
      </c>
      <c r="I2889" s="143">
        <v>3.5328200000000001</v>
      </c>
      <c r="J2889" s="143">
        <v>3362</v>
      </c>
      <c r="K2889" s="143">
        <v>1</v>
      </c>
      <c r="L2889" s="143">
        <f>COUNTIFS(ArCompl!$C$2:$C$5652,ArCompl!$C3362,ArCompl!$D$2:$D$5652,ArCompl!$D3362)</f>
        <v>1</v>
      </c>
      <c r="M2889" s="144">
        <f>IF(ISNA(MATCH($F2889,'Liste noire'!C:C,0)),0,1)</f>
        <v>0</v>
      </c>
    </row>
    <row r="2890" spans="1:13" x14ac:dyDescent="0.25">
      <c r="A2890" s="139">
        <v>9417</v>
      </c>
      <c r="B2890" s="140" t="s">
        <v>19524</v>
      </c>
      <c r="C2890" s="140" t="s">
        <v>19525</v>
      </c>
      <c r="D2890" s="140" t="s">
        <v>16702</v>
      </c>
      <c r="E2890" s="140" t="s">
        <v>22496</v>
      </c>
      <c r="F2890" s="140" t="s">
        <v>19526</v>
      </c>
      <c r="G2890" s="140" t="s">
        <v>19527</v>
      </c>
      <c r="H2890" s="140">
        <v>35.918999999999997</v>
      </c>
      <c r="I2890" s="140">
        <v>-75.695499999999996</v>
      </c>
      <c r="J2890" s="140">
        <v>13</v>
      </c>
      <c r="K2890" s="140">
        <v>-5</v>
      </c>
      <c r="L2890" s="140">
        <f>COUNTIFS(ArCompl!$C$2:$C$5652,ArCompl!$C2623,ArCompl!$D$2:$D$5652,ArCompl!$D2623)</f>
        <v>1</v>
      </c>
      <c r="M2890" s="141">
        <f>IF(ISNA(MATCH($F2890,'Liste noire'!C:C,0)),0,1)</f>
        <v>0</v>
      </c>
    </row>
    <row r="2891" spans="1:13" x14ac:dyDescent="0.25">
      <c r="A2891" s="142">
        <v>9886</v>
      </c>
      <c r="B2891" s="143" t="s">
        <v>9139</v>
      </c>
      <c r="C2891" s="143" t="s">
        <v>9140</v>
      </c>
      <c r="D2891" s="143" t="s">
        <v>8920</v>
      </c>
      <c r="E2891" s="143" t="s">
        <v>22416</v>
      </c>
      <c r="F2891" s="143" t="s">
        <v>9141</v>
      </c>
      <c r="G2891" s="143" t="s">
        <v>9142</v>
      </c>
      <c r="H2891" s="143">
        <v>4.25</v>
      </c>
      <c r="I2891" s="143">
        <v>96.216999999999999</v>
      </c>
      <c r="J2891" s="143">
        <v>10</v>
      </c>
      <c r="K2891" s="143">
        <v>7</v>
      </c>
      <c r="L2891" s="143">
        <f>COUNTIFS(ArCompl!$C$2:$C$5652,ArCompl!$C3765,ArCompl!$D$2:$D$5652,ArCompl!$D3765)</f>
        <v>1</v>
      </c>
      <c r="M2891" s="144">
        <f>IF(ISNA(MATCH($F2891,'Liste noire'!C:C,0)),0,1)</f>
        <v>0</v>
      </c>
    </row>
    <row r="2892" spans="1:13" x14ac:dyDescent="0.25">
      <c r="A2892" s="139">
        <v>3683</v>
      </c>
      <c r="B2892" s="140" t="s">
        <v>19646</v>
      </c>
      <c r="C2892" s="140" t="s">
        <v>19643</v>
      </c>
      <c r="D2892" s="140" t="s">
        <v>16702</v>
      </c>
      <c r="E2892" s="140" t="s">
        <v>22496</v>
      </c>
      <c r="F2892" s="140" t="s">
        <v>19647</v>
      </c>
      <c r="G2892" s="140" t="s">
        <v>19648</v>
      </c>
      <c r="H2892" s="140">
        <v>37.380499999999998</v>
      </c>
      <c r="I2892" s="140">
        <v>-120.568</v>
      </c>
      <c r="J2892" s="140">
        <v>191</v>
      </c>
      <c r="K2892" s="140">
        <v>-8</v>
      </c>
      <c r="L2892" s="140">
        <f>COUNTIFS(ArCompl!$C$2:$C$5652,ArCompl!$C2655,ArCompl!$D$2:$D$5652,ArCompl!$D2655)</f>
        <v>1</v>
      </c>
      <c r="M2892" s="141">
        <f>IF(ISNA(MATCH($F2892,'Liste noire'!C:C,0)),0,1)</f>
        <v>0</v>
      </c>
    </row>
    <row r="2893" spans="1:13" x14ac:dyDescent="0.25">
      <c r="A2893" s="142">
        <v>3279</v>
      </c>
      <c r="B2893" s="143" t="s">
        <v>9116</v>
      </c>
      <c r="C2893" s="143" t="s">
        <v>9113</v>
      </c>
      <c r="D2893" s="143" t="s">
        <v>8920</v>
      </c>
      <c r="E2893" s="143" t="s">
        <v>22416</v>
      </c>
      <c r="F2893" s="143" t="s">
        <v>9117</v>
      </c>
      <c r="G2893" s="143" t="s">
        <v>9118</v>
      </c>
      <c r="H2893" s="143">
        <v>3.559167</v>
      </c>
      <c r="I2893" s="143">
        <v>98.671109999999999</v>
      </c>
      <c r="J2893" s="143">
        <v>114</v>
      </c>
      <c r="K2893" s="143">
        <v>7</v>
      </c>
      <c r="L2893" s="143">
        <f>COUNTIFS(ArCompl!$C$2:$C$5652,ArCompl!$C3759,ArCompl!$D$2:$D$5652,ArCompl!$D3759)</f>
        <v>1</v>
      </c>
      <c r="M2893" s="144">
        <f>IF(ISNA(MATCH($F2893,'Liste noire'!C:C,0)),0,1)</f>
        <v>0</v>
      </c>
    </row>
    <row r="2894" spans="1:13" x14ac:dyDescent="0.25">
      <c r="A2894" s="139">
        <v>1824</v>
      </c>
      <c r="B2894" s="140" t="s">
        <v>11347</v>
      </c>
      <c r="C2894" s="140" t="s">
        <v>11348</v>
      </c>
      <c r="D2894" s="140" t="s">
        <v>11206</v>
      </c>
      <c r="E2894" s="140" t="s">
        <v>22439</v>
      </c>
      <c r="F2894" s="140" t="s">
        <v>11349</v>
      </c>
      <c r="G2894" s="140" t="s">
        <v>11350</v>
      </c>
      <c r="H2894" s="140">
        <v>19.436299999999999</v>
      </c>
      <c r="I2894" s="140">
        <v>-99.072100000000006</v>
      </c>
      <c r="J2894" s="140">
        <v>7316</v>
      </c>
      <c r="K2894" s="140">
        <v>-6</v>
      </c>
      <c r="L2894" s="140">
        <f>COUNTIFS(ArCompl!$C$2:$C$5652,ArCompl!$C4343,ArCompl!$D$2:$D$5652,ArCompl!$D4343)</f>
        <v>1</v>
      </c>
      <c r="M2894" s="141">
        <f>IF(ISNA(MATCH($F2894,'Liste noire'!C:C,0)),0,1)</f>
        <v>0</v>
      </c>
    </row>
    <row r="2895" spans="1:13" x14ac:dyDescent="0.25">
      <c r="A2895" s="142">
        <v>6181</v>
      </c>
      <c r="B2895" s="143" t="s">
        <v>11851</v>
      </c>
      <c r="C2895" s="143" t="s">
        <v>11852</v>
      </c>
      <c r="D2895" s="143" t="s">
        <v>11788</v>
      </c>
      <c r="E2895" s="143" t="s">
        <v>22447</v>
      </c>
      <c r="F2895" s="143" t="s">
        <v>11853</v>
      </c>
      <c r="G2895" s="143" t="s">
        <v>11854</v>
      </c>
      <c r="H2895" s="143">
        <v>27.577400000000001</v>
      </c>
      <c r="I2895" s="143">
        <v>84.228750000000005</v>
      </c>
      <c r="J2895" s="143">
        <v>600</v>
      </c>
      <c r="K2895" s="143">
        <v>5.75</v>
      </c>
      <c r="L2895" s="143">
        <f>COUNTIFS(ArCompl!$C$2:$C$5652,ArCompl!$C4449,ArCompl!$D$2:$D$5652,ArCompl!$D4449)</f>
        <v>1</v>
      </c>
      <c r="M2895" s="144">
        <f>IF(ISNA(MATCH($F2895,'Liste noire'!C:C,0)),0,1)</f>
        <v>0</v>
      </c>
    </row>
    <row r="2896" spans="1:13" x14ac:dyDescent="0.25">
      <c r="A2896" s="139">
        <v>832</v>
      </c>
      <c r="B2896" s="140" t="s">
        <v>14668</v>
      </c>
      <c r="C2896" s="140" t="s">
        <v>14669</v>
      </c>
      <c r="D2896" s="140" t="s">
        <v>14577</v>
      </c>
      <c r="E2896" s="140" t="s">
        <v>22476</v>
      </c>
      <c r="F2896" s="140" t="s">
        <v>14670</v>
      </c>
      <c r="G2896" s="140" t="s">
        <v>14671</v>
      </c>
      <c r="H2896" s="140">
        <v>-25.704499999999999</v>
      </c>
      <c r="I2896" s="140">
        <v>26.908999999999999</v>
      </c>
      <c r="J2896" s="140">
        <v>4251</v>
      </c>
      <c r="K2896" s="140">
        <v>2</v>
      </c>
      <c r="L2896" s="140">
        <f>COUNTIFS(ArCompl!$C$2:$C$5652,ArCompl!$C42,ArCompl!$D$2:$D$5652,ArCompl!$D42)</f>
        <v>2</v>
      </c>
      <c r="M2896" s="141">
        <f>IF(ISNA(MATCH($F2896,'Liste noire'!C:C,0)),0,1)</f>
        <v>0</v>
      </c>
    </row>
    <row r="2897" spans="1:13" x14ac:dyDescent="0.25">
      <c r="A2897" s="142">
        <v>4121</v>
      </c>
      <c r="B2897" s="143" t="s">
        <v>15588</v>
      </c>
      <c r="C2897" s="143" t="s">
        <v>15589</v>
      </c>
      <c r="D2897" s="143" t="s">
        <v>15553</v>
      </c>
      <c r="E2897" s="143" t="s">
        <v>22486</v>
      </c>
      <c r="F2897" s="143" t="s">
        <v>15590</v>
      </c>
      <c r="G2897" s="143" t="s">
        <v>15591</v>
      </c>
      <c r="H2897" s="143">
        <v>-7.917478</v>
      </c>
      <c r="I2897" s="143">
        <v>39.668500000000002</v>
      </c>
      <c r="J2897" s="143">
        <v>60</v>
      </c>
      <c r="K2897" s="143">
        <v>3</v>
      </c>
      <c r="L2897" s="143">
        <f>COUNTIFS(ArCompl!$C$2:$C$5652,ArCompl!$C5359,ArCompl!$D$2:$D$5652,ArCompl!$D5359)</f>
        <v>1</v>
      </c>
      <c r="M2897" s="144">
        <f>IF(ISNA(MATCH($F2897,'Liste noire'!C:C,0)),0,1)</f>
        <v>0</v>
      </c>
    </row>
    <row r="2898" spans="1:13" x14ac:dyDescent="0.25">
      <c r="A2898" s="139">
        <v>4254</v>
      </c>
      <c r="B2898" s="140" t="s">
        <v>19520</v>
      </c>
      <c r="C2898" s="140" t="s">
        <v>19521</v>
      </c>
      <c r="D2898" s="140" t="s">
        <v>16702</v>
      </c>
      <c r="E2898" s="140" t="s">
        <v>22496</v>
      </c>
      <c r="F2898" s="140" t="s">
        <v>19522</v>
      </c>
      <c r="G2898" s="140" t="s">
        <v>19523</v>
      </c>
      <c r="H2898" s="140">
        <v>40.821399999999997</v>
      </c>
      <c r="I2898" s="140">
        <v>-82.516599999999997</v>
      </c>
      <c r="J2898" s="140">
        <v>1297</v>
      </c>
      <c r="K2898" s="140">
        <v>-5</v>
      </c>
      <c r="L2898" s="140">
        <f>COUNTIFS(ArCompl!$C$2:$C$5652,ArCompl!$C2622,ArCompl!$D$2:$D$5652,ArCompl!$D2622)</f>
        <v>5</v>
      </c>
      <c r="M2898" s="141">
        <f>IF(ISNA(MATCH($F2898,'Liste noire'!C:C,0)),0,1)</f>
        <v>0</v>
      </c>
    </row>
    <row r="2899" spans="1:13" x14ac:dyDescent="0.25">
      <c r="A2899" s="142">
        <v>3826</v>
      </c>
      <c r="B2899" s="143" t="s">
        <v>19604</v>
      </c>
      <c r="C2899" s="143" t="s">
        <v>19605</v>
      </c>
      <c r="D2899" s="143" t="s">
        <v>16702</v>
      </c>
      <c r="E2899" s="143" t="s">
        <v>22496</v>
      </c>
      <c r="F2899" s="143" t="s">
        <v>19606</v>
      </c>
      <c r="G2899" s="143" t="s">
        <v>19607</v>
      </c>
      <c r="H2899" s="143">
        <v>26.175799999999999</v>
      </c>
      <c r="I2899" s="143">
        <v>-98.238600000000005</v>
      </c>
      <c r="J2899" s="143">
        <v>107</v>
      </c>
      <c r="K2899" s="143">
        <v>-6</v>
      </c>
      <c r="L2899" s="143">
        <f>COUNTIFS(ArCompl!$C$2:$C$5652,ArCompl!$C2644,ArCompl!$D$2:$D$5652,ArCompl!$D2644)</f>
        <v>1</v>
      </c>
      <c r="M2899" s="144">
        <f>IF(ISNA(MATCH($F2899,'Liste noire'!C:C,0)),0,1)</f>
        <v>0</v>
      </c>
    </row>
    <row r="2900" spans="1:13" x14ac:dyDescent="0.25">
      <c r="A2900" s="139">
        <v>2210</v>
      </c>
      <c r="B2900" s="140" t="s">
        <v>12671</v>
      </c>
      <c r="C2900" s="140" t="s">
        <v>12672</v>
      </c>
      <c r="D2900" s="140" t="s">
        <v>12597</v>
      </c>
      <c r="E2900" s="140" t="s">
        <v>12597</v>
      </c>
      <c r="F2900" s="140" t="s">
        <v>12673</v>
      </c>
      <c r="G2900" s="140" t="s">
        <v>12674</v>
      </c>
      <c r="H2900" s="140">
        <v>34.338999999999999</v>
      </c>
      <c r="I2900" s="140">
        <v>73.508600000000001</v>
      </c>
      <c r="J2900" s="140">
        <v>2691</v>
      </c>
      <c r="K2900" s="140">
        <v>5</v>
      </c>
      <c r="L2900" s="140">
        <f>COUNTIFS(ArCompl!$C$2:$C$5652,ArCompl!$C4645,ArCompl!$D$2:$D$5652,ArCompl!$D4645)</f>
        <v>1</v>
      </c>
      <c r="M2900" s="141">
        <f>IF(ISNA(MATCH($F2900,'Liste noire'!C:C,0)),0,1)</f>
        <v>0</v>
      </c>
    </row>
    <row r="2901" spans="1:13" x14ac:dyDescent="0.25">
      <c r="A2901" s="142">
        <v>8653</v>
      </c>
      <c r="B2901" s="143" t="s">
        <v>19562</v>
      </c>
      <c r="C2901" s="143" t="s">
        <v>19559</v>
      </c>
      <c r="D2901" s="143" t="s">
        <v>16702</v>
      </c>
      <c r="E2901" s="143" t="s">
        <v>22496</v>
      </c>
      <c r="F2901" s="143" t="s">
        <v>19563</v>
      </c>
      <c r="G2901" s="143" t="s">
        <v>19564</v>
      </c>
      <c r="H2901" s="143">
        <v>44.636899999999997</v>
      </c>
      <c r="I2901" s="143">
        <v>-90.189300000000003</v>
      </c>
      <c r="J2901" s="143">
        <v>1277</v>
      </c>
      <c r="K2901" s="143">
        <v>-6</v>
      </c>
      <c r="L2901" s="143">
        <f>COUNTIFS(ArCompl!$C$2:$C$5652,ArCompl!$C2633,ArCompl!$D$2:$D$5652,ArCompl!$D2633)</f>
        <v>1</v>
      </c>
      <c r="M2901" s="144">
        <f>IF(ISNA(MATCH($F2901,'Liste noire'!C:C,0)),0,1)</f>
        <v>0</v>
      </c>
    </row>
    <row r="2902" spans="1:13" x14ac:dyDescent="0.25">
      <c r="A2902" s="139">
        <v>5871</v>
      </c>
      <c r="B2902" s="140" t="s">
        <v>6728</v>
      </c>
      <c r="C2902" s="140" t="s">
        <v>6729</v>
      </c>
      <c r="D2902" s="140" t="s">
        <v>6697</v>
      </c>
      <c r="E2902" s="140" t="s">
        <v>22399</v>
      </c>
      <c r="F2902" s="140" t="s">
        <v>6730</v>
      </c>
      <c r="G2902" s="140" t="s">
        <v>6731</v>
      </c>
      <c r="H2902" s="140">
        <v>-18.566700000000001</v>
      </c>
      <c r="I2902" s="140">
        <v>179.95099999999999</v>
      </c>
      <c r="J2902" s="140">
        <v>13</v>
      </c>
      <c r="K2902" s="140">
        <v>12</v>
      </c>
      <c r="L2902" s="140">
        <f>COUNTIFS(ArCompl!$C$2:$C$5652,ArCompl!$C3252,ArCompl!$D$2:$D$5652,ArCompl!$D3252)</f>
        <v>2</v>
      </c>
      <c r="M2902" s="141">
        <f>IF(ISNA(MATCH($F2902,'Liste noire'!C:C,0)),0,1)</f>
        <v>0</v>
      </c>
    </row>
    <row r="2903" spans="1:13" x14ac:dyDescent="0.25">
      <c r="A2903" s="142">
        <v>5993</v>
      </c>
      <c r="B2903" s="143" t="s">
        <v>15509</v>
      </c>
      <c r="C2903" s="143" t="s">
        <v>15506</v>
      </c>
      <c r="D2903" s="143" t="s">
        <v>15470</v>
      </c>
      <c r="E2903" s="143" t="s">
        <v>22484</v>
      </c>
      <c r="F2903" s="143" t="s">
        <v>15510</v>
      </c>
      <c r="G2903" s="143" t="s">
        <v>15511</v>
      </c>
      <c r="H2903" s="143">
        <v>26.2242</v>
      </c>
      <c r="I2903" s="143">
        <v>120.003</v>
      </c>
      <c r="J2903" s="143">
        <v>41</v>
      </c>
      <c r="K2903" s="143">
        <v>8</v>
      </c>
      <c r="L2903" s="143">
        <f>COUNTIFS(ArCompl!$C$2:$C$5652,ArCompl!$C5342,ArCompl!$D$2:$D$5652,ArCompl!$D5342)</f>
        <v>1</v>
      </c>
      <c r="M2903" s="144">
        <f>IF(ISNA(MATCH($F2903,'Liste noire'!C:C,0)),0,1)</f>
        <v>0</v>
      </c>
    </row>
    <row r="2904" spans="1:13" x14ac:dyDescent="0.25">
      <c r="A2904" s="139">
        <v>3121</v>
      </c>
      <c r="B2904" s="140" t="s">
        <v>10678</v>
      </c>
      <c r="C2904" s="140" t="s">
        <v>10679</v>
      </c>
      <c r="D2904" s="140" t="s">
        <v>10679</v>
      </c>
      <c r="E2904" s="140" t="s">
        <v>22432</v>
      </c>
      <c r="F2904" s="140" t="s">
        <v>10680</v>
      </c>
      <c r="G2904" s="140" t="s">
        <v>10681</v>
      </c>
      <c r="H2904" s="140">
        <v>22.1496</v>
      </c>
      <c r="I2904" s="140">
        <v>113.592</v>
      </c>
      <c r="J2904" s="140">
        <v>20</v>
      </c>
      <c r="K2904" s="140">
        <v>8</v>
      </c>
      <c r="L2904" s="140">
        <f>COUNTIFS(ArCompl!$C$2:$C$5652,ArCompl!$C4165,ArCompl!$D$2:$D$5652,ArCompl!$D4165)</f>
        <v>1</v>
      </c>
      <c r="M2904" s="141">
        <f>IF(ISNA(MATCH($F2904,'Liste noire'!C:C,0)),0,1)</f>
        <v>0</v>
      </c>
    </row>
    <row r="2905" spans="1:13" x14ac:dyDescent="0.25">
      <c r="A2905" s="142">
        <v>4031</v>
      </c>
      <c r="B2905" s="143" t="s">
        <v>12080</v>
      </c>
      <c r="C2905" s="143" t="s">
        <v>12081</v>
      </c>
      <c r="D2905" s="143" t="s">
        <v>12018</v>
      </c>
      <c r="E2905" s="143" t="s">
        <v>22451</v>
      </c>
      <c r="F2905" s="143" t="s">
        <v>12082</v>
      </c>
      <c r="G2905" s="143" t="s">
        <v>12083</v>
      </c>
      <c r="H2905" s="143">
        <v>-44.673299999999998</v>
      </c>
      <c r="I2905" s="143">
        <v>167.923</v>
      </c>
      <c r="J2905" s="143">
        <v>10</v>
      </c>
      <c r="K2905" s="143">
        <v>12</v>
      </c>
      <c r="L2905" s="143">
        <f>COUNTIFS(ArCompl!$C$2:$C$5652,ArCompl!$C4578,ArCompl!$D$2:$D$5652,ArCompl!$D4578)</f>
        <v>1</v>
      </c>
      <c r="M2905" s="144">
        <f>IF(ISNA(MATCH($F2905,'Liste noire'!C:C,0)),0,1)</f>
        <v>0</v>
      </c>
    </row>
    <row r="2906" spans="1:13" x14ac:dyDescent="0.25">
      <c r="A2906" s="139">
        <v>279</v>
      </c>
      <c r="B2906" s="140" t="s">
        <v>12215</v>
      </c>
      <c r="C2906" s="140" t="s">
        <v>12216</v>
      </c>
      <c r="D2906" s="140" t="s">
        <v>12212</v>
      </c>
      <c r="E2906" s="140" t="s">
        <v>12212</v>
      </c>
      <c r="F2906" s="140" t="s">
        <v>12217</v>
      </c>
      <c r="G2906" s="140" t="s">
        <v>12218</v>
      </c>
      <c r="H2906" s="140">
        <v>13.5025</v>
      </c>
      <c r="I2906" s="140">
        <v>7.1267500000000004</v>
      </c>
      <c r="J2906" s="140">
        <v>1240</v>
      </c>
      <c r="K2906" s="140">
        <v>1</v>
      </c>
      <c r="L2906" s="140">
        <f>COUNTIFS(ArCompl!$C$2:$C$5652,ArCompl!$C4471,ArCompl!$D$2:$D$5652,ArCompl!$D4471)</f>
        <v>2</v>
      </c>
      <c r="M2906" s="141">
        <f>IF(ISNA(MATCH($F2906,'Liste noire'!C:C,0)),0,1)</f>
        <v>0</v>
      </c>
    </row>
    <row r="2907" spans="1:13" x14ac:dyDescent="0.25">
      <c r="A2907" s="142">
        <v>4101</v>
      </c>
      <c r="B2907" s="143" t="s">
        <v>19628</v>
      </c>
      <c r="C2907" s="143" t="s">
        <v>19629</v>
      </c>
      <c r="D2907" s="143" t="s">
        <v>16702</v>
      </c>
      <c r="E2907" s="143" t="s">
        <v>22496</v>
      </c>
      <c r="F2907" s="143" t="s">
        <v>19630</v>
      </c>
      <c r="G2907" s="143" t="s">
        <v>19631</v>
      </c>
      <c r="H2907" s="143">
        <v>42.374200000000002</v>
      </c>
      <c r="I2907" s="143">
        <v>-122.873</v>
      </c>
      <c r="J2907" s="143">
        <v>1335</v>
      </c>
      <c r="K2907" s="143">
        <v>-8</v>
      </c>
      <c r="L2907" s="143">
        <f>COUNTIFS(ArCompl!$C$2:$C$5652,ArCompl!$C2650,ArCompl!$D$2:$D$5652,ArCompl!$D2650)</f>
        <v>1</v>
      </c>
      <c r="M2907" s="144">
        <f>IF(ISNA(MATCH($F2907,'Liste noire'!C:C,0)),0,1)</f>
        <v>0</v>
      </c>
    </row>
    <row r="2908" spans="1:13" x14ac:dyDescent="0.25">
      <c r="A2908" s="139">
        <v>908</v>
      </c>
      <c r="B2908" s="140" t="s">
        <v>22301</v>
      </c>
      <c r="C2908" s="140" t="s">
        <v>22302</v>
      </c>
      <c r="D2908" s="140" t="s">
        <v>22282</v>
      </c>
      <c r="E2908" s="140" t="s">
        <v>22503</v>
      </c>
      <c r="F2908" s="140" t="s">
        <v>22303</v>
      </c>
      <c r="G2908" s="140" t="s">
        <v>22304</v>
      </c>
      <c r="H2908" s="140">
        <v>-13.258900000000001</v>
      </c>
      <c r="I2908" s="140">
        <v>31.936599999999999</v>
      </c>
      <c r="J2908" s="140">
        <v>1853</v>
      </c>
      <c r="K2908" s="140">
        <v>2</v>
      </c>
      <c r="L2908" s="140">
        <f>COUNTIFS(ArCompl!$C$2:$C$5652,ArCompl!$C5641,ArCompl!$D$2:$D$5652,ArCompl!$D5641)</f>
        <v>1</v>
      </c>
      <c r="M2908" s="141">
        <f>IF(ISNA(MATCH($F2908,'Liste noire'!C:C,0)),0,1)</f>
        <v>0</v>
      </c>
    </row>
    <row r="2909" spans="1:13" x14ac:dyDescent="0.25">
      <c r="A2909" s="142">
        <v>8080</v>
      </c>
      <c r="B2909" s="143" t="s">
        <v>6896</v>
      </c>
      <c r="C2909" s="143" t="s">
        <v>6893</v>
      </c>
      <c r="D2909" s="143" t="s">
        <v>6885</v>
      </c>
      <c r="E2909" s="143" t="s">
        <v>6885</v>
      </c>
      <c r="F2909" s="143" t="s">
        <v>6897</v>
      </c>
      <c r="G2909" s="143" t="s">
        <v>6898</v>
      </c>
      <c r="H2909" s="143">
        <v>45.406999999999996</v>
      </c>
      <c r="I2909" s="143">
        <v>6.5779420000000002</v>
      </c>
      <c r="J2909" s="143">
        <v>5636</v>
      </c>
      <c r="K2909" s="143">
        <v>1</v>
      </c>
      <c r="L2909" s="143">
        <f>COUNTIFS(ArCompl!$C$2:$C$5652,ArCompl!$C3294,ArCompl!$D$2:$D$5652,ArCompl!$D3294)</f>
        <v>1</v>
      </c>
      <c r="M2909" s="144">
        <f>IF(ISNA(MATCH($F2909,'Liste noire'!C:C,0)),0,1)</f>
        <v>0</v>
      </c>
    </row>
    <row r="2910" spans="1:13" x14ac:dyDescent="0.25">
      <c r="A2910" s="139">
        <v>1863</v>
      </c>
      <c r="B2910" s="140" t="s">
        <v>12191</v>
      </c>
      <c r="C2910" s="140" t="s">
        <v>12192</v>
      </c>
      <c r="D2910" s="140" t="s">
        <v>12182</v>
      </c>
      <c r="E2910" s="140" t="s">
        <v>12182</v>
      </c>
      <c r="F2910" s="140" t="s">
        <v>12193</v>
      </c>
      <c r="G2910" s="140" t="s">
        <v>12194</v>
      </c>
      <c r="H2910" s="140">
        <v>12.141500000000001</v>
      </c>
      <c r="I2910" s="140">
        <v>-86.168199999999999</v>
      </c>
      <c r="J2910" s="140">
        <v>194</v>
      </c>
      <c r="K2910" s="140">
        <v>-6</v>
      </c>
      <c r="L2910" s="140">
        <f>COUNTIFS(ArCompl!$C$2:$C$5652,ArCompl!$C4465,ArCompl!$D$2:$D$5652,ArCompl!$D4465)</f>
        <v>1</v>
      </c>
      <c r="M2910" s="141">
        <f>IF(ISNA(MATCH($F2910,'Liste noire'!C:C,0)),0,1)</f>
        <v>0</v>
      </c>
    </row>
    <row r="2911" spans="1:13" x14ac:dyDescent="0.25">
      <c r="A2911" s="142">
        <v>6303</v>
      </c>
      <c r="B2911" s="143" t="s">
        <v>1230</v>
      </c>
      <c r="C2911" s="143" t="s">
        <v>1231</v>
      </c>
      <c r="D2911" s="143" t="s">
        <v>639</v>
      </c>
      <c r="E2911" s="143" t="s">
        <v>22356</v>
      </c>
      <c r="F2911" s="143" t="s">
        <v>1232</v>
      </c>
      <c r="G2911" s="143" t="s">
        <v>1233</v>
      </c>
      <c r="H2911" s="143">
        <v>-37.745600000000003</v>
      </c>
      <c r="I2911" s="143">
        <v>140.785</v>
      </c>
      <c r="J2911" s="143">
        <v>212</v>
      </c>
      <c r="K2911" s="143">
        <v>9.5</v>
      </c>
      <c r="L2911" s="143">
        <f>COUNTIFS(ArCompl!$C$2:$C$5652,ArCompl!$C467,ArCompl!$D$2:$D$5652,ArCompl!$D467)</f>
        <v>1</v>
      </c>
      <c r="M2911" s="144">
        <f>IF(ISNA(MATCH($F2911,'Liste noire'!C:C,0)),0,1)</f>
        <v>0</v>
      </c>
    </row>
    <row r="2912" spans="1:13" x14ac:dyDescent="0.25">
      <c r="A2912" s="139">
        <v>6844</v>
      </c>
      <c r="B2912" s="140" t="s">
        <v>19678</v>
      </c>
      <c r="C2912" s="140" t="s">
        <v>19679</v>
      </c>
      <c r="D2912" s="140" t="s">
        <v>16702</v>
      </c>
      <c r="E2912" s="140" t="s">
        <v>22496</v>
      </c>
      <c r="F2912" s="140" t="s">
        <v>19680</v>
      </c>
      <c r="G2912" s="140" t="s">
        <v>19681</v>
      </c>
      <c r="H2912" s="140">
        <v>41.703299999999999</v>
      </c>
      <c r="I2912" s="140">
        <v>-86.821200000000005</v>
      </c>
      <c r="J2912" s="140">
        <v>655</v>
      </c>
      <c r="K2912" s="140">
        <v>-6</v>
      </c>
      <c r="L2912" s="140">
        <f>COUNTIFS(ArCompl!$C$2:$C$5652,ArCompl!$C2664,ArCompl!$D$2:$D$5652,ArCompl!$D2664)</f>
        <v>1</v>
      </c>
      <c r="M2912" s="141">
        <f>IF(ISNA(MATCH($F2912,'Liste noire'!C:C,0)),0,1)</f>
        <v>0</v>
      </c>
    </row>
    <row r="2913" spans="1:13" x14ac:dyDescent="0.25">
      <c r="A2913" s="142">
        <v>3666</v>
      </c>
      <c r="B2913" s="143" t="s">
        <v>19542</v>
      </c>
      <c r="C2913" s="143" t="s">
        <v>19543</v>
      </c>
      <c r="D2913" s="143" t="s">
        <v>16702</v>
      </c>
      <c r="E2913" s="143" t="s">
        <v>22496</v>
      </c>
      <c r="F2913" s="143" t="s">
        <v>19544</v>
      </c>
      <c r="G2913" s="143" t="s">
        <v>19545</v>
      </c>
      <c r="H2913" s="143">
        <v>33.915399999999998</v>
      </c>
      <c r="I2913" s="143">
        <v>-84.516300000000001</v>
      </c>
      <c r="J2913" s="143">
        <v>1068</v>
      </c>
      <c r="K2913" s="143">
        <v>-5</v>
      </c>
      <c r="L2913" s="143">
        <f>COUNTIFS(ArCompl!$C$2:$C$5652,ArCompl!$C2628,ArCompl!$D$2:$D$5652,ArCompl!$D2628)</f>
        <v>1</v>
      </c>
      <c r="M2913" s="144">
        <f>IF(ISNA(MATCH($F2913,'Liste noire'!C:C,0)),0,1)</f>
        <v>0</v>
      </c>
    </row>
    <row r="2914" spans="1:13" x14ac:dyDescent="0.25">
      <c r="A2914" s="139">
        <v>2586</v>
      </c>
      <c r="B2914" s="140" t="s">
        <v>2466</v>
      </c>
      <c r="C2914" s="140" t="s">
        <v>2467</v>
      </c>
      <c r="D2914" s="140" t="s">
        <v>2057</v>
      </c>
      <c r="E2914" s="140" t="s">
        <v>22368</v>
      </c>
      <c r="F2914" s="140" t="s">
        <v>2468</v>
      </c>
      <c r="G2914" s="140" t="s">
        <v>2469</v>
      </c>
      <c r="H2914" s="140">
        <v>-23.47944</v>
      </c>
      <c r="I2914" s="140">
        <v>-52.012219999999999</v>
      </c>
      <c r="J2914" s="140">
        <v>1788</v>
      </c>
      <c r="K2914" s="140">
        <v>-3</v>
      </c>
      <c r="L2914" s="140">
        <f>COUNTIFS(ArCompl!$C$2:$C$5652,ArCompl!$C809,ArCompl!$D$2:$D$5652,ArCompl!$D809)</f>
        <v>3</v>
      </c>
      <c r="M2914" s="141">
        <f>IF(ISNA(MATCH($F2914,'Liste noire'!C:C,0)),0,1)</f>
        <v>0</v>
      </c>
    </row>
    <row r="2915" spans="1:13" x14ac:dyDescent="0.25">
      <c r="A2915" s="142">
        <v>827</v>
      </c>
      <c r="B2915" s="143" t="s">
        <v>14660</v>
      </c>
      <c r="C2915" s="143" t="s">
        <v>14661</v>
      </c>
      <c r="D2915" s="143" t="s">
        <v>14577</v>
      </c>
      <c r="E2915" s="143" t="s">
        <v>22476</v>
      </c>
      <c r="F2915" s="143" t="s">
        <v>14662</v>
      </c>
      <c r="G2915" s="143" t="s">
        <v>14663</v>
      </c>
      <c r="H2915" s="143">
        <v>-30.857399999999998</v>
      </c>
      <c r="I2915" s="143">
        <v>30.343</v>
      </c>
      <c r="J2915" s="143">
        <v>495</v>
      </c>
      <c r="K2915" s="143">
        <v>2</v>
      </c>
      <c r="L2915" s="143">
        <f>COUNTIFS(ArCompl!$C$2:$C$5652,ArCompl!$C40,ArCompl!$D$2:$D$5652,ArCompl!$D40)</f>
        <v>1</v>
      </c>
      <c r="M2915" s="144">
        <f>IF(ISNA(MATCH($F2915,'Liste noire'!C:C,0)),0,1)</f>
        <v>0</v>
      </c>
    </row>
    <row r="2916" spans="1:13" x14ac:dyDescent="0.25">
      <c r="A2916" s="139">
        <v>8283</v>
      </c>
      <c r="B2916" s="140" t="s">
        <v>19789</v>
      </c>
      <c r="C2916" s="140" t="s">
        <v>19790</v>
      </c>
      <c r="D2916" s="140" t="s">
        <v>16702</v>
      </c>
      <c r="E2916" s="140" t="s">
        <v>22496</v>
      </c>
      <c r="F2916" s="140" t="s">
        <v>19791</v>
      </c>
      <c r="G2916" s="140" t="s">
        <v>19792</v>
      </c>
      <c r="H2916" s="140">
        <v>41.51</v>
      </c>
      <c r="I2916" s="140">
        <v>-74.264600000000002</v>
      </c>
      <c r="J2916" s="140">
        <v>364</v>
      </c>
      <c r="K2916" s="140">
        <v>-5</v>
      </c>
      <c r="L2916" s="140">
        <f>COUNTIFS(ArCompl!$C$2:$C$5652,ArCompl!$C2693,ArCompl!$D$2:$D$5652,ArCompl!$D2693)</f>
        <v>1</v>
      </c>
      <c r="M2916" s="141">
        <f>IF(ISNA(MATCH($F2916,'Liste noire'!C:C,0)),0,1)</f>
        <v>0</v>
      </c>
    </row>
    <row r="2917" spans="1:13" x14ac:dyDescent="0.25">
      <c r="A2917" s="142">
        <v>370</v>
      </c>
      <c r="B2917" s="143" t="s">
        <v>7804</v>
      </c>
      <c r="C2917" s="143" t="s">
        <v>7805</v>
      </c>
      <c r="D2917" s="143" t="s">
        <v>7581</v>
      </c>
      <c r="E2917" s="143" t="s">
        <v>22405</v>
      </c>
      <c r="F2917" s="143" t="s">
        <v>7806</v>
      </c>
      <c r="G2917" s="143" t="s">
        <v>7807</v>
      </c>
      <c r="H2917" s="143">
        <v>51.23028</v>
      </c>
      <c r="I2917" s="143">
        <v>6.5044440000000003</v>
      </c>
      <c r="J2917" s="143">
        <v>125</v>
      </c>
      <c r="K2917" s="143">
        <v>1</v>
      </c>
      <c r="L2917" s="143">
        <f>COUNTIFS(ArCompl!$C$2:$C$5652,ArCompl!$C160,ArCompl!$D$2:$D$5652,ArCompl!$D160)</f>
        <v>1</v>
      </c>
      <c r="M2917" s="144">
        <f>IF(ISNA(MATCH($F2917,'Liste noire'!C:C,0)),0,1)</f>
        <v>0</v>
      </c>
    </row>
    <row r="2918" spans="1:13" x14ac:dyDescent="0.25">
      <c r="A2918" s="139">
        <v>4115</v>
      </c>
      <c r="B2918" s="140" t="s">
        <v>19793</v>
      </c>
      <c r="C2918" s="140" t="s">
        <v>19794</v>
      </c>
      <c r="D2918" s="140" t="s">
        <v>16702</v>
      </c>
      <c r="E2918" s="140" t="s">
        <v>22496</v>
      </c>
      <c r="F2918" s="140" t="s">
        <v>19795</v>
      </c>
      <c r="G2918" s="140" t="s">
        <v>19796</v>
      </c>
      <c r="H2918" s="140">
        <v>32.300600000000003</v>
      </c>
      <c r="I2918" s="140">
        <v>-86.394000000000005</v>
      </c>
      <c r="J2918" s="140">
        <v>221</v>
      </c>
      <c r="K2918" s="140">
        <v>-6</v>
      </c>
      <c r="L2918" s="140">
        <f>COUNTIFS(ArCompl!$C$2:$C$5652,ArCompl!$C2694,ArCompl!$D$2:$D$5652,ArCompl!$D2694)</f>
        <v>2</v>
      </c>
      <c r="M2918" s="141">
        <f>IF(ISNA(MATCH($F2918,'Liste noire'!C:C,0)),0,1)</f>
        <v>0</v>
      </c>
    </row>
    <row r="2919" spans="1:13" x14ac:dyDescent="0.25">
      <c r="A2919" s="142">
        <v>2730</v>
      </c>
      <c r="B2919" s="143" t="s">
        <v>5596</v>
      </c>
      <c r="C2919" s="143" t="s">
        <v>5597</v>
      </c>
      <c r="D2919" s="143" t="s">
        <v>5479</v>
      </c>
      <c r="E2919" s="143" t="s">
        <v>22380</v>
      </c>
      <c r="F2919" s="143" t="s">
        <v>5598</v>
      </c>
      <c r="G2919" s="143" t="s">
        <v>5599</v>
      </c>
      <c r="H2919" s="143">
        <v>9.2847399999999993</v>
      </c>
      <c r="I2919" s="143">
        <v>-74.846100000000007</v>
      </c>
      <c r="J2919" s="143">
        <v>178</v>
      </c>
      <c r="K2919" s="143">
        <v>-5</v>
      </c>
      <c r="L2919" s="143">
        <f>COUNTIFS(ArCompl!$C$2:$C$5652,ArCompl!$C1565,ArCompl!$D$2:$D$5652,ArCompl!$D1565)</f>
        <v>1</v>
      </c>
      <c r="M2919" s="144">
        <f>IF(ISNA(MATCH($F2919,'Liste noire'!C:C,0)),0,1)</f>
        <v>0</v>
      </c>
    </row>
    <row r="2920" spans="1:13" x14ac:dyDescent="0.25">
      <c r="A2920" s="139">
        <v>5687</v>
      </c>
      <c r="B2920" s="140" t="s">
        <v>14571</v>
      </c>
      <c r="C2920" s="140" t="s">
        <v>14572</v>
      </c>
      <c r="D2920" s="140" t="s">
        <v>14544</v>
      </c>
      <c r="E2920" s="140" t="s">
        <v>22475</v>
      </c>
      <c r="F2920" s="140" t="s">
        <v>14573</v>
      </c>
      <c r="G2920" s="140" t="s">
        <v>14574</v>
      </c>
      <c r="H2920" s="140">
        <v>2.01444</v>
      </c>
      <c r="I2920" s="140">
        <v>45.304699999999997</v>
      </c>
      <c r="J2920" s="140">
        <v>29</v>
      </c>
      <c r="K2920" s="140">
        <v>3</v>
      </c>
      <c r="L2920" s="140">
        <f>COUNTIFS(ArCompl!$C$2:$C$5652,ArCompl!$C5224,ArCompl!$D$2:$D$5652,ArCompl!$D5224)</f>
        <v>1</v>
      </c>
      <c r="M2920" s="141">
        <f>IF(ISNA(MATCH($F2920,'Liste noire'!C:C,0)),0,1)</f>
        <v>0</v>
      </c>
    </row>
    <row r="2921" spans="1:13" x14ac:dyDescent="0.25">
      <c r="A2921" s="142">
        <v>5862</v>
      </c>
      <c r="B2921" s="143" t="s">
        <v>5937</v>
      </c>
      <c r="C2921" s="143" t="s">
        <v>5938</v>
      </c>
      <c r="D2921" s="143" t="s">
        <v>5926</v>
      </c>
      <c r="E2921" s="143" t="s">
        <v>22382</v>
      </c>
      <c r="F2921" s="143" t="s">
        <v>5939</v>
      </c>
      <c r="G2921" s="143" t="s">
        <v>5940</v>
      </c>
      <c r="H2921" s="143">
        <v>-21.895990000000001</v>
      </c>
      <c r="I2921" s="143">
        <v>-157.9067</v>
      </c>
      <c r="J2921" s="143">
        <v>45</v>
      </c>
      <c r="K2921" s="143">
        <v>-10</v>
      </c>
      <c r="L2921" s="143">
        <f>COUNTIFS(ArCompl!$C$2:$C$5652,ArCompl!$C1650,ArCompl!$D$2:$D$5652,ArCompl!$D1650)</f>
        <v>1</v>
      </c>
      <c r="M2921" s="144">
        <f>IF(ISNA(MATCH($F2921,'Liste noire'!C:C,0)),0,1)</f>
        <v>0</v>
      </c>
    </row>
    <row r="2922" spans="1:13" x14ac:dyDescent="0.25">
      <c r="A2922" s="139">
        <v>6295</v>
      </c>
      <c r="B2922" s="140" t="s">
        <v>1202</v>
      </c>
      <c r="C2922" s="140" t="s">
        <v>1203</v>
      </c>
      <c r="D2922" s="140" t="s">
        <v>639</v>
      </c>
      <c r="E2922" s="140" t="s">
        <v>22356</v>
      </c>
      <c r="F2922" s="140" t="s">
        <v>1204</v>
      </c>
      <c r="G2922" s="140" t="s">
        <v>1205</v>
      </c>
      <c r="H2922" s="140">
        <v>-12.0944</v>
      </c>
      <c r="I2922" s="140">
        <v>134.89400000000001</v>
      </c>
      <c r="J2922" s="140">
        <v>53</v>
      </c>
      <c r="K2922" s="140">
        <v>9.5</v>
      </c>
      <c r="L2922" s="140">
        <f>COUNTIFS(ArCompl!$C$2:$C$5652,ArCompl!$C460,ArCompl!$D$2:$D$5652,ArCompl!$D460)</f>
        <v>1</v>
      </c>
      <c r="M2922" s="141">
        <f>IF(ISNA(MATCH($F2922,'Liste noire'!C:C,0)),0,1)</f>
        <v>0</v>
      </c>
    </row>
    <row r="2923" spans="1:13" x14ac:dyDescent="0.25">
      <c r="A2923" s="142">
        <v>4284</v>
      </c>
      <c r="B2923" s="143" t="s">
        <v>19816</v>
      </c>
      <c r="C2923" s="143" t="s">
        <v>19817</v>
      </c>
      <c r="D2923" s="143" t="s">
        <v>16702</v>
      </c>
      <c r="E2923" s="143" t="s">
        <v>22496</v>
      </c>
      <c r="F2923" s="143" t="s">
        <v>19818</v>
      </c>
      <c r="G2923" s="143" t="s">
        <v>19819</v>
      </c>
      <c r="H2923" s="143">
        <v>39.642899999999997</v>
      </c>
      <c r="I2923" s="143">
        <v>-79.916300000000007</v>
      </c>
      <c r="J2923" s="143">
        <v>1248</v>
      </c>
      <c r="K2923" s="143">
        <v>-5</v>
      </c>
      <c r="L2923" s="143">
        <f>COUNTIFS(ArCompl!$C$2:$C$5652,ArCompl!$C2700,ArCompl!$D$2:$D$5652,ArCompl!$D2700)</f>
        <v>1</v>
      </c>
      <c r="M2923" s="144">
        <f>IF(ISNA(MATCH($F2923,'Liste noire'!C:C,0)),0,1)</f>
        <v>0</v>
      </c>
    </row>
    <row r="2924" spans="1:13" x14ac:dyDescent="0.25">
      <c r="A2924" s="139">
        <v>7776</v>
      </c>
      <c r="B2924" s="140" t="s">
        <v>17803</v>
      </c>
      <c r="C2924" s="140" t="s">
        <v>17797</v>
      </c>
      <c r="D2924" s="140" t="s">
        <v>16702</v>
      </c>
      <c r="E2924" s="140" t="s">
        <v>22496</v>
      </c>
      <c r="F2924" s="140" t="s">
        <v>17804</v>
      </c>
      <c r="G2924" s="140" t="s">
        <v>17805</v>
      </c>
      <c r="H2924" s="140">
        <v>39.588999999999999</v>
      </c>
      <c r="I2924" s="140">
        <v>-84.224900000000005</v>
      </c>
      <c r="J2924" s="140">
        <v>957</v>
      </c>
      <c r="K2924" s="140">
        <v>-5</v>
      </c>
      <c r="L2924" s="140">
        <f>COUNTIFS(ArCompl!$C$2:$C$5652,ArCompl!$C2172,ArCompl!$D$2:$D$5652,ArCompl!$D2172)</f>
        <v>1</v>
      </c>
      <c r="M2924" s="141">
        <f>IF(ISNA(MATCH($F2924,'Liste noire'!C:C,0)),0,1)</f>
        <v>0</v>
      </c>
    </row>
    <row r="2925" spans="1:13" x14ac:dyDescent="0.25">
      <c r="A2925" s="142">
        <v>3223</v>
      </c>
      <c r="B2925" s="143" t="s">
        <v>2901</v>
      </c>
      <c r="C2925" s="143" t="s">
        <v>2902</v>
      </c>
      <c r="D2925" s="143" t="s">
        <v>2843</v>
      </c>
      <c r="E2925" s="143" t="s">
        <v>22370</v>
      </c>
      <c r="F2925" s="143" t="s">
        <v>2903</v>
      </c>
      <c r="G2925" s="143" t="s">
        <v>2904</v>
      </c>
      <c r="H2925" s="143">
        <v>12.4398</v>
      </c>
      <c r="I2925" s="143">
        <v>98.621499999999997</v>
      </c>
      <c r="J2925" s="143">
        <v>75</v>
      </c>
      <c r="K2925" s="143">
        <v>6.5</v>
      </c>
      <c r="L2925" s="143">
        <f>COUNTIFS(ArCompl!$C$2:$C$5652,ArCompl!$C661,ArCompl!$D$2:$D$5652,ArCompl!$D661)</f>
        <v>3</v>
      </c>
      <c r="M2925" s="144">
        <f>IF(ISNA(MATCH($F2925,'Liste noire'!C:C,0)),0,1)</f>
        <v>0</v>
      </c>
    </row>
    <row r="2926" spans="1:13" x14ac:dyDescent="0.25">
      <c r="A2926" s="139">
        <v>7352</v>
      </c>
      <c r="B2926" s="140" t="s">
        <v>8346</v>
      </c>
      <c r="C2926" s="140" t="s">
        <v>8347</v>
      </c>
      <c r="D2926" s="140" t="s">
        <v>8313</v>
      </c>
      <c r="E2926" s="140" t="s">
        <v>8313</v>
      </c>
      <c r="F2926" s="140" t="s">
        <v>8348</v>
      </c>
      <c r="G2926" s="140" t="s">
        <v>8349</v>
      </c>
      <c r="H2926" s="140">
        <v>5.2774900000000002</v>
      </c>
      <c r="I2926" s="140">
        <v>-59.1511</v>
      </c>
      <c r="J2926" s="140">
        <v>300</v>
      </c>
      <c r="K2926" s="140">
        <v>-4</v>
      </c>
      <c r="L2926" s="140">
        <f>COUNTIFS(ArCompl!$C$2:$C$5652,ArCompl!$C3535,ArCompl!$D$2:$D$5652,ArCompl!$D3535)</f>
        <v>1</v>
      </c>
      <c r="M2926" s="141">
        <f>IF(ISNA(MATCH($F2926,'Liste noire'!C:C,0)),0,1)</f>
        <v>0</v>
      </c>
    </row>
    <row r="2927" spans="1:13" x14ac:dyDescent="0.25">
      <c r="A2927" s="142">
        <v>9774</v>
      </c>
      <c r="B2927" s="143" t="s">
        <v>4652</v>
      </c>
      <c r="C2927" s="143" t="s">
        <v>4653</v>
      </c>
      <c r="D2927" s="143" t="s">
        <v>4637</v>
      </c>
      <c r="E2927" s="143" t="s">
        <v>22376</v>
      </c>
      <c r="F2927" s="143" t="s">
        <v>4654</v>
      </c>
      <c r="G2927" s="143" t="s">
        <v>4655</v>
      </c>
      <c r="H2927" s="143">
        <v>-42.340389999999999</v>
      </c>
      <c r="I2927" s="143">
        <v>-73.715689999999995</v>
      </c>
      <c r="J2927" s="143">
        <v>528</v>
      </c>
      <c r="K2927" s="143">
        <v>-4</v>
      </c>
      <c r="L2927" s="143">
        <f>COUNTIFS(ArCompl!$C$2:$C$5652,ArCompl!$C1326,ArCompl!$D$2:$D$5652,ArCompl!$D1326)</f>
        <v>1</v>
      </c>
      <c r="M2927" s="144">
        <f>IF(ISNA(MATCH($F2927,'Liste noire'!C:C,0)),0,1)</f>
        <v>0</v>
      </c>
    </row>
    <row r="2928" spans="1:13" x14ac:dyDescent="0.25">
      <c r="A2928" s="139">
        <v>4331</v>
      </c>
      <c r="B2928" s="140" t="s">
        <v>9440</v>
      </c>
      <c r="C2928" s="140" t="s">
        <v>9441</v>
      </c>
      <c r="D2928" s="140" t="s">
        <v>9341</v>
      </c>
      <c r="E2928" s="140" t="s">
        <v>9341</v>
      </c>
      <c r="F2928" s="140" t="s">
        <v>9442</v>
      </c>
      <c r="G2928" s="140" t="s">
        <v>9443</v>
      </c>
      <c r="H2928" s="140">
        <v>36.235199999999999</v>
      </c>
      <c r="I2928" s="140">
        <v>59.640999999999998</v>
      </c>
      <c r="J2928" s="140">
        <v>3263</v>
      </c>
      <c r="K2928" s="140">
        <v>3.5</v>
      </c>
      <c r="L2928" s="140">
        <f>COUNTIFS(ArCompl!$C$2:$C$5652,ArCompl!$C3848,ArCompl!$D$2:$D$5652,ArCompl!$D3848)</f>
        <v>1</v>
      </c>
      <c r="M2928" s="141">
        <f>IF(ISNA(MATCH($F2928,'Liste noire'!C:C,0)),0,1)</f>
        <v>0</v>
      </c>
    </row>
    <row r="2929" spans="1:13" x14ac:dyDescent="0.25">
      <c r="A2929" s="142">
        <v>1335</v>
      </c>
      <c r="B2929" s="143" t="s">
        <v>7154</v>
      </c>
      <c r="C2929" s="143" t="s">
        <v>7151</v>
      </c>
      <c r="D2929" s="143" t="s">
        <v>6885</v>
      </c>
      <c r="E2929" s="143" t="s">
        <v>6885</v>
      </c>
      <c r="F2929" s="143" t="s">
        <v>7155</v>
      </c>
      <c r="G2929" s="143" t="s">
        <v>7156</v>
      </c>
      <c r="H2929" s="143">
        <v>45.725560000000002</v>
      </c>
      <c r="I2929" s="143">
        <v>5.0811109999999999</v>
      </c>
      <c r="J2929" s="143">
        <v>821</v>
      </c>
      <c r="K2929" s="143">
        <v>1</v>
      </c>
      <c r="L2929" s="143">
        <f>COUNTIFS(ArCompl!$C$2:$C$5652,ArCompl!$C3359,ArCompl!$D$2:$D$5652,ArCompl!$D3359)</f>
        <v>1</v>
      </c>
      <c r="M2929" s="144">
        <f>IF(ISNA(MATCH($F2929,'Liste noire'!C:C,0)),0,1)</f>
        <v>1</v>
      </c>
    </row>
    <row r="2930" spans="1:13" x14ac:dyDescent="0.25">
      <c r="A2930" s="139">
        <v>1930</v>
      </c>
      <c r="B2930" s="140" t="s">
        <v>1744</v>
      </c>
      <c r="C2930" s="140" t="s">
        <v>1745</v>
      </c>
      <c r="D2930" s="140" t="s">
        <v>1697</v>
      </c>
      <c r="E2930" s="140" t="s">
        <v>1697</v>
      </c>
      <c r="F2930" s="140" t="s">
        <v>1746</v>
      </c>
      <c r="G2930" s="140" t="s">
        <v>1747</v>
      </c>
      <c r="H2930" s="140">
        <v>26.511399999999998</v>
      </c>
      <c r="I2930" s="140">
        <v>-77.083500000000001</v>
      </c>
      <c r="J2930" s="140">
        <v>6</v>
      </c>
      <c r="K2930" s="140">
        <v>-5</v>
      </c>
      <c r="L2930" s="140">
        <f>COUNTIFS(ArCompl!$C$2:$C$5652,ArCompl!$C603,ArCompl!$D$2:$D$5652,ArCompl!$D603)</f>
        <v>1</v>
      </c>
      <c r="M2930" s="141">
        <f>IF(ISNA(MATCH($F2930,'Liste noire'!C:C,0)),0,1)</f>
        <v>0</v>
      </c>
    </row>
    <row r="2931" spans="1:13" x14ac:dyDescent="0.25">
      <c r="A2931" s="142">
        <v>4050</v>
      </c>
      <c r="B2931" s="143" t="s">
        <v>19500</v>
      </c>
      <c r="C2931" s="143" t="s">
        <v>19501</v>
      </c>
      <c r="D2931" s="143" t="s">
        <v>16702</v>
      </c>
      <c r="E2931" s="143" t="s">
        <v>22496</v>
      </c>
      <c r="F2931" s="143" t="s">
        <v>19502</v>
      </c>
      <c r="G2931" s="143" t="s">
        <v>19503</v>
      </c>
      <c r="H2931" s="143">
        <v>39.140999999999998</v>
      </c>
      <c r="I2931" s="143">
        <v>-96.6708</v>
      </c>
      <c r="J2931" s="143">
        <v>1057</v>
      </c>
      <c r="K2931" s="143">
        <v>-6</v>
      </c>
      <c r="L2931" s="143">
        <f>COUNTIFS(ArCompl!$C$2:$C$5652,ArCompl!$C2617,ArCompl!$D$2:$D$5652,ArCompl!$D2617)</f>
        <v>4</v>
      </c>
      <c r="M2931" s="144">
        <f>IF(ISNA(MATCH($F2931,'Liste noire'!C:C,0)),0,1)</f>
        <v>0</v>
      </c>
    </row>
    <row r="2932" spans="1:13" x14ac:dyDescent="0.25">
      <c r="A2932" s="139">
        <v>7245</v>
      </c>
      <c r="B2932" s="140" t="s">
        <v>19204</v>
      </c>
      <c r="C2932" s="140" t="s">
        <v>19205</v>
      </c>
      <c r="D2932" s="140" t="s">
        <v>16702</v>
      </c>
      <c r="E2932" s="140" t="s">
        <v>22496</v>
      </c>
      <c r="F2932" s="140" t="s">
        <v>19206</v>
      </c>
      <c r="G2932" s="140" t="s">
        <v>19207</v>
      </c>
      <c r="H2932" s="140">
        <v>63.886000000000003</v>
      </c>
      <c r="I2932" s="140">
        <v>-152.30199999999999</v>
      </c>
      <c r="J2932" s="140">
        <v>678</v>
      </c>
      <c r="K2932" s="140">
        <v>-9</v>
      </c>
      <c r="L2932" s="140">
        <f>COUNTIFS(ArCompl!$C$2:$C$5652,ArCompl!$C2537,ArCompl!$D$2:$D$5652,ArCompl!$D2537)</f>
        <v>1</v>
      </c>
      <c r="M2932" s="141">
        <f>IF(ISNA(MATCH($F2932,'Liste noire'!C:C,0)),0,1)</f>
        <v>0</v>
      </c>
    </row>
    <row r="2933" spans="1:13" x14ac:dyDescent="0.25">
      <c r="A2933" s="142">
        <v>2953</v>
      </c>
      <c r="B2933" s="143" t="s">
        <v>1850</v>
      </c>
      <c r="C2933" s="143" t="s">
        <v>1851</v>
      </c>
      <c r="D2933" s="143" t="s">
        <v>1839</v>
      </c>
      <c r="E2933" s="143" t="s">
        <v>22361</v>
      </c>
      <c r="F2933" s="143" t="s">
        <v>1852</v>
      </c>
      <c r="G2933" s="143" t="s">
        <v>1853</v>
      </c>
      <c r="H2933" s="143">
        <v>53.8645</v>
      </c>
      <c r="I2933" s="143">
        <v>27.5397</v>
      </c>
      <c r="J2933" s="143">
        <v>748</v>
      </c>
      <c r="K2933" s="143">
        <v>3</v>
      </c>
      <c r="L2933" s="143">
        <f>COUNTIFS(ArCompl!$C$2:$C$5652,ArCompl!$C629,ArCompl!$D$2:$D$5652,ArCompl!$D629)</f>
        <v>1</v>
      </c>
      <c r="M2933" s="144">
        <f>IF(ISNA(MATCH($F2933,'Liste noire'!C:C,0)),0,1)</f>
        <v>0</v>
      </c>
    </row>
    <row r="2934" spans="1:13" x14ac:dyDescent="0.25">
      <c r="A2934" s="139">
        <v>442</v>
      </c>
      <c r="B2934" s="140" t="s">
        <v>6831</v>
      </c>
      <c r="C2934" s="140" t="s">
        <v>6832</v>
      </c>
      <c r="D2934" s="140" t="s">
        <v>6766</v>
      </c>
      <c r="E2934" s="140" t="s">
        <v>22400</v>
      </c>
      <c r="F2934" s="140" t="s">
        <v>6833</v>
      </c>
      <c r="G2934" s="140" t="s">
        <v>6834</v>
      </c>
      <c r="H2934" s="140">
        <v>60.122199999999999</v>
      </c>
      <c r="I2934" s="140">
        <v>19.898199999999999</v>
      </c>
      <c r="J2934" s="140">
        <v>17</v>
      </c>
      <c r="K2934" s="140">
        <v>2</v>
      </c>
      <c r="L2934" s="140">
        <f>COUNTIFS(ArCompl!$C$2:$C$5652,ArCompl!$C3278,ArCompl!$D$2:$D$5652,ArCompl!$D3278)</f>
        <v>1</v>
      </c>
      <c r="M2934" s="141">
        <f>IF(ISNA(MATCH($F2934,'Liste noire'!C:C,0)),0,1)</f>
        <v>0</v>
      </c>
    </row>
    <row r="2935" spans="1:13" x14ac:dyDescent="0.25">
      <c r="A2935" s="142">
        <v>3434</v>
      </c>
      <c r="B2935" s="143" t="s">
        <v>20740</v>
      </c>
      <c r="C2935" s="143" t="s">
        <v>20737</v>
      </c>
      <c r="D2935" s="143" t="s">
        <v>16702</v>
      </c>
      <c r="E2935" s="143" t="s">
        <v>22496</v>
      </c>
      <c r="F2935" s="143" t="s">
        <v>20741</v>
      </c>
      <c r="G2935" s="143" t="s">
        <v>20742</v>
      </c>
      <c r="H2935" s="143">
        <v>38.553899999999999</v>
      </c>
      <c r="I2935" s="143">
        <v>-121.298</v>
      </c>
      <c r="J2935" s="143">
        <v>98</v>
      </c>
      <c r="K2935" s="143">
        <v>-8</v>
      </c>
      <c r="L2935" s="143">
        <f>COUNTIFS(ArCompl!$C$2:$C$5652,ArCompl!$C2944,ArCompl!$D$2:$D$5652,ArCompl!$D2944)</f>
        <v>1</v>
      </c>
      <c r="M2935" s="144">
        <f>IF(ISNA(MATCH($F2935,'Liste noire'!C:C,0)),0,1)</f>
        <v>0</v>
      </c>
    </row>
    <row r="2936" spans="1:13" x14ac:dyDescent="0.25">
      <c r="A2936" s="139">
        <v>4011</v>
      </c>
      <c r="B2936" s="140" t="s">
        <v>16552</v>
      </c>
      <c r="C2936" s="140" t="s">
        <v>19497</v>
      </c>
      <c r="D2936" s="140" t="s">
        <v>16702</v>
      </c>
      <c r="E2936" s="140" t="s">
        <v>22496</v>
      </c>
      <c r="F2936" s="140" t="s">
        <v>19498</v>
      </c>
      <c r="G2936" s="140" t="s">
        <v>19499</v>
      </c>
      <c r="H2936" s="140">
        <v>42.932600000000001</v>
      </c>
      <c r="I2936" s="140">
        <v>-71.435699999999997</v>
      </c>
      <c r="J2936" s="140">
        <v>266</v>
      </c>
      <c r="K2936" s="140">
        <v>-5</v>
      </c>
      <c r="L2936" s="140">
        <f>COUNTIFS(ArCompl!$C$2:$C$5652,ArCompl!$C2616,ArCompl!$D$2:$D$5652,ArCompl!$D2616)</f>
        <v>1</v>
      </c>
      <c r="M2936" s="141">
        <f>IF(ISNA(MATCH($F2936,'Liste noire'!C:C,0)),0,1)</f>
        <v>0</v>
      </c>
    </row>
    <row r="2937" spans="1:13" x14ac:dyDescent="0.25">
      <c r="A2937" s="142">
        <v>6274</v>
      </c>
      <c r="B2937" s="143" t="s">
        <v>1234</v>
      </c>
      <c r="C2937" s="143" t="s">
        <v>1235</v>
      </c>
      <c r="D2937" s="143" t="s">
        <v>639</v>
      </c>
      <c r="E2937" s="143" t="s">
        <v>22356</v>
      </c>
      <c r="F2937" s="143" t="s">
        <v>1236</v>
      </c>
      <c r="G2937" s="143" t="s">
        <v>1237</v>
      </c>
      <c r="H2937" s="143">
        <v>-37.047499999999999</v>
      </c>
      <c r="I2937" s="143">
        <v>147.334</v>
      </c>
      <c r="J2937" s="143">
        <v>4260</v>
      </c>
      <c r="K2937" s="143">
        <v>10</v>
      </c>
      <c r="L2937" s="143">
        <f>COUNTIFS(ArCompl!$C$2:$C$5652,ArCompl!$C468,ArCompl!$D$2:$D$5652,ArCompl!$D468)</f>
        <v>1</v>
      </c>
      <c r="M2937" s="144">
        <f>IF(ISNA(MATCH($F2937,'Liste noire'!C:C,0)),0,1)</f>
        <v>0</v>
      </c>
    </row>
    <row r="2938" spans="1:13" x14ac:dyDescent="0.25">
      <c r="A2938" s="139">
        <v>7026</v>
      </c>
      <c r="B2938" s="140" t="s">
        <v>19762</v>
      </c>
      <c r="C2938" s="140" t="s">
        <v>19763</v>
      </c>
      <c r="D2938" s="140" t="s">
        <v>16702</v>
      </c>
      <c r="E2938" s="140" t="s">
        <v>22496</v>
      </c>
      <c r="F2938" s="140" t="s">
        <v>19764</v>
      </c>
      <c r="G2938" s="140" t="s">
        <v>19765</v>
      </c>
      <c r="H2938" s="140">
        <v>35.059399999999997</v>
      </c>
      <c r="I2938" s="140">
        <v>-118.152</v>
      </c>
      <c r="J2938" s="140">
        <v>2801</v>
      </c>
      <c r="K2938" s="140">
        <v>-8</v>
      </c>
      <c r="L2938" s="140">
        <f>COUNTIFS(ArCompl!$C$2:$C$5652,ArCompl!$C2686,ArCompl!$D$2:$D$5652,ArCompl!$D2686)</f>
        <v>1</v>
      </c>
      <c r="M2938" s="141">
        <f>IF(ISNA(MATCH($F2938,'Liste noire'!C:C,0)),0,1)</f>
        <v>0</v>
      </c>
    </row>
    <row r="2939" spans="1:13" x14ac:dyDescent="0.25">
      <c r="A2939" s="142">
        <v>5863</v>
      </c>
      <c r="B2939" s="143" t="s">
        <v>5941</v>
      </c>
      <c r="C2939" s="143" t="s">
        <v>5942</v>
      </c>
      <c r="D2939" s="143" t="s">
        <v>5926</v>
      </c>
      <c r="E2939" s="143" t="s">
        <v>22382</v>
      </c>
      <c r="F2939" s="143" t="s">
        <v>5943</v>
      </c>
      <c r="G2939" s="143" t="s">
        <v>5944</v>
      </c>
      <c r="H2939" s="143">
        <v>-10.3767</v>
      </c>
      <c r="I2939" s="143">
        <v>-161.00200000000001</v>
      </c>
      <c r="J2939" s="143">
        <v>0</v>
      </c>
      <c r="K2939" s="143">
        <v>-10</v>
      </c>
      <c r="L2939" s="143">
        <f>COUNTIFS(ArCompl!$C$2:$C$5652,ArCompl!$C1651,ArCompl!$D$2:$D$5652,ArCompl!$D1651)</f>
        <v>1</v>
      </c>
      <c r="M2939" s="144">
        <f>IF(ISNA(MATCH($F2939,'Liste noire'!C:C,0)),0,1)</f>
        <v>0</v>
      </c>
    </row>
    <row r="2940" spans="1:13" x14ac:dyDescent="0.25">
      <c r="A2940" s="139">
        <v>557</v>
      </c>
      <c r="B2940" s="140" t="s">
        <v>16564</v>
      </c>
      <c r="C2940" s="140" t="s">
        <v>16565</v>
      </c>
      <c r="D2940" s="140" t="s">
        <v>16321</v>
      </c>
      <c r="E2940" s="140" t="s">
        <v>22495</v>
      </c>
      <c r="F2940" s="140" t="s">
        <v>16566</v>
      </c>
      <c r="G2940" s="140" t="s">
        <v>16567</v>
      </c>
      <c r="H2940" s="140">
        <v>52.361899999999999</v>
      </c>
      <c r="I2940" s="140">
        <v>0.48640600000000001</v>
      </c>
      <c r="J2940" s="140">
        <v>33</v>
      </c>
      <c r="K2940" s="140">
        <v>0</v>
      </c>
      <c r="L2940" s="140">
        <f>COUNTIFS(ArCompl!$C$2:$C$5652,ArCompl!$C4972,ArCompl!$D$2:$D$5652,ArCompl!$D4972)</f>
        <v>1</v>
      </c>
      <c r="M2940" s="141">
        <f>IF(ISNA(MATCH($F2940,'Liste noire'!C:C,0)),0,1)</f>
        <v>0</v>
      </c>
    </row>
    <row r="2941" spans="1:13" x14ac:dyDescent="0.25">
      <c r="A2941" s="142">
        <v>3576</v>
      </c>
      <c r="B2941" s="143" t="s">
        <v>19668</v>
      </c>
      <c r="C2941" s="143" t="s">
        <v>19669</v>
      </c>
      <c r="D2941" s="143" t="s">
        <v>16702</v>
      </c>
      <c r="E2941" s="143" t="s">
        <v>22496</v>
      </c>
      <c r="F2941" s="143" t="s">
        <v>19670</v>
      </c>
      <c r="G2941" s="143" t="s">
        <v>19671</v>
      </c>
      <c r="H2941" s="143">
        <v>25.793199999999999</v>
      </c>
      <c r="I2941" s="143">
        <v>-80.290599999999998</v>
      </c>
      <c r="J2941" s="143">
        <v>8</v>
      </c>
      <c r="K2941" s="143">
        <v>-5</v>
      </c>
      <c r="L2941" s="143">
        <f>COUNTIFS(ArCompl!$C$2:$C$5652,ArCompl!$C2661,ArCompl!$D$2:$D$5652,ArCompl!$D2661)</f>
        <v>1</v>
      </c>
      <c r="M2941" s="144">
        <f>IF(ISNA(MATCH($F2941,'Liste noire'!C:C,0)),0,1)</f>
        <v>0</v>
      </c>
    </row>
    <row r="2942" spans="1:13" x14ac:dyDescent="0.25">
      <c r="A2942" s="139">
        <v>3637</v>
      </c>
      <c r="B2942" s="140" t="s">
        <v>19728</v>
      </c>
      <c r="C2942" s="140" t="s">
        <v>19729</v>
      </c>
      <c r="D2942" s="140" t="s">
        <v>16702</v>
      </c>
      <c r="E2942" s="140" t="s">
        <v>22496</v>
      </c>
      <c r="F2942" s="140" t="s">
        <v>19730</v>
      </c>
      <c r="G2942" s="140" t="s">
        <v>19731</v>
      </c>
      <c r="H2942" s="140">
        <v>48.415599999999998</v>
      </c>
      <c r="I2942" s="140">
        <v>-101.358</v>
      </c>
      <c r="J2942" s="140">
        <v>1667</v>
      </c>
      <c r="K2942" s="140">
        <v>-6</v>
      </c>
      <c r="L2942" s="140">
        <f>COUNTIFS(ArCompl!$C$2:$C$5652,ArCompl!$C2677,ArCompl!$D$2:$D$5652,ArCompl!$D2677)</f>
        <v>2</v>
      </c>
      <c r="M2942" s="141">
        <f>IF(ISNA(MATCH($F2942,'Liste noire'!C:C,0)),0,1)</f>
        <v>0</v>
      </c>
    </row>
    <row r="2943" spans="1:13" x14ac:dyDescent="0.25">
      <c r="A2943" s="142">
        <v>9447</v>
      </c>
      <c r="B2943" s="143" t="s">
        <v>17734</v>
      </c>
      <c r="C2943" s="143" t="s">
        <v>17735</v>
      </c>
      <c r="D2943" s="143" t="s">
        <v>16702</v>
      </c>
      <c r="E2943" s="143" t="s">
        <v>22496</v>
      </c>
      <c r="F2943" s="143" t="s">
        <v>17736</v>
      </c>
      <c r="G2943" s="143" t="s">
        <v>17737</v>
      </c>
      <c r="H2943" s="143">
        <v>45.061999999999998</v>
      </c>
      <c r="I2943" s="143">
        <v>-93.353899999999996</v>
      </c>
      <c r="J2943" s="143">
        <v>869</v>
      </c>
      <c r="K2943" s="143">
        <v>-6</v>
      </c>
      <c r="L2943" s="143">
        <f>COUNTIFS(ArCompl!$C$2:$C$5652,ArCompl!$C2154,ArCompl!$D$2:$D$5652,ArCompl!$D2154)</f>
        <v>1</v>
      </c>
      <c r="M2943" s="144">
        <f>IF(ISNA(MATCH($F2943,'Liste noire'!C:C,0)),0,1)</f>
        <v>0</v>
      </c>
    </row>
    <row r="2944" spans="1:13" x14ac:dyDescent="0.25">
      <c r="A2944" s="139">
        <v>1819</v>
      </c>
      <c r="B2944" s="140" t="s">
        <v>11339</v>
      </c>
      <c r="C2944" s="140" t="s">
        <v>11340</v>
      </c>
      <c r="D2944" s="140" t="s">
        <v>11206</v>
      </c>
      <c r="E2944" s="140" t="s">
        <v>22439</v>
      </c>
      <c r="F2944" s="140" t="s">
        <v>11341</v>
      </c>
      <c r="G2944" s="140" t="s">
        <v>11342</v>
      </c>
      <c r="H2944" s="140">
        <v>20.937000000000001</v>
      </c>
      <c r="I2944" s="140">
        <v>-89.657700000000006</v>
      </c>
      <c r="J2944" s="140">
        <v>38</v>
      </c>
      <c r="K2944" s="140">
        <v>-6</v>
      </c>
      <c r="L2944" s="140">
        <f>COUNTIFS(ArCompl!$C$2:$C$5652,ArCompl!$C4341,ArCompl!$D$2:$D$5652,ArCompl!$D4341)</f>
        <v>1</v>
      </c>
      <c r="M2944" s="141">
        <f>IF(ISNA(MATCH($F2944,'Liste noire'!C:C,0)),0,1)</f>
        <v>0</v>
      </c>
    </row>
    <row r="2945" spans="1:13" x14ac:dyDescent="0.25">
      <c r="A2945" s="142">
        <v>6871</v>
      </c>
      <c r="B2945" s="143" t="s">
        <v>19866</v>
      </c>
      <c r="C2945" s="143" t="s">
        <v>19867</v>
      </c>
      <c r="D2945" s="143" t="s">
        <v>16702</v>
      </c>
      <c r="E2945" s="143" t="s">
        <v>22496</v>
      </c>
      <c r="F2945" s="143" t="s">
        <v>19868</v>
      </c>
      <c r="G2945" s="143" t="s">
        <v>19869</v>
      </c>
      <c r="H2945" s="143">
        <v>40.2423</v>
      </c>
      <c r="I2945" s="143">
        <v>-85.395899999999997</v>
      </c>
      <c r="J2945" s="143">
        <v>937</v>
      </c>
      <c r="K2945" s="143">
        <v>-5</v>
      </c>
      <c r="L2945" s="143">
        <f>COUNTIFS(ArCompl!$C$2:$C$5652,ArCompl!$C2713,ArCompl!$D$2:$D$5652,ArCompl!$D2713)</f>
        <v>1</v>
      </c>
      <c r="M2945" s="144">
        <f>IF(ISNA(MATCH($F2945,'Liste noire'!C:C,0)),0,1)</f>
        <v>0</v>
      </c>
    </row>
    <row r="2946" spans="1:13" x14ac:dyDescent="0.25">
      <c r="A2946" s="139">
        <v>6400</v>
      </c>
      <c r="B2946" s="140" t="s">
        <v>5117</v>
      </c>
      <c r="C2946" s="140" t="s">
        <v>5118</v>
      </c>
      <c r="D2946" s="140" t="s">
        <v>4759</v>
      </c>
      <c r="E2946" s="140" t="s">
        <v>22377</v>
      </c>
      <c r="F2946" s="140" t="s">
        <v>5119</v>
      </c>
      <c r="G2946" s="140" t="s">
        <v>5120</v>
      </c>
      <c r="H2946" s="140">
        <v>31.428100000000001</v>
      </c>
      <c r="I2946" s="140">
        <v>104.741</v>
      </c>
      <c r="J2946" s="140">
        <v>0</v>
      </c>
      <c r="K2946" s="140">
        <v>8</v>
      </c>
      <c r="L2946" s="140">
        <f>COUNTIFS(ArCompl!$C$2:$C$5652,ArCompl!$C1443,ArCompl!$D$2:$D$5652,ArCompl!$D1443)</f>
        <v>3</v>
      </c>
      <c r="M2946" s="141">
        <f>IF(ISNA(MATCH($F2946,'Liste noire'!C:C,0)),0,1)</f>
        <v>0</v>
      </c>
    </row>
    <row r="2947" spans="1:13" x14ac:dyDescent="0.25">
      <c r="A2947" s="142">
        <v>6038</v>
      </c>
      <c r="B2947" s="143" t="s">
        <v>2462</v>
      </c>
      <c r="C2947" s="143" t="s">
        <v>2463</v>
      </c>
      <c r="D2947" s="143" t="s">
        <v>2057</v>
      </c>
      <c r="E2947" s="143" t="s">
        <v>22368</v>
      </c>
      <c r="F2947" s="143" t="s">
        <v>2464</v>
      </c>
      <c r="G2947" s="143" t="s">
        <v>2465</v>
      </c>
      <c r="H2947" s="143">
        <v>-22.196899999999999</v>
      </c>
      <c r="I2947" s="143">
        <v>-49.926400000000001</v>
      </c>
      <c r="J2947" s="143">
        <v>2122</v>
      </c>
      <c r="K2947" s="143">
        <v>-3</v>
      </c>
      <c r="L2947" s="143">
        <f>COUNTIFS(ArCompl!$C$2:$C$5652,ArCompl!$C808,ArCompl!$D$2:$D$5652,ArCompl!$D808)</f>
        <v>1</v>
      </c>
      <c r="M2947" s="144">
        <f>IF(ISNA(MATCH($F2947,'Liste noire'!C:C,0)),0,1)</f>
        <v>0</v>
      </c>
    </row>
    <row r="2948" spans="1:13" x14ac:dyDescent="0.25">
      <c r="A2948" s="139">
        <v>5833</v>
      </c>
      <c r="B2948" s="140" t="s">
        <v>11132</v>
      </c>
      <c r="C2948" s="140" t="s">
        <v>11133</v>
      </c>
      <c r="D2948" s="140" t="s">
        <v>11117</v>
      </c>
      <c r="E2948" s="140" t="s">
        <v>22436</v>
      </c>
      <c r="F2948" s="140" t="s">
        <v>11134</v>
      </c>
      <c r="G2948" s="140" t="s">
        <v>11135</v>
      </c>
      <c r="H2948" s="140">
        <v>6.0833300000000001</v>
      </c>
      <c r="I2948" s="140">
        <v>171.733</v>
      </c>
      <c r="J2948" s="140">
        <v>4</v>
      </c>
      <c r="K2948" s="140">
        <v>12</v>
      </c>
      <c r="L2948" s="140">
        <f>COUNTIFS(ArCompl!$C$2:$C$5652,ArCompl!$C3572,ArCompl!$D$2:$D$5652,ArCompl!$D3572)</f>
        <v>1</v>
      </c>
      <c r="M2948" s="141">
        <f>IF(ISNA(MATCH($F2948,'Liste noire'!C:C,0)),0,1)</f>
        <v>0</v>
      </c>
    </row>
    <row r="2949" spans="1:13" x14ac:dyDescent="0.25">
      <c r="A2949" s="142">
        <v>444</v>
      </c>
      <c r="B2949" s="143" t="s">
        <v>6835</v>
      </c>
      <c r="C2949" s="143" t="s">
        <v>6836</v>
      </c>
      <c r="D2949" s="143" t="s">
        <v>6766</v>
      </c>
      <c r="E2949" s="143" t="s">
        <v>22400</v>
      </c>
      <c r="F2949" s="143" t="s">
        <v>6837</v>
      </c>
      <c r="G2949" s="143" t="s">
        <v>6838</v>
      </c>
      <c r="H2949" s="143">
        <v>61.686599999999999</v>
      </c>
      <c r="I2949" s="143">
        <v>27.201799999999999</v>
      </c>
      <c r="J2949" s="143">
        <v>329</v>
      </c>
      <c r="K2949" s="143">
        <v>2</v>
      </c>
      <c r="L2949" s="143">
        <f>COUNTIFS(ArCompl!$C$2:$C$5652,ArCompl!$C3279,ArCompl!$D$2:$D$5652,ArCompl!$D3279)</f>
        <v>1</v>
      </c>
      <c r="M2949" s="144">
        <f>IF(ISNA(MATCH($F2949,'Liste noire'!C:C,0)),0,1)</f>
        <v>0</v>
      </c>
    </row>
    <row r="2950" spans="1:13" x14ac:dyDescent="0.25">
      <c r="A2950" s="139">
        <v>6294</v>
      </c>
      <c r="B2950" s="140" t="s">
        <v>1194</v>
      </c>
      <c r="C2950" s="140" t="s">
        <v>1195</v>
      </c>
      <c r="D2950" s="140" t="s">
        <v>639</v>
      </c>
      <c r="E2950" s="140" t="s">
        <v>22356</v>
      </c>
      <c r="F2950" s="140" t="s">
        <v>1196</v>
      </c>
      <c r="G2950" s="140" t="s">
        <v>1197</v>
      </c>
      <c r="H2950" s="140">
        <v>-36.9086</v>
      </c>
      <c r="I2950" s="140">
        <v>149.90100000000001</v>
      </c>
      <c r="J2950" s="140">
        <v>7</v>
      </c>
      <c r="K2950" s="140">
        <v>10</v>
      </c>
      <c r="L2950" s="140">
        <f>COUNTIFS(ArCompl!$C$2:$C$5652,ArCompl!$C458,ArCompl!$D$2:$D$5652,ArCompl!$D458)</f>
        <v>1</v>
      </c>
      <c r="M2950" s="141">
        <f>IF(ISNA(MATCH($F2950,'Liste noire'!C:C,0)),0,1)</f>
        <v>0</v>
      </c>
    </row>
    <row r="2951" spans="1:13" x14ac:dyDescent="0.25">
      <c r="A2951" s="142">
        <v>286</v>
      </c>
      <c r="B2951" s="143" t="s">
        <v>15840</v>
      </c>
      <c r="C2951" s="143" t="s">
        <v>15841</v>
      </c>
      <c r="D2951" s="143" t="s">
        <v>15825</v>
      </c>
      <c r="E2951" s="143" t="s">
        <v>22489</v>
      </c>
      <c r="F2951" s="143" t="s">
        <v>15842</v>
      </c>
      <c r="G2951" s="143" t="s">
        <v>15843</v>
      </c>
      <c r="H2951" s="143">
        <v>35.758099999999999</v>
      </c>
      <c r="I2951" s="143">
        <v>10.7547</v>
      </c>
      <c r="J2951" s="143">
        <v>9</v>
      </c>
      <c r="K2951" s="143">
        <v>1</v>
      </c>
      <c r="L2951" s="143">
        <f>COUNTIFS(ArCompl!$C$2:$C$5652,ArCompl!$C5429,ArCompl!$D$2:$D$5652,ArCompl!$D5429)</f>
        <v>1</v>
      </c>
      <c r="M2951" s="144">
        <f>IF(ISNA(MATCH($F2951,'Liste noire'!C:C,0)),0,1)</f>
        <v>0</v>
      </c>
    </row>
    <row r="2952" spans="1:13" x14ac:dyDescent="0.25">
      <c r="A2952" s="139">
        <v>5432</v>
      </c>
      <c r="B2952" s="140" t="s">
        <v>12866</v>
      </c>
      <c r="C2952" s="140" t="s">
        <v>12867</v>
      </c>
      <c r="D2952" s="140" t="s">
        <v>12811</v>
      </c>
      <c r="E2952" s="140" t="s">
        <v>22456</v>
      </c>
      <c r="F2952" s="140" t="s">
        <v>12868</v>
      </c>
      <c r="G2952" s="140" t="s">
        <v>12869</v>
      </c>
      <c r="H2952" s="140">
        <v>-10.6892</v>
      </c>
      <c r="I2952" s="140">
        <v>152.83799999999999</v>
      </c>
      <c r="J2952" s="140">
        <v>26</v>
      </c>
      <c r="K2952" s="140">
        <v>10</v>
      </c>
      <c r="L2952" s="140">
        <f>COUNTIFS(ArCompl!$C$2:$C$5652,ArCompl!$C4693,ArCompl!$D$2:$D$5652,ArCompl!$D4693)</f>
        <v>1</v>
      </c>
      <c r="M2952" s="141">
        <f>IF(ISNA(MATCH($F2952,'Liste noire'!C:C,0)),0,1)</f>
        <v>0</v>
      </c>
    </row>
    <row r="2953" spans="1:13" x14ac:dyDescent="0.25">
      <c r="A2953" s="142">
        <v>271</v>
      </c>
      <c r="B2953" s="143" t="s">
        <v>12283</v>
      </c>
      <c r="C2953" s="143" t="s">
        <v>12284</v>
      </c>
      <c r="D2953" s="143" t="s">
        <v>12233</v>
      </c>
      <c r="E2953" s="143" t="s">
        <v>12233</v>
      </c>
      <c r="F2953" s="143" t="s">
        <v>12285</v>
      </c>
      <c r="G2953" s="143" t="s">
        <v>12286</v>
      </c>
      <c r="H2953" s="143">
        <v>11.8553</v>
      </c>
      <c r="I2953" s="143">
        <v>13.0809</v>
      </c>
      <c r="J2953" s="143">
        <v>1099</v>
      </c>
      <c r="K2953" s="143">
        <v>1</v>
      </c>
      <c r="L2953" s="143">
        <f>COUNTIFS(ArCompl!$C$2:$C$5652,ArCompl!$C4488,ArCompl!$D$2:$D$5652,ArCompl!$D4488)</f>
        <v>1</v>
      </c>
      <c r="M2953" s="144">
        <f>IF(ISNA(MATCH($F2953,'Liste noire'!C:C,0)),0,1)</f>
        <v>0</v>
      </c>
    </row>
    <row r="2954" spans="1:13" x14ac:dyDescent="0.25">
      <c r="A2954" s="139">
        <v>3679</v>
      </c>
      <c r="B2954" s="140" t="s">
        <v>19701</v>
      </c>
      <c r="C2954" s="140" t="s">
        <v>19702</v>
      </c>
      <c r="D2954" s="140" t="s">
        <v>16702</v>
      </c>
      <c r="E2954" s="140" t="s">
        <v>22496</v>
      </c>
      <c r="F2954" s="140" t="s">
        <v>19703</v>
      </c>
      <c r="G2954" s="140" t="s">
        <v>19704</v>
      </c>
      <c r="H2954" s="140">
        <v>39.367800000000003</v>
      </c>
      <c r="I2954" s="140">
        <v>-75.072199999999995</v>
      </c>
      <c r="J2954" s="140">
        <v>85</v>
      </c>
      <c r="K2954" s="140">
        <v>-5</v>
      </c>
      <c r="L2954" s="140">
        <f>COUNTIFS(ArCompl!$C$2:$C$5652,ArCompl!$C2670,ArCompl!$D$2:$D$5652,ArCompl!$D2670)</f>
        <v>1</v>
      </c>
      <c r="M2954" s="141">
        <f>IF(ISNA(MATCH($F2954,'Liste noire'!C:C,0)),0,1)</f>
        <v>0</v>
      </c>
    </row>
    <row r="2955" spans="1:13" x14ac:dyDescent="0.25">
      <c r="A2955" s="142">
        <v>5629</v>
      </c>
      <c r="B2955" s="143" t="s">
        <v>10788</v>
      </c>
      <c r="C2955" s="143" t="s">
        <v>10789</v>
      </c>
      <c r="D2955" s="143" t="s">
        <v>10693</v>
      </c>
      <c r="E2955" s="143" t="s">
        <v>10693</v>
      </c>
      <c r="F2955" s="143" t="s">
        <v>10790</v>
      </c>
      <c r="G2955" s="143" t="s">
        <v>10791</v>
      </c>
      <c r="H2955" s="143">
        <v>-21.426110000000001</v>
      </c>
      <c r="I2955" s="143">
        <v>44.316510000000001</v>
      </c>
      <c r="J2955" s="143">
        <v>787</v>
      </c>
      <c r="K2955" s="143">
        <v>3</v>
      </c>
      <c r="L2955" s="143">
        <f>COUNTIFS(ArCompl!$C$2:$C$5652,ArCompl!$C4192,ArCompl!$D$2:$D$5652,ArCompl!$D4192)</f>
        <v>1</v>
      </c>
      <c r="M2955" s="144">
        <f>IF(ISNA(MATCH($F2955,'Liste noire'!C:C,0)),0,1)</f>
        <v>0</v>
      </c>
    </row>
    <row r="2956" spans="1:13" x14ac:dyDescent="0.25">
      <c r="A2956" s="139">
        <v>257</v>
      </c>
      <c r="B2956" s="140" t="s">
        <v>6053</v>
      </c>
      <c r="C2956" s="140" t="s">
        <v>6054</v>
      </c>
      <c r="D2956" s="140" t="s">
        <v>6038</v>
      </c>
      <c r="E2956" s="140" t="s">
        <v>22383</v>
      </c>
      <c r="F2956" s="140" t="s">
        <v>6055</v>
      </c>
      <c r="G2956" s="140" t="s">
        <v>6056</v>
      </c>
      <c r="H2956" s="140">
        <v>7.2720700000000003</v>
      </c>
      <c r="I2956" s="140">
        <v>-7.5873600000000003</v>
      </c>
      <c r="J2956" s="140">
        <v>1089</v>
      </c>
      <c r="K2956" s="140">
        <v>0</v>
      </c>
      <c r="L2956" s="140">
        <f>COUNTIFS(ArCompl!$C$2:$C$5652,ArCompl!$C1705,ArCompl!$D$2:$D$5652,ArCompl!$D1705)</f>
        <v>1</v>
      </c>
      <c r="M2956" s="141">
        <f>IF(ISNA(MATCH($F2956,'Liste noire'!C:C,0)),0,1)</f>
        <v>0</v>
      </c>
    </row>
    <row r="2957" spans="1:13" x14ac:dyDescent="0.25">
      <c r="A2957" s="142">
        <v>2212</v>
      </c>
      <c r="B2957" s="143" t="s">
        <v>12663</v>
      </c>
      <c r="C2957" s="143" t="s">
        <v>12664</v>
      </c>
      <c r="D2957" s="143" t="s">
        <v>12597</v>
      </c>
      <c r="E2957" s="143" t="s">
        <v>12597</v>
      </c>
      <c r="F2957" s="143" t="s">
        <v>12665</v>
      </c>
      <c r="G2957" s="143" t="s">
        <v>12666</v>
      </c>
      <c r="H2957" s="143">
        <v>27.3352</v>
      </c>
      <c r="I2957" s="143">
        <v>68.143100000000004</v>
      </c>
      <c r="J2957" s="143">
        <v>154</v>
      </c>
      <c r="K2957" s="143">
        <v>5</v>
      </c>
      <c r="L2957" s="143">
        <f>COUNTIFS(ArCompl!$C$2:$C$5652,ArCompl!$C4643,ArCompl!$D$2:$D$5652,ArCompl!$D4643)</f>
        <v>1</v>
      </c>
      <c r="M2957" s="144">
        <f>IF(ISNA(MATCH($F2957,'Liste noire'!C:C,0)),0,1)</f>
        <v>0</v>
      </c>
    </row>
    <row r="2958" spans="1:13" x14ac:dyDescent="0.25">
      <c r="A2958" s="139">
        <v>652</v>
      </c>
      <c r="B2958" s="140" t="s">
        <v>12459</v>
      </c>
      <c r="C2958" s="140" t="s">
        <v>12460</v>
      </c>
      <c r="D2958" s="140" t="s">
        <v>12352</v>
      </c>
      <c r="E2958" s="140" t="s">
        <v>22455</v>
      </c>
      <c r="F2958" s="140" t="s">
        <v>12461</v>
      </c>
      <c r="G2958" s="140" t="s">
        <v>12462</v>
      </c>
      <c r="H2958" s="140">
        <v>65.784000000000006</v>
      </c>
      <c r="I2958" s="140">
        <v>13.2149</v>
      </c>
      <c r="J2958" s="140">
        <v>237</v>
      </c>
      <c r="K2958" s="140">
        <v>1</v>
      </c>
      <c r="L2958" s="140">
        <f>COUNTIFS(ArCompl!$C$2:$C$5652,ArCompl!$C4524,ArCompl!$D$2:$D$5652,ArCompl!$D4524)</f>
        <v>1</v>
      </c>
      <c r="M2958" s="141">
        <f>IF(ISNA(MATCH($F2958,'Liste noire'!C:C,0)),0,1)</f>
        <v>0</v>
      </c>
    </row>
    <row r="2959" spans="1:13" x14ac:dyDescent="0.25">
      <c r="A2959" s="142">
        <v>5698</v>
      </c>
      <c r="B2959" s="143" t="s">
        <v>10641</v>
      </c>
      <c r="C2959" s="143" t="s">
        <v>10642</v>
      </c>
      <c r="D2959" s="143" t="s">
        <v>10610</v>
      </c>
      <c r="E2959" s="143" t="s">
        <v>22430</v>
      </c>
      <c r="F2959" s="143" t="s">
        <v>10643</v>
      </c>
      <c r="G2959" s="143" t="s">
        <v>10644</v>
      </c>
      <c r="H2959" s="143">
        <v>32.894100000000002</v>
      </c>
      <c r="I2959" s="143">
        <v>13.276</v>
      </c>
      <c r="J2959" s="143">
        <v>36</v>
      </c>
      <c r="K2959" s="143">
        <v>2</v>
      </c>
      <c r="L2959" s="143">
        <f>COUNTIFS(ArCompl!$C$2:$C$5652,ArCompl!$C4156,ArCompl!$D$2:$D$5652,ArCompl!$D4156)</f>
        <v>1</v>
      </c>
      <c r="M2959" s="144">
        <f>IF(ISNA(MATCH($F2959,'Liste noire'!C:C,0)),0,1)</f>
        <v>0</v>
      </c>
    </row>
    <row r="2960" spans="1:13" x14ac:dyDescent="0.25">
      <c r="A2960" s="139">
        <v>6326</v>
      </c>
      <c r="B2960" s="140" t="s">
        <v>1401</v>
      </c>
      <c r="C2960" s="140" t="s">
        <v>1402</v>
      </c>
      <c r="D2960" s="140" t="s">
        <v>639</v>
      </c>
      <c r="E2960" s="140" t="s">
        <v>22356</v>
      </c>
      <c r="F2960" s="140" t="s">
        <v>1403</v>
      </c>
      <c r="G2960" s="140" t="s">
        <v>1404</v>
      </c>
      <c r="H2960" s="140">
        <v>-25.893899999999999</v>
      </c>
      <c r="I2960" s="140">
        <v>113.577</v>
      </c>
      <c r="J2960" s="140">
        <v>111</v>
      </c>
      <c r="K2960" s="140">
        <v>8</v>
      </c>
      <c r="L2960" s="140">
        <f>COUNTIFS(ArCompl!$C$2:$C$5652,ArCompl!$C510,ArCompl!$D$2:$D$5652,ArCompl!$D510)</f>
        <v>1</v>
      </c>
      <c r="M2960" s="141">
        <f>IF(ISNA(MATCH($F2960,'Liste noire'!C:C,0)),0,1)</f>
        <v>0</v>
      </c>
    </row>
    <row r="2961" spans="1:13" x14ac:dyDescent="0.25">
      <c r="A2961" s="142">
        <v>5635</v>
      </c>
      <c r="B2961" s="143" t="s">
        <v>7533</v>
      </c>
      <c r="C2961" s="143" t="s">
        <v>7534</v>
      </c>
      <c r="D2961" s="143" t="s">
        <v>7506</v>
      </c>
      <c r="E2961" s="143" t="s">
        <v>7506</v>
      </c>
      <c r="F2961" s="143" t="s">
        <v>7535</v>
      </c>
      <c r="G2961" s="143" t="s">
        <v>7536</v>
      </c>
      <c r="H2961" s="143">
        <v>-1.84514</v>
      </c>
      <c r="I2961" s="143">
        <v>11.056699999999999</v>
      </c>
      <c r="J2961" s="143">
        <v>295</v>
      </c>
      <c r="K2961" s="143">
        <v>1</v>
      </c>
      <c r="L2961" s="143">
        <f>COUNTIFS(ArCompl!$C$2:$C$5652,ArCompl!$C3415,ArCompl!$D$2:$D$5652,ArCompl!$D3415)</f>
        <v>1</v>
      </c>
      <c r="M2961" s="144">
        <f>IF(ISNA(MATCH($F2961,'Liste noire'!C:C,0)),0,1)</f>
        <v>0</v>
      </c>
    </row>
    <row r="2962" spans="1:13" x14ac:dyDescent="0.25">
      <c r="A2962" s="139">
        <v>1043</v>
      </c>
      <c r="B2962" s="140" t="s">
        <v>5900</v>
      </c>
      <c r="C2962" s="140" t="s">
        <v>5901</v>
      </c>
      <c r="D2962" s="140" t="s">
        <v>5770</v>
      </c>
      <c r="E2962" s="140" t="s">
        <v>5770</v>
      </c>
      <c r="F2962" s="140" t="s">
        <v>5902</v>
      </c>
      <c r="G2962" s="140" t="s">
        <v>5903</v>
      </c>
      <c r="H2962" s="140">
        <v>-6.1212400000000002</v>
      </c>
      <c r="I2962" s="140">
        <v>23.568999999999999</v>
      </c>
      <c r="J2962" s="140">
        <v>2221</v>
      </c>
      <c r="K2962" s="140">
        <v>2</v>
      </c>
      <c r="L2962" s="140">
        <f>COUNTIFS(ArCompl!$C$2:$C$5652,ArCompl!$C1641,ArCompl!$D$2:$D$5652,ArCompl!$D1641)</f>
        <v>1</v>
      </c>
      <c r="M2962" s="141">
        <f>IF(ISNA(MATCH($F2962,'Liste noire'!C:C,0)),0,1)</f>
        <v>0</v>
      </c>
    </row>
    <row r="2963" spans="1:13" x14ac:dyDescent="0.25">
      <c r="A2963" s="142">
        <v>929</v>
      </c>
      <c r="B2963" s="143" t="s">
        <v>10760</v>
      </c>
      <c r="C2963" s="143" t="s">
        <v>10761</v>
      </c>
      <c r="D2963" s="143" t="s">
        <v>10693</v>
      </c>
      <c r="E2963" s="143" t="s">
        <v>10693</v>
      </c>
      <c r="F2963" s="143" t="s">
        <v>10762</v>
      </c>
      <c r="G2963" s="143" t="s">
        <v>10763</v>
      </c>
      <c r="H2963" s="143">
        <v>-15.666840000000001</v>
      </c>
      <c r="I2963" s="143">
        <v>46.351230000000001</v>
      </c>
      <c r="J2963" s="143">
        <v>87</v>
      </c>
      <c r="K2963" s="143">
        <v>3</v>
      </c>
      <c r="L2963" s="143">
        <f>COUNTIFS(ArCompl!$C$2:$C$5652,ArCompl!$C4185,ArCompl!$D$2:$D$5652,ArCompl!$D4185)</f>
        <v>1</v>
      </c>
      <c r="M2963" s="144">
        <f>IF(ISNA(MATCH($F2963,'Liste noire'!C:C,0)),0,1)</f>
        <v>0</v>
      </c>
    </row>
    <row r="2964" spans="1:13" x14ac:dyDescent="0.25">
      <c r="A2964" s="139">
        <v>1469</v>
      </c>
      <c r="B2964" s="140" t="s">
        <v>8053</v>
      </c>
      <c r="C2964" s="140" t="s">
        <v>8054</v>
      </c>
      <c r="D2964" s="140" t="s">
        <v>7939</v>
      </c>
      <c r="E2964" s="140" t="s">
        <v>22406</v>
      </c>
      <c r="F2964" s="140" t="s">
        <v>8055</v>
      </c>
      <c r="G2964" s="140" t="s">
        <v>8056</v>
      </c>
      <c r="H2964" s="140">
        <v>39.056699999999999</v>
      </c>
      <c r="I2964" s="140">
        <v>26.598299999999998</v>
      </c>
      <c r="J2964" s="140">
        <v>60</v>
      </c>
      <c r="K2964" s="140">
        <v>2</v>
      </c>
      <c r="L2964" s="140">
        <f>COUNTIFS(ArCompl!$C$2:$C$5652,ArCompl!$C3461,ArCompl!$D$2:$D$5652,ArCompl!$D3461)</f>
        <v>1</v>
      </c>
      <c r="M2964" s="141">
        <f>IF(ISNA(MATCH($F2964,'Liste noire'!C:C,0)),0,1)</f>
        <v>0</v>
      </c>
    </row>
    <row r="2965" spans="1:13" x14ac:dyDescent="0.25">
      <c r="A2965" s="142">
        <v>1227</v>
      </c>
      <c r="B2965" s="143" t="s">
        <v>14973</v>
      </c>
      <c r="C2965" s="143" t="s">
        <v>14974</v>
      </c>
      <c r="D2965" s="143" t="s">
        <v>14857</v>
      </c>
      <c r="E2965" s="143" t="s">
        <v>22479</v>
      </c>
      <c r="F2965" s="143" t="s">
        <v>14975</v>
      </c>
      <c r="G2965" s="143" t="s">
        <v>14976</v>
      </c>
      <c r="H2965" s="143">
        <v>37.774999999999999</v>
      </c>
      <c r="I2965" s="143">
        <v>-0.81238900000000003</v>
      </c>
      <c r="J2965" s="143">
        <v>11</v>
      </c>
      <c r="K2965" s="143">
        <v>1</v>
      </c>
      <c r="L2965" s="143">
        <f>COUNTIFS(ArCompl!$C$2:$C$5652,ArCompl!$C1855,ArCompl!$D$2:$D$5652,ArCompl!$D1855)</f>
        <v>1</v>
      </c>
      <c r="M2965" s="144">
        <f>IF(ISNA(MATCH($F2965,'Liste noire'!C:C,0)),0,1)</f>
        <v>0</v>
      </c>
    </row>
    <row r="2966" spans="1:13" x14ac:dyDescent="0.25">
      <c r="A2966" s="139">
        <v>2925</v>
      </c>
      <c r="B2966" s="140" t="s">
        <v>13755</v>
      </c>
      <c r="C2966" s="140" t="s">
        <v>13756</v>
      </c>
      <c r="D2966" s="140" t="s">
        <v>13509</v>
      </c>
      <c r="E2966" s="140" t="s">
        <v>22461</v>
      </c>
      <c r="F2966" s="140" t="s">
        <v>13757</v>
      </c>
      <c r="G2966" s="140" t="s">
        <v>13758</v>
      </c>
      <c r="H2966" s="140">
        <v>62.534700000000001</v>
      </c>
      <c r="I2966" s="140">
        <v>114.039</v>
      </c>
      <c r="J2966" s="140">
        <v>1156</v>
      </c>
      <c r="K2966" s="140">
        <v>9</v>
      </c>
      <c r="L2966" s="140">
        <f>COUNTIFS(ArCompl!$C$2:$C$5652,ArCompl!$C5069,ArCompl!$D$2:$D$5652,ArCompl!$D5069)</f>
        <v>1</v>
      </c>
      <c r="M2966" s="141">
        <f>IF(ISNA(MATCH($F2966,'Liste noire'!C:C,0)),0,1)</f>
        <v>0</v>
      </c>
    </row>
    <row r="2967" spans="1:13" x14ac:dyDescent="0.25">
      <c r="A2967" s="142">
        <v>4293</v>
      </c>
      <c r="B2967" s="143" t="s">
        <v>18997</v>
      </c>
      <c r="C2967" s="143" t="s">
        <v>18994</v>
      </c>
      <c r="D2967" s="143" t="s">
        <v>16702</v>
      </c>
      <c r="E2967" s="143" t="s">
        <v>22496</v>
      </c>
      <c r="F2967" s="143" t="s">
        <v>18998</v>
      </c>
      <c r="G2967" s="143" t="s">
        <v>18999</v>
      </c>
      <c r="H2967" s="143">
        <v>39.123199999999997</v>
      </c>
      <c r="I2967" s="143">
        <v>-94.592799999999997</v>
      </c>
      <c r="J2967" s="143">
        <v>759</v>
      </c>
      <c r="K2967" s="143">
        <v>-6</v>
      </c>
      <c r="L2967" s="143">
        <f>COUNTIFS(ArCompl!$C$2:$C$5652,ArCompl!$C2484,ArCompl!$D$2:$D$5652,ArCompl!$D2484)</f>
        <v>1</v>
      </c>
      <c r="M2967" s="144">
        <f>IF(ISNA(MATCH($F2967,'Liste noire'!C:C,0)),0,1)</f>
        <v>0</v>
      </c>
    </row>
    <row r="2968" spans="1:13" x14ac:dyDescent="0.25">
      <c r="A2968" s="139">
        <v>3717</v>
      </c>
      <c r="B2968" s="140" t="s">
        <v>19709</v>
      </c>
      <c r="C2968" s="140" t="s">
        <v>19710</v>
      </c>
      <c r="D2968" s="140" t="s">
        <v>16702</v>
      </c>
      <c r="E2968" s="140" t="s">
        <v>22496</v>
      </c>
      <c r="F2968" s="140" t="s">
        <v>19711</v>
      </c>
      <c r="G2968" s="140" t="s">
        <v>19712</v>
      </c>
      <c r="H2968" s="140">
        <v>42.947200000000002</v>
      </c>
      <c r="I2968" s="140">
        <v>-87.896600000000007</v>
      </c>
      <c r="J2968" s="140">
        <v>723</v>
      </c>
      <c r="K2968" s="140">
        <v>-6</v>
      </c>
      <c r="L2968" s="140">
        <f>COUNTIFS(ArCompl!$C$2:$C$5652,ArCompl!$C2672,ArCompl!$D$2:$D$5652,ArCompl!$D2672)</f>
        <v>1</v>
      </c>
      <c r="M2968" s="141">
        <f>IF(ISNA(MATCH($F2968,'Liste noire'!C:C,0)),0,1)</f>
        <v>0</v>
      </c>
    </row>
    <row r="2969" spans="1:13" x14ac:dyDescent="0.25">
      <c r="A2969" s="142">
        <v>5754</v>
      </c>
      <c r="B2969" s="143" t="s">
        <v>19878</v>
      </c>
      <c r="C2969" s="143" t="s">
        <v>19879</v>
      </c>
      <c r="D2969" s="143" t="s">
        <v>16702</v>
      </c>
      <c r="E2969" s="143" t="s">
        <v>22496</v>
      </c>
      <c r="F2969" s="143" t="s">
        <v>19880</v>
      </c>
      <c r="G2969" s="143" t="s">
        <v>19881</v>
      </c>
      <c r="H2969" s="143">
        <v>43.169499999999999</v>
      </c>
      <c r="I2969" s="143">
        <v>-86.238200000000006</v>
      </c>
      <c r="J2969" s="143">
        <v>629</v>
      </c>
      <c r="K2969" s="143">
        <v>-5</v>
      </c>
      <c r="L2969" s="143">
        <f>COUNTIFS(ArCompl!$C$2:$C$5652,ArCompl!$C2716,ArCompl!$D$2:$D$5652,ArCompl!$D2716)</f>
        <v>1</v>
      </c>
      <c r="M2969" s="144">
        <f>IF(ISNA(MATCH($F2969,'Liste noire'!C:C,0)),0,1)</f>
        <v>0</v>
      </c>
    </row>
    <row r="2970" spans="1:13" x14ac:dyDescent="0.25">
      <c r="A2970" s="139">
        <v>3705</v>
      </c>
      <c r="B2970" s="140" t="s">
        <v>19774</v>
      </c>
      <c r="C2970" s="140" t="s">
        <v>19771</v>
      </c>
      <c r="D2970" s="140" t="s">
        <v>16702</v>
      </c>
      <c r="E2970" s="140" t="s">
        <v>22496</v>
      </c>
      <c r="F2970" s="140" t="s">
        <v>19775</v>
      </c>
      <c r="G2970" s="140" t="s">
        <v>19776</v>
      </c>
      <c r="H2970" s="140">
        <v>21.152899999999999</v>
      </c>
      <c r="I2970" s="140">
        <v>-157.096</v>
      </c>
      <c r="J2970" s="140">
        <v>454</v>
      </c>
      <c r="K2970" s="140">
        <v>-10</v>
      </c>
      <c r="L2970" s="140">
        <f>COUNTIFS(ArCompl!$C$2:$C$5652,ArCompl!$C2689,ArCompl!$D$2:$D$5652,ArCompl!$D2689)</f>
        <v>2</v>
      </c>
      <c r="M2970" s="141">
        <f>IF(ISNA(MATCH($F2970,'Liste noire'!C:C,0)),0,1)</f>
        <v>0</v>
      </c>
    </row>
    <row r="2971" spans="1:13" x14ac:dyDescent="0.25">
      <c r="A2971" s="142">
        <v>3704</v>
      </c>
      <c r="B2971" s="143" t="s">
        <v>18886</v>
      </c>
      <c r="C2971" s="143" t="s">
        <v>18880</v>
      </c>
      <c r="D2971" s="143" t="s">
        <v>16702</v>
      </c>
      <c r="E2971" s="143" t="s">
        <v>22496</v>
      </c>
      <c r="F2971" s="143" t="s">
        <v>18887</v>
      </c>
      <c r="G2971" s="143" t="s">
        <v>18888</v>
      </c>
      <c r="H2971" s="143">
        <v>35.599899999999998</v>
      </c>
      <c r="I2971" s="143">
        <v>-88.915599999999998</v>
      </c>
      <c r="J2971" s="143">
        <v>434</v>
      </c>
      <c r="K2971" s="143">
        <v>-6</v>
      </c>
      <c r="L2971" s="143">
        <f>COUNTIFS(ArCompl!$C$2:$C$5652,ArCompl!$C2455,ArCompl!$D$2:$D$5652,ArCompl!$D2455)</f>
        <v>1</v>
      </c>
      <c r="M2971" s="144">
        <f>IF(ISNA(MATCH($F2971,'Liste noire'!C:C,0)),0,1)</f>
        <v>0</v>
      </c>
    </row>
    <row r="2972" spans="1:13" x14ac:dyDescent="0.25">
      <c r="A2972" s="139">
        <v>6217</v>
      </c>
      <c r="B2972" s="140" t="s">
        <v>10997</v>
      </c>
      <c r="C2972" s="140" t="s">
        <v>10998</v>
      </c>
      <c r="D2972" s="140" t="s">
        <v>10891</v>
      </c>
      <c r="E2972" s="140" t="s">
        <v>22434</v>
      </c>
      <c r="F2972" s="140" t="s">
        <v>10999</v>
      </c>
      <c r="G2972" s="140" t="s">
        <v>11000</v>
      </c>
      <c r="H2972" s="140">
        <v>2.90639</v>
      </c>
      <c r="I2972" s="140">
        <v>112.08</v>
      </c>
      <c r="J2972" s="140">
        <v>13</v>
      </c>
      <c r="K2972" s="140">
        <v>8</v>
      </c>
      <c r="L2972" s="140">
        <f>COUNTIFS(ArCompl!$C$2:$C$5652,ArCompl!$C4237,ArCompl!$D$2:$D$5652,ArCompl!$D4237)</f>
        <v>1</v>
      </c>
      <c r="M2972" s="141">
        <f>IF(ISNA(MATCH($F2972,'Liste noire'!C:C,0)),0,1)</f>
        <v>0</v>
      </c>
    </row>
    <row r="2973" spans="1:13" x14ac:dyDescent="0.25">
      <c r="A2973" s="142">
        <v>3534</v>
      </c>
      <c r="B2973" s="143" t="s">
        <v>19882</v>
      </c>
      <c r="C2973" s="143" t="s">
        <v>19883</v>
      </c>
      <c r="D2973" s="143" t="s">
        <v>16702</v>
      </c>
      <c r="E2973" s="143" t="s">
        <v>22496</v>
      </c>
      <c r="F2973" s="143" t="s">
        <v>19884</v>
      </c>
      <c r="G2973" s="143" t="s">
        <v>19885</v>
      </c>
      <c r="H2973" s="143">
        <v>35.656500000000001</v>
      </c>
      <c r="I2973" s="143">
        <v>-95.366699999999994</v>
      </c>
      <c r="J2973" s="143">
        <v>611</v>
      </c>
      <c r="K2973" s="143">
        <v>-6</v>
      </c>
      <c r="L2973" s="143">
        <f>COUNTIFS(ArCompl!$C$2:$C$5652,ArCompl!$C2717,ArCompl!$D$2:$D$5652,ArCompl!$D2717)</f>
        <v>1</v>
      </c>
      <c r="M2973" s="144">
        <f>IF(ISNA(MATCH($F2973,'Liste noire'!C:C,0)),0,1)</f>
        <v>0</v>
      </c>
    </row>
    <row r="2974" spans="1:13" x14ac:dyDescent="0.25">
      <c r="A2974" s="139">
        <v>1981</v>
      </c>
      <c r="B2974" s="140" t="s">
        <v>7404</v>
      </c>
      <c r="C2974" s="140" t="s">
        <v>7405</v>
      </c>
      <c r="D2974" s="140" t="s">
        <v>7365</v>
      </c>
      <c r="E2974" s="140" t="s">
        <v>22402</v>
      </c>
      <c r="F2974" s="140" t="s">
        <v>7406</v>
      </c>
      <c r="G2974" s="140" t="s">
        <v>7407</v>
      </c>
      <c r="H2974" s="140">
        <v>-16.5839</v>
      </c>
      <c r="I2974" s="140">
        <v>-143.65799999999999</v>
      </c>
      <c r="J2974" s="140">
        <v>3</v>
      </c>
      <c r="K2974" s="140">
        <v>-10</v>
      </c>
      <c r="L2974" s="140">
        <f>COUNTIFS(ArCompl!$C$2:$C$5652,ArCompl!$C4829,ArCompl!$D$2:$D$5652,ArCompl!$D4829)</f>
        <v>1</v>
      </c>
      <c r="M2974" s="141">
        <f>IF(ISNA(MATCH($F2974,'Liste noire'!C:C,0)),0,1)</f>
        <v>0</v>
      </c>
    </row>
    <row r="2975" spans="1:13" x14ac:dyDescent="0.25">
      <c r="A2975" s="142">
        <v>3246</v>
      </c>
      <c r="B2975" s="143" t="s">
        <v>9123</v>
      </c>
      <c r="C2975" s="143" t="s">
        <v>9124</v>
      </c>
      <c r="D2975" s="143" t="s">
        <v>8920</v>
      </c>
      <c r="E2975" s="143" t="s">
        <v>22416</v>
      </c>
      <c r="F2975" s="143" t="s">
        <v>9125</v>
      </c>
      <c r="G2975" s="143" t="s">
        <v>9126</v>
      </c>
      <c r="H2975" s="143">
        <v>-8.5202899999999993</v>
      </c>
      <c r="I2975" s="143">
        <v>140.41800000000001</v>
      </c>
      <c r="J2975" s="143">
        <v>10</v>
      </c>
      <c r="K2975" s="143">
        <v>9</v>
      </c>
      <c r="L2975" s="143">
        <f>COUNTIFS(ArCompl!$C$2:$C$5652,ArCompl!$C3761,ArCompl!$D$2:$D$5652,ArCompl!$D3761)</f>
        <v>1</v>
      </c>
      <c r="M2975" s="144">
        <f>IF(ISNA(MATCH($F2975,'Liste noire'!C:C,0)),0,1)</f>
        <v>0</v>
      </c>
    </row>
    <row r="2976" spans="1:13" x14ac:dyDescent="0.25">
      <c r="A2976" s="139">
        <v>6293</v>
      </c>
      <c r="B2976" s="140" t="s">
        <v>1180</v>
      </c>
      <c r="C2976" s="140" t="s">
        <v>1181</v>
      </c>
      <c r="D2976" s="140" t="s">
        <v>639</v>
      </c>
      <c r="E2976" s="140" t="s">
        <v>22356</v>
      </c>
      <c r="F2976" s="140" t="s">
        <v>1182</v>
      </c>
      <c r="G2976" s="140" t="s">
        <v>1183</v>
      </c>
      <c r="H2976" s="140">
        <v>-26.611699999999999</v>
      </c>
      <c r="I2976" s="140">
        <v>118.548</v>
      </c>
      <c r="J2976" s="140">
        <v>1713</v>
      </c>
      <c r="K2976" s="140">
        <v>8</v>
      </c>
      <c r="L2976" s="140">
        <f>COUNTIFS(ArCompl!$C$2:$C$5652,ArCompl!$C454,ArCompl!$D$2:$D$5652,ArCompl!$D454)</f>
        <v>1</v>
      </c>
      <c r="M2976" s="141">
        <f>IF(ISNA(MATCH($F2976,'Liste noire'!C:C,0)),0,1)</f>
        <v>0</v>
      </c>
    </row>
    <row r="2977" spans="1:13" x14ac:dyDescent="0.25">
      <c r="A2977" s="142">
        <v>7418</v>
      </c>
      <c r="B2977" s="143" t="s">
        <v>6669</v>
      </c>
      <c r="C2977" s="143" t="s">
        <v>6670</v>
      </c>
      <c r="D2977" s="143" t="s">
        <v>6570</v>
      </c>
      <c r="E2977" s="143" t="s">
        <v>22396</v>
      </c>
      <c r="F2977" s="143" t="s">
        <v>6671</v>
      </c>
      <c r="G2977" s="143" t="s">
        <v>6672</v>
      </c>
      <c r="H2977" s="143">
        <v>10.7254</v>
      </c>
      <c r="I2977" s="143">
        <v>38.741500000000002</v>
      </c>
      <c r="J2977" s="143">
        <v>8405</v>
      </c>
      <c r="K2977" s="143">
        <v>3</v>
      </c>
      <c r="L2977" s="143">
        <f>COUNTIFS(ArCompl!$C$2:$C$5652,ArCompl!$C3239,ArCompl!$D$2:$D$5652,ArCompl!$D3239)</f>
        <v>1</v>
      </c>
      <c r="M2977" s="144">
        <f>IF(ISNA(MATCH($F2977,'Liste noire'!C:C,0)),0,1)</f>
        <v>0</v>
      </c>
    </row>
    <row r="2978" spans="1:13" x14ac:dyDescent="0.25">
      <c r="A2978" s="139">
        <v>11008</v>
      </c>
      <c r="B2978" s="140" t="s">
        <v>19508</v>
      </c>
      <c r="C2978" s="140" t="s">
        <v>19509</v>
      </c>
      <c r="D2978" s="140" t="s">
        <v>16702</v>
      </c>
      <c r="E2978" s="140" t="s">
        <v>22496</v>
      </c>
      <c r="F2978" s="140" t="s">
        <v>19510</v>
      </c>
      <c r="G2978" s="140" t="s">
        <v>19511</v>
      </c>
      <c r="H2978" s="140">
        <v>44.221600000000002</v>
      </c>
      <c r="I2978" s="140">
        <v>-93.918700000000001</v>
      </c>
      <c r="J2978" s="140">
        <v>1021</v>
      </c>
      <c r="K2978" s="140">
        <v>-6</v>
      </c>
      <c r="L2978" s="140">
        <f>COUNTIFS(ArCompl!$C$2:$C$5652,ArCompl!$C2619,ArCompl!$D$2:$D$5652,ArCompl!$D2619)</f>
        <v>1</v>
      </c>
      <c r="M2978" s="141">
        <f>IF(ISNA(MATCH($F2978,'Liste noire'!C:C,0)),0,1)</f>
        <v>0</v>
      </c>
    </row>
    <row r="2979" spans="1:13" x14ac:dyDescent="0.25">
      <c r="A2979" s="142">
        <v>969</v>
      </c>
      <c r="B2979" s="143" t="s">
        <v>7525</v>
      </c>
      <c r="C2979" s="143" t="s">
        <v>7526</v>
      </c>
      <c r="D2979" s="143" t="s">
        <v>7506</v>
      </c>
      <c r="E2979" s="143" t="s">
        <v>7506</v>
      </c>
      <c r="F2979" s="143" t="s">
        <v>7527</v>
      </c>
      <c r="G2979" s="143" t="s">
        <v>7528</v>
      </c>
      <c r="H2979" s="143">
        <v>0.57921100000000003</v>
      </c>
      <c r="I2979" s="143">
        <v>12.8909</v>
      </c>
      <c r="J2979" s="143">
        <v>1726</v>
      </c>
      <c r="K2979" s="143">
        <v>1</v>
      </c>
      <c r="L2979" s="143">
        <f>COUNTIFS(ArCompl!$C$2:$C$5652,ArCompl!$C3413,ArCompl!$D$2:$D$5652,ArCompl!$D3413)</f>
        <v>2</v>
      </c>
      <c r="M2979" s="144">
        <f>IF(ISNA(MATCH($F2979,'Liste noire'!C:C,0)),0,1)</f>
        <v>0</v>
      </c>
    </row>
    <row r="2980" spans="1:13" x14ac:dyDescent="0.25">
      <c r="A2980" s="139">
        <v>3260</v>
      </c>
      <c r="B2980" s="140" t="s">
        <v>9100</v>
      </c>
      <c r="C2980" s="140" t="s">
        <v>9101</v>
      </c>
      <c r="D2980" s="140" t="s">
        <v>8920</v>
      </c>
      <c r="E2980" s="140" t="s">
        <v>22416</v>
      </c>
      <c r="F2980" s="140" t="s">
        <v>9102</v>
      </c>
      <c r="G2980" s="140" t="s">
        <v>9103</v>
      </c>
      <c r="H2980" s="140">
        <v>-0.89183299999999999</v>
      </c>
      <c r="I2980" s="140">
        <v>134.04900000000001</v>
      </c>
      <c r="J2980" s="140">
        <v>23</v>
      </c>
      <c r="K2980" s="140">
        <v>9</v>
      </c>
      <c r="L2980" s="140">
        <f>COUNTIFS(ArCompl!$C$2:$C$5652,ArCompl!$C3755,ArCompl!$D$2:$D$5652,ArCompl!$D3755)</f>
        <v>1</v>
      </c>
      <c r="M2980" s="141">
        <f>IF(ISNA(MATCH($F2980,'Liste noire'!C:C,0)),0,1)</f>
        <v>0</v>
      </c>
    </row>
    <row r="2981" spans="1:13" x14ac:dyDescent="0.25">
      <c r="A2981" s="142">
        <v>3326</v>
      </c>
      <c r="B2981" s="143" t="s">
        <v>1152</v>
      </c>
      <c r="C2981" s="143" t="s">
        <v>1153</v>
      </c>
      <c r="D2981" s="143" t="s">
        <v>639</v>
      </c>
      <c r="E2981" s="143" t="s">
        <v>22356</v>
      </c>
      <c r="F2981" s="143" t="s">
        <v>1154</v>
      </c>
      <c r="G2981" s="143" t="s">
        <v>1155</v>
      </c>
      <c r="H2981" s="143">
        <v>-21.171700000000001</v>
      </c>
      <c r="I2981" s="143">
        <v>149.18</v>
      </c>
      <c r="J2981" s="143">
        <v>19</v>
      </c>
      <c r="K2981" s="143">
        <v>10</v>
      </c>
      <c r="L2981" s="143">
        <f>COUNTIFS(ArCompl!$C$2:$C$5652,ArCompl!$C447,ArCompl!$D$2:$D$5652,ArCompl!$D447)</f>
        <v>1</v>
      </c>
      <c r="M2981" s="144">
        <f>IF(ISNA(MATCH($F2981,'Liste noire'!C:C,0)),0,1)</f>
        <v>0</v>
      </c>
    </row>
    <row r="2982" spans="1:13" x14ac:dyDescent="0.25">
      <c r="A2982" s="139">
        <v>3306</v>
      </c>
      <c r="B2982" s="140" t="s">
        <v>10985</v>
      </c>
      <c r="C2982" s="140" t="s">
        <v>10986</v>
      </c>
      <c r="D2982" s="140" t="s">
        <v>10891</v>
      </c>
      <c r="E2982" s="140" t="s">
        <v>22434</v>
      </c>
      <c r="F2982" s="140" t="s">
        <v>10987</v>
      </c>
      <c r="G2982" s="140" t="s">
        <v>10988</v>
      </c>
      <c r="H2982" s="140">
        <v>2.26336</v>
      </c>
      <c r="I2982" s="140">
        <v>102.252</v>
      </c>
      <c r="J2982" s="140">
        <v>35</v>
      </c>
      <c r="K2982" s="140">
        <v>8</v>
      </c>
      <c r="L2982" s="140">
        <f>COUNTIFS(ArCompl!$C$2:$C$5652,ArCompl!$C4234,ArCompl!$D$2:$D$5652,ArCompl!$D4234)</f>
        <v>1</v>
      </c>
      <c r="M2982" s="141">
        <f>IF(ISNA(MATCH($F2982,'Liste noire'!C:C,0)),0,1)</f>
        <v>0</v>
      </c>
    </row>
    <row r="2983" spans="1:13" x14ac:dyDescent="0.25">
      <c r="A2983" s="142">
        <v>1606</v>
      </c>
      <c r="B2983" s="143" t="s">
        <v>11112</v>
      </c>
      <c r="C2983" s="143" t="s">
        <v>11109</v>
      </c>
      <c r="D2983" s="143" t="s">
        <v>11109</v>
      </c>
      <c r="E2983" s="143" t="s">
        <v>22435</v>
      </c>
      <c r="F2983" s="143" t="s">
        <v>11113</v>
      </c>
      <c r="G2983" s="143" t="s">
        <v>11114</v>
      </c>
      <c r="H2983" s="143">
        <v>35.857500000000002</v>
      </c>
      <c r="I2983" s="143">
        <v>14.477499999999999</v>
      </c>
      <c r="J2983" s="143">
        <v>300</v>
      </c>
      <c r="K2983" s="143">
        <v>1</v>
      </c>
      <c r="L2983" s="143">
        <f>COUNTIFS(ArCompl!$C$2:$C$5652,ArCompl!$C4272,ArCompl!$D$2:$D$5652,ArCompl!$D4272)</f>
        <v>1</v>
      </c>
      <c r="M2983" s="144">
        <f>IF(ISNA(MATCH($F2983,'Liste noire'!C:C,0)),0,1)</f>
        <v>0</v>
      </c>
    </row>
    <row r="2984" spans="1:13" x14ac:dyDescent="0.25">
      <c r="A2984" s="139">
        <v>3671</v>
      </c>
      <c r="B2984" s="140" t="s">
        <v>1191</v>
      </c>
      <c r="C2984" s="140" t="s">
        <v>1185</v>
      </c>
      <c r="D2984" s="140" t="s">
        <v>16702</v>
      </c>
      <c r="E2984" s="140" t="s">
        <v>22496</v>
      </c>
      <c r="F2984" s="140" t="s">
        <v>19636</v>
      </c>
      <c r="G2984" s="140" t="s">
        <v>19637</v>
      </c>
      <c r="H2984" s="140">
        <v>28.102799999999998</v>
      </c>
      <c r="I2984" s="140">
        <v>-80.645300000000006</v>
      </c>
      <c r="J2984" s="140">
        <v>33</v>
      </c>
      <c r="K2984" s="140">
        <v>-5</v>
      </c>
      <c r="L2984" s="140">
        <f>COUNTIFS(ArCompl!$C$2:$C$5652,ArCompl!$C2652,ArCompl!$D$2:$D$5652,ArCompl!$D2652)</f>
        <v>1</v>
      </c>
      <c r="M2984" s="141">
        <f>IF(ISNA(MATCH($F2984,'Liste noire'!C:C,0)),0,1)</f>
        <v>0</v>
      </c>
    </row>
    <row r="2985" spans="1:13" x14ac:dyDescent="0.25">
      <c r="A2985" s="142">
        <v>3629</v>
      </c>
      <c r="B2985" s="143" t="s">
        <v>19600</v>
      </c>
      <c r="C2985" s="143" t="s">
        <v>19601</v>
      </c>
      <c r="D2985" s="143" t="s">
        <v>16702</v>
      </c>
      <c r="E2985" s="143" t="s">
        <v>22496</v>
      </c>
      <c r="F2985" s="143" t="s">
        <v>19602</v>
      </c>
      <c r="G2985" s="143" t="s">
        <v>19603</v>
      </c>
      <c r="H2985" s="143">
        <v>34.882399999999997</v>
      </c>
      <c r="I2985" s="143">
        <v>-95.783500000000004</v>
      </c>
      <c r="J2985" s="143">
        <v>770</v>
      </c>
      <c r="K2985" s="143">
        <v>-6</v>
      </c>
      <c r="L2985" s="143">
        <f>COUNTIFS(ArCompl!$C$2:$C$5652,ArCompl!$C2643,ArCompl!$D$2:$D$5652,ArCompl!$D2643)</f>
        <v>1</v>
      </c>
      <c r="M2985" s="144">
        <f>IF(ISNA(MATCH($F2985,'Liste noire'!C:C,0)),0,1)</f>
        <v>0</v>
      </c>
    </row>
    <row r="2986" spans="1:13" x14ac:dyDescent="0.25">
      <c r="A2986" s="139">
        <v>7000</v>
      </c>
      <c r="B2986" s="140" t="s">
        <v>19485</v>
      </c>
      <c r="C2986" s="140" t="s">
        <v>19486</v>
      </c>
      <c r="D2986" s="140" t="s">
        <v>16702</v>
      </c>
      <c r="E2986" s="140" t="s">
        <v>22496</v>
      </c>
      <c r="F2986" s="140" t="s">
        <v>19487</v>
      </c>
      <c r="G2986" s="140" t="s">
        <v>19488</v>
      </c>
      <c r="H2986" s="140">
        <v>42.166600000000003</v>
      </c>
      <c r="I2986" s="140">
        <v>-112.297</v>
      </c>
      <c r="J2986" s="140">
        <v>4503</v>
      </c>
      <c r="K2986" s="140">
        <v>-7</v>
      </c>
      <c r="L2986" s="140">
        <f>COUNTIFS(ArCompl!$C$2:$C$5652,ArCompl!$C2613,ArCompl!$D$2:$D$5652,ArCompl!$D2613)</f>
        <v>1</v>
      </c>
      <c r="M2986" s="141">
        <f>IF(ISNA(MATCH($F2986,'Liste noire'!C:C,0)),0,1)</f>
        <v>0</v>
      </c>
    </row>
    <row r="2987" spans="1:13" x14ac:dyDescent="0.25">
      <c r="A2987" s="142">
        <v>3156</v>
      </c>
      <c r="B2987" s="143" t="s">
        <v>11070</v>
      </c>
      <c r="C2987" s="143" t="s">
        <v>11071</v>
      </c>
      <c r="D2987" s="143" t="s">
        <v>11039</v>
      </c>
      <c r="E2987" s="143" t="s">
        <v>11039</v>
      </c>
      <c r="F2987" s="143" t="s">
        <v>11072</v>
      </c>
      <c r="G2987" s="143" t="s">
        <v>11073</v>
      </c>
      <c r="H2987" s="143">
        <v>4.1918300000000004</v>
      </c>
      <c r="I2987" s="143">
        <v>73.5291</v>
      </c>
      <c r="J2987" s="143">
        <v>6</v>
      </c>
      <c r="K2987" s="143">
        <v>5</v>
      </c>
      <c r="L2987" s="143">
        <f>COUNTIFS(ArCompl!$C$2:$C$5652,ArCompl!$C4262,ArCompl!$D$2:$D$5652,ArCompl!$D4262)</f>
        <v>1</v>
      </c>
      <c r="M2987" s="144">
        <f>IF(ISNA(MATCH($F2987,'Liste noire'!C:C,0)),0,1)</f>
        <v>0</v>
      </c>
    </row>
    <row r="2988" spans="1:13" x14ac:dyDescent="0.25">
      <c r="A2988" s="139">
        <v>3894</v>
      </c>
      <c r="B2988" s="140" t="s">
        <v>9092</v>
      </c>
      <c r="C2988" s="140" t="s">
        <v>9093</v>
      </c>
      <c r="D2988" s="140" t="s">
        <v>8920</v>
      </c>
      <c r="E2988" s="140" t="s">
        <v>22416</v>
      </c>
      <c r="F2988" s="140" t="s">
        <v>9094</v>
      </c>
      <c r="G2988" s="140" t="s">
        <v>9095</v>
      </c>
      <c r="H2988" s="140">
        <v>-7.9265600000000003</v>
      </c>
      <c r="I2988" s="140">
        <v>112.715</v>
      </c>
      <c r="J2988" s="140">
        <v>1726</v>
      </c>
      <c r="K2988" s="140">
        <v>7</v>
      </c>
      <c r="L2988" s="140">
        <f>COUNTIFS(ArCompl!$C$2:$C$5652,ArCompl!$C3753,ArCompl!$D$2:$D$5652,ArCompl!$D3753)</f>
        <v>1</v>
      </c>
      <c r="M2988" s="141">
        <f>IF(ISNA(MATCH($F2988,'Liste noire'!C:C,0)),0,1)</f>
        <v>0</v>
      </c>
    </row>
    <row r="2989" spans="1:13" x14ac:dyDescent="0.25">
      <c r="A2989" s="142">
        <v>4072</v>
      </c>
      <c r="B2989" s="143" t="s">
        <v>19766</v>
      </c>
      <c r="C2989" s="143" t="s">
        <v>19767</v>
      </c>
      <c r="D2989" s="143" t="s">
        <v>16702</v>
      </c>
      <c r="E2989" s="143" t="s">
        <v>22496</v>
      </c>
      <c r="F2989" s="143" t="s">
        <v>19768</v>
      </c>
      <c r="G2989" s="143" t="s">
        <v>19769</v>
      </c>
      <c r="H2989" s="143">
        <v>41.448500000000003</v>
      </c>
      <c r="I2989" s="143">
        <v>-90.507499999999993</v>
      </c>
      <c r="J2989" s="143">
        <v>590</v>
      </c>
      <c r="K2989" s="143">
        <v>-6</v>
      </c>
      <c r="L2989" s="143">
        <f>COUNTIFS(ArCompl!$C$2:$C$5652,ArCompl!$C2687,ArCompl!$D$2:$D$5652,ArCompl!$D2687)</f>
        <v>1</v>
      </c>
      <c r="M2989" s="144">
        <f>IF(ISNA(MATCH($F2989,'Liste noire'!C:C,0)),0,1)</f>
        <v>0</v>
      </c>
    </row>
    <row r="2990" spans="1:13" x14ac:dyDescent="0.25">
      <c r="A2990" s="139">
        <v>8303</v>
      </c>
      <c r="B2990" s="140" t="s">
        <v>19689</v>
      </c>
      <c r="C2990" s="140" t="s">
        <v>19690</v>
      </c>
      <c r="D2990" s="140" t="s">
        <v>16702</v>
      </c>
      <c r="E2990" s="140" t="s">
        <v>22496</v>
      </c>
      <c r="F2990" s="140" t="s">
        <v>19691</v>
      </c>
      <c r="G2990" s="140" t="s">
        <v>19692</v>
      </c>
      <c r="H2990" s="140">
        <v>33.154200000000003</v>
      </c>
      <c r="I2990" s="140">
        <v>-83.240700000000004</v>
      </c>
      <c r="J2990" s="140">
        <v>385</v>
      </c>
      <c r="K2990" s="140">
        <v>-5</v>
      </c>
      <c r="L2990" s="140">
        <f>COUNTIFS(ArCompl!$C$2:$C$5652,ArCompl!$C2667,ArCompl!$D$2:$D$5652,ArCompl!$D2667)</f>
        <v>1</v>
      </c>
      <c r="M2990" s="141">
        <f>IF(ISNA(MATCH($F2990,'Liste noire'!C:C,0)),0,1)</f>
        <v>0</v>
      </c>
    </row>
    <row r="2991" spans="1:13" x14ac:dyDescent="0.25">
      <c r="A2991" s="142">
        <v>7097</v>
      </c>
      <c r="B2991" s="143" t="s">
        <v>19554</v>
      </c>
      <c r="C2991" s="143" t="s">
        <v>19555</v>
      </c>
      <c r="D2991" s="143" t="s">
        <v>16702</v>
      </c>
      <c r="E2991" s="143" t="s">
        <v>22496</v>
      </c>
      <c r="F2991" s="143" t="s">
        <v>19556</v>
      </c>
      <c r="G2991" s="143" t="s">
        <v>19557</v>
      </c>
      <c r="H2991" s="143">
        <v>61.8643</v>
      </c>
      <c r="I2991" s="143">
        <v>-162.02600000000001</v>
      </c>
      <c r="J2991" s="143">
        <v>103</v>
      </c>
      <c r="K2991" s="143">
        <v>-9</v>
      </c>
      <c r="L2991" s="143">
        <f>COUNTIFS(ArCompl!$C$2:$C$5652,ArCompl!$C2631,ArCompl!$D$2:$D$5652,ArCompl!$D2631)</f>
        <v>1</v>
      </c>
      <c r="M2991" s="144">
        <f>IF(ISNA(MATCH($F2991,'Liste noire'!C:C,0)),0,1)</f>
        <v>0</v>
      </c>
    </row>
    <row r="2992" spans="1:13" x14ac:dyDescent="0.25">
      <c r="A2992" s="139">
        <v>1821</v>
      </c>
      <c r="B2992" s="140" t="s">
        <v>11366</v>
      </c>
      <c r="C2992" s="140" t="s">
        <v>11367</v>
      </c>
      <c r="D2992" s="140" t="s">
        <v>11206</v>
      </c>
      <c r="E2992" s="140" t="s">
        <v>22439</v>
      </c>
      <c r="F2992" s="140" t="s">
        <v>11368</v>
      </c>
      <c r="G2992" s="140" t="s">
        <v>11369</v>
      </c>
      <c r="H2992" s="140">
        <v>19.849900000000002</v>
      </c>
      <c r="I2992" s="140">
        <v>-101.02500000000001</v>
      </c>
      <c r="J2992" s="140">
        <v>6033</v>
      </c>
      <c r="K2992" s="140">
        <v>-6</v>
      </c>
      <c r="L2992" s="140">
        <f>COUNTIFS(ArCompl!$C$2:$C$5652,ArCompl!$C4348,ArCompl!$D$2:$D$5652,ArCompl!$D4348)</f>
        <v>2</v>
      </c>
      <c r="M2992" s="141">
        <f>IF(ISNA(MATCH($F2992,'Liste noire'!C:C,0)),0,1)</f>
        <v>0</v>
      </c>
    </row>
    <row r="2993" spans="1:13" x14ac:dyDescent="0.25">
      <c r="A2993" s="142">
        <v>1058</v>
      </c>
      <c r="B2993" s="143" t="s">
        <v>14965</v>
      </c>
      <c r="C2993" s="143" t="s">
        <v>14966</v>
      </c>
      <c r="D2993" s="143" t="s">
        <v>14857</v>
      </c>
      <c r="E2993" s="143" t="s">
        <v>22479</v>
      </c>
      <c r="F2993" s="143" t="s">
        <v>14967</v>
      </c>
      <c r="G2993" s="143" t="s">
        <v>14968</v>
      </c>
      <c r="H2993" s="143">
        <v>35.279800000000002</v>
      </c>
      <c r="I2993" s="143">
        <v>-2.9562599999999999</v>
      </c>
      <c r="J2993" s="143">
        <v>156</v>
      </c>
      <c r="K2993" s="143">
        <v>1</v>
      </c>
      <c r="L2993" s="143">
        <f>COUNTIFS(ArCompl!$C$2:$C$5652,ArCompl!$C1853,ArCompl!$D$2:$D$5652,ArCompl!$D1853)</f>
        <v>3</v>
      </c>
      <c r="M2993" s="144">
        <f>IF(ISNA(MATCH($F2993,'Liste noire'!C:C,0)),0,1)</f>
        <v>0</v>
      </c>
    </row>
    <row r="2994" spans="1:13" x14ac:dyDescent="0.25">
      <c r="A2994" s="139">
        <v>4193</v>
      </c>
      <c r="B2994" s="140" t="s">
        <v>8045</v>
      </c>
      <c r="C2994" s="140" t="s">
        <v>8046</v>
      </c>
      <c r="D2994" s="140" t="s">
        <v>7939</v>
      </c>
      <c r="E2994" s="140" t="s">
        <v>22406</v>
      </c>
      <c r="F2994" s="140" t="s">
        <v>8047</v>
      </c>
      <c r="G2994" s="140" t="s">
        <v>8048</v>
      </c>
      <c r="H2994" s="140">
        <v>36.696899999999999</v>
      </c>
      <c r="I2994" s="140">
        <v>24.476900000000001</v>
      </c>
      <c r="J2994" s="140">
        <v>10</v>
      </c>
      <c r="K2994" s="140">
        <v>2</v>
      </c>
      <c r="L2994" s="140">
        <f>COUNTIFS(ArCompl!$C$2:$C$5652,ArCompl!$C3459,ArCompl!$D$2:$D$5652,ArCompl!$D3459)</f>
        <v>1</v>
      </c>
      <c r="M2994" s="141">
        <f>IF(ISNA(MATCH($F2994,'Liste noire'!C:C,0)),0,1)</f>
        <v>0</v>
      </c>
    </row>
    <row r="2995" spans="1:13" x14ac:dyDescent="0.25">
      <c r="A2995" s="142">
        <v>5755</v>
      </c>
      <c r="B2995" s="143" t="s">
        <v>19685</v>
      </c>
      <c r="C2995" s="143" t="s">
        <v>19686</v>
      </c>
      <c r="D2995" s="143" t="s">
        <v>16702</v>
      </c>
      <c r="E2995" s="143" t="s">
        <v>22496</v>
      </c>
      <c r="F2995" s="143" t="s">
        <v>19687</v>
      </c>
      <c r="G2995" s="143" t="s">
        <v>19688</v>
      </c>
      <c r="H2995" s="143">
        <v>46.427999999999997</v>
      </c>
      <c r="I2995" s="143">
        <v>-105.886</v>
      </c>
      <c r="J2995" s="143">
        <v>2630</v>
      </c>
      <c r="K2995" s="143">
        <v>-7</v>
      </c>
      <c r="L2995" s="143">
        <f>COUNTIFS(ArCompl!$C$2:$C$5652,ArCompl!$C2666,ArCompl!$D$2:$D$5652,ArCompl!$D2666)</f>
        <v>1</v>
      </c>
      <c r="M2995" s="144">
        <f>IF(ISNA(MATCH($F2995,'Liste noire'!C:C,0)),0,1)</f>
        <v>0</v>
      </c>
    </row>
    <row r="2996" spans="1:13" x14ac:dyDescent="0.25">
      <c r="A2996" s="139">
        <v>3551</v>
      </c>
      <c r="B2996" s="140" t="s">
        <v>19697</v>
      </c>
      <c r="C2996" s="140" t="s">
        <v>19698</v>
      </c>
      <c r="D2996" s="140" t="s">
        <v>16702</v>
      </c>
      <c r="E2996" s="140" t="s">
        <v>22496</v>
      </c>
      <c r="F2996" s="140" t="s">
        <v>19699</v>
      </c>
      <c r="G2996" s="140" t="s">
        <v>19700</v>
      </c>
      <c r="H2996" s="140">
        <v>45.647799999999997</v>
      </c>
      <c r="I2996" s="140">
        <v>-68.685599999999994</v>
      </c>
      <c r="J2996" s="140">
        <v>408</v>
      </c>
      <c r="K2996" s="140">
        <v>-5</v>
      </c>
      <c r="L2996" s="140">
        <f>COUNTIFS(ArCompl!$C$2:$C$5652,ArCompl!$C2669,ArCompl!$D$2:$D$5652,ArCompl!$D2669)</f>
        <v>2</v>
      </c>
      <c r="M2996" s="141">
        <f>IF(ISNA(MATCH($F2996,'Liste noire'!C:C,0)),0,1)</f>
        <v>0</v>
      </c>
    </row>
    <row r="2997" spans="1:13" x14ac:dyDescent="0.25">
      <c r="A2997" s="142">
        <v>3732</v>
      </c>
      <c r="B2997" s="143" t="s">
        <v>19777</v>
      </c>
      <c r="C2997" s="143" t="s">
        <v>19778</v>
      </c>
      <c r="D2997" s="143" t="s">
        <v>16702</v>
      </c>
      <c r="E2997" s="143" t="s">
        <v>22496</v>
      </c>
      <c r="F2997" s="143" t="s">
        <v>19779</v>
      </c>
      <c r="G2997" s="143" t="s">
        <v>19780</v>
      </c>
      <c r="H2997" s="143">
        <v>32.510899999999999</v>
      </c>
      <c r="I2997" s="143">
        <v>-92.037700000000001</v>
      </c>
      <c r="J2997" s="143">
        <v>79</v>
      </c>
      <c r="K2997" s="143">
        <v>-6</v>
      </c>
      <c r="L2997" s="143">
        <f>COUNTIFS(ArCompl!$C$2:$C$5652,ArCompl!$C2690,ArCompl!$D$2:$D$5652,ArCompl!$D2690)</f>
        <v>1</v>
      </c>
      <c r="M2997" s="144">
        <f>IF(ISNA(MATCH($F2997,'Liste noire'!C:C,0)),0,1)</f>
        <v>0</v>
      </c>
    </row>
    <row r="2998" spans="1:13" x14ac:dyDescent="0.25">
      <c r="A2998" s="139">
        <v>1062</v>
      </c>
      <c r="B2998" s="140" t="s">
        <v>10601</v>
      </c>
      <c r="C2998" s="140" t="s">
        <v>10602</v>
      </c>
      <c r="D2998" s="140" t="s">
        <v>5979</v>
      </c>
      <c r="E2998" s="140" t="s">
        <v>5979</v>
      </c>
      <c r="F2998" s="140" t="s">
        <v>10603</v>
      </c>
      <c r="G2998" s="140" t="s">
        <v>10604</v>
      </c>
      <c r="H2998" s="140">
        <v>6.2890600000000001</v>
      </c>
      <c r="I2998" s="140">
        <v>-10.758699999999999</v>
      </c>
      <c r="J2998" s="140">
        <v>25</v>
      </c>
      <c r="K2998" s="140">
        <v>0</v>
      </c>
      <c r="L2998" s="140">
        <f>COUNTIFS(ArCompl!$C$2:$C$5652,ArCompl!$C4146,ArCompl!$D$2:$D$5652,ArCompl!$D4146)</f>
        <v>1</v>
      </c>
      <c r="M2998" s="141">
        <f>IF(ISNA(MATCH($F2998,'Liste noire'!C:C,0)),0,1)</f>
        <v>0</v>
      </c>
    </row>
    <row r="2999" spans="1:13" x14ac:dyDescent="0.25">
      <c r="A2999" s="142">
        <v>1692</v>
      </c>
      <c r="B2999" s="143" t="s">
        <v>16020</v>
      </c>
      <c r="C2999" s="143" t="s">
        <v>16021</v>
      </c>
      <c r="D2999" s="143" t="s">
        <v>15862</v>
      </c>
      <c r="E2999" s="143" t="s">
        <v>22490</v>
      </c>
      <c r="F2999" s="143" t="s">
        <v>16022</v>
      </c>
      <c r="G2999" s="143" t="s">
        <v>16023</v>
      </c>
      <c r="H2999" s="143">
        <v>38.353700000000003</v>
      </c>
      <c r="I2999" s="143">
        <v>38.253900000000002</v>
      </c>
      <c r="J2999" s="143">
        <v>3016</v>
      </c>
      <c r="K2999" s="143">
        <v>3</v>
      </c>
      <c r="L2999" s="143">
        <f>COUNTIFS(ArCompl!$C$2:$C$5652,ArCompl!$C5480,ArCompl!$D$2:$D$5652,ArCompl!$D5480)</f>
        <v>1</v>
      </c>
      <c r="M2999" s="144">
        <f>IF(ISNA(MATCH($F2999,'Liste noire'!C:C,0)),0,1)</f>
        <v>0</v>
      </c>
    </row>
    <row r="3000" spans="1:13" x14ac:dyDescent="0.25">
      <c r="A3000" s="139">
        <v>7246</v>
      </c>
      <c r="B3000" s="140" t="s">
        <v>19512</v>
      </c>
      <c r="C3000" s="140" t="s">
        <v>19513</v>
      </c>
      <c r="D3000" s="140" t="s">
        <v>16702</v>
      </c>
      <c r="E3000" s="140" t="s">
        <v>22496</v>
      </c>
      <c r="F3000" s="140" t="s">
        <v>19514</v>
      </c>
      <c r="G3000" s="140" t="s">
        <v>19515</v>
      </c>
      <c r="H3000" s="140">
        <v>64.997600000000006</v>
      </c>
      <c r="I3000" s="140">
        <v>-150.64400000000001</v>
      </c>
      <c r="J3000" s="140">
        <v>270</v>
      </c>
      <c r="K3000" s="140">
        <v>-9</v>
      </c>
      <c r="L3000" s="140">
        <f>COUNTIFS(ArCompl!$C$2:$C$5652,ArCompl!$C2620,ArCompl!$D$2:$D$5652,ArCompl!$D2620)</f>
        <v>1</v>
      </c>
      <c r="M3000" s="141">
        <f>IF(ISNA(MATCH($F3000,'Liste noire'!C:C,0)),0,1)</f>
        <v>0</v>
      </c>
    </row>
    <row r="3001" spans="1:13" x14ac:dyDescent="0.25">
      <c r="A3001" s="142">
        <v>11268</v>
      </c>
      <c r="B3001" s="143" t="s">
        <v>21784</v>
      </c>
      <c r="C3001" s="143" t="s">
        <v>21785</v>
      </c>
      <c r="D3001" s="143" t="s">
        <v>21773</v>
      </c>
      <c r="E3001" s="143" t="s">
        <v>21773</v>
      </c>
      <c r="F3001" s="143" t="s">
        <v>21786</v>
      </c>
      <c r="G3001" s="143" t="s">
        <v>21787</v>
      </c>
      <c r="H3001" s="143">
        <v>-32.337899999999998</v>
      </c>
      <c r="I3001" s="143">
        <v>-54.216700000000003</v>
      </c>
      <c r="J3001" s="143">
        <v>364</v>
      </c>
      <c r="K3001" s="143">
        <v>-3</v>
      </c>
      <c r="L3001" s="143">
        <f>COUNTIFS(ArCompl!$C$2:$C$5652,ArCompl!$C5531,ArCompl!$D$2:$D$5652,ArCompl!$D5531)</f>
        <v>1</v>
      </c>
      <c r="M3001" s="144">
        <f>IF(ISNA(MATCH($F3001,'Liste noire'!C:C,0)),0,1)</f>
        <v>0</v>
      </c>
    </row>
    <row r="3002" spans="1:13" x14ac:dyDescent="0.25">
      <c r="A3002" s="139">
        <v>2290</v>
      </c>
      <c r="B3002" s="140" t="s">
        <v>10035</v>
      </c>
      <c r="C3002" s="140" t="s">
        <v>10036</v>
      </c>
      <c r="D3002" s="140" t="s">
        <v>9894</v>
      </c>
      <c r="E3002" s="140" t="s">
        <v>22423</v>
      </c>
      <c r="F3002" s="140" t="s">
        <v>10037</v>
      </c>
      <c r="G3002" s="140" t="s">
        <v>10038</v>
      </c>
      <c r="H3002" s="140">
        <v>43.880600000000001</v>
      </c>
      <c r="I3002" s="140">
        <v>144.16399999999999</v>
      </c>
      <c r="J3002" s="140">
        <v>135</v>
      </c>
      <c r="K3002" s="140">
        <v>9</v>
      </c>
      <c r="L3002" s="140">
        <f>COUNTIFS(ArCompl!$C$2:$C$5652,ArCompl!$C4006,ArCompl!$D$2:$D$5652,ArCompl!$D4006)</f>
        <v>1</v>
      </c>
      <c r="M3002" s="141">
        <f>IF(ISNA(MATCH($F3002,'Liste noire'!C:C,0)),0,1)</f>
        <v>0</v>
      </c>
    </row>
    <row r="3003" spans="1:13" x14ac:dyDescent="0.25">
      <c r="A3003" s="142">
        <v>2389</v>
      </c>
      <c r="B3003" s="143" t="s">
        <v>10043</v>
      </c>
      <c r="C3003" s="143" t="s">
        <v>10044</v>
      </c>
      <c r="D3003" s="143" t="s">
        <v>9894</v>
      </c>
      <c r="E3003" s="143" t="s">
        <v>22423</v>
      </c>
      <c r="F3003" s="143" t="s">
        <v>10045</v>
      </c>
      <c r="G3003" s="143" t="s">
        <v>10046</v>
      </c>
      <c r="H3003" s="143">
        <v>25.846499999999999</v>
      </c>
      <c r="I3003" s="143">
        <v>131.26300000000001</v>
      </c>
      <c r="J3003" s="143">
        <v>167</v>
      </c>
      <c r="K3003" s="143">
        <v>9</v>
      </c>
      <c r="L3003" s="143">
        <f>COUNTIFS(ArCompl!$C$2:$C$5652,ArCompl!$C4008,ArCompl!$D$2:$D$5652,ArCompl!$D4008)</f>
        <v>1</v>
      </c>
      <c r="M3003" s="144">
        <f>IF(ISNA(MATCH($F3003,'Liste noire'!C:C,0)),0,1)</f>
        <v>0</v>
      </c>
    </row>
    <row r="3004" spans="1:13" x14ac:dyDescent="0.25">
      <c r="A3004" s="139">
        <v>522</v>
      </c>
      <c r="B3004" s="140" t="s">
        <v>16669</v>
      </c>
      <c r="C3004" s="140" t="s">
        <v>16670</v>
      </c>
      <c r="D3004" s="140" t="s">
        <v>16321</v>
      </c>
      <c r="E3004" s="140" t="s">
        <v>22495</v>
      </c>
      <c r="F3004" s="140" t="s">
        <v>16671</v>
      </c>
      <c r="G3004" s="140" t="s">
        <v>16672</v>
      </c>
      <c r="H3004" s="140">
        <v>54.5092</v>
      </c>
      <c r="I3004" s="140">
        <v>-1.4294100000000001</v>
      </c>
      <c r="J3004" s="140">
        <v>120</v>
      </c>
      <c r="K3004" s="140">
        <v>0</v>
      </c>
      <c r="L3004" s="140">
        <f>COUNTIFS(ArCompl!$C$2:$C$5652,ArCompl!$C4999,ArCompl!$D$2:$D$5652,ArCompl!$D4999)</f>
        <v>1</v>
      </c>
      <c r="M3004" s="141">
        <f>IF(ISNA(MATCH($F3004,'Liste noire'!C:C,0)),0,1)</f>
        <v>0</v>
      </c>
    </row>
    <row r="3005" spans="1:13" x14ac:dyDescent="0.25">
      <c r="A3005" s="142">
        <v>6299</v>
      </c>
      <c r="B3005" s="143" t="s">
        <v>1246</v>
      </c>
      <c r="C3005" s="143" t="s">
        <v>1247</v>
      </c>
      <c r="D3005" s="143" t="s">
        <v>639</v>
      </c>
      <c r="E3005" s="143" t="s">
        <v>22356</v>
      </c>
      <c r="F3005" s="143" t="s">
        <v>1248</v>
      </c>
      <c r="G3005" s="143" t="s">
        <v>1249</v>
      </c>
      <c r="H3005" s="143">
        <v>-28.116099999999999</v>
      </c>
      <c r="I3005" s="143">
        <v>117.842</v>
      </c>
      <c r="J3005" s="143">
        <v>1354</v>
      </c>
      <c r="K3005" s="143">
        <v>8</v>
      </c>
      <c r="L3005" s="143">
        <f>COUNTIFS(ArCompl!$C$2:$C$5652,ArCompl!$C471,ArCompl!$D$2:$D$5652,ArCompl!$D471)</f>
        <v>1</v>
      </c>
      <c r="M3005" s="144">
        <f>IF(ISNA(MATCH($F3005,'Liste noire'!C:C,0)),0,1)</f>
        <v>0</v>
      </c>
    </row>
    <row r="3006" spans="1:13" x14ac:dyDescent="0.25">
      <c r="A3006" s="139">
        <v>7081</v>
      </c>
      <c r="B3006" s="140" t="s">
        <v>19489</v>
      </c>
      <c r="C3006" s="140" t="s">
        <v>19490</v>
      </c>
      <c r="D3006" s="140" t="s">
        <v>16702</v>
      </c>
      <c r="E3006" s="140" t="s">
        <v>22496</v>
      </c>
      <c r="F3006" s="140" t="s">
        <v>19491</v>
      </c>
      <c r="G3006" s="140" t="s">
        <v>19492</v>
      </c>
      <c r="H3006" s="140">
        <v>37.624099999999999</v>
      </c>
      <c r="I3006" s="140">
        <v>-118.83799999999999</v>
      </c>
      <c r="J3006" s="140">
        <v>7135</v>
      </c>
      <c r="K3006" s="140">
        <v>-8</v>
      </c>
      <c r="L3006" s="140">
        <f>COUNTIFS(ArCompl!$C$2:$C$5652,ArCompl!$C2614,ArCompl!$D$2:$D$5652,ArCompl!$D2614)</f>
        <v>5</v>
      </c>
      <c r="M3006" s="141">
        <f>IF(ISNA(MATCH($F3006,'Liste noire'!C:C,0)),0,1)</f>
        <v>0</v>
      </c>
    </row>
    <row r="3007" spans="1:13" x14ac:dyDescent="0.25">
      <c r="A3007" s="142">
        <v>7984</v>
      </c>
      <c r="B3007" s="143" t="s">
        <v>16937</v>
      </c>
      <c r="C3007" s="143" t="s">
        <v>7955</v>
      </c>
      <c r="D3007" s="143" t="s">
        <v>16702</v>
      </c>
      <c r="E3007" s="143" t="s">
        <v>22496</v>
      </c>
      <c r="F3007" s="143" t="s">
        <v>16938</v>
      </c>
      <c r="G3007" s="143" t="s">
        <v>16939</v>
      </c>
      <c r="H3007" s="143">
        <v>35.397300000000001</v>
      </c>
      <c r="I3007" s="143">
        <v>-84.562600000000003</v>
      </c>
      <c r="J3007" s="143">
        <v>875</v>
      </c>
      <c r="K3007" s="143">
        <v>-5</v>
      </c>
      <c r="L3007" s="143">
        <f>COUNTIFS(ArCompl!$C$2:$C$5652,ArCompl!$C1945,ArCompl!$D$2:$D$5652,ArCompl!$D1945)</f>
        <v>1</v>
      </c>
      <c r="M3007" s="144">
        <f>IF(ISNA(MATCH($F3007,'Liste noire'!C:C,0)),0,1)</f>
        <v>0</v>
      </c>
    </row>
    <row r="3008" spans="1:13" x14ac:dyDescent="0.25">
      <c r="A3008" s="139">
        <v>2280</v>
      </c>
      <c r="B3008" s="140" t="s">
        <v>10027</v>
      </c>
      <c r="C3008" s="140" t="s">
        <v>10028</v>
      </c>
      <c r="D3008" s="140" t="s">
        <v>9894</v>
      </c>
      <c r="E3008" s="140" t="s">
        <v>22423</v>
      </c>
      <c r="F3008" s="140" t="s">
        <v>10029</v>
      </c>
      <c r="G3008" s="140" t="s">
        <v>10030</v>
      </c>
      <c r="H3008" s="140">
        <v>36.166800000000002</v>
      </c>
      <c r="I3008" s="140">
        <v>137.923</v>
      </c>
      <c r="J3008" s="140">
        <v>2182</v>
      </c>
      <c r="K3008" s="140">
        <v>9</v>
      </c>
      <c r="L3008" s="140">
        <f>COUNTIFS(ArCompl!$C$2:$C$5652,ArCompl!$C4004,ArCompl!$D$2:$D$5652,ArCompl!$D4004)</f>
        <v>1</v>
      </c>
      <c r="M3008" s="141">
        <f>IF(ISNA(MATCH($F3008,'Liste noire'!C:C,0)),0,1)</f>
        <v>0</v>
      </c>
    </row>
    <row r="3009" spans="1:13" x14ac:dyDescent="0.25">
      <c r="A3009" s="142">
        <v>2949</v>
      </c>
      <c r="B3009" s="143" t="s">
        <v>13772</v>
      </c>
      <c r="C3009" s="143" t="s">
        <v>13773</v>
      </c>
      <c r="D3009" s="143" t="s">
        <v>13509</v>
      </c>
      <c r="E3009" s="143" t="s">
        <v>22461</v>
      </c>
      <c r="F3009" s="143" t="s">
        <v>13774</v>
      </c>
      <c r="G3009" s="143" t="s">
        <v>13775</v>
      </c>
      <c r="H3009" s="143">
        <v>68.781700000000001</v>
      </c>
      <c r="I3009" s="143">
        <v>32.750799999999998</v>
      </c>
      <c r="J3009" s="143">
        <v>266</v>
      </c>
      <c r="K3009" s="143">
        <v>3</v>
      </c>
      <c r="L3009" s="143">
        <f>COUNTIFS(ArCompl!$C$2:$C$5652,ArCompl!$C5074,ArCompl!$D$2:$D$5652,ArCompl!$D5074)</f>
        <v>1</v>
      </c>
      <c r="M3009" s="144">
        <f>IF(ISNA(MATCH($F3009,'Liste noire'!C:C,0)),0,1)</f>
        <v>0</v>
      </c>
    </row>
    <row r="3010" spans="1:13" x14ac:dyDescent="0.25">
      <c r="A3010" s="139">
        <v>1104</v>
      </c>
      <c r="B3010" s="140" t="s">
        <v>4568</v>
      </c>
      <c r="C3010" s="140" t="s">
        <v>4569</v>
      </c>
      <c r="D3010" s="140" t="s">
        <v>4562</v>
      </c>
      <c r="E3010" s="140" t="s">
        <v>22373</v>
      </c>
      <c r="F3010" s="140" t="s">
        <v>4570</v>
      </c>
      <c r="G3010" s="140" t="s">
        <v>4571</v>
      </c>
      <c r="H3010" s="140">
        <v>15.155900000000001</v>
      </c>
      <c r="I3010" s="140">
        <v>-23.213699999999999</v>
      </c>
      <c r="J3010" s="140">
        <v>36</v>
      </c>
      <c r="K3010" s="140">
        <v>-1</v>
      </c>
      <c r="L3010" s="140">
        <f>COUNTIFS(ArCompl!$C$2:$C$5652,ArCompl!$C1314,ArCompl!$D$2:$D$5652,ArCompl!$D1314)</f>
        <v>1</v>
      </c>
      <c r="M3010" s="141">
        <f>IF(ISNA(MATCH($F3010,'Liste noire'!C:C,0)),0,1)</f>
        <v>0</v>
      </c>
    </row>
    <row r="3011" spans="1:13" x14ac:dyDescent="0.25">
      <c r="A3011" s="142">
        <v>11843</v>
      </c>
      <c r="B3011" s="143" t="s">
        <v>17967</v>
      </c>
      <c r="C3011" s="143" t="s">
        <v>17968</v>
      </c>
      <c r="D3011" s="143" t="s">
        <v>16702</v>
      </c>
      <c r="E3011" s="143" t="s">
        <v>22496</v>
      </c>
      <c r="F3011" s="143" t="s">
        <v>17969</v>
      </c>
      <c r="G3011" s="143" t="s">
        <v>17970</v>
      </c>
      <c r="H3011" s="143">
        <v>33.9208</v>
      </c>
      <c r="I3011" s="143">
        <v>-80.801299999999998</v>
      </c>
      <c r="J3011" s="143">
        <v>254</v>
      </c>
      <c r="K3011" s="143" t="s">
        <v>340</v>
      </c>
      <c r="L3011" s="143">
        <f>COUNTIFS(ArCompl!$C$2:$C$5652,ArCompl!$C2216,ArCompl!$D$2:$D$5652,ArCompl!$D2216)</f>
        <v>1</v>
      </c>
      <c r="M3011" s="144">
        <f>IF(ISNA(MATCH($F3011,'Liste noire'!C:C,0)),0,1)</f>
        <v>0</v>
      </c>
    </row>
    <row r="3012" spans="1:13" x14ac:dyDescent="0.25">
      <c r="A3012" s="139">
        <v>7657</v>
      </c>
      <c r="B3012" s="140" t="s">
        <v>19820</v>
      </c>
      <c r="C3012" s="140" t="s">
        <v>19821</v>
      </c>
      <c r="D3012" s="140" t="s">
        <v>16702</v>
      </c>
      <c r="E3012" s="140" t="s">
        <v>22496</v>
      </c>
      <c r="F3012" s="140" t="s">
        <v>19822</v>
      </c>
      <c r="G3012" s="140" t="s">
        <v>19823</v>
      </c>
      <c r="H3012" s="140">
        <v>40.799399999999999</v>
      </c>
      <c r="I3012" s="140">
        <v>-74.414900000000003</v>
      </c>
      <c r="J3012" s="140">
        <v>187</v>
      </c>
      <c r="K3012" s="140">
        <v>-5</v>
      </c>
      <c r="L3012" s="140">
        <f>COUNTIFS(ArCompl!$C$2:$C$5652,ArCompl!$C2701,ArCompl!$D$2:$D$5652,ArCompl!$D2701)</f>
        <v>1</v>
      </c>
      <c r="M3012" s="141">
        <f>IF(ISNA(MATCH($F3012,'Liste noire'!C:C,0)),0,1)</f>
        <v>0</v>
      </c>
    </row>
    <row r="3013" spans="1:13" x14ac:dyDescent="0.25">
      <c r="A3013" s="142">
        <v>3883</v>
      </c>
      <c r="B3013" s="143" t="s">
        <v>19461</v>
      </c>
      <c r="C3013" s="143" t="s">
        <v>19462</v>
      </c>
      <c r="D3013" s="143" t="s">
        <v>16702</v>
      </c>
      <c r="E3013" s="143" t="s">
        <v>22496</v>
      </c>
      <c r="F3013" s="143" t="s">
        <v>19463</v>
      </c>
      <c r="G3013" s="143" t="s">
        <v>19464</v>
      </c>
      <c r="H3013" s="143">
        <v>45.194400000000002</v>
      </c>
      <c r="I3013" s="143">
        <v>-123.136</v>
      </c>
      <c r="J3013" s="143">
        <v>163</v>
      </c>
      <c r="K3013" s="143">
        <v>-8</v>
      </c>
      <c r="L3013" s="143">
        <f>COUNTIFS(ArCompl!$C$2:$C$5652,ArCompl!$C2606,ArCompl!$D$2:$D$5652,ArCompl!$D2606)</f>
        <v>1</v>
      </c>
      <c r="M3013" s="144">
        <f>IF(ISNA(MATCH($F3013,'Liste noire'!C:C,0)),0,1)</f>
        <v>0</v>
      </c>
    </row>
    <row r="3014" spans="1:13" x14ac:dyDescent="0.25">
      <c r="A3014" s="139">
        <v>708</v>
      </c>
      <c r="B3014" s="140" t="s">
        <v>15292</v>
      </c>
      <c r="C3014" s="140" t="s">
        <v>15293</v>
      </c>
      <c r="D3014" s="140" t="s">
        <v>15198</v>
      </c>
      <c r="E3014" s="140" t="s">
        <v>22481</v>
      </c>
      <c r="F3014" s="140" t="s">
        <v>15294</v>
      </c>
      <c r="G3014" s="140" t="s">
        <v>15295</v>
      </c>
      <c r="H3014" s="140">
        <v>55.536299999999997</v>
      </c>
      <c r="I3014" s="140">
        <v>13.376200000000001</v>
      </c>
      <c r="J3014" s="140">
        <v>236</v>
      </c>
      <c r="K3014" s="140">
        <v>1</v>
      </c>
      <c r="L3014" s="140">
        <f>COUNTIFS(ArCompl!$C$2:$C$5652,ArCompl!$C5275,ArCompl!$D$2:$D$5652,ArCompl!$D5275)</f>
        <v>1</v>
      </c>
      <c r="M3014" s="141">
        <f>IF(ISNA(MATCH($F3014,'Liste noire'!C:C,0)),0,1)</f>
        <v>0</v>
      </c>
    </row>
    <row r="3015" spans="1:13" x14ac:dyDescent="0.25">
      <c r="A3015" s="142">
        <v>2390</v>
      </c>
      <c r="B3015" s="143" t="s">
        <v>10055</v>
      </c>
      <c r="C3015" s="143" t="s">
        <v>10056</v>
      </c>
      <c r="D3015" s="143" t="s">
        <v>9894</v>
      </c>
      <c r="E3015" s="143" t="s">
        <v>22423</v>
      </c>
      <c r="F3015" s="143" t="s">
        <v>10057</v>
      </c>
      <c r="G3015" s="143" t="s">
        <v>10058</v>
      </c>
      <c r="H3015" s="143">
        <v>24.782800000000002</v>
      </c>
      <c r="I3015" s="143">
        <v>125.295</v>
      </c>
      <c r="J3015" s="143">
        <v>150</v>
      </c>
      <c r="K3015" s="143">
        <v>9</v>
      </c>
      <c r="L3015" s="143">
        <f>COUNTIFS(ArCompl!$C$2:$C$5652,ArCompl!$C4011,ArCompl!$D$2:$D$5652,ArCompl!$D4011)</f>
        <v>2</v>
      </c>
      <c r="M3015" s="144">
        <f>IF(ISNA(MATCH($F3015,'Liste noire'!C:C,0)),0,1)</f>
        <v>0</v>
      </c>
    </row>
    <row r="3016" spans="1:13" x14ac:dyDescent="0.25">
      <c r="A3016" s="139">
        <v>2052</v>
      </c>
      <c r="B3016" s="140" t="s">
        <v>82</v>
      </c>
      <c r="C3016" s="140" t="s">
        <v>83</v>
      </c>
      <c r="D3016" s="140" t="s">
        <v>39</v>
      </c>
      <c r="E3016" s="140" t="s">
        <v>39</v>
      </c>
      <c r="F3016" s="140" t="s">
        <v>84</v>
      </c>
      <c r="G3016" s="140" t="s">
        <v>85</v>
      </c>
      <c r="H3016" s="140">
        <v>35.930799999999998</v>
      </c>
      <c r="I3016" s="140">
        <v>64.760900000000007</v>
      </c>
      <c r="J3016" s="140">
        <v>2743</v>
      </c>
      <c r="K3016" s="140">
        <v>4.5</v>
      </c>
      <c r="L3016" s="140">
        <f>COUNTIFS(ArCompl!$C$2:$C$5652,ArCompl!$C13,ArCompl!$D$2:$D$5652,ArCompl!$D13)</f>
        <v>1</v>
      </c>
      <c r="M3016" s="141">
        <f>IF(ISNA(MATCH($F3016,'Liste noire'!C:C,0)),0,1)</f>
        <v>0</v>
      </c>
    </row>
    <row r="3017" spans="1:13" x14ac:dyDescent="0.25">
      <c r="A3017" s="142">
        <v>9889</v>
      </c>
      <c r="B3017" s="143" t="s">
        <v>9119</v>
      </c>
      <c r="C3017" s="143" t="s">
        <v>9120</v>
      </c>
      <c r="D3017" s="143" t="s">
        <v>8920</v>
      </c>
      <c r="E3017" s="143" t="s">
        <v>22416</v>
      </c>
      <c r="F3017" s="143" t="s">
        <v>9121</v>
      </c>
      <c r="G3017" s="143" t="s">
        <v>9122</v>
      </c>
      <c r="H3017" s="143">
        <v>4.0069400000000002</v>
      </c>
      <c r="I3017" s="143">
        <v>126.673</v>
      </c>
      <c r="J3017" s="143">
        <v>3</v>
      </c>
      <c r="K3017" s="143">
        <v>8</v>
      </c>
      <c r="L3017" s="143">
        <f>COUNTIFS(ArCompl!$C$2:$C$5652,ArCompl!$C3760,ArCompl!$D$2:$D$5652,ArCompl!$D3760)</f>
        <v>1</v>
      </c>
      <c r="M3017" s="144">
        <f>IF(ISNA(MATCH($F3017,'Liste noire'!C:C,0)),0,1)</f>
        <v>0</v>
      </c>
    </row>
    <row r="3018" spans="1:13" x14ac:dyDescent="0.25">
      <c r="A3018" s="139">
        <v>1022</v>
      </c>
      <c r="B3018" s="140" t="s">
        <v>5904</v>
      </c>
      <c r="C3018" s="140" t="s">
        <v>5905</v>
      </c>
      <c r="D3018" s="140" t="s">
        <v>5770</v>
      </c>
      <c r="E3018" s="140" t="s">
        <v>5770</v>
      </c>
      <c r="F3018" s="140" t="s">
        <v>5906</v>
      </c>
      <c r="G3018" s="140" t="s">
        <v>5907</v>
      </c>
      <c r="H3018" s="140">
        <v>-5.93086</v>
      </c>
      <c r="I3018" s="140">
        <v>12.351800000000001</v>
      </c>
      <c r="J3018" s="140">
        <v>89</v>
      </c>
      <c r="K3018" s="140">
        <v>1</v>
      </c>
      <c r="L3018" s="140">
        <f>COUNTIFS(ArCompl!$C$2:$C$5652,ArCompl!$C1642,ArCompl!$D$2:$D$5652,ArCompl!$D1642)</f>
        <v>1</v>
      </c>
      <c r="M3018" s="141">
        <f>IF(ISNA(MATCH($F3018,'Liste noire'!C:C,0)),0,1)</f>
        <v>0</v>
      </c>
    </row>
    <row r="3019" spans="1:13" x14ac:dyDescent="0.25">
      <c r="A3019" s="142">
        <v>983</v>
      </c>
      <c r="B3019" s="143" t="s">
        <v>11693</v>
      </c>
      <c r="C3019" s="143" t="s">
        <v>11694</v>
      </c>
      <c r="D3019" s="143" t="s">
        <v>11666</v>
      </c>
      <c r="E3019" s="143" t="s">
        <v>11666</v>
      </c>
      <c r="F3019" s="143" t="s">
        <v>11695</v>
      </c>
      <c r="G3019" s="143" t="s">
        <v>11696</v>
      </c>
      <c r="H3019" s="143">
        <v>-14.488200000000001</v>
      </c>
      <c r="I3019" s="143">
        <v>40.712200000000003</v>
      </c>
      <c r="J3019" s="143">
        <v>410</v>
      </c>
      <c r="K3019" s="143">
        <v>2</v>
      </c>
      <c r="L3019" s="143">
        <f>COUNTIFS(ArCompl!$C$2:$C$5652,ArCompl!$C4410,ArCompl!$D$2:$D$5652,ArCompl!$D4410)</f>
        <v>1</v>
      </c>
      <c r="M3019" s="144">
        <f>IF(ISNA(MATCH($F3019,'Liste noire'!C:C,0)),0,1)</f>
        <v>0</v>
      </c>
    </row>
    <row r="3020" spans="1:13" x14ac:dyDescent="0.25">
      <c r="A3020" s="139">
        <v>5870</v>
      </c>
      <c r="B3020" s="140" t="s">
        <v>6720</v>
      </c>
      <c r="C3020" s="140" t="s">
        <v>6721</v>
      </c>
      <c r="D3020" s="140" t="s">
        <v>6697</v>
      </c>
      <c r="E3020" s="140" t="s">
        <v>22399</v>
      </c>
      <c r="F3020" s="140" t="s">
        <v>6722</v>
      </c>
      <c r="G3020" s="140" t="s">
        <v>6723</v>
      </c>
      <c r="H3020" s="140">
        <v>-17.673100000000002</v>
      </c>
      <c r="I3020" s="140">
        <v>177.09800000000001</v>
      </c>
      <c r="J3020" s="140">
        <v>0</v>
      </c>
      <c r="K3020" s="140">
        <v>12</v>
      </c>
      <c r="L3020" s="140">
        <f>COUNTIFS(ArCompl!$C$2:$C$5652,ArCompl!$C3250,ArCompl!$D$2:$D$5652,ArCompl!$D3250)</f>
        <v>1</v>
      </c>
      <c r="M3020" s="141">
        <f>IF(ISNA(MATCH($F3020,'Liste noire'!C:C,0)),0,1)</f>
        <v>0</v>
      </c>
    </row>
    <row r="3021" spans="1:13" x14ac:dyDescent="0.25">
      <c r="A3021" s="142">
        <v>6296</v>
      </c>
      <c r="B3021" s="143" t="s">
        <v>1164</v>
      </c>
      <c r="C3021" s="143" t="s">
        <v>1165</v>
      </c>
      <c r="D3021" s="143" t="s">
        <v>639</v>
      </c>
      <c r="E3021" s="143" t="s">
        <v>22356</v>
      </c>
      <c r="F3021" s="143" t="s">
        <v>1166</v>
      </c>
      <c r="G3021" s="143" t="s">
        <v>1167</v>
      </c>
      <c r="H3021" s="143">
        <v>-12.056100000000001</v>
      </c>
      <c r="I3021" s="143">
        <v>134.23400000000001</v>
      </c>
      <c r="J3021" s="143">
        <v>123</v>
      </c>
      <c r="K3021" s="143">
        <v>9.5</v>
      </c>
      <c r="L3021" s="143">
        <f>COUNTIFS(ArCompl!$C$2:$C$5652,ArCompl!$C450,ArCompl!$D$2:$D$5652,ArCompl!$D450)</f>
        <v>1</v>
      </c>
      <c r="M3021" s="144">
        <f>IF(ISNA(MATCH($F3021,'Liste noire'!C:C,0)),0,1)</f>
        <v>0</v>
      </c>
    </row>
    <row r="3022" spans="1:13" x14ac:dyDescent="0.25">
      <c r="A3022" s="139">
        <v>4146</v>
      </c>
      <c r="B3022" s="140" t="s">
        <v>11590</v>
      </c>
      <c r="C3022" s="140" t="s">
        <v>11591</v>
      </c>
      <c r="D3022" s="140" t="s">
        <v>11592</v>
      </c>
      <c r="E3022" s="140" t="s">
        <v>11592</v>
      </c>
      <c r="F3022" s="140" t="s">
        <v>11593</v>
      </c>
      <c r="G3022" s="140" t="s">
        <v>11594</v>
      </c>
      <c r="H3022" s="140">
        <v>16.791399999999999</v>
      </c>
      <c r="I3022" s="140">
        <v>-62.193300000000001</v>
      </c>
      <c r="J3022" s="140">
        <v>550</v>
      </c>
      <c r="K3022" s="140">
        <v>-4</v>
      </c>
      <c r="L3022" s="140">
        <f>COUNTIFS(ArCompl!$C$2:$C$5652,ArCompl!$C4402,ArCompl!$D$2:$D$5652,ArCompl!$D4402)</f>
        <v>1</v>
      </c>
      <c r="M3022" s="141">
        <f>IF(ISNA(MATCH($F3022,'Liste noire'!C:C,0)),0,1)</f>
        <v>0</v>
      </c>
    </row>
    <row r="3023" spans="1:13" x14ac:dyDescent="0.25">
      <c r="A3023" s="142">
        <v>941</v>
      </c>
      <c r="B3023" s="143" t="s">
        <v>10780</v>
      </c>
      <c r="C3023" s="143" t="s">
        <v>10781</v>
      </c>
      <c r="D3023" s="143" t="s">
        <v>10693</v>
      </c>
      <c r="E3023" s="143" t="s">
        <v>10693</v>
      </c>
      <c r="F3023" s="143" t="s">
        <v>10782</v>
      </c>
      <c r="G3023" s="143" t="s">
        <v>10783</v>
      </c>
      <c r="H3023" s="143">
        <v>-21.201799999999999</v>
      </c>
      <c r="I3023" s="143">
        <v>48.3583</v>
      </c>
      <c r="J3023" s="143">
        <v>20</v>
      </c>
      <c r="K3023" s="143">
        <v>3</v>
      </c>
      <c r="L3023" s="143">
        <f>COUNTIFS(ArCompl!$C$2:$C$5652,ArCompl!$C4190,ArCompl!$D$2:$D$5652,ArCompl!$D4190)</f>
        <v>1</v>
      </c>
      <c r="M3023" s="144">
        <f>IF(ISNA(MATCH($F3023,'Liste noire'!C:C,0)),0,1)</f>
        <v>0</v>
      </c>
    </row>
    <row r="3024" spans="1:13" x14ac:dyDescent="0.25">
      <c r="A3024" s="139">
        <v>7599</v>
      </c>
      <c r="B3024" s="140" t="s">
        <v>10472</v>
      </c>
      <c r="C3024" s="140" t="s">
        <v>10473</v>
      </c>
      <c r="D3024" s="140" t="s">
        <v>10437</v>
      </c>
      <c r="E3024" s="140" t="s">
        <v>10437</v>
      </c>
      <c r="F3024" s="140" t="s">
        <v>10474</v>
      </c>
      <c r="G3024" s="140" t="s">
        <v>10475</v>
      </c>
      <c r="H3024" s="140">
        <v>1.0036099999999999</v>
      </c>
      <c r="I3024" s="140">
        <v>173.03100000000001</v>
      </c>
      <c r="J3024" s="140">
        <v>8</v>
      </c>
      <c r="K3024" s="140">
        <v>12</v>
      </c>
      <c r="L3024" s="140">
        <f>COUNTIFS(ArCompl!$C$2:$C$5652,ArCompl!$C4118,ArCompl!$D$2:$D$5652,ArCompl!$D4118)</f>
        <v>1</v>
      </c>
      <c r="M3024" s="141">
        <f>IF(ISNA(MATCH($F3024,'Liste noire'!C:C,0)),0,1)</f>
        <v>0</v>
      </c>
    </row>
    <row r="3025" spans="1:13" x14ac:dyDescent="0.25">
      <c r="A3025" s="142">
        <v>2397</v>
      </c>
      <c r="B3025" s="143" t="s">
        <v>13153</v>
      </c>
      <c r="C3025" s="143" t="s">
        <v>13154</v>
      </c>
      <c r="D3025" s="143" t="s">
        <v>13050</v>
      </c>
      <c r="E3025" s="143" t="s">
        <v>13050</v>
      </c>
      <c r="F3025" s="143" t="s">
        <v>13155</v>
      </c>
      <c r="G3025" s="143" t="s">
        <v>13156</v>
      </c>
      <c r="H3025" s="143">
        <v>14.508599999999999</v>
      </c>
      <c r="I3025" s="143">
        <v>121.02</v>
      </c>
      <c r="J3025" s="143">
        <v>75</v>
      </c>
      <c r="K3025" s="143">
        <v>8</v>
      </c>
      <c r="L3025" s="143">
        <f>COUNTIFS(ArCompl!$C$2:$C$5652,ArCompl!$C4776,ArCompl!$D$2:$D$5652,ArCompl!$D4776)</f>
        <v>1</v>
      </c>
      <c r="M3025" s="144">
        <f>IF(ISNA(MATCH($F3025,'Liste noire'!C:C,0)),0,1)</f>
        <v>0</v>
      </c>
    </row>
    <row r="3026" spans="1:13" x14ac:dyDescent="0.25">
      <c r="A3026" s="139">
        <v>3618</v>
      </c>
      <c r="B3026" s="140" t="s">
        <v>19468</v>
      </c>
      <c r="C3026" s="140" t="s">
        <v>7158</v>
      </c>
      <c r="D3026" s="140" t="s">
        <v>16702</v>
      </c>
      <c r="E3026" s="140" t="s">
        <v>22496</v>
      </c>
      <c r="F3026" s="140" t="s">
        <v>19469</v>
      </c>
      <c r="G3026" s="140" t="s">
        <v>19470</v>
      </c>
      <c r="H3026" s="140">
        <v>45.1267</v>
      </c>
      <c r="I3026" s="140">
        <v>-87.638400000000004</v>
      </c>
      <c r="J3026" s="140">
        <v>625</v>
      </c>
      <c r="K3026" s="140">
        <v>-6</v>
      </c>
      <c r="L3026" s="140">
        <f>COUNTIFS(ArCompl!$C$2:$C$5652,ArCompl!$C2608,ArCompl!$D$2:$D$5652,ArCompl!$D2608)</f>
        <v>1</v>
      </c>
      <c r="M3026" s="141">
        <f>IF(ISNA(MATCH($F3026,'Liste noire'!C:C,0)),0,1)</f>
        <v>0</v>
      </c>
    </row>
    <row r="3027" spans="1:13" x14ac:dyDescent="0.25">
      <c r="A3027" s="142">
        <v>6200</v>
      </c>
      <c r="B3027" s="143" t="s">
        <v>2893</v>
      </c>
      <c r="C3027" s="143" t="s">
        <v>2894</v>
      </c>
      <c r="D3027" s="143" t="s">
        <v>2843</v>
      </c>
      <c r="E3027" s="143" t="s">
        <v>22370</v>
      </c>
      <c r="F3027" s="143" t="s">
        <v>2895</v>
      </c>
      <c r="G3027" s="143" t="s">
        <v>2896</v>
      </c>
      <c r="H3027" s="143">
        <v>16.444700000000001</v>
      </c>
      <c r="I3027" s="143">
        <v>97.660700000000006</v>
      </c>
      <c r="J3027" s="143">
        <v>52</v>
      </c>
      <c r="K3027" s="143">
        <v>6.5</v>
      </c>
      <c r="L3027" s="143">
        <f>COUNTIFS(ArCompl!$C$2:$C$5652,ArCompl!$C659,ArCompl!$D$2:$D$5652,ArCompl!$D659)</f>
        <v>1</v>
      </c>
      <c r="M3027" s="144">
        <f>IF(ISNA(MATCH($F3027,'Liste noire'!C:C,0)),0,1)</f>
        <v>0</v>
      </c>
    </row>
    <row r="3028" spans="1:13" x14ac:dyDescent="0.25">
      <c r="A3028" s="139">
        <v>2594</v>
      </c>
      <c r="B3028" s="140" t="s">
        <v>2454</v>
      </c>
      <c r="C3028" s="140" t="s">
        <v>2455</v>
      </c>
      <c r="D3028" s="140" t="s">
        <v>2057</v>
      </c>
      <c r="E3028" s="140" t="s">
        <v>22368</v>
      </c>
      <c r="F3028" s="140" t="s">
        <v>2456</v>
      </c>
      <c r="G3028" s="140" t="s">
        <v>2457</v>
      </c>
      <c r="H3028" s="140">
        <v>-5.8113799999999998</v>
      </c>
      <c r="I3028" s="140">
        <v>-61.278300000000002</v>
      </c>
      <c r="J3028" s="140">
        <v>174</v>
      </c>
      <c r="K3028" s="140">
        <v>-4</v>
      </c>
      <c r="L3028" s="140">
        <f>COUNTIFS(ArCompl!$C$2:$C$5652,ArCompl!$C806,ArCompl!$D$2:$D$5652,ArCompl!$D806)</f>
        <v>1</v>
      </c>
      <c r="M3028" s="141">
        <f>IF(ISNA(MATCH($F3028,'Liste noire'!C:C,0)),0,1)</f>
        <v>0</v>
      </c>
    </row>
    <row r="3029" spans="1:13" x14ac:dyDescent="0.25">
      <c r="A3029" s="142">
        <v>5413</v>
      </c>
      <c r="B3029" s="143" t="s">
        <v>14526</v>
      </c>
      <c r="C3029" s="143" t="s">
        <v>14527</v>
      </c>
      <c r="D3029" s="143" t="s">
        <v>14452</v>
      </c>
      <c r="E3029" s="143" t="s">
        <v>22474</v>
      </c>
      <c r="F3029" s="143" t="s">
        <v>14528</v>
      </c>
      <c r="G3029" s="143" t="s">
        <v>14529</v>
      </c>
      <c r="H3029" s="143">
        <v>-7.4169400000000003</v>
      </c>
      <c r="I3029" s="143">
        <v>155.565</v>
      </c>
      <c r="J3029" s="143">
        <v>0</v>
      </c>
      <c r="K3029" s="143">
        <v>11</v>
      </c>
      <c r="L3029" s="143">
        <f>COUNTIFS(ArCompl!$C$2:$C$5652,ArCompl!$C3595,ArCompl!$D$2:$D$5652,ArCompl!$D3595)</f>
        <v>1</v>
      </c>
      <c r="M3029" s="144">
        <f>IF(ISNA(MATCH($F3029,'Liste noire'!C:C,0)),0,1)</f>
        <v>0</v>
      </c>
    </row>
    <row r="3030" spans="1:13" x14ac:dyDescent="0.25">
      <c r="A3030" s="139">
        <v>9251</v>
      </c>
      <c r="B3030" s="140" t="s">
        <v>19493</v>
      </c>
      <c r="C3030" s="140" t="s">
        <v>19494</v>
      </c>
      <c r="D3030" s="140" t="s">
        <v>16702</v>
      </c>
      <c r="E3030" s="140" t="s">
        <v>22496</v>
      </c>
      <c r="F3030" s="140" t="s">
        <v>19495</v>
      </c>
      <c r="G3030" s="140" t="s">
        <v>19496</v>
      </c>
      <c r="H3030" s="140">
        <v>38.721400000000003</v>
      </c>
      <c r="I3030" s="140">
        <v>-77.5154</v>
      </c>
      <c r="J3030" s="140">
        <v>192</v>
      </c>
      <c r="K3030" s="140">
        <v>-5</v>
      </c>
      <c r="L3030" s="140">
        <f>COUNTIFS(ArCompl!$C$2:$C$5652,ArCompl!$C2615,ArCompl!$D$2:$D$5652,ArCompl!$D2615)</f>
        <v>1</v>
      </c>
      <c r="M3030" s="141">
        <f>IF(ISNA(MATCH($F3030,'Liste noire'!C:C,0)),0,1)</f>
        <v>0</v>
      </c>
    </row>
    <row r="3031" spans="1:13" x14ac:dyDescent="0.25">
      <c r="A3031" s="142">
        <v>1912</v>
      </c>
      <c r="B3031" s="143" t="s">
        <v>6161</v>
      </c>
      <c r="C3031" s="143" t="s">
        <v>6162</v>
      </c>
      <c r="D3031" s="143" t="s">
        <v>6104</v>
      </c>
      <c r="E3031" s="143" t="s">
        <v>6104</v>
      </c>
      <c r="F3031" s="143" t="s">
        <v>6163</v>
      </c>
      <c r="G3031" s="143" t="s">
        <v>6164</v>
      </c>
      <c r="H3031" s="143">
        <v>20.6539</v>
      </c>
      <c r="I3031" s="143">
        <v>-74.922200000000004</v>
      </c>
      <c r="J3031" s="143">
        <v>16</v>
      </c>
      <c r="K3031" s="143">
        <v>-5</v>
      </c>
      <c r="L3031" s="143">
        <f>COUNTIFS(ArCompl!$C$2:$C$5652,ArCompl!$C1732,ArCompl!$D$2:$D$5652,ArCompl!$D1732)</f>
        <v>1</v>
      </c>
      <c r="M3031" s="144">
        <f>IF(ISNA(MATCH($F3031,'Liste noire'!C:C,0)),0,1)</f>
        <v>0</v>
      </c>
    </row>
    <row r="3032" spans="1:13" x14ac:dyDescent="0.25">
      <c r="A3032" s="139">
        <v>3782</v>
      </c>
      <c r="B3032" s="140" t="s">
        <v>19751</v>
      </c>
      <c r="C3032" s="140" t="s">
        <v>19748</v>
      </c>
      <c r="D3032" s="140" t="s">
        <v>16702</v>
      </c>
      <c r="E3032" s="140" t="s">
        <v>22496</v>
      </c>
      <c r="F3032" s="140" t="s">
        <v>19752</v>
      </c>
      <c r="G3032" s="140" t="s">
        <v>19753</v>
      </c>
      <c r="H3032" s="140">
        <v>30.691199999999998</v>
      </c>
      <c r="I3032" s="140">
        <v>-88.242800000000003</v>
      </c>
      <c r="J3032" s="140">
        <v>219</v>
      </c>
      <c r="K3032" s="140">
        <v>-6</v>
      </c>
      <c r="L3032" s="140">
        <f>COUNTIFS(ArCompl!$C$2:$C$5652,ArCompl!$C2683,ArCompl!$D$2:$D$5652,ArCompl!$D2683)</f>
        <v>1</v>
      </c>
      <c r="M3032" s="141">
        <f>IF(ISNA(MATCH($F3032,'Liste noire'!C:C,0)),0,1)</f>
        <v>0</v>
      </c>
    </row>
    <row r="3033" spans="1:13" x14ac:dyDescent="0.25">
      <c r="A3033" s="142">
        <v>2587</v>
      </c>
      <c r="B3033" s="143" t="s">
        <v>2482</v>
      </c>
      <c r="C3033" s="143" t="s">
        <v>2483</v>
      </c>
      <c r="D3033" s="143" t="s">
        <v>2057</v>
      </c>
      <c r="E3033" s="143" t="s">
        <v>22368</v>
      </c>
      <c r="F3033" s="143" t="s">
        <v>2484</v>
      </c>
      <c r="G3033" s="143" t="s">
        <v>2485</v>
      </c>
      <c r="H3033" s="143">
        <v>-16.706900000000001</v>
      </c>
      <c r="I3033" s="143">
        <v>-43.818899999999999</v>
      </c>
      <c r="J3033" s="143">
        <v>2191</v>
      </c>
      <c r="K3033" s="143">
        <v>-3</v>
      </c>
      <c r="L3033" s="143">
        <f>COUNTIFS(ArCompl!$C$2:$C$5652,ArCompl!$C813,ArCompl!$D$2:$D$5652,ArCompl!$D813)</f>
        <v>1</v>
      </c>
      <c r="M3033" s="144">
        <f>IF(ISNA(MATCH($F3033,'Liste noire'!C:C,0)),0,1)</f>
        <v>0</v>
      </c>
    </row>
    <row r="3034" spans="1:13" x14ac:dyDescent="0.25">
      <c r="A3034" s="139">
        <v>3816</v>
      </c>
      <c r="B3034" s="140" t="s">
        <v>19758</v>
      </c>
      <c r="C3034" s="140" t="s">
        <v>19759</v>
      </c>
      <c r="D3034" s="140" t="s">
        <v>16702</v>
      </c>
      <c r="E3034" s="140" t="s">
        <v>22496</v>
      </c>
      <c r="F3034" s="140" t="s">
        <v>19760</v>
      </c>
      <c r="G3034" s="140" t="s">
        <v>19761</v>
      </c>
      <c r="H3034" s="140">
        <v>37.625799999999998</v>
      </c>
      <c r="I3034" s="140">
        <v>-120.95399999999999</v>
      </c>
      <c r="J3034" s="140">
        <v>97</v>
      </c>
      <c r="K3034" s="140">
        <v>-8</v>
      </c>
      <c r="L3034" s="140">
        <f>COUNTIFS(ArCompl!$C$2:$C$5652,ArCompl!$C2685,ArCompl!$D$2:$D$5652,ArCompl!$D2685)</f>
        <v>1</v>
      </c>
      <c r="M3034" s="141">
        <f>IF(ISNA(MATCH($F3034,'Liste noire'!C:C,0)),0,1)</f>
        <v>0</v>
      </c>
    </row>
    <row r="3035" spans="1:13" x14ac:dyDescent="0.25">
      <c r="A3035" s="142">
        <v>3913</v>
      </c>
      <c r="B3035" s="143" t="s">
        <v>9108</v>
      </c>
      <c r="C3035" s="143" t="s">
        <v>9109</v>
      </c>
      <c r="D3035" s="143" t="s">
        <v>8920</v>
      </c>
      <c r="E3035" s="143" t="s">
        <v>22416</v>
      </c>
      <c r="F3035" s="143" t="s">
        <v>9110</v>
      </c>
      <c r="G3035" s="143" t="s">
        <v>9111</v>
      </c>
      <c r="H3035" s="143">
        <v>-8.6406500000000008</v>
      </c>
      <c r="I3035" s="143">
        <v>122.23699999999999</v>
      </c>
      <c r="J3035" s="143">
        <v>115</v>
      </c>
      <c r="K3035" s="143">
        <v>8</v>
      </c>
      <c r="L3035" s="143">
        <f>COUNTIFS(ArCompl!$C$2:$C$5652,ArCompl!$C3757,ArCompl!$D$2:$D$5652,ArCompl!$D3757)</f>
        <v>0</v>
      </c>
      <c r="M3035" s="144">
        <f>IF(ISNA(MATCH($F3035,'Liste noire'!C:C,0)),0,1)</f>
        <v>0</v>
      </c>
    </row>
    <row r="3036" spans="1:13" x14ac:dyDescent="0.25">
      <c r="A3036" s="139">
        <v>3227</v>
      </c>
      <c r="B3036" s="140" t="s">
        <v>2897</v>
      </c>
      <c r="C3036" s="140" t="s">
        <v>2898</v>
      </c>
      <c r="D3036" s="140" t="s">
        <v>2843</v>
      </c>
      <c r="E3036" s="140" t="s">
        <v>22370</v>
      </c>
      <c r="F3036" s="140" t="s">
        <v>2899</v>
      </c>
      <c r="G3036" s="140" t="s">
        <v>2900</v>
      </c>
      <c r="H3036" s="140">
        <v>20.5168</v>
      </c>
      <c r="I3036" s="140">
        <v>99.256799999999998</v>
      </c>
      <c r="J3036" s="140">
        <v>1875</v>
      </c>
      <c r="K3036" s="140">
        <v>6.5</v>
      </c>
      <c r="L3036" s="140">
        <f>COUNTIFS(ArCompl!$C$2:$C$5652,ArCompl!$C660,ArCompl!$D$2:$D$5652,ArCompl!$D660)</f>
        <v>1</v>
      </c>
      <c r="M3036" s="141">
        <f>IF(ISNA(MATCH($F3036,'Liste noire'!C:C,0)),0,1)</f>
        <v>0</v>
      </c>
    </row>
    <row r="3037" spans="1:13" x14ac:dyDescent="0.25">
      <c r="A3037" s="142">
        <v>5865</v>
      </c>
      <c r="B3037" s="143" t="s">
        <v>5949</v>
      </c>
      <c r="C3037" s="143" t="s">
        <v>5950</v>
      </c>
      <c r="D3037" s="143" t="s">
        <v>5926</v>
      </c>
      <c r="E3037" s="143" t="s">
        <v>22382</v>
      </c>
      <c r="F3037" s="143" t="s">
        <v>5951</v>
      </c>
      <c r="G3037" s="143" t="s">
        <v>5952</v>
      </c>
      <c r="H3037" s="143">
        <v>-19.842500000000001</v>
      </c>
      <c r="I3037" s="143">
        <v>-157.703</v>
      </c>
      <c r="J3037" s="143">
        <v>25</v>
      </c>
      <c r="K3037" s="143">
        <v>-10</v>
      </c>
      <c r="L3037" s="143">
        <f>COUNTIFS(ArCompl!$C$2:$C$5652,ArCompl!$C1653,ArCompl!$D$2:$D$5652,ArCompl!$D1653)</f>
        <v>1</v>
      </c>
      <c r="M3037" s="144">
        <f>IF(ISNA(MATCH($F3037,'Liste noire'!C:C,0)),0,1)</f>
        <v>0</v>
      </c>
    </row>
    <row r="3038" spans="1:13" x14ac:dyDescent="0.25">
      <c r="A3038" s="139">
        <v>651</v>
      </c>
      <c r="B3038" s="140" t="s">
        <v>12455</v>
      </c>
      <c r="C3038" s="140" t="s">
        <v>12456</v>
      </c>
      <c r="D3038" s="140" t="s">
        <v>12352</v>
      </c>
      <c r="E3038" s="140" t="s">
        <v>22455</v>
      </c>
      <c r="F3038" s="140" t="s">
        <v>12457</v>
      </c>
      <c r="G3038" s="140" t="s">
        <v>12458</v>
      </c>
      <c r="H3038" s="140">
        <v>62.744700000000002</v>
      </c>
      <c r="I3038" s="140">
        <v>7.2625000000000002</v>
      </c>
      <c r="J3038" s="140">
        <v>10</v>
      </c>
      <c r="K3038" s="140">
        <v>1</v>
      </c>
      <c r="L3038" s="140">
        <f>COUNTIFS(ArCompl!$C$2:$C$5652,ArCompl!$C4523,ArCompl!$D$2:$D$5652,ArCompl!$D4523)</f>
        <v>1</v>
      </c>
      <c r="M3038" s="141">
        <f>IF(ISNA(MATCH($F3038,'Liste noire'!C:C,0)),0,1)</f>
        <v>0</v>
      </c>
    </row>
    <row r="3039" spans="1:13" x14ac:dyDescent="0.25">
      <c r="A3039" s="142">
        <v>2020</v>
      </c>
      <c r="B3039" s="143" t="s">
        <v>12088</v>
      </c>
      <c r="C3039" s="143" t="s">
        <v>12089</v>
      </c>
      <c r="D3039" s="143" t="s">
        <v>12018</v>
      </c>
      <c r="E3039" s="143" t="s">
        <v>22451</v>
      </c>
      <c r="F3039" s="143" t="s">
        <v>12090</v>
      </c>
      <c r="G3039" s="143" t="s">
        <v>12091</v>
      </c>
      <c r="H3039" s="143">
        <v>-43.765000000000001</v>
      </c>
      <c r="I3039" s="143">
        <v>170.13300000000001</v>
      </c>
      <c r="J3039" s="143">
        <v>2153</v>
      </c>
      <c r="K3039" s="143">
        <v>12</v>
      </c>
      <c r="L3039" s="143">
        <f>COUNTIFS(ArCompl!$C$2:$C$5652,ArCompl!$C4580,ArCompl!$D$2:$D$5652,ArCompl!$D4580)</f>
        <v>1</v>
      </c>
      <c r="M3039" s="144">
        <f>IF(ISNA(MATCH($F3039,'Liste noire'!C:C,0)),0,1)</f>
        <v>0</v>
      </c>
    </row>
    <row r="3040" spans="1:13" x14ac:dyDescent="0.25">
      <c r="A3040" s="139">
        <v>8831</v>
      </c>
      <c r="B3040" s="140" t="s">
        <v>1206</v>
      </c>
      <c r="C3040" s="140" t="s">
        <v>1207</v>
      </c>
      <c r="D3040" s="140" t="s">
        <v>639</v>
      </c>
      <c r="E3040" s="140" t="s">
        <v>22356</v>
      </c>
      <c r="F3040" s="140" t="s">
        <v>1208</v>
      </c>
      <c r="G3040" s="140" t="s">
        <v>1209</v>
      </c>
      <c r="H3040" s="140">
        <v>-28.099399999999999</v>
      </c>
      <c r="I3040" s="140">
        <v>140.197</v>
      </c>
      <c r="J3040" s="140">
        <v>143</v>
      </c>
      <c r="K3040" s="140">
        <v>9.5</v>
      </c>
      <c r="L3040" s="140">
        <f>COUNTIFS(ArCompl!$C$2:$C$5652,ArCompl!$C461,ArCompl!$D$2:$D$5652,ArCompl!$D461)</f>
        <v>1</v>
      </c>
      <c r="M3040" s="141">
        <f>IF(ISNA(MATCH($F3040,'Liste noire'!C:C,0)),0,1)</f>
        <v>0</v>
      </c>
    </row>
    <row r="3041" spans="1:13" x14ac:dyDescent="0.25">
      <c r="A3041" s="142">
        <v>922</v>
      </c>
      <c r="B3041" s="143" t="s">
        <v>10808</v>
      </c>
      <c r="C3041" s="143" t="s">
        <v>10809</v>
      </c>
      <c r="D3041" s="143" t="s">
        <v>10693</v>
      </c>
      <c r="E3041" s="143" t="s">
        <v>10693</v>
      </c>
      <c r="F3041" s="143" t="s">
        <v>10810</v>
      </c>
      <c r="G3041" s="143" t="s">
        <v>10811</v>
      </c>
      <c r="H3041" s="143">
        <v>-20.284700000000001</v>
      </c>
      <c r="I3041" s="143">
        <v>44.317599999999999</v>
      </c>
      <c r="J3041" s="143">
        <v>30</v>
      </c>
      <c r="K3041" s="143">
        <v>3</v>
      </c>
      <c r="L3041" s="143">
        <f>COUNTIFS(ArCompl!$C$2:$C$5652,ArCompl!$C4197,ArCompl!$D$2:$D$5652,ArCompl!$D4197)</f>
        <v>1</v>
      </c>
      <c r="M3041" s="144">
        <f>IF(ISNA(MATCH($F3041,'Liste noire'!C:C,0)),0,1)</f>
        <v>0</v>
      </c>
    </row>
    <row r="3042" spans="1:13" x14ac:dyDescent="0.25">
      <c r="A3042" s="139">
        <v>3498</v>
      </c>
      <c r="B3042" s="140" t="s">
        <v>19732</v>
      </c>
      <c r="C3042" s="140" t="s">
        <v>19729</v>
      </c>
      <c r="D3042" s="140" t="s">
        <v>16702</v>
      </c>
      <c r="E3042" s="140" t="s">
        <v>22496</v>
      </c>
      <c r="F3042" s="140" t="s">
        <v>19733</v>
      </c>
      <c r="G3042" s="140" t="s">
        <v>19734</v>
      </c>
      <c r="H3042" s="140">
        <v>48.259399999999999</v>
      </c>
      <c r="I3042" s="140">
        <v>-101.28</v>
      </c>
      <c r="J3042" s="140">
        <v>1716</v>
      </c>
      <c r="K3042" s="140">
        <v>-6</v>
      </c>
      <c r="L3042" s="140">
        <f>COUNTIFS(ArCompl!$C$2:$C$5652,ArCompl!$C2678,ArCompl!$D$2:$D$5652,ArCompl!$D2678)</f>
        <v>1</v>
      </c>
      <c r="M3042" s="141">
        <f>IF(ISNA(MATCH($F3042,'Liste noire'!C:C,0)),0,1)</f>
        <v>0</v>
      </c>
    </row>
    <row r="3043" spans="1:13" x14ac:dyDescent="0.25">
      <c r="A3043" s="142">
        <v>5966</v>
      </c>
      <c r="B3043" s="143" t="s">
        <v>19858</v>
      </c>
      <c r="C3043" s="143" t="s">
        <v>19859</v>
      </c>
      <c r="D3043" s="143" t="s">
        <v>16702</v>
      </c>
      <c r="E3043" s="143" t="s">
        <v>22496</v>
      </c>
      <c r="F3043" s="143" t="s">
        <v>19860</v>
      </c>
      <c r="G3043" s="143" t="s">
        <v>19861</v>
      </c>
      <c r="H3043" s="143">
        <v>62.095399999999998</v>
      </c>
      <c r="I3043" s="143">
        <v>-163.68199999999999</v>
      </c>
      <c r="J3043" s="143">
        <v>337</v>
      </c>
      <c r="K3043" s="143">
        <v>-9</v>
      </c>
      <c r="L3043" s="143">
        <f>COUNTIFS(ArCompl!$C$2:$C$5652,ArCompl!$C2711,ArCompl!$D$2:$D$5652,ArCompl!$D2711)</f>
        <v>1</v>
      </c>
      <c r="M3043" s="144">
        <f>IF(ISNA(MATCH($F3043,'Liste noire'!C:C,0)),0,1)</f>
        <v>0</v>
      </c>
    </row>
    <row r="3044" spans="1:13" x14ac:dyDescent="0.25">
      <c r="A3044" s="139">
        <v>6301</v>
      </c>
      <c r="B3044" s="140" t="s">
        <v>1210</v>
      </c>
      <c r="C3044" s="140" t="s">
        <v>1211</v>
      </c>
      <c r="D3044" s="140" t="s">
        <v>639</v>
      </c>
      <c r="E3044" s="140" t="s">
        <v>22356</v>
      </c>
      <c r="F3044" s="140" t="s">
        <v>1212</v>
      </c>
      <c r="G3044" s="140" t="s">
        <v>1213</v>
      </c>
      <c r="H3044" s="140">
        <v>-22.0578</v>
      </c>
      <c r="I3044" s="140">
        <v>148.077</v>
      </c>
      <c r="J3044" s="140">
        <v>770</v>
      </c>
      <c r="K3044" s="140">
        <v>10</v>
      </c>
      <c r="L3044" s="140">
        <f>COUNTIFS(ArCompl!$C$2:$C$5652,ArCompl!$C462,ArCompl!$D$2:$D$5652,ArCompl!$D462)</f>
        <v>1</v>
      </c>
      <c r="M3044" s="141">
        <f>IF(ISNA(MATCH($F3044,'Liste noire'!C:C,0)),0,1)</f>
        <v>0</v>
      </c>
    </row>
    <row r="3045" spans="1:13" x14ac:dyDescent="0.25">
      <c r="A3045" s="142">
        <v>1992</v>
      </c>
      <c r="B3045" s="143" t="s">
        <v>7420</v>
      </c>
      <c r="C3045" s="143" t="s">
        <v>7421</v>
      </c>
      <c r="D3045" s="143" t="s">
        <v>7365</v>
      </c>
      <c r="E3045" s="143" t="s">
        <v>22402</v>
      </c>
      <c r="F3045" s="143" t="s">
        <v>7422</v>
      </c>
      <c r="G3045" s="143" t="s">
        <v>7423</v>
      </c>
      <c r="H3045" s="143">
        <v>-17.489999999999998</v>
      </c>
      <c r="I3045" s="143">
        <v>-149.762</v>
      </c>
      <c r="J3045" s="143">
        <v>9</v>
      </c>
      <c r="K3045" s="143">
        <v>-10</v>
      </c>
      <c r="L3045" s="143">
        <f>COUNTIFS(ArCompl!$C$2:$C$5652,ArCompl!$C4833,ArCompl!$D$2:$D$5652,ArCompl!$D4833)</f>
        <v>1</v>
      </c>
      <c r="M3045" s="144">
        <f>IF(ISNA(MATCH($F3045,'Liste noire'!C:C,0)),0,1)</f>
        <v>0</v>
      </c>
    </row>
    <row r="3046" spans="1:13" x14ac:dyDescent="0.25">
      <c r="A3046" s="139">
        <v>6779</v>
      </c>
      <c r="B3046" s="140" t="s">
        <v>11743</v>
      </c>
      <c r="C3046" s="140" t="s">
        <v>11744</v>
      </c>
      <c r="D3046" s="140" t="s">
        <v>11724</v>
      </c>
      <c r="E3046" s="140" t="s">
        <v>22446</v>
      </c>
      <c r="F3046" s="140" t="s">
        <v>11745</v>
      </c>
      <c r="G3046" s="140" t="s">
        <v>11746</v>
      </c>
      <c r="H3046" s="140">
        <v>-17.634399999999999</v>
      </c>
      <c r="I3046" s="140">
        <v>24.1767</v>
      </c>
      <c r="J3046" s="140">
        <v>3144</v>
      </c>
      <c r="K3046" s="140">
        <v>1</v>
      </c>
      <c r="L3046" s="140">
        <f>COUNTIFS(ArCompl!$C$2:$C$5652,ArCompl!$C4422,ArCompl!$D$2:$D$5652,ArCompl!$D4422)</f>
        <v>1</v>
      </c>
      <c r="M3046" s="141">
        <f>IF(ISNA(MATCH($F3046,'Liste noire'!C:C,0)),0,1)</f>
        <v>0</v>
      </c>
    </row>
    <row r="3047" spans="1:13" x14ac:dyDescent="0.25">
      <c r="A3047" s="142">
        <v>11908</v>
      </c>
      <c r="B3047" s="143" t="s">
        <v>12659</v>
      </c>
      <c r="C3047" s="143" t="s">
        <v>12660</v>
      </c>
      <c r="D3047" s="143" t="s">
        <v>12597</v>
      </c>
      <c r="E3047" s="143" t="s">
        <v>12597</v>
      </c>
      <c r="F3047" s="143" t="s">
        <v>12661</v>
      </c>
      <c r="G3047" s="143" t="s">
        <v>12662</v>
      </c>
      <c r="H3047" s="143">
        <v>25.682500000000001</v>
      </c>
      <c r="I3047" s="143">
        <v>69.072800000000001</v>
      </c>
      <c r="J3047" s="143">
        <v>60</v>
      </c>
      <c r="K3047" s="143" t="s">
        <v>340</v>
      </c>
      <c r="L3047" s="143">
        <f>COUNTIFS(ArCompl!$C$2:$C$5652,ArCompl!$C4642,ArCompl!$D$2:$D$5652,ArCompl!$D4642)</f>
        <v>1</v>
      </c>
      <c r="M3047" s="144">
        <f>IF(ISNA(MATCH($F3047,'Liste noire'!C:C,0)),0,1)</f>
        <v>0</v>
      </c>
    </row>
    <row r="3048" spans="1:13" x14ac:dyDescent="0.25">
      <c r="A3048" s="139">
        <v>2426</v>
      </c>
      <c r="B3048" s="140" t="s">
        <v>13089</v>
      </c>
      <c r="C3048" s="140" t="s">
        <v>13090</v>
      </c>
      <c r="D3048" s="140" t="s">
        <v>13050</v>
      </c>
      <c r="E3048" s="140" t="s">
        <v>13050</v>
      </c>
      <c r="F3048" s="140" t="s">
        <v>13091</v>
      </c>
      <c r="G3048" s="140" t="s">
        <v>13092</v>
      </c>
      <c r="H3048" s="140">
        <v>11.9245</v>
      </c>
      <c r="I3048" s="140">
        <v>121.95399999999999</v>
      </c>
      <c r="J3048" s="140">
        <v>7</v>
      </c>
      <c r="K3048" s="140">
        <v>8</v>
      </c>
      <c r="L3048" s="140">
        <f>COUNTIFS(ArCompl!$C$2:$C$5652,ArCompl!$C4760,ArCompl!$D$2:$D$5652,ArCompl!$D4760)</f>
        <v>1</v>
      </c>
      <c r="M3048" s="141">
        <f>IF(ISNA(MATCH($F3048,'Liste noire'!C:C,0)),0,1)</f>
        <v>0</v>
      </c>
    </row>
    <row r="3049" spans="1:13" x14ac:dyDescent="0.25">
      <c r="A3049" s="142">
        <v>6004</v>
      </c>
      <c r="B3049" s="143" t="s">
        <v>14787</v>
      </c>
      <c r="C3049" s="143" t="s">
        <v>14788</v>
      </c>
      <c r="D3049" s="143" t="s">
        <v>14760</v>
      </c>
      <c r="E3049" s="143" t="s">
        <v>22477</v>
      </c>
      <c r="F3049" s="143" t="s">
        <v>14789</v>
      </c>
      <c r="G3049" s="143" t="s">
        <v>14790</v>
      </c>
      <c r="H3049" s="143">
        <v>34.758899999999997</v>
      </c>
      <c r="I3049" s="143">
        <v>126.38</v>
      </c>
      <c r="J3049" s="143">
        <v>23</v>
      </c>
      <c r="K3049" s="143">
        <v>9</v>
      </c>
      <c r="L3049" s="143">
        <f>COUNTIFS(ArCompl!$C$2:$C$5652,ArCompl!$C1665,ArCompl!$D$2:$D$5652,ArCompl!$D1665)</f>
        <v>1</v>
      </c>
      <c r="M3049" s="144">
        <f>IF(ISNA(MATCH($F3049,'Liste noire'!C:C,0)),0,1)</f>
        <v>0</v>
      </c>
    </row>
    <row r="3050" spans="1:13" x14ac:dyDescent="0.25">
      <c r="A3050" s="139">
        <v>356</v>
      </c>
      <c r="B3050" s="140" t="s">
        <v>7796</v>
      </c>
      <c r="C3050" s="140" t="s">
        <v>7797</v>
      </c>
      <c r="D3050" s="140" t="s">
        <v>7581</v>
      </c>
      <c r="E3050" s="140" t="s">
        <v>22405</v>
      </c>
      <c r="F3050" s="140" t="s">
        <v>7798</v>
      </c>
      <c r="G3050" s="140" t="s">
        <v>7799</v>
      </c>
      <c r="H3050" s="140">
        <v>49.473059999999997</v>
      </c>
      <c r="I3050" s="140">
        <v>8.5141670000000005</v>
      </c>
      <c r="J3050" s="140">
        <v>308</v>
      </c>
      <c r="K3050" s="140">
        <v>1</v>
      </c>
      <c r="L3050" s="140">
        <f>COUNTIFS(ArCompl!$C$2:$C$5652,ArCompl!$C158,ArCompl!$D$2:$D$5652,ArCompl!$D158)</f>
        <v>3</v>
      </c>
      <c r="M3050" s="141">
        <f>IF(ISNA(MATCH($F3050,'Liste noire'!C:C,0)),0,1)</f>
        <v>1</v>
      </c>
    </row>
    <row r="3051" spans="1:13" x14ac:dyDescent="0.25">
      <c r="A3051" s="142">
        <v>979</v>
      </c>
      <c r="B3051" s="143" t="s">
        <v>11685</v>
      </c>
      <c r="C3051" s="143" t="s">
        <v>11686</v>
      </c>
      <c r="D3051" s="143" t="s">
        <v>11666</v>
      </c>
      <c r="E3051" s="143" t="s">
        <v>11666</v>
      </c>
      <c r="F3051" s="143" t="s">
        <v>11687</v>
      </c>
      <c r="G3051" s="143" t="s">
        <v>11688</v>
      </c>
      <c r="H3051" s="143">
        <v>-25.9208</v>
      </c>
      <c r="I3051" s="143">
        <v>32.572600000000001</v>
      </c>
      <c r="J3051" s="143">
        <v>145</v>
      </c>
      <c r="K3051" s="143">
        <v>2</v>
      </c>
      <c r="L3051" s="143">
        <f>COUNTIFS(ArCompl!$C$2:$C$5652,ArCompl!$C4408,ArCompl!$D$2:$D$5652,ArCompl!$D4408)</f>
        <v>1</v>
      </c>
      <c r="M3051" s="144">
        <f>IF(ISNA(MATCH($F3051,'Liste noire'!C:C,0)),0,1)</f>
        <v>0</v>
      </c>
    </row>
    <row r="3052" spans="1:13" x14ac:dyDescent="0.25">
      <c r="A3052" s="139">
        <v>579</v>
      </c>
      <c r="B3052" s="140" t="s">
        <v>6681</v>
      </c>
      <c r="C3052" s="140" t="s">
        <v>6682</v>
      </c>
      <c r="D3052" s="140" t="s">
        <v>6683</v>
      </c>
      <c r="E3052" s="140" t="s">
        <v>22397</v>
      </c>
      <c r="F3052" s="140" t="s">
        <v>6684</v>
      </c>
      <c r="G3052" s="140" t="s">
        <v>6685</v>
      </c>
      <c r="H3052" s="140">
        <v>-51.822800000000001</v>
      </c>
      <c r="I3052" s="140">
        <v>-58.447200000000002</v>
      </c>
      <c r="J3052" s="140">
        <v>244</v>
      </c>
      <c r="K3052" s="140">
        <v>-3</v>
      </c>
      <c r="L3052" s="140">
        <f>COUNTIFS(ArCompl!$C$2:$C$5652,ArCompl!$C3242,ArCompl!$D$2:$D$5652,ArCompl!$D3242)</f>
        <v>1</v>
      </c>
      <c r="M3052" s="141">
        <f>IF(ISNA(MATCH($F3052,'Liste noire'!C:C,0)),0,1)</f>
        <v>0</v>
      </c>
    </row>
    <row r="3053" spans="1:13" x14ac:dyDescent="0.25">
      <c r="A3053" s="142">
        <v>11110</v>
      </c>
      <c r="B3053" s="143" t="s">
        <v>19839</v>
      </c>
      <c r="C3053" s="143" t="s">
        <v>19840</v>
      </c>
      <c r="D3053" s="143" t="s">
        <v>16702</v>
      </c>
      <c r="E3053" s="143" t="s">
        <v>22496</v>
      </c>
      <c r="F3053" s="143" t="s">
        <v>19841</v>
      </c>
      <c r="G3053" s="143" t="s">
        <v>19842</v>
      </c>
      <c r="H3053" s="143">
        <v>41.137500000000003</v>
      </c>
      <c r="I3053" s="143">
        <v>-75.378900000000002</v>
      </c>
      <c r="J3053" s="143">
        <v>1915</v>
      </c>
      <c r="K3053" s="143">
        <v>-5</v>
      </c>
      <c r="L3053" s="143">
        <f>COUNTIFS(ArCompl!$C$2:$C$5652,ArCompl!$C2706,ArCompl!$D$2:$D$5652,ArCompl!$D2706)</f>
        <v>1</v>
      </c>
      <c r="M3053" s="144">
        <f>IF(ISNA(MATCH($F3053,'Liste noire'!C:C,0)),0,1)</f>
        <v>0</v>
      </c>
    </row>
    <row r="3054" spans="1:13" x14ac:dyDescent="0.25">
      <c r="A3054" s="139">
        <v>10130</v>
      </c>
      <c r="B3054" s="140" t="s">
        <v>19596</v>
      </c>
      <c r="C3054" s="140" t="s">
        <v>19597</v>
      </c>
      <c r="D3054" s="140" t="s">
        <v>16702</v>
      </c>
      <c r="E3054" s="140" t="s">
        <v>22496</v>
      </c>
      <c r="F3054" s="140" t="s">
        <v>19598</v>
      </c>
      <c r="G3054" s="140" t="s">
        <v>19599</v>
      </c>
      <c r="H3054" s="140">
        <v>38.352400000000003</v>
      </c>
      <c r="I3054" s="140">
        <v>-97.691299999999998</v>
      </c>
      <c r="J3054" s="140">
        <v>1498</v>
      </c>
      <c r="K3054" s="140">
        <v>-5</v>
      </c>
      <c r="L3054" s="140">
        <f>COUNTIFS(ArCompl!$C$2:$C$5652,ArCompl!$C2642,ArCompl!$D$2:$D$5652,ArCompl!$D2642)</f>
        <v>1</v>
      </c>
      <c r="M3054" s="141">
        <f>IF(ISNA(MATCH($F3054,'Liste noire'!C:C,0)),0,1)</f>
        <v>0</v>
      </c>
    </row>
    <row r="3055" spans="1:13" x14ac:dyDescent="0.25">
      <c r="A3055" s="142">
        <v>3606</v>
      </c>
      <c r="B3055" s="143" t="s">
        <v>19804</v>
      </c>
      <c r="C3055" s="143" t="s">
        <v>19805</v>
      </c>
      <c r="D3055" s="143" t="s">
        <v>16702</v>
      </c>
      <c r="E3055" s="143" t="s">
        <v>22496</v>
      </c>
      <c r="F3055" s="143" t="s">
        <v>19806</v>
      </c>
      <c r="G3055" s="143" t="s">
        <v>19807</v>
      </c>
      <c r="H3055" s="143">
        <v>44.203499999999998</v>
      </c>
      <c r="I3055" s="143">
        <v>-72.562299999999993</v>
      </c>
      <c r="J3055" s="143">
        <v>1166</v>
      </c>
      <c r="K3055" s="143">
        <v>-5</v>
      </c>
      <c r="L3055" s="143">
        <f>COUNTIFS(ArCompl!$C$2:$C$5652,ArCompl!$C2697,ArCompl!$D$2:$D$5652,ArCompl!$D2697)</f>
        <v>1</v>
      </c>
      <c r="M3055" s="144">
        <f>IF(ISNA(MATCH($F3055,'Liste noire'!C:C,0)),0,1)</f>
        <v>0</v>
      </c>
    </row>
    <row r="3056" spans="1:13" x14ac:dyDescent="0.25">
      <c r="A3056" s="139">
        <v>6101</v>
      </c>
      <c r="B3056" s="140" t="s">
        <v>16228</v>
      </c>
      <c r="C3056" s="140" t="s">
        <v>16229</v>
      </c>
      <c r="D3056" s="140" t="s">
        <v>16151</v>
      </c>
      <c r="E3056" s="140" t="s">
        <v>16151</v>
      </c>
      <c r="F3056" s="140" t="s">
        <v>16230</v>
      </c>
      <c r="G3056" s="140" t="s">
        <v>16231</v>
      </c>
      <c r="H3056" s="140">
        <v>47.076099999999997</v>
      </c>
      <c r="I3056" s="140">
        <v>37.449599999999997</v>
      </c>
      <c r="J3056" s="140">
        <v>251</v>
      </c>
      <c r="K3056" s="140">
        <v>2</v>
      </c>
      <c r="L3056" s="140">
        <f>COUNTIFS(ArCompl!$C$2:$C$5652,ArCompl!$C5516,ArCompl!$D$2:$D$5652,ArCompl!$D5516)</f>
        <v>1</v>
      </c>
      <c r="M3056" s="141">
        <f>IF(ISNA(MATCH($F3056,'Liste noire'!C:C,0)),0,1)</f>
        <v>0</v>
      </c>
    </row>
    <row r="3057" spans="1:13" x14ac:dyDescent="0.25">
      <c r="A3057" s="142">
        <v>8229</v>
      </c>
      <c r="B3057" s="143" t="s">
        <v>7351</v>
      </c>
      <c r="C3057" s="143" t="s">
        <v>7352</v>
      </c>
      <c r="D3057" s="143" t="s">
        <v>7348</v>
      </c>
      <c r="E3057" s="143" t="s">
        <v>22401</v>
      </c>
      <c r="F3057" s="143" t="s">
        <v>7353</v>
      </c>
      <c r="G3057" s="143" t="s">
        <v>7354</v>
      </c>
      <c r="H3057" s="143">
        <v>3.6575000000000002</v>
      </c>
      <c r="I3057" s="143">
        <v>-54.037199999999999</v>
      </c>
      <c r="J3057" s="143">
        <v>406</v>
      </c>
      <c r="K3057" s="143">
        <v>-3</v>
      </c>
      <c r="L3057" s="143">
        <f>COUNTIFS(ArCompl!$C$2:$C$5652,ArCompl!$C3538,ArCompl!$D$2:$D$5652,ArCompl!$D3538)</f>
        <v>1</v>
      </c>
      <c r="M3057" s="144">
        <f>IF(ISNA(MATCH($F3057,'Liste noire'!C:C,0)),0,1)</f>
        <v>0</v>
      </c>
    </row>
    <row r="3058" spans="1:13" x14ac:dyDescent="0.25">
      <c r="A3058" s="139">
        <v>1440</v>
      </c>
      <c r="B3058" s="140" t="s">
        <v>14132</v>
      </c>
      <c r="C3058" s="140" t="s">
        <v>14133</v>
      </c>
      <c r="D3058" s="140" t="s">
        <v>14134</v>
      </c>
      <c r="E3058" s="140" t="s">
        <v>22465</v>
      </c>
      <c r="F3058" s="140" t="s">
        <v>14135</v>
      </c>
      <c r="G3058" s="140" t="s">
        <v>14136</v>
      </c>
      <c r="H3058" s="140">
        <v>47.095500000000001</v>
      </c>
      <c r="I3058" s="140">
        <v>-56.380299999999998</v>
      </c>
      <c r="J3058" s="140">
        <v>10</v>
      </c>
      <c r="K3058" s="140">
        <v>-3</v>
      </c>
      <c r="L3058" s="140">
        <f>COUNTIFS(ArCompl!$C$2:$C$5652,ArCompl!$C5164,ArCompl!$D$2:$D$5652,ArCompl!$D5164)</f>
        <v>1</v>
      </c>
      <c r="M3058" s="141">
        <f>IF(ISNA(MATCH($F3058,'Liste noire'!C:C,0)),0,1)</f>
        <v>0</v>
      </c>
    </row>
    <row r="3059" spans="1:13" x14ac:dyDescent="0.25">
      <c r="A3059" s="142">
        <v>2969</v>
      </c>
      <c r="B3059" s="143" t="s">
        <v>13739</v>
      </c>
      <c r="C3059" s="143" t="s">
        <v>13740</v>
      </c>
      <c r="D3059" s="143" t="s">
        <v>13509</v>
      </c>
      <c r="E3059" s="143" t="s">
        <v>22461</v>
      </c>
      <c r="F3059" s="143" t="s">
        <v>13741</v>
      </c>
      <c r="G3059" s="143" t="s">
        <v>13742</v>
      </c>
      <c r="H3059" s="143">
        <v>53.393099999999997</v>
      </c>
      <c r="I3059" s="143">
        <v>58.755699999999997</v>
      </c>
      <c r="J3059" s="143">
        <v>1430</v>
      </c>
      <c r="K3059" s="143">
        <v>5</v>
      </c>
      <c r="L3059" s="143">
        <f>COUNTIFS(ArCompl!$C$2:$C$5652,ArCompl!$C5065,ArCompl!$D$2:$D$5652,ArCompl!$D5065)</f>
        <v>2</v>
      </c>
      <c r="M3059" s="144">
        <f>IF(ISNA(MATCH($F3059,'Liste noire'!C:C,0)),0,1)</f>
        <v>0</v>
      </c>
    </row>
    <row r="3060" spans="1:13" x14ac:dyDescent="0.25">
      <c r="A3060" s="139">
        <v>7375</v>
      </c>
      <c r="B3060" s="140" t="s">
        <v>2474</v>
      </c>
      <c r="C3060" s="140" t="s">
        <v>2475</v>
      </c>
      <c r="D3060" s="140" t="s">
        <v>2057</v>
      </c>
      <c r="E3060" s="140" t="s">
        <v>22368</v>
      </c>
      <c r="F3060" s="140" t="s">
        <v>2476</v>
      </c>
      <c r="G3060" s="140" t="s">
        <v>2477</v>
      </c>
      <c r="H3060" s="140">
        <v>-13.549099999999999</v>
      </c>
      <c r="I3060" s="140">
        <v>-48.195300000000003</v>
      </c>
      <c r="J3060" s="140">
        <v>1401</v>
      </c>
      <c r="K3060" s="140">
        <v>-3</v>
      </c>
      <c r="L3060" s="140">
        <f>COUNTIFS(ArCompl!$C$2:$C$5652,ArCompl!$C811,ArCompl!$D$2:$D$5652,ArCompl!$D811)</f>
        <v>1</v>
      </c>
      <c r="M3060" s="141">
        <f>IF(ISNA(MATCH($F3060,'Liste noire'!C:C,0)),0,1)</f>
        <v>0</v>
      </c>
    </row>
    <row r="3061" spans="1:13" x14ac:dyDescent="0.25">
      <c r="A3061" s="142">
        <v>6298</v>
      </c>
      <c r="B3061" s="143" t="s">
        <v>1198</v>
      </c>
      <c r="C3061" s="143" t="s">
        <v>1199</v>
      </c>
      <c r="D3061" s="143" t="s">
        <v>639</v>
      </c>
      <c r="E3061" s="143" t="s">
        <v>22356</v>
      </c>
      <c r="F3061" s="143" t="s">
        <v>1200</v>
      </c>
      <c r="G3061" s="143" t="s">
        <v>1201</v>
      </c>
      <c r="H3061" s="143">
        <v>-34.229199999999999</v>
      </c>
      <c r="I3061" s="143">
        <v>142.08600000000001</v>
      </c>
      <c r="J3061" s="143">
        <v>167</v>
      </c>
      <c r="K3061" s="143">
        <v>10</v>
      </c>
      <c r="L3061" s="143">
        <f>COUNTIFS(ArCompl!$C$2:$C$5652,ArCompl!$C459,ArCompl!$D$2:$D$5652,ArCompl!$D459)</f>
        <v>1</v>
      </c>
      <c r="M3061" s="144">
        <f>IF(ISNA(MATCH($F3061,'Liste noire'!C:C,0)),0,1)</f>
        <v>0</v>
      </c>
    </row>
    <row r="3062" spans="1:13" x14ac:dyDescent="0.25">
      <c r="A3062" s="139">
        <v>6753</v>
      </c>
      <c r="B3062" s="140" t="s">
        <v>16024</v>
      </c>
      <c r="C3062" s="140" t="s">
        <v>16025</v>
      </c>
      <c r="D3062" s="140" t="s">
        <v>15862</v>
      </c>
      <c r="E3062" s="140" t="s">
        <v>22490</v>
      </c>
      <c r="F3062" s="140" t="s">
        <v>16026</v>
      </c>
      <c r="G3062" s="140" t="s">
        <v>16027</v>
      </c>
      <c r="H3062" s="140">
        <v>37.223300000000002</v>
      </c>
      <c r="I3062" s="140">
        <v>40.631700000000002</v>
      </c>
      <c r="J3062" s="140">
        <v>1729</v>
      </c>
      <c r="K3062" s="140">
        <v>3</v>
      </c>
      <c r="L3062" s="140">
        <f>COUNTIFS(ArCompl!$C$2:$C$5652,ArCompl!$C5481,ArCompl!$D$2:$D$5652,ArCompl!$D5481)</f>
        <v>1</v>
      </c>
      <c r="M3062" s="141">
        <f>IF(ISNA(MATCH($F3062,'Liste noire'!C:C,0)),0,1)</f>
        <v>0</v>
      </c>
    </row>
    <row r="3063" spans="1:13" x14ac:dyDescent="0.25">
      <c r="A3063" s="142">
        <v>5582</v>
      </c>
      <c r="B3063" s="143" t="s">
        <v>12451</v>
      </c>
      <c r="C3063" s="143" t="s">
        <v>12452</v>
      </c>
      <c r="D3063" s="143" t="s">
        <v>12352</v>
      </c>
      <c r="E3063" s="143" t="s">
        <v>22455</v>
      </c>
      <c r="F3063" s="143" t="s">
        <v>12453</v>
      </c>
      <c r="G3063" s="143" t="s">
        <v>12454</v>
      </c>
      <c r="H3063" s="143">
        <v>66.363900000000001</v>
      </c>
      <c r="I3063" s="143">
        <v>14.301399999999999</v>
      </c>
      <c r="J3063" s="143">
        <v>229</v>
      </c>
      <c r="K3063" s="143">
        <v>1</v>
      </c>
      <c r="L3063" s="143">
        <f>COUNTIFS(ArCompl!$C$2:$C$5652,ArCompl!$C4522,ArCompl!$D$2:$D$5652,ArCompl!$D4522)</f>
        <v>1</v>
      </c>
      <c r="M3063" s="144">
        <f>IF(ISNA(MATCH($F3063,'Liste noire'!C:C,0)),0,1)</f>
        <v>0</v>
      </c>
    </row>
    <row r="3064" spans="1:13" x14ac:dyDescent="0.25">
      <c r="A3064" s="139">
        <v>5604</v>
      </c>
      <c r="B3064" s="140" t="s">
        <v>14664</v>
      </c>
      <c r="C3064" s="140" t="s">
        <v>14665</v>
      </c>
      <c r="D3064" s="140" t="s">
        <v>14577</v>
      </c>
      <c r="E3064" s="140" t="s">
        <v>22476</v>
      </c>
      <c r="F3064" s="140" t="s">
        <v>14666</v>
      </c>
      <c r="G3064" s="140" t="s">
        <v>14667</v>
      </c>
      <c r="H3064" s="140">
        <v>-25.383199999999999</v>
      </c>
      <c r="I3064" s="140">
        <v>31.105599999999999</v>
      </c>
      <c r="J3064" s="140">
        <v>2829</v>
      </c>
      <c r="K3064" s="140">
        <v>2</v>
      </c>
      <c r="L3064" s="140">
        <f>COUNTIFS(ArCompl!$C$2:$C$5652,ArCompl!$C41,ArCompl!$D$2:$D$5652,ArCompl!$D41)</f>
        <v>1</v>
      </c>
      <c r="M3064" s="141">
        <f>IF(ISNA(MATCH($F3064,'Liste noire'!C:C,0)),0,1)</f>
        <v>0</v>
      </c>
    </row>
    <row r="3065" spans="1:13" x14ac:dyDescent="0.25">
      <c r="A3065" s="142">
        <v>998</v>
      </c>
      <c r="B3065" s="143" t="s">
        <v>4623</v>
      </c>
      <c r="C3065" s="143" t="s">
        <v>4624</v>
      </c>
      <c r="D3065" s="143" t="s">
        <v>4612</v>
      </c>
      <c r="E3065" s="143" t="s">
        <v>22375</v>
      </c>
      <c r="F3065" s="143" t="s">
        <v>4625</v>
      </c>
      <c r="G3065" s="143" t="s">
        <v>4626</v>
      </c>
      <c r="H3065" s="143">
        <v>8.6244099999999992</v>
      </c>
      <c r="I3065" s="143">
        <v>16.071400000000001</v>
      </c>
      <c r="J3065" s="143">
        <v>1407</v>
      </c>
      <c r="K3065" s="143">
        <v>1</v>
      </c>
      <c r="L3065" s="143">
        <f>COUNTIFS(ArCompl!$C$2:$C$5652,ArCompl!$C5374,ArCompl!$D$2:$D$5652,ArCompl!$D5374)</f>
        <v>1</v>
      </c>
      <c r="M3065" s="144">
        <f>IF(ISNA(MATCH($F3065,'Liste noire'!C:C,0)),0,1)</f>
        <v>0</v>
      </c>
    </row>
    <row r="3066" spans="1:13" x14ac:dyDescent="0.25">
      <c r="A3066" s="139">
        <v>2906</v>
      </c>
      <c r="B3066" s="140" t="s">
        <v>14153</v>
      </c>
      <c r="C3066" s="140" t="s">
        <v>14154</v>
      </c>
      <c r="D3066" s="140" t="s">
        <v>14142</v>
      </c>
      <c r="E3066" s="140" t="s">
        <v>22466</v>
      </c>
      <c r="F3066" s="140" t="s">
        <v>14155</v>
      </c>
      <c r="G3066" s="140" t="s">
        <v>14156</v>
      </c>
      <c r="H3066" s="140">
        <v>12.8879</v>
      </c>
      <c r="I3066" s="140">
        <v>-61.180199999999999</v>
      </c>
      <c r="J3066" s="140">
        <v>8</v>
      </c>
      <c r="K3066" s="140">
        <v>-4</v>
      </c>
      <c r="L3066" s="140">
        <f>COUNTIFS(ArCompl!$C$2:$C$5652,ArCompl!$C5169,ArCompl!$D$2:$D$5652,ArCompl!$D5169)</f>
        <v>1</v>
      </c>
      <c r="M3066" s="141">
        <f>IF(ISNA(MATCH($F3066,'Liste noire'!C:C,0)),0,1)</f>
        <v>0</v>
      </c>
    </row>
    <row r="3067" spans="1:13" x14ac:dyDescent="0.25">
      <c r="A3067" s="142">
        <v>3675</v>
      </c>
      <c r="B3067" s="143" t="s">
        <v>18564</v>
      </c>
      <c r="C3067" s="143" t="s">
        <v>18565</v>
      </c>
      <c r="D3067" s="143" t="s">
        <v>16702</v>
      </c>
      <c r="E3067" s="143" t="s">
        <v>22496</v>
      </c>
      <c r="F3067" s="143" t="s">
        <v>18566</v>
      </c>
      <c r="G3067" s="143" t="s">
        <v>18567</v>
      </c>
      <c r="H3067" s="143">
        <v>46.3536</v>
      </c>
      <c r="I3067" s="143">
        <v>-87.395399999999995</v>
      </c>
      <c r="J3067" s="143">
        <v>1221</v>
      </c>
      <c r="K3067" s="143">
        <v>-5</v>
      </c>
      <c r="L3067" s="143">
        <f>COUNTIFS(ArCompl!$C$2:$C$5652,ArCompl!$C2371,ArCompl!$D$2:$D$5652,ArCompl!$D2371)</f>
        <v>1</v>
      </c>
      <c r="M3067" s="144">
        <f>IF(ISNA(MATCH($F3067,'Liste noire'!C:C,0)),0,1)</f>
        <v>0</v>
      </c>
    </row>
    <row r="3068" spans="1:13" x14ac:dyDescent="0.25">
      <c r="A3068" s="139">
        <v>1118</v>
      </c>
      <c r="B3068" s="140" t="s">
        <v>6665</v>
      </c>
      <c r="C3068" s="140" t="s">
        <v>6666</v>
      </c>
      <c r="D3068" s="140" t="s">
        <v>6570</v>
      </c>
      <c r="E3068" s="140" t="s">
        <v>22396</v>
      </c>
      <c r="F3068" s="140" t="s">
        <v>6667</v>
      </c>
      <c r="G3068" s="140" t="s">
        <v>6668</v>
      </c>
      <c r="H3068" s="140">
        <v>13.4674</v>
      </c>
      <c r="I3068" s="140">
        <v>39.533499999999997</v>
      </c>
      <c r="J3068" s="140">
        <v>7396</v>
      </c>
      <c r="K3068" s="140">
        <v>3</v>
      </c>
      <c r="L3068" s="140">
        <f>COUNTIFS(ArCompl!$C$2:$C$5652,ArCompl!$C3238,ArCompl!$D$2:$D$5652,ArCompl!$D3238)</f>
        <v>1</v>
      </c>
      <c r="M3068" s="141">
        <f>IF(ISNA(MATCH($F3068,'Liste noire'!C:C,0)),0,1)</f>
        <v>0</v>
      </c>
    </row>
    <row r="3069" spans="1:13" x14ac:dyDescent="0.25">
      <c r="A3069" s="142">
        <v>11944</v>
      </c>
      <c r="B3069" s="143" t="s">
        <v>5604</v>
      </c>
      <c r="C3069" s="143" t="s">
        <v>5605</v>
      </c>
      <c r="D3069" s="143" t="s">
        <v>5479</v>
      </c>
      <c r="E3069" s="143" t="s">
        <v>22380</v>
      </c>
      <c r="F3069" s="143" t="s">
        <v>5606</v>
      </c>
      <c r="G3069" s="143" t="s">
        <v>5607</v>
      </c>
      <c r="H3069" s="143">
        <v>5.5244799999999996</v>
      </c>
      <c r="I3069" s="143">
        <v>-68.685599999999994</v>
      </c>
      <c r="J3069" s="143">
        <v>285</v>
      </c>
      <c r="K3069" s="143" t="s">
        <v>340</v>
      </c>
      <c r="L3069" s="143">
        <f>COUNTIFS(ArCompl!$C$2:$C$5652,ArCompl!$C1567,ArCompl!$D$2:$D$5652,ArCompl!$D1567)</f>
        <v>4</v>
      </c>
      <c r="M3069" s="144">
        <f>IF(ISNA(MATCH($F3069,'Liste noire'!C:C,0)),0,1)</f>
        <v>0</v>
      </c>
    </row>
    <row r="3070" spans="1:13" x14ac:dyDescent="0.25">
      <c r="A3070" s="139">
        <v>7415</v>
      </c>
      <c r="B3070" s="140" t="s">
        <v>19565</v>
      </c>
      <c r="C3070" s="140" t="s">
        <v>19566</v>
      </c>
      <c r="D3070" s="140" t="s">
        <v>16702</v>
      </c>
      <c r="E3070" s="140" t="s">
        <v>22496</v>
      </c>
      <c r="F3070" s="140" t="s">
        <v>19567</v>
      </c>
      <c r="G3070" s="140" t="s">
        <v>19568</v>
      </c>
      <c r="H3070" s="140">
        <v>39.401899999999998</v>
      </c>
      <c r="I3070" s="140">
        <v>-77.9846</v>
      </c>
      <c r="J3070" s="140">
        <v>565</v>
      </c>
      <c r="K3070" s="140">
        <v>-5</v>
      </c>
      <c r="L3070" s="140">
        <f>COUNTIFS(ArCompl!$C$2:$C$5652,ArCompl!$C2634,ArCompl!$D$2:$D$5652,ArCompl!$D2634)</f>
        <v>1</v>
      </c>
      <c r="M3070" s="141">
        <f>IF(ISNA(MATCH($F3070,'Liste noire'!C:C,0)),0,1)</f>
        <v>0</v>
      </c>
    </row>
    <row r="3071" spans="1:13" x14ac:dyDescent="0.25">
      <c r="A3071" s="142">
        <v>2849</v>
      </c>
      <c r="B3071" s="143" t="s">
        <v>22056</v>
      </c>
      <c r="C3071" s="143" t="s">
        <v>11340</v>
      </c>
      <c r="D3071" s="143" t="s">
        <v>21976</v>
      </c>
      <c r="E3071" s="143" t="s">
        <v>21976</v>
      </c>
      <c r="F3071" s="143" t="s">
        <v>22057</v>
      </c>
      <c r="G3071" s="143" t="s">
        <v>22058</v>
      </c>
      <c r="H3071" s="143">
        <v>8.5820779999999992</v>
      </c>
      <c r="I3071" s="143">
        <v>-71.16104</v>
      </c>
      <c r="J3071" s="143">
        <v>5007</v>
      </c>
      <c r="K3071" s="143">
        <v>-4</v>
      </c>
      <c r="L3071" s="143">
        <f>COUNTIFS(ArCompl!$C$2:$C$5652,ArCompl!$C5587,ArCompl!$D$2:$D$5652,ArCompl!$D5587)</f>
        <v>1</v>
      </c>
      <c r="M3071" s="144">
        <f>IF(ISNA(MATCH($F3071,'Liste noire'!C:C,0)),0,1)</f>
        <v>0</v>
      </c>
    </row>
    <row r="3072" spans="1:13" x14ac:dyDescent="0.25">
      <c r="A3072" s="139">
        <v>7424</v>
      </c>
      <c r="B3072" s="140" t="s">
        <v>10396</v>
      </c>
      <c r="C3072" s="140" t="s">
        <v>10397</v>
      </c>
      <c r="D3072" s="140" t="s">
        <v>10345</v>
      </c>
      <c r="E3072" s="140" t="s">
        <v>10345</v>
      </c>
      <c r="F3072" s="140" t="s">
        <v>10398</v>
      </c>
      <c r="G3072" s="140" t="s">
        <v>10399</v>
      </c>
      <c r="H3072" s="140">
        <v>-1.4061110000000001</v>
      </c>
      <c r="I3072" s="140">
        <v>35.00806</v>
      </c>
      <c r="J3072" s="140">
        <v>5200</v>
      </c>
      <c r="K3072" s="140">
        <v>3</v>
      </c>
      <c r="L3072" s="140">
        <f>COUNTIFS(ArCompl!$C$2:$C$5652,ArCompl!$C4096,ArCompl!$D$2:$D$5652,ArCompl!$D4096)</f>
        <v>5</v>
      </c>
      <c r="M3072" s="141">
        <f>IF(ISNA(MATCH($F3072,'Liste noire'!C:C,0)),0,1)</f>
        <v>0</v>
      </c>
    </row>
    <row r="3073" spans="1:13" x14ac:dyDescent="0.25">
      <c r="A3073" s="142">
        <v>10106</v>
      </c>
      <c r="B3073" s="143" t="s">
        <v>19538</v>
      </c>
      <c r="C3073" s="143" t="s">
        <v>19539</v>
      </c>
      <c r="D3073" s="143" t="s">
        <v>16702</v>
      </c>
      <c r="E3073" s="143" t="s">
        <v>22496</v>
      </c>
      <c r="F3073" s="143" t="s">
        <v>19540</v>
      </c>
      <c r="G3073" s="143" t="s">
        <v>19541</v>
      </c>
      <c r="H3073" s="143">
        <v>30.371099999999998</v>
      </c>
      <c r="I3073" s="143">
        <v>-104.018</v>
      </c>
      <c r="J3073" s="143">
        <v>4849</v>
      </c>
      <c r="K3073" s="143">
        <v>-5</v>
      </c>
      <c r="L3073" s="143">
        <f>COUNTIFS(ArCompl!$C$2:$C$5652,ArCompl!$C2627,ArCompl!$D$2:$D$5652,ArCompl!$D2627)</f>
        <v>1</v>
      </c>
      <c r="M3073" s="144">
        <f>IF(ISNA(MATCH($F3073,'Liste noire'!C:C,0)),0,1)</f>
        <v>0</v>
      </c>
    </row>
    <row r="3074" spans="1:13" x14ac:dyDescent="0.25">
      <c r="A3074" s="139">
        <v>12032</v>
      </c>
      <c r="B3074" s="140" t="s">
        <v>1602</v>
      </c>
      <c r="C3074" s="140"/>
      <c r="D3074" s="140" t="s">
        <v>639</v>
      </c>
      <c r="E3074" s="140" t="s">
        <v>22356</v>
      </c>
      <c r="F3074" s="140" t="s">
        <v>1603</v>
      </c>
      <c r="G3074" s="140" t="s">
        <v>1604</v>
      </c>
      <c r="H3074" s="140">
        <v>-17.069199999999999</v>
      </c>
      <c r="I3074" s="140">
        <v>145.41900000000001</v>
      </c>
      <c r="J3074" s="140">
        <v>1560</v>
      </c>
      <c r="K3074" s="140" t="s">
        <v>340</v>
      </c>
      <c r="L3074" s="140">
        <f>COUNTIFS(ArCompl!$C$2:$C$5652,ArCompl!$C565,ArCompl!$D$2:$D$5652,ArCompl!$D565)</f>
        <v>1</v>
      </c>
      <c r="M3074" s="141">
        <f>IF(ISNA(MATCH($F3074,'Liste noire'!C:C,0)),0,1)</f>
        <v>0</v>
      </c>
    </row>
    <row r="3075" spans="1:13" x14ac:dyDescent="0.25">
      <c r="A3075" s="142">
        <v>3438</v>
      </c>
      <c r="B3075" s="143" t="s">
        <v>16852</v>
      </c>
      <c r="C3075" s="143" t="s">
        <v>16843</v>
      </c>
      <c r="D3075" s="143" t="s">
        <v>16702</v>
      </c>
      <c r="E3075" s="143" t="s">
        <v>22496</v>
      </c>
      <c r="F3075" s="143" t="s">
        <v>16853</v>
      </c>
      <c r="G3075" s="143" t="s">
        <v>16854</v>
      </c>
      <c r="H3075" s="143">
        <v>61.213500000000003</v>
      </c>
      <c r="I3075" s="143">
        <v>-149.84399999999999</v>
      </c>
      <c r="J3075" s="143">
        <v>137</v>
      </c>
      <c r="K3075" s="143">
        <v>-9</v>
      </c>
      <c r="L3075" s="143">
        <f>COUNTIFS(ArCompl!$C$2:$C$5652,ArCompl!$C1922,ArCompl!$D$2:$D$5652,ArCompl!$D1922)</f>
        <v>0</v>
      </c>
      <c r="M3075" s="144">
        <f>IF(ISNA(MATCH($F3075,'Liste noire'!C:C,0)),0,1)</f>
        <v>0</v>
      </c>
    </row>
    <row r="3076" spans="1:13" x14ac:dyDescent="0.25">
      <c r="A3076" s="139">
        <v>8641</v>
      </c>
      <c r="B3076" s="140" t="s">
        <v>19535</v>
      </c>
      <c r="C3076" s="140" t="s">
        <v>19535</v>
      </c>
      <c r="D3076" s="140" t="s">
        <v>16702</v>
      </c>
      <c r="E3076" s="140" t="s">
        <v>22496</v>
      </c>
      <c r="F3076" s="140" t="s">
        <v>19536</v>
      </c>
      <c r="G3076" s="140" t="s">
        <v>19537</v>
      </c>
      <c r="H3076" s="140">
        <v>25.995000000000001</v>
      </c>
      <c r="I3076" s="140">
        <v>-81.672499999999999</v>
      </c>
      <c r="J3076" s="140">
        <v>5</v>
      </c>
      <c r="K3076" s="140">
        <v>-5</v>
      </c>
      <c r="L3076" s="140">
        <f>COUNTIFS(ArCompl!$C$2:$C$5652,ArCompl!$C2626,ArCompl!$D$2:$D$5652,ArCompl!$D2626)</f>
        <v>1</v>
      </c>
      <c r="M3076" s="141">
        <f>IF(ISNA(MATCH($F3076,'Liste noire'!C:C,0)),0,1)</f>
        <v>0</v>
      </c>
    </row>
    <row r="3077" spans="1:13" x14ac:dyDescent="0.25">
      <c r="A3077" s="142">
        <v>8319</v>
      </c>
      <c r="B3077" s="143" t="s">
        <v>19812</v>
      </c>
      <c r="C3077" s="143" t="s">
        <v>19813</v>
      </c>
      <c r="D3077" s="143" t="s">
        <v>16702</v>
      </c>
      <c r="E3077" s="143" t="s">
        <v>22496</v>
      </c>
      <c r="F3077" s="143" t="s">
        <v>19814</v>
      </c>
      <c r="G3077" s="143" t="s">
        <v>19815</v>
      </c>
      <c r="H3077" s="143">
        <v>35.8202</v>
      </c>
      <c r="I3077" s="143">
        <v>-81.611400000000003</v>
      </c>
      <c r="J3077" s="143">
        <v>1270</v>
      </c>
      <c r="K3077" s="143">
        <v>-5</v>
      </c>
      <c r="L3077" s="143">
        <f>COUNTIFS(ArCompl!$C$2:$C$5652,ArCompl!$C2699,ArCompl!$D$2:$D$5652,ArCompl!$D2699)</f>
        <v>1</v>
      </c>
      <c r="M3077" s="144">
        <f>IF(ISNA(MATCH($F3077,'Liste noire'!C:C,0)),0,1)</f>
        <v>0</v>
      </c>
    </row>
    <row r="3078" spans="1:13" x14ac:dyDescent="0.25">
      <c r="A3078" s="139">
        <v>2022</v>
      </c>
      <c r="B3078" s="140" t="s">
        <v>12076</v>
      </c>
      <c r="C3078" s="140" t="s">
        <v>12077</v>
      </c>
      <c r="D3078" s="140" t="s">
        <v>12018</v>
      </c>
      <c r="E3078" s="140" t="s">
        <v>22451</v>
      </c>
      <c r="F3078" s="140" t="s">
        <v>12078</v>
      </c>
      <c r="G3078" s="140" t="s">
        <v>12079</v>
      </c>
      <c r="H3078" s="140">
        <v>-40.973300000000002</v>
      </c>
      <c r="I3078" s="140">
        <v>175.63399999999999</v>
      </c>
      <c r="J3078" s="140">
        <v>364</v>
      </c>
      <c r="K3078" s="140">
        <v>12</v>
      </c>
      <c r="L3078" s="140">
        <f>COUNTIFS(ArCompl!$C$2:$C$5652,ArCompl!#REF!,ArCompl!$D$2:$D$5652,ArCompl!#REF!)</f>
        <v>0</v>
      </c>
      <c r="M3078" s="141">
        <f>IF(ISNA(MATCH($F3078,'Liste noire'!C:C,0)),0,1)</f>
        <v>0</v>
      </c>
    </row>
    <row r="3079" spans="1:13" x14ac:dyDescent="0.25">
      <c r="A3079" s="142">
        <v>6791</v>
      </c>
      <c r="B3079" s="143" t="s">
        <v>13121</v>
      </c>
      <c r="C3079" s="143" t="s">
        <v>13122</v>
      </c>
      <c r="D3079" s="143" t="s">
        <v>13050</v>
      </c>
      <c r="E3079" s="143" t="s">
        <v>13050</v>
      </c>
      <c r="F3079" s="143" t="s">
        <v>13123</v>
      </c>
      <c r="G3079" s="143" t="s">
        <v>13124</v>
      </c>
      <c r="H3079" s="143">
        <v>13.361000000000001</v>
      </c>
      <c r="I3079" s="143">
        <v>121.82599999999999</v>
      </c>
      <c r="J3079" s="143">
        <v>32</v>
      </c>
      <c r="K3079" s="143">
        <v>8</v>
      </c>
      <c r="L3079" s="143">
        <f>COUNTIFS(ArCompl!$C$2:$C$5652,ArCompl!$C4768,ArCompl!$D$2:$D$5652,ArCompl!$D4768)</f>
        <v>1</v>
      </c>
      <c r="M3079" s="144">
        <f>IF(ISNA(MATCH($F3079,'Liste noire'!C:C,0)),0,1)</f>
        <v>0</v>
      </c>
    </row>
    <row r="3080" spans="1:13" x14ac:dyDescent="0.25">
      <c r="A3080" s="139">
        <v>1359</v>
      </c>
      <c r="B3080" s="140" t="s">
        <v>7180</v>
      </c>
      <c r="C3080" s="140" t="s">
        <v>7181</v>
      </c>
      <c r="D3080" s="140" t="s">
        <v>6885</v>
      </c>
      <c r="E3080" s="140" t="s">
        <v>6885</v>
      </c>
      <c r="F3080" s="140" t="s">
        <v>7182</v>
      </c>
      <c r="G3080" s="140" t="s">
        <v>7183</v>
      </c>
      <c r="H3080" s="140">
        <v>43.5762</v>
      </c>
      <c r="I3080" s="140">
        <v>3.9630100000000001</v>
      </c>
      <c r="J3080" s="140">
        <v>17</v>
      </c>
      <c r="K3080" s="140">
        <v>1</v>
      </c>
      <c r="L3080" s="140">
        <f>COUNTIFS(ArCompl!$C$2:$C$5652,ArCompl!$C3366,ArCompl!$D$2:$D$5652,ArCompl!$D3366)</f>
        <v>1</v>
      </c>
      <c r="M3080" s="141">
        <f>IF(ISNA(MATCH($F3080,'Liste noire'!C:C,0)),0,1)</f>
        <v>1</v>
      </c>
    </row>
    <row r="3081" spans="1:13" x14ac:dyDescent="0.25">
      <c r="A3081" s="142">
        <v>11742</v>
      </c>
      <c r="B3081" s="143" t="s">
        <v>19573</v>
      </c>
      <c r="C3081" s="143" t="s">
        <v>19570</v>
      </c>
      <c r="D3081" s="143" t="s">
        <v>16702</v>
      </c>
      <c r="E3081" s="143" t="s">
        <v>22496</v>
      </c>
      <c r="F3081" s="143" t="s">
        <v>19574</v>
      </c>
      <c r="G3081" s="143" t="s">
        <v>19575</v>
      </c>
      <c r="H3081" s="143">
        <v>40.224699999999999</v>
      </c>
      <c r="I3081" s="143">
        <v>-83.351600000000005</v>
      </c>
      <c r="J3081" s="143">
        <v>1021</v>
      </c>
      <c r="K3081" s="143">
        <v>-5</v>
      </c>
      <c r="L3081" s="143">
        <f>COUNTIFS(ArCompl!$C$2:$C$5652,ArCompl!$C2636,ArCompl!$D$2:$D$5652,ArCompl!$D2636)</f>
        <v>1</v>
      </c>
      <c r="M3081" s="144">
        <f>IF(ISNA(MATCH($F3081,'Liste noire'!C:C,0)),0,1)</f>
        <v>0</v>
      </c>
    </row>
    <row r="3082" spans="1:13" x14ac:dyDescent="0.25">
      <c r="A3082" s="139">
        <v>893</v>
      </c>
      <c r="B3082" s="140" t="s">
        <v>11190</v>
      </c>
      <c r="C3082" s="140" t="s">
        <v>11191</v>
      </c>
      <c r="D3082" s="140" t="s">
        <v>11192</v>
      </c>
      <c r="E3082" s="140" t="s">
        <v>22438</v>
      </c>
      <c r="F3082" s="140" t="s">
        <v>11193</v>
      </c>
      <c r="G3082" s="140" t="s">
        <v>11194</v>
      </c>
      <c r="H3082" s="140">
        <v>-20.430199999999999</v>
      </c>
      <c r="I3082" s="140">
        <v>57.683599999999998</v>
      </c>
      <c r="J3082" s="140">
        <v>186</v>
      </c>
      <c r="K3082" s="140">
        <v>4</v>
      </c>
      <c r="L3082" s="140">
        <f>COUNTIFS(ArCompl!$C$2:$C$5652,ArCompl!$C4294,ArCompl!$D$2:$D$5652,ArCompl!$D4294)</f>
        <v>1</v>
      </c>
      <c r="M3082" s="141">
        <f>IF(ISNA(MATCH($F3082,'Liste noire'!C:C,0)),0,1)</f>
        <v>0</v>
      </c>
    </row>
    <row r="3083" spans="1:13" x14ac:dyDescent="0.25">
      <c r="A3083" s="142">
        <v>2962</v>
      </c>
      <c r="B3083" s="143" t="s">
        <v>13751</v>
      </c>
      <c r="C3083" s="143" t="s">
        <v>13752</v>
      </c>
      <c r="D3083" s="143" t="s">
        <v>13509</v>
      </c>
      <c r="E3083" s="143" t="s">
        <v>22461</v>
      </c>
      <c r="F3083" s="143" t="s">
        <v>13753</v>
      </c>
      <c r="G3083" s="143" t="s">
        <v>13754</v>
      </c>
      <c r="H3083" s="143">
        <v>44.225099999999998</v>
      </c>
      <c r="I3083" s="143">
        <v>43.081899999999997</v>
      </c>
      <c r="J3083" s="143">
        <v>1054</v>
      </c>
      <c r="K3083" s="143">
        <v>3</v>
      </c>
      <c r="L3083" s="143">
        <f>COUNTIFS(ArCompl!$C$2:$C$5652,ArCompl!$C5068,ArCompl!$D$2:$D$5652,ArCompl!$D5068)</f>
        <v>2</v>
      </c>
      <c r="M3083" s="144">
        <f>IF(ISNA(MATCH($F3083,'Liste noire'!C:C,0)),0,1)</f>
        <v>0</v>
      </c>
    </row>
    <row r="3084" spans="1:13" x14ac:dyDescent="0.25">
      <c r="A3084" s="139">
        <v>2103</v>
      </c>
      <c r="B3084" s="140" t="s">
        <v>9368</v>
      </c>
      <c r="C3084" s="140" t="s">
        <v>9369</v>
      </c>
      <c r="D3084" s="140" t="s">
        <v>9341</v>
      </c>
      <c r="E3084" s="140" t="s">
        <v>9341</v>
      </c>
      <c r="F3084" s="140" t="s">
        <v>9370</v>
      </c>
      <c r="G3084" s="140" t="s">
        <v>9371</v>
      </c>
      <c r="H3084" s="140">
        <v>30.5562</v>
      </c>
      <c r="I3084" s="140">
        <v>49.151899999999998</v>
      </c>
      <c r="J3084" s="140">
        <v>8</v>
      </c>
      <c r="K3084" s="140">
        <v>3.5</v>
      </c>
      <c r="L3084" s="140">
        <f>COUNTIFS(ArCompl!$C$2:$C$5652,ArCompl!$C3830,ArCompl!$D$2:$D$5652,ArCompl!$D3830)</f>
        <v>1</v>
      </c>
      <c r="M3084" s="141">
        <f>IF(ISNA(MATCH($F3084,'Liste noire'!C:C,0)),0,1)</f>
        <v>0</v>
      </c>
    </row>
    <row r="3085" spans="1:13" x14ac:dyDescent="0.25">
      <c r="A3085" s="142">
        <v>3948</v>
      </c>
      <c r="B3085" s="143" t="s">
        <v>19785</v>
      </c>
      <c r="C3085" s="143" t="s">
        <v>19786</v>
      </c>
      <c r="D3085" s="143" t="s">
        <v>16702</v>
      </c>
      <c r="E3085" s="143" t="s">
        <v>22496</v>
      </c>
      <c r="F3085" s="143" t="s">
        <v>19787</v>
      </c>
      <c r="G3085" s="143" t="s">
        <v>19788</v>
      </c>
      <c r="H3085" s="143">
        <v>36.587000000000003</v>
      </c>
      <c r="I3085" s="143">
        <v>-121.843</v>
      </c>
      <c r="J3085" s="143">
        <v>257</v>
      </c>
      <c r="K3085" s="143">
        <v>-8</v>
      </c>
      <c r="L3085" s="143">
        <f>COUNTIFS(ArCompl!$C$2:$C$5652,ArCompl!$C2692,ArCompl!$D$2:$D$5652,ArCompl!$D2692)</f>
        <v>1</v>
      </c>
      <c r="M3085" s="144">
        <f>IF(ISNA(MATCH($F3085,'Liste noire'!C:C,0)),0,1)</f>
        <v>0</v>
      </c>
    </row>
    <row r="3086" spans="1:13" x14ac:dyDescent="0.25">
      <c r="A3086" s="139">
        <v>6300</v>
      </c>
      <c r="B3086" s="140" t="s">
        <v>1214</v>
      </c>
      <c r="C3086" s="140" t="s">
        <v>1215</v>
      </c>
      <c r="D3086" s="140" t="s">
        <v>639</v>
      </c>
      <c r="E3086" s="140" t="s">
        <v>22356</v>
      </c>
      <c r="F3086" s="140" t="s">
        <v>1216</v>
      </c>
      <c r="G3086" s="140" t="s">
        <v>1217</v>
      </c>
      <c r="H3086" s="140">
        <v>-29.498899999999999</v>
      </c>
      <c r="I3086" s="140">
        <v>149.845</v>
      </c>
      <c r="J3086" s="140">
        <v>701</v>
      </c>
      <c r="K3086" s="140">
        <v>10</v>
      </c>
      <c r="L3086" s="140">
        <f>COUNTIFS(ArCompl!$C$2:$C$5652,ArCompl!$C463,ArCompl!$D$2:$D$5652,ArCompl!$D463)</f>
        <v>1</v>
      </c>
      <c r="M3086" s="141">
        <f>IF(ISNA(MATCH($F3086,'Liste noire'!C:C,0)),0,1)</f>
        <v>0</v>
      </c>
    </row>
    <row r="3087" spans="1:13" x14ac:dyDescent="0.25">
      <c r="A3087" s="142">
        <v>5544</v>
      </c>
      <c r="B3087" s="143" t="s">
        <v>3870</v>
      </c>
      <c r="C3087" s="143" t="s">
        <v>3871</v>
      </c>
      <c r="D3087" s="143" t="s">
        <v>3021</v>
      </c>
      <c r="E3087" s="143" t="s">
        <v>3021</v>
      </c>
      <c r="F3087" s="143" t="s">
        <v>3872</v>
      </c>
      <c r="G3087" s="143" t="s">
        <v>3873</v>
      </c>
      <c r="H3087" s="143">
        <v>53.441400000000002</v>
      </c>
      <c r="I3087" s="143">
        <v>-91.762799999999999</v>
      </c>
      <c r="J3087" s="143">
        <v>911</v>
      </c>
      <c r="K3087" s="143">
        <v>-6</v>
      </c>
      <c r="L3087" s="143">
        <f>COUNTIFS(ArCompl!$C$2:$C$5652,ArCompl!$C1137,ArCompl!$D$2:$D$5652,ArCompl!$D1137)</f>
        <v>1</v>
      </c>
      <c r="M3087" s="144">
        <f>IF(ISNA(MATCH($F3087,'Liste noire'!C:C,0)),0,1)</f>
        <v>0</v>
      </c>
    </row>
    <row r="3088" spans="1:13" x14ac:dyDescent="0.25">
      <c r="A3088" s="139">
        <v>510</v>
      </c>
      <c r="B3088" s="140" t="s">
        <v>16556</v>
      </c>
      <c r="C3088" s="140" t="s">
        <v>16557</v>
      </c>
      <c r="D3088" s="140" t="s">
        <v>16321</v>
      </c>
      <c r="E3088" s="140" t="s">
        <v>22495</v>
      </c>
      <c r="F3088" s="140" t="s">
        <v>16558</v>
      </c>
      <c r="G3088" s="140" t="s">
        <v>16559</v>
      </c>
      <c r="H3088" s="140">
        <v>51.342199999999998</v>
      </c>
      <c r="I3088" s="140">
        <v>1.3461099999999999</v>
      </c>
      <c r="J3088" s="140">
        <v>178</v>
      </c>
      <c r="K3088" s="140">
        <v>0</v>
      </c>
      <c r="L3088" s="140">
        <f>COUNTIFS(ArCompl!$C$2:$C$5652,ArCompl!$C4970,ArCompl!$D$2:$D$5652,ArCompl!$D4970)</f>
        <v>4</v>
      </c>
      <c r="M3088" s="141">
        <f>IF(ISNA(MATCH($F3088,'Liste noire'!C:C,0)),0,1)</f>
        <v>0</v>
      </c>
    </row>
    <row r="3089" spans="1:13" x14ac:dyDescent="0.25">
      <c r="A3089" s="142">
        <v>2193</v>
      </c>
      <c r="B3089" s="143" t="s">
        <v>12575</v>
      </c>
      <c r="C3089" s="143" t="s">
        <v>12576</v>
      </c>
      <c r="D3089" s="143" t="s">
        <v>12572</v>
      </c>
      <c r="E3089" s="143" t="s">
        <v>12572</v>
      </c>
      <c r="F3089" s="143" t="s">
        <v>12577</v>
      </c>
      <c r="G3089" s="143" t="s">
        <v>12578</v>
      </c>
      <c r="H3089" s="143">
        <v>20.6754</v>
      </c>
      <c r="I3089" s="143">
        <v>58.890500000000003</v>
      </c>
      <c r="J3089" s="143">
        <v>64</v>
      </c>
      <c r="K3089" s="143">
        <v>4</v>
      </c>
      <c r="L3089" s="143">
        <f>COUNTIFS(ArCompl!$C$2:$C$5652,ArCompl!$C4604,ArCompl!$D$2:$D$5652,ArCompl!$D4604)</f>
        <v>1</v>
      </c>
      <c r="M3089" s="144">
        <f>IF(ISNA(MATCH($F3089,'Liste noire'!C:C,0)),0,1)</f>
        <v>0</v>
      </c>
    </row>
    <row r="3090" spans="1:13" x14ac:dyDescent="0.25">
      <c r="A3090" s="139">
        <v>7909</v>
      </c>
      <c r="B3090" s="140" t="s">
        <v>11074</v>
      </c>
      <c r="C3090" s="140" t="s">
        <v>11075</v>
      </c>
      <c r="D3090" s="140" t="s">
        <v>11039</v>
      </c>
      <c r="E3090" s="140" t="s">
        <v>11039</v>
      </c>
      <c r="F3090" s="140" t="s">
        <v>11076</v>
      </c>
      <c r="G3090" s="140" t="s">
        <v>11077</v>
      </c>
      <c r="H3090" s="140">
        <v>-20.696400000000001</v>
      </c>
      <c r="I3090" s="140">
        <v>-48.2864</v>
      </c>
      <c r="J3090" s="140">
        <v>1709</v>
      </c>
      <c r="K3090" s="140">
        <v>-3</v>
      </c>
      <c r="L3090" s="140">
        <f>COUNTIFS(ArCompl!$C$2:$C$5652,ArCompl!$C4263,ArCompl!$D$2:$D$5652,ArCompl!$D4263)</f>
        <v>1</v>
      </c>
      <c r="M3090" s="141">
        <f>IF(ISNA(MATCH($F3090,'Liste noire'!C:C,0)),0,1)</f>
        <v>0</v>
      </c>
    </row>
    <row r="3091" spans="1:13" x14ac:dyDescent="0.25">
      <c r="A3091" s="142">
        <v>2346</v>
      </c>
      <c r="B3091" s="143" t="s">
        <v>10047</v>
      </c>
      <c r="C3091" s="143" t="s">
        <v>10048</v>
      </c>
      <c r="D3091" s="143" t="s">
        <v>9894</v>
      </c>
      <c r="E3091" s="143" t="s">
        <v>22423</v>
      </c>
      <c r="F3091" s="143" t="s">
        <v>10049</v>
      </c>
      <c r="G3091" s="143" t="s">
        <v>10050</v>
      </c>
      <c r="H3091" s="143">
        <v>40.703200000000002</v>
      </c>
      <c r="I3091" s="143">
        <v>141.36799999999999</v>
      </c>
      <c r="J3091" s="143">
        <v>119</v>
      </c>
      <c r="K3091" s="143">
        <v>9</v>
      </c>
      <c r="L3091" s="143">
        <f>COUNTIFS(ArCompl!$C$2:$C$5652,ArCompl!$C4009,ArCompl!$D$2:$D$5652,ArCompl!$D4009)</f>
        <v>2</v>
      </c>
      <c r="M3091" s="144">
        <f>IF(ISNA(MATCH($F3091,'Liste noire'!C:C,0)),0,1)</f>
        <v>0</v>
      </c>
    </row>
    <row r="3092" spans="1:13" x14ac:dyDescent="0.25">
      <c r="A3092" s="139">
        <v>5756</v>
      </c>
      <c r="B3092" s="140" t="s">
        <v>19874</v>
      </c>
      <c r="C3092" s="140" t="s">
        <v>19875</v>
      </c>
      <c r="D3092" s="140" t="s">
        <v>16702</v>
      </c>
      <c r="E3092" s="140" t="s">
        <v>22496</v>
      </c>
      <c r="F3092" s="140" t="s">
        <v>19876</v>
      </c>
      <c r="G3092" s="140" t="s">
        <v>19877</v>
      </c>
      <c r="H3092" s="140">
        <v>34.7453</v>
      </c>
      <c r="I3092" s="140">
        <v>-87.610200000000006</v>
      </c>
      <c r="J3092" s="140">
        <v>551</v>
      </c>
      <c r="K3092" s="140">
        <v>-6</v>
      </c>
      <c r="L3092" s="140">
        <f>COUNTIFS(ArCompl!$C$2:$C$5652,ArCompl!$C2715,ArCompl!$D$2:$D$5652,ArCompl!$D2715)</f>
        <v>1</v>
      </c>
      <c r="M3092" s="141">
        <f>IF(ISNA(MATCH($F3092,'Liste noire'!C:C,0)),0,1)</f>
        <v>0</v>
      </c>
    </row>
    <row r="3093" spans="1:13" x14ac:dyDescent="0.25">
      <c r="A3093" s="142">
        <v>3459</v>
      </c>
      <c r="B3093" s="143" t="s">
        <v>19482</v>
      </c>
      <c r="C3093" s="143" t="s">
        <v>19479</v>
      </c>
      <c r="D3093" s="143" t="s">
        <v>16702</v>
      </c>
      <c r="E3093" s="143" t="s">
        <v>22496</v>
      </c>
      <c r="F3093" s="143" t="s">
        <v>19483</v>
      </c>
      <c r="G3093" s="143" t="s">
        <v>19484</v>
      </c>
      <c r="H3093" s="143">
        <v>43.139899999999997</v>
      </c>
      <c r="I3093" s="143">
        <v>-89.337500000000006</v>
      </c>
      <c r="J3093" s="143">
        <v>887</v>
      </c>
      <c r="K3093" s="143">
        <v>-6</v>
      </c>
      <c r="L3093" s="143">
        <f>COUNTIFS(ArCompl!$C$2:$C$5652,ArCompl!$C2612,ArCompl!$D$2:$D$5652,ArCompl!$D2612)</f>
        <v>1</v>
      </c>
      <c r="M3093" s="144">
        <f>IF(ISNA(MATCH($F3093,'Liste noire'!C:C,0)),0,1)</f>
        <v>0</v>
      </c>
    </row>
    <row r="3094" spans="1:13" x14ac:dyDescent="0.25">
      <c r="A3094" s="139">
        <v>4216</v>
      </c>
      <c r="B3094" s="140" t="s">
        <v>19739</v>
      </c>
      <c r="C3094" s="140" t="s">
        <v>19740</v>
      </c>
      <c r="D3094" s="140" t="s">
        <v>16702</v>
      </c>
      <c r="E3094" s="140" t="s">
        <v>22496</v>
      </c>
      <c r="F3094" s="140" t="s">
        <v>19741</v>
      </c>
      <c r="G3094" s="140" t="s">
        <v>19742</v>
      </c>
      <c r="H3094" s="140">
        <v>46.9163</v>
      </c>
      <c r="I3094" s="140">
        <v>-114.09099999999999</v>
      </c>
      <c r="J3094" s="140">
        <v>3206</v>
      </c>
      <c r="K3094" s="140">
        <v>-7</v>
      </c>
      <c r="L3094" s="140">
        <f>COUNTIFS(ArCompl!$C$2:$C$5652,ArCompl!$C2680,ArCompl!$D$2:$D$5652,ArCompl!$D2680)</f>
        <v>1</v>
      </c>
      <c r="M3094" s="141">
        <f>IF(ISNA(MATCH($F3094,'Liste noire'!C:C,0)),0,1)</f>
        <v>0</v>
      </c>
    </row>
    <row r="3095" spans="1:13" x14ac:dyDescent="0.25">
      <c r="A3095" s="142">
        <v>3858</v>
      </c>
      <c r="B3095" s="143" t="s">
        <v>19720</v>
      </c>
      <c r="C3095" s="143" t="s">
        <v>19721</v>
      </c>
      <c r="D3095" s="143" t="s">
        <v>16702</v>
      </c>
      <c r="E3095" s="143" t="s">
        <v>22496</v>
      </c>
      <c r="F3095" s="143" t="s">
        <v>19722</v>
      </c>
      <c r="G3095" s="143" t="s">
        <v>19723</v>
      </c>
      <c r="H3095" s="143">
        <v>44.881999999999998</v>
      </c>
      <c r="I3095" s="143">
        <v>-93.221800000000002</v>
      </c>
      <c r="J3095" s="143">
        <v>841</v>
      </c>
      <c r="K3095" s="143">
        <v>-6</v>
      </c>
      <c r="L3095" s="143">
        <f>COUNTIFS(ArCompl!$C$2:$C$5652,ArCompl!$C2675,ArCompl!$D$2:$D$5652,ArCompl!$D2675)</f>
        <v>1</v>
      </c>
      <c r="M3095" s="144">
        <f>IF(ISNA(MATCH($F3095,'Liste noire'!C:C,0)),0,1)</f>
        <v>0</v>
      </c>
    </row>
    <row r="3096" spans="1:13" x14ac:dyDescent="0.25">
      <c r="A3096" s="139">
        <v>2954</v>
      </c>
      <c r="B3096" s="140" t="s">
        <v>1854</v>
      </c>
      <c r="C3096" s="140" t="s">
        <v>1855</v>
      </c>
      <c r="D3096" s="140" t="s">
        <v>1839</v>
      </c>
      <c r="E3096" s="140" t="s">
        <v>22361</v>
      </c>
      <c r="F3096" s="140" t="s">
        <v>1856</v>
      </c>
      <c r="G3096" s="140" t="s">
        <v>1857</v>
      </c>
      <c r="H3096" s="140">
        <v>53.8825</v>
      </c>
      <c r="I3096" s="140">
        <v>28.0307</v>
      </c>
      <c r="J3096" s="140">
        <v>670</v>
      </c>
      <c r="K3096" s="140">
        <v>3</v>
      </c>
      <c r="L3096" s="140">
        <f>COUNTIFS(ArCompl!$C$2:$C$5652,ArCompl!$C630,ArCompl!$D$2:$D$5652,ArCompl!$D630)</f>
        <v>1</v>
      </c>
      <c r="M3096" s="141">
        <f>IF(ISNA(MATCH($F3096,'Liste noire'!C:C,0)),0,1)</f>
        <v>0</v>
      </c>
    </row>
    <row r="3097" spans="1:13" x14ac:dyDescent="0.25">
      <c r="A3097" s="142">
        <v>6782</v>
      </c>
      <c r="B3097" s="143" t="s">
        <v>16032</v>
      </c>
      <c r="C3097" s="143" t="s">
        <v>16033</v>
      </c>
      <c r="D3097" s="143" t="s">
        <v>15862</v>
      </c>
      <c r="E3097" s="143" t="s">
        <v>22490</v>
      </c>
      <c r="F3097" s="143" t="s">
        <v>16034</v>
      </c>
      <c r="G3097" s="143" t="s">
        <v>16035</v>
      </c>
      <c r="H3097" s="143">
        <v>38.747799999999998</v>
      </c>
      <c r="I3097" s="143">
        <v>41.661200000000001</v>
      </c>
      <c r="J3097" s="143">
        <v>4157</v>
      </c>
      <c r="K3097" s="143">
        <v>3</v>
      </c>
      <c r="L3097" s="143">
        <f>COUNTIFS(ArCompl!$C$2:$C$5652,ArCompl!$C5483,ArCompl!$D$2:$D$5652,ArCompl!$D5483)</f>
        <v>3</v>
      </c>
      <c r="M3097" s="144">
        <f>IF(ISNA(MATCH($F3097,'Liste noire'!C:C,0)),0,1)</f>
        <v>0</v>
      </c>
    </row>
    <row r="3098" spans="1:13" x14ac:dyDescent="0.25">
      <c r="A3098" s="139">
        <v>3546</v>
      </c>
      <c r="B3098" s="140" t="s">
        <v>19580</v>
      </c>
      <c r="C3098" s="140" t="s">
        <v>19581</v>
      </c>
      <c r="D3098" s="140" t="s">
        <v>16702</v>
      </c>
      <c r="E3098" s="140" t="s">
        <v>22496</v>
      </c>
      <c r="F3098" s="140" t="s">
        <v>19582</v>
      </c>
      <c r="G3098" s="140" t="s">
        <v>19583</v>
      </c>
      <c r="H3098" s="140">
        <v>44.9358</v>
      </c>
      <c r="I3098" s="140">
        <v>-74.845600000000005</v>
      </c>
      <c r="J3098" s="140">
        <v>215</v>
      </c>
      <c r="K3098" s="140">
        <v>-5</v>
      </c>
      <c r="L3098" s="140">
        <f>COUNTIFS(ArCompl!$C$2:$C$5652,ArCompl!$C2638,ArCompl!$D$2:$D$5652,ArCompl!$D2638)</f>
        <v>1</v>
      </c>
      <c r="M3098" s="141">
        <f>IF(ISNA(MATCH($F3098,'Liste noire'!C:C,0)),0,1)</f>
        <v>0</v>
      </c>
    </row>
    <row r="3099" spans="1:13" x14ac:dyDescent="0.25">
      <c r="A3099" s="142">
        <v>1353</v>
      </c>
      <c r="B3099" s="143" t="s">
        <v>7161</v>
      </c>
      <c r="C3099" s="143" t="s">
        <v>7162</v>
      </c>
      <c r="D3099" s="143" t="s">
        <v>6885</v>
      </c>
      <c r="E3099" s="143" t="s">
        <v>6885</v>
      </c>
      <c r="F3099" s="143" t="s">
        <v>7163</v>
      </c>
      <c r="G3099" s="143" t="s">
        <v>7164</v>
      </c>
      <c r="H3099" s="143">
        <v>43.43927</v>
      </c>
      <c r="I3099" s="143">
        <v>5.2214239999999998</v>
      </c>
      <c r="J3099" s="143">
        <v>74</v>
      </c>
      <c r="K3099" s="143">
        <v>1</v>
      </c>
      <c r="L3099" s="143">
        <f>COUNTIFS(ArCompl!$C$2:$C$5652,ArCompl!$C3361,ArCompl!$D$2:$D$5652,ArCompl!$D3361)</f>
        <v>1</v>
      </c>
      <c r="M3099" s="144">
        <f>IF(ISNA(MATCH($F3099,'Liste noire'!C:C,0)),0,1)</f>
        <v>1</v>
      </c>
    </row>
    <row r="3100" spans="1:13" x14ac:dyDescent="0.25">
      <c r="A3100" s="139">
        <v>1018</v>
      </c>
      <c r="B3100" s="140" t="s">
        <v>10592</v>
      </c>
      <c r="C3100" s="140" t="s">
        <v>10593</v>
      </c>
      <c r="D3100" s="140" t="s">
        <v>10594</v>
      </c>
      <c r="E3100" s="140" t="s">
        <v>10594</v>
      </c>
      <c r="F3100" s="140" t="s">
        <v>10595</v>
      </c>
      <c r="G3100" s="140" t="s">
        <v>10596</v>
      </c>
      <c r="H3100" s="140">
        <v>-29.462299999999999</v>
      </c>
      <c r="I3100" s="140">
        <v>27.552499999999998</v>
      </c>
      <c r="J3100" s="140">
        <v>5348</v>
      </c>
      <c r="K3100" s="140">
        <v>2</v>
      </c>
      <c r="L3100" s="140">
        <f>COUNTIFS(ArCompl!$C$2:$C$5652,ArCompl!$C4139,ArCompl!$D$2:$D$5652,ArCompl!$D4139)</f>
        <v>1</v>
      </c>
      <c r="M3100" s="141">
        <f>IF(ISNA(MATCH($F3100,'Liste noire'!C:C,0)),0,1)</f>
        <v>0</v>
      </c>
    </row>
    <row r="3101" spans="1:13" x14ac:dyDescent="0.25">
      <c r="A3101" s="142">
        <v>3968</v>
      </c>
      <c r="B3101" s="143" t="s">
        <v>6543</v>
      </c>
      <c r="C3101" s="143" t="s">
        <v>6544</v>
      </c>
      <c r="D3101" s="143" t="s">
        <v>6536</v>
      </c>
      <c r="E3101" s="143" t="s">
        <v>22394</v>
      </c>
      <c r="F3101" s="143" t="s">
        <v>6545</v>
      </c>
      <c r="G3101" s="143" t="s">
        <v>6546</v>
      </c>
      <c r="H3101" s="143">
        <v>15.67</v>
      </c>
      <c r="I3101" s="143">
        <v>39.370100000000001</v>
      </c>
      <c r="J3101" s="143">
        <v>194</v>
      </c>
      <c r="K3101" s="143">
        <v>3</v>
      </c>
      <c r="L3101" s="143">
        <f>COUNTIFS(ArCompl!$C$2:$C$5652,ArCompl!$C1824,ArCompl!$D$2:$D$5652,ArCompl!$D1824)</f>
        <v>1</v>
      </c>
      <c r="M3101" s="144">
        <f>IF(ISNA(MATCH($F3101,'Liste noire'!C:C,0)),0,1)</f>
        <v>0</v>
      </c>
    </row>
    <row r="3102" spans="1:13" x14ac:dyDescent="0.25">
      <c r="A3102" s="139">
        <v>3861</v>
      </c>
      <c r="B3102" s="140" t="s">
        <v>19953</v>
      </c>
      <c r="C3102" s="140" t="s">
        <v>19954</v>
      </c>
      <c r="D3102" s="140" t="s">
        <v>16702</v>
      </c>
      <c r="E3102" s="140" t="s">
        <v>22496</v>
      </c>
      <c r="F3102" s="140" t="s">
        <v>19955</v>
      </c>
      <c r="G3102" s="140" t="s">
        <v>19956</v>
      </c>
      <c r="H3102" s="140">
        <v>29.993400000000001</v>
      </c>
      <c r="I3102" s="140">
        <v>-90.257999999999996</v>
      </c>
      <c r="J3102" s="140">
        <v>4</v>
      </c>
      <c r="K3102" s="140">
        <v>-6</v>
      </c>
      <c r="L3102" s="140">
        <f>COUNTIFS(ArCompl!$C$2:$C$5652,ArCompl!$C2735,ArCompl!$D$2:$D$5652,ArCompl!$D2735)</f>
        <v>1</v>
      </c>
      <c r="M3102" s="141">
        <f>IF(ISNA(MATCH($F3102,'Liste noire'!C:C,0)),0,1)</f>
        <v>0</v>
      </c>
    </row>
    <row r="3103" spans="1:13" x14ac:dyDescent="0.25">
      <c r="A3103" s="142">
        <v>5633</v>
      </c>
      <c r="B3103" s="143" t="s">
        <v>308</v>
      </c>
      <c r="C3103" s="143" t="s">
        <v>309</v>
      </c>
      <c r="D3103" s="143" t="s">
        <v>257</v>
      </c>
      <c r="E3103" s="143" t="s">
        <v>257</v>
      </c>
      <c r="F3103" s="143" t="s">
        <v>310</v>
      </c>
      <c r="G3103" s="143" t="s">
        <v>311</v>
      </c>
      <c r="H3103" s="143">
        <v>-15.261200000000001</v>
      </c>
      <c r="I3103" s="143">
        <v>12.146800000000001</v>
      </c>
      <c r="J3103" s="143">
        <v>210</v>
      </c>
      <c r="K3103" s="143">
        <v>1</v>
      </c>
      <c r="L3103" s="143">
        <f>COUNTIFS(ArCompl!$C$2:$C$5652,ArCompl!$C200,ArCompl!$D$2:$D$5652,ArCompl!$D200)</f>
        <v>1</v>
      </c>
      <c r="M3103" s="144">
        <f>IF(ISNA(MATCH($F3103,'Liste noire'!C:C,0)),0,1)</f>
        <v>0</v>
      </c>
    </row>
    <row r="3104" spans="1:13" x14ac:dyDescent="0.25">
      <c r="A3104" s="139">
        <v>3742</v>
      </c>
      <c r="B3104" s="140" t="s">
        <v>19828</v>
      </c>
      <c r="C3104" s="140" t="s">
        <v>19829</v>
      </c>
      <c r="D3104" s="140" t="s">
        <v>16702</v>
      </c>
      <c r="E3104" s="140" t="s">
        <v>22496</v>
      </c>
      <c r="F3104" s="140" t="s">
        <v>19830</v>
      </c>
      <c r="G3104" s="140" t="s">
        <v>19831</v>
      </c>
      <c r="H3104" s="140">
        <v>42.6083</v>
      </c>
      <c r="I3104" s="140">
        <v>-82.835499999999996</v>
      </c>
      <c r="J3104" s="140">
        <v>580</v>
      </c>
      <c r="K3104" s="140">
        <v>-5</v>
      </c>
      <c r="L3104" s="140">
        <f>COUNTIFS(ArCompl!$C$2:$C$5652,ArCompl!$C2703,ArCompl!$D$2:$D$5652,ArCompl!$D2703)</f>
        <v>1</v>
      </c>
      <c r="M3104" s="141">
        <f>IF(ISNA(MATCH($F3104,'Liste noire'!C:C,0)),0,1)</f>
        <v>0</v>
      </c>
    </row>
    <row r="3105" spans="1:13" x14ac:dyDescent="0.25">
      <c r="A3105" s="142">
        <v>5683</v>
      </c>
      <c r="B3105" s="143" t="s">
        <v>6673</v>
      </c>
      <c r="C3105" s="143" t="s">
        <v>6674</v>
      </c>
      <c r="D3105" s="143" t="s">
        <v>6570</v>
      </c>
      <c r="E3105" s="143" t="s">
        <v>22396</v>
      </c>
      <c r="F3105" s="143" t="s">
        <v>6675</v>
      </c>
      <c r="G3105" s="143" t="s">
        <v>6676</v>
      </c>
      <c r="H3105" s="143">
        <v>6.9570999999999996</v>
      </c>
      <c r="I3105" s="143">
        <v>35.554699999999997</v>
      </c>
      <c r="J3105" s="143">
        <v>4396</v>
      </c>
      <c r="K3105" s="143">
        <v>3</v>
      </c>
      <c r="L3105" s="143">
        <f>COUNTIFS(ArCompl!$C$2:$C$5652,ArCompl!$C3240,ArCompl!$D$2:$D$5652,ArCompl!$D3240)</f>
        <v>1</v>
      </c>
      <c r="M3105" s="144">
        <f>IF(ISNA(MATCH($F3105,'Liste noire'!C:C,0)),0,1)</f>
        <v>0</v>
      </c>
    </row>
    <row r="3106" spans="1:13" x14ac:dyDescent="0.25">
      <c r="A3106" s="139">
        <v>7069</v>
      </c>
      <c r="B3106" s="140" t="s">
        <v>19532</v>
      </c>
      <c r="C3106" s="140" t="s">
        <v>3797</v>
      </c>
      <c r="D3106" s="140" t="s">
        <v>16702</v>
      </c>
      <c r="E3106" s="140" t="s">
        <v>22496</v>
      </c>
      <c r="F3106" s="140" t="s">
        <v>19533</v>
      </c>
      <c r="G3106" s="140" t="s">
        <v>19534</v>
      </c>
      <c r="H3106" s="140">
        <v>24.726099999999999</v>
      </c>
      <c r="I3106" s="140">
        <v>-81.051400000000001</v>
      </c>
      <c r="J3106" s="140">
        <v>5</v>
      </c>
      <c r="K3106" s="140">
        <v>-5</v>
      </c>
      <c r="L3106" s="140">
        <f>COUNTIFS(ArCompl!$C$2:$C$5652,ArCompl!$C2625,ArCompl!$D$2:$D$5652,ArCompl!$D2625)</f>
        <v>1</v>
      </c>
      <c r="M3106" s="141">
        <f>IF(ISNA(MATCH($F3106,'Liste noire'!C:C,0)),0,1)</f>
        <v>0</v>
      </c>
    </row>
    <row r="3107" spans="1:13" x14ac:dyDescent="0.25">
      <c r="A3107" s="142">
        <v>6880</v>
      </c>
      <c r="B3107" s="143" t="s">
        <v>19808</v>
      </c>
      <c r="C3107" s="143" t="s">
        <v>19809</v>
      </c>
      <c r="D3107" s="143" t="s">
        <v>16702</v>
      </c>
      <c r="E3107" s="143" t="s">
        <v>22496</v>
      </c>
      <c r="F3107" s="143" t="s">
        <v>19810</v>
      </c>
      <c r="G3107" s="143" t="s">
        <v>19811</v>
      </c>
      <c r="H3107" s="143">
        <v>38.509799999999998</v>
      </c>
      <c r="I3107" s="143">
        <v>-107.89400000000001</v>
      </c>
      <c r="J3107" s="143">
        <v>5759</v>
      </c>
      <c r="K3107" s="143">
        <v>-7</v>
      </c>
      <c r="L3107" s="143">
        <f>COUNTIFS(ArCompl!$C$2:$C$5652,ArCompl!$C2698,ArCompl!$D$2:$D$5652,ArCompl!$D2698)</f>
        <v>1</v>
      </c>
      <c r="M3107" s="144">
        <f>IF(ISNA(MATCH($F3107,'Liste noire'!C:C,0)),0,1)</f>
        <v>0</v>
      </c>
    </row>
    <row r="3108" spans="1:13" x14ac:dyDescent="0.25">
      <c r="A3108" s="139">
        <v>7598</v>
      </c>
      <c r="B3108" s="140" t="s">
        <v>10476</v>
      </c>
      <c r="C3108" s="140" t="s">
        <v>10477</v>
      </c>
      <c r="D3108" s="140" t="s">
        <v>10437</v>
      </c>
      <c r="E3108" s="140" t="s">
        <v>10437</v>
      </c>
      <c r="F3108" s="140" t="s">
        <v>10478</v>
      </c>
      <c r="G3108" s="140" t="s">
        <v>10479</v>
      </c>
      <c r="H3108" s="140">
        <v>3.3744399999999999</v>
      </c>
      <c r="I3108" s="140">
        <v>172.99199999999999</v>
      </c>
      <c r="J3108" s="140">
        <v>0</v>
      </c>
      <c r="K3108" s="140">
        <v>12</v>
      </c>
      <c r="L3108" s="140">
        <f>COUNTIFS(ArCompl!$C$2:$C$5652,ArCompl!$C4119,ArCompl!$D$2:$D$5652,ArCompl!$D4119)</f>
        <v>2</v>
      </c>
      <c r="M3108" s="141">
        <f>IF(ISNA(MATCH($F3108,'Liste noire'!C:C,0)),0,1)</f>
        <v>0</v>
      </c>
    </row>
    <row r="3109" spans="1:13" x14ac:dyDescent="0.25">
      <c r="A3109" s="142">
        <v>6809</v>
      </c>
      <c r="B3109" s="143" t="s">
        <v>1156</v>
      </c>
      <c r="C3109" s="143" t="s">
        <v>1157</v>
      </c>
      <c r="D3109" s="143" t="s">
        <v>639</v>
      </c>
      <c r="E3109" s="143" t="s">
        <v>22356</v>
      </c>
      <c r="F3109" s="143" t="s">
        <v>1158</v>
      </c>
      <c r="G3109" s="143" t="s">
        <v>1159</v>
      </c>
      <c r="H3109" s="143">
        <v>-32.703299999999999</v>
      </c>
      <c r="I3109" s="143">
        <v>151.488</v>
      </c>
      <c r="J3109" s="143">
        <v>85</v>
      </c>
      <c r="K3109" s="143">
        <v>10</v>
      </c>
      <c r="L3109" s="143">
        <f>COUNTIFS(ArCompl!$C$2:$C$5652,ArCompl!$C448,ArCompl!$D$2:$D$5652,ArCompl!$D448)</f>
        <v>1</v>
      </c>
      <c r="M3109" s="144">
        <f>IF(ISNA(MATCH($F3109,'Liste noire'!C:C,0)),0,1)</f>
        <v>0</v>
      </c>
    </row>
    <row r="3110" spans="1:13" x14ac:dyDescent="0.25">
      <c r="A3110" s="139">
        <v>7146</v>
      </c>
      <c r="B3110" s="140" t="s">
        <v>19664</v>
      </c>
      <c r="C3110" s="140" t="s">
        <v>19665</v>
      </c>
      <c r="D3110" s="140" t="s">
        <v>16702</v>
      </c>
      <c r="E3110" s="140" t="s">
        <v>22496</v>
      </c>
      <c r="F3110" s="140" t="s">
        <v>19666</v>
      </c>
      <c r="G3110" s="140" t="s">
        <v>19667</v>
      </c>
      <c r="H3110" s="140">
        <v>55.131</v>
      </c>
      <c r="I3110" s="140">
        <v>-131.578</v>
      </c>
      <c r="J3110" s="140">
        <v>0</v>
      </c>
      <c r="K3110" s="140">
        <v>-9</v>
      </c>
      <c r="L3110" s="140">
        <f>COUNTIFS(ArCompl!$C$2:$C$5652,ArCompl!$C2660,ArCompl!$D$2:$D$5652,ArCompl!$D2660)</f>
        <v>1</v>
      </c>
      <c r="M3110" s="141">
        <f>IF(ISNA(MATCH($F3110,'Liste noire'!C:C,0)),0,1)</f>
        <v>0</v>
      </c>
    </row>
    <row r="3111" spans="1:13" x14ac:dyDescent="0.25">
      <c r="A3111" s="142">
        <v>9183</v>
      </c>
      <c r="B3111" s="143" t="s">
        <v>17014</v>
      </c>
      <c r="C3111" s="143" t="s">
        <v>17011</v>
      </c>
      <c r="D3111" s="143" t="s">
        <v>16702</v>
      </c>
      <c r="E3111" s="143" t="s">
        <v>22496</v>
      </c>
      <c r="F3111" s="143" t="s">
        <v>17015</v>
      </c>
      <c r="G3111" s="143" t="s">
        <v>17016</v>
      </c>
      <c r="H3111" s="143">
        <v>39.325699999999998</v>
      </c>
      <c r="I3111" s="143">
        <v>-76.413799999999995</v>
      </c>
      <c r="J3111" s="143">
        <v>21</v>
      </c>
      <c r="K3111" s="143">
        <v>-5</v>
      </c>
      <c r="L3111" s="143">
        <f>COUNTIFS(ArCompl!$C$2:$C$5652,ArCompl!$C1966,ArCompl!$D$2:$D$5652,ArCompl!$D1966)</f>
        <v>1</v>
      </c>
      <c r="M3111" s="144">
        <f>IF(ISNA(MATCH($F3111,'Liste noire'!C:C,0)),0,1)</f>
        <v>0</v>
      </c>
    </row>
    <row r="3112" spans="1:13" x14ac:dyDescent="0.25">
      <c r="A3112" s="139">
        <v>11243</v>
      </c>
      <c r="B3112" s="140" t="s">
        <v>19781</v>
      </c>
      <c r="C3112" s="140" t="s">
        <v>19782</v>
      </c>
      <c r="D3112" s="140" t="s">
        <v>16702</v>
      </c>
      <c r="E3112" s="140" t="s">
        <v>22496</v>
      </c>
      <c r="F3112" s="140" t="s">
        <v>19783</v>
      </c>
      <c r="G3112" s="140" t="s">
        <v>19784</v>
      </c>
      <c r="H3112" s="140">
        <v>41.076500000000003</v>
      </c>
      <c r="I3112" s="140">
        <v>-71.9208</v>
      </c>
      <c r="J3112" s="140">
        <v>6</v>
      </c>
      <c r="K3112" s="140">
        <v>-4</v>
      </c>
      <c r="L3112" s="140">
        <f>COUNTIFS(ArCompl!$C$2:$C$5652,ArCompl!$C2691,ArCompl!$D$2:$D$5652,ArCompl!$D2691)</f>
        <v>2</v>
      </c>
      <c r="M3112" s="141">
        <f>IF(ISNA(MATCH($F3112,'Liste noire'!C:C,0)),0,1)</f>
        <v>0</v>
      </c>
    </row>
    <row r="3113" spans="1:13" x14ac:dyDescent="0.25">
      <c r="A3113" s="142">
        <v>2731</v>
      </c>
      <c r="B3113" s="143" t="s">
        <v>5616</v>
      </c>
      <c r="C3113" s="143" t="s">
        <v>5617</v>
      </c>
      <c r="D3113" s="143" t="s">
        <v>5479</v>
      </c>
      <c r="E3113" s="143" t="s">
        <v>22380</v>
      </c>
      <c r="F3113" s="143" t="s">
        <v>5618</v>
      </c>
      <c r="G3113" s="143" t="s">
        <v>5619</v>
      </c>
      <c r="H3113" s="143">
        <v>8.8237400000000008</v>
      </c>
      <c r="I3113" s="143">
        <v>-75.825800000000001</v>
      </c>
      <c r="J3113" s="143">
        <v>36</v>
      </c>
      <c r="K3113" s="143">
        <v>-5</v>
      </c>
      <c r="L3113" s="143">
        <f>COUNTIFS(ArCompl!$C$2:$C$5652,ArCompl!$C1570,ArCompl!$D$2:$D$5652,ArCompl!$D1570)</f>
        <v>1</v>
      </c>
      <c r="M3113" s="144">
        <f>IF(ISNA(MATCH($F3113,'Liste noire'!C:C,0)),0,1)</f>
        <v>0</v>
      </c>
    </row>
    <row r="3114" spans="1:13" x14ac:dyDescent="0.25">
      <c r="A3114" s="139">
        <v>887</v>
      </c>
      <c r="B3114" s="140" t="s">
        <v>15191</v>
      </c>
      <c r="C3114" s="140" t="s">
        <v>15192</v>
      </c>
      <c r="D3114" s="140" t="s">
        <v>15193</v>
      </c>
      <c r="E3114" s="140" t="s">
        <v>15193</v>
      </c>
      <c r="F3114" s="140" t="s">
        <v>15194</v>
      </c>
      <c r="G3114" s="140" t="s">
        <v>15195</v>
      </c>
      <c r="H3114" s="140">
        <v>-26.529</v>
      </c>
      <c r="I3114" s="140">
        <v>31.307500000000001</v>
      </c>
      <c r="J3114" s="140">
        <v>2075</v>
      </c>
      <c r="K3114" s="140">
        <v>2</v>
      </c>
      <c r="L3114" s="140">
        <f>COUNTIFS(ArCompl!$C$2:$C$5652,ArCompl!$C5322,ArCompl!$D$2:$D$5652,ArCompl!$D5322)</f>
        <v>1</v>
      </c>
      <c r="M3114" s="141">
        <f>IF(ISNA(MATCH($F3114,'Liste noire'!C:C,0)),0,1)</f>
        <v>0</v>
      </c>
    </row>
    <row r="3115" spans="1:13" x14ac:dyDescent="0.25">
      <c r="A3115" s="142">
        <v>1822</v>
      </c>
      <c r="B3115" s="143" t="s">
        <v>11351</v>
      </c>
      <c r="C3115" s="143" t="s">
        <v>11352</v>
      </c>
      <c r="D3115" s="143" t="s">
        <v>11206</v>
      </c>
      <c r="E3115" s="143" t="s">
        <v>22439</v>
      </c>
      <c r="F3115" s="143" t="s">
        <v>11353</v>
      </c>
      <c r="G3115" s="143" t="s">
        <v>11354</v>
      </c>
      <c r="H3115" s="143">
        <v>18.103400000000001</v>
      </c>
      <c r="I3115" s="143">
        <v>-94.580699999999993</v>
      </c>
      <c r="J3115" s="143">
        <v>36</v>
      </c>
      <c r="K3115" s="143">
        <v>-6</v>
      </c>
      <c r="L3115" s="143">
        <f>COUNTIFS(ArCompl!$C$2:$C$5652,ArCompl!$C4344,ArCompl!$D$2:$D$5652,ArCompl!$D4344)</f>
        <v>1</v>
      </c>
      <c r="M3115" s="144">
        <f>IF(ISNA(MATCH($F3115,'Liste noire'!C:C,0)),0,1)</f>
        <v>0</v>
      </c>
    </row>
    <row r="3116" spans="1:13" x14ac:dyDescent="0.25">
      <c r="A3116" s="139">
        <v>5893</v>
      </c>
      <c r="B3116" s="140" t="s">
        <v>21857</v>
      </c>
      <c r="C3116" s="140" t="s">
        <v>21858</v>
      </c>
      <c r="D3116" s="140" t="s">
        <v>21859</v>
      </c>
      <c r="E3116" s="140" t="s">
        <v>21859</v>
      </c>
      <c r="F3116" s="140" t="s">
        <v>21860</v>
      </c>
      <c r="G3116" s="140" t="s">
        <v>21861</v>
      </c>
      <c r="H3116" s="140">
        <v>-13.666</v>
      </c>
      <c r="I3116" s="140">
        <v>167.71199999999999</v>
      </c>
      <c r="J3116" s="140">
        <v>63</v>
      </c>
      <c r="K3116" s="140">
        <v>11</v>
      </c>
      <c r="L3116" s="140">
        <f>COUNTIFS(ArCompl!$C$2:$C$5652,ArCompl!$C5537,ArCompl!$D$2:$D$5652,ArCompl!$D5537)</f>
        <v>1</v>
      </c>
      <c r="M3116" s="141">
        <f>IF(ISNA(MATCH($F3116,'Liste noire'!C:C,0)),0,1)</f>
        <v>0</v>
      </c>
    </row>
    <row r="3117" spans="1:13" x14ac:dyDescent="0.25">
      <c r="A3117" s="142">
        <v>1825</v>
      </c>
      <c r="B3117" s="143" t="s">
        <v>11359</v>
      </c>
      <c r="C3117" s="143" t="s">
        <v>11360</v>
      </c>
      <c r="D3117" s="143" t="s">
        <v>11206</v>
      </c>
      <c r="E3117" s="143" t="s">
        <v>22439</v>
      </c>
      <c r="F3117" s="143" t="s">
        <v>11361</v>
      </c>
      <c r="G3117" s="143" t="s">
        <v>11362</v>
      </c>
      <c r="H3117" s="143">
        <v>25.778500000000001</v>
      </c>
      <c r="I3117" s="143">
        <v>-100.107</v>
      </c>
      <c r="J3117" s="143">
        <v>1278</v>
      </c>
      <c r="K3117" s="143">
        <v>-6</v>
      </c>
      <c r="L3117" s="143">
        <f>COUNTIFS(ArCompl!$C$2:$C$5652,ArCompl!$C4346,ArCompl!$D$2:$D$5652,ArCompl!$D4346)</f>
        <v>1</v>
      </c>
      <c r="M3117" s="144">
        <f>IF(ISNA(MATCH($F3117,'Liste noire'!C:C,0)),0,1)</f>
        <v>0</v>
      </c>
    </row>
    <row r="3118" spans="1:13" x14ac:dyDescent="0.25">
      <c r="A3118" s="139">
        <v>5411</v>
      </c>
      <c r="B3118" s="140" t="s">
        <v>14499</v>
      </c>
      <c r="C3118" s="140" t="s">
        <v>14500</v>
      </c>
      <c r="D3118" s="140" t="s">
        <v>14452</v>
      </c>
      <c r="E3118" s="140" t="s">
        <v>22474</v>
      </c>
      <c r="F3118" s="140" t="s">
        <v>14501</v>
      </c>
      <c r="G3118" s="140" t="s">
        <v>14502</v>
      </c>
      <c r="H3118" s="140">
        <v>-8.3279700000000005</v>
      </c>
      <c r="I3118" s="140">
        <v>157.26300000000001</v>
      </c>
      <c r="J3118" s="140">
        <v>10</v>
      </c>
      <c r="K3118" s="140">
        <v>11</v>
      </c>
      <c r="L3118" s="140">
        <f>COUNTIFS(ArCompl!$C$2:$C$5652,ArCompl!$C3588,ArCompl!$D$2:$D$5652,ArCompl!$D3588)</f>
        <v>1</v>
      </c>
      <c r="M3118" s="141">
        <f>IF(ISNA(MATCH($F3118,'Liste noire'!C:C,0)),0,1)</f>
        <v>0</v>
      </c>
    </row>
    <row r="3119" spans="1:13" x14ac:dyDescent="0.25">
      <c r="A3119" s="142">
        <v>880</v>
      </c>
      <c r="B3119" s="143" t="s">
        <v>2031</v>
      </c>
      <c r="C3119" s="143" t="s">
        <v>2032</v>
      </c>
      <c r="D3119" s="143" t="s">
        <v>2008</v>
      </c>
      <c r="E3119" s="143" t="s">
        <v>2008</v>
      </c>
      <c r="F3119" s="143" t="s">
        <v>2033</v>
      </c>
      <c r="G3119" s="143" t="s">
        <v>2034</v>
      </c>
      <c r="H3119" s="143">
        <v>-19.9726</v>
      </c>
      <c r="I3119" s="143">
        <v>23.431100000000001</v>
      </c>
      <c r="J3119" s="143">
        <v>3093</v>
      </c>
      <c r="K3119" s="143">
        <v>2</v>
      </c>
      <c r="L3119" s="143">
        <f>COUNTIFS(ArCompl!$C$2:$C$5652,ArCompl!$C699,ArCompl!$D$2:$D$5652,ArCompl!$D699)</f>
        <v>1</v>
      </c>
      <c r="M3119" s="144">
        <f>IF(ISNA(MATCH($F3119,'Liste noire'!C:C,0)),0,1)</f>
        <v>0</v>
      </c>
    </row>
    <row r="3120" spans="1:13" x14ac:dyDescent="0.25">
      <c r="A3120" s="139">
        <v>582</v>
      </c>
      <c r="B3120" s="140" t="s">
        <v>11932</v>
      </c>
      <c r="C3120" s="140" t="s">
        <v>11933</v>
      </c>
      <c r="D3120" s="140" t="s">
        <v>11905</v>
      </c>
      <c r="E3120" s="140" t="s">
        <v>22448</v>
      </c>
      <c r="F3120" s="140" t="s">
        <v>11934</v>
      </c>
      <c r="G3120" s="140" t="s">
        <v>11935</v>
      </c>
      <c r="H3120" s="140">
        <v>50.911700000000003</v>
      </c>
      <c r="I3120" s="140">
        <v>5.7701399999999996</v>
      </c>
      <c r="J3120" s="140">
        <v>375</v>
      </c>
      <c r="K3120" s="140">
        <v>1</v>
      </c>
      <c r="L3120" s="140">
        <f>COUNTIFS(ArCompl!$C$2:$C$5652,ArCompl!$C4716,ArCompl!$D$2:$D$5652,ArCompl!$D4716)</f>
        <v>1</v>
      </c>
      <c r="M3120" s="141">
        <f>IF(ISNA(MATCH($F3120,'Liste noire'!C:C,0)),0,1)</f>
        <v>1</v>
      </c>
    </row>
    <row r="3121" spans="1:13" x14ac:dyDescent="0.25">
      <c r="A3121" s="142">
        <v>3545</v>
      </c>
      <c r="B3121" s="143" t="s">
        <v>18981</v>
      </c>
      <c r="C3121" s="143" t="s">
        <v>18982</v>
      </c>
      <c r="D3121" s="143" t="s">
        <v>16702</v>
      </c>
      <c r="E3121" s="143" t="s">
        <v>22496</v>
      </c>
      <c r="F3121" s="143" t="s">
        <v>18983</v>
      </c>
      <c r="G3121" s="143" t="s">
        <v>18984</v>
      </c>
      <c r="H3121" s="143">
        <v>20.001300000000001</v>
      </c>
      <c r="I3121" s="143">
        <v>-155.66800000000001</v>
      </c>
      <c r="J3121" s="143">
        <v>2671</v>
      </c>
      <c r="K3121" s="143">
        <v>-10</v>
      </c>
      <c r="L3121" s="143">
        <f>COUNTIFS(ArCompl!$C$2:$C$5652,ArCompl!$C2480,ArCompl!$D$2:$D$5652,ArCompl!$D2480)</f>
        <v>1</v>
      </c>
      <c r="M3121" s="144">
        <f>IF(ISNA(MATCH($F3121,'Liste noire'!C:C,0)),0,1)</f>
        <v>0</v>
      </c>
    </row>
    <row r="3122" spans="1:13" x14ac:dyDescent="0.25">
      <c r="A3122" s="139">
        <v>1133</v>
      </c>
      <c r="B3122" s="140" t="s">
        <v>6493</v>
      </c>
      <c r="C3122" s="140" t="s">
        <v>6494</v>
      </c>
      <c r="D3122" s="140" t="s">
        <v>6443</v>
      </c>
      <c r="E3122" s="140" t="s">
        <v>22392</v>
      </c>
      <c r="F3122" s="140" t="s">
        <v>6495</v>
      </c>
      <c r="G3122" s="140" t="s">
        <v>6496</v>
      </c>
      <c r="H3122" s="140">
        <v>31.325399999999998</v>
      </c>
      <c r="I3122" s="140">
        <v>27.221699999999998</v>
      </c>
      <c r="J3122" s="140">
        <v>94</v>
      </c>
      <c r="K3122" s="140">
        <v>2</v>
      </c>
      <c r="L3122" s="140">
        <f>COUNTIFS(ArCompl!$C$2:$C$5652,ArCompl!$C1783,ArCompl!$D$2:$D$5652,ArCompl!$D1783)</f>
        <v>1</v>
      </c>
      <c r="M3122" s="141">
        <f>IF(ISNA(MATCH($F3122,'Liste noire'!C:C,0)),0,1)</f>
        <v>0</v>
      </c>
    </row>
    <row r="3123" spans="1:13" x14ac:dyDescent="0.25">
      <c r="A3123" s="142">
        <v>3795</v>
      </c>
      <c r="B3123" s="143" t="s">
        <v>19862</v>
      </c>
      <c r="C3123" s="143" t="s">
        <v>19863</v>
      </c>
      <c r="D3123" s="143" t="s">
        <v>16702</v>
      </c>
      <c r="E3123" s="143" t="s">
        <v>22496</v>
      </c>
      <c r="F3123" s="143" t="s">
        <v>19864</v>
      </c>
      <c r="G3123" s="143" t="s">
        <v>19865</v>
      </c>
      <c r="H3123" s="143">
        <v>40.434800000000003</v>
      </c>
      <c r="I3123" s="143">
        <v>-76.569400000000002</v>
      </c>
      <c r="J3123" s="143">
        <v>488</v>
      </c>
      <c r="K3123" s="143">
        <v>-5</v>
      </c>
      <c r="L3123" s="143">
        <f>COUNTIFS(ArCompl!$C$2:$C$5652,ArCompl!$C2712,ArCompl!$D$2:$D$5652,ArCompl!$D2712)</f>
        <v>1</v>
      </c>
      <c r="M3123" s="144">
        <f>IF(ISNA(MATCH($F3123,'Liste noire'!C:C,0)),0,1)</f>
        <v>0</v>
      </c>
    </row>
    <row r="3124" spans="1:13" x14ac:dyDescent="0.25">
      <c r="A3124" s="139">
        <v>5864</v>
      </c>
      <c r="B3124" s="140" t="s">
        <v>5945</v>
      </c>
      <c r="C3124" s="140" t="s">
        <v>5946</v>
      </c>
      <c r="D3124" s="140" t="s">
        <v>5926</v>
      </c>
      <c r="E3124" s="140" t="s">
        <v>22382</v>
      </c>
      <c r="F3124" s="140" t="s">
        <v>5947</v>
      </c>
      <c r="G3124" s="140" t="s">
        <v>5948</v>
      </c>
      <c r="H3124" s="140">
        <v>-20.136099999999999</v>
      </c>
      <c r="I3124" s="140">
        <v>-157.345</v>
      </c>
      <c r="J3124" s="140">
        <v>26</v>
      </c>
      <c r="K3124" s="140">
        <v>-10</v>
      </c>
      <c r="L3124" s="140">
        <f>COUNTIFS(ArCompl!$C$2:$C$5652,ArCompl!$C1652,ArCompl!$D$2:$D$5652,ArCompl!$D1652)</f>
        <v>1</v>
      </c>
      <c r="M3124" s="141">
        <f>IF(ISNA(MATCH($F3124,'Liste noire'!C:C,0)),0,1)</f>
        <v>0</v>
      </c>
    </row>
    <row r="3125" spans="1:13" x14ac:dyDescent="0.25">
      <c r="A3125" s="142">
        <v>2852</v>
      </c>
      <c r="B3125" s="143" t="s">
        <v>22052</v>
      </c>
      <c r="C3125" s="143" t="s">
        <v>22053</v>
      </c>
      <c r="D3125" s="143" t="s">
        <v>21976</v>
      </c>
      <c r="E3125" s="143" t="s">
        <v>21976</v>
      </c>
      <c r="F3125" s="143" t="s">
        <v>22054</v>
      </c>
      <c r="G3125" s="143" t="s">
        <v>22055</v>
      </c>
      <c r="H3125" s="143">
        <v>9.7545300000000008</v>
      </c>
      <c r="I3125" s="143">
        <v>-63.147399999999998</v>
      </c>
      <c r="J3125" s="143">
        <v>224</v>
      </c>
      <c r="K3125" s="143">
        <v>-4</v>
      </c>
      <c r="L3125" s="143">
        <f>COUNTIFS(ArCompl!$C$2:$C$5652,ArCompl!$C5586,ArCompl!$D$2:$D$5652,ArCompl!$D5586)</f>
        <v>1</v>
      </c>
      <c r="M3125" s="144">
        <f>IF(ISNA(MATCH($F3125,'Liste noire'!C:C,0)),0,1)</f>
        <v>0</v>
      </c>
    </row>
    <row r="3126" spans="1:13" x14ac:dyDescent="0.25">
      <c r="A3126" s="139">
        <v>3823</v>
      </c>
      <c r="B3126" s="140" t="s">
        <v>19847</v>
      </c>
      <c r="C3126" s="140" t="s">
        <v>19848</v>
      </c>
      <c r="D3126" s="140" t="s">
        <v>16702</v>
      </c>
      <c r="E3126" s="140" t="s">
        <v>22496</v>
      </c>
      <c r="F3126" s="140" t="s">
        <v>19849</v>
      </c>
      <c r="G3126" s="140" t="s">
        <v>19850</v>
      </c>
      <c r="H3126" s="140">
        <v>43.043599999999998</v>
      </c>
      <c r="I3126" s="140">
        <v>-115.872</v>
      </c>
      <c r="J3126" s="140">
        <v>2996</v>
      </c>
      <c r="K3126" s="140">
        <v>-7</v>
      </c>
      <c r="L3126" s="140">
        <f>COUNTIFS(ArCompl!$C$2:$C$5652,ArCompl!$C2708,ArCompl!$D$2:$D$5652,ArCompl!$D2708)</f>
        <v>1</v>
      </c>
      <c r="M3126" s="141">
        <f>IF(ISNA(MATCH($F3126,'Liste noire'!C:C,0)),0,1)</f>
        <v>0</v>
      </c>
    </row>
    <row r="3127" spans="1:13" x14ac:dyDescent="0.25">
      <c r="A3127" s="142">
        <v>3265</v>
      </c>
      <c r="B3127" s="143" t="s">
        <v>10989</v>
      </c>
      <c r="C3127" s="143" t="s">
        <v>10990</v>
      </c>
      <c r="D3127" s="143" t="s">
        <v>10891</v>
      </c>
      <c r="E3127" s="143" t="s">
        <v>22434</v>
      </c>
      <c r="F3127" s="143" t="s">
        <v>10991</v>
      </c>
      <c r="G3127" s="143" t="s">
        <v>10992</v>
      </c>
      <c r="H3127" s="143">
        <v>4.1789800000000001</v>
      </c>
      <c r="I3127" s="143">
        <v>114.32899999999999</v>
      </c>
      <c r="J3127" s="143">
        <v>103</v>
      </c>
      <c r="K3127" s="143">
        <v>8</v>
      </c>
      <c r="L3127" s="143">
        <f>COUNTIFS(ArCompl!$C$2:$C$5652,ArCompl!$C4235,ArCompl!$D$2:$D$5652,ArCompl!$D4235)</f>
        <v>2</v>
      </c>
      <c r="M3127" s="144">
        <f>IF(ISNA(MATCH($F3127,'Liste noire'!C:C,0)),0,1)</f>
        <v>0</v>
      </c>
    </row>
    <row r="3128" spans="1:13" x14ac:dyDescent="0.25">
      <c r="A3128" s="139">
        <v>233</v>
      </c>
      <c r="B3128" s="140" t="s">
        <v>168</v>
      </c>
      <c r="C3128" s="140" t="s">
        <v>169</v>
      </c>
      <c r="D3128" s="140" t="s">
        <v>109</v>
      </c>
      <c r="E3128" s="140" t="s">
        <v>22351</v>
      </c>
      <c r="F3128" s="140" t="s">
        <v>170</v>
      </c>
      <c r="G3128" s="140" t="s">
        <v>171</v>
      </c>
      <c r="H3128" s="140">
        <v>35.207700000000003</v>
      </c>
      <c r="I3128" s="140">
        <v>0.147142</v>
      </c>
      <c r="J3128" s="140">
        <v>1686</v>
      </c>
      <c r="K3128" s="140">
        <v>1</v>
      </c>
      <c r="L3128" s="140">
        <f>COUNTIFS(ArCompl!$C$2:$C$5652,ArCompl!$C81,ArCompl!$D$2:$D$5652,ArCompl!$D81)</f>
        <v>1</v>
      </c>
      <c r="M3128" s="141">
        <f>IF(ISNA(MATCH($F3128,'Liste noire'!C:C,0)),0,1)</f>
        <v>0</v>
      </c>
    </row>
    <row r="3129" spans="1:13" x14ac:dyDescent="0.25">
      <c r="A3129" s="142">
        <v>2214</v>
      </c>
      <c r="B3129" s="143" t="s">
        <v>12667</v>
      </c>
      <c r="C3129" s="143" t="s">
        <v>12668</v>
      </c>
      <c r="D3129" s="143" t="s">
        <v>12597</v>
      </c>
      <c r="E3129" s="143" t="s">
        <v>12597</v>
      </c>
      <c r="F3129" s="143" t="s">
        <v>12669</v>
      </c>
      <c r="G3129" s="143" t="s">
        <v>12670</v>
      </c>
      <c r="H3129" s="143">
        <v>30.203199999999999</v>
      </c>
      <c r="I3129" s="143">
        <v>71.4191</v>
      </c>
      <c r="J3129" s="143">
        <v>403</v>
      </c>
      <c r="K3129" s="143">
        <v>5</v>
      </c>
      <c r="L3129" s="143">
        <f>COUNTIFS(ArCompl!$C$2:$C$5652,ArCompl!$C4644,ArCompl!$D$2:$D$5652,ArCompl!$D4644)</f>
        <v>1</v>
      </c>
      <c r="M3129" s="144">
        <f>IF(ISNA(MATCH($F3129,'Liste noire'!C:C,0)),0,1)</f>
        <v>0</v>
      </c>
    </row>
    <row r="3130" spans="1:13" x14ac:dyDescent="0.25">
      <c r="A3130" s="139">
        <v>5706</v>
      </c>
      <c r="B3130" s="140" t="s">
        <v>15600</v>
      </c>
      <c r="C3130" s="140" t="s">
        <v>15601</v>
      </c>
      <c r="D3130" s="140" t="s">
        <v>15553</v>
      </c>
      <c r="E3130" s="140" t="s">
        <v>22486</v>
      </c>
      <c r="F3130" s="140" t="s">
        <v>15602</v>
      </c>
      <c r="G3130" s="140" t="s">
        <v>15603</v>
      </c>
      <c r="H3130" s="140">
        <v>-1.5029999999999999</v>
      </c>
      <c r="I3130" s="140">
        <v>33.802100000000003</v>
      </c>
      <c r="J3130" s="140">
        <v>3806</v>
      </c>
      <c r="K3130" s="140">
        <v>3</v>
      </c>
      <c r="L3130" s="140">
        <f>COUNTIFS(ArCompl!$C$2:$C$5652,ArCompl!$C5362,ArCompl!$D$2:$D$5652,ArCompl!$D5362)</f>
        <v>1</v>
      </c>
      <c r="M3130" s="141">
        <f>IF(ISNA(MATCH($F3130,'Liste noire'!C:C,0)),0,1)</f>
        <v>0</v>
      </c>
    </row>
    <row r="3131" spans="1:13" x14ac:dyDescent="0.25">
      <c r="A3131" s="142">
        <v>6867</v>
      </c>
      <c r="B3131" s="143" t="s">
        <v>8478</v>
      </c>
      <c r="C3131" s="143" t="s">
        <v>8479</v>
      </c>
      <c r="D3131" s="143" t="s">
        <v>8443</v>
      </c>
      <c r="E3131" s="143" t="s">
        <v>22414</v>
      </c>
      <c r="F3131" s="143" t="s">
        <v>8480</v>
      </c>
      <c r="G3131" s="143" t="s">
        <v>8481</v>
      </c>
      <c r="H3131" s="143">
        <v>65.655799999999999</v>
      </c>
      <c r="I3131" s="143">
        <v>-16.918099999999999</v>
      </c>
      <c r="J3131" s="143">
        <v>1030</v>
      </c>
      <c r="K3131" s="143">
        <v>0</v>
      </c>
      <c r="L3131" s="143">
        <f>COUNTIFS(ArCompl!$C$2:$C$5652,ArCompl!$C3890,ArCompl!$D$2:$D$5652,ArCompl!$D3890)</f>
        <v>0</v>
      </c>
      <c r="M3131" s="144">
        <f>IF(ISNA(MATCH($F3131,'Liste noire'!C:C,0)),0,1)</f>
        <v>0</v>
      </c>
    </row>
    <row r="3132" spans="1:13" x14ac:dyDescent="0.25">
      <c r="A3132" s="139">
        <v>971</v>
      </c>
      <c r="B3132" s="140" t="s">
        <v>7509</v>
      </c>
      <c r="C3132" s="140" t="s">
        <v>7510</v>
      </c>
      <c r="D3132" s="140" t="s">
        <v>7506</v>
      </c>
      <c r="E3132" s="140" t="s">
        <v>7506</v>
      </c>
      <c r="F3132" s="140" t="s">
        <v>7511</v>
      </c>
      <c r="G3132" s="140" t="s">
        <v>7512</v>
      </c>
      <c r="H3132" s="140">
        <v>-1.6561600000000001</v>
      </c>
      <c r="I3132" s="140">
        <v>13.438000000000001</v>
      </c>
      <c r="J3132" s="140">
        <v>1450</v>
      </c>
      <c r="K3132" s="140">
        <v>1</v>
      </c>
      <c r="L3132" s="140">
        <f>COUNTIFS(ArCompl!$C$2:$C$5652,ArCompl!$C3409,ArCompl!$D$2:$D$5652,ArCompl!$D3409)</f>
        <v>1</v>
      </c>
      <c r="M3132" s="141">
        <f>IF(ISNA(MATCH($F3132,'Liste noire'!C:C,0)),0,1)</f>
        <v>0</v>
      </c>
    </row>
    <row r="3133" spans="1:13" x14ac:dyDescent="0.25">
      <c r="A3133" s="142">
        <v>2816</v>
      </c>
      <c r="B3133" s="143" t="s">
        <v>21788</v>
      </c>
      <c r="C3133" s="143" t="s">
        <v>21789</v>
      </c>
      <c r="D3133" s="143" t="s">
        <v>21773</v>
      </c>
      <c r="E3133" s="143" t="s">
        <v>21773</v>
      </c>
      <c r="F3133" s="143" t="s">
        <v>21790</v>
      </c>
      <c r="G3133" s="143" t="s">
        <v>21791</v>
      </c>
      <c r="H3133" s="143">
        <v>-34.8384</v>
      </c>
      <c r="I3133" s="143">
        <v>-56.030799999999999</v>
      </c>
      <c r="J3133" s="143">
        <v>105</v>
      </c>
      <c r="K3133" s="143">
        <v>-3</v>
      </c>
      <c r="L3133" s="143">
        <f>COUNTIFS(ArCompl!$C$2:$C$5652,ArCompl!$C5532,ArCompl!$D$2:$D$5652,ArCompl!$D5532)</f>
        <v>1</v>
      </c>
      <c r="M3133" s="144">
        <f>IF(ISNA(MATCH($F3133,'Liste noire'!C:C,0)),0,1)</f>
        <v>0</v>
      </c>
    </row>
    <row r="3134" spans="1:13" x14ac:dyDescent="0.25">
      <c r="A3134" s="139">
        <v>2592</v>
      </c>
      <c r="B3134" s="140" t="s">
        <v>2478</v>
      </c>
      <c r="C3134" s="140" t="s">
        <v>2479</v>
      </c>
      <c r="D3134" s="140" t="s">
        <v>2057</v>
      </c>
      <c r="E3134" s="140" t="s">
        <v>22368</v>
      </c>
      <c r="F3134" s="140" t="s">
        <v>2480</v>
      </c>
      <c r="G3134" s="140" t="s">
        <v>2481</v>
      </c>
      <c r="H3134" s="140">
        <v>-5.2019200000000003</v>
      </c>
      <c r="I3134" s="140">
        <v>-37.3643</v>
      </c>
      <c r="J3134" s="140">
        <v>76</v>
      </c>
      <c r="K3134" s="140">
        <v>-3</v>
      </c>
      <c r="L3134" s="140">
        <f>COUNTIFS(ArCompl!$C$2:$C$5652,ArCompl!$C812,ArCompl!$D$2:$D$5652,ArCompl!$D812)</f>
        <v>1</v>
      </c>
      <c r="M3134" s="141">
        <f>IF(ISNA(MATCH($F3134,'Liste noire'!C:C,0)),0,1)</f>
        <v>0</v>
      </c>
    </row>
    <row r="3135" spans="1:13" x14ac:dyDescent="0.25">
      <c r="A3135" s="142">
        <v>8187</v>
      </c>
      <c r="B3135" s="143" t="s">
        <v>19824</v>
      </c>
      <c r="C3135" s="143" t="s">
        <v>19825</v>
      </c>
      <c r="D3135" s="143" t="s">
        <v>16702</v>
      </c>
      <c r="E3135" s="143" t="s">
        <v>22496</v>
      </c>
      <c r="F3135" s="143" t="s">
        <v>19826</v>
      </c>
      <c r="G3135" s="143" t="s">
        <v>19827</v>
      </c>
      <c r="H3135" s="143">
        <v>44.534599999999998</v>
      </c>
      <c r="I3135" s="143">
        <v>-72.614000000000004</v>
      </c>
      <c r="J3135" s="143">
        <v>732</v>
      </c>
      <c r="K3135" s="143">
        <v>-5</v>
      </c>
      <c r="L3135" s="143">
        <f>COUNTIFS(ArCompl!$C$2:$C$5652,ArCompl!$C2702,ArCompl!$D$2:$D$5652,ArCompl!$D2702)</f>
        <v>1</v>
      </c>
      <c r="M3135" s="144">
        <f>IF(ISNA(MATCH($F3135,'Liste noire'!C:C,0)),0,1)</f>
        <v>0</v>
      </c>
    </row>
    <row r="3136" spans="1:13" x14ac:dyDescent="0.25">
      <c r="A3136" s="139">
        <v>2732</v>
      </c>
      <c r="B3136" s="140" t="s">
        <v>5612</v>
      </c>
      <c r="C3136" s="140" t="s">
        <v>5613</v>
      </c>
      <c r="D3136" s="140" t="s">
        <v>5479</v>
      </c>
      <c r="E3136" s="140" t="s">
        <v>22380</v>
      </c>
      <c r="F3136" s="140" t="s">
        <v>5614</v>
      </c>
      <c r="G3136" s="140" t="s">
        <v>5615</v>
      </c>
      <c r="H3136" s="140">
        <v>1.25366</v>
      </c>
      <c r="I3136" s="140">
        <v>-70.233900000000006</v>
      </c>
      <c r="J3136" s="140">
        <v>680</v>
      </c>
      <c r="K3136" s="140">
        <v>-5</v>
      </c>
      <c r="L3136" s="140">
        <f>COUNTIFS(ArCompl!$C$2:$C$5652,ArCompl!$C1569,ArCompl!$D$2:$D$5652,ArCompl!$D1569)</f>
        <v>1</v>
      </c>
      <c r="M3136" s="141">
        <f>IF(ISNA(MATCH($F3136,'Liste noire'!C:C,0)),0,1)</f>
        <v>0</v>
      </c>
    </row>
    <row r="3137" spans="1:13" x14ac:dyDescent="0.25">
      <c r="A3137" s="142">
        <v>6116</v>
      </c>
      <c r="B3137" s="143" t="s">
        <v>1858</v>
      </c>
      <c r="C3137" s="143" t="s">
        <v>1859</v>
      </c>
      <c r="D3137" s="143" t="s">
        <v>1839</v>
      </c>
      <c r="E3137" s="143" t="s">
        <v>22361</v>
      </c>
      <c r="F3137" s="143" t="s">
        <v>1860</v>
      </c>
      <c r="G3137" s="143" t="s">
        <v>1861</v>
      </c>
      <c r="H3137" s="143">
        <v>53.954900000000002</v>
      </c>
      <c r="I3137" s="143">
        <v>30.095099999999999</v>
      </c>
      <c r="J3137" s="143">
        <v>637</v>
      </c>
      <c r="K3137" s="143">
        <v>3</v>
      </c>
      <c r="L3137" s="143">
        <f>COUNTIFS(ArCompl!$C$2:$C$5652,ArCompl!$C631,ArCompl!$D$2:$D$5652,ArCompl!$D631)</f>
        <v>1</v>
      </c>
      <c r="M3137" s="144">
        <f>IF(ISNA(MATCH($F3137,'Liste noire'!C:C,0)),0,1)</f>
        <v>0</v>
      </c>
    </row>
    <row r="3138" spans="1:13" x14ac:dyDescent="0.25">
      <c r="A3138" s="139">
        <v>898</v>
      </c>
      <c r="B3138" s="140" t="s">
        <v>3000</v>
      </c>
      <c r="C3138" s="140" t="s">
        <v>3001</v>
      </c>
      <c r="D3138" s="140" t="s">
        <v>2981</v>
      </c>
      <c r="E3138" s="140" t="s">
        <v>22372</v>
      </c>
      <c r="F3138" s="140" t="s">
        <v>3002</v>
      </c>
      <c r="G3138" s="140" t="s">
        <v>3003</v>
      </c>
      <c r="H3138" s="140">
        <v>10.4514</v>
      </c>
      <c r="I3138" s="140">
        <v>14.257400000000001</v>
      </c>
      <c r="J3138" s="140">
        <v>1390</v>
      </c>
      <c r="K3138" s="140">
        <v>1</v>
      </c>
      <c r="L3138" s="140">
        <f>COUNTIFS(ArCompl!$C$2:$C$5652,ArCompl!$C917,ArCompl!$D$2:$D$5652,ArCompl!$D917)</f>
        <v>1</v>
      </c>
      <c r="M3138" s="141">
        <f>IF(ISNA(MATCH($F3138,'Liste noire'!C:C,0)),0,1)</f>
        <v>0</v>
      </c>
    </row>
    <row r="3139" spans="1:13" x14ac:dyDescent="0.25">
      <c r="A3139" s="142">
        <v>6062</v>
      </c>
      <c r="B3139" s="143" t="s">
        <v>2486</v>
      </c>
      <c r="C3139" s="143" t="s">
        <v>2487</v>
      </c>
      <c r="D3139" s="143" t="s">
        <v>2057</v>
      </c>
      <c r="E3139" s="143" t="s">
        <v>22368</v>
      </c>
      <c r="F3139" s="143" t="s">
        <v>2488</v>
      </c>
      <c r="G3139" s="143" t="s">
        <v>2489</v>
      </c>
      <c r="H3139" s="143">
        <v>-18.0489</v>
      </c>
      <c r="I3139" s="143">
        <v>-39.864199999999997</v>
      </c>
      <c r="J3139" s="143">
        <v>276</v>
      </c>
      <c r="K3139" s="143">
        <v>-3</v>
      </c>
      <c r="L3139" s="143">
        <f>COUNTIFS(ArCompl!$C$2:$C$5652,ArCompl!$C814,ArCompl!$D$2:$D$5652,ArCompl!$D814)</f>
        <v>1</v>
      </c>
      <c r="M3139" s="144">
        <f>IF(ISNA(MATCH($F3139,'Liste noire'!C:C,0)),0,1)</f>
        <v>0</v>
      </c>
    </row>
    <row r="3140" spans="1:13" x14ac:dyDescent="0.25">
      <c r="A3140" s="139">
        <v>1985</v>
      </c>
      <c r="B3140" s="140" t="s">
        <v>7412</v>
      </c>
      <c r="C3140" s="140" t="s">
        <v>7413</v>
      </c>
      <c r="D3140" s="140" t="s">
        <v>7365</v>
      </c>
      <c r="E3140" s="140" t="s">
        <v>22402</v>
      </c>
      <c r="F3140" s="140" t="s">
        <v>7414</v>
      </c>
      <c r="G3140" s="140" t="s">
        <v>7415</v>
      </c>
      <c r="H3140" s="140">
        <v>-14.8681</v>
      </c>
      <c r="I3140" s="140">
        <v>-148.71700000000001</v>
      </c>
      <c r="J3140" s="140">
        <v>11</v>
      </c>
      <c r="K3140" s="140">
        <v>-10</v>
      </c>
      <c r="L3140" s="140">
        <f>COUNTIFS(ArCompl!$C$2:$C$5652,ArCompl!$C4831,ArCompl!$D$2:$D$5652,ArCompl!$D4831)</f>
        <v>1</v>
      </c>
      <c r="M3140" s="141">
        <f>IF(ISNA(MATCH($F3140,'Liste noire'!C:C,0)),0,1)</f>
        <v>0</v>
      </c>
    </row>
    <row r="3141" spans="1:13" x14ac:dyDescent="0.25">
      <c r="A3141" s="142">
        <v>8079</v>
      </c>
      <c r="B3141" s="143" t="s">
        <v>7334</v>
      </c>
      <c r="C3141" s="143" t="s">
        <v>7335</v>
      </c>
      <c r="D3141" s="143" t="s">
        <v>6885</v>
      </c>
      <c r="E3141" s="143" t="s">
        <v>6885</v>
      </c>
      <c r="F3141" s="143" t="s">
        <v>7336</v>
      </c>
      <c r="G3141" s="143" t="s">
        <v>7337</v>
      </c>
      <c r="H3141" s="143">
        <v>45.820799999999998</v>
      </c>
      <c r="I3141" s="143">
        <v>6.6522199999999998</v>
      </c>
      <c r="J3141" s="143">
        <v>4823</v>
      </c>
      <c r="K3141" s="143">
        <v>1</v>
      </c>
      <c r="L3141" s="143">
        <f>COUNTIFS(ArCompl!$C$2:$C$5652,ArCompl!$C3405,ArCompl!$D$2:$D$5652,ArCompl!$D3405)</f>
        <v>1</v>
      </c>
      <c r="M3141" s="144">
        <f>IF(ISNA(MATCH($F3141,'Liste noire'!C:C,0)),0,1)</f>
        <v>0</v>
      </c>
    </row>
    <row r="3142" spans="1:13" x14ac:dyDescent="0.25">
      <c r="A3142" s="139">
        <v>4265</v>
      </c>
      <c r="B3142" s="140" t="s">
        <v>21454</v>
      </c>
      <c r="C3142" s="140" t="s">
        <v>21455</v>
      </c>
      <c r="D3142" s="140" t="s">
        <v>16702</v>
      </c>
      <c r="E3142" s="140" t="s">
        <v>22496</v>
      </c>
      <c r="F3142" s="140" t="s">
        <v>21456</v>
      </c>
      <c r="G3142" s="140" t="s">
        <v>21457</v>
      </c>
      <c r="H3142" s="140">
        <v>41.393099999999997</v>
      </c>
      <c r="I3142" s="140">
        <v>-70.6143</v>
      </c>
      <c r="J3142" s="140">
        <v>67</v>
      </c>
      <c r="K3142" s="140">
        <v>-5</v>
      </c>
      <c r="L3142" s="140">
        <f>COUNTIFS(ArCompl!$C$2:$C$5652,ArCompl!$C3132,ArCompl!$D$2:$D$5652,ArCompl!$D3132)</f>
        <v>1</v>
      </c>
      <c r="M3142" s="141">
        <f>IF(ISNA(MATCH($F3142,'Liste noire'!C:C,0)),0,1)</f>
        <v>0</v>
      </c>
    </row>
    <row r="3143" spans="1:13" x14ac:dyDescent="0.25">
      <c r="A3143" s="142">
        <v>1009</v>
      </c>
      <c r="B3143" s="143" t="s">
        <v>22342</v>
      </c>
      <c r="C3143" s="143" t="s">
        <v>22343</v>
      </c>
      <c r="D3143" s="143" t="s">
        <v>22319</v>
      </c>
      <c r="E3143" s="143" t="s">
        <v>22319</v>
      </c>
      <c r="F3143" s="143" t="s">
        <v>22344</v>
      </c>
      <c r="G3143" s="143" t="s">
        <v>22345</v>
      </c>
      <c r="H3143" s="143">
        <v>-20.055299999999999</v>
      </c>
      <c r="I3143" s="143">
        <v>30.859100000000002</v>
      </c>
      <c r="J3143" s="143">
        <v>3595</v>
      </c>
      <c r="K3143" s="143">
        <v>2</v>
      </c>
      <c r="L3143" s="143">
        <f>COUNTIFS(ArCompl!$C$2:$C$5652,ArCompl!$C5651,ArCompl!$D$2:$D$5652,ArCompl!$D5651)</f>
        <v>1</v>
      </c>
      <c r="M3143" s="144">
        <f>IF(ISNA(MATCH($F3143,'Liste noire'!C:C,0)),0,1)</f>
        <v>0</v>
      </c>
    </row>
    <row r="3144" spans="1:13" x14ac:dyDescent="0.25">
      <c r="A3144" s="139">
        <v>6825</v>
      </c>
      <c r="B3144" s="140" t="s">
        <v>19546</v>
      </c>
      <c r="C3144" s="140" t="s">
        <v>19547</v>
      </c>
      <c r="D3144" s="140" t="s">
        <v>16702</v>
      </c>
      <c r="E3144" s="140" t="s">
        <v>22496</v>
      </c>
      <c r="F3144" s="140" t="s">
        <v>19548</v>
      </c>
      <c r="G3144" s="140" t="s">
        <v>19549</v>
      </c>
      <c r="H3144" s="140">
        <v>37.755000000000003</v>
      </c>
      <c r="I3144" s="140">
        <v>-89.011099999999999</v>
      </c>
      <c r="J3144" s="140">
        <v>472</v>
      </c>
      <c r="K3144" s="140">
        <v>-6</v>
      </c>
      <c r="L3144" s="140">
        <f>COUNTIFS(ArCompl!$C$2:$C$5652,ArCompl!$C2629,ArCompl!$D$2:$D$5652,ArCompl!$D2629)</f>
        <v>1</v>
      </c>
      <c r="M3144" s="141">
        <f>IF(ISNA(MATCH($F3144,'Liste noire'!C:C,0)),0,1)</f>
        <v>0</v>
      </c>
    </row>
    <row r="3145" spans="1:13" x14ac:dyDescent="0.25">
      <c r="A3145" s="142">
        <v>7839</v>
      </c>
      <c r="B3145" s="143" t="s">
        <v>19713</v>
      </c>
      <c r="C3145" s="143" t="s">
        <v>19710</v>
      </c>
      <c r="D3145" s="143" t="s">
        <v>16702</v>
      </c>
      <c r="E3145" s="143" t="s">
        <v>22496</v>
      </c>
      <c r="F3145" s="143" t="s">
        <v>19714</v>
      </c>
      <c r="G3145" s="143" t="s">
        <v>19715</v>
      </c>
      <c r="H3145" s="143">
        <v>43.110399999999998</v>
      </c>
      <c r="I3145" s="143">
        <v>-88.034400000000005</v>
      </c>
      <c r="J3145" s="143">
        <v>745</v>
      </c>
      <c r="K3145" s="143">
        <v>-6</v>
      </c>
      <c r="L3145" s="143">
        <f>COUNTIFS(ArCompl!$C$2:$C$5652,ArCompl!$C2673,ArCompl!$D$2:$D$5652,ArCompl!$D2673)</f>
        <v>2</v>
      </c>
      <c r="M3145" s="144">
        <f>IF(ISNA(MATCH($F3145,'Liste noire'!C:C,0)),0,1)</f>
        <v>0</v>
      </c>
    </row>
    <row r="3146" spans="1:13" x14ac:dyDescent="0.25">
      <c r="A3146" s="139">
        <v>11813</v>
      </c>
      <c r="B3146" s="140" t="s">
        <v>15130</v>
      </c>
      <c r="C3146" s="140" t="s">
        <v>15131</v>
      </c>
      <c r="D3146" s="140" t="s">
        <v>15099</v>
      </c>
      <c r="E3146" s="140" t="s">
        <v>22480</v>
      </c>
      <c r="F3146" s="140" t="s">
        <v>15132</v>
      </c>
      <c r="G3146" s="140" t="s">
        <v>15133</v>
      </c>
      <c r="H3146" s="140">
        <v>18.44333</v>
      </c>
      <c r="I3146" s="140">
        <v>31.843330000000002</v>
      </c>
      <c r="J3146" s="140">
        <v>897</v>
      </c>
      <c r="K3146" s="140" t="s">
        <v>340</v>
      </c>
      <c r="L3146" s="140">
        <f>COUNTIFS(ArCompl!$C$2:$C$5652,ArCompl!$C5233,ArCompl!$D$2:$D$5652,ArCompl!$D5233)</f>
        <v>1</v>
      </c>
      <c r="M3146" s="141">
        <f>IF(ISNA(MATCH($F3146,'Liste noire'!C:C,0)),0,1)</f>
        <v>0</v>
      </c>
    </row>
    <row r="3147" spans="1:13" x14ac:dyDescent="0.25">
      <c r="A3147" s="142">
        <v>5903</v>
      </c>
      <c r="B3147" s="143" t="s">
        <v>21914</v>
      </c>
      <c r="C3147" s="143" t="s">
        <v>21915</v>
      </c>
      <c r="D3147" s="143" t="s">
        <v>21859</v>
      </c>
      <c r="E3147" s="143" t="s">
        <v>21859</v>
      </c>
      <c r="F3147" s="143" t="s">
        <v>21916</v>
      </c>
      <c r="G3147" s="143" t="s">
        <v>21917</v>
      </c>
      <c r="H3147" s="143">
        <v>-15</v>
      </c>
      <c r="I3147" s="143">
        <v>168.083</v>
      </c>
      <c r="J3147" s="143">
        <v>509</v>
      </c>
      <c r="K3147" s="143">
        <v>11</v>
      </c>
      <c r="L3147" s="143">
        <f>COUNTIFS(ArCompl!$C$2:$C$5652,ArCompl!$C5551,ArCompl!$D$2:$D$5652,ArCompl!$D5551)</f>
        <v>1</v>
      </c>
      <c r="M3147" s="144">
        <f>IF(ISNA(MATCH($F3147,'Liste noire'!C:C,0)),0,1)</f>
        <v>0</v>
      </c>
    </row>
    <row r="3148" spans="1:13" x14ac:dyDescent="0.25">
      <c r="A3148" s="139">
        <v>3605</v>
      </c>
      <c r="B3148" s="140" t="s">
        <v>18482</v>
      </c>
      <c r="C3148" s="140" t="s">
        <v>18483</v>
      </c>
      <c r="D3148" s="140" t="s">
        <v>16702</v>
      </c>
      <c r="E3148" s="140" t="s">
        <v>22496</v>
      </c>
      <c r="F3148" s="140" t="s">
        <v>18484</v>
      </c>
      <c r="G3148" s="140" t="s">
        <v>18485</v>
      </c>
      <c r="H3148" s="140">
        <v>47.207700000000003</v>
      </c>
      <c r="I3148" s="140">
        <v>-119.32</v>
      </c>
      <c r="J3148" s="140">
        <v>1189</v>
      </c>
      <c r="K3148" s="140">
        <v>-8</v>
      </c>
      <c r="L3148" s="140">
        <f>COUNTIFS(ArCompl!$C$2:$C$5652,ArCompl!$C2349,ArCompl!$D$2:$D$5652,ArCompl!$D2349)</f>
        <v>1</v>
      </c>
      <c r="M3148" s="141">
        <f>IF(ISNA(MATCH($F3148,'Liste noire'!C:C,0)),0,1)</f>
        <v>0</v>
      </c>
    </row>
    <row r="3149" spans="1:13" x14ac:dyDescent="0.25">
      <c r="A3149" s="142">
        <v>7536</v>
      </c>
      <c r="B3149" s="143" t="s">
        <v>8927</v>
      </c>
      <c r="C3149" s="143" t="s">
        <v>8928</v>
      </c>
      <c r="D3149" s="143" t="s">
        <v>8920</v>
      </c>
      <c r="E3149" s="143" t="s">
        <v>22416</v>
      </c>
      <c r="F3149" s="143" t="s">
        <v>8929</v>
      </c>
      <c r="G3149" s="143" t="s">
        <v>8930</v>
      </c>
      <c r="H3149" s="143">
        <v>3.3481200000000002</v>
      </c>
      <c r="I3149" s="143">
        <v>106.258</v>
      </c>
      <c r="J3149" s="143">
        <v>10</v>
      </c>
      <c r="K3149" s="143">
        <v>7</v>
      </c>
      <c r="L3149" s="143">
        <f>COUNTIFS(ArCompl!$C$2:$C$5652,ArCompl!$C3711,ArCompl!$D$2:$D$5652,ArCompl!$D3711)</f>
        <v>1</v>
      </c>
      <c r="M3149" s="144">
        <f>IF(ISNA(MATCH($F3149,'Liste noire'!C:C,0)),0,1)</f>
        <v>0</v>
      </c>
    </row>
    <row r="3150" spans="1:13" x14ac:dyDescent="0.25">
      <c r="A3150" s="139">
        <v>3766</v>
      </c>
      <c r="B3150" s="140" t="s">
        <v>19716</v>
      </c>
      <c r="C3150" s="140" t="s">
        <v>19717</v>
      </c>
      <c r="D3150" s="140" t="s">
        <v>16702</v>
      </c>
      <c r="E3150" s="140" t="s">
        <v>22496</v>
      </c>
      <c r="F3150" s="140" t="s">
        <v>19718</v>
      </c>
      <c r="G3150" s="140" t="s">
        <v>19719</v>
      </c>
      <c r="H3150" s="140">
        <v>32.781599999999997</v>
      </c>
      <c r="I3150" s="140">
        <v>-98.060199999999995</v>
      </c>
      <c r="J3150" s="140">
        <v>974</v>
      </c>
      <c r="K3150" s="140">
        <v>-6</v>
      </c>
      <c r="L3150" s="140">
        <f>COUNTIFS(ArCompl!$C$2:$C$5652,ArCompl!$C2674,ArCompl!$D$2:$D$5652,ArCompl!$D2674)</f>
        <v>1</v>
      </c>
      <c r="M3150" s="141">
        <f>IF(ISNA(MATCH($F3150,'Liste noire'!C:C,0)),0,1)</f>
        <v>0</v>
      </c>
    </row>
    <row r="3151" spans="1:13" x14ac:dyDescent="0.25">
      <c r="A3151" s="142">
        <v>8928</v>
      </c>
      <c r="B3151" s="143" t="s">
        <v>21671</v>
      </c>
      <c r="C3151" s="143" t="s">
        <v>21672</v>
      </c>
      <c r="D3151" s="143" t="s">
        <v>16702</v>
      </c>
      <c r="E3151" s="143" t="s">
        <v>22496</v>
      </c>
      <c r="F3151" s="143" t="s">
        <v>21673</v>
      </c>
      <c r="G3151" s="143" t="s">
        <v>21674</v>
      </c>
      <c r="H3151" s="143">
        <v>43.913400000000003</v>
      </c>
      <c r="I3151" s="143">
        <v>-95.109399999999994</v>
      </c>
      <c r="J3151" s="143">
        <v>1410</v>
      </c>
      <c r="K3151" s="143">
        <v>-6</v>
      </c>
      <c r="L3151" s="143">
        <f>COUNTIFS(ArCompl!$C$2:$C$5652,ArCompl!$C3189,ArCompl!$D$2:$D$5652,ArCompl!$D3189)</f>
        <v>1</v>
      </c>
      <c r="M3151" s="144">
        <f>IF(ISNA(MATCH($F3151,'Liste noire'!C:C,0)),0,1)</f>
        <v>0</v>
      </c>
    </row>
    <row r="3152" spans="1:13" x14ac:dyDescent="0.25">
      <c r="A3152" s="139">
        <v>4151</v>
      </c>
      <c r="B3152" s="140" t="s">
        <v>2885</v>
      </c>
      <c r="C3152" s="140" t="s">
        <v>2886</v>
      </c>
      <c r="D3152" s="140" t="s">
        <v>2843</v>
      </c>
      <c r="E3152" s="140" t="s">
        <v>22370</v>
      </c>
      <c r="F3152" s="140" t="s">
        <v>2887</v>
      </c>
      <c r="G3152" s="140" t="s">
        <v>2888</v>
      </c>
      <c r="H3152" s="140">
        <v>20.165600000000001</v>
      </c>
      <c r="I3152" s="140">
        <v>94.941400000000002</v>
      </c>
      <c r="J3152" s="140">
        <v>279</v>
      </c>
      <c r="K3152" s="140">
        <v>6.5</v>
      </c>
      <c r="L3152" s="140">
        <f>COUNTIFS(ArCompl!$C$2:$C$5652,ArCompl!$C657,ArCompl!$D$2:$D$5652,ArCompl!$D657)</f>
        <v>1</v>
      </c>
      <c r="M3152" s="141">
        <f>IF(ISNA(MATCH($F3152,'Liste noire'!C:C,0)),0,1)</f>
        <v>0</v>
      </c>
    </row>
    <row r="3153" spans="1:13" x14ac:dyDescent="0.25">
      <c r="A3153" s="142">
        <v>4189</v>
      </c>
      <c r="B3153" s="143" t="s">
        <v>14791</v>
      </c>
      <c r="C3153" s="143" t="s">
        <v>14792</v>
      </c>
      <c r="D3153" s="143" t="s">
        <v>14760</v>
      </c>
      <c r="E3153" s="143" t="s">
        <v>22477</v>
      </c>
      <c r="F3153" s="143" t="s">
        <v>14793</v>
      </c>
      <c r="G3153" s="143" t="s">
        <v>14794</v>
      </c>
      <c r="H3153" s="143">
        <v>34.991410000000002</v>
      </c>
      <c r="I3153" s="143">
        <v>126.3828</v>
      </c>
      <c r="J3153" s="143">
        <v>35</v>
      </c>
      <c r="K3153" s="143">
        <v>9</v>
      </c>
      <c r="L3153" s="143">
        <f>COUNTIFS(ArCompl!$C$2:$C$5652,ArCompl!$C1666,ArCompl!$D$2:$D$5652,ArCompl!$D1666)</f>
        <v>1</v>
      </c>
      <c r="M3153" s="144">
        <f>IF(ISNA(MATCH($F3153,'Liste noire'!C:C,0)),0,1)</f>
        <v>0</v>
      </c>
    </row>
    <row r="3154" spans="1:13" x14ac:dyDescent="0.25">
      <c r="A3154" s="139">
        <v>1183</v>
      </c>
      <c r="B3154" s="140" t="s">
        <v>15604</v>
      </c>
      <c r="C3154" s="140" t="s">
        <v>15605</v>
      </c>
      <c r="D3154" s="140" t="s">
        <v>15553</v>
      </c>
      <c r="E3154" s="140" t="s">
        <v>22486</v>
      </c>
      <c r="F3154" s="140" t="s">
        <v>15606</v>
      </c>
      <c r="G3154" s="140" t="s">
        <v>15607</v>
      </c>
      <c r="H3154" s="140">
        <v>-2.4444900000000001</v>
      </c>
      <c r="I3154" s="140">
        <v>32.932699999999997</v>
      </c>
      <c r="J3154" s="140">
        <v>3763</v>
      </c>
      <c r="K3154" s="140">
        <v>3</v>
      </c>
      <c r="L3154" s="140">
        <f>COUNTIFS(ArCompl!$C$2:$C$5652,ArCompl!$C5363,ArCompl!$D$2:$D$5652,ArCompl!$D5363)</f>
        <v>1</v>
      </c>
      <c r="M3154" s="141">
        <f>IF(ISNA(MATCH($F3154,'Liste noire'!C:C,0)),0,1)</f>
        <v>0</v>
      </c>
    </row>
    <row r="3155" spans="1:13" x14ac:dyDescent="0.25">
      <c r="A3155" s="142">
        <v>3500</v>
      </c>
      <c r="B3155" s="143" t="s">
        <v>19797</v>
      </c>
      <c r="C3155" s="143" t="s">
        <v>19790</v>
      </c>
      <c r="D3155" s="143" t="s">
        <v>16702</v>
      </c>
      <c r="E3155" s="143" t="s">
        <v>22496</v>
      </c>
      <c r="F3155" s="143" t="s">
        <v>19798</v>
      </c>
      <c r="G3155" s="143" t="s">
        <v>19799</v>
      </c>
      <c r="H3155" s="143">
        <v>32.382899999999999</v>
      </c>
      <c r="I3155" s="143">
        <v>-86.365799999999993</v>
      </c>
      <c r="J3155" s="143">
        <v>171</v>
      </c>
      <c r="K3155" s="143">
        <v>-6</v>
      </c>
      <c r="L3155" s="143">
        <f>COUNTIFS(ArCompl!$C$2:$C$5652,ArCompl!$C2695,ArCompl!$D$2:$D$5652,ArCompl!$D2695)</f>
        <v>1</v>
      </c>
      <c r="M3155" s="144">
        <f>IF(ISNA(MATCH($F3155,'Liste noire'!C:C,0)),0,1)</f>
        <v>0</v>
      </c>
    </row>
    <row r="3156" spans="1:13" x14ac:dyDescent="0.25">
      <c r="A3156" s="139">
        <v>5431</v>
      </c>
      <c r="B3156" s="140" t="s">
        <v>12874</v>
      </c>
      <c r="C3156" s="140" t="s">
        <v>12875</v>
      </c>
      <c r="D3156" s="140" t="s">
        <v>12811</v>
      </c>
      <c r="E3156" s="140" t="s">
        <v>22456</v>
      </c>
      <c r="F3156" s="140" t="s">
        <v>12876</v>
      </c>
      <c r="G3156" s="140" t="s">
        <v>12877</v>
      </c>
      <c r="H3156" s="140">
        <v>-6.3633300000000004</v>
      </c>
      <c r="I3156" s="140">
        <v>143.238</v>
      </c>
      <c r="J3156" s="140">
        <v>2740</v>
      </c>
      <c r="K3156" s="140">
        <v>10</v>
      </c>
      <c r="L3156" s="140">
        <f>COUNTIFS(ArCompl!$C$2:$C$5652,ArCompl!$C4695,ArCompl!$D$2:$D$5652,ArCompl!$D4695)</f>
        <v>1</v>
      </c>
      <c r="M3156" s="141">
        <f>IF(ISNA(MATCH($F3156,'Liste noire'!C:C,0)),0,1)</f>
        <v>0</v>
      </c>
    </row>
    <row r="3157" spans="1:13" x14ac:dyDescent="0.25">
      <c r="A3157" s="142">
        <v>11928</v>
      </c>
      <c r="B3157" s="143" t="s">
        <v>13250</v>
      </c>
      <c r="C3157" s="143"/>
      <c r="D3157" s="143" t="s">
        <v>13050</v>
      </c>
      <c r="E3157" s="143" t="s">
        <v>13050</v>
      </c>
      <c r="F3157" s="143" t="s">
        <v>13251</v>
      </c>
      <c r="G3157" s="143" t="s">
        <v>13252</v>
      </c>
      <c r="H3157" s="143">
        <v>6.94937</v>
      </c>
      <c r="I3157" s="143">
        <v>126.273</v>
      </c>
      <c r="J3157" s="143">
        <v>156</v>
      </c>
      <c r="K3157" s="143" t="s">
        <v>340</v>
      </c>
      <c r="L3157" s="143">
        <f>COUNTIFS(ArCompl!$C$2:$C$5652,ArCompl!$C4800,ArCompl!$D$2:$D$5652,ArCompl!$D4800)</f>
        <v>2</v>
      </c>
      <c r="M3157" s="144">
        <f>IF(ISNA(MATCH($F3157,'Liste noire'!C:C,0)),0,1)</f>
        <v>0</v>
      </c>
    </row>
    <row r="3158" spans="1:13" x14ac:dyDescent="0.25">
      <c r="A3158" s="139">
        <v>274</v>
      </c>
      <c r="B3158" s="140" t="s">
        <v>12291</v>
      </c>
      <c r="C3158" s="140" t="s">
        <v>12292</v>
      </c>
      <c r="D3158" s="140" t="s">
        <v>12233</v>
      </c>
      <c r="E3158" s="140" t="s">
        <v>12233</v>
      </c>
      <c r="F3158" s="140" t="s">
        <v>12293</v>
      </c>
      <c r="G3158" s="140" t="s">
        <v>12294</v>
      </c>
      <c r="H3158" s="140">
        <v>9.6521699999999999</v>
      </c>
      <c r="I3158" s="140">
        <v>6.4622599999999997</v>
      </c>
      <c r="J3158" s="140">
        <v>834</v>
      </c>
      <c r="K3158" s="140">
        <v>1</v>
      </c>
      <c r="L3158" s="140">
        <f>COUNTIFS(ArCompl!$C$2:$C$5652,ArCompl!$C4490,ArCompl!$D$2:$D$5652,ArCompl!$D4490)</f>
        <v>1</v>
      </c>
      <c r="M3158" s="141">
        <f>IF(ISNA(MATCH($F3158,'Liste noire'!C:C,0)),0,1)</f>
        <v>0</v>
      </c>
    </row>
    <row r="3159" spans="1:13" x14ac:dyDescent="0.25">
      <c r="A3159" s="142">
        <v>1820</v>
      </c>
      <c r="B3159" s="143" t="s">
        <v>11343</v>
      </c>
      <c r="C3159" s="143" t="s">
        <v>11344</v>
      </c>
      <c r="D3159" s="143" t="s">
        <v>11206</v>
      </c>
      <c r="E3159" s="143" t="s">
        <v>22439</v>
      </c>
      <c r="F3159" s="143" t="s">
        <v>11345</v>
      </c>
      <c r="G3159" s="143" t="s">
        <v>11346</v>
      </c>
      <c r="H3159" s="143">
        <v>32.630600000000001</v>
      </c>
      <c r="I3159" s="143">
        <v>-115.242</v>
      </c>
      <c r="J3159" s="143">
        <v>74</v>
      </c>
      <c r="K3159" s="143">
        <v>-8</v>
      </c>
      <c r="L3159" s="143">
        <f>COUNTIFS(ArCompl!$C$2:$C$5652,ArCompl!$C4342,ArCompl!$D$2:$D$5652,ArCompl!$D4342)</f>
        <v>1</v>
      </c>
      <c r="M3159" s="144">
        <f>IF(ISNA(MATCH($F3159,'Liste noire'!C:C,0)),0,1)</f>
        <v>0</v>
      </c>
    </row>
    <row r="3160" spans="1:13" x14ac:dyDescent="0.25">
      <c r="A3160" s="139">
        <v>942</v>
      </c>
      <c r="B3160" s="140" t="s">
        <v>10804</v>
      </c>
      <c r="C3160" s="140" t="s">
        <v>10805</v>
      </c>
      <c r="D3160" s="140" t="s">
        <v>10693</v>
      </c>
      <c r="E3160" s="140" t="s">
        <v>10693</v>
      </c>
      <c r="F3160" s="140" t="s">
        <v>10806</v>
      </c>
      <c r="G3160" s="140" t="s">
        <v>10807</v>
      </c>
      <c r="H3160" s="140">
        <v>-21.753900000000002</v>
      </c>
      <c r="I3160" s="140">
        <v>43.375500000000002</v>
      </c>
      <c r="J3160" s="140">
        <v>16</v>
      </c>
      <c r="K3160" s="140">
        <v>3</v>
      </c>
      <c r="L3160" s="140">
        <f>COUNTIFS(ArCompl!$C$2:$C$5652,ArCompl!$C4196,ArCompl!$D$2:$D$5652,ArCompl!$D4196)</f>
        <v>1</v>
      </c>
      <c r="M3160" s="141">
        <f>IF(ISNA(MATCH($F3160,'Liste noire'!C:C,0)),0,1)</f>
        <v>0</v>
      </c>
    </row>
    <row r="3161" spans="1:13" x14ac:dyDescent="0.25">
      <c r="A3161" s="142">
        <v>1420</v>
      </c>
      <c r="B3161" s="143" t="s">
        <v>7184</v>
      </c>
      <c r="C3161" s="143" t="s">
        <v>7185</v>
      </c>
      <c r="D3161" s="143" t="s">
        <v>6885</v>
      </c>
      <c r="E3161" s="143" t="s">
        <v>6885</v>
      </c>
      <c r="F3161" s="143" t="s">
        <v>7186</v>
      </c>
      <c r="G3161" s="143" t="s">
        <v>7187</v>
      </c>
      <c r="H3161" s="143">
        <v>48.603200000000001</v>
      </c>
      <c r="I3161" s="143">
        <v>-3.8157800000000002</v>
      </c>
      <c r="J3161" s="143">
        <v>272</v>
      </c>
      <c r="K3161" s="143">
        <v>1</v>
      </c>
      <c r="L3161" s="143">
        <f>COUNTIFS(ArCompl!$C$2:$C$5652,ArCompl!$C3367,ArCompl!$D$2:$D$5652,ArCompl!$D3367)</f>
        <v>1</v>
      </c>
      <c r="M3161" s="144">
        <f>IF(ISNA(MATCH($F3161,'Liste noire'!C:C,0)),0,1)</f>
        <v>0</v>
      </c>
    </row>
    <row r="3162" spans="1:13" x14ac:dyDescent="0.25">
      <c r="A3162" s="139">
        <v>346</v>
      </c>
      <c r="B3162" s="140" t="s">
        <v>7808</v>
      </c>
      <c r="C3162" s="140" t="s">
        <v>7809</v>
      </c>
      <c r="D3162" s="140" t="s">
        <v>7581</v>
      </c>
      <c r="E3162" s="140" t="s">
        <v>22405</v>
      </c>
      <c r="F3162" s="140" t="s">
        <v>7810</v>
      </c>
      <c r="G3162" s="140" t="s">
        <v>7811</v>
      </c>
      <c r="H3162" s="140">
        <v>48.3538</v>
      </c>
      <c r="I3162" s="140">
        <v>11.786099999999999</v>
      </c>
      <c r="J3162" s="140">
        <v>1487</v>
      </c>
      <c r="K3162" s="140">
        <v>1</v>
      </c>
      <c r="L3162" s="140">
        <f>COUNTIFS(ArCompl!$C$2:$C$5652,ArCompl!$C161,ArCompl!$D$2:$D$5652,ArCompl!$D161)</f>
        <v>1</v>
      </c>
      <c r="M3162" s="141">
        <f>IF(ISNA(MATCH($F3162,'Liste noire'!C:C,0)),0,1)</f>
        <v>1</v>
      </c>
    </row>
    <row r="3163" spans="1:13" x14ac:dyDescent="0.25">
      <c r="A3163" s="142">
        <v>5887</v>
      </c>
      <c r="B3163" s="143" t="s">
        <v>14170</v>
      </c>
      <c r="C3163" s="143" t="s">
        <v>14171</v>
      </c>
      <c r="D3163" s="143" t="s">
        <v>14163</v>
      </c>
      <c r="E3163" s="143" t="s">
        <v>14163</v>
      </c>
      <c r="F3163" s="143" t="s">
        <v>14172</v>
      </c>
      <c r="G3163" s="143" t="s">
        <v>14173</v>
      </c>
      <c r="H3163" s="143">
        <v>-13.7423</v>
      </c>
      <c r="I3163" s="143">
        <v>-172.25800000000001</v>
      </c>
      <c r="J3163" s="143">
        <v>0</v>
      </c>
      <c r="K3163" s="143">
        <v>13</v>
      </c>
      <c r="L3163" s="143">
        <f>COUNTIFS(ArCompl!$C$2:$C$5652,ArCompl!$C5176,ArCompl!$D$2:$D$5652,ArCompl!$D5176)</f>
        <v>1</v>
      </c>
      <c r="M3163" s="144">
        <f>IF(ISNA(MATCH($F3163,'Liste noire'!C:C,0)),0,1)</f>
        <v>0</v>
      </c>
    </row>
    <row r="3164" spans="1:13" x14ac:dyDescent="0.25">
      <c r="A3164" s="139">
        <v>5618</v>
      </c>
      <c r="B3164" s="140" t="s">
        <v>10764</v>
      </c>
      <c r="C3164" s="140" t="s">
        <v>10765</v>
      </c>
      <c r="D3164" s="140" t="s">
        <v>10693</v>
      </c>
      <c r="E3164" s="140" t="s">
        <v>10693</v>
      </c>
      <c r="F3164" s="140" t="s">
        <v>10766</v>
      </c>
      <c r="G3164" s="140" t="s">
        <v>10767</v>
      </c>
      <c r="H3164" s="140">
        <v>-18.05</v>
      </c>
      <c r="I3164" s="140">
        <v>44.033000000000001</v>
      </c>
      <c r="J3164" s="140">
        <v>95</v>
      </c>
      <c r="K3164" s="140">
        <v>3</v>
      </c>
      <c r="L3164" s="140">
        <f>COUNTIFS(ArCompl!$C$2:$C$5652,ArCompl!$C4186,ArCompl!$D$2:$D$5652,ArCompl!$D4186)</f>
        <v>3</v>
      </c>
      <c r="M3164" s="141">
        <f>IF(ISNA(MATCH($F3164,'Liste noire'!C:C,0)),0,1)</f>
        <v>0</v>
      </c>
    </row>
    <row r="3165" spans="1:13" x14ac:dyDescent="0.25">
      <c r="A3165" s="142">
        <v>6374</v>
      </c>
      <c r="B3165" s="143" t="s">
        <v>11562</v>
      </c>
      <c r="C3165" s="143" t="s">
        <v>11563</v>
      </c>
      <c r="D3165" s="143" t="s">
        <v>11535</v>
      </c>
      <c r="E3165" s="143" t="s">
        <v>22443</v>
      </c>
      <c r="F3165" s="143" t="s">
        <v>11564</v>
      </c>
      <c r="G3165" s="143" t="s">
        <v>11565</v>
      </c>
      <c r="H3165" s="143">
        <v>49.6633</v>
      </c>
      <c r="I3165" s="143">
        <v>100.099</v>
      </c>
      <c r="J3165" s="143">
        <v>4272</v>
      </c>
      <c r="K3165" s="143">
        <v>8</v>
      </c>
      <c r="L3165" s="143">
        <f>COUNTIFS(ArCompl!$C$2:$C$5652,ArCompl!$C4395,ArCompl!$D$2:$D$5652,ArCompl!$D4395)</f>
        <v>1</v>
      </c>
      <c r="M3165" s="144">
        <f>IF(ISNA(MATCH($F3165,'Liste noire'!C:C,0)),0,1)</f>
        <v>0</v>
      </c>
    </row>
    <row r="3166" spans="1:13" x14ac:dyDescent="0.25">
      <c r="A3166" s="139">
        <v>698</v>
      </c>
      <c r="B3166" s="140" t="s">
        <v>15300</v>
      </c>
      <c r="C3166" s="140" t="s">
        <v>15301</v>
      </c>
      <c r="D3166" s="140" t="s">
        <v>15198</v>
      </c>
      <c r="E3166" s="140" t="s">
        <v>22481</v>
      </c>
      <c r="F3166" s="140" t="s">
        <v>15302</v>
      </c>
      <c r="G3166" s="140" t="s">
        <v>15303</v>
      </c>
      <c r="H3166" s="140">
        <v>60.957900000000002</v>
      </c>
      <c r="I3166" s="140">
        <v>14.5114</v>
      </c>
      <c r="J3166" s="140">
        <v>634</v>
      </c>
      <c r="K3166" s="140">
        <v>1</v>
      </c>
      <c r="L3166" s="140">
        <f>COUNTIFS(ArCompl!$C$2:$C$5652,ArCompl!$C5277,ArCompl!$D$2:$D$5652,ArCompl!$D5277)</f>
        <v>1</v>
      </c>
      <c r="M3166" s="141">
        <f>IF(ISNA(MATCH($F3166,'Liste noire'!C:C,0)),0,1)</f>
        <v>0</v>
      </c>
    </row>
    <row r="3167" spans="1:13" x14ac:dyDescent="0.25">
      <c r="A3167" s="142">
        <v>6354</v>
      </c>
      <c r="B3167" s="143" t="s">
        <v>5109</v>
      </c>
      <c r="C3167" s="143" t="s">
        <v>5110</v>
      </c>
      <c r="D3167" s="143" t="s">
        <v>4759</v>
      </c>
      <c r="E3167" s="143" t="s">
        <v>22377</v>
      </c>
      <c r="F3167" s="143" t="s">
        <v>5111</v>
      </c>
      <c r="G3167" s="143" t="s">
        <v>5112</v>
      </c>
      <c r="H3167" s="143">
        <v>24.35</v>
      </c>
      <c r="I3167" s="143">
        <v>116.133</v>
      </c>
      <c r="J3167" s="143">
        <v>0</v>
      </c>
      <c r="K3167" s="143">
        <v>8</v>
      </c>
      <c r="L3167" s="143">
        <f>COUNTIFS(ArCompl!$C$2:$C$5652,ArCompl!$C1441,ArCompl!$D$2:$D$5652,ArCompl!$D1441)</f>
        <v>5</v>
      </c>
      <c r="M3167" s="144">
        <f>IF(ISNA(MATCH($F3167,'Liste noire'!C:C,0)),0,1)</f>
        <v>0</v>
      </c>
    </row>
    <row r="3168" spans="1:13" x14ac:dyDescent="0.25">
      <c r="A3168" s="139">
        <v>6302</v>
      </c>
      <c r="B3168" s="140" t="s">
        <v>1222</v>
      </c>
      <c r="C3168" s="140" t="s">
        <v>1223</v>
      </c>
      <c r="D3168" s="140" t="s">
        <v>639</v>
      </c>
      <c r="E3168" s="140" t="s">
        <v>22356</v>
      </c>
      <c r="F3168" s="140" t="s">
        <v>1224</v>
      </c>
      <c r="G3168" s="140" t="s">
        <v>1225</v>
      </c>
      <c r="H3168" s="140">
        <v>-35.897799999999997</v>
      </c>
      <c r="I3168" s="140">
        <v>150.14400000000001</v>
      </c>
      <c r="J3168" s="140">
        <v>14</v>
      </c>
      <c r="K3168" s="140">
        <v>10</v>
      </c>
      <c r="L3168" s="140">
        <f>COUNTIFS(ArCompl!$C$2:$C$5652,ArCompl!$C465,ArCompl!$D$2:$D$5652,ArCompl!$D465)</f>
        <v>1</v>
      </c>
      <c r="M3168" s="141">
        <f>IF(ISNA(MATCH($F3168,'Liste noire'!C:C,0)),0,1)</f>
        <v>0</v>
      </c>
    </row>
    <row r="3169" spans="1:13" x14ac:dyDescent="0.25">
      <c r="A3169" s="142">
        <v>7423</v>
      </c>
      <c r="B3169" s="143" t="s">
        <v>7529</v>
      </c>
      <c r="C3169" s="143" t="s">
        <v>7530</v>
      </c>
      <c r="D3169" s="143" t="s">
        <v>7506</v>
      </c>
      <c r="E3169" s="143" t="s">
        <v>7506</v>
      </c>
      <c r="F3169" s="143" t="s">
        <v>7531</v>
      </c>
      <c r="G3169" s="143" t="s">
        <v>7532</v>
      </c>
      <c r="H3169" s="143">
        <v>-3.4584199999999998</v>
      </c>
      <c r="I3169" s="143">
        <v>10.67408</v>
      </c>
      <c r="J3169" s="143">
        <v>13</v>
      </c>
      <c r="K3169" s="143">
        <v>1</v>
      </c>
      <c r="L3169" s="143">
        <f>COUNTIFS(ArCompl!$C$2:$C$5652,ArCompl!$C3414,ArCompl!$D$2:$D$5652,ArCompl!$D3414)</f>
        <v>1</v>
      </c>
      <c r="M3169" s="144">
        <f>IF(ISNA(MATCH($F3169,'Liste noire'!C:C,0)),0,1)</f>
        <v>0</v>
      </c>
    </row>
    <row r="3170" spans="1:13" x14ac:dyDescent="0.25">
      <c r="A3170" s="139">
        <v>6071</v>
      </c>
      <c r="B3170" s="140" t="s">
        <v>22048</v>
      </c>
      <c r="C3170" s="140" t="s">
        <v>22049</v>
      </c>
      <c r="D3170" s="140" t="s">
        <v>21976</v>
      </c>
      <c r="E3170" s="140" t="s">
        <v>21976</v>
      </c>
      <c r="F3170" s="140" t="s">
        <v>22050</v>
      </c>
      <c r="G3170" s="140" t="s">
        <v>22051</v>
      </c>
      <c r="H3170" s="140">
        <v>10.249980000000001</v>
      </c>
      <c r="I3170" s="140">
        <v>-67.649420000000006</v>
      </c>
      <c r="J3170" s="140">
        <v>1338</v>
      </c>
      <c r="K3170" s="140">
        <v>-4</v>
      </c>
      <c r="L3170" s="140">
        <f>COUNTIFS(ArCompl!$C$2:$C$5652,ArCompl!$C5585,ArCompl!$D$2:$D$5652,ArCompl!$D5585)</f>
        <v>1</v>
      </c>
      <c r="M3170" s="141">
        <f>IF(ISNA(MATCH($F3170,'Liste noire'!C:C,0)),0,1)</f>
        <v>0</v>
      </c>
    </row>
    <row r="3171" spans="1:13" x14ac:dyDescent="0.25">
      <c r="A3171" s="142">
        <v>5694</v>
      </c>
      <c r="B3171" s="143" t="s">
        <v>10392</v>
      </c>
      <c r="C3171" s="143" t="s">
        <v>10393</v>
      </c>
      <c r="D3171" s="143" t="s">
        <v>10345</v>
      </c>
      <c r="E3171" s="143" t="s">
        <v>10345</v>
      </c>
      <c r="F3171" s="143" t="s">
        <v>10394</v>
      </c>
      <c r="G3171" s="143" t="s">
        <v>10395</v>
      </c>
      <c r="H3171" s="143">
        <v>-3.2293099999999999</v>
      </c>
      <c r="I3171" s="143">
        <v>40.101700000000001</v>
      </c>
      <c r="J3171" s="143">
        <v>80</v>
      </c>
      <c r="K3171" s="143">
        <v>3</v>
      </c>
      <c r="L3171" s="143">
        <f>COUNTIFS(ArCompl!$C$2:$C$5652,ArCompl!$C4095,ArCompl!$D$2:$D$5652,ArCompl!$D4095)</f>
        <v>1</v>
      </c>
      <c r="M3171" s="144">
        <f>IF(ISNA(MATCH($F3171,'Liste noire'!C:C,0)),0,1)</f>
        <v>0</v>
      </c>
    </row>
    <row r="3172" spans="1:13" x14ac:dyDescent="0.25">
      <c r="A3172" s="139">
        <v>6002</v>
      </c>
      <c r="B3172" s="140" t="s">
        <v>10051</v>
      </c>
      <c r="C3172" s="140" t="s">
        <v>10052</v>
      </c>
      <c r="D3172" s="140" t="s">
        <v>9894</v>
      </c>
      <c r="E3172" s="140" t="s">
        <v>22423</v>
      </c>
      <c r="F3172" s="140" t="s">
        <v>10053</v>
      </c>
      <c r="G3172" s="140" t="s">
        <v>10054</v>
      </c>
      <c r="H3172" s="140">
        <v>34.073599999999999</v>
      </c>
      <c r="I3172" s="140">
        <v>139.56</v>
      </c>
      <c r="J3172" s="140">
        <v>67</v>
      </c>
      <c r="K3172" s="140">
        <v>9</v>
      </c>
      <c r="L3172" s="140">
        <f>COUNTIFS(ArCompl!$C$2:$C$5652,ArCompl!$C4010,ArCompl!$D$2:$D$5652,ArCompl!$D4010)</f>
        <v>1</v>
      </c>
      <c r="M3172" s="141">
        <f>IF(ISNA(MATCH($F3172,'Liste noire'!C:C,0)),0,1)</f>
        <v>0</v>
      </c>
    </row>
    <row r="3173" spans="1:13" x14ac:dyDescent="0.25">
      <c r="A3173" s="142">
        <v>1952</v>
      </c>
      <c r="B3173" s="143" t="s">
        <v>1752</v>
      </c>
      <c r="C3173" s="143" t="s">
        <v>1753</v>
      </c>
      <c r="D3173" s="143" t="s">
        <v>1697</v>
      </c>
      <c r="E3173" s="143" t="s">
        <v>1697</v>
      </c>
      <c r="F3173" s="143" t="s">
        <v>1754</v>
      </c>
      <c r="G3173" s="143" t="s">
        <v>1755</v>
      </c>
      <c r="H3173" s="143">
        <v>22.3795</v>
      </c>
      <c r="I3173" s="143">
        <v>-73.013499999999993</v>
      </c>
      <c r="J3173" s="143">
        <v>11</v>
      </c>
      <c r="K3173" s="143">
        <v>-5</v>
      </c>
      <c r="L3173" s="143">
        <f>COUNTIFS(ArCompl!$C$2:$C$5652,ArCompl!$C605,ArCompl!$D$2:$D$5652,ArCompl!$D605)</f>
        <v>1</v>
      </c>
      <c r="M3173" s="144">
        <f>IF(ISNA(MATCH($F3173,'Liste noire'!C:C,0)),0,1)</f>
        <v>0</v>
      </c>
    </row>
    <row r="3174" spans="1:13" x14ac:dyDescent="0.25">
      <c r="A3174" s="139">
        <v>6305</v>
      </c>
      <c r="B3174" s="140" t="s">
        <v>1254</v>
      </c>
      <c r="C3174" s="140" t="s">
        <v>1255</v>
      </c>
      <c r="D3174" s="140" t="s">
        <v>639</v>
      </c>
      <c r="E3174" s="140" t="s">
        <v>22356</v>
      </c>
      <c r="F3174" s="140" t="s">
        <v>1256</v>
      </c>
      <c r="G3174" s="140" t="s">
        <v>1257</v>
      </c>
      <c r="H3174" s="140">
        <v>-9.9166699999999999</v>
      </c>
      <c r="I3174" s="140">
        <v>144.05500000000001</v>
      </c>
      <c r="J3174" s="140">
        <v>300</v>
      </c>
      <c r="K3174" s="140">
        <v>10</v>
      </c>
      <c r="L3174" s="140">
        <f>COUNTIFS(ArCompl!$C$2:$C$5652,ArCompl!$C473,ArCompl!$D$2:$D$5652,ArCompl!$D473)</f>
        <v>2</v>
      </c>
      <c r="M3174" s="141">
        <f>IF(ISNA(MATCH($F3174,'Liste noire'!C:C,0)),0,1)</f>
        <v>0</v>
      </c>
    </row>
    <row r="3175" spans="1:13" x14ac:dyDescent="0.25">
      <c r="A3175" s="142">
        <v>2333</v>
      </c>
      <c r="B3175" s="143" t="s">
        <v>10031</v>
      </c>
      <c r="C3175" s="143" t="s">
        <v>10032</v>
      </c>
      <c r="D3175" s="143" t="s">
        <v>9894</v>
      </c>
      <c r="E3175" s="143" t="s">
        <v>22423</v>
      </c>
      <c r="F3175" s="143" t="s">
        <v>10033</v>
      </c>
      <c r="G3175" s="143" t="s">
        <v>10034</v>
      </c>
      <c r="H3175" s="143">
        <v>33.827199999999998</v>
      </c>
      <c r="I3175" s="143">
        <v>132.69999999999999</v>
      </c>
      <c r="J3175" s="143">
        <v>25</v>
      </c>
      <c r="K3175" s="143">
        <v>9</v>
      </c>
      <c r="L3175" s="143">
        <f>COUNTIFS(ArCompl!$C$2:$C$5652,ArCompl!$C4005,ArCompl!$D$2:$D$5652,ArCompl!$D4005)</f>
        <v>1</v>
      </c>
      <c r="M3175" s="144">
        <f>IF(ISNA(MATCH($F3175,'Liste noire'!C:C,0)),0,1)</f>
        <v>0</v>
      </c>
    </row>
    <row r="3176" spans="1:13" x14ac:dyDescent="0.25">
      <c r="A3176" s="139">
        <v>7079</v>
      </c>
      <c r="B3176" s="140" t="s">
        <v>19608</v>
      </c>
      <c r="C3176" s="140" t="s">
        <v>19609</v>
      </c>
      <c r="D3176" s="140" t="s">
        <v>16702</v>
      </c>
      <c r="E3176" s="140" t="s">
        <v>22496</v>
      </c>
      <c r="F3176" s="140" t="s">
        <v>19610</v>
      </c>
      <c r="G3176" s="140" t="s">
        <v>19611</v>
      </c>
      <c r="H3176" s="140">
        <v>44.889699999999998</v>
      </c>
      <c r="I3176" s="140">
        <v>-116.101</v>
      </c>
      <c r="J3176" s="140">
        <v>5024</v>
      </c>
      <c r="K3176" s="140">
        <v>-7</v>
      </c>
      <c r="L3176" s="140">
        <f>COUNTIFS(ArCompl!$C$2:$C$5652,ArCompl!$C2645,ArCompl!$D$2:$D$5652,ArCompl!$D2645)</f>
        <v>1</v>
      </c>
      <c r="M3176" s="141">
        <f>IF(ISNA(MATCH($F3176,'Liste noire'!C:C,0)),0,1)</f>
        <v>0</v>
      </c>
    </row>
    <row r="3177" spans="1:13" x14ac:dyDescent="0.25">
      <c r="A3177" s="142">
        <v>6859</v>
      </c>
      <c r="B3177" s="143" t="s">
        <v>16095</v>
      </c>
      <c r="C3177" s="143" t="s">
        <v>16096</v>
      </c>
      <c r="D3177" s="143" t="s">
        <v>16080</v>
      </c>
      <c r="E3177" s="143" t="s">
        <v>22491</v>
      </c>
      <c r="F3177" s="143" t="s">
        <v>16097</v>
      </c>
      <c r="G3177" s="143" t="s">
        <v>16098</v>
      </c>
      <c r="H3177" s="143">
        <v>37.619399999999999</v>
      </c>
      <c r="I3177" s="143">
        <v>61.896700000000003</v>
      </c>
      <c r="J3177" s="143">
        <v>728</v>
      </c>
      <c r="K3177" s="143">
        <v>5</v>
      </c>
      <c r="L3177" s="143">
        <f>COUNTIFS(ArCompl!$C$2:$C$5652,ArCompl!$C5438,ArCompl!$D$2:$D$5652,ArCompl!$D5438)</f>
        <v>1</v>
      </c>
      <c r="M3177" s="144">
        <f>IF(ISNA(MATCH($F3177,'Liste noire'!C:C,0)),0,1)</f>
        <v>0</v>
      </c>
    </row>
    <row r="3178" spans="1:13" x14ac:dyDescent="0.25">
      <c r="A3178" s="139">
        <v>7774</v>
      </c>
      <c r="B3178" s="140" t="s">
        <v>8787</v>
      </c>
      <c r="C3178" s="140" t="s">
        <v>8788</v>
      </c>
      <c r="D3178" s="140" t="s">
        <v>8516</v>
      </c>
      <c r="E3178" s="140" t="s">
        <v>22415</v>
      </c>
      <c r="F3178" s="140" t="s">
        <v>8789</v>
      </c>
      <c r="G3178" s="140" t="s">
        <v>8790</v>
      </c>
      <c r="H3178" s="140">
        <v>12.3072</v>
      </c>
      <c r="I3178" s="140">
        <v>76.649699999999996</v>
      </c>
      <c r="J3178" s="140">
        <v>2349</v>
      </c>
      <c r="K3178" s="140">
        <v>5.5</v>
      </c>
      <c r="L3178" s="140">
        <f>COUNTIFS(ArCompl!$C$2:$C$5652,ArCompl!$C3676,ArCompl!$D$2:$D$5652,ArCompl!$D3676)</f>
        <v>1</v>
      </c>
      <c r="M3178" s="141">
        <f>IF(ISNA(MATCH($F3178,'Liste noire'!C:C,0)),0,1)</f>
        <v>0</v>
      </c>
    </row>
    <row r="3179" spans="1:13" x14ac:dyDescent="0.25">
      <c r="A3179" s="142">
        <v>3515</v>
      </c>
      <c r="B3179" s="143" t="s">
        <v>19886</v>
      </c>
      <c r="C3179" s="143" t="s">
        <v>19887</v>
      </c>
      <c r="D3179" s="143" t="s">
        <v>16702</v>
      </c>
      <c r="E3179" s="143" t="s">
        <v>22496</v>
      </c>
      <c r="F3179" s="143" t="s">
        <v>19888</v>
      </c>
      <c r="G3179" s="143" t="s">
        <v>19889</v>
      </c>
      <c r="H3179" s="143">
        <v>33.679699999999997</v>
      </c>
      <c r="I3179" s="143">
        <v>-78.928299999999993</v>
      </c>
      <c r="J3179" s="143">
        <v>25</v>
      </c>
      <c r="K3179" s="143">
        <v>-5</v>
      </c>
      <c r="L3179" s="143">
        <f>COUNTIFS(ArCompl!$C$2:$C$5652,ArCompl!$C2718,ArCompl!$D$2:$D$5652,ArCompl!$D2718)</f>
        <v>1</v>
      </c>
      <c r="M3179" s="144">
        <f>IF(ISNA(MATCH($F3179,'Liste noire'!C:C,0)),0,1)</f>
        <v>0</v>
      </c>
    </row>
    <row r="3180" spans="1:13" x14ac:dyDescent="0.25">
      <c r="A3180" s="139">
        <v>3224</v>
      </c>
      <c r="B3180" s="140" t="s">
        <v>2905</v>
      </c>
      <c r="C3180" s="140" t="s">
        <v>2906</v>
      </c>
      <c r="D3180" s="140" t="s">
        <v>2843</v>
      </c>
      <c r="E3180" s="140" t="s">
        <v>22370</v>
      </c>
      <c r="F3180" s="140" t="s">
        <v>2907</v>
      </c>
      <c r="G3180" s="140" t="s">
        <v>2908</v>
      </c>
      <c r="H3180" s="140">
        <v>25.383600000000001</v>
      </c>
      <c r="I3180" s="140">
        <v>97.351900000000001</v>
      </c>
      <c r="J3180" s="140">
        <v>475</v>
      </c>
      <c r="K3180" s="140">
        <v>6.5</v>
      </c>
      <c r="L3180" s="140">
        <f>COUNTIFS(ArCompl!$C$2:$C$5652,ArCompl!$C662,ArCompl!$D$2:$D$5652,ArCompl!$D662)</f>
        <v>1</v>
      </c>
      <c r="M3180" s="141">
        <f>IF(ISNA(MATCH($F3180,'Liste noire'!C:C,0)),0,1)</f>
        <v>0</v>
      </c>
    </row>
    <row r="3181" spans="1:13" x14ac:dyDescent="0.25">
      <c r="A3181" s="142">
        <v>6720</v>
      </c>
      <c r="B3181" s="143" t="s">
        <v>19632</v>
      </c>
      <c r="C3181" s="143" t="s">
        <v>19633</v>
      </c>
      <c r="D3181" s="143" t="s">
        <v>16702</v>
      </c>
      <c r="E3181" s="143" t="s">
        <v>22496</v>
      </c>
      <c r="F3181" s="143" t="s">
        <v>19634</v>
      </c>
      <c r="G3181" s="143" t="s">
        <v>19635</v>
      </c>
      <c r="H3181" s="143">
        <v>60.371400000000001</v>
      </c>
      <c r="I3181" s="143">
        <v>-166.27099999999999</v>
      </c>
      <c r="J3181" s="143">
        <v>48</v>
      </c>
      <c r="K3181" s="143">
        <v>-9</v>
      </c>
      <c r="L3181" s="143">
        <f>COUNTIFS(ArCompl!$C$2:$C$5652,ArCompl!$C2651,ArCompl!$D$2:$D$5652,ArCompl!$D2651)</f>
        <v>1</v>
      </c>
      <c r="M3181" s="144">
        <f>IF(ISNA(MATCH($F3181,'Liste noire'!C:C,0)),0,1)</f>
        <v>0</v>
      </c>
    </row>
    <row r="3182" spans="1:13" x14ac:dyDescent="0.25">
      <c r="A3182" s="139">
        <v>7875</v>
      </c>
      <c r="B3182" s="140" t="s">
        <v>21751</v>
      </c>
      <c r="C3182" s="140" t="s">
        <v>21752</v>
      </c>
      <c r="D3182" s="140" t="s">
        <v>16702</v>
      </c>
      <c r="E3182" s="140" t="s">
        <v>22496</v>
      </c>
      <c r="F3182" s="140" t="s">
        <v>21753</v>
      </c>
      <c r="G3182" s="140" t="s">
        <v>21754</v>
      </c>
      <c r="H3182" s="140">
        <v>39.097799999999999</v>
      </c>
      <c r="I3182" s="140">
        <v>-121.57</v>
      </c>
      <c r="J3182" s="140">
        <v>64</v>
      </c>
      <c r="K3182" s="140">
        <v>-8</v>
      </c>
      <c r="L3182" s="140">
        <f>COUNTIFS(ArCompl!$C$2:$C$5652,ArCompl!$C3209,ArCompl!$D$2:$D$5652,ArCompl!$D3209)</f>
        <v>1</v>
      </c>
      <c r="M3182" s="141">
        <f>IF(ISNA(MATCH($F3182,'Liste noire'!C:C,0)),0,1)</f>
        <v>0</v>
      </c>
    </row>
    <row r="3183" spans="1:13" x14ac:dyDescent="0.25">
      <c r="A3183" s="142">
        <v>1182</v>
      </c>
      <c r="B3183" s="143" t="s">
        <v>15596</v>
      </c>
      <c r="C3183" s="143" t="s">
        <v>15597</v>
      </c>
      <c r="D3183" s="143" t="s">
        <v>15553</v>
      </c>
      <c r="E3183" s="143" t="s">
        <v>22486</v>
      </c>
      <c r="F3183" s="143" t="s">
        <v>15598</v>
      </c>
      <c r="G3183" s="143" t="s">
        <v>15599</v>
      </c>
      <c r="H3183" s="143">
        <v>-10.3391</v>
      </c>
      <c r="I3183" s="143">
        <v>40.181800000000003</v>
      </c>
      <c r="J3183" s="143">
        <v>371</v>
      </c>
      <c r="K3183" s="143">
        <v>3</v>
      </c>
      <c r="L3183" s="143">
        <f>COUNTIFS(ArCompl!$C$2:$C$5652,ArCompl!$C5361,ArCompl!$D$2:$D$5652,ArCompl!$D5361)</f>
        <v>1</v>
      </c>
      <c r="M3183" s="144">
        <f>IF(ISNA(MATCH($F3183,'Liste noire'!C:C,0)),0,1)</f>
        <v>0</v>
      </c>
    </row>
    <row r="3184" spans="1:13" x14ac:dyDescent="0.25">
      <c r="A3184" s="139">
        <v>3266</v>
      </c>
      <c r="B3184" s="140" t="s">
        <v>10993</v>
      </c>
      <c r="C3184" s="140" t="s">
        <v>10994</v>
      </c>
      <c r="D3184" s="140" t="s">
        <v>10891</v>
      </c>
      <c r="E3184" s="140" t="s">
        <v>22434</v>
      </c>
      <c r="F3184" s="140" t="s">
        <v>10995</v>
      </c>
      <c r="G3184" s="140" t="s">
        <v>10996</v>
      </c>
      <c r="H3184" s="140">
        <v>4.3220099999999997</v>
      </c>
      <c r="I3184" s="140">
        <v>113.98699999999999</v>
      </c>
      <c r="J3184" s="140">
        <v>59</v>
      </c>
      <c r="K3184" s="140">
        <v>8</v>
      </c>
      <c r="L3184" s="140">
        <f>COUNTIFS(ArCompl!$C$2:$C$5652,ArCompl!$C4236,ArCompl!$D$2:$D$5652,ArCompl!$D4236)</f>
        <v>1</v>
      </c>
      <c r="M3184" s="141">
        <f>IF(ISNA(MATCH($F3184,'Liste noire'!C:C,0)),0,1)</f>
        <v>0</v>
      </c>
    </row>
    <row r="3185" spans="1:13" x14ac:dyDescent="0.25">
      <c r="A3185" s="142">
        <v>981</v>
      </c>
      <c r="B3185" s="143" t="s">
        <v>11689</v>
      </c>
      <c r="C3185" s="143" t="s">
        <v>11690</v>
      </c>
      <c r="D3185" s="143" t="s">
        <v>11666</v>
      </c>
      <c r="E3185" s="143" t="s">
        <v>11666</v>
      </c>
      <c r="F3185" s="143" t="s">
        <v>11691</v>
      </c>
      <c r="G3185" s="143" t="s">
        <v>11692</v>
      </c>
      <c r="H3185" s="143">
        <v>-11.361800000000001</v>
      </c>
      <c r="I3185" s="143">
        <v>40.354900000000001</v>
      </c>
      <c r="J3185" s="143">
        <v>89</v>
      </c>
      <c r="K3185" s="143">
        <v>2</v>
      </c>
      <c r="L3185" s="143">
        <f>COUNTIFS(ArCompl!$C$2:$C$5652,ArCompl!$C4409,ArCompl!$D$2:$D$5652,ArCompl!$D4409)</f>
        <v>3</v>
      </c>
      <c r="M3185" s="144">
        <f>IF(ISNA(MATCH($F3185,'Liste noire'!C:C,0)),0,1)</f>
        <v>0</v>
      </c>
    </row>
    <row r="3186" spans="1:13" x14ac:dyDescent="0.25">
      <c r="A3186" s="139">
        <v>2272</v>
      </c>
      <c r="B3186" s="140" t="s">
        <v>15501</v>
      </c>
      <c r="C3186" s="140" t="s">
        <v>15502</v>
      </c>
      <c r="D3186" s="140" t="s">
        <v>15470</v>
      </c>
      <c r="E3186" s="140" t="s">
        <v>22484</v>
      </c>
      <c r="F3186" s="140" t="s">
        <v>15503</v>
      </c>
      <c r="G3186" s="140" t="s">
        <v>15504</v>
      </c>
      <c r="H3186" s="140">
        <v>23.5687</v>
      </c>
      <c r="I3186" s="140">
        <v>119.628</v>
      </c>
      <c r="J3186" s="140">
        <v>103</v>
      </c>
      <c r="K3186" s="140">
        <v>8</v>
      </c>
      <c r="L3186" s="140">
        <f>COUNTIFS(ArCompl!$C$2:$C$5652,ArCompl!$C5340,ArCompl!$D$2:$D$5652,ArCompl!$D5340)</f>
        <v>1</v>
      </c>
      <c r="M3186" s="141">
        <f>IF(ISNA(MATCH($F3186,'Liste noire'!C:C,0)),0,1)</f>
        <v>0</v>
      </c>
    </row>
    <row r="3187" spans="1:13" x14ac:dyDescent="0.25">
      <c r="A3187" s="142">
        <v>1693</v>
      </c>
      <c r="B3187" s="143" t="s">
        <v>16028</v>
      </c>
      <c r="C3187" s="143" t="s">
        <v>16029</v>
      </c>
      <c r="D3187" s="143" t="s">
        <v>15862</v>
      </c>
      <c r="E3187" s="143" t="s">
        <v>22490</v>
      </c>
      <c r="F3187" s="143" t="s">
        <v>16030</v>
      </c>
      <c r="G3187" s="143" t="s">
        <v>16031</v>
      </c>
      <c r="H3187" s="143">
        <v>40.8294</v>
      </c>
      <c r="I3187" s="143">
        <v>35.521999999999998</v>
      </c>
      <c r="J3187" s="143">
        <v>1758</v>
      </c>
      <c r="K3187" s="143">
        <v>3</v>
      </c>
      <c r="L3187" s="143">
        <f>COUNTIFS(ArCompl!$C$2:$C$5652,ArCompl!$C5482,ArCompl!$D$2:$D$5652,ArCompl!$D5482)</f>
        <v>1</v>
      </c>
      <c r="M3187" s="144">
        <f>IF(ISNA(MATCH($F3187,'Liste noire'!C:C,0)),0,1)</f>
        <v>0</v>
      </c>
    </row>
    <row r="3188" spans="1:13" x14ac:dyDescent="0.25">
      <c r="A3188" s="139">
        <v>1047</v>
      </c>
      <c r="B3188" s="140" t="s">
        <v>11095</v>
      </c>
      <c r="C3188" s="140" t="s">
        <v>11096</v>
      </c>
      <c r="D3188" s="140" t="s">
        <v>11084</v>
      </c>
      <c r="E3188" s="140" t="s">
        <v>11084</v>
      </c>
      <c r="F3188" s="140" t="s">
        <v>11097</v>
      </c>
      <c r="G3188" s="140" t="s">
        <v>11098</v>
      </c>
      <c r="H3188" s="140">
        <v>14.5128</v>
      </c>
      <c r="I3188" s="140">
        <v>-4.0795599999999999</v>
      </c>
      <c r="J3188" s="140">
        <v>906</v>
      </c>
      <c r="K3188" s="140">
        <v>0</v>
      </c>
      <c r="L3188" s="140">
        <f>COUNTIFS(ArCompl!$C$2:$C$5652,ArCompl!$C4268,ArCompl!$D$2:$D$5652,ArCompl!$D4268)</f>
        <v>1</v>
      </c>
      <c r="M3188" s="141">
        <f>IF(ISNA(MATCH($F3188,'Liste noire'!C:C,0)),0,1)</f>
        <v>0</v>
      </c>
    </row>
    <row r="3189" spans="1:13" x14ac:dyDescent="0.25">
      <c r="A3189" s="142">
        <v>9138</v>
      </c>
      <c r="B3189" s="143" t="s">
        <v>19528</v>
      </c>
      <c r="C3189" s="143" t="s">
        <v>19529</v>
      </c>
      <c r="D3189" s="143" t="s">
        <v>16702</v>
      </c>
      <c r="E3189" s="143" t="s">
        <v>22496</v>
      </c>
      <c r="F3189" s="143" t="s">
        <v>19530</v>
      </c>
      <c r="G3189" s="143" t="s">
        <v>19531</v>
      </c>
      <c r="H3189" s="143">
        <v>32.510599999999997</v>
      </c>
      <c r="I3189" s="143">
        <v>-111.328</v>
      </c>
      <c r="J3189" s="143">
        <v>1893</v>
      </c>
      <c r="K3189" s="143">
        <v>-7</v>
      </c>
      <c r="L3189" s="143">
        <f>COUNTIFS(ArCompl!$C$2:$C$5652,ArCompl!$C2624,ArCompl!$D$2:$D$5652,ArCompl!$D2624)</f>
        <v>1</v>
      </c>
      <c r="M3189" s="144">
        <f>IF(ISNA(MATCH($F3189,'Liste noire'!C:C,0)),0,1)</f>
        <v>0</v>
      </c>
    </row>
    <row r="3190" spans="1:13" x14ac:dyDescent="0.25">
      <c r="A3190" s="139">
        <v>7589</v>
      </c>
      <c r="B3190" s="140" t="s">
        <v>10480</v>
      </c>
      <c r="C3190" s="140" t="s">
        <v>10481</v>
      </c>
      <c r="D3190" s="140" t="s">
        <v>10437</v>
      </c>
      <c r="E3190" s="140" t="s">
        <v>10437</v>
      </c>
      <c r="F3190" s="140" t="s">
        <v>10482</v>
      </c>
      <c r="G3190" s="140" t="s">
        <v>10483</v>
      </c>
      <c r="H3190" s="140">
        <v>2.0586099999999998</v>
      </c>
      <c r="I3190" s="140">
        <v>173.27099999999999</v>
      </c>
      <c r="J3190" s="140">
        <v>10</v>
      </c>
      <c r="K3190" s="140">
        <v>12</v>
      </c>
      <c r="L3190" s="140">
        <f>COUNTIFS(ArCompl!$C$2:$C$5652,ArCompl!$C4120,ArCompl!$D$2:$D$5652,ArCompl!$D4120)</f>
        <v>1</v>
      </c>
      <c r="M3190" s="141">
        <f>IF(ISNA(MATCH($F3190,'Liste noire'!C:C,0)),0,1)</f>
        <v>0</v>
      </c>
    </row>
    <row r="3191" spans="1:13" x14ac:dyDescent="0.25">
      <c r="A3191" s="142">
        <v>2733</v>
      </c>
      <c r="B3191" s="143" t="s">
        <v>5600</v>
      </c>
      <c r="C3191" s="143" t="s">
        <v>5601</v>
      </c>
      <c r="D3191" s="143" t="s">
        <v>5479</v>
      </c>
      <c r="E3191" s="143" t="s">
        <v>22380</v>
      </c>
      <c r="F3191" s="143" t="s">
        <v>5602</v>
      </c>
      <c r="G3191" s="143" t="s">
        <v>5603</v>
      </c>
      <c r="H3191" s="143">
        <v>5.0296000000000003</v>
      </c>
      <c r="I3191" s="143">
        <v>-75.464699999999993</v>
      </c>
      <c r="J3191" s="143">
        <v>6871</v>
      </c>
      <c r="K3191" s="143">
        <v>-5</v>
      </c>
      <c r="L3191" s="143">
        <f>COUNTIFS(ArCompl!$C$2:$C$5652,ArCompl!$C1566,ArCompl!$D$2:$D$5652,ArCompl!$D1566)</f>
        <v>1</v>
      </c>
      <c r="M3191" s="144">
        <f>IF(ISNA(MATCH($F3191,'Liste noire'!C:C,0)),0,1)</f>
        <v>0</v>
      </c>
    </row>
    <row r="3192" spans="1:13" x14ac:dyDescent="0.25">
      <c r="A3192" s="139">
        <v>1426</v>
      </c>
      <c r="B3192" s="140" t="s">
        <v>7173</v>
      </c>
      <c r="C3192" s="140" t="s">
        <v>7170</v>
      </c>
      <c r="D3192" s="140" t="s">
        <v>6885</v>
      </c>
      <c r="E3192" s="140" t="s">
        <v>6885</v>
      </c>
      <c r="F3192" s="140" t="s">
        <v>7174</v>
      </c>
      <c r="G3192" s="140" t="s">
        <v>7175</v>
      </c>
      <c r="H3192" s="140">
        <v>49.0717</v>
      </c>
      <c r="I3192" s="140">
        <v>6.1316699999999997</v>
      </c>
      <c r="J3192" s="140">
        <v>629</v>
      </c>
      <c r="K3192" s="140">
        <v>1</v>
      </c>
      <c r="L3192" s="140">
        <f>COUNTIFS(ArCompl!$C$2:$C$5652,ArCompl!$C3364,ArCompl!$D$2:$D$5652,ArCompl!$D3364)</f>
        <v>1</v>
      </c>
      <c r="M3192" s="141">
        <f>IF(ISNA(MATCH($F3192,'Liste noire'!C:C,0)),0,1)</f>
        <v>0</v>
      </c>
    </row>
    <row r="3193" spans="1:13" x14ac:dyDescent="0.25">
      <c r="A3193" s="142">
        <v>1913</v>
      </c>
      <c r="B3193" s="143" t="s">
        <v>6157</v>
      </c>
      <c r="C3193" s="143" t="s">
        <v>6158</v>
      </c>
      <c r="D3193" s="143" t="s">
        <v>6104</v>
      </c>
      <c r="E3193" s="143" t="s">
        <v>6104</v>
      </c>
      <c r="F3193" s="143" t="s">
        <v>6159</v>
      </c>
      <c r="G3193" s="143" t="s">
        <v>6160</v>
      </c>
      <c r="H3193" s="143">
        <v>20.2881</v>
      </c>
      <c r="I3193" s="143">
        <v>-77.089200000000005</v>
      </c>
      <c r="J3193" s="143">
        <v>112</v>
      </c>
      <c r="K3193" s="143">
        <v>-5</v>
      </c>
      <c r="L3193" s="143">
        <f>COUNTIFS(ArCompl!$C$2:$C$5652,ArCompl!$C1731,ArCompl!$D$2:$D$5652,ArCompl!$D1731)</f>
        <v>1</v>
      </c>
      <c r="M3193" s="144">
        <f>IF(ISNA(MATCH($F3193,'Liste noire'!C:C,0)),0,1)</f>
        <v>0</v>
      </c>
    </row>
    <row r="3194" spans="1:13" x14ac:dyDescent="0.25">
      <c r="A3194" s="139">
        <v>8983</v>
      </c>
      <c r="B3194" s="140" t="s">
        <v>12084</v>
      </c>
      <c r="C3194" s="140" t="s">
        <v>12085</v>
      </c>
      <c r="D3194" s="140" t="s">
        <v>12018</v>
      </c>
      <c r="E3194" s="140" t="s">
        <v>22451</v>
      </c>
      <c r="F3194" s="140" t="s">
        <v>12086</v>
      </c>
      <c r="G3194" s="140" t="s">
        <v>12087</v>
      </c>
      <c r="H3194" s="140">
        <v>-41.1233</v>
      </c>
      <c r="I3194" s="140">
        <v>172.989</v>
      </c>
      <c r="J3194" s="140">
        <v>39</v>
      </c>
      <c r="K3194" s="140">
        <v>12</v>
      </c>
      <c r="L3194" s="140">
        <f>COUNTIFS(ArCompl!$C$2:$C$5652,ArCompl!$C4579,ArCompl!$D$2:$D$5652,ArCompl!$D4579)</f>
        <v>1</v>
      </c>
      <c r="M3194" s="141">
        <f>IF(ISNA(MATCH($F3194,'Liste noire'!C:C,0)),0,1)</f>
        <v>0</v>
      </c>
    </row>
    <row r="3195" spans="1:13" x14ac:dyDescent="0.25">
      <c r="A3195" s="142">
        <v>2053</v>
      </c>
      <c r="B3195" s="143" t="s">
        <v>86</v>
      </c>
      <c r="C3195" s="143" t="s">
        <v>87</v>
      </c>
      <c r="D3195" s="143" t="s">
        <v>39</v>
      </c>
      <c r="E3195" s="143" t="s">
        <v>39</v>
      </c>
      <c r="F3195" s="143" t="s">
        <v>88</v>
      </c>
      <c r="G3195" s="143" t="s">
        <v>89</v>
      </c>
      <c r="H3195" s="143">
        <v>36.706899999999997</v>
      </c>
      <c r="I3195" s="143">
        <v>67.209699999999998</v>
      </c>
      <c r="J3195" s="143">
        <v>1284</v>
      </c>
      <c r="K3195" s="143">
        <v>4.5</v>
      </c>
      <c r="L3195" s="143">
        <f>COUNTIFS(ArCompl!$C$2:$C$5652,ArCompl!$C14,ArCompl!$D$2:$D$5652,ArCompl!$D14)</f>
        <v>1</v>
      </c>
      <c r="M3195" s="144">
        <f>IF(ISNA(MATCH($F3195,'Liste noire'!C:C,0)),0,1)</f>
        <v>0</v>
      </c>
    </row>
    <row r="3196" spans="1:13" x14ac:dyDescent="0.25">
      <c r="A3196" s="139">
        <v>1826</v>
      </c>
      <c r="B3196" s="140" t="s">
        <v>11335</v>
      </c>
      <c r="C3196" s="140" t="s">
        <v>11336</v>
      </c>
      <c r="D3196" s="140" t="s">
        <v>11206</v>
      </c>
      <c r="E3196" s="140" t="s">
        <v>22439</v>
      </c>
      <c r="F3196" s="140" t="s">
        <v>11337</v>
      </c>
      <c r="G3196" s="140" t="s">
        <v>11338</v>
      </c>
      <c r="H3196" s="140">
        <v>23.1614</v>
      </c>
      <c r="I3196" s="140">
        <v>-106.26600000000001</v>
      </c>
      <c r="J3196" s="140">
        <v>38</v>
      </c>
      <c r="K3196" s="140">
        <v>-7</v>
      </c>
      <c r="L3196" s="140">
        <f>COUNTIFS(ArCompl!$C$2:$C$5652,ArCompl!$C4340,ArCompl!$D$2:$D$5652,ArCompl!$D4340)</f>
        <v>1</v>
      </c>
      <c r="M3196" s="141">
        <f>IF(ISNA(MATCH($F3196,'Liste noire'!C:C,0)),0,1)</f>
        <v>0</v>
      </c>
    </row>
    <row r="3197" spans="1:13" x14ac:dyDescent="0.25">
      <c r="A3197" s="142">
        <v>4056</v>
      </c>
      <c r="B3197" s="143" t="s">
        <v>11001</v>
      </c>
      <c r="C3197" s="143" t="s">
        <v>11002</v>
      </c>
      <c r="D3197" s="143" t="s">
        <v>10891</v>
      </c>
      <c r="E3197" s="143" t="s">
        <v>22434</v>
      </c>
      <c r="F3197" s="143" t="s">
        <v>11003</v>
      </c>
      <c r="G3197" s="143" t="s">
        <v>11004</v>
      </c>
      <c r="H3197" s="143">
        <v>4.04833</v>
      </c>
      <c r="I3197" s="143">
        <v>114.80500000000001</v>
      </c>
      <c r="J3197" s="143">
        <v>80</v>
      </c>
      <c r="K3197" s="143">
        <v>8</v>
      </c>
      <c r="L3197" s="143">
        <f>COUNTIFS(ArCompl!$C$2:$C$5652,ArCompl!$C4238,ArCompl!$D$2:$D$5652,ArCompl!$D4238)</f>
        <v>2</v>
      </c>
      <c r="M3197" s="144">
        <f>IF(ISNA(MATCH($F3197,'Liste noire'!C:C,0)),0,1)</f>
        <v>0</v>
      </c>
    </row>
    <row r="3198" spans="1:13" x14ac:dyDescent="0.25">
      <c r="A3198" s="139">
        <v>11293</v>
      </c>
      <c r="B3198" s="140" t="s">
        <v>22001</v>
      </c>
      <c r="C3198" s="140" t="s">
        <v>21998</v>
      </c>
      <c r="D3198" s="140" t="s">
        <v>21976</v>
      </c>
      <c r="E3198" s="140" t="s">
        <v>21976</v>
      </c>
      <c r="F3198" s="140" t="s">
        <v>22002</v>
      </c>
      <c r="G3198" s="140" t="s">
        <v>22003</v>
      </c>
      <c r="H3198" s="140">
        <v>10.48503</v>
      </c>
      <c r="I3198" s="140">
        <v>-66.843509999999995</v>
      </c>
      <c r="J3198" s="140">
        <v>2739</v>
      </c>
      <c r="K3198" s="140">
        <v>-4</v>
      </c>
      <c r="L3198" s="140">
        <f>COUNTIFS(ArCompl!$C$2:$C$5652,ArCompl!$C5573,ArCompl!$D$2:$D$5652,ArCompl!$D5573)</f>
        <v>1</v>
      </c>
      <c r="M3198" s="141">
        <f>IF(ISNA(MATCH($F3198,'Liste noire'!C:C,0)),0,1)</f>
        <v>0</v>
      </c>
    </row>
    <row r="3199" spans="1:13" x14ac:dyDescent="0.25">
      <c r="A3199" s="142">
        <v>6308</v>
      </c>
      <c r="B3199" s="143" t="s">
        <v>1258</v>
      </c>
      <c r="C3199" s="143" t="s">
        <v>1259</v>
      </c>
      <c r="D3199" s="143" t="s">
        <v>639</v>
      </c>
      <c r="E3199" s="143" t="s">
        <v>22356</v>
      </c>
      <c r="F3199" s="143" t="s">
        <v>1260</v>
      </c>
      <c r="G3199" s="143" t="s">
        <v>1261</v>
      </c>
      <c r="H3199" s="143">
        <v>-30.319199999999999</v>
      </c>
      <c r="I3199" s="143">
        <v>149.827</v>
      </c>
      <c r="J3199" s="143">
        <v>788</v>
      </c>
      <c r="K3199" s="143">
        <v>10</v>
      </c>
      <c r="L3199" s="143">
        <f>COUNTIFS(ArCompl!$C$2:$C$5652,ArCompl!$C474,ArCompl!$D$2:$D$5652,ArCompl!$D474)</f>
        <v>1</v>
      </c>
      <c r="M3199" s="144">
        <f>IF(ISNA(MATCH($F3199,'Liste noire'!C:C,0)),0,1)</f>
        <v>0</v>
      </c>
    </row>
    <row r="3200" spans="1:13" x14ac:dyDescent="0.25">
      <c r="A3200" s="139">
        <v>3015</v>
      </c>
      <c r="B3200" s="140" t="s">
        <v>8791</v>
      </c>
      <c r="C3200" s="140" t="s">
        <v>8792</v>
      </c>
      <c r="D3200" s="140" t="s">
        <v>8516</v>
      </c>
      <c r="E3200" s="140" t="s">
        <v>22415</v>
      </c>
      <c r="F3200" s="140" t="s">
        <v>8793</v>
      </c>
      <c r="G3200" s="140" t="s">
        <v>8794</v>
      </c>
      <c r="H3200" s="140">
        <v>21.092199999999998</v>
      </c>
      <c r="I3200" s="140">
        <v>79.047200000000004</v>
      </c>
      <c r="J3200" s="140">
        <v>1033</v>
      </c>
      <c r="K3200" s="140">
        <v>5.5</v>
      </c>
      <c r="L3200" s="140">
        <f>COUNTIFS(ArCompl!$C$2:$C$5652,ArCompl!$C3677,ArCompl!$D$2:$D$5652,ArCompl!$D3677)</f>
        <v>1</v>
      </c>
      <c r="M3200" s="141">
        <f>IF(ISNA(MATCH($F3200,'Liste noire'!C:C,0)),0,1)</f>
        <v>0</v>
      </c>
    </row>
    <row r="3201" spans="1:13" x14ac:dyDescent="0.25">
      <c r="A3201" s="142">
        <v>3886</v>
      </c>
      <c r="B3201" s="143" t="s">
        <v>9143</v>
      </c>
      <c r="C3201" s="143" t="s">
        <v>9144</v>
      </c>
      <c r="D3201" s="143" t="s">
        <v>8920</v>
      </c>
      <c r="E3201" s="143" t="s">
        <v>22416</v>
      </c>
      <c r="F3201" s="143" t="s">
        <v>9145</v>
      </c>
      <c r="G3201" s="143" t="s">
        <v>9146</v>
      </c>
      <c r="H3201" s="143">
        <v>3.6832099999999999</v>
      </c>
      <c r="I3201" s="143">
        <v>125.52800000000001</v>
      </c>
      <c r="J3201" s="143">
        <v>16</v>
      </c>
      <c r="K3201" s="143">
        <v>8</v>
      </c>
      <c r="L3201" s="143">
        <f>COUNTIFS(ArCompl!$C$2:$C$5652,ArCompl!$C3766,ArCompl!$D$2:$D$5652,ArCompl!$D3766)</f>
        <v>1</v>
      </c>
      <c r="M3201" s="144">
        <f>IF(ISNA(MATCH($F3201,'Liste noire'!C:C,0)),0,1)</f>
        <v>0</v>
      </c>
    </row>
    <row r="3202" spans="1:13" x14ac:dyDescent="0.25">
      <c r="A3202" s="139">
        <v>7347</v>
      </c>
      <c r="B3202" s="140" t="s">
        <v>8311</v>
      </c>
      <c r="C3202" s="140" t="s">
        <v>8312</v>
      </c>
      <c r="D3202" s="140" t="s">
        <v>8313</v>
      </c>
      <c r="E3202" s="140" t="s">
        <v>8313</v>
      </c>
      <c r="F3202" s="140" t="s">
        <v>8314</v>
      </c>
      <c r="G3202" s="140" t="s">
        <v>8315</v>
      </c>
      <c r="H3202" s="140">
        <v>3.9594399999999998</v>
      </c>
      <c r="I3202" s="140">
        <v>-59.124200000000002</v>
      </c>
      <c r="J3202" s="140">
        <v>301</v>
      </c>
      <c r="K3202" s="140">
        <v>-4</v>
      </c>
      <c r="L3202" s="140">
        <f>COUNTIFS(ArCompl!$C$2:$C$5652,ArCompl!$C3526,ArCompl!$D$2:$D$5652,ArCompl!$D3526)</f>
        <v>1</v>
      </c>
      <c r="M3202" s="141">
        <f>IF(ISNA(MATCH($F3202,'Liste noire'!C:C,0)),0,1)</f>
        <v>0</v>
      </c>
    </row>
    <row r="3203" spans="1:13" x14ac:dyDescent="0.25">
      <c r="A3203" s="142">
        <v>6090</v>
      </c>
      <c r="B3203" s="143" t="s">
        <v>1683</v>
      </c>
      <c r="C3203" s="143" t="s">
        <v>1684</v>
      </c>
      <c r="D3203" s="143" t="s">
        <v>1672</v>
      </c>
      <c r="E3203" s="143" t="s">
        <v>22358</v>
      </c>
      <c r="F3203" s="143" t="s">
        <v>1685</v>
      </c>
      <c r="G3203" s="143" t="s">
        <v>1686</v>
      </c>
      <c r="H3203" s="143">
        <v>39.188800000000001</v>
      </c>
      <c r="I3203" s="143">
        <v>45.458399999999997</v>
      </c>
      <c r="J3203" s="143">
        <v>2863</v>
      </c>
      <c r="K3203" s="143">
        <v>4</v>
      </c>
      <c r="L3203" s="143">
        <f>COUNTIFS(ArCompl!$C$2:$C$5652,ArCompl!$C588,ArCompl!$D$2:$D$5652,ArCompl!$D588)</f>
        <v>1</v>
      </c>
      <c r="M3203" s="144">
        <f>IF(ISNA(MATCH($F3203,'Liste noire'!C:C,0)),0,1)</f>
        <v>0</v>
      </c>
    </row>
    <row r="3204" spans="1:13" x14ac:dyDescent="0.25">
      <c r="A3204" s="139">
        <v>3935</v>
      </c>
      <c r="B3204" s="140" t="s">
        <v>15690</v>
      </c>
      <c r="C3204" s="140" t="s">
        <v>15691</v>
      </c>
      <c r="D3204" s="140" t="s">
        <v>15636</v>
      </c>
      <c r="E3204" s="140" t="s">
        <v>22487</v>
      </c>
      <c r="F3204" s="140" t="s">
        <v>15692</v>
      </c>
      <c r="G3204" s="140" t="s">
        <v>15693</v>
      </c>
      <c r="H3204" s="140">
        <v>14.9495</v>
      </c>
      <c r="I3204" s="140">
        <v>102.313</v>
      </c>
      <c r="J3204" s="140">
        <v>765</v>
      </c>
      <c r="K3204" s="140">
        <v>7</v>
      </c>
      <c r="L3204" s="140">
        <f>COUNTIFS(ArCompl!$C$2:$C$5652,ArCompl!$C5391,ArCompl!$D$2:$D$5652,ArCompl!$D5391)</f>
        <v>1</v>
      </c>
      <c r="M3204" s="141">
        <f>IF(ISNA(MATCH($F3204,'Liste noire'!C:C,0)),0,1)</f>
        <v>0</v>
      </c>
    </row>
    <row r="3205" spans="1:13" x14ac:dyDescent="0.25">
      <c r="A3205" s="142">
        <v>6123</v>
      </c>
      <c r="B3205" s="143" t="s">
        <v>13780</v>
      </c>
      <c r="C3205" s="143" t="s">
        <v>13781</v>
      </c>
      <c r="D3205" s="143" t="s">
        <v>13509</v>
      </c>
      <c r="E3205" s="143" t="s">
        <v>22461</v>
      </c>
      <c r="F3205" s="143" t="s">
        <v>13782</v>
      </c>
      <c r="G3205" s="143" t="s">
        <v>13783</v>
      </c>
      <c r="H3205" s="143">
        <v>43.512900000000002</v>
      </c>
      <c r="I3205" s="143">
        <v>43.636600000000001</v>
      </c>
      <c r="J3205" s="143">
        <v>1461</v>
      </c>
      <c r="K3205" s="143">
        <v>3</v>
      </c>
      <c r="L3205" s="143">
        <f>COUNTIFS(ArCompl!$C$2:$C$5652,ArCompl!$C5076,ArCompl!$D$2:$D$5652,ArCompl!$D5076)</f>
        <v>1</v>
      </c>
      <c r="M3205" s="144">
        <f>IF(ISNA(MATCH($F3205,'Liste noire'!C:C,0)),0,1)</f>
        <v>0</v>
      </c>
    </row>
    <row r="3206" spans="1:13" x14ac:dyDescent="0.25">
      <c r="A3206" s="139">
        <v>1960</v>
      </c>
      <c r="B3206" s="140" t="s">
        <v>6732</v>
      </c>
      <c r="C3206" s="140" t="s">
        <v>6733</v>
      </c>
      <c r="D3206" s="140" t="s">
        <v>6697</v>
      </c>
      <c r="E3206" s="140" t="s">
        <v>22399</v>
      </c>
      <c r="F3206" s="140" t="s">
        <v>6734</v>
      </c>
      <c r="G3206" s="140" t="s">
        <v>6735</v>
      </c>
      <c r="H3206" s="140">
        <v>-17.755400000000002</v>
      </c>
      <c r="I3206" s="140">
        <v>177.44300000000001</v>
      </c>
      <c r="J3206" s="140">
        <v>59</v>
      </c>
      <c r="K3206" s="140">
        <v>12</v>
      </c>
      <c r="L3206" s="140">
        <f>COUNTIFS(ArCompl!$C$2:$C$5652,ArCompl!$C3253,ArCompl!$D$2:$D$5652,ArCompl!$D3253)</f>
        <v>1</v>
      </c>
      <c r="M3206" s="141">
        <f>IF(ISNA(MATCH($F3206,'Liste noire'!C:C,0)),0,1)</f>
        <v>0</v>
      </c>
    </row>
    <row r="3207" spans="1:13" x14ac:dyDescent="0.25">
      <c r="A3207" s="142">
        <v>6401</v>
      </c>
      <c r="B3207" s="143" t="s">
        <v>5133</v>
      </c>
      <c r="C3207" s="143" t="s">
        <v>5134</v>
      </c>
      <c r="D3207" s="143" t="s">
        <v>4759</v>
      </c>
      <c r="E3207" s="143" t="s">
        <v>22377</v>
      </c>
      <c r="F3207" s="143" t="s">
        <v>5135</v>
      </c>
      <c r="G3207" s="143" t="s">
        <v>5136</v>
      </c>
      <c r="H3207" s="143">
        <v>30.795449999999999</v>
      </c>
      <c r="I3207" s="143">
        <v>106.1626</v>
      </c>
      <c r="J3207" s="143">
        <v>0</v>
      </c>
      <c r="K3207" s="143">
        <v>8</v>
      </c>
      <c r="L3207" s="143">
        <f>COUNTIFS(ArCompl!$C$2:$C$5652,ArCompl!$C1447,ArCompl!$D$2:$D$5652,ArCompl!$D1447)</f>
        <v>1</v>
      </c>
      <c r="M3207" s="144">
        <f>IF(ISNA(MATCH($F3207,'Liste noire'!C:C,0)),0,1)</f>
        <v>0</v>
      </c>
    </row>
    <row r="3208" spans="1:13" x14ac:dyDescent="0.25">
      <c r="A3208" s="139">
        <v>1524</v>
      </c>
      <c r="B3208" s="140" t="s">
        <v>9754</v>
      </c>
      <c r="C3208" s="140" t="s">
        <v>9755</v>
      </c>
      <c r="D3208" s="140" t="s">
        <v>9641</v>
      </c>
      <c r="E3208" s="140" t="s">
        <v>22421</v>
      </c>
      <c r="F3208" s="140" t="s">
        <v>9756</v>
      </c>
      <c r="G3208" s="140" t="s">
        <v>9757</v>
      </c>
      <c r="H3208" s="140">
        <v>45.630600000000001</v>
      </c>
      <c r="I3208" s="140">
        <v>8.7281099999999991</v>
      </c>
      <c r="J3208" s="140">
        <v>768</v>
      </c>
      <c r="K3208" s="140">
        <v>1</v>
      </c>
      <c r="L3208" s="140">
        <f>COUNTIFS(ArCompl!$C$2:$C$5652,ArCompl!$C3935,ArCompl!$D$2:$D$5652,ArCompl!$D3935)</f>
        <v>1</v>
      </c>
      <c r="M3208" s="141">
        <f>IF(ISNA(MATCH($F3208,'Liste noire'!C:C,0)),0,1)</f>
        <v>1</v>
      </c>
    </row>
    <row r="3209" spans="1:13" x14ac:dyDescent="0.25">
      <c r="A3209" s="142">
        <v>5446</v>
      </c>
      <c r="B3209" s="143" t="s">
        <v>8162</v>
      </c>
      <c r="C3209" s="143" t="s">
        <v>8163</v>
      </c>
      <c r="D3209" s="143" t="s">
        <v>8115</v>
      </c>
      <c r="E3209" s="143" t="s">
        <v>22407</v>
      </c>
      <c r="F3209" s="143" t="s">
        <v>8164</v>
      </c>
      <c r="G3209" s="143" t="s">
        <v>8165</v>
      </c>
      <c r="H3209" s="143">
        <v>77.488600000000005</v>
      </c>
      <c r="I3209" s="143">
        <v>-69.3887</v>
      </c>
      <c r="J3209" s="143">
        <v>51</v>
      </c>
      <c r="K3209" s="143">
        <v>-4</v>
      </c>
      <c r="L3209" s="143">
        <f>COUNTIFS(ArCompl!$C$2:$C$5652,ArCompl!$C3489,ArCompl!$D$2:$D$5652,ArCompl!$D3489)</f>
        <v>1</v>
      </c>
      <c r="M3209" s="144">
        <f>IF(ISNA(MATCH($F3209,'Liste noire'!C:C,0)),0,1)</f>
        <v>0</v>
      </c>
    </row>
    <row r="3210" spans="1:13" x14ac:dyDescent="0.25">
      <c r="A3210" s="139">
        <v>1953</v>
      </c>
      <c r="B3210" s="140" t="s">
        <v>1756</v>
      </c>
      <c r="C3210" s="140" t="s">
        <v>1757</v>
      </c>
      <c r="D3210" s="140" t="s">
        <v>1697</v>
      </c>
      <c r="E3210" s="140" t="s">
        <v>1697</v>
      </c>
      <c r="F3210" s="140" t="s">
        <v>1758</v>
      </c>
      <c r="G3210" s="140" t="s">
        <v>1759</v>
      </c>
      <c r="H3210" s="140">
        <v>25.039000000000001</v>
      </c>
      <c r="I3210" s="140">
        <v>-77.466200000000001</v>
      </c>
      <c r="J3210" s="140">
        <v>16</v>
      </c>
      <c r="K3210" s="140">
        <v>-5</v>
      </c>
      <c r="L3210" s="140">
        <f>COUNTIFS(ArCompl!$C$2:$C$5652,ArCompl!$C606,ArCompl!$D$2:$D$5652,ArCompl!$D606)</f>
        <v>1</v>
      </c>
      <c r="M3210" s="141">
        <f>IF(ISNA(MATCH($F3210,'Liste noire'!C:C,0)),0,1)</f>
        <v>0</v>
      </c>
    </row>
    <row r="3211" spans="1:13" x14ac:dyDescent="0.25">
      <c r="A3211" s="142">
        <v>2597</v>
      </c>
      <c r="B3211" s="143" t="s">
        <v>2490</v>
      </c>
      <c r="C3211" s="143" t="s">
        <v>2491</v>
      </c>
      <c r="D3211" s="143" t="s">
        <v>2057</v>
      </c>
      <c r="E3211" s="143" t="s">
        <v>22368</v>
      </c>
      <c r="F3211" s="143" t="s">
        <v>2492</v>
      </c>
      <c r="G3211" s="143" t="s">
        <v>2493</v>
      </c>
      <c r="H3211" s="143">
        <v>-5.7680559999999996</v>
      </c>
      <c r="I3211" s="143">
        <v>-35.376109999999997</v>
      </c>
      <c r="J3211" s="143">
        <v>272</v>
      </c>
      <c r="K3211" s="143">
        <v>-3</v>
      </c>
      <c r="L3211" s="143">
        <f>COUNTIFS(ArCompl!$C$2:$C$5652,ArCompl!$C815,ArCompl!$D$2:$D$5652,ArCompl!$D815)</f>
        <v>1</v>
      </c>
      <c r="M3211" s="144">
        <f>IF(ISNA(MATCH($F3211,'Liste noire'!C:C,0)),0,1)</f>
        <v>0</v>
      </c>
    </row>
    <row r="3212" spans="1:13" x14ac:dyDescent="0.25">
      <c r="A3212" s="139">
        <v>3987</v>
      </c>
      <c r="B3212" s="140" t="s">
        <v>16036</v>
      </c>
      <c r="C3212" s="140" t="s">
        <v>16037</v>
      </c>
      <c r="D3212" s="140" t="s">
        <v>15862</v>
      </c>
      <c r="E3212" s="140" t="s">
        <v>22490</v>
      </c>
      <c r="F3212" s="140" t="s">
        <v>16038</v>
      </c>
      <c r="G3212" s="140" t="s">
        <v>16039</v>
      </c>
      <c r="H3212" s="140">
        <v>38.771900000000002</v>
      </c>
      <c r="I3212" s="140">
        <v>34.534500000000001</v>
      </c>
      <c r="J3212" s="140">
        <v>3100</v>
      </c>
      <c r="K3212" s="140">
        <v>3</v>
      </c>
      <c r="L3212" s="140">
        <f>COUNTIFS(ArCompl!$C$2:$C$5652,ArCompl!$C5484,ArCompl!$D$2:$D$5652,ArCompl!$D5484)</f>
        <v>1</v>
      </c>
      <c r="M3212" s="141">
        <f>IF(ISNA(MATCH($F3212,'Liste noire'!C:C,0)),0,1)</f>
        <v>0</v>
      </c>
    </row>
    <row r="3213" spans="1:13" x14ac:dyDescent="0.25">
      <c r="A3213" s="142">
        <v>3173</v>
      </c>
      <c r="B3213" s="143" t="s">
        <v>15702</v>
      </c>
      <c r="C3213" s="143" t="s">
        <v>15703</v>
      </c>
      <c r="D3213" s="143" t="s">
        <v>15636</v>
      </c>
      <c r="E3213" s="143" t="s">
        <v>22487</v>
      </c>
      <c r="F3213" s="143" t="s">
        <v>15704</v>
      </c>
      <c r="G3213" s="143" t="s">
        <v>15705</v>
      </c>
      <c r="H3213" s="143">
        <v>6.5199199999999999</v>
      </c>
      <c r="I3213" s="143">
        <v>101.74299999999999</v>
      </c>
      <c r="J3213" s="143">
        <v>16</v>
      </c>
      <c r="K3213" s="143">
        <v>7</v>
      </c>
      <c r="L3213" s="143">
        <f>COUNTIFS(ArCompl!$C$2:$C$5652,ArCompl!$C5394,ArCompl!$D$2:$D$5652,ArCompl!$D5394)</f>
        <v>1</v>
      </c>
      <c r="M3213" s="144">
        <f>IF(ISNA(MATCH($F3213,'Liste noire'!C:C,0)),0,1)</f>
        <v>0</v>
      </c>
    </row>
    <row r="3214" spans="1:13" x14ac:dyDescent="0.25">
      <c r="A3214" s="139">
        <v>6341</v>
      </c>
      <c r="B3214" s="140" t="s">
        <v>4798</v>
      </c>
      <c r="C3214" s="140" t="s">
        <v>4799</v>
      </c>
      <c r="D3214" s="140" t="s">
        <v>4759</v>
      </c>
      <c r="E3214" s="140" t="s">
        <v>22377</v>
      </c>
      <c r="F3214" s="140" t="s">
        <v>4800</v>
      </c>
      <c r="G3214" s="140" t="s">
        <v>4801</v>
      </c>
      <c r="H3214" s="140">
        <v>39.782800000000002</v>
      </c>
      <c r="I3214" s="140">
        <v>116.38800000000001</v>
      </c>
      <c r="J3214" s="140">
        <v>0</v>
      </c>
      <c r="K3214" s="140">
        <v>8</v>
      </c>
      <c r="L3214" s="140">
        <f>COUNTIFS(ArCompl!$C$2:$C$5652,ArCompl!$C1363,ArCompl!$D$2:$D$5652,ArCompl!$D1363)</f>
        <v>1</v>
      </c>
      <c r="M3214" s="141">
        <f>IF(ISNA(MATCH($F3214,'Liste noire'!C:C,0)),0,1)</f>
        <v>0</v>
      </c>
    </row>
    <row r="3215" spans="1:13" x14ac:dyDescent="0.25">
      <c r="A3215" s="142">
        <v>6424</v>
      </c>
      <c r="B3215" s="143" t="s">
        <v>13563</v>
      </c>
      <c r="C3215" s="143" t="s">
        <v>13564</v>
      </c>
      <c r="D3215" s="143" t="s">
        <v>13509</v>
      </c>
      <c r="E3215" s="143" t="s">
        <v>22461</v>
      </c>
      <c r="F3215" s="143" t="s">
        <v>13565</v>
      </c>
      <c r="G3215" s="143" t="s">
        <v>13566</v>
      </c>
      <c r="H3215" s="143">
        <v>63.920999999999999</v>
      </c>
      <c r="I3215" s="143">
        <v>65.030500000000004</v>
      </c>
      <c r="J3215" s="143">
        <v>98</v>
      </c>
      <c r="K3215" s="143">
        <v>5</v>
      </c>
      <c r="L3215" s="143">
        <f>COUNTIFS(ArCompl!$C$2:$C$5652,ArCompl!$C5021,ArCompl!$D$2:$D$5652,ArCompl!$D5021)</f>
        <v>1</v>
      </c>
      <c r="M3215" s="144">
        <f>IF(ISNA(MATCH($F3215,'Liste noire'!C:C,0)),0,1)</f>
        <v>0</v>
      </c>
    </row>
    <row r="3216" spans="1:13" x14ac:dyDescent="0.25">
      <c r="A3216" s="139">
        <v>6969</v>
      </c>
      <c r="B3216" s="140" t="s">
        <v>13799</v>
      </c>
      <c r="C3216" s="140" t="s">
        <v>13800</v>
      </c>
      <c r="D3216" s="140" t="s">
        <v>13509</v>
      </c>
      <c r="E3216" s="140" t="s">
        <v>22461</v>
      </c>
      <c r="F3216" s="140" t="s">
        <v>13801</v>
      </c>
      <c r="G3216" s="140" t="s">
        <v>13802</v>
      </c>
      <c r="H3216" s="140">
        <v>55.564700000000002</v>
      </c>
      <c r="I3216" s="140">
        <v>52.092500000000001</v>
      </c>
      <c r="J3216" s="140">
        <v>643</v>
      </c>
      <c r="K3216" s="140">
        <v>3</v>
      </c>
      <c r="L3216" s="140">
        <f>COUNTIFS(ArCompl!$C$2:$C$5652,ArCompl!$C5081,ArCompl!$D$2:$D$5652,ArCompl!$D5081)</f>
        <v>1</v>
      </c>
      <c r="M3216" s="141">
        <f>IF(ISNA(MATCH($F3216,'Liste noire'!C:C,0)),0,1)</f>
        <v>0</v>
      </c>
    </row>
    <row r="3217" spans="1:13" x14ac:dyDescent="0.25">
      <c r="A3217" s="142">
        <v>3768</v>
      </c>
      <c r="B3217" s="143" t="s">
        <v>19957</v>
      </c>
      <c r="C3217" s="143" t="s">
        <v>19954</v>
      </c>
      <c r="D3217" s="143" t="s">
        <v>16702</v>
      </c>
      <c r="E3217" s="143" t="s">
        <v>22496</v>
      </c>
      <c r="F3217" s="143" t="s">
        <v>19958</v>
      </c>
      <c r="G3217" s="143" t="s">
        <v>19959</v>
      </c>
      <c r="H3217" s="143">
        <v>29.825299999999999</v>
      </c>
      <c r="I3217" s="143">
        <v>-90.034999999999997</v>
      </c>
      <c r="J3217" s="143">
        <v>2</v>
      </c>
      <c r="K3217" s="143">
        <v>-6</v>
      </c>
      <c r="L3217" s="143">
        <f>COUNTIFS(ArCompl!$C$2:$C$5652,ArCompl!$C2736,ArCompl!$D$2:$D$5652,ArCompl!$D2736)</f>
        <v>1</v>
      </c>
      <c r="M3217" s="144">
        <f>IF(ISNA(MATCH($F3217,'Liste noire'!C:C,0)),0,1)</f>
        <v>0</v>
      </c>
    </row>
    <row r="3218" spans="1:13" x14ac:dyDescent="0.25">
      <c r="A3218" s="139">
        <v>4059</v>
      </c>
      <c r="B3218" s="140" t="s">
        <v>10408</v>
      </c>
      <c r="C3218" s="140" t="s">
        <v>10409</v>
      </c>
      <c r="D3218" s="140" t="s">
        <v>10345</v>
      </c>
      <c r="E3218" s="140" t="s">
        <v>10345</v>
      </c>
      <c r="F3218" s="140" t="s">
        <v>10410</v>
      </c>
      <c r="G3218" s="140" t="s">
        <v>10411</v>
      </c>
      <c r="H3218" s="140">
        <v>-1.31924</v>
      </c>
      <c r="I3218" s="140">
        <v>36.927799999999998</v>
      </c>
      <c r="J3218" s="140">
        <v>5330</v>
      </c>
      <c r="K3218" s="140">
        <v>3</v>
      </c>
      <c r="L3218" s="140">
        <f>COUNTIFS(ArCompl!$C$2:$C$5652,ArCompl!$C4099,ArCompl!$D$2:$D$5652,ArCompl!$D4099)</f>
        <v>1</v>
      </c>
      <c r="M3218" s="141">
        <f>IF(ISNA(MATCH($F3218,'Liste noire'!C:C,0)),0,1)</f>
        <v>0</v>
      </c>
    </row>
    <row r="3219" spans="1:13" x14ac:dyDescent="0.25">
      <c r="A3219" s="142">
        <v>3242</v>
      </c>
      <c r="B3219" s="143" t="s">
        <v>9135</v>
      </c>
      <c r="C3219" s="143" t="s">
        <v>9136</v>
      </c>
      <c r="D3219" s="143" t="s">
        <v>8920</v>
      </c>
      <c r="E3219" s="143" t="s">
        <v>22416</v>
      </c>
      <c r="F3219" s="143" t="s">
        <v>9137</v>
      </c>
      <c r="G3219" s="143" t="s">
        <v>9138</v>
      </c>
      <c r="H3219" s="143">
        <v>-3.3681800000000002</v>
      </c>
      <c r="I3219" s="143">
        <v>135.49600000000001</v>
      </c>
      <c r="J3219" s="143">
        <v>20</v>
      </c>
      <c r="K3219" s="143">
        <v>9</v>
      </c>
      <c r="L3219" s="143">
        <f>COUNTIFS(ArCompl!$C$2:$C$5652,ArCompl!$C3764,ArCompl!$D$2:$D$5652,ArCompl!$D3764)</f>
        <v>1</v>
      </c>
      <c r="M3219" s="144">
        <f>IF(ISNA(MATCH($F3219,'Liste noire'!C:C,0)),0,1)</f>
        <v>0</v>
      </c>
    </row>
    <row r="3220" spans="1:13" x14ac:dyDescent="0.25">
      <c r="A3220" s="139">
        <v>1753</v>
      </c>
      <c r="B3220" s="140" t="s">
        <v>16107</v>
      </c>
      <c r="C3220" s="140" t="s">
        <v>16108</v>
      </c>
      <c r="D3220" s="140" t="s">
        <v>16100</v>
      </c>
      <c r="E3220" s="140" t="s">
        <v>22492</v>
      </c>
      <c r="F3220" s="140" t="s">
        <v>16109</v>
      </c>
      <c r="G3220" s="140" t="s">
        <v>16110</v>
      </c>
      <c r="H3220" s="140">
        <v>21.9175</v>
      </c>
      <c r="I3220" s="140">
        <v>-71.939599999999999</v>
      </c>
      <c r="J3220" s="140">
        <v>10</v>
      </c>
      <c r="K3220" s="140">
        <v>-4</v>
      </c>
      <c r="L3220" s="140">
        <f>COUNTIFS(ArCompl!$C$2:$C$5652,ArCompl!$C3601,ArCompl!$D$2:$D$5652,ArCompl!$D3601)</f>
        <v>1</v>
      </c>
      <c r="M3220" s="141">
        <f>IF(ISNA(MATCH($F3220,'Liste noire'!C:C,0)),0,1)</f>
        <v>0</v>
      </c>
    </row>
    <row r="3221" spans="1:13" x14ac:dyDescent="0.25">
      <c r="A3221" s="142">
        <v>1561</v>
      </c>
      <c r="B3221" s="143" t="s">
        <v>9758</v>
      </c>
      <c r="C3221" s="143" t="s">
        <v>9759</v>
      </c>
      <c r="D3221" s="143" t="s">
        <v>9641</v>
      </c>
      <c r="E3221" s="143" t="s">
        <v>22421</v>
      </c>
      <c r="F3221" s="143" t="s">
        <v>9760</v>
      </c>
      <c r="G3221" s="143" t="s">
        <v>9761</v>
      </c>
      <c r="H3221" s="143">
        <v>40.886000000000003</v>
      </c>
      <c r="I3221" s="143">
        <v>14.290800000000001</v>
      </c>
      <c r="J3221" s="143">
        <v>294</v>
      </c>
      <c r="K3221" s="143">
        <v>1</v>
      </c>
      <c r="L3221" s="143">
        <f>COUNTIFS(ArCompl!$C$2:$C$5652,ArCompl!$C3936,ArCompl!$D$2:$D$5652,ArCompl!$D3936)</f>
        <v>1</v>
      </c>
      <c r="M3221" s="144">
        <f>IF(ISNA(MATCH($F3221,'Liste noire'!C:C,0)),0,1)</f>
        <v>1</v>
      </c>
    </row>
    <row r="3222" spans="1:13" x14ac:dyDescent="0.25">
      <c r="A3222" s="139">
        <v>521</v>
      </c>
      <c r="B3222" s="140" t="s">
        <v>1266</v>
      </c>
      <c r="C3222" s="140" t="s">
        <v>1267</v>
      </c>
      <c r="D3222" s="140" t="s">
        <v>16321</v>
      </c>
      <c r="E3222" s="140" t="s">
        <v>22495</v>
      </c>
      <c r="F3222" s="140" t="s">
        <v>16568</v>
      </c>
      <c r="G3222" s="140" t="s">
        <v>16569</v>
      </c>
      <c r="H3222" s="140">
        <v>55.037500000000001</v>
      </c>
      <c r="I3222" s="140">
        <v>-1.69167</v>
      </c>
      <c r="J3222" s="140">
        <v>266</v>
      </c>
      <c r="K3222" s="140">
        <v>0</v>
      </c>
      <c r="L3222" s="140">
        <f>COUNTIFS(ArCompl!$C$2:$C$5652,ArCompl!$C4973,ArCompl!$D$2:$D$5652,ArCompl!$D4973)</f>
        <v>2</v>
      </c>
      <c r="M3222" s="141">
        <f>IF(ISNA(MATCH($F3222,'Liste noire'!C:C,0)),0,1)</f>
        <v>0</v>
      </c>
    </row>
    <row r="3223" spans="1:13" x14ac:dyDescent="0.25">
      <c r="A3223" s="142">
        <v>7233</v>
      </c>
      <c r="B3223" s="143" t="s">
        <v>17474</v>
      </c>
      <c r="C3223" s="143" t="s">
        <v>17475</v>
      </c>
      <c r="D3223" s="143" t="s">
        <v>16702</v>
      </c>
      <c r="E3223" s="143" t="s">
        <v>22496</v>
      </c>
      <c r="F3223" s="143" t="s">
        <v>17476</v>
      </c>
      <c r="G3223" s="143" t="s">
        <v>17477</v>
      </c>
      <c r="H3223" s="143">
        <v>60.077300000000001</v>
      </c>
      <c r="I3223" s="143">
        <v>-147.99199999999999</v>
      </c>
      <c r="J3223" s="143">
        <v>72</v>
      </c>
      <c r="K3223" s="143">
        <v>-9</v>
      </c>
      <c r="L3223" s="143">
        <f>COUNTIFS(ArCompl!$C$2:$C$5652,ArCompl!$C2084,ArCompl!$D$2:$D$5652,ArCompl!$D2084)</f>
        <v>1</v>
      </c>
      <c r="M3223" s="144">
        <f>IF(ISNA(MATCH($F3223,'Liste noire'!C:C,0)),0,1)</f>
        <v>0</v>
      </c>
    </row>
    <row r="3224" spans="1:13" x14ac:dyDescent="0.25">
      <c r="A3224" s="139">
        <v>834</v>
      </c>
      <c r="B3224" s="140" t="s">
        <v>1266</v>
      </c>
      <c r="C3224" s="140" t="s">
        <v>1267</v>
      </c>
      <c r="D3224" s="140" t="s">
        <v>14577</v>
      </c>
      <c r="E3224" s="140" t="s">
        <v>22476</v>
      </c>
      <c r="F3224" s="140" t="s">
        <v>14676</v>
      </c>
      <c r="G3224" s="140" t="s">
        <v>14677</v>
      </c>
      <c r="H3224" s="140">
        <v>-27.770600000000002</v>
      </c>
      <c r="I3224" s="140">
        <v>29.976900000000001</v>
      </c>
      <c r="J3224" s="140">
        <v>4074</v>
      </c>
      <c r="K3224" s="140">
        <v>2</v>
      </c>
      <c r="L3224" s="140">
        <f>COUNTIFS(ArCompl!$C$2:$C$5652,ArCompl!$C44,ArCompl!$D$2:$D$5652,ArCompl!$D44)</f>
        <v>1</v>
      </c>
      <c r="M3224" s="141">
        <f>IF(ISNA(MATCH($F3224,'Liste noire'!C:C,0)),0,1)</f>
        <v>0</v>
      </c>
    </row>
    <row r="3225" spans="1:13" x14ac:dyDescent="0.25">
      <c r="A3225" s="142">
        <v>6151</v>
      </c>
      <c r="B3225" s="143" t="s">
        <v>21833</v>
      </c>
      <c r="C3225" s="143" t="s">
        <v>21834</v>
      </c>
      <c r="D3225" s="143" t="s">
        <v>21810</v>
      </c>
      <c r="E3225" s="143" t="s">
        <v>22497</v>
      </c>
      <c r="F3225" s="143" t="s">
        <v>21835</v>
      </c>
      <c r="G3225" s="143" t="s">
        <v>21836</v>
      </c>
      <c r="H3225" s="143">
        <v>42.488399999999999</v>
      </c>
      <c r="I3225" s="143">
        <v>59.6233</v>
      </c>
      <c r="J3225" s="143">
        <v>246</v>
      </c>
      <c r="K3225" s="143">
        <v>5</v>
      </c>
      <c r="L3225" s="143">
        <f>COUNTIFS(ArCompl!$C$2:$C$5652,ArCompl!$C4620,ArCompl!$D$2:$D$5652,ArCompl!$D4620)</f>
        <v>1</v>
      </c>
      <c r="M3225" s="144">
        <f>IF(ISNA(MATCH($F3225,'Liste noire'!C:C,0)),0,1)</f>
        <v>0</v>
      </c>
    </row>
    <row r="3226" spans="1:13" x14ac:dyDescent="0.25">
      <c r="A3226" s="139">
        <v>1339</v>
      </c>
      <c r="B3226" s="140" t="s">
        <v>6911</v>
      </c>
      <c r="C3226" s="140" t="s">
        <v>6912</v>
      </c>
      <c r="D3226" s="140" t="s">
        <v>6885</v>
      </c>
      <c r="E3226" s="140" t="s">
        <v>6885</v>
      </c>
      <c r="F3226" s="140" t="s">
        <v>6913</v>
      </c>
      <c r="G3226" s="140" t="s">
        <v>6914</v>
      </c>
      <c r="H3226" s="140">
        <v>45.93083</v>
      </c>
      <c r="I3226" s="140">
        <v>6.1063890000000001</v>
      </c>
      <c r="J3226" s="140">
        <v>1521</v>
      </c>
      <c r="K3226" s="140">
        <v>1</v>
      </c>
      <c r="L3226" s="140">
        <f>COUNTIFS(ArCompl!$C$2:$C$5652,ArCompl!$C3298,ArCompl!$D$2:$D$5652,ArCompl!$D3298)</f>
        <v>1</v>
      </c>
      <c r="M3226" s="141">
        <f>IF(ISNA(MATCH($F3226,'Liste noire'!C:C,0)),0,1)</f>
        <v>0</v>
      </c>
    </row>
    <row r="3227" spans="1:13" x14ac:dyDescent="0.25">
      <c r="A3227" s="142">
        <v>9239</v>
      </c>
      <c r="B3227" s="143" t="s">
        <v>3546</v>
      </c>
      <c r="C3227" s="143" t="s">
        <v>3547</v>
      </c>
      <c r="D3227" s="143" t="s">
        <v>3021</v>
      </c>
      <c r="E3227" s="143" t="s">
        <v>3021</v>
      </c>
      <c r="F3227" s="143" t="s">
        <v>3548</v>
      </c>
      <c r="G3227" s="143" t="s">
        <v>3549</v>
      </c>
      <c r="H3227" s="143">
        <v>45.11083</v>
      </c>
      <c r="I3227" s="143">
        <v>-78.64</v>
      </c>
      <c r="J3227" s="143">
        <v>1066</v>
      </c>
      <c r="K3227" s="143">
        <v>-5</v>
      </c>
      <c r="L3227" s="143">
        <f>COUNTIFS(ArCompl!$C$2:$C$5652,ArCompl!$C1055,ArCompl!$D$2:$D$5652,ArCompl!$D1055)</f>
        <v>1</v>
      </c>
      <c r="M3227" s="144">
        <f>IF(ISNA(MATCH($F3227,'Liste noire'!C:C,0)),0,1)</f>
        <v>0</v>
      </c>
    </row>
    <row r="3228" spans="1:13" x14ac:dyDescent="0.25">
      <c r="A3228" s="139">
        <v>1097</v>
      </c>
      <c r="B3228" s="140" t="s">
        <v>11170</v>
      </c>
      <c r="C3228" s="140" t="s">
        <v>11171</v>
      </c>
      <c r="D3228" s="140" t="s">
        <v>11151</v>
      </c>
      <c r="E3228" s="140" t="s">
        <v>22437</v>
      </c>
      <c r="F3228" s="140" t="s">
        <v>11172</v>
      </c>
      <c r="G3228" s="140" t="s">
        <v>11173</v>
      </c>
      <c r="H3228" s="140">
        <v>20.9331</v>
      </c>
      <c r="I3228" s="140">
        <v>-17.03</v>
      </c>
      <c r="J3228" s="140">
        <v>24</v>
      </c>
      <c r="K3228" s="140">
        <v>0</v>
      </c>
      <c r="L3228" s="140">
        <f>COUNTIFS(ArCompl!$C$2:$C$5652,ArCompl!$C4301,ArCompl!$D$2:$D$5652,ArCompl!$D4301)</f>
        <v>1</v>
      </c>
      <c r="M3228" s="141">
        <f>IF(ISNA(MATCH($F3228,'Liste noire'!C:C,0)),0,1)</f>
        <v>0</v>
      </c>
    </row>
    <row r="3229" spans="1:13" x14ac:dyDescent="0.25">
      <c r="A3229" s="142">
        <v>6761</v>
      </c>
      <c r="B3229" s="143" t="s">
        <v>8799</v>
      </c>
      <c r="C3229" s="143" t="s">
        <v>8800</v>
      </c>
      <c r="D3229" s="143" t="s">
        <v>8516</v>
      </c>
      <c r="E3229" s="143" t="s">
        <v>22415</v>
      </c>
      <c r="F3229" s="143" t="s">
        <v>8801</v>
      </c>
      <c r="G3229" s="143" t="s">
        <v>8802</v>
      </c>
      <c r="H3229" s="143">
        <v>19.183299999999999</v>
      </c>
      <c r="I3229" s="143">
        <v>77.316699999999997</v>
      </c>
      <c r="J3229" s="143">
        <v>1250</v>
      </c>
      <c r="K3229" s="143">
        <v>5.5</v>
      </c>
      <c r="L3229" s="143">
        <f>COUNTIFS(ArCompl!$C$2:$C$5652,ArCompl!$C3679,ArCompl!$D$2:$D$5652,ArCompl!$D3679)</f>
        <v>1</v>
      </c>
      <c r="M3229" s="144">
        <f>IF(ISNA(MATCH($F3229,'Liste noire'!C:C,0)),0,1)</f>
        <v>0</v>
      </c>
    </row>
    <row r="3230" spans="1:13" x14ac:dyDescent="0.25">
      <c r="A3230" s="139">
        <v>11806</v>
      </c>
      <c r="B3230" s="140" t="s">
        <v>336</v>
      </c>
      <c r="C3230" s="140" t="s">
        <v>337</v>
      </c>
      <c r="D3230" s="140" t="s">
        <v>257</v>
      </c>
      <c r="E3230" s="140" t="s">
        <v>257</v>
      </c>
      <c r="F3230" s="140" t="s">
        <v>338</v>
      </c>
      <c r="G3230" s="140" t="s">
        <v>339</v>
      </c>
      <c r="H3230" s="140">
        <v>-11.167899999999999</v>
      </c>
      <c r="I3230" s="140">
        <v>13.8475</v>
      </c>
      <c r="J3230" s="140">
        <v>36</v>
      </c>
      <c r="K3230" s="140" t="s">
        <v>340</v>
      </c>
      <c r="L3230" s="140">
        <f>COUNTIFS(ArCompl!$C$2:$C$5652,ArCompl!$C207,ArCompl!$D$2:$D$5652,ArCompl!$D207)</f>
        <v>1</v>
      </c>
      <c r="M3230" s="141">
        <f>IF(ISNA(MATCH($F3230,'Liste noire'!C:C,0)),0,1)</f>
        <v>0</v>
      </c>
    </row>
    <row r="3231" spans="1:13" x14ac:dyDescent="0.25">
      <c r="A3231" s="142">
        <v>6413</v>
      </c>
      <c r="B3231" s="143" t="s">
        <v>5173</v>
      </c>
      <c r="C3231" s="143" t="s">
        <v>5174</v>
      </c>
      <c r="D3231" s="143" t="s">
        <v>4759</v>
      </c>
      <c r="E3231" s="143" t="s">
        <v>22377</v>
      </c>
      <c r="F3231" s="143" t="s">
        <v>5175</v>
      </c>
      <c r="G3231" s="143" t="s">
        <v>5176</v>
      </c>
      <c r="H3231" s="143">
        <v>47.239600000000003</v>
      </c>
      <c r="I3231" s="143">
        <v>123.91800000000001</v>
      </c>
      <c r="J3231" s="143">
        <v>477</v>
      </c>
      <c r="K3231" s="143">
        <v>8</v>
      </c>
      <c r="L3231" s="143">
        <f>COUNTIFS(ArCompl!$C$2:$C$5652,ArCompl!$C1457,ArCompl!$D$2:$D$5652,ArCompl!$D1457)</f>
        <v>1</v>
      </c>
      <c r="M3231" s="144">
        <f>IF(ISNA(MATCH($F3231,'Liste noire'!C:C,0)),0,1)</f>
        <v>0</v>
      </c>
    </row>
    <row r="3232" spans="1:13" x14ac:dyDescent="0.25">
      <c r="A3232" s="139">
        <v>999</v>
      </c>
      <c r="B3232" s="140" t="s">
        <v>4627</v>
      </c>
      <c r="C3232" s="140" t="s">
        <v>4628</v>
      </c>
      <c r="D3232" s="140" t="s">
        <v>4612</v>
      </c>
      <c r="E3232" s="140" t="s">
        <v>22375</v>
      </c>
      <c r="F3232" s="140" t="s">
        <v>4629</v>
      </c>
      <c r="G3232" s="140" t="s">
        <v>4630</v>
      </c>
      <c r="H3232" s="140">
        <v>12.133699999999999</v>
      </c>
      <c r="I3232" s="140">
        <v>15.034000000000001</v>
      </c>
      <c r="J3232" s="140">
        <v>968</v>
      </c>
      <c r="K3232" s="140">
        <v>1</v>
      </c>
      <c r="L3232" s="140">
        <f>COUNTIFS(ArCompl!$C$2:$C$5652,ArCompl!$C5375,ArCompl!$D$2:$D$5652,ArCompl!$D5375)</f>
        <v>1</v>
      </c>
      <c r="M3232" s="141">
        <f>IF(ISNA(MATCH($F3232,'Liste noire'!C:C,0)),0,1)</f>
        <v>0</v>
      </c>
    </row>
    <row r="3233" spans="1:13" x14ac:dyDescent="0.25">
      <c r="A3233" s="142">
        <v>5673</v>
      </c>
      <c r="B3233" s="143" t="s">
        <v>11612</v>
      </c>
      <c r="C3233" s="143" t="s">
        <v>11613</v>
      </c>
      <c r="D3233" s="143" t="s">
        <v>11597</v>
      </c>
      <c r="E3233" s="143" t="s">
        <v>22445</v>
      </c>
      <c r="F3233" s="143" t="s">
        <v>11614</v>
      </c>
      <c r="G3233" s="143" t="s">
        <v>11615</v>
      </c>
      <c r="H3233" s="143">
        <v>34.988799999999998</v>
      </c>
      <c r="I3233" s="143">
        <v>-3.0282100000000001</v>
      </c>
      <c r="J3233" s="143">
        <v>574</v>
      </c>
      <c r="K3233" s="143">
        <v>0</v>
      </c>
      <c r="L3233" s="143">
        <f>COUNTIFS(ArCompl!$C$2:$C$5652,ArCompl!$C4280,ArCompl!$D$2:$D$5652,ArCompl!$D4280)</f>
        <v>1</v>
      </c>
      <c r="M3233" s="144">
        <f>IF(ISNA(MATCH($F3233,'Liste noire'!C:C,0)),0,1)</f>
        <v>0</v>
      </c>
    </row>
    <row r="3234" spans="1:13" x14ac:dyDescent="0.25">
      <c r="A3234" s="139">
        <v>7634</v>
      </c>
      <c r="B3234" s="140" t="s">
        <v>11759</v>
      </c>
      <c r="C3234" s="140" t="s">
        <v>11760</v>
      </c>
      <c r="D3234" s="140" t="s">
        <v>11724</v>
      </c>
      <c r="E3234" s="140" t="s">
        <v>22446</v>
      </c>
      <c r="F3234" s="140" t="s">
        <v>11761</v>
      </c>
      <c r="G3234" s="140" t="s">
        <v>11762</v>
      </c>
      <c r="H3234" s="140">
        <v>-17.956499999999998</v>
      </c>
      <c r="I3234" s="140">
        <v>19.7194</v>
      </c>
      <c r="J3234" s="140">
        <v>3627</v>
      </c>
      <c r="K3234" s="140">
        <v>1</v>
      </c>
      <c r="L3234" s="140">
        <f>COUNTIFS(ArCompl!$C$2:$C$5652,ArCompl!$C4426,ArCompl!$D$2:$D$5652,ArCompl!$D4426)</f>
        <v>1</v>
      </c>
      <c r="M3234" s="141">
        <f>IF(ISNA(MATCH($F3234,'Liste noire'!C:C,0)),0,1)</f>
        <v>0</v>
      </c>
    </row>
    <row r="3235" spans="1:13" x14ac:dyDescent="0.25">
      <c r="A3235" s="142">
        <v>5569</v>
      </c>
      <c r="B3235" s="143" t="s">
        <v>16629</v>
      </c>
      <c r="C3235" s="143" t="s">
        <v>16630</v>
      </c>
      <c r="D3235" s="143" t="s">
        <v>16321</v>
      </c>
      <c r="E3235" s="143" t="s">
        <v>22495</v>
      </c>
      <c r="F3235" s="143" t="s">
        <v>16631</v>
      </c>
      <c r="G3235" s="143" t="s">
        <v>16632</v>
      </c>
      <c r="H3235" s="143">
        <v>59.250300000000003</v>
      </c>
      <c r="I3235" s="143">
        <v>-2.57667</v>
      </c>
      <c r="J3235" s="143">
        <v>68</v>
      </c>
      <c r="K3235" s="143">
        <v>0</v>
      </c>
      <c r="L3235" s="143">
        <f>COUNTIFS(ArCompl!$C$2:$C$5652,ArCompl!$C4989,ArCompl!$D$2:$D$5652,ArCompl!$D4989)</f>
        <v>1</v>
      </c>
      <c r="M3235" s="144">
        <f>IF(ISNA(MATCH($F3235,'Liste noire'!C:C,0)),0,1)</f>
        <v>0</v>
      </c>
    </row>
    <row r="3236" spans="1:13" x14ac:dyDescent="0.25">
      <c r="A3236" s="139">
        <v>7047</v>
      </c>
      <c r="B3236" s="140" t="s">
        <v>7642</v>
      </c>
      <c r="C3236" s="140" t="s">
        <v>7643</v>
      </c>
      <c r="D3236" s="140" t="s">
        <v>7581</v>
      </c>
      <c r="E3236" s="140" t="s">
        <v>22405</v>
      </c>
      <c r="F3236" s="140" t="s">
        <v>7644</v>
      </c>
      <c r="G3236" s="140" t="s">
        <v>7645</v>
      </c>
      <c r="H3236" s="140">
        <v>30.7044</v>
      </c>
      <c r="I3236" s="140">
        <v>-87.022999999999996</v>
      </c>
      <c r="J3236" s="140">
        <v>177</v>
      </c>
      <c r="K3236" s="140">
        <v>-6</v>
      </c>
      <c r="L3236" s="140">
        <f>COUNTIFS(ArCompl!$C$2:$C$5652,ArCompl!$C119,ArCompl!$D$2:$D$5652,ArCompl!$D119)</f>
        <v>1</v>
      </c>
      <c r="M3236" s="141">
        <f>IF(ISNA(MATCH($F3236,'Liste noire'!C:C,0)),0,1)</f>
        <v>0</v>
      </c>
    </row>
    <row r="3237" spans="1:13" x14ac:dyDescent="0.25">
      <c r="A3237" s="142">
        <v>6033</v>
      </c>
      <c r="B3237" s="143" t="s">
        <v>465</v>
      </c>
      <c r="C3237" s="143" t="s">
        <v>466</v>
      </c>
      <c r="D3237" s="143" t="s">
        <v>365</v>
      </c>
      <c r="E3237" s="143" t="s">
        <v>22354</v>
      </c>
      <c r="F3237" s="143" t="s">
        <v>467</v>
      </c>
      <c r="G3237" s="143" t="s">
        <v>468</v>
      </c>
      <c r="H3237" s="143">
        <v>-38.4831</v>
      </c>
      <c r="I3237" s="143">
        <v>-58.8172</v>
      </c>
      <c r="J3237" s="143">
        <v>72</v>
      </c>
      <c r="K3237" s="143">
        <v>-3</v>
      </c>
      <c r="L3237" s="143">
        <f>COUNTIFS(ArCompl!$C$2:$C$5652,ArCompl!$C274,ArCompl!$D$2:$D$5652,ArCompl!$D274)</f>
        <v>1</v>
      </c>
      <c r="M3237" s="144">
        <f>IF(ISNA(MATCH($F3237,'Liste noire'!C:C,0)),0,1)</f>
        <v>0</v>
      </c>
    </row>
    <row r="3238" spans="1:13" x14ac:dyDescent="0.25">
      <c r="A3238" s="139">
        <v>7302</v>
      </c>
      <c r="B3238" s="140" t="s">
        <v>9880</v>
      </c>
      <c r="C3238" s="140" t="s">
        <v>9881</v>
      </c>
      <c r="D3238" s="140" t="s">
        <v>9870</v>
      </c>
      <c r="E3238" s="140" t="s">
        <v>22422</v>
      </c>
      <c r="F3238" s="140" t="s">
        <v>9882</v>
      </c>
      <c r="G3238" s="140" t="s">
        <v>9883</v>
      </c>
      <c r="H3238" s="140">
        <v>18.3428</v>
      </c>
      <c r="I3238" s="140">
        <v>-78.332099999999997</v>
      </c>
      <c r="J3238" s="140">
        <v>9</v>
      </c>
      <c r="K3238" s="140">
        <v>-5</v>
      </c>
      <c r="L3238" s="140">
        <f>COUNTIFS(ArCompl!$C$2:$C$5652,ArCompl!$C3967,ArCompl!$D$2:$D$5652,ArCompl!$D3967)</f>
        <v>1</v>
      </c>
      <c r="M3238" s="141">
        <f>IF(ISNA(MATCH($F3238,'Liste noire'!C:C,0)),0,1)</f>
        <v>0</v>
      </c>
    </row>
    <row r="3239" spans="1:13" x14ac:dyDescent="0.25">
      <c r="A3239" s="142">
        <v>3812</v>
      </c>
      <c r="B3239" s="143" t="s">
        <v>19212</v>
      </c>
      <c r="C3239" s="143" t="s">
        <v>19213</v>
      </c>
      <c r="D3239" s="143" t="s">
        <v>16702</v>
      </c>
      <c r="E3239" s="143" t="s">
        <v>22496</v>
      </c>
      <c r="F3239" s="143" t="s">
        <v>19214</v>
      </c>
      <c r="G3239" s="143" t="s">
        <v>19215</v>
      </c>
      <c r="H3239" s="143">
        <v>40.033299999999997</v>
      </c>
      <c r="I3239" s="143">
        <v>-74.353300000000004</v>
      </c>
      <c r="J3239" s="143">
        <v>101</v>
      </c>
      <c r="K3239" s="143">
        <v>-5</v>
      </c>
      <c r="L3239" s="143">
        <f>COUNTIFS(ArCompl!$C$2:$C$5652,ArCompl!$C2539,ArCompl!$D$2:$D$5652,ArCompl!$D2539)</f>
        <v>3</v>
      </c>
      <c r="M3239" s="144">
        <f>IF(ISNA(MATCH($F3239,'Liste noire'!C:C,0)),0,1)</f>
        <v>0</v>
      </c>
    </row>
    <row r="3240" spans="1:13" x14ac:dyDescent="0.25">
      <c r="A3240" s="139">
        <v>6079</v>
      </c>
      <c r="B3240" s="140" t="s">
        <v>14119</v>
      </c>
      <c r="C3240" s="140" t="s">
        <v>14120</v>
      </c>
      <c r="D3240" s="140" t="s">
        <v>14116</v>
      </c>
      <c r="E3240" s="140" t="s">
        <v>22463</v>
      </c>
      <c r="F3240" s="140" t="s">
        <v>14121</v>
      </c>
      <c r="G3240" s="140" t="s">
        <v>14122</v>
      </c>
      <c r="H3240" s="140">
        <v>17.2057</v>
      </c>
      <c r="I3240" s="140">
        <v>-62.5899</v>
      </c>
      <c r="J3240" s="140">
        <v>14</v>
      </c>
      <c r="K3240" s="140">
        <v>-4</v>
      </c>
      <c r="L3240" s="140">
        <f>COUNTIFS(ArCompl!$C$2:$C$5652,ArCompl!$C5163,ArCompl!$D$2:$D$5652,ArCompl!$D5163)</f>
        <v>1</v>
      </c>
      <c r="M3240" s="141">
        <f>IF(ISNA(MATCH($F3240,'Liste noire'!C:C,0)),0,1)</f>
        <v>0</v>
      </c>
    </row>
    <row r="3241" spans="1:13" x14ac:dyDescent="0.25">
      <c r="A3241" s="142">
        <v>9188</v>
      </c>
      <c r="B3241" s="143" t="s">
        <v>19960</v>
      </c>
      <c r="C3241" s="143" t="s">
        <v>19954</v>
      </c>
      <c r="D3241" s="143" t="s">
        <v>16702</v>
      </c>
      <c r="E3241" s="143" t="s">
        <v>22496</v>
      </c>
      <c r="F3241" s="143" t="s">
        <v>19961</v>
      </c>
      <c r="G3241" s="143" t="s">
        <v>19962</v>
      </c>
      <c r="H3241" s="143">
        <v>30.042400000000001</v>
      </c>
      <c r="I3241" s="143">
        <v>-90.028300000000002</v>
      </c>
      <c r="J3241" s="143">
        <v>8</v>
      </c>
      <c r="K3241" s="143">
        <v>-6</v>
      </c>
      <c r="L3241" s="143">
        <f>COUNTIFS(ArCompl!$C$2:$C$5652,ArCompl!$C2737,ArCompl!$D$2:$D$5652,ArCompl!$D2737)</f>
        <v>1</v>
      </c>
      <c r="M3241" s="144">
        <f>IF(ISNA(MATCH($F3241,'Liste noire'!C:C,0)),0,1)</f>
        <v>0</v>
      </c>
    </row>
    <row r="3242" spans="1:13" x14ac:dyDescent="0.25">
      <c r="A3242" s="139">
        <v>9240</v>
      </c>
      <c r="B3242" s="140" t="s">
        <v>3748</v>
      </c>
      <c r="C3242" s="140" t="s">
        <v>3749</v>
      </c>
      <c r="D3242" s="140" t="s">
        <v>3021</v>
      </c>
      <c r="E3242" s="140" t="s">
        <v>3021</v>
      </c>
      <c r="F3242" s="140" t="s">
        <v>3750</v>
      </c>
      <c r="G3242" s="140" t="s">
        <v>3751</v>
      </c>
      <c r="H3242" s="140">
        <v>44.364699999999999</v>
      </c>
      <c r="I3242" s="140">
        <v>-78.783900000000003</v>
      </c>
      <c r="J3242" s="140">
        <v>882</v>
      </c>
      <c r="K3242" s="140">
        <v>-5</v>
      </c>
      <c r="L3242" s="140">
        <f>COUNTIFS(ArCompl!$C$2:$C$5652,ArCompl!$C1106,ArCompl!$D$2:$D$5652,ArCompl!$D1106)</f>
        <v>1</v>
      </c>
      <c r="M3242" s="141">
        <f>IF(ISNA(MATCH($F3242,'Liste noire'!C:C,0)),0,1)</f>
        <v>0</v>
      </c>
    </row>
    <row r="3243" spans="1:13" x14ac:dyDescent="0.25">
      <c r="A3243" s="142">
        <v>6145</v>
      </c>
      <c r="B3243" s="143" t="s">
        <v>13788</v>
      </c>
      <c r="C3243" s="143" t="s">
        <v>13789</v>
      </c>
      <c r="D3243" s="143" t="s">
        <v>13509</v>
      </c>
      <c r="E3243" s="143" t="s">
        <v>22461</v>
      </c>
      <c r="F3243" s="143" t="s">
        <v>13790</v>
      </c>
      <c r="G3243" s="143" t="s">
        <v>13791</v>
      </c>
      <c r="H3243" s="143">
        <v>61.1083</v>
      </c>
      <c r="I3243" s="143">
        <v>72.650000000000006</v>
      </c>
      <c r="J3243" s="143">
        <v>115</v>
      </c>
      <c r="K3243" s="143">
        <v>5</v>
      </c>
      <c r="L3243" s="143">
        <f>COUNTIFS(ArCompl!$C$2:$C$5652,ArCompl!$C5078,ArCompl!$D$2:$D$5652,ArCompl!$D5078)</f>
        <v>1</v>
      </c>
      <c r="M3243" s="144">
        <f>IF(ISNA(MATCH($F3243,'Liste noire'!C:C,0)),0,1)</f>
        <v>0</v>
      </c>
    </row>
    <row r="3244" spans="1:13" x14ac:dyDescent="0.25">
      <c r="A3244" s="139">
        <v>5881</v>
      </c>
      <c r="B3244" s="140" t="s">
        <v>15789</v>
      </c>
      <c r="C3244" s="140" t="s">
        <v>15790</v>
      </c>
      <c r="D3244" s="140" t="s">
        <v>15791</v>
      </c>
      <c r="E3244" s="140" t="s">
        <v>15791</v>
      </c>
      <c r="F3244" s="140" t="s">
        <v>15792</v>
      </c>
      <c r="G3244" s="140" t="s">
        <v>15793</v>
      </c>
      <c r="H3244" s="140">
        <v>-15.5708</v>
      </c>
      <c r="I3244" s="140">
        <v>-175.63300000000001</v>
      </c>
      <c r="J3244" s="140">
        <v>160</v>
      </c>
      <c r="K3244" s="140">
        <v>13</v>
      </c>
      <c r="L3244" s="140">
        <f>COUNTIFS(ArCompl!$C$2:$C$5652,ArCompl!$C5417,ArCompl!$D$2:$D$5652,ArCompl!$D5417)</f>
        <v>1</v>
      </c>
      <c r="M3244" s="141">
        <f>IF(ISNA(MATCH($F3244,'Liste noire'!C:C,0)),0,1)</f>
        <v>0</v>
      </c>
    </row>
    <row r="3245" spans="1:13" x14ac:dyDescent="0.25">
      <c r="A3245" s="142">
        <v>12046</v>
      </c>
      <c r="B3245" s="143" t="s">
        <v>1605</v>
      </c>
      <c r="C3245" s="143"/>
      <c r="D3245" s="143" t="s">
        <v>639</v>
      </c>
      <c r="E3245" s="143" t="s">
        <v>22356</v>
      </c>
      <c r="F3245" s="143" t="s">
        <v>1606</v>
      </c>
      <c r="G3245" s="143" t="s">
        <v>1607</v>
      </c>
      <c r="H3245" s="143">
        <v>-34.255600000000001</v>
      </c>
      <c r="I3245" s="143">
        <v>148.24799999999999</v>
      </c>
      <c r="J3245" s="143">
        <v>1267</v>
      </c>
      <c r="K3245" s="143" t="s">
        <v>340</v>
      </c>
      <c r="L3245" s="143">
        <f>COUNTIFS(ArCompl!$C$2:$C$5652,ArCompl!$C566,ArCompl!$D$2:$D$5652,ArCompl!$D566)</f>
        <v>1</v>
      </c>
      <c r="M3245" s="144">
        <f>IF(ISNA(MATCH($F3245,'Liste noire'!C:C,0)),0,1)</f>
        <v>0</v>
      </c>
    </row>
    <row r="3246" spans="1:13" x14ac:dyDescent="0.25">
      <c r="A3246" s="139">
        <v>3387</v>
      </c>
      <c r="B3246" s="140" t="s">
        <v>5149</v>
      </c>
      <c r="C3246" s="140" t="s">
        <v>5150</v>
      </c>
      <c r="D3246" s="140" t="s">
        <v>4759</v>
      </c>
      <c r="E3246" s="140" t="s">
        <v>22377</v>
      </c>
      <c r="F3246" s="140" t="s">
        <v>5151</v>
      </c>
      <c r="G3246" s="140" t="s">
        <v>5152</v>
      </c>
      <c r="H3246" s="140">
        <v>29.826699999999999</v>
      </c>
      <c r="I3246" s="140">
        <v>121.462</v>
      </c>
      <c r="J3246" s="140">
        <v>13</v>
      </c>
      <c r="K3246" s="140">
        <v>8</v>
      </c>
      <c r="L3246" s="140">
        <f>COUNTIFS(ArCompl!$C$2:$C$5652,ArCompl!$C1451,ArCompl!$D$2:$D$5652,ArCompl!$D1451)</f>
        <v>1</v>
      </c>
      <c r="M3246" s="141">
        <f>IF(ISNA(MATCH($F3246,'Liste noire'!C:C,0)),0,1)</f>
        <v>0</v>
      </c>
    </row>
    <row r="3247" spans="1:13" x14ac:dyDescent="0.25">
      <c r="A3247" s="142">
        <v>11009</v>
      </c>
      <c r="B3247" s="143" t="s">
        <v>2793</v>
      </c>
      <c r="C3247" s="143" t="s">
        <v>2794</v>
      </c>
      <c r="D3247" s="143" t="s">
        <v>2795</v>
      </c>
      <c r="E3247" s="143" t="s">
        <v>2795</v>
      </c>
      <c r="F3247" s="143" t="s">
        <v>2796</v>
      </c>
      <c r="G3247" s="143" t="s">
        <v>2797</v>
      </c>
      <c r="H3247" s="143">
        <v>18.7272</v>
      </c>
      <c r="I3247" s="143">
        <v>-64.329700000000003</v>
      </c>
      <c r="J3247" s="143">
        <v>9</v>
      </c>
      <c r="K3247" s="143">
        <v>-4</v>
      </c>
      <c r="L3247" s="143">
        <f>COUNTIFS(ArCompl!$C$2:$C$5652,ArCompl!$C893,ArCompl!$D$2:$D$5652,ArCompl!$D893)</f>
        <v>1</v>
      </c>
      <c r="M3247" s="144">
        <f>IF(ISNA(MATCH($F3247,'Liste noire'!C:C,0)),0,1)</f>
        <v>0</v>
      </c>
    </row>
    <row r="3248" spans="1:13" x14ac:dyDescent="0.25">
      <c r="A3248" s="139">
        <v>900</v>
      </c>
      <c r="B3248" s="140" t="s">
        <v>3004</v>
      </c>
      <c r="C3248" s="140" t="s">
        <v>3005</v>
      </c>
      <c r="D3248" s="140" t="s">
        <v>2981</v>
      </c>
      <c r="E3248" s="140" t="s">
        <v>22372</v>
      </c>
      <c r="F3248" s="140" t="s">
        <v>3006</v>
      </c>
      <c r="G3248" s="140" t="s">
        <v>3007</v>
      </c>
      <c r="H3248" s="140">
        <v>7.3570099999999998</v>
      </c>
      <c r="I3248" s="140">
        <v>13.559200000000001</v>
      </c>
      <c r="J3248" s="140">
        <v>3655</v>
      </c>
      <c r="K3248" s="140">
        <v>1</v>
      </c>
      <c r="L3248" s="140">
        <f>COUNTIFS(ArCompl!$C$2:$C$5652,ArCompl!$C918,ArCompl!$D$2:$D$5652,ArCompl!$D918)</f>
        <v>1</v>
      </c>
      <c r="M3248" s="141">
        <f>IF(ISNA(MATCH($F3248,'Liste noire'!C:C,0)),0,1)</f>
        <v>0</v>
      </c>
    </row>
    <row r="3249" spans="1:13" x14ac:dyDescent="0.25">
      <c r="A3249" s="142">
        <v>3835</v>
      </c>
      <c r="B3249" s="143" t="s">
        <v>18985</v>
      </c>
      <c r="C3249" s="143" t="s">
        <v>18986</v>
      </c>
      <c r="D3249" s="143" t="s">
        <v>16702</v>
      </c>
      <c r="E3249" s="143" t="s">
        <v>22496</v>
      </c>
      <c r="F3249" s="143" t="s">
        <v>18987</v>
      </c>
      <c r="G3249" s="143" t="s">
        <v>18988</v>
      </c>
      <c r="H3249" s="143">
        <v>21.450500000000002</v>
      </c>
      <c r="I3249" s="143">
        <v>-157.768</v>
      </c>
      <c r="J3249" s="143">
        <v>24</v>
      </c>
      <c r="K3249" s="143">
        <v>-10</v>
      </c>
      <c r="L3249" s="143">
        <f>COUNTIFS(ArCompl!$C$2:$C$5652,ArCompl!$C2481,ArCompl!$D$2:$D$5652,ArCompl!$D2481)</f>
        <v>1</v>
      </c>
      <c r="M3249" s="144">
        <f>IF(ISNA(MATCH($F3249,'Liste noire'!C:C,0)),0,1)</f>
        <v>0</v>
      </c>
    </row>
    <row r="3250" spans="1:13" x14ac:dyDescent="0.25">
      <c r="A3250" s="139">
        <v>5872</v>
      </c>
      <c r="B3250" s="140" t="s">
        <v>6740</v>
      </c>
      <c r="C3250" s="140" t="s">
        <v>6741</v>
      </c>
      <c r="D3250" s="140" t="s">
        <v>6697</v>
      </c>
      <c r="E3250" s="140" t="s">
        <v>22399</v>
      </c>
      <c r="F3250" s="140" t="s">
        <v>6742</v>
      </c>
      <c r="G3250" s="140" t="s">
        <v>6743</v>
      </c>
      <c r="H3250" s="140">
        <v>-18.115600000000001</v>
      </c>
      <c r="I3250" s="140">
        <v>179.34</v>
      </c>
      <c r="J3250" s="140">
        <v>50</v>
      </c>
      <c r="K3250" s="140">
        <v>12</v>
      </c>
      <c r="L3250" s="140">
        <f>COUNTIFS(ArCompl!$C$2:$C$5652,ArCompl!$C3255,ArCompl!$D$2:$D$5652,ArCompl!$D3255)</f>
        <v>2</v>
      </c>
      <c r="M3250" s="141">
        <f>IF(ISNA(MATCH($F3250,'Liste noire'!C:C,0)),0,1)</f>
        <v>0</v>
      </c>
    </row>
    <row r="3251" spans="1:13" x14ac:dyDescent="0.25">
      <c r="A3251" s="142">
        <v>3942</v>
      </c>
      <c r="B3251" s="143" t="s">
        <v>10071</v>
      </c>
      <c r="C3251" s="143" t="s">
        <v>10072</v>
      </c>
      <c r="D3251" s="143" t="s">
        <v>9894</v>
      </c>
      <c r="E3251" s="143" t="s">
        <v>22423</v>
      </c>
      <c r="F3251" s="143" t="s">
        <v>10073</v>
      </c>
      <c r="G3251" s="143" t="s">
        <v>10074</v>
      </c>
      <c r="H3251" s="143">
        <v>34.858400000000003</v>
      </c>
      <c r="I3251" s="143">
        <v>136.80500000000001</v>
      </c>
      <c r="J3251" s="143">
        <v>15</v>
      </c>
      <c r="K3251" s="143">
        <v>9</v>
      </c>
      <c r="L3251" s="143">
        <f>COUNTIFS(ArCompl!$C$2:$C$5652,ArCompl!$C4015,ArCompl!$D$2:$D$5652,ArCompl!$D4015)</f>
        <v>2</v>
      </c>
      <c r="M3251" s="144">
        <f>IF(ISNA(MATCH($F3251,'Liste noire'!C:C,0)),0,1)</f>
        <v>0</v>
      </c>
    </row>
    <row r="3252" spans="1:13" x14ac:dyDescent="0.25">
      <c r="A3252" s="139">
        <v>7023</v>
      </c>
      <c r="B3252" s="140" t="s">
        <v>17692</v>
      </c>
      <c r="C3252" s="140" t="s">
        <v>17689</v>
      </c>
      <c r="D3252" s="140" t="s">
        <v>16702</v>
      </c>
      <c r="E3252" s="140" t="s">
        <v>22496</v>
      </c>
      <c r="F3252" s="140" t="s">
        <v>17693</v>
      </c>
      <c r="G3252" s="140" t="s">
        <v>17694</v>
      </c>
      <c r="H3252" s="140">
        <v>27.692599999999999</v>
      </c>
      <c r="I3252" s="140">
        <v>-97.2911</v>
      </c>
      <c r="J3252" s="140">
        <v>18</v>
      </c>
      <c r="K3252" s="140">
        <v>-6</v>
      </c>
      <c r="L3252" s="140">
        <f>COUNTIFS(ArCompl!$C$2:$C$5652,ArCompl!$C2143,ArCompl!$D$2:$D$5652,ArCompl!$D2143)</f>
        <v>1</v>
      </c>
      <c r="M3252" s="141">
        <f>IF(ISNA(MATCH($F3252,'Liste noire'!C:C,0)),0,1)</f>
        <v>0</v>
      </c>
    </row>
    <row r="3253" spans="1:13" x14ac:dyDescent="0.25">
      <c r="A3253" s="142">
        <v>7932</v>
      </c>
      <c r="B3253" s="143" t="s">
        <v>5228</v>
      </c>
      <c r="C3253" s="143" t="s">
        <v>5229</v>
      </c>
      <c r="D3253" s="143" t="s">
        <v>4759</v>
      </c>
      <c r="E3253" s="143" t="s">
        <v>22377</v>
      </c>
      <c r="F3253" s="143" t="s">
        <v>5230</v>
      </c>
      <c r="G3253" s="143" t="s">
        <v>5231</v>
      </c>
      <c r="H3253" s="143">
        <v>32.1</v>
      </c>
      <c r="I3253" s="143">
        <v>80.053049999999999</v>
      </c>
      <c r="J3253" s="143">
        <v>14022</v>
      </c>
      <c r="K3253" s="143">
        <v>8</v>
      </c>
      <c r="L3253" s="143">
        <f>COUNTIFS(ArCompl!$C$2:$C$5652,ArCompl!$C1471,ArCompl!$D$2:$D$5652,ArCompl!$D1471)</f>
        <v>1</v>
      </c>
      <c r="M3253" s="144">
        <f>IF(ISNA(MATCH($F3253,'Liste noire'!C:C,0)),0,1)</f>
        <v>0</v>
      </c>
    </row>
    <row r="3254" spans="1:13" x14ac:dyDescent="0.25">
      <c r="A3254" s="139">
        <v>2313</v>
      </c>
      <c r="B3254" s="140" t="s">
        <v>10067</v>
      </c>
      <c r="C3254" s="140" t="s">
        <v>10068</v>
      </c>
      <c r="D3254" s="140" t="s">
        <v>9894</v>
      </c>
      <c r="E3254" s="140" t="s">
        <v>22423</v>
      </c>
      <c r="F3254" s="140" t="s">
        <v>10069</v>
      </c>
      <c r="G3254" s="140" t="s">
        <v>10070</v>
      </c>
      <c r="H3254" s="140">
        <v>32.916899999999998</v>
      </c>
      <c r="I3254" s="140">
        <v>129.91399999999999</v>
      </c>
      <c r="J3254" s="140">
        <v>15</v>
      </c>
      <c r="K3254" s="140">
        <v>9</v>
      </c>
      <c r="L3254" s="140">
        <f>COUNTIFS(ArCompl!$C$2:$C$5652,ArCompl!$C4014,ArCompl!$D$2:$D$5652,ArCompl!$D4014)</f>
        <v>2</v>
      </c>
      <c r="M3254" s="141">
        <f>IF(ISNA(MATCH($F3254,'Liste noire'!C:C,0)),0,1)</f>
        <v>0</v>
      </c>
    </row>
    <row r="3255" spans="1:13" x14ac:dyDescent="0.25">
      <c r="A3255" s="142">
        <v>3827</v>
      </c>
      <c r="B3255" s="143" t="s">
        <v>20043</v>
      </c>
      <c r="C3255" s="143" t="s">
        <v>20044</v>
      </c>
      <c r="D3255" s="143" t="s">
        <v>16702</v>
      </c>
      <c r="E3255" s="143" t="s">
        <v>22496</v>
      </c>
      <c r="F3255" s="143" t="s">
        <v>20045</v>
      </c>
      <c r="G3255" s="143" t="s">
        <v>20046</v>
      </c>
      <c r="H3255" s="143">
        <v>36.937600000000003</v>
      </c>
      <c r="I3255" s="143">
        <v>-76.289299999999997</v>
      </c>
      <c r="J3255" s="143">
        <v>17</v>
      </c>
      <c r="K3255" s="143">
        <v>-5</v>
      </c>
      <c r="L3255" s="143">
        <f>COUNTIFS(ArCompl!$C$2:$C$5652,ArCompl!$C2759,ArCompl!$D$2:$D$5652,ArCompl!$D2759)</f>
        <v>1</v>
      </c>
      <c r="M3255" s="144">
        <f>IF(ISNA(MATCH($F3255,'Liste noire'!C:C,0)),0,1)</f>
        <v>0</v>
      </c>
    </row>
    <row r="3256" spans="1:13" x14ac:dyDescent="0.25">
      <c r="A3256" s="139">
        <v>4174</v>
      </c>
      <c r="B3256" s="140" t="s">
        <v>11847</v>
      </c>
      <c r="C3256" s="140" t="s">
        <v>11848</v>
      </c>
      <c r="D3256" s="140" t="s">
        <v>11788</v>
      </c>
      <c r="E3256" s="140" t="s">
        <v>22447</v>
      </c>
      <c r="F3256" s="140" t="s">
        <v>11849</v>
      </c>
      <c r="G3256" s="140" t="s">
        <v>11850</v>
      </c>
      <c r="H3256" s="140">
        <v>28.641400000000001</v>
      </c>
      <c r="I3256" s="140">
        <v>84.089200000000005</v>
      </c>
      <c r="J3256" s="140">
        <v>11001</v>
      </c>
      <c r="K3256" s="140">
        <v>5.75</v>
      </c>
      <c r="L3256" s="140">
        <f>COUNTIFS(ArCompl!$C$2:$C$5652,ArCompl!$C4448,ArCompl!$D$2:$D$5652,ArCompl!$D4448)</f>
        <v>0</v>
      </c>
      <c r="M3256" s="141">
        <f>IF(ISNA(MATCH($F3256,'Liste noire'!C:C,0)),0,1)</f>
        <v>0</v>
      </c>
    </row>
    <row r="3257" spans="1:13" x14ac:dyDescent="0.25">
      <c r="A3257" s="142">
        <v>3200</v>
      </c>
      <c r="B3257" s="143" t="s">
        <v>22164</v>
      </c>
      <c r="C3257" s="143" t="s">
        <v>22165</v>
      </c>
      <c r="D3257" s="143" t="s">
        <v>22113</v>
      </c>
      <c r="E3257" s="143" t="s">
        <v>22113</v>
      </c>
      <c r="F3257" s="143" t="s">
        <v>22166</v>
      </c>
      <c r="G3257" s="143" t="s">
        <v>22167</v>
      </c>
      <c r="H3257" s="143">
        <v>12.227499999999999</v>
      </c>
      <c r="I3257" s="143">
        <v>109.19199999999999</v>
      </c>
      <c r="J3257" s="143">
        <v>20</v>
      </c>
      <c r="K3257" s="143">
        <v>7</v>
      </c>
      <c r="L3257" s="143">
        <f>COUNTIFS(ArCompl!$C$2:$C$5652,ArCompl!$C5615,ArCompl!$D$2:$D$5652,ArCompl!$D5615)</f>
        <v>1</v>
      </c>
      <c r="M3257" s="144">
        <f>IF(ISNA(MATCH($F3257,'Liste noire'!C:C,0)),0,1)</f>
        <v>0</v>
      </c>
    </row>
    <row r="3258" spans="1:13" x14ac:dyDescent="0.25">
      <c r="A3258" s="139">
        <v>7853</v>
      </c>
      <c r="B3258" s="140" t="s">
        <v>16303</v>
      </c>
      <c r="C3258" s="140" t="s">
        <v>16304</v>
      </c>
      <c r="D3258" s="140" t="s">
        <v>16278</v>
      </c>
      <c r="E3258" s="140" t="s">
        <v>22494</v>
      </c>
      <c r="F3258" s="140" t="s">
        <v>16305</v>
      </c>
      <c r="G3258" s="140" t="s">
        <v>16306</v>
      </c>
      <c r="H3258" s="140">
        <v>25.026800000000001</v>
      </c>
      <c r="I3258" s="140">
        <v>55.366199999999999</v>
      </c>
      <c r="J3258" s="140">
        <v>165</v>
      </c>
      <c r="K3258" s="140">
        <v>4</v>
      </c>
      <c r="L3258" s="140">
        <f>COUNTIFS(ArCompl!$C$2:$C$5652,ArCompl!$C1798,ArCompl!$D$2:$D$5652,ArCompl!$D1798)</f>
        <v>1</v>
      </c>
      <c r="M3258" s="141">
        <f>IF(ISNA(MATCH($F3258,'Liste noire'!C:C,0)),0,1)</f>
        <v>0</v>
      </c>
    </row>
    <row r="3259" spans="1:13" x14ac:dyDescent="0.25">
      <c r="A3259" s="142">
        <v>3521</v>
      </c>
      <c r="B3259" s="143" t="s">
        <v>20278</v>
      </c>
      <c r="C3259" s="143" t="s">
        <v>20279</v>
      </c>
      <c r="D3259" s="143" t="s">
        <v>16702</v>
      </c>
      <c r="E3259" s="143" t="s">
        <v>22496</v>
      </c>
      <c r="F3259" s="143" t="s">
        <v>20280</v>
      </c>
      <c r="G3259" s="143" t="s">
        <v>20281</v>
      </c>
      <c r="H3259" s="143">
        <v>38.286000000000001</v>
      </c>
      <c r="I3259" s="143">
        <v>-76.411799999999999</v>
      </c>
      <c r="J3259" s="143">
        <v>39</v>
      </c>
      <c r="K3259" s="143">
        <v>-5</v>
      </c>
      <c r="L3259" s="143">
        <f>COUNTIFS(ArCompl!$C$2:$C$5652,ArCompl!$C2822,ArCompl!$D$2:$D$5652,ArCompl!$D2822)</f>
        <v>2</v>
      </c>
      <c r="M3259" s="144">
        <f>IF(ISNA(MATCH($F3259,'Liste noire'!C:C,0)),0,1)</f>
        <v>0</v>
      </c>
    </row>
    <row r="3260" spans="1:13" x14ac:dyDescent="0.25">
      <c r="A3260" s="139">
        <v>564</v>
      </c>
      <c r="B3260" s="140" t="s">
        <v>16582</v>
      </c>
      <c r="C3260" s="140" t="s">
        <v>16583</v>
      </c>
      <c r="D3260" s="140" t="s">
        <v>16321</v>
      </c>
      <c r="E3260" s="140" t="s">
        <v>22495</v>
      </c>
      <c r="F3260" s="140" t="s">
        <v>16584</v>
      </c>
      <c r="G3260" s="140" t="s">
        <v>16585</v>
      </c>
      <c r="H3260" s="140">
        <v>51.552999999999997</v>
      </c>
      <c r="I3260" s="140">
        <v>-0.41816700000000001</v>
      </c>
      <c r="J3260" s="140">
        <v>124</v>
      </c>
      <c r="K3260" s="140">
        <v>0</v>
      </c>
      <c r="L3260" s="140">
        <f>COUNTIFS(ArCompl!$C$2:$C$5652,ArCompl!$C4977,ArCompl!$D$2:$D$5652,ArCompl!$D4977)</f>
        <v>1</v>
      </c>
      <c r="M3260" s="141">
        <f>IF(ISNA(MATCH($F3260,'Liste noire'!C:C,0)),0,1)</f>
        <v>0</v>
      </c>
    </row>
    <row r="3261" spans="1:13" x14ac:dyDescent="0.25">
      <c r="A3261" s="142">
        <v>1987</v>
      </c>
      <c r="B3261" s="143" t="s">
        <v>7428</v>
      </c>
      <c r="C3261" s="143" t="s">
        <v>7429</v>
      </c>
      <c r="D3261" s="143" t="s">
        <v>7365</v>
      </c>
      <c r="E3261" s="143" t="s">
        <v>22402</v>
      </c>
      <c r="F3261" s="143" t="s">
        <v>7430</v>
      </c>
      <c r="G3261" s="143" t="s">
        <v>7431</v>
      </c>
      <c r="H3261" s="143">
        <v>-8.7956000000000003</v>
      </c>
      <c r="I3261" s="143">
        <v>-140.22900000000001</v>
      </c>
      <c r="J3261" s="143">
        <v>220</v>
      </c>
      <c r="K3261" s="143">
        <v>-9.5</v>
      </c>
      <c r="L3261" s="143">
        <f>COUNTIFS(ArCompl!$C$2:$C$5652,ArCompl!$C4835,ArCompl!$D$2:$D$5652,ArCompl!$D4835)</f>
        <v>1</v>
      </c>
      <c r="M3261" s="144">
        <f>IF(ISNA(MATCH($F3261,'Liste noire'!C:C,0)),0,1)</f>
        <v>0</v>
      </c>
    </row>
    <row r="3262" spans="1:13" x14ac:dyDescent="0.25">
      <c r="A3262" s="139">
        <v>11844</v>
      </c>
      <c r="B3262" s="140" t="s">
        <v>17270</v>
      </c>
      <c r="C3262" s="140" t="s">
        <v>17267</v>
      </c>
      <c r="D3262" s="140" t="s">
        <v>16702</v>
      </c>
      <c r="E3262" s="140" t="s">
        <v>22496</v>
      </c>
      <c r="F3262" s="140" t="s">
        <v>17271</v>
      </c>
      <c r="G3262" s="140" t="s">
        <v>17272</v>
      </c>
      <c r="H3262" s="140">
        <v>43.892200000000003</v>
      </c>
      <c r="I3262" s="140">
        <v>-69.938599999999994</v>
      </c>
      <c r="J3262" s="140">
        <v>72</v>
      </c>
      <c r="K3262" s="140" t="s">
        <v>340</v>
      </c>
      <c r="L3262" s="140">
        <f>COUNTIFS(ArCompl!$C$2:$C$5652,ArCompl!$C2031,ArCompl!$D$2:$D$5652,ArCompl!$D2031)</f>
        <v>1</v>
      </c>
      <c r="M3262" s="141">
        <f>IF(ISNA(MATCH($F3262,'Liste noire'!C:C,0)),0,1)</f>
        <v>0</v>
      </c>
    </row>
    <row r="3263" spans="1:13" x14ac:dyDescent="0.25">
      <c r="A3263" s="142">
        <v>7214</v>
      </c>
      <c r="B3263" s="143" t="s">
        <v>20021</v>
      </c>
      <c r="C3263" s="143" t="s">
        <v>20022</v>
      </c>
      <c r="D3263" s="143" t="s">
        <v>16702</v>
      </c>
      <c r="E3263" s="143" t="s">
        <v>22496</v>
      </c>
      <c r="F3263" s="143" t="s">
        <v>20023</v>
      </c>
      <c r="G3263" s="143" t="s">
        <v>20024</v>
      </c>
      <c r="H3263" s="143">
        <v>63.018599999999999</v>
      </c>
      <c r="I3263" s="143">
        <v>-154.358</v>
      </c>
      <c r="J3263" s="143">
        <v>441</v>
      </c>
      <c r="K3263" s="143">
        <v>-9</v>
      </c>
      <c r="L3263" s="143">
        <f>COUNTIFS(ArCompl!$C$2:$C$5652,ArCompl!$C2753,ArCompl!$D$2:$D$5652,ArCompl!$D2753)</f>
        <v>2</v>
      </c>
      <c r="M3263" s="144">
        <f>IF(ISNA(MATCH($F3263,'Liste noire'!C:C,0)),0,1)</f>
        <v>0</v>
      </c>
    </row>
    <row r="3264" spans="1:13" x14ac:dyDescent="0.25">
      <c r="A3264" s="139">
        <v>3490</v>
      </c>
      <c r="B3264" s="140" t="s">
        <v>17519</v>
      </c>
      <c r="C3264" s="140" t="s">
        <v>17520</v>
      </c>
      <c r="D3264" s="140" t="s">
        <v>16702</v>
      </c>
      <c r="E3264" s="140" t="s">
        <v>22496</v>
      </c>
      <c r="F3264" s="140" t="s">
        <v>17521</v>
      </c>
      <c r="G3264" s="140" t="s">
        <v>17522</v>
      </c>
      <c r="H3264" s="140">
        <v>35.685400000000001</v>
      </c>
      <c r="I3264" s="140">
        <v>-117.69199999999999</v>
      </c>
      <c r="J3264" s="140">
        <v>2283</v>
      </c>
      <c r="K3264" s="140">
        <v>-8</v>
      </c>
      <c r="L3264" s="140">
        <f>COUNTIFS(ArCompl!$C$2:$C$5652,ArCompl!$C2096,ArCompl!$D$2:$D$5652,ArCompl!$D2096)</f>
        <v>1</v>
      </c>
      <c r="M3264" s="141">
        <f>IF(ISNA(MATCH($F3264,'Liste noire'!C:C,0)),0,1)</f>
        <v>0</v>
      </c>
    </row>
    <row r="3265" spans="1:13" x14ac:dyDescent="0.25">
      <c r="A3265" s="142">
        <v>7596</v>
      </c>
      <c r="B3265" s="143" t="s">
        <v>10484</v>
      </c>
      <c r="C3265" s="143" t="s">
        <v>10485</v>
      </c>
      <c r="D3265" s="143" t="s">
        <v>10437</v>
      </c>
      <c r="E3265" s="143" t="s">
        <v>10437</v>
      </c>
      <c r="F3265" s="143" t="s">
        <v>10486</v>
      </c>
      <c r="G3265" s="143" t="s">
        <v>10487</v>
      </c>
      <c r="H3265" s="143">
        <v>-1.3144400000000001</v>
      </c>
      <c r="I3265" s="143">
        <v>176.41</v>
      </c>
      <c r="J3265" s="143">
        <v>6</v>
      </c>
      <c r="K3265" s="143">
        <v>12</v>
      </c>
      <c r="L3265" s="143">
        <f>COUNTIFS(ArCompl!$C$2:$C$5652,ArCompl!$C4121,ArCompl!$D$2:$D$5652,ArCompl!$D4121)</f>
        <v>1</v>
      </c>
      <c r="M3265" s="144">
        <f>IF(ISNA(MATCH($F3265,'Liste noire'!C:C,0)),0,1)</f>
        <v>0</v>
      </c>
    </row>
    <row r="3266" spans="1:13" x14ac:dyDescent="0.25">
      <c r="A3266" s="139">
        <v>280</v>
      </c>
      <c r="B3266" s="140" t="s">
        <v>12219</v>
      </c>
      <c r="C3266" s="140" t="s">
        <v>12220</v>
      </c>
      <c r="D3266" s="140" t="s">
        <v>12212</v>
      </c>
      <c r="E3266" s="140" t="s">
        <v>12212</v>
      </c>
      <c r="F3266" s="140" t="s">
        <v>12221</v>
      </c>
      <c r="G3266" s="140" t="s">
        <v>12222</v>
      </c>
      <c r="H3266" s="140">
        <v>13.4815</v>
      </c>
      <c r="I3266" s="140">
        <v>2.1836099999999998</v>
      </c>
      <c r="J3266" s="140">
        <v>732</v>
      </c>
      <c r="K3266" s="140">
        <v>1</v>
      </c>
      <c r="L3266" s="140">
        <f>COUNTIFS(ArCompl!$C$2:$C$5652,ArCompl!$C4472,ArCompl!$D$2:$D$5652,ArCompl!$D4472)</f>
        <v>1</v>
      </c>
      <c r="M3266" s="141">
        <f>IF(ISNA(MATCH($F3266,'Liste noire'!C:C,0)),0,1)</f>
        <v>0</v>
      </c>
    </row>
    <row r="3267" spans="1:13" x14ac:dyDescent="0.25">
      <c r="A3267" s="142">
        <v>5649</v>
      </c>
      <c r="B3267" s="143" t="s">
        <v>5908</v>
      </c>
      <c r="C3267" s="143" t="s">
        <v>5909</v>
      </c>
      <c r="D3267" s="143" t="s">
        <v>5770</v>
      </c>
      <c r="E3267" s="143" t="s">
        <v>5770</v>
      </c>
      <c r="F3267" s="143" t="s">
        <v>5910</v>
      </c>
      <c r="G3267" s="143" t="s">
        <v>5911</v>
      </c>
      <c r="H3267" s="143">
        <v>-2.7174999999999998</v>
      </c>
      <c r="I3267" s="143">
        <v>17.684699999999999</v>
      </c>
      <c r="J3267" s="143">
        <v>1043</v>
      </c>
      <c r="K3267" s="143">
        <v>1</v>
      </c>
      <c r="L3267" s="143">
        <f>COUNTIFS(ArCompl!$C$2:$C$5652,ArCompl!$C1643,ArCompl!$D$2:$D$5652,ArCompl!$D1643)</f>
        <v>3</v>
      </c>
      <c r="M3267" s="144">
        <f>IF(ISNA(MATCH($F3267,'Liste noire'!C:C,0)),0,1)</f>
        <v>0</v>
      </c>
    </row>
    <row r="3268" spans="1:13" x14ac:dyDescent="0.25">
      <c r="A3268" s="139">
        <v>1272</v>
      </c>
      <c r="B3268" s="140" t="s">
        <v>7216</v>
      </c>
      <c r="C3268" s="140" t="s">
        <v>7217</v>
      </c>
      <c r="D3268" s="140" t="s">
        <v>6885</v>
      </c>
      <c r="E3268" s="140" t="s">
        <v>6885</v>
      </c>
      <c r="F3268" s="140" t="s">
        <v>7218</v>
      </c>
      <c r="G3268" s="140" t="s">
        <v>7219</v>
      </c>
      <c r="H3268" s="140">
        <v>46.313479999999998</v>
      </c>
      <c r="I3268" s="140">
        <v>-0.39452900000000002</v>
      </c>
      <c r="J3268" s="140">
        <v>203</v>
      </c>
      <c r="K3268" s="140">
        <v>1</v>
      </c>
      <c r="L3268" s="140">
        <f>COUNTIFS(ArCompl!$C$2:$C$5652,ArCompl!$C3375,ArCompl!$D$2:$D$5652,ArCompl!$D3375)</f>
        <v>1</v>
      </c>
      <c r="M3268" s="141">
        <f>IF(ISNA(MATCH($F3268,'Liste noire'!C:C,0)),0,1)</f>
        <v>0</v>
      </c>
    </row>
    <row r="3269" spans="1:13" x14ac:dyDescent="0.25">
      <c r="A3269" s="142">
        <v>6967</v>
      </c>
      <c r="B3269" s="143" t="s">
        <v>7424</v>
      </c>
      <c r="C3269" s="143" t="s">
        <v>7425</v>
      </c>
      <c r="D3269" s="143" t="s">
        <v>7365</v>
      </c>
      <c r="E3269" s="143" t="s">
        <v>22402</v>
      </c>
      <c r="F3269" s="143" t="s">
        <v>7426</v>
      </c>
      <c r="G3269" s="143" t="s">
        <v>7427</v>
      </c>
      <c r="H3269" s="143">
        <v>-16.1191</v>
      </c>
      <c r="I3269" s="143">
        <v>-146.3683</v>
      </c>
      <c r="J3269" s="143">
        <v>50</v>
      </c>
      <c r="K3269" s="143">
        <v>-10</v>
      </c>
      <c r="L3269" s="143">
        <f>COUNTIFS(ArCompl!$C$2:$C$5652,ArCompl!$C4834,ArCompl!$D$2:$D$5652,ArCompl!$D4834)</f>
        <v>1</v>
      </c>
      <c r="M3269" s="144">
        <f>IF(ISNA(MATCH($F3269,'Liste noire'!C:C,0)),0,1)</f>
        <v>0</v>
      </c>
    </row>
    <row r="3270" spans="1:13" x14ac:dyDescent="0.25">
      <c r="A3270" s="139">
        <v>2972</v>
      </c>
      <c r="B3270" s="140" t="s">
        <v>13803</v>
      </c>
      <c r="C3270" s="140" t="s">
        <v>13804</v>
      </c>
      <c r="D3270" s="140" t="s">
        <v>13509</v>
      </c>
      <c r="E3270" s="140" t="s">
        <v>22461</v>
      </c>
      <c r="F3270" s="140" t="s">
        <v>13805</v>
      </c>
      <c r="G3270" s="140" t="s">
        <v>13806</v>
      </c>
      <c r="H3270" s="140">
        <v>60.949300000000001</v>
      </c>
      <c r="I3270" s="140">
        <v>76.483599999999996</v>
      </c>
      <c r="J3270" s="140">
        <v>177</v>
      </c>
      <c r="K3270" s="140">
        <v>5</v>
      </c>
      <c r="L3270" s="140">
        <f>COUNTIFS(ArCompl!$C$2:$C$5652,ArCompl!$C5082,ArCompl!$D$2:$D$5652,ArCompl!$D5082)</f>
        <v>1</v>
      </c>
      <c r="M3270" s="141">
        <f>IF(ISNA(MATCH($F3270,'Liste noire'!C:C,0)),0,1)</f>
        <v>0</v>
      </c>
    </row>
    <row r="3271" spans="1:13" x14ac:dyDescent="0.25">
      <c r="A3271" s="142">
        <v>7490</v>
      </c>
      <c r="B3271" s="143" t="s">
        <v>9537</v>
      </c>
      <c r="C3271" s="143" t="s">
        <v>9538</v>
      </c>
      <c r="D3271" s="143" t="s">
        <v>9518</v>
      </c>
      <c r="E3271" s="143" t="s">
        <v>22417</v>
      </c>
      <c r="F3271" s="143" t="s">
        <v>9539</v>
      </c>
      <c r="G3271" s="143" t="s">
        <v>9540</v>
      </c>
      <c r="H3271" s="143">
        <v>31.989850000000001</v>
      </c>
      <c r="I3271" s="143">
        <v>44.404319999999998</v>
      </c>
      <c r="J3271" s="143">
        <v>103</v>
      </c>
      <c r="K3271" s="143">
        <v>3</v>
      </c>
      <c r="L3271" s="143">
        <f>COUNTIFS(ArCompl!$C$2:$C$5652,ArCompl!$C3820,ArCompl!$D$2:$D$5652,ArCompl!$D3820)</f>
        <v>1</v>
      </c>
      <c r="M3271" s="144">
        <f>IF(ISNA(MATCH($F3271,'Liste noire'!C:C,0)),0,1)</f>
        <v>0</v>
      </c>
    </row>
    <row r="3272" spans="1:13" x14ac:dyDescent="0.25">
      <c r="A3272" s="139">
        <v>3758</v>
      </c>
      <c r="B3272" s="140" t="s">
        <v>18003</v>
      </c>
      <c r="C3272" s="140" t="s">
        <v>18004</v>
      </c>
      <c r="D3272" s="140" t="s">
        <v>16702</v>
      </c>
      <c r="E3272" s="140" t="s">
        <v>22496</v>
      </c>
      <c r="F3272" s="140" t="s">
        <v>18005</v>
      </c>
      <c r="G3272" s="140" t="s">
        <v>18006</v>
      </c>
      <c r="H3272" s="140">
        <v>32.8292</v>
      </c>
      <c r="I3272" s="140">
        <v>-115.672</v>
      </c>
      <c r="J3272" s="140">
        <v>-42</v>
      </c>
      <c r="K3272" s="140">
        <v>-8</v>
      </c>
      <c r="L3272" s="140">
        <f>COUNTIFS(ArCompl!$C$2:$C$5652,ArCompl!$C2225,ArCompl!$D$2:$D$5652,ArCompl!$D2225)</f>
        <v>1</v>
      </c>
      <c r="M3272" s="141">
        <f>IF(ISNA(MATCH($F3272,'Liste noire'!C:C,0)),0,1)</f>
        <v>0</v>
      </c>
    </row>
    <row r="3273" spans="1:13" x14ac:dyDescent="0.25">
      <c r="A3273" s="142">
        <v>1094</v>
      </c>
      <c r="B3273" s="143" t="s">
        <v>11174</v>
      </c>
      <c r="C3273" s="143" t="s">
        <v>11175</v>
      </c>
      <c r="D3273" s="143" t="s">
        <v>11151</v>
      </c>
      <c r="E3273" s="143" t="s">
        <v>22437</v>
      </c>
      <c r="F3273" s="143" t="s">
        <v>11176</v>
      </c>
      <c r="G3273" s="143" t="s">
        <v>11177</v>
      </c>
      <c r="H3273" s="143">
        <v>18.098199999999999</v>
      </c>
      <c r="I3273" s="143">
        <v>-15.948499999999999</v>
      </c>
      <c r="J3273" s="143">
        <v>13</v>
      </c>
      <c r="K3273" s="143">
        <v>0</v>
      </c>
      <c r="L3273" s="143">
        <f>COUNTIFS(ArCompl!$C$2:$C$5652,ArCompl!$C4302,ArCompl!$D$2:$D$5652,ArCompl!$D4302)</f>
        <v>1</v>
      </c>
      <c r="M3273" s="144">
        <f>IF(ISNA(MATCH($F3273,'Liste noire'!C:C,0)),0,1)</f>
        <v>0</v>
      </c>
    </row>
    <row r="3274" spans="1:13" x14ac:dyDescent="0.25">
      <c r="A3274" s="139">
        <v>3388</v>
      </c>
      <c r="B3274" s="140" t="s">
        <v>5137</v>
      </c>
      <c r="C3274" s="140" t="s">
        <v>5138</v>
      </c>
      <c r="D3274" s="140" t="s">
        <v>4759</v>
      </c>
      <c r="E3274" s="140" t="s">
        <v>22377</v>
      </c>
      <c r="F3274" s="140" t="s">
        <v>5139</v>
      </c>
      <c r="G3274" s="140" t="s">
        <v>5140</v>
      </c>
      <c r="H3274" s="140">
        <v>31.742000000000001</v>
      </c>
      <c r="I3274" s="140">
        <v>118.86199999999999</v>
      </c>
      <c r="J3274" s="140">
        <v>49</v>
      </c>
      <c r="K3274" s="140">
        <v>8</v>
      </c>
      <c r="L3274" s="140">
        <f>COUNTIFS(ArCompl!$C$2:$C$5652,ArCompl!$C1448,ArCompl!$D$2:$D$5652,ArCompl!$D1448)</f>
        <v>1</v>
      </c>
      <c r="M3274" s="141">
        <f>IF(ISNA(MATCH($F3274,'Liste noire'!C:C,0)),0,1)</f>
        <v>0</v>
      </c>
    </row>
    <row r="3275" spans="1:13" x14ac:dyDescent="0.25">
      <c r="A3275" s="142">
        <v>5997</v>
      </c>
      <c r="B3275" s="143" t="s">
        <v>10075</v>
      </c>
      <c r="C3275" s="143" t="s">
        <v>10072</v>
      </c>
      <c r="D3275" s="143" t="s">
        <v>9894</v>
      </c>
      <c r="E3275" s="143" t="s">
        <v>22423</v>
      </c>
      <c r="F3275" s="143" t="s">
        <v>10076</v>
      </c>
      <c r="G3275" s="143" t="s">
        <v>10077</v>
      </c>
      <c r="H3275" s="143">
        <v>35.255000000000003</v>
      </c>
      <c r="I3275" s="143">
        <v>136.92400000000001</v>
      </c>
      <c r="J3275" s="143">
        <v>52</v>
      </c>
      <c r="K3275" s="143">
        <v>9</v>
      </c>
      <c r="L3275" s="143">
        <f>COUNTIFS(ArCompl!$C$2:$C$5652,ArCompl!$C4016,ArCompl!$D$2:$D$5652,ArCompl!$D4016)</f>
        <v>1</v>
      </c>
      <c r="M3275" s="144">
        <f>IF(ISNA(MATCH($F3275,'Liste noire'!C:C,0)),0,1)</f>
        <v>0</v>
      </c>
    </row>
    <row r="3276" spans="1:13" x14ac:dyDescent="0.25">
      <c r="A3276" s="139">
        <v>9820</v>
      </c>
      <c r="B3276" s="140" t="s">
        <v>15926</v>
      </c>
      <c r="C3276" s="140" t="s">
        <v>15927</v>
      </c>
      <c r="D3276" s="140" t="s">
        <v>15862</v>
      </c>
      <c r="E3276" s="140" t="s">
        <v>22490</v>
      </c>
      <c r="F3276" s="140" t="s">
        <v>15928</v>
      </c>
      <c r="G3276" s="140" t="s">
        <v>15929</v>
      </c>
      <c r="H3276" s="140">
        <v>37.364699999999999</v>
      </c>
      <c r="I3276" s="140">
        <v>42.058199999999999</v>
      </c>
      <c r="J3276" s="140">
        <v>2038</v>
      </c>
      <c r="K3276" s="140">
        <v>3</v>
      </c>
      <c r="L3276" s="140">
        <f>COUNTIFS(ArCompl!$C$2:$C$5652,ArCompl!$C5456,ArCompl!$D$2:$D$5652,ArCompl!$D5456)</f>
        <v>1</v>
      </c>
      <c r="M3276" s="141">
        <f>IF(ISNA(MATCH($F3276,'Liste noire'!C:C,0)),0,1)</f>
        <v>0</v>
      </c>
    </row>
    <row r="3277" spans="1:13" x14ac:dyDescent="0.25">
      <c r="A3277" s="142">
        <v>3505</v>
      </c>
      <c r="B3277" s="143" t="s">
        <v>19735</v>
      </c>
      <c r="C3277" s="143" t="s">
        <v>19736</v>
      </c>
      <c r="D3277" s="143" t="s">
        <v>16702</v>
      </c>
      <c r="E3277" s="143" t="s">
        <v>22496</v>
      </c>
      <c r="F3277" s="143" t="s">
        <v>19737</v>
      </c>
      <c r="G3277" s="143" t="s">
        <v>19738</v>
      </c>
      <c r="H3277" s="143">
        <v>32.868400000000001</v>
      </c>
      <c r="I3277" s="143">
        <v>-117.143</v>
      </c>
      <c r="J3277" s="143">
        <v>477</v>
      </c>
      <c r="K3277" s="143">
        <v>-8</v>
      </c>
      <c r="L3277" s="143">
        <f>COUNTIFS(ArCompl!$C$2:$C$5652,ArCompl!$C2679,ArCompl!$D$2:$D$5652,ArCompl!$D2679)</f>
        <v>1</v>
      </c>
      <c r="M3277" s="144">
        <f>IF(ISNA(MATCH($F3277,'Liste noire'!C:C,0)),0,1)</f>
        <v>0</v>
      </c>
    </row>
    <row r="3278" spans="1:13" x14ac:dyDescent="0.25">
      <c r="A3278" s="139">
        <v>910</v>
      </c>
      <c r="B3278" s="140" t="s">
        <v>22305</v>
      </c>
      <c r="C3278" s="140" t="s">
        <v>22306</v>
      </c>
      <c r="D3278" s="140" t="s">
        <v>22282</v>
      </c>
      <c r="E3278" s="140" t="s">
        <v>22503</v>
      </c>
      <c r="F3278" s="140" t="s">
        <v>22307</v>
      </c>
      <c r="G3278" s="140" t="s">
        <v>22308</v>
      </c>
      <c r="H3278" s="140">
        <v>-12.998100000000001</v>
      </c>
      <c r="I3278" s="140">
        <v>28.664899999999999</v>
      </c>
      <c r="J3278" s="140">
        <v>4167</v>
      </c>
      <c r="K3278" s="140">
        <v>2</v>
      </c>
      <c r="L3278" s="140">
        <f>COUNTIFS(ArCompl!$C$2:$C$5652,ArCompl!$C5642,ArCompl!$D$2:$D$5652,ArCompl!$D5642)</f>
        <v>1</v>
      </c>
      <c r="M3278" s="141">
        <f>IF(ISNA(MATCH($F3278,'Liste noire'!C:C,0)),0,1)</f>
        <v>0</v>
      </c>
    </row>
    <row r="3279" spans="1:13" x14ac:dyDescent="0.25">
      <c r="A3279" s="142">
        <v>3516</v>
      </c>
      <c r="B3279" s="143" t="s">
        <v>19306</v>
      </c>
      <c r="C3279" s="143" t="s">
        <v>19307</v>
      </c>
      <c r="D3279" s="143" t="s">
        <v>16702</v>
      </c>
      <c r="E3279" s="143" t="s">
        <v>22496</v>
      </c>
      <c r="F3279" s="143" t="s">
        <v>19308</v>
      </c>
      <c r="G3279" s="143" t="s">
        <v>19309</v>
      </c>
      <c r="H3279" s="143">
        <v>36.332999999999998</v>
      </c>
      <c r="I3279" s="143">
        <v>-119.952</v>
      </c>
      <c r="J3279" s="143">
        <v>232</v>
      </c>
      <c r="K3279" s="143">
        <v>-8</v>
      </c>
      <c r="L3279" s="143">
        <f>COUNTIFS(ArCompl!$C$2:$C$5652,ArCompl!$C2565,ArCompl!$D$2:$D$5652,ArCompl!$D2565)</f>
        <v>2</v>
      </c>
      <c r="M3279" s="144">
        <f>IF(ISNA(MATCH($F3279,'Liste noire'!C:C,0)),0,1)</f>
        <v>0</v>
      </c>
    </row>
    <row r="3280" spans="1:13" x14ac:dyDescent="0.25">
      <c r="A3280" s="139">
        <v>1828</v>
      </c>
      <c r="B3280" s="140" t="s">
        <v>11374</v>
      </c>
      <c r="C3280" s="140" t="s">
        <v>11375</v>
      </c>
      <c r="D3280" s="140" t="s">
        <v>11206</v>
      </c>
      <c r="E3280" s="140" t="s">
        <v>22439</v>
      </c>
      <c r="F3280" s="140" t="s">
        <v>11376</v>
      </c>
      <c r="G3280" s="140" t="s">
        <v>11377</v>
      </c>
      <c r="H3280" s="140">
        <v>27.443899999999999</v>
      </c>
      <c r="I3280" s="140">
        <v>-99.570499999999996</v>
      </c>
      <c r="J3280" s="140">
        <v>484</v>
      </c>
      <c r="K3280" s="140">
        <v>-6</v>
      </c>
      <c r="L3280" s="140">
        <f>COUNTIFS(ArCompl!$C$2:$C$5652,ArCompl!$C4350,ArCompl!$D$2:$D$5652,ArCompl!$D4350)</f>
        <v>1</v>
      </c>
      <c r="M3280" s="141">
        <f>IF(ISNA(MATCH($F3280,'Liste noire'!C:C,0)),0,1)</f>
        <v>0</v>
      </c>
    </row>
    <row r="3281" spans="1:13" x14ac:dyDescent="0.25">
      <c r="A3281" s="142">
        <v>6263</v>
      </c>
      <c r="B3281" s="143" t="s">
        <v>881</v>
      </c>
      <c r="C3281" s="143" t="s">
        <v>882</v>
      </c>
      <c r="D3281" s="143" t="s">
        <v>639</v>
      </c>
      <c r="E3281" s="143" t="s">
        <v>22356</v>
      </c>
      <c r="F3281" s="143" t="s">
        <v>883</v>
      </c>
      <c r="G3281" s="143" t="s">
        <v>884</v>
      </c>
      <c r="H3281" s="143">
        <v>-9.5833300000000001</v>
      </c>
      <c r="I3281" s="143">
        <v>143.767</v>
      </c>
      <c r="J3281" s="143">
        <v>0</v>
      </c>
      <c r="K3281" s="143">
        <v>10</v>
      </c>
      <c r="L3281" s="143">
        <f>COUNTIFS(ArCompl!$C$2:$C$5652,ArCompl!$C379,ArCompl!$D$2:$D$5652,ArCompl!$D379)</f>
        <v>2</v>
      </c>
      <c r="M3281" s="144">
        <f>IF(ISNA(MATCH($F3281,'Liste noire'!C:C,0)),0,1)</f>
        <v>0</v>
      </c>
    </row>
    <row r="3282" spans="1:13" x14ac:dyDescent="0.25">
      <c r="A3282" s="139">
        <v>7203</v>
      </c>
      <c r="B3282" s="140" t="s">
        <v>19925</v>
      </c>
      <c r="C3282" s="140" t="s">
        <v>19926</v>
      </c>
      <c r="D3282" s="140" t="s">
        <v>16702</v>
      </c>
      <c r="E3282" s="140" t="s">
        <v>22496</v>
      </c>
      <c r="F3282" s="140" t="s">
        <v>19927</v>
      </c>
      <c r="G3282" s="140" t="s">
        <v>19928</v>
      </c>
      <c r="H3282" s="140">
        <v>56.0075</v>
      </c>
      <c r="I3282" s="140">
        <v>-161.16</v>
      </c>
      <c r="J3282" s="140">
        <v>14</v>
      </c>
      <c r="K3282" s="140">
        <v>-9</v>
      </c>
      <c r="L3282" s="140">
        <f>COUNTIFS(ArCompl!$C$2:$C$5652,ArCompl!$C2728,ArCompl!$D$2:$D$5652,ArCompl!$D2728)</f>
        <v>1</v>
      </c>
      <c r="M3282" s="141">
        <f>IF(ISNA(MATCH($F3282,'Liste noire'!C:C,0)),0,1)</f>
        <v>0</v>
      </c>
    </row>
    <row r="3283" spans="1:13" x14ac:dyDescent="0.25">
      <c r="A3283" s="142">
        <v>11962</v>
      </c>
      <c r="B3283" s="143" t="s">
        <v>13796</v>
      </c>
      <c r="C3283" s="143" t="s">
        <v>13796</v>
      </c>
      <c r="D3283" s="143" t="s">
        <v>13509</v>
      </c>
      <c r="E3283" s="143" t="s">
        <v>22461</v>
      </c>
      <c r="F3283" s="143" t="s">
        <v>13797</v>
      </c>
      <c r="G3283" s="143" t="s">
        <v>13798</v>
      </c>
      <c r="H3283" s="143">
        <v>53.155000000000001</v>
      </c>
      <c r="I3283" s="143">
        <v>140.65</v>
      </c>
      <c r="J3283" s="143">
        <v>170</v>
      </c>
      <c r="K3283" s="143" t="s">
        <v>340</v>
      </c>
      <c r="L3283" s="143">
        <f>COUNTIFS(ArCompl!$C$2:$C$5652,ArCompl!$C5080,ArCompl!$D$2:$D$5652,ArCompl!$D5080)</f>
        <v>1</v>
      </c>
      <c r="M3283" s="144">
        <f>IF(ISNA(MATCH($F3283,'Liste noire'!C:C,0)),0,1)</f>
        <v>0</v>
      </c>
    </row>
    <row r="3284" spans="1:13" x14ac:dyDescent="0.25">
      <c r="A3284" s="139">
        <v>3359</v>
      </c>
      <c r="B3284" s="140" t="s">
        <v>12320</v>
      </c>
      <c r="C3284" s="140" t="s">
        <v>12321</v>
      </c>
      <c r="D3284" s="140" t="s">
        <v>12321</v>
      </c>
      <c r="E3284" s="140" t="s">
        <v>22452</v>
      </c>
      <c r="F3284" s="140" t="s">
        <v>12322</v>
      </c>
      <c r="G3284" s="140" t="s">
        <v>12323</v>
      </c>
      <c r="H3284" s="140">
        <v>-29.041599999999999</v>
      </c>
      <c r="I3284" s="140">
        <v>167.93899999999999</v>
      </c>
      <c r="J3284" s="140">
        <v>371</v>
      </c>
      <c r="K3284" s="140">
        <v>11</v>
      </c>
      <c r="L3284" s="140">
        <f>COUNTIFS(ArCompl!$C$2:$C$5652,ArCompl!$C3564,ArCompl!$D$2:$D$5652,ArCompl!$D3564)</f>
        <v>1</v>
      </c>
      <c r="M3284" s="141">
        <f>IF(ISNA(MATCH($F3284,'Liste noire'!C:C,0)),0,1)</f>
        <v>0</v>
      </c>
    </row>
    <row r="3285" spans="1:13" x14ac:dyDescent="0.25">
      <c r="A3285" s="142">
        <v>1021</v>
      </c>
      <c r="B3285" s="143" t="s">
        <v>5861</v>
      </c>
      <c r="C3285" s="143" t="s">
        <v>5858</v>
      </c>
      <c r="D3285" s="143" t="s">
        <v>5770</v>
      </c>
      <c r="E3285" s="143" t="s">
        <v>5770</v>
      </c>
      <c r="F3285" s="143" t="s">
        <v>5862</v>
      </c>
      <c r="G3285" s="143" t="s">
        <v>5863</v>
      </c>
      <c r="H3285" s="143">
        <v>-4.3266600000000004</v>
      </c>
      <c r="I3285" s="143">
        <v>15.327500000000001</v>
      </c>
      <c r="J3285" s="143">
        <v>915</v>
      </c>
      <c r="K3285" s="143">
        <v>1</v>
      </c>
      <c r="L3285" s="143">
        <f>COUNTIFS(ArCompl!$C$2:$C$5652,ArCompl!$C1631,ArCompl!$D$2:$D$5652,ArCompl!$D1631)</f>
        <v>1</v>
      </c>
      <c r="M3285" s="144">
        <f>IF(ISNA(MATCH($F3285,'Liste noire'!C:C,0)),0,1)</f>
        <v>0</v>
      </c>
    </row>
    <row r="3286" spans="1:13" x14ac:dyDescent="0.25">
      <c r="A3286" s="139">
        <v>6985</v>
      </c>
      <c r="B3286" s="140" t="s">
        <v>14672</v>
      </c>
      <c r="C3286" s="140" t="s">
        <v>14673</v>
      </c>
      <c r="D3286" s="140" t="s">
        <v>14577</v>
      </c>
      <c r="E3286" s="140" t="s">
        <v>22476</v>
      </c>
      <c r="F3286" s="140" t="s">
        <v>14674</v>
      </c>
      <c r="G3286" s="140" t="s">
        <v>14675</v>
      </c>
      <c r="H3286" s="140">
        <v>-25.5</v>
      </c>
      <c r="I3286" s="140">
        <v>30.913799999999998</v>
      </c>
      <c r="J3286" s="140">
        <v>2875</v>
      </c>
      <c r="K3286" s="140">
        <v>2</v>
      </c>
      <c r="L3286" s="140">
        <f>COUNTIFS(ArCompl!$C$2:$C$5652,ArCompl!$C43,ArCompl!$D$2:$D$5652,ArCompl!$D43)</f>
        <v>1</v>
      </c>
      <c r="M3286" s="141">
        <f>IF(ISNA(MATCH($F3286,'Liste noire'!C:C,0)),0,1)</f>
        <v>0</v>
      </c>
    </row>
    <row r="3287" spans="1:13" x14ac:dyDescent="0.25">
      <c r="A3287" s="142">
        <v>9386</v>
      </c>
      <c r="B3287" s="143" t="s">
        <v>5360</v>
      </c>
      <c r="C3287" s="143" t="s">
        <v>5361</v>
      </c>
      <c r="D3287" s="143" t="s">
        <v>4759</v>
      </c>
      <c r="E3287" s="143" t="s">
        <v>22377</v>
      </c>
      <c r="F3287" s="143" t="s">
        <v>5362</v>
      </c>
      <c r="G3287" s="143" t="s">
        <v>5363</v>
      </c>
      <c r="H3287" s="143">
        <v>43.431800000000003</v>
      </c>
      <c r="I3287" s="143">
        <v>83.378600000000006</v>
      </c>
      <c r="J3287" s="143">
        <v>3050</v>
      </c>
      <c r="K3287" s="143">
        <v>8</v>
      </c>
      <c r="L3287" s="143">
        <f>COUNTIFS(ArCompl!$C$2:$C$5652,ArCompl!$C1504,ArCompl!$D$2:$D$5652,ArCompl!$D1504)</f>
        <v>1</v>
      </c>
      <c r="M3287" s="144">
        <f>IF(ISNA(MATCH($F3287,'Liste noire'!C:C,0)),0,1)</f>
        <v>0</v>
      </c>
    </row>
    <row r="3288" spans="1:13" x14ac:dyDescent="0.25">
      <c r="A3288" s="139">
        <v>6990</v>
      </c>
      <c r="B3288" s="140" t="s">
        <v>16232</v>
      </c>
      <c r="C3288" s="140" t="s">
        <v>16233</v>
      </c>
      <c r="D3288" s="140" t="s">
        <v>16151</v>
      </c>
      <c r="E3288" s="140" t="s">
        <v>16151</v>
      </c>
      <c r="F3288" s="140" t="s">
        <v>16234</v>
      </c>
      <c r="G3288" s="140" t="s">
        <v>16235</v>
      </c>
      <c r="H3288" s="140">
        <v>47.057899999999997</v>
      </c>
      <c r="I3288" s="140">
        <v>31.919799999999999</v>
      </c>
      <c r="J3288" s="140">
        <v>184</v>
      </c>
      <c r="K3288" s="140">
        <v>2</v>
      </c>
      <c r="L3288" s="140">
        <f>COUNTIFS(ArCompl!$C$2:$C$5652,ArCompl!$C5517,ArCompl!$D$2:$D$5652,ArCompl!$D5517)</f>
        <v>1</v>
      </c>
      <c r="M3288" s="141">
        <f>IF(ISNA(MATCH($F3288,'Liste noire'!C:C,0)),0,1)</f>
        <v>0</v>
      </c>
    </row>
    <row r="3289" spans="1:13" x14ac:dyDescent="0.25">
      <c r="A3289" s="142">
        <v>6150</v>
      </c>
      <c r="B3289" s="143" t="s">
        <v>21825</v>
      </c>
      <c r="C3289" s="143" t="s">
        <v>21826</v>
      </c>
      <c r="D3289" s="143" t="s">
        <v>21810</v>
      </c>
      <c r="E3289" s="143" t="s">
        <v>22497</v>
      </c>
      <c r="F3289" s="143" t="s">
        <v>21827</v>
      </c>
      <c r="G3289" s="143" t="s">
        <v>21828</v>
      </c>
      <c r="H3289" s="143">
        <v>40.9846</v>
      </c>
      <c r="I3289" s="143">
        <v>71.556700000000006</v>
      </c>
      <c r="J3289" s="143">
        <v>1555</v>
      </c>
      <c r="K3289" s="143">
        <v>5</v>
      </c>
      <c r="L3289" s="143">
        <f>COUNTIFS(ArCompl!$C$2:$C$5652,ArCompl!$C4618,ArCompl!$D$2:$D$5652,ArCompl!$D4618)</f>
        <v>3</v>
      </c>
      <c r="M3289" s="144">
        <f>IF(ISNA(MATCH($F3289,'Liste noire'!C:C,0)),0,1)</f>
        <v>0</v>
      </c>
    </row>
    <row r="3290" spans="1:13" x14ac:dyDescent="0.25">
      <c r="A3290" s="139">
        <v>3004</v>
      </c>
      <c r="B3290" s="140" t="s">
        <v>8611</v>
      </c>
      <c r="C3290" s="140" t="s">
        <v>8612</v>
      </c>
      <c r="D3290" s="140" t="s">
        <v>8516</v>
      </c>
      <c r="E3290" s="140" t="s">
        <v>22415</v>
      </c>
      <c r="F3290" s="140" t="s">
        <v>8613</v>
      </c>
      <c r="G3290" s="140" t="s">
        <v>8614</v>
      </c>
      <c r="H3290" s="140">
        <v>20.4344</v>
      </c>
      <c r="I3290" s="140">
        <v>72.843199999999996</v>
      </c>
      <c r="J3290" s="140">
        <v>33</v>
      </c>
      <c r="K3290" s="140">
        <v>5.5</v>
      </c>
      <c r="L3290" s="140">
        <f>COUNTIFS(ArCompl!$C$2:$C$5652,ArCompl!$C3632,ArCompl!$D$2:$D$5652,ArCompl!$D3632)</f>
        <v>1</v>
      </c>
      <c r="M3290" s="141">
        <f>IF(ISNA(MATCH($F3290,'Liste noire'!C:C,0)),0,1)</f>
        <v>0</v>
      </c>
    </row>
    <row r="3291" spans="1:13" x14ac:dyDescent="0.25">
      <c r="A3291" s="142">
        <v>8199</v>
      </c>
      <c r="B3291" s="143" t="s">
        <v>20017</v>
      </c>
      <c r="C3291" s="143" t="s">
        <v>20018</v>
      </c>
      <c r="D3291" s="143" t="s">
        <v>16702</v>
      </c>
      <c r="E3291" s="143" t="s">
        <v>22496</v>
      </c>
      <c r="F3291" s="143" t="s">
        <v>20019</v>
      </c>
      <c r="G3291" s="143" t="s">
        <v>20020</v>
      </c>
      <c r="H3291" s="143">
        <v>60.470999999999997</v>
      </c>
      <c r="I3291" s="143">
        <v>-164.70099999999999</v>
      </c>
      <c r="J3291" s="143">
        <v>4</v>
      </c>
      <c r="K3291" s="143">
        <v>-9</v>
      </c>
      <c r="L3291" s="143">
        <f>COUNTIFS(ArCompl!$C$2:$C$5652,ArCompl!$C2752,ArCompl!$D$2:$D$5652,ArCompl!$D2752)</f>
        <v>1</v>
      </c>
      <c r="M3291" s="144">
        <f>IF(ISNA(MATCH($F3291,'Liste noire'!C:C,0)),0,1)</f>
        <v>0</v>
      </c>
    </row>
    <row r="3292" spans="1:13" x14ac:dyDescent="0.25">
      <c r="A3292" s="139">
        <v>1076</v>
      </c>
      <c r="B3292" s="140" t="s">
        <v>11628</v>
      </c>
      <c r="C3292" s="140" t="s">
        <v>11629</v>
      </c>
      <c r="D3292" s="140" t="s">
        <v>11597</v>
      </c>
      <c r="E3292" s="140" t="s">
        <v>22445</v>
      </c>
      <c r="F3292" s="140" t="s">
        <v>11630</v>
      </c>
      <c r="G3292" s="140" t="s">
        <v>11631</v>
      </c>
      <c r="H3292" s="140">
        <v>34.298900000000003</v>
      </c>
      <c r="I3292" s="140">
        <v>-6.5958800000000002</v>
      </c>
      <c r="J3292" s="140">
        <v>16</v>
      </c>
      <c r="K3292" s="140">
        <v>0</v>
      </c>
      <c r="L3292" s="140">
        <f>COUNTIFS(ArCompl!$C$2:$C$5652,ArCompl!$C4284,ArCompl!$D$2:$D$5652,ArCompl!$D4284)</f>
        <v>1</v>
      </c>
      <c r="M3292" s="141">
        <f>IF(ISNA(MATCH($F3292,'Liste noire'!C:C,0)),0,1)</f>
        <v>0</v>
      </c>
    </row>
    <row r="3293" spans="1:13" x14ac:dyDescent="0.25">
      <c r="A3293" s="142">
        <v>7618</v>
      </c>
      <c r="B3293" s="143" t="s">
        <v>5536</v>
      </c>
      <c r="C3293" s="143" t="s">
        <v>14515</v>
      </c>
      <c r="D3293" s="143" t="s">
        <v>14452</v>
      </c>
      <c r="E3293" s="143" t="s">
        <v>22474</v>
      </c>
      <c r="F3293" s="143" t="s">
        <v>14516</v>
      </c>
      <c r="G3293" s="143" t="s">
        <v>14517</v>
      </c>
      <c r="H3293" s="143">
        <v>-10.847989999999999</v>
      </c>
      <c r="I3293" s="143">
        <v>162.45410000000001</v>
      </c>
      <c r="J3293" s="143">
        <v>3</v>
      </c>
      <c r="K3293" s="143">
        <v>11</v>
      </c>
      <c r="L3293" s="143">
        <f>COUNTIFS(ArCompl!$C$2:$C$5652,ArCompl!$C3592,ArCompl!$D$2:$D$5652,ArCompl!$D3592)</f>
        <v>1</v>
      </c>
      <c r="M3293" s="144">
        <f>IF(ISNA(MATCH($F3293,'Liste noire'!C:C,0)),0,1)</f>
        <v>0</v>
      </c>
    </row>
    <row r="3294" spans="1:13" x14ac:dyDescent="0.25">
      <c r="A3294" s="139">
        <v>3373</v>
      </c>
      <c r="B3294" s="140" t="s">
        <v>5141</v>
      </c>
      <c r="C3294" s="140" t="s">
        <v>5142</v>
      </c>
      <c r="D3294" s="140" t="s">
        <v>4759</v>
      </c>
      <c r="E3294" s="140" t="s">
        <v>22377</v>
      </c>
      <c r="F3294" s="140" t="s">
        <v>5143</v>
      </c>
      <c r="G3294" s="140" t="s">
        <v>5144</v>
      </c>
      <c r="H3294" s="140">
        <v>22.6083</v>
      </c>
      <c r="I3294" s="140">
        <v>108.172</v>
      </c>
      <c r="J3294" s="140">
        <v>421</v>
      </c>
      <c r="K3294" s="140">
        <v>8</v>
      </c>
      <c r="L3294" s="140">
        <f>COUNTIFS(ArCompl!$C$2:$C$5652,ArCompl!$C1449,ArCompl!$D$2:$D$5652,ArCompl!$D1449)</f>
        <v>1</v>
      </c>
      <c r="M3294" s="141">
        <f>IF(ISNA(MATCH($F3294,'Liste noire'!C:C,0)),0,1)</f>
        <v>0</v>
      </c>
    </row>
    <row r="3295" spans="1:13" x14ac:dyDescent="0.25">
      <c r="A3295" s="142">
        <v>7210</v>
      </c>
      <c r="B3295" s="143" t="s">
        <v>20035</v>
      </c>
      <c r="C3295" s="143" t="s">
        <v>20036</v>
      </c>
      <c r="D3295" s="143" t="s">
        <v>16702</v>
      </c>
      <c r="E3295" s="143" t="s">
        <v>22496</v>
      </c>
      <c r="F3295" s="143" t="s">
        <v>20037</v>
      </c>
      <c r="G3295" s="143" t="s">
        <v>20038</v>
      </c>
      <c r="H3295" s="143">
        <v>59.980200000000004</v>
      </c>
      <c r="I3295" s="143">
        <v>-154.839</v>
      </c>
      <c r="J3295" s="143">
        <v>314</v>
      </c>
      <c r="K3295" s="143">
        <v>-9</v>
      </c>
      <c r="L3295" s="143">
        <f>COUNTIFS(ArCompl!$C$2:$C$5652,ArCompl!$C2757,ArCompl!$D$2:$D$5652,ArCompl!$D2757)</f>
        <v>2</v>
      </c>
      <c r="M3295" s="144">
        <f>IF(ISNA(MATCH($F3295,'Liste noire'!C:C,0)),0,1)</f>
        <v>0</v>
      </c>
    </row>
    <row r="3296" spans="1:13" x14ac:dyDescent="0.25">
      <c r="A3296" s="139">
        <v>4371</v>
      </c>
      <c r="B3296" s="140" t="s">
        <v>13784</v>
      </c>
      <c r="C3296" s="140" t="s">
        <v>13785</v>
      </c>
      <c r="D3296" s="140" t="s">
        <v>13509</v>
      </c>
      <c r="E3296" s="140" t="s">
        <v>22461</v>
      </c>
      <c r="F3296" s="140" t="s">
        <v>13786</v>
      </c>
      <c r="G3296" s="140" t="s">
        <v>13787</v>
      </c>
      <c r="H3296" s="140">
        <v>67.64</v>
      </c>
      <c r="I3296" s="140">
        <v>53.121899999999997</v>
      </c>
      <c r="J3296" s="140">
        <v>36</v>
      </c>
      <c r="K3296" s="140">
        <v>3</v>
      </c>
      <c r="L3296" s="140">
        <f>COUNTIFS(ArCompl!$C$2:$C$5652,ArCompl!$C5077,ArCompl!$D$2:$D$5652,ArCompl!$D5077)</f>
        <v>1</v>
      </c>
      <c r="M3296" s="141">
        <f>IF(ISNA(MATCH($F3296,'Liste noire'!C:C,0)),0,1)</f>
        <v>0</v>
      </c>
    </row>
    <row r="3297" spans="1:13" x14ac:dyDescent="0.25">
      <c r="A3297" s="142">
        <v>6422</v>
      </c>
      <c r="B3297" s="143" t="s">
        <v>9574</v>
      </c>
      <c r="C3297" s="143" t="s">
        <v>9575</v>
      </c>
      <c r="D3297" s="143" t="s">
        <v>9551</v>
      </c>
      <c r="E3297" s="143" t="s">
        <v>22418</v>
      </c>
      <c r="F3297" s="143" t="s">
        <v>9576</v>
      </c>
      <c r="G3297" s="143" t="s">
        <v>9577</v>
      </c>
      <c r="H3297" s="143">
        <v>53.2303</v>
      </c>
      <c r="I3297" s="143">
        <v>-9.4677799999999994</v>
      </c>
      <c r="J3297" s="143">
        <v>70</v>
      </c>
      <c r="K3297" s="143">
        <v>0</v>
      </c>
      <c r="L3297" s="143">
        <f>COUNTIFS(ArCompl!$C$2:$C$5652,ArCompl!$C3873,ArCompl!$D$2:$D$5652,ArCompl!$D3873)</f>
        <v>1</v>
      </c>
      <c r="M3297" s="144">
        <f>IF(ISNA(MATCH($F3297,'Liste noire'!C:C,0)),0,1)</f>
        <v>0</v>
      </c>
    </row>
    <row r="3298" spans="1:13" x14ac:dyDescent="0.25">
      <c r="A3298" s="139">
        <v>4131</v>
      </c>
      <c r="B3298" s="140" t="s">
        <v>15698</v>
      </c>
      <c r="C3298" s="140" t="s">
        <v>15699</v>
      </c>
      <c r="D3298" s="140" t="s">
        <v>15636</v>
      </c>
      <c r="E3298" s="140" t="s">
        <v>22487</v>
      </c>
      <c r="F3298" s="140" t="s">
        <v>15700</v>
      </c>
      <c r="G3298" s="140" t="s">
        <v>15701</v>
      </c>
      <c r="H3298" s="140">
        <v>18.8079</v>
      </c>
      <c r="I3298" s="140">
        <v>100.783</v>
      </c>
      <c r="J3298" s="140">
        <v>685</v>
      </c>
      <c r="K3298" s="140">
        <v>7</v>
      </c>
      <c r="L3298" s="140">
        <f>COUNTIFS(ArCompl!$C$2:$C$5652,ArCompl!$C5393,ArCompl!$D$2:$D$5652,ArCompl!$D5393)</f>
        <v>1</v>
      </c>
      <c r="M3298" s="141">
        <f>IF(ISNA(MATCH($F3298,'Liste noire'!C:C,0)),0,1)</f>
        <v>0</v>
      </c>
    </row>
    <row r="3299" spans="1:13" x14ac:dyDescent="0.25">
      <c r="A3299" s="142">
        <v>6233</v>
      </c>
      <c r="B3299" s="143" t="s">
        <v>9147</v>
      </c>
      <c r="C3299" s="143" t="s">
        <v>9148</v>
      </c>
      <c r="D3299" s="143" t="s">
        <v>8920</v>
      </c>
      <c r="E3299" s="143" t="s">
        <v>22416</v>
      </c>
      <c r="F3299" s="143" t="s">
        <v>9149</v>
      </c>
      <c r="G3299" s="143" t="s">
        <v>9150</v>
      </c>
      <c r="H3299" s="143">
        <v>4.1333330000000004</v>
      </c>
      <c r="I3299" s="143">
        <v>117.66670000000001</v>
      </c>
      <c r="J3299" s="143">
        <v>30</v>
      </c>
      <c r="K3299" s="143">
        <v>8</v>
      </c>
      <c r="L3299" s="143">
        <f>COUNTIFS(ArCompl!$C$2:$C$5652,ArCompl!$C3767,ArCompl!$D$2:$D$5652,ArCompl!$D3767)</f>
        <v>1</v>
      </c>
      <c r="M3299" s="144">
        <f>IF(ISNA(MATCH($F3299,'Liste noire'!C:C,0)),0,1)</f>
        <v>0</v>
      </c>
    </row>
    <row r="3300" spans="1:13" x14ac:dyDescent="0.25">
      <c r="A3300" s="139">
        <v>6359</v>
      </c>
      <c r="B3300" s="140" t="s">
        <v>5145</v>
      </c>
      <c r="C3300" s="140" t="s">
        <v>5146</v>
      </c>
      <c r="D3300" s="140" t="s">
        <v>4759</v>
      </c>
      <c r="E3300" s="140" t="s">
        <v>22377</v>
      </c>
      <c r="F3300" s="140" t="s">
        <v>5147</v>
      </c>
      <c r="G3300" s="140" t="s">
        <v>5148</v>
      </c>
      <c r="H3300" s="140">
        <v>32.980800000000002</v>
      </c>
      <c r="I3300" s="140">
        <v>112.61499999999999</v>
      </c>
      <c r="J3300" s="140">
        <v>840</v>
      </c>
      <c r="K3300" s="140">
        <v>8</v>
      </c>
      <c r="L3300" s="140">
        <f>COUNTIFS(ArCompl!$C$2:$C$5652,ArCompl!$C1450,ArCompl!$D$2:$D$5652,ArCompl!$D1450)</f>
        <v>2</v>
      </c>
      <c r="M3300" s="141">
        <f>IF(ISNA(MATCH($F3300,'Liste noire'!C:C,0)),0,1)</f>
        <v>0</v>
      </c>
    </row>
    <row r="3301" spans="1:13" x14ac:dyDescent="0.25">
      <c r="A3301" s="142">
        <v>6899</v>
      </c>
      <c r="B3301" s="143" t="s">
        <v>1278</v>
      </c>
      <c r="C3301" s="143" t="s">
        <v>1279</v>
      </c>
      <c r="D3301" s="143" t="s">
        <v>639</v>
      </c>
      <c r="E3301" s="143" t="s">
        <v>22356</v>
      </c>
      <c r="F3301" s="143" t="s">
        <v>1280</v>
      </c>
      <c r="G3301" s="143" t="s">
        <v>1281</v>
      </c>
      <c r="H3301" s="143">
        <v>-34.948900000000002</v>
      </c>
      <c r="I3301" s="143">
        <v>150.53700000000001</v>
      </c>
      <c r="J3301" s="143">
        <v>400</v>
      </c>
      <c r="K3301" s="143">
        <v>10</v>
      </c>
      <c r="L3301" s="143">
        <f>COUNTIFS(ArCompl!$C$2:$C$5652,ArCompl!$C479,ArCompl!$D$2:$D$5652,ArCompl!$D479)</f>
        <v>1</v>
      </c>
      <c r="M3301" s="144">
        <f>IF(ISNA(MATCH($F3301,'Liste noire'!C:C,0)),0,1)</f>
        <v>0</v>
      </c>
    </row>
    <row r="3302" spans="1:13" x14ac:dyDescent="0.25">
      <c r="A3302" s="139">
        <v>1884</v>
      </c>
      <c r="B3302" s="140" t="s">
        <v>5997</v>
      </c>
      <c r="C3302" s="140" t="s">
        <v>5998</v>
      </c>
      <c r="D3302" s="140" t="s">
        <v>5959</v>
      </c>
      <c r="E3302" s="140" t="s">
        <v>5959</v>
      </c>
      <c r="F3302" s="140" t="s">
        <v>5999</v>
      </c>
      <c r="G3302" s="140" t="s">
        <v>6000</v>
      </c>
      <c r="H3302" s="140">
        <v>9.9764900000000001</v>
      </c>
      <c r="I3302" s="140">
        <v>-85.653000000000006</v>
      </c>
      <c r="J3302" s="140">
        <v>33</v>
      </c>
      <c r="K3302" s="140">
        <v>-6</v>
      </c>
      <c r="L3302" s="140">
        <f>COUNTIFS(ArCompl!$C$2:$C$5652,ArCompl!$C1691,ArCompl!$D$2:$D$5652,ArCompl!$D1691)</f>
        <v>1</v>
      </c>
      <c r="M3302" s="141">
        <f>IF(ISNA(MATCH($F3302,'Liste noire'!C:C,0)),0,1)</f>
        <v>0</v>
      </c>
    </row>
    <row r="3303" spans="1:13" x14ac:dyDescent="0.25">
      <c r="A3303" s="142">
        <v>600</v>
      </c>
      <c r="B3303" s="143" t="s">
        <v>9554</v>
      </c>
      <c r="C3303" s="143" t="s">
        <v>9555</v>
      </c>
      <c r="D3303" s="143" t="s">
        <v>9551</v>
      </c>
      <c r="E3303" s="143" t="s">
        <v>22418</v>
      </c>
      <c r="F3303" s="143" t="s">
        <v>9556</v>
      </c>
      <c r="G3303" s="143" t="s">
        <v>9557</v>
      </c>
      <c r="H3303" s="143">
        <v>53.910299999999999</v>
      </c>
      <c r="I3303" s="143">
        <v>-8.8184900000000006</v>
      </c>
      <c r="J3303" s="143">
        <v>665</v>
      </c>
      <c r="K3303" s="143">
        <v>0</v>
      </c>
      <c r="L3303" s="143">
        <f>COUNTIFS(ArCompl!$C$2:$C$5652,ArCompl!$C3868,ArCompl!$D$2:$D$5652,ArCompl!$D3868)</f>
        <v>1</v>
      </c>
      <c r="M3303" s="144">
        <f>IF(ISNA(MATCH($F3303,'Liste noire'!C:C,0)),0,1)</f>
        <v>0</v>
      </c>
    </row>
    <row r="3304" spans="1:13" x14ac:dyDescent="0.25">
      <c r="A3304" s="139">
        <v>4207</v>
      </c>
      <c r="B3304" s="140" t="s">
        <v>7824</v>
      </c>
      <c r="C3304" s="140" t="s">
        <v>7825</v>
      </c>
      <c r="D3304" s="140" t="s">
        <v>7581</v>
      </c>
      <c r="E3304" s="140" t="s">
        <v>22405</v>
      </c>
      <c r="F3304" s="140" t="s">
        <v>7826</v>
      </c>
      <c r="G3304" s="140" t="s">
        <v>7827</v>
      </c>
      <c r="H3304" s="140">
        <v>53.63306</v>
      </c>
      <c r="I3304" s="140">
        <v>7.1902780000000002</v>
      </c>
      <c r="J3304" s="140">
        <v>3</v>
      </c>
      <c r="K3304" s="140">
        <v>1</v>
      </c>
      <c r="L3304" s="140">
        <f>COUNTIFS(ArCompl!$C$2:$C$5652,ArCompl!$C165,ArCompl!$D$2:$D$5652,ArCompl!$D165)</f>
        <v>1</v>
      </c>
      <c r="M3304" s="141">
        <f>IF(ISNA(MATCH($F3304,'Liste noire'!C:C,0)),0,1)</f>
        <v>0</v>
      </c>
    </row>
    <row r="3305" spans="1:13" x14ac:dyDescent="0.25">
      <c r="A3305" s="142">
        <v>1827</v>
      </c>
      <c r="B3305" s="143" t="s">
        <v>11370</v>
      </c>
      <c r="C3305" s="143" t="s">
        <v>11371</v>
      </c>
      <c r="D3305" s="143" t="s">
        <v>11206</v>
      </c>
      <c r="E3305" s="143" t="s">
        <v>22439</v>
      </c>
      <c r="F3305" s="143" t="s">
        <v>11372</v>
      </c>
      <c r="G3305" s="143" t="s">
        <v>11373</v>
      </c>
      <c r="H3305" s="143">
        <v>31.226099999999999</v>
      </c>
      <c r="I3305" s="143">
        <v>-110.976</v>
      </c>
      <c r="J3305" s="143">
        <v>3990</v>
      </c>
      <c r="K3305" s="143">
        <v>-7</v>
      </c>
      <c r="L3305" s="143">
        <f>COUNTIFS(ArCompl!$C$2:$C$5652,ArCompl!$C4349,ArCompl!$D$2:$D$5652,ArCompl!$D4349)</f>
        <v>3</v>
      </c>
      <c r="M3305" s="144">
        <f>IF(ISNA(MATCH($F3305,'Liste noire'!C:C,0)),0,1)</f>
        <v>0</v>
      </c>
    </row>
    <row r="3306" spans="1:13" x14ac:dyDescent="0.25">
      <c r="A3306" s="139">
        <v>4365</v>
      </c>
      <c r="B3306" s="140" t="s">
        <v>13827</v>
      </c>
      <c r="C3306" s="140" t="s">
        <v>13828</v>
      </c>
      <c r="D3306" s="140" t="s">
        <v>13509</v>
      </c>
      <c r="E3306" s="140" t="s">
        <v>22461</v>
      </c>
      <c r="F3306" s="140" t="s">
        <v>13829</v>
      </c>
      <c r="G3306" s="140" t="s">
        <v>13830</v>
      </c>
      <c r="H3306" s="140">
        <v>63.183300000000003</v>
      </c>
      <c r="I3306" s="140">
        <v>75.27</v>
      </c>
      <c r="J3306" s="140">
        <v>446</v>
      </c>
      <c r="K3306" s="140">
        <v>5</v>
      </c>
      <c r="L3306" s="140">
        <f>COUNTIFS(ArCompl!$C$2:$C$5652,ArCompl!$C5088,ArCompl!$D$2:$D$5652,ArCompl!$D5088)</f>
        <v>1</v>
      </c>
      <c r="M3306" s="141">
        <f>IF(ISNA(MATCH($F3306,'Liste noire'!C:C,0)),0,1)</f>
        <v>0</v>
      </c>
    </row>
    <row r="3307" spans="1:13" x14ac:dyDescent="0.25">
      <c r="A3307" s="142">
        <v>7600</v>
      </c>
      <c r="B3307" s="143" t="s">
        <v>10488</v>
      </c>
      <c r="C3307" s="143" t="s">
        <v>10489</v>
      </c>
      <c r="D3307" s="143" t="s">
        <v>10437</v>
      </c>
      <c r="E3307" s="143" t="s">
        <v>10437</v>
      </c>
      <c r="F3307" s="143" t="s">
        <v>10490</v>
      </c>
      <c r="G3307" s="143" t="s">
        <v>10491</v>
      </c>
      <c r="H3307" s="143">
        <v>-0.63972200000000001</v>
      </c>
      <c r="I3307" s="143">
        <v>174.428</v>
      </c>
      <c r="J3307" s="143">
        <v>10</v>
      </c>
      <c r="K3307" s="143">
        <v>12</v>
      </c>
      <c r="L3307" s="143">
        <f>COUNTIFS(ArCompl!$C$2:$C$5652,ArCompl!$C4122,ArCompl!$D$2:$D$5652,ArCompl!$D4122)</f>
        <v>1</v>
      </c>
      <c r="M3307" s="144">
        <f>IF(ISNA(MATCH($F3307,'Liste noire'!C:C,0)),0,1)</f>
        <v>0</v>
      </c>
    </row>
    <row r="3308" spans="1:13" x14ac:dyDescent="0.25">
      <c r="A3308" s="139">
        <v>9394</v>
      </c>
      <c r="B3308" s="140" t="s">
        <v>8482</v>
      </c>
      <c r="C3308" s="140" t="s">
        <v>8483</v>
      </c>
      <c r="D3308" s="140" t="s">
        <v>8443</v>
      </c>
      <c r="E3308" s="140" t="s">
        <v>22414</v>
      </c>
      <c r="F3308" s="140" t="s">
        <v>8484</v>
      </c>
      <c r="G3308" s="140" t="s">
        <v>8485</v>
      </c>
      <c r="H3308" s="140">
        <v>65.131900000000002</v>
      </c>
      <c r="I3308" s="140">
        <v>-13.7464</v>
      </c>
      <c r="J3308" s="140">
        <v>13</v>
      </c>
      <c r="K3308" s="140">
        <v>0</v>
      </c>
      <c r="L3308" s="140">
        <f>COUNTIFS(ArCompl!$C$2:$C$5652,ArCompl!$C3891,ArCompl!$D$2:$D$5652,ArCompl!$D3891)</f>
        <v>1</v>
      </c>
      <c r="M3308" s="141">
        <f>IF(ISNA(MATCH($F3308,'Liste noire'!C:C,0)),0,1)</f>
        <v>0</v>
      </c>
    </row>
    <row r="3309" spans="1:13" x14ac:dyDescent="0.25">
      <c r="A3309" s="142">
        <v>930</v>
      </c>
      <c r="B3309" s="143" t="s">
        <v>10812</v>
      </c>
      <c r="C3309" s="143" t="s">
        <v>10813</v>
      </c>
      <c r="D3309" s="143" t="s">
        <v>10693</v>
      </c>
      <c r="E3309" s="143" t="s">
        <v>10693</v>
      </c>
      <c r="F3309" s="143" t="s">
        <v>10814</v>
      </c>
      <c r="G3309" s="143" t="s">
        <v>10815</v>
      </c>
      <c r="H3309" s="143">
        <v>-13.312099999999999</v>
      </c>
      <c r="I3309" s="143">
        <v>48.314799999999998</v>
      </c>
      <c r="J3309" s="143">
        <v>36</v>
      </c>
      <c r="K3309" s="143">
        <v>3</v>
      </c>
      <c r="L3309" s="143">
        <f>COUNTIFS(ArCompl!$C$2:$C$5652,ArCompl!$C4198,ArCompl!$D$2:$D$5652,ArCompl!$D4198)</f>
        <v>1</v>
      </c>
      <c r="M3309" s="144">
        <f>IF(ISNA(MATCH($F3309,'Liste noire'!C:C,0)),0,1)</f>
        <v>0</v>
      </c>
    </row>
    <row r="3310" spans="1:13" x14ac:dyDescent="0.25">
      <c r="A3310" s="139">
        <v>2005</v>
      </c>
      <c r="B3310" s="140" t="s">
        <v>11997</v>
      </c>
      <c r="C3310" s="140" t="s">
        <v>11994</v>
      </c>
      <c r="D3310" s="140" t="s">
        <v>11974</v>
      </c>
      <c r="E3310" s="140" t="s">
        <v>22450</v>
      </c>
      <c r="F3310" s="140" t="s">
        <v>11998</v>
      </c>
      <c r="G3310" s="140" t="s">
        <v>11999</v>
      </c>
      <c r="H3310" s="140">
        <v>-22.014600000000002</v>
      </c>
      <c r="I3310" s="140">
        <v>166.21299999999999</v>
      </c>
      <c r="J3310" s="140">
        <v>52</v>
      </c>
      <c r="K3310" s="140">
        <v>11</v>
      </c>
      <c r="L3310" s="140">
        <f>COUNTIFS(ArCompl!$C$2:$C$5652,ArCompl!$C4558,ArCompl!$D$2:$D$5652,ArCompl!$D4558)</f>
        <v>1</v>
      </c>
      <c r="M3310" s="141">
        <f>IF(ISNA(MATCH($F3310,'Liste noire'!C:C,0)),0,1)</f>
        <v>0</v>
      </c>
    </row>
    <row r="3311" spans="1:13" x14ac:dyDescent="0.25">
      <c r="A3311" s="142">
        <v>948</v>
      </c>
      <c r="B3311" s="143" t="s">
        <v>272</v>
      </c>
      <c r="C3311" s="143" t="s">
        <v>273</v>
      </c>
      <c r="D3311" s="143" t="s">
        <v>257</v>
      </c>
      <c r="E3311" s="143" t="s">
        <v>257</v>
      </c>
      <c r="F3311" s="143" t="s">
        <v>274</v>
      </c>
      <c r="G3311" s="143" t="s">
        <v>275</v>
      </c>
      <c r="H3311" s="143">
        <v>-12.8089</v>
      </c>
      <c r="I3311" s="143">
        <v>15.7605</v>
      </c>
      <c r="J3311" s="143">
        <v>5587</v>
      </c>
      <c r="K3311" s="143">
        <v>1</v>
      </c>
      <c r="L3311" s="143">
        <f>COUNTIFS(ArCompl!$C$2:$C$5652,ArCompl!$C191,ArCompl!$D$2:$D$5652,ArCompl!$D191)</f>
        <v>1</v>
      </c>
      <c r="M3311" s="144">
        <f>IF(ISNA(MATCH($F3311,'Liste noire'!C:C,0)),0,1)</f>
        <v>0</v>
      </c>
    </row>
    <row r="3312" spans="1:13" x14ac:dyDescent="0.25">
      <c r="A3312" s="139">
        <v>3455</v>
      </c>
      <c r="B3312" s="140" t="s">
        <v>20435</v>
      </c>
      <c r="C3312" s="140" t="s">
        <v>20432</v>
      </c>
      <c r="D3312" s="140" t="s">
        <v>16702</v>
      </c>
      <c r="E3312" s="140" t="s">
        <v>22496</v>
      </c>
      <c r="F3312" s="140" t="s">
        <v>20436</v>
      </c>
      <c r="G3312" s="140" t="s">
        <v>20437</v>
      </c>
      <c r="H3312" s="140">
        <v>48.141500000000001</v>
      </c>
      <c r="I3312" s="140">
        <v>-123.414</v>
      </c>
      <c r="J3312" s="140">
        <v>13</v>
      </c>
      <c r="K3312" s="140">
        <v>-8</v>
      </c>
      <c r="L3312" s="140">
        <f>COUNTIFS(ArCompl!$C$2:$C$5652,ArCompl!$C2864,ArCompl!$D$2:$D$5652,ArCompl!$D2864)</f>
        <v>1</v>
      </c>
      <c r="M3312" s="141">
        <f>IF(ISNA(MATCH($F3312,'Liste noire'!C:C,0)),0,1)</f>
        <v>0</v>
      </c>
    </row>
    <row r="3313" spans="1:13" x14ac:dyDescent="0.25">
      <c r="A3313" s="142">
        <v>6119</v>
      </c>
      <c r="B3313" s="143" t="s">
        <v>13815</v>
      </c>
      <c r="C3313" s="143" t="s">
        <v>13816</v>
      </c>
      <c r="D3313" s="143" t="s">
        <v>13509</v>
      </c>
      <c r="E3313" s="143" t="s">
        <v>22461</v>
      </c>
      <c r="F3313" s="143" t="s">
        <v>13817</v>
      </c>
      <c r="G3313" s="143" t="s">
        <v>13818</v>
      </c>
      <c r="H3313" s="143">
        <v>53.811399999999999</v>
      </c>
      <c r="I3313" s="143">
        <v>86.877200000000002</v>
      </c>
      <c r="J3313" s="143">
        <v>1024</v>
      </c>
      <c r="K3313" s="143">
        <v>7</v>
      </c>
      <c r="L3313" s="143">
        <f>COUNTIFS(ArCompl!$C$2:$C$5652,ArCompl!$C5085,ArCompl!$D$2:$D$5652,ArCompl!$D5085)</f>
        <v>1</v>
      </c>
      <c r="M3313" s="144">
        <f>IF(ISNA(MATCH($F3313,'Liste noire'!C:C,0)),0,1)</f>
        <v>0</v>
      </c>
    </row>
    <row r="3314" spans="1:13" x14ac:dyDescent="0.25">
      <c r="A3314" s="139">
        <v>3563</v>
      </c>
      <c r="B3314" s="140" t="s">
        <v>20298</v>
      </c>
      <c r="C3314" s="140" t="s">
        <v>20299</v>
      </c>
      <c r="D3314" s="140" t="s">
        <v>16702</v>
      </c>
      <c r="E3314" s="140" t="s">
        <v>22496</v>
      </c>
      <c r="F3314" s="140" t="s">
        <v>20300</v>
      </c>
      <c r="G3314" s="140" t="s">
        <v>20301</v>
      </c>
      <c r="H3314" s="140">
        <v>30.352699999999999</v>
      </c>
      <c r="I3314" s="140">
        <v>-87.318600000000004</v>
      </c>
      <c r="J3314" s="140">
        <v>28</v>
      </c>
      <c r="K3314" s="140">
        <v>-6</v>
      </c>
      <c r="L3314" s="140">
        <f>COUNTIFS(ArCompl!$C$2:$C$5652,ArCompl!$C2827,ArCompl!$D$2:$D$5652,ArCompl!$D2827)</f>
        <v>1</v>
      </c>
      <c r="M3314" s="141">
        <f>IF(ISNA(MATCH($F3314,'Liste noire'!C:C,0)),0,1)</f>
        <v>0</v>
      </c>
    </row>
    <row r="3315" spans="1:13" x14ac:dyDescent="0.25">
      <c r="A3315" s="142">
        <v>4095</v>
      </c>
      <c r="B3315" s="143" t="s">
        <v>12092</v>
      </c>
      <c r="C3315" s="143" t="s">
        <v>12093</v>
      </c>
      <c r="D3315" s="143" t="s">
        <v>12018</v>
      </c>
      <c r="E3315" s="143" t="s">
        <v>22451</v>
      </c>
      <c r="F3315" s="143" t="s">
        <v>12094</v>
      </c>
      <c r="G3315" s="143" t="s">
        <v>12095</v>
      </c>
      <c r="H3315" s="143">
        <v>-39.465800000000002</v>
      </c>
      <c r="I3315" s="143">
        <v>176.87</v>
      </c>
      <c r="J3315" s="143">
        <v>6</v>
      </c>
      <c r="K3315" s="143">
        <v>12</v>
      </c>
      <c r="L3315" s="143">
        <f>COUNTIFS(ArCompl!$C$2:$C$5652,ArCompl!$C4581,ArCompl!$D$2:$D$5652,ArCompl!$D4581)</f>
        <v>1</v>
      </c>
      <c r="M3315" s="144">
        <f>IF(ISNA(MATCH($F3315,'Liste noire'!C:C,0)),0,1)</f>
        <v>0</v>
      </c>
    </row>
    <row r="3316" spans="1:13" x14ac:dyDescent="0.25">
      <c r="A3316" s="139">
        <v>2023</v>
      </c>
      <c r="B3316" s="140" t="s">
        <v>12100</v>
      </c>
      <c r="C3316" s="140" t="s">
        <v>12101</v>
      </c>
      <c r="D3316" s="140" t="s">
        <v>12018</v>
      </c>
      <c r="E3316" s="140" t="s">
        <v>22451</v>
      </c>
      <c r="F3316" s="140" t="s">
        <v>12102</v>
      </c>
      <c r="G3316" s="140" t="s">
        <v>12103</v>
      </c>
      <c r="H3316" s="140">
        <v>-39.008600000000001</v>
      </c>
      <c r="I3316" s="140">
        <v>174.179</v>
      </c>
      <c r="J3316" s="140">
        <v>97</v>
      </c>
      <c r="K3316" s="140">
        <v>12</v>
      </c>
      <c r="L3316" s="140">
        <f>COUNTIFS(ArCompl!$C$2:$C$5652,ArCompl!$C4583,ArCompl!$D$2:$D$5652,ArCompl!$D4583)</f>
        <v>1</v>
      </c>
      <c r="M3316" s="141">
        <f>IF(ISNA(MATCH($F3316,'Liste noire'!C:C,0)),0,1)</f>
        <v>0</v>
      </c>
    </row>
    <row r="3317" spans="1:13" x14ac:dyDescent="0.25">
      <c r="A3317" s="142">
        <v>3778</v>
      </c>
      <c r="B3317" s="143" t="s">
        <v>19693</v>
      </c>
      <c r="C3317" s="143" t="s">
        <v>19694</v>
      </c>
      <c r="D3317" s="143" t="s">
        <v>16702</v>
      </c>
      <c r="E3317" s="143" t="s">
        <v>22496</v>
      </c>
      <c r="F3317" s="143" t="s">
        <v>19695</v>
      </c>
      <c r="G3317" s="143" t="s">
        <v>19696</v>
      </c>
      <c r="H3317" s="143">
        <v>35.356699999999996</v>
      </c>
      <c r="I3317" s="143">
        <v>-89.8703</v>
      </c>
      <c r="J3317" s="143">
        <v>320</v>
      </c>
      <c r="K3317" s="143">
        <v>-6</v>
      </c>
      <c r="L3317" s="143">
        <f>COUNTIFS(ArCompl!$C$2:$C$5652,ArCompl!$C2668,ArCompl!$D$2:$D$5652,ArCompl!$D2668)</f>
        <v>1</v>
      </c>
      <c r="M3317" s="144">
        <f>IF(ISNA(MATCH($F3317,'Liste noire'!C:C,0)),0,1)</f>
        <v>0</v>
      </c>
    </row>
    <row r="3318" spans="1:13" x14ac:dyDescent="0.25">
      <c r="A3318" s="139">
        <v>2509</v>
      </c>
      <c r="B3318" s="140" t="s">
        <v>469</v>
      </c>
      <c r="C3318" s="140" t="s">
        <v>470</v>
      </c>
      <c r="D3318" s="140" t="s">
        <v>365</v>
      </c>
      <c r="E3318" s="140" t="s">
        <v>22354</v>
      </c>
      <c r="F3318" s="140" t="s">
        <v>471</v>
      </c>
      <c r="G3318" s="140" t="s">
        <v>472</v>
      </c>
      <c r="H3318" s="140">
        <v>-38.948999999999998</v>
      </c>
      <c r="I3318" s="140">
        <v>-68.155699999999996</v>
      </c>
      <c r="J3318" s="140">
        <v>895</v>
      </c>
      <c r="K3318" s="140">
        <v>-3</v>
      </c>
      <c r="L3318" s="140">
        <f>COUNTIFS(ArCompl!$C$2:$C$5652,ArCompl!$C275,ArCompl!$D$2:$D$5652,ArCompl!$D275)</f>
        <v>1</v>
      </c>
      <c r="M3318" s="141">
        <f>IF(ISNA(MATCH($F3318,'Liste noire'!C:C,0)),0,1)</f>
        <v>0</v>
      </c>
    </row>
    <row r="3319" spans="1:13" x14ac:dyDescent="0.25">
      <c r="A3319" s="142">
        <v>5561</v>
      </c>
      <c r="B3319" s="143" t="s">
        <v>16590</v>
      </c>
      <c r="C3319" s="143" t="s">
        <v>16591</v>
      </c>
      <c r="D3319" s="143" t="s">
        <v>16321</v>
      </c>
      <c r="E3319" s="143" t="s">
        <v>22495</v>
      </c>
      <c r="F3319" s="143" t="s">
        <v>16592</v>
      </c>
      <c r="G3319" s="143" t="s">
        <v>16593</v>
      </c>
      <c r="H3319" s="143">
        <v>52.92</v>
      </c>
      <c r="I3319" s="143">
        <v>-1.07917</v>
      </c>
      <c r="J3319" s="143">
        <v>138</v>
      </c>
      <c r="K3319" s="143">
        <v>0</v>
      </c>
      <c r="L3319" s="143">
        <f>COUNTIFS(ArCompl!$C$2:$C$5652,ArCompl!$C4979,ArCompl!$D$2:$D$5652,ArCompl!$D4979)</f>
        <v>1</v>
      </c>
      <c r="M3319" s="144">
        <f>IF(ISNA(MATCH($F3319,'Liste noire'!C:C,0)),0,1)</f>
        <v>0</v>
      </c>
    </row>
    <row r="3320" spans="1:13" x14ac:dyDescent="0.25">
      <c r="A3320" s="139">
        <v>6053</v>
      </c>
      <c r="B3320" s="140" t="s">
        <v>5624</v>
      </c>
      <c r="C3320" s="140" t="s">
        <v>5625</v>
      </c>
      <c r="D3320" s="140" t="s">
        <v>5479</v>
      </c>
      <c r="E3320" s="140" t="s">
        <v>22380</v>
      </c>
      <c r="F3320" s="140" t="s">
        <v>5626</v>
      </c>
      <c r="G3320" s="140" t="s">
        <v>5627</v>
      </c>
      <c r="H3320" s="140">
        <v>5.6963999999999997</v>
      </c>
      <c r="I3320" s="140">
        <v>-77.280600000000007</v>
      </c>
      <c r="J3320" s="140">
        <v>12</v>
      </c>
      <c r="K3320" s="140">
        <v>-5</v>
      </c>
      <c r="L3320" s="140">
        <f>COUNTIFS(ArCompl!$C$2:$C$5652,ArCompl!$C1572,ArCompl!$D$2:$D$5652,ArCompl!$D1572)</f>
        <v>1</v>
      </c>
      <c r="M3320" s="141">
        <f>IF(ISNA(MATCH($F3320,'Liste noire'!C:C,0)),0,1)</f>
        <v>0</v>
      </c>
    </row>
    <row r="3321" spans="1:13" x14ac:dyDescent="0.25">
      <c r="A3321" s="142">
        <v>3746</v>
      </c>
      <c r="B3321" s="143" t="s">
        <v>19044</v>
      </c>
      <c r="C3321" s="143" t="s">
        <v>19041</v>
      </c>
      <c r="D3321" s="143" t="s">
        <v>16702</v>
      </c>
      <c r="E3321" s="143" t="s">
        <v>22496</v>
      </c>
      <c r="F3321" s="143" t="s">
        <v>19045</v>
      </c>
      <c r="G3321" s="143" t="s">
        <v>19046</v>
      </c>
      <c r="H3321" s="143">
        <v>24.575800000000001</v>
      </c>
      <c r="I3321" s="143">
        <v>-81.688900000000004</v>
      </c>
      <c r="J3321" s="143">
        <v>6</v>
      </c>
      <c r="K3321" s="143">
        <v>-5</v>
      </c>
      <c r="L3321" s="143">
        <f>COUNTIFS(ArCompl!$C$2:$C$5652,ArCompl!$C2496,ArCompl!$D$2:$D$5652,ArCompl!$D2496)</f>
        <v>1</v>
      </c>
      <c r="M3321" s="144">
        <f>IF(ISNA(MATCH($F3321,'Liste noire'!C:C,0)),0,1)</f>
        <v>0</v>
      </c>
    </row>
    <row r="3322" spans="1:13" x14ac:dyDescent="0.25">
      <c r="A3322" s="139">
        <v>481</v>
      </c>
      <c r="B3322" s="140" t="s">
        <v>16570</v>
      </c>
      <c r="C3322" s="140" t="s">
        <v>16571</v>
      </c>
      <c r="D3322" s="140" t="s">
        <v>16321</v>
      </c>
      <c r="E3322" s="140" t="s">
        <v>22495</v>
      </c>
      <c r="F3322" s="140" t="s">
        <v>16572</v>
      </c>
      <c r="G3322" s="140" t="s">
        <v>16573</v>
      </c>
      <c r="H3322" s="140">
        <v>50.440600000000003</v>
      </c>
      <c r="I3322" s="140">
        <v>-4.9954099999999997</v>
      </c>
      <c r="J3322" s="140">
        <v>390</v>
      </c>
      <c r="K3322" s="140">
        <v>0</v>
      </c>
      <c r="L3322" s="140">
        <f>COUNTIFS(ArCompl!$C$2:$C$5652,ArCompl!$C4974,ArCompl!$D$2:$D$5652,ArCompl!$D4974)</f>
        <v>1</v>
      </c>
      <c r="M3322" s="141">
        <f>IF(ISNA(MATCH($F3322,'Liste noire'!C:C,0)),0,1)</f>
        <v>0</v>
      </c>
    </row>
    <row r="3323" spans="1:13" x14ac:dyDescent="0.25">
      <c r="A3323" s="142">
        <v>6307</v>
      </c>
      <c r="B3323" s="143" t="s">
        <v>1262</v>
      </c>
      <c r="C3323" s="143" t="s">
        <v>1263</v>
      </c>
      <c r="D3323" s="143" t="s">
        <v>639</v>
      </c>
      <c r="E3323" s="143" t="s">
        <v>22356</v>
      </c>
      <c r="F3323" s="143" t="s">
        <v>1264</v>
      </c>
      <c r="G3323" s="143" t="s">
        <v>1265</v>
      </c>
      <c r="H3323" s="143">
        <v>-34.702199999999998</v>
      </c>
      <c r="I3323" s="143">
        <v>146.512</v>
      </c>
      <c r="J3323" s="143">
        <v>474</v>
      </c>
      <c r="K3323" s="143">
        <v>10</v>
      </c>
      <c r="L3323" s="143">
        <f>COUNTIFS(ArCompl!$C$2:$C$5652,ArCompl!$C475,ArCompl!$D$2:$D$5652,ArCompl!$D475)</f>
        <v>1</v>
      </c>
      <c r="M3323" s="144">
        <f>IF(ISNA(MATCH($F3323,'Liste noire'!C:C,0)),0,1)</f>
        <v>0</v>
      </c>
    </row>
    <row r="3324" spans="1:13" x14ac:dyDescent="0.25">
      <c r="A3324" s="139">
        <v>11845</v>
      </c>
      <c r="B3324" s="140" t="s">
        <v>19588</v>
      </c>
      <c r="C3324" s="140" t="s">
        <v>19589</v>
      </c>
      <c r="D3324" s="140" t="s">
        <v>16702</v>
      </c>
      <c r="E3324" s="140" t="s">
        <v>22496</v>
      </c>
      <c r="F3324" s="140" t="s">
        <v>19590</v>
      </c>
      <c r="G3324" s="140" t="s">
        <v>19591</v>
      </c>
      <c r="H3324" s="140">
        <v>30.391100000000002</v>
      </c>
      <c r="I3324" s="140">
        <v>-81.424700000000001</v>
      </c>
      <c r="J3324" s="140">
        <v>15</v>
      </c>
      <c r="K3324" s="140" t="s">
        <v>340</v>
      </c>
      <c r="L3324" s="140">
        <f>COUNTIFS(ArCompl!$C$2:$C$5652,ArCompl!$C2640,ArCompl!$D$2:$D$5652,ArCompl!$D2640)</f>
        <v>1</v>
      </c>
      <c r="M3324" s="141">
        <f>IF(ISNA(MATCH($F3324,'Liste noire'!C:C,0)),0,1)</f>
        <v>0</v>
      </c>
    </row>
    <row r="3325" spans="1:13" x14ac:dyDescent="0.25">
      <c r="A3325" s="142">
        <v>407</v>
      </c>
      <c r="B3325" s="143" t="s">
        <v>7828</v>
      </c>
      <c r="C3325" s="143" t="s">
        <v>7829</v>
      </c>
      <c r="D3325" s="143" t="s">
        <v>7581</v>
      </c>
      <c r="E3325" s="143" t="s">
        <v>22405</v>
      </c>
      <c r="F3325" s="143" t="s">
        <v>7830</v>
      </c>
      <c r="G3325" s="143" t="s">
        <v>7831</v>
      </c>
      <c r="H3325" s="143">
        <v>53.706940000000003</v>
      </c>
      <c r="I3325" s="143">
        <v>7.23</v>
      </c>
      <c r="J3325" s="143">
        <v>7</v>
      </c>
      <c r="K3325" s="143">
        <v>1</v>
      </c>
      <c r="L3325" s="143">
        <f>COUNTIFS(ArCompl!$C$2:$C$5652,ArCompl!$C166,ArCompl!$D$2:$D$5652,ArCompl!$D166)</f>
        <v>1</v>
      </c>
      <c r="M3325" s="144">
        <f>IF(ISNA(MATCH($F3325,'Liste noire'!C:C,0)),0,1)</f>
        <v>0</v>
      </c>
    </row>
    <row r="3326" spans="1:13" x14ac:dyDescent="0.25">
      <c r="A3326" s="139">
        <v>743</v>
      </c>
      <c r="B3326" s="140" t="s">
        <v>15304</v>
      </c>
      <c r="C3326" s="140" t="s">
        <v>15305</v>
      </c>
      <c r="D3326" s="140" t="s">
        <v>15198</v>
      </c>
      <c r="E3326" s="140" t="s">
        <v>22481</v>
      </c>
      <c r="F3326" s="140" t="s">
        <v>15306</v>
      </c>
      <c r="G3326" s="140" t="s">
        <v>15307</v>
      </c>
      <c r="H3326" s="140">
        <v>58.586300000000001</v>
      </c>
      <c r="I3326" s="140">
        <v>16.250599999999999</v>
      </c>
      <c r="J3326" s="140">
        <v>32</v>
      </c>
      <c r="K3326" s="140">
        <v>1</v>
      </c>
      <c r="L3326" s="140">
        <f>COUNTIFS(ArCompl!$C$2:$C$5652,ArCompl!$C5278,ArCompl!$D$2:$D$5652,ArCompl!$D5278)</f>
        <v>1</v>
      </c>
      <c r="M3326" s="141">
        <f>IF(ISNA(MATCH($F3326,'Liste noire'!C:C,0)),0,1)</f>
        <v>0</v>
      </c>
    </row>
    <row r="3327" spans="1:13" x14ac:dyDescent="0.25">
      <c r="A3327" s="142">
        <v>5566</v>
      </c>
      <c r="B3327" s="143" t="s">
        <v>16578</v>
      </c>
      <c r="C3327" s="143" t="s">
        <v>16579</v>
      </c>
      <c r="D3327" s="143" t="s">
        <v>16321</v>
      </c>
      <c r="E3327" s="143" t="s">
        <v>22495</v>
      </c>
      <c r="F3327" s="143" t="s">
        <v>16580</v>
      </c>
      <c r="G3327" s="143" t="s">
        <v>16581</v>
      </c>
      <c r="H3327" s="143">
        <v>59.3675</v>
      </c>
      <c r="I3327" s="143">
        <v>-2.4344399999999999</v>
      </c>
      <c r="J3327" s="143">
        <v>40</v>
      </c>
      <c r="K3327" s="143">
        <v>0</v>
      </c>
      <c r="L3327" s="143">
        <f>COUNTIFS(ArCompl!$C$2:$C$5652,ArCompl!$C4976,ArCompl!$D$2:$D$5652,ArCompl!$D4976)</f>
        <v>0</v>
      </c>
      <c r="M3327" s="144">
        <f>IF(ISNA(MATCH($F3327,'Liste noire'!C:C,0)),0,1)</f>
        <v>0</v>
      </c>
    </row>
    <row r="3328" spans="1:13" x14ac:dyDescent="0.25">
      <c r="A3328" s="139">
        <v>1354</v>
      </c>
      <c r="B3328" s="140" t="s">
        <v>7208</v>
      </c>
      <c r="C3328" s="140" t="s">
        <v>7209</v>
      </c>
      <c r="D3328" s="140" t="s">
        <v>6885</v>
      </c>
      <c r="E3328" s="140" t="s">
        <v>6885</v>
      </c>
      <c r="F3328" s="140" t="s">
        <v>7210</v>
      </c>
      <c r="G3328" s="140" t="s">
        <v>7211</v>
      </c>
      <c r="H3328" s="140">
        <v>43.6584</v>
      </c>
      <c r="I3328" s="140">
        <v>7.2158699999999998</v>
      </c>
      <c r="J3328" s="140">
        <v>12</v>
      </c>
      <c r="K3328" s="140">
        <v>1</v>
      </c>
      <c r="L3328" s="140">
        <f>COUNTIFS(ArCompl!$C$2:$C$5652,ArCompl!$C3373,ArCompl!$D$2:$D$5652,ArCompl!$D3373)</f>
        <v>1</v>
      </c>
      <c r="M3328" s="141">
        <f>IF(ISNA(MATCH($F3328,'Liste noire'!C:C,0)),0,1)</f>
        <v>1</v>
      </c>
    </row>
    <row r="3329" spans="1:13" x14ac:dyDescent="0.25">
      <c r="A3329" s="142">
        <v>2279</v>
      </c>
      <c r="B3329" s="143" t="s">
        <v>10183</v>
      </c>
      <c r="C3329" s="143" t="s">
        <v>10180</v>
      </c>
      <c r="D3329" s="143" t="s">
        <v>9894</v>
      </c>
      <c r="E3329" s="143" t="s">
        <v>22423</v>
      </c>
      <c r="F3329" s="143" t="s">
        <v>10184</v>
      </c>
      <c r="G3329" s="143" t="s">
        <v>10185</v>
      </c>
      <c r="H3329" s="143">
        <v>35.764699999999998</v>
      </c>
      <c r="I3329" s="143">
        <v>140.386</v>
      </c>
      <c r="J3329" s="143">
        <v>141</v>
      </c>
      <c r="K3329" s="143">
        <v>9</v>
      </c>
      <c r="L3329" s="143">
        <f>COUNTIFS(ArCompl!$C$2:$C$5652,ArCompl!$C4044,ArCompl!$D$2:$D$5652,ArCompl!$D4044)</f>
        <v>1</v>
      </c>
      <c r="M3329" s="144">
        <f>IF(ISNA(MATCH($F3329,'Liste noire'!C:C,0)),0,1)</f>
        <v>0</v>
      </c>
    </row>
    <row r="3330" spans="1:13" x14ac:dyDescent="0.25">
      <c r="A3330" s="139">
        <v>3444</v>
      </c>
      <c r="B3330" s="140" t="s">
        <v>19705</v>
      </c>
      <c r="C3330" s="140" t="s">
        <v>19706</v>
      </c>
      <c r="D3330" s="140" t="s">
        <v>16702</v>
      </c>
      <c r="E3330" s="140" t="s">
        <v>22496</v>
      </c>
      <c r="F3330" s="140" t="s">
        <v>19707</v>
      </c>
      <c r="G3330" s="140" t="s">
        <v>19708</v>
      </c>
      <c r="H3330" s="140">
        <v>30.7242</v>
      </c>
      <c r="I3330" s="140">
        <v>-87.021900000000002</v>
      </c>
      <c r="J3330" s="140">
        <v>199</v>
      </c>
      <c r="K3330" s="140">
        <v>-6</v>
      </c>
      <c r="L3330" s="140">
        <f>COUNTIFS(ArCompl!$C$2:$C$5652,ArCompl!$C2671,ArCompl!$D$2:$D$5652,ArCompl!$D2671)</f>
        <v>1</v>
      </c>
      <c r="M3330" s="141">
        <f>IF(ISNA(MATCH($F3330,'Liste noire'!C:C,0)),0,1)</f>
        <v>0</v>
      </c>
    </row>
    <row r="3331" spans="1:13" x14ac:dyDescent="0.25">
      <c r="A3331" s="142">
        <v>5932</v>
      </c>
      <c r="B3331" s="143" t="s">
        <v>9448</v>
      </c>
      <c r="C3331" s="143" t="s">
        <v>9449</v>
      </c>
      <c r="D3331" s="143" t="s">
        <v>9341</v>
      </c>
      <c r="E3331" s="143" t="s">
        <v>9341</v>
      </c>
      <c r="F3331" s="143" t="s">
        <v>9450</v>
      </c>
      <c r="G3331" s="143" t="s">
        <v>9451</v>
      </c>
      <c r="H3331" s="143">
        <v>36.6633</v>
      </c>
      <c r="I3331" s="143">
        <v>51.464700000000001</v>
      </c>
      <c r="J3331" s="143">
        <v>-61</v>
      </c>
      <c r="K3331" s="143">
        <v>3.5</v>
      </c>
      <c r="L3331" s="143">
        <f>COUNTIFS(ArCompl!$C$2:$C$5652,ArCompl!$C3850,ArCompl!$D$2:$D$5652,ArCompl!$D3850)</f>
        <v>1</v>
      </c>
      <c r="M3331" s="144">
        <f>IF(ISNA(MATCH($F3331,'Liste noire'!C:C,0)),0,1)</f>
        <v>0</v>
      </c>
    </row>
    <row r="3332" spans="1:13" x14ac:dyDescent="0.25">
      <c r="A3332" s="139">
        <v>4161</v>
      </c>
      <c r="B3332" s="140" t="s">
        <v>3012</v>
      </c>
      <c r="C3332" s="140" t="s">
        <v>3013</v>
      </c>
      <c r="D3332" s="140" t="s">
        <v>2981</v>
      </c>
      <c r="E3332" s="140" t="s">
        <v>22372</v>
      </c>
      <c r="F3332" s="140" t="s">
        <v>3014</v>
      </c>
      <c r="G3332" s="140" t="s">
        <v>3015</v>
      </c>
      <c r="H3332" s="140">
        <v>3.7225600000000001</v>
      </c>
      <c r="I3332" s="140">
        <v>11.5533</v>
      </c>
      <c r="J3332" s="140">
        <v>2278</v>
      </c>
      <c r="K3332" s="140">
        <v>1</v>
      </c>
      <c r="L3332" s="140">
        <f>COUNTIFS(ArCompl!$C$2:$C$5652,ArCompl!$C920,ArCompl!$D$2:$D$5652,ArCompl!$D920)</f>
        <v>1</v>
      </c>
      <c r="M3332" s="141">
        <f>IF(ISNA(MATCH($F3332,'Liste noire'!C:C,0)),0,1)</f>
        <v>0</v>
      </c>
    </row>
    <row r="3333" spans="1:13" x14ac:dyDescent="0.25">
      <c r="A3333" s="142">
        <v>4352</v>
      </c>
      <c r="B3333" s="143" t="s">
        <v>13811</v>
      </c>
      <c r="C3333" s="143" t="s">
        <v>13812</v>
      </c>
      <c r="D3333" s="143" t="s">
        <v>13509</v>
      </c>
      <c r="E3333" s="143" t="s">
        <v>22461</v>
      </c>
      <c r="F3333" s="143" t="s">
        <v>13813</v>
      </c>
      <c r="G3333" s="143" t="s">
        <v>13814</v>
      </c>
      <c r="H3333" s="143">
        <v>69.311099999999996</v>
      </c>
      <c r="I3333" s="143">
        <v>87.3322</v>
      </c>
      <c r="J3333" s="143">
        <v>574</v>
      </c>
      <c r="K3333" s="143">
        <v>7</v>
      </c>
      <c r="L3333" s="143">
        <f>COUNTIFS(ArCompl!$C$2:$C$5652,ArCompl!$C5084,ArCompl!$D$2:$D$5652,ArCompl!$D5084)</f>
        <v>1</v>
      </c>
      <c r="M3333" s="144">
        <f>IF(ISNA(MATCH($F3333,'Liste noire'!C:C,0)),0,1)</f>
        <v>0</v>
      </c>
    </row>
    <row r="3334" spans="1:13" x14ac:dyDescent="0.25">
      <c r="A3334" s="139">
        <v>2024</v>
      </c>
      <c r="B3334" s="140" t="s">
        <v>12096</v>
      </c>
      <c r="C3334" s="140" t="s">
        <v>12097</v>
      </c>
      <c r="D3334" s="140" t="s">
        <v>12018</v>
      </c>
      <c r="E3334" s="140" t="s">
        <v>22451</v>
      </c>
      <c r="F3334" s="140" t="s">
        <v>12098</v>
      </c>
      <c r="G3334" s="140" t="s">
        <v>12099</v>
      </c>
      <c r="H3334" s="140">
        <v>-41.298299999999998</v>
      </c>
      <c r="I3334" s="140">
        <v>173.221</v>
      </c>
      <c r="J3334" s="140">
        <v>17</v>
      </c>
      <c r="K3334" s="140">
        <v>12</v>
      </c>
      <c r="L3334" s="140">
        <f>COUNTIFS(ArCompl!$C$2:$C$5652,ArCompl!$C4582,ArCompl!$D$2:$D$5652,ArCompl!$D4582)</f>
        <v>1</v>
      </c>
      <c r="M3334" s="141">
        <f>IF(ISNA(MATCH($F3334,'Liste noire'!C:C,0)),0,1)</f>
        <v>0</v>
      </c>
    </row>
    <row r="3335" spans="1:13" x14ac:dyDescent="0.25">
      <c r="A3335" s="142">
        <v>6807</v>
      </c>
      <c r="B3335" s="143" t="s">
        <v>1397</v>
      </c>
      <c r="C3335" s="143" t="s">
        <v>1398</v>
      </c>
      <c r="D3335" s="143" t="s">
        <v>639</v>
      </c>
      <c r="E3335" s="143" t="s">
        <v>22356</v>
      </c>
      <c r="F3335" s="143" t="s">
        <v>1399</v>
      </c>
      <c r="G3335" s="143" t="s">
        <v>1400</v>
      </c>
      <c r="H3335" s="143">
        <v>-32.037199999999999</v>
      </c>
      <c r="I3335" s="143">
        <v>150.83199999999999</v>
      </c>
      <c r="J3335" s="143">
        <v>745</v>
      </c>
      <c r="K3335" s="143">
        <v>10</v>
      </c>
      <c r="L3335" s="143">
        <f>COUNTIFS(ArCompl!$C$2:$C$5652,ArCompl!$C509,ArCompl!$D$2:$D$5652,ArCompl!$D509)</f>
        <v>1</v>
      </c>
      <c r="M3335" s="144">
        <f>IF(ISNA(MATCH($F3335,'Liste noire'!C:C,0)),0,1)</f>
        <v>0</v>
      </c>
    </row>
    <row r="3336" spans="1:13" x14ac:dyDescent="0.25">
      <c r="A3336" s="139">
        <v>3933</v>
      </c>
      <c r="B3336" s="140" t="s">
        <v>15694</v>
      </c>
      <c r="C3336" s="140" t="s">
        <v>15695</v>
      </c>
      <c r="D3336" s="140" t="s">
        <v>15636</v>
      </c>
      <c r="E3336" s="140" t="s">
        <v>22487</v>
      </c>
      <c r="F3336" s="140" t="s">
        <v>15696</v>
      </c>
      <c r="G3336" s="140" t="s">
        <v>15697</v>
      </c>
      <c r="H3336" s="140">
        <v>8.5396199999999993</v>
      </c>
      <c r="I3336" s="140">
        <v>99.944699999999997</v>
      </c>
      <c r="J3336" s="140">
        <v>13</v>
      </c>
      <c r="K3336" s="140">
        <v>7</v>
      </c>
      <c r="L3336" s="140">
        <f>COUNTIFS(ArCompl!$C$2:$C$5652,ArCompl!$C5392,ArCompl!$D$2:$D$5652,ArCompl!$D5392)</f>
        <v>1</v>
      </c>
      <c r="M3336" s="141">
        <f>IF(ISNA(MATCH($F3336,'Liste noire'!C:C,0)),0,1)</f>
        <v>0</v>
      </c>
    </row>
    <row r="3337" spans="1:13" x14ac:dyDescent="0.25">
      <c r="A3337" s="142">
        <v>1516</v>
      </c>
      <c r="B3337" s="143" t="s">
        <v>9833</v>
      </c>
      <c r="C3337" s="143" t="s">
        <v>9834</v>
      </c>
      <c r="D3337" s="143" t="s">
        <v>9641</v>
      </c>
      <c r="E3337" s="143" t="s">
        <v>22421</v>
      </c>
      <c r="F3337" s="143" t="s">
        <v>9835</v>
      </c>
      <c r="G3337" s="143" t="s">
        <v>9836</v>
      </c>
      <c r="H3337" s="143">
        <v>37.401699999999998</v>
      </c>
      <c r="I3337" s="143">
        <v>14.9224</v>
      </c>
      <c r="J3337" s="143">
        <v>79</v>
      </c>
      <c r="K3337" s="143">
        <v>1</v>
      </c>
      <c r="L3337" s="143">
        <f>COUNTIFS(ArCompl!$C$2:$C$5652,ArCompl!$C3955,ArCompl!$D$2:$D$5652,ArCompl!$D3955)</f>
        <v>1</v>
      </c>
      <c r="M3337" s="144">
        <f>IF(ISNA(MATCH($F3337,'Liste noire'!C:C,0)),0,1)</f>
        <v>0</v>
      </c>
    </row>
    <row r="3338" spans="1:13" x14ac:dyDescent="0.25">
      <c r="A3338" s="139">
        <v>654</v>
      </c>
      <c r="B3338" s="140" t="s">
        <v>12471</v>
      </c>
      <c r="C3338" s="140" t="s">
        <v>12472</v>
      </c>
      <c r="D3338" s="140" t="s">
        <v>12352</v>
      </c>
      <c r="E3338" s="140" t="s">
        <v>22455</v>
      </c>
      <c r="F3338" s="140" t="s">
        <v>12473</v>
      </c>
      <c r="G3338" s="140" t="s">
        <v>12474</v>
      </c>
      <c r="H3338" s="140">
        <v>59.5657</v>
      </c>
      <c r="I3338" s="140">
        <v>9.2122200000000003</v>
      </c>
      <c r="J3338" s="140">
        <v>63</v>
      </c>
      <c r="K3338" s="140">
        <v>1</v>
      </c>
      <c r="L3338" s="140">
        <f>COUNTIFS(ArCompl!$C$2:$C$5652,ArCompl!$C4527,ArCompl!$D$2:$D$5652,ArCompl!$D4527)</f>
        <v>1</v>
      </c>
      <c r="M3338" s="141">
        <f>IF(ISNA(MATCH($F3338,'Liste noire'!C:C,0)),0,1)</f>
        <v>0</v>
      </c>
    </row>
    <row r="3339" spans="1:13" x14ac:dyDescent="0.25">
      <c r="A3339" s="142">
        <v>3511</v>
      </c>
      <c r="B3339" s="143" t="s">
        <v>20411</v>
      </c>
      <c r="C3339" s="143" t="s">
        <v>20412</v>
      </c>
      <c r="D3339" s="143" t="s">
        <v>16702</v>
      </c>
      <c r="E3339" s="143" t="s">
        <v>22496</v>
      </c>
      <c r="F3339" s="143" t="s">
        <v>20413</v>
      </c>
      <c r="G3339" s="143" t="s">
        <v>20414</v>
      </c>
      <c r="H3339" s="143">
        <v>34.1203</v>
      </c>
      <c r="I3339" s="143">
        <v>-119.121</v>
      </c>
      <c r="J3339" s="143">
        <v>13</v>
      </c>
      <c r="K3339" s="143">
        <v>-8</v>
      </c>
      <c r="L3339" s="143">
        <f>COUNTIFS(ArCompl!$C$2:$C$5652,ArCompl!$C2858,ArCompl!$D$2:$D$5652,ArCompl!$D2858)</f>
        <v>1</v>
      </c>
      <c r="M3339" s="144">
        <f>IF(ISNA(MATCH($F3339,'Liste noire'!C:C,0)),0,1)</f>
        <v>0</v>
      </c>
    </row>
    <row r="3340" spans="1:13" x14ac:dyDescent="0.25">
      <c r="A3340" s="139">
        <v>4198</v>
      </c>
      <c r="B3340" s="140" t="s">
        <v>7896</v>
      </c>
      <c r="C3340" s="140" t="s">
        <v>7897</v>
      </c>
      <c r="D3340" s="140" t="s">
        <v>7581</v>
      </c>
      <c r="E3340" s="140" t="s">
        <v>22405</v>
      </c>
      <c r="F3340" s="140" t="s">
        <v>7898</v>
      </c>
      <c r="G3340" s="140" t="s">
        <v>7899</v>
      </c>
      <c r="H3340" s="140">
        <v>51.602400000000003</v>
      </c>
      <c r="I3340" s="140">
        <v>6.1421700000000001</v>
      </c>
      <c r="J3340" s="140">
        <v>106</v>
      </c>
      <c r="K3340" s="140">
        <v>1</v>
      </c>
      <c r="L3340" s="140">
        <f>COUNTIFS(ArCompl!$C$2:$C$5652,ArCompl!$C183,ArCompl!$D$2:$D$5652,ArCompl!$D183)</f>
        <v>1</v>
      </c>
      <c r="M3340" s="141">
        <f>IF(ISNA(MATCH($F3340,'Liste noire'!C:C,0)),0,1)</f>
        <v>1</v>
      </c>
    </row>
    <row r="3341" spans="1:13" x14ac:dyDescent="0.25">
      <c r="A3341" s="142">
        <v>9872</v>
      </c>
      <c r="B3341" s="143" t="s">
        <v>8975</v>
      </c>
      <c r="C3341" s="143" t="s">
        <v>8976</v>
      </c>
      <c r="D3341" s="143" t="s">
        <v>8920</v>
      </c>
      <c r="E3341" s="143" t="s">
        <v>22416</v>
      </c>
      <c r="F3341" s="143" t="s">
        <v>8977</v>
      </c>
      <c r="G3341" s="143" t="s">
        <v>8978</v>
      </c>
      <c r="H3341" s="143">
        <v>-2.1032999999999999</v>
      </c>
      <c r="I3341" s="143">
        <v>133.5164</v>
      </c>
      <c r="J3341" s="143">
        <v>57</v>
      </c>
      <c r="K3341" s="143">
        <v>9</v>
      </c>
      <c r="L3341" s="143">
        <f>COUNTIFS(ArCompl!$C$2:$C$5652,ArCompl!$C3723,ArCompl!$D$2:$D$5652,ArCompl!$D3723)</f>
        <v>1</v>
      </c>
      <c r="M3341" s="144">
        <f>IF(ISNA(MATCH($F3341,'Liste noire'!C:C,0)),0,1)</f>
        <v>0</v>
      </c>
    </row>
    <row r="3342" spans="1:13" x14ac:dyDescent="0.25">
      <c r="A3342" s="139">
        <v>4320</v>
      </c>
      <c r="B3342" s="140" t="s">
        <v>1266</v>
      </c>
      <c r="C3342" s="140" t="s">
        <v>1267</v>
      </c>
      <c r="D3342" s="140" t="s">
        <v>639</v>
      </c>
      <c r="E3342" s="140" t="s">
        <v>22356</v>
      </c>
      <c r="F3342" s="140" t="s">
        <v>1268</v>
      </c>
      <c r="G3342" s="140" t="s">
        <v>1269</v>
      </c>
      <c r="H3342" s="140">
        <v>-32.795000000000002</v>
      </c>
      <c r="I3342" s="140">
        <v>151.834</v>
      </c>
      <c r="J3342" s="140">
        <v>31</v>
      </c>
      <c r="K3342" s="140">
        <v>10</v>
      </c>
      <c r="L3342" s="140">
        <f>COUNTIFS(ArCompl!$C$2:$C$5652,ArCompl!$C476,ArCompl!$D$2:$D$5652,ArCompl!$D476)</f>
        <v>1</v>
      </c>
      <c r="M3342" s="141">
        <f>IF(ISNA(MATCH($F3342,'Liste noire'!C:C,0)),0,1)</f>
        <v>0</v>
      </c>
    </row>
    <row r="3343" spans="1:13" x14ac:dyDescent="0.25">
      <c r="A3343" s="142">
        <v>6309</v>
      </c>
      <c r="B3343" s="143" t="s">
        <v>1274</v>
      </c>
      <c r="C3343" s="143" t="s">
        <v>1275</v>
      </c>
      <c r="D3343" s="143" t="s">
        <v>639</v>
      </c>
      <c r="E3343" s="143" t="s">
        <v>22356</v>
      </c>
      <c r="F3343" s="143" t="s">
        <v>1276</v>
      </c>
      <c r="G3343" s="143" t="s">
        <v>1277</v>
      </c>
      <c r="H3343" s="143">
        <v>-17.684090000000001</v>
      </c>
      <c r="I3343" s="143">
        <v>141.06970000000001</v>
      </c>
      <c r="J3343" s="143">
        <v>73</v>
      </c>
      <c r="K3343" s="143">
        <v>10</v>
      </c>
      <c r="L3343" s="143">
        <f>COUNTIFS(ArCompl!$C$2:$C$5652,ArCompl!$C478,ArCompl!$D$2:$D$5652,ArCompl!$D478)</f>
        <v>1</v>
      </c>
      <c r="M3343" s="144">
        <f>IF(ISNA(MATCH($F3343,'Liste noire'!C:C,0)),0,1)</f>
        <v>0</v>
      </c>
    </row>
    <row r="3344" spans="1:13" x14ac:dyDescent="0.25">
      <c r="A3344" s="139">
        <v>3409</v>
      </c>
      <c r="B3344" s="140" t="s">
        <v>10202</v>
      </c>
      <c r="C3344" s="140" t="s">
        <v>10203</v>
      </c>
      <c r="D3344" s="140" t="s">
        <v>9894</v>
      </c>
      <c r="E3344" s="140" t="s">
        <v>22423</v>
      </c>
      <c r="F3344" s="140" t="s">
        <v>10204</v>
      </c>
      <c r="G3344" s="140" t="s">
        <v>10205</v>
      </c>
      <c r="H3344" s="140">
        <v>37.293100000000003</v>
      </c>
      <c r="I3344" s="140">
        <v>136.96199999999999</v>
      </c>
      <c r="J3344" s="140">
        <v>718</v>
      </c>
      <c r="K3344" s="140">
        <v>9</v>
      </c>
      <c r="L3344" s="140">
        <f>COUNTIFS(ArCompl!$C$2:$C$5652,ArCompl!$C4049,ArCompl!$D$2:$D$5652,ArCompl!$D4049)</f>
        <v>1</v>
      </c>
      <c r="M3344" s="141">
        <f>IF(ISNA(MATCH($F3344,'Liste noire'!C:C,0)),0,1)</f>
        <v>0</v>
      </c>
    </row>
    <row r="3345" spans="1:13" x14ac:dyDescent="0.25">
      <c r="A3345" s="142">
        <v>1784</v>
      </c>
      <c r="B3345" s="143" t="s">
        <v>11363</v>
      </c>
      <c r="C3345" s="143" t="s">
        <v>11360</v>
      </c>
      <c r="D3345" s="143" t="s">
        <v>11206</v>
      </c>
      <c r="E3345" s="143" t="s">
        <v>22439</v>
      </c>
      <c r="F3345" s="143" t="s">
        <v>11364</v>
      </c>
      <c r="G3345" s="143" t="s">
        <v>11365</v>
      </c>
      <c r="H3345" s="143">
        <v>25.865600000000001</v>
      </c>
      <c r="I3345" s="143">
        <v>-100.23699999999999</v>
      </c>
      <c r="J3345" s="143">
        <v>1476</v>
      </c>
      <c r="K3345" s="143">
        <v>-6</v>
      </c>
      <c r="L3345" s="143">
        <f>COUNTIFS(ArCompl!$C$2:$C$5652,ArCompl!$C4347,ArCompl!$D$2:$D$5652,ArCompl!$D4347)</f>
        <v>1</v>
      </c>
      <c r="M3345" s="144">
        <f>IF(ISNA(MATCH($F3345,'Liste noire'!C:C,0)),0,1)</f>
        <v>0</v>
      </c>
    </row>
    <row r="3346" spans="1:13" x14ac:dyDescent="0.25">
      <c r="A3346" s="139">
        <v>5882</v>
      </c>
      <c r="B3346" s="140" t="s">
        <v>15802</v>
      </c>
      <c r="C3346" s="140" t="s">
        <v>15803</v>
      </c>
      <c r="D3346" s="140" t="s">
        <v>15791</v>
      </c>
      <c r="E3346" s="140" t="s">
        <v>15791</v>
      </c>
      <c r="F3346" s="140" t="s">
        <v>15804</v>
      </c>
      <c r="G3346" s="140" t="s">
        <v>15805</v>
      </c>
      <c r="H3346" s="140">
        <v>-15.97734</v>
      </c>
      <c r="I3346" s="140">
        <v>-173.791</v>
      </c>
      <c r="J3346" s="140">
        <v>30</v>
      </c>
      <c r="K3346" s="140">
        <v>13</v>
      </c>
      <c r="L3346" s="140">
        <f>COUNTIFS(ArCompl!$C$2:$C$5652,ArCompl!$C5420,ArCompl!$D$2:$D$5652,ArCompl!$D5420)</f>
        <v>1</v>
      </c>
      <c r="M3346" s="141">
        <f>IF(ISNA(MATCH($F3346,'Liste noire'!C:C,0)),0,1)</f>
        <v>0</v>
      </c>
    </row>
    <row r="3347" spans="1:13" x14ac:dyDescent="0.25">
      <c r="A3347" s="142">
        <v>3870</v>
      </c>
      <c r="B3347" s="143" t="s">
        <v>20113</v>
      </c>
      <c r="C3347" s="143" t="s">
        <v>20114</v>
      </c>
      <c r="D3347" s="143" t="s">
        <v>16702</v>
      </c>
      <c r="E3347" s="143" t="s">
        <v>22496</v>
      </c>
      <c r="F3347" s="143" t="s">
        <v>20115</v>
      </c>
      <c r="G3347" s="143" t="s">
        <v>20116</v>
      </c>
      <c r="H3347" s="143">
        <v>36.820700000000002</v>
      </c>
      <c r="I3347" s="143">
        <v>-76.033500000000004</v>
      </c>
      <c r="J3347" s="143">
        <v>23</v>
      </c>
      <c r="K3347" s="143">
        <v>-5</v>
      </c>
      <c r="L3347" s="143">
        <f>COUNTIFS(ArCompl!$C$2:$C$5652,ArCompl!$C2777,ArCompl!$D$2:$D$5652,ArCompl!$D2777)</f>
        <v>1</v>
      </c>
      <c r="M3347" s="144">
        <f>IF(ISNA(MATCH($F3347,'Liste noire'!C:C,0)),0,1)</f>
        <v>0</v>
      </c>
    </row>
    <row r="3348" spans="1:13" x14ac:dyDescent="0.25">
      <c r="A3348" s="139">
        <v>6225</v>
      </c>
      <c r="B3348" s="140" t="s">
        <v>9199</v>
      </c>
      <c r="C3348" s="140" t="s">
        <v>9200</v>
      </c>
      <c r="D3348" s="140" t="s">
        <v>8920</v>
      </c>
      <c r="E3348" s="140" t="s">
        <v>22416</v>
      </c>
      <c r="F3348" s="140" t="s">
        <v>9201</v>
      </c>
      <c r="G3348" s="140" t="s">
        <v>9202</v>
      </c>
      <c r="H3348" s="140">
        <v>3.9087100000000001</v>
      </c>
      <c r="I3348" s="140">
        <v>108.38800000000001</v>
      </c>
      <c r="J3348" s="140">
        <v>7</v>
      </c>
      <c r="K3348" s="140">
        <v>7</v>
      </c>
      <c r="L3348" s="140">
        <f>COUNTIFS(ArCompl!$C$2:$C$5652,ArCompl!$C3780,ArCompl!$D$2:$D$5652,ArCompl!$D3780)</f>
        <v>1</v>
      </c>
      <c r="M3348" s="141">
        <f>IF(ISNA(MATCH($F3348,'Liste noire'!C:C,0)),0,1)</f>
        <v>0</v>
      </c>
    </row>
    <row r="3349" spans="1:13" x14ac:dyDescent="0.25">
      <c r="A3349" s="142">
        <v>844</v>
      </c>
      <c r="B3349" s="143" t="s">
        <v>14694</v>
      </c>
      <c r="C3349" s="143" t="s">
        <v>14695</v>
      </c>
      <c r="D3349" s="143" t="s">
        <v>14577</v>
      </c>
      <c r="E3349" s="143" t="s">
        <v>22476</v>
      </c>
      <c r="F3349" s="143" t="s">
        <v>14696</v>
      </c>
      <c r="G3349" s="143" t="s">
        <v>14697</v>
      </c>
      <c r="H3349" s="143">
        <v>-25.3338</v>
      </c>
      <c r="I3349" s="143">
        <v>27.173400000000001</v>
      </c>
      <c r="J3349" s="143">
        <v>3412</v>
      </c>
      <c r="K3349" s="143">
        <v>2</v>
      </c>
      <c r="L3349" s="143">
        <f>COUNTIFS(ArCompl!$C$2:$C$5652,ArCompl!$C49,ArCompl!$D$2:$D$5652,ArCompl!$D49)</f>
        <v>2</v>
      </c>
      <c r="M3349" s="144">
        <f>IF(ISNA(MATCH($F3349,'Liste noire'!C:C,0)),0,1)</f>
        <v>0</v>
      </c>
    </row>
    <row r="3350" spans="1:13" x14ac:dyDescent="0.25">
      <c r="A3350" s="139">
        <v>9238</v>
      </c>
      <c r="B3350" s="140" t="s">
        <v>3800</v>
      </c>
      <c r="C3350" s="140" t="s">
        <v>3801</v>
      </c>
      <c r="D3350" s="140" t="s">
        <v>3021</v>
      </c>
      <c r="E3350" s="140" t="s">
        <v>3021</v>
      </c>
      <c r="F3350" s="140" t="s">
        <v>3802</v>
      </c>
      <c r="G3350" s="140" t="s">
        <v>3803</v>
      </c>
      <c r="H3350" s="140">
        <v>43.9358</v>
      </c>
      <c r="I3350" s="140">
        <v>-79.262200000000007</v>
      </c>
      <c r="J3350" s="140">
        <v>807</v>
      </c>
      <c r="K3350" s="140">
        <v>-5</v>
      </c>
      <c r="L3350" s="140">
        <f>COUNTIFS(ArCompl!$C$2:$C$5652,ArCompl!$C1119,ArCompl!$D$2:$D$5652,ArCompl!$D1119)</f>
        <v>1</v>
      </c>
      <c r="M3350" s="141">
        <f>IF(ISNA(MATCH($F3350,'Liste noire'!C:C,0)),0,1)</f>
        <v>0</v>
      </c>
    </row>
    <row r="3351" spans="1:13" x14ac:dyDescent="0.25">
      <c r="A3351" s="142">
        <v>1418</v>
      </c>
      <c r="B3351" s="143" t="s">
        <v>7200</v>
      </c>
      <c r="C3351" s="143" t="s">
        <v>7201</v>
      </c>
      <c r="D3351" s="143" t="s">
        <v>6885</v>
      </c>
      <c r="E3351" s="143" t="s">
        <v>6885</v>
      </c>
      <c r="F3351" s="143" t="s">
        <v>7202</v>
      </c>
      <c r="G3351" s="143" t="s">
        <v>7203</v>
      </c>
      <c r="H3351" s="143">
        <v>47.153199999999998</v>
      </c>
      <c r="I3351" s="143">
        <v>-1.61073</v>
      </c>
      <c r="J3351" s="143">
        <v>90</v>
      </c>
      <c r="K3351" s="143">
        <v>1</v>
      </c>
      <c r="L3351" s="143">
        <f>COUNTIFS(ArCompl!$C$2:$C$5652,ArCompl!$C3371,ArCompl!$D$2:$D$5652,ArCompl!$D3371)</f>
        <v>1</v>
      </c>
      <c r="M3351" s="144">
        <f>IF(ISNA(MATCH($F3351,'Liste noire'!C:C,0)),0,1)</f>
        <v>1</v>
      </c>
    </row>
    <row r="3352" spans="1:13" x14ac:dyDescent="0.25">
      <c r="A3352" s="139">
        <v>7092</v>
      </c>
      <c r="B3352" s="140" t="s">
        <v>20082</v>
      </c>
      <c r="C3352" s="140" t="s">
        <v>20083</v>
      </c>
      <c r="D3352" s="140" t="s">
        <v>16702</v>
      </c>
      <c r="E3352" s="140" t="s">
        <v>22496</v>
      </c>
      <c r="F3352" s="140" t="s">
        <v>20084</v>
      </c>
      <c r="G3352" s="140" t="s">
        <v>20085</v>
      </c>
      <c r="H3352" s="140">
        <v>70.209999999999994</v>
      </c>
      <c r="I3352" s="140">
        <v>-151.006</v>
      </c>
      <c r="J3352" s="140">
        <v>38</v>
      </c>
      <c r="K3352" s="140">
        <v>-9</v>
      </c>
      <c r="L3352" s="140">
        <f>COUNTIFS(ArCompl!$C$2:$C$5652,ArCompl!$C2769,ArCompl!$D$2:$D$5652,ArCompl!$D2769)</f>
        <v>4</v>
      </c>
      <c r="M3352" s="141">
        <f>IF(ISNA(MATCH($F3352,'Liste noire'!C:C,0)),0,1)</f>
        <v>0</v>
      </c>
    </row>
    <row r="3353" spans="1:13" x14ac:dyDescent="0.25">
      <c r="A3353" s="142">
        <v>7111</v>
      </c>
      <c r="B3353" s="143" t="s">
        <v>20086</v>
      </c>
      <c r="C3353" s="143" t="s">
        <v>20087</v>
      </c>
      <c r="D3353" s="143" t="s">
        <v>16702</v>
      </c>
      <c r="E3353" s="143" t="s">
        <v>22496</v>
      </c>
      <c r="F3353" s="143" t="s">
        <v>20088</v>
      </c>
      <c r="G3353" s="143" t="s">
        <v>20089</v>
      </c>
      <c r="H3353" s="143">
        <v>64.729299999999995</v>
      </c>
      <c r="I3353" s="143">
        <v>-158.07400000000001</v>
      </c>
      <c r="J3353" s="143">
        <v>399</v>
      </c>
      <c r="K3353" s="143">
        <v>-9</v>
      </c>
      <c r="L3353" s="143">
        <f>COUNTIFS(ArCompl!$C$2:$C$5652,ArCompl!$C2770,ArCompl!$D$2:$D$5652,ArCompl!$D2770)</f>
        <v>1</v>
      </c>
      <c r="M3353" s="144">
        <f>IF(ISNA(MATCH($F3353,'Liste noire'!C:C,0)),0,1)</f>
        <v>0</v>
      </c>
    </row>
    <row r="3354" spans="1:13" x14ac:dyDescent="0.25">
      <c r="A3354" s="139">
        <v>3783</v>
      </c>
      <c r="B3354" s="140" t="s">
        <v>19854</v>
      </c>
      <c r="C3354" s="140" t="s">
        <v>19855</v>
      </c>
      <c r="D3354" s="140" t="s">
        <v>16702</v>
      </c>
      <c r="E3354" s="140" t="s">
        <v>22496</v>
      </c>
      <c r="F3354" s="140" t="s">
        <v>19856</v>
      </c>
      <c r="G3354" s="140" t="s">
        <v>19857</v>
      </c>
      <c r="H3354" s="140">
        <v>37.4161</v>
      </c>
      <c r="I3354" s="140">
        <v>-122.04900000000001</v>
      </c>
      <c r="J3354" s="140">
        <v>32</v>
      </c>
      <c r="K3354" s="140">
        <v>-8</v>
      </c>
      <c r="L3354" s="140">
        <f>COUNTIFS(ArCompl!$C$2:$C$5652,ArCompl!$C2710,ArCompl!$D$2:$D$5652,ArCompl!$D2710)</f>
        <v>1</v>
      </c>
      <c r="M3354" s="141">
        <f>IF(ISNA(MATCH($F3354,'Liste noire'!C:C,0)),0,1)</f>
        <v>0</v>
      </c>
    </row>
    <row r="3355" spans="1:13" x14ac:dyDescent="0.25">
      <c r="A3355" s="142">
        <v>5905</v>
      </c>
      <c r="B3355" s="143" t="s">
        <v>21922</v>
      </c>
      <c r="C3355" s="143" t="s">
        <v>21923</v>
      </c>
      <c r="D3355" s="143" t="s">
        <v>21859</v>
      </c>
      <c r="E3355" s="143" t="s">
        <v>21859</v>
      </c>
      <c r="F3355" s="143" t="s">
        <v>21924</v>
      </c>
      <c r="G3355" s="143" t="s">
        <v>21925</v>
      </c>
      <c r="H3355" s="143">
        <v>-16.079699999999999</v>
      </c>
      <c r="I3355" s="143">
        <v>167.40100000000001</v>
      </c>
      <c r="J3355" s="143">
        <v>23</v>
      </c>
      <c r="K3355" s="143">
        <v>11</v>
      </c>
      <c r="L3355" s="143">
        <f>COUNTIFS(ArCompl!$C$2:$C$5652,ArCompl!$C5553,ArCompl!$D$2:$D$5652,ArCompl!$D5553)</f>
        <v>1</v>
      </c>
      <c r="M3355" s="144">
        <f>IF(ISNA(MATCH($F3355,'Liste noire'!C:C,0)),0,1)</f>
        <v>0</v>
      </c>
    </row>
    <row r="3356" spans="1:13" x14ac:dyDescent="0.25">
      <c r="A3356" s="139">
        <v>3573</v>
      </c>
      <c r="B3356" s="140" t="s">
        <v>21587</v>
      </c>
      <c r="C3356" s="140" t="s">
        <v>21588</v>
      </c>
      <c r="D3356" s="140" t="s">
        <v>16702</v>
      </c>
      <c r="E3356" s="140" t="s">
        <v>22496</v>
      </c>
      <c r="F3356" s="140" t="s">
        <v>21589</v>
      </c>
      <c r="G3356" s="140" t="s">
        <v>21590</v>
      </c>
      <c r="H3356" s="140">
        <v>48.351799999999997</v>
      </c>
      <c r="I3356" s="140">
        <v>-122.65600000000001</v>
      </c>
      <c r="J3356" s="140">
        <v>47</v>
      </c>
      <c r="K3356" s="140">
        <v>-8</v>
      </c>
      <c r="L3356" s="140">
        <f>COUNTIFS(ArCompl!$C$2:$C$5652,ArCompl!$C3167,ArCompl!$D$2:$D$5652,ArCompl!$D3167)</f>
        <v>1</v>
      </c>
      <c r="M3356" s="141">
        <f>IF(ISNA(MATCH($F3356,'Liste noire'!C:C,0)),0,1)</f>
        <v>0</v>
      </c>
    </row>
    <row r="3357" spans="1:13" x14ac:dyDescent="0.25">
      <c r="A3357" s="142">
        <v>4364</v>
      </c>
      <c r="B3357" s="143" t="s">
        <v>13823</v>
      </c>
      <c r="C3357" s="143" t="s">
        <v>13824</v>
      </c>
      <c r="D3357" s="143" t="s">
        <v>13509</v>
      </c>
      <c r="E3357" s="143" t="s">
        <v>22461</v>
      </c>
      <c r="F3357" s="143" t="s">
        <v>13825</v>
      </c>
      <c r="G3357" s="143" t="s">
        <v>13826</v>
      </c>
      <c r="H3357" s="143">
        <v>66.069400000000002</v>
      </c>
      <c r="I3357" s="143">
        <v>76.520300000000006</v>
      </c>
      <c r="J3357" s="143">
        <v>210</v>
      </c>
      <c r="K3357" s="143">
        <v>5</v>
      </c>
      <c r="L3357" s="143">
        <f>COUNTIFS(ArCompl!$C$2:$C$5652,ArCompl!$C5087,ArCompl!$D$2:$D$5652,ArCompl!$D5087)</f>
        <v>2</v>
      </c>
      <c r="M3357" s="144">
        <f>IF(ISNA(MATCH($F3357,'Liste noire'!C:C,0)),0,1)</f>
        <v>0</v>
      </c>
    </row>
    <row r="3358" spans="1:13" x14ac:dyDescent="0.25">
      <c r="A3358" s="139">
        <v>2734</v>
      </c>
      <c r="B3358" s="140" t="s">
        <v>5620</v>
      </c>
      <c r="C3358" s="140" t="s">
        <v>5621</v>
      </c>
      <c r="D3358" s="140" t="s">
        <v>5479</v>
      </c>
      <c r="E3358" s="140" t="s">
        <v>22380</v>
      </c>
      <c r="F3358" s="140" t="s">
        <v>5622</v>
      </c>
      <c r="G3358" s="140" t="s">
        <v>5623</v>
      </c>
      <c r="H3358" s="140">
        <v>2.9501499999999998</v>
      </c>
      <c r="I3358" s="140">
        <v>-75.293999999999997</v>
      </c>
      <c r="J3358" s="140">
        <v>1464</v>
      </c>
      <c r="K3358" s="140">
        <v>-5</v>
      </c>
      <c r="L3358" s="140">
        <f>COUNTIFS(ArCompl!$C$2:$C$5652,ArCompl!$C1571,ArCompl!$D$2:$D$5652,ArCompl!$D1571)</f>
        <v>1</v>
      </c>
      <c r="M3358" s="141">
        <f>IF(ISNA(MATCH($F3358,'Liste noire'!C:C,0)),0,1)</f>
        <v>0</v>
      </c>
    </row>
    <row r="3359" spans="1:13" x14ac:dyDescent="0.25">
      <c r="A3359" s="142">
        <v>6485</v>
      </c>
      <c r="B3359" s="143" t="s">
        <v>21829</v>
      </c>
      <c r="C3359" s="143" t="s">
        <v>21830</v>
      </c>
      <c r="D3359" s="143" t="s">
        <v>21810</v>
      </c>
      <c r="E3359" s="143" t="s">
        <v>22497</v>
      </c>
      <c r="F3359" s="143" t="s">
        <v>21831</v>
      </c>
      <c r="G3359" s="143" t="s">
        <v>21832</v>
      </c>
      <c r="H3359" s="143">
        <v>40.117199999999997</v>
      </c>
      <c r="I3359" s="143">
        <v>65.1708</v>
      </c>
      <c r="J3359" s="143">
        <v>0</v>
      </c>
      <c r="K3359" s="143">
        <v>5</v>
      </c>
      <c r="L3359" s="143">
        <f>COUNTIFS(ArCompl!$C$2:$C$5652,ArCompl!$C4619,ArCompl!$D$2:$D$5652,ArCompl!$D4619)</f>
        <v>1</v>
      </c>
      <c r="M3359" s="144">
        <f>IF(ISNA(MATCH($F3359,'Liste noire'!C:C,0)),0,1)</f>
        <v>0</v>
      </c>
    </row>
    <row r="3360" spans="1:13" x14ac:dyDescent="0.25">
      <c r="A3360" s="139">
        <v>4349</v>
      </c>
      <c r="B3360" s="140" t="s">
        <v>12467</v>
      </c>
      <c r="C3360" s="140" t="s">
        <v>12468</v>
      </c>
      <c r="D3360" s="140" t="s">
        <v>12352</v>
      </c>
      <c r="E3360" s="140" t="s">
        <v>22455</v>
      </c>
      <c r="F3360" s="140" t="s">
        <v>12469</v>
      </c>
      <c r="G3360" s="140" t="s">
        <v>12470</v>
      </c>
      <c r="H3360" s="140">
        <v>68.436899999999994</v>
      </c>
      <c r="I3360" s="140">
        <v>17.386700000000001</v>
      </c>
      <c r="J3360" s="140">
        <v>95</v>
      </c>
      <c r="K3360" s="140">
        <v>1</v>
      </c>
      <c r="L3360" s="140">
        <f>COUNTIFS(ArCompl!$C$2:$C$5652,ArCompl!$C4526,ArCompl!$D$2:$D$5652,ArCompl!$D4526)</f>
        <v>1</v>
      </c>
      <c r="M3360" s="141">
        <f>IF(ISNA(MATCH($F3360,'Liste noire'!C:C,0)),0,1)</f>
        <v>0</v>
      </c>
    </row>
    <row r="3361" spans="1:13" x14ac:dyDescent="0.25">
      <c r="A3361" s="142">
        <v>7377</v>
      </c>
      <c r="B3361" s="143" t="s">
        <v>2502</v>
      </c>
      <c r="C3361" s="143" t="s">
        <v>2503</v>
      </c>
      <c r="D3361" s="143" t="s">
        <v>2057</v>
      </c>
      <c r="E3361" s="143" t="s">
        <v>22368</v>
      </c>
      <c r="F3361" s="143" t="s">
        <v>2504</v>
      </c>
      <c r="G3361" s="143" t="s">
        <v>2505</v>
      </c>
      <c r="H3361" s="143">
        <v>-5.1180300000000001</v>
      </c>
      <c r="I3361" s="143">
        <v>-60.364899999999999</v>
      </c>
      <c r="J3361" s="143">
        <v>118</v>
      </c>
      <c r="K3361" s="143">
        <v>-4</v>
      </c>
      <c r="L3361" s="143">
        <f>COUNTIFS(ArCompl!$C$2:$C$5652,ArCompl!$C818,ArCompl!$D$2:$D$5652,ArCompl!$D818)</f>
        <v>1</v>
      </c>
      <c r="M3361" s="144">
        <f>IF(ISNA(MATCH($F3361,'Liste noire'!C:C,0)),0,1)</f>
        <v>0</v>
      </c>
    </row>
    <row r="3362" spans="1:13" x14ac:dyDescent="0.25">
      <c r="A3362" s="139">
        <v>1394</v>
      </c>
      <c r="B3362" s="140" t="s">
        <v>7204</v>
      </c>
      <c r="C3362" s="140" t="s">
        <v>7205</v>
      </c>
      <c r="D3362" s="140" t="s">
        <v>6885</v>
      </c>
      <c r="E3362" s="140" t="s">
        <v>6885</v>
      </c>
      <c r="F3362" s="140" t="s">
        <v>7206</v>
      </c>
      <c r="G3362" s="140" t="s">
        <v>7207</v>
      </c>
      <c r="H3362" s="140">
        <v>47.002600000000001</v>
      </c>
      <c r="I3362" s="140">
        <v>3.1133299999999999</v>
      </c>
      <c r="J3362" s="140">
        <v>602</v>
      </c>
      <c r="K3362" s="140">
        <v>1</v>
      </c>
      <c r="L3362" s="140">
        <f>COUNTIFS(ArCompl!$C$2:$C$5652,ArCompl!$C3372,ArCompl!$D$2:$D$5652,ArCompl!$D3372)</f>
        <v>1</v>
      </c>
      <c r="M3362" s="141">
        <f>IF(ISNA(MATCH($F3362,'Liste noire'!C:C,0)),0,1)</f>
        <v>0</v>
      </c>
    </row>
    <row r="3363" spans="1:13" x14ac:dyDescent="0.25">
      <c r="A3363" s="142">
        <v>2595</v>
      </c>
      <c r="B3363" s="143" t="s">
        <v>2494</v>
      </c>
      <c r="C3363" s="143" t="s">
        <v>2495</v>
      </c>
      <c r="D3363" s="143" t="s">
        <v>2057</v>
      </c>
      <c r="E3363" s="143" t="s">
        <v>22368</v>
      </c>
      <c r="F3363" s="143" t="s">
        <v>2496</v>
      </c>
      <c r="G3363" s="143" t="s">
        <v>2497</v>
      </c>
      <c r="H3363" s="143">
        <v>-26.88</v>
      </c>
      <c r="I3363" s="143">
        <v>-48.651400000000002</v>
      </c>
      <c r="J3363" s="143">
        <v>18</v>
      </c>
      <c r="K3363" s="143">
        <v>-3</v>
      </c>
      <c r="L3363" s="143">
        <f>COUNTIFS(ArCompl!$C$2:$C$5652,ArCompl!$C816,ArCompl!$D$2:$D$5652,ArCompl!$D816)</f>
        <v>1</v>
      </c>
      <c r="M3363" s="144">
        <f>IF(ISNA(MATCH($F3363,'Liste noire'!C:C,0)),0,1)</f>
        <v>0</v>
      </c>
    </row>
    <row r="3364" spans="1:13" x14ac:dyDescent="0.25">
      <c r="A3364" s="139">
        <v>913</v>
      </c>
      <c r="B3364" s="140" t="s">
        <v>5744</v>
      </c>
      <c r="C3364" s="140" t="s">
        <v>5745</v>
      </c>
      <c r="D3364" s="140" t="s">
        <v>5741</v>
      </c>
      <c r="E3364" s="140" t="s">
        <v>22381</v>
      </c>
      <c r="F3364" s="140" t="s">
        <v>5746</v>
      </c>
      <c r="G3364" s="140" t="s">
        <v>5747</v>
      </c>
      <c r="H3364" s="140">
        <v>-12.2981</v>
      </c>
      <c r="I3364" s="140">
        <v>43.766399999999997</v>
      </c>
      <c r="J3364" s="140">
        <v>46</v>
      </c>
      <c r="K3364" s="140">
        <v>3</v>
      </c>
      <c r="L3364" s="140">
        <f>COUNTIFS(ArCompl!$C$2:$C$5652,ArCompl!$C1602,ArCompl!$D$2:$D$5652,ArCompl!$D1602)</f>
        <v>1</v>
      </c>
      <c r="M3364" s="141">
        <f>IF(ISNA(MATCH($F3364,'Liste noire'!C:C,0)),0,1)</f>
        <v>0</v>
      </c>
    </row>
    <row r="3365" spans="1:13" x14ac:dyDescent="0.25">
      <c r="A3365" s="142">
        <v>547</v>
      </c>
      <c r="B3365" s="143" t="s">
        <v>16586</v>
      </c>
      <c r="C3365" s="143" t="s">
        <v>16587</v>
      </c>
      <c r="D3365" s="143" t="s">
        <v>16321</v>
      </c>
      <c r="E3365" s="143" t="s">
        <v>22495</v>
      </c>
      <c r="F3365" s="143" t="s">
        <v>16588</v>
      </c>
      <c r="G3365" s="143" t="s">
        <v>16589</v>
      </c>
      <c r="H3365" s="143">
        <v>52.675800000000002</v>
      </c>
      <c r="I3365" s="143">
        <v>1.28278</v>
      </c>
      <c r="J3365" s="143">
        <v>117</v>
      </c>
      <c r="K3365" s="143">
        <v>0</v>
      </c>
      <c r="L3365" s="143">
        <f>COUNTIFS(ArCompl!$C$2:$C$5652,ArCompl!$C4978,ArCompl!$D$2:$D$5652,ArCompl!$D4978)</f>
        <v>1</v>
      </c>
      <c r="M3365" s="144">
        <f>IF(ISNA(MATCH($F3365,'Liste noire'!C:C,0)),0,1)</f>
        <v>0</v>
      </c>
    </row>
    <row r="3366" spans="1:13" x14ac:dyDescent="0.25">
      <c r="A3366" s="139">
        <v>3436</v>
      </c>
      <c r="B3366" s="140" t="s">
        <v>21361</v>
      </c>
      <c r="C3366" s="140" t="s">
        <v>21362</v>
      </c>
      <c r="D3366" s="140" t="s">
        <v>16702</v>
      </c>
      <c r="E3366" s="140" t="s">
        <v>22496</v>
      </c>
      <c r="F3366" s="140" t="s">
        <v>21363</v>
      </c>
      <c r="G3366" s="140" t="s">
        <v>21364</v>
      </c>
      <c r="H3366" s="140">
        <v>34.296199999999999</v>
      </c>
      <c r="I3366" s="140">
        <v>-116.16200000000001</v>
      </c>
      <c r="J3366" s="140">
        <v>2051</v>
      </c>
      <c r="K3366" s="140">
        <v>-8</v>
      </c>
      <c r="L3366" s="140">
        <f>COUNTIFS(ArCompl!$C$2:$C$5652,ArCompl!$C3108,ArCompl!$D$2:$D$5652,ArCompl!$D3108)</f>
        <v>1</v>
      </c>
      <c r="M3366" s="141">
        <f>IF(ISNA(MATCH($F3366,'Liste noire'!C:C,0)),0,1)</f>
        <v>0</v>
      </c>
    </row>
    <row r="3367" spans="1:13" x14ac:dyDescent="0.25">
      <c r="A3367" s="142">
        <v>3803</v>
      </c>
      <c r="B3367" s="143" t="s">
        <v>21653</v>
      </c>
      <c r="C3367" s="143" t="s">
        <v>21654</v>
      </c>
      <c r="D3367" s="143" t="s">
        <v>16702</v>
      </c>
      <c r="E3367" s="143" t="s">
        <v>22496</v>
      </c>
      <c r="F3367" s="143" t="s">
        <v>21655</v>
      </c>
      <c r="G3367" s="143" t="s">
        <v>21656</v>
      </c>
      <c r="H3367" s="143">
        <v>40.199800000000003</v>
      </c>
      <c r="I3367" s="143">
        <v>-75.148200000000003</v>
      </c>
      <c r="J3367" s="143">
        <v>358</v>
      </c>
      <c r="K3367" s="143">
        <v>-5</v>
      </c>
      <c r="L3367" s="143">
        <f>COUNTIFS(ArCompl!$C$2:$C$5652,ArCompl!$C3184,ArCompl!$D$2:$D$5652,ArCompl!$D3184)</f>
        <v>1</v>
      </c>
      <c r="M3367" s="144">
        <f>IF(ISNA(MATCH($F3367,'Liste noire'!C:C,0)),0,1)</f>
        <v>0</v>
      </c>
    </row>
    <row r="3368" spans="1:13" x14ac:dyDescent="0.25">
      <c r="A3368" s="139">
        <v>6139</v>
      </c>
      <c r="B3368" s="140" t="s">
        <v>13831</v>
      </c>
      <c r="C3368" s="140" t="s">
        <v>13832</v>
      </c>
      <c r="D3368" s="140" t="s">
        <v>13509</v>
      </c>
      <c r="E3368" s="140" t="s">
        <v>22461</v>
      </c>
      <c r="F3368" s="140" t="s">
        <v>13833</v>
      </c>
      <c r="G3368" s="140" t="s">
        <v>13834</v>
      </c>
      <c r="H3368" s="140">
        <v>62.11</v>
      </c>
      <c r="I3368" s="140">
        <v>65.614999999999995</v>
      </c>
      <c r="J3368" s="140">
        <v>361</v>
      </c>
      <c r="K3368" s="140">
        <v>5</v>
      </c>
      <c r="L3368" s="140">
        <f>COUNTIFS(ArCompl!$C$2:$C$5652,ArCompl!$C5089,ArCompl!$D$2:$D$5652,ArCompl!$D5089)</f>
        <v>1</v>
      </c>
      <c r="M3368" s="141">
        <f>IF(ISNA(MATCH($F3368,'Liste noire'!C:C,0)),0,1)</f>
        <v>0</v>
      </c>
    </row>
    <row r="3369" spans="1:13" x14ac:dyDescent="0.25">
      <c r="A3369" s="142">
        <v>9218</v>
      </c>
      <c r="B3369" s="143" t="s">
        <v>10419</v>
      </c>
      <c r="C3369" s="143" t="s">
        <v>10420</v>
      </c>
      <c r="D3369" s="143" t="s">
        <v>10345</v>
      </c>
      <c r="E3369" s="143" t="s">
        <v>10345</v>
      </c>
      <c r="F3369" s="143" t="s">
        <v>10421</v>
      </c>
      <c r="G3369" s="143" t="s">
        <v>10422</v>
      </c>
      <c r="H3369" s="143">
        <v>-0.36441400000000002</v>
      </c>
      <c r="I3369" s="143">
        <v>36.978490000000001</v>
      </c>
      <c r="J3369" s="143">
        <v>5830</v>
      </c>
      <c r="K3369" s="143">
        <v>3</v>
      </c>
      <c r="L3369" s="143">
        <f>COUNTIFS(ArCompl!$C$2:$C$5652,ArCompl!$C4102,ArCompl!$D$2:$D$5652,ArCompl!$D4102)</f>
        <v>1</v>
      </c>
      <c r="M3369" s="144">
        <f>IF(ISNA(MATCH($F3369,'Liste noire'!C:C,0)),0,1)</f>
        <v>0</v>
      </c>
    </row>
    <row r="3370" spans="1:13" x14ac:dyDescent="0.25">
      <c r="A3370" s="139">
        <v>3833</v>
      </c>
      <c r="B3370" s="140" t="s">
        <v>20531</v>
      </c>
      <c r="C3370" s="140" t="s">
        <v>20532</v>
      </c>
      <c r="D3370" s="140" t="s">
        <v>16702</v>
      </c>
      <c r="E3370" s="140" t="s">
        <v>22496</v>
      </c>
      <c r="F3370" s="140" t="s">
        <v>20533</v>
      </c>
      <c r="G3370" s="140" t="s">
        <v>20534</v>
      </c>
      <c r="H3370" s="140">
        <v>38.5017</v>
      </c>
      <c r="I3370" s="140">
        <v>-77.305300000000003</v>
      </c>
      <c r="J3370" s="140">
        <v>10</v>
      </c>
      <c r="K3370" s="140">
        <v>-5</v>
      </c>
      <c r="L3370" s="140">
        <f>COUNTIFS(ArCompl!$C$2:$C$5652,ArCompl!$C2889,ArCompl!$D$2:$D$5652,ArCompl!$D2889)</f>
        <v>1</v>
      </c>
      <c r="M3370" s="141">
        <f>IF(ISNA(MATCH($F3370,'Liste noire'!C:C,0)),0,1)</f>
        <v>0</v>
      </c>
    </row>
    <row r="3371" spans="1:13" x14ac:dyDescent="0.25">
      <c r="A3371" s="142">
        <v>251</v>
      </c>
      <c r="B3371" s="143" t="s">
        <v>7921</v>
      </c>
      <c r="C3371" s="143" t="s">
        <v>7922</v>
      </c>
      <c r="D3371" s="143" t="s">
        <v>7914</v>
      </c>
      <c r="E3371" s="143" t="s">
        <v>7914</v>
      </c>
      <c r="F3371" s="143" t="s">
        <v>7923</v>
      </c>
      <c r="G3371" s="143" t="s">
        <v>7924</v>
      </c>
      <c r="H3371" s="143">
        <v>7.3618300000000003</v>
      </c>
      <c r="I3371" s="143">
        <v>-2.3287599999999999</v>
      </c>
      <c r="J3371" s="143">
        <v>1014</v>
      </c>
      <c r="K3371" s="143">
        <v>0</v>
      </c>
      <c r="L3371" s="143">
        <f>COUNTIFS(ArCompl!$C$2:$C$5652,ArCompl!$C3428,ArCompl!$D$2:$D$5652,ArCompl!$D3428)</f>
        <v>1</v>
      </c>
      <c r="M3371" s="144">
        <f>IF(ISNA(MATCH($F3371,'Liste noire'!C:C,0)),0,1)</f>
        <v>0</v>
      </c>
    </row>
    <row r="3372" spans="1:13" x14ac:dyDescent="0.25">
      <c r="A3372" s="139">
        <v>5695</v>
      </c>
      <c r="B3372" s="140" t="s">
        <v>10415</v>
      </c>
      <c r="C3372" s="140" t="s">
        <v>10416</v>
      </c>
      <c r="D3372" s="140" t="s">
        <v>10345</v>
      </c>
      <c r="E3372" s="140" t="s">
        <v>10345</v>
      </c>
      <c r="F3372" s="140" t="s">
        <v>10417</v>
      </c>
      <c r="G3372" s="140" t="s">
        <v>10418</v>
      </c>
      <c r="H3372" s="140">
        <v>-6.23989E-2</v>
      </c>
      <c r="I3372" s="140">
        <v>37.04101</v>
      </c>
      <c r="J3372" s="140">
        <v>6250</v>
      </c>
      <c r="K3372" s="140">
        <v>3</v>
      </c>
      <c r="L3372" s="140">
        <f>COUNTIFS(ArCompl!$C$2:$C$5652,ArCompl!$C4101,ArCompl!$D$2:$D$5652,ArCompl!$D4101)</f>
        <v>1</v>
      </c>
      <c r="M3372" s="141">
        <f>IF(ISNA(MATCH($F3372,'Liste noire'!C:C,0)),0,1)</f>
        <v>0</v>
      </c>
    </row>
    <row r="3373" spans="1:13" x14ac:dyDescent="0.25">
      <c r="A3373" s="142">
        <v>6143</v>
      </c>
      <c r="B3373" s="143" t="s">
        <v>13776</v>
      </c>
      <c r="C3373" s="143" t="s">
        <v>13777</v>
      </c>
      <c r="D3373" s="143" t="s">
        <v>13509</v>
      </c>
      <c r="E3373" s="143" t="s">
        <v>22461</v>
      </c>
      <c r="F3373" s="143" t="s">
        <v>13778</v>
      </c>
      <c r="G3373" s="143" t="s">
        <v>13779</v>
      </c>
      <c r="H3373" s="143">
        <v>65.480900000000005</v>
      </c>
      <c r="I3373" s="143">
        <v>72.698899999999995</v>
      </c>
      <c r="J3373" s="143">
        <v>49</v>
      </c>
      <c r="K3373" s="143">
        <v>5</v>
      </c>
      <c r="L3373" s="143">
        <f>COUNTIFS(ArCompl!$C$2:$C$5652,ArCompl!$C5075,ArCompl!$D$2:$D$5652,ArCompl!$D5075)</f>
        <v>1</v>
      </c>
      <c r="M3373" s="144">
        <f>IF(ISNA(MATCH($F3373,'Liste noire'!C:C,0)),0,1)</f>
        <v>0</v>
      </c>
    </row>
    <row r="3374" spans="1:13" x14ac:dyDescent="0.25">
      <c r="A3374" s="139">
        <v>699</v>
      </c>
      <c r="B3374" s="140" t="s">
        <v>15351</v>
      </c>
      <c r="C3374" s="140" t="s">
        <v>15345</v>
      </c>
      <c r="D3374" s="140" t="s">
        <v>15198</v>
      </c>
      <c r="E3374" s="140" t="s">
        <v>22481</v>
      </c>
      <c r="F3374" s="140" t="s">
        <v>15352</v>
      </c>
      <c r="G3374" s="140" t="s">
        <v>15353</v>
      </c>
      <c r="H3374" s="140">
        <v>58.788600000000002</v>
      </c>
      <c r="I3374" s="140">
        <v>16.912199999999999</v>
      </c>
      <c r="J3374" s="140">
        <v>140</v>
      </c>
      <c r="K3374" s="140">
        <v>1</v>
      </c>
      <c r="L3374" s="140">
        <f>COUNTIFS(ArCompl!$C$2:$C$5652,ArCompl!$C5290,ArCompl!$D$2:$D$5652,ArCompl!$D5290)</f>
        <v>1</v>
      </c>
      <c r="M3374" s="141">
        <f>IF(ISNA(MATCH($F3374,'Liste noire'!C:C,0)),0,1)</f>
        <v>0</v>
      </c>
    </row>
    <row r="3375" spans="1:13" x14ac:dyDescent="0.25">
      <c r="A3375" s="142">
        <v>6949</v>
      </c>
      <c r="B3375" s="143" t="s">
        <v>2909</v>
      </c>
      <c r="C3375" s="143" t="s">
        <v>2910</v>
      </c>
      <c r="D3375" s="143" t="s">
        <v>2843</v>
      </c>
      <c r="E3375" s="143" t="s">
        <v>22370</v>
      </c>
      <c r="F3375" s="143" t="s">
        <v>2911</v>
      </c>
      <c r="G3375" s="143" t="s">
        <v>2912</v>
      </c>
      <c r="H3375" s="143">
        <v>19.6235</v>
      </c>
      <c r="I3375" s="143">
        <v>96.200999999999993</v>
      </c>
      <c r="J3375" s="143">
        <v>302</v>
      </c>
      <c r="K3375" s="143">
        <v>6.5</v>
      </c>
      <c r="L3375" s="143">
        <f>COUNTIFS(ArCompl!$C$2:$C$5652,ArCompl!$C663,ArCompl!$D$2:$D$5652,ArCompl!$D663)</f>
        <v>1</v>
      </c>
      <c r="M3375" s="144">
        <f>IF(ISNA(MATCH($F3375,'Liste noire'!C:C,0)),0,1)</f>
        <v>0</v>
      </c>
    </row>
    <row r="3376" spans="1:13" x14ac:dyDescent="0.25">
      <c r="A3376" s="139">
        <v>3209</v>
      </c>
      <c r="B3376" s="140" t="s">
        <v>2846</v>
      </c>
      <c r="C3376" s="140" t="s">
        <v>2842</v>
      </c>
      <c r="D3376" s="140" t="s">
        <v>2843</v>
      </c>
      <c r="E3376" s="140" t="s">
        <v>22370</v>
      </c>
      <c r="F3376" s="140" t="s">
        <v>2847</v>
      </c>
      <c r="G3376" s="140" t="s">
        <v>2848</v>
      </c>
      <c r="H3376" s="140">
        <v>21.178799999999999</v>
      </c>
      <c r="I3376" s="140">
        <v>94.930199999999999</v>
      </c>
      <c r="J3376" s="140">
        <v>312</v>
      </c>
      <c r="K3376" s="140">
        <v>6.5</v>
      </c>
      <c r="L3376" s="140">
        <f>COUNTIFS(ArCompl!$C$2:$C$5652,ArCompl!$C647,ArCompl!$D$2:$D$5652,ArCompl!$D647)</f>
        <v>3</v>
      </c>
      <c r="M3376" s="141">
        <f>IF(ISNA(MATCH($F3376,'Liste noire'!C:C,0)),0,1)</f>
        <v>0</v>
      </c>
    </row>
    <row r="3377" spans="1:13" x14ac:dyDescent="0.25">
      <c r="A3377" s="142">
        <v>7409</v>
      </c>
      <c r="B3377" s="143" t="s">
        <v>316</v>
      </c>
      <c r="C3377" s="143" t="s">
        <v>317</v>
      </c>
      <c r="D3377" s="143" t="s">
        <v>257</v>
      </c>
      <c r="E3377" s="143" t="s">
        <v>257</v>
      </c>
      <c r="F3377" s="143" t="s">
        <v>318</v>
      </c>
      <c r="G3377" s="143" t="s">
        <v>319</v>
      </c>
      <c r="H3377" s="143">
        <v>-7.7169400000000001</v>
      </c>
      <c r="I3377" s="143">
        <v>21.3582</v>
      </c>
      <c r="J3377" s="143">
        <v>2431</v>
      </c>
      <c r="K3377" s="143">
        <v>1</v>
      </c>
      <c r="L3377" s="143">
        <f>COUNTIFS(ArCompl!$C$2:$C$5652,ArCompl!$C202,ArCompl!$D$2:$D$5652,ArCompl!$D202)</f>
        <v>1</v>
      </c>
      <c r="M3377" s="144">
        <f>IF(ISNA(MATCH($F3377,'Liste noire'!C:C,0)),0,1)</f>
        <v>0</v>
      </c>
    </row>
    <row r="3378" spans="1:13" x14ac:dyDescent="0.25">
      <c r="A3378" s="139">
        <v>6068</v>
      </c>
      <c r="B3378" s="140" t="s">
        <v>12996</v>
      </c>
      <c r="C3378" s="140" t="s">
        <v>12997</v>
      </c>
      <c r="D3378" s="140" t="s">
        <v>12933</v>
      </c>
      <c r="E3378" s="140" t="s">
        <v>22457</v>
      </c>
      <c r="F3378" s="140" t="s">
        <v>12998</v>
      </c>
      <c r="G3378" s="140" t="s">
        <v>12999</v>
      </c>
      <c r="H3378" s="140">
        <v>-14.853999999999999</v>
      </c>
      <c r="I3378" s="140">
        <v>-74.961500000000001</v>
      </c>
      <c r="J3378" s="140">
        <v>1860</v>
      </c>
      <c r="K3378" s="140">
        <v>-5</v>
      </c>
      <c r="L3378" s="140">
        <f>COUNTIFS(ArCompl!$C$2:$C$5652,ArCompl!$C4737,ArCompl!$D$2:$D$5652,ArCompl!$D4737)</f>
        <v>1</v>
      </c>
      <c r="M3378" s="141">
        <f>IF(ISNA(MATCH($F3378,'Liste noire'!C:C,0)),0,1)</f>
        <v>0</v>
      </c>
    </row>
    <row r="3379" spans="1:13" x14ac:dyDescent="0.25">
      <c r="A3379" s="142">
        <v>3594</v>
      </c>
      <c r="B3379" s="143" t="s">
        <v>20818</v>
      </c>
      <c r="C3379" s="143" t="s">
        <v>20819</v>
      </c>
      <c r="D3379" s="143" t="s">
        <v>16702</v>
      </c>
      <c r="E3379" s="143" t="s">
        <v>22496</v>
      </c>
      <c r="F3379" s="143" t="s">
        <v>20820</v>
      </c>
      <c r="G3379" s="143" t="s">
        <v>20821</v>
      </c>
      <c r="H3379" s="143">
        <v>32.699199999999998</v>
      </c>
      <c r="I3379" s="143">
        <v>-117.215</v>
      </c>
      <c r="J3379" s="143">
        <v>26</v>
      </c>
      <c r="K3379" s="143">
        <v>-8</v>
      </c>
      <c r="L3379" s="143">
        <f>COUNTIFS(ArCompl!$C$2:$C$5652,ArCompl!$C2965,ArCompl!$D$2:$D$5652,ArCompl!$D2965)</f>
        <v>1</v>
      </c>
      <c r="M3379" s="144">
        <f>IF(ISNA(MATCH($F3379,'Liste noire'!C:C,0)),0,1)</f>
        <v>0</v>
      </c>
    </row>
    <row r="3380" spans="1:13" x14ac:dyDescent="0.25">
      <c r="A3380" s="139">
        <v>6793</v>
      </c>
      <c r="B3380" s="140" t="s">
        <v>1294</v>
      </c>
      <c r="C3380" s="140" t="s">
        <v>1295</v>
      </c>
      <c r="D3380" s="140" t="s">
        <v>639</v>
      </c>
      <c r="E3380" s="140" t="s">
        <v>22356</v>
      </c>
      <c r="F3380" s="140" t="s">
        <v>1296</v>
      </c>
      <c r="G3380" s="140" t="s">
        <v>1297</v>
      </c>
      <c r="H3380" s="140">
        <v>-33.381700000000002</v>
      </c>
      <c r="I3380" s="140">
        <v>149.13300000000001</v>
      </c>
      <c r="J3380" s="140">
        <v>3115</v>
      </c>
      <c r="K3380" s="140">
        <v>10</v>
      </c>
      <c r="L3380" s="140">
        <f>COUNTIFS(ArCompl!$C$2:$C$5652,ArCompl!$C483,ArCompl!$D$2:$D$5652,ArCompl!$D483)</f>
        <v>1</v>
      </c>
      <c r="M3380" s="141">
        <f>IF(ISNA(MATCH($F3380,'Liste noire'!C:C,0)),0,1)</f>
        <v>0</v>
      </c>
    </row>
    <row r="3381" spans="1:13" x14ac:dyDescent="0.25">
      <c r="A3381" s="142">
        <v>4386</v>
      </c>
      <c r="B3381" s="143" t="s">
        <v>18899</v>
      </c>
      <c r="C3381" s="143" t="s">
        <v>18900</v>
      </c>
      <c r="D3381" s="143" t="s">
        <v>16702</v>
      </c>
      <c r="E3381" s="143" t="s">
        <v>22496</v>
      </c>
      <c r="F3381" s="143" t="s">
        <v>18901</v>
      </c>
      <c r="G3381" s="143" t="s">
        <v>18902</v>
      </c>
      <c r="H3381" s="143">
        <v>34.8292</v>
      </c>
      <c r="I3381" s="143">
        <v>-77.612099999999998</v>
      </c>
      <c r="J3381" s="143">
        <v>94</v>
      </c>
      <c r="K3381" s="143">
        <v>-5</v>
      </c>
      <c r="L3381" s="143">
        <f>COUNTIFS(ArCompl!$C$2:$C$5652,ArCompl!$C2459,ArCompl!$D$2:$D$5652,ArCompl!$D2459)</f>
        <v>2</v>
      </c>
      <c r="M3381" s="144">
        <f>IF(ISNA(MATCH($F3381,'Liste noire'!C:C,0)),0,1)</f>
        <v>0</v>
      </c>
    </row>
    <row r="3382" spans="1:13" x14ac:dyDescent="0.25">
      <c r="A3382" s="139">
        <v>3453</v>
      </c>
      <c r="B3382" s="140" t="s">
        <v>20098</v>
      </c>
      <c r="C3382" s="140" t="s">
        <v>20099</v>
      </c>
      <c r="D3382" s="140" t="s">
        <v>16702</v>
      </c>
      <c r="E3382" s="140" t="s">
        <v>22496</v>
      </c>
      <c r="F3382" s="140" t="s">
        <v>20100</v>
      </c>
      <c r="G3382" s="140" t="s">
        <v>20101</v>
      </c>
      <c r="H3382" s="140">
        <v>37.721299999999999</v>
      </c>
      <c r="I3382" s="140">
        <v>-122.221</v>
      </c>
      <c r="J3382" s="140">
        <v>9</v>
      </c>
      <c r="K3382" s="140">
        <v>-8</v>
      </c>
      <c r="L3382" s="140">
        <f>COUNTIFS(ArCompl!$C$2:$C$5652,ArCompl!$C2773,ArCompl!$D$2:$D$5652,ArCompl!$D2773)</f>
        <v>1</v>
      </c>
      <c r="M3382" s="141">
        <f>IF(ISNA(MATCH($F3382,'Liste noire'!C:C,0)),0,1)</f>
        <v>0</v>
      </c>
    </row>
    <row r="3383" spans="1:13" x14ac:dyDescent="0.25">
      <c r="A3383" s="142">
        <v>9771</v>
      </c>
      <c r="B3383" s="143" t="s">
        <v>2178</v>
      </c>
      <c r="C3383" s="143" t="s">
        <v>2179</v>
      </c>
      <c r="D3383" s="143" t="s">
        <v>2057</v>
      </c>
      <c r="E3383" s="143" t="s">
        <v>22368</v>
      </c>
      <c r="F3383" s="143" t="s">
        <v>2180</v>
      </c>
      <c r="G3383" s="143" t="s">
        <v>2181</v>
      </c>
      <c r="H3383" s="143">
        <v>-11.496</v>
      </c>
      <c r="I3383" s="143">
        <v>-61.450800000000001</v>
      </c>
      <c r="J3383" s="143">
        <v>778</v>
      </c>
      <c r="K3383" s="143">
        <v>-4</v>
      </c>
      <c r="L3383" s="143">
        <f>COUNTIFS(ArCompl!$C$2:$C$5652,ArCompl!$C736,ArCompl!$D$2:$D$5652,ArCompl!$D736)</f>
        <v>1</v>
      </c>
      <c r="M3383" s="144">
        <f>IF(ISNA(MATCH($F3383,'Liste noire'!C:C,0)),0,1)</f>
        <v>0</v>
      </c>
    </row>
    <row r="3384" spans="1:13" x14ac:dyDescent="0.25">
      <c r="A3384" s="139">
        <v>2027</v>
      </c>
      <c r="B3384" s="140" t="s">
        <v>12104</v>
      </c>
      <c r="C3384" s="140" t="s">
        <v>12105</v>
      </c>
      <c r="D3384" s="140" t="s">
        <v>12018</v>
      </c>
      <c r="E3384" s="140" t="s">
        <v>22451</v>
      </c>
      <c r="F3384" s="140" t="s">
        <v>12106</v>
      </c>
      <c r="G3384" s="140" t="s">
        <v>12107</v>
      </c>
      <c r="H3384" s="140">
        <v>-44.97</v>
      </c>
      <c r="I3384" s="140">
        <v>171.08199999999999</v>
      </c>
      <c r="J3384" s="140">
        <v>99</v>
      </c>
      <c r="K3384" s="140">
        <v>12</v>
      </c>
      <c r="L3384" s="140">
        <f>COUNTIFS(ArCompl!$C$2:$C$5652,ArCompl!$C4584,ArCompl!$D$2:$D$5652,ArCompl!$D4584)</f>
        <v>1</v>
      </c>
      <c r="M3384" s="141">
        <f>IF(ISNA(MATCH($F3384,'Liste noire'!C:C,0)),0,1)</f>
        <v>0</v>
      </c>
    </row>
    <row r="3385" spans="1:13" x14ac:dyDescent="0.25">
      <c r="A3385" s="142">
        <v>3433</v>
      </c>
      <c r="B3385" s="143" t="s">
        <v>18262</v>
      </c>
      <c r="C3385" s="143" t="s">
        <v>18263</v>
      </c>
      <c r="D3385" s="143" t="s">
        <v>16702</v>
      </c>
      <c r="E3385" s="143" t="s">
        <v>22496</v>
      </c>
      <c r="F3385" s="143" t="s">
        <v>18264</v>
      </c>
      <c r="G3385" s="143" t="s">
        <v>18265</v>
      </c>
      <c r="H3385" s="143">
        <v>36.681899999999999</v>
      </c>
      <c r="I3385" s="143">
        <v>-121.762</v>
      </c>
      <c r="J3385" s="143">
        <v>137</v>
      </c>
      <c r="K3385" s="143">
        <v>-8</v>
      </c>
      <c r="L3385" s="143">
        <f>COUNTIFS(ArCompl!$C$2:$C$5652,ArCompl!$C2292,ArCompl!$D$2:$D$5652,ArCompl!$D2292)</f>
        <v>1</v>
      </c>
      <c r="M3385" s="144">
        <f>IF(ISNA(MATCH($F3385,'Liste noire'!C:C,0)),0,1)</f>
        <v>0</v>
      </c>
    </row>
    <row r="3386" spans="1:13" x14ac:dyDescent="0.25">
      <c r="A3386" s="139">
        <v>1829</v>
      </c>
      <c r="B3386" s="140" t="s">
        <v>11378</v>
      </c>
      <c r="C3386" s="140" t="s">
        <v>11379</v>
      </c>
      <c r="D3386" s="140" t="s">
        <v>11206</v>
      </c>
      <c r="E3386" s="140" t="s">
        <v>22439</v>
      </c>
      <c r="F3386" s="140" t="s">
        <v>11380</v>
      </c>
      <c r="G3386" s="140" t="s">
        <v>11381</v>
      </c>
      <c r="H3386" s="140">
        <v>16.9999</v>
      </c>
      <c r="I3386" s="140">
        <v>-96.726600000000005</v>
      </c>
      <c r="J3386" s="140">
        <v>4989</v>
      </c>
      <c r="K3386" s="140">
        <v>-6</v>
      </c>
      <c r="L3386" s="140">
        <f>COUNTIFS(ArCompl!$C$2:$C$5652,ArCompl!$C4351,ArCompl!$D$2:$D$5652,ArCompl!$D4351)</f>
        <v>1</v>
      </c>
      <c r="M3386" s="141">
        <f>IF(ISNA(MATCH($F3386,'Liste noire'!C:C,0)),0,1)</f>
        <v>0</v>
      </c>
    </row>
    <row r="3387" spans="1:13" x14ac:dyDescent="0.25">
      <c r="A3387" s="142">
        <v>9391</v>
      </c>
      <c r="B3387" s="143" t="s">
        <v>6298</v>
      </c>
      <c r="C3387" s="143" t="s">
        <v>6299</v>
      </c>
      <c r="D3387" s="143" t="s">
        <v>6295</v>
      </c>
      <c r="E3387" s="143" t="s">
        <v>6295</v>
      </c>
      <c r="F3387" s="143" t="s">
        <v>6300</v>
      </c>
      <c r="G3387" s="143" t="s">
        <v>6301</v>
      </c>
      <c r="H3387" s="143">
        <v>11.967000000000001</v>
      </c>
      <c r="I3387" s="143">
        <v>43.267000000000003</v>
      </c>
      <c r="J3387" s="143">
        <v>69</v>
      </c>
      <c r="K3387" s="143">
        <v>3</v>
      </c>
      <c r="L3387" s="143">
        <f>COUNTIFS(ArCompl!$C$2:$C$5652,ArCompl!$C1755,ArCompl!$D$2:$D$5652,ArCompl!$D1755)</f>
        <v>1</v>
      </c>
      <c r="M3387" s="144">
        <f>IF(ISNA(MATCH($F3387,'Liste noire'!C:C,0)),0,1)</f>
        <v>0</v>
      </c>
    </row>
    <row r="3388" spans="1:13" x14ac:dyDescent="0.25">
      <c r="A3388" s="139">
        <v>8505</v>
      </c>
      <c r="B3388" s="140" t="s">
        <v>20128</v>
      </c>
      <c r="C3388" s="140" t="s">
        <v>20129</v>
      </c>
      <c r="D3388" s="140" t="s">
        <v>16702</v>
      </c>
      <c r="E3388" s="140" t="s">
        <v>22496</v>
      </c>
      <c r="F3388" s="140" t="s">
        <v>20130</v>
      </c>
      <c r="G3388" s="140" t="s">
        <v>20131</v>
      </c>
      <c r="H3388" s="140">
        <v>27.262799999999999</v>
      </c>
      <c r="I3388" s="140">
        <v>-80.849800000000002</v>
      </c>
      <c r="J3388" s="140">
        <v>34</v>
      </c>
      <c r="K3388" s="140">
        <v>-5</v>
      </c>
      <c r="L3388" s="140">
        <f>COUNTIFS(ArCompl!$C$2:$C$5652,ArCompl!$C2781,ArCompl!$D$2:$D$5652,ArCompl!$D2781)</f>
        <v>1</v>
      </c>
      <c r="M3388" s="141">
        <f>IF(ISNA(MATCH($F3388,'Liste noire'!C:C,0)),0,1)</f>
        <v>0</v>
      </c>
    </row>
    <row r="3389" spans="1:13" x14ac:dyDescent="0.25">
      <c r="A3389" s="142">
        <v>378</v>
      </c>
      <c r="B3389" s="143" t="s">
        <v>7836</v>
      </c>
      <c r="C3389" s="143" t="s">
        <v>7837</v>
      </c>
      <c r="D3389" s="143" t="s">
        <v>7581</v>
      </c>
      <c r="E3389" s="143" t="s">
        <v>22405</v>
      </c>
      <c r="F3389" s="143" t="s">
        <v>7838</v>
      </c>
      <c r="G3389" s="143" t="s">
        <v>7839</v>
      </c>
      <c r="H3389" s="143">
        <v>48.081400000000002</v>
      </c>
      <c r="I3389" s="143">
        <v>11.283099999999999</v>
      </c>
      <c r="J3389" s="143">
        <v>1947</v>
      </c>
      <c r="K3389" s="143">
        <v>1</v>
      </c>
      <c r="L3389" s="143">
        <f>COUNTIFS(ArCompl!$C$2:$C$5652,ArCompl!$C168,ArCompl!$D$2:$D$5652,ArCompl!$D168)</f>
        <v>2</v>
      </c>
      <c r="M3389" s="144">
        <f>IF(ISNA(MATCH($F3389,'Liste noire'!C:C,0)),0,1)</f>
        <v>0</v>
      </c>
    </row>
    <row r="3390" spans="1:13" x14ac:dyDescent="0.25">
      <c r="A3390" s="139">
        <v>6467</v>
      </c>
      <c r="B3390" s="140" t="s">
        <v>16574</v>
      </c>
      <c r="C3390" s="140" t="s">
        <v>16575</v>
      </c>
      <c r="D3390" s="140" t="s">
        <v>16321</v>
      </c>
      <c r="E3390" s="140" t="s">
        <v>22495</v>
      </c>
      <c r="F3390" s="140" t="s">
        <v>16576</v>
      </c>
      <c r="G3390" s="140" t="s">
        <v>16577</v>
      </c>
      <c r="H3390" s="140">
        <v>56.463500000000003</v>
      </c>
      <c r="I3390" s="140">
        <v>-5.3996700000000004</v>
      </c>
      <c r="J3390" s="140">
        <v>20</v>
      </c>
      <c r="K3390" s="140">
        <v>0</v>
      </c>
      <c r="L3390" s="140">
        <f>COUNTIFS(ArCompl!$C$2:$C$5652,ArCompl!$C4975,ArCompl!$D$2:$D$5652,ArCompl!$D4975)</f>
        <v>1</v>
      </c>
      <c r="M3390" s="141">
        <f>IF(ISNA(MATCH($F3390,'Liste noire'!C:C,0)),0,1)</f>
        <v>0</v>
      </c>
    </row>
    <row r="3391" spans="1:13" x14ac:dyDescent="0.25">
      <c r="A3391" s="142">
        <v>2286</v>
      </c>
      <c r="B3391" s="143" t="s">
        <v>10090</v>
      </c>
      <c r="C3391" s="143" t="s">
        <v>10091</v>
      </c>
      <c r="D3391" s="143" t="s">
        <v>9894</v>
      </c>
      <c r="E3391" s="143" t="s">
        <v>22423</v>
      </c>
      <c r="F3391" s="143" t="s">
        <v>10092</v>
      </c>
      <c r="G3391" s="143" t="s">
        <v>10093</v>
      </c>
      <c r="H3391" s="143">
        <v>42.7333</v>
      </c>
      <c r="I3391" s="143">
        <v>143.21700000000001</v>
      </c>
      <c r="J3391" s="143">
        <v>505</v>
      </c>
      <c r="K3391" s="143">
        <v>9</v>
      </c>
      <c r="L3391" s="143">
        <f>COUNTIFS(ArCompl!$C$2:$C$5652,ArCompl!$C4020,ArCompl!$D$2:$D$5652,ArCompl!$D4020)</f>
        <v>1</v>
      </c>
      <c r="M3391" s="144">
        <f>IF(ISNA(MATCH($F3391,'Liste noire'!C:C,0)),0,1)</f>
        <v>0</v>
      </c>
    </row>
    <row r="3392" spans="1:13" x14ac:dyDescent="0.25">
      <c r="A3392" s="139">
        <v>1312</v>
      </c>
      <c r="B3392" s="140" t="s">
        <v>6923</v>
      </c>
      <c r="C3392" s="140" t="s">
        <v>6924</v>
      </c>
      <c r="D3392" s="140" t="s">
        <v>6885</v>
      </c>
      <c r="E3392" s="140" t="s">
        <v>6885</v>
      </c>
      <c r="F3392" s="140" t="s">
        <v>6925</v>
      </c>
      <c r="G3392" s="140" t="s">
        <v>6926</v>
      </c>
      <c r="H3392" s="140">
        <v>44.544199999999996</v>
      </c>
      <c r="I3392" s="140">
        <v>4.3721899999999998</v>
      </c>
      <c r="J3392" s="140">
        <v>923</v>
      </c>
      <c r="K3392" s="140">
        <v>1</v>
      </c>
      <c r="L3392" s="140">
        <f>COUNTIFS(ArCompl!$C$2:$C$5652,ArCompl!$C3301,ArCompl!$D$2:$D$5652,ArCompl!$D3301)</f>
        <v>1</v>
      </c>
      <c r="M3392" s="141">
        <f>IF(ISNA(MATCH($F3392,'Liste noire'!C:C,0)),0,1)</f>
        <v>0</v>
      </c>
    </row>
    <row r="3393" spans="1:13" x14ac:dyDescent="0.25">
      <c r="A3393" s="142">
        <v>7180</v>
      </c>
      <c r="B3393" s="143" t="s">
        <v>19109</v>
      </c>
      <c r="C3393" s="143" t="s">
        <v>19110</v>
      </c>
      <c r="D3393" s="143" t="s">
        <v>16702</v>
      </c>
      <c r="E3393" s="143" t="s">
        <v>22496</v>
      </c>
      <c r="F3393" s="143" t="s">
        <v>19111</v>
      </c>
      <c r="G3393" s="143" t="s">
        <v>19112</v>
      </c>
      <c r="H3393" s="143">
        <v>66.912300000000002</v>
      </c>
      <c r="I3393" s="143">
        <v>-156.89699999999999</v>
      </c>
      <c r="J3393" s="143">
        <v>137</v>
      </c>
      <c r="K3393" s="143">
        <v>-9</v>
      </c>
      <c r="L3393" s="143">
        <f>COUNTIFS(ArCompl!$C$2:$C$5652,ArCompl!$C2513,ArCompl!$D$2:$D$5652,ArCompl!$D2513)</f>
        <v>1</v>
      </c>
      <c r="M3393" s="144">
        <f>IF(ISNA(MATCH($F3393,'Liste noire'!C:C,0)),0,1)</f>
        <v>0</v>
      </c>
    </row>
    <row r="3394" spans="1:13" x14ac:dyDescent="0.25">
      <c r="A3394" s="139">
        <v>8208</v>
      </c>
      <c r="B3394" s="140" t="s">
        <v>8134</v>
      </c>
      <c r="C3394" s="140" t="s">
        <v>8135</v>
      </c>
      <c r="D3394" s="140" t="s">
        <v>8115</v>
      </c>
      <c r="E3394" s="140" t="s">
        <v>22407</v>
      </c>
      <c r="F3394" s="140" t="s">
        <v>8136</v>
      </c>
      <c r="G3394" s="140" t="s">
        <v>8137</v>
      </c>
      <c r="H3394" s="140">
        <v>70.488230000000001</v>
      </c>
      <c r="I3394" s="140">
        <v>-21.971679999999999</v>
      </c>
      <c r="J3394" s="140">
        <v>238</v>
      </c>
      <c r="K3394" s="140">
        <v>-1</v>
      </c>
      <c r="L3394" s="140">
        <f>COUNTIFS(ArCompl!$C$2:$C$5652,ArCompl!$C3482,ArCompl!$D$2:$D$5652,ArCompl!$D3482)</f>
        <v>1</v>
      </c>
      <c r="M3394" s="141">
        <f>IF(ISNA(MATCH($F3394,'Liste noire'!C:C,0)),0,1)</f>
        <v>0</v>
      </c>
    </row>
    <row r="3395" spans="1:13" x14ac:dyDescent="0.25">
      <c r="A3395" s="142">
        <v>7889</v>
      </c>
      <c r="B3395" s="143" t="s">
        <v>20110</v>
      </c>
      <c r="C3395" s="143" t="s">
        <v>20110</v>
      </c>
      <c r="D3395" s="143" t="s">
        <v>16702</v>
      </c>
      <c r="E3395" s="143" t="s">
        <v>22496</v>
      </c>
      <c r="F3395" s="143" t="s">
        <v>20111</v>
      </c>
      <c r="G3395" s="143" t="s">
        <v>20112</v>
      </c>
      <c r="H3395" s="143">
        <v>25.325399999999998</v>
      </c>
      <c r="I3395" s="143">
        <v>-80.274799999999999</v>
      </c>
      <c r="J3395" s="143">
        <v>8</v>
      </c>
      <c r="K3395" s="143">
        <v>-5</v>
      </c>
      <c r="L3395" s="143">
        <f>COUNTIFS(ArCompl!$C$2:$C$5652,ArCompl!$C2776,ArCompl!$D$2:$D$5652,ArCompl!$D2776)</f>
        <v>1</v>
      </c>
      <c r="M3395" s="144">
        <f>IF(ISNA(MATCH($F3395,'Liste noire'!C:C,0)),0,1)</f>
        <v>0</v>
      </c>
    </row>
    <row r="3396" spans="1:13" x14ac:dyDescent="0.25">
      <c r="A3396" s="139">
        <v>2670</v>
      </c>
      <c r="B3396" s="140" t="s">
        <v>6366</v>
      </c>
      <c r="C3396" s="140" t="s">
        <v>6367</v>
      </c>
      <c r="D3396" s="140" t="s">
        <v>6363</v>
      </c>
      <c r="E3396" s="140" t="s">
        <v>22391</v>
      </c>
      <c r="F3396" s="140" t="s">
        <v>6368</v>
      </c>
      <c r="G3396" s="140" t="s">
        <v>6369</v>
      </c>
      <c r="H3396" s="140">
        <v>-0.46288600000000002</v>
      </c>
      <c r="I3396" s="140">
        <v>-76.986800000000002</v>
      </c>
      <c r="J3396" s="140">
        <v>834</v>
      </c>
      <c r="K3396" s="140">
        <v>-5</v>
      </c>
      <c r="L3396" s="140">
        <f>COUNTIFS(ArCompl!$C$2:$C$5652,ArCompl!$C1803,ArCompl!$D$2:$D$5652,ArCompl!$D1803)</f>
        <v>1</v>
      </c>
      <c r="M3396" s="141">
        <f>IF(ISNA(MATCH($F3396,'Liste noire'!C:C,0)),0,1)</f>
        <v>0</v>
      </c>
    </row>
    <row r="3397" spans="1:13" x14ac:dyDescent="0.25">
      <c r="A3397" s="142">
        <v>8510</v>
      </c>
      <c r="B3397" s="143" t="s">
        <v>20106</v>
      </c>
      <c r="C3397" s="143" t="s">
        <v>20107</v>
      </c>
      <c r="D3397" s="143" t="s">
        <v>16702</v>
      </c>
      <c r="E3397" s="143" t="s">
        <v>22496</v>
      </c>
      <c r="F3397" s="143" t="s">
        <v>20108</v>
      </c>
      <c r="G3397" s="143" t="s">
        <v>20109</v>
      </c>
      <c r="H3397" s="143">
        <v>29.172599999999999</v>
      </c>
      <c r="I3397" s="143">
        <v>-82.224199999999996</v>
      </c>
      <c r="J3397" s="143">
        <v>90</v>
      </c>
      <c r="K3397" s="143">
        <v>-5</v>
      </c>
      <c r="L3397" s="143">
        <f>COUNTIFS(ArCompl!$C$2:$C$5652,ArCompl!$C2775,ArCompl!$D$2:$D$5652,ArCompl!$D2775)</f>
        <v>1</v>
      </c>
      <c r="M3397" s="144">
        <f>IF(ISNA(MATCH($F3397,'Liste noire'!C:C,0)),0,1)</f>
        <v>0</v>
      </c>
    </row>
    <row r="3398" spans="1:13" x14ac:dyDescent="0.25">
      <c r="A3398" s="139">
        <v>1778</v>
      </c>
      <c r="B3398" s="140" t="s">
        <v>9884</v>
      </c>
      <c r="C3398" s="140" t="s">
        <v>9885</v>
      </c>
      <c r="D3398" s="140" t="s">
        <v>9870</v>
      </c>
      <c r="E3398" s="140" t="s">
        <v>22422</v>
      </c>
      <c r="F3398" s="140" t="s">
        <v>9886</v>
      </c>
      <c r="G3398" s="140" t="s">
        <v>9887</v>
      </c>
      <c r="H3398" s="140">
        <v>18.404199999999999</v>
      </c>
      <c r="I3398" s="140">
        <v>-76.968999999999994</v>
      </c>
      <c r="J3398" s="140">
        <v>90</v>
      </c>
      <c r="K3398" s="140">
        <v>-5</v>
      </c>
      <c r="L3398" s="140">
        <f>COUNTIFS(ArCompl!$C$2:$C$5652,ArCompl!$C3968,ArCompl!$D$2:$D$5652,ArCompl!$D3968)</f>
        <v>1</v>
      </c>
      <c r="M3398" s="141">
        <f>IF(ISNA(MATCH($F3398,'Liste noire'!C:C,0)),0,1)</f>
        <v>0</v>
      </c>
    </row>
    <row r="3399" spans="1:13" x14ac:dyDescent="0.25">
      <c r="A3399" s="142">
        <v>2735</v>
      </c>
      <c r="B3399" s="143" t="s">
        <v>5628</v>
      </c>
      <c r="C3399" s="143" t="s">
        <v>5629</v>
      </c>
      <c r="D3399" s="143" t="s">
        <v>5479</v>
      </c>
      <c r="E3399" s="143" t="s">
        <v>22380</v>
      </c>
      <c r="F3399" s="143" t="s">
        <v>5630</v>
      </c>
      <c r="G3399" s="143" t="s">
        <v>5631</v>
      </c>
      <c r="H3399" s="143">
        <v>8.3150600000000008</v>
      </c>
      <c r="I3399" s="143">
        <v>-73.3583</v>
      </c>
      <c r="J3399" s="143">
        <v>3850</v>
      </c>
      <c r="K3399" s="143">
        <v>-5</v>
      </c>
      <c r="L3399" s="143">
        <f>COUNTIFS(ArCompl!$C$2:$C$5652,ArCompl!$C1573,ArCompl!$D$2:$D$5652,ArCompl!$D1573)</f>
        <v>1</v>
      </c>
      <c r="M3399" s="144">
        <f>IF(ISNA(MATCH($F3399,'Liste noire'!C:C,0)),0,1)</f>
        <v>0</v>
      </c>
    </row>
    <row r="3400" spans="1:13" x14ac:dyDescent="0.25">
      <c r="A3400" s="139">
        <v>9772</v>
      </c>
      <c r="B3400" s="140" t="s">
        <v>21504</v>
      </c>
      <c r="C3400" s="140" t="s">
        <v>21498</v>
      </c>
      <c r="D3400" s="140" t="s">
        <v>16702</v>
      </c>
      <c r="E3400" s="140" t="s">
        <v>22496</v>
      </c>
      <c r="F3400" s="140" t="s">
        <v>21505</v>
      </c>
      <c r="G3400" s="140" t="s">
        <v>21506</v>
      </c>
      <c r="H3400" s="140">
        <v>35.570500000000003</v>
      </c>
      <c r="I3400" s="140">
        <v>-77.049800000000005</v>
      </c>
      <c r="J3400" s="140">
        <v>38</v>
      </c>
      <c r="K3400" s="140">
        <v>-5</v>
      </c>
      <c r="L3400" s="140">
        <f>COUNTIFS(ArCompl!$C$2:$C$5652,ArCompl!$C3145,ArCompl!$D$2:$D$5652,ArCompl!$D3145)</f>
        <v>2</v>
      </c>
      <c r="M3400" s="141">
        <f>IF(ISNA(MATCH($F3400,'Liste noire'!C:C,0)),0,1)</f>
        <v>0</v>
      </c>
    </row>
    <row r="3401" spans="1:13" x14ac:dyDescent="0.25">
      <c r="A3401" s="142">
        <v>1215</v>
      </c>
      <c r="B3401" s="143" t="s">
        <v>14896</v>
      </c>
      <c r="C3401" s="143" t="s">
        <v>391</v>
      </c>
      <c r="D3401" s="143" t="s">
        <v>14857</v>
      </c>
      <c r="E3401" s="143" t="s">
        <v>22479</v>
      </c>
      <c r="F3401" s="143" t="s">
        <v>14897</v>
      </c>
      <c r="G3401" s="143" t="s">
        <v>14898</v>
      </c>
      <c r="H3401" s="143">
        <v>37.841999999999999</v>
      </c>
      <c r="I3401" s="143">
        <v>-4.8488800000000003</v>
      </c>
      <c r="J3401" s="143">
        <v>297</v>
      </c>
      <c r="K3401" s="143">
        <v>1</v>
      </c>
      <c r="L3401" s="143">
        <f>COUNTIFS(ArCompl!$C$2:$C$5652,ArCompl!$C1835,ArCompl!$D$2:$D$5652,ArCompl!$D1835)</f>
        <v>1</v>
      </c>
      <c r="M3401" s="144">
        <f>IF(ISNA(MATCH($F3401,'Liste noire'!C:C,0)),0,1)</f>
        <v>0</v>
      </c>
    </row>
    <row r="3402" spans="1:13" x14ac:dyDescent="0.25">
      <c r="A3402" s="139">
        <v>615</v>
      </c>
      <c r="B3402" s="140" t="s">
        <v>6266</v>
      </c>
      <c r="C3402" s="140" t="s">
        <v>6267</v>
      </c>
      <c r="D3402" s="140" t="s">
        <v>6240</v>
      </c>
      <c r="E3402" s="140" t="s">
        <v>22387</v>
      </c>
      <c r="F3402" s="140" t="s">
        <v>6268</v>
      </c>
      <c r="G3402" s="140" t="s">
        <v>6269</v>
      </c>
      <c r="H3402" s="140">
        <v>55.476700000000001</v>
      </c>
      <c r="I3402" s="140">
        <v>10.3309</v>
      </c>
      <c r="J3402" s="140">
        <v>56</v>
      </c>
      <c r="K3402" s="140">
        <v>1</v>
      </c>
      <c r="L3402" s="140">
        <f>COUNTIFS(ArCompl!$C$2:$C$5652,ArCompl!$C1747,ArCompl!$D$2:$D$5652,ArCompl!$D1747)</f>
        <v>5</v>
      </c>
      <c r="M3402" s="141">
        <f>IF(ISNA(MATCH($F3402,'Liste noire'!C:C,0)),0,1)</f>
        <v>0</v>
      </c>
    </row>
    <row r="3403" spans="1:13" x14ac:dyDescent="0.25">
      <c r="A3403" s="142">
        <v>562</v>
      </c>
      <c r="B3403" s="143" t="s">
        <v>16594</v>
      </c>
      <c r="C3403" s="143" t="s">
        <v>16595</v>
      </c>
      <c r="D3403" s="143" t="s">
        <v>16321</v>
      </c>
      <c r="E3403" s="143" t="s">
        <v>22495</v>
      </c>
      <c r="F3403" s="143" t="s">
        <v>16596</v>
      </c>
      <c r="G3403" s="143" t="s">
        <v>16597</v>
      </c>
      <c r="H3403" s="143">
        <v>51.234099999999998</v>
      </c>
      <c r="I3403" s="143">
        <v>-0.94282500000000002</v>
      </c>
      <c r="J3403" s="143">
        <v>405</v>
      </c>
      <c r="K3403" s="143">
        <v>0</v>
      </c>
      <c r="L3403" s="143">
        <f>COUNTIFS(ArCompl!$C$2:$C$5652,ArCompl!$C4980,ArCompl!$D$2:$D$5652,ArCompl!$D4980)</f>
        <v>1</v>
      </c>
      <c r="M3403" s="144">
        <f>IF(ISNA(MATCH($F3403,'Liste noire'!C:C,0)),0,1)</f>
        <v>0</v>
      </c>
    </row>
    <row r="3404" spans="1:13" x14ac:dyDescent="0.25">
      <c r="A3404" s="139">
        <v>6216</v>
      </c>
      <c r="B3404" s="140" t="s">
        <v>10981</v>
      </c>
      <c r="C3404" s="140" t="s">
        <v>10982</v>
      </c>
      <c r="D3404" s="140" t="s">
        <v>10891</v>
      </c>
      <c r="E3404" s="140" t="s">
        <v>22434</v>
      </c>
      <c r="F3404" s="140" t="s">
        <v>10983</v>
      </c>
      <c r="G3404" s="140" t="s">
        <v>10984</v>
      </c>
      <c r="H3404" s="140">
        <v>3.9670000000000001</v>
      </c>
      <c r="I3404" s="140">
        <v>115.05</v>
      </c>
      <c r="J3404" s="140">
        <v>607</v>
      </c>
      <c r="K3404" s="140">
        <v>8</v>
      </c>
      <c r="L3404" s="140">
        <f>COUNTIFS(ArCompl!$C$2:$C$5652,ArCompl!$C4233,ArCompl!$D$2:$D$5652,ArCompl!$D4233)</f>
        <v>1</v>
      </c>
      <c r="M3404" s="141">
        <f>IF(ISNA(MATCH($F3404,'Liste noire'!C:C,0)),0,1)</f>
        <v>0</v>
      </c>
    </row>
    <row r="3405" spans="1:13" x14ac:dyDescent="0.25">
      <c r="A3405" s="142">
        <v>8944</v>
      </c>
      <c r="B3405" s="143" t="s">
        <v>13575</v>
      </c>
      <c r="C3405" s="143" t="s">
        <v>13576</v>
      </c>
      <c r="D3405" s="143" t="s">
        <v>13509</v>
      </c>
      <c r="E3405" s="143" t="s">
        <v>22461</v>
      </c>
      <c r="F3405" s="143" t="s">
        <v>13577</v>
      </c>
      <c r="G3405" s="143" t="s">
        <v>13578</v>
      </c>
      <c r="H3405" s="143">
        <v>57.866100000000003</v>
      </c>
      <c r="I3405" s="143">
        <v>114.24299999999999</v>
      </c>
      <c r="J3405" s="143">
        <v>919</v>
      </c>
      <c r="K3405" s="143">
        <v>8</v>
      </c>
      <c r="L3405" s="143">
        <f>COUNTIFS(ArCompl!$C$2:$C$5652,ArCompl!$C5024,ArCompl!$D$2:$D$5652,ArCompl!$D5024)</f>
        <v>2</v>
      </c>
      <c r="M3405" s="144">
        <f>IF(ISNA(MATCH($F3405,'Liste noire'!C:C,0)),0,1)</f>
        <v>0</v>
      </c>
    </row>
    <row r="3406" spans="1:13" x14ac:dyDescent="0.25">
      <c r="A3406" s="139">
        <v>2947</v>
      </c>
      <c r="B3406" s="140" t="s">
        <v>16236</v>
      </c>
      <c r="C3406" s="140" t="s">
        <v>16237</v>
      </c>
      <c r="D3406" s="140" t="s">
        <v>16151</v>
      </c>
      <c r="E3406" s="140" t="s">
        <v>16151</v>
      </c>
      <c r="F3406" s="140" t="s">
        <v>16238</v>
      </c>
      <c r="G3406" s="140" t="s">
        <v>16239</v>
      </c>
      <c r="H3406" s="140">
        <v>46.4268</v>
      </c>
      <c r="I3406" s="140">
        <v>30.676500000000001</v>
      </c>
      <c r="J3406" s="140">
        <v>172</v>
      </c>
      <c r="K3406" s="140">
        <v>2</v>
      </c>
      <c r="L3406" s="140">
        <f>COUNTIFS(ArCompl!$C$2:$C$5652,ArCompl!$C5518,ArCompl!$D$2:$D$5652,ArCompl!$D5518)</f>
        <v>1</v>
      </c>
      <c r="M3406" s="141">
        <f>IF(ISNA(MATCH($F3406,'Liste noire'!C:C,0)),0,1)</f>
        <v>0</v>
      </c>
    </row>
    <row r="3407" spans="1:13" x14ac:dyDescent="0.25">
      <c r="A3407" s="142">
        <v>4143</v>
      </c>
      <c r="B3407" s="143" t="s">
        <v>10546</v>
      </c>
      <c r="C3407" s="143" t="s">
        <v>10547</v>
      </c>
      <c r="D3407" s="143" t="s">
        <v>10531</v>
      </c>
      <c r="E3407" s="143" t="s">
        <v>10531</v>
      </c>
      <c r="F3407" s="143" t="s">
        <v>10548</v>
      </c>
      <c r="G3407" s="143" t="s">
        <v>10549</v>
      </c>
      <c r="H3407" s="143">
        <v>20.682700000000001</v>
      </c>
      <c r="I3407" s="143">
        <v>101.994</v>
      </c>
      <c r="J3407" s="143">
        <v>1804</v>
      </c>
      <c r="K3407" s="143">
        <v>7</v>
      </c>
      <c r="L3407" s="143">
        <f>COUNTIFS(ArCompl!$C$2:$C$5652,ArCompl!$C4133,ArCompl!$D$2:$D$5652,ArCompl!$D4133)</f>
        <v>1</v>
      </c>
      <c r="M3407" s="144">
        <f>IF(ISNA(MATCH($F3407,'Liste noire'!C:C,0)),0,1)</f>
        <v>0</v>
      </c>
    </row>
    <row r="3408" spans="1:13" x14ac:dyDescent="0.25">
      <c r="A3408" s="139">
        <v>8624</v>
      </c>
      <c r="B3408" s="140" t="s">
        <v>17609</v>
      </c>
      <c r="C3408" s="140" t="s">
        <v>17610</v>
      </c>
      <c r="D3408" s="140" t="s">
        <v>16702</v>
      </c>
      <c r="E3408" s="140" t="s">
        <v>22496</v>
      </c>
      <c r="F3408" s="140" t="s">
        <v>17611</v>
      </c>
      <c r="G3408" s="140" t="s">
        <v>17612</v>
      </c>
      <c r="H3408" s="140">
        <v>41.933399999999999</v>
      </c>
      <c r="I3408" s="140">
        <v>-85.052599999999998</v>
      </c>
      <c r="J3408" s="140">
        <v>959</v>
      </c>
      <c r="K3408" s="140">
        <v>-5</v>
      </c>
      <c r="L3408" s="140">
        <f>COUNTIFS(ArCompl!$C$2:$C$5652,ArCompl!$C2120,ArCompl!$D$2:$D$5652,ArCompl!$D2120)</f>
        <v>1</v>
      </c>
      <c r="M3408" s="141">
        <f>IF(ISNA(MATCH($F3408,'Liste noire'!C:C,0)),0,1)</f>
        <v>0</v>
      </c>
    </row>
    <row r="3409" spans="1:13" x14ac:dyDescent="0.25">
      <c r="A3409" s="142">
        <v>11100</v>
      </c>
      <c r="B3409" s="143" t="s">
        <v>20102</v>
      </c>
      <c r="C3409" s="143" t="s">
        <v>20103</v>
      </c>
      <c r="D3409" s="143" t="s">
        <v>16702</v>
      </c>
      <c r="E3409" s="143" t="s">
        <v>22496</v>
      </c>
      <c r="F3409" s="143" t="s">
        <v>20104</v>
      </c>
      <c r="G3409" s="143" t="s">
        <v>20105</v>
      </c>
      <c r="H3409" s="143">
        <v>52.934699999999999</v>
      </c>
      <c r="I3409" s="143">
        <v>36.002200000000002</v>
      </c>
      <c r="J3409" s="143">
        <v>656</v>
      </c>
      <c r="K3409" s="143">
        <v>-5</v>
      </c>
      <c r="L3409" s="143">
        <f>COUNTIFS(ArCompl!$C$2:$C$5652,ArCompl!$C2774,ArCompl!$D$2:$D$5652,ArCompl!$D2774)</f>
        <v>2</v>
      </c>
      <c r="M3409" s="144">
        <f>IF(ISNA(MATCH($F3409,'Liste noire'!C:C,0)),0,1)</f>
        <v>0</v>
      </c>
    </row>
    <row r="3410" spans="1:13" x14ac:dyDescent="0.25">
      <c r="A3410" s="139">
        <v>7336</v>
      </c>
      <c r="B3410" s="140" t="s">
        <v>15167</v>
      </c>
      <c r="C3410" s="140" t="s">
        <v>15168</v>
      </c>
      <c r="D3410" s="140" t="s">
        <v>15156</v>
      </c>
      <c r="E3410" s="140" t="s">
        <v>15156</v>
      </c>
      <c r="F3410" s="140" t="s">
        <v>15169</v>
      </c>
      <c r="G3410" s="140" t="s">
        <v>15170</v>
      </c>
      <c r="H3410" s="140">
        <v>3.3452799999999998</v>
      </c>
      <c r="I3410" s="140">
        <v>-55.442500000000003</v>
      </c>
      <c r="J3410" s="140">
        <v>714</v>
      </c>
      <c r="K3410" s="140">
        <v>-3</v>
      </c>
      <c r="L3410" s="140">
        <f>COUNTIFS(ArCompl!$C$2:$C$5652,ArCompl!$C5316,ArCompl!$D$2:$D$5652,ArCompl!$D5316)</f>
        <v>3</v>
      </c>
      <c r="M3410" s="141">
        <f>IF(ISNA(MATCH($F3410,'Liste noire'!C:C,0)),0,1)</f>
        <v>0</v>
      </c>
    </row>
    <row r="3411" spans="1:13" x14ac:dyDescent="0.25">
      <c r="A3411" s="142">
        <v>722</v>
      </c>
      <c r="B3411" s="143" t="s">
        <v>15312</v>
      </c>
      <c r="C3411" s="143" t="s">
        <v>15313</v>
      </c>
      <c r="D3411" s="143" t="s">
        <v>15198</v>
      </c>
      <c r="E3411" s="143" t="s">
        <v>22481</v>
      </c>
      <c r="F3411" s="143" t="s">
        <v>15314</v>
      </c>
      <c r="G3411" s="143" t="s">
        <v>15315</v>
      </c>
      <c r="H3411" s="143">
        <v>63.408299999999997</v>
      </c>
      <c r="I3411" s="143">
        <v>18.989999999999998</v>
      </c>
      <c r="J3411" s="143">
        <v>354</v>
      </c>
      <c r="K3411" s="143">
        <v>1</v>
      </c>
      <c r="L3411" s="143">
        <f>COUNTIFS(ArCompl!$C$2:$C$5652,ArCompl!$C5280,ArCompl!$D$2:$D$5652,ArCompl!$D5280)</f>
        <v>1</v>
      </c>
      <c r="M3411" s="144">
        <f>IF(ISNA(MATCH($F3411,'Liste noire'!C:C,0)),0,1)</f>
        <v>0</v>
      </c>
    </row>
    <row r="3412" spans="1:13" x14ac:dyDescent="0.25">
      <c r="A3412" s="139">
        <v>6029</v>
      </c>
      <c r="B3412" s="140" t="s">
        <v>532</v>
      </c>
      <c r="C3412" s="140" t="s">
        <v>533</v>
      </c>
      <c r="D3412" s="140" t="s">
        <v>365</v>
      </c>
      <c r="E3412" s="140" t="s">
        <v>22354</v>
      </c>
      <c r="F3412" s="140" t="s">
        <v>534</v>
      </c>
      <c r="G3412" s="140" t="s">
        <v>535</v>
      </c>
      <c r="H3412" s="140">
        <v>-40.751199999999997</v>
      </c>
      <c r="I3412" s="140">
        <v>-65.034300000000002</v>
      </c>
      <c r="J3412" s="140">
        <v>85</v>
      </c>
      <c r="K3412" s="140">
        <v>-3</v>
      </c>
      <c r="L3412" s="140">
        <f>COUNTIFS(ArCompl!$C$2:$C$5652,ArCompl!$C291,ArCompl!$D$2:$D$5652,ArCompl!$D291)</f>
        <v>1</v>
      </c>
      <c r="M3412" s="141">
        <f>IF(ISNA(MATCH($F3412,'Liste noire'!C:C,0)),0,1)</f>
        <v>0</v>
      </c>
    </row>
    <row r="3413" spans="1:13" x14ac:dyDescent="0.25">
      <c r="A3413" s="142">
        <v>3836</v>
      </c>
      <c r="B3413" s="143" t="s">
        <v>20154</v>
      </c>
      <c r="C3413" s="143" t="s">
        <v>20155</v>
      </c>
      <c r="D3413" s="143" t="s">
        <v>16702</v>
      </c>
      <c r="E3413" s="143" t="s">
        <v>22496</v>
      </c>
      <c r="F3413" s="143" t="s">
        <v>20156</v>
      </c>
      <c r="G3413" s="143" t="s">
        <v>20157</v>
      </c>
      <c r="H3413" s="143">
        <v>41.118299999999998</v>
      </c>
      <c r="I3413" s="143">
        <v>-95.912499999999994</v>
      </c>
      <c r="J3413" s="143">
        <v>1052</v>
      </c>
      <c r="K3413" s="143">
        <v>-6</v>
      </c>
      <c r="L3413" s="143">
        <f>COUNTIFS(ArCompl!$C$2:$C$5652,ArCompl!$C2788,ArCompl!$D$2:$D$5652,ArCompl!$D2788)</f>
        <v>1</v>
      </c>
      <c r="M3413" s="144">
        <f>IF(ISNA(MATCH($F3413,'Liste noire'!C:C,0)),0,1)</f>
        <v>0</v>
      </c>
    </row>
    <row r="3414" spans="1:13" x14ac:dyDescent="0.25">
      <c r="A3414" s="139">
        <v>11134</v>
      </c>
      <c r="B3414" s="140" t="s">
        <v>20050</v>
      </c>
      <c r="C3414" s="140" t="s">
        <v>20051</v>
      </c>
      <c r="D3414" s="140" t="s">
        <v>16702</v>
      </c>
      <c r="E3414" s="140" t="s">
        <v>22496</v>
      </c>
      <c r="F3414" s="140" t="s">
        <v>20052</v>
      </c>
      <c r="G3414" s="140" t="s">
        <v>20053</v>
      </c>
      <c r="H3414" s="140">
        <v>41.985500000000002</v>
      </c>
      <c r="I3414" s="140">
        <v>-97.435100000000006</v>
      </c>
      <c r="J3414" s="140">
        <v>1573</v>
      </c>
      <c r="K3414" s="140">
        <v>-6</v>
      </c>
      <c r="L3414" s="140">
        <f>COUNTIFS(ArCompl!$C$2:$C$5652,ArCompl!$C2761,ArCompl!$D$2:$D$5652,ArCompl!$D2761)</f>
        <v>1</v>
      </c>
      <c r="M3414" s="141">
        <f>IF(ISNA(MATCH($F3414,'Liste noire'!C:C,0)),0,1)</f>
        <v>0</v>
      </c>
    </row>
    <row r="3415" spans="1:13" x14ac:dyDescent="0.25">
      <c r="A3415" s="142">
        <v>11846</v>
      </c>
      <c r="B3415" s="143" t="s">
        <v>20169</v>
      </c>
      <c r="C3415" s="143" t="s">
        <v>20170</v>
      </c>
      <c r="D3415" s="143" t="s">
        <v>16702</v>
      </c>
      <c r="E3415" s="143" t="s">
        <v>22496</v>
      </c>
      <c r="F3415" s="143" t="s">
        <v>20171</v>
      </c>
      <c r="G3415" s="143" t="s">
        <v>20172</v>
      </c>
      <c r="H3415" s="143">
        <v>33.456800000000001</v>
      </c>
      <c r="I3415" s="143">
        <v>-80.859499999999997</v>
      </c>
      <c r="J3415" s="143">
        <v>195</v>
      </c>
      <c r="K3415" s="143" t="s">
        <v>340</v>
      </c>
      <c r="L3415" s="143">
        <f>COUNTIFS(ArCompl!$C$2:$C$5652,ArCompl!$C2792,ArCompl!$D$2:$D$5652,ArCompl!$D2792)</f>
        <v>1</v>
      </c>
      <c r="M3415" s="144">
        <f>IF(ISNA(MATCH($F3415,'Liste noire'!C:C,0)),0,1)</f>
        <v>0</v>
      </c>
    </row>
    <row r="3416" spans="1:13" x14ac:dyDescent="0.25">
      <c r="A3416" s="139">
        <v>9543</v>
      </c>
      <c r="B3416" s="140" t="s">
        <v>20121</v>
      </c>
      <c r="C3416" s="140" t="s">
        <v>20118</v>
      </c>
      <c r="D3416" s="140" t="s">
        <v>16702</v>
      </c>
      <c r="E3416" s="140" t="s">
        <v>22496</v>
      </c>
      <c r="F3416" s="140" t="s">
        <v>20122</v>
      </c>
      <c r="G3416" s="140" t="s">
        <v>20123</v>
      </c>
      <c r="H3416" s="140">
        <v>41.195900000000002</v>
      </c>
      <c r="I3416" s="140">
        <v>-112.012</v>
      </c>
      <c r="J3416" s="140">
        <v>4473</v>
      </c>
      <c r="K3416" s="140">
        <v>-7</v>
      </c>
      <c r="L3416" s="140">
        <f>COUNTIFS(ArCompl!$C$2:$C$5652,ArCompl!$C2779,ArCompl!$D$2:$D$5652,ArCompl!$D2779)</f>
        <v>1</v>
      </c>
      <c r="M3416" s="141">
        <f>IF(ISNA(MATCH($F3416,'Liste noire'!C:C,0)),0,1)</f>
        <v>0</v>
      </c>
    </row>
    <row r="3417" spans="1:13" x14ac:dyDescent="0.25">
      <c r="A3417" s="142">
        <v>3456</v>
      </c>
      <c r="B3417" s="143" t="s">
        <v>18953</v>
      </c>
      <c r="C3417" s="143" t="s">
        <v>18954</v>
      </c>
      <c r="D3417" s="143" t="s">
        <v>16702</v>
      </c>
      <c r="E3417" s="143" t="s">
        <v>22496</v>
      </c>
      <c r="F3417" s="143" t="s">
        <v>18955</v>
      </c>
      <c r="G3417" s="143" t="s">
        <v>18956</v>
      </c>
      <c r="H3417" s="143">
        <v>20.898599999999998</v>
      </c>
      <c r="I3417" s="143">
        <v>-156.43</v>
      </c>
      <c r="J3417" s="143">
        <v>54</v>
      </c>
      <c r="K3417" s="143">
        <v>-10</v>
      </c>
      <c r="L3417" s="143">
        <f>COUNTIFS(ArCompl!$C$2:$C$5652,ArCompl!$C2473,ArCompl!$D$2:$D$5652,ArCompl!$D2473)</f>
        <v>1</v>
      </c>
      <c r="M3417" s="144">
        <f>IF(ISNA(MATCH($F3417,'Liste noire'!C:C,0)),0,1)</f>
        <v>0</v>
      </c>
    </row>
    <row r="3418" spans="1:13" x14ac:dyDescent="0.25">
      <c r="A3418" s="139">
        <v>4306</v>
      </c>
      <c r="B3418" s="140" t="s">
        <v>8323</v>
      </c>
      <c r="C3418" s="140" t="s">
        <v>4594</v>
      </c>
      <c r="D3418" s="140" t="s">
        <v>8313</v>
      </c>
      <c r="E3418" s="140" t="s">
        <v>8313</v>
      </c>
      <c r="F3418" s="140" t="s">
        <v>8324</v>
      </c>
      <c r="G3418" s="140" t="s">
        <v>8325</v>
      </c>
      <c r="H3418" s="140">
        <v>6.8062800000000001</v>
      </c>
      <c r="I3418" s="140">
        <v>-58.105899999999998</v>
      </c>
      <c r="J3418" s="140">
        <v>10</v>
      </c>
      <c r="K3418" s="140">
        <v>-4</v>
      </c>
      <c r="L3418" s="140">
        <f>COUNTIFS(ArCompl!$C$2:$C$5652,ArCompl!$C3529,ArCompl!$D$2:$D$5652,ArCompl!$D3529)</f>
        <v>1</v>
      </c>
      <c r="M3418" s="141">
        <f>IF(ISNA(MATCH($F3418,'Liste noire'!C:C,0)),0,1)</f>
        <v>0</v>
      </c>
    </row>
    <row r="3419" spans="1:13" x14ac:dyDescent="0.25">
      <c r="A3419" s="142">
        <v>2396</v>
      </c>
      <c r="B3419" s="143" t="s">
        <v>10226</v>
      </c>
      <c r="C3419" s="143" t="s">
        <v>10227</v>
      </c>
      <c r="D3419" s="143" t="s">
        <v>9894</v>
      </c>
      <c r="E3419" s="143" t="s">
        <v>22423</v>
      </c>
      <c r="F3419" s="143" t="s">
        <v>10228</v>
      </c>
      <c r="G3419" s="143" t="s">
        <v>10229</v>
      </c>
      <c r="H3419" s="143">
        <v>24.466899999999999</v>
      </c>
      <c r="I3419" s="143">
        <v>122.97799999999999</v>
      </c>
      <c r="J3419" s="143">
        <v>70</v>
      </c>
      <c r="K3419" s="143">
        <v>9</v>
      </c>
      <c r="L3419" s="143">
        <f>COUNTIFS(ArCompl!$C$2:$C$5652,ArCompl!$C4055,ArCompl!$D$2:$D$5652,ArCompl!$D4055)</f>
        <v>1</v>
      </c>
      <c r="M3419" s="144">
        <f>IF(ISNA(MATCH($F3419,'Liste noire'!C:C,0)),0,1)</f>
        <v>0</v>
      </c>
    </row>
    <row r="3420" spans="1:13" x14ac:dyDescent="0.25">
      <c r="A3420" s="139">
        <v>3724</v>
      </c>
      <c r="B3420" s="140" t="s">
        <v>20124</v>
      </c>
      <c r="C3420" s="140" t="s">
        <v>20125</v>
      </c>
      <c r="D3420" s="140" t="s">
        <v>16702</v>
      </c>
      <c r="E3420" s="140" t="s">
        <v>22496</v>
      </c>
      <c r="F3420" s="140" t="s">
        <v>20126</v>
      </c>
      <c r="G3420" s="140" t="s">
        <v>20127</v>
      </c>
      <c r="H3420" s="140">
        <v>44.681899999999999</v>
      </c>
      <c r="I3420" s="140">
        <v>-75.465500000000006</v>
      </c>
      <c r="J3420" s="140">
        <v>297</v>
      </c>
      <c r="K3420" s="140">
        <v>-5</v>
      </c>
      <c r="L3420" s="140">
        <f>COUNTIFS(ArCompl!$C$2:$C$5652,ArCompl!$C2780,ArCompl!$D$2:$D$5652,ArCompl!$D2780)</f>
        <v>1</v>
      </c>
      <c r="M3420" s="141">
        <f>IF(ISNA(MATCH($F3420,'Liste noire'!C:C,0)),0,1)</f>
        <v>0</v>
      </c>
    </row>
    <row r="3421" spans="1:13" x14ac:dyDescent="0.25">
      <c r="A3421" s="142">
        <v>243</v>
      </c>
      <c r="B3421" s="143" t="s">
        <v>203</v>
      </c>
      <c r="C3421" s="143" t="s">
        <v>204</v>
      </c>
      <c r="D3421" s="143" t="s">
        <v>109</v>
      </c>
      <c r="E3421" s="143" t="s">
        <v>22351</v>
      </c>
      <c r="F3421" s="143" t="s">
        <v>205</v>
      </c>
      <c r="G3421" s="143" t="s">
        <v>206</v>
      </c>
      <c r="H3421" s="143">
        <v>31.917200000000001</v>
      </c>
      <c r="I3421" s="143">
        <v>5.4127799999999997</v>
      </c>
      <c r="J3421" s="143">
        <v>492</v>
      </c>
      <c r="K3421" s="143">
        <v>1</v>
      </c>
      <c r="L3421" s="143">
        <f>COUNTIFS(ArCompl!$C$2:$C$5652,ArCompl!$C90,ArCompl!$D$2:$D$5652,ArCompl!$D90)</f>
        <v>1</v>
      </c>
      <c r="M3421" s="144">
        <f>IF(ISNA(MATCH($F3421,'Liste noire'!C:C,0)),0,1)</f>
        <v>0</v>
      </c>
    </row>
    <row r="3422" spans="1:13" x14ac:dyDescent="0.25">
      <c r="A3422" s="139">
        <v>6124</v>
      </c>
      <c r="B3422" s="140" t="s">
        <v>13567</v>
      </c>
      <c r="C3422" s="140" t="s">
        <v>13568</v>
      </c>
      <c r="D3422" s="140" t="s">
        <v>13509</v>
      </c>
      <c r="E3422" s="140" t="s">
        <v>22461</v>
      </c>
      <c r="F3422" s="140" t="s">
        <v>13569</v>
      </c>
      <c r="G3422" s="140" t="s">
        <v>13570</v>
      </c>
      <c r="H3422" s="140">
        <v>43.205100000000002</v>
      </c>
      <c r="I3422" s="140">
        <v>44.6066</v>
      </c>
      <c r="J3422" s="140">
        <v>1673</v>
      </c>
      <c r="K3422" s="140">
        <v>3</v>
      </c>
      <c r="L3422" s="140">
        <f>COUNTIFS(ArCompl!$C$2:$C$5652,ArCompl!$C5022,ArCompl!$D$2:$D$5652,ArCompl!$D5022)</f>
        <v>1</v>
      </c>
      <c r="M3422" s="141">
        <f>IF(ISNA(MATCH($F3422,'Liste noire'!C:C,0)),0,1)</f>
        <v>0</v>
      </c>
    </row>
    <row r="3423" spans="1:13" x14ac:dyDescent="0.25">
      <c r="A3423" s="142">
        <v>1736</v>
      </c>
      <c r="B3423" s="143" t="s">
        <v>10682</v>
      </c>
      <c r="C3423" s="143" t="s">
        <v>10683</v>
      </c>
      <c r="D3423" s="143" t="s">
        <v>10684</v>
      </c>
      <c r="E3423" s="143" t="s">
        <v>22433</v>
      </c>
      <c r="F3423" s="143" t="s">
        <v>10685</v>
      </c>
      <c r="G3423" s="143" t="s">
        <v>10686</v>
      </c>
      <c r="H3423" s="143">
        <v>41.18</v>
      </c>
      <c r="I3423" s="143">
        <v>20.7423</v>
      </c>
      <c r="J3423" s="143">
        <v>2313</v>
      </c>
      <c r="K3423" s="143">
        <v>1</v>
      </c>
      <c r="L3423" s="143">
        <f>COUNTIFS(ArCompl!$C$2:$C$5652,ArCompl!$C4166,ArCompl!$D$2:$D$5652,ArCompl!$D4166)</f>
        <v>3</v>
      </c>
      <c r="M3423" s="144">
        <f>IF(ISNA(MATCH($F3423,'Liste noire'!C:C,0)),0,1)</f>
        <v>0</v>
      </c>
    </row>
    <row r="3424" spans="1:13" x14ac:dyDescent="0.25">
      <c r="A3424" s="139">
        <v>6943</v>
      </c>
      <c r="B3424" s="140" t="s">
        <v>5121</v>
      </c>
      <c r="C3424" s="140" t="s">
        <v>5122</v>
      </c>
      <c r="D3424" s="140" t="s">
        <v>4759</v>
      </c>
      <c r="E3424" s="140" t="s">
        <v>22377</v>
      </c>
      <c r="F3424" s="140" t="s">
        <v>5123</v>
      </c>
      <c r="G3424" s="140" t="s">
        <v>5124</v>
      </c>
      <c r="H3424" s="140">
        <v>52.912779999999998</v>
      </c>
      <c r="I3424" s="140">
        <v>122.43</v>
      </c>
      <c r="J3424" s="140">
        <v>1836</v>
      </c>
      <c r="K3424" s="140">
        <v>8</v>
      </c>
      <c r="L3424" s="140">
        <f>COUNTIFS(ArCompl!$C$2:$C$5652,ArCompl!$C1444,ArCompl!$D$2:$D$5652,ArCompl!$D1444)</f>
        <v>1</v>
      </c>
      <c r="M3424" s="141">
        <f>IF(ISNA(MATCH($F3424,'Liste noire'!C:C,0)),0,1)</f>
        <v>0</v>
      </c>
    </row>
    <row r="3425" spans="1:13" x14ac:dyDescent="0.25">
      <c r="A3425" s="142">
        <v>6099</v>
      </c>
      <c r="B3425" s="143" t="s">
        <v>13835</v>
      </c>
      <c r="C3425" s="143" t="s">
        <v>13836</v>
      </c>
      <c r="D3425" s="143" t="s">
        <v>13509</v>
      </c>
      <c r="E3425" s="143" t="s">
        <v>22461</v>
      </c>
      <c r="F3425" s="143" t="s">
        <v>13837</v>
      </c>
      <c r="G3425" s="143" t="s">
        <v>13838</v>
      </c>
      <c r="H3425" s="143">
        <v>59.410060000000001</v>
      </c>
      <c r="I3425" s="143">
        <v>143.0565</v>
      </c>
      <c r="J3425" s="143">
        <v>0</v>
      </c>
      <c r="K3425" s="143">
        <v>10</v>
      </c>
      <c r="L3425" s="143">
        <f>COUNTIFS(ArCompl!$C$2:$C$5652,ArCompl!$C5090,ArCompl!$D$2:$D$5652,ArCompl!$D5090)</f>
        <v>1</v>
      </c>
      <c r="M3425" s="144">
        <f>IF(ISNA(MATCH($F3425,'Liste noire'!C:C,0)),0,1)</f>
        <v>0</v>
      </c>
    </row>
    <row r="3426" spans="1:13" x14ac:dyDescent="0.25">
      <c r="A3426" s="139">
        <v>11328</v>
      </c>
      <c r="B3426" s="140" t="s">
        <v>12587</v>
      </c>
      <c r="C3426" s="140" t="s">
        <v>12588</v>
      </c>
      <c r="D3426" s="140" t="s">
        <v>12572</v>
      </c>
      <c r="E3426" s="140" t="s">
        <v>12572</v>
      </c>
      <c r="F3426" s="140" t="s">
        <v>12589</v>
      </c>
      <c r="G3426" s="140" t="s">
        <v>12590</v>
      </c>
      <c r="H3426" s="140">
        <v>24.386040000000001</v>
      </c>
      <c r="I3426" s="140">
        <v>56.625410000000002</v>
      </c>
      <c r="J3426" s="140">
        <v>20</v>
      </c>
      <c r="K3426" s="140">
        <v>4</v>
      </c>
      <c r="L3426" s="140">
        <f>COUNTIFS(ArCompl!$C$2:$C$5652,ArCompl!$C4607,ArCompl!$D$2:$D$5652,ArCompl!$D4607)</f>
        <v>1</v>
      </c>
      <c r="M3426" s="141">
        <f>IF(ISNA(MATCH($F3426,'Liste noire'!C:C,0)),0,1)</f>
        <v>0</v>
      </c>
    </row>
    <row r="3427" spans="1:13" x14ac:dyDescent="0.25">
      <c r="A3427" s="142">
        <v>8239</v>
      </c>
      <c r="B3427" s="143" t="s">
        <v>2513</v>
      </c>
      <c r="C3427" s="143" t="s">
        <v>2514</v>
      </c>
      <c r="D3427" s="143" t="s">
        <v>2057</v>
      </c>
      <c r="E3427" s="143" t="s">
        <v>22368</v>
      </c>
      <c r="F3427" s="143" t="s">
        <v>2515</v>
      </c>
      <c r="G3427" s="143" t="s">
        <v>2516</v>
      </c>
      <c r="H3427" s="143">
        <v>-6.7630999999999997</v>
      </c>
      <c r="I3427" s="143">
        <v>-51.049900000000001</v>
      </c>
      <c r="J3427" s="143">
        <v>901</v>
      </c>
      <c r="K3427" s="143">
        <v>-3</v>
      </c>
      <c r="L3427" s="143">
        <f>COUNTIFS(ArCompl!$C$2:$C$5652,ArCompl!$C821,ArCompl!$D$2:$D$5652,ArCompl!$D821)</f>
        <v>2</v>
      </c>
      <c r="M3427" s="144">
        <f>IF(ISNA(MATCH($F3427,'Liste noire'!C:C,0)),0,1)</f>
        <v>0</v>
      </c>
    </row>
    <row r="3428" spans="1:13" x14ac:dyDescent="0.25">
      <c r="A3428" s="139">
        <v>2356</v>
      </c>
      <c r="B3428" s="140" t="s">
        <v>10124</v>
      </c>
      <c r="C3428" s="140" t="s">
        <v>10125</v>
      </c>
      <c r="D3428" s="140" t="s">
        <v>9894</v>
      </c>
      <c r="E3428" s="140" t="s">
        <v>22423</v>
      </c>
      <c r="F3428" s="140" t="s">
        <v>10126</v>
      </c>
      <c r="G3428" s="140" t="s">
        <v>10127</v>
      </c>
      <c r="H3428" s="140">
        <v>34.781999999999996</v>
      </c>
      <c r="I3428" s="140">
        <v>139.36000000000001</v>
      </c>
      <c r="J3428" s="140">
        <v>130</v>
      </c>
      <c r="K3428" s="140">
        <v>9</v>
      </c>
      <c r="L3428" s="140">
        <f>COUNTIFS(ArCompl!$C$2:$C$5652,ArCompl!$C4029,ArCompl!$D$2:$D$5652,ArCompl!$D4029)</f>
        <v>1</v>
      </c>
      <c r="M3428" s="141">
        <f>IF(ISNA(MATCH($F3428,'Liste noire'!C:C,0)),0,1)</f>
        <v>0</v>
      </c>
    </row>
    <row r="3429" spans="1:13" x14ac:dyDescent="0.25">
      <c r="A3429" s="142">
        <v>2300</v>
      </c>
      <c r="B3429" s="143" t="s">
        <v>10113</v>
      </c>
      <c r="C3429" s="143" t="s">
        <v>10114</v>
      </c>
      <c r="D3429" s="143" t="s">
        <v>9894</v>
      </c>
      <c r="E3429" s="143" t="s">
        <v>22423</v>
      </c>
      <c r="F3429" s="143" t="s">
        <v>10115</v>
      </c>
      <c r="G3429" s="143" t="s">
        <v>10116</v>
      </c>
      <c r="H3429" s="143">
        <v>42.0717</v>
      </c>
      <c r="I3429" s="143">
        <v>139.43299999999999</v>
      </c>
      <c r="J3429" s="143">
        <v>161</v>
      </c>
      <c r="K3429" s="143">
        <v>9</v>
      </c>
      <c r="L3429" s="143">
        <f>COUNTIFS(ArCompl!$C$2:$C$5652,ArCompl!$C4026,ArCompl!$D$2:$D$5652,ArCompl!$D4026)</f>
        <v>1</v>
      </c>
      <c r="M3429" s="144">
        <f>IF(ISNA(MATCH($F3429,'Liste noire'!C:C,0)),0,1)</f>
        <v>0</v>
      </c>
    </row>
    <row r="3430" spans="1:13" x14ac:dyDescent="0.25">
      <c r="A3430" s="139">
        <v>2310</v>
      </c>
      <c r="B3430" s="140" t="s">
        <v>10098</v>
      </c>
      <c r="C3430" s="140" t="s">
        <v>10099</v>
      </c>
      <c r="D3430" s="140" t="s">
        <v>9894</v>
      </c>
      <c r="E3430" s="140" t="s">
        <v>22423</v>
      </c>
      <c r="F3430" s="140" t="s">
        <v>10100</v>
      </c>
      <c r="G3430" s="140" t="s">
        <v>10101</v>
      </c>
      <c r="H3430" s="140">
        <v>33.479399999999998</v>
      </c>
      <c r="I3430" s="140">
        <v>131.73699999999999</v>
      </c>
      <c r="J3430" s="140">
        <v>19</v>
      </c>
      <c r="K3430" s="140">
        <v>9</v>
      </c>
      <c r="L3430" s="140">
        <f>COUNTIFS(ArCompl!$C$2:$C$5652,ArCompl!$C4022,ArCompl!$D$2:$D$5652,ArCompl!$D4022)</f>
        <v>1</v>
      </c>
      <c r="M3430" s="141">
        <f>IF(ISNA(MATCH($F3430,'Liste noire'!C:C,0)),0,1)</f>
        <v>0</v>
      </c>
    </row>
    <row r="3431" spans="1:13" x14ac:dyDescent="0.25">
      <c r="A3431" s="142">
        <v>9228</v>
      </c>
      <c r="B3431" s="143" t="s">
        <v>20143</v>
      </c>
      <c r="C3431" s="143" t="s">
        <v>20140</v>
      </c>
      <c r="D3431" s="143" t="s">
        <v>16702</v>
      </c>
      <c r="E3431" s="143" t="s">
        <v>22496</v>
      </c>
      <c r="F3431" s="143" t="s">
        <v>20144</v>
      </c>
      <c r="G3431" s="143" t="s">
        <v>20145</v>
      </c>
      <c r="H3431" s="143">
        <v>38.8476</v>
      </c>
      <c r="I3431" s="143">
        <v>-94.7376</v>
      </c>
      <c r="J3431" s="143">
        <v>1096</v>
      </c>
      <c r="K3431" s="143">
        <v>-6</v>
      </c>
      <c r="L3431" s="143">
        <f>COUNTIFS(ArCompl!$C$2:$C$5652,ArCompl!$C2785,ArCompl!$D$2:$D$5652,ArCompl!$D2785)</f>
        <v>1</v>
      </c>
      <c r="M3431" s="144">
        <f>IF(ISNA(MATCH($F3431,'Liste noire'!C:C,0)),0,1)</f>
        <v>0</v>
      </c>
    </row>
    <row r="3432" spans="1:13" x14ac:dyDescent="0.25">
      <c r="A3432" s="139">
        <v>2384</v>
      </c>
      <c r="B3432" s="140" t="s">
        <v>9143</v>
      </c>
      <c r="C3432" s="140" t="s">
        <v>10110</v>
      </c>
      <c r="D3432" s="140" t="s">
        <v>9894</v>
      </c>
      <c r="E3432" s="140" t="s">
        <v>22423</v>
      </c>
      <c r="F3432" s="140" t="s">
        <v>10111</v>
      </c>
      <c r="G3432" s="140" t="s">
        <v>10112</v>
      </c>
      <c r="H3432" s="140">
        <v>26.195799999999998</v>
      </c>
      <c r="I3432" s="140">
        <v>127.646</v>
      </c>
      <c r="J3432" s="140">
        <v>12</v>
      </c>
      <c r="K3432" s="140">
        <v>9</v>
      </c>
      <c r="L3432" s="140">
        <f>COUNTIFS(ArCompl!$C$2:$C$5652,ArCompl!$C4025,ArCompl!$D$2:$D$5652,ArCompl!$D4025)</f>
        <v>1</v>
      </c>
      <c r="M3432" s="141">
        <f>IF(ISNA(MATCH($F3432,'Liste noire'!C:C,0)),0,1)</f>
        <v>0</v>
      </c>
    </row>
    <row r="3433" spans="1:13" x14ac:dyDescent="0.25">
      <c r="A3433" s="142">
        <v>6829</v>
      </c>
      <c r="B3433" s="143" t="s">
        <v>944</v>
      </c>
      <c r="C3433" s="143" t="s">
        <v>945</v>
      </c>
      <c r="D3433" s="143" t="s">
        <v>639</v>
      </c>
      <c r="E3433" s="143" t="s">
        <v>22356</v>
      </c>
      <c r="F3433" s="143" t="s">
        <v>946</v>
      </c>
      <c r="G3433" s="143" t="s">
        <v>947</v>
      </c>
      <c r="H3433" s="143">
        <v>33.217300000000002</v>
      </c>
      <c r="I3433" s="143">
        <v>-117.354</v>
      </c>
      <c r="J3433" s="143">
        <v>28</v>
      </c>
      <c r="K3433" s="143">
        <v>-8</v>
      </c>
      <c r="L3433" s="143">
        <f>COUNTIFS(ArCompl!$C$2:$C$5652,ArCompl!$C395,ArCompl!$D$2:$D$5652,ArCompl!$D395)</f>
        <v>1</v>
      </c>
      <c r="M3433" s="144">
        <f>IF(ISNA(MATCH($F3433,'Liste noire'!C:C,0)),0,1)</f>
        <v>0</v>
      </c>
    </row>
    <row r="3434" spans="1:13" x14ac:dyDescent="0.25">
      <c r="A3434" s="139">
        <v>3863</v>
      </c>
      <c r="B3434" s="140" t="s">
        <v>20132</v>
      </c>
      <c r="C3434" s="140" t="s">
        <v>20133</v>
      </c>
      <c r="D3434" s="140" t="s">
        <v>16702</v>
      </c>
      <c r="E3434" s="140" t="s">
        <v>22496</v>
      </c>
      <c r="F3434" s="140" t="s">
        <v>20134</v>
      </c>
      <c r="G3434" s="140" t="s">
        <v>20135</v>
      </c>
      <c r="H3434" s="140">
        <v>35.393099999999997</v>
      </c>
      <c r="I3434" s="140">
        <v>-97.600700000000003</v>
      </c>
      <c r="J3434" s="140">
        <v>1295</v>
      </c>
      <c r="K3434" s="140">
        <v>-6</v>
      </c>
      <c r="L3434" s="140">
        <f>COUNTIFS(ArCompl!$C$2:$C$5652,ArCompl!$C2782,ArCompl!$D$2:$D$5652,ArCompl!$D2782)</f>
        <v>1</v>
      </c>
      <c r="M3434" s="141">
        <f>IF(ISNA(MATCH($F3434,'Liste noire'!C:C,0)),0,1)</f>
        <v>0</v>
      </c>
    </row>
    <row r="3435" spans="1:13" x14ac:dyDescent="0.25">
      <c r="A3435" s="142">
        <v>5995</v>
      </c>
      <c r="B3435" s="143" t="s">
        <v>10144</v>
      </c>
      <c r="C3435" s="143" t="s">
        <v>10141</v>
      </c>
      <c r="D3435" s="143" t="s">
        <v>9894</v>
      </c>
      <c r="E3435" s="143" t="s">
        <v>22423</v>
      </c>
      <c r="F3435" s="143" t="s">
        <v>10145</v>
      </c>
      <c r="G3435" s="143" t="s">
        <v>10146</v>
      </c>
      <c r="H3435" s="143">
        <v>43.116100000000003</v>
      </c>
      <c r="I3435" s="143">
        <v>141.38</v>
      </c>
      <c r="J3435" s="143">
        <v>25</v>
      </c>
      <c r="K3435" s="143">
        <v>9</v>
      </c>
      <c r="L3435" s="143">
        <f>COUNTIFS(ArCompl!$C$2:$C$5652,ArCompl!$C4034,ArCompl!$D$2:$D$5652,ArCompl!$D4034)</f>
        <v>3</v>
      </c>
      <c r="M3435" s="144">
        <f>IF(ISNA(MATCH($F3435,'Liste noire'!C:C,0)),0,1)</f>
        <v>0</v>
      </c>
    </row>
    <row r="3436" spans="1:13" x14ac:dyDescent="0.25">
      <c r="A3436" s="139">
        <v>8083</v>
      </c>
      <c r="B3436" s="140" t="s">
        <v>11747</v>
      </c>
      <c r="C3436" s="140" t="s">
        <v>11748</v>
      </c>
      <c r="D3436" s="140" t="s">
        <v>11724</v>
      </c>
      <c r="E3436" s="140" t="s">
        <v>22446</v>
      </c>
      <c r="F3436" s="140" t="s">
        <v>11749</v>
      </c>
      <c r="G3436" s="140" t="s">
        <v>11750</v>
      </c>
      <c r="H3436" s="140">
        <v>-19.1492</v>
      </c>
      <c r="I3436" s="140">
        <v>15.911899999999999</v>
      </c>
      <c r="J3436" s="140">
        <v>3911</v>
      </c>
      <c r="K3436" s="140">
        <v>1</v>
      </c>
      <c r="L3436" s="140">
        <f>COUNTIFS(ArCompl!$C$2:$C$5652,ArCompl!$C4423,ArCompl!$D$2:$D$5652,ArCompl!$D4423)</f>
        <v>1</v>
      </c>
      <c r="M3436" s="141">
        <f>IF(ISNA(MATCH($F3436,'Liste noire'!C:C,0)),0,1)</f>
        <v>0</v>
      </c>
    </row>
    <row r="3437" spans="1:13" x14ac:dyDescent="0.25">
      <c r="A3437" s="142">
        <v>2323</v>
      </c>
      <c r="B3437" s="143" t="s">
        <v>10106</v>
      </c>
      <c r="C3437" s="143" t="s">
        <v>10107</v>
      </c>
      <c r="D3437" s="143" t="s">
        <v>9894</v>
      </c>
      <c r="E3437" s="143" t="s">
        <v>22423</v>
      </c>
      <c r="F3437" s="143" t="s">
        <v>10108</v>
      </c>
      <c r="G3437" s="143" t="s">
        <v>10109</v>
      </c>
      <c r="H3437" s="143">
        <v>36.181100000000001</v>
      </c>
      <c r="I3437" s="143">
        <v>133.32499999999999</v>
      </c>
      <c r="J3437" s="143">
        <v>311</v>
      </c>
      <c r="K3437" s="143">
        <v>9</v>
      </c>
      <c r="L3437" s="143">
        <f>COUNTIFS(ArCompl!$C$2:$C$5652,ArCompl!$C4024,ArCompl!$D$2:$D$5652,ArCompl!$D4024)</f>
        <v>1</v>
      </c>
      <c r="M3437" s="144">
        <f>IF(ISNA(MATCH($F3437,'Liste noire'!C:C,0)),0,1)</f>
        <v>0</v>
      </c>
    </row>
    <row r="3438" spans="1:13" x14ac:dyDescent="0.25">
      <c r="A3438" s="139">
        <v>2327</v>
      </c>
      <c r="B3438" s="140" t="s">
        <v>10102</v>
      </c>
      <c r="C3438" s="140" t="s">
        <v>10103</v>
      </c>
      <c r="D3438" s="140" t="s">
        <v>9894</v>
      </c>
      <c r="E3438" s="140" t="s">
        <v>22423</v>
      </c>
      <c r="F3438" s="140" t="s">
        <v>10104</v>
      </c>
      <c r="G3438" s="140" t="s">
        <v>10105</v>
      </c>
      <c r="H3438" s="140">
        <v>34.756900000000002</v>
      </c>
      <c r="I3438" s="140">
        <v>133.85499999999999</v>
      </c>
      <c r="J3438" s="140">
        <v>806</v>
      </c>
      <c r="K3438" s="140">
        <v>9</v>
      </c>
      <c r="L3438" s="140">
        <f>COUNTIFS(ArCompl!$C$2:$C$5652,ArCompl!$C4023,ArCompl!$D$2:$D$5652,ArCompl!$D4023)</f>
        <v>1</v>
      </c>
      <c r="M3438" s="141">
        <f>IF(ISNA(MATCH($F3438,'Liste noire'!C:C,0)),0,1)</f>
        <v>0</v>
      </c>
    </row>
    <row r="3439" spans="1:13" x14ac:dyDescent="0.25">
      <c r="A3439" s="142">
        <v>11077</v>
      </c>
      <c r="B3439" s="143" t="s">
        <v>19117</v>
      </c>
      <c r="C3439" s="143" t="s">
        <v>19118</v>
      </c>
      <c r="D3439" s="143" t="s">
        <v>16702</v>
      </c>
      <c r="E3439" s="143" t="s">
        <v>22496</v>
      </c>
      <c r="F3439" s="143" t="s">
        <v>19119</v>
      </c>
      <c r="G3439" s="143" t="s">
        <v>19120</v>
      </c>
      <c r="H3439" s="143">
        <v>40.528199999999998</v>
      </c>
      <c r="I3439" s="143">
        <v>-86.058999999999997</v>
      </c>
      <c r="J3439" s="143">
        <v>830</v>
      </c>
      <c r="K3439" s="143">
        <v>-4</v>
      </c>
      <c r="L3439" s="143">
        <f>COUNTIFS(ArCompl!$C$2:$C$5652,ArCompl!$C2515,ArCompl!$D$2:$D$5652,ArCompl!$D2515)</f>
        <v>1</v>
      </c>
      <c r="M3439" s="144">
        <f>IF(ISNA(MATCH($F3439,'Liste noire'!C:C,0)),0,1)</f>
        <v>0</v>
      </c>
    </row>
    <row r="3440" spans="1:13" x14ac:dyDescent="0.25">
      <c r="A3440" s="139">
        <v>9898</v>
      </c>
      <c r="B3440" s="140" t="s">
        <v>9151</v>
      </c>
      <c r="C3440" s="140" t="s">
        <v>9152</v>
      </c>
      <c r="D3440" s="140" t="s">
        <v>8920</v>
      </c>
      <c r="E3440" s="140" t="s">
        <v>22416</v>
      </c>
      <c r="F3440" s="140" t="s">
        <v>9153</v>
      </c>
      <c r="G3440" s="140" t="s">
        <v>9154</v>
      </c>
      <c r="H3440" s="140">
        <v>-4.9070999999999998</v>
      </c>
      <c r="I3440" s="140">
        <v>140.6277</v>
      </c>
      <c r="J3440" s="140">
        <v>4315</v>
      </c>
      <c r="K3440" s="140">
        <v>9</v>
      </c>
      <c r="L3440" s="140">
        <f>COUNTIFS(ArCompl!$C$2:$C$5652,ArCompl!$C3768,ArCompl!$D$2:$D$5652,ArCompl!$D3768)</f>
        <v>1</v>
      </c>
      <c r="M3440" s="141">
        <f>IF(ISNA(MATCH($F3440,'Liste noire'!C:C,0)),0,1)</f>
        <v>0</v>
      </c>
    </row>
    <row r="3441" spans="1:13" x14ac:dyDescent="0.25">
      <c r="A3441" s="142">
        <v>964</v>
      </c>
      <c r="B3441" s="143" t="s">
        <v>7537</v>
      </c>
      <c r="C3441" s="143" t="s">
        <v>7538</v>
      </c>
      <c r="D3441" s="143" t="s">
        <v>7506</v>
      </c>
      <c r="E3441" s="143" t="s">
        <v>7506</v>
      </c>
      <c r="F3441" s="143" t="s">
        <v>7539</v>
      </c>
      <c r="G3441" s="143" t="s">
        <v>7540</v>
      </c>
      <c r="H3441" s="143">
        <v>-0.66521399999999997</v>
      </c>
      <c r="I3441" s="143">
        <v>13.6731</v>
      </c>
      <c r="J3441" s="143">
        <v>1325</v>
      </c>
      <c r="K3441" s="143">
        <v>1</v>
      </c>
      <c r="L3441" s="143">
        <f>COUNTIFS(ArCompl!$C$2:$C$5652,ArCompl!$C3416,ArCompl!$D$2:$D$5652,ArCompl!$D3416)</f>
        <v>2</v>
      </c>
      <c r="M3441" s="144">
        <f>IF(ISNA(MATCH($F3441,'Liste noire'!C:C,0)),0,1)</f>
        <v>0</v>
      </c>
    </row>
    <row r="3442" spans="1:13" x14ac:dyDescent="0.25">
      <c r="A3442" s="139">
        <v>2360</v>
      </c>
      <c r="B3442" s="140" t="s">
        <v>10222</v>
      </c>
      <c r="C3442" s="140" t="s">
        <v>10223</v>
      </c>
      <c r="D3442" s="140" t="s">
        <v>9894</v>
      </c>
      <c r="E3442" s="140" t="s">
        <v>22423</v>
      </c>
      <c r="F3442" s="140" t="s">
        <v>10224</v>
      </c>
      <c r="G3442" s="140" t="s">
        <v>10225</v>
      </c>
      <c r="H3442" s="140">
        <v>35.7485</v>
      </c>
      <c r="I3442" s="140">
        <v>139.34800000000001</v>
      </c>
      <c r="J3442" s="140">
        <v>463</v>
      </c>
      <c r="K3442" s="140">
        <v>9</v>
      </c>
      <c r="L3442" s="140">
        <f>COUNTIFS(ArCompl!$C$2:$C$5652,ArCompl!$C4054,ArCompl!$D$2:$D$5652,ArCompl!$D4054)</f>
        <v>1</v>
      </c>
      <c r="M3442" s="141">
        <f>IF(ISNA(MATCH($F3442,'Liste noire'!C:C,0)),0,1)</f>
        <v>0</v>
      </c>
    </row>
    <row r="3443" spans="1:13" x14ac:dyDescent="0.25">
      <c r="A3443" s="142">
        <v>6339</v>
      </c>
      <c r="B3443" s="143" t="s">
        <v>1543</v>
      </c>
      <c r="C3443" s="143" t="s">
        <v>1544</v>
      </c>
      <c r="D3443" s="143" t="s">
        <v>639</v>
      </c>
      <c r="E3443" s="143" t="s">
        <v>22356</v>
      </c>
      <c r="F3443" s="143" t="s">
        <v>1545</v>
      </c>
      <c r="G3443" s="143" t="s">
        <v>1546</v>
      </c>
      <c r="H3443" s="143">
        <v>-9.7528009999999998</v>
      </c>
      <c r="I3443" s="143">
        <v>143.4057</v>
      </c>
      <c r="J3443" s="143">
        <v>10</v>
      </c>
      <c r="K3443" s="143">
        <v>10</v>
      </c>
      <c r="L3443" s="143">
        <f>COUNTIFS(ArCompl!$C$2:$C$5652,ArCompl!$C546,ArCompl!$D$2:$D$5652,ArCompl!$D546)</f>
        <v>1</v>
      </c>
      <c r="M3443" s="144">
        <f>IF(ISNA(MATCH($F3443,'Liste noire'!C:C,0)),0,1)</f>
        <v>0</v>
      </c>
    </row>
    <row r="3444" spans="1:13" x14ac:dyDescent="0.25">
      <c r="A3444" s="139">
        <v>8084</v>
      </c>
      <c r="B3444" s="140" t="s">
        <v>11739</v>
      </c>
      <c r="C3444" s="140" t="s">
        <v>11740</v>
      </c>
      <c r="D3444" s="140" t="s">
        <v>11724</v>
      </c>
      <c r="E3444" s="140" t="s">
        <v>22446</v>
      </c>
      <c r="F3444" s="140" t="s">
        <v>11741</v>
      </c>
      <c r="G3444" s="140" t="s">
        <v>11742</v>
      </c>
      <c r="H3444" s="140">
        <v>-18.812799999999999</v>
      </c>
      <c r="I3444" s="140">
        <v>17.0594</v>
      </c>
      <c r="J3444" s="140">
        <v>3665</v>
      </c>
      <c r="K3444" s="140">
        <v>1</v>
      </c>
      <c r="L3444" s="140">
        <f>COUNTIFS(ArCompl!$C$2:$C$5652,ArCompl!$C4421,ArCompl!$D$2:$D$5652,ArCompl!$D4421)</f>
        <v>1</v>
      </c>
      <c r="M3444" s="141">
        <f>IF(ISNA(MATCH($F3444,'Liste noire'!C:C,0)),0,1)</f>
        <v>0</v>
      </c>
    </row>
    <row r="3445" spans="1:13" x14ac:dyDescent="0.25">
      <c r="A3445" s="142">
        <v>6247</v>
      </c>
      <c r="B3445" s="143" t="s">
        <v>1282</v>
      </c>
      <c r="C3445" s="143" t="s">
        <v>1283</v>
      </c>
      <c r="D3445" s="143" t="s">
        <v>639</v>
      </c>
      <c r="E3445" s="143" t="s">
        <v>22356</v>
      </c>
      <c r="F3445" s="143" t="s">
        <v>1284</v>
      </c>
      <c r="G3445" s="143" t="s">
        <v>1285</v>
      </c>
      <c r="H3445" s="143">
        <v>-27.4114</v>
      </c>
      <c r="I3445" s="143">
        <v>151.73500000000001</v>
      </c>
      <c r="J3445" s="143">
        <v>1335</v>
      </c>
      <c r="K3445" s="143">
        <v>10</v>
      </c>
      <c r="L3445" s="143">
        <f>COUNTIFS(ArCompl!$C$2:$C$5652,ArCompl!$C480,ArCompl!$D$2:$D$5652,ArCompl!$D480)</f>
        <v>1</v>
      </c>
      <c r="M3445" s="144">
        <f>IF(ISNA(MATCH($F3445,'Liste noire'!C:C,0)),0,1)</f>
        <v>0</v>
      </c>
    </row>
    <row r="3446" spans="1:13" x14ac:dyDescent="0.25">
      <c r="A3446" s="139">
        <v>655</v>
      </c>
      <c r="B3446" s="140" t="s">
        <v>12475</v>
      </c>
      <c r="C3446" s="140" t="s">
        <v>12476</v>
      </c>
      <c r="D3446" s="140" t="s">
        <v>12352</v>
      </c>
      <c r="E3446" s="140" t="s">
        <v>22455</v>
      </c>
      <c r="F3446" s="140" t="s">
        <v>12477</v>
      </c>
      <c r="G3446" s="140" t="s">
        <v>12478</v>
      </c>
      <c r="H3446" s="140">
        <v>63.698900000000002</v>
      </c>
      <c r="I3446" s="140">
        <v>9.6039999999999992</v>
      </c>
      <c r="J3446" s="140">
        <v>28</v>
      </c>
      <c r="K3446" s="140">
        <v>1</v>
      </c>
      <c r="L3446" s="140">
        <f>COUNTIFS(ArCompl!$C$2:$C$5652,ArCompl!$C4528,ArCompl!$D$2:$D$5652,ArCompl!$D4528)</f>
        <v>1</v>
      </c>
      <c r="M3446" s="141">
        <f>IF(ISNA(MATCH($F3446,'Liste noire'!C:C,0)),0,1)</f>
        <v>0</v>
      </c>
    </row>
    <row r="3447" spans="1:13" x14ac:dyDescent="0.25">
      <c r="A3447" s="142">
        <v>1520</v>
      </c>
      <c r="B3447" s="143" t="s">
        <v>9762</v>
      </c>
      <c r="C3447" s="143" t="s">
        <v>9763</v>
      </c>
      <c r="D3447" s="143" t="s">
        <v>9641</v>
      </c>
      <c r="E3447" s="143" t="s">
        <v>22421</v>
      </c>
      <c r="F3447" s="143" t="s">
        <v>9764</v>
      </c>
      <c r="G3447" s="143" t="s">
        <v>9765</v>
      </c>
      <c r="H3447" s="143">
        <v>40.898699999999998</v>
      </c>
      <c r="I3447" s="143">
        <v>9.5176300000000005</v>
      </c>
      <c r="J3447" s="143">
        <v>37</v>
      </c>
      <c r="K3447" s="143">
        <v>1</v>
      </c>
      <c r="L3447" s="143">
        <f>COUNTIFS(ArCompl!$C$2:$C$5652,ArCompl!$C3937,ArCompl!$D$2:$D$5652,ArCompl!$D3937)</f>
        <v>1</v>
      </c>
      <c r="M3447" s="144">
        <f>IF(ISNA(MATCH($F3447,'Liste noire'!C:C,0)),0,1)</f>
        <v>0</v>
      </c>
    </row>
    <row r="3448" spans="1:13" x14ac:dyDescent="0.25">
      <c r="A3448" s="139">
        <v>8256</v>
      </c>
      <c r="B3448" s="140" t="s">
        <v>2693</v>
      </c>
      <c r="C3448" s="140" t="s">
        <v>2694</v>
      </c>
      <c r="D3448" s="140" t="s">
        <v>2057</v>
      </c>
      <c r="E3448" s="140" t="s">
        <v>22368</v>
      </c>
      <c r="F3448" s="140" t="s">
        <v>2695</v>
      </c>
      <c r="G3448" s="140" t="s">
        <v>2696</v>
      </c>
      <c r="H3448" s="140">
        <v>-3.46793</v>
      </c>
      <c r="I3448" s="140">
        <v>-68.920410000000004</v>
      </c>
      <c r="J3448" s="140">
        <v>335</v>
      </c>
      <c r="K3448" s="140">
        <v>-4</v>
      </c>
      <c r="L3448" s="140">
        <f>COUNTIFS(ArCompl!$C$2:$C$5652,ArCompl!$C868,ArCompl!$D$2:$D$5652,ArCompl!$D868)</f>
        <v>1</v>
      </c>
      <c r="M3448" s="141">
        <f>IF(ISNA(MATCH($F3448,'Liste noire'!C:C,0)),0,1)</f>
        <v>0</v>
      </c>
    </row>
    <row r="3449" spans="1:13" x14ac:dyDescent="0.25">
      <c r="A3449" s="142">
        <v>7071</v>
      </c>
      <c r="B3449" s="143" t="s">
        <v>21707</v>
      </c>
      <c r="C3449" s="143" t="s">
        <v>21708</v>
      </c>
      <c r="D3449" s="143" t="s">
        <v>16702</v>
      </c>
      <c r="E3449" s="143" t="s">
        <v>22496</v>
      </c>
      <c r="F3449" s="143" t="s">
        <v>21709</v>
      </c>
      <c r="G3449" s="143" t="s">
        <v>21710</v>
      </c>
      <c r="H3449" s="143">
        <v>48.094499999999996</v>
      </c>
      <c r="I3449" s="143">
        <v>-105.575</v>
      </c>
      <c r="J3449" s="143">
        <v>1986</v>
      </c>
      <c r="K3449" s="143">
        <v>-7</v>
      </c>
      <c r="L3449" s="143">
        <f>COUNTIFS(ArCompl!$C$2:$C$5652,ArCompl!$C3198,ArCompl!$D$2:$D$5652,ArCompl!$D3198)</f>
        <v>2</v>
      </c>
      <c r="M3449" s="144">
        <f>IF(ISNA(MATCH($F3449,'Liste noire'!C:C,0)),0,1)</f>
        <v>0</v>
      </c>
    </row>
    <row r="3450" spans="1:13" x14ac:dyDescent="0.25">
      <c r="A3450" s="139">
        <v>7650</v>
      </c>
      <c r="B3450" s="140" t="s">
        <v>20150</v>
      </c>
      <c r="C3450" s="140" t="s">
        <v>20151</v>
      </c>
      <c r="D3450" s="140" t="s">
        <v>16702</v>
      </c>
      <c r="E3450" s="140" t="s">
        <v>22496</v>
      </c>
      <c r="F3450" s="140" t="s">
        <v>20152</v>
      </c>
      <c r="G3450" s="140" t="s">
        <v>20153</v>
      </c>
      <c r="H3450" s="140">
        <v>46.9694</v>
      </c>
      <c r="I3450" s="140">
        <v>-122.90300000000001</v>
      </c>
      <c r="J3450" s="140">
        <v>209</v>
      </c>
      <c r="K3450" s="140">
        <v>-8</v>
      </c>
      <c r="L3450" s="140">
        <f>COUNTIFS(ArCompl!$C$2:$C$5652,ArCompl!$C2787,ArCompl!$D$2:$D$5652,ArCompl!$D2787)</f>
        <v>1</v>
      </c>
      <c r="M3450" s="141">
        <f>IF(ISNA(MATCH($F3450,'Liste noire'!C:C,0)),0,1)</f>
        <v>0</v>
      </c>
    </row>
    <row r="3451" spans="1:13" x14ac:dyDescent="0.25">
      <c r="A3451" s="142">
        <v>6311</v>
      </c>
      <c r="B3451" s="143" t="s">
        <v>1286</v>
      </c>
      <c r="C3451" s="143" t="s">
        <v>1287</v>
      </c>
      <c r="D3451" s="143" t="s">
        <v>639</v>
      </c>
      <c r="E3451" s="143" t="s">
        <v>22356</v>
      </c>
      <c r="F3451" s="143" t="s">
        <v>1288</v>
      </c>
      <c r="G3451" s="143" t="s">
        <v>1289</v>
      </c>
      <c r="H3451" s="143">
        <v>-30.484999999999999</v>
      </c>
      <c r="I3451" s="143">
        <v>136.87700000000001</v>
      </c>
      <c r="J3451" s="143">
        <v>343</v>
      </c>
      <c r="K3451" s="143">
        <v>9.5</v>
      </c>
      <c r="L3451" s="143">
        <f>COUNTIFS(ArCompl!$C$2:$C$5652,ArCompl!$C481,ArCompl!$D$2:$D$5652,ArCompl!$D481)</f>
        <v>1</v>
      </c>
      <c r="M3451" s="144">
        <f>IF(ISNA(MATCH($F3451,'Liste noire'!C:C,0)),0,1)</f>
        <v>0</v>
      </c>
    </row>
    <row r="3452" spans="1:13" x14ac:dyDescent="0.25">
      <c r="A3452" s="139">
        <v>3788</v>
      </c>
      <c r="B3452" s="140" t="s">
        <v>11370</v>
      </c>
      <c r="C3452" s="140" t="s">
        <v>11371</v>
      </c>
      <c r="D3452" s="140" t="s">
        <v>16702</v>
      </c>
      <c r="E3452" s="140" t="s">
        <v>22496</v>
      </c>
      <c r="F3452" s="140" t="s">
        <v>20029</v>
      </c>
      <c r="G3452" s="140" t="s">
        <v>20030</v>
      </c>
      <c r="H3452" s="140">
        <v>31.4177</v>
      </c>
      <c r="I3452" s="140">
        <v>-110.848</v>
      </c>
      <c r="J3452" s="140">
        <v>3955</v>
      </c>
      <c r="K3452" s="140">
        <v>-7</v>
      </c>
      <c r="L3452" s="140">
        <f>COUNTIFS(ArCompl!$C$2:$C$5652,ArCompl!$C2755,ArCompl!$D$2:$D$5652,ArCompl!$D2755)</f>
        <v>1</v>
      </c>
      <c r="M3452" s="141">
        <f>IF(ISNA(MATCH($F3452,'Liste noire'!C:C,0)),0,1)</f>
        <v>0</v>
      </c>
    </row>
    <row r="3453" spans="1:13" x14ac:dyDescent="0.25">
      <c r="A3453" s="142">
        <v>11847</v>
      </c>
      <c r="B3453" s="143" t="s">
        <v>17635</v>
      </c>
      <c r="C3453" s="143" t="s">
        <v>17636</v>
      </c>
      <c r="D3453" s="143" t="s">
        <v>16702</v>
      </c>
      <c r="E3453" s="143" t="s">
        <v>22496</v>
      </c>
      <c r="F3453" s="143" t="s">
        <v>17648</v>
      </c>
      <c r="G3453" s="143" t="s">
        <v>17649</v>
      </c>
      <c r="H3453" s="143">
        <v>41.448</v>
      </c>
      <c r="I3453" s="143">
        <v>-97.342600000000004</v>
      </c>
      <c r="J3453" s="143">
        <v>1447</v>
      </c>
      <c r="K3453" s="143" t="s">
        <v>340</v>
      </c>
      <c r="L3453" s="143">
        <f>COUNTIFS(ArCompl!$C$2:$C$5652,ArCompl!$C2131,ArCompl!$D$2:$D$5652,ArCompl!$D2131)</f>
        <v>1</v>
      </c>
      <c r="M3453" s="144">
        <f>IF(ISNA(MATCH($F3453,'Liste noire'!C:C,0)),0,1)</f>
        <v>0</v>
      </c>
    </row>
    <row r="3454" spans="1:13" x14ac:dyDescent="0.25">
      <c r="A3454" s="139">
        <v>7817</v>
      </c>
      <c r="B3454" s="140" t="s">
        <v>20146</v>
      </c>
      <c r="C3454" s="140" t="s">
        <v>20147</v>
      </c>
      <c r="D3454" s="140" t="s">
        <v>16702</v>
      </c>
      <c r="E3454" s="140" t="s">
        <v>22496</v>
      </c>
      <c r="F3454" s="140" t="s">
        <v>20148</v>
      </c>
      <c r="G3454" s="140" t="s">
        <v>20149</v>
      </c>
      <c r="H3454" s="140">
        <v>34.978700000000003</v>
      </c>
      <c r="I3454" s="140">
        <v>-89.786900000000003</v>
      </c>
      <c r="J3454" s="140">
        <v>402</v>
      </c>
      <c r="K3454" s="140">
        <v>-6</v>
      </c>
      <c r="L3454" s="140">
        <f>COUNTIFS(ArCompl!$C$2:$C$5652,ArCompl!$C2786,ArCompl!$D$2:$D$5652,ArCompl!$D2786)</f>
        <v>1</v>
      </c>
      <c r="M3454" s="141">
        <f>IF(ISNA(MATCH($F3454,'Liste noire'!C:C,0)),0,1)</f>
        <v>0</v>
      </c>
    </row>
    <row r="3455" spans="1:13" x14ac:dyDescent="0.25">
      <c r="A3455" s="142">
        <v>5913</v>
      </c>
      <c r="B3455" s="143" t="s">
        <v>21926</v>
      </c>
      <c r="C3455" s="143" t="s">
        <v>21927</v>
      </c>
      <c r="D3455" s="143" t="s">
        <v>21859</v>
      </c>
      <c r="E3455" s="143" t="s">
        <v>21859</v>
      </c>
      <c r="F3455" s="143" t="s">
        <v>21928</v>
      </c>
      <c r="G3455" s="143" t="s">
        <v>21929</v>
      </c>
      <c r="H3455" s="143">
        <v>-14.8817</v>
      </c>
      <c r="I3455" s="143">
        <v>166.55799999999999</v>
      </c>
      <c r="J3455" s="143">
        <v>50</v>
      </c>
      <c r="K3455" s="143">
        <v>11</v>
      </c>
      <c r="L3455" s="143">
        <f>COUNTIFS(ArCompl!$C$2:$C$5652,ArCompl!$C5554,ArCompl!$D$2:$D$5652,ArCompl!$D5554)</f>
        <v>1</v>
      </c>
      <c r="M3455" s="144">
        <f>IF(ISNA(MATCH($F3455,'Liste noire'!C:C,0)),0,1)</f>
        <v>0</v>
      </c>
    </row>
    <row r="3456" spans="1:13" x14ac:dyDescent="0.25">
      <c r="A3456" s="139">
        <v>3454</v>
      </c>
      <c r="B3456" s="140" t="s">
        <v>20158</v>
      </c>
      <c r="C3456" s="140" t="s">
        <v>20155</v>
      </c>
      <c r="D3456" s="140" t="s">
        <v>16702</v>
      </c>
      <c r="E3456" s="140" t="s">
        <v>22496</v>
      </c>
      <c r="F3456" s="140" t="s">
        <v>20159</v>
      </c>
      <c r="G3456" s="140" t="s">
        <v>20160</v>
      </c>
      <c r="H3456" s="140">
        <v>41.303199999999997</v>
      </c>
      <c r="I3456" s="140">
        <v>-95.894099999999995</v>
      </c>
      <c r="J3456" s="140">
        <v>984</v>
      </c>
      <c r="K3456" s="140">
        <v>-6</v>
      </c>
      <c r="L3456" s="140">
        <f>COUNTIFS(ArCompl!$C$2:$C$5652,ArCompl!$C2789,ArCompl!$D$2:$D$5652,ArCompl!$D2789)</f>
        <v>1</v>
      </c>
      <c r="M3456" s="141">
        <f>IF(ISNA(MATCH($F3456,'Liste noire'!C:C,0)),0,1)</f>
        <v>0</v>
      </c>
    </row>
    <row r="3457" spans="1:13" x14ac:dyDescent="0.25">
      <c r="A3457" s="142">
        <v>968</v>
      </c>
      <c r="B3457" s="143" t="s">
        <v>7541</v>
      </c>
      <c r="C3457" s="143" t="s">
        <v>7542</v>
      </c>
      <c r="D3457" s="143" t="s">
        <v>7506</v>
      </c>
      <c r="E3457" s="143" t="s">
        <v>7506</v>
      </c>
      <c r="F3457" s="143" t="s">
        <v>7543</v>
      </c>
      <c r="G3457" s="143" t="s">
        <v>7544</v>
      </c>
      <c r="H3457" s="143">
        <v>-1.57473</v>
      </c>
      <c r="I3457" s="143">
        <v>9.2626899999999992</v>
      </c>
      <c r="J3457" s="143">
        <v>33</v>
      </c>
      <c r="K3457" s="143">
        <v>1</v>
      </c>
      <c r="L3457" s="143">
        <f>COUNTIFS(ArCompl!$C$2:$C$5652,ArCompl!$C3417,ArCompl!$D$2:$D$5652,ArCompl!$D3417)</f>
        <v>1</v>
      </c>
      <c r="M3457" s="144">
        <f>IF(ISNA(MATCH($F3457,'Liste noire'!C:C,0)),0,1)</f>
        <v>0</v>
      </c>
    </row>
    <row r="3458" spans="1:13" x14ac:dyDescent="0.25">
      <c r="A3458" s="139">
        <v>6726</v>
      </c>
      <c r="B3458" s="140" t="s">
        <v>13169</v>
      </c>
      <c r="C3458" s="140" t="s">
        <v>13170</v>
      </c>
      <c r="D3458" s="140" t="s">
        <v>13050</v>
      </c>
      <c r="E3458" s="140" t="s">
        <v>13050</v>
      </c>
      <c r="F3458" s="140" t="s">
        <v>13171</v>
      </c>
      <c r="G3458" s="140" t="s">
        <v>13172</v>
      </c>
      <c r="H3458" s="140">
        <v>11.058</v>
      </c>
      <c r="I3458" s="140">
        <v>124.565</v>
      </c>
      <c r="J3458" s="140">
        <v>83</v>
      </c>
      <c r="K3458" s="140">
        <v>8</v>
      </c>
      <c r="L3458" s="140">
        <f>COUNTIFS(ArCompl!$C$2:$C$5652,ArCompl!$C4780,ArCompl!$D$2:$D$5652,ArCompl!$D4780)</f>
        <v>1</v>
      </c>
      <c r="M3458" s="141">
        <f>IF(ISNA(MATCH($F3458,'Liste noire'!C:C,0)),0,1)</f>
        <v>0</v>
      </c>
    </row>
    <row r="3459" spans="1:13" x14ac:dyDescent="0.25">
      <c r="A3459" s="142">
        <v>5643</v>
      </c>
      <c r="B3459" s="143" t="s">
        <v>11755</v>
      </c>
      <c r="C3459" s="143" t="s">
        <v>11756</v>
      </c>
      <c r="D3459" s="143" t="s">
        <v>11724</v>
      </c>
      <c r="E3459" s="143" t="s">
        <v>22446</v>
      </c>
      <c r="F3459" s="143" t="s">
        <v>11757</v>
      </c>
      <c r="G3459" s="143" t="s">
        <v>11758</v>
      </c>
      <c r="H3459" s="143">
        <v>-28.584700000000002</v>
      </c>
      <c r="I3459" s="143">
        <v>16.4467</v>
      </c>
      <c r="J3459" s="143">
        <v>14</v>
      </c>
      <c r="K3459" s="143">
        <v>1</v>
      </c>
      <c r="L3459" s="143">
        <f>COUNTIFS(ArCompl!$C$2:$C$5652,ArCompl!$C4425,ArCompl!$D$2:$D$5652,ArCompl!$D4425)</f>
        <v>1</v>
      </c>
      <c r="M3459" s="144">
        <f>IF(ISNA(MATCH($F3459,'Liste noire'!C:C,0)),0,1)</f>
        <v>0</v>
      </c>
    </row>
    <row r="3460" spans="1:13" x14ac:dyDescent="0.25">
      <c r="A3460" s="139">
        <v>3615</v>
      </c>
      <c r="B3460" s="140" t="s">
        <v>20031</v>
      </c>
      <c r="C3460" s="140" t="s">
        <v>20032</v>
      </c>
      <c r="D3460" s="140" t="s">
        <v>16702</v>
      </c>
      <c r="E3460" s="140" t="s">
        <v>22496</v>
      </c>
      <c r="F3460" s="140" t="s">
        <v>20033</v>
      </c>
      <c r="G3460" s="140" t="s">
        <v>20034</v>
      </c>
      <c r="H3460" s="140">
        <v>64.512200000000007</v>
      </c>
      <c r="I3460" s="140">
        <v>-165.44499999999999</v>
      </c>
      <c r="J3460" s="140">
        <v>37</v>
      </c>
      <c r="K3460" s="140">
        <v>-9</v>
      </c>
      <c r="L3460" s="140">
        <f>COUNTIFS(ArCompl!$C$2:$C$5652,ArCompl!$C2756,ArCompl!$D$2:$D$5652,ArCompl!$D2756)</f>
        <v>1</v>
      </c>
      <c r="M3460" s="141">
        <f>IF(ISNA(MATCH($F3460,'Liste noire'!C:C,0)),0,1)</f>
        <v>0</v>
      </c>
    </row>
    <row r="3461" spans="1:13" x14ac:dyDescent="0.25">
      <c r="A3461" s="142">
        <v>2175</v>
      </c>
      <c r="B3461" s="143" t="s">
        <v>10258</v>
      </c>
      <c r="C3461" s="143" t="s">
        <v>10259</v>
      </c>
      <c r="D3461" s="143" t="s">
        <v>10248</v>
      </c>
      <c r="E3461" s="143" t="s">
        <v>22425</v>
      </c>
      <c r="F3461" s="143" t="s">
        <v>10260</v>
      </c>
      <c r="G3461" s="143" t="s">
        <v>10261</v>
      </c>
      <c r="H3461" s="143">
        <v>32.356400000000001</v>
      </c>
      <c r="I3461" s="143">
        <v>36.2592</v>
      </c>
      <c r="J3461" s="143">
        <v>2240</v>
      </c>
      <c r="K3461" s="143">
        <v>2</v>
      </c>
      <c r="L3461" s="143">
        <f>COUNTIFS(ArCompl!$C$2:$C$5652,ArCompl!$C4062,ArCompl!$D$2:$D$5652,ArCompl!$D4062)</f>
        <v>0</v>
      </c>
      <c r="M3461" s="144">
        <f>IF(ISNA(MATCH($F3461,'Liste noire'!C:C,0)),0,1)</f>
        <v>0</v>
      </c>
    </row>
    <row r="3462" spans="1:13" x14ac:dyDescent="0.25">
      <c r="A3462" s="139">
        <v>5936</v>
      </c>
      <c r="B3462" s="140" t="s">
        <v>9496</v>
      </c>
      <c r="C3462" s="140" t="s">
        <v>9497</v>
      </c>
      <c r="D3462" s="140" t="s">
        <v>9341</v>
      </c>
      <c r="E3462" s="140" t="s">
        <v>9341</v>
      </c>
      <c r="F3462" s="140" t="s">
        <v>9498</v>
      </c>
      <c r="G3462" s="140" t="s">
        <v>9499</v>
      </c>
      <c r="H3462" s="140">
        <v>37.668100000000003</v>
      </c>
      <c r="I3462" s="140">
        <v>45.0687</v>
      </c>
      <c r="J3462" s="140">
        <v>4343</v>
      </c>
      <c r="K3462" s="140">
        <v>3.5</v>
      </c>
      <c r="L3462" s="140">
        <f>COUNTIFS(ArCompl!$C$2:$C$5652,ArCompl!$C3862,ArCompl!$D$2:$D$5652,ArCompl!$D3862)</f>
        <v>1</v>
      </c>
      <c r="M3462" s="141">
        <f>IF(ISNA(MATCH($F3462,'Liste noire'!C:C,0)),0,1)</f>
        <v>0</v>
      </c>
    </row>
    <row r="3463" spans="1:13" x14ac:dyDescent="0.25">
      <c r="A3463" s="142">
        <v>8118</v>
      </c>
      <c r="B3463" s="143" t="s">
        <v>20180</v>
      </c>
      <c r="C3463" s="143" t="s">
        <v>20181</v>
      </c>
      <c r="D3463" s="143" t="s">
        <v>16702</v>
      </c>
      <c r="E3463" s="143" t="s">
        <v>22496</v>
      </c>
      <c r="F3463" s="143" t="s">
        <v>20182</v>
      </c>
      <c r="G3463" s="143" t="s">
        <v>20183</v>
      </c>
      <c r="H3463" s="143">
        <v>29.300599999999999</v>
      </c>
      <c r="I3463" s="143">
        <v>-81.113600000000005</v>
      </c>
      <c r="J3463" s="143">
        <v>29</v>
      </c>
      <c r="K3463" s="143">
        <v>-5</v>
      </c>
      <c r="L3463" s="143">
        <f>COUNTIFS(ArCompl!$C$2:$C$5652,ArCompl!$C2795,ArCompl!$D$2:$D$5652,ArCompl!$D2795)</f>
        <v>1</v>
      </c>
      <c r="M3463" s="144">
        <f>IF(ISNA(MATCH($F3463,'Liste noire'!C:C,0)),0,1)</f>
        <v>0</v>
      </c>
    </row>
    <row r="3464" spans="1:13" x14ac:dyDescent="0.25">
      <c r="A3464" s="139">
        <v>1645</v>
      </c>
      <c r="B3464" s="140" t="s">
        <v>1998</v>
      </c>
      <c r="C3464" s="140" t="s">
        <v>1999</v>
      </c>
      <c r="D3464" s="140" t="s">
        <v>1995</v>
      </c>
      <c r="E3464" s="140" t="s">
        <v>22367</v>
      </c>
      <c r="F3464" s="140" t="s">
        <v>2000</v>
      </c>
      <c r="G3464" s="140" t="s">
        <v>2001</v>
      </c>
      <c r="H3464" s="140">
        <v>43.282899999999998</v>
      </c>
      <c r="I3464" s="140">
        <v>17.8459</v>
      </c>
      <c r="J3464" s="140">
        <v>156</v>
      </c>
      <c r="K3464" s="140">
        <v>1</v>
      </c>
      <c r="L3464" s="140">
        <f>COUNTIFS(ArCompl!$C$2:$C$5652,ArCompl!$C691,ArCompl!$D$2:$D$5652,ArCompl!$D691)</f>
        <v>1</v>
      </c>
      <c r="M3464" s="141">
        <f>IF(ISNA(MATCH($F3464,'Liste noire'!C:C,0)),0,1)</f>
        <v>0</v>
      </c>
    </row>
    <row r="3465" spans="1:13" x14ac:dyDescent="0.25">
      <c r="A3465" s="142">
        <v>1656</v>
      </c>
      <c r="B3465" s="143" t="s">
        <v>13479</v>
      </c>
      <c r="C3465" s="143" t="s">
        <v>13480</v>
      </c>
      <c r="D3465" s="143" t="s">
        <v>13441</v>
      </c>
      <c r="E3465" s="143" t="s">
        <v>22460</v>
      </c>
      <c r="F3465" s="143" t="s">
        <v>13481</v>
      </c>
      <c r="G3465" s="143" t="s">
        <v>13482</v>
      </c>
      <c r="H3465" s="143">
        <v>47.025300000000001</v>
      </c>
      <c r="I3465" s="143">
        <v>21.9025</v>
      </c>
      <c r="J3465" s="143">
        <v>465</v>
      </c>
      <c r="K3465" s="143">
        <v>2</v>
      </c>
      <c r="L3465" s="143">
        <f>COUNTIFS(ArCompl!$C$2:$C$5652,ArCompl!$C4902,ArCompl!$D$2:$D$5652,ArCompl!$D4902)</f>
        <v>1</v>
      </c>
      <c r="M3465" s="144">
        <f>IF(ISNA(MATCH($F3465,'Liste noire'!C:C,0)),0,1)</f>
        <v>0</v>
      </c>
    </row>
    <row r="3466" spans="1:13" x14ac:dyDescent="0.25">
      <c r="A3466" s="139">
        <v>2958</v>
      </c>
      <c r="B3466" s="140" t="s">
        <v>13839</v>
      </c>
      <c r="C3466" s="140" t="s">
        <v>13840</v>
      </c>
      <c r="D3466" s="140" t="s">
        <v>13509</v>
      </c>
      <c r="E3466" s="140" t="s">
        <v>22461</v>
      </c>
      <c r="F3466" s="140" t="s">
        <v>13841</v>
      </c>
      <c r="G3466" s="140" t="s">
        <v>13842</v>
      </c>
      <c r="H3466" s="140">
        <v>54.966999999999999</v>
      </c>
      <c r="I3466" s="140">
        <v>73.310500000000005</v>
      </c>
      <c r="J3466" s="140">
        <v>311</v>
      </c>
      <c r="K3466" s="140">
        <v>6</v>
      </c>
      <c r="L3466" s="140">
        <f>COUNTIFS(ArCompl!$C$2:$C$5652,ArCompl!$C5091,ArCompl!$D$2:$D$5652,ArCompl!$D5091)</f>
        <v>1</v>
      </c>
      <c r="M3466" s="141">
        <f>IF(ISNA(MATCH($F3466,'Liste noire'!C:C,0)),0,1)</f>
        <v>0</v>
      </c>
    </row>
    <row r="3467" spans="1:13" x14ac:dyDescent="0.25">
      <c r="A3467" s="142">
        <v>5642</v>
      </c>
      <c r="B3467" s="143" t="s">
        <v>11751</v>
      </c>
      <c r="C3467" s="143" t="s">
        <v>11752</v>
      </c>
      <c r="D3467" s="143" t="s">
        <v>11724</v>
      </c>
      <c r="E3467" s="143" t="s">
        <v>22446</v>
      </c>
      <c r="F3467" s="143" t="s">
        <v>11753</v>
      </c>
      <c r="G3467" s="143" t="s">
        <v>11754</v>
      </c>
      <c r="H3467" s="143">
        <v>-17.8782</v>
      </c>
      <c r="I3467" s="143">
        <v>15.9526</v>
      </c>
      <c r="J3467" s="143">
        <v>3599</v>
      </c>
      <c r="K3467" s="143">
        <v>1</v>
      </c>
      <c r="L3467" s="143">
        <f>COUNTIFS(ArCompl!$C$2:$C$5652,ArCompl!$C4424,ArCompl!$D$2:$D$5652,ArCompl!$D4424)</f>
        <v>1</v>
      </c>
      <c r="M3467" s="144">
        <f>IF(ISNA(MATCH($F3467,'Liste noire'!C:C,0)),0,1)</f>
        <v>0</v>
      </c>
    </row>
    <row r="3468" spans="1:13" x14ac:dyDescent="0.25">
      <c r="A3468" s="139">
        <v>6304</v>
      </c>
      <c r="B3468" s="140" t="s">
        <v>1218</v>
      </c>
      <c r="C3468" s="140" t="s">
        <v>1219</v>
      </c>
      <c r="D3468" s="140" t="s">
        <v>639</v>
      </c>
      <c r="E3468" s="140" t="s">
        <v>22356</v>
      </c>
      <c r="F3468" s="140" t="s">
        <v>1220</v>
      </c>
      <c r="G3468" s="140" t="s">
        <v>1221</v>
      </c>
      <c r="H3468" s="140">
        <v>-16.662500000000001</v>
      </c>
      <c r="I3468" s="140">
        <v>139.178</v>
      </c>
      <c r="J3468" s="140">
        <v>33</v>
      </c>
      <c r="K3468" s="140">
        <v>10</v>
      </c>
      <c r="L3468" s="140">
        <f>COUNTIFS(ArCompl!$C$2:$C$5652,ArCompl!$C464,ArCompl!$D$2:$D$5652,ArCompl!$D464)</f>
        <v>1</v>
      </c>
      <c r="M3468" s="141">
        <f>IF(ISNA(MATCH($F3468,'Liste noire'!C:C,0)),0,1)</f>
        <v>0</v>
      </c>
    </row>
    <row r="3469" spans="1:13" x14ac:dyDescent="0.25">
      <c r="A3469" s="142">
        <v>6000</v>
      </c>
      <c r="B3469" s="143" t="s">
        <v>10094</v>
      </c>
      <c r="C3469" s="143" t="s">
        <v>10095</v>
      </c>
      <c r="D3469" s="143" t="s">
        <v>9894</v>
      </c>
      <c r="E3469" s="143" t="s">
        <v>22423</v>
      </c>
      <c r="F3469" s="143" t="s">
        <v>10096</v>
      </c>
      <c r="G3469" s="143" t="s">
        <v>10097</v>
      </c>
      <c r="H3469" s="143">
        <v>40.191899999999997</v>
      </c>
      <c r="I3469" s="143">
        <v>140.37100000000001</v>
      </c>
      <c r="J3469" s="143">
        <v>292</v>
      </c>
      <c r="K3469" s="143">
        <v>9</v>
      </c>
      <c r="L3469" s="143">
        <f>COUNTIFS(ArCompl!$C$2:$C$5652,ArCompl!$C4021,ArCompl!$D$2:$D$5652,ArCompl!$D4021)</f>
        <v>3</v>
      </c>
      <c r="M3469" s="144">
        <f>IF(ISNA(MATCH($F3469,'Liste noire'!C:C,0)),0,1)</f>
        <v>0</v>
      </c>
    </row>
    <row r="3470" spans="1:13" x14ac:dyDescent="0.25">
      <c r="A3470" s="139">
        <v>7086</v>
      </c>
      <c r="B3470" s="140" t="s">
        <v>20001</v>
      </c>
      <c r="C3470" s="140" t="s">
        <v>20002</v>
      </c>
      <c r="D3470" s="140" t="s">
        <v>16702</v>
      </c>
      <c r="E3470" s="140" t="s">
        <v>22496</v>
      </c>
      <c r="F3470" s="140" t="s">
        <v>20003</v>
      </c>
      <c r="G3470" s="140" t="s">
        <v>20004</v>
      </c>
      <c r="H3470" s="140">
        <v>44.580399999999997</v>
      </c>
      <c r="I3470" s="140">
        <v>-124.05800000000001</v>
      </c>
      <c r="J3470" s="140">
        <v>160</v>
      </c>
      <c r="K3470" s="140">
        <v>-8</v>
      </c>
      <c r="L3470" s="140">
        <f>COUNTIFS(ArCompl!$C$2:$C$5652,ArCompl!$C2748,ArCompl!$D$2:$D$5652,ArCompl!$D2748)</f>
        <v>1</v>
      </c>
      <c r="M3470" s="141">
        <f>IF(ISNA(MATCH($F3470,'Liste noire'!C:C,0)),0,1)</f>
        <v>0</v>
      </c>
    </row>
    <row r="3471" spans="1:13" x14ac:dyDescent="0.25">
      <c r="A3471" s="142">
        <v>7821</v>
      </c>
      <c r="B3471" s="143" t="s">
        <v>16074</v>
      </c>
      <c r="C3471" s="143" t="s">
        <v>16075</v>
      </c>
      <c r="D3471" s="143" t="s">
        <v>15862</v>
      </c>
      <c r="E3471" s="143" t="s">
        <v>22490</v>
      </c>
      <c r="F3471" s="143" t="s">
        <v>16076</v>
      </c>
      <c r="G3471" s="143" t="s">
        <v>16077</v>
      </c>
      <c r="H3471" s="143">
        <v>41.506399999999999</v>
      </c>
      <c r="I3471" s="143">
        <v>32.0886</v>
      </c>
      <c r="J3471" s="143">
        <v>39</v>
      </c>
      <c r="K3471" s="143">
        <v>3</v>
      </c>
      <c r="L3471" s="143">
        <f>COUNTIFS(ArCompl!$C$2:$C$5652,ArCompl!$C5494,ArCompl!$D$2:$D$5652,ArCompl!$D5494)</f>
        <v>1</v>
      </c>
      <c r="M3471" s="144">
        <f>IF(ISNA(MATCH($F3471,'Liste noire'!C:C,0)),0,1)</f>
        <v>0</v>
      </c>
    </row>
    <row r="3472" spans="1:13" x14ac:dyDescent="0.25">
      <c r="A3472" s="139">
        <v>8847</v>
      </c>
      <c r="B3472" s="140" t="s">
        <v>1290</v>
      </c>
      <c r="C3472" s="140" t="s">
        <v>1291</v>
      </c>
      <c r="D3472" s="140" t="s">
        <v>639</v>
      </c>
      <c r="E3472" s="140" t="s">
        <v>22356</v>
      </c>
      <c r="F3472" s="140" t="s">
        <v>1292</v>
      </c>
      <c r="G3472" s="140" t="s">
        <v>1293</v>
      </c>
      <c r="H3472" s="140">
        <v>-21.668299999999999</v>
      </c>
      <c r="I3472" s="140">
        <v>115.113</v>
      </c>
      <c r="J3472" s="140">
        <v>7</v>
      </c>
      <c r="K3472" s="140">
        <v>8</v>
      </c>
      <c r="L3472" s="140">
        <f>COUNTIFS(ArCompl!$C$2:$C$5652,ArCompl!$C482,ArCompl!$D$2:$D$5652,ArCompl!$D482)</f>
        <v>1</v>
      </c>
      <c r="M3472" s="141">
        <f>IF(ISNA(MATCH($F3472,'Liste noire'!C:C,0)),0,1)</f>
        <v>0</v>
      </c>
    </row>
    <row r="3473" spans="1:13" x14ac:dyDescent="0.25">
      <c r="A3473" s="142">
        <v>3734</v>
      </c>
      <c r="B3473" s="143" t="s">
        <v>20161</v>
      </c>
      <c r="C3473" s="143" t="s">
        <v>20162</v>
      </c>
      <c r="D3473" s="143" t="s">
        <v>16702</v>
      </c>
      <c r="E3473" s="143" t="s">
        <v>22496</v>
      </c>
      <c r="F3473" s="143" t="s">
        <v>20163</v>
      </c>
      <c r="G3473" s="143" t="s">
        <v>20164</v>
      </c>
      <c r="H3473" s="143">
        <v>34.055999999999997</v>
      </c>
      <c r="I3473" s="143">
        <v>-117.601</v>
      </c>
      <c r="J3473" s="143">
        <v>944</v>
      </c>
      <c r="K3473" s="143">
        <v>-8</v>
      </c>
      <c r="L3473" s="143">
        <f>COUNTIFS(ArCompl!$C$2:$C$5652,ArCompl!$C2790,ArCompl!$D$2:$D$5652,ArCompl!$D2790)</f>
        <v>1</v>
      </c>
      <c r="M3473" s="144">
        <f>IF(ISNA(MATCH($F3473,'Liste noire'!C:C,0)),0,1)</f>
        <v>0</v>
      </c>
    </row>
    <row r="3474" spans="1:13" x14ac:dyDescent="0.25">
      <c r="A3474" s="139">
        <v>5839</v>
      </c>
      <c r="B3474" s="140" t="s">
        <v>12778</v>
      </c>
      <c r="C3474" s="140" t="s">
        <v>12779</v>
      </c>
      <c r="D3474" s="140" t="s">
        <v>12767</v>
      </c>
      <c r="E3474" s="140" t="s">
        <v>12767</v>
      </c>
      <c r="F3474" s="140" t="s">
        <v>12780</v>
      </c>
      <c r="G3474" s="140" t="s">
        <v>12781</v>
      </c>
      <c r="H3474" s="140">
        <v>9.3566400000000005</v>
      </c>
      <c r="I3474" s="140">
        <v>-79.867400000000004</v>
      </c>
      <c r="J3474" s="140">
        <v>25</v>
      </c>
      <c r="K3474" s="140">
        <v>-5</v>
      </c>
      <c r="L3474" s="140">
        <f>COUNTIFS(ArCompl!$C$2:$C$5652,ArCompl!$C4671,ArCompl!$D$2:$D$5652,ArCompl!$D4671)</f>
        <v>1</v>
      </c>
      <c r="M3474" s="141">
        <f>IF(ISNA(MATCH($F3474,'Liste noire'!C:C,0)),0,1)</f>
        <v>0</v>
      </c>
    </row>
    <row r="3475" spans="1:13" x14ac:dyDescent="0.25">
      <c r="A3475" s="142">
        <v>8200</v>
      </c>
      <c r="B3475" s="143" t="s">
        <v>21283</v>
      </c>
      <c r="C3475" s="143" t="s">
        <v>21284</v>
      </c>
      <c r="D3475" s="143" t="s">
        <v>16702</v>
      </c>
      <c r="E3475" s="143" t="s">
        <v>22496</v>
      </c>
      <c r="F3475" s="143" t="s">
        <v>21285</v>
      </c>
      <c r="G3475" s="143" t="s">
        <v>21286</v>
      </c>
      <c r="H3475" s="143">
        <v>60.541400000000003</v>
      </c>
      <c r="I3475" s="143">
        <v>-165.08699999999999</v>
      </c>
      <c r="J3475" s="143">
        <v>59</v>
      </c>
      <c r="K3475" s="143">
        <v>-9</v>
      </c>
      <c r="L3475" s="143">
        <f>COUNTIFS(ArCompl!$C$2:$C$5652,ArCompl!$C3087,ArCompl!$D$2:$D$5652,ArCompl!$D3087)</f>
        <v>1</v>
      </c>
      <c r="M3475" s="144">
        <f>IF(ISNA(MATCH($F3475,'Liste noire'!C:C,0)),0,1)</f>
        <v>0</v>
      </c>
    </row>
    <row r="3476" spans="1:13" x14ac:dyDescent="0.25">
      <c r="A3476" s="139">
        <v>3321</v>
      </c>
      <c r="B3476" s="140" t="s">
        <v>857</v>
      </c>
      <c r="C3476" s="140" t="s">
        <v>858</v>
      </c>
      <c r="D3476" s="140" t="s">
        <v>639</v>
      </c>
      <c r="E3476" s="140" t="s">
        <v>22356</v>
      </c>
      <c r="F3476" s="140" t="s">
        <v>859</v>
      </c>
      <c r="G3476" s="140" t="s">
        <v>860</v>
      </c>
      <c r="H3476" s="140">
        <v>-28.164400000000001</v>
      </c>
      <c r="I3476" s="140">
        <v>153.505</v>
      </c>
      <c r="J3476" s="140">
        <v>21</v>
      </c>
      <c r="K3476" s="140">
        <v>10</v>
      </c>
      <c r="L3476" s="140">
        <f>COUNTIFS(ArCompl!$C$2:$C$5652,ArCompl!$C373,ArCompl!$D$2:$D$5652,ArCompl!$D373)</f>
        <v>1</v>
      </c>
      <c r="M3476" s="141">
        <f>IF(ISNA(MATCH($F3476,'Liste noire'!C:C,0)),0,1)</f>
        <v>0</v>
      </c>
    </row>
    <row r="3477" spans="1:13" x14ac:dyDescent="0.25">
      <c r="A3477" s="142">
        <v>6261</v>
      </c>
      <c r="B3477" s="143" t="s">
        <v>861</v>
      </c>
      <c r="C3477" s="143" t="s">
        <v>862</v>
      </c>
      <c r="D3477" s="143" t="s">
        <v>639</v>
      </c>
      <c r="E3477" s="143" t="s">
        <v>22356</v>
      </c>
      <c r="F3477" s="143" t="s">
        <v>863</v>
      </c>
      <c r="G3477" s="143" t="s">
        <v>864</v>
      </c>
      <c r="H3477" s="143">
        <v>-36.300600000000003</v>
      </c>
      <c r="I3477" s="143">
        <v>148.97399999999999</v>
      </c>
      <c r="J3477" s="143">
        <v>3088</v>
      </c>
      <c r="K3477" s="143">
        <v>10</v>
      </c>
      <c r="L3477" s="143">
        <f>COUNTIFS(ArCompl!$C$2:$C$5652,ArCompl!$C374,ArCompl!$D$2:$D$5652,ArCompl!$D374)</f>
        <v>1</v>
      </c>
      <c r="M3477" s="144">
        <f>IF(ISNA(MATCH($F3477,'Liste noire'!C:C,0)),0,1)</f>
        <v>0</v>
      </c>
    </row>
    <row r="3478" spans="1:13" x14ac:dyDescent="0.25">
      <c r="A3478" s="139">
        <v>3791</v>
      </c>
      <c r="B3478" s="140" t="s">
        <v>19672</v>
      </c>
      <c r="C3478" s="140" t="s">
        <v>19669</v>
      </c>
      <c r="D3478" s="140" t="s">
        <v>16702</v>
      </c>
      <c r="E3478" s="140" t="s">
        <v>22496</v>
      </c>
      <c r="F3478" s="140" t="s">
        <v>19673</v>
      </c>
      <c r="G3478" s="140" t="s">
        <v>19674</v>
      </c>
      <c r="H3478" s="140">
        <v>25.907</v>
      </c>
      <c r="I3478" s="140">
        <v>-80.278400000000005</v>
      </c>
      <c r="J3478" s="140">
        <v>8</v>
      </c>
      <c r="K3478" s="140">
        <v>-5</v>
      </c>
      <c r="L3478" s="140">
        <f>COUNTIFS(ArCompl!$C$2:$C$5652,ArCompl!$C2662,ArCompl!$D$2:$D$5652,ArCompl!$D2662)</f>
        <v>1</v>
      </c>
      <c r="M3478" s="141">
        <f>IF(ISNA(MATCH($F3478,'Liste noire'!C:C,0)),0,1)</f>
        <v>0</v>
      </c>
    </row>
    <row r="3479" spans="1:13" x14ac:dyDescent="0.25">
      <c r="A3479" s="142">
        <v>1636</v>
      </c>
      <c r="B3479" s="143" t="s">
        <v>13366</v>
      </c>
      <c r="C3479" s="143" t="s">
        <v>13367</v>
      </c>
      <c r="D3479" s="143" t="s">
        <v>13326</v>
      </c>
      <c r="E3479" s="143" t="s">
        <v>13326</v>
      </c>
      <c r="F3479" s="143" t="s">
        <v>13368</v>
      </c>
      <c r="G3479" s="143" t="s">
        <v>13369</v>
      </c>
      <c r="H3479" s="143">
        <v>41.248100000000001</v>
      </c>
      <c r="I3479" s="143">
        <v>-8.6813900000000004</v>
      </c>
      <c r="J3479" s="143">
        <v>228</v>
      </c>
      <c r="K3479" s="143">
        <v>0</v>
      </c>
      <c r="L3479" s="143">
        <f>COUNTIFS(ArCompl!$C$2:$C$5652,ArCompl!$C4865,ArCompl!$D$2:$D$5652,ArCompl!$D4865)</f>
        <v>2</v>
      </c>
      <c r="M3479" s="144">
        <f>IF(ISNA(MATCH($F3479,'Liste noire'!C:C,0)),0,1)</f>
        <v>0</v>
      </c>
    </row>
    <row r="3480" spans="1:13" x14ac:dyDescent="0.25">
      <c r="A3480" s="139">
        <v>7367</v>
      </c>
      <c r="B3480" s="140" t="s">
        <v>2697</v>
      </c>
      <c r="C3480" s="140" t="s">
        <v>2698</v>
      </c>
      <c r="D3480" s="140" t="s">
        <v>2057</v>
      </c>
      <c r="E3480" s="140" t="s">
        <v>22368</v>
      </c>
      <c r="F3480" s="140" t="s">
        <v>2699</v>
      </c>
      <c r="G3480" s="140" t="s">
        <v>2700</v>
      </c>
      <c r="H3480" s="140">
        <v>-11.885</v>
      </c>
      <c r="I3480" s="140">
        <v>-55.586109999999998</v>
      </c>
      <c r="J3480" s="140">
        <v>1227</v>
      </c>
      <c r="K3480" s="140">
        <v>-4</v>
      </c>
      <c r="L3480" s="140">
        <f>COUNTIFS(ArCompl!$C$2:$C$5652,ArCompl!$C869,ArCompl!$D$2:$D$5652,ArCompl!$D869)</f>
        <v>1</v>
      </c>
      <c r="M3480" s="141">
        <f>IF(ISNA(MATCH($F3480,'Liste noire'!C:C,0)),0,1)</f>
        <v>0</v>
      </c>
    </row>
    <row r="3481" spans="1:13" x14ac:dyDescent="0.25">
      <c r="A3481" s="142">
        <v>9249</v>
      </c>
      <c r="B3481" s="143" t="s">
        <v>21556</v>
      </c>
      <c r="C3481" s="143" t="s">
        <v>21557</v>
      </c>
      <c r="D3481" s="143" t="s">
        <v>16702</v>
      </c>
      <c r="E3481" s="143" t="s">
        <v>22496</v>
      </c>
      <c r="F3481" s="143" t="s">
        <v>21558</v>
      </c>
      <c r="G3481" s="143" t="s">
        <v>21559</v>
      </c>
      <c r="H3481" s="143">
        <v>39.990099999999998</v>
      </c>
      <c r="I3481" s="143">
        <v>-75.581900000000005</v>
      </c>
      <c r="J3481" s="143">
        <v>466</v>
      </c>
      <c r="K3481" s="143">
        <v>-5</v>
      </c>
      <c r="L3481" s="143">
        <f>COUNTIFS(ArCompl!$C$2:$C$5652,ArCompl!$C3159,ArCompl!$D$2:$D$5652,ArCompl!$D3159)</f>
        <v>1</v>
      </c>
      <c r="M3481" s="144">
        <f>IF(ISNA(MATCH($F3481,'Liste noire'!C:C,0)),0,1)</f>
        <v>0</v>
      </c>
    </row>
    <row r="3482" spans="1:13" x14ac:dyDescent="0.25">
      <c r="A3482" s="139">
        <v>8278</v>
      </c>
      <c r="B3482" s="140" t="s">
        <v>20058</v>
      </c>
      <c r="C3482" s="140" t="s">
        <v>20059</v>
      </c>
      <c r="D3482" s="140" t="s">
        <v>16702</v>
      </c>
      <c r="E3482" s="140" t="s">
        <v>22496</v>
      </c>
      <c r="F3482" s="140" t="s">
        <v>20060</v>
      </c>
      <c r="G3482" s="140" t="s">
        <v>20061</v>
      </c>
      <c r="H3482" s="140">
        <v>41.597099999999998</v>
      </c>
      <c r="I3482" s="140">
        <v>-71.412099999999995</v>
      </c>
      <c r="J3482" s="140">
        <v>18</v>
      </c>
      <c r="K3482" s="140">
        <v>-5</v>
      </c>
      <c r="L3482" s="140">
        <f>COUNTIFS(ArCompl!$C$2:$C$5652,ArCompl!$C2763,ArCompl!$D$2:$D$5652,ArCompl!$D2763)</f>
        <v>1</v>
      </c>
      <c r="M3482" s="141">
        <f>IF(ISNA(MATCH($F3482,'Liste noire'!C:C,0)),0,1)</f>
        <v>0</v>
      </c>
    </row>
    <row r="3483" spans="1:13" x14ac:dyDescent="0.25">
      <c r="A3483" s="142">
        <v>2478</v>
      </c>
      <c r="B3483" s="143" t="s">
        <v>473</v>
      </c>
      <c r="C3483" s="143" t="s">
        <v>197</v>
      </c>
      <c r="D3483" s="143" t="s">
        <v>365</v>
      </c>
      <c r="E3483" s="143" t="s">
        <v>22354</v>
      </c>
      <c r="F3483" s="143" t="s">
        <v>474</v>
      </c>
      <c r="G3483" s="143" t="s">
        <v>475</v>
      </c>
      <c r="H3483" s="143">
        <v>-23.152799999999999</v>
      </c>
      <c r="I3483" s="143">
        <v>-64.3292</v>
      </c>
      <c r="J3483" s="143">
        <v>1171</v>
      </c>
      <c r="K3483" s="143">
        <v>-3</v>
      </c>
      <c r="L3483" s="143">
        <f>COUNTIFS(ArCompl!$C$2:$C$5652,ArCompl!$C276,ArCompl!$D$2:$D$5652,ArCompl!$D276)</f>
        <v>1</v>
      </c>
      <c r="M3483" s="144">
        <f>IF(ISNA(MATCH($F3483,'Liste noire'!C:C,0)),0,1)</f>
        <v>0</v>
      </c>
    </row>
    <row r="3484" spans="1:13" x14ac:dyDescent="0.25">
      <c r="A3484" s="139">
        <v>731</v>
      </c>
      <c r="B3484" s="140" t="s">
        <v>15308</v>
      </c>
      <c r="C3484" s="140" t="s">
        <v>15309</v>
      </c>
      <c r="D3484" s="140" t="s">
        <v>15198</v>
      </c>
      <c r="E3484" s="140" t="s">
        <v>22481</v>
      </c>
      <c r="F3484" s="140" t="s">
        <v>15310</v>
      </c>
      <c r="G3484" s="140" t="s">
        <v>15311</v>
      </c>
      <c r="H3484" s="140">
        <v>59.223700000000001</v>
      </c>
      <c r="I3484" s="140">
        <v>15.038</v>
      </c>
      <c r="J3484" s="140">
        <v>188</v>
      </c>
      <c r="K3484" s="140">
        <v>1</v>
      </c>
      <c r="L3484" s="140">
        <f>COUNTIFS(ArCompl!$C$2:$C$5652,ArCompl!$C5279,ArCompl!$D$2:$D$5652,ArCompl!$D5279)</f>
        <v>1</v>
      </c>
      <c r="M3484" s="141">
        <f>IF(ISNA(MATCH($F3484,'Liste noire'!C:C,0)),0,1)</f>
        <v>0</v>
      </c>
    </row>
    <row r="3485" spans="1:13" x14ac:dyDescent="0.25">
      <c r="A3485" s="142">
        <v>3830</v>
      </c>
      <c r="B3485" s="143" t="s">
        <v>17497</v>
      </c>
      <c r="C3485" s="143" t="s">
        <v>17491</v>
      </c>
      <c r="D3485" s="143" t="s">
        <v>16702</v>
      </c>
      <c r="E3485" s="143" t="s">
        <v>22496</v>
      </c>
      <c r="F3485" s="143" t="s">
        <v>17498</v>
      </c>
      <c r="G3485" s="143" t="s">
        <v>17499</v>
      </c>
      <c r="H3485" s="143">
        <v>41.9786</v>
      </c>
      <c r="I3485" s="143">
        <v>-87.904799999999994</v>
      </c>
      <c r="J3485" s="143">
        <v>672</v>
      </c>
      <c r="K3485" s="143">
        <v>-6</v>
      </c>
      <c r="L3485" s="143">
        <f>COUNTIFS(ArCompl!$C$2:$C$5652,ArCompl!$C2090,ArCompl!$D$2:$D$5652,ArCompl!$D2090)</f>
        <v>2</v>
      </c>
      <c r="M3485" s="144">
        <f>IF(ISNA(MATCH($F3485,'Liste noire'!C:C,0)),0,1)</f>
        <v>0</v>
      </c>
    </row>
    <row r="3486" spans="1:13" x14ac:dyDescent="0.25">
      <c r="A3486" s="139">
        <v>1373</v>
      </c>
      <c r="B3486" s="140" t="s">
        <v>7220</v>
      </c>
      <c r="C3486" s="140" t="s">
        <v>7221</v>
      </c>
      <c r="D3486" s="140" t="s">
        <v>6885</v>
      </c>
      <c r="E3486" s="140" t="s">
        <v>6885</v>
      </c>
      <c r="F3486" s="140" t="s">
        <v>7222</v>
      </c>
      <c r="G3486" s="140" t="s">
        <v>7223</v>
      </c>
      <c r="H3486" s="140">
        <v>47.9878</v>
      </c>
      <c r="I3486" s="140">
        <v>1.7605599999999999</v>
      </c>
      <c r="J3486" s="140">
        <v>412</v>
      </c>
      <c r="K3486" s="140">
        <v>1</v>
      </c>
      <c r="L3486" s="140">
        <f>COUNTIFS(ArCompl!$C$2:$C$5652,ArCompl!$C3376,ArCompl!$D$2:$D$5652,ArCompl!$D3376)</f>
        <v>2</v>
      </c>
      <c r="M3486" s="141">
        <f>IF(ISNA(MATCH($F3486,'Liste noire'!C:C,0)),0,1)</f>
        <v>0</v>
      </c>
    </row>
    <row r="3487" spans="1:13" x14ac:dyDescent="0.25">
      <c r="A3487" s="142">
        <v>3611</v>
      </c>
      <c r="B3487" s="143" t="s">
        <v>20047</v>
      </c>
      <c r="C3487" s="143" t="s">
        <v>20044</v>
      </c>
      <c r="D3487" s="143" t="s">
        <v>16702</v>
      </c>
      <c r="E3487" s="143" t="s">
        <v>22496</v>
      </c>
      <c r="F3487" s="143" t="s">
        <v>20048</v>
      </c>
      <c r="G3487" s="143" t="s">
        <v>20049</v>
      </c>
      <c r="H3487" s="143">
        <v>36.894599999999997</v>
      </c>
      <c r="I3487" s="143">
        <v>-76.2012</v>
      </c>
      <c r="J3487" s="143">
        <v>26</v>
      </c>
      <c r="K3487" s="143">
        <v>-5</v>
      </c>
      <c r="L3487" s="143">
        <f>COUNTIFS(ArCompl!$C$2:$C$5652,ArCompl!$C2760,ArCompl!$D$2:$D$5652,ArCompl!$D2760)</f>
        <v>1</v>
      </c>
      <c r="M3487" s="144">
        <f>IF(ISNA(MATCH($F3487,'Liste noire'!C:C,0)),0,1)</f>
        <v>0</v>
      </c>
    </row>
    <row r="3488" spans="1:13" x14ac:dyDescent="0.25">
      <c r="A3488" s="139">
        <v>6061</v>
      </c>
      <c r="B3488" s="140" t="s">
        <v>15171</v>
      </c>
      <c r="C3488" s="140" t="s">
        <v>15172</v>
      </c>
      <c r="D3488" s="140" t="s">
        <v>15156</v>
      </c>
      <c r="E3488" s="140" t="s">
        <v>15156</v>
      </c>
      <c r="F3488" s="140" t="s">
        <v>15173</v>
      </c>
      <c r="G3488" s="140" t="s">
        <v>15174</v>
      </c>
      <c r="H3488" s="140">
        <v>5.8110799999999996</v>
      </c>
      <c r="I3488" s="140">
        <v>-55.1907</v>
      </c>
      <c r="J3488" s="140">
        <v>10</v>
      </c>
      <c r="K3488" s="140">
        <v>-3</v>
      </c>
      <c r="L3488" s="140">
        <f>COUNTIFS(ArCompl!$C$2:$C$5652,ArCompl!$C5317,ArCompl!$D$2:$D$5652,ArCompl!$D5317)</f>
        <v>1</v>
      </c>
      <c r="M3488" s="141">
        <f>IF(ISNA(MATCH($F3488,'Liste noire'!C:C,0)),0,1)</f>
        <v>0</v>
      </c>
    </row>
    <row r="3489" spans="1:13" x14ac:dyDescent="0.25">
      <c r="A3489" s="142">
        <v>6426</v>
      </c>
      <c r="B3489" s="143" t="s">
        <v>21715</v>
      </c>
      <c r="C3489" s="143" t="s">
        <v>21716</v>
      </c>
      <c r="D3489" s="143" t="s">
        <v>16702</v>
      </c>
      <c r="E3489" s="143" t="s">
        <v>22496</v>
      </c>
      <c r="F3489" s="143" t="s">
        <v>21717</v>
      </c>
      <c r="G3489" s="143" t="s">
        <v>21718</v>
      </c>
      <c r="H3489" s="143">
        <v>42.267299999999999</v>
      </c>
      <c r="I3489" s="143">
        <v>-71.875699999999995</v>
      </c>
      <c r="J3489" s="143">
        <v>1009</v>
      </c>
      <c r="K3489" s="143">
        <v>-5</v>
      </c>
      <c r="L3489" s="143">
        <f>COUNTIFS(ArCompl!$C$2:$C$5652,ArCompl!$C3200,ArCompl!$D$2:$D$5652,ArCompl!$D3200)</f>
        <v>1</v>
      </c>
      <c r="M3489" s="144">
        <f>IF(ISNA(MATCH($F3489,'Liste noire'!C:C,0)),0,1)</f>
        <v>0</v>
      </c>
    </row>
    <row r="3490" spans="1:13" x14ac:dyDescent="0.25">
      <c r="A3490" s="139">
        <v>7346</v>
      </c>
      <c r="B3490" s="140" t="s">
        <v>8350</v>
      </c>
      <c r="C3490" s="140" t="s">
        <v>8351</v>
      </c>
      <c r="D3490" s="140" t="s">
        <v>8313</v>
      </c>
      <c r="E3490" s="140" t="s">
        <v>8313</v>
      </c>
      <c r="F3490" s="140" t="s">
        <v>8352</v>
      </c>
      <c r="G3490" s="140" t="s">
        <v>8353</v>
      </c>
      <c r="H3490" s="140">
        <v>4.7252700000000001</v>
      </c>
      <c r="I3490" s="140">
        <v>-60.034999999999997</v>
      </c>
      <c r="J3490" s="140">
        <v>1797</v>
      </c>
      <c r="K3490" s="140">
        <v>-4</v>
      </c>
      <c r="L3490" s="140">
        <f>COUNTIFS(ArCompl!$C$2:$C$5652,ArCompl!$C3536,ArCompl!$D$2:$D$5652,ArCompl!$D3536)</f>
        <v>3</v>
      </c>
      <c r="M3490" s="141">
        <f>IF(ISNA(MATCH($F3490,'Liste noire'!C:C,0)),0,1)</f>
        <v>0</v>
      </c>
    </row>
    <row r="3491" spans="1:13" x14ac:dyDescent="0.25">
      <c r="A3491" s="142">
        <v>596</v>
      </c>
      <c r="B3491" s="143" t="s">
        <v>9558</v>
      </c>
      <c r="C3491" s="143" t="s">
        <v>9559</v>
      </c>
      <c r="D3491" s="143" t="s">
        <v>9551</v>
      </c>
      <c r="E3491" s="143" t="s">
        <v>22418</v>
      </c>
      <c r="F3491" s="143" t="s">
        <v>9560</v>
      </c>
      <c r="G3491" s="143" t="s">
        <v>9561</v>
      </c>
      <c r="H3491" s="143">
        <v>51.841299999999997</v>
      </c>
      <c r="I3491" s="143">
        <v>-8.4911100000000008</v>
      </c>
      <c r="J3491" s="143">
        <v>502</v>
      </c>
      <c r="K3491" s="143">
        <v>0</v>
      </c>
      <c r="L3491" s="143">
        <f>COUNTIFS(ArCompl!$C$2:$C$5652,ArCompl!$C3869,ArCompl!$D$2:$D$5652,ArCompl!$D3869)</f>
        <v>1</v>
      </c>
      <c r="M3491" s="144">
        <f>IF(ISNA(MATCH($F3491,'Liste noire'!C:C,0)),0,1)</f>
        <v>0</v>
      </c>
    </row>
    <row r="3492" spans="1:13" x14ac:dyDescent="0.25">
      <c r="A3492" s="139">
        <v>3416</v>
      </c>
      <c r="B3492" s="140" t="s">
        <v>20177</v>
      </c>
      <c r="C3492" s="140" t="s">
        <v>20174</v>
      </c>
      <c r="D3492" s="140" t="s">
        <v>16702</v>
      </c>
      <c r="E3492" s="140" t="s">
        <v>22496</v>
      </c>
      <c r="F3492" s="140" t="s">
        <v>20178</v>
      </c>
      <c r="G3492" s="140" t="s">
        <v>20179</v>
      </c>
      <c r="H3492" s="140">
        <v>28.545500000000001</v>
      </c>
      <c r="I3492" s="140">
        <v>-81.332899999999995</v>
      </c>
      <c r="J3492" s="140">
        <v>113</v>
      </c>
      <c r="K3492" s="140">
        <v>-5</v>
      </c>
      <c r="L3492" s="140">
        <f>COUNTIFS(ArCompl!$C$2:$C$5652,ArCompl!$C2794,ArCompl!$D$2:$D$5652,ArCompl!$D2794)</f>
        <v>2</v>
      </c>
      <c r="M3492" s="141">
        <f>IF(ISNA(MATCH($F3492,'Liste noire'!C:C,0)),0,1)</f>
        <v>0</v>
      </c>
    </row>
    <row r="3493" spans="1:13" x14ac:dyDescent="0.25">
      <c r="A3493" s="142">
        <v>231</v>
      </c>
      <c r="B3493" s="143" t="s">
        <v>196</v>
      </c>
      <c r="C3493" s="143" t="s">
        <v>197</v>
      </c>
      <c r="D3493" s="143" t="s">
        <v>109</v>
      </c>
      <c r="E3493" s="143" t="s">
        <v>22351</v>
      </c>
      <c r="F3493" s="143" t="s">
        <v>198</v>
      </c>
      <c r="G3493" s="143" t="s">
        <v>199</v>
      </c>
      <c r="H3493" s="143">
        <v>35.623899999999999</v>
      </c>
      <c r="I3493" s="143">
        <v>-0.62118300000000004</v>
      </c>
      <c r="J3493" s="143">
        <v>295</v>
      </c>
      <c r="K3493" s="143">
        <v>1</v>
      </c>
      <c r="L3493" s="143">
        <f>COUNTIFS(ArCompl!$C$2:$C$5652,ArCompl!$C88,ArCompl!$D$2:$D$5652,ArCompl!$D88)</f>
        <v>1</v>
      </c>
      <c r="M3493" s="144">
        <f>IF(ISNA(MATCH($F3493,'Liste noire'!C:C,0)),0,1)</f>
        <v>0</v>
      </c>
    </row>
    <row r="3494" spans="1:13" x14ac:dyDescent="0.25">
      <c r="A3494" s="139">
        <v>5608</v>
      </c>
      <c r="B3494" s="140" t="s">
        <v>2035</v>
      </c>
      <c r="C3494" s="140" t="s">
        <v>2036</v>
      </c>
      <c r="D3494" s="140" t="s">
        <v>2008</v>
      </c>
      <c r="E3494" s="140" t="s">
        <v>2008</v>
      </c>
      <c r="F3494" s="140" t="s">
        <v>2037</v>
      </c>
      <c r="G3494" s="140" t="s">
        <v>2038</v>
      </c>
      <c r="H3494" s="140">
        <v>-21.2667</v>
      </c>
      <c r="I3494" s="140">
        <v>25.316700000000001</v>
      </c>
      <c r="J3494" s="140">
        <v>3100</v>
      </c>
      <c r="K3494" s="140">
        <v>2</v>
      </c>
      <c r="L3494" s="140">
        <f>COUNTIFS(ArCompl!$C$2:$C$5652,ArCompl!$C700,ArCompl!$D$2:$D$5652,ArCompl!$D700)</f>
        <v>1</v>
      </c>
      <c r="M3494" s="141">
        <f>IF(ISNA(MATCH($F3494,'Liste noire'!C:C,0)),0,1)</f>
        <v>0</v>
      </c>
    </row>
    <row r="3495" spans="1:13" x14ac:dyDescent="0.25">
      <c r="A3495" s="142">
        <v>3568</v>
      </c>
      <c r="B3495" s="143" t="s">
        <v>20074</v>
      </c>
      <c r="C3495" s="143" t="s">
        <v>20075</v>
      </c>
      <c r="D3495" s="143" t="s">
        <v>16702</v>
      </c>
      <c r="E3495" s="143" t="s">
        <v>22496</v>
      </c>
      <c r="F3495" s="143" t="s">
        <v>20076</v>
      </c>
      <c r="G3495" s="143" t="s">
        <v>20077</v>
      </c>
      <c r="H3495" s="143">
        <v>62.961300000000001</v>
      </c>
      <c r="I3495" s="143">
        <v>-141.929</v>
      </c>
      <c r="J3495" s="143">
        <v>1715</v>
      </c>
      <c r="K3495" s="143">
        <v>-9</v>
      </c>
      <c r="L3495" s="143">
        <f>COUNTIFS(ArCompl!$C$2:$C$5652,ArCompl!$C2767,ArCompl!$D$2:$D$5652,ArCompl!$D2767)</f>
        <v>1</v>
      </c>
      <c r="M3495" s="144">
        <f>IF(ISNA(MATCH($F3495,'Liste noire'!C:C,0)),0,1)</f>
        <v>0</v>
      </c>
    </row>
    <row r="3496" spans="1:13" x14ac:dyDescent="0.25">
      <c r="A3496" s="139">
        <v>7181</v>
      </c>
      <c r="B3496" s="140" t="s">
        <v>20039</v>
      </c>
      <c r="C3496" s="140" t="s">
        <v>20040</v>
      </c>
      <c r="D3496" s="140" t="s">
        <v>16702</v>
      </c>
      <c r="E3496" s="140" t="s">
        <v>22496</v>
      </c>
      <c r="F3496" s="140" t="s">
        <v>20041</v>
      </c>
      <c r="G3496" s="140" t="s">
        <v>20042</v>
      </c>
      <c r="H3496" s="140">
        <v>66.817899999999995</v>
      </c>
      <c r="I3496" s="140">
        <v>-161.01900000000001</v>
      </c>
      <c r="J3496" s="140">
        <v>55</v>
      </c>
      <c r="K3496" s="140">
        <v>-9</v>
      </c>
      <c r="L3496" s="140">
        <f>COUNTIFS(ArCompl!$C$2:$C$5652,ArCompl!$C2758,ArCompl!$D$2:$D$5652,ArCompl!$D2758)</f>
        <v>1</v>
      </c>
      <c r="M3496" s="141">
        <f>IF(ISNA(MATCH($F3496,'Liste noire'!C:C,0)),0,1)</f>
        <v>0</v>
      </c>
    </row>
    <row r="3497" spans="1:13" x14ac:dyDescent="0.25">
      <c r="A3497" s="142">
        <v>5947</v>
      </c>
      <c r="B3497" s="143" t="s">
        <v>12679</v>
      </c>
      <c r="C3497" s="143" t="s">
        <v>12680</v>
      </c>
      <c r="D3497" s="143" t="s">
        <v>12597</v>
      </c>
      <c r="E3497" s="143" t="s">
        <v>12597</v>
      </c>
      <c r="F3497" s="143" t="s">
        <v>12681</v>
      </c>
      <c r="G3497" s="143" t="s">
        <v>12682</v>
      </c>
      <c r="H3497" s="143">
        <v>25.274699999999999</v>
      </c>
      <c r="I3497" s="143">
        <v>64.585999999999999</v>
      </c>
      <c r="J3497" s="143">
        <v>10</v>
      </c>
      <c r="K3497" s="143">
        <v>5</v>
      </c>
      <c r="L3497" s="143">
        <f>COUNTIFS(ArCompl!$C$2:$C$5652,ArCompl!$C4647,ArCompl!$D$2:$D$5652,ArCompl!$D4647)</f>
        <v>1</v>
      </c>
      <c r="M3497" s="144">
        <f>IF(ISNA(MATCH($F3497,'Liste noire'!C:C,0)),0,1)</f>
        <v>0</v>
      </c>
    </row>
    <row r="3498" spans="1:13" x14ac:dyDescent="0.25">
      <c r="A3498" s="139">
        <v>8259</v>
      </c>
      <c r="B3498" s="140" t="s">
        <v>2506</v>
      </c>
      <c r="C3498" s="140" t="s">
        <v>2507</v>
      </c>
      <c r="D3498" s="140" t="s">
        <v>2057</v>
      </c>
      <c r="E3498" s="140" t="s">
        <v>22368</v>
      </c>
      <c r="F3498" s="140" t="s">
        <v>2508</v>
      </c>
      <c r="G3498" s="140" t="s">
        <v>2509</v>
      </c>
      <c r="H3498" s="140">
        <v>-1.71408</v>
      </c>
      <c r="I3498" s="140">
        <v>-55.836199999999998</v>
      </c>
      <c r="J3498" s="140">
        <v>262</v>
      </c>
      <c r="K3498" s="140">
        <v>-3</v>
      </c>
      <c r="L3498" s="140">
        <f>COUNTIFS(ArCompl!$C$2:$C$5652,ArCompl!$C819,ArCompl!$D$2:$D$5652,ArCompl!$D819)</f>
        <v>1</v>
      </c>
      <c r="M3498" s="141">
        <f>IF(ISNA(MATCH($F3498,'Liste noire'!C:C,0)),0,1)</f>
        <v>0</v>
      </c>
    </row>
    <row r="3499" spans="1:13" x14ac:dyDescent="0.25">
      <c r="A3499" s="142">
        <v>347</v>
      </c>
      <c r="B3499" s="143" t="s">
        <v>7832</v>
      </c>
      <c r="C3499" s="143" t="s">
        <v>7833</v>
      </c>
      <c r="D3499" s="143" t="s">
        <v>7581</v>
      </c>
      <c r="E3499" s="143" t="s">
        <v>22405</v>
      </c>
      <c r="F3499" s="143" t="s">
        <v>7834</v>
      </c>
      <c r="G3499" s="143" t="s">
        <v>7835</v>
      </c>
      <c r="H3499" s="143">
        <v>49.498699999999999</v>
      </c>
      <c r="I3499" s="143">
        <v>11.078060000000001</v>
      </c>
      <c r="J3499" s="143">
        <v>1046</v>
      </c>
      <c r="K3499" s="143">
        <v>1</v>
      </c>
      <c r="L3499" s="143">
        <f>COUNTIFS(ArCompl!$C$2:$C$5652,ArCompl!$C167,ArCompl!$D$2:$D$5652,ArCompl!$D167)</f>
        <v>1</v>
      </c>
      <c r="M3499" s="144">
        <f>IF(ISNA(MATCH($F3499,'Liste noire'!C:C,0)),0,1)</f>
        <v>1</v>
      </c>
    </row>
    <row r="3500" spans="1:13" x14ac:dyDescent="0.25">
      <c r="A3500" s="139">
        <v>7548</v>
      </c>
      <c r="B3500" s="140" t="s">
        <v>9533</v>
      </c>
      <c r="C3500" s="140" t="s">
        <v>9534</v>
      </c>
      <c r="D3500" s="140" t="s">
        <v>9518</v>
      </c>
      <c r="E3500" s="140" t="s">
        <v>22417</v>
      </c>
      <c r="F3500" s="140" t="s">
        <v>9535</v>
      </c>
      <c r="G3500" s="140" t="s">
        <v>9536</v>
      </c>
      <c r="H3500" s="140">
        <v>36.305799999999998</v>
      </c>
      <c r="I3500" s="140">
        <v>43.147399999999998</v>
      </c>
      <c r="J3500" s="140">
        <v>719</v>
      </c>
      <c r="K3500" s="140">
        <v>3</v>
      </c>
      <c r="L3500" s="140">
        <f>COUNTIFS(ArCompl!$C$2:$C$5652,ArCompl!$C3819,ArCompl!$D$2:$D$5652,ArCompl!$D3819)</f>
        <v>1</v>
      </c>
      <c r="M3500" s="141">
        <f>IF(ISNA(MATCH($F3500,'Liste noire'!C:C,0)),0,1)</f>
        <v>0</v>
      </c>
    </row>
    <row r="3501" spans="1:13" x14ac:dyDescent="0.25">
      <c r="A3501" s="142">
        <v>3432</v>
      </c>
      <c r="B3501" s="143" t="s">
        <v>20184</v>
      </c>
      <c r="C3501" s="143" t="s">
        <v>20185</v>
      </c>
      <c r="D3501" s="143" t="s">
        <v>16702</v>
      </c>
      <c r="E3501" s="143" t="s">
        <v>22496</v>
      </c>
      <c r="F3501" s="143" t="s">
        <v>20186</v>
      </c>
      <c r="G3501" s="143" t="s">
        <v>20187</v>
      </c>
      <c r="H3501" s="143">
        <v>44.451599999999999</v>
      </c>
      <c r="I3501" s="143">
        <v>-83.394099999999995</v>
      </c>
      <c r="J3501" s="143">
        <v>633</v>
      </c>
      <c r="K3501" s="143">
        <v>-5</v>
      </c>
      <c r="L3501" s="143">
        <f>COUNTIFS(ArCompl!$C$2:$C$5652,ArCompl!$C2796,ArCompl!$D$2:$D$5652,ArCompl!$D2796)</f>
        <v>1</v>
      </c>
      <c r="M3501" s="144">
        <f>IF(ISNA(MATCH($F3501,'Liste noire'!C:C,0)),0,1)</f>
        <v>0</v>
      </c>
    </row>
    <row r="3502" spans="1:13" x14ac:dyDescent="0.25">
      <c r="A3502" s="139">
        <v>5593</v>
      </c>
      <c r="B3502" s="140" t="s">
        <v>15320</v>
      </c>
      <c r="C3502" s="140" t="s">
        <v>15321</v>
      </c>
      <c r="D3502" s="140" t="s">
        <v>15198</v>
      </c>
      <c r="E3502" s="140" t="s">
        <v>22481</v>
      </c>
      <c r="F3502" s="140" t="s">
        <v>15322</v>
      </c>
      <c r="G3502" s="140" t="s">
        <v>15323</v>
      </c>
      <c r="H3502" s="140">
        <v>63.194400000000002</v>
      </c>
      <c r="I3502" s="140">
        <v>14.500299999999999</v>
      </c>
      <c r="J3502" s="140">
        <v>1233</v>
      </c>
      <c r="K3502" s="140">
        <v>1</v>
      </c>
      <c r="L3502" s="140">
        <f>COUNTIFS(ArCompl!$C$2:$C$5652,ArCompl!$C5282,ArCompl!$D$2:$D$5652,ArCompl!$D5282)</f>
        <v>1</v>
      </c>
      <c r="M3502" s="141">
        <f>IF(ISNA(MATCH($F3502,'Liste noire'!C:C,0)),0,1)</f>
        <v>0</v>
      </c>
    </row>
    <row r="3503" spans="1:13" x14ac:dyDescent="0.25">
      <c r="A3503" s="142">
        <v>6909</v>
      </c>
      <c r="B3503" s="143" t="s">
        <v>20188</v>
      </c>
      <c r="C3503" s="143" t="s">
        <v>20189</v>
      </c>
      <c r="D3503" s="143" t="s">
        <v>16702</v>
      </c>
      <c r="E3503" s="143" t="s">
        <v>22496</v>
      </c>
      <c r="F3503" s="143" t="s">
        <v>20190</v>
      </c>
      <c r="G3503" s="143" t="s">
        <v>20191</v>
      </c>
      <c r="H3503" s="143">
        <v>43.984400000000001</v>
      </c>
      <c r="I3503" s="143">
        <v>-88.557000000000002</v>
      </c>
      <c r="J3503" s="143">
        <v>808</v>
      </c>
      <c r="K3503" s="143">
        <v>-6</v>
      </c>
      <c r="L3503" s="143">
        <f>COUNTIFS(ArCompl!$C$2:$C$5652,ArCompl!$C2797,ArCompl!$D$2:$D$5652,ArCompl!$D2797)</f>
        <v>1</v>
      </c>
      <c r="M3503" s="144">
        <f>IF(ISNA(MATCH($F3503,'Liste noire'!C:C,0)),0,1)</f>
        <v>0</v>
      </c>
    </row>
    <row r="3504" spans="1:13" x14ac:dyDescent="0.25">
      <c r="A3504" s="139">
        <v>1202</v>
      </c>
      <c r="B3504" s="140" t="s">
        <v>6078</v>
      </c>
      <c r="C3504" s="140" t="s">
        <v>6079</v>
      </c>
      <c r="D3504" s="140" t="s">
        <v>6067</v>
      </c>
      <c r="E3504" s="140" t="s">
        <v>22384</v>
      </c>
      <c r="F3504" s="140" t="s">
        <v>6080</v>
      </c>
      <c r="G3504" s="140" t="s">
        <v>6081</v>
      </c>
      <c r="H3504" s="140">
        <v>45.462699999999998</v>
      </c>
      <c r="I3504" s="140">
        <v>18.810199999999998</v>
      </c>
      <c r="J3504" s="140">
        <v>290</v>
      </c>
      <c r="K3504" s="140">
        <v>1</v>
      </c>
      <c r="L3504" s="140">
        <f>COUNTIFS(ArCompl!$C$2:$C$5652,ArCompl!$C1711,ArCompl!$D$2:$D$5652,ArCompl!$D1711)</f>
        <v>1</v>
      </c>
      <c r="M3504" s="141">
        <f>IF(ISNA(MATCH($F3504,'Liste noire'!C:C,0)),0,1)</f>
        <v>0</v>
      </c>
    </row>
    <row r="3505" spans="1:13" x14ac:dyDescent="0.25">
      <c r="A3505" s="142">
        <v>705</v>
      </c>
      <c r="B3505" s="143" t="s">
        <v>15316</v>
      </c>
      <c r="C3505" s="143" t="s">
        <v>15317</v>
      </c>
      <c r="D3505" s="143" t="s">
        <v>15198</v>
      </c>
      <c r="E3505" s="143" t="s">
        <v>22481</v>
      </c>
      <c r="F3505" s="143" t="s">
        <v>15318</v>
      </c>
      <c r="G3505" s="143" t="s">
        <v>15319</v>
      </c>
      <c r="H3505" s="143">
        <v>57.350499999999997</v>
      </c>
      <c r="I3505" s="143">
        <v>16.498000000000001</v>
      </c>
      <c r="J3505" s="143">
        <v>96</v>
      </c>
      <c r="K3505" s="143">
        <v>1</v>
      </c>
      <c r="L3505" s="143">
        <f>COUNTIFS(ArCompl!$C$2:$C$5652,ArCompl!$C5281,ArCompl!$D$2:$D$5652,ArCompl!$D5281)</f>
        <v>1</v>
      </c>
      <c r="M3505" s="144">
        <f>IF(ISNA(MATCH($F3505,'Liste noire'!C:C,0)),0,1)</f>
        <v>0</v>
      </c>
    </row>
    <row r="3506" spans="1:13" x14ac:dyDescent="0.25">
      <c r="A3506" s="139">
        <v>644</v>
      </c>
      <c r="B3506" s="140" t="s">
        <v>12487</v>
      </c>
      <c r="C3506" s="140" t="s">
        <v>12484</v>
      </c>
      <c r="D3506" s="140" t="s">
        <v>12352</v>
      </c>
      <c r="E3506" s="140" t="s">
        <v>22455</v>
      </c>
      <c r="F3506" s="140" t="s">
        <v>12488</v>
      </c>
      <c r="G3506" s="140" t="s">
        <v>12489</v>
      </c>
      <c r="H3506" s="140">
        <v>60.193899999999999</v>
      </c>
      <c r="I3506" s="140">
        <v>11.1004</v>
      </c>
      <c r="J3506" s="140">
        <v>681</v>
      </c>
      <c r="K3506" s="140">
        <v>1</v>
      </c>
      <c r="L3506" s="140">
        <f>COUNTIFS(ArCompl!$C$2:$C$5652,ArCompl!$C4531,ArCompl!$D$2:$D$5652,ArCompl!$D4531)</f>
        <v>1</v>
      </c>
      <c r="M3506" s="141">
        <f>IF(ISNA(MATCH($F3506,'Liste noire'!C:C,0)),0,1)</f>
        <v>0</v>
      </c>
    </row>
    <row r="3507" spans="1:13" x14ac:dyDescent="0.25">
      <c r="A3507" s="142">
        <v>2377</v>
      </c>
      <c r="B3507" s="143" t="s">
        <v>14795</v>
      </c>
      <c r="C3507" s="143" t="s">
        <v>14796</v>
      </c>
      <c r="D3507" s="143" t="s">
        <v>14760</v>
      </c>
      <c r="E3507" s="143" t="s">
        <v>22477</v>
      </c>
      <c r="F3507" s="143" t="s">
        <v>14797</v>
      </c>
      <c r="G3507" s="143" t="s">
        <v>14798</v>
      </c>
      <c r="H3507" s="143">
        <v>37.090600000000002</v>
      </c>
      <c r="I3507" s="143">
        <v>127.03</v>
      </c>
      <c r="J3507" s="143">
        <v>38</v>
      </c>
      <c r="K3507" s="143">
        <v>9</v>
      </c>
      <c r="L3507" s="143">
        <f>COUNTIFS(ArCompl!$C$2:$C$5652,ArCompl!$C1667,ArCompl!$D$2:$D$5652,ArCompl!$D1667)</f>
        <v>1</v>
      </c>
      <c r="M3507" s="144">
        <f>IF(ISNA(MATCH($F3507,'Liste noire'!C:C,0)),0,1)</f>
        <v>0</v>
      </c>
    </row>
    <row r="3508" spans="1:13" x14ac:dyDescent="0.25">
      <c r="A3508" s="139">
        <v>677</v>
      </c>
      <c r="B3508" s="140" t="s">
        <v>13298</v>
      </c>
      <c r="C3508" s="140" t="s">
        <v>13299</v>
      </c>
      <c r="D3508" s="140" t="s">
        <v>13255</v>
      </c>
      <c r="E3508" s="140" t="s">
        <v>22458</v>
      </c>
      <c r="F3508" s="140" t="s">
        <v>13300</v>
      </c>
      <c r="G3508" s="140" t="s">
        <v>13301</v>
      </c>
      <c r="H3508" s="140">
        <v>54.478900000000003</v>
      </c>
      <c r="I3508" s="140">
        <v>17.107500000000002</v>
      </c>
      <c r="J3508" s="140">
        <v>217</v>
      </c>
      <c r="K3508" s="140">
        <v>1</v>
      </c>
      <c r="L3508" s="140">
        <f>COUNTIFS(ArCompl!$C$2:$C$5652,ArCompl!$C4812,ArCompl!$D$2:$D$5652,ArCompl!$D4812)</f>
        <v>1</v>
      </c>
      <c r="M3508" s="141">
        <f>IF(ISNA(MATCH($F3508,'Liste noire'!C:C,0)),0,1)</f>
        <v>0</v>
      </c>
    </row>
    <row r="3509" spans="1:13" x14ac:dyDescent="0.25">
      <c r="A3509" s="142">
        <v>1582</v>
      </c>
      <c r="B3509" s="143" t="s">
        <v>6218</v>
      </c>
      <c r="C3509" s="143" t="s">
        <v>6219</v>
      </c>
      <c r="D3509" s="143" t="s">
        <v>6211</v>
      </c>
      <c r="E3509" s="143" t="s">
        <v>22386</v>
      </c>
      <c r="F3509" s="143" t="s">
        <v>6220</v>
      </c>
      <c r="G3509" s="143" t="s">
        <v>6221</v>
      </c>
      <c r="H3509" s="143">
        <v>49.696300000000001</v>
      </c>
      <c r="I3509" s="143">
        <v>18.1111</v>
      </c>
      <c r="J3509" s="143">
        <v>844</v>
      </c>
      <c r="K3509" s="143">
        <v>1</v>
      </c>
      <c r="L3509" s="143">
        <f>COUNTIFS(ArCompl!$C$2:$C$5652,ArCompl!$C4885,ArCompl!$D$2:$D$5652,ArCompl!$D4885)</f>
        <v>1</v>
      </c>
      <c r="M3509" s="144">
        <f>IF(ISNA(MATCH($F3509,'Liste noire'!C:C,0)),0,1)</f>
        <v>0</v>
      </c>
    </row>
    <row r="3510" spans="1:13" x14ac:dyDescent="0.25">
      <c r="A3510" s="139">
        <v>2913</v>
      </c>
      <c r="B3510" s="140" t="s">
        <v>10521</v>
      </c>
      <c r="C3510" s="140" t="s">
        <v>10522</v>
      </c>
      <c r="D3510" s="140" t="s">
        <v>10518</v>
      </c>
      <c r="E3510" s="140" t="s">
        <v>22427</v>
      </c>
      <c r="F3510" s="140" t="s">
        <v>10523</v>
      </c>
      <c r="G3510" s="140" t="s">
        <v>10524</v>
      </c>
      <c r="H3510" s="140">
        <v>40.609000000000002</v>
      </c>
      <c r="I3510" s="140">
        <v>72.793300000000002</v>
      </c>
      <c r="J3510" s="140">
        <v>2927</v>
      </c>
      <c r="K3510" s="140">
        <v>6</v>
      </c>
      <c r="L3510" s="140">
        <f>COUNTIFS(ArCompl!$C$2:$C$5652,ArCompl!$C4107,ArCompl!$D$2:$D$5652,ArCompl!$D4107)</f>
        <v>1</v>
      </c>
      <c r="M3510" s="141">
        <f>IF(ISNA(MATCH($F3510,'Liste noire'!C:C,0)),0,1)</f>
        <v>0</v>
      </c>
    </row>
    <row r="3511" spans="1:13" x14ac:dyDescent="0.25">
      <c r="A3511" s="142">
        <v>1386</v>
      </c>
      <c r="B3511" s="143" t="s">
        <v>7231</v>
      </c>
      <c r="C3511" s="143" t="s">
        <v>7225</v>
      </c>
      <c r="D3511" s="143" t="s">
        <v>6885</v>
      </c>
      <c r="E3511" s="143" t="s">
        <v>6885</v>
      </c>
      <c r="F3511" s="143" t="s">
        <v>7232</v>
      </c>
      <c r="G3511" s="143" t="s">
        <v>7233</v>
      </c>
      <c r="H3511" s="143">
        <v>48.723329999999997</v>
      </c>
      <c r="I3511" s="143">
        <v>2.3794439999999999</v>
      </c>
      <c r="J3511" s="143">
        <v>291</v>
      </c>
      <c r="K3511" s="143">
        <v>1</v>
      </c>
      <c r="L3511" s="143">
        <f>COUNTIFS(ArCompl!$C$2:$C$5652,ArCompl!$C3379,ArCompl!$D$2:$D$5652,ArCompl!$D3379)</f>
        <v>3</v>
      </c>
      <c r="M3511" s="144">
        <f>IF(ISNA(MATCH($F3511,'Liste noire'!C:C,0)),0,1)</f>
        <v>1</v>
      </c>
    </row>
    <row r="3512" spans="1:13" x14ac:dyDescent="0.25">
      <c r="A3512" s="139">
        <v>7511</v>
      </c>
      <c r="B3512" s="140" t="s">
        <v>17650</v>
      </c>
      <c r="C3512" s="140" t="s">
        <v>17636</v>
      </c>
      <c r="D3512" s="140" t="s">
        <v>16702</v>
      </c>
      <c r="E3512" s="140" t="s">
        <v>22496</v>
      </c>
      <c r="F3512" s="140" t="s">
        <v>17651</v>
      </c>
      <c r="G3512" s="140" t="s">
        <v>17652</v>
      </c>
      <c r="H3512" s="140">
        <v>40.079799999999999</v>
      </c>
      <c r="I3512" s="140">
        <v>-83.072999999999993</v>
      </c>
      <c r="J3512" s="140">
        <v>905</v>
      </c>
      <c r="K3512" s="140">
        <v>-5</v>
      </c>
      <c r="L3512" s="140">
        <f>COUNTIFS(ArCompl!$C$2:$C$5652,ArCompl!$C2132,ArCompl!$D$2:$D$5652,ArCompl!$D2132)</f>
        <v>1</v>
      </c>
      <c r="M3512" s="141">
        <f>IF(ISNA(MATCH($F3512,'Liste noire'!C:C,0)),0,1)</f>
        <v>0</v>
      </c>
    </row>
    <row r="3513" spans="1:13" x14ac:dyDescent="0.25">
      <c r="A3513" s="142">
        <v>6164</v>
      </c>
      <c r="B3513" s="143" t="s">
        <v>13847</v>
      </c>
      <c r="C3513" s="143" t="s">
        <v>13848</v>
      </c>
      <c r="D3513" s="143" t="s">
        <v>13509</v>
      </c>
      <c r="E3513" s="143" t="s">
        <v>22461</v>
      </c>
      <c r="F3513" s="143" t="s">
        <v>13849</v>
      </c>
      <c r="G3513" s="143" t="s">
        <v>13850</v>
      </c>
      <c r="H3513" s="143">
        <v>51.072499999999998</v>
      </c>
      <c r="I3513" s="143">
        <v>58.595599999999997</v>
      </c>
      <c r="J3513" s="143">
        <v>909</v>
      </c>
      <c r="K3513" s="143">
        <v>5</v>
      </c>
      <c r="L3513" s="143">
        <f>COUNTIFS(ArCompl!$C$2:$C$5652,ArCompl!$C5093,ArCompl!$D$2:$D$5652,ArCompl!$D5093)</f>
        <v>1</v>
      </c>
      <c r="M3513" s="144">
        <f>IF(ISNA(MATCH($F3513,'Liste noire'!C:C,0)),0,1)</f>
        <v>0</v>
      </c>
    </row>
    <row r="3514" spans="1:13" x14ac:dyDescent="0.25">
      <c r="A3514" s="139">
        <v>5581</v>
      </c>
      <c r="B3514" s="140" t="s">
        <v>12463</v>
      </c>
      <c r="C3514" s="140" t="s">
        <v>12464</v>
      </c>
      <c r="D3514" s="140" t="s">
        <v>12352</v>
      </c>
      <c r="E3514" s="140" t="s">
        <v>22455</v>
      </c>
      <c r="F3514" s="140" t="s">
        <v>12465</v>
      </c>
      <c r="G3514" s="140" t="s">
        <v>12466</v>
      </c>
      <c r="H3514" s="140">
        <v>64.472200000000001</v>
      </c>
      <c r="I3514" s="140">
        <v>11.5786</v>
      </c>
      <c r="J3514" s="140">
        <v>7</v>
      </c>
      <c r="K3514" s="140">
        <v>1</v>
      </c>
      <c r="L3514" s="140">
        <f>COUNTIFS(ArCompl!$C$2:$C$5652,ArCompl!$C4525,ArCompl!$D$2:$D$5652,ArCompl!$D4525)</f>
        <v>1</v>
      </c>
      <c r="M3514" s="141">
        <f>IF(ISNA(MATCH($F3514,'Liste noire'!C:C,0)),0,1)</f>
        <v>0</v>
      </c>
    </row>
    <row r="3515" spans="1:13" x14ac:dyDescent="0.25">
      <c r="A3515" s="142">
        <v>7685</v>
      </c>
      <c r="B3515" s="143" t="s">
        <v>13274</v>
      </c>
      <c r="C3515" s="143" t="s">
        <v>13275</v>
      </c>
      <c r="D3515" s="143" t="s">
        <v>13255</v>
      </c>
      <c r="E3515" s="143" t="s">
        <v>22458</v>
      </c>
      <c r="F3515" s="143" t="s">
        <v>13276</v>
      </c>
      <c r="G3515" s="143" t="s">
        <v>13277</v>
      </c>
      <c r="H3515" s="143">
        <v>54.042499999999997</v>
      </c>
      <c r="I3515" s="143">
        <v>16.265599999999999</v>
      </c>
      <c r="J3515" s="143">
        <v>249</v>
      </c>
      <c r="K3515" s="143">
        <v>1</v>
      </c>
      <c r="L3515" s="143">
        <f>COUNTIFS(ArCompl!$C$2:$C$5652,ArCompl!$C4806,ArCompl!$D$2:$D$5652,ArCompl!$D4806)</f>
        <v>1</v>
      </c>
      <c r="M3515" s="144">
        <f>IF(ISNA(MATCH($F3515,'Liste noire'!C:C,0)),0,1)</f>
        <v>0</v>
      </c>
    </row>
    <row r="3516" spans="1:13" x14ac:dyDescent="0.25">
      <c r="A3516" s="139">
        <v>5757</v>
      </c>
      <c r="B3516" s="140" t="s">
        <v>20054</v>
      </c>
      <c r="C3516" s="140" t="s">
        <v>20055</v>
      </c>
      <c r="D3516" s="140" t="s">
        <v>16702</v>
      </c>
      <c r="E3516" s="140" t="s">
        <v>22496</v>
      </c>
      <c r="F3516" s="140" t="s">
        <v>20056</v>
      </c>
      <c r="G3516" s="140" t="s">
        <v>20057</v>
      </c>
      <c r="H3516" s="140">
        <v>43.417099999999998</v>
      </c>
      <c r="I3516" s="140">
        <v>-124.246</v>
      </c>
      <c r="J3516" s="140">
        <v>17</v>
      </c>
      <c r="K3516" s="140">
        <v>-8</v>
      </c>
      <c r="L3516" s="140">
        <f>COUNTIFS(ArCompl!$C$2:$C$5652,ArCompl!$C2762,ArCompl!$D$2:$D$5652,ArCompl!$D2762)</f>
        <v>1</v>
      </c>
      <c r="M3516" s="141">
        <f>IF(ISNA(MATCH($F3516,'Liste noire'!C:C,0)),0,1)</f>
        <v>0</v>
      </c>
    </row>
    <row r="3517" spans="1:13" x14ac:dyDescent="0.25">
      <c r="A3517" s="142">
        <v>3252</v>
      </c>
      <c r="B3517" s="143" t="s">
        <v>9127</v>
      </c>
      <c r="C3517" s="143" t="s">
        <v>9128</v>
      </c>
      <c r="D3517" s="143" t="s">
        <v>8920</v>
      </c>
      <c r="E3517" s="143" t="s">
        <v>22416</v>
      </c>
      <c r="F3517" s="143" t="s">
        <v>9129</v>
      </c>
      <c r="G3517" s="143" t="s">
        <v>9130</v>
      </c>
      <c r="H3517" s="143">
        <v>2.0459900000000002</v>
      </c>
      <c r="I3517" s="143">
        <v>128.32499999999999</v>
      </c>
      <c r="J3517" s="143">
        <v>49</v>
      </c>
      <c r="K3517" s="143">
        <v>9</v>
      </c>
      <c r="L3517" s="143">
        <f>COUNTIFS(ArCompl!$C$2:$C$5652,ArCompl!$C3762,ArCompl!$D$2:$D$5652,ArCompl!$D3762)</f>
        <v>1</v>
      </c>
      <c r="M3517" s="144">
        <f>IF(ISNA(MATCH($F3517,'Liste noire'!C:C,0)),0,1)</f>
        <v>0</v>
      </c>
    </row>
    <row r="3518" spans="1:13" x14ac:dyDescent="0.25">
      <c r="A3518" s="139">
        <v>11848</v>
      </c>
      <c r="B3518" s="140" t="s">
        <v>20192</v>
      </c>
      <c r="C3518" s="140" t="s">
        <v>20193</v>
      </c>
      <c r="D3518" s="140" t="s">
        <v>16702</v>
      </c>
      <c r="E3518" s="140" t="s">
        <v>22496</v>
      </c>
      <c r="F3518" s="140" t="s">
        <v>20194</v>
      </c>
      <c r="G3518" s="140" t="s">
        <v>20195</v>
      </c>
      <c r="H3518" s="140">
        <v>41.1066</v>
      </c>
      <c r="I3518" s="140">
        <v>-92.447900000000004</v>
      </c>
      <c r="J3518" s="140">
        <v>845</v>
      </c>
      <c r="K3518" s="140" t="s">
        <v>340</v>
      </c>
      <c r="L3518" s="140">
        <f>COUNTIFS(ArCompl!$C$2:$C$5652,ArCompl!$C2798,ArCompl!$D$2:$D$5652,ArCompl!$D2798)</f>
        <v>2</v>
      </c>
      <c r="M3518" s="141">
        <f>IF(ISNA(MATCH($F3518,'Liste noire'!C:C,0)),0,1)</f>
        <v>0</v>
      </c>
    </row>
    <row r="3519" spans="1:13" x14ac:dyDescent="0.25">
      <c r="A3519" s="142">
        <v>1657</v>
      </c>
      <c r="B3519" s="143" t="s">
        <v>13456</v>
      </c>
      <c r="C3519" s="143" t="s">
        <v>13453</v>
      </c>
      <c r="D3519" s="143" t="s">
        <v>13441</v>
      </c>
      <c r="E3519" s="143" t="s">
        <v>22460</v>
      </c>
      <c r="F3519" s="143" t="s">
        <v>13457</v>
      </c>
      <c r="G3519" s="143" t="s">
        <v>13458</v>
      </c>
      <c r="H3519" s="143">
        <v>44.571109999999997</v>
      </c>
      <c r="I3519" s="143">
        <v>26.085000000000001</v>
      </c>
      <c r="J3519" s="143">
        <v>314</v>
      </c>
      <c r="K3519" s="143">
        <v>2</v>
      </c>
      <c r="L3519" s="143">
        <f>COUNTIFS(ArCompl!$C$2:$C$5652,ArCompl!$C4896,ArCompl!$D$2:$D$5652,ArCompl!$D4896)</f>
        <v>1</v>
      </c>
      <c r="M3519" s="144">
        <f>IF(ISNA(MATCH($F3519,'Liste noire'!C:C,0)),0,1)</f>
        <v>0</v>
      </c>
    </row>
    <row r="3520" spans="1:13" x14ac:dyDescent="0.25">
      <c r="A3520" s="139">
        <v>1874</v>
      </c>
      <c r="B3520" s="140" t="s">
        <v>5962</v>
      </c>
      <c r="C3520" s="140" t="s">
        <v>5963</v>
      </c>
      <c r="D3520" s="140" t="s">
        <v>5959</v>
      </c>
      <c r="E3520" s="140" t="s">
        <v>5959</v>
      </c>
      <c r="F3520" s="140" t="s">
        <v>5964</v>
      </c>
      <c r="G3520" s="140" t="s">
        <v>5965</v>
      </c>
      <c r="H3520" s="140">
        <v>8.6015599999999992</v>
      </c>
      <c r="I3520" s="140">
        <v>-82.968599999999995</v>
      </c>
      <c r="J3520" s="140">
        <v>26</v>
      </c>
      <c r="K3520" s="140">
        <v>-6</v>
      </c>
      <c r="L3520" s="140">
        <f>COUNTIFS(ArCompl!$C$2:$C$5652,ArCompl!$C1682,ArCompl!$D$2:$D$5652,ArCompl!$D1682)</f>
        <v>1</v>
      </c>
      <c r="M3520" s="141">
        <f>IF(ISNA(MATCH($F3520,'Liste noire'!C:C,0)),0,1)</f>
        <v>0</v>
      </c>
    </row>
    <row r="3521" spans="1:13" x14ac:dyDescent="0.25">
      <c r="A3521" s="142">
        <v>2736</v>
      </c>
      <c r="B3521" s="143" t="s">
        <v>5632</v>
      </c>
      <c r="C3521" s="143" t="s">
        <v>5633</v>
      </c>
      <c r="D3521" s="143" t="s">
        <v>5479</v>
      </c>
      <c r="E3521" s="143" t="s">
        <v>22380</v>
      </c>
      <c r="F3521" s="143" t="s">
        <v>5634</v>
      </c>
      <c r="G3521" s="143" t="s">
        <v>5635</v>
      </c>
      <c r="H3521" s="143">
        <v>7.01037</v>
      </c>
      <c r="I3521" s="143">
        <v>-74.715500000000006</v>
      </c>
      <c r="J3521" s="143">
        <v>2060</v>
      </c>
      <c r="K3521" s="143">
        <v>-5</v>
      </c>
      <c r="L3521" s="143">
        <f>COUNTIFS(ArCompl!$C$2:$C$5652,ArCompl!$C1574,ArCompl!$D$2:$D$5652,ArCompl!$D1574)</f>
        <v>1</v>
      </c>
      <c r="M3521" s="144">
        <f>IF(ISNA(MATCH($F3521,'Liste noire'!C:C,0)),0,1)</f>
        <v>0</v>
      </c>
    </row>
    <row r="3522" spans="1:13" x14ac:dyDescent="0.25">
      <c r="A3522" s="139">
        <v>3693</v>
      </c>
      <c r="B3522" s="140" t="s">
        <v>19137</v>
      </c>
      <c r="C3522" s="140" t="s">
        <v>19138</v>
      </c>
      <c r="D3522" s="140" t="s">
        <v>16702</v>
      </c>
      <c r="E3522" s="140" t="s">
        <v>22496</v>
      </c>
      <c r="F3522" s="140" t="s">
        <v>19139</v>
      </c>
      <c r="G3522" s="140" t="s">
        <v>19140</v>
      </c>
      <c r="H3522" s="140">
        <v>66.884699999999995</v>
      </c>
      <c r="I3522" s="140">
        <v>-162.59899999999999</v>
      </c>
      <c r="J3522" s="140">
        <v>14</v>
      </c>
      <c r="K3522" s="140">
        <v>-9</v>
      </c>
      <c r="L3522" s="140">
        <f>COUNTIFS(ArCompl!$C$2:$C$5652,ArCompl!$C2520,ArCompl!$D$2:$D$5652,ArCompl!$D2520)</f>
        <v>1</v>
      </c>
      <c r="M3522" s="141">
        <f>IF(ISNA(MATCH($F3522,'Liste noire'!C:C,0)),0,1)</f>
        <v>0</v>
      </c>
    </row>
    <row r="3523" spans="1:13" x14ac:dyDescent="0.25">
      <c r="A3523" s="142">
        <v>246</v>
      </c>
      <c r="B3523" s="143" t="s">
        <v>2837</v>
      </c>
      <c r="C3523" s="143" t="s">
        <v>2838</v>
      </c>
      <c r="D3523" s="143" t="s">
        <v>2834</v>
      </c>
      <c r="E3523" s="143" t="s">
        <v>2834</v>
      </c>
      <c r="F3523" s="143" t="s">
        <v>2839</v>
      </c>
      <c r="G3523" s="143" t="s">
        <v>2840</v>
      </c>
      <c r="H3523" s="143">
        <v>12.353199999999999</v>
      </c>
      <c r="I3523" s="143">
        <v>-1.5124200000000001</v>
      </c>
      <c r="J3523" s="143">
        <v>1037</v>
      </c>
      <c r="K3523" s="143">
        <v>0</v>
      </c>
      <c r="L3523" s="143">
        <f>COUNTIFS(ArCompl!$C$2:$C$5652,ArCompl!$C903,ArCompl!$D$2:$D$5652,ArCompl!$D903)</f>
        <v>1</v>
      </c>
      <c r="M3523" s="144">
        <f>IF(ISNA(MATCH($F3523,'Liste noire'!C:C,0)),0,1)</f>
        <v>0</v>
      </c>
    </row>
    <row r="3524" spans="1:13" x14ac:dyDescent="0.25">
      <c r="A3524" s="139">
        <v>1070</v>
      </c>
      <c r="B3524" s="140" t="s">
        <v>11644</v>
      </c>
      <c r="C3524" s="140" t="s">
        <v>11645</v>
      </c>
      <c r="D3524" s="140" t="s">
        <v>11597</v>
      </c>
      <c r="E3524" s="140" t="s">
        <v>22445</v>
      </c>
      <c r="F3524" s="140" t="s">
        <v>11646</v>
      </c>
      <c r="G3524" s="140" t="s">
        <v>11647</v>
      </c>
      <c r="H3524" s="140">
        <v>34.787199999999999</v>
      </c>
      <c r="I3524" s="140">
        <v>-1.9239900000000001</v>
      </c>
      <c r="J3524" s="140">
        <v>1535</v>
      </c>
      <c r="K3524" s="140">
        <v>0</v>
      </c>
      <c r="L3524" s="140">
        <f>COUNTIFS(ArCompl!$C$2:$C$5652,ArCompl!$C4288,ArCompl!$D$2:$D$5652,ArCompl!$D4288)</f>
        <v>1</v>
      </c>
      <c r="M3524" s="141">
        <f>IF(ISNA(MATCH($F3524,'Liste noire'!C:C,0)),0,1)</f>
        <v>0</v>
      </c>
    </row>
    <row r="3525" spans="1:13" x14ac:dyDescent="0.25">
      <c r="A3525" s="142">
        <v>885</v>
      </c>
      <c r="B3525" s="143" t="s">
        <v>5912</v>
      </c>
      <c r="C3525" s="143" t="s">
        <v>5913</v>
      </c>
      <c r="D3525" s="143" t="s">
        <v>5770</v>
      </c>
      <c r="E3525" s="143" t="s">
        <v>5770</v>
      </c>
      <c r="F3525" s="143" t="s">
        <v>5914</v>
      </c>
      <c r="G3525" s="143" t="s">
        <v>5915</v>
      </c>
      <c r="H3525" s="143">
        <v>1.61599</v>
      </c>
      <c r="I3525" s="143">
        <v>16.0379</v>
      </c>
      <c r="J3525" s="143">
        <v>1158</v>
      </c>
      <c r="K3525" s="143">
        <v>1</v>
      </c>
      <c r="L3525" s="143">
        <f>COUNTIFS(ArCompl!$C$2:$C$5652,ArCompl!$C1644,ArCompl!$D$2:$D$5652,ArCompl!$D1644)</f>
        <v>2</v>
      </c>
      <c r="M3525" s="144">
        <f>IF(ISNA(MATCH($F3525,'Liste noire'!C:C,0)),0,1)</f>
        <v>0</v>
      </c>
    </row>
    <row r="3526" spans="1:13" x14ac:dyDescent="0.25">
      <c r="A3526" s="139">
        <v>6177</v>
      </c>
      <c r="B3526" s="140" t="s">
        <v>10534</v>
      </c>
      <c r="C3526" s="140" t="s">
        <v>10535</v>
      </c>
      <c r="D3526" s="140" t="s">
        <v>10531</v>
      </c>
      <c r="E3526" s="140" t="s">
        <v>10531</v>
      </c>
      <c r="F3526" s="140" t="s">
        <v>10536</v>
      </c>
      <c r="G3526" s="140" t="s">
        <v>10537</v>
      </c>
      <c r="H3526" s="140">
        <v>20.257300000000001</v>
      </c>
      <c r="I3526" s="140">
        <v>100.437</v>
      </c>
      <c r="J3526" s="140">
        <v>1380</v>
      </c>
      <c r="K3526" s="140">
        <v>7</v>
      </c>
      <c r="L3526" s="140">
        <f>COUNTIFS(ArCompl!$C$2:$C$5652,ArCompl!$C4130,ArCompl!$D$2:$D$5652,ArCompl!$D4130)</f>
        <v>1</v>
      </c>
      <c r="M3526" s="141">
        <f>IF(ISNA(MATCH($F3526,'Liste noire'!C:C,0)),0,1)</f>
        <v>0</v>
      </c>
    </row>
    <row r="3527" spans="1:13" x14ac:dyDescent="0.25">
      <c r="A3527" s="142">
        <v>446</v>
      </c>
      <c r="B3527" s="143" t="s">
        <v>6839</v>
      </c>
      <c r="C3527" s="143" t="s">
        <v>6840</v>
      </c>
      <c r="D3527" s="143" t="s">
        <v>6766</v>
      </c>
      <c r="E3527" s="143" t="s">
        <v>22400</v>
      </c>
      <c r="F3527" s="143" t="s">
        <v>6841</v>
      </c>
      <c r="G3527" s="143" t="s">
        <v>6842</v>
      </c>
      <c r="H3527" s="143">
        <v>64.930099999999996</v>
      </c>
      <c r="I3527" s="143">
        <v>25.354600000000001</v>
      </c>
      <c r="J3527" s="143">
        <v>47</v>
      </c>
      <c r="K3527" s="143">
        <v>2</v>
      </c>
      <c r="L3527" s="143">
        <f>COUNTIFS(ArCompl!$C$2:$C$5652,ArCompl!$C3280,ArCompl!$D$2:$D$5652,ArCompl!$D3280)</f>
        <v>1</v>
      </c>
      <c r="M3527" s="144">
        <f>IF(ISNA(MATCH($F3527,'Liste noire'!C:C,0)),0,1)</f>
        <v>0</v>
      </c>
    </row>
    <row r="3528" spans="1:13" x14ac:dyDescent="0.25">
      <c r="A3528" s="139">
        <v>9824</v>
      </c>
      <c r="B3528" s="140" t="s">
        <v>11186</v>
      </c>
      <c r="C3528" s="140" t="s">
        <v>11187</v>
      </c>
      <c r="D3528" s="140" t="s">
        <v>11151</v>
      </c>
      <c r="E3528" s="140" t="s">
        <v>22437</v>
      </c>
      <c r="F3528" s="140" t="s">
        <v>11188</v>
      </c>
      <c r="G3528" s="140" t="s">
        <v>11189</v>
      </c>
      <c r="H3528" s="140">
        <v>22.756399999999999</v>
      </c>
      <c r="I3528" s="140">
        <v>-12.483599999999999</v>
      </c>
      <c r="J3528" s="140">
        <v>1129</v>
      </c>
      <c r="K3528" s="140">
        <v>0</v>
      </c>
      <c r="L3528" s="140">
        <f>COUNTIFS(ArCompl!$C$2:$C$5652,ArCompl!$C4305,ArCompl!$D$2:$D$5652,ArCompl!$D4305)</f>
        <v>1</v>
      </c>
      <c r="M3528" s="141">
        <f>IF(ISNA(MATCH($F3528,'Liste noire'!C:C,0)),0,1)</f>
        <v>0</v>
      </c>
    </row>
    <row r="3529" spans="1:13" x14ac:dyDescent="0.25">
      <c r="A3529" s="142">
        <v>8722</v>
      </c>
      <c r="B3529" s="143" t="s">
        <v>10740</v>
      </c>
      <c r="C3529" s="143" t="s">
        <v>10741</v>
      </c>
      <c r="D3529" s="143" t="s">
        <v>10693</v>
      </c>
      <c r="E3529" s="143" t="s">
        <v>10693</v>
      </c>
      <c r="F3529" s="143" t="s">
        <v>10742</v>
      </c>
      <c r="G3529" s="143" t="s">
        <v>10743</v>
      </c>
      <c r="H3529" s="143">
        <v>-24.235690000000002</v>
      </c>
      <c r="I3529" s="143">
        <v>45.30453</v>
      </c>
      <c r="J3529" s="143">
        <v>1270</v>
      </c>
      <c r="K3529" s="143">
        <v>3</v>
      </c>
      <c r="L3529" s="143">
        <f>COUNTIFS(ArCompl!$C$2:$C$5652,ArCompl!$C4180,ArCompl!$D$2:$D$5652,ArCompl!$D4180)</f>
        <v>1</v>
      </c>
      <c r="M3529" s="144">
        <f>IF(ISNA(MATCH($F3529,'Liste noire'!C:C,0)),0,1)</f>
        <v>0</v>
      </c>
    </row>
    <row r="3530" spans="1:13" x14ac:dyDescent="0.25">
      <c r="A3530" s="139">
        <v>4078</v>
      </c>
      <c r="B3530" s="140" t="s">
        <v>13819</v>
      </c>
      <c r="C3530" s="140" t="s">
        <v>13820</v>
      </c>
      <c r="D3530" s="140" t="s">
        <v>13509</v>
      </c>
      <c r="E3530" s="140" t="s">
        <v>22461</v>
      </c>
      <c r="F3530" s="140" t="s">
        <v>13821</v>
      </c>
      <c r="G3530" s="140" t="s">
        <v>13822</v>
      </c>
      <c r="H3530" s="140">
        <v>55.012599999999999</v>
      </c>
      <c r="I3530" s="140">
        <v>82.650700000000001</v>
      </c>
      <c r="J3530" s="140">
        <v>365</v>
      </c>
      <c r="K3530" s="140">
        <v>7</v>
      </c>
      <c r="L3530" s="140">
        <f>COUNTIFS(ArCompl!$C$2:$C$5652,ArCompl!$C5086,ArCompl!$D$2:$D$5652,ArCompl!$D5086)</f>
        <v>2</v>
      </c>
      <c r="M3530" s="141">
        <f>IF(ISNA(MATCH($F3530,'Liste noire'!C:C,0)),0,1)</f>
        <v>0</v>
      </c>
    </row>
    <row r="3531" spans="1:13" x14ac:dyDescent="0.25">
      <c r="A3531" s="142">
        <v>1214</v>
      </c>
      <c r="B3531" s="143" t="s">
        <v>14868</v>
      </c>
      <c r="C3531" s="143" t="s">
        <v>14869</v>
      </c>
      <c r="D3531" s="143" t="s">
        <v>14857</v>
      </c>
      <c r="E3531" s="143" t="s">
        <v>22479</v>
      </c>
      <c r="F3531" s="143" t="s">
        <v>14870</v>
      </c>
      <c r="G3531" s="143" t="s">
        <v>14871</v>
      </c>
      <c r="H3531" s="143">
        <v>43.563600000000001</v>
      </c>
      <c r="I3531" s="143">
        <v>-6.0346200000000003</v>
      </c>
      <c r="J3531" s="143">
        <v>416</v>
      </c>
      <c r="K3531" s="143">
        <v>1</v>
      </c>
      <c r="L3531" s="143">
        <f>COUNTIFS(ArCompl!$C$2:$C$5652,ArCompl!$C1828,ArCompl!$D$2:$D$5652,ArCompl!$D1828)</f>
        <v>2</v>
      </c>
      <c r="M3531" s="144">
        <f>IF(ISNA(MATCH($F3531,'Liste noire'!C:C,0)),0,1)</f>
        <v>0</v>
      </c>
    </row>
    <row r="3532" spans="1:13" x14ac:dyDescent="0.25">
      <c r="A3532" s="139">
        <v>6140</v>
      </c>
      <c r="B3532" s="140" t="s">
        <v>13927</v>
      </c>
      <c r="C3532" s="140" t="s">
        <v>13928</v>
      </c>
      <c r="D3532" s="140" t="s">
        <v>13509</v>
      </c>
      <c r="E3532" s="140" t="s">
        <v>22461</v>
      </c>
      <c r="F3532" s="140" t="s">
        <v>13929</v>
      </c>
      <c r="G3532" s="140" t="s">
        <v>13930</v>
      </c>
      <c r="H3532" s="140">
        <v>61.326619999999998</v>
      </c>
      <c r="I3532" s="140">
        <v>63.601909999999997</v>
      </c>
      <c r="J3532" s="140">
        <v>351</v>
      </c>
      <c r="K3532" s="140">
        <v>5</v>
      </c>
      <c r="L3532" s="140">
        <f>COUNTIFS(ArCompl!$C$2:$C$5652,ArCompl!$C5113,ArCompl!$D$2:$D$5652,ArCompl!$D5113)</f>
        <v>1</v>
      </c>
      <c r="M3532" s="141">
        <f>IF(ISNA(MATCH($F3532,'Liste noire'!C:C,0)),0,1)</f>
        <v>0</v>
      </c>
    </row>
    <row r="3533" spans="1:13" x14ac:dyDescent="0.25">
      <c r="A3533" s="142">
        <v>5758</v>
      </c>
      <c r="B3533" s="143" t="s">
        <v>20196</v>
      </c>
      <c r="C3533" s="143" t="s">
        <v>20197</v>
      </c>
      <c r="D3533" s="143" t="s">
        <v>16702</v>
      </c>
      <c r="E3533" s="143" t="s">
        <v>22496</v>
      </c>
      <c r="F3533" s="143" t="s">
        <v>20198</v>
      </c>
      <c r="G3533" s="143" t="s">
        <v>20199</v>
      </c>
      <c r="H3533" s="143">
        <v>37.740099999999998</v>
      </c>
      <c r="I3533" s="143">
        <v>-87.166799999999995</v>
      </c>
      <c r="J3533" s="143">
        <v>407</v>
      </c>
      <c r="K3533" s="143">
        <v>-6</v>
      </c>
      <c r="L3533" s="143">
        <f>COUNTIFS(ArCompl!$C$2:$C$5652,ArCompl!$C2799,ArCompl!$D$2:$D$5652,ArCompl!$D2799)</f>
        <v>1</v>
      </c>
      <c r="M3533" s="144">
        <f>IF(ISNA(MATCH($F3533,'Liste noire'!C:C,0)),0,1)</f>
        <v>0</v>
      </c>
    </row>
    <row r="3534" spans="1:13" x14ac:dyDescent="0.25">
      <c r="A3534" s="139">
        <v>8280</v>
      </c>
      <c r="B3534" s="140" t="s">
        <v>20078</v>
      </c>
      <c r="C3534" s="140" t="s">
        <v>20079</v>
      </c>
      <c r="D3534" s="140" t="s">
        <v>16702</v>
      </c>
      <c r="E3534" s="140" t="s">
        <v>22496</v>
      </c>
      <c r="F3534" s="140" t="s">
        <v>20080</v>
      </c>
      <c r="G3534" s="140" t="s">
        <v>20081</v>
      </c>
      <c r="H3534" s="140">
        <v>42.1905</v>
      </c>
      <c r="I3534" s="140">
        <v>-71.172899999999998</v>
      </c>
      <c r="J3534" s="140">
        <v>49</v>
      </c>
      <c r="K3534" s="140">
        <v>-5</v>
      </c>
      <c r="L3534" s="140">
        <f>COUNTIFS(ArCompl!$C$2:$C$5652,ArCompl!$C2768,ArCompl!$D$2:$D$5652,ArCompl!$D2768)</f>
        <v>1</v>
      </c>
      <c r="M3534" s="141">
        <f>IF(ISNA(MATCH($F3534,'Liste noire'!C:C,0)),0,1)</f>
        <v>0</v>
      </c>
    </row>
    <row r="3535" spans="1:13" x14ac:dyDescent="0.25">
      <c r="A3535" s="142">
        <v>5665</v>
      </c>
      <c r="B3535" s="143" t="s">
        <v>8302</v>
      </c>
      <c r="C3535" s="143" t="s">
        <v>8303</v>
      </c>
      <c r="D3535" s="143" t="s">
        <v>8304</v>
      </c>
      <c r="E3535" s="143" t="s">
        <v>22411</v>
      </c>
      <c r="F3535" s="143" t="s">
        <v>8305</v>
      </c>
      <c r="G3535" s="143" t="s">
        <v>8306</v>
      </c>
      <c r="H3535" s="143">
        <v>11.8948</v>
      </c>
      <c r="I3535" s="143">
        <v>-15.653700000000001</v>
      </c>
      <c r="J3535" s="143">
        <v>129</v>
      </c>
      <c r="K3535" s="143">
        <v>0</v>
      </c>
      <c r="L3535" s="143">
        <f>COUNTIFS(ArCompl!$C$2:$C$5652,ArCompl!$C3524,ArCompl!$D$2:$D$5652,ArCompl!$D3524)</f>
        <v>1</v>
      </c>
      <c r="M3535" s="144">
        <f>IF(ISNA(MATCH($F3535,'Liste noire'!C:C,0)),0,1)</f>
        <v>0</v>
      </c>
    </row>
    <row r="3536" spans="1:13" x14ac:dyDescent="0.25">
      <c r="A3536" s="139">
        <v>8289</v>
      </c>
      <c r="B3536" s="140" t="s">
        <v>20203</v>
      </c>
      <c r="C3536" s="140" t="s">
        <v>16599</v>
      </c>
      <c r="D3536" s="140" t="s">
        <v>16702</v>
      </c>
      <c r="E3536" s="140" t="s">
        <v>22496</v>
      </c>
      <c r="F3536" s="140" t="s">
        <v>20204</v>
      </c>
      <c r="G3536" s="140" t="s">
        <v>20205</v>
      </c>
      <c r="H3536" s="140">
        <v>41.4786</v>
      </c>
      <c r="I3536" s="140">
        <v>-73.135199999999998</v>
      </c>
      <c r="J3536" s="140">
        <v>726</v>
      </c>
      <c r="K3536" s="140">
        <v>-5</v>
      </c>
      <c r="L3536" s="140">
        <f>COUNTIFS(ArCompl!$C$2:$C$5652,ArCompl!$C2801,ArCompl!$D$2:$D$5652,ArCompl!$D2801)</f>
        <v>1</v>
      </c>
      <c r="M3536" s="141">
        <f>IF(ISNA(MATCH($F3536,'Liste noire'!C:C,0)),0,1)</f>
        <v>0</v>
      </c>
    </row>
    <row r="3537" spans="1:13" x14ac:dyDescent="0.25">
      <c r="A3537" s="142">
        <v>554</v>
      </c>
      <c r="B3537" s="143" t="s">
        <v>16598</v>
      </c>
      <c r="C3537" s="143" t="s">
        <v>16599</v>
      </c>
      <c r="D3537" s="143" t="s">
        <v>16321</v>
      </c>
      <c r="E3537" s="143" t="s">
        <v>22495</v>
      </c>
      <c r="F3537" s="143" t="s">
        <v>16600</v>
      </c>
      <c r="G3537" s="143" t="s">
        <v>16601</v>
      </c>
      <c r="H3537" s="143">
        <v>51.8369</v>
      </c>
      <c r="I3537" s="143">
        <v>-1.32</v>
      </c>
      <c r="J3537" s="143">
        <v>270</v>
      </c>
      <c r="K3537" s="143">
        <v>0</v>
      </c>
      <c r="L3537" s="143">
        <f>COUNTIFS(ArCompl!$C$2:$C$5652,ArCompl!$C4981,ArCompl!$D$2:$D$5652,ArCompl!$D4981)</f>
        <v>1</v>
      </c>
      <c r="M3537" s="144">
        <f>IF(ISNA(MATCH($F3537,'Liste noire'!C:C,0)),0,1)</f>
        <v>0</v>
      </c>
    </row>
    <row r="3538" spans="1:13" x14ac:dyDescent="0.25">
      <c r="A3538" s="139">
        <v>6961</v>
      </c>
      <c r="B3538" s="140" t="s">
        <v>20209</v>
      </c>
      <c r="C3538" s="140" t="s">
        <v>20210</v>
      </c>
      <c r="D3538" s="140" t="s">
        <v>16702</v>
      </c>
      <c r="E3538" s="140" t="s">
        <v>22496</v>
      </c>
      <c r="F3538" s="140" t="s">
        <v>20211</v>
      </c>
      <c r="G3538" s="140" t="s">
        <v>20212</v>
      </c>
      <c r="H3538" s="140">
        <v>34.200800000000001</v>
      </c>
      <c r="I3538" s="140">
        <v>-119.20699999999999</v>
      </c>
      <c r="J3538" s="140">
        <v>45</v>
      </c>
      <c r="K3538" s="140">
        <v>-8</v>
      </c>
      <c r="L3538" s="140">
        <f>COUNTIFS(ArCompl!$C$2:$C$5652,ArCompl!$C2803,ArCompl!$D$2:$D$5652,ArCompl!$D2803)</f>
        <v>1</v>
      </c>
      <c r="M3538" s="141">
        <f>IF(ISNA(MATCH($F3538,'Liste noire'!C:C,0)),0,1)</f>
        <v>0</v>
      </c>
    </row>
    <row r="3539" spans="1:13" x14ac:dyDescent="0.25">
      <c r="A3539" s="142">
        <v>963</v>
      </c>
      <c r="B3539" s="143" t="s">
        <v>7545</v>
      </c>
      <c r="C3539" s="143" t="s">
        <v>7546</v>
      </c>
      <c r="D3539" s="143" t="s">
        <v>7506</v>
      </c>
      <c r="E3539" s="143" t="s">
        <v>7506</v>
      </c>
      <c r="F3539" s="143" t="s">
        <v>7547</v>
      </c>
      <c r="G3539" s="143" t="s">
        <v>7548</v>
      </c>
      <c r="H3539" s="143">
        <v>1.54311</v>
      </c>
      <c r="I3539" s="143">
        <v>11.5814</v>
      </c>
      <c r="J3539" s="143">
        <v>2158</v>
      </c>
      <c r="K3539" s="143">
        <v>1</v>
      </c>
      <c r="L3539" s="143">
        <f>COUNTIFS(ArCompl!$C$2:$C$5652,ArCompl!$C3418,ArCompl!$D$2:$D$5652,ArCompl!$D3418)</f>
        <v>2</v>
      </c>
      <c r="M3539" s="144">
        <f>IF(ISNA(MATCH($F3539,'Liste noire'!C:C,0)),0,1)</f>
        <v>0</v>
      </c>
    </row>
    <row r="3540" spans="1:13" x14ac:dyDescent="0.25">
      <c r="A3540" s="139">
        <v>8334</v>
      </c>
      <c r="B3540" s="140" t="s">
        <v>10404</v>
      </c>
      <c r="C3540" s="140" t="s">
        <v>10405</v>
      </c>
      <c r="D3540" s="140" t="s">
        <v>10345</v>
      </c>
      <c r="E3540" s="140" t="s">
        <v>10345</v>
      </c>
      <c r="F3540" s="140" t="s">
        <v>10406</v>
      </c>
      <c r="G3540" s="140" t="s">
        <v>10407</v>
      </c>
      <c r="H3540" s="140">
        <v>3.4697200000000001</v>
      </c>
      <c r="I3540" s="140">
        <v>39.101399999999998</v>
      </c>
      <c r="J3540" s="140">
        <v>2790</v>
      </c>
      <c r="K3540" s="140">
        <v>3</v>
      </c>
      <c r="L3540" s="140">
        <f>COUNTIFS(ArCompl!$C$2:$C$5652,ArCompl!$C4098,ArCompl!$D$2:$D$5652,ArCompl!$D4098)</f>
        <v>1</v>
      </c>
      <c r="M3540" s="141">
        <f>IF(ISNA(MATCH($F3540,'Liste noire'!C:C,0)),0,1)</f>
        <v>0</v>
      </c>
    </row>
    <row r="3541" spans="1:13" x14ac:dyDescent="0.25">
      <c r="A3541" s="142">
        <v>4231</v>
      </c>
      <c r="B3541" s="143" t="s">
        <v>20213</v>
      </c>
      <c r="C3541" s="143" t="s">
        <v>20214</v>
      </c>
      <c r="D3541" s="143" t="s">
        <v>16702</v>
      </c>
      <c r="E3541" s="143" t="s">
        <v>22496</v>
      </c>
      <c r="F3541" s="143" t="s">
        <v>20215</v>
      </c>
      <c r="G3541" s="143" t="s">
        <v>20216</v>
      </c>
      <c r="H3541" s="143">
        <v>30.735299999999999</v>
      </c>
      <c r="I3541" s="143">
        <v>-101.203</v>
      </c>
      <c r="J3541" s="143">
        <v>2381</v>
      </c>
      <c r="K3541" s="143">
        <v>-6</v>
      </c>
      <c r="L3541" s="143">
        <f>COUNTIFS(ArCompl!$C$2:$C$5652,ArCompl!$C2804,ArCompl!$D$2:$D$5652,ArCompl!$D2804)</f>
        <v>1</v>
      </c>
      <c r="M3541" s="144">
        <f>IF(ISNA(MATCH($F3541,'Liste noire'!C:C,0)),0,1)</f>
        <v>0</v>
      </c>
    </row>
    <row r="3542" spans="1:13" x14ac:dyDescent="0.25">
      <c r="A3542" s="139">
        <v>4204</v>
      </c>
      <c r="B3542" s="140" t="s">
        <v>13173</v>
      </c>
      <c r="C3542" s="140" t="s">
        <v>13174</v>
      </c>
      <c r="D3542" s="140" t="s">
        <v>13050</v>
      </c>
      <c r="E3542" s="140" t="s">
        <v>13050</v>
      </c>
      <c r="F3542" s="140" t="s">
        <v>13175</v>
      </c>
      <c r="G3542" s="140" t="s">
        <v>13176</v>
      </c>
      <c r="H3542" s="140">
        <v>8.1785099999999993</v>
      </c>
      <c r="I3542" s="140">
        <v>123.842</v>
      </c>
      <c r="J3542" s="140">
        <v>75</v>
      </c>
      <c r="K3542" s="140">
        <v>8</v>
      </c>
      <c r="L3542" s="140">
        <f>COUNTIFS(ArCompl!$C$2:$C$5652,ArCompl!$C4781,ArCompl!$D$2:$D$5652,ArCompl!$D4781)</f>
        <v>1</v>
      </c>
      <c r="M3542" s="141">
        <f>IF(ISNA(MATCH($F3542,'Liste noire'!C:C,0)),0,1)</f>
        <v>0</v>
      </c>
    </row>
    <row r="3543" spans="1:13" x14ac:dyDescent="0.25">
      <c r="A3543" s="142">
        <v>6103</v>
      </c>
      <c r="B3543" s="143" t="s">
        <v>16268</v>
      </c>
      <c r="C3543" s="143" t="s">
        <v>16269</v>
      </c>
      <c r="D3543" s="143" t="s">
        <v>16151</v>
      </c>
      <c r="E3543" s="143" t="s">
        <v>16151</v>
      </c>
      <c r="F3543" s="143" t="s">
        <v>16270</v>
      </c>
      <c r="G3543" s="143" t="s">
        <v>16271</v>
      </c>
      <c r="H3543" s="143">
        <v>47.866999999999997</v>
      </c>
      <c r="I3543" s="143">
        <v>35.3157</v>
      </c>
      <c r="J3543" s="143">
        <v>373</v>
      </c>
      <c r="K3543" s="143">
        <v>2</v>
      </c>
      <c r="L3543" s="143">
        <f>COUNTIFS(ArCompl!$C$2:$C$5652,ArCompl!$C5526,ArCompl!$D$2:$D$5652,ArCompl!$D5526)</f>
        <v>1</v>
      </c>
      <c r="M3543" s="144">
        <f>IF(ISNA(MATCH($F3543,'Liste noire'!C:C,0)),0,1)</f>
        <v>0</v>
      </c>
    </row>
    <row r="3544" spans="1:13" x14ac:dyDescent="0.25">
      <c r="A3544" s="139">
        <v>1232</v>
      </c>
      <c r="B3544" s="140" t="s">
        <v>15016</v>
      </c>
      <c r="C3544" s="140" t="s">
        <v>15017</v>
      </c>
      <c r="D3544" s="140" t="s">
        <v>14857</v>
      </c>
      <c r="E3544" s="140" t="s">
        <v>22479</v>
      </c>
      <c r="F3544" s="140" t="s">
        <v>15018</v>
      </c>
      <c r="G3544" s="140" t="s">
        <v>15019</v>
      </c>
      <c r="H3544" s="140">
        <v>37.174900000000001</v>
      </c>
      <c r="I3544" s="140">
        <v>-5.6159400000000002</v>
      </c>
      <c r="J3544" s="140">
        <v>285</v>
      </c>
      <c r="K3544" s="140">
        <v>1</v>
      </c>
      <c r="L3544" s="140">
        <f>COUNTIFS(ArCompl!$C$2:$C$5652,ArCompl!$C1866,ArCompl!$D$2:$D$5652,ArCompl!$D1866)</f>
        <v>1</v>
      </c>
      <c r="M3544" s="141">
        <f>IF(ISNA(MATCH($F3544,'Liste noire'!C:C,0)),0,1)</f>
        <v>0</v>
      </c>
    </row>
    <row r="3545" spans="1:13" x14ac:dyDescent="0.25">
      <c r="A3545" s="142">
        <v>11849</v>
      </c>
      <c r="B3545" s="143" t="s">
        <v>18282</v>
      </c>
      <c r="C3545" s="143" t="s">
        <v>18283</v>
      </c>
      <c r="D3545" s="143" t="s">
        <v>16702</v>
      </c>
      <c r="E3545" s="143" t="s">
        <v>22496</v>
      </c>
      <c r="F3545" s="143" t="s">
        <v>18284</v>
      </c>
      <c r="G3545" s="143" t="s">
        <v>18285</v>
      </c>
      <c r="H3545" s="143">
        <v>31.275700000000001</v>
      </c>
      <c r="I3545" s="143">
        <v>-85.713399999999993</v>
      </c>
      <c r="J3545" s="143">
        <v>301</v>
      </c>
      <c r="K3545" s="143" t="s">
        <v>340</v>
      </c>
      <c r="L3545" s="143">
        <f>COUNTIFS(ArCompl!$C$2:$C$5652,ArCompl!$C2297,ArCompl!$D$2:$D$5652,ArCompl!$D2297)</f>
        <v>1</v>
      </c>
      <c r="M3545" s="144">
        <f>IF(ISNA(MATCH($F3545,'Liste noire'!C:C,0)),0,1)</f>
        <v>0</v>
      </c>
    </row>
    <row r="3546" spans="1:13" x14ac:dyDescent="0.25">
      <c r="A3546" s="139">
        <v>1077</v>
      </c>
      <c r="B3546" s="140" t="s">
        <v>11640</v>
      </c>
      <c r="C3546" s="140" t="s">
        <v>11641</v>
      </c>
      <c r="D3546" s="140" t="s">
        <v>11597</v>
      </c>
      <c r="E3546" s="140" t="s">
        <v>22445</v>
      </c>
      <c r="F3546" s="140" t="s">
        <v>11642</v>
      </c>
      <c r="G3546" s="140" t="s">
        <v>11643</v>
      </c>
      <c r="H3546" s="140">
        <v>30.9391</v>
      </c>
      <c r="I3546" s="140">
        <v>-6.9094300000000004</v>
      </c>
      <c r="J3546" s="140">
        <v>3782</v>
      </c>
      <c r="K3546" s="140">
        <v>0</v>
      </c>
      <c r="L3546" s="140">
        <f>COUNTIFS(ArCompl!$C$2:$C$5652,ArCompl!$C4287,ArCompl!$D$2:$D$5652,ArCompl!$D4287)</f>
        <v>1</v>
      </c>
      <c r="M3546" s="141">
        <f>IF(ISNA(MATCH($F3546,'Liste noire'!C:C,0)),0,1)</f>
        <v>0</v>
      </c>
    </row>
    <row r="3547" spans="1:13" x14ac:dyDescent="0.25">
      <c r="A3547" s="142">
        <v>8870</v>
      </c>
      <c r="B3547" s="143" t="s">
        <v>17676</v>
      </c>
      <c r="C3547" s="143" t="s">
        <v>17677</v>
      </c>
      <c r="D3547" s="143" t="s">
        <v>16702</v>
      </c>
      <c r="E3547" s="143" t="s">
        <v>22496</v>
      </c>
      <c r="F3547" s="143" t="s">
        <v>17678</v>
      </c>
      <c r="G3547" s="143" t="s">
        <v>17679</v>
      </c>
      <c r="H3547" s="143">
        <v>32.935899999999997</v>
      </c>
      <c r="I3547" s="143">
        <v>-111.42700000000001</v>
      </c>
      <c r="J3547" s="143">
        <v>1574</v>
      </c>
      <c r="K3547" s="143">
        <v>-7</v>
      </c>
      <c r="L3547" s="143">
        <f>COUNTIFS(ArCompl!$C$2:$C$5652,ArCompl!$C2139,ArCompl!$D$2:$D$5652,ArCompl!$D2139)</f>
        <v>3</v>
      </c>
      <c r="M3547" s="144">
        <f>IF(ISNA(MATCH($F3547,'Liste noire'!C:C,0)),0,1)</f>
        <v>0</v>
      </c>
    </row>
    <row r="3548" spans="1:13" x14ac:dyDescent="0.25">
      <c r="A3548" s="139">
        <v>8871</v>
      </c>
      <c r="B3548" s="140" t="s">
        <v>17703</v>
      </c>
      <c r="C3548" s="140" t="s">
        <v>17704</v>
      </c>
      <c r="D3548" s="140" t="s">
        <v>16702</v>
      </c>
      <c r="E3548" s="140" t="s">
        <v>22496</v>
      </c>
      <c r="F3548" s="140" t="s">
        <v>17705</v>
      </c>
      <c r="G3548" s="140" t="s">
        <v>17706</v>
      </c>
      <c r="H3548" s="140">
        <v>34.729999999999997</v>
      </c>
      <c r="I3548" s="140">
        <v>-112.035</v>
      </c>
      <c r="J3548" s="140">
        <v>3550</v>
      </c>
      <c r="K3548" s="140">
        <v>-7</v>
      </c>
      <c r="L3548" s="140">
        <f>COUNTIFS(ArCompl!$C$2:$C$5652,ArCompl!$C2146,ArCompl!$D$2:$D$5652,ArCompl!$D2146)</f>
        <v>1</v>
      </c>
      <c r="M3548" s="141">
        <f>IF(ISNA(MATCH($F3548,'Liste noire'!C:C,0)),0,1)</f>
        <v>0</v>
      </c>
    </row>
    <row r="3549" spans="1:13" x14ac:dyDescent="0.25">
      <c r="A3549" s="142">
        <v>2998</v>
      </c>
      <c r="B3549" s="143" t="s">
        <v>8587</v>
      </c>
      <c r="C3549" s="143" t="s">
        <v>8588</v>
      </c>
      <c r="D3549" s="143" t="s">
        <v>8516</v>
      </c>
      <c r="E3549" s="143" t="s">
        <v>22415</v>
      </c>
      <c r="F3549" s="143" t="s">
        <v>8589</v>
      </c>
      <c r="G3549" s="143" t="s">
        <v>8590</v>
      </c>
      <c r="H3549" s="143">
        <v>21.988399999999999</v>
      </c>
      <c r="I3549" s="143">
        <v>82.111000000000004</v>
      </c>
      <c r="J3549" s="143">
        <v>899</v>
      </c>
      <c r="K3549" s="143">
        <v>5.5</v>
      </c>
      <c r="L3549" s="143">
        <f>COUNTIFS(ArCompl!$C$2:$C$5652,ArCompl!$C3626,ArCompl!$D$2:$D$5652,ArCompl!$D3626)</f>
        <v>1</v>
      </c>
      <c r="M3549" s="144">
        <f>IF(ISNA(MATCH($F3549,'Liste noire'!C:C,0)),0,1)</f>
        <v>0</v>
      </c>
    </row>
    <row r="3550" spans="1:13" x14ac:dyDescent="0.25">
      <c r="A3550" s="139">
        <v>1869</v>
      </c>
      <c r="B3550" s="140" t="s">
        <v>12798</v>
      </c>
      <c r="C3550" s="140" t="s">
        <v>12767</v>
      </c>
      <c r="D3550" s="140" t="s">
        <v>12767</v>
      </c>
      <c r="E3550" s="140" t="s">
        <v>12767</v>
      </c>
      <c r="F3550" s="140" t="s">
        <v>12799</v>
      </c>
      <c r="G3550" s="140" t="s">
        <v>12800</v>
      </c>
      <c r="H3550" s="140">
        <v>8.9733400000000003</v>
      </c>
      <c r="I3550" s="140">
        <v>-79.555599999999998</v>
      </c>
      <c r="J3550" s="140">
        <v>31</v>
      </c>
      <c r="K3550" s="140">
        <v>-5</v>
      </c>
      <c r="L3550" s="140">
        <f>COUNTIFS(ArCompl!$C$2:$C$5652,ArCompl!$C4676,ArCompl!$D$2:$D$5652,ArCompl!$D4676)</f>
        <v>1</v>
      </c>
      <c r="M3550" s="141">
        <f>IF(ISNA(MATCH($F3550,'Liste noire'!C:C,0)),0,1)</f>
        <v>0</v>
      </c>
    </row>
    <row r="3551" spans="1:13" x14ac:dyDescent="0.25">
      <c r="A3551" s="142">
        <v>310</v>
      </c>
      <c r="B3551" s="143" t="s">
        <v>1887</v>
      </c>
      <c r="C3551" s="143" t="s">
        <v>1888</v>
      </c>
      <c r="D3551" s="143" t="s">
        <v>1868</v>
      </c>
      <c r="E3551" s="143" t="s">
        <v>22362</v>
      </c>
      <c r="F3551" s="143" t="s">
        <v>1889</v>
      </c>
      <c r="G3551" s="143" t="s">
        <v>1890</v>
      </c>
      <c r="H3551" s="143">
        <v>51.198900000000002</v>
      </c>
      <c r="I3551" s="143">
        <v>2.8622200000000002</v>
      </c>
      <c r="J3551" s="143">
        <v>13</v>
      </c>
      <c r="K3551" s="143">
        <v>1</v>
      </c>
      <c r="L3551" s="143">
        <f>COUNTIFS(ArCompl!$C$2:$C$5652,ArCompl!$C638,ArCompl!$D$2:$D$5652,ArCompl!$D638)</f>
        <v>1</v>
      </c>
      <c r="M3551" s="144">
        <f>IF(ISNA(MATCH($F3551,'Liste noire'!C:C,0)),0,1)</f>
        <v>1</v>
      </c>
    </row>
    <row r="3552" spans="1:13" x14ac:dyDescent="0.25">
      <c r="A3552" s="139">
        <v>3822</v>
      </c>
      <c r="B3552" s="140" t="s">
        <v>18115</v>
      </c>
      <c r="C3552" s="140" t="s">
        <v>18116</v>
      </c>
      <c r="D3552" s="140" t="s">
        <v>16702</v>
      </c>
      <c r="E3552" s="140" t="s">
        <v>22496</v>
      </c>
      <c r="F3552" s="140" t="s">
        <v>18117</v>
      </c>
      <c r="G3552" s="140" t="s">
        <v>18118</v>
      </c>
      <c r="H3552" s="140">
        <v>47.906300000000002</v>
      </c>
      <c r="I3552" s="140">
        <v>-122.282</v>
      </c>
      <c r="J3552" s="140">
        <v>606</v>
      </c>
      <c r="K3552" s="140">
        <v>-8</v>
      </c>
      <c r="L3552" s="140">
        <f>COUNTIFS(ArCompl!$C$2:$C$5652,ArCompl!$C2254,ArCompl!$D$2:$D$5652,ArCompl!$D2254)</f>
        <v>1</v>
      </c>
      <c r="M3552" s="141">
        <f>IF(ISNA(MATCH($F3552,'Liste noire'!C:C,0)),0,1)</f>
        <v>0</v>
      </c>
    </row>
    <row r="3553" spans="1:13" x14ac:dyDescent="0.25">
      <c r="A3553" s="142">
        <v>7450</v>
      </c>
      <c r="B3553" s="143" t="s">
        <v>16141</v>
      </c>
      <c r="C3553" s="143" t="s">
        <v>16142</v>
      </c>
      <c r="D3553" s="143" t="s">
        <v>16130</v>
      </c>
      <c r="E3553" s="143" t="s">
        <v>22493</v>
      </c>
      <c r="F3553" s="143" t="s">
        <v>16143</v>
      </c>
      <c r="G3553" s="143" t="s">
        <v>16144</v>
      </c>
      <c r="H3553" s="143">
        <v>2.2000000000000002</v>
      </c>
      <c r="I3553" s="143">
        <v>31.55</v>
      </c>
      <c r="J3553" s="143">
        <v>2472</v>
      </c>
      <c r="K3553" s="143">
        <v>3</v>
      </c>
      <c r="L3553" s="143">
        <f>COUNTIFS(ArCompl!$C$2:$C$5652,ArCompl!$C4612,ArCompl!$D$2:$D$5652,ArCompl!$D4612)</f>
        <v>1</v>
      </c>
      <c r="M3553" s="144">
        <f>IF(ISNA(MATCH($F3553,'Liste noire'!C:C,0)),0,1)</f>
        <v>0</v>
      </c>
    </row>
    <row r="3554" spans="1:13" x14ac:dyDescent="0.25">
      <c r="A3554" s="139">
        <v>2401</v>
      </c>
      <c r="B3554" s="140" t="s">
        <v>13177</v>
      </c>
      <c r="C3554" s="140" t="s">
        <v>13178</v>
      </c>
      <c r="D3554" s="140" t="s">
        <v>13050</v>
      </c>
      <c r="E3554" s="140" t="s">
        <v>13050</v>
      </c>
      <c r="F3554" s="140" t="s">
        <v>13179</v>
      </c>
      <c r="G3554" s="140" t="s">
        <v>13180</v>
      </c>
      <c r="H3554" s="140">
        <v>7.8307310000000001</v>
      </c>
      <c r="I3554" s="140">
        <v>123.46120000000001</v>
      </c>
      <c r="J3554" s="140">
        <v>5</v>
      </c>
      <c r="K3554" s="140">
        <v>8</v>
      </c>
      <c r="L3554" s="140">
        <f>COUNTIFS(ArCompl!$C$2:$C$5652,ArCompl!$C4782,ArCompl!$D$2:$D$5652,ArCompl!$D4782)</f>
        <v>1</v>
      </c>
      <c r="M3554" s="141">
        <f>IF(ISNA(MATCH($F3554,'Liste noire'!C:C,0)),0,1)</f>
        <v>0</v>
      </c>
    </row>
    <row r="3555" spans="1:13" x14ac:dyDescent="0.25">
      <c r="A3555" s="142">
        <v>4117</v>
      </c>
      <c r="B3555" s="143" t="s">
        <v>20217</v>
      </c>
      <c r="C3555" s="143" t="s">
        <v>20218</v>
      </c>
      <c r="D3555" s="143" t="s">
        <v>16702</v>
      </c>
      <c r="E3555" s="143" t="s">
        <v>22496</v>
      </c>
      <c r="F3555" s="143" t="s">
        <v>20219</v>
      </c>
      <c r="G3555" s="143" t="s">
        <v>20220</v>
      </c>
      <c r="H3555" s="143">
        <v>37.0608</v>
      </c>
      <c r="I3555" s="143">
        <v>-88.773799999999994</v>
      </c>
      <c r="J3555" s="143">
        <v>410</v>
      </c>
      <c r="K3555" s="143">
        <v>-6</v>
      </c>
      <c r="L3555" s="143">
        <f>COUNTIFS(ArCompl!$C$2:$C$5652,ArCompl!$C2805,ArCompl!$D$2:$D$5652,ArCompl!$D2805)</f>
        <v>1</v>
      </c>
      <c r="M3555" s="144">
        <f>IF(ISNA(MATCH($F3555,'Liste noire'!C:C,0)),0,1)</f>
        <v>0</v>
      </c>
    </row>
    <row r="3556" spans="1:13" x14ac:dyDescent="0.25">
      <c r="A3556" s="139">
        <v>5948</v>
      </c>
      <c r="B3556" s="140" t="s">
        <v>12687</v>
      </c>
      <c r="C3556" s="140" t="s">
        <v>12688</v>
      </c>
      <c r="D3556" s="140" t="s">
        <v>12597</v>
      </c>
      <c r="E3556" s="140" t="s">
        <v>12597</v>
      </c>
      <c r="F3556" s="140" t="s">
        <v>12689</v>
      </c>
      <c r="G3556" s="140" t="s">
        <v>12690</v>
      </c>
      <c r="H3556" s="140">
        <v>33.902099999999997</v>
      </c>
      <c r="I3556" s="140">
        <v>70.071600000000004</v>
      </c>
      <c r="J3556" s="140">
        <v>5800</v>
      </c>
      <c r="K3556" s="140">
        <v>5</v>
      </c>
      <c r="L3556" s="140">
        <f>COUNTIFS(ArCompl!$C$2:$C$5652,ArCompl!$C4649,ArCompl!$D$2:$D$5652,ArCompl!$D4649)</f>
        <v>1</v>
      </c>
      <c r="M3556" s="141">
        <f>IF(ISNA(MATCH($F3556,'Liste noire'!C:C,0)),0,1)</f>
        <v>0</v>
      </c>
    </row>
    <row r="3557" spans="1:13" x14ac:dyDescent="0.25">
      <c r="A3557" s="142">
        <v>11940</v>
      </c>
      <c r="B3557" s="143" t="s">
        <v>5584</v>
      </c>
      <c r="C3557" s="143" t="s">
        <v>5585</v>
      </c>
      <c r="D3557" s="143" t="s">
        <v>5479</v>
      </c>
      <c r="E3557" s="143" t="s">
        <v>22380</v>
      </c>
      <c r="F3557" s="143" t="s">
        <v>5586</v>
      </c>
      <c r="G3557" s="143" t="s">
        <v>5587</v>
      </c>
      <c r="H3557" s="143">
        <v>5.4836099999999997</v>
      </c>
      <c r="I3557" s="143">
        <v>-74.657399999999996</v>
      </c>
      <c r="J3557" s="143">
        <v>566</v>
      </c>
      <c r="K3557" s="143" t="s">
        <v>340</v>
      </c>
      <c r="L3557" s="143">
        <f>COUNTIFS(ArCompl!$C$2:$C$5652,ArCompl!$C1562,ArCompl!$D$2:$D$5652,ArCompl!$D1562)</f>
        <v>1</v>
      </c>
      <c r="M3557" s="144">
        <f>IF(ISNA(MATCH($F3557,'Liste noire'!C:C,0)),0,1)</f>
        <v>0</v>
      </c>
    </row>
    <row r="3558" spans="1:13" x14ac:dyDescent="0.25">
      <c r="A3558" s="139">
        <v>3669</v>
      </c>
      <c r="B3558" s="140" t="s">
        <v>20258</v>
      </c>
      <c r="C3558" s="140" t="s">
        <v>12802</v>
      </c>
      <c r="D3558" s="140" t="s">
        <v>16702</v>
      </c>
      <c r="E3558" s="140" t="s">
        <v>22496</v>
      </c>
      <c r="F3558" s="140" t="s">
        <v>20259</v>
      </c>
      <c r="G3558" s="140" t="s">
        <v>20260</v>
      </c>
      <c r="H3558" s="140">
        <v>30.069600000000001</v>
      </c>
      <c r="I3558" s="140">
        <v>-85.575400000000002</v>
      </c>
      <c r="J3558" s="140">
        <v>17</v>
      </c>
      <c r="K3558" s="140">
        <v>-6</v>
      </c>
      <c r="L3558" s="140">
        <f>COUNTIFS(ArCompl!$C$2:$C$5652,ArCompl!$C2816,ArCompl!$D$2:$D$5652,ArCompl!$D2816)</f>
        <v>1</v>
      </c>
      <c r="M3558" s="141">
        <f>IF(ISNA(MATCH($F3558,'Liste noire'!C:C,0)),0,1)</f>
        <v>0</v>
      </c>
    </row>
    <row r="3559" spans="1:13" x14ac:dyDescent="0.25">
      <c r="A3559" s="142">
        <v>3176</v>
      </c>
      <c r="B3559" s="143" t="s">
        <v>15709</v>
      </c>
      <c r="C3559" s="143" t="s">
        <v>15710</v>
      </c>
      <c r="D3559" s="143" t="s">
        <v>15636</v>
      </c>
      <c r="E3559" s="143" t="s">
        <v>22487</v>
      </c>
      <c r="F3559" s="143" t="s">
        <v>15711</v>
      </c>
      <c r="G3559" s="143" t="s">
        <v>15712</v>
      </c>
      <c r="H3559" s="143">
        <v>6.7854599999999996</v>
      </c>
      <c r="I3559" s="143">
        <v>101.154</v>
      </c>
      <c r="J3559" s="143">
        <v>8</v>
      </c>
      <c r="K3559" s="143">
        <v>7</v>
      </c>
      <c r="L3559" s="143">
        <f>COUNTIFS(ArCompl!$C$2:$C$5652,ArCompl!$C5396,ArCompl!$D$2:$D$5652,ArCompl!$D5396)</f>
        <v>3</v>
      </c>
      <c r="M3559" s="144">
        <f>IF(ISNA(MATCH($F3559,'Liste noire'!C:C,0)),0,1)</f>
        <v>0</v>
      </c>
    </row>
    <row r="3560" spans="1:13" x14ac:dyDescent="0.25">
      <c r="A3560" s="139">
        <v>8864</v>
      </c>
      <c r="B3560" s="140" t="s">
        <v>20251</v>
      </c>
      <c r="C3560" s="140" t="s">
        <v>20252</v>
      </c>
      <c r="D3560" s="140" t="s">
        <v>16702</v>
      </c>
      <c r="E3560" s="140" t="s">
        <v>22496</v>
      </c>
      <c r="F3560" s="140" t="s">
        <v>20253</v>
      </c>
      <c r="G3560" s="140" t="s">
        <v>20254</v>
      </c>
      <c r="H3560" s="140">
        <v>37.461100000000002</v>
      </c>
      <c r="I3560" s="140">
        <v>-122.11499999999999</v>
      </c>
      <c r="J3560" s="140">
        <v>4</v>
      </c>
      <c r="K3560" s="140">
        <v>-8</v>
      </c>
      <c r="L3560" s="140">
        <f>COUNTIFS(ArCompl!$C$2:$C$5652,ArCompl!$C2814,ArCompl!$D$2:$D$5652,ArCompl!$D2814)</f>
        <v>1</v>
      </c>
      <c r="M3560" s="141">
        <f>IF(ISNA(MATCH($F3560,'Liste noire'!C:C,0)),0,1)</f>
        <v>0</v>
      </c>
    </row>
    <row r="3561" spans="1:13" x14ac:dyDescent="0.25">
      <c r="A3561" s="142">
        <v>1897</v>
      </c>
      <c r="B3561" s="143" t="s">
        <v>8363</v>
      </c>
      <c r="C3561" s="143" t="s">
        <v>8364</v>
      </c>
      <c r="D3561" s="143" t="s">
        <v>8356</v>
      </c>
      <c r="E3561" s="143" t="s">
        <v>22412</v>
      </c>
      <c r="F3561" s="143" t="s">
        <v>8365</v>
      </c>
      <c r="G3561" s="143" t="s">
        <v>8366</v>
      </c>
      <c r="H3561" s="143">
        <v>18.579999999999998</v>
      </c>
      <c r="I3561" s="143">
        <v>-72.292500000000004</v>
      </c>
      <c r="J3561" s="143">
        <v>122</v>
      </c>
      <c r="K3561" s="143">
        <v>-5</v>
      </c>
      <c r="L3561" s="143">
        <f>COUNTIFS(ArCompl!$C$2:$C$5652,ArCompl!$C3543,ArCompl!$D$2:$D$5652,ArCompl!$D3543)</f>
        <v>1</v>
      </c>
      <c r="M3561" s="144">
        <f>IF(ISNA(MATCH($F3561,'Liste noire'!C:C,0)),0,1)</f>
        <v>0</v>
      </c>
    </row>
    <row r="3562" spans="1:13" x14ac:dyDescent="0.25">
      <c r="A3562" s="139">
        <v>3569</v>
      </c>
      <c r="B3562" s="140" t="s">
        <v>20247</v>
      </c>
      <c r="C3562" s="140" t="s">
        <v>20248</v>
      </c>
      <c r="D3562" s="140" t="s">
        <v>16702</v>
      </c>
      <c r="E3562" s="140" t="s">
        <v>22496</v>
      </c>
      <c r="F3562" s="140" t="s">
        <v>20249</v>
      </c>
      <c r="G3562" s="140" t="s">
        <v>20250</v>
      </c>
      <c r="H3562" s="140">
        <v>61.594900000000003</v>
      </c>
      <c r="I3562" s="140">
        <v>-149.089</v>
      </c>
      <c r="J3562" s="140">
        <v>242</v>
      </c>
      <c r="K3562" s="140">
        <v>-9</v>
      </c>
      <c r="L3562" s="140">
        <f>COUNTIFS(ArCompl!$C$2:$C$5652,ArCompl!$C2813,ArCompl!$D$2:$D$5652,ArCompl!$D2813)</f>
        <v>1</v>
      </c>
      <c r="M3562" s="141">
        <f>IF(ISNA(MATCH($F3562,'Liste noire'!C:C,0)),0,1)</f>
        <v>0</v>
      </c>
    </row>
    <row r="3563" spans="1:13" x14ac:dyDescent="0.25">
      <c r="A3563" s="142">
        <v>4195</v>
      </c>
      <c r="B3563" s="143" t="s">
        <v>8061</v>
      </c>
      <c r="C3563" s="143" t="s">
        <v>8062</v>
      </c>
      <c r="D3563" s="143" t="s">
        <v>7939</v>
      </c>
      <c r="E3563" s="143" t="s">
        <v>22406</v>
      </c>
      <c r="F3563" s="143" t="s">
        <v>8063</v>
      </c>
      <c r="G3563" s="143" t="s">
        <v>8064</v>
      </c>
      <c r="H3563" s="143">
        <v>37.020499999999998</v>
      </c>
      <c r="I3563" s="143">
        <v>25.113199999999999</v>
      </c>
      <c r="J3563" s="143">
        <v>131</v>
      </c>
      <c r="K3563" s="143">
        <v>2</v>
      </c>
      <c r="L3563" s="143">
        <f>COUNTIFS(ArCompl!$C$2:$C$5652,ArCompl!$C3463,ArCompl!$D$2:$D$5652,ArCompl!$D3463)</f>
        <v>1</v>
      </c>
      <c r="M3563" s="144">
        <f>IF(ISNA(MATCH($F3563,'Liste noire'!C:C,0)),0,1)</f>
        <v>0</v>
      </c>
    </row>
    <row r="3564" spans="1:13" x14ac:dyDescent="0.25">
      <c r="A3564" s="139">
        <v>3061</v>
      </c>
      <c r="B3564" s="140" t="s">
        <v>8811</v>
      </c>
      <c r="C3564" s="140" t="s">
        <v>8812</v>
      </c>
      <c r="D3564" s="140" t="s">
        <v>8516</v>
      </c>
      <c r="E3564" s="140" t="s">
        <v>22415</v>
      </c>
      <c r="F3564" s="140" t="s">
        <v>8813</v>
      </c>
      <c r="G3564" s="140" t="s">
        <v>8814</v>
      </c>
      <c r="H3564" s="140">
        <v>25.5913</v>
      </c>
      <c r="I3564" s="140">
        <v>85.087999999999994</v>
      </c>
      <c r="J3564" s="140">
        <v>170</v>
      </c>
      <c r="K3564" s="140">
        <v>5.5</v>
      </c>
      <c r="L3564" s="140">
        <f>COUNTIFS(ArCompl!$C$2:$C$5652,ArCompl!$C3682,ArCompl!$D$2:$D$5652,ArCompl!$D3682)</f>
        <v>1</v>
      </c>
      <c r="M3564" s="141">
        <f>IF(ISNA(MATCH($F3564,'Liste noire'!C:C,0)),0,1)</f>
        <v>0</v>
      </c>
    </row>
    <row r="3565" spans="1:13" x14ac:dyDescent="0.25">
      <c r="A3565" s="142">
        <v>2631</v>
      </c>
      <c r="B3565" s="143" t="s">
        <v>2537</v>
      </c>
      <c r="C3565" s="143" t="s">
        <v>2538</v>
      </c>
      <c r="D3565" s="143" t="s">
        <v>2057</v>
      </c>
      <c r="E3565" s="143" t="s">
        <v>22368</v>
      </c>
      <c r="F3565" s="143" t="s">
        <v>2539</v>
      </c>
      <c r="G3565" s="143" t="s">
        <v>2540</v>
      </c>
      <c r="H3565" s="143">
        <v>-9.4008800000000008</v>
      </c>
      <c r="I3565" s="143">
        <v>-38.250599999999999</v>
      </c>
      <c r="J3565" s="143">
        <v>883</v>
      </c>
      <c r="K3565" s="143">
        <v>-3</v>
      </c>
      <c r="L3565" s="143">
        <f>COUNTIFS(ArCompl!$C$2:$C$5652,ArCompl!$C827,ArCompl!$D$2:$D$5652,ArCompl!$D827)</f>
        <v>1</v>
      </c>
      <c r="M3565" s="144">
        <f>IF(ISNA(MATCH($F3565,'Liste noire'!C:C,0)),0,1)</f>
        <v>0</v>
      </c>
    </row>
    <row r="3566" spans="1:13" x14ac:dyDescent="0.25">
      <c r="A3566" s="139">
        <v>5851</v>
      </c>
      <c r="B3566" s="140" t="s">
        <v>8367</v>
      </c>
      <c r="C3566" s="140" t="s">
        <v>8368</v>
      </c>
      <c r="D3566" s="140" t="s">
        <v>8356</v>
      </c>
      <c r="E3566" s="140" t="s">
        <v>22412</v>
      </c>
      <c r="F3566" s="140" t="s">
        <v>8369</v>
      </c>
      <c r="G3566" s="140" t="s">
        <v>8370</v>
      </c>
      <c r="H3566" s="140">
        <v>19.933599999999998</v>
      </c>
      <c r="I3566" s="140">
        <v>-72.848600000000005</v>
      </c>
      <c r="J3566" s="140">
        <v>9</v>
      </c>
      <c r="K3566" s="140">
        <v>-5</v>
      </c>
      <c r="L3566" s="140">
        <f>COUNTIFS(ArCompl!$C$2:$C$5652,ArCompl!$C3544,ArCompl!$D$2:$D$5652,ArCompl!$D3544)</f>
        <v>2</v>
      </c>
      <c r="M3566" s="141">
        <f>IF(ISNA(MATCH($F3566,'Liste noire'!C:C,0)),0,1)</f>
        <v>0</v>
      </c>
    </row>
    <row r="3567" spans="1:13" x14ac:dyDescent="0.25">
      <c r="A3567" s="142">
        <v>1830</v>
      </c>
      <c r="B3567" s="143" t="s">
        <v>11390</v>
      </c>
      <c r="C3567" s="143" t="s">
        <v>11391</v>
      </c>
      <c r="D3567" s="143" t="s">
        <v>11206</v>
      </c>
      <c r="E3567" s="143" t="s">
        <v>22439</v>
      </c>
      <c r="F3567" s="143" t="s">
        <v>11392</v>
      </c>
      <c r="G3567" s="143" t="s">
        <v>11393</v>
      </c>
      <c r="H3567" s="143">
        <v>20.602699999999999</v>
      </c>
      <c r="I3567" s="143">
        <v>-97.460800000000006</v>
      </c>
      <c r="J3567" s="143">
        <v>497</v>
      </c>
      <c r="K3567" s="143">
        <v>-6</v>
      </c>
      <c r="L3567" s="143">
        <f>COUNTIFS(ArCompl!$C$2:$C$5652,ArCompl!$C4354,ArCompl!$D$2:$D$5652,ArCompl!$D4354)</f>
        <v>1</v>
      </c>
      <c r="M3567" s="144">
        <f>IF(ISNA(MATCH($F3567,'Liste noire'!C:C,0)),0,1)</f>
        <v>0</v>
      </c>
    </row>
    <row r="3568" spans="1:13" x14ac:dyDescent="0.25">
      <c r="A3568" s="139">
        <v>1831</v>
      </c>
      <c r="B3568" s="140" t="s">
        <v>11394</v>
      </c>
      <c r="C3568" s="140" t="s">
        <v>11395</v>
      </c>
      <c r="D3568" s="140" t="s">
        <v>11206</v>
      </c>
      <c r="E3568" s="140" t="s">
        <v>22439</v>
      </c>
      <c r="F3568" s="140" t="s">
        <v>11396</v>
      </c>
      <c r="G3568" s="140" t="s">
        <v>11397</v>
      </c>
      <c r="H3568" s="140">
        <v>19.158100000000001</v>
      </c>
      <c r="I3568" s="140">
        <v>-98.371399999999994</v>
      </c>
      <c r="J3568" s="140">
        <v>7361</v>
      </c>
      <c r="K3568" s="140">
        <v>-6</v>
      </c>
      <c r="L3568" s="140">
        <f>COUNTIFS(ArCompl!$C$2:$C$5652,ArCompl!$C4355,ArCompl!$D$2:$D$5652,ArCompl!$D4355)</f>
        <v>1</v>
      </c>
      <c r="M3568" s="141">
        <f>IF(ISNA(MATCH($F3568,'Liste noire'!C:C,0)),0,1)</f>
        <v>0</v>
      </c>
    </row>
    <row r="3569" spans="1:13" x14ac:dyDescent="0.25">
      <c r="A3569" s="142">
        <v>3018</v>
      </c>
      <c r="B3569" s="143" t="s">
        <v>8819</v>
      </c>
      <c r="C3569" s="143" t="s">
        <v>8820</v>
      </c>
      <c r="D3569" s="143" t="s">
        <v>8516</v>
      </c>
      <c r="E3569" s="143" t="s">
        <v>22415</v>
      </c>
      <c r="F3569" s="143" t="s">
        <v>8821</v>
      </c>
      <c r="G3569" s="143" t="s">
        <v>8822</v>
      </c>
      <c r="H3569" s="143">
        <v>21.648700000000002</v>
      </c>
      <c r="I3569" s="143">
        <v>69.657200000000003</v>
      </c>
      <c r="J3569" s="143">
        <v>23</v>
      </c>
      <c r="K3569" s="143">
        <v>5.5</v>
      </c>
      <c r="L3569" s="143">
        <f>COUNTIFS(ArCompl!$C$2:$C$5652,ArCompl!$C3684,ArCompl!$D$2:$D$5652,ArCompl!$D3684)</f>
        <v>1</v>
      </c>
      <c r="M3569" s="144">
        <f>IF(ISNA(MATCH($F3569,'Liste noire'!C:C,0)),0,1)</f>
        <v>0</v>
      </c>
    </row>
    <row r="3570" spans="1:13" x14ac:dyDescent="0.25">
      <c r="A3570" s="139">
        <v>3443</v>
      </c>
      <c r="B3570" s="140" t="s">
        <v>20366</v>
      </c>
      <c r="C3570" s="140" t="s">
        <v>20367</v>
      </c>
      <c r="D3570" s="140" t="s">
        <v>16702</v>
      </c>
      <c r="E3570" s="140" t="s">
        <v>22496</v>
      </c>
      <c r="F3570" s="140" t="s">
        <v>20368</v>
      </c>
      <c r="G3570" s="140" t="s">
        <v>20369</v>
      </c>
      <c r="H3570" s="140">
        <v>34.173099999999998</v>
      </c>
      <c r="I3570" s="140">
        <v>-91.935599999999994</v>
      </c>
      <c r="J3570" s="140">
        <v>206</v>
      </c>
      <c r="K3570" s="140">
        <v>-6</v>
      </c>
      <c r="L3570" s="140">
        <f>COUNTIFS(ArCompl!$C$2:$C$5652,ArCompl!$C2846,ArCompl!$D$2:$D$5652,ArCompl!$D2846)</f>
        <v>3</v>
      </c>
      <c r="M3570" s="141">
        <f>IF(ISNA(MATCH($F3570,'Liste noire'!C:C,0)),0,1)</f>
        <v>0</v>
      </c>
    </row>
    <row r="3571" spans="1:13" x14ac:dyDescent="0.25">
      <c r="A3571" s="142">
        <v>3771</v>
      </c>
      <c r="B3571" s="143" t="s">
        <v>20393</v>
      </c>
      <c r="C3571" s="143" t="s">
        <v>20394</v>
      </c>
      <c r="D3571" s="143" t="s">
        <v>16702</v>
      </c>
      <c r="E3571" s="143" t="s">
        <v>22496</v>
      </c>
      <c r="F3571" s="143" t="s">
        <v>20395</v>
      </c>
      <c r="G3571" s="143" t="s">
        <v>20396</v>
      </c>
      <c r="H3571" s="143">
        <v>44.6509</v>
      </c>
      <c r="I3571" s="143">
        <v>-73.468100000000007</v>
      </c>
      <c r="J3571" s="143">
        <v>234</v>
      </c>
      <c r="K3571" s="143">
        <v>-5</v>
      </c>
      <c r="L3571" s="143">
        <f>COUNTIFS(ArCompl!$C$2:$C$5652,ArCompl!$C2853,ArCompl!$D$2:$D$5652,ArCompl!$D2853)</f>
        <v>2</v>
      </c>
      <c r="M3571" s="144">
        <f>IF(ISNA(MATCH($F3571,'Liste noire'!C:C,0)),0,1)</f>
        <v>0</v>
      </c>
    </row>
    <row r="3572" spans="1:13" x14ac:dyDescent="0.25">
      <c r="A3572" s="139">
        <v>3155</v>
      </c>
      <c r="B3572" s="140" t="s">
        <v>1918</v>
      </c>
      <c r="C3572" s="140" t="s">
        <v>1919</v>
      </c>
      <c r="D3572" s="140" t="s">
        <v>1911</v>
      </c>
      <c r="E3572" s="140" t="s">
        <v>22365</v>
      </c>
      <c r="F3572" s="140" t="s">
        <v>1920</v>
      </c>
      <c r="G3572" s="140" t="s">
        <v>1921</v>
      </c>
      <c r="H3572" s="140">
        <v>27.403199999999998</v>
      </c>
      <c r="I3572" s="140">
        <v>89.424599999999998</v>
      </c>
      <c r="J3572" s="140">
        <v>7332</v>
      </c>
      <c r="K3572" s="140">
        <v>6</v>
      </c>
      <c r="L3572" s="140">
        <f>COUNTIFS(ArCompl!$C$2:$C$5652,ArCompl!$C645,ArCompl!$D$2:$D$5652,ArCompl!$D645)</f>
        <v>1</v>
      </c>
      <c r="M3572" s="141">
        <f>IF(ISNA(MATCH($F3572,'Liste noire'!C:C,0)),0,1)</f>
        <v>0</v>
      </c>
    </row>
    <row r="3573" spans="1:13" x14ac:dyDescent="0.25">
      <c r="A3573" s="142">
        <v>3722</v>
      </c>
      <c r="B3573" s="143" t="s">
        <v>21568</v>
      </c>
      <c r="C3573" s="143" t="s">
        <v>21565</v>
      </c>
      <c r="D3573" s="143" t="s">
        <v>16702</v>
      </c>
      <c r="E3573" s="143" t="s">
        <v>22496</v>
      </c>
      <c r="F3573" s="143" t="s">
        <v>21569</v>
      </c>
      <c r="G3573" s="143" t="s">
        <v>21570</v>
      </c>
      <c r="H3573" s="143">
        <v>26.683199999999999</v>
      </c>
      <c r="I3573" s="143">
        <v>-80.095600000000005</v>
      </c>
      <c r="J3573" s="143">
        <v>19</v>
      </c>
      <c r="K3573" s="143">
        <v>-5</v>
      </c>
      <c r="L3573" s="143">
        <f>COUNTIFS(ArCompl!$C$2:$C$5652,ArCompl!$C3162,ArCompl!$D$2:$D$5652,ArCompl!$D3162)</f>
        <v>1</v>
      </c>
      <c r="M3573" s="144">
        <f>IF(ISNA(MATCH($F3573,'Liste noire'!C:C,0)),0,1)</f>
        <v>0</v>
      </c>
    </row>
    <row r="3574" spans="1:13" x14ac:dyDescent="0.25">
      <c r="A3574" s="139">
        <v>5900</v>
      </c>
      <c r="B3574" s="140" t="s">
        <v>21930</v>
      </c>
      <c r="C3574" s="140" t="s">
        <v>21931</v>
      </c>
      <c r="D3574" s="140" t="s">
        <v>21859</v>
      </c>
      <c r="E3574" s="140" t="s">
        <v>21859</v>
      </c>
      <c r="F3574" s="140" t="s">
        <v>21932</v>
      </c>
      <c r="G3574" s="140" t="s">
        <v>21933</v>
      </c>
      <c r="H3574" s="140">
        <v>-16.439</v>
      </c>
      <c r="I3574" s="140">
        <v>168.25700000000001</v>
      </c>
      <c r="J3574" s="140">
        <v>160</v>
      </c>
      <c r="K3574" s="140">
        <v>11</v>
      </c>
      <c r="L3574" s="140">
        <f>COUNTIFS(ArCompl!$C$2:$C$5652,ArCompl!$C5555,ArCompl!$D$2:$D$5652,ArCompl!$D5555)</f>
        <v>1</v>
      </c>
      <c r="M3574" s="141">
        <f>IF(ISNA(MATCH($F3574,'Liste noire'!C:C,0)),0,1)</f>
        <v>0</v>
      </c>
    </row>
    <row r="3575" spans="1:13" x14ac:dyDescent="0.25">
      <c r="A3575" s="142">
        <v>2854</v>
      </c>
      <c r="B3575" s="143" t="s">
        <v>22071</v>
      </c>
      <c r="C3575" s="143" t="s">
        <v>22072</v>
      </c>
      <c r="D3575" s="143" t="s">
        <v>21976</v>
      </c>
      <c r="E3575" s="143" t="s">
        <v>21976</v>
      </c>
      <c r="F3575" s="143" t="s">
        <v>22073</v>
      </c>
      <c r="G3575" s="143" t="s">
        <v>22074</v>
      </c>
      <c r="H3575" s="143">
        <v>10.480499999999999</v>
      </c>
      <c r="I3575" s="143">
        <v>-68.072999999999993</v>
      </c>
      <c r="J3575" s="143">
        <v>32</v>
      </c>
      <c r="K3575" s="143">
        <v>-4</v>
      </c>
      <c r="L3575" s="143">
        <f>COUNTIFS(ArCompl!$C$2:$C$5652,ArCompl!$C5591,ArCompl!$D$2:$D$5652,ArCompl!$D5591)</f>
        <v>1</v>
      </c>
      <c r="M3575" s="144">
        <f>IF(ISNA(MATCH($F3575,'Liste noire'!C:C,0)),0,1)</f>
        <v>0</v>
      </c>
    </row>
    <row r="3576" spans="1:13" x14ac:dyDescent="0.25">
      <c r="A3576" s="139">
        <v>2773</v>
      </c>
      <c r="B3576" s="140" t="s">
        <v>15187</v>
      </c>
      <c r="C3576" s="140" t="s">
        <v>15188</v>
      </c>
      <c r="D3576" s="140" t="s">
        <v>15156</v>
      </c>
      <c r="E3576" s="140" t="s">
        <v>15156</v>
      </c>
      <c r="F3576" s="140" t="s">
        <v>15189</v>
      </c>
      <c r="G3576" s="140" t="s">
        <v>15190</v>
      </c>
      <c r="H3576" s="140">
        <v>5.4528299999999996</v>
      </c>
      <c r="I3576" s="140">
        <v>-55.187800000000003</v>
      </c>
      <c r="J3576" s="140">
        <v>59</v>
      </c>
      <c r="K3576" s="140">
        <v>-3</v>
      </c>
      <c r="L3576" s="140">
        <f>COUNTIFS(ArCompl!$C$2:$C$5652,ArCompl!$C5321,ArCompl!$D$2:$D$5652,ArCompl!$D5321)</f>
        <v>1</v>
      </c>
      <c r="M3576" s="141">
        <f>IF(ISNA(MATCH($F3576,'Liste noire'!C:C,0)),0,1)</f>
        <v>0</v>
      </c>
    </row>
    <row r="3577" spans="1:13" x14ac:dyDescent="0.25">
      <c r="A3577" s="142">
        <v>956</v>
      </c>
      <c r="B3577" s="143" t="s">
        <v>324</v>
      </c>
      <c r="C3577" s="143" t="s">
        <v>325</v>
      </c>
      <c r="D3577" s="143" t="s">
        <v>257</v>
      </c>
      <c r="E3577" s="143" t="s">
        <v>257</v>
      </c>
      <c r="F3577" s="143" t="s">
        <v>326</v>
      </c>
      <c r="G3577" s="143" t="s">
        <v>327</v>
      </c>
      <c r="H3577" s="143">
        <v>-10.722</v>
      </c>
      <c r="I3577" s="143">
        <v>13.765499999999999</v>
      </c>
      <c r="J3577" s="143">
        <v>16</v>
      </c>
      <c r="K3577" s="143">
        <v>1</v>
      </c>
      <c r="L3577" s="143">
        <f>COUNTIFS(ArCompl!$C$2:$C$5652,ArCompl!$C204,ArCompl!$D$2:$D$5652,ArCompl!$D204)</f>
        <v>2</v>
      </c>
      <c r="M3577" s="144">
        <f>IF(ISNA(MATCH($F3577,'Liste noire'!C:C,0)),0,1)</f>
        <v>0</v>
      </c>
    </row>
    <row r="3578" spans="1:13" x14ac:dyDescent="0.25">
      <c r="A3578" s="139">
        <v>6314</v>
      </c>
      <c r="B3578" s="140" t="s">
        <v>1302</v>
      </c>
      <c r="C3578" s="140" t="s">
        <v>1303</v>
      </c>
      <c r="D3578" s="140" t="s">
        <v>639</v>
      </c>
      <c r="E3578" s="140" t="s">
        <v>22356</v>
      </c>
      <c r="F3578" s="140" t="s">
        <v>1304</v>
      </c>
      <c r="G3578" s="140" t="s">
        <v>1305</v>
      </c>
      <c r="H3578" s="140">
        <v>-23.171099999999999</v>
      </c>
      <c r="I3578" s="140">
        <v>117.745</v>
      </c>
      <c r="J3578" s="140">
        <v>1406</v>
      </c>
      <c r="K3578" s="140">
        <v>8</v>
      </c>
      <c r="L3578" s="140">
        <f>COUNTIFS(ArCompl!$C$2:$C$5652,ArCompl!$C485,ArCompl!$D$2:$D$5652,ArCompl!$D485)</f>
        <v>1</v>
      </c>
      <c r="M3578" s="141">
        <f>IF(ISNA(MATCH($F3578,'Liste noire'!C:C,0)),0,1)</f>
        <v>0</v>
      </c>
    </row>
    <row r="3579" spans="1:13" x14ac:dyDescent="0.25">
      <c r="A3579" s="142">
        <v>5845</v>
      </c>
      <c r="B3579" s="143" t="s">
        <v>5986</v>
      </c>
      <c r="C3579" s="143" t="s">
        <v>5987</v>
      </c>
      <c r="D3579" s="143" t="s">
        <v>5959</v>
      </c>
      <c r="E3579" s="143" t="s">
        <v>5959</v>
      </c>
      <c r="F3579" s="143" t="s">
        <v>5988</v>
      </c>
      <c r="G3579" s="143" t="s">
        <v>5989</v>
      </c>
      <c r="H3579" s="143">
        <v>9.8561099999999993</v>
      </c>
      <c r="I3579" s="143">
        <v>-85.370800000000003</v>
      </c>
      <c r="J3579" s="143">
        <v>7</v>
      </c>
      <c r="K3579" s="143">
        <v>-6</v>
      </c>
      <c r="L3579" s="143">
        <f>COUNTIFS(ArCompl!$C$2:$C$5652,ArCompl!$C1688,ArCompl!$D$2:$D$5652,ArCompl!$D1688)</f>
        <v>1</v>
      </c>
      <c r="M3579" s="144">
        <f>IF(ISNA(MATCH($F3579,'Liste noire'!C:C,0)),0,1)</f>
        <v>0</v>
      </c>
    </row>
    <row r="3580" spans="1:13" x14ac:dyDescent="0.25">
      <c r="A3580" s="139">
        <v>5812</v>
      </c>
      <c r="B3580" s="140" t="s">
        <v>8257</v>
      </c>
      <c r="C3580" s="140" t="s">
        <v>8258</v>
      </c>
      <c r="D3580" s="140" t="s">
        <v>8246</v>
      </c>
      <c r="E3580" s="140" t="s">
        <v>8246</v>
      </c>
      <c r="F3580" s="140" t="s">
        <v>8259</v>
      </c>
      <c r="G3580" s="140" t="s">
        <v>8260</v>
      </c>
      <c r="H3580" s="140">
        <v>15.7309</v>
      </c>
      <c r="I3580" s="140">
        <v>-88.583799999999997</v>
      </c>
      <c r="J3580" s="140">
        <v>33</v>
      </c>
      <c r="K3580" s="140">
        <v>-6</v>
      </c>
      <c r="L3580" s="140">
        <f>COUNTIFS(ArCompl!$C$2:$C$5652,ArCompl!$C3511,ArCompl!$D$2:$D$5652,ArCompl!$D3511)</f>
        <v>3</v>
      </c>
      <c r="M3580" s="141">
        <f>IF(ISNA(MATCH($F3580,'Liste noire'!C:C,0)),0,1)</f>
        <v>0</v>
      </c>
    </row>
    <row r="3581" spans="1:13" x14ac:dyDescent="0.25">
      <c r="A3581" s="142">
        <v>3232</v>
      </c>
      <c r="B3581" s="143" t="s">
        <v>2921</v>
      </c>
      <c r="C3581" s="143" t="s">
        <v>2922</v>
      </c>
      <c r="D3581" s="143" t="s">
        <v>2843</v>
      </c>
      <c r="E3581" s="143" t="s">
        <v>22370</v>
      </c>
      <c r="F3581" s="143" t="s">
        <v>2923</v>
      </c>
      <c r="G3581" s="143" t="s">
        <v>2924</v>
      </c>
      <c r="H3581" s="143">
        <v>27.329899999999999</v>
      </c>
      <c r="I3581" s="143">
        <v>97.426299999999998</v>
      </c>
      <c r="J3581" s="143">
        <v>1500</v>
      </c>
      <c r="K3581" s="143">
        <v>6.5</v>
      </c>
      <c r="L3581" s="143">
        <f>COUNTIFS(ArCompl!$C$2:$C$5652,ArCompl!$C666,ArCompl!$D$2:$D$5652,ArCompl!$D666)</f>
        <v>1</v>
      </c>
      <c r="M3581" s="144">
        <f>IF(ISNA(MATCH($F3581,'Liste noire'!C:C,0)),0,1)</f>
        <v>0</v>
      </c>
    </row>
    <row r="3582" spans="1:13" x14ac:dyDescent="0.25">
      <c r="A3582" s="139">
        <v>8320</v>
      </c>
      <c r="B3582" s="140" t="s">
        <v>20358</v>
      </c>
      <c r="C3582" s="140" t="s">
        <v>20359</v>
      </c>
      <c r="D3582" s="140" t="s">
        <v>16702</v>
      </c>
      <c r="E3582" s="140" t="s">
        <v>22496</v>
      </c>
      <c r="F3582" s="140" t="s">
        <v>20360</v>
      </c>
      <c r="G3582" s="140" t="s">
        <v>20361</v>
      </c>
      <c r="H3582" s="140">
        <v>37.561799999999998</v>
      </c>
      <c r="I3582" s="140">
        <v>-82.566400000000002</v>
      </c>
      <c r="J3582" s="140">
        <v>1473</v>
      </c>
      <c r="K3582" s="140">
        <v>-5</v>
      </c>
      <c r="L3582" s="140">
        <f>COUNTIFS(ArCompl!$C$2:$C$5652,ArCompl!$C2844,ArCompl!$D$2:$D$5652,ArCompl!$D2844)</f>
        <v>4</v>
      </c>
      <c r="M3582" s="141">
        <f>IF(ISNA(MATCH($F3582,'Liste noire'!C:C,0)),0,1)</f>
        <v>0</v>
      </c>
    </row>
    <row r="3583" spans="1:13" x14ac:dyDescent="0.25">
      <c r="A3583" s="142">
        <v>1832</v>
      </c>
      <c r="B3583" s="143" t="s">
        <v>11382</v>
      </c>
      <c r="C3583" s="143" t="s">
        <v>11383</v>
      </c>
      <c r="D3583" s="143" t="s">
        <v>11206</v>
      </c>
      <c r="E3583" s="143" t="s">
        <v>22439</v>
      </c>
      <c r="F3583" s="143" t="s">
        <v>11384</v>
      </c>
      <c r="G3583" s="143" t="s">
        <v>11385</v>
      </c>
      <c r="H3583" s="143">
        <v>20.077400000000001</v>
      </c>
      <c r="I3583" s="143">
        <v>-98.782499999999999</v>
      </c>
      <c r="J3583" s="143">
        <v>7600</v>
      </c>
      <c r="K3583" s="143">
        <v>-6</v>
      </c>
      <c r="L3583" s="143">
        <f>COUNTIFS(ArCompl!$C$2:$C$5652,ArCompl!$C4352,ArCompl!$D$2:$D$5652,ArCompl!$D4352)</f>
        <v>1</v>
      </c>
      <c r="M3583" s="144">
        <f>IF(ISNA(MATCH($F3583,'Liste noire'!C:C,0)),0,1)</f>
        <v>0</v>
      </c>
    </row>
    <row r="3584" spans="1:13" x14ac:dyDescent="0.25">
      <c r="A3584" s="139">
        <v>3900</v>
      </c>
      <c r="B3584" s="140" t="s">
        <v>9026</v>
      </c>
      <c r="C3584" s="140" t="s">
        <v>9020</v>
      </c>
      <c r="D3584" s="140" t="s">
        <v>8920</v>
      </c>
      <c r="E3584" s="140" t="s">
        <v>22416</v>
      </c>
      <c r="F3584" s="140" t="s">
        <v>9027</v>
      </c>
      <c r="G3584" s="140" t="s">
        <v>9028</v>
      </c>
      <c r="H3584" s="140">
        <v>-6.3369600000000004</v>
      </c>
      <c r="I3584" s="140">
        <v>106.765</v>
      </c>
      <c r="J3584" s="140">
        <v>200</v>
      </c>
      <c r="K3584" s="140">
        <v>7</v>
      </c>
      <c r="L3584" s="140">
        <f>COUNTIFS(ArCompl!$C$2:$C$5652,ArCompl!$C3736,ArCompl!$D$2:$D$5652,ArCompl!$D3736)</f>
        <v>1</v>
      </c>
      <c r="M3584" s="141">
        <f>IF(ISNA(MATCH($F3584,'Liste noire'!C:C,0)),0,1)</f>
        <v>0</v>
      </c>
    </row>
    <row r="3585" spans="1:13" x14ac:dyDescent="0.25">
      <c r="A3585" s="142">
        <v>2781</v>
      </c>
      <c r="B3585" s="143" t="s">
        <v>13008</v>
      </c>
      <c r="C3585" s="143" t="s">
        <v>13009</v>
      </c>
      <c r="D3585" s="143" t="s">
        <v>12933</v>
      </c>
      <c r="E3585" s="143" t="s">
        <v>22457</v>
      </c>
      <c r="F3585" s="143" t="s">
        <v>13010</v>
      </c>
      <c r="G3585" s="143" t="s">
        <v>13011</v>
      </c>
      <c r="H3585" s="143">
        <v>-8.3779400000000006</v>
      </c>
      <c r="I3585" s="143">
        <v>-74.574299999999994</v>
      </c>
      <c r="J3585" s="143">
        <v>513</v>
      </c>
      <c r="K3585" s="143">
        <v>-5</v>
      </c>
      <c r="L3585" s="143">
        <f>COUNTIFS(ArCompl!$C$2:$C$5652,ArCompl!$C4740,ArCompl!$D$2:$D$5652,ArCompl!$D4740)</f>
        <v>1</v>
      </c>
      <c r="M3585" s="144">
        <f>IF(ISNA(MATCH($F3585,'Liste noire'!C:C,0)),0,1)</f>
        <v>0</v>
      </c>
    </row>
    <row r="3586" spans="1:13" x14ac:dyDescent="0.25">
      <c r="A3586" s="139">
        <v>4104</v>
      </c>
      <c r="B3586" s="140" t="s">
        <v>12116</v>
      </c>
      <c r="C3586" s="140" t="s">
        <v>12117</v>
      </c>
      <c r="D3586" s="140" t="s">
        <v>12018</v>
      </c>
      <c r="E3586" s="140" t="s">
        <v>22451</v>
      </c>
      <c r="F3586" s="140" t="s">
        <v>12118</v>
      </c>
      <c r="G3586" s="140" t="s">
        <v>12119</v>
      </c>
      <c r="H3586" s="140">
        <v>-41.3461</v>
      </c>
      <c r="I3586" s="140">
        <v>173.95599999999999</v>
      </c>
      <c r="J3586" s="140">
        <v>161</v>
      </c>
      <c r="K3586" s="140">
        <v>12</v>
      </c>
      <c r="L3586" s="140">
        <f>COUNTIFS(ArCompl!$C$2:$C$5652,ArCompl!$C4587,ArCompl!$D$2:$D$5652,ArCompl!$D4587)</f>
        <v>1</v>
      </c>
      <c r="M3586" s="141">
        <f>IF(ISNA(MATCH($F3586,'Liste noire'!C:C,0)),0,1)</f>
        <v>0</v>
      </c>
    </row>
    <row r="3587" spans="1:13" x14ac:dyDescent="0.25">
      <c r="A3587" s="142">
        <v>972</v>
      </c>
      <c r="B3587" s="143" t="s">
        <v>14174</v>
      </c>
      <c r="C3587" s="143" t="s">
        <v>14175</v>
      </c>
      <c r="D3587" s="143" t="s">
        <v>14176</v>
      </c>
      <c r="E3587" s="143" t="s">
        <v>22467</v>
      </c>
      <c r="F3587" s="143" t="s">
        <v>14177</v>
      </c>
      <c r="G3587" s="143" t="s">
        <v>14178</v>
      </c>
      <c r="H3587" s="143">
        <v>1.6629400000000001</v>
      </c>
      <c r="I3587" s="143">
        <v>7.41174</v>
      </c>
      <c r="J3587" s="143">
        <v>591</v>
      </c>
      <c r="K3587" s="143">
        <v>0</v>
      </c>
      <c r="L3587" s="143">
        <f>COUNTIFS(ArCompl!$C$2:$C$5652,ArCompl!$C5179,ArCompl!$D$2:$D$5652,ArCompl!$D5179)</f>
        <v>1</v>
      </c>
      <c r="M3587" s="144">
        <f>IF(ISNA(MATCH($F3587,'Liste noire'!C:C,0)),0,1)</f>
        <v>0</v>
      </c>
    </row>
    <row r="3588" spans="1:13" x14ac:dyDescent="0.25">
      <c r="A3588" s="139">
        <v>2738</v>
      </c>
      <c r="B3588" s="140" t="s">
        <v>5660</v>
      </c>
      <c r="C3588" s="140" t="s">
        <v>5661</v>
      </c>
      <c r="D3588" s="140" t="s">
        <v>5479</v>
      </c>
      <c r="E3588" s="140" t="s">
        <v>22380</v>
      </c>
      <c r="F3588" s="140" t="s">
        <v>5662</v>
      </c>
      <c r="G3588" s="140" t="s">
        <v>5663</v>
      </c>
      <c r="H3588" s="140">
        <v>6.1847200000000004</v>
      </c>
      <c r="I3588" s="140">
        <v>-67.493200000000002</v>
      </c>
      <c r="J3588" s="140">
        <v>177</v>
      </c>
      <c r="K3588" s="140">
        <v>-5</v>
      </c>
      <c r="L3588" s="140">
        <f>COUNTIFS(ArCompl!$C$2:$C$5652,ArCompl!$C1581,ArCompl!$D$2:$D$5652,ArCompl!$D1581)</f>
        <v>3</v>
      </c>
      <c r="M3588" s="141">
        <f>IF(ISNA(MATCH($F3588,'Liste noire'!C:C,0)),0,1)</f>
        <v>0</v>
      </c>
    </row>
    <row r="3589" spans="1:13" x14ac:dyDescent="0.25">
      <c r="A3589" s="142">
        <v>11212</v>
      </c>
      <c r="B3589" s="143" t="s">
        <v>2549</v>
      </c>
      <c r="C3589" s="143" t="s">
        <v>2550</v>
      </c>
      <c r="D3589" s="143" t="s">
        <v>2057</v>
      </c>
      <c r="E3589" s="143" t="s">
        <v>22368</v>
      </c>
      <c r="F3589" s="143" t="s">
        <v>2551</v>
      </c>
      <c r="G3589" s="143" t="s">
        <v>2552</v>
      </c>
      <c r="H3589" s="143">
        <v>-7.0620599999999998</v>
      </c>
      <c r="I3589" s="143">
        <v>-41.523699999999998</v>
      </c>
      <c r="J3589" s="143">
        <v>1050</v>
      </c>
      <c r="K3589" s="143">
        <v>-3</v>
      </c>
      <c r="L3589" s="143">
        <f>COUNTIFS(ArCompl!$C$2:$C$5652,ArCompl!$C830,ArCompl!$D$2:$D$5652,ArCompl!$D830)</f>
        <v>4</v>
      </c>
      <c r="M3589" s="144">
        <f>IF(ISNA(MATCH($F3589,'Liste noire'!C:C,0)),0,1)</f>
        <v>0</v>
      </c>
    </row>
    <row r="3590" spans="1:13" x14ac:dyDescent="0.25">
      <c r="A3590" s="139">
        <v>7775</v>
      </c>
      <c r="B3590" s="140" t="s">
        <v>20438</v>
      </c>
      <c r="C3590" s="140" t="s">
        <v>20439</v>
      </c>
      <c r="D3590" s="140" t="s">
        <v>16702</v>
      </c>
      <c r="E3590" s="140" t="s">
        <v>22496</v>
      </c>
      <c r="F3590" s="140" t="s">
        <v>20440</v>
      </c>
      <c r="G3590" s="140" t="s">
        <v>20441</v>
      </c>
      <c r="H3590" s="140">
        <v>41.516300000000001</v>
      </c>
      <c r="I3590" s="140">
        <v>-82.868700000000004</v>
      </c>
      <c r="J3590" s="140">
        <v>590</v>
      </c>
      <c r="K3590" s="140">
        <v>-5</v>
      </c>
      <c r="L3590" s="140">
        <f>COUNTIFS(ArCompl!$C$2:$C$5652,ArCompl!$C2865,ArCompl!$D$2:$D$5652,ArCompl!$D2865)</f>
        <v>1</v>
      </c>
      <c r="M3590" s="141">
        <f>IF(ISNA(MATCH($F3590,'Liste noire'!C:C,0)),0,1)</f>
        <v>0</v>
      </c>
    </row>
    <row r="3591" spans="1:13" x14ac:dyDescent="0.25">
      <c r="A3591" s="142">
        <v>8743</v>
      </c>
      <c r="B3591" s="143" t="s">
        <v>21533</v>
      </c>
      <c r="C3591" s="143" t="s">
        <v>21534</v>
      </c>
      <c r="D3591" s="143" t="s">
        <v>16702</v>
      </c>
      <c r="E3591" s="143" t="s">
        <v>22496</v>
      </c>
      <c r="F3591" s="143" t="s">
        <v>21535</v>
      </c>
      <c r="G3591" s="143" t="s">
        <v>21536</v>
      </c>
      <c r="H3591" s="143">
        <v>44.333300000000001</v>
      </c>
      <c r="I3591" s="143">
        <v>-89.019800000000004</v>
      </c>
      <c r="J3591" s="143">
        <v>840</v>
      </c>
      <c r="K3591" s="143">
        <v>-6</v>
      </c>
      <c r="L3591" s="143">
        <f>COUNTIFS(ArCompl!$C$2:$C$5652,ArCompl!$C3153,ArCompl!$D$2:$D$5652,ArCompl!$D3153)</f>
        <v>1</v>
      </c>
      <c r="M3591" s="144">
        <f>IF(ISNA(MATCH($F3591,'Liste noire'!C:C,0)),0,1)</f>
        <v>0</v>
      </c>
    </row>
    <row r="3592" spans="1:13" x14ac:dyDescent="0.25">
      <c r="A3592" s="139">
        <v>6054</v>
      </c>
      <c r="B3592" s="140" t="s">
        <v>5664</v>
      </c>
      <c r="C3592" s="140" t="s">
        <v>5665</v>
      </c>
      <c r="D3592" s="140" t="s">
        <v>5479</v>
      </c>
      <c r="E3592" s="140" t="s">
        <v>22380</v>
      </c>
      <c r="F3592" s="140" t="s">
        <v>5666</v>
      </c>
      <c r="G3592" s="140" t="s">
        <v>5667</v>
      </c>
      <c r="H3592" s="140">
        <v>3.8535300000000001</v>
      </c>
      <c r="I3592" s="140">
        <v>-67.906199999999998</v>
      </c>
      <c r="J3592" s="140">
        <v>460</v>
      </c>
      <c r="K3592" s="140">
        <v>-5</v>
      </c>
      <c r="L3592" s="140">
        <f>COUNTIFS(ArCompl!$C$2:$C$5652,ArCompl!$C1582,ArCompl!$D$2:$D$5652,ArCompl!$D1582)</f>
        <v>3</v>
      </c>
      <c r="M3592" s="141">
        <f>IF(ISNA(MATCH($F3592,'Liste noire'!C:C,0)),0,1)</f>
        <v>0</v>
      </c>
    </row>
    <row r="3593" spans="1:13" x14ac:dyDescent="0.25">
      <c r="A3593" s="142">
        <v>8807</v>
      </c>
      <c r="B3593" s="143" t="s">
        <v>9155</v>
      </c>
      <c r="C3593" s="143" t="s">
        <v>9156</v>
      </c>
      <c r="D3593" s="143" t="s">
        <v>8920</v>
      </c>
      <c r="E3593" s="143" t="s">
        <v>22416</v>
      </c>
      <c r="F3593" s="143" t="s">
        <v>9157</v>
      </c>
      <c r="G3593" s="143" t="s">
        <v>9158</v>
      </c>
      <c r="H3593" s="143">
        <v>-0.87498900000000002</v>
      </c>
      <c r="I3593" s="143">
        <v>100.352</v>
      </c>
      <c r="J3593" s="143">
        <v>9</v>
      </c>
      <c r="K3593" s="143">
        <v>7</v>
      </c>
      <c r="L3593" s="143">
        <f>COUNTIFS(ArCompl!$C$2:$C$5652,ArCompl!$C3769,ArCompl!$D$2:$D$5652,ArCompl!$D3769)</f>
        <v>1</v>
      </c>
      <c r="M3593" s="144">
        <f>IF(ISNA(MATCH($F3593,'Liste noire'!C:C,0)),0,1)</f>
        <v>0</v>
      </c>
    </row>
    <row r="3594" spans="1:13" x14ac:dyDescent="0.25">
      <c r="A3594" s="139">
        <v>7654</v>
      </c>
      <c r="B3594" s="140" t="s">
        <v>16954</v>
      </c>
      <c r="C3594" s="140" t="s">
        <v>16945</v>
      </c>
      <c r="D3594" s="140" t="s">
        <v>16702</v>
      </c>
      <c r="E3594" s="140" t="s">
        <v>22496</v>
      </c>
      <c r="F3594" s="140" t="s">
        <v>16955</v>
      </c>
      <c r="G3594" s="140" t="s">
        <v>16956</v>
      </c>
      <c r="H3594" s="140">
        <v>33.875599999999999</v>
      </c>
      <c r="I3594" s="140">
        <v>-84.302000000000007</v>
      </c>
      <c r="J3594" s="140">
        <v>1003</v>
      </c>
      <c r="K3594" s="140">
        <v>-5</v>
      </c>
      <c r="L3594" s="140">
        <f>COUNTIFS(ArCompl!$C$2:$C$5652,ArCompl!$C1950,ArCompl!$D$2:$D$5652,ArCompl!$D1950)</f>
        <v>1</v>
      </c>
      <c r="M3594" s="141">
        <f>IF(ISNA(MATCH($F3594,'Liste noire'!C:C,0)),0,1)</f>
        <v>0</v>
      </c>
    </row>
    <row r="3595" spans="1:13" x14ac:dyDescent="0.25">
      <c r="A3595" s="142">
        <v>1633</v>
      </c>
      <c r="B3595" s="143" t="s">
        <v>13362</v>
      </c>
      <c r="C3595" s="143" t="s">
        <v>13363</v>
      </c>
      <c r="D3595" s="143" t="s">
        <v>13326</v>
      </c>
      <c r="E3595" s="143" t="s">
        <v>13326</v>
      </c>
      <c r="F3595" s="143" t="s">
        <v>13364</v>
      </c>
      <c r="G3595" s="143" t="s">
        <v>13365</v>
      </c>
      <c r="H3595" s="143">
        <v>37.741199999999999</v>
      </c>
      <c r="I3595" s="143">
        <v>-25.697900000000001</v>
      </c>
      <c r="J3595" s="143">
        <v>259</v>
      </c>
      <c r="K3595" s="143">
        <v>-1</v>
      </c>
      <c r="L3595" s="143">
        <f>COUNTIFS(ArCompl!$C$2:$C$5652,ArCompl!$C4864,ArCompl!$D$2:$D$5652,ArCompl!$D4864)</f>
        <v>3</v>
      </c>
      <c r="M3595" s="144">
        <f>IF(ISNA(MATCH($F3595,'Liste noire'!C:C,0)),0,1)</f>
        <v>0</v>
      </c>
    </row>
    <row r="3596" spans="1:13" x14ac:dyDescent="0.25">
      <c r="A3596" s="139">
        <v>6228</v>
      </c>
      <c r="B3596" s="140" t="s">
        <v>9271</v>
      </c>
      <c r="C3596" s="140" t="s">
        <v>9272</v>
      </c>
      <c r="D3596" s="140" t="s">
        <v>8920</v>
      </c>
      <c r="E3596" s="140" t="s">
        <v>22416</v>
      </c>
      <c r="F3596" s="140" t="s">
        <v>9273</v>
      </c>
      <c r="G3596" s="140" t="s">
        <v>9274</v>
      </c>
      <c r="H3596" s="140">
        <v>-3.28607</v>
      </c>
      <c r="I3596" s="140">
        <v>103.88</v>
      </c>
      <c r="J3596" s="140">
        <v>184</v>
      </c>
      <c r="K3596" s="140">
        <v>7</v>
      </c>
      <c r="L3596" s="140">
        <f>COUNTIFS(ArCompl!$C$2:$C$5652,ArCompl!$C3798,ArCompl!$D$2:$D$5652,ArCompl!$D3798)</f>
        <v>2</v>
      </c>
      <c r="M3596" s="141">
        <f>IF(ISNA(MATCH($F3596,'Liste noire'!C:C,0)),0,1)</f>
        <v>0</v>
      </c>
    </row>
    <row r="3597" spans="1:13" x14ac:dyDescent="0.25">
      <c r="A3597" s="142">
        <v>6777</v>
      </c>
      <c r="B3597" s="143" t="s">
        <v>21796</v>
      </c>
      <c r="C3597" s="143" t="s">
        <v>21797</v>
      </c>
      <c r="D3597" s="143" t="s">
        <v>21773</v>
      </c>
      <c r="E3597" s="143" t="s">
        <v>21773</v>
      </c>
      <c r="F3597" s="143" t="s">
        <v>21798</v>
      </c>
      <c r="G3597" s="143" t="s">
        <v>21799</v>
      </c>
      <c r="H3597" s="143">
        <v>-34.8551</v>
      </c>
      <c r="I3597" s="143">
        <v>-55.094299999999997</v>
      </c>
      <c r="J3597" s="143">
        <v>95</v>
      </c>
      <c r="K3597" s="143">
        <v>-3</v>
      </c>
      <c r="L3597" s="143">
        <f>COUNTIFS(ArCompl!$C$2:$C$5652,ArCompl!$C5534,ArCompl!$D$2:$D$5652,ArCompl!$D5534)</f>
        <v>1</v>
      </c>
      <c r="M3597" s="144">
        <f>IF(ISNA(MATCH($F3597,'Liste noire'!C:C,0)),0,1)</f>
        <v>0</v>
      </c>
    </row>
    <row r="3598" spans="1:13" x14ac:dyDescent="0.25">
      <c r="A3598" s="139">
        <v>1834</v>
      </c>
      <c r="B3598" s="140" t="s">
        <v>11386</v>
      </c>
      <c r="C3598" s="140" t="s">
        <v>11387</v>
      </c>
      <c r="D3598" s="140" t="s">
        <v>11206</v>
      </c>
      <c r="E3598" s="140" t="s">
        <v>22439</v>
      </c>
      <c r="F3598" s="140" t="s">
        <v>11388</v>
      </c>
      <c r="G3598" s="140" t="s">
        <v>11389</v>
      </c>
      <c r="H3598" s="140">
        <v>28.627400000000002</v>
      </c>
      <c r="I3598" s="140">
        <v>-100.535</v>
      </c>
      <c r="J3598" s="140">
        <v>901</v>
      </c>
      <c r="K3598" s="140">
        <v>-6</v>
      </c>
      <c r="L3598" s="140">
        <f>COUNTIFS(ArCompl!$C$2:$C$5652,ArCompl!$C4353,ArCompl!$D$2:$D$5652,ArCompl!$D4353)</f>
        <v>1</v>
      </c>
      <c r="M3598" s="141">
        <f>IF(ISNA(MATCH($F3598,'Liste noire'!C:C,0)),0,1)</f>
        <v>0</v>
      </c>
    </row>
    <row r="3599" spans="1:13" x14ac:dyDescent="0.25">
      <c r="A3599" s="142">
        <v>6883</v>
      </c>
      <c r="B3599" s="143" t="s">
        <v>20294</v>
      </c>
      <c r="C3599" s="143" t="s">
        <v>20295</v>
      </c>
      <c r="D3599" s="143" t="s">
        <v>16702</v>
      </c>
      <c r="E3599" s="143" t="s">
        <v>22496</v>
      </c>
      <c r="F3599" s="143" t="s">
        <v>20296</v>
      </c>
      <c r="G3599" s="143" t="s">
        <v>20297</v>
      </c>
      <c r="H3599" s="143">
        <v>45.695099999999996</v>
      </c>
      <c r="I3599" s="143">
        <v>-118.84099999999999</v>
      </c>
      <c r="J3599" s="143">
        <v>1497</v>
      </c>
      <c r="K3599" s="143">
        <v>-8</v>
      </c>
      <c r="L3599" s="143">
        <f>COUNTIFS(ArCompl!$C$2:$C$5652,ArCompl!$C2826,ArCompl!$D$2:$D$5652,ArCompl!$D2826)</f>
        <v>1</v>
      </c>
      <c r="M3599" s="144">
        <f>IF(ISNA(MATCH($F3599,'Liste noire'!C:C,0)),0,1)</f>
        <v>0</v>
      </c>
    </row>
    <row r="3600" spans="1:13" x14ac:dyDescent="0.25">
      <c r="A3600" s="139">
        <v>11269</v>
      </c>
      <c r="B3600" s="140" t="s">
        <v>21792</v>
      </c>
      <c r="C3600" s="140" t="s">
        <v>21793</v>
      </c>
      <c r="D3600" s="140" t="s">
        <v>21773</v>
      </c>
      <c r="E3600" s="140" t="s">
        <v>21773</v>
      </c>
      <c r="F3600" s="140" t="s">
        <v>21794</v>
      </c>
      <c r="G3600" s="140" t="s">
        <v>21795</v>
      </c>
      <c r="H3600" s="140">
        <v>-32.363300000000002</v>
      </c>
      <c r="I3600" s="140">
        <v>-58.061900000000001</v>
      </c>
      <c r="J3600" s="140">
        <v>138</v>
      </c>
      <c r="K3600" s="140">
        <v>-3</v>
      </c>
      <c r="L3600" s="140">
        <f>COUNTIFS(ArCompl!$C$2:$C$5652,ArCompl!$C5533,ArCompl!$D$2:$D$5652,ArCompl!$D5533)</f>
        <v>1</v>
      </c>
      <c r="M3600" s="141">
        <f>IF(ISNA(MATCH($F3600,'Liste noire'!C:C,0)),0,1)</f>
        <v>0</v>
      </c>
    </row>
    <row r="3601" spans="1:13" x14ac:dyDescent="0.25">
      <c r="A3601" s="142">
        <v>1193</v>
      </c>
      <c r="B3601" s="143" t="s">
        <v>2820</v>
      </c>
      <c r="C3601" s="143" t="s">
        <v>2821</v>
      </c>
      <c r="D3601" s="143" t="s">
        <v>2813</v>
      </c>
      <c r="E3601" s="143" t="s">
        <v>22369</v>
      </c>
      <c r="F3601" s="143" t="s">
        <v>2822</v>
      </c>
      <c r="G3601" s="143" t="s">
        <v>2823</v>
      </c>
      <c r="H3601" s="143">
        <v>42.067799999999998</v>
      </c>
      <c r="I3601" s="143">
        <v>24.8508</v>
      </c>
      <c r="J3601" s="143">
        <v>597</v>
      </c>
      <c r="K3601" s="143">
        <v>2</v>
      </c>
      <c r="L3601" s="143">
        <f>COUNTIFS(ArCompl!$C$2:$C$5652,ArCompl!$C899,ArCompl!$D$2:$D$5652,ArCompl!$D899)</f>
        <v>2</v>
      </c>
      <c r="M3601" s="144">
        <f>IF(ISNA(MATCH($F3601,'Liste noire'!C:C,0)),0,1)</f>
        <v>0</v>
      </c>
    </row>
    <row r="3602" spans="1:13" x14ac:dyDescent="0.25">
      <c r="A3602" s="139">
        <v>3720</v>
      </c>
      <c r="B3602" s="140" t="s">
        <v>20458</v>
      </c>
      <c r="C3602" s="140" t="s">
        <v>1342</v>
      </c>
      <c r="D3602" s="140" t="s">
        <v>16702</v>
      </c>
      <c r="E3602" s="140" t="s">
        <v>22496</v>
      </c>
      <c r="F3602" s="140" t="s">
        <v>20459</v>
      </c>
      <c r="G3602" s="140" t="s">
        <v>20460</v>
      </c>
      <c r="H3602" s="140">
        <v>45.588700000000003</v>
      </c>
      <c r="I3602" s="140">
        <v>-122.598</v>
      </c>
      <c r="J3602" s="140">
        <v>31</v>
      </c>
      <c r="K3602" s="140">
        <v>-8</v>
      </c>
      <c r="L3602" s="140">
        <f>COUNTIFS(ArCompl!$C$2:$C$5652,ArCompl!$C2870,ArCompl!$D$2:$D$5652,ArCompl!$D2870)</f>
        <v>1</v>
      </c>
      <c r="M3602" s="141">
        <f>IF(ISNA(MATCH($F3602,'Liste noire'!C:C,0)),0,1)</f>
        <v>0</v>
      </c>
    </row>
    <row r="3603" spans="1:13" x14ac:dyDescent="0.25">
      <c r="A3603" s="142">
        <v>7782</v>
      </c>
      <c r="B3603" s="143" t="s">
        <v>1310</v>
      </c>
      <c r="C3603" s="143" t="s">
        <v>1311</v>
      </c>
      <c r="D3603" s="143" t="s">
        <v>639</v>
      </c>
      <c r="E3603" s="143" t="s">
        <v>22356</v>
      </c>
      <c r="F3603" s="143" t="s">
        <v>1312</v>
      </c>
      <c r="G3603" s="143" t="s">
        <v>1313</v>
      </c>
      <c r="H3603" s="143">
        <v>-35.755850000000002</v>
      </c>
      <c r="I3603" s="143">
        <v>137.96289999999999</v>
      </c>
      <c r="J3603" s="143">
        <v>0</v>
      </c>
      <c r="K3603" s="143">
        <v>9.5</v>
      </c>
      <c r="L3603" s="143">
        <f>COUNTIFS(ArCompl!$C$2:$C$5652,ArCompl!$C487,ArCompl!$D$2:$D$5652,ArCompl!$D487)</f>
        <v>1</v>
      </c>
      <c r="M3603" s="144">
        <f>IF(ISNA(MATCH($F3603,'Liste noire'!C:C,0)),0,1)</f>
        <v>0</v>
      </c>
    </row>
    <row r="3604" spans="1:13" x14ac:dyDescent="0.25">
      <c r="A3604" s="139">
        <v>1584</v>
      </c>
      <c r="B3604" s="140" t="s">
        <v>6222</v>
      </c>
      <c r="C3604" s="140" t="s">
        <v>6223</v>
      </c>
      <c r="D3604" s="140" t="s">
        <v>6211</v>
      </c>
      <c r="E3604" s="140" t="s">
        <v>22386</v>
      </c>
      <c r="F3604" s="140" t="s">
        <v>6224</v>
      </c>
      <c r="G3604" s="140" t="s">
        <v>6225</v>
      </c>
      <c r="H3604" s="140">
        <v>50.013399999999997</v>
      </c>
      <c r="I3604" s="140">
        <v>15.7386</v>
      </c>
      <c r="J3604" s="140">
        <v>741</v>
      </c>
      <c r="K3604" s="140">
        <v>1</v>
      </c>
      <c r="L3604" s="140">
        <f>COUNTIFS(ArCompl!$C$2:$C$5652,ArCompl!$C4886,ArCompl!$D$2:$D$5652,ArCompl!$D4886)</f>
        <v>1</v>
      </c>
      <c r="M3604" s="141">
        <f>IF(ISNA(MATCH($F3604,'Liste noire'!C:C,0)),0,1)</f>
        <v>0</v>
      </c>
    </row>
    <row r="3605" spans="1:13" x14ac:dyDescent="0.25">
      <c r="A3605" s="142">
        <v>2973</v>
      </c>
      <c r="B3605" s="143" t="s">
        <v>13859</v>
      </c>
      <c r="C3605" s="143" t="s">
        <v>13860</v>
      </c>
      <c r="D3605" s="143" t="s">
        <v>13509</v>
      </c>
      <c r="E3605" s="143" t="s">
        <v>22461</v>
      </c>
      <c r="F3605" s="143" t="s">
        <v>13861</v>
      </c>
      <c r="G3605" s="143" t="s">
        <v>13862</v>
      </c>
      <c r="H3605" s="143">
        <v>57.914499999999997</v>
      </c>
      <c r="I3605" s="143">
        <v>56.0212</v>
      </c>
      <c r="J3605" s="143">
        <v>404</v>
      </c>
      <c r="K3605" s="143">
        <v>5</v>
      </c>
      <c r="L3605" s="143">
        <f>COUNTIFS(ArCompl!$C$2:$C$5652,ArCompl!$C5096,ArCompl!$D$2:$D$5652,ArCompl!$D5096)</f>
        <v>1</v>
      </c>
      <c r="M3605" s="144">
        <f>IF(ISNA(MATCH($F3605,'Liste noire'!C:C,0)),0,1)</f>
        <v>0</v>
      </c>
    </row>
    <row r="3606" spans="1:13" x14ac:dyDescent="0.25">
      <c r="A3606" s="139">
        <v>8750</v>
      </c>
      <c r="B3606" s="140" t="s">
        <v>7848</v>
      </c>
      <c r="C3606" s="140" t="s">
        <v>7849</v>
      </c>
      <c r="D3606" s="140" t="s">
        <v>7581</v>
      </c>
      <c r="E3606" s="140" t="s">
        <v>22405</v>
      </c>
      <c r="F3606" s="140" t="s">
        <v>7850</v>
      </c>
      <c r="G3606" s="140" t="s">
        <v>7851</v>
      </c>
      <c r="H3606" s="140">
        <v>54.157780000000002</v>
      </c>
      <c r="I3606" s="140">
        <v>13.77444</v>
      </c>
      <c r="J3606" s="140">
        <v>7</v>
      </c>
      <c r="K3606" s="140">
        <v>1</v>
      </c>
      <c r="L3606" s="140">
        <f>COUNTIFS(ArCompl!$C$2:$C$5652,ArCompl!$C171,ArCompl!$D$2:$D$5652,ArCompl!$D171)</f>
        <v>1</v>
      </c>
      <c r="M3606" s="141">
        <f>IF(ISNA(MATCH($F3606,'Liste noire'!C:C,0)),0,1)</f>
        <v>0</v>
      </c>
    </row>
    <row r="3607" spans="1:13" x14ac:dyDescent="0.25">
      <c r="A3607" s="142">
        <v>371</v>
      </c>
      <c r="B3607" s="143" t="s">
        <v>7840</v>
      </c>
      <c r="C3607" s="143" t="s">
        <v>7841</v>
      </c>
      <c r="D3607" s="143" t="s">
        <v>7581</v>
      </c>
      <c r="E3607" s="143" t="s">
        <v>22405</v>
      </c>
      <c r="F3607" s="143" t="s">
        <v>7842</v>
      </c>
      <c r="G3607" s="143" t="s">
        <v>7843</v>
      </c>
      <c r="H3607" s="143">
        <v>51.614100000000001</v>
      </c>
      <c r="I3607" s="143">
        <v>8.61632</v>
      </c>
      <c r="J3607" s="143">
        <v>699</v>
      </c>
      <c r="K3607" s="143">
        <v>1</v>
      </c>
      <c r="L3607" s="143">
        <f>COUNTIFS(ArCompl!$C$2:$C$5652,ArCompl!$C169,ArCompl!$D$2:$D$5652,ArCompl!$D169)</f>
        <v>1</v>
      </c>
      <c r="M3607" s="144">
        <f>IF(ISNA(MATCH($F3607,'Liste noire'!C:C,0)),0,1)</f>
        <v>1</v>
      </c>
    </row>
    <row r="3608" spans="1:13" x14ac:dyDescent="0.25">
      <c r="A3608" s="139">
        <v>2739</v>
      </c>
      <c r="B3608" s="140" t="s">
        <v>5644</v>
      </c>
      <c r="C3608" s="140" t="s">
        <v>5645</v>
      </c>
      <c r="D3608" s="140" t="s">
        <v>5479</v>
      </c>
      <c r="E3608" s="140" t="s">
        <v>22380</v>
      </c>
      <c r="F3608" s="140" t="s">
        <v>5646</v>
      </c>
      <c r="G3608" s="140" t="s">
        <v>5647</v>
      </c>
      <c r="H3608" s="140">
        <v>4.8126699999999998</v>
      </c>
      <c r="I3608" s="140">
        <v>-75.739500000000007</v>
      </c>
      <c r="J3608" s="140">
        <v>4416</v>
      </c>
      <c r="K3608" s="140">
        <v>-5</v>
      </c>
      <c r="L3608" s="140">
        <f>COUNTIFS(ArCompl!$C$2:$C$5652,ArCompl!$C1577,ArCompl!$D$2:$D$5652,ArCompl!$D1577)</f>
        <v>1</v>
      </c>
      <c r="M3608" s="141">
        <f>IF(ISNA(MATCH($F3608,'Liste noire'!C:C,0)),0,1)</f>
        <v>0</v>
      </c>
    </row>
    <row r="3609" spans="1:13" x14ac:dyDescent="0.25">
      <c r="A3609" s="142">
        <v>3364</v>
      </c>
      <c r="B3609" s="143" t="s">
        <v>4802</v>
      </c>
      <c r="C3609" s="143" t="s">
        <v>4799</v>
      </c>
      <c r="D3609" s="143" t="s">
        <v>4759</v>
      </c>
      <c r="E3609" s="143" t="s">
        <v>22377</v>
      </c>
      <c r="F3609" s="143" t="s">
        <v>4803</v>
      </c>
      <c r="G3609" s="143" t="s">
        <v>4804</v>
      </c>
      <c r="H3609" s="143">
        <v>40.080100000000002</v>
      </c>
      <c r="I3609" s="143">
        <v>116.58499999999999</v>
      </c>
      <c r="J3609" s="143">
        <v>116</v>
      </c>
      <c r="K3609" s="143">
        <v>8</v>
      </c>
      <c r="L3609" s="143">
        <f>COUNTIFS(ArCompl!$C$2:$C$5652,ArCompl!$C1364,ArCompl!$D$2:$D$5652,ArCompl!$D1364)</f>
        <v>1</v>
      </c>
      <c r="M3609" s="144">
        <f>IF(ISNA(MATCH($F3609,'Liste noire'!C:C,0)),0,1)</f>
        <v>0</v>
      </c>
    </row>
    <row r="3610" spans="1:13" x14ac:dyDescent="0.25">
      <c r="A3610" s="139">
        <v>2808</v>
      </c>
      <c r="B3610" s="140" t="s">
        <v>13012</v>
      </c>
      <c r="C3610" s="140" t="s">
        <v>13013</v>
      </c>
      <c r="D3610" s="140" t="s">
        <v>12933</v>
      </c>
      <c r="E3610" s="140" t="s">
        <v>22457</v>
      </c>
      <c r="F3610" s="140" t="s">
        <v>13014</v>
      </c>
      <c r="G3610" s="140" t="s">
        <v>13015</v>
      </c>
      <c r="H3610" s="140">
        <v>-12.6136</v>
      </c>
      <c r="I3610" s="140">
        <v>-69.2286</v>
      </c>
      <c r="J3610" s="140">
        <v>659</v>
      </c>
      <c r="K3610" s="140">
        <v>-5</v>
      </c>
      <c r="L3610" s="140">
        <f>COUNTIFS(ArCompl!$C$2:$C$5652,ArCompl!$C4741,ArCompl!$D$2:$D$5652,ArCompl!$D4741)</f>
        <v>1</v>
      </c>
      <c r="M3610" s="141">
        <f>IF(ISNA(MATCH($F3610,'Liste noire'!C:C,0)),0,1)</f>
        <v>0</v>
      </c>
    </row>
    <row r="3611" spans="1:13" x14ac:dyDescent="0.25">
      <c r="A3611" s="142">
        <v>3308</v>
      </c>
      <c r="B3611" s="143" t="s">
        <v>11009</v>
      </c>
      <c r="C3611" s="143" t="s">
        <v>11010</v>
      </c>
      <c r="D3611" s="143" t="s">
        <v>10891</v>
      </c>
      <c r="E3611" s="143" t="s">
        <v>22434</v>
      </c>
      <c r="F3611" s="143" t="s">
        <v>11011</v>
      </c>
      <c r="G3611" s="143" t="s">
        <v>11012</v>
      </c>
      <c r="H3611" s="143">
        <v>5.2971399999999997</v>
      </c>
      <c r="I3611" s="143">
        <v>100.277</v>
      </c>
      <c r="J3611" s="143">
        <v>11</v>
      </c>
      <c r="K3611" s="143">
        <v>8</v>
      </c>
      <c r="L3611" s="143">
        <f>COUNTIFS(ArCompl!$C$2:$C$5652,ArCompl!$C4240,ArCompl!$D$2:$D$5652,ArCompl!$D4240)</f>
        <v>1</v>
      </c>
      <c r="M3611" s="144">
        <f>IF(ISNA(MATCH($F3611,'Liste noire'!C:C,0)),0,1)</f>
        <v>0</v>
      </c>
    </row>
    <row r="3612" spans="1:13" x14ac:dyDescent="0.25">
      <c r="A3612" s="139">
        <v>8950</v>
      </c>
      <c r="B3612" s="140" t="s">
        <v>20282</v>
      </c>
      <c r="C3612" s="140" t="s">
        <v>20283</v>
      </c>
      <c r="D3612" s="140" t="s">
        <v>16702</v>
      </c>
      <c r="E3612" s="140" t="s">
        <v>22496</v>
      </c>
      <c r="F3612" s="140" t="s">
        <v>20284</v>
      </c>
      <c r="G3612" s="140" t="s">
        <v>20285</v>
      </c>
      <c r="H3612" s="140">
        <v>31.382400000000001</v>
      </c>
      <c r="I3612" s="140">
        <v>-103.511</v>
      </c>
      <c r="J3612" s="140">
        <v>2613</v>
      </c>
      <c r="K3612" s="140">
        <v>-6</v>
      </c>
      <c r="L3612" s="140">
        <f>COUNTIFS(ArCompl!$C$2:$C$5652,ArCompl!$C2823,ArCompl!$D$2:$D$5652,ArCompl!$D2823)</f>
        <v>1</v>
      </c>
      <c r="M3612" s="141">
        <f>IF(ISNA(MATCH($F3612,'Liste noire'!C:C,0)),0,1)</f>
        <v>0</v>
      </c>
    </row>
    <row r="3613" spans="1:13" x14ac:dyDescent="0.25">
      <c r="A3613" s="142">
        <v>3351</v>
      </c>
      <c r="B3613" s="143" t="s">
        <v>1318</v>
      </c>
      <c r="C3613" s="143" t="s">
        <v>1315</v>
      </c>
      <c r="D3613" s="143" t="s">
        <v>639</v>
      </c>
      <c r="E3613" s="143" t="s">
        <v>22356</v>
      </c>
      <c r="F3613" s="143" t="s">
        <v>1319</v>
      </c>
      <c r="G3613" s="143" t="s">
        <v>1320</v>
      </c>
      <c r="H3613" s="143">
        <v>-31.940300000000001</v>
      </c>
      <c r="I3613" s="143">
        <v>115.967</v>
      </c>
      <c r="J3613" s="143">
        <v>67</v>
      </c>
      <c r="K3613" s="143">
        <v>8</v>
      </c>
      <c r="L3613" s="143">
        <f>COUNTIFS(ArCompl!$C$2:$C$5652,ArCompl!$C489,ArCompl!$D$2:$D$5652,ArCompl!$D489)</f>
        <v>1</v>
      </c>
      <c r="M3613" s="144">
        <f>IF(ISNA(MATCH($F3613,'Liste noire'!C:C,0)),0,1)</f>
        <v>0</v>
      </c>
    </row>
    <row r="3614" spans="1:13" x14ac:dyDescent="0.25">
      <c r="A3614" s="139">
        <v>6114</v>
      </c>
      <c r="B3614" s="140" t="s">
        <v>13867</v>
      </c>
      <c r="C3614" s="140" t="s">
        <v>13868</v>
      </c>
      <c r="D3614" s="140" t="s">
        <v>13509</v>
      </c>
      <c r="E3614" s="140" t="s">
        <v>22461</v>
      </c>
      <c r="F3614" s="140" t="s">
        <v>13869</v>
      </c>
      <c r="G3614" s="140" t="s">
        <v>13870</v>
      </c>
      <c r="H3614" s="140">
        <v>61.885199999999998</v>
      </c>
      <c r="I3614" s="140">
        <v>34.154699999999998</v>
      </c>
      <c r="J3614" s="140">
        <v>151</v>
      </c>
      <c r="K3614" s="140">
        <v>3</v>
      </c>
      <c r="L3614" s="140">
        <f>COUNTIFS(ArCompl!$C$2:$C$5652,ArCompl!$C5098,ArCompl!$D$2:$D$5652,ArCompl!$D5098)</f>
        <v>1</v>
      </c>
      <c r="M3614" s="141">
        <f>IF(ISNA(MATCH($F3614,'Liste noire'!C:C,0)),0,1)</f>
        <v>0</v>
      </c>
    </row>
    <row r="3615" spans="1:13" x14ac:dyDescent="0.25">
      <c r="A3615" s="142">
        <v>2603</v>
      </c>
      <c r="B3615" s="143" t="s">
        <v>2541</v>
      </c>
      <c r="C3615" s="143" t="s">
        <v>2542</v>
      </c>
      <c r="D3615" s="143" t="s">
        <v>2057</v>
      </c>
      <c r="E3615" s="143" t="s">
        <v>22368</v>
      </c>
      <c r="F3615" s="143" t="s">
        <v>2543</v>
      </c>
      <c r="G3615" s="143" t="s">
        <v>2544</v>
      </c>
      <c r="H3615" s="143">
        <v>-31.718399999999999</v>
      </c>
      <c r="I3615" s="143">
        <v>-52.3277</v>
      </c>
      <c r="J3615" s="143">
        <v>59</v>
      </c>
      <c r="K3615" s="143">
        <v>-3</v>
      </c>
      <c r="L3615" s="143">
        <f>COUNTIFS(ArCompl!$C$2:$C$5652,ArCompl!$C828,ArCompl!$D$2:$D$5652,ArCompl!$D828)</f>
        <v>1</v>
      </c>
      <c r="M3615" s="144">
        <f>IF(ISNA(MATCH($F3615,'Liste noire'!C:C,0)),0,1)</f>
        <v>0</v>
      </c>
    </row>
    <row r="3616" spans="1:13" x14ac:dyDescent="0.25">
      <c r="A3616" s="139">
        <v>5832</v>
      </c>
      <c r="B3616" s="140" t="s">
        <v>8392</v>
      </c>
      <c r="C3616" s="140" t="s">
        <v>8393</v>
      </c>
      <c r="D3616" s="140" t="s">
        <v>8373</v>
      </c>
      <c r="E3616" s="140" t="s">
        <v>8373</v>
      </c>
      <c r="F3616" s="140" t="s">
        <v>8394</v>
      </c>
      <c r="G3616" s="140" t="s">
        <v>8395</v>
      </c>
      <c r="H3616" s="140">
        <v>15.2622</v>
      </c>
      <c r="I3616" s="140">
        <v>-83.781199999999998</v>
      </c>
      <c r="J3616" s="140">
        <v>33</v>
      </c>
      <c r="K3616" s="140">
        <v>-6</v>
      </c>
      <c r="L3616" s="140">
        <f>COUNTIFS(ArCompl!$C$2:$C$5652,ArCompl!$C3550,ArCompl!$D$2:$D$5652,ArCompl!$D3550)</f>
        <v>1</v>
      </c>
      <c r="M3616" s="141">
        <f>IF(ISNA(MATCH($F3616,'Liste noire'!C:C,0)),0,1)</f>
        <v>0</v>
      </c>
    </row>
    <row r="3617" spans="1:13" x14ac:dyDescent="0.25">
      <c r="A3617" s="142">
        <v>5788</v>
      </c>
      <c r="B3617" s="143" t="s">
        <v>8433</v>
      </c>
      <c r="C3617" s="143" t="s">
        <v>8434</v>
      </c>
      <c r="D3617" s="143" t="s">
        <v>8422</v>
      </c>
      <c r="E3617" s="143" t="s">
        <v>22413</v>
      </c>
      <c r="F3617" s="143" t="s">
        <v>8435</v>
      </c>
      <c r="G3617" s="143" t="s">
        <v>8436</v>
      </c>
      <c r="H3617" s="143">
        <v>45.990900000000003</v>
      </c>
      <c r="I3617" s="143">
        <v>18.241</v>
      </c>
      <c r="J3617" s="143">
        <v>1000</v>
      </c>
      <c r="K3617" s="143">
        <v>1</v>
      </c>
      <c r="L3617" s="143">
        <f>COUNTIFS(ArCompl!$C$2:$C$5652,ArCompl!$C3560,ArCompl!$D$2:$D$5652,ArCompl!$D3560)</f>
        <v>1</v>
      </c>
      <c r="M3617" s="144">
        <f>IF(ISNA(MATCH($F3617,'Liste noire'!C:C,0)),0,1)</f>
        <v>0</v>
      </c>
    </row>
    <row r="3618" spans="1:13" x14ac:dyDescent="0.25">
      <c r="A3618" s="139">
        <v>2219</v>
      </c>
      <c r="B3618" s="140" t="s">
        <v>12695</v>
      </c>
      <c r="C3618" s="140" t="s">
        <v>12696</v>
      </c>
      <c r="D3618" s="140" t="s">
        <v>12597</v>
      </c>
      <c r="E3618" s="140" t="s">
        <v>12597</v>
      </c>
      <c r="F3618" s="140" t="s">
        <v>12697</v>
      </c>
      <c r="G3618" s="140" t="s">
        <v>12698</v>
      </c>
      <c r="H3618" s="140">
        <v>33.993899999999996</v>
      </c>
      <c r="I3618" s="140">
        <v>71.514600000000002</v>
      </c>
      <c r="J3618" s="140">
        <v>1158</v>
      </c>
      <c r="K3618" s="140">
        <v>5</v>
      </c>
      <c r="L3618" s="140">
        <f>COUNTIFS(ArCompl!$C$2:$C$5652,ArCompl!$C4651,ArCompl!$D$2:$D$5652,ArCompl!$D4651)</f>
        <v>1</v>
      </c>
      <c r="M3618" s="141">
        <f>IF(ISNA(MATCH($F3618,'Liste noire'!C:C,0)),0,1)</f>
        <v>0</v>
      </c>
    </row>
    <row r="3619" spans="1:13" x14ac:dyDescent="0.25">
      <c r="A3619" s="142">
        <v>4370</v>
      </c>
      <c r="B3619" s="143" t="s">
        <v>13851</v>
      </c>
      <c r="C3619" s="143" t="s">
        <v>13852</v>
      </c>
      <c r="D3619" s="143" t="s">
        <v>13509</v>
      </c>
      <c r="E3619" s="143" t="s">
        <v>22461</v>
      </c>
      <c r="F3619" s="143" t="s">
        <v>13853</v>
      </c>
      <c r="G3619" s="143" t="s">
        <v>13854</v>
      </c>
      <c r="H3619" s="143">
        <v>65.121099999999998</v>
      </c>
      <c r="I3619" s="143">
        <v>57.130800000000001</v>
      </c>
      <c r="J3619" s="143">
        <v>98</v>
      </c>
      <c r="K3619" s="143">
        <v>3</v>
      </c>
      <c r="L3619" s="143">
        <f>COUNTIFS(ArCompl!$C$2:$C$5652,ArCompl!$C5094,ArCompl!$D$2:$D$5652,ArCompl!$D5094)</f>
        <v>1</v>
      </c>
      <c r="M3619" s="144">
        <f>IF(ISNA(MATCH($F3619,'Liste noire'!C:C,0)),0,1)</f>
        <v>0</v>
      </c>
    </row>
    <row r="3620" spans="1:13" x14ac:dyDescent="0.25">
      <c r="A3620" s="139">
        <v>6165</v>
      </c>
      <c r="B3620" s="140" t="s">
        <v>13855</v>
      </c>
      <c r="C3620" s="140" t="s">
        <v>13856</v>
      </c>
      <c r="D3620" s="140" t="s">
        <v>13509</v>
      </c>
      <c r="E3620" s="140" t="s">
        <v>22461</v>
      </c>
      <c r="F3620" s="140" t="s">
        <v>13857</v>
      </c>
      <c r="G3620" s="140" t="s">
        <v>13858</v>
      </c>
      <c r="H3620" s="140">
        <v>53.110599999999998</v>
      </c>
      <c r="I3620" s="140">
        <v>45.021099999999997</v>
      </c>
      <c r="J3620" s="140">
        <v>614</v>
      </c>
      <c r="K3620" s="140">
        <v>3</v>
      </c>
      <c r="L3620" s="140">
        <f>COUNTIFS(ArCompl!$C$2:$C$5652,ArCompl!$C5095,ArCompl!$D$2:$D$5652,ArCompl!$D5095)</f>
        <v>1</v>
      </c>
      <c r="M3620" s="141">
        <f>IF(ISNA(MATCH($F3620,'Liste noire'!C:C,0)),0,1)</f>
        <v>0</v>
      </c>
    </row>
    <row r="3621" spans="1:13" x14ac:dyDescent="0.25">
      <c r="A3621" s="142">
        <v>2602</v>
      </c>
      <c r="B3621" s="143" t="s">
        <v>2529</v>
      </c>
      <c r="C3621" s="143" t="s">
        <v>2530</v>
      </c>
      <c r="D3621" s="143" t="s">
        <v>2057</v>
      </c>
      <c r="E3621" s="143" t="s">
        <v>22368</v>
      </c>
      <c r="F3621" s="143" t="s">
        <v>2531</v>
      </c>
      <c r="G3621" s="143" t="s">
        <v>2532</v>
      </c>
      <c r="H3621" s="143">
        <v>-28.244</v>
      </c>
      <c r="I3621" s="143">
        <v>-52.326599999999999</v>
      </c>
      <c r="J3621" s="143">
        <v>2376</v>
      </c>
      <c r="K3621" s="143">
        <v>-3</v>
      </c>
      <c r="L3621" s="143">
        <f>COUNTIFS(ArCompl!$C$2:$C$5652,ArCompl!$C825,ArCompl!$D$2:$D$5652,ArCompl!$D825)</f>
        <v>1</v>
      </c>
      <c r="M3621" s="144">
        <f>IF(ISNA(MATCH($F3621,'Liste noire'!C:C,0)),0,1)</f>
        <v>0</v>
      </c>
    </row>
    <row r="3622" spans="1:13" x14ac:dyDescent="0.25">
      <c r="A3622" s="139">
        <v>17</v>
      </c>
      <c r="B3622" s="140" t="s">
        <v>8486</v>
      </c>
      <c r="C3622" s="140" t="s">
        <v>8487</v>
      </c>
      <c r="D3622" s="140" t="s">
        <v>8443</v>
      </c>
      <c r="E3622" s="140" t="s">
        <v>22414</v>
      </c>
      <c r="F3622" s="140" t="s">
        <v>8488</v>
      </c>
      <c r="G3622" s="140" t="s">
        <v>8489</v>
      </c>
      <c r="H3622" s="140">
        <v>65.555800000000005</v>
      </c>
      <c r="I3622" s="140">
        <v>-23.965</v>
      </c>
      <c r="J3622" s="140">
        <v>11</v>
      </c>
      <c r="K3622" s="140">
        <v>0</v>
      </c>
      <c r="L3622" s="140">
        <f>COUNTIFS(ArCompl!$C$2:$C$5652,ArCompl!$C3892,ArCompl!$D$2:$D$5652,ArCompl!$D3892)</f>
        <v>0</v>
      </c>
      <c r="M3622" s="141">
        <f>IF(ISNA(MATCH($F3622,'Liste noire'!C:C,0)),0,1)</f>
        <v>0</v>
      </c>
    </row>
    <row r="3623" spans="1:13" x14ac:dyDescent="0.25">
      <c r="A3623" s="142">
        <v>4073</v>
      </c>
      <c r="B3623" s="143" t="s">
        <v>20261</v>
      </c>
      <c r="C3623" s="143" t="s">
        <v>12802</v>
      </c>
      <c r="D3623" s="143" t="s">
        <v>16702</v>
      </c>
      <c r="E3623" s="143" t="s">
        <v>22496</v>
      </c>
      <c r="F3623" s="143" t="s">
        <v>20262</v>
      </c>
      <c r="G3623" s="143" t="s">
        <v>20263</v>
      </c>
      <c r="H3623" s="143">
        <v>30.2121</v>
      </c>
      <c r="I3623" s="143">
        <v>-85.6828</v>
      </c>
      <c r="J3623" s="143">
        <v>20</v>
      </c>
      <c r="K3623" s="143">
        <v>-6</v>
      </c>
      <c r="L3623" s="143">
        <f>COUNTIFS(ArCompl!$C$2:$C$5652,ArCompl!$C2817,ArCompl!$D$2:$D$5652,ArCompl!$D2817)</f>
        <v>1</v>
      </c>
      <c r="M3623" s="144">
        <f>IF(ISNA(MATCH($F3623,'Liste noire'!C:C,0)),0,1)</f>
        <v>0</v>
      </c>
    </row>
    <row r="3624" spans="1:13" x14ac:dyDescent="0.25">
      <c r="A3624" s="139">
        <v>1198</v>
      </c>
      <c r="B3624" s="140" t="s">
        <v>6205</v>
      </c>
      <c r="C3624" s="140" t="s">
        <v>6206</v>
      </c>
      <c r="D3624" s="140" t="s">
        <v>6194</v>
      </c>
      <c r="E3624" s="140" t="s">
        <v>22385</v>
      </c>
      <c r="F3624" s="140" t="s">
        <v>6207</v>
      </c>
      <c r="G3624" s="140" t="s">
        <v>6208</v>
      </c>
      <c r="H3624" s="140">
        <v>34.718000000000004</v>
      </c>
      <c r="I3624" s="140">
        <v>32.485700000000001</v>
      </c>
      <c r="J3624" s="140">
        <v>41</v>
      </c>
      <c r="K3624" s="140">
        <v>2</v>
      </c>
      <c r="L3624" s="140">
        <f>COUNTIFS(ArCompl!$C$2:$C$5652,ArCompl!$C1534,ArCompl!$D$2:$D$5652,ArCompl!$D1534)</f>
        <v>2</v>
      </c>
      <c r="M3624" s="141">
        <f>IF(ISNA(MATCH($F3624,'Liste noire'!C:C,0)),0,1)</f>
        <v>0</v>
      </c>
    </row>
    <row r="3625" spans="1:13" x14ac:dyDescent="0.25">
      <c r="A3625" s="142">
        <v>6749</v>
      </c>
      <c r="B3625" s="143" t="s">
        <v>9452</v>
      </c>
      <c r="C3625" s="143" t="s">
        <v>9453</v>
      </c>
      <c r="D3625" s="143" t="s">
        <v>9341</v>
      </c>
      <c r="E3625" s="143" t="s">
        <v>9341</v>
      </c>
      <c r="F3625" s="143" t="s">
        <v>9454</v>
      </c>
      <c r="G3625" s="143" t="s">
        <v>9455</v>
      </c>
      <c r="H3625" s="143">
        <v>39.6036</v>
      </c>
      <c r="I3625" s="143">
        <v>47.881500000000003</v>
      </c>
      <c r="J3625" s="143">
        <v>251</v>
      </c>
      <c r="K3625" s="143">
        <v>3.5</v>
      </c>
      <c r="L3625" s="143">
        <f>COUNTIFS(ArCompl!$C$2:$C$5652,ArCompl!$C3851,ArCompl!$D$2:$D$5652,ArCompl!$D3851)</f>
        <v>1</v>
      </c>
      <c r="M3625" s="144">
        <f>IF(ISNA(MATCH($F3625,'Liste noire'!C:C,0)),0,1)</f>
        <v>0</v>
      </c>
    </row>
    <row r="3626" spans="1:13" x14ac:dyDescent="0.25">
      <c r="A3626" s="139">
        <v>5654</v>
      </c>
      <c r="B3626" s="140" t="s">
        <v>5817</v>
      </c>
      <c r="C3626" s="140" t="s">
        <v>5818</v>
      </c>
      <c r="D3626" s="140" t="s">
        <v>5770</v>
      </c>
      <c r="E3626" s="140" t="s">
        <v>5770</v>
      </c>
      <c r="F3626" s="140" t="s">
        <v>5819</v>
      </c>
      <c r="G3626" s="140" t="s">
        <v>5820</v>
      </c>
      <c r="H3626" s="140">
        <v>-4.3299190000000003</v>
      </c>
      <c r="I3626" s="140">
        <v>20.590119999999999</v>
      </c>
      <c r="J3626" s="140">
        <v>1450</v>
      </c>
      <c r="K3626" s="140">
        <v>2</v>
      </c>
      <c r="L3626" s="140">
        <f>COUNTIFS(ArCompl!$C$2:$C$5652,ArCompl!$C1620,ArCompl!$D$2:$D$5652,ArCompl!$D1620)</f>
        <v>1</v>
      </c>
      <c r="M3626" s="141">
        <f>IF(ISNA(MATCH($F3626,'Liste noire'!C:C,0)),0,1)</f>
        <v>0</v>
      </c>
    </row>
    <row r="3627" spans="1:13" x14ac:dyDescent="0.25">
      <c r="A3627" s="142">
        <v>4124</v>
      </c>
      <c r="B3627" s="143" t="s">
        <v>20221</v>
      </c>
      <c r="C3627" s="143" t="s">
        <v>20222</v>
      </c>
      <c r="D3627" s="143" t="s">
        <v>16702</v>
      </c>
      <c r="E3627" s="143" t="s">
        <v>22496</v>
      </c>
      <c r="F3627" s="143" t="s">
        <v>20223</v>
      </c>
      <c r="G3627" s="143" t="s">
        <v>20224</v>
      </c>
      <c r="H3627" s="143">
        <v>36.926099999999998</v>
      </c>
      <c r="I3627" s="143">
        <v>-111.44799999999999</v>
      </c>
      <c r="J3627" s="143">
        <v>4316</v>
      </c>
      <c r="K3627" s="143">
        <v>-7</v>
      </c>
      <c r="L3627" s="143">
        <f>COUNTIFS(ArCompl!$C$2:$C$5652,ArCompl!$C2806,ArCompl!$D$2:$D$5652,ArCompl!$D2806)</f>
        <v>1</v>
      </c>
      <c r="M3627" s="144">
        <f>IF(ISNA(MATCH($F3627,'Liste noire'!C:C,0)),0,1)</f>
        <v>0</v>
      </c>
    </row>
    <row r="3628" spans="1:13" x14ac:dyDescent="0.25">
      <c r="A3628" s="139">
        <v>7056</v>
      </c>
      <c r="B3628" s="140" t="s">
        <v>20523</v>
      </c>
      <c r="C3628" s="140" t="s">
        <v>20524</v>
      </c>
      <c r="D3628" s="140" t="s">
        <v>16702</v>
      </c>
      <c r="E3628" s="140" t="s">
        <v>22496</v>
      </c>
      <c r="F3628" s="140" t="s">
        <v>20525</v>
      </c>
      <c r="G3628" s="140" t="s">
        <v>20526</v>
      </c>
      <c r="H3628" s="140">
        <v>26.920200000000001</v>
      </c>
      <c r="I3628" s="140">
        <v>-81.990499999999997</v>
      </c>
      <c r="J3628" s="140">
        <v>26</v>
      </c>
      <c r="K3628" s="140">
        <v>-5</v>
      </c>
      <c r="L3628" s="140">
        <f>COUNTIFS(ArCompl!$C$2:$C$5652,ArCompl!$C2887,ArCompl!$D$2:$D$5652,ArCompl!$D2887)</f>
        <v>3</v>
      </c>
      <c r="M3628" s="141">
        <f>IF(ISNA(MATCH($F3628,'Liste noire'!C:C,0)),0,1)</f>
        <v>0</v>
      </c>
    </row>
    <row r="3629" spans="1:13" x14ac:dyDescent="0.25">
      <c r="A3629" s="142">
        <v>1567</v>
      </c>
      <c r="B3629" s="143" t="s">
        <v>9786</v>
      </c>
      <c r="C3629" s="143" t="s">
        <v>9787</v>
      </c>
      <c r="D3629" s="143" t="s">
        <v>9641</v>
      </c>
      <c r="E3629" s="143" t="s">
        <v>22421</v>
      </c>
      <c r="F3629" s="143" t="s">
        <v>9788</v>
      </c>
      <c r="G3629" s="143" t="s">
        <v>9789</v>
      </c>
      <c r="H3629" s="143">
        <v>43.0959</v>
      </c>
      <c r="I3629" s="143">
        <v>12.513199999999999</v>
      </c>
      <c r="J3629" s="143">
        <v>697</v>
      </c>
      <c r="K3629" s="143">
        <v>1</v>
      </c>
      <c r="L3629" s="143">
        <f>COUNTIFS(ArCompl!$C$2:$C$5652,ArCompl!$C3943,ArCompl!$D$2:$D$5652,ArCompl!$D3943)</f>
        <v>1</v>
      </c>
      <c r="M3629" s="144">
        <f>IF(ISNA(MATCH($F3629,'Liste noire'!C:C,0)),0,1)</f>
        <v>1</v>
      </c>
    </row>
    <row r="3630" spans="1:13" x14ac:dyDescent="0.25">
      <c r="A3630" s="139">
        <v>3108</v>
      </c>
      <c r="B3630" s="140" t="s">
        <v>8795</v>
      </c>
      <c r="C3630" s="140" t="s">
        <v>8796</v>
      </c>
      <c r="D3630" s="140" t="s">
        <v>8516</v>
      </c>
      <c r="E3630" s="140" t="s">
        <v>22415</v>
      </c>
      <c r="F3630" s="140" t="s">
        <v>8797</v>
      </c>
      <c r="G3630" s="140" t="s">
        <v>8798</v>
      </c>
      <c r="H3630" s="140">
        <v>29.0334</v>
      </c>
      <c r="I3630" s="140">
        <v>79.473699999999994</v>
      </c>
      <c r="J3630" s="140">
        <v>769</v>
      </c>
      <c r="K3630" s="140">
        <v>5.5</v>
      </c>
      <c r="L3630" s="140">
        <f>COUNTIFS(ArCompl!$C$2:$C$5652,ArCompl!$C3678,ArCompl!$D$2:$D$5652,ArCompl!$D3678)</f>
        <v>1</v>
      </c>
      <c r="M3630" s="141">
        <f>IF(ISNA(MATCH($F3630,'Liste noire'!C:C,0)),0,1)</f>
        <v>0</v>
      </c>
    </row>
    <row r="3631" spans="1:13" x14ac:dyDescent="0.25">
      <c r="A3631" s="142">
        <v>3905</v>
      </c>
      <c r="B3631" s="143" t="s">
        <v>9171</v>
      </c>
      <c r="C3631" s="143" t="s">
        <v>9172</v>
      </c>
      <c r="D3631" s="143" t="s">
        <v>8920</v>
      </c>
      <c r="E3631" s="143" t="s">
        <v>22416</v>
      </c>
      <c r="F3631" s="143" t="s">
        <v>9173</v>
      </c>
      <c r="G3631" s="143" t="s">
        <v>9174</v>
      </c>
      <c r="H3631" s="143">
        <v>-2.1621999999999999</v>
      </c>
      <c r="I3631" s="143">
        <v>106.139</v>
      </c>
      <c r="J3631" s="143">
        <v>109</v>
      </c>
      <c r="K3631" s="143">
        <v>7</v>
      </c>
      <c r="L3631" s="143">
        <f>COUNTIFS(ArCompl!$C$2:$C$5652,ArCompl!$C3773,ArCompl!$D$2:$D$5652,ArCompl!$D3773)</f>
        <v>1</v>
      </c>
      <c r="M3631" s="144">
        <f>IF(ISNA(MATCH($F3631,'Liste noire'!C:C,0)),0,1)</f>
        <v>0</v>
      </c>
    </row>
    <row r="3632" spans="1:13" x14ac:dyDescent="0.25">
      <c r="A3632" s="139">
        <v>7546</v>
      </c>
      <c r="B3632" s="140" t="s">
        <v>9420</v>
      </c>
      <c r="C3632" s="140" t="s">
        <v>9421</v>
      </c>
      <c r="D3632" s="140" t="s">
        <v>9341</v>
      </c>
      <c r="E3632" s="140" t="s">
        <v>9341</v>
      </c>
      <c r="F3632" s="140" t="s">
        <v>9422</v>
      </c>
      <c r="G3632" s="140" t="s">
        <v>9423</v>
      </c>
      <c r="H3632" s="140">
        <v>27.3796</v>
      </c>
      <c r="I3632" s="140">
        <v>52.737699999999997</v>
      </c>
      <c r="J3632" s="140">
        <v>27</v>
      </c>
      <c r="K3632" s="140">
        <v>3.5</v>
      </c>
      <c r="L3632" s="140">
        <f>COUNTIFS(ArCompl!$C$2:$C$5652,ArCompl!$C3843,ArCompl!$D$2:$D$5652,ArCompl!$D3843)</f>
        <v>1</v>
      </c>
      <c r="M3632" s="141">
        <f>IF(ISNA(MATCH($F3632,'Liste noire'!C:C,0)),0,1)</f>
        <v>0</v>
      </c>
    </row>
    <row r="3633" spans="1:13" x14ac:dyDescent="0.25">
      <c r="A3633" s="142">
        <v>6959</v>
      </c>
      <c r="B3633" s="143" t="s">
        <v>18526</v>
      </c>
      <c r="C3633" s="143" t="s">
        <v>10598</v>
      </c>
      <c r="D3633" s="143" t="s">
        <v>16702</v>
      </c>
      <c r="E3633" s="143" t="s">
        <v>22496</v>
      </c>
      <c r="F3633" s="143" t="s">
        <v>18527</v>
      </c>
      <c r="G3633" s="143" t="s">
        <v>18528</v>
      </c>
      <c r="H3633" s="143">
        <v>35.635199999999998</v>
      </c>
      <c r="I3633" s="143">
        <v>-77.385300000000001</v>
      </c>
      <c r="J3633" s="143">
        <v>26</v>
      </c>
      <c r="K3633" s="143">
        <v>-5</v>
      </c>
      <c r="L3633" s="143">
        <f>COUNTIFS(ArCompl!$C$2:$C$5652,ArCompl!$C2361,ArCompl!$D$2:$D$5652,ArCompl!$D2361)</f>
        <v>1</v>
      </c>
      <c r="M3633" s="144">
        <f>IF(ISNA(MATCH($F3633,'Liste noire'!C:C,0)),0,1)</f>
        <v>0</v>
      </c>
    </row>
    <row r="3634" spans="1:13" x14ac:dyDescent="0.25">
      <c r="A3634" s="139">
        <v>1279</v>
      </c>
      <c r="B3634" s="140" t="s">
        <v>7238</v>
      </c>
      <c r="C3634" s="140" t="s">
        <v>7239</v>
      </c>
      <c r="D3634" s="140" t="s">
        <v>6885</v>
      </c>
      <c r="E3634" s="140" t="s">
        <v>6885</v>
      </c>
      <c r="F3634" s="140" t="s">
        <v>7240</v>
      </c>
      <c r="G3634" s="140" t="s">
        <v>7241</v>
      </c>
      <c r="H3634" s="140">
        <v>45.198099999999997</v>
      </c>
      <c r="I3634" s="140">
        <v>0.81555599999999995</v>
      </c>
      <c r="J3634" s="140">
        <v>328</v>
      </c>
      <c r="K3634" s="140">
        <v>1</v>
      </c>
      <c r="L3634" s="140">
        <f>COUNTIFS(ArCompl!$C$2:$C$5652,ArCompl!$C3381,ArCompl!$D$2:$D$5652,ArCompl!$D3381)</f>
        <v>1</v>
      </c>
      <c r="M3634" s="141">
        <f>IF(ISNA(MATCH($F3634,'Liste noire'!C:C,0)),0,1)</f>
        <v>0</v>
      </c>
    </row>
    <row r="3635" spans="1:13" x14ac:dyDescent="0.25">
      <c r="A3635" s="142">
        <v>7700</v>
      </c>
      <c r="B3635" s="143" t="s">
        <v>22168</v>
      </c>
      <c r="C3635" s="143" t="s">
        <v>22169</v>
      </c>
      <c r="D3635" s="143" t="s">
        <v>22113</v>
      </c>
      <c r="E3635" s="143" t="s">
        <v>22113</v>
      </c>
      <c r="F3635" s="143" t="s">
        <v>22170</v>
      </c>
      <c r="G3635" s="143" t="s">
        <v>22171</v>
      </c>
      <c r="H3635" s="143">
        <v>11.6335</v>
      </c>
      <c r="I3635" s="143">
        <v>108.952</v>
      </c>
      <c r="J3635" s="143">
        <v>101</v>
      </c>
      <c r="K3635" s="143">
        <v>7</v>
      </c>
      <c r="L3635" s="143">
        <f>COUNTIFS(ArCompl!$C$2:$C$5652,ArCompl!$C5616,ArCompl!$D$2:$D$5652,ArCompl!$D5616)</f>
        <v>1</v>
      </c>
      <c r="M3635" s="144">
        <f>IF(ISNA(MATCH($F3635,'Liste noire'!C:C,0)),0,1)</f>
        <v>0</v>
      </c>
    </row>
    <row r="3636" spans="1:13" x14ac:dyDescent="0.25">
      <c r="A3636" s="139">
        <v>275</v>
      </c>
      <c r="B3636" s="140" t="s">
        <v>12295</v>
      </c>
      <c r="C3636" s="140" t="s">
        <v>12296</v>
      </c>
      <c r="D3636" s="140" t="s">
        <v>12233</v>
      </c>
      <c r="E3636" s="140" t="s">
        <v>12233</v>
      </c>
      <c r="F3636" s="140" t="s">
        <v>12297</v>
      </c>
      <c r="G3636" s="140" t="s">
        <v>12298</v>
      </c>
      <c r="H3636" s="140">
        <v>5.0154899999999998</v>
      </c>
      <c r="I3636" s="140">
        <v>6.9495899999999997</v>
      </c>
      <c r="J3636" s="140">
        <v>87</v>
      </c>
      <c r="K3636" s="140">
        <v>1</v>
      </c>
      <c r="L3636" s="140">
        <f>COUNTIFS(ArCompl!$C$2:$C$5652,ArCompl!$C4491,ArCompl!$D$2:$D$5652,ArCompl!$D4491)</f>
        <v>1</v>
      </c>
      <c r="M3636" s="141">
        <f>IF(ISNA(MATCH($F3636,'Liste noire'!C:C,0)),0,1)</f>
        <v>0</v>
      </c>
    </row>
    <row r="3637" spans="1:13" x14ac:dyDescent="0.25">
      <c r="A3637" s="142">
        <v>8312</v>
      </c>
      <c r="B3637" s="143" t="s">
        <v>19963</v>
      </c>
      <c r="C3637" s="143" t="s">
        <v>19964</v>
      </c>
      <c r="D3637" s="143" t="s">
        <v>16702</v>
      </c>
      <c r="E3637" s="143" t="s">
        <v>22496</v>
      </c>
      <c r="F3637" s="143" t="s">
        <v>19965</v>
      </c>
      <c r="G3637" s="143" t="s">
        <v>19966</v>
      </c>
      <c r="H3637" s="143">
        <v>40.4709</v>
      </c>
      <c r="I3637" s="143">
        <v>-81.419700000000006</v>
      </c>
      <c r="J3637" s="143">
        <v>894</v>
      </c>
      <c r="K3637" s="143">
        <v>-5</v>
      </c>
      <c r="L3637" s="143">
        <f>COUNTIFS(ArCompl!$C$2:$C$5652,ArCompl!$C2738,ArCompl!$D$2:$D$5652,ArCompl!$D2738)</f>
        <v>1</v>
      </c>
      <c r="M3637" s="144">
        <f>IF(ISNA(MATCH($F3637,'Liste noire'!C:C,0)),0,1)</f>
        <v>0</v>
      </c>
    </row>
    <row r="3638" spans="1:13" x14ac:dyDescent="0.25">
      <c r="A3638" s="139">
        <v>3349</v>
      </c>
      <c r="B3638" s="140" t="s">
        <v>1329</v>
      </c>
      <c r="C3638" s="140" t="s">
        <v>1330</v>
      </c>
      <c r="D3638" s="140" t="s">
        <v>639</v>
      </c>
      <c r="E3638" s="140" t="s">
        <v>22356</v>
      </c>
      <c r="F3638" s="140" t="s">
        <v>1331</v>
      </c>
      <c r="G3638" s="140" t="s">
        <v>1332</v>
      </c>
      <c r="H3638" s="140">
        <v>-20.377800000000001</v>
      </c>
      <c r="I3638" s="140">
        <v>118.626</v>
      </c>
      <c r="J3638" s="140">
        <v>33</v>
      </c>
      <c r="K3638" s="140">
        <v>8</v>
      </c>
      <c r="L3638" s="140">
        <f>COUNTIFS(ArCompl!$C$2:$C$5652,ArCompl!$C492,ArCompl!$D$2:$D$5652,ArCompl!$D492)</f>
        <v>1</v>
      </c>
      <c r="M3638" s="141">
        <f>IF(ISNA(MATCH($F3638,'Liste noire'!C:C,0)),0,1)</f>
        <v>0</v>
      </c>
    </row>
    <row r="3639" spans="1:13" x14ac:dyDescent="0.25">
      <c r="A3639" s="142">
        <v>3633</v>
      </c>
      <c r="B3639" s="143" t="s">
        <v>20005</v>
      </c>
      <c r="C3639" s="143" t="s">
        <v>20006</v>
      </c>
      <c r="D3639" s="143" t="s">
        <v>16702</v>
      </c>
      <c r="E3639" s="143" t="s">
        <v>22496</v>
      </c>
      <c r="F3639" s="143" t="s">
        <v>20007</v>
      </c>
      <c r="G3639" s="143" t="s">
        <v>20008</v>
      </c>
      <c r="H3639" s="143">
        <v>37.131900000000002</v>
      </c>
      <c r="I3639" s="143">
        <v>-76.492999999999995</v>
      </c>
      <c r="J3639" s="143">
        <v>42</v>
      </c>
      <c r="K3639" s="143">
        <v>-5</v>
      </c>
      <c r="L3639" s="143">
        <f>COUNTIFS(ArCompl!$C$2:$C$5652,ArCompl!$C2749,ArCompl!$D$2:$D$5652,ArCompl!$D2749)</f>
        <v>1</v>
      </c>
      <c r="M3639" s="144">
        <f>IF(ISNA(MATCH($F3639,'Liste noire'!C:C,0)),0,1)</f>
        <v>0</v>
      </c>
    </row>
    <row r="3640" spans="1:13" x14ac:dyDescent="0.25">
      <c r="A3640" s="139">
        <v>7663</v>
      </c>
      <c r="B3640" s="140" t="s">
        <v>20225</v>
      </c>
      <c r="C3640" s="140" t="s">
        <v>20226</v>
      </c>
      <c r="D3640" s="140" t="s">
        <v>16702</v>
      </c>
      <c r="E3640" s="140" t="s">
        <v>22496</v>
      </c>
      <c r="F3640" s="140" t="s">
        <v>20227</v>
      </c>
      <c r="G3640" s="140" t="s">
        <v>20228</v>
      </c>
      <c r="H3640" s="140">
        <v>26.785</v>
      </c>
      <c r="I3640" s="140">
        <v>-80.693399999999997</v>
      </c>
      <c r="J3640" s="140">
        <v>16</v>
      </c>
      <c r="K3640" s="140">
        <v>-5</v>
      </c>
      <c r="L3640" s="140">
        <f>COUNTIFS(ArCompl!$C$2:$C$5652,ArCompl!$C2807,ArCompl!$D$2:$D$5652,ArCompl!$D2807)</f>
        <v>1</v>
      </c>
      <c r="M3640" s="141">
        <f>IF(ISNA(MATCH($F3640,'Liste noire'!C:C,0)),0,1)</f>
        <v>0</v>
      </c>
    </row>
    <row r="3641" spans="1:13" x14ac:dyDescent="0.25">
      <c r="A3641" s="142">
        <v>3752</v>
      </c>
      <c r="B3641" s="143" t="s">
        <v>20334</v>
      </c>
      <c r="C3641" s="143" t="s">
        <v>20331</v>
      </c>
      <c r="D3641" s="143" t="s">
        <v>16702</v>
      </c>
      <c r="E3641" s="143" t="s">
        <v>22496</v>
      </c>
      <c r="F3641" s="143" t="s">
        <v>20335</v>
      </c>
      <c r="G3641" s="143" t="s">
        <v>20336</v>
      </c>
      <c r="H3641" s="143">
        <v>39.871899999999997</v>
      </c>
      <c r="I3641" s="143">
        <v>-75.241100000000003</v>
      </c>
      <c r="J3641" s="143">
        <v>36</v>
      </c>
      <c r="K3641" s="143">
        <v>-5</v>
      </c>
      <c r="L3641" s="143">
        <f>COUNTIFS(ArCompl!$C$2:$C$5652,ArCompl!$C2837,ArCompl!$D$2:$D$5652,ArCompl!$D2837)</f>
        <v>1</v>
      </c>
      <c r="M3641" s="144">
        <f>IF(ISNA(MATCH($F3641,'Liste noire'!C:C,0)),0,1)</f>
        <v>0</v>
      </c>
    </row>
    <row r="3642" spans="1:13" x14ac:dyDescent="0.25">
      <c r="A3642" s="139">
        <v>3557</v>
      </c>
      <c r="B3642" s="140" t="s">
        <v>20446</v>
      </c>
      <c r="C3642" s="140" t="s">
        <v>20447</v>
      </c>
      <c r="D3642" s="140" t="s">
        <v>16702</v>
      </c>
      <c r="E3642" s="140" t="s">
        <v>22496</v>
      </c>
      <c r="F3642" s="140" t="s">
        <v>20448</v>
      </c>
      <c r="G3642" s="140" t="s">
        <v>20449</v>
      </c>
      <c r="H3642" s="140">
        <v>42.911000000000001</v>
      </c>
      <c r="I3642" s="140">
        <v>-82.528899999999993</v>
      </c>
      <c r="J3642" s="140">
        <v>650</v>
      </c>
      <c r="K3642" s="140">
        <v>-5</v>
      </c>
      <c r="L3642" s="140">
        <f>COUNTIFS(ArCompl!$C$2:$C$5652,ArCompl!$C2867,ArCompl!$D$2:$D$5652,ArCompl!$D2867)</f>
        <v>1</v>
      </c>
      <c r="M3642" s="141">
        <f>IF(ISNA(MATCH($F3642,'Liste noire'!C:C,0)),0,1)</f>
        <v>0</v>
      </c>
    </row>
    <row r="3643" spans="1:13" x14ac:dyDescent="0.25">
      <c r="A3643" s="142">
        <v>3170</v>
      </c>
      <c r="B3643" s="143" t="s">
        <v>15721</v>
      </c>
      <c r="C3643" s="143" t="s">
        <v>15722</v>
      </c>
      <c r="D3643" s="143" t="s">
        <v>15636</v>
      </c>
      <c r="E3643" s="143" t="s">
        <v>22487</v>
      </c>
      <c r="F3643" s="143" t="s">
        <v>15723</v>
      </c>
      <c r="G3643" s="143" t="s">
        <v>15724</v>
      </c>
      <c r="H3643" s="143">
        <v>16.782900000000001</v>
      </c>
      <c r="I3643" s="143">
        <v>100.279</v>
      </c>
      <c r="J3643" s="143">
        <v>154</v>
      </c>
      <c r="K3643" s="143">
        <v>7</v>
      </c>
      <c r="L3643" s="143">
        <f>COUNTIFS(ArCompl!$C$2:$C$5652,ArCompl!$C5399,ArCompl!$D$2:$D$5652,ArCompl!$D5399)</f>
        <v>1</v>
      </c>
      <c r="M3643" s="144">
        <f>IF(ISNA(MATCH($F3643,'Liste noire'!C:C,0)),0,1)</f>
        <v>0</v>
      </c>
    </row>
    <row r="3644" spans="1:13" x14ac:dyDescent="0.25">
      <c r="A3644" s="139">
        <v>840</v>
      </c>
      <c r="B3644" s="140" t="s">
        <v>14682</v>
      </c>
      <c r="C3644" s="140" t="s">
        <v>14683</v>
      </c>
      <c r="D3644" s="140" t="s">
        <v>14577</v>
      </c>
      <c r="E3644" s="140" t="s">
        <v>22476</v>
      </c>
      <c r="F3644" s="140" t="s">
        <v>14684</v>
      </c>
      <c r="G3644" s="140" t="s">
        <v>14685</v>
      </c>
      <c r="H3644" s="140">
        <v>-23.937200000000001</v>
      </c>
      <c r="I3644" s="140">
        <v>31.1554</v>
      </c>
      <c r="J3644" s="140">
        <v>1432</v>
      </c>
      <c r="K3644" s="140">
        <v>2</v>
      </c>
      <c r="L3644" s="140">
        <f>COUNTIFS(ArCompl!$C$2:$C$5652,ArCompl!$C46,ArCompl!$D$2:$D$5652,ArCompl!$D46)</f>
        <v>1</v>
      </c>
      <c r="M3644" s="141">
        <f>IF(ISNA(MATCH($F3644,'Liste noire'!C:C,0)),0,1)</f>
        <v>0</v>
      </c>
    </row>
    <row r="3645" spans="1:13" x14ac:dyDescent="0.25">
      <c r="A3645" s="142">
        <v>3462</v>
      </c>
      <c r="B3645" s="143" t="s">
        <v>20347</v>
      </c>
      <c r="C3645" s="143" t="s">
        <v>20341</v>
      </c>
      <c r="D3645" s="143" t="s">
        <v>16702</v>
      </c>
      <c r="E3645" s="143" t="s">
        <v>22496</v>
      </c>
      <c r="F3645" s="143" t="s">
        <v>20348</v>
      </c>
      <c r="G3645" s="143" t="s">
        <v>20349</v>
      </c>
      <c r="H3645" s="143">
        <v>33.4343</v>
      </c>
      <c r="I3645" s="143">
        <v>-112.012</v>
      </c>
      <c r="J3645" s="143">
        <v>1135</v>
      </c>
      <c r="K3645" s="143">
        <v>-7</v>
      </c>
      <c r="L3645" s="143">
        <f>COUNTIFS(ArCompl!$C$2:$C$5652,ArCompl!$C2841,ArCompl!$D$2:$D$5652,ArCompl!$D2841)</f>
        <v>1</v>
      </c>
      <c r="M3645" s="144">
        <f>IF(ISNA(MATCH($F3645,'Liste noire'!C:C,0)),0,1)</f>
        <v>0</v>
      </c>
    </row>
    <row r="3646" spans="1:13" x14ac:dyDescent="0.25">
      <c r="A3646" s="139">
        <v>4299</v>
      </c>
      <c r="B3646" s="140" t="s">
        <v>15717</v>
      </c>
      <c r="C3646" s="140" t="s">
        <v>15718</v>
      </c>
      <c r="D3646" s="140" t="s">
        <v>15636</v>
      </c>
      <c r="E3646" s="140" t="s">
        <v>22487</v>
      </c>
      <c r="F3646" s="140" t="s">
        <v>15719</v>
      </c>
      <c r="G3646" s="140" t="s">
        <v>15720</v>
      </c>
      <c r="H3646" s="140">
        <v>16.675999999999998</v>
      </c>
      <c r="I3646" s="140">
        <v>101.19499999999999</v>
      </c>
      <c r="J3646" s="140">
        <v>450</v>
      </c>
      <c r="K3646" s="140">
        <v>7</v>
      </c>
      <c r="L3646" s="140">
        <f>COUNTIFS(ArCompl!$C$2:$C$5652,ArCompl!$C5398,ArCompl!$D$2:$D$5652,ArCompl!$D5398)</f>
        <v>1</v>
      </c>
      <c r="M3646" s="141">
        <f>IF(ISNA(MATCH($F3646,'Liste noire'!C:C,0)),0,1)</f>
        <v>0</v>
      </c>
    </row>
    <row r="3647" spans="1:13" x14ac:dyDescent="0.25">
      <c r="A3647" s="142">
        <v>4046</v>
      </c>
      <c r="B3647" s="143" t="s">
        <v>20305</v>
      </c>
      <c r="C3647" s="143" t="s">
        <v>20306</v>
      </c>
      <c r="D3647" s="143" t="s">
        <v>16702</v>
      </c>
      <c r="E3647" s="143" t="s">
        <v>22496</v>
      </c>
      <c r="F3647" s="143" t="s">
        <v>20307</v>
      </c>
      <c r="G3647" s="143" t="s">
        <v>20308</v>
      </c>
      <c r="H3647" s="143">
        <v>40.664200000000001</v>
      </c>
      <c r="I3647" s="143">
        <v>-89.693299999999994</v>
      </c>
      <c r="J3647" s="143">
        <v>660</v>
      </c>
      <c r="K3647" s="143">
        <v>-6</v>
      </c>
      <c r="L3647" s="143">
        <f>COUNTIFS(ArCompl!$C$2:$C$5652,ArCompl!$C2829,ArCompl!$D$2:$D$5652,ArCompl!$D2829)</f>
        <v>1</v>
      </c>
      <c r="M3647" s="144">
        <f>IF(ISNA(MATCH($F3647,'Liste noire'!C:C,0)),0,1)</f>
        <v>0</v>
      </c>
    </row>
    <row r="3648" spans="1:13" x14ac:dyDescent="0.25">
      <c r="A3648" s="139">
        <v>5759</v>
      </c>
      <c r="B3648" s="140" t="s">
        <v>18625</v>
      </c>
      <c r="C3648" s="140" t="s">
        <v>18626</v>
      </c>
      <c r="D3648" s="140" t="s">
        <v>16702</v>
      </c>
      <c r="E3648" s="140" t="s">
        <v>22496</v>
      </c>
      <c r="F3648" s="140" t="s">
        <v>18627</v>
      </c>
      <c r="G3648" s="140" t="s">
        <v>18628</v>
      </c>
      <c r="H3648" s="140">
        <v>31.467099999999999</v>
      </c>
      <c r="I3648" s="140">
        <v>-89.337100000000007</v>
      </c>
      <c r="J3648" s="140">
        <v>298</v>
      </c>
      <c r="K3648" s="140">
        <v>-6</v>
      </c>
      <c r="L3648" s="140">
        <f>COUNTIFS(ArCompl!$C$2:$C$5652,ArCompl!$C2387,ArCompl!$D$2:$D$5652,ArCompl!$D2387)</f>
        <v>1</v>
      </c>
      <c r="M3648" s="141">
        <f>IF(ISNA(MATCH($F3648,'Liste noire'!C:C,0)),0,1)</f>
        <v>0</v>
      </c>
    </row>
    <row r="3649" spans="1:13" x14ac:dyDescent="0.25">
      <c r="A3649" s="142">
        <v>5860</v>
      </c>
      <c r="B3649" s="143" t="s">
        <v>1760</v>
      </c>
      <c r="C3649" s="143" t="s">
        <v>1757</v>
      </c>
      <c r="D3649" s="143" t="s">
        <v>1697</v>
      </c>
      <c r="E3649" s="143" t="s">
        <v>1697</v>
      </c>
      <c r="F3649" s="143" t="s">
        <v>1761</v>
      </c>
      <c r="G3649" s="143" t="s">
        <v>1762</v>
      </c>
      <c r="H3649" s="143">
        <v>25.082999999999998</v>
      </c>
      <c r="I3649" s="143">
        <v>-77.3</v>
      </c>
      <c r="J3649" s="143">
        <v>0</v>
      </c>
      <c r="K3649" s="143">
        <v>-5</v>
      </c>
      <c r="L3649" s="143">
        <f>COUNTIFS(ArCompl!$C$2:$C$5652,ArCompl!$C607,ArCompl!$D$2:$D$5652,ArCompl!$D607)</f>
        <v>1</v>
      </c>
      <c r="M3649" s="144">
        <f>IF(ISNA(MATCH($F3649,'Liste noire'!C:C,0)),0,1)</f>
        <v>0</v>
      </c>
    </row>
    <row r="3650" spans="1:13" x14ac:dyDescent="0.25">
      <c r="A3650" s="139">
        <v>3617</v>
      </c>
      <c r="B3650" s="140" t="s">
        <v>21120</v>
      </c>
      <c r="C3650" s="140" t="s">
        <v>13936</v>
      </c>
      <c r="D3650" s="140" t="s">
        <v>16702</v>
      </c>
      <c r="E3650" s="140" t="s">
        <v>22496</v>
      </c>
      <c r="F3650" s="140" t="s">
        <v>21121</v>
      </c>
      <c r="G3650" s="140" t="s">
        <v>21122</v>
      </c>
      <c r="H3650" s="140">
        <v>27.9102</v>
      </c>
      <c r="I3650" s="140">
        <v>-82.687399999999997</v>
      </c>
      <c r="J3650" s="140">
        <v>11</v>
      </c>
      <c r="K3650" s="140">
        <v>-5</v>
      </c>
      <c r="L3650" s="140">
        <f>COUNTIFS(ArCompl!$C$2:$C$5652,ArCompl!$C3045,ArCompl!$D$2:$D$5652,ArCompl!$D3045)</f>
        <v>1</v>
      </c>
      <c r="M3650" s="141">
        <f>IF(ISNA(MATCH($F3650,'Liste noire'!C:C,0)),0,1)</f>
        <v>0</v>
      </c>
    </row>
    <row r="3651" spans="1:13" x14ac:dyDescent="0.25">
      <c r="A3651" s="142">
        <v>2274</v>
      </c>
      <c r="B3651" s="143" t="s">
        <v>15512</v>
      </c>
      <c r="C3651" s="143" t="s">
        <v>15513</v>
      </c>
      <c r="D3651" s="143" t="s">
        <v>15470</v>
      </c>
      <c r="E3651" s="143" t="s">
        <v>22484</v>
      </c>
      <c r="F3651" s="143" t="s">
        <v>15514</v>
      </c>
      <c r="G3651" s="143" t="s">
        <v>15515</v>
      </c>
      <c r="H3651" s="143">
        <v>22.700199999999999</v>
      </c>
      <c r="I3651" s="143">
        <v>120.482</v>
      </c>
      <c r="J3651" s="143">
        <v>97</v>
      </c>
      <c r="K3651" s="143">
        <v>8</v>
      </c>
      <c r="L3651" s="143">
        <f>COUNTIFS(ArCompl!$C$2:$C$5652,ArCompl!$C5343,ArCompl!$D$2:$D$5652,ArCompl!$D5343)</f>
        <v>1</v>
      </c>
      <c r="M3651" s="144">
        <f>IF(ISNA(MATCH($F3651,'Liste noire'!C:C,0)),0,1)</f>
        <v>0</v>
      </c>
    </row>
    <row r="3652" spans="1:13" x14ac:dyDescent="0.25">
      <c r="A3652" s="139">
        <v>5760</v>
      </c>
      <c r="B3652" s="140" t="s">
        <v>20400</v>
      </c>
      <c r="C3652" s="140" t="s">
        <v>20401</v>
      </c>
      <c r="D3652" s="140" t="s">
        <v>16702</v>
      </c>
      <c r="E3652" s="140" t="s">
        <v>22496</v>
      </c>
      <c r="F3652" s="140" t="s">
        <v>20402</v>
      </c>
      <c r="G3652" s="140" t="s">
        <v>20403</v>
      </c>
      <c r="H3652" s="140">
        <v>42.909799999999997</v>
      </c>
      <c r="I3652" s="140">
        <v>-112.596</v>
      </c>
      <c r="J3652" s="140">
        <v>4452</v>
      </c>
      <c r="K3652" s="140">
        <v>-7</v>
      </c>
      <c r="L3652" s="140">
        <f>COUNTIFS(ArCompl!$C$2:$C$5652,ArCompl!$C2855,ArCompl!$D$2:$D$5652,ArCompl!$D2855)</f>
        <v>1</v>
      </c>
      <c r="M3652" s="141">
        <f>IF(ISNA(MATCH($F3652,'Liste noire'!C:C,0)),0,1)</f>
        <v>0</v>
      </c>
    </row>
    <row r="3653" spans="1:13" x14ac:dyDescent="0.25">
      <c r="A3653" s="142">
        <v>537</v>
      </c>
      <c r="B3653" s="143" t="s">
        <v>16617</v>
      </c>
      <c r="C3653" s="143" t="s">
        <v>16618</v>
      </c>
      <c r="D3653" s="143" t="s">
        <v>16321</v>
      </c>
      <c r="E3653" s="143" t="s">
        <v>22495</v>
      </c>
      <c r="F3653" s="143" t="s">
        <v>16619</v>
      </c>
      <c r="G3653" s="143" t="s">
        <v>16620</v>
      </c>
      <c r="H3653" s="143">
        <v>55.509399999999999</v>
      </c>
      <c r="I3653" s="143">
        <v>-4.5866699999999998</v>
      </c>
      <c r="J3653" s="143">
        <v>65</v>
      </c>
      <c r="K3653" s="143">
        <v>0</v>
      </c>
      <c r="L3653" s="143">
        <f>COUNTIFS(ArCompl!$C$2:$C$5652,ArCompl!$C4986,ArCompl!$D$2:$D$5652,ArCompl!$D4986)</f>
        <v>1</v>
      </c>
      <c r="M3653" s="144">
        <f>IF(ISNA(MATCH($F3653,'Liste noire'!C:C,0)),0,1)</f>
        <v>0</v>
      </c>
    </row>
    <row r="3654" spans="1:13" x14ac:dyDescent="0.25">
      <c r="A3654" s="139">
        <v>8305</v>
      </c>
      <c r="B3654" s="140" t="s">
        <v>20370</v>
      </c>
      <c r="C3654" s="140" t="s">
        <v>20371</v>
      </c>
      <c r="D3654" s="140" t="s">
        <v>16702</v>
      </c>
      <c r="E3654" s="140" t="s">
        <v>22496</v>
      </c>
      <c r="F3654" s="140" t="s">
        <v>20372</v>
      </c>
      <c r="G3654" s="140" t="s">
        <v>20373</v>
      </c>
      <c r="H3654" s="140">
        <v>32.840699999999998</v>
      </c>
      <c r="I3654" s="140">
        <v>-84.882400000000004</v>
      </c>
      <c r="J3654" s="140">
        <v>902</v>
      </c>
      <c r="K3654" s="140">
        <v>-5</v>
      </c>
      <c r="L3654" s="140">
        <f>COUNTIFS(ArCompl!$C$2:$C$5652,ArCompl!$C2847,ArCompl!$D$2:$D$5652,ArCompl!$D2847)</f>
        <v>1</v>
      </c>
      <c r="M3654" s="141">
        <f>IF(ISNA(MATCH($F3654,'Liste noire'!C:C,0)),0,1)</f>
        <v>0</v>
      </c>
    </row>
    <row r="3655" spans="1:13" x14ac:dyDescent="0.25">
      <c r="A3655" s="142">
        <v>7372</v>
      </c>
      <c r="B3655" s="143" t="s">
        <v>2525</v>
      </c>
      <c r="C3655" s="143" t="s">
        <v>2526</v>
      </c>
      <c r="D3655" s="143" t="s">
        <v>2057</v>
      </c>
      <c r="E3655" s="143" t="s">
        <v>22368</v>
      </c>
      <c r="F3655" s="143" t="s">
        <v>2527</v>
      </c>
      <c r="G3655" s="143" t="s">
        <v>2528</v>
      </c>
      <c r="H3655" s="143">
        <v>-2.6730200000000002</v>
      </c>
      <c r="I3655" s="143">
        <v>-56.777200000000001</v>
      </c>
      <c r="J3655" s="143">
        <v>87</v>
      </c>
      <c r="K3655" s="143">
        <v>-4</v>
      </c>
      <c r="L3655" s="143">
        <f>COUNTIFS(ArCompl!$C$2:$C$5652,ArCompl!$C824,ArCompl!$D$2:$D$5652,ArCompl!$D824)</f>
        <v>1</v>
      </c>
      <c r="M3655" s="144">
        <f>IF(ISNA(MATCH($F3655,'Liste noire'!C:C,0)),0,1)</f>
        <v>0</v>
      </c>
    </row>
    <row r="3656" spans="1:13" x14ac:dyDescent="0.25">
      <c r="A3656" s="139">
        <v>2805</v>
      </c>
      <c r="B3656" s="140" t="s">
        <v>13000</v>
      </c>
      <c r="C3656" s="140" t="s">
        <v>13001</v>
      </c>
      <c r="D3656" s="140" t="s">
        <v>12933</v>
      </c>
      <c r="E3656" s="140" t="s">
        <v>22457</v>
      </c>
      <c r="F3656" s="140" t="s">
        <v>13002</v>
      </c>
      <c r="G3656" s="140" t="s">
        <v>13003</v>
      </c>
      <c r="H3656" s="140">
        <v>-13.744899999999999</v>
      </c>
      <c r="I3656" s="140">
        <v>-76.220299999999995</v>
      </c>
      <c r="J3656" s="140">
        <v>39</v>
      </c>
      <c r="K3656" s="140">
        <v>-5</v>
      </c>
      <c r="L3656" s="140">
        <f>COUNTIFS(ArCompl!$C$2:$C$5652,ArCompl!$C4738,ArCompl!$D$2:$D$5652,ArCompl!$D4738)</f>
        <v>1</v>
      </c>
      <c r="M3656" s="141">
        <f>IF(ISNA(MATCH($F3656,'Liste noire'!C:C,0)),0,1)</f>
        <v>0</v>
      </c>
    </row>
    <row r="3657" spans="1:13" x14ac:dyDescent="0.25">
      <c r="A3657" s="142">
        <v>7158</v>
      </c>
      <c r="B3657" s="143" t="s">
        <v>20362</v>
      </c>
      <c r="C3657" s="143" t="s">
        <v>20363</v>
      </c>
      <c r="D3657" s="143" t="s">
        <v>16702</v>
      </c>
      <c r="E3657" s="143" t="s">
        <v>22496</v>
      </c>
      <c r="F3657" s="143" t="s">
        <v>20364</v>
      </c>
      <c r="G3657" s="143" t="s">
        <v>20365</v>
      </c>
      <c r="H3657" s="143">
        <v>57.580399999999997</v>
      </c>
      <c r="I3657" s="143">
        <v>-157.572</v>
      </c>
      <c r="J3657" s="143">
        <v>57</v>
      </c>
      <c r="K3657" s="143">
        <v>-9</v>
      </c>
      <c r="L3657" s="143">
        <f>COUNTIFS(ArCompl!$C$2:$C$5652,ArCompl!$C2845,ArCompl!$D$2:$D$5652,ArCompl!$D2845)</f>
        <v>2</v>
      </c>
      <c r="M3657" s="144">
        <f>IF(ISNA(MATCH($F3657,'Liste noire'!C:C,0)),0,1)</f>
        <v>0</v>
      </c>
    </row>
    <row r="3658" spans="1:13" x14ac:dyDescent="0.25">
      <c r="A3658" s="139">
        <v>5761</v>
      </c>
      <c r="B3658" s="140" t="s">
        <v>20354</v>
      </c>
      <c r="C3658" s="140" t="s">
        <v>20355</v>
      </c>
      <c r="D3658" s="140" t="s">
        <v>16702</v>
      </c>
      <c r="E3658" s="140" t="s">
        <v>22496</v>
      </c>
      <c r="F3658" s="140" t="s">
        <v>20356</v>
      </c>
      <c r="G3658" s="140" t="s">
        <v>20357</v>
      </c>
      <c r="H3658" s="140">
        <v>44.3827</v>
      </c>
      <c r="I3658" s="140">
        <v>-100.286</v>
      </c>
      <c r="J3658" s="140">
        <v>1744</v>
      </c>
      <c r="K3658" s="140">
        <v>-6</v>
      </c>
      <c r="L3658" s="140">
        <f>COUNTIFS(ArCompl!$C$2:$C$5652,ArCompl!$C2843,ArCompl!$D$2:$D$5652,ArCompl!$D2843)</f>
        <v>1</v>
      </c>
      <c r="M3658" s="141">
        <f>IF(ISNA(MATCH($F3658,'Liste noire'!C:C,0)),0,1)</f>
        <v>0</v>
      </c>
    </row>
    <row r="3659" spans="1:13" x14ac:dyDescent="0.25">
      <c r="A3659" s="142">
        <v>1356</v>
      </c>
      <c r="B3659" s="143" t="s">
        <v>7242</v>
      </c>
      <c r="C3659" s="143" t="s">
        <v>7243</v>
      </c>
      <c r="D3659" s="143" t="s">
        <v>6885</v>
      </c>
      <c r="E3659" s="143" t="s">
        <v>6885</v>
      </c>
      <c r="F3659" s="143" t="s">
        <v>7244</v>
      </c>
      <c r="G3659" s="143" t="s">
        <v>7245</v>
      </c>
      <c r="H3659" s="143">
        <v>42.740400000000001</v>
      </c>
      <c r="I3659" s="143">
        <v>2.8706700000000001</v>
      </c>
      <c r="J3659" s="143">
        <v>144</v>
      </c>
      <c r="K3659" s="143">
        <v>1</v>
      </c>
      <c r="L3659" s="143">
        <f>COUNTIFS(ArCompl!$C$2:$C$5652,ArCompl!$C3382,ArCompl!$D$2:$D$5652,ArCompl!$D3382)</f>
        <v>1</v>
      </c>
      <c r="M3659" s="144">
        <f>IF(ISNA(MATCH($F3659,'Liste noire'!C:C,0)),0,1)</f>
        <v>1</v>
      </c>
    </row>
    <row r="3660" spans="1:13" x14ac:dyDescent="0.25">
      <c r="A3660" s="139">
        <v>3570</v>
      </c>
      <c r="B3660" s="140" t="s">
        <v>20390</v>
      </c>
      <c r="C3660" s="140" t="s">
        <v>20387</v>
      </c>
      <c r="D3660" s="140" t="s">
        <v>16702</v>
      </c>
      <c r="E3660" s="140" t="s">
        <v>22496</v>
      </c>
      <c r="F3660" s="140" t="s">
        <v>20391</v>
      </c>
      <c r="G3660" s="140" t="s">
        <v>20392</v>
      </c>
      <c r="H3660" s="140">
        <v>40.491500000000002</v>
      </c>
      <c r="I3660" s="140">
        <v>-80.232900000000001</v>
      </c>
      <c r="J3660" s="140">
        <v>1203</v>
      </c>
      <c r="K3660" s="140">
        <v>-5</v>
      </c>
      <c r="L3660" s="140">
        <f>COUNTIFS(ArCompl!$C$2:$C$5652,ArCompl!$C2852,ArCompl!$D$2:$D$5652,ArCompl!$D2852)</f>
        <v>3</v>
      </c>
      <c r="M3660" s="141">
        <f>IF(ISNA(MATCH($F3660,'Liste noire'!C:C,0)),0,1)</f>
        <v>0</v>
      </c>
    </row>
    <row r="3661" spans="1:13" x14ac:dyDescent="0.25">
      <c r="A3661" s="142">
        <v>2809</v>
      </c>
      <c r="B3661" s="143" t="s">
        <v>13004</v>
      </c>
      <c r="C3661" s="143" t="s">
        <v>13005</v>
      </c>
      <c r="D3661" s="143" t="s">
        <v>12933</v>
      </c>
      <c r="E3661" s="143" t="s">
        <v>22457</v>
      </c>
      <c r="F3661" s="143" t="s">
        <v>13006</v>
      </c>
      <c r="G3661" s="143" t="s">
        <v>13007</v>
      </c>
      <c r="H3661" s="143">
        <v>-5.2057500000000001</v>
      </c>
      <c r="I3661" s="143">
        <v>-80.616399999999999</v>
      </c>
      <c r="J3661" s="143">
        <v>120</v>
      </c>
      <c r="K3661" s="143">
        <v>-5</v>
      </c>
      <c r="L3661" s="143">
        <f>COUNTIFS(ArCompl!$C$2:$C$5652,ArCompl!$C4739,ArCompl!$D$2:$D$5652,ArCompl!$D4739)</f>
        <v>1</v>
      </c>
      <c r="M3661" s="144">
        <f>IF(ISNA(MATCH($F3661,'Liste noire'!C:C,0)),0,1)</f>
        <v>0</v>
      </c>
    </row>
    <row r="3662" spans="1:13" x14ac:dyDescent="0.25">
      <c r="A3662" s="139">
        <v>11780</v>
      </c>
      <c r="B3662" s="140" t="s">
        <v>4007</v>
      </c>
      <c r="C3662" s="140" t="s">
        <v>4008</v>
      </c>
      <c r="D3662" s="140" t="s">
        <v>3021</v>
      </c>
      <c r="E3662" s="140" t="s">
        <v>3021</v>
      </c>
      <c r="F3662" s="140" t="s">
        <v>4009</v>
      </c>
      <c r="G3662" s="140" t="s">
        <v>4010</v>
      </c>
      <c r="H3662" s="140">
        <v>55.588900000000002</v>
      </c>
      <c r="I3662" s="140">
        <v>-97.164199999999994</v>
      </c>
      <c r="J3662" s="140">
        <v>630</v>
      </c>
      <c r="K3662" s="140" t="s">
        <v>340</v>
      </c>
      <c r="L3662" s="140">
        <f>COUNTIFS(ArCompl!$C$2:$C$5652,ArCompl!$C1172,ArCompl!$D$2:$D$5652,ArCompl!$D1172)</f>
        <v>2</v>
      </c>
      <c r="M3662" s="141">
        <f>IF(ISNA(MATCH($F3662,'Liste noire'!C:C,0)),0,1)</f>
        <v>0</v>
      </c>
    </row>
    <row r="3663" spans="1:13" x14ac:dyDescent="0.25">
      <c r="A3663" s="142">
        <v>1634</v>
      </c>
      <c r="B3663" s="143" t="s">
        <v>13358</v>
      </c>
      <c r="C3663" s="143" t="s">
        <v>13359</v>
      </c>
      <c r="D3663" s="143" t="s">
        <v>13326</v>
      </c>
      <c r="E3663" s="143" t="s">
        <v>13326</v>
      </c>
      <c r="F3663" s="143" t="s">
        <v>13360</v>
      </c>
      <c r="G3663" s="143" t="s">
        <v>13361</v>
      </c>
      <c r="H3663" s="143">
        <v>38.554299999999998</v>
      </c>
      <c r="I3663" s="143">
        <v>-28.441299999999998</v>
      </c>
      <c r="J3663" s="143">
        <v>109</v>
      </c>
      <c r="K3663" s="143">
        <v>-1</v>
      </c>
      <c r="L3663" s="143">
        <f>COUNTIFS(ArCompl!$C$2:$C$5652,ArCompl!$C4863,ArCompl!$D$2:$D$5652,ArCompl!$D4863)</f>
        <v>1</v>
      </c>
      <c r="M3663" s="144">
        <f>IF(ISNA(MATCH($F3663,'Liste noire'!C:C,0)),0,1)</f>
        <v>0</v>
      </c>
    </row>
    <row r="3664" spans="1:13" x14ac:dyDescent="0.25">
      <c r="A3664" s="139">
        <v>3414</v>
      </c>
      <c r="B3664" s="140" t="s">
        <v>20407</v>
      </c>
      <c r="C3664" s="140" t="s">
        <v>20408</v>
      </c>
      <c r="D3664" s="140" t="s">
        <v>16702</v>
      </c>
      <c r="E3664" s="140" t="s">
        <v>22496</v>
      </c>
      <c r="F3664" s="140" t="s">
        <v>20409</v>
      </c>
      <c r="G3664" s="140" t="s">
        <v>20410</v>
      </c>
      <c r="H3664" s="140">
        <v>69.732900000000001</v>
      </c>
      <c r="I3664" s="140">
        <v>-163.005</v>
      </c>
      <c r="J3664" s="140">
        <v>22</v>
      </c>
      <c r="K3664" s="140">
        <v>-9</v>
      </c>
      <c r="L3664" s="140">
        <f>COUNTIFS(ArCompl!$C$2:$C$5652,ArCompl!$C2857,ArCompl!$D$2:$D$5652,ArCompl!$D2857)</f>
        <v>1</v>
      </c>
      <c r="M3664" s="141">
        <f>IF(ISNA(MATCH($F3664,'Liste noire'!C:C,0)),0,1)</f>
        <v>0</v>
      </c>
    </row>
    <row r="3665" spans="1:13" x14ac:dyDescent="0.25">
      <c r="A3665" s="142">
        <v>6737</v>
      </c>
      <c r="B3665" s="143" t="s">
        <v>15324</v>
      </c>
      <c r="C3665" s="143" t="s">
        <v>15325</v>
      </c>
      <c r="D3665" s="143" t="s">
        <v>15198</v>
      </c>
      <c r="E3665" s="143" t="s">
        <v>22481</v>
      </c>
      <c r="F3665" s="143" t="s">
        <v>15326</v>
      </c>
      <c r="G3665" s="143" t="s">
        <v>15327</v>
      </c>
      <c r="H3665" s="143">
        <v>67.245599999999996</v>
      </c>
      <c r="I3665" s="143">
        <v>23.068899999999999</v>
      </c>
      <c r="J3665" s="143">
        <v>542</v>
      </c>
      <c r="K3665" s="143">
        <v>1</v>
      </c>
      <c r="L3665" s="143">
        <f>COUNTIFS(ArCompl!$C$2:$C$5652,ArCompl!$C5283,ArCompl!$D$2:$D$5652,ArCompl!$D5283)</f>
        <v>1</v>
      </c>
      <c r="M3665" s="144">
        <f>IF(ISNA(MATCH($F3665,'Liste noire'!C:C,0)),0,1)</f>
        <v>0</v>
      </c>
    </row>
    <row r="3666" spans="1:13" x14ac:dyDescent="0.25">
      <c r="A3666" s="139">
        <v>7353</v>
      </c>
      <c r="B3666" s="140" t="s">
        <v>12927</v>
      </c>
      <c r="C3666" s="140" t="s">
        <v>12928</v>
      </c>
      <c r="D3666" s="140" t="s">
        <v>12916</v>
      </c>
      <c r="E3666" s="140" t="s">
        <v>12916</v>
      </c>
      <c r="F3666" s="140" t="s">
        <v>12929</v>
      </c>
      <c r="G3666" s="140" t="s">
        <v>12930</v>
      </c>
      <c r="H3666" s="140">
        <v>-22.64</v>
      </c>
      <c r="I3666" s="140">
        <v>-55.83</v>
      </c>
      <c r="J3666" s="140">
        <v>1873</v>
      </c>
      <c r="K3666" s="140">
        <v>-4</v>
      </c>
      <c r="L3666" s="140">
        <f>COUNTIFS(ArCompl!$C$2:$C$5652,ArCompl!$C4708,ArCompl!$D$2:$D$5652,ArCompl!$D4708)</f>
        <v>1</v>
      </c>
      <c r="M3666" s="141">
        <f>IF(ISNA(MATCH($F3666,'Liste noire'!C:C,0)),0,1)</f>
        <v>0</v>
      </c>
    </row>
    <row r="3667" spans="1:13" x14ac:dyDescent="0.25">
      <c r="A3667" s="142">
        <v>2217</v>
      </c>
      <c r="B3667" s="143" t="s">
        <v>12683</v>
      </c>
      <c r="C3667" s="143" t="s">
        <v>12684</v>
      </c>
      <c r="D3667" s="143" t="s">
        <v>12597</v>
      </c>
      <c r="E3667" s="143" t="s">
        <v>12597</v>
      </c>
      <c r="F3667" s="143" t="s">
        <v>12685</v>
      </c>
      <c r="G3667" s="143" t="s">
        <v>12686</v>
      </c>
      <c r="H3667" s="143">
        <v>26.954499999999999</v>
      </c>
      <c r="I3667" s="143">
        <v>64.132499999999993</v>
      </c>
      <c r="J3667" s="143">
        <v>3289</v>
      </c>
      <c r="K3667" s="143">
        <v>5</v>
      </c>
      <c r="L3667" s="143">
        <f>COUNTIFS(ArCompl!$C$2:$C$5652,ArCompl!$C4648,ArCompl!$D$2:$D$5652,ArCompl!$D4648)</f>
        <v>1</v>
      </c>
      <c r="M3667" s="144">
        <f>IF(ISNA(MATCH($F3667,'Liste noire'!C:C,0)),0,1)</f>
        <v>0</v>
      </c>
    </row>
    <row r="3668" spans="1:13" x14ac:dyDescent="0.25">
      <c r="A3668" s="139">
        <v>5847</v>
      </c>
      <c r="B3668" s="140" t="s">
        <v>6009</v>
      </c>
      <c r="C3668" s="140" t="s">
        <v>6010</v>
      </c>
      <c r="D3668" s="140" t="s">
        <v>5959</v>
      </c>
      <c r="E3668" s="140" t="s">
        <v>5959</v>
      </c>
      <c r="F3668" s="140" t="s">
        <v>6011</v>
      </c>
      <c r="G3668" s="140" t="s">
        <v>6012</v>
      </c>
      <c r="H3668" s="140">
        <v>8.5333299999999994</v>
      </c>
      <c r="I3668" s="140">
        <v>-83.3</v>
      </c>
      <c r="J3668" s="140">
        <v>7</v>
      </c>
      <c r="K3668" s="140">
        <v>-6</v>
      </c>
      <c r="L3668" s="140">
        <f>COUNTIFS(ArCompl!$C$2:$C$5652,ArCompl!$C1694,ArCompl!$D$2:$D$5652,ArCompl!$D1694)</f>
        <v>1</v>
      </c>
      <c r="M3668" s="141">
        <f>IF(ISNA(MATCH($F3668,'Liste noire'!C:C,0)),0,1)</f>
        <v>0</v>
      </c>
    </row>
    <row r="3669" spans="1:13" x14ac:dyDescent="0.25">
      <c r="A3669" s="142">
        <v>9744</v>
      </c>
      <c r="B3669" s="143" t="s">
        <v>19902</v>
      </c>
      <c r="C3669" s="143" t="s">
        <v>19903</v>
      </c>
      <c r="D3669" s="143" t="s">
        <v>16702</v>
      </c>
      <c r="E3669" s="143" t="s">
        <v>22496</v>
      </c>
      <c r="F3669" s="143" t="s">
        <v>19904</v>
      </c>
      <c r="G3669" s="143" t="s">
        <v>19905</v>
      </c>
      <c r="H3669" s="143">
        <v>60.7029</v>
      </c>
      <c r="I3669" s="143">
        <v>-161.77799999999999</v>
      </c>
      <c r="J3669" s="143">
        <v>24</v>
      </c>
      <c r="K3669" s="143">
        <v>-9</v>
      </c>
      <c r="L3669" s="143">
        <f>COUNTIFS(ArCompl!$C$2:$C$5652,ArCompl!$C2722,ArCompl!$D$2:$D$5652,ArCompl!$D2722)</f>
        <v>1</v>
      </c>
      <c r="M3669" s="144">
        <f>IF(ISNA(MATCH($F3669,'Liste noire'!C:C,0)),0,1)</f>
        <v>0</v>
      </c>
    </row>
    <row r="3670" spans="1:13" x14ac:dyDescent="0.25">
      <c r="A3670" s="139">
        <v>4114</v>
      </c>
      <c r="B3670" s="140" t="s">
        <v>20267</v>
      </c>
      <c r="C3670" s="140" t="s">
        <v>20268</v>
      </c>
      <c r="D3670" s="140" t="s">
        <v>16702</v>
      </c>
      <c r="E3670" s="140" t="s">
        <v>22496</v>
      </c>
      <c r="F3670" s="140" t="s">
        <v>20269</v>
      </c>
      <c r="G3670" s="140" t="s">
        <v>20270</v>
      </c>
      <c r="H3670" s="140">
        <v>39.345100000000002</v>
      </c>
      <c r="I3670" s="140">
        <v>-81.4392</v>
      </c>
      <c r="J3670" s="140">
        <v>858</v>
      </c>
      <c r="K3670" s="140">
        <v>-5</v>
      </c>
      <c r="L3670" s="140">
        <f>COUNTIFS(ArCompl!$C$2:$C$5652,ArCompl!$C2819,ArCompl!$D$2:$D$5652,ArCompl!$D2819)</f>
        <v>1</v>
      </c>
      <c r="M3670" s="141">
        <f>IF(ISNA(MATCH($F3670,'Liste noire'!C:C,0)),0,1)</f>
        <v>0</v>
      </c>
    </row>
    <row r="3671" spans="1:13" x14ac:dyDescent="0.25">
      <c r="A3671" s="142">
        <v>2932</v>
      </c>
      <c r="B3671" s="143" t="s">
        <v>13863</v>
      </c>
      <c r="C3671" s="143" t="s">
        <v>13864</v>
      </c>
      <c r="D3671" s="143" t="s">
        <v>13509</v>
      </c>
      <c r="E3671" s="143" t="s">
        <v>22461</v>
      </c>
      <c r="F3671" s="143" t="s">
        <v>13865</v>
      </c>
      <c r="G3671" s="143" t="s">
        <v>13866</v>
      </c>
      <c r="H3671" s="143">
        <v>53.167900000000003</v>
      </c>
      <c r="I3671" s="143">
        <v>158.45400000000001</v>
      </c>
      <c r="J3671" s="143">
        <v>131</v>
      </c>
      <c r="K3671" s="143">
        <v>12</v>
      </c>
      <c r="L3671" s="143">
        <f>COUNTIFS(ArCompl!$C$2:$C$5652,ArCompl!$C5097,ArCompl!$D$2:$D$5652,ArCompl!$D5097)</f>
        <v>1</v>
      </c>
      <c r="M3671" s="144">
        <f>IF(ISNA(MATCH($F3671,'Liste noire'!C:C,0)),0,1)</f>
        <v>0</v>
      </c>
    </row>
    <row r="3672" spans="1:13" x14ac:dyDescent="0.25">
      <c r="A3672" s="139">
        <v>6317</v>
      </c>
      <c r="B3672" s="140" t="s">
        <v>1306</v>
      </c>
      <c r="C3672" s="140" t="s">
        <v>1307</v>
      </c>
      <c r="D3672" s="140" t="s">
        <v>639</v>
      </c>
      <c r="E3672" s="140" t="s">
        <v>22356</v>
      </c>
      <c r="F3672" s="140" t="s">
        <v>1308</v>
      </c>
      <c r="G3672" s="140" t="s">
        <v>1309</v>
      </c>
      <c r="H3672" s="140">
        <v>-33.131399999999999</v>
      </c>
      <c r="I3672" s="140">
        <v>148.239</v>
      </c>
      <c r="J3672" s="140">
        <v>1069</v>
      </c>
      <c r="K3672" s="140">
        <v>10</v>
      </c>
      <c r="L3672" s="140">
        <f>COUNTIFS(ArCompl!$C$2:$C$5652,ArCompl!$C486,ArCompl!$D$2:$D$5652,ArCompl!$D486)</f>
        <v>1</v>
      </c>
      <c r="M3672" s="141">
        <f>IF(ISNA(MATCH($F3672,'Liste noire'!C:C,0)),0,1)</f>
        <v>0</v>
      </c>
    </row>
    <row r="3673" spans="1:13" x14ac:dyDescent="0.25">
      <c r="A3673" s="142">
        <v>6230</v>
      </c>
      <c r="B3673" s="143" t="s">
        <v>11005</v>
      </c>
      <c r="C3673" s="143" t="s">
        <v>11006</v>
      </c>
      <c r="D3673" s="143" t="s">
        <v>10891</v>
      </c>
      <c r="E3673" s="143" t="s">
        <v>22434</v>
      </c>
      <c r="F3673" s="143" t="s">
        <v>11007</v>
      </c>
      <c r="G3673" s="143" t="s">
        <v>11008</v>
      </c>
      <c r="H3673" s="143">
        <v>4.24472</v>
      </c>
      <c r="I3673" s="143">
        <v>100.553</v>
      </c>
      <c r="J3673" s="143">
        <v>19</v>
      </c>
      <c r="K3673" s="143">
        <v>8</v>
      </c>
      <c r="L3673" s="143">
        <f>COUNTIFS(ArCompl!$C$2:$C$5652,ArCompl!$C4239,ArCompl!$D$2:$D$5652,ArCompl!$D4239)</f>
        <v>0</v>
      </c>
      <c r="M3673" s="144">
        <f>IF(ISNA(MATCH($F3673,'Liste noire'!C:C,0)),0,1)</f>
        <v>0</v>
      </c>
    </row>
    <row r="3674" spans="1:13" x14ac:dyDescent="0.25">
      <c r="A3674" s="139">
        <v>6887</v>
      </c>
      <c r="B3674" s="140" t="s">
        <v>8069</v>
      </c>
      <c r="C3674" s="140" t="s">
        <v>8070</v>
      </c>
      <c r="D3674" s="140" t="s">
        <v>7939</v>
      </c>
      <c r="E3674" s="140" t="s">
        <v>22406</v>
      </c>
      <c r="F3674" s="140" t="s">
        <v>8071</v>
      </c>
      <c r="G3674" s="140" t="s">
        <v>8072</v>
      </c>
      <c r="H3674" s="140">
        <v>37.297499999999999</v>
      </c>
      <c r="I3674" s="140">
        <v>23.1478</v>
      </c>
      <c r="J3674" s="140">
        <v>69</v>
      </c>
      <c r="K3674" s="140">
        <v>2</v>
      </c>
      <c r="L3674" s="140">
        <f>COUNTIFS(ArCompl!$C$2:$C$5652,ArCompl!$C3465,ArCompl!$D$2:$D$5652,ArCompl!$D3465)</f>
        <v>1</v>
      </c>
      <c r="M3674" s="141">
        <f>IF(ISNA(MATCH($F3674,'Liste noire'!C:C,0)),0,1)</f>
        <v>0</v>
      </c>
    </row>
    <row r="3675" spans="1:13" x14ac:dyDescent="0.25">
      <c r="A3675" s="142">
        <v>6202</v>
      </c>
      <c r="B3675" s="143" t="s">
        <v>2913</v>
      </c>
      <c r="C3675" s="143" t="s">
        <v>2914</v>
      </c>
      <c r="D3675" s="143" t="s">
        <v>2843</v>
      </c>
      <c r="E3675" s="143" t="s">
        <v>22370</v>
      </c>
      <c r="F3675" s="143" t="s">
        <v>2915</v>
      </c>
      <c r="G3675" s="143" t="s">
        <v>2916</v>
      </c>
      <c r="H3675" s="143">
        <v>21.404299999999999</v>
      </c>
      <c r="I3675" s="143">
        <v>95.111249999999998</v>
      </c>
      <c r="J3675" s="143">
        <v>151</v>
      </c>
      <c r="K3675" s="143">
        <v>6.5</v>
      </c>
      <c r="L3675" s="143">
        <f>COUNTIFS(ArCompl!$C$2:$C$5652,ArCompl!$C664,ArCompl!$D$2:$D$5652,ArCompl!$D664)</f>
        <v>1</v>
      </c>
      <c r="M3675" s="144">
        <f>IF(ISNA(MATCH($F3675,'Liste noire'!C:C,0)),0,1)</f>
        <v>0</v>
      </c>
    </row>
    <row r="3676" spans="1:13" x14ac:dyDescent="0.25">
      <c r="A3676" s="139">
        <v>3910</v>
      </c>
      <c r="B3676" s="140" t="s">
        <v>9175</v>
      </c>
      <c r="C3676" s="140" t="s">
        <v>9176</v>
      </c>
      <c r="D3676" s="140" t="s">
        <v>8920</v>
      </c>
      <c r="E3676" s="140" t="s">
        <v>22416</v>
      </c>
      <c r="F3676" s="140" t="s">
        <v>9177</v>
      </c>
      <c r="G3676" s="140" t="s">
        <v>9178</v>
      </c>
      <c r="H3676" s="140">
        <v>-2.7052</v>
      </c>
      <c r="I3676" s="140">
        <v>111.673</v>
      </c>
      <c r="J3676" s="140">
        <v>75</v>
      </c>
      <c r="K3676" s="140">
        <v>7</v>
      </c>
      <c r="L3676" s="140">
        <f>COUNTIFS(ArCompl!$C$2:$C$5652,ArCompl!$C3774,ArCompl!$D$2:$D$5652,ArCompl!$D3774)</f>
        <v>1</v>
      </c>
      <c r="M3676" s="141">
        <f>IF(ISNA(MATCH($F3676,'Liste noire'!C:C,0)),0,1)</f>
        <v>0</v>
      </c>
    </row>
    <row r="3677" spans="1:13" x14ac:dyDescent="0.25">
      <c r="A3677" s="142">
        <v>1982</v>
      </c>
      <c r="B3677" s="143" t="s">
        <v>7436</v>
      </c>
      <c r="C3677" s="143" t="s">
        <v>7437</v>
      </c>
      <c r="D3677" s="143" t="s">
        <v>7365</v>
      </c>
      <c r="E3677" s="143" t="s">
        <v>22402</v>
      </c>
      <c r="F3677" s="143" t="s">
        <v>7438</v>
      </c>
      <c r="G3677" s="143" t="s">
        <v>7439</v>
      </c>
      <c r="H3677" s="143">
        <v>-14.8095</v>
      </c>
      <c r="I3677" s="143">
        <v>-138.81299999999999</v>
      </c>
      <c r="J3677" s="143">
        <v>5</v>
      </c>
      <c r="K3677" s="143">
        <v>-10</v>
      </c>
      <c r="L3677" s="143">
        <f>COUNTIFS(ArCompl!$C$2:$C$5652,ArCompl!$C4837,ArCompl!$D$2:$D$5652,ArCompl!$D4837)</f>
        <v>1</v>
      </c>
      <c r="M3677" s="144">
        <f>IF(ISNA(MATCH($F3677,'Liste noire'!C:C,0)),0,1)</f>
        <v>0</v>
      </c>
    </row>
    <row r="3678" spans="1:13" x14ac:dyDescent="0.25">
      <c r="A3678" s="139">
        <v>3127</v>
      </c>
      <c r="B3678" s="140" t="s">
        <v>11863</v>
      </c>
      <c r="C3678" s="140" t="s">
        <v>11864</v>
      </c>
      <c r="D3678" s="140" t="s">
        <v>11788</v>
      </c>
      <c r="E3678" s="140" t="s">
        <v>22447</v>
      </c>
      <c r="F3678" s="140" t="s">
        <v>11865</v>
      </c>
      <c r="G3678" s="140" t="s">
        <v>11866</v>
      </c>
      <c r="H3678" s="140">
        <v>28.200900000000001</v>
      </c>
      <c r="I3678" s="140">
        <v>83.982100000000003</v>
      </c>
      <c r="J3678" s="140">
        <v>2712</v>
      </c>
      <c r="K3678" s="140">
        <v>5.75</v>
      </c>
      <c r="L3678" s="140">
        <f>COUNTIFS(ArCompl!$C$2:$C$5652,ArCompl!$C4452,ArCompl!$D$2:$D$5652,ArCompl!$D4452)</f>
        <v>1</v>
      </c>
      <c r="M3678" s="141">
        <f>IF(ISNA(MATCH($F3678,'Liste noire'!C:C,0)),0,1)</f>
        <v>0</v>
      </c>
    </row>
    <row r="3679" spans="1:13" x14ac:dyDescent="0.25">
      <c r="A3679" s="142">
        <v>11030</v>
      </c>
      <c r="B3679" s="143" t="s">
        <v>1487</v>
      </c>
      <c r="C3679" s="143" t="s">
        <v>1488</v>
      </c>
      <c r="D3679" s="143" t="s">
        <v>639</v>
      </c>
      <c r="E3679" s="143" t="s">
        <v>22356</v>
      </c>
      <c r="F3679" s="143" t="s">
        <v>1489</v>
      </c>
      <c r="G3679" s="143" t="s">
        <v>1490</v>
      </c>
      <c r="H3679" s="143">
        <v>-14.25</v>
      </c>
      <c r="I3679" s="143">
        <v>129.529</v>
      </c>
      <c r="J3679" s="143">
        <v>91</v>
      </c>
      <c r="K3679" s="143">
        <v>9.5</v>
      </c>
      <c r="L3679" s="143">
        <f>COUNTIFS(ArCompl!$C$2:$C$5652,ArCompl!$C532,ArCompl!$D$2:$D$5652,ArCompl!$D532)</f>
        <v>1</v>
      </c>
      <c r="M3679" s="144">
        <f>IF(ISNA(MATCH($F3679,'Liste noire'!C:C,0)),0,1)</f>
        <v>0</v>
      </c>
    </row>
    <row r="3680" spans="1:13" x14ac:dyDescent="0.25">
      <c r="A3680" s="139">
        <v>3273</v>
      </c>
      <c r="B3680" s="140" t="s">
        <v>9179</v>
      </c>
      <c r="C3680" s="140" t="s">
        <v>9180</v>
      </c>
      <c r="D3680" s="140" t="s">
        <v>8920</v>
      </c>
      <c r="E3680" s="140" t="s">
        <v>22416</v>
      </c>
      <c r="F3680" s="140" t="s">
        <v>9181</v>
      </c>
      <c r="G3680" s="140" t="s">
        <v>9182</v>
      </c>
      <c r="H3680" s="140">
        <v>0.46078599999999997</v>
      </c>
      <c r="I3680" s="140">
        <v>101.44499999999999</v>
      </c>
      <c r="J3680" s="140">
        <v>102</v>
      </c>
      <c r="K3680" s="140">
        <v>7</v>
      </c>
      <c r="L3680" s="140">
        <f>COUNTIFS(ArCompl!$C$2:$C$5652,ArCompl!$C3775,ArCompl!$D$2:$D$5652,ArCompl!$D3775)</f>
        <v>1</v>
      </c>
      <c r="M3680" s="141">
        <f>IF(ISNA(MATCH($F3680,'Liste noire'!C:C,0)),0,1)</f>
        <v>0</v>
      </c>
    </row>
    <row r="3681" spans="1:13" x14ac:dyDescent="0.25">
      <c r="A3681" s="142">
        <v>4372</v>
      </c>
      <c r="B3681" s="143" t="s">
        <v>13879</v>
      </c>
      <c r="C3681" s="143" t="s">
        <v>13880</v>
      </c>
      <c r="D3681" s="143" t="s">
        <v>13509</v>
      </c>
      <c r="E3681" s="143" t="s">
        <v>22461</v>
      </c>
      <c r="F3681" s="143" t="s">
        <v>13881</v>
      </c>
      <c r="G3681" s="143" t="s">
        <v>13882</v>
      </c>
      <c r="H3681" s="143">
        <v>57.783900000000003</v>
      </c>
      <c r="I3681" s="143">
        <v>28.395600000000002</v>
      </c>
      <c r="J3681" s="143">
        <v>154</v>
      </c>
      <c r="K3681" s="143">
        <v>3</v>
      </c>
      <c r="L3681" s="143">
        <f>COUNTIFS(ArCompl!$C$2:$C$5652,ArCompl!$C5101,ArCompl!$D$2:$D$5652,ArCompl!$D5101)</f>
        <v>1</v>
      </c>
      <c r="M3681" s="144">
        <f>IF(ISNA(MATCH($F3681,'Liste noire'!C:C,0)),0,1)</f>
        <v>0</v>
      </c>
    </row>
    <row r="3682" spans="1:13" x14ac:dyDescent="0.25">
      <c r="A3682" s="139">
        <v>882</v>
      </c>
      <c r="B3682" s="140" t="s">
        <v>2039</v>
      </c>
      <c r="C3682" s="140" t="s">
        <v>2040</v>
      </c>
      <c r="D3682" s="140" t="s">
        <v>2008</v>
      </c>
      <c r="E3682" s="140" t="s">
        <v>2008</v>
      </c>
      <c r="F3682" s="140" t="s">
        <v>2041</v>
      </c>
      <c r="G3682" s="140" t="s">
        <v>2042</v>
      </c>
      <c r="H3682" s="140">
        <v>-22.058299999999999</v>
      </c>
      <c r="I3682" s="140">
        <v>27.828800000000001</v>
      </c>
      <c r="J3682" s="140">
        <v>2925</v>
      </c>
      <c r="K3682" s="140">
        <v>2</v>
      </c>
      <c r="L3682" s="140">
        <f>COUNTIFS(ArCompl!$C$2:$C$5652,ArCompl!$C701,ArCompl!$D$2:$D$5652,ArCompl!$D701)</f>
        <v>1</v>
      </c>
      <c r="M3682" s="141">
        <f>IF(ISNA(MATCH($F3682,'Liste noire'!C:C,0)),0,1)</f>
        <v>0</v>
      </c>
    </row>
    <row r="3683" spans="1:13" x14ac:dyDescent="0.25">
      <c r="A3683" s="142">
        <v>3911</v>
      </c>
      <c r="B3683" s="143" t="s">
        <v>9159</v>
      </c>
      <c r="C3683" s="143" t="s">
        <v>9160</v>
      </c>
      <c r="D3683" s="143" t="s">
        <v>8920</v>
      </c>
      <c r="E3683" s="143" t="s">
        <v>22416</v>
      </c>
      <c r="F3683" s="143" t="s">
        <v>9161</v>
      </c>
      <c r="G3683" s="143" t="s">
        <v>9162</v>
      </c>
      <c r="H3683" s="143">
        <v>-2.2251300000000001</v>
      </c>
      <c r="I3683" s="143">
        <v>113.943</v>
      </c>
      <c r="J3683" s="143">
        <v>82</v>
      </c>
      <c r="K3683" s="143">
        <v>7</v>
      </c>
      <c r="L3683" s="143">
        <f>COUNTIFS(ArCompl!$C$2:$C$5652,ArCompl!$C3770,ArCompl!$D$2:$D$5652,ArCompl!$D3770)</f>
        <v>1</v>
      </c>
      <c r="M3683" s="144">
        <f>IF(ISNA(MATCH($F3683,'Liste noire'!C:C,0)),0,1)</f>
        <v>0</v>
      </c>
    </row>
    <row r="3684" spans="1:13" x14ac:dyDescent="0.25">
      <c r="A3684" s="139">
        <v>3116</v>
      </c>
      <c r="B3684" s="140" t="s">
        <v>10550</v>
      </c>
      <c r="C3684" s="140" t="s">
        <v>10551</v>
      </c>
      <c r="D3684" s="140" t="s">
        <v>10531</v>
      </c>
      <c r="E3684" s="140" t="s">
        <v>10531</v>
      </c>
      <c r="F3684" s="140" t="s">
        <v>10552</v>
      </c>
      <c r="G3684" s="140" t="s">
        <v>10553</v>
      </c>
      <c r="H3684" s="140">
        <v>15.132099999999999</v>
      </c>
      <c r="I3684" s="140">
        <v>105.78100000000001</v>
      </c>
      <c r="J3684" s="140">
        <v>351</v>
      </c>
      <c r="K3684" s="140">
        <v>7</v>
      </c>
      <c r="L3684" s="140">
        <f>COUNTIFS(ArCompl!$C$2:$C$5652,ArCompl!$C4134,ArCompl!$D$2:$D$5652,ArCompl!$D4134)</f>
        <v>1</v>
      </c>
      <c r="M3684" s="141">
        <f>IF(ISNA(MATCH($F3684,'Liste noire'!C:C,0)),0,1)</f>
        <v>0</v>
      </c>
    </row>
    <row r="3685" spans="1:13" x14ac:dyDescent="0.25">
      <c r="A3685" s="142">
        <v>7297</v>
      </c>
      <c r="B3685" s="143" t="s">
        <v>5957</v>
      </c>
      <c r="C3685" s="143" t="s">
        <v>5958</v>
      </c>
      <c r="D3685" s="143" t="s">
        <v>5959</v>
      </c>
      <c r="E3685" s="143" t="s">
        <v>5959</v>
      </c>
      <c r="F3685" s="143" t="s">
        <v>5960</v>
      </c>
      <c r="G3685" s="143" t="s">
        <v>5961</v>
      </c>
      <c r="H3685" s="143">
        <v>9.8705099999999995</v>
      </c>
      <c r="I3685" s="143">
        <v>-85.481399999999994</v>
      </c>
      <c r="J3685" s="143">
        <v>50</v>
      </c>
      <c r="K3685" s="143">
        <v>-6</v>
      </c>
      <c r="L3685" s="143">
        <f>COUNTIFS(ArCompl!$C$2:$C$5652,ArCompl!$C1681,ArCompl!$D$2:$D$5652,ArCompl!$D1681)</f>
        <v>1</v>
      </c>
      <c r="M3685" s="144">
        <f>IF(ISNA(MATCH($F3685,'Liste noire'!C:C,0)),0,1)</f>
        <v>0</v>
      </c>
    </row>
    <row r="3686" spans="1:13" x14ac:dyDescent="0.25">
      <c r="A3686" s="139">
        <v>493</v>
      </c>
      <c r="B3686" s="140" t="s">
        <v>16613</v>
      </c>
      <c r="C3686" s="140" t="s">
        <v>16614</v>
      </c>
      <c r="D3686" s="140" t="s">
        <v>16321</v>
      </c>
      <c r="E3686" s="140" t="s">
        <v>22495</v>
      </c>
      <c r="F3686" s="140" t="s">
        <v>16615</v>
      </c>
      <c r="G3686" s="140" t="s">
        <v>16616</v>
      </c>
      <c r="H3686" s="140">
        <v>50.422800000000002</v>
      </c>
      <c r="I3686" s="140">
        <v>-4.1058300000000001</v>
      </c>
      <c r="J3686" s="140">
        <v>476</v>
      </c>
      <c r="K3686" s="140">
        <v>0</v>
      </c>
      <c r="L3686" s="140">
        <f>COUNTIFS(ArCompl!$C$2:$C$5652,ArCompl!$C4985,ArCompl!$D$2:$D$5652,ArCompl!$D4985)</f>
        <v>1</v>
      </c>
      <c r="M3686" s="141">
        <f>IF(ISNA(MATCH($F3686,'Liste noire'!C:C,0)),0,1)</f>
        <v>0</v>
      </c>
    </row>
    <row r="3687" spans="1:13" x14ac:dyDescent="0.25">
      <c r="A3687" s="142">
        <v>2589</v>
      </c>
      <c r="B3687" s="143" t="s">
        <v>2451</v>
      </c>
      <c r="C3687" s="143" t="s">
        <v>2448</v>
      </c>
      <c r="D3687" s="143" t="s">
        <v>2057</v>
      </c>
      <c r="E3687" s="143" t="s">
        <v>22368</v>
      </c>
      <c r="F3687" s="143" t="s">
        <v>2452</v>
      </c>
      <c r="G3687" s="143" t="s">
        <v>2453</v>
      </c>
      <c r="H3687" s="143">
        <v>-3.1460400000000002</v>
      </c>
      <c r="I3687" s="143">
        <v>-59.9863</v>
      </c>
      <c r="J3687" s="143">
        <v>267</v>
      </c>
      <c r="K3687" s="143">
        <v>-4</v>
      </c>
      <c r="L3687" s="143">
        <f>COUNTIFS(ArCompl!$C$2:$C$5652,ArCompl!$C805,ArCompl!$D$2:$D$5652,ArCompl!$D805)</f>
        <v>1</v>
      </c>
      <c r="M3687" s="144">
        <f>IF(ISNA(MATCH($F3687,'Liste noire'!C:C,0)),0,1)</f>
        <v>0</v>
      </c>
    </row>
    <row r="3688" spans="1:13" x14ac:dyDescent="0.25">
      <c r="A3688" s="139">
        <v>3289</v>
      </c>
      <c r="B3688" s="140" t="s">
        <v>9163</v>
      </c>
      <c r="C3688" s="140" t="s">
        <v>9164</v>
      </c>
      <c r="D3688" s="140" t="s">
        <v>8920</v>
      </c>
      <c r="E3688" s="140" t="s">
        <v>22416</v>
      </c>
      <c r="F3688" s="140" t="s">
        <v>9165</v>
      </c>
      <c r="G3688" s="140" t="s">
        <v>9166</v>
      </c>
      <c r="H3688" s="140">
        <v>-2.89825</v>
      </c>
      <c r="I3688" s="140">
        <v>104.7</v>
      </c>
      <c r="J3688" s="140">
        <v>49</v>
      </c>
      <c r="K3688" s="140">
        <v>7</v>
      </c>
      <c r="L3688" s="140">
        <f>COUNTIFS(ArCompl!$C$2:$C$5652,ArCompl!$C3771,ArCompl!$D$2:$D$5652,ArCompl!$D3771)</f>
        <v>1</v>
      </c>
      <c r="M3688" s="141">
        <f>IF(ISNA(MATCH($F3688,'Liste noire'!C:C,0)),0,1)</f>
        <v>0</v>
      </c>
    </row>
    <row r="3689" spans="1:13" x14ac:dyDescent="0.25">
      <c r="A3689" s="142">
        <v>5762</v>
      </c>
      <c r="B3689" s="143" t="s">
        <v>20286</v>
      </c>
      <c r="C3689" s="143" t="s">
        <v>20287</v>
      </c>
      <c r="D3689" s="143" t="s">
        <v>16702</v>
      </c>
      <c r="E3689" s="143" t="s">
        <v>22496</v>
      </c>
      <c r="F3689" s="143" t="s">
        <v>20288</v>
      </c>
      <c r="G3689" s="143" t="s">
        <v>20289</v>
      </c>
      <c r="H3689" s="143">
        <v>45.570900000000002</v>
      </c>
      <c r="I3689" s="143">
        <v>-84.796700000000001</v>
      </c>
      <c r="J3689" s="143">
        <v>721</v>
      </c>
      <c r="K3689" s="143">
        <v>-5</v>
      </c>
      <c r="L3689" s="143">
        <f>COUNTIFS(ArCompl!$C$2:$C$5652,ArCompl!$C2824,ArCompl!$D$2:$D$5652,ArCompl!$D2824)</f>
        <v>1</v>
      </c>
      <c r="M3689" s="144">
        <f>IF(ISNA(MATCH($F3689,'Liste noire'!C:C,0)),0,1)</f>
        <v>0</v>
      </c>
    </row>
    <row r="3690" spans="1:13" x14ac:dyDescent="0.25">
      <c r="A3690" s="139">
        <v>6318</v>
      </c>
      <c r="B3690" s="140" t="s">
        <v>1333</v>
      </c>
      <c r="C3690" s="140" t="s">
        <v>1334</v>
      </c>
      <c r="D3690" s="140" t="s">
        <v>639</v>
      </c>
      <c r="E3690" s="140" t="s">
        <v>22356</v>
      </c>
      <c r="F3690" s="140" t="s">
        <v>1335</v>
      </c>
      <c r="G3690" s="140" t="s">
        <v>1336</v>
      </c>
      <c r="H3690" s="140">
        <v>-34.6053</v>
      </c>
      <c r="I3690" s="140">
        <v>135.88</v>
      </c>
      <c r="J3690" s="140">
        <v>36</v>
      </c>
      <c r="K3690" s="140">
        <v>9.5</v>
      </c>
      <c r="L3690" s="140">
        <f>COUNTIFS(ArCompl!$C$2:$C$5652,ArCompl!$C493,ArCompl!$D$2:$D$5652,ArCompl!$D493)</f>
        <v>1</v>
      </c>
      <c r="M3690" s="141">
        <f>IF(ISNA(MATCH($F3690,'Liste noire'!C:C,0)),0,1)</f>
        <v>0</v>
      </c>
    </row>
    <row r="3691" spans="1:13" x14ac:dyDescent="0.25">
      <c r="A3691" s="142">
        <v>5841</v>
      </c>
      <c r="B3691" s="143" t="s">
        <v>12794</v>
      </c>
      <c r="C3691" s="143" t="s">
        <v>12795</v>
      </c>
      <c r="D3691" s="143" t="s">
        <v>12767</v>
      </c>
      <c r="E3691" s="143" t="s">
        <v>12767</v>
      </c>
      <c r="F3691" s="143" t="s">
        <v>12796</v>
      </c>
      <c r="G3691" s="143" t="s">
        <v>12797</v>
      </c>
      <c r="H3691" s="143">
        <v>8.4066700000000001</v>
      </c>
      <c r="I3691" s="143">
        <v>-78.1417</v>
      </c>
      <c r="J3691" s="143">
        <v>30</v>
      </c>
      <c r="K3691" s="143">
        <v>-5</v>
      </c>
      <c r="L3691" s="143">
        <f>COUNTIFS(ArCompl!$C$2:$C$5652,ArCompl!$C4675,ArCompl!$D$2:$D$5652,ArCompl!$D4675)</f>
        <v>3</v>
      </c>
      <c r="M3691" s="144">
        <f>IF(ISNA(MATCH($F3691,'Liste noire'!C:C,0)),0,1)</f>
        <v>0</v>
      </c>
    </row>
    <row r="3692" spans="1:13" x14ac:dyDescent="0.25">
      <c r="A3692" s="139">
        <v>3958</v>
      </c>
      <c r="B3692" s="140" t="s">
        <v>10657</v>
      </c>
      <c r="C3692" s="140" t="s">
        <v>10658</v>
      </c>
      <c r="D3692" s="140" t="s">
        <v>10650</v>
      </c>
      <c r="E3692" s="140" t="s">
        <v>22431</v>
      </c>
      <c r="F3692" s="140" t="s">
        <v>10659</v>
      </c>
      <c r="G3692" s="140" t="s">
        <v>10660</v>
      </c>
      <c r="H3692" s="140">
        <v>55.973199999999999</v>
      </c>
      <c r="I3692" s="140">
        <v>21.093900000000001</v>
      </c>
      <c r="J3692" s="140">
        <v>33</v>
      </c>
      <c r="K3692" s="140">
        <v>2</v>
      </c>
      <c r="L3692" s="140">
        <f>COUNTIFS(ArCompl!$C$2:$C$5652,ArCompl!$C4160,ArCompl!$D$2:$D$5652,ArCompl!$D4160)</f>
        <v>1</v>
      </c>
      <c r="M3692" s="141">
        <f>IF(ISNA(MATCH($F3692,'Liste noire'!C:C,0)),0,1)</f>
        <v>0</v>
      </c>
    </row>
    <row r="3693" spans="1:13" x14ac:dyDescent="0.25">
      <c r="A3693" s="142">
        <v>1754</v>
      </c>
      <c r="B3693" s="143" t="s">
        <v>16111</v>
      </c>
      <c r="C3693" s="143" t="s">
        <v>16112</v>
      </c>
      <c r="D3693" s="143" t="s">
        <v>16100</v>
      </c>
      <c r="E3693" s="143" t="s">
        <v>22492</v>
      </c>
      <c r="F3693" s="143" t="s">
        <v>16113</v>
      </c>
      <c r="G3693" s="143" t="s">
        <v>16114</v>
      </c>
      <c r="H3693" s="143">
        <v>21.773599999999998</v>
      </c>
      <c r="I3693" s="143">
        <v>-72.265900000000002</v>
      </c>
      <c r="J3693" s="143">
        <v>15</v>
      </c>
      <c r="K3693" s="143">
        <v>-4</v>
      </c>
      <c r="L3693" s="143">
        <f>COUNTIFS(ArCompl!$C$2:$C$5652,ArCompl!$C3602,ArCompl!$D$2:$D$5652,ArCompl!$D3602)</f>
        <v>2</v>
      </c>
      <c r="M3693" s="144">
        <f>IF(ISNA(MATCH($F3693,'Liste noire'!C:C,0)),0,1)</f>
        <v>0</v>
      </c>
    </row>
    <row r="3694" spans="1:13" x14ac:dyDescent="0.25">
      <c r="A3694" s="139">
        <v>2528</v>
      </c>
      <c r="B3694" s="140" t="s">
        <v>2123</v>
      </c>
      <c r="C3694" s="140" t="s">
        <v>2120</v>
      </c>
      <c r="D3694" s="140" t="s">
        <v>2057</v>
      </c>
      <c r="E3694" s="140" t="s">
        <v>22368</v>
      </c>
      <c r="F3694" s="140" t="s">
        <v>2124</v>
      </c>
      <c r="G3694" s="140" t="s">
        <v>2125</v>
      </c>
      <c r="H3694" s="140">
        <v>-19.851199999999999</v>
      </c>
      <c r="I3694" s="140">
        <v>-43.950600000000001</v>
      </c>
      <c r="J3694" s="140">
        <v>2589</v>
      </c>
      <c r="K3694" s="140">
        <v>-3</v>
      </c>
      <c r="L3694" s="140">
        <f>COUNTIFS(ArCompl!$C$2:$C$5652,ArCompl!$C722,ArCompl!$D$2:$D$5652,ArCompl!$D722)</f>
        <v>1</v>
      </c>
      <c r="M3694" s="141">
        <f>IF(ISNA(MATCH($F3694,'Liste noire'!C:C,0)),0,1)</f>
        <v>0</v>
      </c>
    </row>
    <row r="3695" spans="1:13" x14ac:dyDescent="0.25">
      <c r="A3695" s="142">
        <v>8328</v>
      </c>
      <c r="B3695" s="143" t="s">
        <v>16240</v>
      </c>
      <c r="C3695" s="143" t="s">
        <v>16241</v>
      </c>
      <c r="D3695" s="143" t="s">
        <v>16151</v>
      </c>
      <c r="E3695" s="143" t="s">
        <v>16151</v>
      </c>
      <c r="F3695" s="143" t="s">
        <v>16242</v>
      </c>
      <c r="G3695" s="143" t="s">
        <v>16243</v>
      </c>
      <c r="H3695" s="143">
        <v>49.568600000000004</v>
      </c>
      <c r="I3695" s="143">
        <v>34.397199999999998</v>
      </c>
      <c r="J3695" s="143">
        <v>505</v>
      </c>
      <c r="K3695" s="143">
        <v>2</v>
      </c>
      <c r="L3695" s="143">
        <f>COUNTIFS(ArCompl!$C$2:$C$5652,ArCompl!$C5519,ArCompl!$D$2:$D$5652,ArCompl!$D5519)</f>
        <v>1</v>
      </c>
      <c r="M3695" s="144">
        <f>IF(ISNA(MATCH($F3695,'Liste noire'!C:C,0)),0,1)</f>
        <v>0</v>
      </c>
    </row>
    <row r="3696" spans="1:13" x14ac:dyDescent="0.25">
      <c r="A3696" s="139">
        <v>3249</v>
      </c>
      <c r="B3696" s="140" t="s">
        <v>9167</v>
      </c>
      <c r="C3696" s="140" t="s">
        <v>9168</v>
      </c>
      <c r="D3696" s="140" t="s">
        <v>8920</v>
      </c>
      <c r="E3696" s="140" t="s">
        <v>22416</v>
      </c>
      <c r="F3696" s="140" t="s">
        <v>9169</v>
      </c>
      <c r="G3696" s="140" t="s">
        <v>9170</v>
      </c>
      <c r="H3696" s="140">
        <v>-0.91854199999999997</v>
      </c>
      <c r="I3696" s="140">
        <v>119.91</v>
      </c>
      <c r="J3696" s="140">
        <v>284</v>
      </c>
      <c r="K3696" s="140">
        <v>8</v>
      </c>
      <c r="L3696" s="140">
        <f>COUNTIFS(ArCompl!$C$2:$C$5652,ArCompl!$C3772,ArCompl!$D$2:$D$5652,ArCompl!$D3772)</f>
        <v>1</v>
      </c>
      <c r="M3696" s="141">
        <f>IF(ISNA(MATCH($F3696,'Liste noire'!C:C,0)),0,1)</f>
        <v>0</v>
      </c>
    </row>
    <row r="3697" spans="1:13" x14ac:dyDescent="0.25">
      <c r="A3697" s="142">
        <v>2918</v>
      </c>
      <c r="B3697" s="143" t="s">
        <v>10319</v>
      </c>
      <c r="C3697" s="143" t="s">
        <v>10320</v>
      </c>
      <c r="D3697" s="143" t="s">
        <v>10264</v>
      </c>
      <c r="E3697" s="143" t="s">
        <v>10264</v>
      </c>
      <c r="F3697" s="143" t="s">
        <v>10321</v>
      </c>
      <c r="G3697" s="143" t="s">
        <v>10322</v>
      </c>
      <c r="H3697" s="143">
        <v>50.351300000000002</v>
      </c>
      <c r="I3697" s="143">
        <v>80.234399999999994</v>
      </c>
      <c r="J3697" s="143">
        <v>761</v>
      </c>
      <c r="K3697" s="143">
        <v>6</v>
      </c>
      <c r="L3697" s="143">
        <f>COUNTIFS(ArCompl!$C$2:$C$5652,ArCompl!$C4077,ArCompl!$D$2:$D$5652,ArCompl!$D4077)</f>
        <v>1</v>
      </c>
      <c r="M3697" s="144">
        <f>IF(ISNA(MATCH($F3697,'Liste noire'!C:C,0)),0,1)</f>
        <v>0</v>
      </c>
    </row>
    <row r="3698" spans="1:13" x14ac:dyDescent="0.25">
      <c r="A3698" s="139">
        <v>838</v>
      </c>
      <c r="B3698" s="140" t="s">
        <v>14698</v>
      </c>
      <c r="C3698" s="140" t="s">
        <v>14699</v>
      </c>
      <c r="D3698" s="140" t="s">
        <v>14577</v>
      </c>
      <c r="E3698" s="140" t="s">
        <v>22476</v>
      </c>
      <c r="F3698" s="140" t="s">
        <v>14700</v>
      </c>
      <c r="G3698" s="140" t="s">
        <v>14701</v>
      </c>
      <c r="H3698" s="140">
        <v>-33.984900000000003</v>
      </c>
      <c r="I3698" s="140">
        <v>25.6173</v>
      </c>
      <c r="J3698" s="140">
        <v>226</v>
      </c>
      <c r="K3698" s="140">
        <v>2</v>
      </c>
      <c r="L3698" s="140">
        <f>COUNTIFS(ArCompl!$C$2:$C$5652,ArCompl!$C50,ArCompl!$D$2:$D$5652,ArCompl!$D50)</f>
        <v>1</v>
      </c>
      <c r="M3698" s="141">
        <f>IF(ISNA(MATCH($F3698,'Liste noire'!C:C,0)),0,1)</f>
        <v>0</v>
      </c>
    </row>
    <row r="3699" spans="1:13" x14ac:dyDescent="0.25">
      <c r="A3699" s="142">
        <v>1184</v>
      </c>
      <c r="B3699" s="143" t="s">
        <v>11701</v>
      </c>
      <c r="C3699" s="143" t="s">
        <v>11702</v>
      </c>
      <c r="D3699" s="143" t="s">
        <v>15553</v>
      </c>
      <c r="E3699" s="143" t="s">
        <v>22486</v>
      </c>
      <c r="F3699" s="143" t="s">
        <v>15608</v>
      </c>
      <c r="G3699" s="143" t="s">
        <v>15609</v>
      </c>
      <c r="H3699" s="143">
        <v>-5.2572599999999996</v>
      </c>
      <c r="I3699" s="143">
        <v>39.811399999999999</v>
      </c>
      <c r="J3699" s="143">
        <v>80</v>
      </c>
      <c r="K3699" s="143">
        <v>3</v>
      </c>
      <c r="L3699" s="143">
        <f>COUNTIFS(ArCompl!$C$2:$C$5652,ArCompl!$C5364,ArCompl!$D$2:$D$5652,ArCompl!$D5364)</f>
        <v>1</v>
      </c>
      <c r="M3699" s="144">
        <f>IF(ISNA(MATCH($F3699,'Liste noire'!C:C,0)),0,1)</f>
        <v>0</v>
      </c>
    </row>
    <row r="3700" spans="1:13" x14ac:dyDescent="0.25">
      <c r="A3700" s="139">
        <v>3647</v>
      </c>
      <c r="B3700" s="140" t="s">
        <v>20290</v>
      </c>
      <c r="C3700" s="140" t="s">
        <v>20291</v>
      </c>
      <c r="D3700" s="140" t="s">
        <v>16702</v>
      </c>
      <c r="E3700" s="140" t="s">
        <v>22496</v>
      </c>
      <c r="F3700" s="140" t="s">
        <v>20292</v>
      </c>
      <c r="G3700" s="140" t="s">
        <v>20293</v>
      </c>
      <c r="H3700" s="140">
        <v>48.942500000000003</v>
      </c>
      <c r="I3700" s="140">
        <v>-97.240799999999993</v>
      </c>
      <c r="J3700" s="140">
        <v>795</v>
      </c>
      <c r="K3700" s="140">
        <v>-6</v>
      </c>
      <c r="L3700" s="140">
        <f>COUNTIFS(ArCompl!$C$2:$C$5652,ArCompl!$C2825,ArCompl!$D$2:$D$5652,ArCompl!$D2825)</f>
        <v>1</v>
      </c>
      <c r="M3700" s="141">
        <f>IF(ISNA(MATCH($F3700,'Liste noire'!C:C,0)),0,1)</f>
        <v>0</v>
      </c>
    </row>
    <row r="3701" spans="1:13" x14ac:dyDescent="0.25">
      <c r="A3701" s="142">
        <v>2665</v>
      </c>
      <c r="B3701" s="143" t="s">
        <v>4714</v>
      </c>
      <c r="C3701" s="143" t="s">
        <v>4715</v>
      </c>
      <c r="D3701" s="143" t="s">
        <v>4637</v>
      </c>
      <c r="E3701" s="143" t="s">
        <v>22376</v>
      </c>
      <c r="F3701" s="143" t="s">
        <v>4716</v>
      </c>
      <c r="G3701" s="143" t="s">
        <v>4717</v>
      </c>
      <c r="H3701" s="143">
        <v>-41.438899999999997</v>
      </c>
      <c r="I3701" s="143">
        <v>-73.093999999999994</v>
      </c>
      <c r="J3701" s="143">
        <v>294</v>
      </c>
      <c r="K3701" s="143">
        <v>-4</v>
      </c>
      <c r="L3701" s="143">
        <f>COUNTIFS(ArCompl!$C$2:$C$5652,ArCompl!$C1342,ArCompl!$D$2:$D$5652,ArCompl!$D1342)</f>
        <v>1</v>
      </c>
      <c r="M3701" s="144">
        <f>IF(ISNA(MATCH($F3701,'Liste noire'!C:C,0)),0,1)</f>
        <v>0</v>
      </c>
    </row>
    <row r="3702" spans="1:13" x14ac:dyDescent="0.25">
      <c r="A3702" s="139">
        <v>3756</v>
      </c>
      <c r="B3702" s="140" t="s">
        <v>20243</v>
      </c>
      <c r="C3702" s="140" t="s">
        <v>20244</v>
      </c>
      <c r="D3702" s="140" t="s">
        <v>16702</v>
      </c>
      <c r="E3702" s="140" t="s">
        <v>22496</v>
      </c>
      <c r="F3702" s="140" t="s">
        <v>20245</v>
      </c>
      <c r="G3702" s="140" t="s">
        <v>20246</v>
      </c>
      <c r="H3702" s="140">
        <v>34.629399999999997</v>
      </c>
      <c r="I3702" s="140">
        <v>-118.08499999999999</v>
      </c>
      <c r="J3702" s="140">
        <v>2543</v>
      </c>
      <c r="K3702" s="140">
        <v>-8</v>
      </c>
      <c r="L3702" s="140">
        <f>COUNTIFS(ArCompl!$C$2:$C$5652,ArCompl!$C2812,ArCompl!$D$2:$D$5652,ArCompl!$D2812)</f>
        <v>1</v>
      </c>
      <c r="M3702" s="141">
        <f>IF(ISNA(MATCH($F3702,'Liste noire'!C:C,0)),0,1)</f>
        <v>0</v>
      </c>
    </row>
    <row r="3703" spans="1:13" x14ac:dyDescent="0.25">
      <c r="A3703" s="142">
        <v>1268</v>
      </c>
      <c r="B3703" s="143" t="s">
        <v>7246</v>
      </c>
      <c r="C3703" s="143" t="s">
        <v>7247</v>
      </c>
      <c r="D3703" s="143" t="s">
        <v>6885</v>
      </c>
      <c r="E3703" s="143" t="s">
        <v>6885</v>
      </c>
      <c r="F3703" s="143" t="s">
        <v>7248</v>
      </c>
      <c r="G3703" s="143" t="s">
        <v>7249</v>
      </c>
      <c r="H3703" s="143">
        <v>46.587699999999998</v>
      </c>
      <c r="I3703" s="143">
        <v>0.30666599999999999</v>
      </c>
      <c r="J3703" s="143">
        <v>423</v>
      </c>
      <c r="K3703" s="143">
        <v>1</v>
      </c>
      <c r="L3703" s="143">
        <f>COUNTIFS(ArCompl!$C$2:$C$5652,ArCompl!$C3383,ArCompl!$D$2:$D$5652,ArCompl!$D3383)</f>
        <v>1</v>
      </c>
      <c r="M3703" s="144">
        <f>IF(ISNA(MATCH($F3703,'Liste noire'!C:C,0)),0,1)</f>
        <v>1</v>
      </c>
    </row>
    <row r="3704" spans="1:13" x14ac:dyDescent="0.25">
      <c r="A3704" s="139">
        <v>2606</v>
      </c>
      <c r="B3704" s="140" t="s">
        <v>2561</v>
      </c>
      <c r="C3704" s="140" t="s">
        <v>2562</v>
      </c>
      <c r="D3704" s="140" t="s">
        <v>2057</v>
      </c>
      <c r="E3704" s="140" t="s">
        <v>22368</v>
      </c>
      <c r="F3704" s="140" t="s">
        <v>2563</v>
      </c>
      <c r="G3704" s="140" t="s">
        <v>2564</v>
      </c>
      <c r="H3704" s="140">
        <v>-22.549600000000002</v>
      </c>
      <c r="I3704" s="140">
        <v>-55.702599999999997</v>
      </c>
      <c r="J3704" s="140">
        <v>2156</v>
      </c>
      <c r="K3704" s="140">
        <v>-4</v>
      </c>
      <c r="L3704" s="140">
        <f>COUNTIFS(ArCompl!$C$2:$C$5652,ArCompl!$C833,ArCompl!$D$2:$D$5652,ArCompl!$D833)</f>
        <v>1</v>
      </c>
      <c r="M3704" s="141">
        <f>IF(ISNA(MATCH($F3704,'Liste noire'!C:C,0)),0,1)</f>
        <v>0</v>
      </c>
    </row>
    <row r="3705" spans="1:13" x14ac:dyDescent="0.25">
      <c r="A3705" s="142">
        <v>3998</v>
      </c>
      <c r="B3705" s="143" t="s">
        <v>14977</v>
      </c>
      <c r="C3705" s="143" t="s">
        <v>14978</v>
      </c>
      <c r="D3705" s="143" t="s">
        <v>14857</v>
      </c>
      <c r="E3705" s="143" t="s">
        <v>22479</v>
      </c>
      <c r="F3705" s="143" t="s">
        <v>14979</v>
      </c>
      <c r="G3705" s="143" t="s">
        <v>14980</v>
      </c>
      <c r="H3705" s="143">
        <v>39.551699999999997</v>
      </c>
      <c r="I3705" s="143">
        <v>2.73881</v>
      </c>
      <c r="J3705" s="143">
        <v>27</v>
      </c>
      <c r="K3705" s="143">
        <v>1</v>
      </c>
      <c r="L3705" s="143">
        <f>COUNTIFS(ArCompl!$C$2:$C$5652,ArCompl!$C1856,ArCompl!$D$2:$D$5652,ArCompl!$D1856)</f>
        <v>1</v>
      </c>
      <c r="M3705" s="144">
        <f>IF(ISNA(MATCH($F3705,'Liste noire'!C:C,0)),0,1)</f>
        <v>0</v>
      </c>
    </row>
    <row r="3706" spans="1:13" x14ac:dyDescent="0.25">
      <c r="A3706" s="139">
        <v>6313</v>
      </c>
      <c r="B3706" s="140" t="s">
        <v>1298</v>
      </c>
      <c r="C3706" s="140" t="s">
        <v>1299</v>
      </c>
      <c r="D3706" s="140" t="s">
        <v>639</v>
      </c>
      <c r="E3706" s="140" t="s">
        <v>22356</v>
      </c>
      <c r="F3706" s="140" t="s">
        <v>1300</v>
      </c>
      <c r="G3706" s="140" t="s">
        <v>1301</v>
      </c>
      <c r="H3706" s="140">
        <v>-18.755299999999998</v>
      </c>
      <c r="I3706" s="140">
        <v>146.58099999999999</v>
      </c>
      <c r="J3706" s="140">
        <v>28</v>
      </c>
      <c r="K3706" s="140">
        <v>10</v>
      </c>
      <c r="L3706" s="140">
        <f>COUNTIFS(ArCompl!$C$2:$C$5652,ArCompl!$C484,ArCompl!$D$2:$D$5652,ArCompl!$D484)</f>
        <v>1</v>
      </c>
      <c r="M3706" s="141">
        <f>IF(ISNA(MATCH($F3706,'Liste noire'!C:C,0)),0,1)</f>
        <v>0</v>
      </c>
    </row>
    <row r="3707" spans="1:13" x14ac:dyDescent="0.25">
      <c r="A3707" s="142">
        <v>7204</v>
      </c>
      <c r="B3707" s="143" t="s">
        <v>17606</v>
      </c>
      <c r="C3707" s="143" t="s">
        <v>17603</v>
      </c>
      <c r="D3707" s="143" t="s">
        <v>16702</v>
      </c>
      <c r="E3707" s="143" t="s">
        <v>22496</v>
      </c>
      <c r="F3707" s="143" t="s">
        <v>17607</v>
      </c>
      <c r="G3707" s="143" t="s">
        <v>17608</v>
      </c>
      <c r="H3707" s="143">
        <v>56.006</v>
      </c>
      <c r="I3707" s="143">
        <v>-160.56100000000001</v>
      </c>
      <c r="J3707" s="143">
        <v>20</v>
      </c>
      <c r="K3707" s="143">
        <v>-9</v>
      </c>
      <c r="L3707" s="143">
        <f>COUNTIFS(ArCompl!$C$2:$C$5652,ArCompl!$C2119,ArCompl!$D$2:$D$5652,ArCompl!$D2119)</f>
        <v>1</v>
      </c>
      <c r="M3707" s="144">
        <f>IF(ISNA(MATCH($F3707,'Liste noire'!C:C,0)),0,1)</f>
        <v>0</v>
      </c>
    </row>
    <row r="3708" spans="1:13" x14ac:dyDescent="0.25">
      <c r="A3708" s="139">
        <v>1512</v>
      </c>
      <c r="B3708" s="140" t="s">
        <v>9774</v>
      </c>
      <c r="C3708" s="140" t="s">
        <v>9775</v>
      </c>
      <c r="D3708" s="140" t="s">
        <v>9641</v>
      </c>
      <c r="E3708" s="140" t="s">
        <v>22421</v>
      </c>
      <c r="F3708" s="140" t="s">
        <v>9776</v>
      </c>
      <c r="G3708" s="140" t="s">
        <v>9777</v>
      </c>
      <c r="H3708" s="140">
        <v>38.176000000000002</v>
      </c>
      <c r="I3708" s="140">
        <v>13.090999999999999</v>
      </c>
      <c r="J3708" s="140">
        <v>65</v>
      </c>
      <c r="K3708" s="140">
        <v>1</v>
      </c>
      <c r="L3708" s="140">
        <f>COUNTIFS(ArCompl!$C$2:$C$5652,ArCompl!$C3940,ArCompl!$D$2:$D$5652,ArCompl!$D3940)</f>
        <v>1</v>
      </c>
      <c r="M3708" s="141">
        <f>IF(ISNA(MATCH($F3708,'Liste noire'!C:C,0)),0,1)</f>
        <v>0</v>
      </c>
    </row>
    <row r="3709" spans="1:13" x14ac:dyDescent="0.25">
      <c r="A3709" s="142">
        <v>8379</v>
      </c>
      <c r="B3709" s="143" t="s">
        <v>20415</v>
      </c>
      <c r="C3709" s="143" t="s">
        <v>20416</v>
      </c>
      <c r="D3709" s="143" t="s">
        <v>16702</v>
      </c>
      <c r="E3709" s="143" t="s">
        <v>22496</v>
      </c>
      <c r="F3709" s="143" t="s">
        <v>20417</v>
      </c>
      <c r="G3709" s="143" t="s">
        <v>20418</v>
      </c>
      <c r="H3709" s="143">
        <v>26.2471</v>
      </c>
      <c r="I3709" s="143">
        <v>-80.111099999999993</v>
      </c>
      <c r="J3709" s="143">
        <v>19</v>
      </c>
      <c r="K3709" s="143">
        <v>-5</v>
      </c>
      <c r="L3709" s="143">
        <f>COUNTIFS(ArCompl!$C$2:$C$5652,ArCompl!$C2859,ArCompl!$D$2:$D$5652,ArCompl!$D2859)</f>
        <v>1</v>
      </c>
      <c r="M3709" s="144">
        <f>IF(ISNA(MATCH($F3709,'Liste noire'!C:C,0)),0,1)</f>
        <v>0</v>
      </c>
    </row>
    <row r="3710" spans="1:13" x14ac:dyDescent="0.25">
      <c r="A3710" s="139">
        <v>2499</v>
      </c>
      <c r="B3710" s="140" t="s">
        <v>484</v>
      </c>
      <c r="C3710" s="140" t="s">
        <v>485</v>
      </c>
      <c r="D3710" s="140" t="s">
        <v>365</v>
      </c>
      <c r="E3710" s="140" t="s">
        <v>22354</v>
      </c>
      <c r="F3710" s="140" t="s">
        <v>486</v>
      </c>
      <c r="G3710" s="140" t="s">
        <v>487</v>
      </c>
      <c r="H3710" s="140">
        <v>-46.5379</v>
      </c>
      <c r="I3710" s="140">
        <v>-70.978700000000003</v>
      </c>
      <c r="J3710" s="140">
        <v>1410</v>
      </c>
      <c r="K3710" s="140">
        <v>-3</v>
      </c>
      <c r="L3710" s="140">
        <f>COUNTIFS(ArCompl!$C$2:$C$5652,ArCompl!$C279,ArCompl!$D$2:$D$5652,ArCompl!$D279)</f>
        <v>1</v>
      </c>
      <c r="M3710" s="141">
        <f>IF(ISNA(MATCH($F3710,'Liste noire'!C:C,0)),0,1)</f>
        <v>0</v>
      </c>
    </row>
    <row r="3711" spans="1:13" x14ac:dyDescent="0.25">
      <c r="A3711" s="142">
        <v>2028</v>
      </c>
      <c r="B3711" s="143" t="s">
        <v>12108</v>
      </c>
      <c r="C3711" s="143" t="s">
        <v>12109</v>
      </c>
      <c r="D3711" s="143" t="s">
        <v>12018</v>
      </c>
      <c r="E3711" s="143" t="s">
        <v>22451</v>
      </c>
      <c r="F3711" s="143" t="s">
        <v>12110</v>
      </c>
      <c r="G3711" s="143" t="s">
        <v>12111</v>
      </c>
      <c r="H3711" s="143">
        <v>-40.320599999999999</v>
      </c>
      <c r="I3711" s="143">
        <v>175.61699999999999</v>
      </c>
      <c r="J3711" s="143">
        <v>151</v>
      </c>
      <c r="K3711" s="143">
        <v>12</v>
      </c>
      <c r="L3711" s="143">
        <f>COUNTIFS(ArCompl!$C$2:$C$5652,ArCompl!$C4585,ArCompl!$D$2:$D$5652,ArCompl!$D4585)</f>
        <v>1</v>
      </c>
      <c r="M3711" s="144">
        <f>IF(ISNA(MATCH($F3711,'Liste noire'!C:C,0)),0,1)</f>
        <v>0</v>
      </c>
    </row>
    <row r="3712" spans="1:13" x14ac:dyDescent="0.25">
      <c r="A3712" s="139">
        <v>2240</v>
      </c>
      <c r="B3712" s="140" t="s">
        <v>15464</v>
      </c>
      <c r="C3712" s="140" t="s">
        <v>15465</v>
      </c>
      <c r="D3712" s="140" t="s">
        <v>15445</v>
      </c>
      <c r="E3712" s="140" t="s">
        <v>22483</v>
      </c>
      <c r="F3712" s="140" t="s">
        <v>15466</v>
      </c>
      <c r="G3712" s="140" t="s">
        <v>15467</v>
      </c>
      <c r="H3712" s="140">
        <v>34.557400000000001</v>
      </c>
      <c r="I3712" s="140">
        <v>38.316899999999997</v>
      </c>
      <c r="J3712" s="140">
        <v>1322</v>
      </c>
      <c r="K3712" s="140">
        <v>2</v>
      </c>
      <c r="L3712" s="140">
        <f>COUNTIFS(ArCompl!$C$2:$C$5652,ArCompl!$C5328,ArCompl!$D$2:$D$5652,ArCompl!$D5328)</f>
        <v>1</v>
      </c>
      <c r="M3712" s="141">
        <f>IF(ISNA(MATCH($F3712,'Liste noire'!C:C,0)),0,1)</f>
        <v>0</v>
      </c>
    </row>
    <row r="3713" spans="1:13" x14ac:dyDescent="0.25">
      <c r="A3713" s="142">
        <v>2850</v>
      </c>
      <c r="B3713" s="143" t="s">
        <v>22063</v>
      </c>
      <c r="C3713" s="143" t="s">
        <v>22064</v>
      </c>
      <c r="D3713" s="143" t="s">
        <v>21976</v>
      </c>
      <c r="E3713" s="143" t="s">
        <v>21976</v>
      </c>
      <c r="F3713" s="143" t="s">
        <v>22065</v>
      </c>
      <c r="G3713" s="143" t="s">
        <v>22066</v>
      </c>
      <c r="H3713" s="143">
        <v>10.912599999999999</v>
      </c>
      <c r="I3713" s="143">
        <v>-63.9666</v>
      </c>
      <c r="J3713" s="143">
        <v>74</v>
      </c>
      <c r="K3713" s="143">
        <v>-4</v>
      </c>
      <c r="L3713" s="143">
        <f>COUNTIFS(ArCompl!$C$2:$C$5652,ArCompl!$C5589,ArCompl!$D$2:$D$5652,ArCompl!$D5589)</f>
        <v>1</v>
      </c>
      <c r="M3713" s="144">
        <f>IF(ISNA(MATCH($F3713,'Liste noire'!C:C,0)),0,1)</f>
        <v>0</v>
      </c>
    </row>
    <row r="3714" spans="1:13" x14ac:dyDescent="0.25">
      <c r="A3714" s="139">
        <v>4214</v>
      </c>
      <c r="B3714" s="140" t="s">
        <v>2517</v>
      </c>
      <c r="C3714" s="140" t="s">
        <v>2518</v>
      </c>
      <c r="D3714" s="140" t="s">
        <v>2057</v>
      </c>
      <c r="E3714" s="140" t="s">
        <v>22368</v>
      </c>
      <c r="F3714" s="140" t="s">
        <v>2519</v>
      </c>
      <c r="G3714" s="140" t="s">
        <v>2520</v>
      </c>
      <c r="H3714" s="140">
        <v>-10.291499999999999</v>
      </c>
      <c r="I3714" s="140">
        <v>-48.356999999999999</v>
      </c>
      <c r="J3714" s="140">
        <v>774</v>
      </c>
      <c r="K3714" s="140">
        <v>-3</v>
      </c>
      <c r="L3714" s="140">
        <f>COUNTIFS(ArCompl!$C$2:$C$5652,ArCompl!$C822,ArCompl!$D$2:$D$5652,ArCompl!$D822)</f>
        <v>1</v>
      </c>
      <c r="M3714" s="141">
        <f>IF(ISNA(MATCH($F3714,'Liste noire'!C:C,0)),0,1)</f>
        <v>0</v>
      </c>
    </row>
    <row r="3715" spans="1:13" x14ac:dyDescent="0.25">
      <c r="A3715" s="142">
        <v>2492</v>
      </c>
      <c r="B3715" s="143" t="s">
        <v>496</v>
      </c>
      <c r="C3715" s="143" t="s">
        <v>497</v>
      </c>
      <c r="D3715" s="143" t="s">
        <v>365</v>
      </c>
      <c r="E3715" s="143" t="s">
        <v>22354</v>
      </c>
      <c r="F3715" s="143" t="s">
        <v>498</v>
      </c>
      <c r="G3715" s="143" t="s">
        <v>499</v>
      </c>
      <c r="H3715" s="143">
        <v>-42.7592</v>
      </c>
      <c r="I3715" s="143">
        <v>-65.102699999999999</v>
      </c>
      <c r="J3715" s="143">
        <v>427</v>
      </c>
      <c r="K3715" s="143">
        <v>-3</v>
      </c>
      <c r="L3715" s="143">
        <f>COUNTIFS(ArCompl!$C$2:$C$5652,ArCompl!$C282,ArCompl!$D$2:$D$5652,ArCompl!$D282)</f>
        <v>1</v>
      </c>
      <c r="M3715" s="144">
        <f>IF(ISNA(MATCH($F3715,'Liste noire'!C:C,0)),0,1)</f>
        <v>0</v>
      </c>
    </row>
    <row r="3716" spans="1:13" x14ac:dyDescent="0.25">
      <c r="A3716" s="139">
        <v>1887</v>
      </c>
      <c r="B3716" s="140" t="s">
        <v>6001</v>
      </c>
      <c r="C3716" s="140" t="s">
        <v>6002</v>
      </c>
      <c r="D3716" s="140" t="s">
        <v>5959</v>
      </c>
      <c r="E3716" s="140" t="s">
        <v>5959</v>
      </c>
      <c r="F3716" s="140" t="s">
        <v>6003</v>
      </c>
      <c r="G3716" s="140" t="s">
        <v>6004</v>
      </c>
      <c r="H3716" s="140">
        <v>8.9510299999999994</v>
      </c>
      <c r="I3716" s="140">
        <v>-83.468599999999995</v>
      </c>
      <c r="J3716" s="140">
        <v>49</v>
      </c>
      <c r="K3716" s="140">
        <v>-6</v>
      </c>
      <c r="L3716" s="140">
        <f>COUNTIFS(ArCompl!$C$2:$C$5652,ArCompl!$C1692,ArCompl!$D$2:$D$5652,ArCompl!$D1692)</f>
        <v>2</v>
      </c>
      <c r="M3716" s="141">
        <f>IF(ISNA(MATCH($F3716,'Liste noire'!C:C,0)),0,1)</f>
        <v>0</v>
      </c>
    </row>
    <row r="3717" spans="1:13" x14ac:dyDescent="0.25">
      <c r="A3717" s="142">
        <v>1234</v>
      </c>
      <c r="B3717" s="143" t="s">
        <v>14981</v>
      </c>
      <c r="C3717" s="143" t="s">
        <v>14982</v>
      </c>
      <c r="D3717" s="143" t="s">
        <v>14857</v>
      </c>
      <c r="E3717" s="143" t="s">
        <v>22479</v>
      </c>
      <c r="F3717" s="143" t="s">
        <v>14983</v>
      </c>
      <c r="G3717" s="143" t="s">
        <v>14984</v>
      </c>
      <c r="H3717" s="143">
        <v>42.77</v>
      </c>
      <c r="I3717" s="143">
        <v>-1.6463300000000001</v>
      </c>
      <c r="J3717" s="143">
        <v>1504</v>
      </c>
      <c r="K3717" s="143">
        <v>1</v>
      </c>
      <c r="L3717" s="143">
        <f>COUNTIFS(ArCompl!$C$2:$C$5652,ArCompl!$C1857,ArCompl!$D$2:$D$5652,ArCompl!$D1857)</f>
        <v>1</v>
      </c>
      <c r="M3717" s="144">
        <f>IF(ISNA(MATCH($F3717,'Liste noire'!C:C,0)),0,1)</f>
        <v>0</v>
      </c>
    </row>
    <row r="3718" spans="1:13" x14ac:dyDescent="0.25">
      <c r="A3718" s="139">
        <v>2605</v>
      </c>
      <c r="B3718" s="140" t="s">
        <v>2569</v>
      </c>
      <c r="C3718" s="140" t="s">
        <v>2570</v>
      </c>
      <c r="D3718" s="140" t="s">
        <v>2057</v>
      </c>
      <c r="E3718" s="140" t="s">
        <v>22368</v>
      </c>
      <c r="F3718" s="140" t="s">
        <v>2571</v>
      </c>
      <c r="G3718" s="140" t="s">
        <v>2572</v>
      </c>
      <c r="H3718" s="140">
        <v>-10.7194</v>
      </c>
      <c r="I3718" s="140">
        <v>-48.399700000000003</v>
      </c>
      <c r="J3718" s="140">
        <v>870</v>
      </c>
      <c r="K3718" s="140">
        <v>-3</v>
      </c>
      <c r="L3718" s="140">
        <f>COUNTIFS(ArCompl!$C$2:$C$5652,ArCompl!$C835,ArCompl!$D$2:$D$5652,ArCompl!$D835)</f>
        <v>1</v>
      </c>
      <c r="M3718" s="141">
        <f>IF(ISNA(MATCH($F3718,'Liste noire'!C:C,0)),0,1)</f>
        <v>0</v>
      </c>
    </row>
    <row r="3719" spans="1:13" x14ac:dyDescent="0.25">
      <c r="A3719" s="142">
        <v>3440</v>
      </c>
      <c r="B3719" s="143" t="s">
        <v>20419</v>
      </c>
      <c r="C3719" s="143" t="s">
        <v>20420</v>
      </c>
      <c r="D3719" s="143" t="s">
        <v>16702</v>
      </c>
      <c r="E3719" s="143" t="s">
        <v>22496</v>
      </c>
      <c r="F3719" s="143" t="s">
        <v>20421</v>
      </c>
      <c r="G3719" s="143" t="s">
        <v>20422</v>
      </c>
      <c r="H3719" s="143">
        <v>36.731999999999999</v>
      </c>
      <c r="I3719" s="143">
        <v>-97.099800000000002</v>
      </c>
      <c r="J3719" s="143">
        <v>1008</v>
      </c>
      <c r="K3719" s="143">
        <v>-6</v>
      </c>
      <c r="L3719" s="143">
        <f>COUNTIFS(ArCompl!$C$2:$C$5652,ArCompl!$C2860,ArCompl!$D$2:$D$5652,ArCompl!$D2860)</f>
        <v>1</v>
      </c>
      <c r="M3719" s="144">
        <f>IF(ISNA(MATCH($F3719,'Liste noire'!C:C,0)),0,1)</f>
        <v>0</v>
      </c>
    </row>
    <row r="3720" spans="1:13" x14ac:dyDescent="0.25">
      <c r="A3720" s="139">
        <v>3750</v>
      </c>
      <c r="B3720" s="140" t="s">
        <v>20337</v>
      </c>
      <c r="C3720" s="140" t="s">
        <v>20331</v>
      </c>
      <c r="D3720" s="140" t="s">
        <v>16702</v>
      </c>
      <c r="E3720" s="140" t="s">
        <v>22496</v>
      </c>
      <c r="F3720" s="140" t="s">
        <v>20338</v>
      </c>
      <c r="G3720" s="140" t="s">
        <v>20339</v>
      </c>
      <c r="H3720" s="140">
        <v>40.081899999999997</v>
      </c>
      <c r="I3720" s="140">
        <v>-75.010599999999997</v>
      </c>
      <c r="J3720" s="140">
        <v>120</v>
      </c>
      <c r="K3720" s="140">
        <v>-5</v>
      </c>
      <c r="L3720" s="140">
        <f>COUNTIFS(ArCompl!$C$2:$C$5652,ArCompl!$C2838,ArCompl!$D$2:$D$5652,ArCompl!$D2838)</f>
        <v>1</v>
      </c>
      <c r="M3720" s="141">
        <f>IF(ISNA(MATCH($F3720,'Liste noire'!C:C,0)),0,1)</f>
        <v>0</v>
      </c>
    </row>
    <row r="3721" spans="1:13" x14ac:dyDescent="0.25">
      <c r="A3721" s="142">
        <v>3034</v>
      </c>
      <c r="B3721" s="143" t="s">
        <v>2959</v>
      </c>
      <c r="C3721" s="143" t="s">
        <v>2960</v>
      </c>
      <c r="D3721" s="143" t="s">
        <v>2952</v>
      </c>
      <c r="E3721" s="143" t="s">
        <v>22371</v>
      </c>
      <c r="F3721" s="143" t="s">
        <v>2961</v>
      </c>
      <c r="G3721" s="143" t="s">
        <v>2962</v>
      </c>
      <c r="H3721" s="143">
        <v>11.5466</v>
      </c>
      <c r="I3721" s="143">
        <v>104.84399999999999</v>
      </c>
      <c r="J3721" s="143">
        <v>40</v>
      </c>
      <c r="K3721" s="143">
        <v>7</v>
      </c>
      <c r="L3721" s="143">
        <f>COUNTIFS(ArCompl!$C$2:$C$5652,ArCompl!$C907,ArCompl!$D$2:$D$5652,ArCompl!$D907)</f>
        <v>1</v>
      </c>
      <c r="M3721" s="144">
        <f>IF(ISNA(MATCH($F3721,'Liste noire'!C:C,0)),0,1)</f>
        <v>0</v>
      </c>
    </row>
    <row r="3722" spans="1:13" x14ac:dyDescent="0.25">
      <c r="A3722" s="139">
        <v>2255</v>
      </c>
      <c r="B3722" s="140" t="s">
        <v>11511</v>
      </c>
      <c r="C3722" s="140" t="s">
        <v>11512</v>
      </c>
      <c r="D3722" s="140" t="s">
        <v>11504</v>
      </c>
      <c r="E3722" s="140" t="s">
        <v>22440</v>
      </c>
      <c r="F3722" s="140" t="s">
        <v>11513</v>
      </c>
      <c r="G3722" s="140" t="s">
        <v>11514</v>
      </c>
      <c r="H3722" s="140">
        <v>6.9851000000000001</v>
      </c>
      <c r="I3722" s="140">
        <v>158.209</v>
      </c>
      <c r="J3722" s="140">
        <v>10</v>
      </c>
      <c r="K3722" s="140">
        <v>11</v>
      </c>
      <c r="L3722" s="140">
        <f>COUNTIFS(ArCompl!$C$2:$C$5652,ArCompl!$C4384,ArCompl!$D$2:$D$5652,ArCompl!$D4384)</f>
        <v>1</v>
      </c>
      <c r="M3722" s="141">
        <f>IF(ISNA(MATCH($F3722,'Liste noire'!C:C,0)),0,1)</f>
        <v>0</v>
      </c>
    </row>
    <row r="3723" spans="1:13" x14ac:dyDescent="0.25">
      <c r="A3723" s="142">
        <v>3284</v>
      </c>
      <c r="B3723" s="143" t="s">
        <v>9183</v>
      </c>
      <c r="C3723" s="143" t="s">
        <v>9184</v>
      </c>
      <c r="D3723" s="143" t="s">
        <v>8920</v>
      </c>
      <c r="E3723" s="143" t="s">
        <v>22416</v>
      </c>
      <c r="F3723" s="143" t="s">
        <v>9185</v>
      </c>
      <c r="G3723" s="143" t="s">
        <v>9186</v>
      </c>
      <c r="H3723" s="143">
        <v>-0.15071100000000001</v>
      </c>
      <c r="I3723" s="143">
        <v>109.404</v>
      </c>
      <c r="J3723" s="143">
        <v>10</v>
      </c>
      <c r="K3723" s="143">
        <v>7</v>
      </c>
      <c r="L3723" s="143">
        <f>COUNTIFS(ArCompl!$C$2:$C$5652,ArCompl!$C3776,ArCompl!$D$2:$D$5652,ArCompl!$D3776)</f>
        <v>1</v>
      </c>
      <c r="M3723" s="144">
        <f>IF(ISNA(MATCH($F3723,'Liste noire'!C:C,0)),0,1)</f>
        <v>0</v>
      </c>
    </row>
    <row r="3724" spans="1:13" x14ac:dyDescent="0.25">
      <c r="A3724" s="139">
        <v>1511</v>
      </c>
      <c r="B3724" s="140" t="s">
        <v>9778</v>
      </c>
      <c r="C3724" s="140" t="s">
        <v>9779</v>
      </c>
      <c r="D3724" s="140" t="s">
        <v>9641</v>
      </c>
      <c r="E3724" s="140" t="s">
        <v>22421</v>
      </c>
      <c r="F3724" s="140" t="s">
        <v>9780</v>
      </c>
      <c r="G3724" s="140" t="s">
        <v>9781</v>
      </c>
      <c r="H3724" s="140">
        <v>36.816499999999998</v>
      </c>
      <c r="I3724" s="140">
        <v>11.9689</v>
      </c>
      <c r="J3724" s="140">
        <v>628</v>
      </c>
      <c r="K3724" s="140">
        <v>1</v>
      </c>
      <c r="L3724" s="140">
        <f>COUNTIFS(ArCompl!$C$2:$C$5652,ArCompl!$C3941,ArCompl!$D$2:$D$5652,ArCompl!$D3941)</f>
        <v>1</v>
      </c>
      <c r="M3724" s="141">
        <f>IF(ISNA(MATCH($F3724,'Liste noire'!C:C,0)),0,1)</f>
        <v>0</v>
      </c>
    </row>
    <row r="3725" spans="1:13" x14ac:dyDescent="0.25">
      <c r="A3725" s="142">
        <v>3762</v>
      </c>
      <c r="B3725" s="143" t="s">
        <v>20492</v>
      </c>
      <c r="C3725" s="143" t="s">
        <v>4076</v>
      </c>
      <c r="D3725" s="143" t="s">
        <v>16702</v>
      </c>
      <c r="E3725" s="143" t="s">
        <v>22496</v>
      </c>
      <c r="F3725" s="143" t="s">
        <v>20493</v>
      </c>
      <c r="G3725" s="143" t="s">
        <v>20494</v>
      </c>
      <c r="H3725" s="143">
        <v>45.559899999999999</v>
      </c>
      <c r="I3725" s="143">
        <v>-93.608199999999997</v>
      </c>
      <c r="J3725" s="143">
        <v>980</v>
      </c>
      <c r="K3725" s="143">
        <v>-6</v>
      </c>
      <c r="L3725" s="143">
        <f>COUNTIFS(ArCompl!$C$2:$C$5652,ArCompl!$C2879,ArCompl!$D$2:$D$5652,ArCompl!$D2879)</f>
        <v>1</v>
      </c>
      <c r="M3725" s="144">
        <f>IF(ISNA(MATCH($F3725,'Liste noire'!C:C,0)),0,1)</f>
        <v>0</v>
      </c>
    </row>
    <row r="3726" spans="1:13" x14ac:dyDescent="0.25">
      <c r="A3726" s="139">
        <v>5423</v>
      </c>
      <c r="B3726" s="140" t="s">
        <v>12818</v>
      </c>
      <c r="C3726" s="140" t="s">
        <v>12819</v>
      </c>
      <c r="D3726" s="140" t="s">
        <v>12811</v>
      </c>
      <c r="E3726" s="140" t="s">
        <v>22456</v>
      </c>
      <c r="F3726" s="140" t="s">
        <v>12820</v>
      </c>
      <c r="G3726" s="140" t="s">
        <v>12821</v>
      </c>
      <c r="H3726" s="140">
        <v>-8.8045399999999994</v>
      </c>
      <c r="I3726" s="140">
        <v>148.309</v>
      </c>
      <c r="J3726" s="140">
        <v>311</v>
      </c>
      <c r="K3726" s="140">
        <v>10</v>
      </c>
      <c r="L3726" s="140">
        <f>COUNTIFS(ArCompl!$C$2:$C$5652,ArCompl!$C4681,ArCompl!$D$2:$D$5652,ArCompl!$D4681)</f>
        <v>1</v>
      </c>
      <c r="M3726" s="141">
        <f>IF(ISNA(MATCH($F3726,'Liste noire'!C:C,0)),0,1)</f>
        <v>0</v>
      </c>
    </row>
    <row r="3727" spans="1:13" x14ac:dyDescent="0.25">
      <c r="A3727" s="142">
        <v>3017</v>
      </c>
      <c r="B3727" s="143" t="s">
        <v>8827</v>
      </c>
      <c r="C3727" s="143" t="s">
        <v>8828</v>
      </c>
      <c r="D3727" s="143" t="s">
        <v>8516</v>
      </c>
      <c r="E3727" s="143" t="s">
        <v>22415</v>
      </c>
      <c r="F3727" s="143" t="s">
        <v>8829</v>
      </c>
      <c r="G3727" s="143" t="s">
        <v>8830</v>
      </c>
      <c r="H3727" s="143">
        <v>18.582100000000001</v>
      </c>
      <c r="I3727" s="143">
        <v>73.919700000000006</v>
      </c>
      <c r="J3727" s="143">
        <v>1942</v>
      </c>
      <c r="K3727" s="143">
        <v>5.5</v>
      </c>
      <c r="L3727" s="143">
        <f>COUNTIFS(ArCompl!$C$2:$C$5652,ArCompl!$C3686,ArCompl!$D$2:$D$5652,ArCompl!$D3686)</f>
        <v>1</v>
      </c>
      <c r="M3727" s="144">
        <f>IF(ISNA(MATCH($F3727,'Liste noire'!C:C,0)),0,1)</f>
        <v>0</v>
      </c>
    </row>
    <row r="3728" spans="1:13" x14ac:dyDescent="0.25">
      <c r="A3728" s="139">
        <v>886</v>
      </c>
      <c r="B3728" s="140" t="s">
        <v>5764</v>
      </c>
      <c r="C3728" s="140" t="s">
        <v>5765</v>
      </c>
      <c r="D3728" s="140" t="s">
        <v>5757</v>
      </c>
      <c r="E3728" s="140" t="s">
        <v>5757</v>
      </c>
      <c r="F3728" s="140" t="s">
        <v>5766</v>
      </c>
      <c r="G3728" s="140" t="s">
        <v>5767</v>
      </c>
      <c r="H3728" s="140">
        <v>-4.8160299999999996</v>
      </c>
      <c r="I3728" s="140">
        <v>11.8866</v>
      </c>
      <c r="J3728" s="140">
        <v>55</v>
      </c>
      <c r="K3728" s="140">
        <v>1</v>
      </c>
      <c r="L3728" s="140">
        <f>COUNTIFS(ArCompl!$C$2:$C$5652,ArCompl!$C1607,ArCompl!$D$2:$D$5652,ArCompl!$D1607)</f>
        <v>1</v>
      </c>
      <c r="M3728" s="141">
        <f>IF(ISNA(MATCH($F3728,'Liste noire'!C:C,0)),0,1)</f>
        <v>0</v>
      </c>
    </row>
    <row r="3729" spans="1:13" x14ac:dyDescent="0.25">
      <c r="A3729" s="142">
        <v>3564</v>
      </c>
      <c r="B3729" s="143" t="s">
        <v>20302</v>
      </c>
      <c r="C3729" s="143" t="s">
        <v>20299</v>
      </c>
      <c r="D3729" s="143" t="s">
        <v>16702</v>
      </c>
      <c r="E3729" s="143" t="s">
        <v>22496</v>
      </c>
      <c r="F3729" s="143" t="s">
        <v>20303</v>
      </c>
      <c r="G3729" s="143" t="s">
        <v>20304</v>
      </c>
      <c r="H3729" s="143">
        <v>30.473400000000002</v>
      </c>
      <c r="I3729" s="143">
        <v>-87.186599999999999</v>
      </c>
      <c r="J3729" s="143">
        <v>121</v>
      </c>
      <c r="K3729" s="143">
        <v>-6</v>
      </c>
      <c r="L3729" s="143">
        <f>COUNTIFS(ArCompl!$C$2:$C$5652,ArCompl!$C2828,ArCompl!$D$2:$D$5652,ArCompl!$D2828)</f>
        <v>1</v>
      </c>
      <c r="M3729" s="144">
        <f>IF(ISNA(MATCH($F3729,'Liste noire'!C:C,0)),0,1)</f>
        <v>0</v>
      </c>
    </row>
    <row r="3730" spans="1:13" x14ac:dyDescent="0.25">
      <c r="A3730" s="139">
        <v>7226</v>
      </c>
      <c r="B3730" s="140" t="s">
        <v>4718</v>
      </c>
      <c r="C3730" s="140" t="s">
        <v>4719</v>
      </c>
      <c r="D3730" s="140" t="s">
        <v>4637</v>
      </c>
      <c r="E3730" s="140" t="s">
        <v>22376</v>
      </c>
      <c r="F3730" s="140" t="s">
        <v>4720</v>
      </c>
      <c r="G3730" s="140" t="s">
        <v>4721</v>
      </c>
      <c r="H3730" s="140">
        <v>-51.671500000000002</v>
      </c>
      <c r="I3730" s="140">
        <v>-72.528400000000005</v>
      </c>
      <c r="J3730" s="140">
        <v>217</v>
      </c>
      <c r="K3730" s="140">
        <v>-4</v>
      </c>
      <c r="L3730" s="140">
        <f>COUNTIFS(ArCompl!$C$2:$C$5652,ArCompl!$C1343,ArCompl!$D$2:$D$5652,ArCompl!$D1343)</f>
        <v>1</v>
      </c>
      <c r="M3730" s="141">
        <f>IF(ISNA(MATCH($F3730,'Liste noire'!C:C,0)),0,1)</f>
        <v>0</v>
      </c>
    </row>
    <row r="3731" spans="1:13" x14ac:dyDescent="0.25">
      <c r="A3731" s="142">
        <v>3960</v>
      </c>
      <c r="B3731" s="143" t="s">
        <v>10661</v>
      </c>
      <c r="C3731" s="143" t="s">
        <v>10662</v>
      </c>
      <c r="D3731" s="143" t="s">
        <v>10650</v>
      </c>
      <c r="E3731" s="143" t="s">
        <v>22431</v>
      </c>
      <c r="F3731" s="143" t="s">
        <v>10663</v>
      </c>
      <c r="G3731" s="143" t="s">
        <v>10664</v>
      </c>
      <c r="H3731" s="143">
        <v>55.729399999999998</v>
      </c>
      <c r="I3731" s="143">
        <v>24.460799999999999</v>
      </c>
      <c r="J3731" s="143">
        <v>197</v>
      </c>
      <c r="K3731" s="143">
        <v>2</v>
      </c>
      <c r="L3731" s="143">
        <f>COUNTIFS(ArCompl!$C$2:$C$5652,ArCompl!$C4161,ArCompl!$D$2:$D$5652,ArCompl!$D4161)</f>
        <v>1</v>
      </c>
      <c r="M3731" s="144">
        <f>IF(ISNA(MATCH($F3731,'Liste noire'!C:C,0)),0,1)</f>
        <v>0</v>
      </c>
    </row>
    <row r="3732" spans="1:13" x14ac:dyDescent="0.25">
      <c r="A3732" s="139">
        <v>3147</v>
      </c>
      <c r="B3732" s="140" t="s">
        <v>8815</v>
      </c>
      <c r="C3732" s="140" t="s">
        <v>8816</v>
      </c>
      <c r="D3732" s="140" t="s">
        <v>8516</v>
      </c>
      <c r="E3732" s="140" t="s">
        <v>22415</v>
      </c>
      <c r="F3732" s="140" t="s">
        <v>8817</v>
      </c>
      <c r="G3732" s="140" t="s">
        <v>8818</v>
      </c>
      <c r="H3732" s="140">
        <v>11.9687</v>
      </c>
      <c r="I3732" s="140">
        <v>79.810100000000006</v>
      </c>
      <c r="J3732" s="140">
        <v>118</v>
      </c>
      <c r="K3732" s="140">
        <v>5.5</v>
      </c>
      <c r="L3732" s="140">
        <f>COUNTIFS(ArCompl!$C$2:$C$5652,ArCompl!$C3683,ArCompl!$D$2:$D$5652,ArCompl!$D3683)</f>
        <v>1</v>
      </c>
      <c r="M3732" s="141">
        <f>IF(ISNA(MATCH($F3732,'Liste noire'!C:C,0)),0,1)</f>
        <v>0</v>
      </c>
    </row>
    <row r="3733" spans="1:13" x14ac:dyDescent="0.25">
      <c r="A3733" s="142">
        <v>2604</v>
      </c>
      <c r="B3733" s="143" t="s">
        <v>2545</v>
      </c>
      <c r="C3733" s="143" t="s">
        <v>2546</v>
      </c>
      <c r="D3733" s="143" t="s">
        <v>2057</v>
      </c>
      <c r="E3733" s="143" t="s">
        <v>22368</v>
      </c>
      <c r="F3733" s="143" t="s">
        <v>2547</v>
      </c>
      <c r="G3733" s="143" t="s">
        <v>2548</v>
      </c>
      <c r="H3733" s="143">
        <v>-9.3624100000000006</v>
      </c>
      <c r="I3733" s="143">
        <v>-40.569099999999999</v>
      </c>
      <c r="J3733" s="143">
        <v>1263</v>
      </c>
      <c r="K3733" s="143">
        <v>-3</v>
      </c>
      <c r="L3733" s="143">
        <f>COUNTIFS(ArCompl!$C$2:$C$5652,ArCompl!$C829,ArCompl!$D$2:$D$5652,ArCompl!$D829)</f>
        <v>1</v>
      </c>
      <c r="M3733" s="144">
        <f>IF(ISNA(MATCH($F3733,'Liste noire'!C:C,0)),0,1)</f>
        <v>0</v>
      </c>
    </row>
    <row r="3734" spans="1:13" x14ac:dyDescent="0.25">
      <c r="A3734" s="139">
        <v>2599</v>
      </c>
      <c r="B3734" s="140" t="s">
        <v>2565</v>
      </c>
      <c r="C3734" s="140" t="s">
        <v>2566</v>
      </c>
      <c r="D3734" s="140" t="s">
        <v>2057</v>
      </c>
      <c r="E3734" s="140" t="s">
        <v>22368</v>
      </c>
      <c r="F3734" s="140" t="s">
        <v>2567</v>
      </c>
      <c r="G3734" s="140" t="s">
        <v>2568</v>
      </c>
      <c r="H3734" s="140">
        <v>-29.994399999999999</v>
      </c>
      <c r="I3734" s="140">
        <v>-51.171399999999998</v>
      </c>
      <c r="J3734" s="140">
        <v>11</v>
      </c>
      <c r="K3734" s="140">
        <v>-3</v>
      </c>
      <c r="L3734" s="140">
        <f>COUNTIFS(ArCompl!$C$2:$C$5652,ArCompl!$C834,ArCompl!$D$2:$D$5652,ArCompl!$D834)</f>
        <v>1</v>
      </c>
      <c r="M3734" s="141">
        <f>IF(ISNA(MATCH($F3734,'Liste noire'!C:C,0)),0,1)</f>
        <v>0</v>
      </c>
    </row>
    <row r="3735" spans="1:13" x14ac:dyDescent="0.25">
      <c r="A3735" s="142">
        <v>3481</v>
      </c>
      <c r="B3735" s="143" t="s">
        <v>18188</v>
      </c>
      <c r="C3735" s="143" t="s">
        <v>18189</v>
      </c>
      <c r="D3735" s="143" t="s">
        <v>16702</v>
      </c>
      <c r="E3735" s="143" t="s">
        <v>22496</v>
      </c>
      <c r="F3735" s="143" t="s">
        <v>18190</v>
      </c>
      <c r="G3735" s="143" t="s">
        <v>18191</v>
      </c>
      <c r="H3735" s="143">
        <v>35.170900000000003</v>
      </c>
      <c r="I3735" s="143">
        <v>-79.014499999999998</v>
      </c>
      <c r="J3735" s="143">
        <v>217</v>
      </c>
      <c r="K3735" s="143">
        <v>-5</v>
      </c>
      <c r="L3735" s="143">
        <f>COUNTIFS(ArCompl!$C$2:$C$5652,ArCompl!$C2273,ArCompl!$D$2:$D$5652,ArCompl!$D2273)</f>
        <v>1</v>
      </c>
      <c r="M3735" s="144">
        <f>IF(ISNA(MATCH($F3735,'Liste noire'!C:C,0)),0,1)</f>
        <v>0</v>
      </c>
    </row>
    <row r="3736" spans="1:13" x14ac:dyDescent="0.25">
      <c r="A3736" s="139">
        <v>8798</v>
      </c>
      <c r="B3736" s="140" t="s">
        <v>19173</v>
      </c>
      <c r="C3736" s="140" t="s">
        <v>19174</v>
      </c>
      <c r="D3736" s="140" t="s">
        <v>16702</v>
      </c>
      <c r="E3736" s="140" t="s">
        <v>22496</v>
      </c>
      <c r="F3736" s="140" t="s">
        <v>19175</v>
      </c>
      <c r="G3736" s="140" t="s">
        <v>19176</v>
      </c>
      <c r="H3736" s="140">
        <v>34.0916</v>
      </c>
      <c r="I3736" s="140">
        <v>-117.782</v>
      </c>
      <c r="J3736" s="140">
        <v>1011</v>
      </c>
      <c r="K3736" s="140">
        <v>-8</v>
      </c>
      <c r="L3736" s="140">
        <f>COUNTIFS(ArCompl!$C$2:$C$5652,ArCompl!$C2529,ArCompl!$D$2:$D$5652,ArCompl!$D2529)</f>
        <v>1</v>
      </c>
      <c r="M3736" s="141">
        <f>IF(ISNA(MATCH($F3736,'Liste noire'!C:C,0)),0,1)</f>
        <v>0</v>
      </c>
    </row>
    <row r="3737" spans="1:13" x14ac:dyDescent="0.25">
      <c r="A3737" s="142">
        <v>3648</v>
      </c>
      <c r="B3737" s="143" t="s">
        <v>18270</v>
      </c>
      <c r="C3737" s="143" t="s">
        <v>18271</v>
      </c>
      <c r="D3737" s="143" t="s">
        <v>16702</v>
      </c>
      <c r="E3737" s="143" t="s">
        <v>22496</v>
      </c>
      <c r="F3737" s="143" t="s">
        <v>18272</v>
      </c>
      <c r="G3737" s="143" t="s">
        <v>18273</v>
      </c>
      <c r="H3737" s="143">
        <v>31.044799999999999</v>
      </c>
      <c r="I3737" s="143">
        <v>-93.191699999999997</v>
      </c>
      <c r="J3737" s="143">
        <v>330</v>
      </c>
      <c r="K3737" s="143">
        <v>-6</v>
      </c>
      <c r="L3737" s="143">
        <f>COUNTIFS(ArCompl!$C$2:$C$5652,ArCompl!$C2294,ArCompl!$D$2:$D$5652,ArCompl!$D2294)</f>
        <v>1</v>
      </c>
      <c r="M3737" s="144">
        <f>IF(ISNA(MATCH($F3737,'Liste noire'!C:C,0)),0,1)</f>
        <v>0</v>
      </c>
    </row>
    <row r="3738" spans="1:13" x14ac:dyDescent="0.25">
      <c r="A3738" s="139">
        <v>8664</v>
      </c>
      <c r="B3738" s="140" t="s">
        <v>20427</v>
      </c>
      <c r="C3738" s="140" t="s">
        <v>20428</v>
      </c>
      <c r="D3738" s="140" t="s">
        <v>16702</v>
      </c>
      <c r="E3738" s="140" t="s">
        <v>22496</v>
      </c>
      <c r="F3738" s="140" t="s">
        <v>20429</v>
      </c>
      <c r="G3738" s="140" t="s">
        <v>20430</v>
      </c>
      <c r="H3738" s="140">
        <v>36.773899999999998</v>
      </c>
      <c r="I3738" s="140">
        <v>-90.3249</v>
      </c>
      <c r="J3738" s="140">
        <v>331</v>
      </c>
      <c r="K3738" s="140">
        <v>-6</v>
      </c>
      <c r="L3738" s="140">
        <f>COUNTIFS(ArCompl!$C$2:$C$5652,ArCompl!$C2862,ArCompl!$D$2:$D$5652,ArCompl!$D2862)</f>
        <v>1</v>
      </c>
      <c r="M3738" s="141">
        <f>IF(ISNA(MATCH($F3738,'Liste noire'!C:C,0)),0,1)</f>
        <v>0</v>
      </c>
    </row>
    <row r="3739" spans="1:13" x14ac:dyDescent="0.25">
      <c r="A3739" s="142">
        <v>967</v>
      </c>
      <c r="B3739" s="143" t="s">
        <v>7549</v>
      </c>
      <c r="C3739" s="143" t="s">
        <v>7550</v>
      </c>
      <c r="D3739" s="143" t="s">
        <v>7506</v>
      </c>
      <c r="E3739" s="143" t="s">
        <v>7506</v>
      </c>
      <c r="F3739" s="143" t="s">
        <v>7551</v>
      </c>
      <c r="G3739" s="143" t="s">
        <v>7552</v>
      </c>
      <c r="H3739" s="143">
        <v>-0.71173900000000001</v>
      </c>
      <c r="I3739" s="143">
        <v>8.7543799999999994</v>
      </c>
      <c r="J3739" s="143">
        <v>13</v>
      </c>
      <c r="K3739" s="143">
        <v>1</v>
      </c>
      <c r="L3739" s="143">
        <f>COUNTIFS(ArCompl!$C$2:$C$5652,ArCompl!$C3419,ArCompl!$D$2:$D$5652,ArCompl!$D3419)</f>
        <v>1</v>
      </c>
      <c r="M3739" s="144">
        <f>IF(ISNA(MATCH($F3739,'Liste noire'!C:C,0)),0,1)</f>
        <v>0</v>
      </c>
    </row>
    <row r="3740" spans="1:13" x14ac:dyDescent="0.25">
      <c r="A3740" s="139">
        <v>2764</v>
      </c>
      <c r="B3740" s="140" t="s">
        <v>1943</v>
      </c>
      <c r="C3740" s="140" t="s">
        <v>1944</v>
      </c>
      <c r="D3740" s="140" t="s">
        <v>1924</v>
      </c>
      <c r="E3740" s="140" t="s">
        <v>22366</v>
      </c>
      <c r="F3740" s="140" t="s">
        <v>1945</v>
      </c>
      <c r="G3740" s="140" t="s">
        <v>1946</v>
      </c>
      <c r="H3740" s="140">
        <v>-19.543099999999999</v>
      </c>
      <c r="I3740" s="140">
        <v>-65.723699999999994</v>
      </c>
      <c r="J3740" s="140">
        <v>12913</v>
      </c>
      <c r="K3740" s="140">
        <v>-4</v>
      </c>
      <c r="L3740" s="140">
        <f>COUNTIFS(ArCompl!$C$2:$C$5652,ArCompl!$C677,ArCompl!$D$2:$D$5652,ArCompl!$D677)</f>
        <v>1</v>
      </c>
      <c r="M3740" s="141">
        <f>IF(ISNA(MATCH($F3740,'Liste noire'!C:C,0)),0,1)</f>
        <v>0</v>
      </c>
    </row>
    <row r="3741" spans="1:13" x14ac:dyDescent="0.25">
      <c r="A3741" s="142">
        <v>8237</v>
      </c>
      <c r="B3741" s="143" t="s">
        <v>2533</v>
      </c>
      <c r="C3741" s="143" t="s">
        <v>2534</v>
      </c>
      <c r="D3741" s="143" t="s">
        <v>2057</v>
      </c>
      <c r="E3741" s="143" t="s">
        <v>22368</v>
      </c>
      <c r="F3741" s="143" t="s">
        <v>2535</v>
      </c>
      <c r="G3741" s="143" t="s">
        <v>2536</v>
      </c>
      <c r="H3741" s="143">
        <v>-18.672799999999999</v>
      </c>
      <c r="I3741" s="143">
        <v>-46.491199999999999</v>
      </c>
      <c r="J3741" s="143">
        <v>2793</v>
      </c>
      <c r="K3741" s="143">
        <v>-3</v>
      </c>
      <c r="L3741" s="143">
        <f>COUNTIFS(ArCompl!$C$2:$C$5652,ArCompl!$C826,ArCompl!$D$2:$D$5652,ArCompl!$D826)</f>
        <v>1</v>
      </c>
      <c r="M3741" s="144">
        <f>IF(ISNA(MATCH($F3741,'Liste noire'!C:C,0)),0,1)</f>
        <v>0</v>
      </c>
    </row>
    <row r="3742" spans="1:13" x14ac:dyDescent="0.25">
      <c r="A3742" s="139">
        <v>985</v>
      </c>
      <c r="B3742" s="140" t="s">
        <v>11701</v>
      </c>
      <c r="C3742" s="140" t="s">
        <v>11702</v>
      </c>
      <c r="D3742" s="140" t="s">
        <v>11666</v>
      </c>
      <c r="E3742" s="140" t="s">
        <v>11666</v>
      </c>
      <c r="F3742" s="140" t="s">
        <v>11703</v>
      </c>
      <c r="G3742" s="140" t="s">
        <v>11704</v>
      </c>
      <c r="H3742" s="140">
        <v>-12.991759999999999</v>
      </c>
      <c r="I3742" s="140">
        <v>40.524009999999997</v>
      </c>
      <c r="J3742" s="140">
        <v>331</v>
      </c>
      <c r="K3742" s="140">
        <v>2</v>
      </c>
      <c r="L3742" s="140">
        <f>COUNTIFS(ArCompl!$C$2:$C$5652,ArCompl!$C4412,ArCompl!$D$2:$D$5652,ArCompl!$D4412)</f>
        <v>1</v>
      </c>
      <c r="M3742" s="141">
        <f>IF(ISNA(MATCH($F3742,'Liste noire'!C:C,0)),0,1)</f>
        <v>0</v>
      </c>
    </row>
    <row r="3743" spans="1:13" x14ac:dyDescent="0.25">
      <c r="A3743" s="142">
        <v>5</v>
      </c>
      <c r="B3743" s="143" t="s">
        <v>12886</v>
      </c>
      <c r="C3743" s="143" t="s">
        <v>12887</v>
      </c>
      <c r="D3743" s="143" t="s">
        <v>12811</v>
      </c>
      <c r="E3743" s="143" t="s">
        <v>22456</v>
      </c>
      <c r="F3743" s="143" t="s">
        <v>12888</v>
      </c>
      <c r="G3743" s="143" t="s">
        <v>12889</v>
      </c>
      <c r="H3743" s="143">
        <v>-9.4433799999999994</v>
      </c>
      <c r="I3743" s="143">
        <v>147.22</v>
      </c>
      <c r="J3743" s="143">
        <v>146</v>
      </c>
      <c r="K3743" s="143">
        <v>10</v>
      </c>
      <c r="L3743" s="143">
        <f>COUNTIFS(ArCompl!$C$2:$C$5652,ArCompl!$C4698,ArCompl!$D$2:$D$5652,ArCompl!$D4698)</f>
        <v>2</v>
      </c>
      <c r="M3743" s="144">
        <f>IF(ISNA(MATCH($F3743,'Liste noire'!C:C,0)),0,1)</f>
        <v>0</v>
      </c>
    </row>
    <row r="3744" spans="1:13" x14ac:dyDescent="0.25">
      <c r="A3744" s="139">
        <v>2601</v>
      </c>
      <c r="B3744" s="140" t="s">
        <v>2557</v>
      </c>
      <c r="C3744" s="140" t="s">
        <v>2558</v>
      </c>
      <c r="D3744" s="140" t="s">
        <v>2057</v>
      </c>
      <c r="E3744" s="140" t="s">
        <v>22368</v>
      </c>
      <c r="F3744" s="140" t="s">
        <v>2559</v>
      </c>
      <c r="G3744" s="140" t="s">
        <v>2560</v>
      </c>
      <c r="H3744" s="140">
        <v>-21.843</v>
      </c>
      <c r="I3744" s="140">
        <v>-46.567900000000002</v>
      </c>
      <c r="J3744" s="140">
        <v>4135</v>
      </c>
      <c r="K3744" s="140">
        <v>-3</v>
      </c>
      <c r="L3744" s="140">
        <f>COUNTIFS(ArCompl!$C$2:$C$5652,ArCompl!$C832,ArCompl!$D$2:$D$5652,ArCompl!$D832)</f>
        <v>1</v>
      </c>
      <c r="M3744" s="141">
        <f>IF(ISNA(MATCH($F3744,'Liste noire'!C:C,0)),0,1)</f>
        <v>0</v>
      </c>
    </row>
    <row r="3745" spans="1:13" x14ac:dyDescent="0.25">
      <c r="A3745" s="142">
        <v>1761</v>
      </c>
      <c r="B3745" s="143" t="s">
        <v>6331</v>
      </c>
      <c r="C3745" s="143" t="s">
        <v>6332</v>
      </c>
      <c r="D3745" s="143" t="s">
        <v>6316</v>
      </c>
      <c r="E3745" s="143" t="s">
        <v>22389</v>
      </c>
      <c r="F3745" s="143" t="s">
        <v>6333</v>
      </c>
      <c r="G3745" s="143" t="s">
        <v>6334</v>
      </c>
      <c r="H3745" s="143">
        <v>19.757899999999999</v>
      </c>
      <c r="I3745" s="143">
        <v>-70.569999999999993</v>
      </c>
      <c r="J3745" s="143">
        <v>15</v>
      </c>
      <c r="K3745" s="143">
        <v>-4</v>
      </c>
      <c r="L3745" s="143">
        <f>COUNTIFS(ArCompl!$C$2:$C$5652,ArCompl!$C1761,ArCompl!$D$2:$D$5652,ArCompl!$D1761)</f>
        <v>1</v>
      </c>
      <c r="M3745" s="144">
        <f>IF(ISNA(MATCH($F3745,'Liste noire'!C:C,0)),0,1)</f>
        <v>0</v>
      </c>
    </row>
    <row r="3746" spans="1:13" x14ac:dyDescent="0.25">
      <c r="A3746" s="139">
        <v>448</v>
      </c>
      <c r="B3746" s="140" t="s">
        <v>6843</v>
      </c>
      <c r="C3746" s="140" t="s">
        <v>6844</v>
      </c>
      <c r="D3746" s="140" t="s">
        <v>6766</v>
      </c>
      <c r="E3746" s="140" t="s">
        <v>22400</v>
      </c>
      <c r="F3746" s="140" t="s">
        <v>6845</v>
      </c>
      <c r="G3746" s="140" t="s">
        <v>6846</v>
      </c>
      <c r="H3746" s="140">
        <v>61.4617</v>
      </c>
      <c r="I3746" s="140">
        <v>21.8</v>
      </c>
      <c r="J3746" s="140">
        <v>44</v>
      </c>
      <c r="K3746" s="140">
        <v>2</v>
      </c>
      <c r="L3746" s="140">
        <f>COUNTIFS(ArCompl!$C$2:$C$5652,ArCompl!$C3281,ArCompl!$D$2:$D$5652,ArCompl!$D3281)</f>
        <v>1</v>
      </c>
      <c r="M3746" s="141">
        <f>IF(ISNA(MATCH($F3746,'Liste noire'!C:C,0)),0,1)</f>
        <v>0</v>
      </c>
    </row>
    <row r="3747" spans="1:13" x14ac:dyDescent="0.25">
      <c r="A3747" s="142">
        <v>2902</v>
      </c>
      <c r="B3747" s="143" t="s">
        <v>15814</v>
      </c>
      <c r="C3747" s="143" t="s">
        <v>15815</v>
      </c>
      <c r="D3747" s="143" t="s">
        <v>15816</v>
      </c>
      <c r="E3747" s="143" t="s">
        <v>22488</v>
      </c>
      <c r="F3747" s="143" t="s">
        <v>15817</v>
      </c>
      <c r="G3747" s="143" t="s">
        <v>15818</v>
      </c>
      <c r="H3747" s="143">
        <v>10.5954</v>
      </c>
      <c r="I3747" s="143">
        <v>-61.337200000000003</v>
      </c>
      <c r="J3747" s="143">
        <v>58</v>
      </c>
      <c r="K3747" s="143">
        <v>-4</v>
      </c>
      <c r="L3747" s="143">
        <f>COUNTIFS(ArCompl!$C$2:$C$5652,ArCompl!$C5423,ArCompl!$D$2:$D$5652,ArCompl!$D5423)</f>
        <v>1</v>
      </c>
      <c r="M3747" s="144">
        <f>IF(ISNA(MATCH($F3747,'Liste noire'!C:C,0)),0,1)</f>
        <v>0</v>
      </c>
    </row>
    <row r="3748" spans="1:13" x14ac:dyDescent="0.25">
      <c r="A3748" s="139">
        <v>1781</v>
      </c>
      <c r="B3748" s="140" t="s">
        <v>9888</v>
      </c>
      <c r="C3748" s="140" t="s">
        <v>9889</v>
      </c>
      <c r="D3748" s="140" t="s">
        <v>9870</v>
      </c>
      <c r="E3748" s="140" t="s">
        <v>22422</v>
      </c>
      <c r="F3748" s="140" t="s">
        <v>9890</v>
      </c>
      <c r="G3748" s="140" t="s">
        <v>9891</v>
      </c>
      <c r="H3748" s="140">
        <v>18.198799999999999</v>
      </c>
      <c r="I3748" s="140">
        <v>-76.534499999999994</v>
      </c>
      <c r="J3748" s="140">
        <v>20</v>
      </c>
      <c r="K3748" s="140">
        <v>-5</v>
      </c>
      <c r="L3748" s="140">
        <f>COUNTIFS(ArCompl!$C$2:$C$5652,ArCompl!$C3969,ArCompl!$D$2:$D$5652,ArCompl!$D3969)</f>
        <v>1</v>
      </c>
      <c r="M3748" s="141">
        <f>IF(ISNA(MATCH($F3748,'Liste noire'!C:C,0)),0,1)</f>
        <v>0</v>
      </c>
    </row>
    <row r="3749" spans="1:13" x14ac:dyDescent="0.25">
      <c r="A3749" s="142">
        <v>11851</v>
      </c>
      <c r="B3749" s="143" t="s">
        <v>20472</v>
      </c>
      <c r="C3749" s="143" t="s">
        <v>20473</v>
      </c>
      <c r="D3749" s="143" t="s">
        <v>16702</v>
      </c>
      <c r="E3749" s="143" t="s">
        <v>22496</v>
      </c>
      <c r="F3749" s="143" t="s">
        <v>20474</v>
      </c>
      <c r="G3749" s="143" t="s">
        <v>20475</v>
      </c>
      <c r="H3749" s="143">
        <v>41.626600000000003</v>
      </c>
      <c r="I3749" s="143">
        <v>-73.884200000000007</v>
      </c>
      <c r="J3749" s="143">
        <v>165</v>
      </c>
      <c r="K3749" s="143" t="s">
        <v>340</v>
      </c>
      <c r="L3749" s="143">
        <f>COUNTIFS(ArCompl!$C$2:$C$5652,ArCompl!$C2874,ArCompl!$D$2:$D$5652,ArCompl!$D2874)</f>
        <v>4</v>
      </c>
      <c r="M3749" s="144">
        <f>IF(ISNA(MATCH($F3749,'Liste noire'!C:C,0)),0,1)</f>
        <v>0</v>
      </c>
    </row>
    <row r="3750" spans="1:13" x14ac:dyDescent="0.25">
      <c r="A3750" s="139">
        <v>1571</v>
      </c>
      <c r="B3750" s="140" t="s">
        <v>14446</v>
      </c>
      <c r="C3750" s="140" t="s">
        <v>14447</v>
      </c>
      <c r="D3750" s="140" t="s">
        <v>14439</v>
      </c>
      <c r="E3750" s="140" t="s">
        <v>22473</v>
      </c>
      <c r="F3750" s="140" t="s">
        <v>14448</v>
      </c>
      <c r="G3750" s="140" t="s">
        <v>14449</v>
      </c>
      <c r="H3750" s="140">
        <v>45.473399999999998</v>
      </c>
      <c r="I3750" s="140">
        <v>13.615</v>
      </c>
      <c r="J3750" s="140">
        <v>7</v>
      </c>
      <c r="K3750" s="140">
        <v>1</v>
      </c>
      <c r="L3750" s="140">
        <f>COUNTIFS(ArCompl!$C$2:$C$5652,ArCompl!$C5216,ArCompl!$D$2:$D$5652,ArCompl!$D5216)</f>
        <v>1</v>
      </c>
      <c r="M3750" s="141">
        <f>IF(ISNA(MATCH($F3750,'Liste noire'!C:C,0)),0,1)</f>
        <v>0</v>
      </c>
    </row>
    <row r="3751" spans="1:13" x14ac:dyDescent="0.25">
      <c r="A3751" s="142">
        <v>1387</v>
      </c>
      <c r="B3751" s="143" t="s">
        <v>7250</v>
      </c>
      <c r="C3751" s="143" t="s">
        <v>7251</v>
      </c>
      <c r="D3751" s="143" t="s">
        <v>6885</v>
      </c>
      <c r="E3751" s="143" t="s">
        <v>6885</v>
      </c>
      <c r="F3751" s="143" t="s">
        <v>7252</v>
      </c>
      <c r="G3751" s="143" t="s">
        <v>7253</v>
      </c>
      <c r="H3751" s="143">
        <v>49.096670000000003</v>
      </c>
      <c r="I3751" s="143">
        <v>2.0408330000000001</v>
      </c>
      <c r="J3751" s="143">
        <v>325</v>
      </c>
      <c r="K3751" s="143">
        <v>1</v>
      </c>
      <c r="L3751" s="143">
        <f>COUNTIFS(ArCompl!$C$2:$C$5652,ArCompl!$C3384,ArCompl!$D$2:$D$5652,ArCompl!$D3384)</f>
        <v>1</v>
      </c>
      <c r="M3751" s="144">
        <f>IF(ISNA(MATCH($F3751,'Liste noire'!C:C,0)),0,1)</f>
        <v>0</v>
      </c>
    </row>
    <row r="3752" spans="1:13" x14ac:dyDescent="0.25">
      <c r="A3752" s="139">
        <v>674</v>
      </c>
      <c r="B3752" s="140" t="s">
        <v>13286</v>
      </c>
      <c r="C3752" s="140" t="s">
        <v>13287</v>
      </c>
      <c r="D3752" s="140" t="s">
        <v>13255</v>
      </c>
      <c r="E3752" s="140" t="s">
        <v>22458</v>
      </c>
      <c r="F3752" s="140" t="s">
        <v>13288</v>
      </c>
      <c r="G3752" s="140" t="s">
        <v>13289</v>
      </c>
      <c r="H3752" s="140">
        <v>52.420999999999999</v>
      </c>
      <c r="I3752" s="140">
        <v>16.8263</v>
      </c>
      <c r="J3752" s="140">
        <v>308</v>
      </c>
      <c r="K3752" s="140">
        <v>1</v>
      </c>
      <c r="L3752" s="140">
        <f>COUNTIFS(ArCompl!$C$2:$C$5652,ArCompl!$C4809,ArCompl!$D$2:$D$5652,ArCompl!$D4809)</f>
        <v>1</v>
      </c>
      <c r="M3752" s="141">
        <f>IF(ISNA(MATCH($F3752,'Liste noire'!C:C,0)),0,1)</f>
        <v>0</v>
      </c>
    </row>
    <row r="3753" spans="1:13" x14ac:dyDescent="0.25">
      <c r="A3753" s="142">
        <v>2550</v>
      </c>
      <c r="B3753" s="143" t="s">
        <v>2585</v>
      </c>
      <c r="C3753" s="143" t="s">
        <v>2586</v>
      </c>
      <c r="D3753" s="143" t="s">
        <v>2057</v>
      </c>
      <c r="E3753" s="143" t="s">
        <v>22368</v>
      </c>
      <c r="F3753" s="143" t="s">
        <v>2587</v>
      </c>
      <c r="G3753" s="143" t="s">
        <v>2588</v>
      </c>
      <c r="H3753" s="143">
        <v>-22.1751</v>
      </c>
      <c r="I3753" s="143">
        <v>-51.424599999999998</v>
      </c>
      <c r="J3753" s="143">
        <v>1477</v>
      </c>
      <c r="K3753" s="143">
        <v>-3</v>
      </c>
      <c r="L3753" s="143">
        <f>COUNTIFS(ArCompl!$C$2:$C$5652,ArCompl!$C839,ArCompl!$D$2:$D$5652,ArCompl!$D839)</f>
        <v>1</v>
      </c>
      <c r="M3753" s="144">
        <f>IF(ISNA(MATCH($F3753,'Liste noire'!C:C,0)),0,1)</f>
        <v>0</v>
      </c>
    </row>
    <row r="3754" spans="1:13" x14ac:dyDescent="0.25">
      <c r="A3754" s="139">
        <v>8052</v>
      </c>
      <c r="B3754" s="140" t="s">
        <v>20495</v>
      </c>
      <c r="C3754" s="140" t="s">
        <v>20496</v>
      </c>
      <c r="D3754" s="140" t="s">
        <v>16702</v>
      </c>
      <c r="E3754" s="140" t="s">
        <v>22496</v>
      </c>
      <c r="F3754" s="140" t="s">
        <v>20497</v>
      </c>
      <c r="G3754" s="140" t="s">
        <v>20498</v>
      </c>
      <c r="H3754" s="140">
        <v>66.814099999999996</v>
      </c>
      <c r="I3754" s="140">
        <v>-150.64400000000001</v>
      </c>
      <c r="J3754" s="140">
        <v>1095</v>
      </c>
      <c r="K3754" s="140">
        <v>-9</v>
      </c>
      <c r="L3754" s="140">
        <f>COUNTIFS(ArCompl!$C$2:$C$5652,ArCompl!$C2880,ArCompl!$D$2:$D$5652,ArCompl!$D2880)</f>
        <v>1</v>
      </c>
      <c r="M3754" s="141">
        <f>IF(ISNA(MATCH($F3754,'Liste noire'!C:C,0)),0,1)</f>
        <v>0</v>
      </c>
    </row>
    <row r="3755" spans="1:13" x14ac:dyDescent="0.25">
      <c r="A3755" s="142">
        <v>1833</v>
      </c>
      <c r="B3755" s="143" t="s">
        <v>11406</v>
      </c>
      <c r="C3755" s="143" t="s">
        <v>11407</v>
      </c>
      <c r="D3755" s="143" t="s">
        <v>11206</v>
      </c>
      <c r="E3755" s="143" t="s">
        <v>22439</v>
      </c>
      <c r="F3755" s="143" t="s">
        <v>11408</v>
      </c>
      <c r="G3755" s="143" t="s">
        <v>11409</v>
      </c>
      <c r="H3755" s="143">
        <v>31.356200000000001</v>
      </c>
      <c r="I3755" s="143">
        <v>-113.5257</v>
      </c>
      <c r="J3755" s="143">
        <v>30</v>
      </c>
      <c r="K3755" s="143">
        <v>-7</v>
      </c>
      <c r="L3755" s="143">
        <f>COUNTIFS(ArCompl!$C$2:$C$5652,ArCompl!$C4358,ArCompl!$D$2:$D$5652,ArCompl!$D4358)</f>
        <v>1</v>
      </c>
      <c r="M3755" s="144">
        <f>IF(ISNA(MATCH($F3755,'Liste noire'!C:C,0)),0,1)</f>
        <v>0</v>
      </c>
    </row>
    <row r="3756" spans="1:13" x14ac:dyDescent="0.25">
      <c r="A3756" s="139">
        <v>1970</v>
      </c>
      <c r="B3756" s="140" t="s">
        <v>251</v>
      </c>
      <c r="C3756" s="140" t="s">
        <v>252</v>
      </c>
      <c r="D3756" s="140" t="s">
        <v>248</v>
      </c>
      <c r="E3756" s="140" t="s">
        <v>22352</v>
      </c>
      <c r="F3756" s="140" t="s">
        <v>253</v>
      </c>
      <c r="G3756" s="140" t="s">
        <v>254</v>
      </c>
      <c r="H3756" s="140">
        <v>-14.331</v>
      </c>
      <c r="I3756" s="140">
        <v>-170.71</v>
      </c>
      <c r="J3756" s="140">
        <v>32</v>
      </c>
      <c r="K3756" s="140">
        <v>-11</v>
      </c>
      <c r="L3756" s="140">
        <f>COUNTIFS(ArCompl!$C$2:$C$5652,ArCompl!$C5178,ArCompl!$D$2:$D$5652,ArCompl!$D5178)</f>
        <v>1</v>
      </c>
      <c r="M3756" s="141">
        <f>IF(ISNA(MATCH($F3756,'Liste noire'!C:C,0)),0,1)</f>
        <v>0</v>
      </c>
    </row>
    <row r="3757" spans="1:13" x14ac:dyDescent="0.25">
      <c r="A3757" s="142">
        <v>12035</v>
      </c>
      <c r="B3757" s="143" t="s">
        <v>1608</v>
      </c>
      <c r="C3757" s="143"/>
      <c r="D3757" s="143" t="s">
        <v>639</v>
      </c>
      <c r="E3757" s="143" t="s">
        <v>22356</v>
      </c>
      <c r="F3757" s="143" t="s">
        <v>1609</v>
      </c>
      <c r="G3757" s="143" t="s">
        <v>1610</v>
      </c>
      <c r="H3757" s="143">
        <v>-33.238900000000001</v>
      </c>
      <c r="I3757" s="143">
        <v>137.995</v>
      </c>
      <c r="J3757" s="143">
        <v>40</v>
      </c>
      <c r="K3757" s="143" t="s">
        <v>340</v>
      </c>
      <c r="L3757" s="143">
        <f>COUNTIFS(ArCompl!$C$2:$C$5652,ArCompl!$C567,ArCompl!$D$2:$D$5652,ArCompl!$D567)</f>
        <v>1</v>
      </c>
      <c r="M3757" s="144">
        <f>IF(ISNA(MATCH($F3757,'Liste noire'!C:C,0)),0,1)</f>
        <v>0</v>
      </c>
    </row>
    <row r="3758" spans="1:13" x14ac:dyDescent="0.25">
      <c r="A3758" s="139">
        <v>6084</v>
      </c>
      <c r="B3758" s="140" t="s">
        <v>10315</v>
      </c>
      <c r="C3758" s="140" t="s">
        <v>10316</v>
      </c>
      <c r="D3758" s="140" t="s">
        <v>10264</v>
      </c>
      <c r="E3758" s="140" t="s">
        <v>10264</v>
      </c>
      <c r="F3758" s="140" t="s">
        <v>10317</v>
      </c>
      <c r="G3758" s="140" t="s">
        <v>10318</v>
      </c>
      <c r="H3758" s="140">
        <v>54.774700000000003</v>
      </c>
      <c r="I3758" s="140">
        <v>69.183899999999994</v>
      </c>
      <c r="J3758" s="140">
        <v>453</v>
      </c>
      <c r="K3758" s="140">
        <v>6</v>
      </c>
      <c r="L3758" s="140">
        <f>COUNTIFS(ArCompl!$C$2:$C$5652,ArCompl!$C4076,ArCompl!$D$2:$D$5652,ArCompl!$D4076)</f>
        <v>1</v>
      </c>
      <c r="M3758" s="141">
        <f>IF(ISNA(MATCH($F3758,'Liste noire'!C:C,0)),0,1)</f>
        <v>0</v>
      </c>
    </row>
    <row r="3759" spans="1:13" x14ac:dyDescent="0.25">
      <c r="A3759" s="142">
        <v>4175</v>
      </c>
      <c r="B3759" s="143" t="s">
        <v>11859</v>
      </c>
      <c r="C3759" s="143" t="s">
        <v>11860</v>
      </c>
      <c r="D3759" s="143" t="s">
        <v>11788</v>
      </c>
      <c r="E3759" s="143" t="s">
        <v>22447</v>
      </c>
      <c r="F3759" s="143" t="s">
        <v>11861</v>
      </c>
      <c r="G3759" s="143" t="s">
        <v>11862</v>
      </c>
      <c r="H3759" s="143">
        <v>27.517790000000002</v>
      </c>
      <c r="I3759" s="143">
        <v>86.584460000000007</v>
      </c>
      <c r="J3759" s="143">
        <v>7918</v>
      </c>
      <c r="K3759" s="143">
        <v>5.75</v>
      </c>
      <c r="L3759" s="143">
        <f>COUNTIFS(ArCompl!$C$2:$C$5652,ArCompl!$C4451,ArCompl!$D$2:$D$5652,ArCompl!$D4451)</f>
        <v>1</v>
      </c>
      <c r="M3759" s="144">
        <f>IF(ISNA(MATCH($F3759,'Liste noire'!C:C,0)),0,1)</f>
        <v>0</v>
      </c>
    </row>
    <row r="3760" spans="1:13" x14ac:dyDescent="0.25">
      <c r="A3760" s="139">
        <v>2741</v>
      </c>
      <c r="B3760" s="140" t="s">
        <v>5648</v>
      </c>
      <c r="C3760" s="140" t="s">
        <v>5649</v>
      </c>
      <c r="D3760" s="140" t="s">
        <v>5479</v>
      </c>
      <c r="E3760" s="140" t="s">
        <v>22380</v>
      </c>
      <c r="F3760" s="140" t="s">
        <v>5650</v>
      </c>
      <c r="G3760" s="140" t="s">
        <v>5651</v>
      </c>
      <c r="H3760" s="140">
        <v>2.4544000000000001</v>
      </c>
      <c r="I3760" s="140">
        <v>-76.609300000000005</v>
      </c>
      <c r="J3760" s="140">
        <v>5687</v>
      </c>
      <c r="K3760" s="140">
        <v>-5</v>
      </c>
      <c r="L3760" s="140">
        <f>COUNTIFS(ArCompl!$C$2:$C$5652,ArCompl!$C1578,ArCompl!$D$2:$D$5652,ArCompl!$D1578)</f>
        <v>1</v>
      </c>
      <c r="M3760" s="141">
        <f>IF(ISNA(MATCH($F3760,'Liste noire'!C:C,0)),0,1)</f>
        <v>0</v>
      </c>
    </row>
    <row r="3761" spans="1:13" x14ac:dyDescent="0.25">
      <c r="A3761" s="142">
        <v>3328</v>
      </c>
      <c r="B3761" s="143" t="s">
        <v>1349</v>
      </c>
      <c r="C3761" s="143" t="s">
        <v>1350</v>
      </c>
      <c r="D3761" s="143" t="s">
        <v>639</v>
      </c>
      <c r="E3761" s="143" t="s">
        <v>22356</v>
      </c>
      <c r="F3761" s="143" t="s">
        <v>1351</v>
      </c>
      <c r="G3761" s="143" t="s">
        <v>1352</v>
      </c>
      <c r="H3761" s="143">
        <v>-20.495000000000001</v>
      </c>
      <c r="I3761" s="143">
        <v>148.55199999999999</v>
      </c>
      <c r="J3761" s="143">
        <v>82</v>
      </c>
      <c r="K3761" s="143">
        <v>10</v>
      </c>
      <c r="L3761" s="143">
        <f>COUNTIFS(ArCompl!$C$2:$C$5652,ArCompl!$C497,ArCompl!$D$2:$D$5652,ArCompl!$D497)</f>
        <v>1</v>
      </c>
      <c r="M3761" s="144">
        <f>IF(ISNA(MATCH($F3761,'Liste noire'!C:C,0)),0,1)</f>
        <v>0</v>
      </c>
    </row>
    <row r="3762" spans="1:13" x14ac:dyDescent="0.25">
      <c r="A3762" s="139">
        <v>2029</v>
      </c>
      <c r="B3762" s="140" t="s">
        <v>12112</v>
      </c>
      <c r="C3762" s="140" t="s">
        <v>12113</v>
      </c>
      <c r="D3762" s="140" t="s">
        <v>12018</v>
      </c>
      <c r="E3762" s="140" t="s">
        <v>22451</v>
      </c>
      <c r="F3762" s="140" t="s">
        <v>12114</v>
      </c>
      <c r="G3762" s="140" t="s">
        <v>12115</v>
      </c>
      <c r="H3762" s="140">
        <v>-40.904699999999998</v>
      </c>
      <c r="I3762" s="140">
        <v>174.989</v>
      </c>
      <c r="J3762" s="140">
        <v>22</v>
      </c>
      <c r="K3762" s="140">
        <v>12</v>
      </c>
      <c r="L3762" s="140">
        <f>COUNTIFS(ArCompl!$C$2:$C$5652,ArCompl!$C4586,ArCompl!$D$2:$D$5652,ArCompl!$D4586)</f>
        <v>1</v>
      </c>
      <c r="M3762" s="141">
        <f>IF(ISNA(MATCH($F3762,'Liste noire'!C:C,0)),0,1)</f>
        <v>0</v>
      </c>
    </row>
    <row r="3763" spans="1:13" x14ac:dyDescent="0.25">
      <c r="A3763" s="142">
        <v>2433</v>
      </c>
      <c r="B3763" s="143" t="s">
        <v>13181</v>
      </c>
      <c r="C3763" s="143" t="s">
        <v>13182</v>
      </c>
      <c r="D3763" s="143" t="s">
        <v>13050</v>
      </c>
      <c r="E3763" s="143" t="s">
        <v>13050</v>
      </c>
      <c r="F3763" s="143" t="s">
        <v>13183</v>
      </c>
      <c r="G3763" s="143" t="s">
        <v>13184</v>
      </c>
      <c r="H3763" s="143">
        <v>9.7421199999999999</v>
      </c>
      <c r="I3763" s="143">
        <v>118.759</v>
      </c>
      <c r="J3763" s="143">
        <v>71</v>
      </c>
      <c r="K3763" s="143">
        <v>8</v>
      </c>
      <c r="L3763" s="143">
        <f>COUNTIFS(ArCompl!$C$2:$C$5652,ArCompl!$C4783,ArCompl!$D$2:$D$5652,ArCompl!$D4783)</f>
        <v>2</v>
      </c>
      <c r="M3763" s="144">
        <f>IF(ISNA(MATCH($F3763,'Liste noire'!C:C,0)),0,1)</f>
        <v>0</v>
      </c>
    </row>
    <row r="3764" spans="1:13" x14ac:dyDescent="0.25">
      <c r="A3764" s="139">
        <v>4075</v>
      </c>
      <c r="B3764" s="140" t="s">
        <v>7432</v>
      </c>
      <c r="C3764" s="140" t="s">
        <v>7433</v>
      </c>
      <c r="D3764" s="140" t="s">
        <v>7365</v>
      </c>
      <c r="E3764" s="140" t="s">
        <v>22402</v>
      </c>
      <c r="F3764" s="140" t="s">
        <v>7434</v>
      </c>
      <c r="G3764" s="140" t="s">
        <v>7435</v>
      </c>
      <c r="H3764" s="140">
        <v>-17.553699999999999</v>
      </c>
      <c r="I3764" s="140">
        <v>-149.607</v>
      </c>
      <c r="J3764" s="140">
        <v>5</v>
      </c>
      <c r="K3764" s="140">
        <v>-10</v>
      </c>
      <c r="L3764" s="140">
        <f>COUNTIFS(ArCompl!$C$2:$C$5652,ArCompl!$C4836,ArCompl!$D$2:$D$5652,ArCompl!$D4836)</f>
        <v>1</v>
      </c>
      <c r="M3764" s="141">
        <f>IF(ISNA(MATCH($F3764,'Liste noire'!C:C,0)),0,1)</f>
        <v>0</v>
      </c>
    </row>
    <row r="3765" spans="1:13" x14ac:dyDescent="0.25">
      <c r="A3765" s="142">
        <v>5567</v>
      </c>
      <c r="B3765" s="143" t="s">
        <v>16602</v>
      </c>
      <c r="C3765" s="143" t="s">
        <v>16603</v>
      </c>
      <c r="D3765" s="143" t="s">
        <v>16321</v>
      </c>
      <c r="E3765" s="143" t="s">
        <v>22495</v>
      </c>
      <c r="F3765" s="143" t="s">
        <v>16604</v>
      </c>
      <c r="G3765" s="143" t="s">
        <v>16605</v>
      </c>
      <c r="H3765" s="143">
        <v>59.351700000000001</v>
      </c>
      <c r="I3765" s="143">
        <v>-2.90028</v>
      </c>
      <c r="J3765" s="143">
        <v>91</v>
      </c>
      <c r="K3765" s="143">
        <v>0</v>
      </c>
      <c r="L3765" s="143">
        <f>COUNTIFS(ArCompl!$C$2:$C$5652,ArCompl!$C4982,ArCompl!$D$2:$D$5652,ArCompl!$D4982)</f>
        <v>1</v>
      </c>
      <c r="M3765" s="144">
        <f>IF(ISNA(MATCH($F3765,'Liste noire'!C:C,0)),0,1)</f>
        <v>0</v>
      </c>
    </row>
    <row r="3766" spans="1:13" x14ac:dyDescent="0.25">
      <c r="A3766" s="139">
        <v>10154</v>
      </c>
      <c r="B3766" s="140" t="s">
        <v>2581</v>
      </c>
      <c r="C3766" s="140" t="s">
        <v>2582</v>
      </c>
      <c r="D3766" s="140" t="s">
        <v>2057</v>
      </c>
      <c r="E3766" s="140" t="s">
        <v>22368</v>
      </c>
      <c r="F3766" s="140" t="s">
        <v>2583</v>
      </c>
      <c r="G3766" s="140" t="s">
        <v>2584</v>
      </c>
      <c r="H3766" s="140">
        <v>-22.289200000000001</v>
      </c>
      <c r="I3766" s="140">
        <v>-45.9191</v>
      </c>
      <c r="J3766" s="140">
        <v>2904</v>
      </c>
      <c r="K3766" s="140">
        <v>-3</v>
      </c>
      <c r="L3766" s="140">
        <f>COUNTIFS(ArCompl!$C$2:$C$5652,ArCompl!$C838,ArCompl!$D$2:$D$5652,ArCompl!$D838)</f>
        <v>1</v>
      </c>
      <c r="M3766" s="141">
        <f>IF(ISNA(MATCH($F3766,'Liste noire'!C:C,0)),0,1)</f>
        <v>0</v>
      </c>
    </row>
    <row r="3767" spans="1:13" x14ac:dyDescent="0.25">
      <c r="A3767" s="142">
        <v>3204</v>
      </c>
      <c r="B3767" s="143" t="s">
        <v>22176</v>
      </c>
      <c r="C3767" s="143" t="s">
        <v>22177</v>
      </c>
      <c r="D3767" s="143" t="s">
        <v>22113</v>
      </c>
      <c r="E3767" s="143" t="s">
        <v>22113</v>
      </c>
      <c r="F3767" s="143" t="s">
        <v>22178</v>
      </c>
      <c r="G3767" s="143" t="s">
        <v>22179</v>
      </c>
      <c r="H3767" s="143">
        <v>10.1698</v>
      </c>
      <c r="I3767" s="143">
        <v>103.9931</v>
      </c>
      <c r="J3767" s="143">
        <v>37</v>
      </c>
      <c r="K3767" s="143">
        <v>7</v>
      </c>
      <c r="L3767" s="143">
        <f>COUNTIFS(ArCompl!$C$2:$C$5652,ArCompl!$C5618,ArCompl!$D$2:$D$5652,ArCompl!$D5618)</f>
        <v>1</v>
      </c>
      <c r="M3767" s="144">
        <f>IF(ISNA(MATCH($F3767,'Liste noire'!C:C,0)),0,1)</f>
        <v>0</v>
      </c>
    </row>
    <row r="3768" spans="1:13" x14ac:dyDescent="0.25">
      <c r="A3768" s="139">
        <v>3528</v>
      </c>
      <c r="B3768" s="140" t="s">
        <v>20484</v>
      </c>
      <c r="C3768" s="140" t="s">
        <v>20485</v>
      </c>
      <c r="D3768" s="140" t="s">
        <v>16702</v>
      </c>
      <c r="E3768" s="140" t="s">
        <v>22496</v>
      </c>
      <c r="F3768" s="140" t="s">
        <v>20486</v>
      </c>
      <c r="G3768" s="140" t="s">
        <v>20487</v>
      </c>
      <c r="H3768" s="140">
        <v>46.689</v>
      </c>
      <c r="I3768" s="140">
        <v>-68.044799999999995</v>
      </c>
      <c r="J3768" s="140">
        <v>534</v>
      </c>
      <c r="K3768" s="140">
        <v>-5</v>
      </c>
      <c r="L3768" s="140">
        <f>COUNTIFS(ArCompl!$C$2:$C$5652,ArCompl!$C2877,ArCompl!$D$2:$D$5652,ArCompl!$D2877)</f>
        <v>1</v>
      </c>
      <c r="M3768" s="141">
        <f>IF(ISNA(MATCH($F3768,'Liste noire'!C:C,0)),0,1)</f>
        <v>0</v>
      </c>
    </row>
    <row r="3769" spans="1:13" x14ac:dyDescent="0.25">
      <c r="A3769" s="142">
        <v>6320</v>
      </c>
      <c r="B3769" s="143" t="s">
        <v>1337</v>
      </c>
      <c r="C3769" s="143" t="s">
        <v>1338</v>
      </c>
      <c r="D3769" s="143" t="s">
        <v>639</v>
      </c>
      <c r="E3769" s="143" t="s">
        <v>22356</v>
      </c>
      <c r="F3769" s="143" t="s">
        <v>1339</v>
      </c>
      <c r="G3769" s="143" t="s">
        <v>1340</v>
      </c>
      <c r="H3769" s="143">
        <v>-31.4358</v>
      </c>
      <c r="I3769" s="143">
        <v>152.863</v>
      </c>
      <c r="J3769" s="143">
        <v>12</v>
      </c>
      <c r="K3769" s="143">
        <v>10</v>
      </c>
      <c r="L3769" s="143">
        <f>COUNTIFS(ArCompl!$C$2:$C$5652,ArCompl!$C494,ArCompl!$D$2:$D$5652,ArCompl!$D494)</f>
        <v>1</v>
      </c>
      <c r="M3769" s="144">
        <f>IF(ISNA(MATCH($F3769,'Liste noire'!C:C,0)),0,1)</f>
        <v>0</v>
      </c>
    </row>
    <row r="3770" spans="1:13" x14ac:dyDescent="0.25">
      <c r="A3770" s="139">
        <v>2439</v>
      </c>
      <c r="B3770" s="140" t="s">
        <v>476</v>
      </c>
      <c r="C3770" s="140" t="s">
        <v>477</v>
      </c>
      <c r="D3770" s="140" t="s">
        <v>365</v>
      </c>
      <c r="E3770" s="140" t="s">
        <v>22354</v>
      </c>
      <c r="F3770" s="140" t="s">
        <v>478</v>
      </c>
      <c r="G3770" s="140" t="s">
        <v>479</v>
      </c>
      <c r="H3770" s="140">
        <v>-31.794799999999999</v>
      </c>
      <c r="I3770" s="140">
        <v>-60.480400000000003</v>
      </c>
      <c r="J3770" s="140">
        <v>242</v>
      </c>
      <c r="K3770" s="140">
        <v>-3</v>
      </c>
      <c r="L3770" s="140">
        <f>COUNTIFS(ArCompl!$C$2:$C$5652,ArCompl!$C277,ArCompl!$D$2:$D$5652,ArCompl!$D277)</f>
        <v>1</v>
      </c>
      <c r="M3770" s="141">
        <f>IF(ISNA(MATCH($F3770,'Liste noire'!C:C,0)),0,1)</f>
        <v>0</v>
      </c>
    </row>
    <row r="3771" spans="1:13" x14ac:dyDescent="0.25">
      <c r="A3771" s="142">
        <v>10185</v>
      </c>
      <c r="B3771" s="143" t="s">
        <v>20274</v>
      </c>
      <c r="C3771" s="143" t="s">
        <v>20275</v>
      </c>
      <c r="D3771" s="143" t="s">
        <v>16702</v>
      </c>
      <c r="E3771" s="143" t="s">
        <v>22496</v>
      </c>
      <c r="F3771" s="143" t="s">
        <v>20276</v>
      </c>
      <c r="G3771" s="143" t="s">
        <v>20277</v>
      </c>
      <c r="H3771" s="143">
        <v>35.672899999999998</v>
      </c>
      <c r="I3771" s="143">
        <v>-120.627</v>
      </c>
      <c r="J3771" s="143">
        <v>840</v>
      </c>
      <c r="K3771" s="143">
        <v>-8</v>
      </c>
      <c r="L3771" s="143">
        <f>COUNTIFS(ArCompl!$C$2:$C$5652,ArCompl!$C2821,ArCompl!$D$2:$D$5652,ArCompl!$D2821)</f>
        <v>2</v>
      </c>
      <c r="M3771" s="144">
        <f>IF(ISNA(MATCH($F3771,'Liste noire'!C:C,0)),0,1)</f>
        <v>0</v>
      </c>
    </row>
    <row r="3772" spans="1:13" x14ac:dyDescent="0.25">
      <c r="A3772" s="139">
        <v>3446</v>
      </c>
      <c r="B3772" s="140" t="s">
        <v>20480</v>
      </c>
      <c r="C3772" s="140" t="s">
        <v>20481</v>
      </c>
      <c r="D3772" s="140" t="s">
        <v>16702</v>
      </c>
      <c r="E3772" s="140" t="s">
        <v>22496</v>
      </c>
      <c r="F3772" s="140" t="s">
        <v>20482</v>
      </c>
      <c r="G3772" s="140" t="s">
        <v>20483</v>
      </c>
      <c r="H3772" s="140">
        <v>34.654499999999999</v>
      </c>
      <c r="I3772" s="140">
        <v>-112.42</v>
      </c>
      <c r="J3772" s="140">
        <v>5045</v>
      </c>
      <c r="K3772" s="140">
        <v>-7</v>
      </c>
      <c r="L3772" s="140">
        <f>COUNTIFS(ArCompl!$C$2:$C$5652,ArCompl!$C2876,ArCompl!$D$2:$D$5652,ArCompl!$D2876)</f>
        <v>1</v>
      </c>
      <c r="M3772" s="141">
        <f>IF(ISNA(MATCH($F3772,'Liste noire'!C:C,0)),0,1)</f>
        <v>0</v>
      </c>
    </row>
    <row r="3773" spans="1:13" x14ac:dyDescent="0.25">
      <c r="A3773" s="142">
        <v>1587</v>
      </c>
      <c r="B3773" s="143" t="s">
        <v>6226</v>
      </c>
      <c r="C3773" s="143" t="s">
        <v>6227</v>
      </c>
      <c r="D3773" s="143" t="s">
        <v>6211</v>
      </c>
      <c r="E3773" s="143" t="s">
        <v>22386</v>
      </c>
      <c r="F3773" s="143" t="s">
        <v>6228</v>
      </c>
      <c r="G3773" s="143" t="s">
        <v>6229</v>
      </c>
      <c r="H3773" s="143">
        <v>50.1008</v>
      </c>
      <c r="I3773" s="143">
        <v>14.26</v>
      </c>
      <c r="J3773" s="143">
        <v>1247</v>
      </c>
      <c r="K3773" s="143">
        <v>1</v>
      </c>
      <c r="L3773" s="143">
        <f>COUNTIFS(ArCompl!$C$2:$C$5652,ArCompl!$C4887,ArCompl!$D$2:$D$5652,ArCompl!$D4887)</f>
        <v>1</v>
      </c>
      <c r="M3773" s="144">
        <f>IF(ISNA(MATCH($F3773,'Liste noire'!C:C,0)),0,1)</f>
        <v>0</v>
      </c>
    </row>
    <row r="3774" spans="1:13" x14ac:dyDescent="0.25">
      <c r="A3774" s="139">
        <v>3164</v>
      </c>
      <c r="B3774" s="140" t="s">
        <v>15725</v>
      </c>
      <c r="C3774" s="140" t="s">
        <v>15726</v>
      </c>
      <c r="D3774" s="140" t="s">
        <v>15636</v>
      </c>
      <c r="E3774" s="140" t="s">
        <v>22487</v>
      </c>
      <c r="F3774" s="140" t="s">
        <v>15727</v>
      </c>
      <c r="G3774" s="140" t="s">
        <v>15728</v>
      </c>
      <c r="H3774" s="140">
        <v>18.132200000000001</v>
      </c>
      <c r="I3774" s="140">
        <v>100.16500000000001</v>
      </c>
      <c r="J3774" s="140">
        <v>538</v>
      </c>
      <c r="K3774" s="140">
        <v>7</v>
      </c>
      <c r="L3774" s="140">
        <f>COUNTIFS(ArCompl!$C$2:$C$5652,ArCompl!$C5400,ArCompl!$D$2:$D$5652,ArCompl!$D5400)</f>
        <v>1</v>
      </c>
      <c r="M3774" s="141">
        <f>IF(ISNA(MATCH($F3774,'Liste noire'!C:C,0)),0,1)</f>
        <v>0</v>
      </c>
    </row>
    <row r="3775" spans="1:13" x14ac:dyDescent="0.25">
      <c r="A3775" s="142">
        <v>995</v>
      </c>
      <c r="B3775" s="143" t="s">
        <v>14369</v>
      </c>
      <c r="C3775" s="143" t="s">
        <v>14370</v>
      </c>
      <c r="D3775" s="143" t="s">
        <v>14358</v>
      </c>
      <c r="E3775" s="143" t="s">
        <v>14358</v>
      </c>
      <c r="F3775" s="143" t="s">
        <v>14371</v>
      </c>
      <c r="G3775" s="143" t="s">
        <v>14372</v>
      </c>
      <c r="H3775" s="143">
        <v>-4.3192899999999996</v>
      </c>
      <c r="I3775" s="143">
        <v>55.691400000000002</v>
      </c>
      <c r="J3775" s="143">
        <v>10</v>
      </c>
      <c r="K3775" s="143">
        <v>4</v>
      </c>
      <c r="L3775" s="143">
        <f>COUNTIFS(ArCompl!$C$2:$C$5652,ArCompl!$C5197,ArCompl!$D$2:$D$5652,ArCompl!$D5197)</f>
        <v>1</v>
      </c>
      <c r="M3775" s="144">
        <f>IF(ISNA(MATCH($F3775,'Liste noire'!C:C,0)),0,1)</f>
        <v>0</v>
      </c>
    </row>
    <row r="3776" spans="1:13" x14ac:dyDescent="0.25">
      <c r="A3776" s="139">
        <v>1742</v>
      </c>
      <c r="B3776" s="140" t="s">
        <v>14352</v>
      </c>
      <c r="C3776" s="140" t="s">
        <v>14353</v>
      </c>
      <c r="D3776" s="140" t="s">
        <v>14341</v>
      </c>
      <c r="E3776" s="140" t="s">
        <v>22470</v>
      </c>
      <c r="F3776" s="140" t="s">
        <v>14354</v>
      </c>
      <c r="G3776" s="140" t="s">
        <v>14355</v>
      </c>
      <c r="H3776" s="140">
        <v>42.572800000000001</v>
      </c>
      <c r="I3776" s="140">
        <v>21.035799999999998</v>
      </c>
      <c r="J3776" s="140">
        <v>1789</v>
      </c>
      <c r="K3776" s="140">
        <v>1</v>
      </c>
      <c r="L3776" s="140">
        <f>COUNTIFS(ArCompl!$C$2:$C$5652,ArCompl!$C5193,ArCompl!$D$2:$D$5652,ArCompl!$D5193)</f>
        <v>1</v>
      </c>
      <c r="M3776" s="141">
        <f>IF(ISNA(MATCH($F3776,'Liste noire'!C:C,0)),0,1)</f>
        <v>0</v>
      </c>
    </row>
    <row r="3777" spans="1:13" x14ac:dyDescent="0.25">
      <c r="A3777" s="142">
        <v>1586</v>
      </c>
      <c r="B3777" s="143" t="s">
        <v>6230</v>
      </c>
      <c r="C3777" s="143" t="s">
        <v>6231</v>
      </c>
      <c r="D3777" s="143" t="s">
        <v>6211</v>
      </c>
      <c r="E3777" s="143" t="s">
        <v>22386</v>
      </c>
      <c r="F3777" s="143" t="s">
        <v>6232</v>
      </c>
      <c r="G3777" s="143" t="s">
        <v>6233</v>
      </c>
      <c r="H3777" s="143">
        <v>49.425800000000002</v>
      </c>
      <c r="I3777" s="143">
        <v>17.404699999999998</v>
      </c>
      <c r="J3777" s="143">
        <v>676</v>
      </c>
      <c r="K3777" s="143">
        <v>1</v>
      </c>
      <c r="L3777" s="143">
        <f>COUNTIFS(ArCompl!$C$2:$C$5652,ArCompl!$C4888,ArCompl!$D$2:$D$5652,ArCompl!$D4888)</f>
        <v>1</v>
      </c>
      <c r="M3777" s="144">
        <f>IF(ISNA(MATCH($F3777,'Liste noire'!C:C,0)),0,1)</f>
        <v>0</v>
      </c>
    </row>
    <row r="3778" spans="1:13" x14ac:dyDescent="0.25">
      <c r="A3778" s="139">
        <v>11095</v>
      </c>
      <c r="B3778" s="140" t="s">
        <v>20264</v>
      </c>
      <c r="C3778" s="140" t="s">
        <v>7225</v>
      </c>
      <c r="D3778" s="140" t="s">
        <v>16702</v>
      </c>
      <c r="E3778" s="140" t="s">
        <v>22496</v>
      </c>
      <c r="F3778" s="140" t="s">
        <v>20265</v>
      </c>
      <c r="G3778" s="140" t="s">
        <v>20266</v>
      </c>
      <c r="H3778" s="140">
        <v>33.636600000000001</v>
      </c>
      <c r="I3778" s="140">
        <v>-95.450800000000001</v>
      </c>
      <c r="J3778" s="140">
        <v>547</v>
      </c>
      <c r="K3778" s="140">
        <v>-5</v>
      </c>
      <c r="L3778" s="140">
        <f>COUNTIFS(ArCompl!$C$2:$C$5652,ArCompl!$C2818,ArCompl!$D$2:$D$5652,ArCompl!$D2818)</f>
        <v>1</v>
      </c>
      <c r="M3778" s="141">
        <f>IF(ISNA(MATCH($F3778,'Liste noire'!C:C,0)),0,1)</f>
        <v>0</v>
      </c>
    </row>
    <row r="3779" spans="1:13" x14ac:dyDescent="0.25">
      <c r="A3779" s="142">
        <v>871</v>
      </c>
      <c r="B3779" s="143" t="s">
        <v>14706</v>
      </c>
      <c r="C3779" s="143" t="s">
        <v>14707</v>
      </c>
      <c r="D3779" s="143" t="s">
        <v>14577</v>
      </c>
      <c r="E3779" s="143" t="s">
        <v>22476</v>
      </c>
      <c r="F3779" s="143" t="s">
        <v>14708</v>
      </c>
      <c r="G3779" s="143" t="s">
        <v>14709</v>
      </c>
      <c r="H3779" s="143">
        <v>-25.6539</v>
      </c>
      <c r="I3779" s="143">
        <v>28.2242</v>
      </c>
      <c r="J3779" s="143">
        <v>4095</v>
      </c>
      <c r="K3779" s="143">
        <v>2</v>
      </c>
      <c r="L3779" s="143">
        <f>COUNTIFS(ArCompl!$C$2:$C$5652,ArCompl!$C52,ArCompl!$D$2:$D$5652,ArCompl!$D52)</f>
        <v>1</v>
      </c>
      <c r="M3779" s="144">
        <f>IF(ISNA(MATCH($F3779,'Liste noire'!C:C,0)),0,1)</f>
        <v>0</v>
      </c>
    </row>
    <row r="3780" spans="1:13" x14ac:dyDescent="0.25">
      <c r="A3780" s="139">
        <v>1531</v>
      </c>
      <c r="B3780" s="140" t="s">
        <v>9782</v>
      </c>
      <c r="C3780" s="140" t="s">
        <v>9783</v>
      </c>
      <c r="D3780" s="140" t="s">
        <v>9641</v>
      </c>
      <c r="E3780" s="140" t="s">
        <v>22421</v>
      </c>
      <c r="F3780" s="140" t="s">
        <v>9784</v>
      </c>
      <c r="G3780" s="140" t="s">
        <v>9785</v>
      </c>
      <c r="H3780" s="140">
        <v>44.8245</v>
      </c>
      <c r="I3780" s="140">
        <v>10.2964</v>
      </c>
      <c r="J3780" s="140">
        <v>161</v>
      </c>
      <c r="K3780" s="140">
        <v>1</v>
      </c>
      <c r="L3780" s="140">
        <f>COUNTIFS(ArCompl!$C$2:$C$5652,ArCompl!$C3942,ArCompl!$D$2:$D$5652,ArCompl!$D3942)</f>
        <v>1</v>
      </c>
      <c r="M3780" s="141">
        <f>IF(ISNA(MATCH($F3780,'Liste noire'!C:C,0)),0,1)</f>
        <v>1</v>
      </c>
    </row>
    <row r="3781" spans="1:13" x14ac:dyDescent="0.25">
      <c r="A3781" s="142">
        <v>6133</v>
      </c>
      <c r="B3781" s="143" t="s">
        <v>18072</v>
      </c>
      <c r="C3781" s="143" t="s">
        <v>20271</v>
      </c>
      <c r="D3781" s="143" t="s">
        <v>16702</v>
      </c>
      <c r="E3781" s="143" t="s">
        <v>22496</v>
      </c>
      <c r="F3781" s="143" t="s">
        <v>20272</v>
      </c>
      <c r="G3781" s="143" t="s">
        <v>20273</v>
      </c>
      <c r="H3781" s="143">
        <v>46.264699999999998</v>
      </c>
      <c r="I3781" s="143">
        <v>-119.119</v>
      </c>
      <c r="J3781" s="143">
        <v>410</v>
      </c>
      <c r="K3781" s="143">
        <v>-8</v>
      </c>
      <c r="L3781" s="143">
        <f>COUNTIFS(ArCompl!$C$2:$C$5652,ArCompl!$C2820,ArCompl!$D$2:$D$5652,ArCompl!$D2820)</f>
        <v>1</v>
      </c>
      <c r="M3781" s="144">
        <f>IF(ISNA(MATCH($F3781,'Liste noire'!C:C,0)),0,1)</f>
        <v>0</v>
      </c>
    </row>
    <row r="3782" spans="1:13" x14ac:dyDescent="0.25">
      <c r="A3782" s="139">
        <v>1134</v>
      </c>
      <c r="B3782" s="140" t="s">
        <v>6497</v>
      </c>
      <c r="C3782" s="140" t="s">
        <v>6498</v>
      </c>
      <c r="D3782" s="140" t="s">
        <v>6443</v>
      </c>
      <c r="E3782" s="140" t="s">
        <v>22392</v>
      </c>
      <c r="F3782" s="140" t="s">
        <v>6499</v>
      </c>
      <c r="G3782" s="140" t="s">
        <v>6500</v>
      </c>
      <c r="H3782" s="140">
        <v>31.279399999999999</v>
      </c>
      <c r="I3782" s="140">
        <v>32.24</v>
      </c>
      <c r="J3782" s="140">
        <v>8</v>
      </c>
      <c r="K3782" s="140">
        <v>2</v>
      </c>
      <c r="L3782" s="140">
        <f>COUNTIFS(ArCompl!$C$2:$C$5652,ArCompl!$C1784,ArCompl!$D$2:$D$5652,ArCompl!$D1784)</f>
        <v>1</v>
      </c>
      <c r="M3782" s="141">
        <f>IF(ISNA(MATCH($F3782,'Liste noire'!C:C,0)),0,1)</f>
        <v>0</v>
      </c>
    </row>
    <row r="3783" spans="1:13" x14ac:dyDescent="0.25">
      <c r="A3783" s="142">
        <v>2889</v>
      </c>
      <c r="B3783" s="143" t="s">
        <v>13410</v>
      </c>
      <c r="C3783" s="143" t="s">
        <v>13411</v>
      </c>
      <c r="D3783" s="143" t="s">
        <v>13387</v>
      </c>
      <c r="E3783" s="143" t="s">
        <v>13387</v>
      </c>
      <c r="F3783" s="143" t="s">
        <v>13412</v>
      </c>
      <c r="G3783" s="143" t="s">
        <v>13413</v>
      </c>
      <c r="H3783" s="143">
        <v>18.008299999999998</v>
      </c>
      <c r="I3783" s="143">
        <v>-66.563000000000002</v>
      </c>
      <c r="J3783" s="143">
        <v>29</v>
      </c>
      <c r="K3783" s="143">
        <v>-4</v>
      </c>
      <c r="L3783" s="143">
        <f>COUNTIFS(ArCompl!$C$2:$C$5652,ArCompl!$C4876,ArCompl!$D$2:$D$5652,ArCompl!$D4876)</f>
        <v>1</v>
      </c>
      <c r="M3783" s="144">
        <f>IF(ISNA(MATCH($F3783,'Liste noire'!C:C,0)),0,1)</f>
        <v>0</v>
      </c>
    </row>
    <row r="3784" spans="1:13" x14ac:dyDescent="0.25">
      <c r="A3784" s="139">
        <v>4147</v>
      </c>
      <c r="B3784" s="140" t="s">
        <v>20323</v>
      </c>
      <c r="C3784" s="140" t="s">
        <v>20324</v>
      </c>
      <c r="D3784" s="140" t="s">
        <v>16702</v>
      </c>
      <c r="E3784" s="140" t="s">
        <v>22496</v>
      </c>
      <c r="F3784" s="140" t="s">
        <v>20325</v>
      </c>
      <c r="G3784" s="140" t="s">
        <v>20326</v>
      </c>
      <c r="H3784" s="140">
        <v>56.801699999999997</v>
      </c>
      <c r="I3784" s="140">
        <v>-132.94499999999999</v>
      </c>
      <c r="J3784" s="140">
        <v>111</v>
      </c>
      <c r="K3784" s="140">
        <v>-9</v>
      </c>
      <c r="L3784" s="140">
        <f>COUNTIFS(ArCompl!$C$2:$C$5652,ArCompl!$C2834,ArCompl!$D$2:$D$5652,ArCompl!$D2834)</f>
        <v>1</v>
      </c>
      <c r="M3784" s="141">
        <f>IF(ISNA(MATCH($F3784,'Liste noire'!C:C,0)),0,1)</f>
        <v>0</v>
      </c>
    </row>
    <row r="3785" spans="1:13" x14ac:dyDescent="0.25">
      <c r="A3785" s="142">
        <v>8113</v>
      </c>
      <c r="B3785" s="143" t="s">
        <v>7864</v>
      </c>
      <c r="C3785" s="143" t="s">
        <v>7865</v>
      </c>
      <c r="D3785" s="143" t="s">
        <v>7581</v>
      </c>
      <c r="E3785" s="143" t="s">
        <v>22405</v>
      </c>
      <c r="F3785" s="143" t="s">
        <v>7866</v>
      </c>
      <c r="G3785" s="143" t="s">
        <v>7867</v>
      </c>
      <c r="H3785" s="143">
        <v>54.308889999999998</v>
      </c>
      <c r="I3785" s="143">
        <v>8.6869440000000004</v>
      </c>
      <c r="J3785" s="143">
        <v>7</v>
      </c>
      <c r="K3785" s="143">
        <v>1</v>
      </c>
      <c r="L3785" s="143">
        <f>COUNTIFS(ArCompl!$C$2:$C$5652,ArCompl!$C175,ArCompl!$D$2:$D$5652,ArCompl!$D175)</f>
        <v>1</v>
      </c>
      <c r="M3785" s="144">
        <f>IF(ISNA(MATCH($F3785,'Liste noire'!C:C,0)),0,1)</f>
        <v>0</v>
      </c>
    </row>
    <row r="3786" spans="1:13" x14ac:dyDescent="0.25">
      <c r="A3786" s="139">
        <v>2218</v>
      </c>
      <c r="B3786" s="140" t="s">
        <v>12691</v>
      </c>
      <c r="C3786" s="140" t="s">
        <v>12692</v>
      </c>
      <c r="D3786" s="140" t="s">
        <v>12597</v>
      </c>
      <c r="E3786" s="140" t="s">
        <v>12597</v>
      </c>
      <c r="F3786" s="140" t="s">
        <v>12693</v>
      </c>
      <c r="G3786" s="140" t="s">
        <v>12694</v>
      </c>
      <c r="H3786" s="140">
        <v>25.290500000000002</v>
      </c>
      <c r="I3786" s="140">
        <v>63.345100000000002</v>
      </c>
      <c r="J3786" s="140">
        <v>33</v>
      </c>
      <c r="K3786" s="140">
        <v>5</v>
      </c>
      <c r="L3786" s="140">
        <f>COUNTIFS(ArCompl!$C$2:$C$5652,ArCompl!$C4650,ArCompl!$D$2:$D$5652,ArCompl!$D4650)</f>
        <v>1</v>
      </c>
      <c r="M3786" s="141">
        <f>IF(ISNA(MATCH($F3786,'Liste noire'!C:C,0)),0,1)</f>
        <v>0</v>
      </c>
    </row>
    <row r="3787" spans="1:13" x14ac:dyDescent="0.25">
      <c r="A3787" s="142">
        <v>3251</v>
      </c>
      <c r="B3787" s="143" t="s">
        <v>9187</v>
      </c>
      <c r="C3787" s="143" t="s">
        <v>9188</v>
      </c>
      <c r="D3787" s="143" t="s">
        <v>8920</v>
      </c>
      <c r="E3787" s="143" t="s">
        <v>22416</v>
      </c>
      <c r="F3787" s="143" t="s">
        <v>9189</v>
      </c>
      <c r="G3787" s="143" t="s">
        <v>9190</v>
      </c>
      <c r="H3787" s="143">
        <v>-1.41675</v>
      </c>
      <c r="I3787" s="143">
        <v>120.658</v>
      </c>
      <c r="J3787" s="143">
        <v>174</v>
      </c>
      <c r="K3787" s="143">
        <v>8</v>
      </c>
      <c r="L3787" s="143">
        <f>COUNTIFS(ArCompl!$C$2:$C$5652,ArCompl!$C3777,ArCompl!$D$2:$D$5652,ArCompl!$D3777)</f>
        <v>1</v>
      </c>
      <c r="M3787" s="144">
        <f>IF(ISNA(MATCH($F3787,'Liste noire'!C:C,0)),0,1)</f>
        <v>0</v>
      </c>
    </row>
    <row r="3788" spans="1:13" x14ac:dyDescent="0.25">
      <c r="A3788" s="139">
        <v>8669</v>
      </c>
      <c r="B3788" s="140" t="s">
        <v>16610</v>
      </c>
      <c r="C3788" s="140" t="s">
        <v>1315</v>
      </c>
      <c r="D3788" s="140" t="s">
        <v>16321</v>
      </c>
      <c r="E3788" s="140" t="s">
        <v>22495</v>
      </c>
      <c r="F3788" s="140" t="s">
        <v>16611</v>
      </c>
      <c r="G3788" s="140" t="s">
        <v>16612</v>
      </c>
      <c r="H3788" s="140">
        <v>56.4392</v>
      </c>
      <c r="I3788" s="140">
        <v>-3.37222</v>
      </c>
      <c r="J3788" s="140">
        <v>397</v>
      </c>
      <c r="K3788" s="140">
        <v>0</v>
      </c>
      <c r="L3788" s="140">
        <f>COUNTIFS(ArCompl!$C$2:$C$5652,ArCompl!$C4984,ArCompl!$D$2:$D$5652,ArCompl!$D4984)</f>
        <v>1</v>
      </c>
      <c r="M3788" s="141">
        <f>IF(ISNA(MATCH($F3788,'Liste noire'!C:C,0)),0,1)</f>
        <v>0</v>
      </c>
    </row>
    <row r="3789" spans="1:13" x14ac:dyDescent="0.25">
      <c r="A3789" s="142">
        <v>5763</v>
      </c>
      <c r="B3789" s="143" t="s">
        <v>20464</v>
      </c>
      <c r="C3789" s="143" t="s">
        <v>20465</v>
      </c>
      <c r="D3789" s="143" t="s">
        <v>16702</v>
      </c>
      <c r="E3789" s="143" t="s">
        <v>22496</v>
      </c>
      <c r="F3789" s="143" t="s">
        <v>20466</v>
      </c>
      <c r="G3789" s="143" t="s">
        <v>20467</v>
      </c>
      <c r="H3789" s="143">
        <v>43.0779</v>
      </c>
      <c r="I3789" s="143">
        <v>-70.823300000000003</v>
      </c>
      <c r="J3789" s="143">
        <v>100</v>
      </c>
      <c r="K3789" s="143">
        <v>-5</v>
      </c>
      <c r="L3789" s="143">
        <f>COUNTIFS(ArCompl!$C$2:$C$5652,ArCompl!$C2872,ArCompl!$D$2:$D$5652,ArCompl!$D2872)</f>
        <v>2</v>
      </c>
      <c r="M3789" s="144">
        <f>IF(ISNA(MATCH($F3789,'Liste noire'!C:C,0)),0,1)</f>
        <v>0</v>
      </c>
    </row>
    <row r="3790" spans="1:13" x14ac:dyDescent="0.25">
      <c r="A3790" s="139">
        <v>2742</v>
      </c>
      <c r="B3790" s="140" t="s">
        <v>5636</v>
      </c>
      <c r="C3790" s="140" t="s">
        <v>5637</v>
      </c>
      <c r="D3790" s="140" t="s">
        <v>5479</v>
      </c>
      <c r="E3790" s="140" t="s">
        <v>22380</v>
      </c>
      <c r="F3790" s="140" t="s">
        <v>5638</v>
      </c>
      <c r="G3790" s="140" t="s">
        <v>5639</v>
      </c>
      <c r="H3790" s="140">
        <v>1.39625</v>
      </c>
      <c r="I3790" s="140">
        <v>-77.291499999999999</v>
      </c>
      <c r="J3790" s="140">
        <v>5951</v>
      </c>
      <c r="K3790" s="140">
        <v>-5</v>
      </c>
      <c r="L3790" s="140">
        <f>COUNTIFS(ArCompl!$C$2:$C$5652,ArCompl!$C1575,ArCompl!$D$2:$D$5652,ArCompl!$D1575)</f>
        <v>1</v>
      </c>
      <c r="M3790" s="141">
        <f>IF(ISNA(MATCH($F3790,'Liste noire'!C:C,0)),0,1)</f>
        <v>0</v>
      </c>
    </row>
    <row r="3791" spans="1:13" x14ac:dyDescent="0.25">
      <c r="A3791" s="142">
        <v>3839</v>
      </c>
      <c r="B3791" s="143" t="s">
        <v>20233</v>
      </c>
      <c r="C3791" s="143" t="s">
        <v>20234</v>
      </c>
      <c r="D3791" s="143" t="s">
        <v>16702</v>
      </c>
      <c r="E3791" s="143" t="s">
        <v>22496</v>
      </c>
      <c r="F3791" s="143" t="s">
        <v>20235</v>
      </c>
      <c r="G3791" s="143" t="s">
        <v>20236</v>
      </c>
      <c r="H3791" s="143">
        <v>33.829700000000003</v>
      </c>
      <c r="I3791" s="143">
        <v>-116.50700000000001</v>
      </c>
      <c r="J3791" s="143">
        <v>477</v>
      </c>
      <c r="K3791" s="143">
        <v>-8</v>
      </c>
      <c r="L3791" s="143">
        <f>COUNTIFS(ArCompl!$C$2:$C$5652,ArCompl!$C2809,ArCompl!$D$2:$D$5652,ArCompl!$D2809)</f>
        <v>1</v>
      </c>
      <c r="M3791" s="144">
        <f>IF(ISNA(MATCH($F3791,'Liste noire'!C:C,0)),0,1)</f>
        <v>0</v>
      </c>
    </row>
    <row r="3792" spans="1:13" x14ac:dyDescent="0.25">
      <c r="A3792" s="139">
        <v>1562</v>
      </c>
      <c r="B3792" s="140" t="s">
        <v>9798</v>
      </c>
      <c r="C3792" s="140" t="s">
        <v>9799</v>
      </c>
      <c r="D3792" s="140" t="s">
        <v>9641</v>
      </c>
      <c r="E3792" s="140" t="s">
        <v>22421</v>
      </c>
      <c r="F3792" s="140" t="s">
        <v>9800</v>
      </c>
      <c r="G3792" s="140" t="s">
        <v>9801</v>
      </c>
      <c r="H3792" s="140">
        <v>43.683900000000001</v>
      </c>
      <c r="I3792" s="140">
        <v>10.3927</v>
      </c>
      <c r="J3792" s="140">
        <v>6</v>
      </c>
      <c r="K3792" s="140">
        <v>1</v>
      </c>
      <c r="L3792" s="140">
        <f>COUNTIFS(ArCompl!$C$2:$C$5652,ArCompl!$C3946,ArCompl!$D$2:$D$5652,ArCompl!$D3946)</f>
        <v>1</v>
      </c>
      <c r="M3792" s="141">
        <f>IF(ISNA(MATCH($F3792,'Liste noire'!C:C,0)),0,1)</f>
        <v>1</v>
      </c>
    </row>
    <row r="3793" spans="1:13" x14ac:dyDescent="0.25">
      <c r="A3793" s="142">
        <v>2474</v>
      </c>
      <c r="B3793" s="143" t="s">
        <v>488</v>
      </c>
      <c r="C3793" s="143" t="s">
        <v>489</v>
      </c>
      <c r="D3793" s="143" t="s">
        <v>365</v>
      </c>
      <c r="E3793" s="143" t="s">
        <v>22354</v>
      </c>
      <c r="F3793" s="143" t="s">
        <v>490</v>
      </c>
      <c r="G3793" s="143" t="s">
        <v>491</v>
      </c>
      <c r="H3793" s="143">
        <v>-27.3858</v>
      </c>
      <c r="I3793" s="143">
        <v>-55.970700000000001</v>
      </c>
      <c r="J3793" s="143">
        <v>430</v>
      </c>
      <c r="K3793" s="143">
        <v>-3</v>
      </c>
      <c r="L3793" s="143">
        <f>COUNTIFS(ArCompl!$C$2:$C$5652,ArCompl!$C280,ArCompl!$D$2:$D$5652,ArCompl!$D280)</f>
        <v>1</v>
      </c>
      <c r="M3793" s="144">
        <f>IF(ISNA(MATCH($F3793,'Liste noire'!C:C,0)),0,1)</f>
        <v>0</v>
      </c>
    </row>
    <row r="3794" spans="1:13" x14ac:dyDescent="0.25">
      <c r="A3794" s="139">
        <v>6226</v>
      </c>
      <c r="B3794" s="140" t="s">
        <v>9195</v>
      </c>
      <c r="C3794" s="140" t="s">
        <v>9196</v>
      </c>
      <c r="D3794" s="140" t="s">
        <v>8920</v>
      </c>
      <c r="E3794" s="140" t="s">
        <v>22416</v>
      </c>
      <c r="F3794" s="140" t="s">
        <v>9197</v>
      </c>
      <c r="G3794" s="140" t="s">
        <v>9198</v>
      </c>
      <c r="H3794" s="140">
        <v>0.83557800000000004</v>
      </c>
      <c r="I3794" s="140">
        <v>112.937</v>
      </c>
      <c r="J3794" s="140">
        <v>297</v>
      </c>
      <c r="K3794" s="140">
        <v>7</v>
      </c>
      <c r="L3794" s="140">
        <f>COUNTIFS(ArCompl!$C$2:$C$5652,ArCompl!$C3779,ArCompl!$D$2:$D$5652,ArCompl!$D3779)</f>
        <v>1</v>
      </c>
      <c r="M3794" s="141">
        <f>IF(ISNA(MATCH($F3794,'Liste noire'!C:C,0)),0,1)</f>
        <v>0</v>
      </c>
    </row>
    <row r="3795" spans="1:13" x14ac:dyDescent="0.25">
      <c r="A3795" s="142">
        <v>3522</v>
      </c>
      <c r="B3795" s="143" t="s">
        <v>20229</v>
      </c>
      <c r="C3795" s="143" t="s">
        <v>20230</v>
      </c>
      <c r="D3795" s="143" t="s">
        <v>16702</v>
      </c>
      <c r="E3795" s="143" t="s">
        <v>22496</v>
      </c>
      <c r="F3795" s="143" t="s">
        <v>20231</v>
      </c>
      <c r="G3795" s="143" t="s">
        <v>20232</v>
      </c>
      <c r="H3795" s="143">
        <v>28.727499999999999</v>
      </c>
      <c r="I3795" s="143">
        <v>-96.251000000000005</v>
      </c>
      <c r="J3795" s="143">
        <v>14</v>
      </c>
      <c r="K3795" s="143">
        <v>-6</v>
      </c>
      <c r="L3795" s="143">
        <f>COUNTIFS(ArCompl!$C$2:$C$5652,ArCompl!$C2808,ArCompl!$D$2:$D$5652,ArCompl!$D2808)</f>
        <v>1</v>
      </c>
      <c r="M3795" s="144">
        <f>IF(ISNA(MATCH($F3795,'Liste noire'!C:C,0)),0,1)</f>
        <v>0</v>
      </c>
    </row>
    <row r="3796" spans="1:13" x14ac:dyDescent="0.25">
      <c r="A3796" s="139">
        <v>6048</v>
      </c>
      <c r="B3796" s="140" t="s">
        <v>6686</v>
      </c>
      <c r="C3796" s="140" t="s">
        <v>6687</v>
      </c>
      <c r="D3796" s="140" t="s">
        <v>6683</v>
      </c>
      <c r="E3796" s="140" t="s">
        <v>22397</v>
      </c>
      <c r="F3796" s="140" t="s">
        <v>6688</v>
      </c>
      <c r="G3796" s="140" t="s">
        <v>6689</v>
      </c>
      <c r="H3796" s="140">
        <v>-51.685699999999997</v>
      </c>
      <c r="I3796" s="140">
        <v>-57.7776</v>
      </c>
      <c r="J3796" s="140">
        <v>75</v>
      </c>
      <c r="K3796" s="140">
        <v>-3</v>
      </c>
      <c r="L3796" s="140">
        <f>COUNTIFS(ArCompl!$C$2:$C$5652,ArCompl!$C3243,ArCompl!$D$2:$D$5652,ArCompl!$D3243)</f>
        <v>1</v>
      </c>
      <c r="M3796" s="141">
        <f>IF(ISNA(MATCH($F3796,'Liste noire'!C:C,0)),0,1)</f>
        <v>0</v>
      </c>
    </row>
    <row r="3797" spans="1:13" x14ac:dyDescent="0.25">
      <c r="A3797" s="142">
        <v>2765</v>
      </c>
      <c r="B3797" s="143" t="s">
        <v>1951</v>
      </c>
      <c r="C3797" s="143" t="s">
        <v>1952</v>
      </c>
      <c r="D3797" s="143" t="s">
        <v>1924</v>
      </c>
      <c r="E3797" s="143" t="s">
        <v>22366</v>
      </c>
      <c r="F3797" s="143" t="s">
        <v>1953</v>
      </c>
      <c r="G3797" s="143" t="s">
        <v>1954</v>
      </c>
      <c r="H3797" s="143">
        <v>-18.975300000000001</v>
      </c>
      <c r="I3797" s="143">
        <v>-57.820599999999999</v>
      </c>
      <c r="J3797" s="143">
        <v>505</v>
      </c>
      <c r="K3797" s="143">
        <v>-4</v>
      </c>
      <c r="L3797" s="143">
        <f>COUNTIFS(ArCompl!$C$2:$C$5652,ArCompl!$C679,ArCompl!$D$2:$D$5652,ArCompl!$D679)</f>
        <v>1</v>
      </c>
      <c r="M3797" s="144">
        <f>IF(ISNA(MATCH($F3797,'Liste noire'!C:C,0)),0,1)</f>
        <v>0</v>
      </c>
    </row>
    <row r="3798" spans="1:13" x14ac:dyDescent="0.25">
      <c r="A3798" s="139">
        <v>9120</v>
      </c>
      <c r="B3798" s="140" t="s">
        <v>20327</v>
      </c>
      <c r="C3798" s="140" t="s">
        <v>20324</v>
      </c>
      <c r="D3798" s="140" t="s">
        <v>16702</v>
      </c>
      <c r="E3798" s="140" t="s">
        <v>22496</v>
      </c>
      <c r="F3798" s="140" t="s">
        <v>20328</v>
      </c>
      <c r="G3798" s="140" t="s">
        <v>20329</v>
      </c>
      <c r="H3798" s="140">
        <v>37.183799999999998</v>
      </c>
      <c r="I3798" s="140">
        <v>-77.507400000000004</v>
      </c>
      <c r="J3798" s="140">
        <v>193</v>
      </c>
      <c r="K3798" s="140">
        <v>-5</v>
      </c>
      <c r="L3798" s="140">
        <f>COUNTIFS(ArCompl!$C$2:$C$5652,ArCompl!$C2835,ArCompl!$D$2:$D$5652,ArCompl!$D2835)</f>
        <v>1</v>
      </c>
      <c r="M3798" s="141">
        <f>IF(ISNA(MATCH($F3798,'Liste noire'!C:C,0)),0,1)</f>
        <v>0</v>
      </c>
    </row>
    <row r="3799" spans="1:13" x14ac:dyDescent="0.25">
      <c r="A3799" s="142">
        <v>5868</v>
      </c>
      <c r="B3799" s="143" t="s">
        <v>6716</v>
      </c>
      <c r="C3799" s="143" t="s">
        <v>6717</v>
      </c>
      <c r="D3799" s="143" t="s">
        <v>6697</v>
      </c>
      <c r="E3799" s="143" t="s">
        <v>22399</v>
      </c>
      <c r="F3799" s="143" t="s">
        <v>6718</v>
      </c>
      <c r="G3799" s="143" t="s">
        <v>6719</v>
      </c>
      <c r="H3799" s="143">
        <v>-17.777899999999999</v>
      </c>
      <c r="I3799" s="143">
        <v>177.197</v>
      </c>
      <c r="J3799" s="143">
        <v>10</v>
      </c>
      <c r="K3799" s="143">
        <v>12</v>
      </c>
      <c r="L3799" s="143">
        <f>COUNTIFS(ArCompl!$C$2:$C$5652,ArCompl!$C3249,ArCompl!$D$2:$D$5652,ArCompl!$D3249)</f>
        <v>1</v>
      </c>
      <c r="M3799" s="144">
        <f>IF(ISNA(MATCH($F3799,'Liste noire'!C:C,0)),0,1)</f>
        <v>0</v>
      </c>
    </row>
    <row r="3800" spans="1:13" x14ac:dyDescent="0.25">
      <c r="A3800" s="139">
        <v>845</v>
      </c>
      <c r="B3800" s="140" t="s">
        <v>14702</v>
      </c>
      <c r="C3800" s="140" t="s">
        <v>14703</v>
      </c>
      <c r="D3800" s="140" t="s">
        <v>14577</v>
      </c>
      <c r="E3800" s="140" t="s">
        <v>22476</v>
      </c>
      <c r="F3800" s="140" t="s">
        <v>14704</v>
      </c>
      <c r="G3800" s="140" t="s">
        <v>14705</v>
      </c>
      <c r="H3800" s="140">
        <v>-23.845269999999999</v>
      </c>
      <c r="I3800" s="140">
        <v>29.45861</v>
      </c>
      <c r="J3800" s="140">
        <v>4076</v>
      </c>
      <c r="K3800" s="140">
        <v>2</v>
      </c>
      <c r="L3800" s="140">
        <f>COUNTIFS(ArCompl!$C$2:$C$5652,ArCompl!$C51,ArCompl!$D$2:$D$5652,ArCompl!$D51)</f>
        <v>1</v>
      </c>
      <c r="M3800" s="141">
        <f>IF(ISNA(MATCH($F3800,'Liste noire'!C:C,0)),0,1)</f>
        <v>0</v>
      </c>
    </row>
    <row r="3801" spans="1:13" x14ac:dyDescent="0.25">
      <c r="A3801" s="142">
        <v>6766</v>
      </c>
      <c r="B3801" s="143" t="s">
        <v>20442</v>
      </c>
      <c r="C3801" s="143" t="s">
        <v>20443</v>
      </c>
      <c r="D3801" s="143" t="s">
        <v>16702</v>
      </c>
      <c r="E3801" s="143" t="s">
        <v>22496</v>
      </c>
      <c r="F3801" s="143" t="s">
        <v>20444</v>
      </c>
      <c r="G3801" s="143" t="s">
        <v>20445</v>
      </c>
      <c r="H3801" s="143">
        <v>56.959099999999999</v>
      </c>
      <c r="I3801" s="143">
        <v>-158.63300000000001</v>
      </c>
      <c r="J3801" s="143">
        <v>95</v>
      </c>
      <c r="K3801" s="143">
        <v>-9</v>
      </c>
      <c r="L3801" s="143">
        <f>COUNTIFS(ArCompl!$C$2:$C$5652,ArCompl!$C2866,ArCompl!$D$2:$D$5652,ArCompl!$D2866)</f>
        <v>1</v>
      </c>
      <c r="M3801" s="144">
        <f>IF(ISNA(MATCH($F3801,'Liste noire'!C:C,0)),0,1)</f>
        <v>0</v>
      </c>
    </row>
    <row r="3802" spans="1:13" x14ac:dyDescent="0.25">
      <c r="A3802" s="139">
        <v>6321</v>
      </c>
      <c r="B3802" s="140" t="s">
        <v>1341</v>
      </c>
      <c r="C3802" s="140" t="s">
        <v>1342</v>
      </c>
      <c r="D3802" s="140" t="s">
        <v>639</v>
      </c>
      <c r="E3802" s="140" t="s">
        <v>22356</v>
      </c>
      <c r="F3802" s="140" t="s">
        <v>1343</v>
      </c>
      <c r="G3802" s="140" t="s">
        <v>1344</v>
      </c>
      <c r="H3802" s="140">
        <v>-38.318100000000001</v>
      </c>
      <c r="I3802" s="140">
        <v>141.471</v>
      </c>
      <c r="J3802" s="140">
        <v>265</v>
      </c>
      <c r="K3802" s="140">
        <v>10</v>
      </c>
      <c r="L3802" s="140">
        <f>COUNTIFS(ArCompl!$C$2:$C$5652,ArCompl!$C495,ArCompl!$D$2:$D$5652,ArCompl!$D495)</f>
        <v>1</v>
      </c>
      <c r="M3802" s="141">
        <f>IF(ISNA(MATCH($F3802,'Liste noire'!C:C,0)),0,1)</f>
        <v>0</v>
      </c>
    </row>
    <row r="3803" spans="1:13" x14ac:dyDescent="0.25">
      <c r="A3803" s="142">
        <v>8877</v>
      </c>
      <c r="B3803" s="143" t="s">
        <v>20423</v>
      </c>
      <c r="C3803" s="143" t="s">
        <v>20424</v>
      </c>
      <c r="D3803" s="143" t="s">
        <v>16702</v>
      </c>
      <c r="E3803" s="143" t="s">
        <v>22496</v>
      </c>
      <c r="F3803" s="143" t="s">
        <v>20425</v>
      </c>
      <c r="G3803" s="143" t="s">
        <v>20426</v>
      </c>
      <c r="H3803" s="143">
        <v>42.665500000000002</v>
      </c>
      <c r="I3803" s="143">
        <v>-83.420100000000005</v>
      </c>
      <c r="J3803" s="143">
        <v>980</v>
      </c>
      <c r="K3803" s="143">
        <v>-5</v>
      </c>
      <c r="L3803" s="143">
        <f>COUNTIFS(ArCompl!$C$2:$C$5652,ArCompl!$C2861,ArCompl!$D$2:$D$5652,ArCompl!$D2861)</f>
        <v>1</v>
      </c>
      <c r="M3803" s="144">
        <f>IF(ISNA(MATCH($F3803,'Liste noire'!C:C,0)),0,1)</f>
        <v>0</v>
      </c>
    </row>
    <row r="3804" spans="1:13" x14ac:dyDescent="0.25">
      <c r="A3804" s="139">
        <v>2881</v>
      </c>
      <c r="B3804" s="140" t="s">
        <v>8223</v>
      </c>
      <c r="C3804" s="140" t="s">
        <v>8224</v>
      </c>
      <c r="D3804" s="140" t="s">
        <v>8208</v>
      </c>
      <c r="E3804" s="140" t="s">
        <v>8208</v>
      </c>
      <c r="F3804" s="140" t="s">
        <v>8225</v>
      </c>
      <c r="G3804" s="140" t="s">
        <v>8226</v>
      </c>
      <c r="H3804" s="140">
        <v>16.2653</v>
      </c>
      <c r="I3804" s="140">
        <v>-61.531799999999997</v>
      </c>
      <c r="J3804" s="140">
        <v>36</v>
      </c>
      <c r="K3804" s="140">
        <v>-4</v>
      </c>
      <c r="L3804" s="140">
        <f>COUNTIFS(ArCompl!$C$2:$C$5652,ArCompl!$C3503,ArCompl!$D$2:$D$5652,ArCompl!$D3503)</f>
        <v>1</v>
      </c>
      <c r="M3804" s="141">
        <f>IF(ISNA(MATCH($F3804,'Liste noire'!C:C,0)),0,1)</f>
        <v>0</v>
      </c>
    </row>
    <row r="3805" spans="1:13" x14ac:dyDescent="0.25">
      <c r="A3805" s="142">
        <v>11071</v>
      </c>
      <c r="B3805" s="143" t="s">
        <v>20476</v>
      </c>
      <c r="C3805" s="143" t="s">
        <v>20477</v>
      </c>
      <c r="D3805" s="143" t="s">
        <v>16702</v>
      </c>
      <c r="E3805" s="143" t="s">
        <v>22496</v>
      </c>
      <c r="F3805" s="143" t="s">
        <v>20478</v>
      </c>
      <c r="G3805" s="143" t="s">
        <v>20479</v>
      </c>
      <c r="H3805" s="143">
        <v>37.701599999999999</v>
      </c>
      <c r="I3805" s="143">
        <v>-98.746899999999997</v>
      </c>
      <c r="J3805" s="143">
        <v>1953</v>
      </c>
      <c r="K3805" s="143">
        <v>-5</v>
      </c>
      <c r="L3805" s="143">
        <f>COUNTIFS(ArCompl!$C$2:$C$5652,ArCompl!$C2875,ArCompl!$D$2:$D$5652,ArCompl!$D2875)</f>
        <v>1</v>
      </c>
      <c r="M3805" s="144">
        <f>IF(ISNA(MATCH($F3805,'Liste noire'!C:C,0)),0,1)</f>
        <v>0</v>
      </c>
    </row>
    <row r="3806" spans="1:13" x14ac:dyDescent="0.25">
      <c r="A3806" s="139">
        <v>3430</v>
      </c>
      <c r="B3806" s="140" t="s">
        <v>20450</v>
      </c>
      <c r="C3806" s="140" t="s">
        <v>20451</v>
      </c>
      <c r="D3806" s="140" t="s">
        <v>16702</v>
      </c>
      <c r="E3806" s="140" t="s">
        <v>22496</v>
      </c>
      <c r="F3806" s="140" t="s">
        <v>20452</v>
      </c>
      <c r="G3806" s="140" t="s">
        <v>20453</v>
      </c>
      <c r="H3806" s="140">
        <v>59.011400000000002</v>
      </c>
      <c r="I3806" s="140">
        <v>-161.82</v>
      </c>
      <c r="J3806" s="140">
        <v>15</v>
      </c>
      <c r="K3806" s="140">
        <v>-9</v>
      </c>
      <c r="L3806" s="140">
        <f>COUNTIFS(ArCompl!$C$2:$C$5652,ArCompl!$C2868,ArCompl!$D$2:$D$5652,ArCompl!$D2868)</f>
        <v>1</v>
      </c>
      <c r="M3806" s="141">
        <f>IF(ISNA(MATCH($F3806,'Liste noire'!C:C,0)),0,1)</f>
        <v>0</v>
      </c>
    </row>
    <row r="3807" spans="1:13" x14ac:dyDescent="0.25">
      <c r="A3807" s="142">
        <v>1871</v>
      </c>
      <c r="B3807" s="143" t="s">
        <v>12801</v>
      </c>
      <c r="C3807" s="143" t="s">
        <v>12802</v>
      </c>
      <c r="D3807" s="143" t="s">
        <v>12767</v>
      </c>
      <c r="E3807" s="143" t="s">
        <v>12767</v>
      </c>
      <c r="F3807" s="143" t="s">
        <v>12803</v>
      </c>
      <c r="G3807" s="143" t="s">
        <v>12804</v>
      </c>
      <c r="H3807" s="143">
        <v>9.0713600000000003</v>
      </c>
      <c r="I3807" s="143">
        <v>-79.383499999999998</v>
      </c>
      <c r="J3807" s="143">
        <v>135</v>
      </c>
      <c r="K3807" s="143">
        <v>-5</v>
      </c>
      <c r="L3807" s="143">
        <f>COUNTIFS(ArCompl!$C$2:$C$5652,ArCompl!$C4677,ArCompl!$D$2:$D$5652,ArCompl!$D4677)</f>
        <v>1</v>
      </c>
      <c r="M3807" s="144">
        <f>IF(ISNA(MATCH($F3807,'Liste noire'!C:C,0)),0,1)</f>
        <v>0</v>
      </c>
    </row>
    <row r="3808" spans="1:13" x14ac:dyDescent="0.25">
      <c r="A3808" s="139">
        <v>8762</v>
      </c>
      <c r="B3808" s="140" t="s">
        <v>6406</v>
      </c>
      <c r="C3808" s="140" t="s">
        <v>6407</v>
      </c>
      <c r="D3808" s="140" t="s">
        <v>6363</v>
      </c>
      <c r="E3808" s="140" t="s">
        <v>22391</v>
      </c>
      <c r="F3808" s="140" t="s">
        <v>6408</v>
      </c>
      <c r="G3808" s="140" t="s">
        <v>6409</v>
      </c>
      <c r="H3808" s="140">
        <v>-1.5052399999999999</v>
      </c>
      <c r="I3808" s="140">
        <v>-78.062700000000007</v>
      </c>
      <c r="J3808" s="140">
        <v>3465</v>
      </c>
      <c r="K3808" s="140">
        <v>-5</v>
      </c>
      <c r="L3808" s="140">
        <f>COUNTIFS(ArCompl!$C$2:$C$5652,ArCompl!$C1813,ArCompl!$D$2:$D$5652,ArCompl!$D1813)</f>
        <v>1</v>
      </c>
      <c r="M3808" s="141">
        <f>IF(ISNA(MATCH($F3808,'Liste noire'!C:C,0)),0,1)</f>
        <v>0</v>
      </c>
    </row>
    <row r="3809" spans="1:13" x14ac:dyDescent="0.25">
      <c r="A3809" s="142">
        <v>3527</v>
      </c>
      <c r="B3809" s="143" t="s">
        <v>20515</v>
      </c>
      <c r="C3809" s="143" t="s">
        <v>20516</v>
      </c>
      <c r="D3809" s="143" t="s">
        <v>16702</v>
      </c>
      <c r="E3809" s="143" t="s">
        <v>22496</v>
      </c>
      <c r="F3809" s="143" t="s">
        <v>20517</v>
      </c>
      <c r="G3809" s="143" t="s">
        <v>20518</v>
      </c>
      <c r="H3809" s="143">
        <v>38.289099999999998</v>
      </c>
      <c r="I3809" s="143">
        <v>-104.497</v>
      </c>
      <c r="J3809" s="143">
        <v>4726</v>
      </c>
      <c r="K3809" s="143">
        <v>-7</v>
      </c>
      <c r="L3809" s="143">
        <f>COUNTIFS(ArCompl!$C$2:$C$5652,ArCompl!$C2885,ArCompl!$D$2:$D$5652,ArCompl!$D2885)</f>
        <v>1</v>
      </c>
      <c r="M3809" s="144">
        <f>IF(ISNA(MATCH($F3809,'Liste noire'!C:C,0)),0,1)</f>
        <v>0</v>
      </c>
    </row>
    <row r="3810" spans="1:13" x14ac:dyDescent="0.25">
      <c r="A3810" s="139">
        <v>7583</v>
      </c>
      <c r="B3810" s="140" t="s">
        <v>20488</v>
      </c>
      <c r="C3810" s="140" t="s">
        <v>20489</v>
      </c>
      <c r="D3810" s="140" t="s">
        <v>16702</v>
      </c>
      <c r="E3810" s="140" t="s">
        <v>22496</v>
      </c>
      <c r="F3810" s="140" t="s">
        <v>20490</v>
      </c>
      <c r="G3810" s="140" t="s">
        <v>20491</v>
      </c>
      <c r="H3810" s="140">
        <v>39.613900000000001</v>
      </c>
      <c r="I3810" s="140">
        <v>-110.751</v>
      </c>
      <c r="J3810" s="140">
        <v>5957</v>
      </c>
      <c r="K3810" s="140">
        <v>-7</v>
      </c>
      <c r="L3810" s="140">
        <f>COUNTIFS(ArCompl!$C$2:$C$5652,ArCompl!$C2878,ArCompl!$D$2:$D$5652,ArCompl!$D2878)</f>
        <v>3</v>
      </c>
      <c r="M3810" s="141">
        <f>IF(ISNA(MATCH($F3810,'Liste noire'!C:C,0)),0,1)</f>
        <v>0</v>
      </c>
    </row>
    <row r="3811" spans="1:13" x14ac:dyDescent="0.25">
      <c r="A3811" s="142">
        <v>2494</v>
      </c>
      <c r="B3811" s="143" t="s">
        <v>492</v>
      </c>
      <c r="C3811" s="143" t="s">
        <v>493</v>
      </c>
      <c r="D3811" s="143" t="s">
        <v>365</v>
      </c>
      <c r="E3811" s="143" t="s">
        <v>22354</v>
      </c>
      <c r="F3811" s="143" t="s">
        <v>494</v>
      </c>
      <c r="G3811" s="143" t="s">
        <v>495</v>
      </c>
      <c r="H3811" s="143">
        <v>-47.735300000000002</v>
      </c>
      <c r="I3811" s="143">
        <v>-65.9041</v>
      </c>
      <c r="J3811" s="143">
        <v>268</v>
      </c>
      <c r="K3811" s="143">
        <v>-3</v>
      </c>
      <c r="L3811" s="143">
        <f>COUNTIFS(ArCompl!$C$2:$C$5652,ArCompl!$C281,ArCompl!$D$2:$D$5652,ArCompl!$D281)</f>
        <v>1</v>
      </c>
      <c r="M3811" s="144">
        <f>IF(ISNA(MATCH($F3811,'Liste noire'!C:C,0)),0,1)</f>
        <v>0</v>
      </c>
    </row>
    <row r="3812" spans="1:13" x14ac:dyDescent="0.25">
      <c r="A3812" s="139">
        <v>7962</v>
      </c>
      <c r="B3812" s="140" t="s">
        <v>12805</v>
      </c>
      <c r="C3812" s="140" t="s">
        <v>12806</v>
      </c>
      <c r="D3812" s="140" t="s">
        <v>12767</v>
      </c>
      <c r="E3812" s="140" t="s">
        <v>12767</v>
      </c>
      <c r="F3812" s="140" t="s">
        <v>12807</v>
      </c>
      <c r="G3812" s="140" t="s">
        <v>12808</v>
      </c>
      <c r="H3812" s="140">
        <v>8.6669999999999998</v>
      </c>
      <c r="I3812" s="140">
        <v>-77.418000000000006</v>
      </c>
      <c r="J3812" s="140">
        <v>223</v>
      </c>
      <c r="K3812" s="140">
        <v>-5</v>
      </c>
      <c r="L3812" s="140">
        <f>COUNTIFS(ArCompl!$C$2:$C$5652,ArCompl!$C4678,ArCompl!$D$2:$D$5652,ArCompl!$D4678)</f>
        <v>1</v>
      </c>
      <c r="M3812" s="141">
        <f>IF(ISNA(MATCH($F3812,'Liste noire'!C:C,0)),0,1)</f>
        <v>0</v>
      </c>
    </row>
    <row r="3813" spans="1:13" x14ac:dyDescent="0.25">
      <c r="A3813" s="142">
        <v>1274</v>
      </c>
      <c r="B3813" s="143" t="s">
        <v>7234</v>
      </c>
      <c r="C3813" s="143" t="s">
        <v>7235</v>
      </c>
      <c r="D3813" s="143" t="s">
        <v>6885</v>
      </c>
      <c r="E3813" s="143" t="s">
        <v>6885</v>
      </c>
      <c r="F3813" s="143" t="s">
        <v>7236</v>
      </c>
      <c r="G3813" s="143" t="s">
        <v>7237</v>
      </c>
      <c r="H3813" s="143">
        <v>43.38</v>
      </c>
      <c r="I3813" s="143">
        <v>-0.41861100000000001</v>
      </c>
      <c r="J3813" s="143">
        <v>616</v>
      </c>
      <c r="K3813" s="143">
        <v>1</v>
      </c>
      <c r="L3813" s="143">
        <f>COUNTIFS(ArCompl!$C$2:$C$5652,ArCompl!$C3380,ArCompl!$D$2:$D$5652,ArCompl!$D3380)</f>
        <v>1</v>
      </c>
      <c r="M3813" s="144">
        <f>IF(ISNA(MATCH($F3813,'Liste noire'!C:C,0)),0,1)</f>
        <v>0</v>
      </c>
    </row>
    <row r="3814" spans="1:13" x14ac:dyDescent="0.25">
      <c r="A3814" s="139">
        <v>6312</v>
      </c>
      <c r="B3814" s="140" t="s">
        <v>670</v>
      </c>
      <c r="C3814" s="140" t="s">
        <v>667</v>
      </c>
      <c r="D3814" s="140" t="s">
        <v>639</v>
      </c>
      <c r="E3814" s="140" t="s">
        <v>22356</v>
      </c>
      <c r="F3814" s="140" t="s">
        <v>671</v>
      </c>
      <c r="G3814" s="140" t="s">
        <v>672</v>
      </c>
      <c r="H3814" s="140">
        <v>-32.506900000000002</v>
      </c>
      <c r="I3814" s="140">
        <v>137.71700000000001</v>
      </c>
      <c r="J3814" s="140">
        <v>56</v>
      </c>
      <c r="K3814" s="140">
        <v>9.5</v>
      </c>
      <c r="L3814" s="140">
        <f>COUNTIFS(ArCompl!$C$2:$C$5652,ArCompl!$C326,ArCompl!$D$2:$D$5652,ArCompl!$D326)</f>
        <v>1</v>
      </c>
      <c r="M3814" s="141">
        <f>IF(ISNA(MATCH($F3814,'Liste noire'!C:C,0)),0,1)</f>
        <v>0</v>
      </c>
    </row>
    <row r="3815" spans="1:13" x14ac:dyDescent="0.25">
      <c r="A3815" s="142">
        <v>1760</v>
      </c>
      <c r="B3815" s="143" t="s">
        <v>6335</v>
      </c>
      <c r="C3815" s="143" t="s">
        <v>6336</v>
      </c>
      <c r="D3815" s="143" t="s">
        <v>6316</v>
      </c>
      <c r="E3815" s="143" t="s">
        <v>22389</v>
      </c>
      <c r="F3815" s="143" t="s">
        <v>6337</v>
      </c>
      <c r="G3815" s="143" t="s">
        <v>6338</v>
      </c>
      <c r="H3815" s="143">
        <v>18.567399999999999</v>
      </c>
      <c r="I3815" s="143">
        <v>-68.363399999999999</v>
      </c>
      <c r="J3815" s="143">
        <v>47</v>
      </c>
      <c r="K3815" s="143">
        <v>-4</v>
      </c>
      <c r="L3815" s="143">
        <f>COUNTIFS(ArCompl!$C$2:$C$5652,ArCompl!$C1762,ArCompl!$D$2:$D$5652,ArCompl!$D1762)</f>
        <v>1</v>
      </c>
      <c r="M3815" s="144">
        <f>IF(ISNA(MATCH($F3815,'Liste noire'!C:C,0)),0,1)</f>
        <v>0</v>
      </c>
    </row>
    <row r="3816" spans="1:13" x14ac:dyDescent="0.25">
      <c r="A3816" s="139">
        <v>9474</v>
      </c>
      <c r="B3816" s="140" t="s">
        <v>7440</v>
      </c>
      <c r="C3816" s="140" t="s">
        <v>7441</v>
      </c>
      <c r="D3816" s="140" t="s">
        <v>7365</v>
      </c>
      <c r="E3816" s="140" t="s">
        <v>22402</v>
      </c>
      <c r="F3816" s="140" t="s">
        <v>7442</v>
      </c>
      <c r="G3816" s="140" t="s">
        <v>7443</v>
      </c>
      <c r="H3816" s="140">
        <v>-18.2956</v>
      </c>
      <c r="I3816" s="140">
        <v>-137.017</v>
      </c>
      <c r="J3816" s="140">
        <v>5</v>
      </c>
      <c r="K3816" s="140">
        <v>-10</v>
      </c>
      <c r="L3816" s="140">
        <f>COUNTIFS(ArCompl!$C$2:$C$5652,ArCompl!$C4838,ArCompl!$D$2:$D$5652,ArCompl!$D4838)</f>
        <v>2</v>
      </c>
      <c r="M3816" s="141">
        <f>IF(ISNA(MATCH($F3816,'Liste noire'!C:C,0)),0,1)</f>
        <v>0</v>
      </c>
    </row>
    <row r="3817" spans="1:13" x14ac:dyDescent="0.25">
      <c r="A3817" s="142">
        <v>2647</v>
      </c>
      <c r="B3817" s="143" t="s">
        <v>4726</v>
      </c>
      <c r="C3817" s="143" t="s">
        <v>4727</v>
      </c>
      <c r="D3817" s="143" t="s">
        <v>4637</v>
      </c>
      <c r="E3817" s="143" t="s">
        <v>22376</v>
      </c>
      <c r="F3817" s="143" t="s">
        <v>4728</v>
      </c>
      <c r="G3817" s="143" t="s">
        <v>4729</v>
      </c>
      <c r="H3817" s="143">
        <v>-53.002600000000001</v>
      </c>
      <c r="I3817" s="143">
        <v>-70.854600000000005</v>
      </c>
      <c r="J3817" s="143">
        <v>139</v>
      </c>
      <c r="K3817" s="143">
        <v>-4</v>
      </c>
      <c r="L3817" s="143">
        <f>COUNTIFS(ArCompl!$C$2:$C$5652,ArCompl!$C1345,ArCompl!$D$2:$D$5652,ArCompl!$D1345)</f>
        <v>1</v>
      </c>
      <c r="M3817" s="144">
        <f>IF(ISNA(MATCH($F3817,'Liste noire'!C:C,0)),0,1)</f>
        <v>0</v>
      </c>
    </row>
    <row r="3818" spans="1:13" x14ac:dyDescent="0.25">
      <c r="A3818" s="139">
        <v>6057</v>
      </c>
      <c r="B3818" s="140" t="s">
        <v>1947</v>
      </c>
      <c r="C3818" s="140" t="s">
        <v>1948</v>
      </c>
      <c r="D3818" s="140" t="s">
        <v>1924</v>
      </c>
      <c r="E3818" s="140" t="s">
        <v>22366</v>
      </c>
      <c r="F3818" s="140" t="s">
        <v>1949</v>
      </c>
      <c r="G3818" s="140" t="s">
        <v>1950</v>
      </c>
      <c r="H3818" s="140">
        <v>-11.107659999999999</v>
      </c>
      <c r="I3818" s="140">
        <v>-67.551159999999996</v>
      </c>
      <c r="J3818" s="140">
        <v>597</v>
      </c>
      <c r="K3818" s="140">
        <v>-4</v>
      </c>
      <c r="L3818" s="140">
        <f>COUNTIFS(ArCompl!$C$2:$C$5652,ArCompl!$C678,ArCompl!$D$2:$D$5652,ArCompl!$D678)</f>
        <v>1</v>
      </c>
      <c r="M3818" s="141">
        <f>IF(ISNA(MATCH($F3818,'Liste noire'!C:C,0)),0,1)</f>
        <v>0</v>
      </c>
    </row>
    <row r="3819" spans="1:13" x14ac:dyDescent="0.25">
      <c r="A3819" s="142">
        <v>2372</v>
      </c>
      <c r="B3819" s="143" t="s">
        <v>14758</v>
      </c>
      <c r="C3819" s="143" t="s">
        <v>14759</v>
      </c>
      <c r="D3819" s="143" t="s">
        <v>14760</v>
      </c>
      <c r="E3819" s="143" t="s">
        <v>22477</v>
      </c>
      <c r="F3819" s="143" t="s">
        <v>14761</v>
      </c>
      <c r="G3819" s="143" t="s">
        <v>14762</v>
      </c>
      <c r="H3819" s="143">
        <v>35.179499999999997</v>
      </c>
      <c r="I3819" s="143">
        <v>128.93799999999999</v>
      </c>
      <c r="J3819" s="143">
        <v>6</v>
      </c>
      <c r="K3819" s="143">
        <v>9</v>
      </c>
      <c r="L3819" s="143">
        <f>COUNTIFS(ArCompl!$C$2:$C$5652,ArCompl!$C1658,ArCompl!$D$2:$D$5652,ArCompl!$D1658)</f>
        <v>1</v>
      </c>
      <c r="M3819" s="144">
        <f>IF(ISNA(MATCH($F3819,'Liste noire'!C:C,0)),0,1)</f>
        <v>0</v>
      </c>
    </row>
    <row r="3820" spans="1:13" x14ac:dyDescent="0.25">
      <c r="A3820" s="139">
        <v>12002</v>
      </c>
      <c r="B3820" s="140" t="s">
        <v>8831</v>
      </c>
      <c r="C3820" s="140" t="s">
        <v>8832</v>
      </c>
      <c r="D3820" s="140" t="s">
        <v>8516</v>
      </c>
      <c r="E3820" s="140" t="s">
        <v>22415</v>
      </c>
      <c r="F3820" s="140" t="s">
        <v>8833</v>
      </c>
      <c r="G3820" s="140" t="s">
        <v>8834</v>
      </c>
      <c r="H3820" s="140">
        <v>14.1493</v>
      </c>
      <c r="I3820" s="140">
        <v>77.7911</v>
      </c>
      <c r="J3820" s="140">
        <v>1558</v>
      </c>
      <c r="K3820" s="140" t="s">
        <v>340</v>
      </c>
      <c r="L3820" s="140">
        <f>COUNTIFS(ArCompl!$C$2:$C$5652,ArCompl!$C3687,ArCompl!$D$2:$D$5652,ArCompl!$D3687)</f>
        <v>2</v>
      </c>
      <c r="M3820" s="141">
        <f>IF(ISNA(MATCH($F3820,'Liste noire'!C:C,0)),0,1)</f>
        <v>0</v>
      </c>
    </row>
    <row r="3821" spans="1:13" x14ac:dyDescent="0.25">
      <c r="A3821" s="142">
        <v>2706</v>
      </c>
      <c r="B3821" s="143" t="s">
        <v>5656</v>
      </c>
      <c r="C3821" s="143" t="s">
        <v>5657</v>
      </c>
      <c r="D3821" s="143" t="s">
        <v>5479</v>
      </c>
      <c r="E3821" s="143" t="s">
        <v>22380</v>
      </c>
      <c r="F3821" s="143" t="s">
        <v>5658</v>
      </c>
      <c r="G3821" s="143" t="s">
        <v>5659</v>
      </c>
      <c r="H3821" s="143">
        <v>0.50522800000000001</v>
      </c>
      <c r="I3821" s="143">
        <v>-76.500799999999998</v>
      </c>
      <c r="J3821" s="143">
        <v>815</v>
      </c>
      <c r="K3821" s="143">
        <v>-5</v>
      </c>
      <c r="L3821" s="143">
        <f>COUNTIFS(ArCompl!$C$2:$C$5652,ArCompl!$C1580,ArCompl!$D$2:$D$5652,ArCompl!$D1580)</f>
        <v>2</v>
      </c>
      <c r="M3821" s="144">
        <f>IF(ISNA(MATCH($F3821,'Liste noire'!C:C,0)),0,1)</f>
        <v>0</v>
      </c>
    </row>
    <row r="3822" spans="1:13" x14ac:dyDescent="0.25">
      <c r="A3822" s="139">
        <v>3944</v>
      </c>
      <c r="B3822" s="140" t="s">
        <v>20519</v>
      </c>
      <c r="C3822" s="140" t="s">
        <v>20520</v>
      </c>
      <c r="D3822" s="140" t="s">
        <v>16702</v>
      </c>
      <c r="E3822" s="140" t="s">
        <v>22496</v>
      </c>
      <c r="F3822" s="140" t="s">
        <v>20521</v>
      </c>
      <c r="G3822" s="140" t="s">
        <v>20522</v>
      </c>
      <c r="H3822" s="140">
        <v>46.743899999999996</v>
      </c>
      <c r="I3822" s="140">
        <v>-117.11</v>
      </c>
      <c r="J3822" s="140">
        <v>2556</v>
      </c>
      <c r="K3822" s="140">
        <v>-8</v>
      </c>
      <c r="L3822" s="140">
        <f>COUNTIFS(ArCompl!$C$2:$C$5652,ArCompl!$C2886,ArCompl!$D$2:$D$5652,ArCompl!$D2886)</f>
        <v>1</v>
      </c>
      <c r="M3822" s="141">
        <f>IF(ISNA(MATCH($F3822,'Liste noire'!C:C,0)),0,1)</f>
        <v>0</v>
      </c>
    </row>
    <row r="3823" spans="1:13" x14ac:dyDescent="0.25">
      <c r="A3823" s="142">
        <v>1203</v>
      </c>
      <c r="B3823" s="143" t="s">
        <v>6082</v>
      </c>
      <c r="C3823" s="143" t="s">
        <v>6083</v>
      </c>
      <c r="D3823" s="143" t="s">
        <v>6067</v>
      </c>
      <c r="E3823" s="143" t="s">
        <v>22384</v>
      </c>
      <c r="F3823" s="143" t="s">
        <v>6084</v>
      </c>
      <c r="G3823" s="143" t="s">
        <v>6085</v>
      </c>
      <c r="H3823" s="143">
        <v>44.893500000000003</v>
      </c>
      <c r="I3823" s="143">
        <v>13.9222</v>
      </c>
      <c r="J3823" s="143">
        <v>274</v>
      </c>
      <c r="K3823" s="143">
        <v>1</v>
      </c>
      <c r="L3823" s="143">
        <f>COUNTIFS(ArCompl!$C$2:$C$5652,ArCompl!$C1712,ArCompl!$D$2:$D$5652,ArCompl!$D1712)</f>
        <v>1</v>
      </c>
      <c r="M3823" s="144">
        <f>IF(ISNA(MATCH($F3823,'Liste noire'!C:C,0)),0,1)</f>
        <v>0</v>
      </c>
    </row>
    <row r="3824" spans="1:13" x14ac:dyDescent="0.25">
      <c r="A3824" s="139">
        <v>1864</v>
      </c>
      <c r="B3824" s="140" t="s">
        <v>12195</v>
      </c>
      <c r="C3824" s="140" t="s">
        <v>12196</v>
      </c>
      <c r="D3824" s="140" t="s">
        <v>12182</v>
      </c>
      <c r="E3824" s="140" t="s">
        <v>12182</v>
      </c>
      <c r="F3824" s="140" t="s">
        <v>12197</v>
      </c>
      <c r="G3824" s="140" t="s">
        <v>12198</v>
      </c>
      <c r="H3824" s="140">
        <v>14.0472</v>
      </c>
      <c r="I3824" s="140">
        <v>-83.386700000000005</v>
      </c>
      <c r="J3824" s="140">
        <v>52</v>
      </c>
      <c r="K3824" s="140">
        <v>-6</v>
      </c>
      <c r="L3824" s="140">
        <f>COUNTIFS(ArCompl!$C$2:$C$5652,ArCompl!$C4466,ArCompl!$D$2:$D$5652,ArCompl!$D4466)</f>
        <v>1</v>
      </c>
      <c r="M3824" s="141">
        <f>IF(ISNA(MATCH($F3824,'Liste noire'!C:C,0)),0,1)</f>
        <v>0</v>
      </c>
    </row>
    <row r="3825" spans="1:13" x14ac:dyDescent="0.25">
      <c r="A3825" s="142">
        <v>2743</v>
      </c>
      <c r="B3825" s="143" t="s">
        <v>5652</v>
      </c>
      <c r="C3825" s="143" t="s">
        <v>5653</v>
      </c>
      <c r="D3825" s="143" t="s">
        <v>5479</v>
      </c>
      <c r="E3825" s="143" t="s">
        <v>22380</v>
      </c>
      <c r="F3825" s="143" t="s">
        <v>5654</v>
      </c>
      <c r="G3825" s="143" t="s">
        <v>5655</v>
      </c>
      <c r="H3825" s="143">
        <v>13.3569</v>
      </c>
      <c r="I3825" s="143">
        <v>-81.3583</v>
      </c>
      <c r="J3825" s="143">
        <v>10</v>
      </c>
      <c r="K3825" s="143">
        <v>-5</v>
      </c>
      <c r="L3825" s="143">
        <f>COUNTIFS(ArCompl!$C$2:$C$5652,ArCompl!$C1579,ArCompl!$D$2:$D$5652,ArCompl!$D1579)</f>
        <v>1</v>
      </c>
      <c r="M3825" s="144">
        <f>IF(ISNA(MATCH($F3825,'Liste noire'!C:C,0)),0,1)</f>
        <v>0</v>
      </c>
    </row>
    <row r="3826" spans="1:13" x14ac:dyDescent="0.25">
      <c r="A3826" s="139">
        <v>6456</v>
      </c>
      <c r="B3826" s="140" t="s">
        <v>20507</v>
      </c>
      <c r="C3826" s="140" t="s">
        <v>20508</v>
      </c>
      <c r="D3826" s="140" t="s">
        <v>16702</v>
      </c>
      <c r="E3826" s="140" t="s">
        <v>22496</v>
      </c>
      <c r="F3826" s="140" t="s">
        <v>20509</v>
      </c>
      <c r="G3826" s="140" t="s">
        <v>20510</v>
      </c>
      <c r="H3826" s="140">
        <v>42.071899999999999</v>
      </c>
      <c r="I3826" s="140">
        <v>-70.221400000000003</v>
      </c>
      <c r="J3826" s="140">
        <v>9</v>
      </c>
      <c r="K3826" s="140">
        <v>-5</v>
      </c>
      <c r="L3826" s="140">
        <f>COUNTIFS(ArCompl!$C$2:$C$5652,ArCompl!$C2883,ArCompl!$D$2:$D$5652,ArCompl!$D2883)</f>
        <v>1</v>
      </c>
      <c r="M3826" s="141">
        <f>IF(ISNA(MATCH($F3826,'Liste noire'!C:C,0)),0,1)</f>
        <v>0</v>
      </c>
    </row>
    <row r="3827" spans="1:13" x14ac:dyDescent="0.25">
      <c r="A3827" s="142">
        <v>3641</v>
      </c>
      <c r="B3827" s="143" t="s">
        <v>20503</v>
      </c>
      <c r="C3827" s="143" t="s">
        <v>20504</v>
      </c>
      <c r="D3827" s="143" t="s">
        <v>16702</v>
      </c>
      <c r="E3827" s="143" t="s">
        <v>22496</v>
      </c>
      <c r="F3827" s="143" t="s">
        <v>20505</v>
      </c>
      <c r="G3827" s="143" t="s">
        <v>20506</v>
      </c>
      <c r="H3827" s="143">
        <v>41.732599999999998</v>
      </c>
      <c r="I3827" s="143">
        <v>-71.420400000000001</v>
      </c>
      <c r="J3827" s="143">
        <v>55</v>
      </c>
      <c r="K3827" s="143">
        <v>-5</v>
      </c>
      <c r="L3827" s="143">
        <f>COUNTIFS(ArCompl!$C$2:$C$5652,ArCompl!$C2882,ArCompl!$D$2:$D$5652,ArCompl!$D2882)</f>
        <v>1</v>
      </c>
      <c r="M3827" s="144">
        <f>IF(ISNA(MATCH($F3827,'Liste noire'!C:C,0)),0,1)</f>
        <v>0</v>
      </c>
    </row>
    <row r="3828" spans="1:13" x14ac:dyDescent="0.25">
      <c r="A3828" s="139">
        <v>3406</v>
      </c>
      <c r="B3828" s="140" t="s">
        <v>5193</v>
      </c>
      <c r="C3828" s="140" t="s">
        <v>5194</v>
      </c>
      <c r="D3828" s="140" t="s">
        <v>4759</v>
      </c>
      <c r="E3828" s="140" t="s">
        <v>22377</v>
      </c>
      <c r="F3828" s="140" t="s">
        <v>5195</v>
      </c>
      <c r="G3828" s="140" t="s">
        <v>5196</v>
      </c>
      <c r="H3828" s="140">
        <v>31.1434</v>
      </c>
      <c r="I3828" s="140">
        <v>121.80500000000001</v>
      </c>
      <c r="J3828" s="140">
        <v>13</v>
      </c>
      <c r="K3828" s="140">
        <v>8</v>
      </c>
      <c r="L3828" s="140">
        <f>COUNTIFS(ArCompl!$C$2:$C$5652,ArCompl!$C1462,ArCompl!$D$2:$D$5652,ArCompl!$D1462)</f>
        <v>1</v>
      </c>
      <c r="M3828" s="141">
        <f>IF(ISNA(MATCH($F3828,'Liste noire'!C:C,0)),0,1)</f>
        <v>0</v>
      </c>
    </row>
    <row r="3829" spans="1:13" x14ac:dyDescent="0.25">
      <c r="A3829" s="142">
        <v>2607</v>
      </c>
      <c r="B3829" s="143" t="s">
        <v>2577</v>
      </c>
      <c r="C3829" s="143" t="s">
        <v>2578</v>
      </c>
      <c r="D3829" s="143" t="s">
        <v>2057</v>
      </c>
      <c r="E3829" s="143" t="s">
        <v>22368</v>
      </c>
      <c r="F3829" s="143" t="s">
        <v>2579</v>
      </c>
      <c r="G3829" s="143" t="s">
        <v>2580</v>
      </c>
      <c r="H3829" s="143">
        <v>-8.7092899999999993</v>
      </c>
      <c r="I3829" s="143">
        <v>-63.902299999999997</v>
      </c>
      <c r="J3829" s="143">
        <v>290</v>
      </c>
      <c r="K3829" s="143">
        <v>-4</v>
      </c>
      <c r="L3829" s="143">
        <f>COUNTIFS(ArCompl!$C$2:$C$5652,ArCompl!$C837,ArCompl!$D$2:$D$5652,ArCompl!$D837)</f>
        <v>1</v>
      </c>
      <c r="M3829" s="144">
        <f>IF(ISNA(MATCH($F3829,'Liste noire'!C:C,0)),0,1)</f>
        <v>0</v>
      </c>
    </row>
    <row r="3830" spans="1:13" x14ac:dyDescent="0.25">
      <c r="A3830" s="139">
        <v>1470</v>
      </c>
      <c r="B3830" s="140" t="s">
        <v>8073</v>
      </c>
      <c r="C3830" s="140" t="s">
        <v>8074</v>
      </c>
      <c r="D3830" s="140" t="s">
        <v>7939</v>
      </c>
      <c r="E3830" s="140" t="s">
        <v>22406</v>
      </c>
      <c r="F3830" s="140" t="s">
        <v>8075</v>
      </c>
      <c r="G3830" s="140" t="s">
        <v>8076</v>
      </c>
      <c r="H3830" s="140">
        <v>38.9255</v>
      </c>
      <c r="I3830" s="140">
        <v>20.7653</v>
      </c>
      <c r="J3830" s="140">
        <v>11</v>
      </c>
      <c r="K3830" s="140">
        <v>2</v>
      </c>
      <c r="L3830" s="140">
        <f>COUNTIFS(ArCompl!$C$2:$C$5652,ArCompl!$C3466,ArCompl!$D$2:$D$5652,ArCompl!$D3466)</f>
        <v>1</v>
      </c>
      <c r="M3830" s="141">
        <f>IF(ISNA(MATCH($F3830,'Liste noire'!C:C,0)),0,1)</f>
        <v>0</v>
      </c>
    </row>
    <row r="3831" spans="1:13" x14ac:dyDescent="0.25">
      <c r="A3831" s="142">
        <v>2686</v>
      </c>
      <c r="B3831" s="143" t="s">
        <v>6410</v>
      </c>
      <c r="C3831" s="143" t="s">
        <v>6411</v>
      </c>
      <c r="D3831" s="143" t="s">
        <v>6363</v>
      </c>
      <c r="E3831" s="143" t="s">
        <v>22391</v>
      </c>
      <c r="F3831" s="143" t="s">
        <v>6412</v>
      </c>
      <c r="G3831" s="143" t="s">
        <v>6413</v>
      </c>
      <c r="H3831" s="143">
        <v>-1.04165</v>
      </c>
      <c r="I3831" s="143">
        <v>-80.472200000000001</v>
      </c>
      <c r="J3831" s="143">
        <v>130</v>
      </c>
      <c r="K3831" s="143">
        <v>-5</v>
      </c>
      <c r="L3831" s="143">
        <f>COUNTIFS(ArCompl!$C$2:$C$5652,ArCompl!$C1814,ArCompl!$D$2:$D$5652,ArCompl!$D1814)</f>
        <v>1</v>
      </c>
      <c r="M3831" s="144">
        <f>IF(ISNA(MATCH($F3831,'Liste noire'!C:C,0)),0,1)</f>
        <v>0</v>
      </c>
    </row>
    <row r="3832" spans="1:13" x14ac:dyDescent="0.25">
      <c r="A3832" s="139">
        <v>1836</v>
      </c>
      <c r="B3832" s="140" t="s">
        <v>11402</v>
      </c>
      <c r="C3832" s="140" t="s">
        <v>11403</v>
      </c>
      <c r="D3832" s="140" t="s">
        <v>11206</v>
      </c>
      <c r="E3832" s="140" t="s">
        <v>22439</v>
      </c>
      <c r="F3832" s="140" t="s">
        <v>11404</v>
      </c>
      <c r="G3832" s="140" t="s">
        <v>11405</v>
      </c>
      <c r="H3832" s="140">
        <v>20.680099999999999</v>
      </c>
      <c r="I3832" s="140">
        <v>-105.254</v>
      </c>
      <c r="J3832" s="140">
        <v>23</v>
      </c>
      <c r="K3832" s="140">
        <v>-6</v>
      </c>
      <c r="L3832" s="140">
        <f>COUNTIFS(ArCompl!$C$2:$C$5652,ArCompl!$C4357,ArCompl!$D$2:$D$5652,ArCompl!$D4357)</f>
        <v>1</v>
      </c>
      <c r="M3832" s="141">
        <f>IF(ISNA(MATCH($F3832,'Liste noire'!C:C,0)),0,1)</f>
        <v>0</v>
      </c>
    </row>
    <row r="3833" spans="1:13" x14ac:dyDescent="0.25">
      <c r="A3833" s="142">
        <v>2929</v>
      </c>
      <c r="B3833" s="143" t="s">
        <v>13875</v>
      </c>
      <c r="C3833" s="143" t="s">
        <v>13876</v>
      </c>
      <c r="D3833" s="143" t="s">
        <v>13509</v>
      </c>
      <c r="E3833" s="143" t="s">
        <v>22461</v>
      </c>
      <c r="F3833" s="143" t="s">
        <v>13877</v>
      </c>
      <c r="G3833" s="143" t="s">
        <v>13878</v>
      </c>
      <c r="H3833" s="143">
        <v>64.378100000000003</v>
      </c>
      <c r="I3833" s="143">
        <v>-173.24299999999999</v>
      </c>
      <c r="J3833" s="143">
        <v>72</v>
      </c>
      <c r="K3833" s="143">
        <v>12</v>
      </c>
      <c r="L3833" s="143">
        <f>COUNTIFS(ArCompl!$C$2:$C$5652,ArCompl!$C5100,ArCompl!$D$2:$D$5652,ArCompl!$D5100)</f>
        <v>1</v>
      </c>
      <c r="M3833" s="144">
        <f>IF(ISNA(MATCH($F3833,'Liste noire'!C:C,0)),0,1)</f>
        <v>0</v>
      </c>
    </row>
    <row r="3834" spans="1:13" x14ac:dyDescent="0.25">
      <c r="A3834" s="139">
        <v>7579</v>
      </c>
      <c r="B3834" s="140" t="s">
        <v>20511</v>
      </c>
      <c r="C3834" s="140" t="s">
        <v>20512</v>
      </c>
      <c r="D3834" s="140" t="s">
        <v>16702</v>
      </c>
      <c r="E3834" s="140" t="s">
        <v>22496</v>
      </c>
      <c r="F3834" s="140" t="s">
        <v>20513</v>
      </c>
      <c r="G3834" s="140" t="s">
        <v>20514</v>
      </c>
      <c r="H3834" s="140">
        <v>40.219200000000001</v>
      </c>
      <c r="I3834" s="140">
        <v>-111.723</v>
      </c>
      <c r="J3834" s="140">
        <v>4497</v>
      </c>
      <c r="K3834" s="140">
        <v>-7</v>
      </c>
      <c r="L3834" s="140">
        <f>COUNTIFS(ArCompl!$C$2:$C$5652,ArCompl!$C2884,ArCompl!$D$2:$D$5652,ArCompl!$D2884)</f>
        <v>1</v>
      </c>
      <c r="M3834" s="141">
        <f>IF(ISNA(MATCH($F3834,'Liste noire'!C:C,0)),0,1)</f>
        <v>0</v>
      </c>
    </row>
    <row r="3835" spans="1:13" x14ac:dyDescent="0.25">
      <c r="A3835" s="142">
        <v>2931</v>
      </c>
      <c r="B3835" s="143" t="s">
        <v>13871</v>
      </c>
      <c r="C3835" s="143" t="s">
        <v>13872</v>
      </c>
      <c r="D3835" s="143" t="s">
        <v>13509</v>
      </c>
      <c r="E3835" s="143" t="s">
        <v>22461</v>
      </c>
      <c r="F3835" s="143" t="s">
        <v>13873</v>
      </c>
      <c r="G3835" s="143" t="s">
        <v>13874</v>
      </c>
      <c r="H3835" s="143">
        <v>69.783299999999997</v>
      </c>
      <c r="I3835" s="143">
        <v>170.59700000000001</v>
      </c>
      <c r="J3835" s="143">
        <v>11</v>
      </c>
      <c r="K3835" s="143">
        <v>12</v>
      </c>
      <c r="L3835" s="143">
        <f>COUNTIFS(ArCompl!$C$2:$C$5652,ArCompl!$C5099,ArCompl!$D$2:$D$5652,ArCompl!$D5099)</f>
        <v>1</v>
      </c>
      <c r="M3835" s="144">
        <f>IF(ISNA(MATCH($F3835,'Liste noire'!C:C,0)),0,1)</f>
        <v>0</v>
      </c>
    </row>
    <row r="3836" spans="1:13" x14ac:dyDescent="0.25">
      <c r="A3836" s="139">
        <v>7936</v>
      </c>
      <c r="B3836" s="140" t="s">
        <v>17503</v>
      </c>
      <c r="C3836" s="140" t="s">
        <v>17504</v>
      </c>
      <c r="D3836" s="140" t="s">
        <v>16702</v>
      </c>
      <c r="E3836" s="140" t="s">
        <v>22496</v>
      </c>
      <c r="F3836" s="140" t="s">
        <v>17505</v>
      </c>
      <c r="G3836" s="140" t="s">
        <v>17506</v>
      </c>
      <c r="H3836" s="140">
        <v>42.114220000000003</v>
      </c>
      <c r="I3836" s="140">
        <v>-87.901499999999999</v>
      </c>
      <c r="J3836" s="140">
        <v>647</v>
      </c>
      <c r="K3836" s="140">
        <v>-6</v>
      </c>
      <c r="L3836" s="140">
        <f>COUNTIFS(ArCompl!$C$2:$C$5652,ArCompl!$C2092,ArCompl!$D$2:$D$5652,ArCompl!$D2092)</f>
        <v>1</v>
      </c>
      <c r="M3836" s="141">
        <f>IF(ISNA(MATCH($F3836,'Liste noire'!C:C,0)),0,1)</f>
        <v>0</v>
      </c>
    </row>
    <row r="3837" spans="1:13" x14ac:dyDescent="0.25">
      <c r="A3837" s="142">
        <v>3862</v>
      </c>
      <c r="B3837" s="143" t="s">
        <v>20461</v>
      </c>
      <c r="C3837" s="143" t="s">
        <v>1342</v>
      </c>
      <c r="D3837" s="143" t="s">
        <v>16702</v>
      </c>
      <c r="E3837" s="143" t="s">
        <v>22496</v>
      </c>
      <c r="F3837" s="143" t="s">
        <v>20462</v>
      </c>
      <c r="G3837" s="143" t="s">
        <v>20463</v>
      </c>
      <c r="H3837" s="143">
        <v>43.6462</v>
      </c>
      <c r="I3837" s="143">
        <v>-70.309299999999993</v>
      </c>
      <c r="J3837" s="143">
        <v>76</v>
      </c>
      <c r="K3837" s="143">
        <v>-5</v>
      </c>
      <c r="L3837" s="143">
        <f>COUNTIFS(ArCompl!$C$2:$C$5652,ArCompl!$C2871,ArCompl!$D$2:$D$5652,ArCompl!$D2871)</f>
        <v>1</v>
      </c>
      <c r="M3837" s="144">
        <f>IF(ISNA(MATCH($F3837,'Liste noire'!C:C,0)),0,1)</f>
        <v>0</v>
      </c>
    </row>
    <row r="3838" spans="1:13" x14ac:dyDescent="0.25">
      <c r="A3838" s="139">
        <v>2917</v>
      </c>
      <c r="B3838" s="140" t="s">
        <v>10311</v>
      </c>
      <c r="C3838" s="140" t="s">
        <v>10312</v>
      </c>
      <c r="D3838" s="140" t="s">
        <v>10264</v>
      </c>
      <c r="E3838" s="140" t="s">
        <v>10264</v>
      </c>
      <c r="F3838" s="140" t="s">
        <v>10313</v>
      </c>
      <c r="G3838" s="140" t="s">
        <v>10314</v>
      </c>
      <c r="H3838" s="140">
        <v>52.195</v>
      </c>
      <c r="I3838" s="140">
        <v>77.073899999999995</v>
      </c>
      <c r="J3838" s="140">
        <v>410</v>
      </c>
      <c r="K3838" s="140">
        <v>6</v>
      </c>
      <c r="L3838" s="140">
        <f>COUNTIFS(ArCompl!$C$2:$C$5652,ArCompl!$C4075,ArCompl!$D$2:$D$5652,ArCompl!$D4075)</f>
        <v>1</v>
      </c>
      <c r="M3838" s="141">
        <f>IF(ISNA(MATCH($F3838,'Liste noire'!C:C,0)),0,1)</f>
        <v>0</v>
      </c>
    </row>
    <row r="3839" spans="1:13" x14ac:dyDescent="0.25">
      <c r="A3839" s="142">
        <v>6445</v>
      </c>
      <c r="B3839" s="143" t="s">
        <v>17238</v>
      </c>
      <c r="C3839" s="143" t="s">
        <v>17239</v>
      </c>
      <c r="D3839" s="143" t="s">
        <v>16702</v>
      </c>
      <c r="E3839" s="143" t="s">
        <v>22496</v>
      </c>
      <c r="F3839" s="143" t="s">
        <v>17240</v>
      </c>
      <c r="G3839" s="143" t="s">
        <v>17241</v>
      </c>
      <c r="H3839" s="143">
        <v>47.490200000000002</v>
      </c>
      <c r="I3839" s="143">
        <v>-122.765</v>
      </c>
      <c r="J3839" s="143">
        <v>444</v>
      </c>
      <c r="K3839" s="143">
        <v>-8</v>
      </c>
      <c r="L3839" s="143">
        <f>COUNTIFS(ArCompl!$C$2:$C$5652,ArCompl!$C2023,ArCompl!$D$2:$D$5652,ArCompl!$D2023)</f>
        <v>1</v>
      </c>
      <c r="M3839" s="144">
        <f>IF(ISNA(MATCH($F3839,'Liste noire'!C:C,0)),0,1)</f>
        <v>0</v>
      </c>
    </row>
    <row r="3840" spans="1:13" x14ac:dyDescent="0.25">
      <c r="A3840" s="139">
        <v>11850</v>
      </c>
      <c r="B3840" s="140" t="s">
        <v>20374</v>
      </c>
      <c r="C3840" s="140" t="s">
        <v>20375</v>
      </c>
      <c r="D3840" s="140" t="s">
        <v>16702</v>
      </c>
      <c r="E3840" s="140" t="s">
        <v>22496</v>
      </c>
      <c r="F3840" s="140" t="s">
        <v>20376</v>
      </c>
      <c r="G3840" s="140" t="s">
        <v>20377</v>
      </c>
      <c r="H3840" s="140">
        <v>42.795499999999997</v>
      </c>
      <c r="I3840" s="140">
        <v>-109.807</v>
      </c>
      <c r="J3840" s="140">
        <v>7102</v>
      </c>
      <c r="K3840" s="140" t="s">
        <v>340</v>
      </c>
      <c r="L3840" s="140">
        <f>COUNTIFS(ArCompl!$C$2:$C$5652,ArCompl!$C2848,ArCompl!$D$2:$D$5652,ArCompl!$D2848)</f>
        <v>1</v>
      </c>
      <c r="M3840" s="141">
        <f>IF(ISNA(MATCH($F3840,'Liste noire'!C:C,0)),0,1)</f>
        <v>0</v>
      </c>
    </row>
    <row r="3841" spans="1:13" x14ac:dyDescent="0.25">
      <c r="A3841" s="142">
        <v>10132</v>
      </c>
      <c r="B3841" s="143" t="s">
        <v>20309</v>
      </c>
      <c r="C3841" s="143" t="s">
        <v>20310</v>
      </c>
      <c r="D3841" s="143" t="s">
        <v>16702</v>
      </c>
      <c r="E3841" s="143" t="s">
        <v>22496</v>
      </c>
      <c r="F3841" s="143" t="s">
        <v>20311</v>
      </c>
      <c r="G3841" s="143" t="s">
        <v>20312</v>
      </c>
      <c r="H3841" s="143">
        <v>32.510599999999997</v>
      </c>
      <c r="I3841" s="143">
        <v>-83.767300000000006</v>
      </c>
      <c r="J3841" s="143">
        <v>418</v>
      </c>
      <c r="K3841" s="143">
        <v>-4</v>
      </c>
      <c r="L3841" s="143">
        <f>COUNTIFS(ArCompl!$C$2:$C$5652,ArCompl!$C2830,ArCompl!$D$2:$D$5652,ArCompl!$D2830)</f>
        <v>1</v>
      </c>
      <c r="M3841" s="144">
        <f>IF(ISNA(MATCH($F3841,'Liste noire'!C:C,0)),0,1)</f>
        <v>0</v>
      </c>
    </row>
    <row r="3842" spans="1:13" x14ac:dyDescent="0.25">
      <c r="A3842" s="139">
        <v>9532</v>
      </c>
      <c r="B3842" s="140" t="s">
        <v>1345</v>
      </c>
      <c r="C3842" s="140" t="s">
        <v>1346</v>
      </c>
      <c r="D3842" s="140" t="s">
        <v>639</v>
      </c>
      <c r="E3842" s="140" t="s">
        <v>22356</v>
      </c>
      <c r="F3842" s="140" t="s">
        <v>1347</v>
      </c>
      <c r="G3842" s="140" t="s">
        <v>1348</v>
      </c>
      <c r="H3842" s="140">
        <v>-29.716000000000001</v>
      </c>
      <c r="I3842" s="140">
        <v>135.52440000000001</v>
      </c>
      <c r="J3842" s="140">
        <v>745</v>
      </c>
      <c r="K3842" s="140">
        <v>9.5</v>
      </c>
      <c r="L3842" s="140">
        <f>COUNTIFS(ArCompl!$C$2:$C$5652,ArCompl!$C496,ArCompl!$D$2:$D$5652,ArCompl!$D496)</f>
        <v>1</v>
      </c>
      <c r="M3842" s="141">
        <f>IF(ISNA(MATCH($F3842,'Liste noire'!C:C,0)),0,1)</f>
        <v>0</v>
      </c>
    </row>
    <row r="3843" spans="1:13" x14ac:dyDescent="0.25">
      <c r="A3843" s="142">
        <v>1837</v>
      </c>
      <c r="B3843" s="143" t="s">
        <v>11398</v>
      </c>
      <c r="C3843" s="143" t="s">
        <v>11399</v>
      </c>
      <c r="D3843" s="143" t="s">
        <v>11206</v>
      </c>
      <c r="E3843" s="143" t="s">
        <v>22439</v>
      </c>
      <c r="F3843" s="143" t="s">
        <v>11400</v>
      </c>
      <c r="G3843" s="143" t="s">
        <v>11401</v>
      </c>
      <c r="H3843" s="143">
        <v>15.876899999999999</v>
      </c>
      <c r="I3843" s="143">
        <v>-97.089100000000002</v>
      </c>
      <c r="J3843" s="143">
        <v>294</v>
      </c>
      <c r="K3843" s="143">
        <v>-6</v>
      </c>
      <c r="L3843" s="143">
        <f>COUNTIFS(ArCompl!$C$2:$C$5652,ArCompl!$C4356,ArCompl!$D$2:$D$5652,ArCompl!$D4356)</f>
        <v>1</v>
      </c>
      <c r="M3843" s="144">
        <f>IF(ISNA(MATCH($F3843,'Liste noire'!C:C,0)),0,1)</f>
        <v>0</v>
      </c>
    </row>
    <row r="3844" spans="1:13" x14ac:dyDescent="0.25">
      <c r="A3844" s="139">
        <v>1637</v>
      </c>
      <c r="B3844" s="140" t="s">
        <v>13370</v>
      </c>
      <c r="C3844" s="140" t="s">
        <v>13371</v>
      </c>
      <c r="D3844" s="140" t="s">
        <v>13326</v>
      </c>
      <c r="E3844" s="140" t="s">
        <v>13326</v>
      </c>
      <c r="F3844" s="140" t="s">
        <v>13372</v>
      </c>
      <c r="G3844" s="140" t="s">
        <v>13373</v>
      </c>
      <c r="H3844" s="140">
        <v>33.073399999999999</v>
      </c>
      <c r="I3844" s="140">
        <v>-16.350000000000001</v>
      </c>
      <c r="J3844" s="140">
        <v>341</v>
      </c>
      <c r="K3844" s="140">
        <v>0</v>
      </c>
      <c r="L3844" s="140">
        <f>COUNTIFS(ArCompl!$C$2:$C$5652,ArCompl!$C4866,ArCompl!$D$2:$D$5652,ArCompl!$D4866)</f>
        <v>1</v>
      </c>
      <c r="M3844" s="141">
        <f>IF(ISNA(MATCH($F3844,'Liste noire'!C:C,0)),0,1)</f>
        <v>0</v>
      </c>
    </row>
    <row r="3845" spans="1:13" x14ac:dyDescent="0.25">
      <c r="A3845" s="142">
        <v>6194</v>
      </c>
      <c r="B3845" s="143" t="s">
        <v>22180</v>
      </c>
      <c r="C3845" s="143" t="s">
        <v>22181</v>
      </c>
      <c r="D3845" s="143" t="s">
        <v>22113</v>
      </c>
      <c r="E3845" s="143" t="s">
        <v>22113</v>
      </c>
      <c r="F3845" s="143" t="s">
        <v>22182</v>
      </c>
      <c r="G3845" s="143" t="s">
        <v>22183</v>
      </c>
      <c r="H3845" s="143">
        <v>14.0045</v>
      </c>
      <c r="I3845" s="143">
        <v>108.017</v>
      </c>
      <c r="J3845" s="143">
        <v>2434</v>
      </c>
      <c r="K3845" s="143">
        <v>7</v>
      </c>
      <c r="L3845" s="143">
        <f>COUNTIFS(ArCompl!$C$2:$C$5652,ArCompl!$C5619,ArCompl!$D$2:$D$5652,ArCompl!$D5619)</f>
        <v>1</v>
      </c>
      <c r="M3845" s="144">
        <f>IF(ISNA(MATCH($F3845,'Liste noire'!C:C,0)),0,1)</f>
        <v>0</v>
      </c>
    </row>
    <row r="3846" spans="1:13" x14ac:dyDescent="0.25">
      <c r="A3846" s="139">
        <v>5866</v>
      </c>
      <c r="B3846" s="140" t="s">
        <v>5953</v>
      </c>
      <c r="C3846" s="140" t="s">
        <v>5954</v>
      </c>
      <c r="D3846" s="140" t="s">
        <v>5926</v>
      </c>
      <c r="E3846" s="140" t="s">
        <v>22382</v>
      </c>
      <c r="F3846" s="140" t="s">
        <v>5955</v>
      </c>
      <c r="G3846" s="140" t="s">
        <v>5956</v>
      </c>
      <c r="H3846" s="140">
        <v>-9.0143699999999995</v>
      </c>
      <c r="I3846" s="140">
        <v>-158.0324</v>
      </c>
      <c r="J3846" s="140">
        <v>8</v>
      </c>
      <c r="K3846" s="140">
        <v>-10</v>
      </c>
      <c r="L3846" s="140">
        <f>COUNTIFS(ArCompl!$C$2:$C$5652,ArCompl!$C1654,ArCompl!$D$2:$D$5652,ArCompl!$D1654)</f>
        <v>1</v>
      </c>
      <c r="M3846" s="141">
        <f>IF(ISNA(MATCH($F3846,'Liste noire'!C:C,0)),0,1)</f>
        <v>0</v>
      </c>
    </row>
    <row r="3847" spans="1:13" x14ac:dyDescent="0.25">
      <c r="A3847" s="142">
        <v>2853</v>
      </c>
      <c r="B3847" s="143" t="s">
        <v>22067</v>
      </c>
      <c r="C3847" s="143" t="s">
        <v>22068</v>
      </c>
      <c r="D3847" s="143" t="s">
        <v>21976</v>
      </c>
      <c r="E3847" s="143" t="s">
        <v>21976</v>
      </c>
      <c r="F3847" s="143" t="s">
        <v>22069</v>
      </c>
      <c r="G3847" s="143" t="s">
        <v>22070</v>
      </c>
      <c r="H3847" s="143">
        <v>5.6199899999999996</v>
      </c>
      <c r="I3847" s="143">
        <v>-67.606099999999998</v>
      </c>
      <c r="J3847" s="143">
        <v>245</v>
      </c>
      <c r="K3847" s="143">
        <v>-4</v>
      </c>
      <c r="L3847" s="143">
        <f>COUNTIFS(ArCompl!$C$2:$C$5652,ArCompl!$C5590,ArCompl!$D$2:$D$5652,ArCompl!$D5590)</f>
        <v>1</v>
      </c>
      <c r="M3847" s="144">
        <f>IF(ISNA(MATCH($F3847,'Liste noire'!C:C,0)),0,1)</f>
        <v>0</v>
      </c>
    </row>
    <row r="3848" spans="1:13" x14ac:dyDescent="0.25">
      <c r="A3848" s="139">
        <v>6092</v>
      </c>
      <c r="B3848" s="140" t="s">
        <v>14050</v>
      </c>
      <c r="C3848" s="140" t="s">
        <v>14051</v>
      </c>
      <c r="D3848" s="140" t="s">
        <v>13509</v>
      </c>
      <c r="E3848" s="140" t="s">
        <v>22461</v>
      </c>
      <c r="F3848" s="140" t="s">
        <v>14052</v>
      </c>
      <c r="G3848" s="140" t="s">
        <v>14053</v>
      </c>
      <c r="H3848" s="140">
        <v>66.400400000000005</v>
      </c>
      <c r="I3848" s="140">
        <v>112.03</v>
      </c>
      <c r="J3848" s="140">
        <v>1660</v>
      </c>
      <c r="K3848" s="140">
        <v>9</v>
      </c>
      <c r="L3848" s="140">
        <f>COUNTIFS(ArCompl!$C$2:$C$5652,ArCompl!$C5144,ArCompl!$D$2:$D$5652,ArCompl!$D5144)</f>
        <v>1</v>
      </c>
      <c r="M3848" s="141">
        <f>IF(ISNA(MATCH($F3848,'Liste noire'!C:C,0)),0,1)</f>
        <v>0</v>
      </c>
    </row>
    <row r="3849" spans="1:13" x14ac:dyDescent="0.25">
      <c r="A3849" s="142">
        <v>11905</v>
      </c>
      <c r="B3849" s="143" t="s">
        <v>9412</v>
      </c>
      <c r="C3849" s="143" t="s">
        <v>9413</v>
      </c>
      <c r="D3849" s="143" t="s">
        <v>9341</v>
      </c>
      <c r="E3849" s="143" t="s">
        <v>9341</v>
      </c>
      <c r="F3849" s="143" t="s">
        <v>9414</v>
      </c>
      <c r="G3849" s="143" t="s">
        <v>9415</v>
      </c>
      <c r="H3849" s="143">
        <v>35.7761</v>
      </c>
      <c r="I3849" s="143">
        <v>50.826700000000002</v>
      </c>
      <c r="J3849" s="143">
        <v>4170</v>
      </c>
      <c r="K3849" s="143" t="s">
        <v>340</v>
      </c>
      <c r="L3849" s="143">
        <f>COUNTIFS(ArCompl!$C$2:$C$5652,ArCompl!$C3841,ArCompl!$D$2:$D$5652,ArCompl!$D3841)</f>
        <v>1</v>
      </c>
      <c r="M3849" s="144">
        <f>IF(ISNA(MATCH($F3849,'Liste noire'!C:C,0)),0,1)</f>
        <v>0</v>
      </c>
    </row>
    <row r="3850" spans="1:13" x14ac:dyDescent="0.25">
      <c r="A3850" s="139">
        <v>8277</v>
      </c>
      <c r="B3850" s="140" t="s">
        <v>20397</v>
      </c>
      <c r="C3850" s="140" t="s">
        <v>16614</v>
      </c>
      <c r="D3850" s="140" t="s">
        <v>16702</v>
      </c>
      <c r="E3850" s="140" t="s">
        <v>22496</v>
      </c>
      <c r="F3850" s="140" t="s">
        <v>20398</v>
      </c>
      <c r="G3850" s="140" t="s">
        <v>20399</v>
      </c>
      <c r="H3850" s="140">
        <v>41.908999999999999</v>
      </c>
      <c r="I3850" s="140">
        <v>-70.728800000000007</v>
      </c>
      <c r="J3850" s="140">
        <v>148</v>
      </c>
      <c r="K3850" s="140">
        <v>-5</v>
      </c>
      <c r="L3850" s="140">
        <f>COUNTIFS(ArCompl!$C$2:$C$5652,ArCompl!$C2854,ArCompl!$D$2:$D$5652,ArCompl!$D2854)</f>
        <v>1</v>
      </c>
      <c r="M3850" s="141">
        <f>IF(ISNA(MATCH($F3850,'Liste noire'!C:C,0)),0,1)</f>
        <v>0</v>
      </c>
    </row>
    <row r="3851" spans="1:13" x14ac:dyDescent="0.25">
      <c r="A3851" s="142">
        <v>8293</v>
      </c>
      <c r="B3851" s="143" t="s">
        <v>17408</v>
      </c>
      <c r="C3851" s="143" t="s">
        <v>17409</v>
      </c>
      <c r="D3851" s="143" t="s">
        <v>16702</v>
      </c>
      <c r="E3851" s="143" t="s">
        <v>22496</v>
      </c>
      <c r="F3851" s="143" t="s">
        <v>17410</v>
      </c>
      <c r="G3851" s="143" t="s">
        <v>17411</v>
      </c>
      <c r="H3851" s="143">
        <v>34.089979999999997</v>
      </c>
      <c r="I3851" s="143">
        <v>-85.610069999999993</v>
      </c>
      <c r="J3851" s="143">
        <v>596</v>
      </c>
      <c r="K3851" s="143">
        <v>-6</v>
      </c>
      <c r="L3851" s="143">
        <f>COUNTIFS(ArCompl!$C$2:$C$5652,ArCompl!$C2067,ArCompl!$D$2:$D$5652,ArCompl!$D2067)</f>
        <v>1</v>
      </c>
      <c r="M3851" s="144">
        <f>IF(ISNA(MATCH($F3851,'Liste noire'!C:C,0)),0,1)</f>
        <v>0</v>
      </c>
    </row>
    <row r="3852" spans="1:13" x14ac:dyDescent="0.25">
      <c r="A3852" s="139">
        <v>1444</v>
      </c>
      <c r="B3852" s="140" t="s">
        <v>7946</v>
      </c>
      <c r="C3852" s="140" t="s">
        <v>7947</v>
      </c>
      <c r="D3852" s="140" t="s">
        <v>7939</v>
      </c>
      <c r="E3852" s="140" t="s">
        <v>22406</v>
      </c>
      <c r="F3852" s="140" t="s">
        <v>7948</v>
      </c>
      <c r="G3852" s="140" t="s">
        <v>7949</v>
      </c>
      <c r="H3852" s="140">
        <v>37.920699999999997</v>
      </c>
      <c r="I3852" s="140">
        <v>21.2926</v>
      </c>
      <c r="J3852" s="140">
        <v>55</v>
      </c>
      <c r="K3852" s="140">
        <v>2</v>
      </c>
      <c r="L3852" s="140">
        <f>COUNTIFS(ArCompl!$C$2:$C$5652,ArCompl!$C3434,ArCompl!$D$2:$D$5652,ArCompl!$D3434)</f>
        <v>2</v>
      </c>
      <c r="M3852" s="141">
        <f>IF(ISNA(MATCH($F3852,'Liste noire'!C:C,0)),0,1)</f>
        <v>0</v>
      </c>
    </row>
    <row r="3853" spans="1:13" x14ac:dyDescent="0.25">
      <c r="A3853" s="142">
        <v>4159</v>
      </c>
      <c r="B3853" s="143" t="s">
        <v>15682</v>
      </c>
      <c r="C3853" s="143" t="s">
        <v>15706</v>
      </c>
      <c r="D3853" s="143" t="s">
        <v>15636</v>
      </c>
      <c r="E3853" s="143" t="s">
        <v>22487</v>
      </c>
      <c r="F3853" s="143" t="s">
        <v>15707</v>
      </c>
      <c r="G3853" s="143" t="s">
        <v>15708</v>
      </c>
      <c r="H3853" s="143">
        <v>19.372</v>
      </c>
      <c r="I3853" s="143">
        <v>98.436999999999998</v>
      </c>
      <c r="J3853" s="143">
        <v>1271</v>
      </c>
      <c r="K3853" s="143">
        <v>7</v>
      </c>
      <c r="L3853" s="143">
        <f>COUNTIFS(ArCompl!$C$2:$C$5652,ArCompl!$C5395,ArCompl!$D$2:$D$5652,ArCompl!$D5395)</f>
        <v>1</v>
      </c>
      <c r="M3853" s="144">
        <f>IF(ISNA(MATCH($F3853,'Liste noire'!C:C,0)),0,1)</f>
        <v>0</v>
      </c>
    </row>
    <row r="3854" spans="1:13" x14ac:dyDescent="0.25">
      <c r="A3854" s="139">
        <v>11941</v>
      </c>
      <c r="B3854" s="140" t="s">
        <v>5640</v>
      </c>
      <c r="C3854" s="140" t="s">
        <v>5641</v>
      </c>
      <c r="D3854" s="140" t="s">
        <v>5479</v>
      </c>
      <c r="E3854" s="140" t="s">
        <v>22380</v>
      </c>
      <c r="F3854" s="140" t="s">
        <v>5642</v>
      </c>
      <c r="G3854" s="140" t="s">
        <v>5643</v>
      </c>
      <c r="H3854" s="140">
        <v>5.87615</v>
      </c>
      <c r="I3854" s="140">
        <v>-71.886600000000001</v>
      </c>
      <c r="J3854" s="140">
        <v>900</v>
      </c>
      <c r="K3854" s="140" t="s">
        <v>340</v>
      </c>
      <c r="L3854" s="140">
        <f>COUNTIFS(ArCompl!$C$2:$C$5652,ArCompl!$C1576,ArCompl!$D$2:$D$5652,ArCompl!$D1576)</f>
        <v>1</v>
      </c>
      <c r="M3854" s="141">
        <f>IF(ISNA(MATCH($F3854,'Liste noire'!C:C,0)),0,1)</f>
        <v>0</v>
      </c>
    </row>
    <row r="3855" spans="1:13" x14ac:dyDescent="0.25">
      <c r="A3855" s="142">
        <v>843</v>
      </c>
      <c r="B3855" s="143" t="s">
        <v>14690</v>
      </c>
      <c r="C3855" s="143" t="s">
        <v>14691</v>
      </c>
      <c r="D3855" s="143" t="s">
        <v>14577</v>
      </c>
      <c r="E3855" s="143" t="s">
        <v>22476</v>
      </c>
      <c r="F3855" s="143" t="s">
        <v>14692</v>
      </c>
      <c r="G3855" s="143" t="s">
        <v>14693</v>
      </c>
      <c r="H3855" s="143">
        <v>-29.649000000000001</v>
      </c>
      <c r="I3855" s="143">
        <v>30.398700000000002</v>
      </c>
      <c r="J3855" s="143">
        <v>2423</v>
      </c>
      <c r="K3855" s="143">
        <v>2</v>
      </c>
      <c r="L3855" s="143">
        <f>COUNTIFS(ArCompl!$C$2:$C$5652,ArCompl!$C48,ArCompl!$D$2:$D$5652,ArCompl!$D48)</f>
        <v>1</v>
      </c>
      <c r="M3855" s="144">
        <f>IF(ISNA(MATCH($F3855,'Liste noire'!C:C,0)),0,1)</f>
        <v>0</v>
      </c>
    </row>
    <row r="3856" spans="1:13" x14ac:dyDescent="0.25">
      <c r="A3856" s="139">
        <v>5573</v>
      </c>
      <c r="B3856" s="140" t="s">
        <v>16606</v>
      </c>
      <c r="C3856" s="140" t="s">
        <v>16607</v>
      </c>
      <c r="D3856" s="140" t="s">
        <v>16321</v>
      </c>
      <c r="E3856" s="140" t="s">
        <v>22495</v>
      </c>
      <c r="F3856" s="140" t="s">
        <v>16608</v>
      </c>
      <c r="G3856" s="140" t="s">
        <v>16609</v>
      </c>
      <c r="H3856" s="140">
        <v>50.128100000000003</v>
      </c>
      <c r="I3856" s="140">
        <v>-5.5184499999999996</v>
      </c>
      <c r="J3856" s="140">
        <v>14</v>
      </c>
      <c r="K3856" s="140">
        <v>0</v>
      </c>
      <c r="L3856" s="140">
        <f>COUNTIFS(ArCompl!$C$2:$C$5652,ArCompl!$C4983,ArCompl!$D$2:$D$5652,ArCompl!$D4983)</f>
        <v>1</v>
      </c>
      <c r="M3856" s="141">
        <f>IF(ISNA(MATCH($F3856,'Liste noire'!C:C,0)),0,1)</f>
        <v>0</v>
      </c>
    </row>
    <row r="3857" spans="1:13" x14ac:dyDescent="0.25">
      <c r="A3857" s="142">
        <v>2233</v>
      </c>
      <c r="B3857" s="143" t="s">
        <v>12751</v>
      </c>
      <c r="C3857" s="143" t="s">
        <v>12752</v>
      </c>
      <c r="D3857" s="143" t="s">
        <v>12597</v>
      </c>
      <c r="E3857" s="143" t="s">
        <v>12597</v>
      </c>
      <c r="F3857" s="143" t="s">
        <v>12753</v>
      </c>
      <c r="G3857" s="143" t="s">
        <v>12754</v>
      </c>
      <c r="H3857" s="143">
        <v>31.3584</v>
      </c>
      <c r="I3857" s="143">
        <v>69.4636</v>
      </c>
      <c r="J3857" s="143">
        <v>4728</v>
      </c>
      <c r="K3857" s="143">
        <v>5</v>
      </c>
      <c r="L3857" s="143">
        <f>COUNTIFS(ArCompl!$C$2:$C$5652,ArCompl!$C4665,ArCompl!$D$2:$D$5652,ArCompl!$D4665)</f>
        <v>1</v>
      </c>
      <c r="M3857" s="144">
        <f>IF(ISNA(MATCH($F3857,'Liste noire'!C:C,0)),0,1)</f>
        <v>0</v>
      </c>
    </row>
    <row r="3858" spans="1:13" x14ac:dyDescent="0.25">
      <c r="A3858" s="139">
        <v>10934</v>
      </c>
      <c r="B3858" s="140" t="s">
        <v>14686</v>
      </c>
      <c r="C3858" s="140" t="s">
        <v>14687</v>
      </c>
      <c r="D3858" s="140" t="s">
        <v>14577</v>
      </c>
      <c r="E3858" s="140" t="s">
        <v>22476</v>
      </c>
      <c r="F3858" s="140" t="s">
        <v>14688</v>
      </c>
      <c r="G3858" s="140" t="s">
        <v>14689</v>
      </c>
      <c r="H3858" s="140">
        <v>-27.849399999999999</v>
      </c>
      <c r="I3858" s="140">
        <v>32.309699999999999</v>
      </c>
      <c r="J3858" s="140">
        <v>160</v>
      </c>
      <c r="K3858" s="140">
        <v>2</v>
      </c>
      <c r="L3858" s="140">
        <f>COUNTIFS(ArCompl!$C$2:$C$5652,ArCompl!$C47,ArCompl!$D$2:$D$5652,ArCompl!$D47)</f>
        <v>1</v>
      </c>
      <c r="M3858" s="141">
        <f>IF(ISNA(MATCH($F3858,'Liste noire'!C:C,0)),0,1)</f>
        <v>0</v>
      </c>
    </row>
    <row r="3859" spans="1:13" x14ac:dyDescent="0.25">
      <c r="A3859" s="142">
        <v>2856</v>
      </c>
      <c r="B3859" s="143" t="s">
        <v>22028</v>
      </c>
      <c r="C3859" s="143" t="s">
        <v>22029</v>
      </c>
      <c r="D3859" s="143" t="s">
        <v>21976</v>
      </c>
      <c r="E3859" s="143" t="s">
        <v>21976</v>
      </c>
      <c r="F3859" s="143" t="s">
        <v>22030</v>
      </c>
      <c r="G3859" s="143" t="s">
        <v>22031</v>
      </c>
      <c r="H3859" s="143">
        <v>8.2885299999999997</v>
      </c>
      <c r="I3859" s="143">
        <v>-62.760399999999997</v>
      </c>
      <c r="J3859" s="143">
        <v>472</v>
      </c>
      <c r="K3859" s="143">
        <v>-4</v>
      </c>
      <c r="L3859" s="143">
        <f>COUNTIFS(ArCompl!$C$2:$C$5652,ArCompl!$C5580,ArCompl!$D$2:$D$5652,ArCompl!$D5580)</f>
        <v>1</v>
      </c>
      <c r="M3859" s="144">
        <f>IF(ISNA(MATCH($F3859,'Liste noire'!C:C,0)),0,1)</f>
        <v>0</v>
      </c>
    </row>
    <row r="3860" spans="1:13" x14ac:dyDescent="0.25">
      <c r="A3860" s="139">
        <v>5702</v>
      </c>
      <c r="B3860" s="140" t="s">
        <v>15138</v>
      </c>
      <c r="C3860" s="140" t="s">
        <v>15139</v>
      </c>
      <c r="D3860" s="140" t="s">
        <v>15099</v>
      </c>
      <c r="E3860" s="140" t="s">
        <v>22480</v>
      </c>
      <c r="F3860" s="140" t="s">
        <v>15140</v>
      </c>
      <c r="G3860" s="140" t="s">
        <v>15141</v>
      </c>
      <c r="H3860" s="140">
        <v>19.433599999999998</v>
      </c>
      <c r="I3860" s="140">
        <v>37.234099999999998</v>
      </c>
      <c r="J3860" s="140">
        <v>135</v>
      </c>
      <c r="K3860" s="140">
        <v>3</v>
      </c>
      <c r="L3860" s="140">
        <f>COUNTIFS(ArCompl!$C$2:$C$5652,ArCompl!$C5235,ArCompl!$D$2:$D$5652,ArCompl!$D5235)</f>
        <v>1</v>
      </c>
      <c r="M3860" s="141">
        <f>IF(ISNA(MATCH($F3860,'Liste noire'!C:C,0)),0,1)</f>
        <v>0</v>
      </c>
    </row>
    <row r="3861" spans="1:13" x14ac:dyDescent="0.25">
      <c r="A3861" s="142">
        <v>1748</v>
      </c>
      <c r="B3861" s="143" t="s">
        <v>14421</v>
      </c>
      <c r="C3861" s="143" t="s">
        <v>14422</v>
      </c>
      <c r="D3861" s="143" t="s">
        <v>14414</v>
      </c>
      <c r="E3861" s="143" t="s">
        <v>22472</v>
      </c>
      <c r="F3861" s="143" t="s">
        <v>14423</v>
      </c>
      <c r="G3861" s="143" t="s">
        <v>14424</v>
      </c>
      <c r="H3861" s="143">
        <v>48.6252</v>
      </c>
      <c r="I3861" s="143">
        <v>17.828399999999998</v>
      </c>
      <c r="J3861" s="143">
        <v>545</v>
      </c>
      <c r="K3861" s="143">
        <v>1</v>
      </c>
      <c r="L3861" s="143">
        <f>COUNTIFS(ArCompl!$C$2:$C$5652,ArCompl!$C5210,ArCompl!$D$2:$D$5652,ArCompl!$D5210)</f>
        <v>1</v>
      </c>
      <c r="M3861" s="144">
        <f>IF(ISNA(MATCH($F3861,'Liste noire'!C:C,0)),0,1)</f>
        <v>0</v>
      </c>
    </row>
    <row r="3862" spans="1:13" x14ac:dyDescent="0.25">
      <c r="A3862" s="139">
        <v>228</v>
      </c>
      <c r="B3862" s="140" t="s">
        <v>156</v>
      </c>
      <c r="C3862" s="140" t="s">
        <v>157</v>
      </c>
      <c r="D3862" s="140" t="s">
        <v>109</v>
      </c>
      <c r="E3862" s="140" t="s">
        <v>22351</v>
      </c>
      <c r="F3862" s="140" t="s">
        <v>158</v>
      </c>
      <c r="G3862" s="140" t="s">
        <v>159</v>
      </c>
      <c r="H3862" s="140">
        <v>36.212699999999998</v>
      </c>
      <c r="I3862" s="140">
        <v>1.3317699999999999</v>
      </c>
      <c r="J3862" s="140">
        <v>463</v>
      </c>
      <c r="K3862" s="140">
        <v>1</v>
      </c>
      <c r="L3862" s="140">
        <f>COUNTIFS(ArCompl!$C$2:$C$5652,ArCompl!$C78,ArCompl!$D$2:$D$5652,ArCompl!$D78)</f>
        <v>1</v>
      </c>
      <c r="M3862" s="141">
        <f>IF(ISNA(MATCH($F3862,'Liste noire'!C:C,0)),0,1)</f>
        <v>0</v>
      </c>
    </row>
    <row r="3863" spans="1:13" x14ac:dyDescent="0.25">
      <c r="A3863" s="142">
        <v>6738</v>
      </c>
      <c r="B3863" s="143" t="s">
        <v>3118</v>
      </c>
      <c r="C3863" s="143" t="s">
        <v>3119</v>
      </c>
      <c r="D3863" s="143" t="s">
        <v>3021</v>
      </c>
      <c r="E3863" s="143" t="s">
        <v>3021</v>
      </c>
      <c r="F3863" s="143" t="s">
        <v>3120</v>
      </c>
      <c r="G3863" s="143" t="s">
        <v>3121</v>
      </c>
      <c r="H3863" s="143">
        <v>52.387500000000003</v>
      </c>
      <c r="I3863" s="143">
        <v>-126.596</v>
      </c>
      <c r="J3863" s="143">
        <v>117</v>
      </c>
      <c r="K3863" s="143">
        <v>-8</v>
      </c>
      <c r="L3863" s="143">
        <f>COUNTIFS(ArCompl!$C$2:$C$5652,ArCompl!$C947,ArCompl!$D$2:$D$5652,ArCompl!$D947)</f>
        <v>1</v>
      </c>
      <c r="M3863" s="144">
        <f>IF(ISNA(MATCH($F3863,'Liste noire'!C:C,0)),0,1)</f>
        <v>0</v>
      </c>
    </row>
    <row r="3864" spans="1:13" x14ac:dyDescent="0.25">
      <c r="A3864" s="139">
        <v>11209</v>
      </c>
      <c r="B3864" s="140" t="s">
        <v>2701</v>
      </c>
      <c r="C3864" s="140" t="s">
        <v>2702</v>
      </c>
      <c r="D3864" s="140" t="s">
        <v>2057</v>
      </c>
      <c r="E3864" s="140" t="s">
        <v>22368</v>
      </c>
      <c r="F3864" s="140" t="s">
        <v>2703</v>
      </c>
      <c r="G3864" s="140" t="s">
        <v>2704</v>
      </c>
      <c r="H3864" s="140">
        <v>-3.67889</v>
      </c>
      <c r="I3864" s="140">
        <v>-40.336799999999997</v>
      </c>
      <c r="J3864" s="140">
        <v>210</v>
      </c>
      <c r="K3864" s="140">
        <v>-3</v>
      </c>
      <c r="L3864" s="140">
        <f>COUNTIFS(ArCompl!$C$2:$C$5652,ArCompl!$C870,ArCompl!$D$2:$D$5652,ArCompl!$D870)</f>
        <v>1</v>
      </c>
      <c r="M3864" s="141">
        <f>IF(ISNA(MATCH($F3864,'Liste noire'!C:C,0)),0,1)</f>
        <v>0</v>
      </c>
    </row>
    <row r="3865" spans="1:13" x14ac:dyDescent="0.25">
      <c r="A3865" s="142">
        <v>8952</v>
      </c>
      <c r="B3865" s="143" t="s">
        <v>2146</v>
      </c>
      <c r="C3865" s="143" t="s">
        <v>2147</v>
      </c>
      <c r="D3865" s="143" t="s">
        <v>2057</v>
      </c>
      <c r="E3865" s="143" t="s">
        <v>22368</v>
      </c>
      <c r="F3865" s="143" t="s">
        <v>2148</v>
      </c>
      <c r="G3865" s="143" t="s">
        <v>2149</v>
      </c>
      <c r="H3865" s="143">
        <v>-22.939499999999999</v>
      </c>
      <c r="I3865" s="143">
        <v>-48.468000000000004</v>
      </c>
      <c r="J3865" s="143">
        <v>3012</v>
      </c>
      <c r="K3865" s="143">
        <v>-3</v>
      </c>
      <c r="L3865" s="143">
        <f>COUNTIFS(ArCompl!$C$2:$C$5652,ArCompl!$C728,ArCompl!$D$2:$D$5652,ArCompl!$D728)</f>
        <v>1</v>
      </c>
      <c r="M3865" s="144">
        <f>IF(ISNA(MATCH($F3865,'Liste noire'!C:C,0)),0,1)</f>
        <v>0</v>
      </c>
    </row>
    <row r="3866" spans="1:13" x14ac:dyDescent="0.25">
      <c r="A3866" s="139">
        <v>565</v>
      </c>
      <c r="B3866" s="140" t="s">
        <v>16401</v>
      </c>
      <c r="C3866" s="140" t="s">
        <v>16402</v>
      </c>
      <c r="D3866" s="140" t="s">
        <v>16321</v>
      </c>
      <c r="E3866" s="140" t="s">
        <v>22495</v>
      </c>
      <c r="F3866" s="140" t="s">
        <v>16403</v>
      </c>
      <c r="G3866" s="140" t="s">
        <v>16404</v>
      </c>
      <c r="H3866" s="140">
        <v>53.093000000000004</v>
      </c>
      <c r="I3866" s="140">
        <v>-0.16601399999999999</v>
      </c>
      <c r="J3866" s="140">
        <v>25</v>
      </c>
      <c r="K3866" s="140">
        <v>0</v>
      </c>
      <c r="L3866" s="140">
        <f>COUNTIFS(ArCompl!$C$2:$C$5652,ArCompl!$C4930,ArCompl!$D$2:$D$5652,ArCompl!$D4930)</f>
        <v>1</v>
      </c>
      <c r="M3866" s="141">
        <f>IF(ISNA(MATCH($F3866,'Liste noire'!C:C,0)),0,1)</f>
        <v>0</v>
      </c>
    </row>
    <row r="3867" spans="1:13" x14ac:dyDescent="0.25">
      <c r="A3867" s="142">
        <v>7408</v>
      </c>
      <c r="B3867" s="143" t="s">
        <v>152</v>
      </c>
      <c r="C3867" s="143" t="s">
        <v>153</v>
      </c>
      <c r="D3867" s="143" t="s">
        <v>109</v>
      </c>
      <c r="E3867" s="143" t="s">
        <v>22351</v>
      </c>
      <c r="F3867" s="143" t="s">
        <v>154</v>
      </c>
      <c r="G3867" s="143" t="s">
        <v>155</v>
      </c>
      <c r="H3867" s="143">
        <v>34.665700000000001</v>
      </c>
      <c r="I3867" s="143">
        <v>3.351</v>
      </c>
      <c r="J3867" s="143">
        <v>3753</v>
      </c>
      <c r="K3867" s="143">
        <v>1</v>
      </c>
      <c r="L3867" s="143">
        <f>COUNTIFS(ArCompl!$C$2:$C$5652,ArCompl!$C77,ArCompl!$D$2:$D$5652,ArCompl!$D77)</f>
        <v>1</v>
      </c>
      <c r="M3867" s="144">
        <f>IF(ISNA(MATCH($F3867,'Liste noire'!C:C,0)),0,1)</f>
        <v>0</v>
      </c>
    </row>
    <row r="3868" spans="1:13" x14ac:dyDescent="0.25">
      <c r="A3868" s="139">
        <v>354</v>
      </c>
      <c r="B3868" s="140" t="s">
        <v>7666</v>
      </c>
      <c r="C3868" s="140" t="s">
        <v>7667</v>
      </c>
      <c r="D3868" s="140" t="s">
        <v>7581</v>
      </c>
      <c r="E3868" s="140" t="s">
        <v>22405</v>
      </c>
      <c r="F3868" s="140" t="s">
        <v>7668</v>
      </c>
      <c r="G3868" s="140" t="s">
        <v>7669</v>
      </c>
      <c r="H3868" s="140">
        <v>49.96</v>
      </c>
      <c r="I3868" s="140">
        <v>8.6458329999999997</v>
      </c>
      <c r="J3868" s="140">
        <v>384</v>
      </c>
      <c r="K3868" s="140">
        <v>1</v>
      </c>
      <c r="L3868" s="140">
        <f>COUNTIFS(ArCompl!$C$2:$C$5652,ArCompl!$C125,ArCompl!$D$2:$D$5652,ArCompl!$D125)</f>
        <v>1</v>
      </c>
      <c r="M3868" s="141">
        <f>IF(ISNA(MATCH($F3868,'Liste noire'!C:C,0)),0,1)</f>
        <v>0</v>
      </c>
    </row>
    <row r="3869" spans="1:13" x14ac:dyDescent="0.25">
      <c r="A3869" s="142">
        <v>212</v>
      </c>
      <c r="B3869" s="143" t="s">
        <v>140</v>
      </c>
      <c r="C3869" s="143" t="s">
        <v>141</v>
      </c>
      <c r="D3869" s="143" t="s">
        <v>109</v>
      </c>
      <c r="E3869" s="143" t="s">
        <v>22351</v>
      </c>
      <c r="F3869" s="143" t="s">
        <v>142</v>
      </c>
      <c r="G3869" s="143" t="s">
        <v>143</v>
      </c>
      <c r="H3869" s="143">
        <v>36.5458</v>
      </c>
      <c r="I3869" s="143">
        <v>2.8761100000000002</v>
      </c>
      <c r="J3869" s="143">
        <v>335</v>
      </c>
      <c r="K3869" s="143">
        <v>1</v>
      </c>
      <c r="L3869" s="143">
        <f>COUNTIFS(ArCompl!$C$2:$C$5652,ArCompl!$C74,ArCompl!$D$2:$D$5652,ArCompl!$D74)</f>
        <v>1</v>
      </c>
      <c r="M3869" s="144">
        <f>IF(ISNA(MATCH($F3869,'Liste noire'!C:C,0)),0,1)</f>
        <v>0</v>
      </c>
    </row>
    <row r="3870" spans="1:13" x14ac:dyDescent="0.25">
      <c r="A3870" s="139">
        <v>8813</v>
      </c>
      <c r="B3870" s="140" t="s">
        <v>16417</v>
      </c>
      <c r="C3870" s="140" t="s">
        <v>16418</v>
      </c>
      <c r="D3870" s="140" t="s">
        <v>16321</v>
      </c>
      <c r="E3870" s="140" t="s">
        <v>22495</v>
      </c>
      <c r="F3870" s="140" t="s">
        <v>16419</v>
      </c>
      <c r="G3870" s="140" t="s">
        <v>16420</v>
      </c>
      <c r="H3870" s="140">
        <v>52.090800000000002</v>
      </c>
      <c r="I3870" s="140">
        <v>0.13194400000000001</v>
      </c>
      <c r="J3870" s="140">
        <v>125</v>
      </c>
      <c r="K3870" s="140">
        <v>0</v>
      </c>
      <c r="L3870" s="140">
        <f>COUNTIFS(ArCompl!$C$2:$C$5652,ArCompl!$C4934,ArCompl!$D$2:$D$5652,ArCompl!$D4934)</f>
        <v>1</v>
      </c>
      <c r="M3870" s="141">
        <f>IF(ISNA(MATCH($F3870,'Liste noire'!C:C,0)),0,1)</f>
        <v>0</v>
      </c>
    </row>
    <row r="3871" spans="1:13" x14ac:dyDescent="0.25">
      <c r="A3871" s="142">
        <v>5789</v>
      </c>
      <c r="B3871" s="143" t="s">
        <v>8429</v>
      </c>
      <c r="C3871" s="143" t="s">
        <v>8430</v>
      </c>
      <c r="D3871" s="143" t="s">
        <v>8422</v>
      </c>
      <c r="E3871" s="143" t="s">
        <v>22413</v>
      </c>
      <c r="F3871" s="143" t="s">
        <v>8431</v>
      </c>
      <c r="G3871" s="143" t="s">
        <v>8432</v>
      </c>
      <c r="H3871" s="143">
        <v>47.624400000000001</v>
      </c>
      <c r="I3871" s="143">
        <v>17.813600000000001</v>
      </c>
      <c r="J3871" s="143">
        <v>424</v>
      </c>
      <c r="K3871" s="143">
        <v>1</v>
      </c>
      <c r="L3871" s="143">
        <f>COUNTIFS(ArCompl!$C$2:$C$5652,ArCompl!$C3559,ArCompl!$D$2:$D$5652,ArCompl!$D3559)</f>
        <v>1</v>
      </c>
      <c r="M3871" s="144">
        <f>IF(ISNA(MATCH($F3871,'Liste noire'!C:C,0)),0,1)</f>
        <v>0</v>
      </c>
    </row>
    <row r="3872" spans="1:13" x14ac:dyDescent="0.25">
      <c r="A3872" s="139">
        <v>11931</v>
      </c>
      <c r="B3872" s="140" t="s">
        <v>2717</v>
      </c>
      <c r="C3872" s="140" t="s">
        <v>2718</v>
      </c>
      <c r="D3872" s="140" t="s">
        <v>2057</v>
      </c>
      <c r="E3872" s="140" t="s">
        <v>22368</v>
      </c>
      <c r="F3872" s="140" t="s">
        <v>2719</v>
      </c>
      <c r="G3872" s="140" t="s">
        <v>2720</v>
      </c>
      <c r="H3872" s="140">
        <v>-23.040099999999999</v>
      </c>
      <c r="I3872" s="140">
        <v>-45.515999999999998</v>
      </c>
      <c r="J3872" s="140">
        <v>1908</v>
      </c>
      <c r="K3872" s="140" t="s">
        <v>340</v>
      </c>
      <c r="L3872" s="140">
        <f>COUNTIFS(ArCompl!$C$2:$C$5652,ArCompl!$C874,ArCompl!$D$2:$D$5652,ArCompl!$D874)</f>
        <v>1</v>
      </c>
      <c r="M3872" s="141">
        <f>IF(ISNA(MATCH($F3872,'Liste noire'!C:C,0)),0,1)</f>
        <v>0</v>
      </c>
    </row>
    <row r="3873" spans="1:13" x14ac:dyDescent="0.25">
      <c r="A3873" s="142">
        <v>7421</v>
      </c>
      <c r="B3873" s="143" t="s">
        <v>6609</v>
      </c>
      <c r="C3873" s="143" t="s">
        <v>6610</v>
      </c>
      <c r="D3873" s="143" t="s">
        <v>6570</v>
      </c>
      <c r="E3873" s="143" t="s">
        <v>22396</v>
      </c>
      <c r="F3873" s="143" t="s">
        <v>6611</v>
      </c>
      <c r="G3873" s="143" t="s">
        <v>6612</v>
      </c>
      <c r="H3873" s="143">
        <v>8.7163000000000004</v>
      </c>
      <c r="I3873" s="143">
        <v>39.005899999999997</v>
      </c>
      <c r="J3873" s="143">
        <v>6201</v>
      </c>
      <c r="K3873" s="143">
        <v>3</v>
      </c>
      <c r="L3873" s="143">
        <f>COUNTIFS(ArCompl!$C$2:$C$5652,ArCompl!$C3224,ArCompl!$D$2:$D$5652,ArCompl!$D3224)</f>
        <v>1</v>
      </c>
      <c r="M3873" s="144">
        <f>IF(ISNA(MATCH($F3873,'Liste noire'!C:C,0)),0,1)</f>
        <v>0</v>
      </c>
    </row>
    <row r="3874" spans="1:13" x14ac:dyDescent="0.25">
      <c r="A3874" s="139">
        <v>308</v>
      </c>
      <c r="B3874" s="140" t="s">
        <v>1879</v>
      </c>
      <c r="C3874" s="140" t="s">
        <v>1880</v>
      </c>
      <c r="D3874" s="140" t="s">
        <v>1868</v>
      </c>
      <c r="E3874" s="140" t="s">
        <v>22362</v>
      </c>
      <c r="F3874" s="140" t="s">
        <v>1881</v>
      </c>
      <c r="G3874" s="140" t="s">
        <v>1882</v>
      </c>
      <c r="H3874" s="140">
        <v>50.8172</v>
      </c>
      <c r="I3874" s="140">
        <v>3.20472</v>
      </c>
      <c r="J3874" s="140">
        <v>64</v>
      </c>
      <c r="K3874" s="140">
        <v>1</v>
      </c>
      <c r="L3874" s="140">
        <f>COUNTIFS(ArCompl!$C$2:$C$5652,ArCompl!$C636,ArCompl!$D$2:$D$5652,ArCompl!$D636)</f>
        <v>1</v>
      </c>
      <c r="M3874" s="141">
        <f>IF(ISNA(MATCH($F3874,'Liste noire'!C:C,0)),0,1)</f>
        <v>0</v>
      </c>
    </row>
    <row r="3875" spans="1:13" x14ac:dyDescent="0.25">
      <c r="A3875" s="142">
        <v>496</v>
      </c>
      <c r="B3875" s="143" t="s">
        <v>16493</v>
      </c>
      <c r="C3875" s="143" t="s">
        <v>16494</v>
      </c>
      <c r="D3875" s="143" t="s">
        <v>16321</v>
      </c>
      <c r="E3875" s="143" t="s">
        <v>22495</v>
      </c>
      <c r="F3875" s="143" t="s">
        <v>16495</v>
      </c>
      <c r="G3875" s="143" t="s">
        <v>16496</v>
      </c>
      <c r="H3875" s="143">
        <v>51.187199999999997</v>
      </c>
      <c r="I3875" s="143">
        <v>-1.0335000000000001</v>
      </c>
      <c r="J3875" s="143">
        <v>618</v>
      </c>
      <c r="K3875" s="143">
        <v>0</v>
      </c>
      <c r="L3875" s="143">
        <f>COUNTIFS(ArCompl!$C$2:$C$5652,ArCompl!$C4953,ArCompl!$D$2:$D$5652,ArCompl!$D4953)</f>
        <v>4</v>
      </c>
      <c r="M3875" s="144">
        <f>IF(ISNA(MATCH($F3875,'Liste noire'!C:C,0)),0,1)</f>
        <v>0</v>
      </c>
    </row>
    <row r="3876" spans="1:13" x14ac:dyDescent="0.25">
      <c r="A3876" s="139">
        <v>11889</v>
      </c>
      <c r="B3876" s="140" t="s">
        <v>9825</v>
      </c>
      <c r="C3876" s="140" t="s">
        <v>9826</v>
      </c>
      <c r="D3876" s="140" t="s">
        <v>9641</v>
      </c>
      <c r="E3876" s="140" t="s">
        <v>22421</v>
      </c>
      <c r="F3876" s="140" t="s">
        <v>9827</v>
      </c>
      <c r="G3876" s="140" t="s">
        <v>9828</v>
      </c>
      <c r="H3876" s="140">
        <v>44.088000000000001</v>
      </c>
      <c r="I3876" s="140">
        <v>9.9879499999999997</v>
      </c>
      <c r="J3876" s="140">
        <v>45</v>
      </c>
      <c r="K3876" s="140" t="s">
        <v>340</v>
      </c>
      <c r="L3876" s="140">
        <f>COUNTIFS(ArCompl!$C$2:$C$5652,ArCompl!$C3953,ArCompl!$D$2:$D$5652,ArCompl!$D3953)</f>
        <v>1</v>
      </c>
      <c r="M3876" s="141">
        <f>IF(ISNA(MATCH($F3876,'Liste noire'!C:C,0)),0,1)</f>
        <v>0</v>
      </c>
    </row>
    <row r="3877" spans="1:13" x14ac:dyDescent="0.25">
      <c r="A3877" s="142">
        <v>6928</v>
      </c>
      <c r="B3877" s="143" t="s">
        <v>15415</v>
      </c>
      <c r="C3877" s="143" t="s">
        <v>15416</v>
      </c>
      <c r="D3877" s="143" t="s">
        <v>15392</v>
      </c>
      <c r="E3877" s="143" t="s">
        <v>22482</v>
      </c>
      <c r="F3877" s="143" t="s">
        <v>15417</v>
      </c>
      <c r="G3877" s="143" t="s">
        <v>15418</v>
      </c>
      <c r="H3877" s="143">
        <v>46.545299999999997</v>
      </c>
      <c r="I3877" s="143">
        <v>6.6166700000000001</v>
      </c>
      <c r="J3877" s="143">
        <v>2041</v>
      </c>
      <c r="K3877" s="143">
        <v>1</v>
      </c>
      <c r="L3877" s="143">
        <f>COUNTIFS(ArCompl!$C$2:$C$5652,ArCompl!$C5306,ArCompl!$D$2:$D$5652,ArCompl!$D5306)</f>
        <v>1</v>
      </c>
      <c r="M3877" s="144">
        <f>IF(ISNA(MATCH($F3877,'Liste noire'!C:C,0)),0,1)</f>
        <v>0</v>
      </c>
    </row>
    <row r="3878" spans="1:13" x14ac:dyDescent="0.25">
      <c r="A3878" s="139">
        <v>1559</v>
      </c>
      <c r="B3878" s="140" t="s">
        <v>9738</v>
      </c>
      <c r="C3878" s="140" t="s">
        <v>9739</v>
      </c>
      <c r="D3878" s="140" t="s">
        <v>9641</v>
      </c>
      <c r="E3878" s="140" t="s">
        <v>22421</v>
      </c>
      <c r="F3878" s="140" t="s">
        <v>9740</v>
      </c>
      <c r="G3878" s="140" t="s">
        <v>9741</v>
      </c>
      <c r="H3878" s="140">
        <v>41.542400000000001</v>
      </c>
      <c r="I3878" s="140">
        <v>12.909000000000001</v>
      </c>
      <c r="J3878" s="140">
        <v>94</v>
      </c>
      <c r="K3878" s="140">
        <v>1</v>
      </c>
      <c r="L3878" s="140">
        <f>COUNTIFS(ArCompl!$C$2:$C$5652,ArCompl!$C3931,ArCompl!$D$2:$D$5652,ArCompl!$D3931)</f>
        <v>2</v>
      </c>
      <c r="M3878" s="141">
        <f>IF(ISNA(MATCH($F3878,'Liste noire'!C:C,0)),0,1)</f>
        <v>0</v>
      </c>
    </row>
    <row r="3879" spans="1:13" x14ac:dyDescent="0.25">
      <c r="A3879" s="142">
        <v>2101</v>
      </c>
      <c r="B3879" s="143" t="s">
        <v>9444</v>
      </c>
      <c r="C3879" s="143" t="s">
        <v>9445</v>
      </c>
      <c r="D3879" s="143" t="s">
        <v>9341</v>
      </c>
      <c r="E3879" s="143" t="s">
        <v>9341</v>
      </c>
      <c r="F3879" s="143" t="s">
        <v>9446</v>
      </c>
      <c r="G3879" s="143" t="s">
        <v>9447</v>
      </c>
      <c r="H3879" s="143">
        <v>32.002400000000002</v>
      </c>
      <c r="I3879" s="143">
        <v>49.270400000000002</v>
      </c>
      <c r="J3879" s="143">
        <v>1206</v>
      </c>
      <c r="K3879" s="143">
        <v>3.5</v>
      </c>
      <c r="L3879" s="143">
        <f>COUNTIFS(ArCompl!$C$2:$C$5652,ArCompl!$C3849,ArCompl!$D$2:$D$5652,ArCompl!$D3849)</f>
        <v>1</v>
      </c>
      <c r="M3879" s="144">
        <f>IF(ISNA(MATCH($F3879,'Liste noire'!C:C,0)),0,1)</f>
        <v>0</v>
      </c>
    </row>
    <row r="3880" spans="1:13" x14ac:dyDescent="0.25">
      <c r="A3880" s="139">
        <v>6931</v>
      </c>
      <c r="B3880" s="140" t="s">
        <v>15427</v>
      </c>
      <c r="C3880" s="140" t="s">
        <v>15428</v>
      </c>
      <c r="D3880" s="140" t="s">
        <v>15392</v>
      </c>
      <c r="E3880" s="140" t="s">
        <v>22482</v>
      </c>
      <c r="F3880" s="140" t="s">
        <v>15429</v>
      </c>
      <c r="G3880" s="140" t="s">
        <v>15430</v>
      </c>
      <c r="H3880" s="140">
        <v>46.957500000000003</v>
      </c>
      <c r="I3880" s="140">
        <v>6.8647200000000002</v>
      </c>
      <c r="J3880" s="140">
        <v>1427</v>
      </c>
      <c r="K3880" s="140">
        <v>1</v>
      </c>
      <c r="L3880" s="140">
        <f>COUNTIFS(ArCompl!$C$2:$C$5652,ArCompl!$C5309,ArCompl!$D$2:$D$5652,ArCompl!$D5309)</f>
        <v>1</v>
      </c>
      <c r="M3880" s="141">
        <f>IF(ISNA(MATCH($F3880,'Liste noire'!C:C,0)),0,1)</f>
        <v>0</v>
      </c>
    </row>
    <row r="3881" spans="1:13" x14ac:dyDescent="0.25">
      <c r="A3881" s="142">
        <v>1334</v>
      </c>
      <c r="B3881" s="143" t="s">
        <v>6915</v>
      </c>
      <c r="C3881" s="143" t="s">
        <v>6916</v>
      </c>
      <c r="D3881" s="143" t="s">
        <v>6885</v>
      </c>
      <c r="E3881" s="143" t="s">
        <v>6885</v>
      </c>
      <c r="F3881" s="143" t="s">
        <v>6917</v>
      </c>
      <c r="G3881" s="143" t="s">
        <v>6918</v>
      </c>
      <c r="H3881" s="143">
        <v>46.192</v>
      </c>
      <c r="I3881" s="143">
        <v>6.2683900000000001</v>
      </c>
      <c r="J3881" s="143">
        <v>1620</v>
      </c>
      <c r="K3881" s="143">
        <v>1</v>
      </c>
      <c r="L3881" s="143">
        <f>COUNTIFS(ArCompl!$C$2:$C$5652,ArCompl!$C3299,ArCompl!$D$2:$D$5652,ArCompl!$D3299)</f>
        <v>1</v>
      </c>
      <c r="M3881" s="144">
        <f>IF(ISNA(MATCH($F3881,'Liste noire'!C:C,0)),0,1)</f>
        <v>0</v>
      </c>
    </row>
    <row r="3882" spans="1:13" x14ac:dyDescent="0.25">
      <c r="A3882" s="139">
        <v>7675</v>
      </c>
      <c r="B3882" s="140" t="s">
        <v>2498</v>
      </c>
      <c r="C3882" s="140" t="s">
        <v>2499</v>
      </c>
      <c r="D3882" s="140" t="s">
        <v>2057</v>
      </c>
      <c r="E3882" s="140" t="s">
        <v>22368</v>
      </c>
      <c r="F3882" s="140" t="s">
        <v>2500</v>
      </c>
      <c r="G3882" s="140" t="s">
        <v>2501</v>
      </c>
      <c r="H3882" s="140">
        <v>-22.7453</v>
      </c>
      <c r="I3882" s="140">
        <v>-43.460299999999997</v>
      </c>
      <c r="J3882" s="140">
        <v>164</v>
      </c>
      <c r="K3882" s="140">
        <v>-3</v>
      </c>
      <c r="L3882" s="140">
        <f>COUNTIFS(ArCompl!$C$2:$C$5652,ArCompl!$C817,ArCompl!$D$2:$D$5652,ArCompl!$D817)</f>
        <v>1</v>
      </c>
      <c r="M3882" s="141">
        <f>IF(ISNA(MATCH($F3882,'Liste noire'!C:C,0)),0,1)</f>
        <v>0</v>
      </c>
    </row>
    <row r="3883" spans="1:13" x14ac:dyDescent="0.25">
      <c r="A3883" s="142">
        <v>1336</v>
      </c>
      <c r="B3883" s="143" t="s">
        <v>7157</v>
      </c>
      <c r="C3883" s="143" t="s">
        <v>7158</v>
      </c>
      <c r="D3883" s="143" t="s">
        <v>6885</v>
      </c>
      <c r="E3883" s="143" t="s">
        <v>6885</v>
      </c>
      <c r="F3883" s="143" t="s">
        <v>7159</v>
      </c>
      <c r="G3883" s="143" t="s">
        <v>7160</v>
      </c>
      <c r="H3883" s="143">
        <v>46.295099999999998</v>
      </c>
      <c r="I3883" s="143">
        <v>4.7957700000000001</v>
      </c>
      <c r="J3883" s="143">
        <v>728</v>
      </c>
      <c r="K3883" s="143">
        <v>1</v>
      </c>
      <c r="L3883" s="143">
        <f>COUNTIFS(ArCompl!$C$2:$C$5652,ArCompl!$C3360,ArCompl!$D$2:$D$5652,ArCompl!$D3360)</f>
        <v>1</v>
      </c>
      <c r="M3883" s="144">
        <f>IF(ISNA(MATCH($F3883,'Liste noire'!C:C,0)),0,1)</f>
        <v>0</v>
      </c>
    </row>
    <row r="3884" spans="1:13" x14ac:dyDescent="0.25">
      <c r="A3884" s="139">
        <v>6730</v>
      </c>
      <c r="B3884" s="140" t="s">
        <v>12263</v>
      </c>
      <c r="C3884" s="140" t="s">
        <v>12264</v>
      </c>
      <c r="D3884" s="140" t="s">
        <v>12233</v>
      </c>
      <c r="E3884" s="140" t="s">
        <v>12233</v>
      </c>
      <c r="F3884" s="140" t="s">
        <v>12265</v>
      </c>
      <c r="G3884" s="140" t="s">
        <v>12266</v>
      </c>
      <c r="H3884" s="140">
        <v>5.42706</v>
      </c>
      <c r="I3884" s="140">
        <v>7.2060300000000002</v>
      </c>
      <c r="J3884" s="140">
        <v>373</v>
      </c>
      <c r="K3884" s="140">
        <v>1</v>
      </c>
      <c r="L3884" s="140">
        <f>COUNTIFS(ArCompl!$C$2:$C$5652,ArCompl!$C4483,ArCompl!$D$2:$D$5652,ArCompl!$D4483)</f>
        <v>2</v>
      </c>
      <c r="M3884" s="141">
        <f>IF(ISNA(MATCH($F3884,'Liste noire'!C:C,0)),0,1)</f>
        <v>0</v>
      </c>
    </row>
    <row r="3885" spans="1:13" x14ac:dyDescent="0.25">
      <c r="A3885" s="142">
        <v>1549</v>
      </c>
      <c r="B3885" s="143" t="s">
        <v>9770</v>
      </c>
      <c r="C3885" s="143" t="s">
        <v>9771</v>
      </c>
      <c r="D3885" s="143" t="s">
        <v>9641</v>
      </c>
      <c r="E3885" s="143" t="s">
        <v>22421</v>
      </c>
      <c r="F3885" s="143" t="s">
        <v>9772</v>
      </c>
      <c r="G3885" s="143" t="s">
        <v>9773</v>
      </c>
      <c r="H3885" s="143">
        <v>45.395800000000001</v>
      </c>
      <c r="I3885" s="143">
        <v>11.847899999999999</v>
      </c>
      <c r="J3885" s="143">
        <v>44</v>
      </c>
      <c r="K3885" s="143">
        <v>1</v>
      </c>
      <c r="L3885" s="143">
        <f>COUNTIFS(ArCompl!$C$2:$C$5652,ArCompl!$C3939,ArCompl!$D$2:$D$5652,ArCompl!$D3939)</f>
        <v>1</v>
      </c>
      <c r="M3885" s="144">
        <f>IF(ISNA(MATCH($F3885,'Liste noire'!C:C,0)),0,1)</f>
        <v>0</v>
      </c>
    </row>
    <row r="3886" spans="1:13" x14ac:dyDescent="0.25">
      <c r="A3886" s="139">
        <v>3313</v>
      </c>
      <c r="B3886" s="140" t="s">
        <v>14401</v>
      </c>
      <c r="C3886" s="140" t="s">
        <v>14402</v>
      </c>
      <c r="D3886" s="140" t="s">
        <v>14403</v>
      </c>
      <c r="E3886" s="140" t="s">
        <v>22471</v>
      </c>
      <c r="F3886" s="140" t="s">
        <v>14404</v>
      </c>
      <c r="G3886" s="140" t="s">
        <v>14405</v>
      </c>
      <c r="H3886" s="140">
        <v>1.36042</v>
      </c>
      <c r="I3886" s="140">
        <v>103.91</v>
      </c>
      <c r="J3886" s="140">
        <v>65</v>
      </c>
      <c r="K3886" s="140">
        <v>8</v>
      </c>
      <c r="L3886" s="140">
        <f>COUNTIFS(ArCompl!$C$2:$C$5652,ArCompl!$C5205,ArCompl!$D$2:$D$5652,ArCompl!$D5205)</f>
        <v>2</v>
      </c>
      <c r="M3886" s="141">
        <f>IF(ISNA(MATCH($F3886,'Liste noire'!C:C,0)),0,1)</f>
        <v>0</v>
      </c>
    </row>
    <row r="3887" spans="1:13" x14ac:dyDescent="0.25">
      <c r="A3887" s="142">
        <v>2640</v>
      </c>
      <c r="B3887" s="143" t="s">
        <v>2553</v>
      </c>
      <c r="C3887" s="143" t="s">
        <v>2554</v>
      </c>
      <c r="D3887" s="143" t="s">
        <v>2057</v>
      </c>
      <c r="E3887" s="143" t="s">
        <v>22368</v>
      </c>
      <c r="F3887" s="143" t="s">
        <v>2555</v>
      </c>
      <c r="G3887" s="143" t="s">
        <v>2556</v>
      </c>
      <c r="H3887" s="143">
        <v>-21.9846</v>
      </c>
      <c r="I3887" s="143">
        <v>-47.334800000000001</v>
      </c>
      <c r="J3887" s="143">
        <v>1968</v>
      </c>
      <c r="K3887" s="143">
        <v>-3</v>
      </c>
      <c r="L3887" s="143">
        <f>COUNTIFS(ArCompl!$C$2:$C$5652,ArCompl!$C831,ArCompl!$D$2:$D$5652,ArCompl!$D831)</f>
        <v>1</v>
      </c>
      <c r="M3887" s="144">
        <f>IF(ISNA(MATCH($F3887,'Liste noire'!C:C,0)),0,1)</f>
        <v>0</v>
      </c>
    </row>
    <row r="3888" spans="1:13" x14ac:dyDescent="0.25">
      <c r="A3888" s="139">
        <v>1532</v>
      </c>
      <c r="B3888" s="140" t="s">
        <v>9794</v>
      </c>
      <c r="C3888" s="140" t="s">
        <v>9795</v>
      </c>
      <c r="D3888" s="140" t="s">
        <v>9641</v>
      </c>
      <c r="E3888" s="140" t="s">
        <v>22421</v>
      </c>
      <c r="F3888" s="140" t="s">
        <v>9796</v>
      </c>
      <c r="G3888" s="140" t="s">
        <v>9797</v>
      </c>
      <c r="H3888" s="140">
        <v>44.9131</v>
      </c>
      <c r="I3888" s="140">
        <v>9.7233230000000006</v>
      </c>
      <c r="J3888" s="140">
        <v>456</v>
      </c>
      <c r="K3888" s="140">
        <v>1</v>
      </c>
      <c r="L3888" s="140">
        <f>COUNTIFS(ArCompl!$C$2:$C$5652,ArCompl!$C3945,ArCompl!$D$2:$D$5652,ArCompl!$D3945)</f>
        <v>1</v>
      </c>
      <c r="M3888" s="141">
        <f>IF(ISNA(MATCH($F3888,'Liste noire'!C:C,0)),0,1)</f>
        <v>0</v>
      </c>
    </row>
    <row r="3889" spans="1:13" x14ac:dyDescent="0.25">
      <c r="A3889" s="142">
        <v>5603</v>
      </c>
      <c r="B3889" s="143" t="s">
        <v>14629</v>
      </c>
      <c r="C3889" s="143" t="s">
        <v>14620</v>
      </c>
      <c r="D3889" s="143" t="s">
        <v>14577</v>
      </c>
      <c r="E3889" s="143" t="s">
        <v>22476</v>
      </c>
      <c r="F3889" s="143" t="s">
        <v>14630</v>
      </c>
      <c r="G3889" s="143" t="s">
        <v>14631</v>
      </c>
      <c r="H3889" s="143">
        <v>-26.2425</v>
      </c>
      <c r="I3889" s="143">
        <v>28.151199999999999</v>
      </c>
      <c r="J3889" s="143">
        <v>5483</v>
      </c>
      <c r="K3889" s="143">
        <v>2</v>
      </c>
      <c r="L3889" s="143">
        <f>COUNTIFS(ArCompl!$C$2:$C$5652,ArCompl!$C32,ArCompl!$D$2:$D$5652,ArCompl!$D32)</f>
        <v>1</v>
      </c>
      <c r="M3889" s="144">
        <f>IF(ISNA(MATCH($F3889,'Liste noire'!C:C,0)),0,1)</f>
        <v>0</v>
      </c>
    </row>
    <row r="3890" spans="1:13" x14ac:dyDescent="0.25">
      <c r="A3890" s="139">
        <v>12034</v>
      </c>
      <c r="B3890" s="140" t="s">
        <v>1611</v>
      </c>
      <c r="C3890" s="140"/>
      <c r="D3890" s="140" t="s">
        <v>639</v>
      </c>
      <c r="E3890" s="140" t="s">
        <v>22356</v>
      </c>
      <c r="F3890" s="140" t="s">
        <v>1612</v>
      </c>
      <c r="G3890" s="140" t="s">
        <v>1613</v>
      </c>
      <c r="H3890" s="140">
        <v>-32.214700000000001</v>
      </c>
      <c r="I3890" s="140">
        <v>148.22499999999999</v>
      </c>
      <c r="J3890" s="140">
        <v>782</v>
      </c>
      <c r="K3890" s="140" t="s">
        <v>340</v>
      </c>
      <c r="L3890" s="140">
        <f>COUNTIFS(ArCompl!$C$2:$C$5652,ArCompl!$C568,ArCompl!$D$2:$D$5652,ArCompl!$D568)</f>
        <v>1</v>
      </c>
      <c r="M3890" s="141">
        <f>IF(ISNA(MATCH($F3890,'Liste noire'!C:C,0)),0,1)</f>
        <v>0</v>
      </c>
    </row>
    <row r="3891" spans="1:13" x14ac:dyDescent="0.25">
      <c r="A3891" s="142">
        <v>1838</v>
      </c>
      <c r="B3891" s="143" t="s">
        <v>11410</v>
      </c>
      <c r="C3891" s="143" t="s">
        <v>11411</v>
      </c>
      <c r="D3891" s="143" t="s">
        <v>11206</v>
      </c>
      <c r="E3891" s="143" t="s">
        <v>22439</v>
      </c>
      <c r="F3891" s="143" t="s">
        <v>11412</v>
      </c>
      <c r="G3891" s="143" t="s">
        <v>11413</v>
      </c>
      <c r="H3891" s="143">
        <v>20.6173</v>
      </c>
      <c r="I3891" s="143">
        <v>-100.18600000000001</v>
      </c>
      <c r="J3891" s="143">
        <v>6296</v>
      </c>
      <c r="K3891" s="143">
        <v>-6</v>
      </c>
      <c r="L3891" s="143">
        <f>COUNTIFS(ArCompl!$C$2:$C$5652,ArCompl!$C4359,ArCompl!$D$2:$D$5652,ArCompl!$D4359)</f>
        <v>1</v>
      </c>
      <c r="M3891" s="144">
        <f>IF(ISNA(MATCH($F3891,'Liste noire'!C:C,0)),0,1)</f>
        <v>0</v>
      </c>
    </row>
    <row r="3892" spans="1:13" x14ac:dyDescent="0.25">
      <c r="A3892" s="139">
        <v>12043</v>
      </c>
      <c r="B3892" s="140" t="s">
        <v>1614</v>
      </c>
      <c r="C3892" s="140"/>
      <c r="D3892" s="140" t="s">
        <v>639</v>
      </c>
      <c r="E3892" s="140" t="s">
        <v>22356</v>
      </c>
      <c r="F3892" s="140" t="s">
        <v>1615</v>
      </c>
      <c r="G3892" s="140" t="s">
        <v>1616</v>
      </c>
      <c r="H3892" s="140">
        <v>-31.7333</v>
      </c>
      <c r="I3892" s="140">
        <v>147.803</v>
      </c>
      <c r="J3892" s="140">
        <v>669</v>
      </c>
      <c r="K3892" s="140" t="s">
        <v>340</v>
      </c>
      <c r="L3892" s="140">
        <f>COUNTIFS(ArCompl!$C$2:$C$5652,ArCompl!$C569,ArCompl!$D$2:$D$5652,ArCompl!$D569)</f>
        <v>1</v>
      </c>
      <c r="M3892" s="141">
        <f>IF(ISNA(MATCH($F3892,'Liste noire'!C:C,0)),0,1)</f>
        <v>0</v>
      </c>
    </row>
    <row r="3893" spans="1:13" x14ac:dyDescent="0.25">
      <c r="A3893" s="142">
        <v>6868</v>
      </c>
      <c r="B3893" s="143" t="s">
        <v>14989</v>
      </c>
      <c r="C3893" s="143" t="s">
        <v>14990</v>
      </c>
      <c r="D3893" s="143" t="s">
        <v>14857</v>
      </c>
      <c r="E3893" s="143" t="s">
        <v>22479</v>
      </c>
      <c r="F3893" s="143" t="s">
        <v>14991</v>
      </c>
      <c r="G3893" s="143" t="s">
        <v>14992</v>
      </c>
      <c r="H3893" s="143">
        <v>41.520899999999997</v>
      </c>
      <c r="I3893" s="143">
        <v>2.1050800000000001</v>
      </c>
      <c r="J3893" s="143">
        <v>485</v>
      </c>
      <c r="K3893" s="143">
        <v>1</v>
      </c>
      <c r="L3893" s="143">
        <f>COUNTIFS(ArCompl!$C$2:$C$5652,ArCompl!$C1859,ArCompl!$D$2:$D$5652,ArCompl!$D1859)</f>
        <v>1</v>
      </c>
      <c r="M3893" s="144">
        <f>IF(ISNA(MATCH($F3893,'Liste noire'!C:C,0)),0,1)</f>
        <v>0</v>
      </c>
    </row>
    <row r="3894" spans="1:13" x14ac:dyDescent="0.25">
      <c r="A3894" s="139">
        <v>8954</v>
      </c>
      <c r="B3894" s="140" t="s">
        <v>2654</v>
      </c>
      <c r="C3894" s="140" t="s">
        <v>2655</v>
      </c>
      <c r="D3894" s="140" t="s">
        <v>2057</v>
      </c>
      <c r="E3894" s="140" t="s">
        <v>22368</v>
      </c>
      <c r="F3894" s="140" t="s">
        <v>2656</v>
      </c>
      <c r="G3894" s="140" t="s">
        <v>2657</v>
      </c>
      <c r="H3894" s="140">
        <v>-21.875399999999999</v>
      </c>
      <c r="I3894" s="140">
        <v>-47.903700000000001</v>
      </c>
      <c r="J3894" s="140">
        <v>2649</v>
      </c>
      <c r="K3894" s="140">
        <v>-3</v>
      </c>
      <c r="L3894" s="140">
        <f>COUNTIFS(ArCompl!$C$2:$C$5652,ArCompl!$C858,ArCompl!$D$2:$D$5652,ArCompl!$D858)</f>
        <v>1</v>
      </c>
      <c r="M3894" s="141">
        <f>IF(ISNA(MATCH($F3894,'Liste noire'!C:C,0)),0,1)</f>
        <v>0</v>
      </c>
    </row>
    <row r="3895" spans="1:13" x14ac:dyDescent="0.25">
      <c r="A3895" s="142">
        <v>6492</v>
      </c>
      <c r="B3895" s="143" t="s">
        <v>207</v>
      </c>
      <c r="C3895" s="143" t="s">
        <v>208</v>
      </c>
      <c r="D3895" s="143" t="s">
        <v>109</v>
      </c>
      <c r="E3895" s="143" t="s">
        <v>22351</v>
      </c>
      <c r="F3895" s="143" t="s">
        <v>209</v>
      </c>
      <c r="G3895" s="143" t="s">
        <v>210</v>
      </c>
      <c r="H3895" s="143">
        <v>36.178100000000001</v>
      </c>
      <c r="I3895" s="143">
        <v>5.3244899999999999</v>
      </c>
      <c r="J3895" s="143">
        <v>3360</v>
      </c>
      <c r="K3895" s="143">
        <v>1</v>
      </c>
      <c r="L3895" s="143">
        <f>COUNTIFS(ArCompl!$C$2:$C$5652,ArCompl!$C91,ArCompl!$D$2:$D$5652,ArCompl!$D91)</f>
        <v>1</v>
      </c>
      <c r="M3895" s="144">
        <f>IF(ISNA(MATCH($F3895,'Liste noire'!C:C,0)),0,1)</f>
        <v>0</v>
      </c>
    </row>
    <row r="3896" spans="1:13" x14ac:dyDescent="0.25">
      <c r="A3896" s="139">
        <v>11898</v>
      </c>
      <c r="B3896" s="140" t="s">
        <v>6173</v>
      </c>
      <c r="C3896" s="140" t="s">
        <v>6174</v>
      </c>
      <c r="D3896" s="140" t="s">
        <v>6104</v>
      </c>
      <c r="E3896" s="140" t="s">
        <v>6104</v>
      </c>
      <c r="F3896" s="140" t="s">
        <v>6175</v>
      </c>
      <c r="G3896" s="140" t="s">
        <v>6176</v>
      </c>
      <c r="H3896" s="140">
        <v>22.7561</v>
      </c>
      <c r="I3896" s="140">
        <v>-81.920900000000003</v>
      </c>
      <c r="J3896" s="140">
        <v>49</v>
      </c>
      <c r="K3896" s="140" t="s">
        <v>340</v>
      </c>
      <c r="L3896" s="140">
        <f>COUNTIFS(ArCompl!$C$2:$C$5652,ArCompl!$C1735,ArCompl!$D$2:$D$5652,ArCompl!$D1735)</f>
        <v>1</v>
      </c>
      <c r="M3896" s="141">
        <f>IF(ISNA(MATCH($F3896,'Liste noire'!C:C,0)),0,1)</f>
        <v>0</v>
      </c>
    </row>
    <row r="3897" spans="1:13" x14ac:dyDescent="0.25">
      <c r="A3897" s="142">
        <v>5792</v>
      </c>
      <c r="B3897" s="143" t="s">
        <v>9821</v>
      </c>
      <c r="C3897" s="143" t="s">
        <v>9822</v>
      </c>
      <c r="D3897" s="143" t="s">
        <v>9641</v>
      </c>
      <c r="E3897" s="143" t="s">
        <v>22421</v>
      </c>
      <c r="F3897" s="143" t="s">
        <v>9823</v>
      </c>
      <c r="G3897" s="143" t="s">
        <v>9824</v>
      </c>
      <c r="H3897" s="143">
        <v>40.620399999999997</v>
      </c>
      <c r="I3897" s="143">
        <v>14.911300000000001</v>
      </c>
      <c r="J3897" s="143">
        <v>119</v>
      </c>
      <c r="K3897" s="143">
        <v>1</v>
      </c>
      <c r="L3897" s="143">
        <f>COUNTIFS(ArCompl!$C$2:$C$5652,ArCompl!$C3952,ArCompl!$D$2:$D$5652,ArCompl!$D3952)</f>
        <v>1</v>
      </c>
      <c r="M3897" s="144">
        <f>IF(ISNA(MATCH($F3897,'Liste noire'!C:C,0)),0,1)</f>
        <v>0</v>
      </c>
    </row>
    <row r="3898" spans="1:13" x14ac:dyDescent="0.25">
      <c r="A3898" s="139">
        <v>9826</v>
      </c>
      <c r="B3898" s="140" t="s">
        <v>12303</v>
      </c>
      <c r="C3898" s="140" t="s">
        <v>12304</v>
      </c>
      <c r="D3898" s="140" t="s">
        <v>12233</v>
      </c>
      <c r="E3898" s="140" t="s">
        <v>12233</v>
      </c>
      <c r="F3898" s="140" t="s">
        <v>12305</v>
      </c>
      <c r="G3898" s="140" t="s">
        <v>12306</v>
      </c>
      <c r="H3898" s="140">
        <v>4.8724999999999996</v>
      </c>
      <c r="I3898" s="140">
        <v>8.093</v>
      </c>
      <c r="J3898" s="140">
        <v>170</v>
      </c>
      <c r="K3898" s="140">
        <v>1</v>
      </c>
      <c r="L3898" s="140">
        <f>COUNTIFS(ArCompl!$C$2:$C$5652,ArCompl!$C4493,ArCompl!$D$2:$D$5652,ArCompl!$D4493)</f>
        <v>1</v>
      </c>
      <c r="M3898" s="141">
        <f>IF(ISNA(MATCH($F3898,'Liste noire'!C:C,0)),0,1)</f>
        <v>0</v>
      </c>
    </row>
    <row r="3899" spans="1:13" x14ac:dyDescent="0.25">
      <c r="A3899" s="142">
        <v>265</v>
      </c>
      <c r="B3899" s="143" t="s">
        <v>12251</v>
      </c>
      <c r="C3899" s="143" t="s">
        <v>12252</v>
      </c>
      <c r="D3899" s="143" t="s">
        <v>12233</v>
      </c>
      <c r="E3899" s="143" t="s">
        <v>12233</v>
      </c>
      <c r="F3899" s="143" t="s">
        <v>12253</v>
      </c>
      <c r="G3899" s="143" t="s">
        <v>12254</v>
      </c>
      <c r="H3899" s="143">
        <v>12.1717</v>
      </c>
      <c r="I3899" s="143">
        <v>6.69611</v>
      </c>
      <c r="J3899" s="143">
        <v>1520</v>
      </c>
      <c r="K3899" s="143">
        <v>1</v>
      </c>
      <c r="L3899" s="143">
        <f>COUNTIFS(ArCompl!$C$2:$C$5652,ArCompl!$C4480,ArCompl!$D$2:$D$5652,ArCompl!$D4480)</f>
        <v>1</v>
      </c>
      <c r="M3899" s="144">
        <f>IF(ISNA(MATCH($F3899,'Liste noire'!C:C,0)),0,1)</f>
        <v>0</v>
      </c>
    </row>
    <row r="3900" spans="1:13" x14ac:dyDescent="0.25">
      <c r="A3900" s="139">
        <v>11923</v>
      </c>
      <c r="B3900" s="140" t="s">
        <v>10234</v>
      </c>
      <c r="C3900" s="140"/>
      <c r="D3900" s="140" t="s">
        <v>9894</v>
      </c>
      <c r="E3900" s="140" t="s">
        <v>22423</v>
      </c>
      <c r="F3900" s="140" t="s">
        <v>10235</v>
      </c>
      <c r="G3900" s="140" t="s">
        <v>10236</v>
      </c>
      <c r="H3900" s="140">
        <v>36.514499999999998</v>
      </c>
      <c r="I3900" s="140">
        <v>139.87100000000001</v>
      </c>
      <c r="J3900" s="140">
        <v>334</v>
      </c>
      <c r="K3900" s="140" t="s">
        <v>340</v>
      </c>
      <c r="L3900" s="140">
        <f>COUNTIFS(ArCompl!$C$2:$C$5652,ArCompl!$C4057,ArCompl!$D$2:$D$5652,ArCompl!$D4057)</f>
        <v>3</v>
      </c>
      <c r="M3900" s="141">
        <f>IF(ISNA(MATCH($F3900,'Liste noire'!C:C,0)),0,1)</f>
        <v>0</v>
      </c>
    </row>
    <row r="3901" spans="1:13" x14ac:dyDescent="0.25">
      <c r="A3901" s="142">
        <v>461</v>
      </c>
      <c r="B3901" s="143" t="s">
        <v>6871</v>
      </c>
      <c r="C3901" s="143" t="s">
        <v>6872</v>
      </c>
      <c r="D3901" s="143" t="s">
        <v>6766</v>
      </c>
      <c r="E3901" s="143" t="s">
        <v>22400</v>
      </c>
      <c r="F3901" s="143" t="s">
        <v>6873</v>
      </c>
      <c r="G3901" s="143" t="s">
        <v>6874</v>
      </c>
      <c r="H3901" s="143">
        <v>60.8964</v>
      </c>
      <c r="I3901" s="143">
        <v>26.938400000000001</v>
      </c>
      <c r="J3901" s="143">
        <v>339</v>
      </c>
      <c r="K3901" s="143">
        <v>2</v>
      </c>
      <c r="L3901" s="143">
        <f>COUNTIFS(ArCompl!$C$2:$C$5652,ArCompl!$C3288,ArCompl!$D$2:$D$5652,ArCompl!$D3288)</f>
        <v>1</v>
      </c>
      <c r="M3901" s="144">
        <f>IF(ISNA(MATCH($F3901,'Liste noire'!C:C,0)),0,1)</f>
        <v>0</v>
      </c>
    </row>
    <row r="3902" spans="1:13" x14ac:dyDescent="0.25">
      <c r="A3902" s="139">
        <v>1347</v>
      </c>
      <c r="B3902" s="140" t="s">
        <v>6888</v>
      </c>
      <c r="C3902" s="140" t="s">
        <v>6889</v>
      </c>
      <c r="D3902" s="140" t="s">
        <v>6885</v>
      </c>
      <c r="E3902" s="140" t="s">
        <v>6885</v>
      </c>
      <c r="F3902" s="140" t="s">
        <v>6890</v>
      </c>
      <c r="G3902" s="140" t="s">
        <v>6891</v>
      </c>
      <c r="H3902" s="140">
        <v>43.505600000000001</v>
      </c>
      <c r="I3902" s="140">
        <v>5.3677799999999998</v>
      </c>
      <c r="J3902" s="140">
        <v>367</v>
      </c>
      <c r="K3902" s="140">
        <v>1</v>
      </c>
      <c r="L3902" s="140">
        <f>COUNTIFS(ArCompl!$C$2:$C$5652,ArCompl!$C3292,ArCompl!$D$2:$D$5652,ArCompl!$D3292)</f>
        <v>1</v>
      </c>
      <c r="M3902" s="141">
        <f>IF(ISNA(MATCH($F3902,'Liste noire'!C:C,0)),0,1)</f>
        <v>0</v>
      </c>
    </row>
    <row r="3903" spans="1:13" x14ac:dyDescent="0.25">
      <c r="A3903" s="142">
        <v>8029</v>
      </c>
      <c r="B3903" s="143" t="s">
        <v>13290</v>
      </c>
      <c r="C3903" s="143" t="s">
        <v>13291</v>
      </c>
      <c r="D3903" s="143" t="s">
        <v>13255</v>
      </c>
      <c r="E3903" s="143" t="s">
        <v>22458</v>
      </c>
      <c r="F3903" s="143" t="s">
        <v>13292</v>
      </c>
      <c r="G3903" s="143" t="s">
        <v>13293</v>
      </c>
      <c r="H3903" s="143">
        <v>51.389200000000002</v>
      </c>
      <c r="I3903" s="143">
        <v>21.2133</v>
      </c>
      <c r="J3903" s="143">
        <v>610</v>
      </c>
      <c r="K3903" s="143">
        <v>1</v>
      </c>
      <c r="L3903" s="143">
        <f>COUNTIFS(ArCompl!$C$2:$C$5652,ArCompl!$C4810,ArCompl!$D$2:$D$5652,ArCompl!$D4810)</f>
        <v>1</v>
      </c>
      <c r="M3903" s="144">
        <f>IF(ISNA(MATCH($F3903,'Liste noire'!C:C,0)),0,1)</f>
        <v>0</v>
      </c>
    </row>
    <row r="3904" spans="1:13" x14ac:dyDescent="0.25">
      <c r="A3904" s="139">
        <v>7812</v>
      </c>
      <c r="B3904" s="140" t="s">
        <v>13266</v>
      </c>
      <c r="C3904" s="140" t="s">
        <v>13267</v>
      </c>
      <c r="D3904" s="140" t="s">
        <v>13255</v>
      </c>
      <c r="E3904" s="140" t="s">
        <v>22458</v>
      </c>
      <c r="F3904" s="140" t="s">
        <v>13268</v>
      </c>
      <c r="G3904" s="140" t="s">
        <v>13269</v>
      </c>
      <c r="H3904" s="140">
        <v>54.579700000000003</v>
      </c>
      <c r="I3904" s="140">
        <v>18.517199999999999</v>
      </c>
      <c r="J3904" s="140">
        <v>144</v>
      </c>
      <c r="K3904" s="140">
        <v>1</v>
      </c>
      <c r="L3904" s="140">
        <f>COUNTIFS(ArCompl!$C$2:$C$5652,ArCompl!$C4804,ArCompl!$D$2:$D$5652,ArCompl!$D4804)</f>
        <v>1</v>
      </c>
      <c r="M3904" s="141">
        <f>IF(ISNA(MATCH($F3904,'Liste noire'!C:C,0)),0,1)</f>
        <v>0</v>
      </c>
    </row>
    <row r="3905" spans="1:13" x14ac:dyDescent="0.25">
      <c r="A3905" s="142">
        <v>1390</v>
      </c>
      <c r="B3905" s="143" t="s">
        <v>7322</v>
      </c>
      <c r="C3905" s="143" t="s">
        <v>7323</v>
      </c>
      <c r="D3905" s="143" t="s">
        <v>6885</v>
      </c>
      <c r="E3905" s="143" t="s">
        <v>6885</v>
      </c>
      <c r="F3905" s="143" t="s">
        <v>7324</v>
      </c>
      <c r="G3905" s="143" t="s">
        <v>7325</v>
      </c>
      <c r="H3905" s="143">
        <v>48.322099999999999</v>
      </c>
      <c r="I3905" s="143">
        <v>4.0167000000000002</v>
      </c>
      <c r="J3905" s="143">
        <v>388</v>
      </c>
      <c r="K3905" s="143">
        <v>1</v>
      </c>
      <c r="L3905" s="143">
        <f>COUNTIFS(ArCompl!$C$2:$C$5652,ArCompl!$C3402,ArCompl!$D$2:$D$5652,ArCompl!$D3402)</f>
        <v>1</v>
      </c>
      <c r="M3905" s="144">
        <f>IF(ISNA(MATCH($F3905,'Liste noire'!C:C,0)),0,1)</f>
        <v>0</v>
      </c>
    </row>
    <row r="3906" spans="1:13" x14ac:dyDescent="0.25">
      <c r="A3906" s="139">
        <v>5435</v>
      </c>
      <c r="B3906" s="140" t="s">
        <v>12898</v>
      </c>
      <c r="C3906" s="140" t="s">
        <v>12899</v>
      </c>
      <c r="D3906" s="140" t="s">
        <v>12811</v>
      </c>
      <c r="E3906" s="140" t="s">
        <v>22456</v>
      </c>
      <c r="F3906" s="140" t="s">
        <v>12900</v>
      </c>
      <c r="G3906" s="140" t="s">
        <v>12901</v>
      </c>
      <c r="H3906" s="140">
        <v>-4.3404600000000002</v>
      </c>
      <c r="I3906" s="140">
        <v>152.38</v>
      </c>
      <c r="J3906" s="140">
        <v>32</v>
      </c>
      <c r="K3906" s="140">
        <v>10</v>
      </c>
      <c r="L3906" s="140">
        <f>COUNTIFS(ArCompl!$C$2:$C$5652,ArCompl!$C4701,ArCompl!$D$2:$D$5652,ArCompl!$D4701)</f>
        <v>1</v>
      </c>
      <c r="M3906" s="141">
        <f>IF(ISNA(MATCH($F3906,'Liste noire'!C:C,0)),0,1)</f>
        <v>0</v>
      </c>
    </row>
    <row r="3907" spans="1:13" x14ac:dyDescent="0.25">
      <c r="A3907" s="142">
        <v>8430</v>
      </c>
      <c r="B3907" s="143" t="s">
        <v>20551</v>
      </c>
      <c r="C3907" s="143" t="s">
        <v>20552</v>
      </c>
      <c r="D3907" s="143" t="s">
        <v>16702</v>
      </c>
      <c r="E3907" s="143" t="s">
        <v>22496</v>
      </c>
      <c r="F3907" s="143" t="s">
        <v>20553</v>
      </c>
      <c r="G3907" s="143" t="s">
        <v>20554</v>
      </c>
      <c r="H3907" s="143">
        <v>42.760599999999997</v>
      </c>
      <c r="I3907" s="143">
        <v>-87.815200000000004</v>
      </c>
      <c r="J3907" s="143">
        <v>674</v>
      </c>
      <c r="K3907" s="143">
        <v>-6</v>
      </c>
      <c r="L3907" s="143">
        <f>COUNTIFS(ArCompl!$C$2:$C$5652,ArCompl!$C2894,ArCompl!$D$2:$D$5652,ArCompl!$D2894)</f>
        <v>1</v>
      </c>
      <c r="M3907" s="144">
        <f>IF(ISNA(MATCH($F3907,'Liste noire'!C:C,0)),0,1)</f>
        <v>0</v>
      </c>
    </row>
    <row r="3908" spans="1:13" x14ac:dyDescent="0.25">
      <c r="A3908" s="139">
        <v>2084</v>
      </c>
      <c r="B3908" s="140" t="s">
        <v>14196</v>
      </c>
      <c r="C3908" s="140" t="s">
        <v>14197</v>
      </c>
      <c r="D3908" s="140" t="s">
        <v>14185</v>
      </c>
      <c r="E3908" s="140" t="s">
        <v>22468</v>
      </c>
      <c r="F3908" s="140" t="s">
        <v>14198</v>
      </c>
      <c r="G3908" s="140" t="s">
        <v>14199</v>
      </c>
      <c r="H3908" s="140">
        <v>30.906600000000001</v>
      </c>
      <c r="I3908" s="140">
        <v>41.138199999999998</v>
      </c>
      <c r="J3908" s="140">
        <v>1813</v>
      </c>
      <c r="K3908" s="140">
        <v>3</v>
      </c>
      <c r="L3908" s="140">
        <f>COUNTIFS(ArCompl!$C$2:$C$5652,ArCompl!$C221,ArCompl!$D$2:$D$5652,ArCompl!$D221)</f>
        <v>1</v>
      </c>
      <c r="M3908" s="141">
        <f>IF(ISNA(MATCH($F3908,'Liste noire'!C:C,0)),0,1)</f>
        <v>0</v>
      </c>
    </row>
    <row r="3909" spans="1:13" x14ac:dyDescent="0.25">
      <c r="A3909" s="142">
        <v>2081</v>
      </c>
      <c r="B3909" s="143" t="s">
        <v>14256</v>
      </c>
      <c r="C3909" s="143" t="s">
        <v>14257</v>
      </c>
      <c r="D3909" s="143" t="s">
        <v>14185</v>
      </c>
      <c r="E3909" s="143" t="s">
        <v>22468</v>
      </c>
      <c r="F3909" s="143" t="s">
        <v>14258</v>
      </c>
      <c r="G3909" s="143" t="s">
        <v>14259</v>
      </c>
      <c r="H3909" s="143">
        <v>29.6264</v>
      </c>
      <c r="I3909" s="143">
        <v>43.490600000000001</v>
      </c>
      <c r="J3909" s="143">
        <v>1474</v>
      </c>
      <c r="K3909" s="143">
        <v>3</v>
      </c>
      <c r="L3909" s="143">
        <f>COUNTIFS(ArCompl!$C$2:$C$5652,ArCompl!$C236,ArCompl!$D$2:$D$5652,ArCompl!$D236)</f>
        <v>1</v>
      </c>
      <c r="M3909" s="144">
        <f>IF(ISNA(MATCH($F3909,'Liste noire'!C:C,0)),0,1)</f>
        <v>0</v>
      </c>
    </row>
    <row r="3910" spans="1:13" x14ac:dyDescent="0.25">
      <c r="A3910" s="139">
        <v>5674</v>
      </c>
      <c r="B3910" s="140" t="s">
        <v>4572</v>
      </c>
      <c r="C3910" s="140" t="s">
        <v>4573</v>
      </c>
      <c r="D3910" s="140" t="s">
        <v>4562</v>
      </c>
      <c r="E3910" s="140" t="s">
        <v>22373</v>
      </c>
      <c r="F3910" s="140" t="s">
        <v>4574</v>
      </c>
      <c r="G3910" s="140" t="s">
        <v>4575</v>
      </c>
      <c r="H3910" s="140">
        <v>14.9245</v>
      </c>
      <c r="I3910" s="140">
        <v>-23.493500000000001</v>
      </c>
      <c r="J3910" s="140">
        <v>230</v>
      </c>
      <c r="K3910" s="140">
        <v>-1</v>
      </c>
      <c r="L3910" s="140">
        <f>COUNTIFS(ArCompl!$C$2:$C$5652,ArCompl!$C1315,ArCompl!$D$2:$D$5652,ArCompl!$D1315)</f>
        <v>1</v>
      </c>
      <c r="M3910" s="141">
        <f>IF(ISNA(MATCH($F3910,'Liste noire'!C:C,0)),0,1)</f>
        <v>0</v>
      </c>
    </row>
    <row r="3911" spans="1:13" x14ac:dyDescent="0.25">
      <c r="A3911" s="142">
        <v>3019</v>
      </c>
      <c r="B3911" s="143" t="s">
        <v>8843</v>
      </c>
      <c r="C3911" s="143" t="s">
        <v>8844</v>
      </c>
      <c r="D3911" s="143" t="s">
        <v>8516</v>
      </c>
      <c r="E3911" s="143" t="s">
        <v>22415</v>
      </c>
      <c r="F3911" s="143" t="s">
        <v>8845</v>
      </c>
      <c r="G3911" s="143" t="s">
        <v>8846</v>
      </c>
      <c r="H3911" s="143">
        <v>22.309200000000001</v>
      </c>
      <c r="I3911" s="143">
        <v>70.779499999999999</v>
      </c>
      <c r="J3911" s="143">
        <v>441</v>
      </c>
      <c r="K3911" s="143">
        <v>5.5</v>
      </c>
      <c r="L3911" s="143">
        <f>COUNTIFS(ArCompl!$C$2:$C$5652,ArCompl!$C3690,ArCompl!$D$2:$D$5652,ArCompl!$D3690)</f>
        <v>1</v>
      </c>
      <c r="M3911" s="144">
        <f>IF(ISNA(MATCH($F3911,'Liste noire'!C:C,0)),0,1)</f>
        <v>0</v>
      </c>
    </row>
    <row r="3912" spans="1:13" x14ac:dyDescent="0.25">
      <c r="A3912" s="139">
        <v>1075</v>
      </c>
      <c r="B3912" s="140" t="s">
        <v>11632</v>
      </c>
      <c r="C3912" s="140" t="s">
        <v>11633</v>
      </c>
      <c r="D3912" s="140" t="s">
        <v>11597</v>
      </c>
      <c r="E3912" s="140" t="s">
        <v>22445</v>
      </c>
      <c r="F3912" s="140" t="s">
        <v>11634</v>
      </c>
      <c r="G3912" s="140" t="s">
        <v>11635</v>
      </c>
      <c r="H3912" s="140">
        <v>31.6069</v>
      </c>
      <c r="I3912" s="140">
        <v>-8.0363000000000007</v>
      </c>
      <c r="J3912" s="140">
        <v>1545</v>
      </c>
      <c r="K3912" s="140">
        <v>0</v>
      </c>
      <c r="L3912" s="140">
        <f>COUNTIFS(ArCompl!$C$2:$C$5652,ArCompl!$C4285,ArCompl!$D$2:$D$5652,ArCompl!$D4285)</f>
        <v>1</v>
      </c>
      <c r="M3912" s="141">
        <f>IF(ISNA(MATCH($F3912,'Liste noire'!C:C,0)),0,1)</f>
        <v>0</v>
      </c>
    </row>
    <row r="3913" spans="1:13" x14ac:dyDescent="0.25">
      <c r="A3913" s="142">
        <v>3799</v>
      </c>
      <c r="B3913" s="143" t="s">
        <v>20639</v>
      </c>
      <c r="C3913" s="143" t="s">
        <v>20640</v>
      </c>
      <c r="D3913" s="143" t="s">
        <v>16702</v>
      </c>
      <c r="E3913" s="143" t="s">
        <v>22496</v>
      </c>
      <c r="F3913" s="143" t="s">
        <v>20641</v>
      </c>
      <c r="G3913" s="143" t="s">
        <v>20642</v>
      </c>
      <c r="H3913" s="143">
        <v>33.951900000000002</v>
      </c>
      <c r="I3913" s="143">
        <v>-117.44499999999999</v>
      </c>
      <c r="J3913" s="143">
        <v>819</v>
      </c>
      <c r="K3913" s="143">
        <v>-8</v>
      </c>
      <c r="L3913" s="143">
        <f>COUNTIFS(ArCompl!$C$2:$C$5652,ArCompl!$C2917,ArCompl!$D$2:$D$5652,ArCompl!$D2917)</f>
        <v>1</v>
      </c>
      <c r="M3913" s="144">
        <f>IF(ISNA(MATCH($F3913,'Liste noire'!C:C,0)),0,1)</f>
        <v>0</v>
      </c>
    </row>
    <row r="3914" spans="1:13" x14ac:dyDescent="0.25">
      <c r="A3914" s="139">
        <v>6323</v>
      </c>
      <c r="B3914" s="140" t="s">
        <v>1357</v>
      </c>
      <c r="C3914" s="140" t="s">
        <v>1358</v>
      </c>
      <c r="D3914" s="140" t="s">
        <v>639</v>
      </c>
      <c r="E3914" s="140" t="s">
        <v>22356</v>
      </c>
      <c r="F3914" s="140" t="s">
        <v>1359</v>
      </c>
      <c r="G3914" s="140" t="s">
        <v>1360</v>
      </c>
      <c r="H3914" s="140">
        <v>-12.356400000000001</v>
      </c>
      <c r="I3914" s="140">
        <v>134.898</v>
      </c>
      <c r="J3914" s="140">
        <v>206</v>
      </c>
      <c r="K3914" s="140">
        <v>9.5</v>
      </c>
      <c r="L3914" s="140">
        <f>COUNTIFS(ArCompl!$C$2:$C$5652,ArCompl!$C499,ArCompl!$D$2:$D$5652,ArCompl!$D499)</f>
        <v>1</v>
      </c>
      <c r="M3914" s="141">
        <f>IF(ISNA(MATCH($F3914,'Liste noire'!C:C,0)),0,1)</f>
        <v>0</v>
      </c>
    </row>
    <row r="3915" spans="1:13" x14ac:dyDescent="0.25">
      <c r="A3915" s="142">
        <v>2613</v>
      </c>
      <c r="B3915" s="143" t="s">
        <v>2597</v>
      </c>
      <c r="C3915" s="143" t="s">
        <v>2598</v>
      </c>
      <c r="D3915" s="143" t="s">
        <v>2057</v>
      </c>
      <c r="E3915" s="143" t="s">
        <v>22368</v>
      </c>
      <c r="F3915" s="143" t="s">
        <v>2599</v>
      </c>
      <c r="G3915" s="143" t="s">
        <v>2600</v>
      </c>
      <c r="H3915" s="143">
        <v>-21.136389999999999</v>
      </c>
      <c r="I3915" s="143">
        <v>-47.776670000000003</v>
      </c>
      <c r="J3915" s="143">
        <v>1806</v>
      </c>
      <c r="K3915" s="143">
        <v>-3</v>
      </c>
      <c r="L3915" s="143">
        <f>COUNTIFS(ArCompl!$C$2:$C$5652,ArCompl!$C842,ArCompl!$D$2:$D$5652,ArCompl!$D842)</f>
        <v>3</v>
      </c>
      <c r="M3915" s="144">
        <f>IF(ISNA(MATCH($F3915,'Liste noire'!C:C,0)),0,1)</f>
        <v>0</v>
      </c>
    </row>
    <row r="3916" spans="1:13" x14ac:dyDescent="0.25">
      <c r="A3916" s="139">
        <v>4087</v>
      </c>
      <c r="B3916" s="140" t="s">
        <v>20567</v>
      </c>
      <c r="C3916" s="140" t="s">
        <v>20568</v>
      </c>
      <c r="D3916" s="140" t="s">
        <v>16702</v>
      </c>
      <c r="E3916" s="140" t="s">
        <v>22496</v>
      </c>
      <c r="F3916" s="140" t="s">
        <v>20569</v>
      </c>
      <c r="G3916" s="140" t="s">
        <v>20570</v>
      </c>
      <c r="H3916" s="140">
        <v>44.045299999999997</v>
      </c>
      <c r="I3916" s="140">
        <v>-103.057</v>
      </c>
      <c r="J3916" s="140">
        <v>3204</v>
      </c>
      <c r="K3916" s="140">
        <v>-7</v>
      </c>
      <c r="L3916" s="140">
        <f>COUNTIFS(ArCompl!$C$2:$C$5652,ArCompl!$C2898,ArCompl!$D$2:$D$5652,ArCompl!$D2898)</f>
        <v>1</v>
      </c>
      <c r="M3916" s="141">
        <f>IF(ISNA(MATCH($F3916,'Liste noire'!C:C,0)),0,1)</f>
        <v>0</v>
      </c>
    </row>
    <row r="3917" spans="1:13" x14ac:dyDescent="0.25">
      <c r="A3917" s="142">
        <v>1959</v>
      </c>
      <c r="B3917" s="143" t="s">
        <v>5933</v>
      </c>
      <c r="C3917" s="143" t="s">
        <v>5934</v>
      </c>
      <c r="D3917" s="143" t="s">
        <v>5926</v>
      </c>
      <c r="E3917" s="143" t="s">
        <v>22382</v>
      </c>
      <c r="F3917" s="143" t="s">
        <v>5935</v>
      </c>
      <c r="G3917" s="143" t="s">
        <v>5936</v>
      </c>
      <c r="H3917" s="143">
        <v>-21.2027</v>
      </c>
      <c r="I3917" s="143">
        <v>-159.80600000000001</v>
      </c>
      <c r="J3917" s="143">
        <v>19</v>
      </c>
      <c r="K3917" s="143">
        <v>-10</v>
      </c>
      <c r="L3917" s="143">
        <f>COUNTIFS(ArCompl!$C$2:$C$5652,ArCompl!$C1649,ArCompl!$D$2:$D$5652,ArCompl!$D1649)</f>
        <v>1</v>
      </c>
      <c r="M3917" s="144">
        <f>IF(ISNA(MATCH($F3917,'Liste noire'!C:C,0)),0,1)</f>
        <v>0</v>
      </c>
    </row>
    <row r="3918" spans="1:13" x14ac:dyDescent="0.25">
      <c r="A3918" s="139">
        <v>2123</v>
      </c>
      <c r="B3918" s="140" t="s">
        <v>9464</v>
      </c>
      <c r="C3918" s="140" t="s">
        <v>9465</v>
      </c>
      <c r="D3918" s="140" t="s">
        <v>9341</v>
      </c>
      <c r="E3918" s="140" t="s">
        <v>9341</v>
      </c>
      <c r="F3918" s="140" t="s">
        <v>9466</v>
      </c>
      <c r="G3918" s="140" t="s">
        <v>9467</v>
      </c>
      <c r="H3918" s="140">
        <v>37.323329999999999</v>
      </c>
      <c r="I3918" s="140">
        <v>49.617780000000003</v>
      </c>
      <c r="J3918" s="140">
        <v>-40</v>
      </c>
      <c r="K3918" s="140">
        <v>3.5</v>
      </c>
      <c r="L3918" s="140">
        <f>COUNTIFS(ArCompl!$C$2:$C$5652,ArCompl!$C3854,ArCompl!$D$2:$D$5652,ArCompl!$D3854)</f>
        <v>1</v>
      </c>
      <c r="M3918" s="141">
        <f>IF(ISNA(MATCH($F3918,'Liste noire'!C:C,0)),0,1)</f>
        <v>0</v>
      </c>
    </row>
    <row r="3919" spans="1:13" x14ac:dyDescent="0.25">
      <c r="A3919" s="142">
        <v>6144</v>
      </c>
      <c r="B3919" s="143" t="s">
        <v>13883</v>
      </c>
      <c r="C3919" s="143" t="s">
        <v>13884</v>
      </c>
      <c r="D3919" s="143" t="s">
        <v>13509</v>
      </c>
      <c r="E3919" s="143" t="s">
        <v>22461</v>
      </c>
      <c r="F3919" s="143" t="s">
        <v>13885</v>
      </c>
      <c r="G3919" s="143" t="s">
        <v>13886</v>
      </c>
      <c r="H3919" s="143">
        <v>62.1586</v>
      </c>
      <c r="I3919" s="143">
        <v>77.328900000000004</v>
      </c>
      <c r="J3919" s="143">
        <v>250</v>
      </c>
      <c r="K3919" s="143">
        <v>5</v>
      </c>
      <c r="L3919" s="143">
        <f>COUNTIFS(ArCompl!$C$2:$C$5652,ArCompl!$C5102,ArCompl!$D$2:$D$5652,ArCompl!$D5102)</f>
        <v>1</v>
      </c>
      <c r="M3919" s="144">
        <f>IF(ISNA(MATCH($F3919,'Liste noire'!C:C,0)),0,1)</f>
        <v>0</v>
      </c>
    </row>
    <row r="3920" spans="1:13" x14ac:dyDescent="0.25">
      <c r="A3920" s="139">
        <v>2225</v>
      </c>
      <c r="B3920" s="140" t="s">
        <v>12707</v>
      </c>
      <c r="C3920" s="140" t="s">
        <v>12708</v>
      </c>
      <c r="D3920" s="140" t="s">
        <v>12597</v>
      </c>
      <c r="E3920" s="140" t="s">
        <v>12597</v>
      </c>
      <c r="F3920" s="140" t="s">
        <v>12709</v>
      </c>
      <c r="G3920" s="140" t="s">
        <v>12710</v>
      </c>
      <c r="H3920" s="140">
        <v>33.849699999999999</v>
      </c>
      <c r="I3920" s="140">
        <v>73.798100000000005</v>
      </c>
      <c r="J3920" s="140">
        <v>5479</v>
      </c>
      <c r="K3920" s="140">
        <v>5</v>
      </c>
      <c r="L3920" s="140">
        <f>COUNTIFS(ArCompl!$C$2:$C$5652,ArCompl!$C4654,ArCompl!$D$2:$D$5652,ArCompl!$D4654)</f>
        <v>1</v>
      </c>
      <c r="M3920" s="141">
        <f>IF(ISNA(MATCH($F3920,'Liste noire'!C:C,0)),0,1)</f>
        <v>0</v>
      </c>
    </row>
    <row r="3921" spans="1:13" x14ac:dyDescent="0.25">
      <c r="A3921" s="142">
        <v>1072</v>
      </c>
      <c r="B3921" s="143" t="s">
        <v>11648</v>
      </c>
      <c r="C3921" s="143" t="s">
        <v>11649</v>
      </c>
      <c r="D3921" s="143" t="s">
        <v>11597</v>
      </c>
      <c r="E3921" s="143" t="s">
        <v>22445</v>
      </c>
      <c r="F3921" s="143" t="s">
        <v>11650</v>
      </c>
      <c r="G3921" s="143" t="s">
        <v>11651</v>
      </c>
      <c r="H3921" s="143">
        <v>34.051499999999997</v>
      </c>
      <c r="I3921" s="143">
        <v>-6.7515200000000002</v>
      </c>
      <c r="J3921" s="143">
        <v>276</v>
      </c>
      <c r="K3921" s="143">
        <v>0</v>
      </c>
      <c r="L3921" s="143">
        <f>COUNTIFS(ArCompl!$C$2:$C$5652,ArCompl!$C4289,ArCompl!$D$2:$D$5652,ArCompl!$D4289)</f>
        <v>1</v>
      </c>
      <c r="M3921" s="144">
        <f>IF(ISNA(MATCH($F3921,'Liste noire'!C:C,0)),0,1)</f>
        <v>0</v>
      </c>
    </row>
    <row r="3922" spans="1:13" x14ac:dyDescent="0.25">
      <c r="A3922" s="139">
        <v>7397</v>
      </c>
      <c r="B3922" s="140" t="s">
        <v>2142</v>
      </c>
      <c r="C3922" s="140" t="s">
        <v>2143</v>
      </c>
      <c r="D3922" s="140" t="s">
        <v>2057</v>
      </c>
      <c r="E3922" s="140" t="s">
        <v>22368</v>
      </c>
      <c r="F3922" s="140" t="s">
        <v>2144</v>
      </c>
      <c r="G3922" s="140" t="s">
        <v>2145</v>
      </c>
      <c r="H3922" s="140">
        <v>-4.4063400000000001</v>
      </c>
      <c r="I3922" s="140">
        <v>-59.602400000000003</v>
      </c>
      <c r="J3922" s="140">
        <v>293</v>
      </c>
      <c r="K3922" s="140">
        <v>-4</v>
      </c>
      <c r="L3922" s="140">
        <f>COUNTIFS(ArCompl!$C$2:$C$5652,ArCompl!$C727,ArCompl!$D$2:$D$5652,ArCompl!$D727)</f>
        <v>1</v>
      </c>
      <c r="M3922" s="141">
        <f>IF(ISNA(MATCH($F3922,'Liste noire'!C:C,0)),0,1)</f>
        <v>0</v>
      </c>
    </row>
    <row r="3923" spans="1:13" x14ac:dyDescent="0.25">
      <c r="A3923" s="142">
        <v>8188</v>
      </c>
      <c r="B3923" s="143" t="s">
        <v>17762</v>
      </c>
      <c r="C3923" s="143" t="s">
        <v>17759</v>
      </c>
      <c r="D3923" s="143" t="s">
        <v>16702</v>
      </c>
      <c r="E3923" s="143" t="s">
        <v>22496</v>
      </c>
      <c r="F3923" s="143" t="s">
        <v>17763</v>
      </c>
      <c r="G3923" s="143" t="s">
        <v>17764</v>
      </c>
      <c r="H3923" s="143">
        <v>32.680900000000001</v>
      </c>
      <c r="I3923" s="143">
        <v>-96.868200000000002</v>
      </c>
      <c r="J3923" s="143">
        <v>660</v>
      </c>
      <c r="K3923" s="143">
        <v>-6</v>
      </c>
      <c r="L3923" s="143">
        <f>COUNTIFS(ArCompl!$C$2:$C$5652,ArCompl!$C2161,ArCompl!$D$2:$D$5652,ArCompl!$D2161)</f>
        <v>1</v>
      </c>
      <c r="M3923" s="144">
        <f>IF(ISNA(MATCH($F3923,'Liste noire'!C:C,0)),0,1)</f>
        <v>0</v>
      </c>
    </row>
    <row r="3924" spans="1:13" x14ac:dyDescent="0.25">
      <c r="A3924" s="139">
        <v>4295</v>
      </c>
      <c r="B3924" s="140" t="s">
        <v>2963</v>
      </c>
      <c r="C3924" s="140" t="s">
        <v>2964</v>
      </c>
      <c r="D3924" s="140" t="s">
        <v>2952</v>
      </c>
      <c r="E3924" s="140" t="s">
        <v>22371</v>
      </c>
      <c r="F3924" s="140" t="s">
        <v>2965</v>
      </c>
      <c r="G3924" s="140" t="s">
        <v>2966</v>
      </c>
      <c r="H3924" s="140">
        <v>13.73</v>
      </c>
      <c r="I3924" s="140">
        <v>106.98699999999999</v>
      </c>
      <c r="J3924" s="140">
        <v>0</v>
      </c>
      <c r="K3924" s="140">
        <v>7</v>
      </c>
      <c r="L3924" s="140">
        <f>COUNTIFS(ArCompl!$C$2:$C$5652,ArCompl!$C908,ArCompl!$D$2:$D$5652,ArCompl!$D908)</f>
        <v>1</v>
      </c>
      <c r="M3924" s="141">
        <f>IF(ISNA(MATCH($F3924,'Liste noire'!C:C,0)),0,1)</f>
        <v>0</v>
      </c>
    </row>
    <row r="3925" spans="1:13" x14ac:dyDescent="0.25">
      <c r="A3925" s="142">
        <v>7769</v>
      </c>
      <c r="B3925" s="143" t="s">
        <v>19870</v>
      </c>
      <c r="C3925" s="143" t="s">
        <v>19871</v>
      </c>
      <c r="D3925" s="143" t="s">
        <v>16702</v>
      </c>
      <c r="E3925" s="143" t="s">
        <v>22496</v>
      </c>
      <c r="F3925" s="143" t="s">
        <v>19872</v>
      </c>
      <c r="G3925" s="143" t="s">
        <v>19873</v>
      </c>
      <c r="H3925" s="143">
        <v>33.574199999999998</v>
      </c>
      <c r="I3925" s="143">
        <v>-117.128</v>
      </c>
      <c r="J3925" s="143">
        <v>1350</v>
      </c>
      <c r="K3925" s="143">
        <v>-8</v>
      </c>
      <c r="L3925" s="143">
        <f>COUNTIFS(ArCompl!$C$2:$C$5652,ArCompl!$C2714,ArCompl!$D$2:$D$5652,ArCompl!$D2714)</f>
        <v>3</v>
      </c>
      <c r="M3925" s="144">
        <f>IF(ISNA(MATCH($F3925,'Liste noire'!C:C,0)),0,1)</f>
        <v>0</v>
      </c>
    </row>
    <row r="3926" spans="1:13" x14ac:dyDescent="0.25">
      <c r="A3926" s="139">
        <v>379</v>
      </c>
      <c r="B3926" s="140" t="s">
        <v>7880</v>
      </c>
      <c r="C3926" s="140" t="s">
        <v>7881</v>
      </c>
      <c r="D3926" s="140" t="s">
        <v>7581</v>
      </c>
      <c r="E3926" s="140" t="s">
        <v>22405</v>
      </c>
      <c r="F3926" s="140" t="s">
        <v>7882</v>
      </c>
      <c r="G3926" s="140" t="s">
        <v>7883</v>
      </c>
      <c r="H3926" s="140">
        <v>48.900829999999999</v>
      </c>
      <c r="I3926" s="140">
        <v>12.51667</v>
      </c>
      <c r="J3926" s="140">
        <v>1047</v>
      </c>
      <c r="K3926" s="140">
        <v>1</v>
      </c>
      <c r="L3926" s="140">
        <f>COUNTIFS(ArCompl!$C$2:$C$5652,ArCompl!$C179,ArCompl!$D$2:$D$5652,ArCompl!$D179)</f>
        <v>1</v>
      </c>
      <c r="M3926" s="141">
        <f>IF(ISNA(MATCH($F3926,'Liste noire'!C:C,0)),0,1)</f>
        <v>0</v>
      </c>
    </row>
    <row r="3927" spans="1:13" x14ac:dyDescent="0.25">
      <c r="A3927" s="142">
        <v>2609</v>
      </c>
      <c r="B3927" s="143" t="s">
        <v>2601</v>
      </c>
      <c r="C3927" s="143" t="s">
        <v>2602</v>
      </c>
      <c r="D3927" s="143" t="s">
        <v>2057</v>
      </c>
      <c r="E3927" s="143" t="s">
        <v>22368</v>
      </c>
      <c r="F3927" s="143" t="s">
        <v>2603</v>
      </c>
      <c r="G3927" s="143" t="s">
        <v>2604</v>
      </c>
      <c r="H3927" s="143">
        <v>-9.8688889999999994</v>
      </c>
      <c r="I3927" s="143">
        <v>-67.898060000000001</v>
      </c>
      <c r="J3927" s="143">
        <v>633</v>
      </c>
      <c r="K3927" s="143">
        <v>-5</v>
      </c>
      <c r="L3927" s="143">
        <f>COUNTIFS(ArCompl!$C$2:$C$5652,ArCompl!$C843,ArCompl!$D$2:$D$5652,ArCompl!$D843)</f>
        <v>1</v>
      </c>
      <c r="M3927" s="144">
        <f>IF(ISNA(MATCH($F3927,'Liste noire'!C:C,0)),0,1)</f>
        <v>0</v>
      </c>
    </row>
    <row r="3928" spans="1:13" x14ac:dyDescent="0.25">
      <c r="A3928" s="139">
        <v>5418</v>
      </c>
      <c r="B3928" s="140" t="s">
        <v>14503</v>
      </c>
      <c r="C3928" s="140" t="s">
        <v>14504</v>
      </c>
      <c r="D3928" s="140" t="s">
        <v>14452</v>
      </c>
      <c r="E3928" s="140" t="s">
        <v>22474</v>
      </c>
      <c r="F3928" s="140" t="s">
        <v>14505</v>
      </c>
      <c r="G3928" s="140" t="s">
        <v>14506</v>
      </c>
      <c r="H3928" s="140">
        <v>-8.1680600000000005</v>
      </c>
      <c r="I3928" s="140">
        <v>157.643</v>
      </c>
      <c r="J3928" s="140">
        <v>0</v>
      </c>
      <c r="K3928" s="140">
        <v>11</v>
      </c>
      <c r="L3928" s="140">
        <f>COUNTIFS(ArCompl!$C$2:$C$5652,ArCompl!$C3589,ArCompl!$D$2:$D$5652,ArCompl!$D3589)</f>
        <v>1</v>
      </c>
      <c r="M3928" s="141">
        <f>IF(ISNA(MATCH($F3928,'Liste noire'!C:C,0)),0,1)</f>
        <v>0</v>
      </c>
    </row>
    <row r="3929" spans="1:13" x14ac:dyDescent="0.25">
      <c r="A3929" s="142">
        <v>7427</v>
      </c>
      <c r="B3929" s="143" t="s">
        <v>15142</v>
      </c>
      <c r="C3929" s="143" t="s">
        <v>15143</v>
      </c>
      <c r="D3929" s="143" t="s">
        <v>15099</v>
      </c>
      <c r="E3929" s="143" t="s">
        <v>22480</v>
      </c>
      <c r="F3929" s="143" t="s">
        <v>15144</v>
      </c>
      <c r="G3929" s="143" t="s">
        <v>15145</v>
      </c>
      <c r="H3929" s="143">
        <v>6.8250000000000002</v>
      </c>
      <c r="I3929" s="143">
        <v>29.669</v>
      </c>
      <c r="J3929" s="143">
        <v>1378</v>
      </c>
      <c r="K3929" s="143">
        <v>3</v>
      </c>
      <c r="L3929" s="143">
        <f>COUNTIFS(ArCompl!$C$2:$C$5652,ArCompl!$C5236,ArCompl!$D$2:$D$5652,ArCompl!$D5236)</f>
        <v>1</v>
      </c>
      <c r="M3929" s="144">
        <f>IF(ISNA(MATCH($F3929,'Liste noire'!C:C,0)),0,1)</f>
        <v>0</v>
      </c>
    </row>
    <row r="3930" spans="1:13" x14ac:dyDescent="0.25">
      <c r="A3930" s="139">
        <v>6722</v>
      </c>
      <c r="B3930" s="140" t="s">
        <v>20712</v>
      </c>
      <c r="C3930" s="140" t="s">
        <v>20713</v>
      </c>
      <c r="D3930" s="140" t="s">
        <v>16702</v>
      </c>
      <c r="E3930" s="140" t="s">
        <v>22496</v>
      </c>
      <c r="F3930" s="140" t="s">
        <v>20714</v>
      </c>
      <c r="G3930" s="140" t="s">
        <v>20715</v>
      </c>
      <c r="H3930" s="140">
        <v>64.727199999999996</v>
      </c>
      <c r="I3930" s="140">
        <v>-155.47</v>
      </c>
      <c r="J3930" s="140">
        <v>658</v>
      </c>
      <c r="K3930" s="140">
        <v>-9</v>
      </c>
      <c r="L3930" s="140">
        <f>COUNTIFS(ArCompl!$C$2:$C$5652,ArCompl!$C2937,ArCompl!$D$2:$D$5652,ArCompl!$D2937)</f>
        <v>1</v>
      </c>
      <c r="M3930" s="141">
        <f>IF(ISNA(MATCH($F3930,'Liste noire'!C:C,0)),0,1)</f>
        <v>0</v>
      </c>
    </row>
    <row r="3931" spans="1:13" x14ac:dyDescent="0.25">
      <c r="A3931" s="142">
        <v>3625</v>
      </c>
      <c r="B3931" s="143" t="s">
        <v>20571</v>
      </c>
      <c r="C3931" s="143" t="s">
        <v>20568</v>
      </c>
      <c r="D3931" s="143" t="s">
        <v>16702</v>
      </c>
      <c r="E3931" s="143" t="s">
        <v>22496</v>
      </c>
      <c r="F3931" s="143" t="s">
        <v>20572</v>
      </c>
      <c r="G3931" s="143" t="s">
        <v>20573</v>
      </c>
      <c r="H3931" s="143">
        <v>44.145000000000003</v>
      </c>
      <c r="I3931" s="143">
        <v>-103.104</v>
      </c>
      <c r="J3931" s="143">
        <v>3276</v>
      </c>
      <c r="K3931" s="143">
        <v>-7</v>
      </c>
      <c r="L3931" s="143">
        <f>COUNTIFS(ArCompl!$C$2:$C$5652,ArCompl!$C2899,ArCompl!$D$2:$D$5652,ArCompl!$D2899)</f>
        <v>1</v>
      </c>
      <c r="M3931" s="144">
        <f>IF(ISNA(MATCH($F3931,'Liste noire'!C:C,0)),0,1)</f>
        <v>0</v>
      </c>
    </row>
    <row r="3932" spans="1:13" x14ac:dyDescent="0.25">
      <c r="A3932" s="139">
        <v>849</v>
      </c>
      <c r="B3932" s="140" t="s">
        <v>14714</v>
      </c>
      <c r="C3932" s="140" t="s">
        <v>14715</v>
      </c>
      <c r="D3932" s="140" t="s">
        <v>14577</v>
      </c>
      <c r="E3932" s="140" t="s">
        <v>22476</v>
      </c>
      <c r="F3932" s="140" t="s">
        <v>14716</v>
      </c>
      <c r="G3932" s="140" t="s">
        <v>14717</v>
      </c>
      <c r="H3932" s="140">
        <v>-28.741</v>
      </c>
      <c r="I3932" s="140">
        <v>32.092100000000002</v>
      </c>
      <c r="J3932" s="140">
        <v>109</v>
      </c>
      <c r="K3932" s="140">
        <v>2</v>
      </c>
      <c r="L3932" s="140">
        <f>COUNTIFS(ArCompl!$C$2:$C$5652,ArCompl!$C54,ArCompl!$D$2:$D$5652,ArCompl!$D54)</f>
        <v>2</v>
      </c>
      <c r="M3932" s="141">
        <f>IF(ISNA(MATCH($F3932,'Liste noire'!C:C,0)),0,1)</f>
        <v>0</v>
      </c>
    </row>
    <row r="3933" spans="1:13" x14ac:dyDescent="0.25">
      <c r="A3933" s="142">
        <v>2746</v>
      </c>
      <c r="B3933" s="143" t="s">
        <v>5676</v>
      </c>
      <c r="C3933" s="143" t="s">
        <v>5677</v>
      </c>
      <c r="D3933" s="143" t="s">
        <v>5479</v>
      </c>
      <c r="E3933" s="143" t="s">
        <v>22380</v>
      </c>
      <c r="F3933" s="143" t="s">
        <v>5678</v>
      </c>
      <c r="G3933" s="143" t="s">
        <v>5679</v>
      </c>
      <c r="H3933" s="143">
        <v>11.526199999999999</v>
      </c>
      <c r="I3933" s="143">
        <v>-72.926000000000002</v>
      </c>
      <c r="J3933" s="143">
        <v>43</v>
      </c>
      <c r="K3933" s="143">
        <v>-5</v>
      </c>
      <c r="L3933" s="143">
        <f>COUNTIFS(ArCompl!$C$2:$C$5652,ArCompl!$C1585,ArCompl!$D$2:$D$5652,ArCompl!$D1585)</f>
        <v>1</v>
      </c>
      <c r="M3933" s="144">
        <f>IF(ISNA(MATCH($F3933,'Liste noire'!C:C,0)),0,1)</f>
        <v>0</v>
      </c>
    </row>
    <row r="3934" spans="1:13" x14ac:dyDescent="0.25">
      <c r="A3934" s="139">
        <v>5907</v>
      </c>
      <c r="B3934" s="140" t="s">
        <v>21942</v>
      </c>
      <c r="C3934" s="140" t="s">
        <v>21943</v>
      </c>
      <c r="D3934" s="140" t="s">
        <v>21859</v>
      </c>
      <c r="E3934" s="140" t="s">
        <v>21859</v>
      </c>
      <c r="F3934" s="140" t="s">
        <v>21944</v>
      </c>
      <c r="G3934" s="140" t="s">
        <v>21945</v>
      </c>
      <c r="H3934" s="140">
        <v>-15.472</v>
      </c>
      <c r="I3934" s="140">
        <v>167.83500000000001</v>
      </c>
      <c r="J3934" s="140">
        <v>36</v>
      </c>
      <c r="K3934" s="140">
        <v>11</v>
      </c>
      <c r="L3934" s="140">
        <f>COUNTIFS(ArCompl!$C$2:$C$5652,ArCompl!$C5558,ArCompl!$D$2:$D$5652,ArCompl!$D5558)</f>
        <v>1</v>
      </c>
      <c r="M3934" s="141">
        <f>IF(ISNA(MATCH($F3934,'Liste noire'!C:C,0)),0,1)</f>
        <v>0</v>
      </c>
    </row>
    <row r="3935" spans="1:13" x14ac:dyDescent="0.25">
      <c r="A3935" s="142">
        <v>9904</v>
      </c>
      <c r="B3935" s="143" t="s">
        <v>1369</v>
      </c>
      <c r="C3935" s="143" t="s">
        <v>1370</v>
      </c>
      <c r="D3935" s="143" t="s">
        <v>639</v>
      </c>
      <c r="E3935" s="143" t="s">
        <v>22356</v>
      </c>
      <c r="F3935" s="143" t="s">
        <v>1371</v>
      </c>
      <c r="G3935" s="143" t="s">
        <v>1372</v>
      </c>
      <c r="H3935" s="143">
        <v>-20.701899999999998</v>
      </c>
      <c r="I3935" s="143">
        <v>143.11500000000001</v>
      </c>
      <c r="J3935" s="143">
        <v>676</v>
      </c>
      <c r="K3935" s="143">
        <v>10</v>
      </c>
      <c r="L3935" s="143">
        <f>COUNTIFS(ArCompl!$C$2:$C$5652,ArCompl!$C502,ArCompl!$D$2:$D$5652,ArCompl!$D502)</f>
        <v>1</v>
      </c>
      <c r="M3935" s="144">
        <f>IF(ISNA(MATCH($F3935,'Liste noire'!C:C,0)),0,1)</f>
        <v>0</v>
      </c>
    </row>
    <row r="3936" spans="1:13" x14ac:dyDescent="0.25">
      <c r="A3936" s="139">
        <v>1300</v>
      </c>
      <c r="B3936" s="140" t="s">
        <v>7270</v>
      </c>
      <c r="C3936" s="140" t="s">
        <v>7271</v>
      </c>
      <c r="D3936" s="140" t="s">
        <v>6885</v>
      </c>
      <c r="E3936" s="140" t="s">
        <v>6885</v>
      </c>
      <c r="F3936" s="140" t="s">
        <v>7272</v>
      </c>
      <c r="G3936" s="140" t="s">
        <v>7273</v>
      </c>
      <c r="H3936" s="140">
        <v>45.887799999999999</v>
      </c>
      <c r="I3936" s="140">
        <v>-0.98305600000000004</v>
      </c>
      <c r="J3936" s="140">
        <v>60</v>
      </c>
      <c r="K3936" s="140">
        <v>1</v>
      </c>
      <c r="L3936" s="140">
        <f>COUNTIFS(ArCompl!$C$2:$C$5652,ArCompl!$C3389,ArCompl!$D$2:$D$5652,ArCompl!$D3389)</f>
        <v>1</v>
      </c>
      <c r="M3936" s="141">
        <f>IF(ISNA(MATCH($F3936,'Liste noire'!C:C,0)),0,1)</f>
        <v>0</v>
      </c>
    </row>
    <row r="3937" spans="1:13" x14ac:dyDescent="0.25">
      <c r="A3937" s="142">
        <v>8894</v>
      </c>
      <c r="B3937" s="143" t="s">
        <v>16625</v>
      </c>
      <c r="C3937" s="143" t="s">
        <v>16626</v>
      </c>
      <c r="D3937" s="143" t="s">
        <v>16321</v>
      </c>
      <c r="E3937" s="143" t="s">
        <v>22495</v>
      </c>
      <c r="F3937" s="143" t="s">
        <v>16627</v>
      </c>
      <c r="G3937" s="143" t="s">
        <v>16628</v>
      </c>
      <c r="H3937" s="143">
        <v>51.351900000000001</v>
      </c>
      <c r="I3937" s="143">
        <v>0.50333300000000003</v>
      </c>
      <c r="J3937" s="143">
        <v>436</v>
      </c>
      <c r="K3937" s="143">
        <v>0</v>
      </c>
      <c r="L3937" s="143">
        <f>COUNTIFS(ArCompl!$C$2:$C$5652,ArCompl!$C4988,ArCompl!$D$2:$D$5652,ArCompl!$D4988)</f>
        <v>1</v>
      </c>
      <c r="M3937" s="144">
        <f>IF(ISNA(MATCH($F3937,'Liste noire'!C:C,0)),0,1)</f>
        <v>0</v>
      </c>
    </row>
    <row r="3938" spans="1:13" x14ac:dyDescent="0.25">
      <c r="A3938" s="139">
        <v>2462</v>
      </c>
      <c r="B3938" s="140" t="s">
        <v>508</v>
      </c>
      <c r="C3938" s="140" t="s">
        <v>509</v>
      </c>
      <c r="D3938" s="140" t="s">
        <v>365</v>
      </c>
      <c r="E3938" s="140" t="s">
        <v>22354</v>
      </c>
      <c r="F3938" s="140" t="s">
        <v>510</v>
      </c>
      <c r="G3938" s="140" t="s">
        <v>511</v>
      </c>
      <c r="H3938" s="140">
        <v>-33.085099999999997</v>
      </c>
      <c r="I3938" s="140">
        <v>-64.261300000000006</v>
      </c>
      <c r="J3938" s="140">
        <v>1380</v>
      </c>
      <c r="K3938" s="140">
        <v>-3</v>
      </c>
      <c r="L3938" s="140">
        <f>COUNTIFS(ArCompl!$C$2:$C$5652,ArCompl!$C285,ArCompl!$D$2:$D$5652,ArCompl!$D285)</f>
        <v>2</v>
      </c>
      <c r="M3938" s="141">
        <f>IF(ISNA(MATCH($F3938,'Liste noire'!C:C,0)),0,1)</f>
        <v>0</v>
      </c>
    </row>
    <row r="3939" spans="1:13" x14ac:dyDescent="0.25">
      <c r="A3939" s="142">
        <v>8520</v>
      </c>
      <c r="B3939" s="143" t="s">
        <v>20678</v>
      </c>
      <c r="C3939" s="143" t="s">
        <v>20679</v>
      </c>
      <c r="D3939" s="143" t="s">
        <v>16702</v>
      </c>
      <c r="E3939" s="143" t="s">
        <v>22496</v>
      </c>
      <c r="F3939" s="143" t="s">
        <v>20680</v>
      </c>
      <c r="G3939" s="143" t="s">
        <v>20681</v>
      </c>
      <c r="H3939" s="143">
        <v>34.891300000000001</v>
      </c>
      <c r="I3939" s="143">
        <v>-79.759600000000006</v>
      </c>
      <c r="J3939" s="143">
        <v>358</v>
      </c>
      <c r="K3939" s="143">
        <v>-5</v>
      </c>
      <c r="L3939" s="143">
        <f>COUNTIFS(ArCompl!$C$2:$C$5652,ArCompl!$C2928,ArCompl!$D$2:$D$5652,ArCompl!$D2928)</f>
        <v>1</v>
      </c>
      <c r="M3939" s="144">
        <f>IF(ISNA(MATCH($F3939,'Liste noire'!C:C,0)),0,1)</f>
        <v>0</v>
      </c>
    </row>
    <row r="3940" spans="1:13" x14ac:dyDescent="0.25">
      <c r="A3940" s="139">
        <v>8240</v>
      </c>
      <c r="B3940" s="140" t="s">
        <v>2593</v>
      </c>
      <c r="C3940" s="140" t="s">
        <v>2594</v>
      </c>
      <c r="D3940" s="140" t="s">
        <v>2057</v>
      </c>
      <c r="E3940" s="140" t="s">
        <v>22368</v>
      </c>
      <c r="F3940" s="140" t="s">
        <v>2595</v>
      </c>
      <c r="G3940" s="140" t="s">
        <v>2596</v>
      </c>
      <c r="H3940" s="140">
        <v>-8.0332899999999992</v>
      </c>
      <c r="I3940" s="140">
        <v>-49.979900000000001</v>
      </c>
      <c r="J3940" s="140">
        <v>670</v>
      </c>
      <c r="K3940" s="140">
        <v>-3</v>
      </c>
      <c r="L3940" s="140">
        <f>COUNTIFS(ArCompl!$C$2:$C$5652,ArCompl!$C841,ArCompl!$D$2:$D$5652,ArCompl!$D841)</f>
        <v>1</v>
      </c>
      <c r="M3940" s="141">
        <f>IF(ISNA(MATCH($F3940,'Liste noire'!C:C,0)),0,1)</f>
        <v>0</v>
      </c>
    </row>
    <row r="3941" spans="1:13" x14ac:dyDescent="0.25">
      <c r="A3941" s="142">
        <v>4098</v>
      </c>
      <c r="B3941" s="143" t="s">
        <v>20586</v>
      </c>
      <c r="C3941" s="143" t="s">
        <v>20587</v>
      </c>
      <c r="D3941" s="143" t="s">
        <v>16702</v>
      </c>
      <c r="E3941" s="143" t="s">
        <v>22496</v>
      </c>
      <c r="F3941" s="143" t="s">
        <v>20588</v>
      </c>
      <c r="G3941" s="143" t="s">
        <v>20589</v>
      </c>
      <c r="H3941" s="143">
        <v>40.509</v>
      </c>
      <c r="I3941" s="143">
        <v>-122.29300000000001</v>
      </c>
      <c r="J3941" s="143">
        <v>505</v>
      </c>
      <c r="K3941" s="143">
        <v>-8</v>
      </c>
      <c r="L3941" s="143">
        <f>COUNTIFS(ArCompl!$C$2:$C$5652,ArCompl!$C2903,ArCompl!$D$2:$D$5652,ArCompl!$D2903)</f>
        <v>2</v>
      </c>
      <c r="M3941" s="144">
        <f>IF(ISNA(MATCH($F3941,'Liste noire'!C:C,0)),0,1)</f>
        <v>0</v>
      </c>
    </row>
    <row r="3942" spans="1:13" x14ac:dyDescent="0.25">
      <c r="A3942" s="139">
        <v>5764</v>
      </c>
      <c r="B3942" s="140" t="s">
        <v>20578</v>
      </c>
      <c r="C3942" s="140" t="s">
        <v>20579</v>
      </c>
      <c r="D3942" s="140" t="s">
        <v>16702</v>
      </c>
      <c r="E3942" s="140" t="s">
        <v>22496</v>
      </c>
      <c r="F3942" s="140" t="s">
        <v>20580</v>
      </c>
      <c r="G3942" s="140" t="s">
        <v>20581</v>
      </c>
      <c r="H3942" s="140">
        <v>40.378500000000003</v>
      </c>
      <c r="I3942" s="140">
        <v>-75.965199999999996</v>
      </c>
      <c r="J3942" s="140">
        <v>344</v>
      </c>
      <c r="K3942" s="140">
        <v>-5</v>
      </c>
      <c r="L3942" s="140">
        <f>COUNTIFS(ArCompl!$C$2:$C$5652,ArCompl!$C2901,ArCompl!$D$2:$D$5652,ArCompl!$D2901)</f>
        <v>2</v>
      </c>
      <c r="M3942" s="141">
        <f>IF(ISNA(MATCH($F3942,'Liste noire'!C:C,0)),0,1)</f>
        <v>0</v>
      </c>
    </row>
    <row r="3943" spans="1:13" x14ac:dyDescent="0.25">
      <c r="A3943" s="142">
        <v>4103</v>
      </c>
      <c r="B3943" s="143" t="s">
        <v>20594</v>
      </c>
      <c r="C3943" s="143" t="s">
        <v>20595</v>
      </c>
      <c r="D3943" s="143" t="s">
        <v>16702</v>
      </c>
      <c r="E3943" s="143" t="s">
        <v>22496</v>
      </c>
      <c r="F3943" s="143" t="s">
        <v>20596</v>
      </c>
      <c r="G3943" s="143" t="s">
        <v>20597</v>
      </c>
      <c r="H3943" s="143">
        <v>44.254100000000001</v>
      </c>
      <c r="I3943" s="143">
        <v>-121.15</v>
      </c>
      <c r="J3943" s="143">
        <v>3080</v>
      </c>
      <c r="K3943" s="143">
        <v>-8</v>
      </c>
      <c r="L3943" s="143">
        <f>COUNTIFS(ArCompl!$C$2:$C$5652,ArCompl!$C2905,ArCompl!$D$2:$D$5652,ArCompl!$D2905)</f>
        <v>1</v>
      </c>
      <c r="M3943" s="144">
        <f>IF(ISNA(MATCH($F3943,'Liste noire'!C:C,0)),0,1)</f>
        <v>0</v>
      </c>
    </row>
    <row r="3944" spans="1:13" x14ac:dyDescent="0.25">
      <c r="A3944" s="139">
        <v>4013</v>
      </c>
      <c r="B3944" s="140" t="s">
        <v>11013</v>
      </c>
      <c r="C3944" s="140" t="s">
        <v>11014</v>
      </c>
      <c r="D3944" s="140" t="s">
        <v>10891</v>
      </c>
      <c r="E3944" s="140" t="s">
        <v>22434</v>
      </c>
      <c r="F3944" s="140" t="s">
        <v>11015</v>
      </c>
      <c r="G3944" s="140" t="s">
        <v>11016</v>
      </c>
      <c r="H3944" s="140">
        <v>5.7652799999999997</v>
      </c>
      <c r="I3944" s="140">
        <v>103.00700000000001</v>
      </c>
      <c r="J3944" s="140">
        <v>36</v>
      </c>
      <c r="K3944" s="140">
        <v>8</v>
      </c>
      <c r="L3944" s="140">
        <f>COUNTIFS(ArCompl!$C$2:$C$5652,ArCompl!$C4241,ArCompl!$D$2:$D$5652,ArCompl!$D4241)</f>
        <v>1</v>
      </c>
      <c r="M3944" s="141">
        <f>IF(ISNA(MATCH($F3944,'Liste noire'!C:C,0)),0,1)</f>
        <v>0</v>
      </c>
    </row>
    <row r="3945" spans="1:13" x14ac:dyDescent="0.25">
      <c r="A3945" s="142">
        <v>11998</v>
      </c>
      <c r="B3945" s="143" t="s">
        <v>8635</v>
      </c>
      <c r="C3945" s="143" t="s">
        <v>8636</v>
      </c>
      <c r="D3945" s="143" t="s">
        <v>8516</v>
      </c>
      <c r="E3945" s="143" t="s">
        <v>22415</v>
      </c>
      <c r="F3945" s="143" t="s">
        <v>8637</v>
      </c>
      <c r="G3945" s="143" t="s">
        <v>8638</v>
      </c>
      <c r="H3945" s="143">
        <v>23.622499999999999</v>
      </c>
      <c r="I3945" s="143">
        <v>87.242999999999995</v>
      </c>
      <c r="J3945" s="143">
        <v>300</v>
      </c>
      <c r="K3945" s="143" t="s">
        <v>340</v>
      </c>
      <c r="L3945" s="143">
        <f>COUNTIFS(ArCompl!$C$2:$C$5652,ArCompl!$C3638,ArCompl!$D$2:$D$5652,ArCompl!$D3638)</f>
        <v>1</v>
      </c>
      <c r="M3945" s="144">
        <f>IF(ISNA(MATCH($F3945,'Liste noire'!C:C,0)),0,1)</f>
        <v>0</v>
      </c>
    </row>
    <row r="3946" spans="1:13" x14ac:dyDescent="0.25">
      <c r="A3946" s="139">
        <v>3565</v>
      </c>
      <c r="B3946" s="140" t="s">
        <v>20582</v>
      </c>
      <c r="C3946" s="140" t="s">
        <v>20583</v>
      </c>
      <c r="D3946" s="140" t="s">
        <v>16702</v>
      </c>
      <c r="E3946" s="140" t="s">
        <v>22496</v>
      </c>
      <c r="F3946" s="140" t="s">
        <v>20584</v>
      </c>
      <c r="G3946" s="140" t="s">
        <v>20585</v>
      </c>
      <c r="H3946" s="140">
        <v>47.961100000000002</v>
      </c>
      <c r="I3946" s="140">
        <v>-97.401200000000003</v>
      </c>
      <c r="J3946" s="140">
        <v>913</v>
      </c>
      <c r="K3946" s="140">
        <v>-6</v>
      </c>
      <c r="L3946" s="140">
        <f>COUNTIFS(ArCompl!$C$2:$C$5652,ArCompl!$C2902,ArCompl!$D$2:$D$5652,ArCompl!$D2902)</f>
        <v>1</v>
      </c>
      <c r="M3946" s="141">
        <f>IF(ISNA(MATCH($F3946,'Liste noire'!C:C,0)),0,1)</f>
        <v>0</v>
      </c>
    </row>
    <row r="3947" spans="1:13" x14ac:dyDescent="0.25">
      <c r="A3947" s="142">
        <v>7222</v>
      </c>
      <c r="B3947" s="143" t="s">
        <v>504</v>
      </c>
      <c r="C3947" s="143" t="s">
        <v>505</v>
      </c>
      <c r="D3947" s="143" t="s">
        <v>365</v>
      </c>
      <c r="E3947" s="143" t="s">
        <v>22354</v>
      </c>
      <c r="F3947" s="143" t="s">
        <v>506</v>
      </c>
      <c r="G3947" s="143" t="s">
        <v>507</v>
      </c>
      <c r="H3947" s="143">
        <v>-37.390599999999999</v>
      </c>
      <c r="I3947" s="143">
        <v>-68.904200000000003</v>
      </c>
      <c r="J3947" s="143">
        <v>1968</v>
      </c>
      <c r="K3947" s="143">
        <v>-3</v>
      </c>
      <c r="L3947" s="143">
        <f>COUNTIFS(ArCompl!$C$2:$C$5652,ArCompl!$C284,ArCompl!$D$2:$D$5652,ArCompl!$D284)</f>
        <v>1</v>
      </c>
      <c r="M3947" s="144">
        <f>IF(ISNA(MATCH($F3947,'Liste noire'!C:C,0)),0,1)</f>
        <v>0</v>
      </c>
    </row>
    <row r="3948" spans="1:13" x14ac:dyDescent="0.25">
      <c r="A3948" s="139">
        <v>3626</v>
      </c>
      <c r="B3948" s="140" t="s">
        <v>20555</v>
      </c>
      <c r="C3948" s="140" t="s">
        <v>20556</v>
      </c>
      <c r="D3948" s="140" t="s">
        <v>16702</v>
      </c>
      <c r="E3948" s="140" t="s">
        <v>22496</v>
      </c>
      <c r="F3948" s="140" t="s">
        <v>20557</v>
      </c>
      <c r="G3948" s="140" t="s">
        <v>20558</v>
      </c>
      <c r="H3948" s="140">
        <v>35.877600000000001</v>
      </c>
      <c r="I3948" s="140">
        <v>-78.787499999999994</v>
      </c>
      <c r="J3948" s="140">
        <v>435</v>
      </c>
      <c r="K3948" s="140">
        <v>-5</v>
      </c>
      <c r="L3948" s="140">
        <f>COUNTIFS(ArCompl!$C$2:$C$5652,ArCompl!$C2895,ArCompl!$D$2:$D$5652,ArCompl!$D2895)</f>
        <v>1</v>
      </c>
      <c r="M3948" s="141">
        <f>IF(ISNA(MATCH($F3948,'Liste noire'!C:C,0)),0,1)</f>
        <v>0</v>
      </c>
    </row>
    <row r="3949" spans="1:13" x14ac:dyDescent="0.25">
      <c r="A3949" s="142">
        <v>1289</v>
      </c>
      <c r="B3949" s="143" t="s">
        <v>7274</v>
      </c>
      <c r="C3949" s="143" t="s">
        <v>7275</v>
      </c>
      <c r="D3949" s="143" t="s">
        <v>6885</v>
      </c>
      <c r="E3949" s="143" t="s">
        <v>6885</v>
      </c>
      <c r="F3949" s="143" t="s">
        <v>7276</v>
      </c>
      <c r="G3949" s="143" t="s">
        <v>7277</v>
      </c>
      <c r="H3949" s="143">
        <v>44.407899999999998</v>
      </c>
      <c r="I3949" s="143">
        <v>2.4826700000000002</v>
      </c>
      <c r="J3949" s="143">
        <v>1910</v>
      </c>
      <c r="K3949" s="143">
        <v>1</v>
      </c>
      <c r="L3949" s="143">
        <f>COUNTIFS(ArCompl!$C$2:$C$5652,ArCompl!$C3390,ArCompl!$D$2:$D$5652,ArCompl!$D3390)</f>
        <v>1</v>
      </c>
      <c r="M3949" s="144">
        <f>IF(ISNA(MATCH($F3949,'Liste noire'!C:C,0)),0,1)</f>
        <v>0</v>
      </c>
    </row>
    <row r="3950" spans="1:13" x14ac:dyDescent="0.25">
      <c r="A3950" s="139">
        <v>1976</v>
      </c>
      <c r="B3950" s="140" t="s">
        <v>7456</v>
      </c>
      <c r="C3950" s="140" t="s">
        <v>7457</v>
      </c>
      <c r="D3950" s="140" t="s">
        <v>7365</v>
      </c>
      <c r="E3950" s="140" t="s">
        <v>22402</v>
      </c>
      <c r="F3950" s="140" t="s">
        <v>7458</v>
      </c>
      <c r="G3950" s="140" t="s">
        <v>7459</v>
      </c>
      <c r="H3950" s="140">
        <v>-18.465900000000001</v>
      </c>
      <c r="I3950" s="140">
        <v>-136.44</v>
      </c>
      <c r="J3950" s="140">
        <v>12</v>
      </c>
      <c r="K3950" s="140">
        <v>-10</v>
      </c>
      <c r="L3950" s="140">
        <f>COUNTIFS(ArCompl!$C$2:$C$5652,ArCompl!$C4842,ArCompl!$D$2:$D$5652,ArCompl!$D4842)</f>
        <v>1</v>
      </c>
      <c r="M3950" s="141">
        <f>IF(ISNA(MATCH($F3950,'Liste noire'!C:C,0)),0,1)</f>
        <v>0</v>
      </c>
    </row>
    <row r="3951" spans="1:13" x14ac:dyDescent="0.25">
      <c r="A3951" s="142">
        <v>2610</v>
      </c>
      <c r="B3951" s="143" t="s">
        <v>2589</v>
      </c>
      <c r="C3951" s="143" t="s">
        <v>2590</v>
      </c>
      <c r="D3951" s="143" t="s">
        <v>2057</v>
      </c>
      <c r="E3951" s="143" t="s">
        <v>22368</v>
      </c>
      <c r="F3951" s="143" t="s">
        <v>2591</v>
      </c>
      <c r="G3951" s="143" t="s">
        <v>2592</v>
      </c>
      <c r="H3951" s="143">
        <v>-8.1264900000000004</v>
      </c>
      <c r="I3951" s="143">
        <v>-34.9236</v>
      </c>
      <c r="J3951" s="143">
        <v>33</v>
      </c>
      <c r="K3951" s="143">
        <v>-3</v>
      </c>
      <c r="L3951" s="143">
        <f>COUNTIFS(ArCompl!$C$2:$C$5652,ArCompl!$C840,ArCompl!$D$2:$D$5652,ArCompl!$D840)</f>
        <v>1</v>
      </c>
      <c r="M3951" s="144">
        <f>IF(ISNA(MATCH($F3951,'Liste noire'!C:C,0)),0,1)</f>
        <v>0</v>
      </c>
    </row>
    <row r="3952" spans="1:13" x14ac:dyDescent="0.25">
      <c r="A3952" s="139">
        <v>1514</v>
      </c>
      <c r="B3952" s="140" t="s">
        <v>9802</v>
      </c>
      <c r="C3952" s="140" t="s">
        <v>9803</v>
      </c>
      <c r="D3952" s="140" t="s">
        <v>9641</v>
      </c>
      <c r="E3952" s="140" t="s">
        <v>22421</v>
      </c>
      <c r="F3952" s="140" t="s">
        <v>9804</v>
      </c>
      <c r="G3952" s="140" t="s">
        <v>9805</v>
      </c>
      <c r="H3952" s="140">
        <v>38.071199999999997</v>
      </c>
      <c r="I3952" s="140">
        <v>15.6516</v>
      </c>
      <c r="J3952" s="140">
        <v>96</v>
      </c>
      <c r="K3952" s="140">
        <v>1</v>
      </c>
      <c r="L3952" s="140">
        <f>COUNTIFS(ArCompl!$C$2:$C$5652,ArCompl!$C3947,ArCompl!$D$2:$D$5652,ArCompl!$D3947)</f>
        <v>1</v>
      </c>
      <c r="M3952" s="141">
        <f>IF(ISNA(MATCH($F3952,'Liste noire'!C:C,0)),0,1)</f>
        <v>0</v>
      </c>
    </row>
    <row r="3953" spans="1:13" x14ac:dyDescent="0.25">
      <c r="A3953" s="142">
        <v>8443</v>
      </c>
      <c r="B3953" s="143" t="s">
        <v>20590</v>
      </c>
      <c r="C3953" s="143" t="s">
        <v>20591</v>
      </c>
      <c r="D3953" s="143" t="s">
        <v>16702</v>
      </c>
      <c r="E3953" s="143" t="s">
        <v>22496</v>
      </c>
      <c r="F3953" s="143" t="s">
        <v>20592</v>
      </c>
      <c r="G3953" s="143" t="s">
        <v>20593</v>
      </c>
      <c r="H3953" s="143">
        <v>34.085299999999997</v>
      </c>
      <c r="I3953" s="143">
        <v>-117.146</v>
      </c>
      <c r="J3953" s="143">
        <v>1571</v>
      </c>
      <c r="K3953" s="143">
        <v>-8</v>
      </c>
      <c r="L3953" s="143">
        <f>COUNTIFS(ArCompl!$C$2:$C$5652,ArCompl!$C2904,ArCompl!$D$2:$D$5652,ArCompl!$D2904)</f>
        <v>1</v>
      </c>
      <c r="M3953" s="144">
        <f>IF(ISNA(MATCH($F3953,'Liste noire'!C:C,0)),0,1)</f>
        <v>0</v>
      </c>
    </row>
    <row r="3954" spans="1:13" x14ac:dyDescent="0.25">
      <c r="A3954" s="139">
        <v>2490</v>
      </c>
      <c r="B3954" s="140" t="s">
        <v>591</v>
      </c>
      <c r="C3954" s="140" t="s">
        <v>592</v>
      </c>
      <c r="D3954" s="140" t="s">
        <v>365</v>
      </c>
      <c r="E3954" s="140" t="s">
        <v>22354</v>
      </c>
      <c r="F3954" s="140" t="s">
        <v>593</v>
      </c>
      <c r="G3954" s="140" t="s">
        <v>594</v>
      </c>
      <c r="H3954" s="140">
        <v>-43.210500000000003</v>
      </c>
      <c r="I3954" s="140">
        <v>-65.270300000000006</v>
      </c>
      <c r="J3954" s="140">
        <v>141</v>
      </c>
      <c r="K3954" s="140">
        <v>-3</v>
      </c>
      <c r="L3954" s="140">
        <f>COUNTIFS(ArCompl!$C$2:$C$5652,ArCompl!$C306,ArCompl!$D$2:$D$5652,ArCompl!$D306)</f>
        <v>1</v>
      </c>
      <c r="M3954" s="141">
        <f>IF(ISNA(MATCH($F3954,'Liste noire'!C:C,0)),0,1)</f>
        <v>0</v>
      </c>
    </row>
    <row r="3955" spans="1:13" x14ac:dyDescent="0.25">
      <c r="A3955" s="142">
        <v>2991</v>
      </c>
      <c r="B3955" s="143" t="s">
        <v>13843</v>
      </c>
      <c r="C3955" s="143" t="s">
        <v>13844</v>
      </c>
      <c r="D3955" s="143" t="s">
        <v>13509</v>
      </c>
      <c r="E3955" s="143" t="s">
        <v>22461</v>
      </c>
      <c r="F3955" s="143" t="s">
        <v>13845</v>
      </c>
      <c r="G3955" s="143" t="s">
        <v>13846</v>
      </c>
      <c r="H3955" s="143">
        <v>51.7958</v>
      </c>
      <c r="I3955" s="143">
        <v>55.456699999999998</v>
      </c>
      <c r="J3955" s="143">
        <v>387</v>
      </c>
      <c r="K3955" s="143">
        <v>5</v>
      </c>
      <c r="L3955" s="143">
        <f>COUNTIFS(ArCompl!$C$2:$C$5652,ArCompl!$C5092,ArCompl!$D$2:$D$5652,ArCompl!$D5092)</f>
        <v>1</v>
      </c>
      <c r="M3955" s="144">
        <f>IF(ISNA(MATCH($F3955,'Liste noire'!C:C,0)),0,1)</f>
        <v>0</v>
      </c>
    </row>
    <row r="3956" spans="1:13" x14ac:dyDescent="0.25">
      <c r="A3956" s="139">
        <v>3035</v>
      </c>
      <c r="B3956" s="140" t="s">
        <v>2967</v>
      </c>
      <c r="C3956" s="140" t="s">
        <v>2968</v>
      </c>
      <c r="D3956" s="140" t="s">
        <v>2952</v>
      </c>
      <c r="E3956" s="140" t="s">
        <v>22371</v>
      </c>
      <c r="F3956" s="140" t="s">
        <v>2969</v>
      </c>
      <c r="G3956" s="140" t="s">
        <v>2970</v>
      </c>
      <c r="H3956" s="140">
        <v>13.4107</v>
      </c>
      <c r="I3956" s="140">
        <v>103.813</v>
      </c>
      <c r="J3956" s="140">
        <v>60</v>
      </c>
      <c r="K3956" s="140">
        <v>7</v>
      </c>
      <c r="L3956" s="140">
        <f>COUNTIFS(ArCompl!$C$2:$C$5652,ArCompl!$C909,ArCompl!$D$2:$D$5652,ArCompl!$D909)</f>
        <v>1</v>
      </c>
      <c r="M3956" s="141">
        <f>IF(ISNA(MATCH($F3956,'Liste noire'!C:C,0)),0,1)</f>
        <v>0</v>
      </c>
    </row>
    <row r="3957" spans="1:13" x14ac:dyDescent="0.25">
      <c r="A3957" s="142">
        <v>2469</v>
      </c>
      <c r="B3957" s="143" t="s">
        <v>500</v>
      </c>
      <c r="C3957" s="143" t="s">
        <v>501</v>
      </c>
      <c r="D3957" s="143" t="s">
        <v>365</v>
      </c>
      <c r="E3957" s="143" t="s">
        <v>22354</v>
      </c>
      <c r="F3957" s="143" t="s">
        <v>502</v>
      </c>
      <c r="G3957" s="143" t="s">
        <v>503</v>
      </c>
      <c r="H3957" s="143">
        <v>-27.45</v>
      </c>
      <c r="I3957" s="143">
        <v>-59.056100000000001</v>
      </c>
      <c r="J3957" s="143">
        <v>173</v>
      </c>
      <c r="K3957" s="143">
        <v>-3</v>
      </c>
      <c r="L3957" s="143">
        <f>COUNTIFS(ArCompl!$C$2:$C$5652,ArCompl!$C283,ArCompl!$D$2:$D$5652,ArCompl!$D283)</f>
        <v>1</v>
      </c>
      <c r="M3957" s="144">
        <f>IF(ISNA(MATCH($F3957,'Liste noire'!C:C,0)),0,1)</f>
        <v>0</v>
      </c>
    </row>
    <row r="3958" spans="1:13" x14ac:dyDescent="0.25">
      <c r="A3958" s="139">
        <v>5584</v>
      </c>
      <c r="B3958" s="140" t="s">
        <v>12498</v>
      </c>
      <c r="C3958" s="140" t="s">
        <v>12499</v>
      </c>
      <c r="D3958" s="140" t="s">
        <v>12352</v>
      </c>
      <c r="E3958" s="140" t="s">
        <v>22455</v>
      </c>
      <c r="F3958" s="140" t="s">
        <v>12500</v>
      </c>
      <c r="G3958" s="140" t="s">
        <v>12501</v>
      </c>
      <c r="H3958" s="140">
        <v>67.527799999999999</v>
      </c>
      <c r="I3958" s="140">
        <v>12.103300000000001</v>
      </c>
      <c r="J3958" s="140">
        <v>7</v>
      </c>
      <c r="K3958" s="140">
        <v>1</v>
      </c>
      <c r="L3958" s="140">
        <f>COUNTIFS(ArCompl!$C$2:$C$5652,ArCompl!$C4534,ArCompl!$D$2:$D$5652,ArCompl!$D4534)</f>
        <v>1</v>
      </c>
      <c r="M3958" s="141">
        <f>IF(ISNA(MATCH($F3958,'Liste noire'!C:C,0)),0,1)</f>
        <v>0</v>
      </c>
    </row>
    <row r="3959" spans="1:13" x14ac:dyDescent="0.25">
      <c r="A3959" s="142">
        <v>1236</v>
      </c>
      <c r="B3959" s="143" t="s">
        <v>14985</v>
      </c>
      <c r="C3959" s="143" t="s">
        <v>14986</v>
      </c>
      <c r="D3959" s="143" t="s">
        <v>14857</v>
      </c>
      <c r="E3959" s="143" t="s">
        <v>22479</v>
      </c>
      <c r="F3959" s="143" t="s">
        <v>14987</v>
      </c>
      <c r="G3959" s="143" t="s">
        <v>14988</v>
      </c>
      <c r="H3959" s="143">
        <v>41.147399999999998</v>
      </c>
      <c r="I3959" s="143">
        <v>1.16717</v>
      </c>
      <c r="J3959" s="143">
        <v>233</v>
      </c>
      <c r="K3959" s="143">
        <v>1</v>
      </c>
      <c r="L3959" s="143">
        <f>COUNTIFS(ArCompl!$C$2:$C$5652,ArCompl!$C1858,ArCompl!$D$2:$D$5652,ArCompl!$D1858)</f>
        <v>1</v>
      </c>
      <c r="M3959" s="144">
        <f>IF(ISNA(MATCH($F3959,'Liste noire'!C:C,0)),0,1)</f>
        <v>0</v>
      </c>
    </row>
    <row r="3960" spans="1:13" x14ac:dyDescent="0.25">
      <c r="A3960" s="139">
        <v>1839</v>
      </c>
      <c r="B3960" s="140" t="s">
        <v>11414</v>
      </c>
      <c r="C3960" s="140" t="s">
        <v>11415</v>
      </c>
      <c r="D3960" s="140" t="s">
        <v>11206</v>
      </c>
      <c r="E3960" s="140" t="s">
        <v>22439</v>
      </c>
      <c r="F3960" s="140" t="s">
        <v>11416</v>
      </c>
      <c r="G3960" s="140" t="s">
        <v>11417</v>
      </c>
      <c r="H3960" s="140">
        <v>26.008900000000001</v>
      </c>
      <c r="I3960" s="140">
        <v>-98.228499999999997</v>
      </c>
      <c r="J3960" s="140">
        <v>139</v>
      </c>
      <c r="K3960" s="140">
        <v>-6</v>
      </c>
      <c r="L3960" s="140">
        <f>COUNTIFS(ArCompl!$C$2:$C$5652,ArCompl!$C4360,ArCompl!$D$2:$D$5652,ArCompl!$D4360)</f>
        <v>1</v>
      </c>
      <c r="M3960" s="141">
        <f>IF(ISNA(MATCH($F3960,'Liste noire'!C:C,0)),0,1)</f>
        <v>0</v>
      </c>
    </row>
    <row r="3961" spans="1:13" x14ac:dyDescent="0.25">
      <c r="A3961" s="142">
        <v>6059</v>
      </c>
      <c r="B3961" s="143" t="s">
        <v>1955</v>
      </c>
      <c r="C3961" s="143" t="s">
        <v>1956</v>
      </c>
      <c r="D3961" s="143" t="s">
        <v>1924</v>
      </c>
      <c r="E3961" s="143" t="s">
        <v>22366</v>
      </c>
      <c r="F3961" s="143" t="s">
        <v>1957</v>
      </c>
      <c r="G3961" s="143" t="s">
        <v>1958</v>
      </c>
      <c r="H3961" s="143">
        <v>-14.304399999999999</v>
      </c>
      <c r="I3961" s="143">
        <v>-67.353399999999993</v>
      </c>
      <c r="J3961" s="143">
        <v>935</v>
      </c>
      <c r="K3961" s="143">
        <v>-4</v>
      </c>
      <c r="L3961" s="143">
        <f>COUNTIFS(ArCompl!$C$2:$C$5652,ArCompl!$C680,ArCompl!$D$2:$D$5652,ArCompl!$D680)</f>
        <v>2</v>
      </c>
      <c r="M3961" s="144">
        <f>IF(ISNA(MATCH($F3961,'Liste noire'!C:C,0)),0,1)</f>
        <v>0</v>
      </c>
    </row>
    <row r="3962" spans="1:13" x14ac:dyDescent="0.25">
      <c r="A3962" s="139">
        <v>4028</v>
      </c>
      <c r="B3962" s="140" t="s">
        <v>20674</v>
      </c>
      <c r="C3962" s="140" t="s">
        <v>20675</v>
      </c>
      <c r="D3962" s="140" t="s">
        <v>16702</v>
      </c>
      <c r="E3962" s="140" t="s">
        <v>22496</v>
      </c>
      <c r="F3962" s="140" t="s">
        <v>20676</v>
      </c>
      <c r="G3962" s="140" t="s">
        <v>20677</v>
      </c>
      <c r="H3962" s="140">
        <v>42.195399999999999</v>
      </c>
      <c r="I3962" s="140">
        <v>-89.097200000000001</v>
      </c>
      <c r="J3962" s="140">
        <v>742</v>
      </c>
      <c r="K3962" s="140">
        <v>-6</v>
      </c>
      <c r="L3962" s="140">
        <f>COUNTIFS(ArCompl!$C$2:$C$5652,ArCompl!$C2927,ArCompl!$D$2:$D$5652,ArCompl!$D2927)</f>
        <v>1</v>
      </c>
      <c r="M3962" s="141">
        <f>IF(ISNA(MATCH($F3962,'Liste noire'!C:C,0)),0,1)</f>
        <v>0</v>
      </c>
    </row>
    <row r="3963" spans="1:13" x14ac:dyDescent="0.25">
      <c r="A3963" s="142">
        <v>1995</v>
      </c>
      <c r="B3963" s="143" t="s">
        <v>7444</v>
      </c>
      <c r="C3963" s="143" t="s">
        <v>7445</v>
      </c>
      <c r="D3963" s="143" t="s">
        <v>7365</v>
      </c>
      <c r="E3963" s="143" t="s">
        <v>22402</v>
      </c>
      <c r="F3963" s="143" t="s">
        <v>7446</v>
      </c>
      <c r="G3963" s="143" t="s">
        <v>7447</v>
      </c>
      <c r="H3963" s="143">
        <v>-16.722899999999999</v>
      </c>
      <c r="I3963" s="143">
        <v>-151.46600000000001</v>
      </c>
      <c r="J3963" s="143">
        <v>3</v>
      </c>
      <c r="K3963" s="143">
        <v>-10</v>
      </c>
      <c r="L3963" s="143">
        <f>COUNTIFS(ArCompl!$C$2:$C$5652,ArCompl!$C4839,ArCompl!$D$2:$D$5652,ArCompl!$D4839)</f>
        <v>1</v>
      </c>
      <c r="M3963" s="144">
        <f>IF(ISNA(MATCH($F3963,'Liste noire'!C:C,0)),0,1)</f>
        <v>0</v>
      </c>
    </row>
    <row r="3964" spans="1:13" x14ac:dyDescent="0.25">
      <c r="A3964" s="139">
        <v>7293</v>
      </c>
      <c r="B3964" s="140" t="s">
        <v>12199</v>
      </c>
      <c r="C3964" s="140" t="s">
        <v>12200</v>
      </c>
      <c r="D3964" s="140" t="s">
        <v>12182</v>
      </c>
      <c r="E3964" s="140" t="s">
        <v>12182</v>
      </c>
      <c r="F3964" s="140" t="s">
        <v>12201</v>
      </c>
      <c r="G3964" s="140" t="s">
        <v>12202</v>
      </c>
      <c r="H3964" s="140">
        <v>13.889699999999999</v>
      </c>
      <c r="I3964" s="140">
        <v>-84.408900000000003</v>
      </c>
      <c r="J3964" s="140">
        <v>193</v>
      </c>
      <c r="K3964" s="140">
        <v>-6</v>
      </c>
      <c r="L3964" s="140">
        <f>COUNTIFS(ArCompl!$C$2:$C$5652,ArCompl!$C4467,ArCompl!$D$2:$D$5652,ArCompl!$D4467)</f>
        <v>1</v>
      </c>
      <c r="M3964" s="141">
        <f>IF(ISNA(MATCH($F3964,'Liste noire'!C:C,0)),0,1)</f>
        <v>0</v>
      </c>
    </row>
    <row r="3965" spans="1:13" x14ac:dyDescent="0.25">
      <c r="A3965" s="142">
        <v>2495</v>
      </c>
      <c r="B3965" s="143" t="s">
        <v>516</v>
      </c>
      <c r="C3965" s="143" t="s">
        <v>517</v>
      </c>
      <c r="D3965" s="143" t="s">
        <v>365</v>
      </c>
      <c r="E3965" s="143" t="s">
        <v>22354</v>
      </c>
      <c r="F3965" s="143" t="s">
        <v>518</v>
      </c>
      <c r="G3965" s="143" t="s">
        <v>519</v>
      </c>
      <c r="H3965" s="143">
        <v>-53.777700000000003</v>
      </c>
      <c r="I3965" s="143">
        <v>-67.749399999999994</v>
      </c>
      <c r="J3965" s="143">
        <v>65</v>
      </c>
      <c r="K3965" s="143">
        <v>-3</v>
      </c>
      <c r="L3965" s="143">
        <f>COUNTIFS(ArCompl!$C$2:$C$5652,ArCompl!$C287,ArCompl!$D$2:$D$5652,ArCompl!$D287)</f>
        <v>1</v>
      </c>
      <c r="M3965" s="144">
        <f>IF(ISNA(MATCH($F3965,'Liste noire'!C:C,0)),0,1)</f>
        <v>0</v>
      </c>
    </row>
    <row r="3966" spans="1:13" x14ac:dyDescent="0.25">
      <c r="A3966" s="139">
        <v>1990</v>
      </c>
      <c r="B3966" s="140" t="s">
        <v>7452</v>
      </c>
      <c r="C3966" s="140" t="s">
        <v>7453</v>
      </c>
      <c r="D3966" s="140" t="s">
        <v>7365</v>
      </c>
      <c r="E3966" s="140" t="s">
        <v>22402</v>
      </c>
      <c r="F3966" s="140" t="s">
        <v>7454</v>
      </c>
      <c r="G3966" s="140" t="s">
        <v>7455</v>
      </c>
      <c r="H3966" s="140">
        <v>-14.9543</v>
      </c>
      <c r="I3966" s="140">
        <v>-147.661</v>
      </c>
      <c r="J3966" s="140">
        <v>10</v>
      </c>
      <c r="K3966" s="140">
        <v>-10</v>
      </c>
      <c r="L3966" s="140">
        <f>COUNTIFS(ArCompl!$C$2:$C$5652,ArCompl!$C4841,ArCompl!$D$2:$D$5652,ArCompl!$D4841)</f>
        <v>1</v>
      </c>
      <c r="M3966" s="141">
        <f>IF(ISNA(MATCH($F3966,'Liste noire'!C:C,0)),0,1)</f>
        <v>0</v>
      </c>
    </row>
    <row r="3967" spans="1:13" x14ac:dyDescent="0.25">
      <c r="A3967" s="142">
        <v>8740</v>
      </c>
      <c r="B3967" s="143" t="s">
        <v>13627</v>
      </c>
      <c r="C3967" s="143" t="s">
        <v>13628</v>
      </c>
      <c r="D3967" s="143" t="s">
        <v>13509</v>
      </c>
      <c r="E3967" s="143" t="s">
        <v>22461</v>
      </c>
      <c r="F3967" s="143" t="s">
        <v>13629</v>
      </c>
      <c r="G3967" s="143" t="s">
        <v>13630</v>
      </c>
      <c r="H3967" s="143">
        <v>51.966700000000003</v>
      </c>
      <c r="I3967" s="143">
        <v>85.833299999999994</v>
      </c>
      <c r="J3967" s="143">
        <v>965</v>
      </c>
      <c r="K3967" s="143">
        <v>7</v>
      </c>
      <c r="L3967" s="143">
        <f>COUNTIFS(ArCompl!$C$2:$C$5652,ArCompl!$C5037,ArCompl!$D$2:$D$5652,ArCompl!$D5037)</f>
        <v>1</v>
      </c>
      <c r="M3967" s="144">
        <f>IF(ISNA(MATCH($F3967,'Liste noire'!C:C,0)),0,1)</f>
        <v>0</v>
      </c>
    </row>
    <row r="3968" spans="1:13" x14ac:dyDescent="0.25">
      <c r="A3968" s="139">
        <v>2496</v>
      </c>
      <c r="B3968" s="140" t="s">
        <v>512</v>
      </c>
      <c r="C3968" s="140" t="s">
        <v>513</v>
      </c>
      <c r="D3968" s="140" t="s">
        <v>365</v>
      </c>
      <c r="E3968" s="140" t="s">
        <v>22354</v>
      </c>
      <c r="F3968" s="140" t="s">
        <v>514</v>
      </c>
      <c r="G3968" s="140" t="s">
        <v>515</v>
      </c>
      <c r="H3968" s="140">
        <v>-51.608899999999998</v>
      </c>
      <c r="I3968" s="140">
        <v>-69.312600000000003</v>
      </c>
      <c r="J3968" s="140">
        <v>61</v>
      </c>
      <c r="K3968" s="140">
        <v>-3</v>
      </c>
      <c r="L3968" s="140">
        <f>COUNTIFS(ArCompl!$C$2:$C$5652,ArCompl!$C286,ArCompl!$D$2:$D$5652,ArCompl!$D286)</f>
        <v>1</v>
      </c>
      <c r="M3968" s="141">
        <f>IF(ISNA(MATCH($F3968,'Liste noire'!C:C,0)),0,1)</f>
        <v>0</v>
      </c>
    </row>
    <row r="3969" spans="1:13" x14ac:dyDescent="0.25">
      <c r="A3969" s="142">
        <v>3239</v>
      </c>
      <c r="B3969" s="143" t="s">
        <v>2937</v>
      </c>
      <c r="C3969" s="143" t="s">
        <v>2938</v>
      </c>
      <c r="D3969" s="143" t="s">
        <v>2843</v>
      </c>
      <c r="E3969" s="143" t="s">
        <v>22370</v>
      </c>
      <c r="F3969" s="143" t="s">
        <v>2939</v>
      </c>
      <c r="G3969" s="143" t="s">
        <v>2940</v>
      </c>
      <c r="H3969" s="143">
        <v>16.907299999999999</v>
      </c>
      <c r="I3969" s="143">
        <v>96.133200000000002</v>
      </c>
      <c r="J3969" s="143">
        <v>109</v>
      </c>
      <c r="K3969" s="143">
        <v>6.5</v>
      </c>
      <c r="L3969" s="143">
        <f>COUNTIFS(ArCompl!$C$2:$C$5652,ArCompl!$C670,ArCompl!$D$2:$D$5652,ArCompl!$D670)</f>
        <v>1</v>
      </c>
      <c r="M3969" s="144">
        <f>IF(ISNA(MATCH($F3969,'Liste noire'!C:C,0)),0,1)</f>
        <v>0</v>
      </c>
    </row>
    <row r="3970" spans="1:13" x14ac:dyDescent="0.25">
      <c r="A3970" s="139">
        <v>6757</v>
      </c>
      <c r="B3970" s="140" t="s">
        <v>14884</v>
      </c>
      <c r="C3970" s="140" t="s">
        <v>14885</v>
      </c>
      <c r="D3970" s="140" t="s">
        <v>14857</v>
      </c>
      <c r="E3970" s="140" t="s">
        <v>22479</v>
      </c>
      <c r="F3970" s="140" t="s">
        <v>14886</v>
      </c>
      <c r="G3970" s="140" t="s">
        <v>14887</v>
      </c>
      <c r="H3970" s="140">
        <v>42.357599999999998</v>
      </c>
      <c r="I3970" s="140">
        <v>-3.6207600000000002</v>
      </c>
      <c r="J3970" s="140">
        <v>2945</v>
      </c>
      <c r="K3970" s="140">
        <v>1</v>
      </c>
      <c r="L3970" s="140">
        <f>COUNTIFS(ArCompl!$C$2:$C$5652,ArCompl!$C1832,ArCompl!$D$2:$D$5652,ArCompl!$D1832)</f>
        <v>1</v>
      </c>
      <c r="M3970" s="141">
        <f>IF(ISNA(MATCH($F3970,'Liste noire'!C:C,0)),0,1)</f>
        <v>0</v>
      </c>
    </row>
    <row r="3971" spans="1:13" x14ac:dyDescent="0.25">
      <c r="A3971" s="142">
        <v>3291</v>
      </c>
      <c r="B3971" s="143" t="s">
        <v>9203</v>
      </c>
      <c r="C3971" s="143" t="s">
        <v>9204</v>
      </c>
      <c r="D3971" s="143" t="s">
        <v>8920</v>
      </c>
      <c r="E3971" s="143" t="s">
        <v>22416</v>
      </c>
      <c r="F3971" s="143" t="s">
        <v>9205</v>
      </c>
      <c r="G3971" s="143" t="s">
        <v>9206</v>
      </c>
      <c r="H3971" s="143">
        <v>-0.35280800000000001</v>
      </c>
      <c r="I3971" s="143">
        <v>102.33499999999999</v>
      </c>
      <c r="J3971" s="143">
        <v>62</v>
      </c>
      <c r="K3971" s="143">
        <v>7</v>
      </c>
      <c r="L3971" s="143">
        <f>COUNTIFS(ArCompl!$C$2:$C$5652,ArCompl!$C3781,ArCompl!$D$2:$D$5652,ArCompl!$D3781)</f>
        <v>1</v>
      </c>
      <c r="M3971" s="144">
        <f>IF(ISNA(MATCH($F3971,'Liste noire'!C:C,0)),0,1)</f>
        <v>0</v>
      </c>
    </row>
    <row r="3972" spans="1:13" x14ac:dyDescent="0.25">
      <c r="A3972" s="139">
        <v>8914</v>
      </c>
      <c r="B3972" s="140" t="s">
        <v>520</v>
      </c>
      <c r="C3972" s="140" t="s">
        <v>521</v>
      </c>
      <c r="D3972" s="140" t="s">
        <v>365</v>
      </c>
      <c r="E3972" s="140" t="s">
        <v>22354</v>
      </c>
      <c r="F3972" s="140" t="s">
        <v>522</v>
      </c>
      <c r="G3972" s="140" t="s">
        <v>523</v>
      </c>
      <c r="H3972" s="140">
        <v>-27.496600000000001</v>
      </c>
      <c r="I3972" s="140">
        <v>-64.935950000000005</v>
      </c>
      <c r="J3972" s="140">
        <v>935</v>
      </c>
      <c r="K3972" s="140">
        <v>-3</v>
      </c>
      <c r="L3972" s="140">
        <f>COUNTIFS(ArCompl!$C$2:$C$5652,ArCompl!$C288,ArCompl!$D$2:$D$5652,ArCompl!$D288)</f>
        <v>1</v>
      </c>
      <c r="M3972" s="141">
        <f>IF(ISNA(MATCH($F3972,'Liste noire'!C:C,0)),0,1)</f>
        <v>0</v>
      </c>
    </row>
    <row r="3973" spans="1:13" x14ac:dyDescent="0.25">
      <c r="A3973" s="142">
        <v>1434</v>
      </c>
      <c r="B3973" s="143" t="s">
        <v>7258</v>
      </c>
      <c r="C3973" s="143" t="s">
        <v>7259</v>
      </c>
      <c r="D3973" s="143" t="s">
        <v>6885</v>
      </c>
      <c r="E3973" s="143" t="s">
        <v>6885</v>
      </c>
      <c r="F3973" s="143" t="s">
        <v>7260</v>
      </c>
      <c r="G3973" s="143" t="s">
        <v>7261</v>
      </c>
      <c r="H3973" s="143">
        <v>49.31</v>
      </c>
      <c r="I3973" s="143">
        <v>4.05</v>
      </c>
      <c r="J3973" s="143">
        <v>312</v>
      </c>
      <c r="K3973" s="143">
        <v>1</v>
      </c>
      <c r="L3973" s="143">
        <f>COUNTIFS(ArCompl!$C$2:$C$5652,ArCompl!$C3386,ArCompl!$D$2:$D$5652,ArCompl!$D3386)</f>
        <v>1</v>
      </c>
      <c r="M3973" s="144">
        <f>IF(ISNA(MATCH($F3973,'Liste noire'!C:C,0)),0,1)</f>
        <v>0</v>
      </c>
    </row>
    <row r="3974" spans="1:13" x14ac:dyDescent="0.25">
      <c r="A3974" s="139">
        <v>5765</v>
      </c>
      <c r="B3974" s="140" t="s">
        <v>20614</v>
      </c>
      <c r="C3974" s="140" t="s">
        <v>20615</v>
      </c>
      <c r="D3974" s="140" t="s">
        <v>16702</v>
      </c>
      <c r="E3974" s="140" t="s">
        <v>22496</v>
      </c>
      <c r="F3974" s="140" t="s">
        <v>20616</v>
      </c>
      <c r="G3974" s="140" t="s">
        <v>20617</v>
      </c>
      <c r="H3974" s="140">
        <v>45.6312</v>
      </c>
      <c r="I3974" s="140">
        <v>-89.467500000000001</v>
      </c>
      <c r="J3974" s="140">
        <v>1624</v>
      </c>
      <c r="K3974" s="140">
        <v>-6</v>
      </c>
      <c r="L3974" s="140">
        <f>COUNTIFS(ArCompl!$C$2:$C$5652,ArCompl!$C2910,ArCompl!$D$2:$D$5652,ArCompl!$D2910)</f>
        <v>1</v>
      </c>
      <c r="M3974" s="141">
        <f>IF(ISNA(MATCH($F3974,'Liste noire'!C:C,0)),0,1)</f>
        <v>0</v>
      </c>
    </row>
    <row r="3975" spans="1:13" x14ac:dyDescent="0.25">
      <c r="A3975" s="142">
        <v>1472</v>
      </c>
      <c r="B3975" s="143" t="s">
        <v>8077</v>
      </c>
      <c r="C3975" s="143" t="s">
        <v>8078</v>
      </c>
      <c r="D3975" s="143" t="s">
        <v>7939</v>
      </c>
      <c r="E3975" s="143" t="s">
        <v>22406</v>
      </c>
      <c r="F3975" s="143" t="s">
        <v>8079</v>
      </c>
      <c r="G3975" s="143" t="s">
        <v>8080</v>
      </c>
      <c r="H3975" s="143">
        <v>36.4054</v>
      </c>
      <c r="I3975" s="143">
        <v>28.086200000000002</v>
      </c>
      <c r="J3975" s="143">
        <v>17</v>
      </c>
      <c r="K3975" s="143">
        <v>2</v>
      </c>
      <c r="L3975" s="143">
        <f>COUNTIFS(ArCompl!$C$2:$C$5652,ArCompl!$C3467,ArCompl!$D$2:$D$5652,ArCompl!$D3467)</f>
        <v>1</v>
      </c>
      <c r="M3975" s="144">
        <f>IF(ISNA(MATCH($F3975,'Liste noire'!C:C,0)),0,1)</f>
        <v>0</v>
      </c>
    </row>
    <row r="3976" spans="1:13" x14ac:dyDescent="0.25">
      <c r="A3976" s="139">
        <v>6991</v>
      </c>
      <c r="B3976" s="140" t="s">
        <v>11867</v>
      </c>
      <c r="C3976" s="140" t="s">
        <v>11868</v>
      </c>
      <c r="D3976" s="140" t="s">
        <v>11788</v>
      </c>
      <c r="E3976" s="140" t="s">
        <v>22447</v>
      </c>
      <c r="F3976" s="140" t="s">
        <v>11869</v>
      </c>
      <c r="G3976" s="140" t="s">
        <v>11870</v>
      </c>
      <c r="H3976" s="140">
        <v>27.393999999999998</v>
      </c>
      <c r="I3976" s="140">
        <v>86.061400000000006</v>
      </c>
      <c r="J3976" s="140">
        <v>1555</v>
      </c>
      <c r="K3976" s="140">
        <v>5.75</v>
      </c>
      <c r="L3976" s="140">
        <f>COUNTIFS(ArCompl!$C$2:$C$5652,ArCompl!$C4453,ArCompl!$D$2:$D$5652,ArCompl!$D4453)</f>
        <v>1</v>
      </c>
      <c r="M3976" s="141">
        <f>IF(ISNA(MATCH($F3976,'Liste noire'!C:C,0)),0,1)</f>
        <v>0</v>
      </c>
    </row>
    <row r="3977" spans="1:13" x14ac:dyDescent="0.25">
      <c r="A3977" s="142">
        <v>11312</v>
      </c>
      <c r="B3977" s="143" t="s">
        <v>20832</v>
      </c>
      <c r="C3977" s="143" t="s">
        <v>6026</v>
      </c>
      <c r="D3977" s="143" t="s">
        <v>16702</v>
      </c>
      <c r="E3977" s="143" t="s">
        <v>22496</v>
      </c>
      <c r="F3977" s="143" t="s">
        <v>20833</v>
      </c>
      <c r="G3977" s="143" t="s">
        <v>20834</v>
      </c>
      <c r="H3977" s="143">
        <v>37.332900000000002</v>
      </c>
      <c r="I3977" s="143">
        <v>-121.819</v>
      </c>
      <c r="J3977" s="143">
        <v>135</v>
      </c>
      <c r="K3977" s="143">
        <v>8</v>
      </c>
      <c r="L3977" s="143">
        <f>COUNTIFS(ArCompl!$C$2:$C$5652,ArCompl!$C2969,ArCompl!$D$2:$D$5652,ArCompl!$D2969)</f>
        <v>1</v>
      </c>
      <c r="M3977" s="144">
        <f>IF(ISNA(MATCH($F3977,'Liste noire'!C:C,0)),0,1)</f>
        <v>0</v>
      </c>
    </row>
    <row r="3978" spans="1:13" x14ac:dyDescent="0.25">
      <c r="A3978" s="139">
        <v>6040</v>
      </c>
      <c r="B3978" s="140" t="s">
        <v>2064</v>
      </c>
      <c r="C3978" s="140" t="s">
        <v>2630</v>
      </c>
      <c r="D3978" s="140" t="s">
        <v>2057</v>
      </c>
      <c r="E3978" s="140" t="s">
        <v>22368</v>
      </c>
      <c r="F3978" s="140" t="s">
        <v>2631</v>
      </c>
      <c r="G3978" s="140" t="s">
        <v>2632</v>
      </c>
      <c r="H3978" s="140">
        <v>-29.711400000000001</v>
      </c>
      <c r="I3978" s="140">
        <v>-53.688200000000002</v>
      </c>
      <c r="J3978" s="140">
        <v>287</v>
      </c>
      <c r="K3978" s="140">
        <v>-3</v>
      </c>
      <c r="L3978" s="140">
        <f>COUNTIFS(ArCompl!$C$2:$C$5652,ArCompl!$C851,ArCompl!$D$2:$D$5652,ArCompl!$D851)</f>
        <v>1</v>
      </c>
      <c r="M3978" s="141">
        <f>IF(ISNA(MATCH($F3978,'Liste noire'!C:C,0)),0,1)</f>
        <v>0</v>
      </c>
    </row>
    <row r="3979" spans="1:13" x14ac:dyDescent="0.25">
      <c r="A3979" s="142">
        <v>6058</v>
      </c>
      <c r="B3979" s="143" t="s">
        <v>1959</v>
      </c>
      <c r="C3979" s="143" t="s">
        <v>1960</v>
      </c>
      <c r="D3979" s="143" t="s">
        <v>1924</v>
      </c>
      <c r="E3979" s="143" t="s">
        <v>22366</v>
      </c>
      <c r="F3979" s="143" t="s">
        <v>1961</v>
      </c>
      <c r="G3979" s="143" t="s">
        <v>1962</v>
      </c>
      <c r="H3979" s="143">
        <v>-11</v>
      </c>
      <c r="I3979" s="143">
        <v>-66</v>
      </c>
      <c r="J3979" s="143">
        <v>462</v>
      </c>
      <c r="K3979" s="143">
        <v>-4</v>
      </c>
      <c r="L3979" s="143">
        <f>COUNTIFS(ArCompl!$C$2:$C$5652,ArCompl!$C681,ArCompl!$D$2:$D$5652,ArCompl!$D681)</f>
        <v>1</v>
      </c>
      <c r="M3979" s="144">
        <f>IF(ISNA(MATCH($F3979,'Liste noire'!C:C,0)),0,1)</f>
        <v>0</v>
      </c>
    </row>
    <row r="3980" spans="1:13" x14ac:dyDescent="0.25">
      <c r="A3980" s="139">
        <v>3608</v>
      </c>
      <c r="B3980" s="140" t="s">
        <v>20625</v>
      </c>
      <c r="C3980" s="140" t="s">
        <v>1370</v>
      </c>
      <c r="D3980" s="140" t="s">
        <v>16702</v>
      </c>
      <c r="E3980" s="140" t="s">
        <v>22496</v>
      </c>
      <c r="F3980" s="140" t="s">
        <v>20626</v>
      </c>
      <c r="G3980" s="140" t="s">
        <v>20627</v>
      </c>
      <c r="H3980" s="140">
        <v>37.505200000000002</v>
      </c>
      <c r="I3980" s="140">
        <v>-77.319699999999997</v>
      </c>
      <c r="J3980" s="140">
        <v>167</v>
      </c>
      <c r="K3980" s="140">
        <v>-5</v>
      </c>
      <c r="L3980" s="140">
        <f>COUNTIFS(ArCompl!$C$2:$C$5652,ArCompl!$C2913,ArCompl!$D$2:$D$5652,ArCompl!$D2913)</f>
        <v>1</v>
      </c>
      <c r="M3980" s="141">
        <f>IF(ISNA(MATCH($F3980,'Liste noire'!C:C,0)),0,1)</f>
        <v>0</v>
      </c>
    </row>
    <row r="3981" spans="1:13" x14ac:dyDescent="0.25">
      <c r="A3981" s="142">
        <v>7777</v>
      </c>
      <c r="B3981" s="143" t="s">
        <v>20628</v>
      </c>
      <c r="C3981" s="143" t="s">
        <v>1370</v>
      </c>
      <c r="D3981" s="143" t="s">
        <v>16702</v>
      </c>
      <c r="E3981" s="143" t="s">
        <v>22496</v>
      </c>
      <c r="F3981" s="143" t="s">
        <v>20629</v>
      </c>
      <c r="G3981" s="143" t="s">
        <v>20630</v>
      </c>
      <c r="H3981" s="143">
        <v>39.757199999999997</v>
      </c>
      <c r="I3981" s="143">
        <v>-84.842799999999997</v>
      </c>
      <c r="J3981" s="143">
        <v>1140</v>
      </c>
      <c r="K3981" s="143">
        <v>-5</v>
      </c>
      <c r="L3981" s="143">
        <f>COUNTIFS(ArCompl!$C$2:$C$5652,ArCompl!$C2914,ArCompl!$D$2:$D$5652,ArCompl!$D2914)</f>
        <v>1</v>
      </c>
      <c r="M3981" s="144">
        <f>IF(ISNA(MATCH($F3981,'Liste noire'!C:C,0)),0,1)</f>
        <v>0</v>
      </c>
    </row>
    <row r="3982" spans="1:13" x14ac:dyDescent="0.25">
      <c r="A3982" s="139">
        <v>7582</v>
      </c>
      <c r="B3982" s="140" t="s">
        <v>20618</v>
      </c>
      <c r="C3982" s="140" t="s">
        <v>20619</v>
      </c>
      <c r="D3982" s="140" t="s">
        <v>16702</v>
      </c>
      <c r="E3982" s="140" t="s">
        <v>22496</v>
      </c>
      <c r="F3982" s="140" t="s">
        <v>20620</v>
      </c>
      <c r="G3982" s="140" t="s">
        <v>20621</v>
      </c>
      <c r="H3982" s="140">
        <v>38.736400000000003</v>
      </c>
      <c r="I3982" s="140">
        <v>-112.099</v>
      </c>
      <c r="J3982" s="140">
        <v>5301</v>
      </c>
      <c r="K3982" s="140">
        <v>-7</v>
      </c>
      <c r="L3982" s="140">
        <f>COUNTIFS(ArCompl!$C$2:$C$5652,ArCompl!$C2911,ArCompl!$D$2:$D$5652,ArCompl!$D2911)</f>
        <v>1</v>
      </c>
      <c r="M3982" s="141">
        <f>IF(ISNA(MATCH($F3982,'Liste noire'!C:C,0)),0,1)</f>
        <v>0</v>
      </c>
    </row>
    <row r="3983" spans="1:13" x14ac:dyDescent="0.25">
      <c r="A3983" s="142">
        <v>11945</v>
      </c>
      <c r="B3983" s="143" t="s">
        <v>13016</v>
      </c>
      <c r="C3983" s="143" t="s">
        <v>13017</v>
      </c>
      <c r="D3983" s="143" t="s">
        <v>12933</v>
      </c>
      <c r="E3983" s="143" t="s">
        <v>22457</v>
      </c>
      <c r="F3983" s="143" t="s">
        <v>13018</v>
      </c>
      <c r="G3983" s="143" t="s">
        <v>13019</v>
      </c>
      <c r="H3983" s="143">
        <v>-6.0678599999999996</v>
      </c>
      <c r="I3983" s="143">
        <v>-77.16</v>
      </c>
      <c r="J3983" s="143">
        <v>2707</v>
      </c>
      <c r="K3983" s="143" t="s">
        <v>340</v>
      </c>
      <c r="L3983" s="143">
        <f>COUNTIFS(ArCompl!$C$2:$C$5652,ArCompl!$C4742,ArCompl!$D$2:$D$5652,ArCompl!$D4742)</f>
        <v>1</v>
      </c>
      <c r="M3983" s="144">
        <f>IF(ISNA(MATCH($F3983,'Liste noire'!C:C,0)),0,1)</f>
        <v>0</v>
      </c>
    </row>
    <row r="3984" spans="1:13" x14ac:dyDescent="0.25">
      <c r="A3984" s="139">
        <v>7652</v>
      </c>
      <c r="B3984" s="140" t="s">
        <v>20635</v>
      </c>
      <c r="C3984" s="140" t="s">
        <v>20636</v>
      </c>
      <c r="D3984" s="140" t="s">
        <v>16702</v>
      </c>
      <c r="E3984" s="140" t="s">
        <v>22496</v>
      </c>
      <c r="F3984" s="140" t="s">
        <v>20637</v>
      </c>
      <c r="G3984" s="140" t="s">
        <v>20638</v>
      </c>
      <c r="H3984" s="140">
        <v>39.526299999999999</v>
      </c>
      <c r="I3984" s="140">
        <v>-107.727</v>
      </c>
      <c r="J3984" s="140">
        <v>5548</v>
      </c>
      <c r="K3984" s="140">
        <v>-7</v>
      </c>
      <c r="L3984" s="140">
        <f>COUNTIFS(ArCompl!$C$2:$C$5652,ArCompl!$C2916,ArCompl!$D$2:$D$5652,ArCompl!$D2916)</f>
        <v>3</v>
      </c>
      <c r="M3984" s="141">
        <f>IF(ISNA(MATCH($F3984,'Liste noire'!C:C,0)),0,1)</f>
        <v>0</v>
      </c>
    </row>
    <row r="3985" spans="1:13" x14ac:dyDescent="0.25">
      <c r="A3985" s="142">
        <v>6918</v>
      </c>
      <c r="B3985" s="143" t="s">
        <v>14511</v>
      </c>
      <c r="C3985" s="143" t="s">
        <v>14512</v>
      </c>
      <c r="D3985" s="143" t="s">
        <v>14452</v>
      </c>
      <c r="E3985" s="143" t="s">
        <v>22474</v>
      </c>
      <c r="F3985" s="143" t="s">
        <v>14513</v>
      </c>
      <c r="G3985" s="143" t="s">
        <v>14514</v>
      </c>
      <c r="H3985" s="143">
        <v>-8.1263900000000007</v>
      </c>
      <c r="I3985" s="143">
        <v>157.143</v>
      </c>
      <c r="J3985" s="143">
        <v>0</v>
      </c>
      <c r="K3985" s="143">
        <v>11</v>
      </c>
      <c r="L3985" s="143">
        <f>COUNTIFS(ArCompl!$C$2:$C$5652,ArCompl!$C3591,ArCompl!$D$2:$D$5652,ArCompl!$D3591)</f>
        <v>1</v>
      </c>
      <c r="M3985" s="144">
        <f>IF(ISNA(MATCH($F3985,'Liste noire'!C:C,0)),0,1)</f>
        <v>0</v>
      </c>
    </row>
    <row r="3986" spans="1:13" x14ac:dyDescent="0.25">
      <c r="A3986" s="139">
        <v>8445</v>
      </c>
      <c r="B3986" s="140" t="s">
        <v>20643</v>
      </c>
      <c r="C3986" s="140" t="s">
        <v>20640</v>
      </c>
      <c r="D3986" s="140" t="s">
        <v>16702</v>
      </c>
      <c r="E3986" s="140" t="s">
        <v>22496</v>
      </c>
      <c r="F3986" s="140" t="s">
        <v>20644</v>
      </c>
      <c r="G3986" s="140" t="s">
        <v>20645</v>
      </c>
      <c r="H3986" s="140">
        <v>33.989699999999999</v>
      </c>
      <c r="I3986" s="140">
        <v>-117.411</v>
      </c>
      <c r="J3986" s="140">
        <v>764</v>
      </c>
      <c r="K3986" s="140">
        <v>-8</v>
      </c>
      <c r="L3986" s="140">
        <f>COUNTIFS(ArCompl!$C$2:$C$5652,ArCompl!$C2918,ArCompl!$D$2:$D$5652,ArCompl!$D2918)</f>
        <v>3</v>
      </c>
      <c r="M3986" s="141">
        <f>IF(ISNA(MATCH($F3986,'Liste noire'!C:C,0)),0,1)</f>
        <v>0</v>
      </c>
    </row>
    <row r="3987" spans="1:13" x14ac:dyDescent="0.25">
      <c r="A3987" s="142">
        <v>2301</v>
      </c>
      <c r="B3987" s="143" t="s">
        <v>10128</v>
      </c>
      <c r="C3987" s="143" t="s">
        <v>10129</v>
      </c>
      <c r="D3987" s="143" t="s">
        <v>9894</v>
      </c>
      <c r="E3987" s="143" t="s">
        <v>22423</v>
      </c>
      <c r="F3987" s="143" t="s">
        <v>10130</v>
      </c>
      <c r="G3987" s="143" t="s">
        <v>10131</v>
      </c>
      <c r="H3987" s="143">
        <v>45.241999999999997</v>
      </c>
      <c r="I3987" s="143">
        <v>141.18600000000001</v>
      </c>
      <c r="J3987" s="143">
        <v>112</v>
      </c>
      <c r="K3987" s="143">
        <v>9</v>
      </c>
      <c r="L3987" s="143">
        <f>COUNTIFS(ArCompl!$C$2:$C$5652,ArCompl!$C4030,ArCompl!$D$2:$D$5652,ArCompl!$D4030)</f>
        <v>1</v>
      </c>
      <c r="M3987" s="144">
        <f>IF(ISNA(MATCH($F3987,'Liste noire'!C:C,0)),0,1)</f>
        <v>0</v>
      </c>
    </row>
    <row r="3988" spans="1:13" x14ac:dyDescent="0.25">
      <c r="A3988" s="139">
        <v>3643</v>
      </c>
      <c r="B3988" s="140" t="s">
        <v>20563</v>
      </c>
      <c r="C3988" s="140" t="s">
        <v>20564</v>
      </c>
      <c r="D3988" s="140" t="s">
        <v>16702</v>
      </c>
      <c r="E3988" s="140" t="s">
        <v>22496</v>
      </c>
      <c r="F3988" s="140" t="s">
        <v>20565</v>
      </c>
      <c r="G3988" s="140" t="s">
        <v>20566</v>
      </c>
      <c r="H3988" s="140">
        <v>38.486800000000002</v>
      </c>
      <c r="I3988" s="140">
        <v>-121.10299999999999</v>
      </c>
      <c r="J3988" s="140">
        <v>141</v>
      </c>
      <c r="K3988" s="140">
        <v>-8</v>
      </c>
      <c r="L3988" s="140">
        <f>COUNTIFS(ArCompl!$C$2:$C$5652,ArCompl!$C2897,ArCompl!$D$2:$D$5652,ArCompl!$D2897)</f>
        <v>1</v>
      </c>
      <c r="M3988" s="141">
        <f>IF(ISNA(MATCH($F3988,'Liste noire'!C:C,0)),0,1)</f>
        <v>0</v>
      </c>
    </row>
    <row r="3989" spans="1:13" x14ac:dyDescent="0.25">
      <c r="A3989" s="142">
        <v>3815</v>
      </c>
      <c r="B3989" s="143" t="s">
        <v>20646</v>
      </c>
      <c r="C3989" s="143" t="s">
        <v>20640</v>
      </c>
      <c r="D3989" s="143" t="s">
        <v>16702</v>
      </c>
      <c r="E3989" s="143" t="s">
        <v>22496</v>
      </c>
      <c r="F3989" s="143" t="s">
        <v>20647</v>
      </c>
      <c r="G3989" s="143" t="s">
        <v>20648</v>
      </c>
      <c r="H3989" s="143">
        <v>33.880699999999997</v>
      </c>
      <c r="I3989" s="143">
        <v>-117.259</v>
      </c>
      <c r="J3989" s="143">
        <v>1536</v>
      </c>
      <c r="K3989" s="143">
        <v>-8</v>
      </c>
      <c r="L3989" s="143">
        <f>COUNTIFS(ArCompl!$C$2:$C$5652,ArCompl!$C2919,ArCompl!$D$2:$D$5652,ArCompl!$D2919)</f>
        <v>1</v>
      </c>
      <c r="M3989" s="144">
        <f>IF(ISNA(MATCH($F3989,'Liste noire'!C:C,0)),0,1)</f>
        <v>0</v>
      </c>
    </row>
    <row r="3990" spans="1:13" x14ac:dyDescent="0.25">
      <c r="A3990" s="139">
        <v>6881</v>
      </c>
      <c r="B3990" s="140" t="s">
        <v>20649</v>
      </c>
      <c r="C3990" s="140" t="s">
        <v>20650</v>
      </c>
      <c r="D3990" s="140" t="s">
        <v>16702</v>
      </c>
      <c r="E3990" s="140" t="s">
        <v>22496</v>
      </c>
      <c r="F3990" s="140" t="s">
        <v>20651</v>
      </c>
      <c r="G3990" s="140" t="s">
        <v>20652</v>
      </c>
      <c r="H3990" s="140">
        <v>43.0642</v>
      </c>
      <c r="I3990" s="140">
        <v>-108.46</v>
      </c>
      <c r="J3990" s="140">
        <v>5525</v>
      </c>
      <c r="K3990" s="140">
        <v>-7</v>
      </c>
      <c r="L3990" s="140">
        <f>COUNTIFS(ArCompl!$C$2:$C$5652,ArCompl!$C2920,ArCompl!$D$2:$D$5652,ArCompl!$D2920)</f>
        <v>1</v>
      </c>
      <c r="M3990" s="141">
        <f>IF(ISNA(MATCH($F3990,'Liste noire'!C:C,0)),0,1)</f>
        <v>0</v>
      </c>
    </row>
    <row r="3991" spans="1:13" x14ac:dyDescent="0.25">
      <c r="A3991" s="142">
        <v>3953</v>
      </c>
      <c r="B3991" s="143" t="s">
        <v>10579</v>
      </c>
      <c r="C3991" s="143" t="s">
        <v>10580</v>
      </c>
      <c r="D3991" s="143" t="s">
        <v>10572</v>
      </c>
      <c r="E3991" s="143" t="s">
        <v>22428</v>
      </c>
      <c r="F3991" s="143" t="s">
        <v>10581</v>
      </c>
      <c r="G3991" s="143" t="s">
        <v>10582</v>
      </c>
      <c r="H3991" s="143">
        <v>56.9236</v>
      </c>
      <c r="I3991" s="143">
        <v>23.9711</v>
      </c>
      <c r="J3991" s="143">
        <v>36</v>
      </c>
      <c r="K3991" s="143">
        <v>2</v>
      </c>
      <c r="L3991" s="143">
        <f>COUNTIFS(ArCompl!$C$2:$C$5652,ArCompl!$C4142,ArCompl!$D$2:$D$5652,ArCompl!$D4142)</f>
        <v>1</v>
      </c>
      <c r="M3991" s="144">
        <f>IF(ISNA(MATCH($F3991,'Liste noire'!C:C,0)),0,1)</f>
        <v>0</v>
      </c>
    </row>
    <row r="3992" spans="1:13" x14ac:dyDescent="0.25">
      <c r="A3992" s="139">
        <v>3974</v>
      </c>
      <c r="B3992" s="140" t="s">
        <v>22260</v>
      </c>
      <c r="C3992" s="140" t="s">
        <v>22261</v>
      </c>
      <c r="D3992" s="140" t="s">
        <v>22241</v>
      </c>
      <c r="E3992" s="140" t="s">
        <v>22502</v>
      </c>
      <c r="F3992" s="140" t="s">
        <v>22262</v>
      </c>
      <c r="G3992" s="140" t="s">
        <v>22263</v>
      </c>
      <c r="H3992" s="140">
        <v>14.662599999999999</v>
      </c>
      <c r="I3992" s="140">
        <v>49.375</v>
      </c>
      <c r="J3992" s="140">
        <v>54</v>
      </c>
      <c r="K3992" s="140">
        <v>3</v>
      </c>
      <c r="L3992" s="140">
        <f>COUNTIFS(ArCompl!$C$2:$C$5652,ArCompl!$C5631,ArCompl!$D$2:$D$5652,ArCompl!$D5631)</f>
        <v>1</v>
      </c>
      <c r="M3992" s="141">
        <f>IF(ISNA(MATCH($F3992,'Liste noire'!C:C,0)),0,1)</f>
        <v>0</v>
      </c>
    </row>
    <row r="3993" spans="1:13" x14ac:dyDescent="0.25">
      <c r="A3993" s="142">
        <v>3148</v>
      </c>
      <c r="B3993" s="143" t="s">
        <v>8839</v>
      </c>
      <c r="C3993" s="143" t="s">
        <v>8840</v>
      </c>
      <c r="D3993" s="143" t="s">
        <v>8516</v>
      </c>
      <c r="E3993" s="143" t="s">
        <v>22415</v>
      </c>
      <c r="F3993" s="143" t="s">
        <v>8841</v>
      </c>
      <c r="G3993" s="143" t="s">
        <v>8842</v>
      </c>
      <c r="H3993" s="143">
        <v>17.110399999999998</v>
      </c>
      <c r="I3993" s="143">
        <v>81.818200000000004</v>
      </c>
      <c r="J3993" s="143">
        <v>151</v>
      </c>
      <c r="K3993" s="143">
        <v>5.5</v>
      </c>
      <c r="L3993" s="143">
        <f>COUNTIFS(ArCompl!$C$2:$C$5652,ArCompl!$C3689,ArCompl!$D$2:$D$5652,ArCompl!$D3689)</f>
        <v>1</v>
      </c>
      <c r="M3993" s="144">
        <f>IF(ISNA(MATCH($F3993,'Liste noire'!C:C,0)),0,1)</f>
        <v>0</v>
      </c>
    </row>
    <row r="3994" spans="1:13" x14ac:dyDescent="0.25">
      <c r="A3994" s="139">
        <v>3072</v>
      </c>
      <c r="B3994" s="140" t="s">
        <v>1820</v>
      </c>
      <c r="C3994" s="140" t="s">
        <v>1821</v>
      </c>
      <c r="D3994" s="140" t="s">
        <v>1797</v>
      </c>
      <c r="E3994" s="140" t="s">
        <v>1797</v>
      </c>
      <c r="F3994" s="140" t="s">
        <v>1822</v>
      </c>
      <c r="G3994" s="140" t="s">
        <v>1823</v>
      </c>
      <c r="H3994" s="140">
        <v>24.437200000000001</v>
      </c>
      <c r="I3994" s="140">
        <v>88.616500000000002</v>
      </c>
      <c r="J3994" s="140">
        <v>64</v>
      </c>
      <c r="K3994" s="140">
        <v>6</v>
      </c>
      <c r="L3994" s="140">
        <f>COUNTIFS(ArCompl!$C$2:$C$5652,ArCompl!$C622,ArCompl!$D$2:$D$5652,ArCompl!$D622)</f>
        <v>1</v>
      </c>
      <c r="M3994" s="141">
        <f>IF(ISNA(MATCH($F3994,'Liste noire'!C:C,0)),0,1)</f>
        <v>0</v>
      </c>
    </row>
    <row r="3995" spans="1:13" x14ac:dyDescent="0.25">
      <c r="A3995" s="142">
        <v>1205</v>
      </c>
      <c r="B3995" s="143" t="s">
        <v>6086</v>
      </c>
      <c r="C3995" s="143" t="s">
        <v>6087</v>
      </c>
      <c r="D3995" s="143" t="s">
        <v>6067</v>
      </c>
      <c r="E3995" s="143" t="s">
        <v>22384</v>
      </c>
      <c r="F3995" s="143" t="s">
        <v>6088</v>
      </c>
      <c r="G3995" s="143" t="s">
        <v>6089</v>
      </c>
      <c r="H3995" s="143">
        <v>45.216900000000003</v>
      </c>
      <c r="I3995" s="143">
        <v>14.5703</v>
      </c>
      <c r="J3995" s="143">
        <v>278</v>
      </c>
      <c r="K3995" s="143">
        <v>1</v>
      </c>
      <c r="L3995" s="143">
        <f>COUNTIFS(ArCompl!$C$2:$C$5652,ArCompl!$C1713,ArCompl!$D$2:$D$5652,ArCompl!$D1713)</f>
        <v>1</v>
      </c>
      <c r="M3995" s="144">
        <f>IF(ISNA(MATCH($F3995,'Liste noire'!C:C,0)),0,1)</f>
        <v>0</v>
      </c>
    </row>
    <row r="3996" spans="1:13" x14ac:dyDescent="0.25">
      <c r="A3996" s="139">
        <v>5781</v>
      </c>
      <c r="B3996" s="140" t="s">
        <v>14947</v>
      </c>
      <c r="C3996" s="140" t="s">
        <v>14948</v>
      </c>
      <c r="D3996" s="140" t="s">
        <v>14857</v>
      </c>
      <c r="E3996" s="140" t="s">
        <v>22479</v>
      </c>
      <c r="F3996" s="140" t="s">
        <v>14949</v>
      </c>
      <c r="G3996" s="140" t="s">
        <v>14950</v>
      </c>
      <c r="H3996" s="140">
        <v>42.460949999999997</v>
      </c>
      <c r="I3996" s="140">
        <v>-2.322235</v>
      </c>
      <c r="J3996" s="140">
        <v>1161</v>
      </c>
      <c r="K3996" s="140">
        <v>1</v>
      </c>
      <c r="L3996" s="140">
        <f>COUNTIFS(ArCompl!$C$2:$C$5652,ArCompl!$C1848,ArCompl!$D$2:$D$5652,ArCompl!$D1848)</f>
        <v>1</v>
      </c>
      <c r="M3996" s="141">
        <f>IF(ISNA(MATCH($F3996,'Liste noire'!C:C,0)),0,1)</f>
        <v>0</v>
      </c>
    </row>
    <row r="3997" spans="1:13" x14ac:dyDescent="0.25">
      <c r="A3997" s="142">
        <v>5929</v>
      </c>
      <c r="B3997" s="143" t="s">
        <v>9456</v>
      </c>
      <c r="C3997" s="143" t="s">
        <v>9457</v>
      </c>
      <c r="D3997" s="143" t="s">
        <v>9341</v>
      </c>
      <c r="E3997" s="143" t="s">
        <v>9341</v>
      </c>
      <c r="F3997" s="143" t="s">
        <v>9458</v>
      </c>
      <c r="G3997" s="143" t="s">
        <v>9459</v>
      </c>
      <c r="H3997" s="143">
        <v>30.297699999999999</v>
      </c>
      <c r="I3997" s="143">
        <v>56.051099999999998</v>
      </c>
      <c r="J3997" s="143">
        <v>5298</v>
      </c>
      <c r="K3997" s="143">
        <v>3.5</v>
      </c>
      <c r="L3997" s="143">
        <f>COUNTIFS(ArCompl!$C$2:$C$5652,ArCompl!$C3852,ArCompl!$D$2:$D$5652,ArCompl!$D3852)</f>
        <v>1</v>
      </c>
      <c r="M3997" s="144">
        <f>IF(ISNA(MATCH($F3997,'Liste noire'!C:C,0)),0,1)</f>
        <v>0</v>
      </c>
    </row>
    <row r="3998" spans="1:13" x14ac:dyDescent="0.25">
      <c r="A3998" s="139">
        <v>4026</v>
      </c>
      <c r="B3998" s="140" t="s">
        <v>20682</v>
      </c>
      <c r="C3998" s="140" t="s">
        <v>20683</v>
      </c>
      <c r="D3998" s="140" t="s">
        <v>16702</v>
      </c>
      <c r="E3998" s="140" t="s">
        <v>22496</v>
      </c>
      <c r="F3998" s="140" t="s">
        <v>20684</v>
      </c>
      <c r="G3998" s="140" t="s">
        <v>20685</v>
      </c>
      <c r="H3998" s="140">
        <v>44.060099999999998</v>
      </c>
      <c r="I3998" s="140">
        <v>-69.099199999999996</v>
      </c>
      <c r="J3998" s="140">
        <v>56</v>
      </c>
      <c r="K3998" s="140">
        <v>-5</v>
      </c>
      <c r="L3998" s="140">
        <f>COUNTIFS(ArCompl!$C$2:$C$5652,ArCompl!$C2929,ArCompl!$D$2:$D$5652,ArCompl!$D2929)</f>
        <v>2</v>
      </c>
      <c r="M3998" s="141">
        <f>IF(ISNA(MATCH($F3998,'Liste noire'!C:C,0)),0,1)</f>
        <v>0</v>
      </c>
    </row>
    <row r="3999" spans="1:13" x14ac:dyDescent="0.25">
      <c r="A3999" s="142">
        <v>617</v>
      </c>
      <c r="B3999" s="143" t="s">
        <v>6255</v>
      </c>
      <c r="C3999" s="143" t="s">
        <v>6252</v>
      </c>
      <c r="D3999" s="143" t="s">
        <v>6240</v>
      </c>
      <c r="E3999" s="143" t="s">
        <v>22387</v>
      </c>
      <c r="F3999" s="143" t="s">
        <v>6256</v>
      </c>
      <c r="G3999" s="143" t="s">
        <v>6257</v>
      </c>
      <c r="H3999" s="143">
        <v>55.585599999999999</v>
      </c>
      <c r="I3999" s="143">
        <v>12.131399999999999</v>
      </c>
      <c r="J3999" s="143">
        <v>146</v>
      </c>
      <c r="K3999" s="143">
        <v>1</v>
      </c>
      <c r="L3999" s="143">
        <f>COUNTIFS(ArCompl!$C$2:$C$5652,ArCompl!$C1744,ArCompl!$D$2:$D$5652,ArCompl!$D1744)</f>
        <v>1</v>
      </c>
      <c r="M3999" s="144">
        <f>IF(ISNA(MATCH($F3999,'Liste noire'!C:C,0)),0,1)</f>
        <v>0</v>
      </c>
    </row>
    <row r="4000" spans="1:13" x14ac:dyDescent="0.25">
      <c r="A4000" s="139">
        <v>7494</v>
      </c>
      <c r="B4000" s="140" t="s">
        <v>20666</v>
      </c>
      <c r="C4000" s="140" t="s">
        <v>20667</v>
      </c>
      <c r="D4000" s="140" t="s">
        <v>16702</v>
      </c>
      <c r="E4000" s="140" t="s">
        <v>22496</v>
      </c>
      <c r="F4000" s="140" t="s">
        <v>20668</v>
      </c>
      <c r="G4000" s="140" t="s">
        <v>20669</v>
      </c>
      <c r="H4000" s="140">
        <v>34.9878</v>
      </c>
      <c r="I4000" s="140">
        <v>-81.057199999999995</v>
      </c>
      <c r="J4000" s="140">
        <v>666</v>
      </c>
      <c r="K4000" s="140">
        <v>-5</v>
      </c>
      <c r="L4000" s="140">
        <f>COUNTIFS(ArCompl!$C$2:$C$5652,ArCompl!$C2925,ArCompl!$D$2:$D$5652,ArCompl!$D2925)</f>
        <v>1</v>
      </c>
      <c r="M4000" s="141">
        <f>IF(ISNA(MATCH($F4000,'Liste noire'!C:C,0)),0,1)</f>
        <v>0</v>
      </c>
    </row>
    <row r="4001" spans="1:13" x14ac:dyDescent="0.25">
      <c r="A4001" s="142">
        <v>8077</v>
      </c>
      <c r="B4001" s="143" t="s">
        <v>20686</v>
      </c>
      <c r="C4001" s="143" t="s">
        <v>20687</v>
      </c>
      <c r="D4001" s="143" t="s">
        <v>16702</v>
      </c>
      <c r="E4001" s="143" t="s">
        <v>22496</v>
      </c>
      <c r="F4001" s="143" t="s">
        <v>20688</v>
      </c>
      <c r="G4001" s="143" t="s">
        <v>20689</v>
      </c>
      <c r="H4001" s="143">
        <v>28.0868</v>
      </c>
      <c r="I4001" s="143">
        <v>-97.044600000000003</v>
      </c>
      <c r="J4001" s="143">
        <v>24</v>
      </c>
      <c r="K4001" s="143">
        <v>-6</v>
      </c>
      <c r="L4001" s="143">
        <f>COUNTIFS(ArCompl!$C$2:$C$5652,ArCompl!$C2930,ArCompl!$D$2:$D$5652,ArCompl!$D2930)</f>
        <v>1</v>
      </c>
      <c r="M4001" s="144">
        <f>IF(ISNA(MATCH($F4001,'Liste noire'!C:C,0)),0,1)</f>
        <v>0</v>
      </c>
    </row>
    <row r="4002" spans="1:13" x14ac:dyDescent="0.25">
      <c r="A4002" s="139">
        <v>9545</v>
      </c>
      <c r="B4002" s="140" t="s">
        <v>20468</v>
      </c>
      <c r="C4002" s="140" t="s">
        <v>20469</v>
      </c>
      <c r="D4002" s="140" t="s">
        <v>16702</v>
      </c>
      <c r="E4002" s="140" t="s">
        <v>22496</v>
      </c>
      <c r="F4002" s="140" t="s">
        <v>20470</v>
      </c>
      <c r="G4002" s="140" t="s">
        <v>20471</v>
      </c>
      <c r="H4002" s="140">
        <v>35.021599999999999</v>
      </c>
      <c r="I4002" s="140">
        <v>-94.621300000000005</v>
      </c>
      <c r="J4002" s="140">
        <v>451</v>
      </c>
      <c r="K4002" s="140">
        <v>-6</v>
      </c>
      <c r="L4002" s="140">
        <f>COUNTIFS(ArCompl!$C$2:$C$5652,ArCompl!$C2873,ArCompl!$D$2:$D$5652,ArCompl!$D2873)</f>
        <v>1</v>
      </c>
      <c r="M4002" s="141">
        <f>IF(ISNA(MATCH($F4002,'Liste noire'!C:C,0)),0,1)</f>
        <v>0</v>
      </c>
    </row>
    <row r="4003" spans="1:13" x14ac:dyDescent="0.25">
      <c r="A4003" s="142">
        <v>5766</v>
      </c>
      <c r="B4003" s="143" t="s">
        <v>20670</v>
      </c>
      <c r="C4003" s="143" t="s">
        <v>20671</v>
      </c>
      <c r="D4003" s="143" t="s">
        <v>16702</v>
      </c>
      <c r="E4003" s="143" t="s">
        <v>22496</v>
      </c>
      <c r="F4003" s="143" t="s">
        <v>20672</v>
      </c>
      <c r="G4003" s="143" t="s">
        <v>20673</v>
      </c>
      <c r="H4003" s="143">
        <v>41.594200000000001</v>
      </c>
      <c r="I4003" s="143">
        <v>-109.065</v>
      </c>
      <c r="J4003" s="143">
        <v>6764</v>
      </c>
      <c r="K4003" s="143">
        <v>-7</v>
      </c>
      <c r="L4003" s="143">
        <f>COUNTIFS(ArCompl!$C$2:$C$5652,ArCompl!$C2926,ArCompl!$D$2:$D$5652,ArCompl!$D2926)</f>
        <v>1</v>
      </c>
      <c r="M4003" s="144">
        <f>IF(ISNA(MATCH($F4003,'Liste noire'!C:C,0)),0,1)</f>
        <v>0</v>
      </c>
    </row>
    <row r="4004" spans="1:13" x14ac:dyDescent="0.25">
      <c r="A4004" s="139">
        <v>2190</v>
      </c>
      <c r="B4004" s="140" t="s">
        <v>16307</v>
      </c>
      <c r="C4004" s="140" t="s">
        <v>16308</v>
      </c>
      <c r="D4004" s="140" t="s">
        <v>16278</v>
      </c>
      <c r="E4004" s="140" t="s">
        <v>22494</v>
      </c>
      <c r="F4004" s="140" t="s">
        <v>16309</v>
      </c>
      <c r="G4004" s="140" t="s">
        <v>16310</v>
      </c>
      <c r="H4004" s="140">
        <v>25.613499999999998</v>
      </c>
      <c r="I4004" s="140">
        <v>55.938800000000001</v>
      </c>
      <c r="J4004" s="140">
        <v>102</v>
      </c>
      <c r="K4004" s="140">
        <v>4</v>
      </c>
      <c r="L4004" s="140">
        <f>COUNTIFS(ArCompl!$C$2:$C$5652,ArCompl!$C1799,ArCompl!$D$2:$D$5652,ArCompl!$D1799)</f>
        <v>3</v>
      </c>
      <c r="M4004" s="141">
        <f>IF(ISNA(MATCH($F4004,'Liste noire'!C:C,0)),0,1)</f>
        <v>0</v>
      </c>
    </row>
    <row r="4005" spans="1:13" x14ac:dyDescent="0.25">
      <c r="A4005" s="142">
        <v>18</v>
      </c>
      <c r="B4005" s="143" t="s">
        <v>8490</v>
      </c>
      <c r="C4005" s="143" t="s">
        <v>8491</v>
      </c>
      <c r="D4005" s="143" t="s">
        <v>8443</v>
      </c>
      <c r="E4005" s="143" t="s">
        <v>22414</v>
      </c>
      <c r="F4005" s="143" t="s">
        <v>8492</v>
      </c>
      <c r="G4005" s="143" t="s">
        <v>8493</v>
      </c>
      <c r="H4005" s="143">
        <v>64.13</v>
      </c>
      <c r="I4005" s="143">
        <v>-21.9406</v>
      </c>
      <c r="J4005" s="143">
        <v>48</v>
      </c>
      <c r="K4005" s="143">
        <v>0</v>
      </c>
      <c r="L4005" s="143">
        <f>COUNTIFS(ArCompl!$C$2:$C$5652,ArCompl!$C3893,ArCompl!$D$2:$D$5652,ArCompl!$D3893)</f>
        <v>1</v>
      </c>
      <c r="M4005" s="144">
        <f>IF(ISNA(MATCH($F4005,'Liste noire'!C:C,0)),0,1)</f>
        <v>0</v>
      </c>
    </row>
    <row r="4006" spans="1:13" x14ac:dyDescent="0.25">
      <c r="A4006" s="139">
        <v>772</v>
      </c>
      <c r="B4006" s="140" t="s">
        <v>7772</v>
      </c>
      <c r="C4006" s="140" t="s">
        <v>7773</v>
      </c>
      <c r="D4006" s="140" t="s">
        <v>7581</v>
      </c>
      <c r="E4006" s="140" t="s">
        <v>22405</v>
      </c>
      <c r="F4006" s="140" t="s">
        <v>7774</v>
      </c>
      <c r="G4006" s="140" t="s">
        <v>7775</v>
      </c>
      <c r="H4006" s="140">
        <v>53.918199999999999</v>
      </c>
      <c r="I4006" s="140">
        <v>12.2783</v>
      </c>
      <c r="J4006" s="140">
        <v>138</v>
      </c>
      <c r="K4006" s="140">
        <v>1</v>
      </c>
      <c r="L4006" s="140">
        <f>COUNTIFS(ArCompl!$C$2:$C$5652,ArCompl!$C152,ArCompl!$D$2:$D$5652,ArCompl!$D152)</f>
        <v>1</v>
      </c>
      <c r="M4006" s="141">
        <f>IF(ISNA(MATCH($F4006,'Liste noire'!C:C,0)),0,1)</f>
        <v>0</v>
      </c>
    </row>
    <row r="4007" spans="1:13" x14ac:dyDescent="0.25">
      <c r="A4007" s="142">
        <v>8630</v>
      </c>
      <c r="B4007" s="143" t="s">
        <v>4790</v>
      </c>
      <c r="C4007" s="143" t="s">
        <v>4791</v>
      </c>
      <c r="D4007" s="143" t="s">
        <v>4759</v>
      </c>
      <c r="E4007" s="143" t="s">
        <v>22377</v>
      </c>
      <c r="F4007" s="143" t="s">
        <v>4792</v>
      </c>
      <c r="G4007" s="143" t="s">
        <v>4793</v>
      </c>
      <c r="H4007" s="143">
        <v>40.926000000000002</v>
      </c>
      <c r="I4007" s="143">
        <v>107.7428</v>
      </c>
      <c r="J4007" s="143">
        <v>3400</v>
      </c>
      <c r="K4007" s="143">
        <v>8</v>
      </c>
      <c r="L4007" s="143">
        <f>COUNTIFS(ArCompl!$C$2:$C$5652,ArCompl!$C1361,ArCompl!$D$2:$D$5652,ArCompl!$D1361)</f>
        <v>2</v>
      </c>
      <c r="M4007" s="144">
        <f>IF(ISNA(MATCH($F4007,'Liste noire'!C:C,0)),0,1)</f>
        <v>0</v>
      </c>
    </row>
    <row r="4008" spans="1:13" x14ac:dyDescent="0.25">
      <c r="A4008" s="139">
        <v>6324</v>
      </c>
      <c r="B4008" s="140" t="s">
        <v>1377</v>
      </c>
      <c r="C4008" s="140" t="s">
        <v>1378</v>
      </c>
      <c r="D4008" s="140" t="s">
        <v>639</v>
      </c>
      <c r="E4008" s="140" t="s">
        <v>22356</v>
      </c>
      <c r="F4008" s="140" t="s">
        <v>1379</v>
      </c>
      <c r="G4008" s="140" t="s">
        <v>1380</v>
      </c>
      <c r="H4008" s="140">
        <v>-26.545000000000002</v>
      </c>
      <c r="I4008" s="140">
        <v>148.77500000000001</v>
      </c>
      <c r="J4008" s="140">
        <v>1032</v>
      </c>
      <c r="K4008" s="140">
        <v>10</v>
      </c>
      <c r="L4008" s="140">
        <f>COUNTIFS(ArCompl!$C$2:$C$5652,ArCompl!$C504,ArCompl!$D$2:$D$5652,ArCompl!$D504)</f>
        <v>4</v>
      </c>
      <c r="M4008" s="141">
        <f>IF(ISNA(MATCH($F4008,'Liste noire'!C:C,0)),0,1)</f>
        <v>0</v>
      </c>
    </row>
    <row r="4009" spans="1:13" x14ac:dyDescent="0.25">
      <c r="A4009" s="142">
        <v>3450</v>
      </c>
      <c r="B4009" s="143" t="s">
        <v>20694</v>
      </c>
      <c r="C4009" s="143" t="s">
        <v>9811</v>
      </c>
      <c r="D4009" s="143" t="s">
        <v>16702</v>
      </c>
      <c r="E4009" s="143" t="s">
        <v>22496</v>
      </c>
      <c r="F4009" s="143" t="s">
        <v>20695</v>
      </c>
      <c r="G4009" s="143" t="s">
        <v>20696</v>
      </c>
      <c r="H4009" s="143">
        <v>43.233800000000002</v>
      </c>
      <c r="I4009" s="143">
        <v>-75.406999999999996</v>
      </c>
      <c r="J4009" s="143">
        <v>504</v>
      </c>
      <c r="K4009" s="143">
        <v>-5</v>
      </c>
      <c r="L4009" s="143">
        <f>COUNTIFS(ArCompl!$C$2:$C$5652,ArCompl!$C2932,ArCompl!$D$2:$D$5652,ArCompl!$D2932)</f>
        <v>1</v>
      </c>
      <c r="M4009" s="144">
        <f>IF(ISNA(MATCH($F4009,'Liste noire'!C:C,0)),0,1)</f>
        <v>0</v>
      </c>
    </row>
    <row r="4010" spans="1:13" x14ac:dyDescent="0.25">
      <c r="A4010" s="139">
        <v>4197</v>
      </c>
      <c r="B4010" s="140" t="s">
        <v>6489</v>
      </c>
      <c r="C4010" s="140" t="s">
        <v>6490</v>
      </c>
      <c r="D4010" s="140" t="s">
        <v>6443</v>
      </c>
      <c r="E4010" s="140" t="s">
        <v>22392</v>
      </c>
      <c r="F4010" s="140" t="s">
        <v>6491</v>
      </c>
      <c r="G4010" s="140" t="s">
        <v>6492</v>
      </c>
      <c r="H4010" s="140">
        <v>25.557099999999998</v>
      </c>
      <c r="I4010" s="140">
        <v>34.5837</v>
      </c>
      <c r="J4010" s="140">
        <v>251</v>
      </c>
      <c r="K4010" s="140">
        <v>2</v>
      </c>
      <c r="L4010" s="140">
        <f>COUNTIFS(ArCompl!$C$2:$C$5652,ArCompl!$C1782,ArCompl!$D$2:$D$5652,ArCompl!$D1782)</f>
        <v>1</v>
      </c>
      <c r="M4010" s="141">
        <f>IF(ISNA(MATCH($F4010,'Liste noire'!C:C,0)),0,1)</f>
        <v>0</v>
      </c>
    </row>
    <row r="4011" spans="1:13" x14ac:dyDescent="0.25">
      <c r="A4011" s="142">
        <v>8294</v>
      </c>
      <c r="B4011" s="143" t="s">
        <v>20697</v>
      </c>
      <c r="C4011" s="143" t="s">
        <v>9811</v>
      </c>
      <c r="D4011" s="143" t="s">
        <v>16702</v>
      </c>
      <c r="E4011" s="143" t="s">
        <v>22496</v>
      </c>
      <c r="F4011" s="143" t="s">
        <v>20698</v>
      </c>
      <c r="G4011" s="143" t="s">
        <v>20699</v>
      </c>
      <c r="H4011" s="143">
        <v>34.3506</v>
      </c>
      <c r="I4011" s="143">
        <v>-85.158000000000001</v>
      </c>
      <c r="J4011" s="143">
        <v>644</v>
      </c>
      <c r="K4011" s="143">
        <v>-5</v>
      </c>
      <c r="L4011" s="143">
        <f>COUNTIFS(ArCompl!$C$2:$C$5652,ArCompl!$C2933,ArCompl!$D$2:$D$5652,ArCompl!$D2933)</f>
        <v>1</v>
      </c>
      <c r="M4011" s="144">
        <f>IF(ISNA(MATCH($F4011,'Liste noire'!C:C,0)),0,1)</f>
        <v>0</v>
      </c>
    </row>
    <row r="4012" spans="1:13" x14ac:dyDescent="0.25">
      <c r="A4012" s="139">
        <v>1505</v>
      </c>
      <c r="B4012" s="140" t="s">
        <v>9790</v>
      </c>
      <c r="C4012" s="140" t="s">
        <v>9791</v>
      </c>
      <c r="D4012" s="140" t="s">
        <v>9641</v>
      </c>
      <c r="E4012" s="140" t="s">
        <v>22421</v>
      </c>
      <c r="F4012" s="140" t="s">
        <v>9792</v>
      </c>
      <c r="G4012" s="140" t="s">
        <v>9793</v>
      </c>
      <c r="H4012" s="140">
        <v>42.431699999999999</v>
      </c>
      <c r="I4012" s="140">
        <v>14.181100000000001</v>
      </c>
      <c r="J4012" s="140">
        <v>48</v>
      </c>
      <c r="K4012" s="140">
        <v>1</v>
      </c>
      <c r="L4012" s="140">
        <f>COUNTIFS(ArCompl!$C$2:$C$5652,ArCompl!$C3944,ArCompl!$D$2:$D$5652,ArCompl!$D3944)</f>
        <v>1</v>
      </c>
      <c r="M4012" s="141">
        <f>IF(ISNA(MATCH($F4012,'Liste noire'!C:C,0)),0,1)</f>
        <v>1</v>
      </c>
    </row>
    <row r="4013" spans="1:13" x14ac:dyDescent="0.25">
      <c r="A4013" s="142">
        <v>8348</v>
      </c>
      <c r="B4013" s="143" t="s">
        <v>1365</v>
      </c>
      <c r="C4013" s="143" t="s">
        <v>1366</v>
      </c>
      <c r="D4013" s="143" t="s">
        <v>639</v>
      </c>
      <c r="E4013" s="143" t="s">
        <v>22356</v>
      </c>
      <c r="F4013" s="143" t="s">
        <v>1367</v>
      </c>
      <c r="G4013" s="143" t="s">
        <v>1368</v>
      </c>
      <c r="H4013" s="143">
        <v>-34.196399999999997</v>
      </c>
      <c r="I4013" s="143">
        <v>140.67400000000001</v>
      </c>
      <c r="J4013" s="143">
        <v>115</v>
      </c>
      <c r="K4013" s="143">
        <v>9.5</v>
      </c>
      <c r="L4013" s="143">
        <f>COUNTIFS(ArCompl!$C$2:$C$5652,ArCompl!$C501,ArCompl!$D$2:$D$5652,ArCompl!$D501)</f>
        <v>1</v>
      </c>
      <c r="M4013" s="144">
        <f>IF(ISNA(MATCH($F4013,'Liste noire'!C:C,0)),0,1)</f>
        <v>0</v>
      </c>
    </row>
    <row r="4014" spans="1:13" x14ac:dyDescent="0.25">
      <c r="A4014" s="139">
        <v>3027</v>
      </c>
      <c r="B4014" s="140" t="s">
        <v>15062</v>
      </c>
      <c r="C4014" s="140" t="s">
        <v>15059</v>
      </c>
      <c r="D4014" s="140" t="s">
        <v>15055</v>
      </c>
      <c r="E4014" s="140" t="s">
        <v>15055</v>
      </c>
      <c r="F4014" s="140" t="s">
        <v>15063</v>
      </c>
      <c r="G4014" s="140" t="s">
        <v>15064</v>
      </c>
      <c r="H4014" s="140">
        <v>6.8219900000000004</v>
      </c>
      <c r="I4014" s="140">
        <v>79.886200000000002</v>
      </c>
      <c r="J4014" s="140">
        <v>22</v>
      </c>
      <c r="K4014" s="140">
        <v>5.5</v>
      </c>
      <c r="L4014" s="140">
        <f>COUNTIFS(ArCompl!$C$2:$C$5652,ArCompl!$C5242,ArCompl!$D$2:$D$5652,ArCompl!$D5242)</f>
        <v>1</v>
      </c>
      <c r="M4014" s="141">
        <f>IF(ISNA(MATCH($F4014,'Liste noire'!C:C,0)),0,1)</f>
        <v>0</v>
      </c>
    </row>
    <row r="4015" spans="1:13" x14ac:dyDescent="0.25">
      <c r="A4015" s="142">
        <v>2268</v>
      </c>
      <c r="B4015" s="143" t="s">
        <v>15516</v>
      </c>
      <c r="C4015" s="143" t="s">
        <v>15517</v>
      </c>
      <c r="D4015" s="143" t="s">
        <v>15470</v>
      </c>
      <c r="E4015" s="143" t="s">
        <v>22484</v>
      </c>
      <c r="F4015" s="143" t="s">
        <v>15518</v>
      </c>
      <c r="G4015" s="143" t="s">
        <v>15519</v>
      </c>
      <c r="H4015" s="143">
        <v>24.264700000000001</v>
      </c>
      <c r="I4015" s="143">
        <v>120.621</v>
      </c>
      <c r="J4015" s="143">
        <v>663</v>
      </c>
      <c r="K4015" s="143">
        <v>8</v>
      </c>
      <c r="L4015" s="143">
        <f>COUNTIFS(ArCompl!$C$2:$C$5652,ArCompl!$C5344,ArCompl!$D$2:$D$5652,ArCompl!$D5344)</f>
        <v>1</v>
      </c>
      <c r="M4015" s="144">
        <f>IF(ISNA(MATCH($F4015,'Liste noire'!C:C,0)),0,1)</f>
        <v>0</v>
      </c>
    </row>
    <row r="4016" spans="1:13" x14ac:dyDescent="0.25">
      <c r="A4016" s="139">
        <v>751</v>
      </c>
      <c r="B4016" s="140" t="s">
        <v>7852</v>
      </c>
      <c r="C4016" s="140" t="s">
        <v>7853</v>
      </c>
      <c r="D4016" s="140" t="s">
        <v>7581</v>
      </c>
      <c r="E4016" s="140" t="s">
        <v>22405</v>
      </c>
      <c r="F4016" s="140" t="s">
        <v>7854</v>
      </c>
      <c r="G4016" s="140" t="s">
        <v>7855</v>
      </c>
      <c r="H4016" s="140">
        <v>49.436900000000001</v>
      </c>
      <c r="I4016" s="140">
        <v>7.6002799999999997</v>
      </c>
      <c r="J4016" s="140">
        <v>776</v>
      </c>
      <c r="K4016" s="140">
        <v>1</v>
      </c>
      <c r="L4016" s="140">
        <f>COUNTIFS(ArCompl!$C$2:$C$5652,ArCompl!$C172,ArCompl!$D$2:$D$5652,ArCompl!$D172)</f>
        <v>1</v>
      </c>
      <c r="M4016" s="141">
        <f>IF(ISNA(MATCH($F4016,'Liste noire'!C:C,0)),0,1)</f>
        <v>0</v>
      </c>
    </row>
    <row r="4017" spans="1:13" x14ac:dyDescent="0.25">
      <c r="A4017" s="142">
        <v>6926</v>
      </c>
      <c r="B4017" s="143" t="s">
        <v>7460</v>
      </c>
      <c r="C4017" s="143" t="s">
        <v>7461</v>
      </c>
      <c r="D4017" s="143" t="s">
        <v>7365</v>
      </c>
      <c r="E4017" s="143" t="s">
        <v>22402</v>
      </c>
      <c r="F4017" s="143" t="s">
        <v>7462</v>
      </c>
      <c r="G4017" s="143" t="s">
        <v>7463</v>
      </c>
      <c r="H4017" s="143">
        <v>-22.637250000000002</v>
      </c>
      <c r="I4017" s="143">
        <v>-152.80590000000001</v>
      </c>
      <c r="J4017" s="143">
        <v>60</v>
      </c>
      <c r="K4017" s="143">
        <v>-10</v>
      </c>
      <c r="L4017" s="143">
        <f>COUNTIFS(ArCompl!$C$2:$C$5652,ArCompl!$C4843,ArCompl!$D$2:$D$5652,ArCompl!$D4843)</f>
        <v>1</v>
      </c>
      <c r="M4017" s="144">
        <f>IF(ISNA(MATCH($F4017,'Liste noire'!C:C,0)),0,1)</f>
        <v>0</v>
      </c>
    </row>
    <row r="4018" spans="1:13" x14ac:dyDescent="0.25">
      <c r="A4018" s="139">
        <v>7630</v>
      </c>
      <c r="B4018" s="140" t="s">
        <v>19550</v>
      </c>
      <c r="C4018" s="140" t="s">
        <v>19551</v>
      </c>
      <c r="D4018" s="140" t="s">
        <v>16702</v>
      </c>
      <c r="E4018" s="140" t="s">
        <v>22496</v>
      </c>
      <c r="F4018" s="140" t="s">
        <v>19552</v>
      </c>
      <c r="G4018" s="140" t="s">
        <v>19553</v>
      </c>
      <c r="H4018" s="140">
        <v>37.510899999999999</v>
      </c>
      <c r="I4018" s="140">
        <v>-120.04</v>
      </c>
      <c r="J4018" s="140">
        <v>2254</v>
      </c>
      <c r="K4018" s="140">
        <v>-8</v>
      </c>
      <c r="L4018" s="140">
        <f>COUNTIFS(ArCompl!$C$2:$C$5652,ArCompl!$C2630,ArCompl!$D$2:$D$5652,ArCompl!$D2630)</f>
        <v>1</v>
      </c>
      <c r="M4018" s="141">
        <f>IF(ISNA(MATCH($F4018,'Liste noire'!C:C,0)),0,1)</f>
        <v>0</v>
      </c>
    </row>
    <row r="4019" spans="1:13" x14ac:dyDescent="0.25">
      <c r="A4019" s="142">
        <v>7616</v>
      </c>
      <c r="B4019" s="143" t="s">
        <v>14534</v>
      </c>
      <c r="C4019" s="143" t="s">
        <v>14535</v>
      </c>
      <c r="D4019" s="143" t="s">
        <v>14452</v>
      </c>
      <c r="E4019" s="143" t="s">
        <v>22474</v>
      </c>
      <c r="F4019" s="143" t="s">
        <v>14536</v>
      </c>
      <c r="G4019" s="143" t="s">
        <v>14537</v>
      </c>
      <c r="H4019" s="143">
        <v>-9.8605429999999998</v>
      </c>
      <c r="I4019" s="143">
        <v>161.9796</v>
      </c>
      <c r="J4019" s="143">
        <v>40</v>
      </c>
      <c r="K4019" s="143">
        <v>11</v>
      </c>
      <c r="L4019" s="143">
        <f>COUNTIFS(ArCompl!$C$2:$C$5652,ArCompl!$C3597,ArCompl!$D$2:$D$5652,ArCompl!$D3597)</f>
        <v>1</v>
      </c>
      <c r="M4019" s="144">
        <f>IF(ISNA(MATCH($F4019,'Liste noire'!C:C,0)),0,1)</f>
        <v>0</v>
      </c>
    </row>
    <row r="4020" spans="1:13" x14ac:dyDescent="0.25">
      <c r="A4020" s="139">
        <v>685</v>
      </c>
      <c r="B4020" s="140" t="s">
        <v>15328</v>
      </c>
      <c r="C4020" s="140" t="s">
        <v>15329</v>
      </c>
      <c r="D4020" s="140" t="s">
        <v>15198</v>
      </c>
      <c r="E4020" s="140" t="s">
        <v>22481</v>
      </c>
      <c r="F4020" s="140" t="s">
        <v>15330</v>
      </c>
      <c r="G4020" s="140" t="s">
        <v>15331</v>
      </c>
      <c r="H4020" s="140">
        <v>56.2667</v>
      </c>
      <c r="I4020" s="140">
        <v>15.265000000000001</v>
      </c>
      <c r="J4020" s="140">
        <v>191</v>
      </c>
      <c r="K4020" s="140">
        <v>1</v>
      </c>
      <c r="L4020" s="140">
        <f>COUNTIFS(ArCompl!$C$2:$C$5652,ArCompl!$C5284,ArCompl!$D$2:$D$5652,ArCompl!$D5284)</f>
        <v>1</v>
      </c>
      <c r="M4020" s="141">
        <f>IF(ISNA(MATCH($F4020,'Liste noire'!C:C,0)),0,1)</f>
        <v>0</v>
      </c>
    </row>
    <row r="4021" spans="1:13" x14ac:dyDescent="0.25">
      <c r="A4021" s="142">
        <v>3757</v>
      </c>
      <c r="B4021" s="143" t="s">
        <v>20800</v>
      </c>
      <c r="C4021" s="143" t="s">
        <v>20801</v>
      </c>
      <c r="D4021" s="143" t="s">
        <v>16702</v>
      </c>
      <c r="E4021" s="143" t="s">
        <v>22496</v>
      </c>
      <c r="F4021" s="143" t="s">
        <v>20802</v>
      </c>
      <c r="G4021" s="143" t="s">
        <v>20803</v>
      </c>
      <c r="H4021" s="143">
        <v>29.529699999999998</v>
      </c>
      <c r="I4021" s="143">
        <v>-98.278899999999993</v>
      </c>
      <c r="J4021" s="143">
        <v>761</v>
      </c>
      <c r="K4021" s="143">
        <v>-6</v>
      </c>
      <c r="L4021" s="143">
        <f>COUNTIFS(ArCompl!$C$2:$C$5652,ArCompl!$C2960,ArCompl!$D$2:$D$5652,ArCompl!$D2960)</f>
        <v>1</v>
      </c>
      <c r="M4021" s="144">
        <f>IF(ISNA(MATCH($F4021,'Liste noire'!C:C,0)),0,1)</f>
        <v>0</v>
      </c>
    </row>
    <row r="4022" spans="1:13" x14ac:dyDescent="0.25">
      <c r="A4022" s="139">
        <v>1338</v>
      </c>
      <c r="B4022" s="140" t="s">
        <v>7266</v>
      </c>
      <c r="C4022" s="140" t="s">
        <v>7267</v>
      </c>
      <c r="D4022" s="140" t="s">
        <v>6885</v>
      </c>
      <c r="E4022" s="140" t="s">
        <v>6885</v>
      </c>
      <c r="F4022" s="140" t="s">
        <v>7268</v>
      </c>
      <c r="G4022" s="140" t="s">
        <v>7269</v>
      </c>
      <c r="H4022" s="140">
        <v>46.058300000000003</v>
      </c>
      <c r="I4022" s="140">
        <v>4.0013899999999998</v>
      </c>
      <c r="J4022" s="140">
        <v>1106</v>
      </c>
      <c r="K4022" s="140">
        <v>1</v>
      </c>
      <c r="L4022" s="140">
        <f>COUNTIFS(ArCompl!$C$2:$C$5652,ArCompl!$C3388,ArCompl!$D$2:$D$5652,ArCompl!$D3388)</f>
        <v>1</v>
      </c>
      <c r="M4022" s="141">
        <f>IF(ISNA(MATCH($F4022,'Liste noire'!C:C,0)),0,1)</f>
        <v>0</v>
      </c>
    </row>
    <row r="4023" spans="1:13" x14ac:dyDescent="0.25">
      <c r="A4023" s="142">
        <v>11852</v>
      </c>
      <c r="B4023" s="143" t="s">
        <v>19967</v>
      </c>
      <c r="C4023" s="143" t="s">
        <v>19968</v>
      </c>
      <c r="D4023" s="143" t="s">
        <v>16702</v>
      </c>
      <c r="E4023" s="143" t="s">
        <v>22496</v>
      </c>
      <c r="F4023" s="143" t="s">
        <v>19969</v>
      </c>
      <c r="G4023" s="143" t="s">
        <v>19970</v>
      </c>
      <c r="H4023" s="143">
        <v>45.148299999999999</v>
      </c>
      <c r="I4023" s="143">
        <v>-92.5381</v>
      </c>
      <c r="J4023" s="143">
        <v>998</v>
      </c>
      <c r="K4023" s="143" t="s">
        <v>340</v>
      </c>
      <c r="L4023" s="143">
        <f>COUNTIFS(ArCompl!$C$2:$C$5652,ArCompl!$C2739,ArCompl!$D$2:$D$5652,ArCompl!$D2739)</f>
        <v>1</v>
      </c>
      <c r="M4023" s="144">
        <f>IF(ISNA(MATCH($F4023,'Liste noire'!C:C,0)),0,1)</f>
        <v>0</v>
      </c>
    </row>
    <row r="4024" spans="1:13" x14ac:dyDescent="0.25">
      <c r="A4024" s="139">
        <v>7291</v>
      </c>
      <c r="B4024" s="140" t="s">
        <v>12188</v>
      </c>
      <c r="C4024" s="140" t="s">
        <v>12188</v>
      </c>
      <c r="D4024" s="140" t="s">
        <v>12182</v>
      </c>
      <c r="E4024" s="140" t="s">
        <v>12182</v>
      </c>
      <c r="F4024" s="140" t="s">
        <v>12189</v>
      </c>
      <c r="G4024" s="140" t="s">
        <v>12190</v>
      </c>
      <c r="H4024" s="140">
        <v>12.1629</v>
      </c>
      <c r="I4024" s="140">
        <v>-83.063800000000001</v>
      </c>
      <c r="J4024" s="140">
        <v>1</v>
      </c>
      <c r="K4024" s="140">
        <v>-6</v>
      </c>
      <c r="L4024" s="140">
        <f>COUNTIFS(ArCompl!$C$2:$C$5652,ArCompl!$C4464,ArCompl!$D$2:$D$5652,ArCompl!$D4464)</f>
        <v>1</v>
      </c>
      <c r="M4024" s="141">
        <f>IF(ISNA(MATCH($F4024,'Liste noire'!C:C,0)),0,1)</f>
        <v>0</v>
      </c>
    </row>
    <row r="4025" spans="1:13" x14ac:dyDescent="0.25">
      <c r="A4025" s="142">
        <v>2394</v>
      </c>
      <c r="B4025" s="143" t="s">
        <v>10230</v>
      </c>
      <c r="C4025" s="143" t="s">
        <v>10231</v>
      </c>
      <c r="D4025" s="143" t="s">
        <v>9894</v>
      </c>
      <c r="E4025" s="143" t="s">
        <v>22423</v>
      </c>
      <c r="F4025" s="143" t="s">
        <v>10232</v>
      </c>
      <c r="G4025" s="143" t="s">
        <v>10233</v>
      </c>
      <c r="H4025" s="143">
        <v>27.044</v>
      </c>
      <c r="I4025" s="143">
        <v>128.40199999999999</v>
      </c>
      <c r="J4025" s="143">
        <v>52</v>
      </c>
      <c r="K4025" s="143">
        <v>9</v>
      </c>
      <c r="L4025" s="143">
        <f>COUNTIFS(ArCompl!$C$2:$C$5652,ArCompl!$C4056,ArCompl!$D$2:$D$5652,ArCompl!$D4056)</f>
        <v>1</v>
      </c>
      <c r="M4025" s="144">
        <f>IF(ISNA(MATCH($F4025,'Liste noire'!C:C,0)),0,1)</f>
        <v>0</v>
      </c>
    </row>
    <row r="4026" spans="1:13" x14ac:dyDescent="0.25">
      <c r="A4026" s="139">
        <v>5414</v>
      </c>
      <c r="B4026" s="140" t="s">
        <v>14507</v>
      </c>
      <c r="C4026" s="140" t="s">
        <v>14508</v>
      </c>
      <c r="D4026" s="140" t="s">
        <v>14452</v>
      </c>
      <c r="E4026" s="140" t="s">
        <v>22474</v>
      </c>
      <c r="F4026" s="140" t="s">
        <v>14509</v>
      </c>
      <c r="G4026" s="140" t="s">
        <v>14510</v>
      </c>
      <c r="H4026" s="140">
        <v>-11.533899999999999</v>
      </c>
      <c r="I4026" s="140">
        <v>160.06299999999999</v>
      </c>
      <c r="J4026" s="140">
        <v>0</v>
      </c>
      <c r="K4026" s="140">
        <v>11</v>
      </c>
      <c r="L4026" s="140">
        <f>COUNTIFS(ArCompl!$C$2:$C$5652,ArCompl!$C3590,ArCompl!$D$2:$D$5652,ArCompl!$D3590)</f>
        <v>1</v>
      </c>
      <c r="M4026" s="141">
        <f>IF(ISNA(MATCH($F4026,'Liste noire'!C:C,0)),0,1)</f>
        <v>0</v>
      </c>
    </row>
    <row r="4027" spans="1:13" x14ac:dyDescent="0.25">
      <c r="A4027" s="142">
        <v>8608</v>
      </c>
      <c r="B4027" s="143" t="s">
        <v>20559</v>
      </c>
      <c r="C4027" s="143" t="s">
        <v>20560</v>
      </c>
      <c r="D4027" s="143" t="s">
        <v>16702</v>
      </c>
      <c r="E4027" s="143" t="s">
        <v>22496</v>
      </c>
      <c r="F4027" s="143" t="s">
        <v>20561</v>
      </c>
      <c r="G4027" s="143" t="s">
        <v>20562</v>
      </c>
      <c r="H4027" s="143">
        <v>33.039200000000001</v>
      </c>
      <c r="I4027" s="143">
        <v>-116.91500000000001</v>
      </c>
      <c r="J4027" s="143">
        <v>1395</v>
      </c>
      <c r="K4027" s="143">
        <v>-8</v>
      </c>
      <c r="L4027" s="143">
        <f>COUNTIFS(ArCompl!$C$2:$C$5652,ArCompl!$C2896,ArCompl!$D$2:$D$5652,ArCompl!$D2896)</f>
        <v>1</v>
      </c>
      <c r="M4027" s="144">
        <f>IF(ISNA(MATCH($F4027,'Liste noire'!C:C,0)),0,1)</f>
        <v>0</v>
      </c>
    </row>
    <row r="4028" spans="1:13" x14ac:dyDescent="0.25">
      <c r="A4028" s="139">
        <v>618</v>
      </c>
      <c r="B4028" s="140" t="s">
        <v>6270</v>
      </c>
      <c r="C4028" s="140" t="s">
        <v>6271</v>
      </c>
      <c r="D4028" s="140" t="s">
        <v>6240</v>
      </c>
      <c r="E4028" s="140" t="s">
        <v>22387</v>
      </c>
      <c r="F4028" s="140" t="s">
        <v>6272</v>
      </c>
      <c r="G4028" s="140" t="s">
        <v>6273</v>
      </c>
      <c r="H4028" s="140">
        <v>55.063299999999998</v>
      </c>
      <c r="I4028" s="140">
        <v>14.759600000000001</v>
      </c>
      <c r="J4028" s="140">
        <v>52</v>
      </c>
      <c r="K4028" s="140">
        <v>1</v>
      </c>
      <c r="L4028" s="140">
        <f>COUNTIFS(ArCompl!$C$2:$C$5652,ArCompl!$C1748,ArCompl!$D$2:$D$5652,ArCompl!$D1748)</f>
        <v>1</v>
      </c>
      <c r="M4028" s="141">
        <f>IF(ISNA(MATCH($F4028,'Liste noire'!C:C,0)),0,1)</f>
        <v>0</v>
      </c>
    </row>
    <row r="4029" spans="1:13" x14ac:dyDescent="0.25">
      <c r="A4029" s="142">
        <v>3807</v>
      </c>
      <c r="B4029" s="143" t="s">
        <v>20606</v>
      </c>
      <c r="C4029" s="143" t="s">
        <v>20607</v>
      </c>
      <c r="D4029" s="143" t="s">
        <v>16702</v>
      </c>
      <c r="E4029" s="143" t="s">
        <v>22496</v>
      </c>
      <c r="F4029" s="143" t="s">
        <v>20608</v>
      </c>
      <c r="G4029" s="143" t="s">
        <v>20609</v>
      </c>
      <c r="H4029" s="143">
        <v>39.499099999999999</v>
      </c>
      <c r="I4029" s="143">
        <v>-119.768</v>
      </c>
      <c r="J4029" s="143">
        <v>4415</v>
      </c>
      <c r="K4029" s="143">
        <v>-8</v>
      </c>
      <c r="L4029" s="143">
        <f>COUNTIFS(ArCompl!$C$2:$C$5652,ArCompl!$C2908,ArCompl!$D$2:$D$5652,ArCompl!$D2908)</f>
        <v>1</v>
      </c>
      <c r="M4029" s="144">
        <f>IF(ISNA(MATCH($F4029,'Liste noire'!C:C,0)),0,1)</f>
        <v>0</v>
      </c>
    </row>
    <row r="4030" spans="1:13" x14ac:dyDescent="0.25">
      <c r="A4030" s="139">
        <v>1546</v>
      </c>
      <c r="B4030" s="140" t="s">
        <v>9806</v>
      </c>
      <c r="C4030" s="140" t="s">
        <v>9807</v>
      </c>
      <c r="D4030" s="140" t="s">
        <v>9641</v>
      </c>
      <c r="E4030" s="140" t="s">
        <v>22421</v>
      </c>
      <c r="F4030" s="140" t="s">
        <v>9808</v>
      </c>
      <c r="G4030" s="140" t="s">
        <v>9809</v>
      </c>
      <c r="H4030" s="140">
        <v>44.020299999999999</v>
      </c>
      <c r="I4030" s="140">
        <v>12.611700000000001</v>
      </c>
      <c r="J4030" s="140">
        <v>40</v>
      </c>
      <c r="K4030" s="140">
        <v>1</v>
      </c>
      <c r="L4030" s="140">
        <f>COUNTIFS(ArCompl!$C$2:$C$5652,ArCompl!$C3948,ArCompl!$D$2:$D$5652,ArCompl!$D3948)</f>
        <v>1</v>
      </c>
      <c r="M4030" s="141">
        <f>IF(ISNA(MATCH($F4030,'Liste noire'!C:C,0)),0,1)</f>
        <v>1</v>
      </c>
    </row>
    <row r="4031" spans="1:13" x14ac:dyDescent="0.25">
      <c r="A4031" s="142">
        <v>8796</v>
      </c>
      <c r="B4031" s="143" t="s">
        <v>20610</v>
      </c>
      <c r="C4031" s="143" t="s">
        <v>20611</v>
      </c>
      <c r="D4031" s="143" t="s">
        <v>16702</v>
      </c>
      <c r="E4031" s="143" t="s">
        <v>22496</v>
      </c>
      <c r="F4031" s="143" t="s">
        <v>20612</v>
      </c>
      <c r="G4031" s="143" t="s">
        <v>20613</v>
      </c>
      <c r="H4031" s="143">
        <v>47.493099999999998</v>
      </c>
      <c r="I4031" s="143">
        <v>-122.21599999999999</v>
      </c>
      <c r="J4031" s="143">
        <v>32</v>
      </c>
      <c r="K4031" s="143">
        <v>-8</v>
      </c>
      <c r="L4031" s="143">
        <f>COUNTIFS(ArCompl!$C$2:$C$5652,ArCompl!$C2909,ArCompl!$D$2:$D$5652,ArCompl!$D2909)</f>
        <v>2</v>
      </c>
      <c r="M4031" s="144">
        <f>IF(ISNA(MATCH($F4031,'Liste noire'!C:C,0)),0,1)</f>
        <v>0</v>
      </c>
    </row>
    <row r="4032" spans="1:13" x14ac:dyDescent="0.25">
      <c r="A4032" s="139">
        <v>4016</v>
      </c>
      <c r="B4032" s="140" t="s">
        <v>20653</v>
      </c>
      <c r="C4032" s="140" t="s">
        <v>20654</v>
      </c>
      <c r="D4032" s="140" t="s">
        <v>16702</v>
      </c>
      <c r="E4032" s="140" t="s">
        <v>22496</v>
      </c>
      <c r="F4032" s="140" t="s">
        <v>20655</v>
      </c>
      <c r="G4032" s="140" t="s">
        <v>20656</v>
      </c>
      <c r="H4032" s="140">
        <v>37.325499999999998</v>
      </c>
      <c r="I4032" s="140">
        <v>-79.975399999999993</v>
      </c>
      <c r="J4032" s="140">
        <v>1175</v>
      </c>
      <c r="K4032" s="140">
        <v>-5</v>
      </c>
      <c r="L4032" s="140">
        <f>COUNTIFS(ArCompl!$C$2:$C$5652,ArCompl!$C2921,ArCompl!$D$2:$D$5652,ArCompl!$D2921)</f>
        <v>1</v>
      </c>
      <c r="M4032" s="141">
        <f>IF(ISNA(MATCH($F4032,'Liste noire'!C:C,0)),0,1)</f>
        <v>0</v>
      </c>
    </row>
    <row r="4033" spans="1:13" x14ac:dyDescent="0.25">
      <c r="A4033" s="142">
        <v>1063</v>
      </c>
      <c r="B4033" s="143" t="s">
        <v>10605</v>
      </c>
      <c r="C4033" s="143" t="s">
        <v>10602</v>
      </c>
      <c r="D4033" s="143" t="s">
        <v>5979</v>
      </c>
      <c r="E4033" s="143" t="s">
        <v>5979</v>
      </c>
      <c r="F4033" s="143" t="s">
        <v>10606</v>
      </c>
      <c r="G4033" s="143" t="s">
        <v>10607</v>
      </c>
      <c r="H4033" s="143">
        <v>6.2337899999999999</v>
      </c>
      <c r="I4033" s="143">
        <v>-10.362299999999999</v>
      </c>
      <c r="J4033" s="143">
        <v>31</v>
      </c>
      <c r="K4033" s="143">
        <v>0</v>
      </c>
      <c r="L4033" s="143">
        <f>COUNTIFS(ArCompl!$C$2:$C$5652,ArCompl!$C4147,ArCompl!$D$2:$D$5652,ArCompl!$D4147)</f>
        <v>1</v>
      </c>
      <c r="M4033" s="144">
        <f>IF(ISNA(MATCH($F4033,'Liste noire'!C:C,0)),0,1)</f>
        <v>0</v>
      </c>
    </row>
    <row r="4034" spans="1:13" x14ac:dyDescent="0.25">
      <c r="A4034" s="139">
        <v>3622</v>
      </c>
      <c r="B4034" s="140" t="s">
        <v>20660</v>
      </c>
      <c r="C4034" s="140" t="s">
        <v>16626</v>
      </c>
      <c r="D4034" s="140" t="s">
        <v>16702</v>
      </c>
      <c r="E4034" s="140" t="s">
        <v>22496</v>
      </c>
      <c r="F4034" s="140" t="s">
        <v>20661</v>
      </c>
      <c r="G4034" s="140" t="s">
        <v>20662</v>
      </c>
      <c r="H4034" s="140">
        <v>43.118899999999996</v>
      </c>
      <c r="I4034" s="140">
        <v>-77.672399999999996</v>
      </c>
      <c r="J4034" s="140">
        <v>559</v>
      </c>
      <c r="K4034" s="140">
        <v>-5</v>
      </c>
      <c r="L4034" s="140">
        <f>COUNTIFS(ArCompl!$C$2:$C$5652,ArCompl!$C2923,ArCompl!$D$2:$D$5652,ArCompl!$D2923)</f>
        <v>1</v>
      </c>
      <c r="M4034" s="141">
        <f>IF(ISNA(MATCH($F4034,'Liste noire'!C:C,0)),0,1)</f>
        <v>0</v>
      </c>
    </row>
    <row r="4035" spans="1:13" x14ac:dyDescent="0.25">
      <c r="A4035" s="142">
        <v>851</v>
      </c>
      <c r="B4035" s="143" t="s">
        <v>14718</v>
      </c>
      <c r="C4035" s="143" t="s">
        <v>14719</v>
      </c>
      <c r="D4035" s="143" t="s">
        <v>14577</v>
      </c>
      <c r="E4035" s="143" t="s">
        <v>22476</v>
      </c>
      <c r="F4035" s="143" t="s">
        <v>14720</v>
      </c>
      <c r="G4035" s="143" t="s">
        <v>14721</v>
      </c>
      <c r="H4035" s="143">
        <v>-33.812199999999997</v>
      </c>
      <c r="I4035" s="143">
        <v>19.902799999999999</v>
      </c>
      <c r="J4035" s="143">
        <v>640</v>
      </c>
      <c r="K4035" s="143">
        <v>2</v>
      </c>
      <c r="L4035" s="143">
        <f>COUNTIFS(ArCompl!$C$2:$C$5652,ArCompl!$C55,ArCompl!$D$2:$D$5652,ArCompl!$D55)</f>
        <v>1</v>
      </c>
      <c r="M4035" s="144">
        <f>IF(ISNA(MATCH($F4035,'Liste noire'!C:C,0)),0,1)</f>
        <v>0</v>
      </c>
    </row>
    <row r="4036" spans="1:13" x14ac:dyDescent="0.25">
      <c r="A4036" s="139">
        <v>4132</v>
      </c>
      <c r="B4036" s="140" t="s">
        <v>15741</v>
      </c>
      <c r="C4036" s="140" t="s">
        <v>15742</v>
      </c>
      <c r="D4036" s="140" t="s">
        <v>15636</v>
      </c>
      <c r="E4036" s="140" t="s">
        <v>22487</v>
      </c>
      <c r="F4036" s="140" t="s">
        <v>15743</v>
      </c>
      <c r="G4036" s="140" t="s">
        <v>15744</v>
      </c>
      <c r="H4036" s="140">
        <v>16.116800000000001</v>
      </c>
      <c r="I4036" s="140">
        <v>103.774</v>
      </c>
      <c r="J4036" s="140">
        <v>451</v>
      </c>
      <c r="K4036" s="140">
        <v>7</v>
      </c>
      <c r="L4036" s="140">
        <f>COUNTIFS(ArCompl!$C$2:$C$5652,ArCompl!$C5404,ArCompl!$D$2:$D$5652,ArCompl!$D5404)</f>
        <v>1</v>
      </c>
      <c r="M4036" s="141">
        <f>IF(ISNA(MATCH($F4036,'Liste noire'!C:C,0)),0,1)</f>
        <v>0</v>
      </c>
    </row>
    <row r="4037" spans="1:13" x14ac:dyDescent="0.25">
      <c r="A4037" s="142">
        <v>3329</v>
      </c>
      <c r="B4037" s="143" t="s">
        <v>1373</v>
      </c>
      <c r="C4037" s="143" t="s">
        <v>1374</v>
      </c>
      <c r="D4037" s="143" t="s">
        <v>639</v>
      </c>
      <c r="E4037" s="143" t="s">
        <v>22356</v>
      </c>
      <c r="F4037" s="143" t="s">
        <v>1375</v>
      </c>
      <c r="G4037" s="143" t="s">
        <v>1376</v>
      </c>
      <c r="H4037" s="143">
        <v>-23.381900000000002</v>
      </c>
      <c r="I4037" s="143">
        <v>150.47499999999999</v>
      </c>
      <c r="J4037" s="143">
        <v>34</v>
      </c>
      <c r="K4037" s="143">
        <v>10</v>
      </c>
      <c r="L4037" s="143">
        <f>COUNTIFS(ArCompl!$C$2:$C$5652,ArCompl!$C503,ArCompl!$D$2:$D$5652,ArCompl!$D503)</f>
        <v>1</v>
      </c>
      <c r="M4037" s="144">
        <f>IF(ISNA(MATCH($F4037,'Liste noire'!C:C,0)),0,1)</f>
        <v>0</v>
      </c>
    </row>
    <row r="4038" spans="1:13" x14ac:dyDescent="0.25">
      <c r="A4038" s="139">
        <v>7382</v>
      </c>
      <c r="B4038" s="140" t="s">
        <v>2618</v>
      </c>
      <c r="C4038" s="140" t="s">
        <v>2619</v>
      </c>
      <c r="D4038" s="140" t="s">
        <v>2057</v>
      </c>
      <c r="E4038" s="140" t="s">
        <v>22368</v>
      </c>
      <c r="F4038" s="140" t="s">
        <v>2620</v>
      </c>
      <c r="G4038" s="140" t="s">
        <v>2621</v>
      </c>
      <c r="H4038" s="140">
        <v>-16.585999999999999</v>
      </c>
      <c r="I4038" s="140">
        <v>-54.724800000000002</v>
      </c>
      <c r="J4038" s="140">
        <v>1467</v>
      </c>
      <c r="K4038" s="140">
        <v>-4</v>
      </c>
      <c r="L4038" s="140">
        <f>COUNTIFS(ArCompl!$C$2:$C$5652,ArCompl!$C848,ArCompl!$D$2:$D$5652,ArCompl!$D848)</f>
        <v>1</v>
      </c>
      <c r="M4038" s="141">
        <f>IF(ISNA(MATCH($F4038,'Liste noire'!C:C,0)),0,1)</f>
        <v>0</v>
      </c>
    </row>
    <row r="4039" spans="1:13" x14ac:dyDescent="0.25">
      <c r="A4039" s="142">
        <v>2243</v>
      </c>
      <c r="B4039" s="143" t="s">
        <v>12337</v>
      </c>
      <c r="C4039" s="143" t="s">
        <v>12338</v>
      </c>
      <c r="D4039" s="143" t="s">
        <v>12339</v>
      </c>
      <c r="E4039" s="143" t="s">
        <v>22454</v>
      </c>
      <c r="F4039" s="143" t="s">
        <v>12340</v>
      </c>
      <c r="G4039" s="143" t="s">
        <v>12341</v>
      </c>
      <c r="H4039" s="143">
        <v>14.174300000000001</v>
      </c>
      <c r="I4039" s="143">
        <v>145.24299999999999</v>
      </c>
      <c r="J4039" s="143">
        <v>607</v>
      </c>
      <c r="K4039" s="143">
        <v>10</v>
      </c>
      <c r="L4039" s="143">
        <f>COUNTIFS(ArCompl!$C$2:$C$5652,ArCompl!$C4273,ArCompl!$D$2:$D$5652,ArCompl!$D4273)</f>
        <v>1</v>
      </c>
      <c r="M4039" s="144">
        <f>IF(ISNA(MATCH($F4039,'Liste noire'!C:C,0)),0,1)</f>
        <v>0</v>
      </c>
    </row>
    <row r="4040" spans="1:13" x14ac:dyDescent="0.25">
      <c r="A4040" s="139">
        <v>2256</v>
      </c>
      <c r="B4040" s="140" t="s">
        <v>12755</v>
      </c>
      <c r="C4040" s="140" t="s">
        <v>12756</v>
      </c>
      <c r="D4040" s="140" t="s">
        <v>12757</v>
      </c>
      <c r="E4040" s="140" t="s">
        <v>12757</v>
      </c>
      <c r="F4040" s="140" t="s">
        <v>12758</v>
      </c>
      <c r="G4040" s="140" t="s">
        <v>12759</v>
      </c>
      <c r="H4040" s="140">
        <v>7.3676500000000003</v>
      </c>
      <c r="I4040" s="140">
        <v>134.54400000000001</v>
      </c>
      <c r="J4040" s="140">
        <v>176</v>
      </c>
      <c r="K4040" s="140">
        <v>9</v>
      </c>
      <c r="L4040" s="140">
        <f>COUNTIFS(ArCompl!$C$2:$C$5652,ArCompl!$C4666,ArCompl!$D$2:$D$5652,ArCompl!$D4666)</f>
        <v>1</v>
      </c>
      <c r="M4040" s="141">
        <f>IF(ISNA(MATCH($F4040,'Liste noire'!C:C,0)),0,1)</f>
        <v>0</v>
      </c>
    </row>
    <row r="4041" spans="1:13" x14ac:dyDescent="0.25">
      <c r="A4041" s="142">
        <v>2440</v>
      </c>
      <c r="B4041" s="143" t="s">
        <v>524</v>
      </c>
      <c r="C4041" s="143" t="s">
        <v>525</v>
      </c>
      <c r="D4041" s="143" t="s">
        <v>365</v>
      </c>
      <c r="E4041" s="143" t="s">
        <v>22354</v>
      </c>
      <c r="F4041" s="143" t="s">
        <v>526</v>
      </c>
      <c r="G4041" s="143" t="s">
        <v>527</v>
      </c>
      <c r="H4041" s="143">
        <v>-32.903599999999997</v>
      </c>
      <c r="I4041" s="143">
        <v>-60.784999999999997</v>
      </c>
      <c r="J4041" s="143">
        <v>85</v>
      </c>
      <c r="K4041" s="143">
        <v>-3</v>
      </c>
      <c r="L4041" s="143">
        <f>COUNTIFS(ArCompl!$C$2:$C$5652,ArCompl!$C289,ArCompl!$D$2:$D$5652,ArCompl!$D289)</f>
        <v>5</v>
      </c>
      <c r="M4041" s="144">
        <f>IF(ISNA(MATCH($F4041,'Liste noire'!C:C,0)),0,1)</f>
        <v>0</v>
      </c>
    </row>
    <row r="4042" spans="1:13" x14ac:dyDescent="0.25">
      <c r="A4042" s="139">
        <v>2031</v>
      </c>
      <c r="B4042" s="140" t="s">
        <v>12124</v>
      </c>
      <c r="C4042" s="140" t="s">
        <v>12125</v>
      </c>
      <c r="D4042" s="140" t="s">
        <v>12018</v>
      </c>
      <c r="E4042" s="140" t="s">
        <v>22451</v>
      </c>
      <c r="F4042" s="140" t="s">
        <v>12126</v>
      </c>
      <c r="G4042" s="140" t="s">
        <v>12127</v>
      </c>
      <c r="H4042" s="140">
        <v>-38.109200000000001</v>
      </c>
      <c r="I4042" s="140">
        <v>176.31700000000001</v>
      </c>
      <c r="J4042" s="140">
        <v>935</v>
      </c>
      <c r="K4042" s="140">
        <v>12</v>
      </c>
      <c r="L4042" s="140">
        <f>COUNTIFS(ArCompl!$C$2:$C$5652,ArCompl!$C4589,ArCompl!$D$2:$D$5652,ArCompl!$D4589)</f>
        <v>1</v>
      </c>
      <c r="M4042" s="141">
        <f>IF(ISNA(MATCH($F4042,'Liste noire'!C:C,0)),0,1)</f>
        <v>0</v>
      </c>
    </row>
    <row r="4043" spans="1:13" x14ac:dyDescent="0.25">
      <c r="A4043" s="142">
        <v>2964</v>
      </c>
      <c r="B4043" s="143" t="s">
        <v>13887</v>
      </c>
      <c r="C4043" s="143" t="s">
        <v>13888</v>
      </c>
      <c r="D4043" s="143" t="s">
        <v>13509</v>
      </c>
      <c r="E4043" s="143" t="s">
        <v>22461</v>
      </c>
      <c r="F4043" s="143" t="s">
        <v>13889</v>
      </c>
      <c r="G4043" s="143" t="s">
        <v>13890</v>
      </c>
      <c r="H4043" s="143">
        <v>47.258200000000002</v>
      </c>
      <c r="I4043" s="143">
        <v>39.818100000000001</v>
      </c>
      <c r="J4043" s="143">
        <v>280</v>
      </c>
      <c r="K4043" s="143">
        <v>3</v>
      </c>
      <c r="L4043" s="143">
        <f>COUNTIFS(ArCompl!$C$2:$C$5652,ArCompl!$C5103,ArCompl!$D$2:$D$5652,ArCompl!$D5103)</f>
        <v>1</v>
      </c>
      <c r="M4043" s="144">
        <f>IF(ISNA(MATCH($F4043,'Liste noire'!C:C,0)),0,1)</f>
        <v>0</v>
      </c>
    </row>
    <row r="4044" spans="1:13" x14ac:dyDescent="0.25">
      <c r="A4044" s="139">
        <v>3736</v>
      </c>
      <c r="B4044" s="140" t="s">
        <v>20704</v>
      </c>
      <c r="C4044" s="140" t="s">
        <v>20705</v>
      </c>
      <c r="D4044" s="140" t="s">
        <v>16702</v>
      </c>
      <c r="E4044" s="140" t="s">
        <v>22496</v>
      </c>
      <c r="F4044" s="140" t="s">
        <v>20706</v>
      </c>
      <c r="G4044" s="140" t="s">
        <v>20707</v>
      </c>
      <c r="H4044" s="140">
        <v>33.301600000000001</v>
      </c>
      <c r="I4044" s="140">
        <v>-104.53100000000001</v>
      </c>
      <c r="J4044" s="140">
        <v>3671</v>
      </c>
      <c r="K4044" s="140">
        <v>-7</v>
      </c>
      <c r="L4044" s="140">
        <f>COUNTIFS(ArCompl!$C$2:$C$5652,ArCompl!$C2935,ArCompl!$D$2:$D$5652,ArCompl!$D2935)</f>
        <v>4</v>
      </c>
      <c r="M4044" s="141">
        <f>IF(ISNA(MATCH($F4044,'Liste noire'!C:C,0)),0,1)</f>
        <v>0</v>
      </c>
    </row>
    <row r="4045" spans="1:13" x14ac:dyDescent="0.25">
      <c r="A4045" s="142">
        <v>8821</v>
      </c>
      <c r="B4045" s="143" t="s">
        <v>1381</v>
      </c>
      <c r="C4045" s="143" t="s">
        <v>1382</v>
      </c>
      <c r="D4045" s="143" t="s">
        <v>639</v>
      </c>
      <c r="E4045" s="143" t="s">
        <v>22356</v>
      </c>
      <c r="F4045" s="143" t="s">
        <v>1383</v>
      </c>
      <c r="G4045" s="143" t="s">
        <v>1384</v>
      </c>
      <c r="H4045" s="143">
        <v>-14.73481</v>
      </c>
      <c r="I4045" s="143">
        <v>134.52549999999999</v>
      </c>
      <c r="J4045" s="143">
        <v>92</v>
      </c>
      <c r="K4045" s="143">
        <v>9.5</v>
      </c>
      <c r="L4045" s="143">
        <f>COUNTIFS(ArCompl!$C$2:$C$5652,ArCompl!$C505,ArCompl!$D$2:$D$5652,ArCompl!$D505)</f>
        <v>1</v>
      </c>
      <c r="M4045" s="144">
        <f>IF(ISNA(MATCH($F4045,'Liste noire'!C:C,0)),0,1)</f>
        <v>0</v>
      </c>
    </row>
    <row r="4046" spans="1:13" x14ac:dyDescent="0.25">
      <c r="A4046" s="139">
        <v>12033</v>
      </c>
      <c r="B4046" s="140" t="s">
        <v>1617</v>
      </c>
      <c r="C4046" s="140"/>
      <c r="D4046" s="140" t="s">
        <v>639</v>
      </c>
      <c r="E4046" s="140" t="s">
        <v>22356</v>
      </c>
      <c r="F4046" s="140" t="s">
        <v>1618</v>
      </c>
      <c r="G4046" s="140" t="s">
        <v>1619</v>
      </c>
      <c r="H4046" s="140">
        <v>-14.722799999999999</v>
      </c>
      <c r="I4046" s="140">
        <v>134.74700000000001</v>
      </c>
      <c r="J4046" s="140">
        <v>45</v>
      </c>
      <c r="K4046" s="140" t="s">
        <v>340</v>
      </c>
      <c r="L4046" s="140">
        <f>COUNTIFS(ArCompl!$C$2:$C$5652,ArCompl!$C570,ArCompl!$D$2:$D$5652,ArCompl!$D570)</f>
        <v>1</v>
      </c>
      <c r="M4046" s="141">
        <f>IF(ISNA(MATCH($F4046,'Liste noire'!C:C,0)),0,1)</f>
        <v>0</v>
      </c>
    </row>
    <row r="4047" spans="1:13" x14ac:dyDescent="0.25">
      <c r="A4047" s="142">
        <v>1598</v>
      </c>
      <c r="B4047" s="143" t="s">
        <v>9628</v>
      </c>
      <c r="C4047" s="143" t="s">
        <v>9629</v>
      </c>
      <c r="D4047" s="143" t="s">
        <v>9613</v>
      </c>
      <c r="E4047" s="143" t="s">
        <v>22420</v>
      </c>
      <c r="F4047" s="143" t="s">
        <v>9630</v>
      </c>
      <c r="G4047" s="143" t="s">
        <v>9631</v>
      </c>
      <c r="H4047" s="143">
        <v>32.981000000000002</v>
      </c>
      <c r="I4047" s="143">
        <v>35.571899999999999</v>
      </c>
      <c r="J4047" s="143">
        <v>922</v>
      </c>
      <c r="K4047" s="143">
        <v>2</v>
      </c>
      <c r="L4047" s="143">
        <f>COUNTIFS(ArCompl!$C$2:$C$5652,ArCompl!$C3903,ArCompl!$D$2:$D$5652,ArCompl!$D3903)</f>
        <v>1</v>
      </c>
      <c r="M4047" s="144">
        <f>IF(ISNA(MATCH($F4047,'Liste noire'!C:C,0)),0,1)</f>
        <v>0</v>
      </c>
    </row>
    <row r="4048" spans="1:13" x14ac:dyDescent="0.25">
      <c r="A4048" s="139">
        <v>3020</v>
      </c>
      <c r="B4048" s="140" t="s">
        <v>8835</v>
      </c>
      <c r="C4048" s="140" t="s">
        <v>8836</v>
      </c>
      <c r="D4048" s="140" t="s">
        <v>8516</v>
      </c>
      <c r="E4048" s="140" t="s">
        <v>22415</v>
      </c>
      <c r="F4048" s="140" t="s">
        <v>8837</v>
      </c>
      <c r="G4048" s="140" t="s">
        <v>8838</v>
      </c>
      <c r="H4048" s="140">
        <v>21.180399999999999</v>
      </c>
      <c r="I4048" s="140">
        <v>81.738799999999998</v>
      </c>
      <c r="J4048" s="140">
        <v>1041</v>
      </c>
      <c r="K4048" s="140">
        <v>5.5</v>
      </c>
      <c r="L4048" s="140">
        <f>COUNTIFS(ArCompl!$C$2:$C$5652,ArCompl!$C3688,ArCompl!$D$2:$D$5652,ArCompl!$D3688)</f>
        <v>1</v>
      </c>
      <c r="M4048" s="141">
        <f>IF(ISNA(MATCH($F4048,'Liste noire'!C:C,0)),0,1)</f>
        <v>0</v>
      </c>
    </row>
    <row r="4049" spans="1:13" x14ac:dyDescent="0.25">
      <c r="A4049" s="142">
        <v>11913</v>
      </c>
      <c r="B4049" s="143" t="s">
        <v>9541</v>
      </c>
      <c r="C4049" s="143" t="s">
        <v>9542</v>
      </c>
      <c r="D4049" s="143" t="s">
        <v>9518</v>
      </c>
      <c r="E4049" s="143" t="s">
        <v>22417</v>
      </c>
      <c r="F4049" s="143" t="s">
        <v>9543</v>
      </c>
      <c r="G4049" s="143" t="s">
        <v>9544</v>
      </c>
      <c r="H4049" s="143">
        <v>35.767200000000003</v>
      </c>
      <c r="I4049" s="143">
        <v>43.125100000000003</v>
      </c>
      <c r="J4049" s="143">
        <v>749</v>
      </c>
      <c r="K4049" s="143" t="s">
        <v>340</v>
      </c>
      <c r="L4049" s="143">
        <f>COUNTIFS(ArCompl!$C$2:$C$5652,ArCompl!$C3821,ArCompl!$D$2:$D$5652,ArCompl!$D3821)</f>
        <v>1</v>
      </c>
      <c r="M4049" s="144">
        <f>IF(ISNA(MATCH($F4049,'Liste noire'!C:C,0)),0,1)</f>
        <v>0</v>
      </c>
    </row>
    <row r="4050" spans="1:13" x14ac:dyDescent="0.25">
      <c r="A4050" s="139">
        <v>894</v>
      </c>
      <c r="B4050" s="140" t="s">
        <v>11195</v>
      </c>
      <c r="C4050" s="140" t="s">
        <v>11196</v>
      </c>
      <c r="D4050" s="140" t="s">
        <v>11192</v>
      </c>
      <c r="E4050" s="140" t="s">
        <v>22438</v>
      </c>
      <c r="F4050" s="140" t="s">
        <v>11197</v>
      </c>
      <c r="G4050" s="140" t="s">
        <v>11198</v>
      </c>
      <c r="H4050" s="140">
        <v>-19.7577</v>
      </c>
      <c r="I4050" s="140">
        <v>63.360999999999997</v>
      </c>
      <c r="J4050" s="140">
        <v>95</v>
      </c>
      <c r="K4050" s="140">
        <v>4</v>
      </c>
      <c r="L4050" s="140">
        <f>COUNTIFS(ArCompl!$C$2:$C$5652,ArCompl!$C4295,ArCompl!$D$2:$D$5652,ArCompl!$D4295)</f>
        <v>1</v>
      </c>
      <c r="M4050" s="141">
        <f>IF(ISNA(MATCH($F4050,'Liste noire'!C:C,0)),0,1)</f>
        <v>0</v>
      </c>
    </row>
    <row r="4051" spans="1:13" x14ac:dyDescent="0.25">
      <c r="A4051" s="142">
        <v>3064</v>
      </c>
      <c r="B4051" s="143" t="s">
        <v>8851</v>
      </c>
      <c r="C4051" s="143" t="s">
        <v>8852</v>
      </c>
      <c r="D4051" s="143" t="s">
        <v>8516</v>
      </c>
      <c r="E4051" s="143" t="s">
        <v>22415</v>
      </c>
      <c r="F4051" s="143" t="s">
        <v>8853</v>
      </c>
      <c r="G4051" s="143" t="s">
        <v>8854</v>
      </c>
      <c r="H4051" s="143">
        <v>22.256699999999999</v>
      </c>
      <c r="I4051" s="143">
        <v>84.814599999999999</v>
      </c>
      <c r="J4051" s="143">
        <v>659</v>
      </c>
      <c r="K4051" s="143">
        <v>5.5</v>
      </c>
      <c r="L4051" s="143">
        <f>COUNTIFS(ArCompl!$C$2:$C$5652,ArCompl!$C3692,ArCompl!$D$2:$D$5652,ArCompl!$D3692)</f>
        <v>1</v>
      </c>
      <c r="M4051" s="144">
        <f>IF(ISNA(MATCH($F4051,'Liste noire'!C:C,0)),0,1)</f>
        <v>0</v>
      </c>
    </row>
    <row r="4052" spans="1:13" x14ac:dyDescent="0.25">
      <c r="A4052" s="139">
        <v>656</v>
      </c>
      <c r="B4052" s="140" t="s">
        <v>12490</v>
      </c>
      <c r="C4052" s="140" t="s">
        <v>12491</v>
      </c>
      <c r="D4052" s="140" t="s">
        <v>12352</v>
      </c>
      <c r="E4052" s="140" t="s">
        <v>22455</v>
      </c>
      <c r="F4052" s="140" t="s">
        <v>12492</v>
      </c>
      <c r="G4052" s="140" t="s">
        <v>12493</v>
      </c>
      <c r="H4052" s="140">
        <v>62.578400000000002</v>
      </c>
      <c r="I4052" s="140">
        <v>11.3423</v>
      </c>
      <c r="J4052" s="140">
        <v>2054</v>
      </c>
      <c r="K4052" s="140">
        <v>1</v>
      </c>
      <c r="L4052" s="140">
        <f>COUNTIFS(ArCompl!$C$2:$C$5652,ArCompl!$C4532,ArCompl!$D$2:$D$5652,ArCompl!$D4532)</f>
        <v>2</v>
      </c>
      <c r="M4052" s="141">
        <f>IF(ISNA(MATCH($F4052,'Liste noire'!C:C,0)),0,1)</f>
        <v>0</v>
      </c>
    </row>
    <row r="4053" spans="1:13" x14ac:dyDescent="0.25">
      <c r="A4053" s="142">
        <v>2512</v>
      </c>
      <c r="B4053" s="143" t="s">
        <v>567</v>
      </c>
      <c r="C4053" s="143" t="s">
        <v>568</v>
      </c>
      <c r="D4053" s="143" t="s">
        <v>365</v>
      </c>
      <c r="E4053" s="143" t="s">
        <v>22354</v>
      </c>
      <c r="F4053" s="143" t="s">
        <v>569</v>
      </c>
      <c r="G4053" s="143" t="s">
        <v>570</v>
      </c>
      <c r="H4053" s="143">
        <v>-36.588299999999997</v>
      </c>
      <c r="I4053" s="143">
        <v>-64.275700000000001</v>
      </c>
      <c r="J4053" s="143">
        <v>630</v>
      </c>
      <c r="K4053" s="143">
        <v>-3</v>
      </c>
      <c r="L4053" s="143">
        <f>COUNTIFS(ArCompl!$C$2:$C$5652,ArCompl!$C300,ArCompl!$D$2:$D$5652,ArCompl!$D300)</f>
        <v>2</v>
      </c>
      <c r="M4053" s="144">
        <f>IF(ISNA(MATCH($F4053,'Liste noire'!C:C,0)),0,1)</f>
        <v>0</v>
      </c>
    </row>
    <row r="4054" spans="1:13" x14ac:dyDescent="0.25">
      <c r="A4054" s="139">
        <v>1946</v>
      </c>
      <c r="B4054" s="140" t="s">
        <v>1767</v>
      </c>
      <c r="C4054" s="140" t="s">
        <v>1768</v>
      </c>
      <c r="D4054" s="140" t="s">
        <v>1697</v>
      </c>
      <c r="E4054" s="140" t="s">
        <v>1697</v>
      </c>
      <c r="F4054" s="140" t="s">
        <v>1769</v>
      </c>
      <c r="G4054" s="140" t="s">
        <v>1770</v>
      </c>
      <c r="H4054" s="140">
        <v>24.89508</v>
      </c>
      <c r="I4054" s="140">
        <v>-76.176879999999997</v>
      </c>
      <c r="J4054" s="140">
        <v>10</v>
      </c>
      <c r="K4054" s="140">
        <v>-5</v>
      </c>
      <c r="L4054" s="140">
        <f>COUNTIFS(ArCompl!$C$2:$C$5652,ArCompl!$C609,ArCompl!$D$2:$D$5652,ArCompl!$D609)</f>
        <v>1</v>
      </c>
      <c r="M4054" s="141">
        <f>IF(ISNA(MATCH($F4054,'Liste noire'!C:C,0)),0,1)</f>
        <v>0</v>
      </c>
    </row>
    <row r="4055" spans="1:13" x14ac:dyDescent="0.25">
      <c r="A4055" s="142">
        <v>7098</v>
      </c>
      <c r="B4055" s="143" t="s">
        <v>20724</v>
      </c>
      <c r="C4055" s="143" t="s">
        <v>20725</v>
      </c>
      <c r="D4055" s="143" t="s">
        <v>16702</v>
      </c>
      <c r="E4055" s="143" t="s">
        <v>22496</v>
      </c>
      <c r="F4055" s="143" t="s">
        <v>20726</v>
      </c>
      <c r="G4055" s="143" t="s">
        <v>20727</v>
      </c>
      <c r="H4055" s="143">
        <v>61.778880000000001</v>
      </c>
      <c r="I4055" s="143">
        <v>-161.31950000000001</v>
      </c>
      <c r="J4055" s="143">
        <v>51</v>
      </c>
      <c r="K4055" s="143">
        <v>-9</v>
      </c>
      <c r="L4055" s="143">
        <f>COUNTIFS(ArCompl!$C$2:$C$5652,ArCompl!$C2940,ArCompl!$D$2:$D$5652,ArCompl!$D2940)</f>
        <v>1</v>
      </c>
      <c r="M4055" s="144">
        <f>IF(ISNA(MATCH($F4055,'Liste noire'!C:C,0)),0,1)</f>
        <v>0</v>
      </c>
    </row>
    <row r="4056" spans="1:13" x14ac:dyDescent="0.25">
      <c r="A4056" s="139">
        <v>11853</v>
      </c>
      <c r="B4056" s="140" t="s">
        <v>20720</v>
      </c>
      <c r="C4056" s="140" t="s">
        <v>20721</v>
      </c>
      <c r="D4056" s="140" t="s">
        <v>16702</v>
      </c>
      <c r="E4056" s="140" t="s">
        <v>22496</v>
      </c>
      <c r="F4056" s="140" t="s">
        <v>20722</v>
      </c>
      <c r="G4056" s="140" t="s">
        <v>20723</v>
      </c>
      <c r="H4056" s="140">
        <v>38.872100000000003</v>
      </c>
      <c r="I4056" s="140">
        <v>-98.811800000000005</v>
      </c>
      <c r="J4056" s="140">
        <v>1862</v>
      </c>
      <c r="K4056" s="140" t="s">
        <v>340</v>
      </c>
      <c r="L4056" s="140">
        <f>COUNTIFS(ArCompl!$C$2:$C$5652,ArCompl!$C2939,ArCompl!$D$2:$D$5652,ArCompl!$D2939)</f>
        <v>1</v>
      </c>
      <c r="M4056" s="141">
        <f>IF(ISNA(MATCH($F4056,'Liste noire'!C:C,0)),0,1)</f>
        <v>0</v>
      </c>
    </row>
    <row r="4057" spans="1:13" x14ac:dyDescent="0.25">
      <c r="A4057" s="142">
        <v>4048</v>
      </c>
      <c r="B4057" s="143" t="s">
        <v>20663</v>
      </c>
      <c r="C4057" s="143" t="s">
        <v>16626</v>
      </c>
      <c r="D4057" s="143" t="s">
        <v>16702</v>
      </c>
      <c r="E4057" s="143" t="s">
        <v>22496</v>
      </c>
      <c r="F4057" s="143" t="s">
        <v>20664</v>
      </c>
      <c r="G4057" s="143" t="s">
        <v>20665</v>
      </c>
      <c r="H4057" s="143">
        <v>43.908299999999997</v>
      </c>
      <c r="I4057" s="143">
        <v>-92.5</v>
      </c>
      <c r="J4057" s="143">
        <v>1317</v>
      </c>
      <c r="K4057" s="143">
        <v>-6</v>
      </c>
      <c r="L4057" s="143">
        <f>COUNTIFS(ArCompl!$C$2:$C$5652,ArCompl!$C2924,ArCompl!$D$2:$D$5652,ArCompl!$D2924)</f>
        <v>3</v>
      </c>
      <c r="M4057" s="144">
        <f>IF(ISNA(MATCH($F4057,'Liste noire'!C:C,0)),0,1)</f>
        <v>0</v>
      </c>
    </row>
    <row r="4058" spans="1:13" x14ac:dyDescent="0.25">
      <c r="A4058" s="139">
        <v>2365</v>
      </c>
      <c r="B4058" s="140" t="s">
        <v>14846</v>
      </c>
      <c r="C4058" s="140" t="s">
        <v>14847</v>
      </c>
      <c r="D4058" s="140" t="s">
        <v>14760</v>
      </c>
      <c r="E4058" s="140" t="s">
        <v>22477</v>
      </c>
      <c r="F4058" s="140" t="s">
        <v>14848</v>
      </c>
      <c r="G4058" s="140" t="s">
        <v>14849</v>
      </c>
      <c r="H4058" s="140">
        <v>34.842300000000002</v>
      </c>
      <c r="I4058" s="140">
        <v>127.617</v>
      </c>
      <c r="J4058" s="140">
        <v>53</v>
      </c>
      <c r="K4058" s="140">
        <v>9</v>
      </c>
      <c r="L4058" s="140">
        <f>COUNTIFS(ArCompl!$C$2:$C$5652,ArCompl!$C1680,ArCompl!$D$2:$D$5652,ArCompl!$D1680)</f>
        <v>1</v>
      </c>
      <c r="M4058" s="141">
        <f>IF(ISNA(MATCH($F4058,'Liste noire'!C:C,0)),0,1)</f>
        <v>0</v>
      </c>
    </row>
    <row r="4059" spans="1:13" x14ac:dyDescent="0.25">
      <c r="A4059" s="142">
        <v>3793</v>
      </c>
      <c r="B4059" s="143" t="s">
        <v>18259</v>
      </c>
      <c r="C4059" s="143" t="s">
        <v>18256</v>
      </c>
      <c r="D4059" s="143" t="s">
        <v>16702</v>
      </c>
      <c r="E4059" s="143" t="s">
        <v>22496</v>
      </c>
      <c r="F4059" s="143" t="s">
        <v>18260</v>
      </c>
      <c r="G4059" s="143" t="s">
        <v>18261</v>
      </c>
      <c r="H4059" s="143">
        <v>26.536200000000001</v>
      </c>
      <c r="I4059" s="143">
        <v>-81.755200000000002</v>
      </c>
      <c r="J4059" s="143">
        <v>30</v>
      </c>
      <c r="K4059" s="143">
        <v>-5</v>
      </c>
      <c r="L4059" s="143">
        <f>COUNTIFS(ArCompl!$C$2:$C$5652,ArCompl!$C2291,ArCompl!$D$2:$D$5652,ArCompl!$D2291)</f>
        <v>1</v>
      </c>
      <c r="M4059" s="144">
        <f>IF(ISNA(MATCH($F4059,'Liste noire'!C:C,0)),0,1)</f>
        <v>0</v>
      </c>
    </row>
    <row r="4060" spans="1:13" x14ac:dyDescent="0.25">
      <c r="A4060" s="139">
        <v>5877</v>
      </c>
      <c r="B4060" s="140" t="s">
        <v>6744</v>
      </c>
      <c r="C4060" s="140" t="s">
        <v>6745</v>
      </c>
      <c r="D4060" s="140" t="s">
        <v>6697</v>
      </c>
      <c r="E4060" s="140" t="s">
        <v>22399</v>
      </c>
      <c r="F4060" s="140" t="s">
        <v>6746</v>
      </c>
      <c r="G4060" s="140" t="s">
        <v>6747</v>
      </c>
      <c r="H4060" s="140">
        <v>-12.4825</v>
      </c>
      <c r="I4060" s="140">
        <v>177.071</v>
      </c>
      <c r="J4060" s="140">
        <v>22</v>
      </c>
      <c r="K4060" s="140">
        <v>12</v>
      </c>
      <c r="L4060" s="140">
        <f>COUNTIFS(ArCompl!$C$2:$C$5652,ArCompl!$C3256,ArCompl!$D$2:$D$5652,ArCompl!$D3256)</f>
        <v>1</v>
      </c>
      <c r="M4060" s="141">
        <f>IF(ISNA(MATCH($F4060,'Liste noire'!C:C,0)),0,1)</f>
        <v>0</v>
      </c>
    </row>
    <row r="4061" spans="1:13" x14ac:dyDescent="0.25">
      <c r="A4061" s="142">
        <v>1774</v>
      </c>
      <c r="B4061" s="143" t="s">
        <v>8396</v>
      </c>
      <c r="C4061" s="143" t="s">
        <v>8397</v>
      </c>
      <c r="D4061" s="143" t="s">
        <v>8373</v>
      </c>
      <c r="E4061" s="143" t="s">
        <v>8373</v>
      </c>
      <c r="F4061" s="143" t="s">
        <v>8398</v>
      </c>
      <c r="G4061" s="143" t="s">
        <v>8399</v>
      </c>
      <c r="H4061" s="143">
        <v>16.316800000000001</v>
      </c>
      <c r="I4061" s="143">
        <v>-86.522999999999996</v>
      </c>
      <c r="J4061" s="143">
        <v>39</v>
      </c>
      <c r="K4061" s="143">
        <v>-6</v>
      </c>
      <c r="L4061" s="143">
        <f>COUNTIFS(ArCompl!$C$2:$C$5652,ArCompl!$C3551,ArCompl!$D$2:$D$5652,ArCompl!$D3551)</f>
        <v>1</v>
      </c>
      <c r="M4061" s="144">
        <f>IF(ISNA(MATCH($F4061,'Liste noire'!C:C,0)),0,1)</f>
        <v>0</v>
      </c>
    </row>
    <row r="4062" spans="1:13" x14ac:dyDescent="0.25">
      <c r="A4062" s="139">
        <v>11996</v>
      </c>
      <c r="B4062" s="140" t="s">
        <v>8915</v>
      </c>
      <c r="C4062" s="140"/>
      <c r="D4062" s="140" t="s">
        <v>8516</v>
      </c>
      <c r="E4062" s="140" t="s">
        <v>22415</v>
      </c>
      <c r="F4062" s="140" t="s">
        <v>8916</v>
      </c>
      <c r="G4062" s="140" t="s">
        <v>8917</v>
      </c>
      <c r="H4062" s="140">
        <v>17.0136</v>
      </c>
      <c r="I4062" s="140">
        <v>73.327799999999996</v>
      </c>
      <c r="J4062" s="140">
        <v>305</v>
      </c>
      <c r="K4062" s="140" t="s">
        <v>340</v>
      </c>
      <c r="L4062" s="140">
        <f>COUNTIFS(ArCompl!$C$2:$C$5652,ArCompl!$C3708,ArCompl!$D$2:$D$5652,ArCompl!$D3708)</f>
        <v>1</v>
      </c>
      <c r="M4062" s="141">
        <f>IF(ISNA(MATCH($F4062,'Liste noire'!C:C,0)),0,1)</f>
        <v>0</v>
      </c>
    </row>
    <row r="4063" spans="1:13" x14ac:dyDescent="0.25">
      <c r="A4063" s="142">
        <v>3915</v>
      </c>
      <c r="B4063" s="143" t="s">
        <v>9207</v>
      </c>
      <c r="C4063" s="143" t="s">
        <v>9208</v>
      </c>
      <c r="D4063" s="143" t="s">
        <v>8920</v>
      </c>
      <c r="E4063" s="143" t="s">
        <v>22416</v>
      </c>
      <c r="F4063" s="143" t="s">
        <v>9209</v>
      </c>
      <c r="G4063" s="143" t="s">
        <v>9210</v>
      </c>
      <c r="H4063" s="143">
        <v>-8.5970099999999992</v>
      </c>
      <c r="I4063" s="143">
        <v>120.477</v>
      </c>
      <c r="J4063" s="143">
        <v>3510</v>
      </c>
      <c r="K4063" s="143">
        <v>8</v>
      </c>
      <c r="L4063" s="143">
        <f>COUNTIFS(ArCompl!$C$2:$C$5652,ArCompl!$C3782,ArCompl!$D$2:$D$5652,ArCompl!$D3782)</f>
        <v>1</v>
      </c>
      <c r="M4063" s="144">
        <f>IF(ISNA(MATCH($F4063,'Liste noire'!C:C,0)),0,1)</f>
        <v>0</v>
      </c>
    </row>
    <row r="4064" spans="1:13" x14ac:dyDescent="0.25">
      <c r="A4064" s="139">
        <v>1415</v>
      </c>
      <c r="B4064" s="140" t="s">
        <v>7262</v>
      </c>
      <c r="C4064" s="140" t="s">
        <v>7263</v>
      </c>
      <c r="D4064" s="140" t="s">
        <v>6885</v>
      </c>
      <c r="E4064" s="140" t="s">
        <v>6885</v>
      </c>
      <c r="F4064" s="140" t="s">
        <v>7264</v>
      </c>
      <c r="G4064" s="140" t="s">
        <v>7265</v>
      </c>
      <c r="H4064" s="140">
        <v>48.069499999999998</v>
      </c>
      <c r="I4064" s="140">
        <v>-1.7347900000000001</v>
      </c>
      <c r="J4064" s="140">
        <v>124</v>
      </c>
      <c r="K4064" s="140">
        <v>1</v>
      </c>
      <c r="L4064" s="140">
        <f>COUNTIFS(ArCompl!$C$2:$C$5652,ArCompl!$C3387,ArCompl!$D$2:$D$5652,ArCompl!$D3387)</f>
        <v>1</v>
      </c>
      <c r="M4064" s="141">
        <f>IF(ISNA(MATCH($F4064,'Liste noire'!C:C,0)),0,1)</f>
        <v>1</v>
      </c>
    </row>
    <row r="4065" spans="1:13" x14ac:dyDescent="0.25">
      <c r="A4065" s="142">
        <v>8352</v>
      </c>
      <c r="B4065" s="143" t="s">
        <v>1385</v>
      </c>
      <c r="C4065" s="143" t="s">
        <v>1386</v>
      </c>
      <c r="D4065" s="143" t="s">
        <v>639</v>
      </c>
      <c r="E4065" s="143" t="s">
        <v>22356</v>
      </c>
      <c r="F4065" s="143" t="s">
        <v>1387</v>
      </c>
      <c r="G4065" s="143" t="s">
        <v>1388</v>
      </c>
      <c r="H4065" s="143">
        <v>-32.006700000000002</v>
      </c>
      <c r="I4065" s="143">
        <v>115.54</v>
      </c>
      <c r="J4065" s="143">
        <v>12</v>
      </c>
      <c r="K4065" s="143">
        <v>8</v>
      </c>
      <c r="L4065" s="143">
        <f>COUNTIFS(ArCompl!$C$2:$C$5652,ArCompl!$C506,ArCompl!$D$2:$D$5652,ArCompl!$D506)</f>
        <v>1</v>
      </c>
      <c r="M4065" s="144">
        <f>IF(ISNA(MATCH($F4065,'Liste noire'!C:C,0)),0,1)</f>
        <v>0</v>
      </c>
    </row>
    <row r="4066" spans="1:13" x14ac:dyDescent="0.25">
      <c r="A4066" s="139">
        <v>4363</v>
      </c>
      <c r="B4066" s="140" t="s">
        <v>13907</v>
      </c>
      <c r="C4066" s="140" t="s">
        <v>13908</v>
      </c>
      <c r="D4066" s="140" t="s">
        <v>13509</v>
      </c>
      <c r="E4066" s="140" t="s">
        <v>22461</v>
      </c>
      <c r="F4066" s="140" t="s">
        <v>13909</v>
      </c>
      <c r="G4066" s="140" t="s">
        <v>13910</v>
      </c>
      <c r="H4066" s="140">
        <v>51.564999999999998</v>
      </c>
      <c r="I4066" s="140">
        <v>46.046700000000001</v>
      </c>
      <c r="J4066" s="140">
        <v>499</v>
      </c>
      <c r="K4066" s="140">
        <v>3</v>
      </c>
      <c r="L4066" s="140">
        <f>COUNTIFS(ArCompl!$C$2:$C$5652,ArCompl!$C5108,ArCompl!$D$2:$D$5652,ArCompl!$D5108)</f>
        <v>1</v>
      </c>
      <c r="M4066" s="141">
        <f>IF(ISNA(MATCH($F4066,'Liste noire'!C:C,0)),0,1)</f>
        <v>0</v>
      </c>
    </row>
    <row r="4067" spans="1:13" x14ac:dyDescent="0.25">
      <c r="A4067" s="142">
        <v>5709</v>
      </c>
      <c r="B4067" s="143" t="s">
        <v>16128</v>
      </c>
      <c r="C4067" s="143" t="s">
        <v>16129</v>
      </c>
      <c r="D4067" s="143" t="s">
        <v>16130</v>
      </c>
      <c r="E4067" s="143" t="s">
        <v>22493</v>
      </c>
      <c r="F4067" s="143" t="s">
        <v>16131</v>
      </c>
      <c r="G4067" s="143" t="s">
        <v>16132</v>
      </c>
      <c r="H4067" s="143">
        <v>3.05</v>
      </c>
      <c r="I4067" s="143">
        <v>30.917000000000002</v>
      </c>
      <c r="J4067" s="143">
        <v>3951</v>
      </c>
      <c r="K4067" s="143">
        <v>3</v>
      </c>
      <c r="L4067" s="143">
        <f>COUNTIFS(ArCompl!$C$2:$C$5652,ArCompl!$C4609,ArCompl!$D$2:$D$5652,ArCompl!$D4609)</f>
        <v>1</v>
      </c>
      <c r="M4067" s="144">
        <f>IF(ISNA(MATCH($F4067,'Liste noire'!C:C,0)),0,1)</f>
        <v>0</v>
      </c>
    </row>
    <row r="4068" spans="1:13" x14ac:dyDescent="0.25">
      <c r="A4068" s="139">
        <v>12053</v>
      </c>
      <c r="B4068" s="140" t="s">
        <v>5185</v>
      </c>
      <c r="C4068" s="140" t="s">
        <v>5186</v>
      </c>
      <c r="D4068" s="140" t="s">
        <v>4759</v>
      </c>
      <c r="E4068" s="140" t="s">
        <v>22377</v>
      </c>
      <c r="F4068" s="140" t="s">
        <v>5187</v>
      </c>
      <c r="G4068" s="140" t="s">
        <v>5188</v>
      </c>
      <c r="H4068" s="140">
        <v>32.25788</v>
      </c>
      <c r="I4068" s="140">
        <v>120.5017</v>
      </c>
      <c r="J4068" s="140">
        <v>0</v>
      </c>
      <c r="K4068" s="140" t="s">
        <v>340</v>
      </c>
      <c r="L4068" s="140">
        <f>COUNTIFS(ArCompl!$C$2:$C$5652,ArCompl!$C1460,ArCompl!$D$2:$D$5652,ArCompl!$D1460)</f>
        <v>1</v>
      </c>
      <c r="M4068" s="141">
        <f>IF(ISNA(MATCH($F4068,'Liste noire'!C:C,0)),0,1)</f>
        <v>0</v>
      </c>
    </row>
    <row r="4069" spans="1:13" x14ac:dyDescent="0.25">
      <c r="A4069" s="142">
        <v>2082</v>
      </c>
      <c r="B4069" s="143" t="s">
        <v>14260</v>
      </c>
      <c r="C4069" s="143" t="s">
        <v>14261</v>
      </c>
      <c r="D4069" s="143" t="s">
        <v>14185</v>
      </c>
      <c r="E4069" s="143" t="s">
        <v>22468</v>
      </c>
      <c r="F4069" s="143" t="s">
        <v>14262</v>
      </c>
      <c r="G4069" s="143" t="s">
        <v>14263</v>
      </c>
      <c r="H4069" s="143">
        <v>24.957599999999999</v>
      </c>
      <c r="I4069" s="143">
        <v>46.698799999999999</v>
      </c>
      <c r="J4069" s="143">
        <v>2049</v>
      </c>
      <c r="K4069" s="143">
        <v>3</v>
      </c>
      <c r="L4069" s="143">
        <f>COUNTIFS(ArCompl!$C$2:$C$5652,ArCompl!$C237,ArCompl!$D$2:$D$5652,ArCompl!$D237)</f>
        <v>1</v>
      </c>
      <c r="M4069" s="144">
        <f>IF(ISNA(MATCH($F4069,'Liste noire'!C:C,0)),0,1)</f>
        <v>0</v>
      </c>
    </row>
    <row r="4070" spans="1:13" x14ac:dyDescent="0.25">
      <c r="A4070" s="139">
        <v>4179</v>
      </c>
      <c r="B4070" s="140" t="s">
        <v>11871</v>
      </c>
      <c r="C4070" s="140" t="s">
        <v>11872</v>
      </c>
      <c r="D4070" s="140" t="s">
        <v>11788</v>
      </c>
      <c r="E4070" s="140" t="s">
        <v>22447</v>
      </c>
      <c r="F4070" s="140" t="s">
        <v>11873</v>
      </c>
      <c r="G4070" s="140" t="s">
        <v>11874</v>
      </c>
      <c r="H4070" s="140">
        <v>28.626999999999999</v>
      </c>
      <c r="I4070" s="140">
        <v>82.194999999999993</v>
      </c>
      <c r="J4070" s="140">
        <v>2500</v>
      </c>
      <c r="K4070" s="140">
        <v>5.75</v>
      </c>
      <c r="L4070" s="140">
        <f>COUNTIFS(ArCompl!$C$2:$C$5652,ArCompl!$C4454,ArCompl!$D$2:$D$5652,ArCompl!$D4454)</f>
        <v>1</v>
      </c>
      <c r="M4070" s="141">
        <f>IF(ISNA(MATCH($F4070,'Liste noire'!C:C,0)),0,1)</f>
        <v>0</v>
      </c>
    </row>
    <row r="4071" spans="1:13" x14ac:dyDescent="0.25">
      <c r="A4071" s="142">
        <v>4177</v>
      </c>
      <c r="B4071" s="143" t="s">
        <v>11875</v>
      </c>
      <c r="C4071" s="143" t="s">
        <v>11876</v>
      </c>
      <c r="D4071" s="143" t="s">
        <v>11788</v>
      </c>
      <c r="E4071" s="143" t="s">
        <v>22447</v>
      </c>
      <c r="F4071" s="143" t="s">
        <v>11877</v>
      </c>
      <c r="G4071" s="143" t="s">
        <v>11878</v>
      </c>
      <c r="H4071" s="143">
        <v>27.3035</v>
      </c>
      <c r="I4071" s="143">
        <v>86.550399999999996</v>
      </c>
      <c r="J4071" s="143">
        <v>4500</v>
      </c>
      <c r="K4071" s="143">
        <v>5.75</v>
      </c>
      <c r="L4071" s="143">
        <f>COUNTIFS(ArCompl!$C$2:$C$5652,ArCompl!$C4455,ArCompl!$D$2:$D$5652,ArCompl!$D4455)</f>
        <v>1</v>
      </c>
      <c r="M4071" s="144">
        <f>IF(ISNA(MATCH($F4071,'Liste noire'!C:C,0)),0,1)</f>
        <v>0</v>
      </c>
    </row>
    <row r="4072" spans="1:13" x14ac:dyDescent="0.25">
      <c r="A4072" s="139">
        <v>916</v>
      </c>
      <c r="B4072" s="140" t="s">
        <v>13430</v>
      </c>
      <c r="C4072" s="140" t="s">
        <v>13431</v>
      </c>
      <c r="D4072" s="140" t="s">
        <v>13432</v>
      </c>
      <c r="E4072" s="140" t="s">
        <v>22459</v>
      </c>
      <c r="F4072" s="140" t="s">
        <v>13433</v>
      </c>
      <c r="G4072" s="140" t="s">
        <v>13434</v>
      </c>
      <c r="H4072" s="140">
        <v>-20.8871</v>
      </c>
      <c r="I4072" s="140">
        <v>55.510300000000001</v>
      </c>
      <c r="J4072" s="140">
        <v>66</v>
      </c>
      <c r="K4072" s="140">
        <v>4</v>
      </c>
      <c r="L4072" s="140">
        <f>COUNTIFS(ArCompl!$C$2:$C$5652,ArCompl!$C4890,ArCompl!$D$2:$D$5652,ArCompl!$D4890)</f>
        <v>1</v>
      </c>
      <c r="M4072" s="141">
        <f>IF(ISNA(MATCH($F4072,'Liste noire'!C:C,0)),0,1)</f>
        <v>0</v>
      </c>
    </row>
    <row r="4073" spans="1:13" x14ac:dyDescent="0.25">
      <c r="A4073" s="142">
        <v>1971</v>
      </c>
      <c r="B4073" s="143" t="s">
        <v>7464</v>
      </c>
      <c r="C4073" s="143" t="s">
        <v>7465</v>
      </c>
      <c r="D4073" s="143" t="s">
        <v>7365</v>
      </c>
      <c r="E4073" s="143" t="s">
        <v>22402</v>
      </c>
      <c r="F4073" s="143" t="s">
        <v>7466</v>
      </c>
      <c r="G4073" s="143" t="s">
        <v>7467</v>
      </c>
      <c r="H4073" s="143">
        <v>-22.434100000000001</v>
      </c>
      <c r="I4073" s="143">
        <v>-151.36099999999999</v>
      </c>
      <c r="J4073" s="143">
        <v>18</v>
      </c>
      <c r="K4073" s="143">
        <v>-10</v>
      </c>
      <c r="L4073" s="143">
        <f>COUNTIFS(ArCompl!$C$2:$C$5652,ArCompl!$C4844,ArCompl!$D$2:$D$5652,ArCompl!$D4844)</f>
        <v>1</v>
      </c>
      <c r="M4073" s="144">
        <f>IF(ISNA(MATCH($F4073,'Liste noire'!C:C,0)),0,1)</f>
        <v>0</v>
      </c>
    </row>
    <row r="4074" spans="1:13" x14ac:dyDescent="0.25">
      <c r="A4074" s="139">
        <v>5415</v>
      </c>
      <c r="B4074" s="140" t="s">
        <v>14491</v>
      </c>
      <c r="C4074" s="140" t="s">
        <v>14492</v>
      </c>
      <c r="D4074" s="140" t="s">
        <v>14452</v>
      </c>
      <c r="E4074" s="140" t="s">
        <v>22474</v>
      </c>
      <c r="F4074" s="140" t="s">
        <v>14493</v>
      </c>
      <c r="G4074" s="140" t="s">
        <v>14494</v>
      </c>
      <c r="H4074" s="140">
        <v>-9.8616700000000002</v>
      </c>
      <c r="I4074" s="140">
        <v>160.82499999999999</v>
      </c>
      <c r="J4074" s="140">
        <v>0</v>
      </c>
      <c r="K4074" s="140">
        <v>11</v>
      </c>
      <c r="L4074" s="140">
        <f>COUNTIFS(ArCompl!$C$2:$C$5652,ArCompl!$C3586,ArCompl!$D$2:$D$5652,ArCompl!$D3586)</f>
        <v>1</v>
      </c>
      <c r="M4074" s="141">
        <f>IF(ISNA(MATCH($F4074,'Liste noire'!C:C,0)),0,1)</f>
        <v>0</v>
      </c>
    </row>
    <row r="4075" spans="1:13" x14ac:dyDescent="0.25">
      <c r="A4075" s="142">
        <v>5767</v>
      </c>
      <c r="B4075" s="143" t="s">
        <v>20728</v>
      </c>
      <c r="C4075" s="143" t="s">
        <v>20729</v>
      </c>
      <c r="D4075" s="143" t="s">
        <v>16702</v>
      </c>
      <c r="E4075" s="143" t="s">
        <v>22496</v>
      </c>
      <c r="F4075" s="143" t="s">
        <v>20730</v>
      </c>
      <c r="G4075" s="143" t="s">
        <v>20731</v>
      </c>
      <c r="H4075" s="143">
        <v>43.529400000000003</v>
      </c>
      <c r="I4075" s="143">
        <v>-72.949600000000004</v>
      </c>
      <c r="J4075" s="143">
        <v>787</v>
      </c>
      <c r="K4075" s="143">
        <v>-5</v>
      </c>
      <c r="L4075" s="143">
        <f>COUNTIFS(ArCompl!$C$2:$C$5652,ArCompl!$C2941,ArCompl!$D$2:$D$5652,ArCompl!$D2941)</f>
        <v>3</v>
      </c>
      <c r="M4075" s="144">
        <f>IF(ISNA(MATCH($F4075,'Liste noire'!C:C,0)),0,1)</f>
        <v>0</v>
      </c>
    </row>
    <row r="4076" spans="1:13" x14ac:dyDescent="0.25">
      <c r="A4076" s="139">
        <v>11895</v>
      </c>
      <c r="B4076" s="140" t="s">
        <v>8265</v>
      </c>
      <c r="C4076" s="140" t="s">
        <v>8266</v>
      </c>
      <c r="D4076" s="140" t="s">
        <v>8246</v>
      </c>
      <c r="E4076" s="140" t="s">
        <v>8246</v>
      </c>
      <c r="F4076" s="140" t="s">
        <v>8267</v>
      </c>
      <c r="G4076" s="140" t="s">
        <v>8268</v>
      </c>
      <c r="H4076" s="140">
        <v>15.992000000000001</v>
      </c>
      <c r="I4076" s="140">
        <v>-90.445300000000003</v>
      </c>
      <c r="J4076" s="140">
        <v>426</v>
      </c>
      <c r="K4076" s="140" t="s">
        <v>340</v>
      </c>
      <c r="L4076" s="140">
        <f>COUNTIFS(ArCompl!$C$2:$C$5652,ArCompl!$C3513,ArCompl!$D$2:$D$5652,ArCompl!$D3513)</f>
        <v>1</v>
      </c>
      <c r="M4076" s="141">
        <f>IF(ISNA(MATCH($F4076,'Liste noire'!C:C,0)),0,1)</f>
        <v>0</v>
      </c>
    </row>
    <row r="4077" spans="1:13" x14ac:dyDescent="0.25">
      <c r="A4077" s="142">
        <v>939</v>
      </c>
      <c r="B4077" s="143" t="s">
        <v>10752</v>
      </c>
      <c r="C4077" s="143" t="s">
        <v>10753</v>
      </c>
      <c r="D4077" s="143" t="s">
        <v>10693</v>
      </c>
      <c r="E4077" s="143" t="s">
        <v>10693</v>
      </c>
      <c r="F4077" s="143" t="s">
        <v>10754</v>
      </c>
      <c r="G4077" s="143" t="s">
        <v>10755</v>
      </c>
      <c r="H4077" s="143">
        <v>-22.805299999999999</v>
      </c>
      <c r="I4077" s="143">
        <v>47.820599999999999</v>
      </c>
      <c r="J4077" s="143">
        <v>26</v>
      </c>
      <c r="K4077" s="143">
        <v>3</v>
      </c>
      <c r="L4077" s="143">
        <f>COUNTIFS(ArCompl!$C$2:$C$5652,ArCompl!$C4183,ArCompl!$D$2:$D$5652,ArCompl!$D4183)</f>
        <v>1</v>
      </c>
      <c r="M4077" s="144">
        <f>IF(ISNA(MATCH($F4077,'Liste noire'!C:C,0)),0,1)</f>
        <v>0</v>
      </c>
    </row>
    <row r="4078" spans="1:13" x14ac:dyDescent="0.25">
      <c r="A4078" s="139">
        <v>7394</v>
      </c>
      <c r="B4078" s="140" t="s">
        <v>2614</v>
      </c>
      <c r="C4078" s="140" t="s">
        <v>2615</v>
      </c>
      <c r="D4078" s="140" t="s">
        <v>2057</v>
      </c>
      <c r="E4078" s="140" t="s">
        <v>22368</v>
      </c>
      <c r="F4078" s="140" t="s">
        <v>2616</v>
      </c>
      <c r="G4078" s="140" t="s">
        <v>2617</v>
      </c>
      <c r="H4078" s="140">
        <v>-17.834720000000001</v>
      </c>
      <c r="I4078" s="140">
        <v>-50.956110000000002</v>
      </c>
      <c r="J4078" s="140">
        <v>2464</v>
      </c>
      <c r="K4078" s="140">
        <v>-3</v>
      </c>
      <c r="L4078" s="140">
        <f>COUNTIFS(ArCompl!$C$2:$C$5652,ArCompl!$C847,ArCompl!$D$2:$D$5652,ArCompl!$D847)</f>
        <v>1</v>
      </c>
      <c r="M4078" s="141">
        <f>IF(ISNA(MATCH($F4078,'Liste noire'!C:C,0)),0,1)</f>
        <v>0</v>
      </c>
    </row>
    <row r="4079" spans="1:13" x14ac:dyDescent="0.25">
      <c r="A4079" s="142">
        <v>7355</v>
      </c>
      <c r="B4079" s="143" t="s">
        <v>5700</v>
      </c>
      <c r="C4079" s="143" t="s">
        <v>5701</v>
      </c>
      <c r="D4079" s="143" t="s">
        <v>5479</v>
      </c>
      <c r="E4079" s="143" t="s">
        <v>22380</v>
      </c>
      <c r="F4079" s="143" t="s">
        <v>5702</v>
      </c>
      <c r="G4079" s="143" t="s">
        <v>5703</v>
      </c>
      <c r="H4079" s="143">
        <v>6.9518680000000002</v>
      </c>
      <c r="I4079" s="143">
        <v>-71.85718</v>
      </c>
      <c r="J4079" s="143">
        <v>680</v>
      </c>
      <c r="K4079" s="143">
        <v>-5</v>
      </c>
      <c r="L4079" s="143">
        <f>COUNTIFS(ArCompl!$C$2:$C$5652,ArCompl!$C1591,ArCompl!$D$2:$D$5652,ArCompl!$D1591)</f>
        <v>1</v>
      </c>
      <c r="M4079" s="144">
        <f>IF(ISNA(MATCH($F4079,'Liste noire'!C:C,0)),0,1)</f>
        <v>0</v>
      </c>
    </row>
    <row r="4080" spans="1:13" x14ac:dyDescent="0.25">
      <c r="A4080" s="139">
        <v>5583</v>
      </c>
      <c r="B4080" s="140" t="s">
        <v>12494</v>
      </c>
      <c r="C4080" s="140" t="s">
        <v>12495</v>
      </c>
      <c r="D4080" s="140" t="s">
        <v>12352</v>
      </c>
      <c r="E4080" s="140" t="s">
        <v>22455</v>
      </c>
      <c r="F4080" s="140" t="s">
        <v>12496</v>
      </c>
      <c r="G4080" s="140" t="s">
        <v>12497</v>
      </c>
      <c r="H4080" s="140">
        <v>64.838300000000004</v>
      </c>
      <c r="I4080" s="140">
        <v>11.146100000000001</v>
      </c>
      <c r="J4080" s="140">
        <v>14</v>
      </c>
      <c r="K4080" s="140">
        <v>1</v>
      </c>
      <c r="L4080" s="140">
        <f>COUNTIFS(ArCompl!$C$2:$C$5652,ArCompl!$C4533,ArCompl!$D$2:$D$5652,ArCompl!$D4533)</f>
        <v>1</v>
      </c>
      <c r="M4080" s="141">
        <f>IF(ISNA(MATCH($F4080,'Liste noire'!C:C,0)),0,1)</f>
        <v>0</v>
      </c>
    </row>
    <row r="4081" spans="1:13" x14ac:dyDescent="0.25">
      <c r="A4081" s="142">
        <v>453</v>
      </c>
      <c r="B4081" s="143" t="s">
        <v>6847</v>
      </c>
      <c r="C4081" s="143" t="s">
        <v>6848</v>
      </c>
      <c r="D4081" s="143" t="s">
        <v>6766</v>
      </c>
      <c r="E4081" s="143" t="s">
        <v>22400</v>
      </c>
      <c r="F4081" s="143" t="s">
        <v>6849</v>
      </c>
      <c r="G4081" s="143" t="s">
        <v>6850</v>
      </c>
      <c r="H4081" s="143">
        <v>66.564800000000005</v>
      </c>
      <c r="I4081" s="143">
        <v>25.830400000000001</v>
      </c>
      <c r="J4081" s="143">
        <v>642</v>
      </c>
      <c r="K4081" s="143">
        <v>2</v>
      </c>
      <c r="L4081" s="143">
        <f>COUNTIFS(ArCompl!$C$2:$C$5652,ArCompl!$C3282,ArCompl!$D$2:$D$5652,ArCompl!$D3282)</f>
        <v>1</v>
      </c>
      <c r="M4081" s="144">
        <f>IF(ISNA(MATCH($F4081,'Liste noire'!C:C,0)),0,1)</f>
        <v>0</v>
      </c>
    </row>
    <row r="4082" spans="1:13" x14ac:dyDescent="0.25">
      <c r="A4082" s="139">
        <v>7307</v>
      </c>
      <c r="B4082" s="140" t="s">
        <v>13394</v>
      </c>
      <c r="C4082" s="140" t="s">
        <v>13395</v>
      </c>
      <c r="D4082" s="140" t="s">
        <v>13387</v>
      </c>
      <c r="E4082" s="140" t="s">
        <v>13387</v>
      </c>
      <c r="F4082" s="140" t="s">
        <v>13396</v>
      </c>
      <c r="G4082" s="140" t="s">
        <v>13397</v>
      </c>
      <c r="H4082" s="140">
        <v>18.2453</v>
      </c>
      <c r="I4082" s="140">
        <v>-65.6434</v>
      </c>
      <c r="J4082" s="140">
        <v>38</v>
      </c>
      <c r="K4082" s="140">
        <v>-4</v>
      </c>
      <c r="L4082" s="140">
        <f>COUNTIFS(ArCompl!$C$2:$C$5652,ArCompl!$C4872,ArCompl!$D$2:$D$5652,ArCompl!$D4872)</f>
        <v>1</v>
      </c>
      <c r="M4082" s="141">
        <f>IF(ISNA(MATCH($F4082,'Liste noire'!C:C,0)),0,1)</f>
        <v>0</v>
      </c>
    </row>
    <row r="4083" spans="1:13" x14ac:dyDescent="0.25">
      <c r="A4083" s="142">
        <v>7849</v>
      </c>
      <c r="B4083" s="143" t="s">
        <v>21342</v>
      </c>
      <c r="C4083" s="143" t="s">
        <v>21343</v>
      </c>
      <c r="D4083" s="143" t="s">
        <v>16702</v>
      </c>
      <c r="E4083" s="143" t="s">
        <v>22496</v>
      </c>
      <c r="F4083" s="143" t="s">
        <v>21344</v>
      </c>
      <c r="G4083" s="143" t="s">
        <v>21345</v>
      </c>
      <c r="H4083" s="143">
        <v>36.0396</v>
      </c>
      <c r="I4083" s="143">
        <v>-95.9846</v>
      </c>
      <c r="J4083" s="143">
        <v>638</v>
      </c>
      <c r="K4083" s="143">
        <v>-6</v>
      </c>
      <c r="L4083" s="143">
        <f>COUNTIFS(ArCompl!$C$2:$C$5652,ArCompl!$C3103,ArCompl!$D$2:$D$5652,ArCompl!$D3103)</f>
        <v>1</v>
      </c>
      <c r="M4083" s="144">
        <f>IF(ISNA(MATCH($F4083,'Liste noire'!C:C,0)),0,1)</f>
        <v>0</v>
      </c>
    </row>
    <row r="4084" spans="1:13" x14ac:dyDescent="0.25">
      <c r="A4084" s="139">
        <v>7577</v>
      </c>
      <c r="B4084" s="140" t="s">
        <v>1361</v>
      </c>
      <c r="C4084" s="140" t="s">
        <v>1362</v>
      </c>
      <c r="D4084" s="140" t="s">
        <v>639</v>
      </c>
      <c r="E4084" s="140" t="s">
        <v>22356</v>
      </c>
      <c r="F4084" s="140" t="s">
        <v>1363</v>
      </c>
      <c r="G4084" s="140" t="s">
        <v>1364</v>
      </c>
      <c r="H4084" s="140">
        <v>-33.797199999999997</v>
      </c>
      <c r="I4084" s="140">
        <v>120.208</v>
      </c>
      <c r="J4084" s="140">
        <v>197</v>
      </c>
      <c r="K4084" s="140">
        <v>8</v>
      </c>
      <c r="L4084" s="140">
        <f>COUNTIFS(ArCompl!$C$2:$C$5652,ArCompl!$C500,ArCompl!$D$2:$D$5652,ArCompl!$D500)</f>
        <v>2</v>
      </c>
      <c r="M4084" s="141">
        <f>IF(ISNA(MATCH($F4084,'Liste noire'!C:C,0)),0,1)</f>
        <v>0</v>
      </c>
    </row>
    <row r="4085" spans="1:13" x14ac:dyDescent="0.25">
      <c r="A4085" s="142">
        <v>7456</v>
      </c>
      <c r="B4085" s="143" t="s">
        <v>7448</v>
      </c>
      <c r="C4085" s="143" t="s">
        <v>7449</v>
      </c>
      <c r="D4085" s="143" t="s">
        <v>7365</v>
      </c>
      <c r="E4085" s="143" t="s">
        <v>22402</v>
      </c>
      <c r="F4085" s="143" t="s">
        <v>7450</v>
      </c>
      <c r="G4085" s="143" t="s">
        <v>7451</v>
      </c>
      <c r="H4085" s="143">
        <v>-23.885200000000001</v>
      </c>
      <c r="I4085" s="143">
        <v>-147.66200000000001</v>
      </c>
      <c r="J4085" s="143">
        <v>7</v>
      </c>
      <c r="K4085" s="143">
        <v>-10</v>
      </c>
      <c r="L4085" s="143">
        <f>COUNTIFS(ArCompl!$C$2:$C$5652,ArCompl!$C4840,ArCompl!$D$2:$D$5652,ArCompl!$D4840)</f>
        <v>1</v>
      </c>
      <c r="M4085" s="144">
        <f>IF(ISNA(MATCH($F4085,'Liste noire'!C:C,0)),0,1)</f>
        <v>0</v>
      </c>
    </row>
    <row r="4086" spans="1:13" x14ac:dyDescent="0.25">
      <c r="A4086" s="139">
        <v>8236</v>
      </c>
      <c r="B4086" s="140" t="s">
        <v>21800</v>
      </c>
      <c r="C4086" s="140" t="s">
        <v>21801</v>
      </c>
      <c r="D4086" s="140" t="s">
        <v>21773</v>
      </c>
      <c r="E4086" s="140" t="s">
        <v>21773</v>
      </c>
      <c r="F4086" s="140" t="s">
        <v>21802</v>
      </c>
      <c r="G4086" s="140" t="s">
        <v>21803</v>
      </c>
      <c r="H4086" s="140">
        <v>-30.974599999999999</v>
      </c>
      <c r="I4086" s="140">
        <v>-55.476199999999999</v>
      </c>
      <c r="J4086" s="140">
        <v>712</v>
      </c>
      <c r="K4086" s="140">
        <v>-3</v>
      </c>
      <c r="L4086" s="140">
        <f>COUNTIFS(ArCompl!$C$2:$C$5652,ArCompl!$C5535,ArCompl!$D$2:$D$5652,ArCompl!$D5535)</f>
        <v>1</v>
      </c>
      <c r="M4086" s="141">
        <f>IF(ISNA(MATCH($F4086,'Liste noire'!C:C,0)),0,1)</f>
        <v>0</v>
      </c>
    </row>
    <row r="4087" spans="1:13" x14ac:dyDescent="0.25">
      <c r="A4087" s="142">
        <v>11854</v>
      </c>
      <c r="B4087" s="143" t="s">
        <v>20602</v>
      </c>
      <c r="C4087" s="143" t="s">
        <v>20603</v>
      </c>
      <c r="D4087" s="143" t="s">
        <v>16702</v>
      </c>
      <c r="E4087" s="143" t="s">
        <v>22496</v>
      </c>
      <c r="F4087" s="143" t="s">
        <v>20604</v>
      </c>
      <c r="G4087" s="143" t="s">
        <v>20605</v>
      </c>
      <c r="H4087" s="143">
        <v>44.547199999999997</v>
      </c>
      <c r="I4087" s="143">
        <v>-95.082300000000004</v>
      </c>
      <c r="J4087" s="143">
        <v>1024</v>
      </c>
      <c r="K4087" s="143" t="s">
        <v>340</v>
      </c>
      <c r="L4087" s="143">
        <f>COUNTIFS(ArCompl!$C$2:$C$5652,ArCompl!$C2907,ArCompl!$D$2:$D$5652,ArCompl!$D2907)</f>
        <v>1</v>
      </c>
      <c r="M4087" s="144">
        <f>IF(ISNA(MATCH($F4087,'Liste noire'!C:C,0)),0,1)</f>
        <v>0</v>
      </c>
    </row>
    <row r="4088" spans="1:13" x14ac:dyDescent="0.25">
      <c r="A4088" s="139">
        <v>7690</v>
      </c>
      <c r="B4088" s="140" t="s">
        <v>20690</v>
      </c>
      <c r="C4088" s="140" t="s">
        <v>20691</v>
      </c>
      <c r="D4088" s="140" t="s">
        <v>16702</v>
      </c>
      <c r="E4088" s="140" t="s">
        <v>22496</v>
      </c>
      <c r="F4088" s="140" t="s">
        <v>20692</v>
      </c>
      <c r="G4088" s="140" t="s">
        <v>20693</v>
      </c>
      <c r="H4088" s="140">
        <v>35.856299999999997</v>
      </c>
      <c r="I4088" s="140">
        <v>-77.891900000000007</v>
      </c>
      <c r="J4088" s="140">
        <v>159</v>
      </c>
      <c r="K4088" s="140">
        <v>-5</v>
      </c>
      <c r="L4088" s="140">
        <f>COUNTIFS(ArCompl!$C$2:$C$5652,ArCompl!$C2931,ArCompl!$D$2:$D$5652,ArCompl!$D2931)</f>
        <v>1</v>
      </c>
      <c r="M4088" s="141">
        <f>IF(ISNA(MATCH($F4088,'Liste noire'!C:C,0)),0,1)</f>
        <v>0</v>
      </c>
    </row>
    <row r="4089" spans="1:13" x14ac:dyDescent="0.25">
      <c r="A4089" s="142">
        <v>7986</v>
      </c>
      <c r="B4089" s="143" t="s">
        <v>20574</v>
      </c>
      <c r="C4089" s="143" t="s">
        <v>20575</v>
      </c>
      <c r="D4089" s="143" t="s">
        <v>16702</v>
      </c>
      <c r="E4089" s="143" t="s">
        <v>22496</v>
      </c>
      <c r="F4089" s="143" t="s">
        <v>20576</v>
      </c>
      <c r="G4089" s="143" t="s">
        <v>20577</v>
      </c>
      <c r="H4089" s="143">
        <v>41.805599999999998</v>
      </c>
      <c r="I4089" s="143">
        <v>-107.2</v>
      </c>
      <c r="J4089" s="143">
        <v>6813</v>
      </c>
      <c r="K4089" s="143">
        <v>-7</v>
      </c>
      <c r="L4089" s="143">
        <f>COUNTIFS(ArCompl!$C$2:$C$5652,ArCompl!$C2900,ArCompl!$D$2:$D$5652,ArCompl!$D2900)</f>
        <v>1</v>
      </c>
      <c r="M4089" s="144">
        <f>IF(ISNA(MATCH($F4089,'Liste noire'!C:C,0)),0,1)</f>
        <v>0</v>
      </c>
    </row>
    <row r="4090" spans="1:13" x14ac:dyDescent="0.25">
      <c r="A4090" s="139">
        <v>6108</v>
      </c>
      <c r="B4090" s="140" t="s">
        <v>16244</v>
      </c>
      <c r="C4090" s="140" t="s">
        <v>16245</v>
      </c>
      <c r="D4090" s="140" t="s">
        <v>16151</v>
      </c>
      <c r="E4090" s="140" t="s">
        <v>16151</v>
      </c>
      <c r="F4090" s="140" t="s">
        <v>16246</v>
      </c>
      <c r="G4090" s="140" t="s">
        <v>16247</v>
      </c>
      <c r="H4090" s="140">
        <v>50.607100000000003</v>
      </c>
      <c r="I4090" s="140">
        <v>26.1416</v>
      </c>
      <c r="J4090" s="140">
        <v>755</v>
      </c>
      <c r="K4090" s="140">
        <v>2</v>
      </c>
      <c r="L4090" s="140">
        <f>COUNTIFS(ArCompl!$C$2:$C$5652,ArCompl!$C5520,ArCompl!$D$2:$D$5652,ArCompl!$D5520)</f>
        <v>1</v>
      </c>
      <c r="M4090" s="141">
        <f>IF(ISNA(MATCH($F4090,'Liste noire'!C:C,0)),0,1)</f>
        <v>0</v>
      </c>
    </row>
    <row r="4091" spans="1:13" x14ac:dyDescent="0.25">
      <c r="A4091" s="142">
        <v>6026</v>
      </c>
      <c r="B4091" s="143" t="s">
        <v>13192</v>
      </c>
      <c r="C4091" s="143" t="s">
        <v>13193</v>
      </c>
      <c r="D4091" s="143" t="s">
        <v>13050</v>
      </c>
      <c r="E4091" s="143" t="s">
        <v>13050</v>
      </c>
      <c r="F4091" s="143" t="s">
        <v>13194</v>
      </c>
      <c r="G4091" s="143" t="s">
        <v>13195</v>
      </c>
      <c r="H4091" s="143">
        <v>11.5977</v>
      </c>
      <c r="I4091" s="143">
        <v>122.752</v>
      </c>
      <c r="J4091" s="143">
        <v>10</v>
      </c>
      <c r="K4091" s="143">
        <v>8</v>
      </c>
      <c r="L4091" s="143">
        <f>COUNTIFS(ArCompl!$C$2:$C$5652,ArCompl!$C4785,ArCompl!$D$2:$D$5652,ArCompl!$D4785)</f>
        <v>1</v>
      </c>
      <c r="M4091" s="144">
        <f>IF(ISNA(MATCH($F4091,'Liste noire'!C:C,0)),0,1)</f>
        <v>0</v>
      </c>
    </row>
    <row r="4092" spans="1:13" x14ac:dyDescent="0.25">
      <c r="A4092" s="139">
        <v>6155</v>
      </c>
      <c r="B4092" s="140" t="s">
        <v>13891</v>
      </c>
      <c r="C4092" s="140" t="s">
        <v>13892</v>
      </c>
      <c r="D4092" s="140" t="s">
        <v>13509</v>
      </c>
      <c r="E4092" s="140" t="s">
        <v>22461</v>
      </c>
      <c r="F4092" s="140" t="s">
        <v>13893</v>
      </c>
      <c r="G4092" s="140" t="s">
        <v>13894</v>
      </c>
      <c r="H4092" s="140">
        <v>58.104199999999999</v>
      </c>
      <c r="I4092" s="140">
        <v>38.929400000000001</v>
      </c>
      <c r="J4092" s="140">
        <v>423</v>
      </c>
      <c r="K4092" s="140">
        <v>3</v>
      </c>
      <c r="L4092" s="140">
        <f>COUNTIFS(ArCompl!$C$2:$C$5652,ArCompl!$C5104,ArCompl!$D$2:$D$5652,ArCompl!$D5104)</f>
        <v>1</v>
      </c>
      <c r="M4092" s="141">
        <f>IF(ISNA(MATCH($F4092,'Liste noire'!C:C,0)),0,1)</f>
        <v>0</v>
      </c>
    </row>
    <row r="4093" spans="1:13" x14ac:dyDescent="0.25">
      <c r="A4093" s="142">
        <v>657</v>
      </c>
      <c r="B4093" s="143" t="s">
        <v>12502</v>
      </c>
      <c r="C4093" s="143" t="s">
        <v>12503</v>
      </c>
      <c r="D4093" s="143" t="s">
        <v>12352</v>
      </c>
      <c r="E4093" s="143" t="s">
        <v>22455</v>
      </c>
      <c r="F4093" s="143" t="s">
        <v>12504</v>
      </c>
      <c r="G4093" s="143" t="s">
        <v>12505</v>
      </c>
      <c r="H4093" s="143">
        <v>59.378819999999997</v>
      </c>
      <c r="I4093" s="143">
        <v>10.785439999999999</v>
      </c>
      <c r="J4093" s="143">
        <v>174</v>
      </c>
      <c r="K4093" s="143">
        <v>1</v>
      </c>
      <c r="L4093" s="143">
        <f>COUNTIFS(ArCompl!$C$2:$C$5652,ArCompl!$C4535,ArCompl!$D$2:$D$5652,ArCompl!$D4535)</f>
        <v>1</v>
      </c>
      <c r="M4093" s="144">
        <f>IF(ISNA(MATCH($F4093,'Liste noire'!C:C,0)),0,1)</f>
        <v>0</v>
      </c>
    </row>
    <row r="4094" spans="1:13" x14ac:dyDescent="0.25">
      <c r="A4094" s="139">
        <v>2222</v>
      </c>
      <c r="B4094" s="140" t="s">
        <v>12703</v>
      </c>
      <c r="C4094" s="140" t="s">
        <v>12704</v>
      </c>
      <c r="D4094" s="140" t="s">
        <v>12597</v>
      </c>
      <c r="E4094" s="140" t="s">
        <v>12597</v>
      </c>
      <c r="F4094" s="140" t="s">
        <v>12705</v>
      </c>
      <c r="G4094" s="140" t="s">
        <v>12706</v>
      </c>
      <c r="H4094" s="140">
        <v>28.383900000000001</v>
      </c>
      <c r="I4094" s="140">
        <v>70.279600000000002</v>
      </c>
      <c r="J4094" s="140">
        <v>271</v>
      </c>
      <c r="K4094" s="140">
        <v>5</v>
      </c>
      <c r="L4094" s="140">
        <f>COUNTIFS(ArCompl!$C$2:$C$5652,ArCompl!$C4653,ArCompl!$D$2:$D$5652,ArCompl!$D4653)</f>
        <v>1</v>
      </c>
      <c r="M4094" s="141">
        <f>IF(ISNA(MATCH($F4094,'Liste noire'!C:C,0)),0,1)</f>
        <v>0</v>
      </c>
    </row>
    <row r="4095" spans="1:13" x14ac:dyDescent="0.25">
      <c r="A4095" s="142">
        <v>1292</v>
      </c>
      <c r="B4095" s="143" t="s">
        <v>7282</v>
      </c>
      <c r="C4095" s="143" t="s">
        <v>7283</v>
      </c>
      <c r="D4095" s="143" t="s">
        <v>6885</v>
      </c>
      <c r="E4095" s="143" t="s">
        <v>6885</v>
      </c>
      <c r="F4095" s="143" t="s">
        <v>7284</v>
      </c>
      <c r="G4095" s="143" t="s">
        <v>7285</v>
      </c>
      <c r="H4095" s="143">
        <v>45.628100000000003</v>
      </c>
      <c r="I4095" s="143">
        <v>-0.97250000000000003</v>
      </c>
      <c r="J4095" s="143">
        <v>72</v>
      </c>
      <c r="K4095" s="143">
        <v>1</v>
      </c>
      <c r="L4095" s="143">
        <f>COUNTIFS(ArCompl!$C$2:$C$5652,ArCompl!$C3392,ArCompl!$D$2:$D$5652,ArCompl!$D3392)</f>
        <v>1</v>
      </c>
      <c r="M4095" s="144">
        <f>IF(ISNA(MATCH($F4095,'Liste noire'!C:C,0)),0,1)</f>
        <v>0</v>
      </c>
    </row>
    <row r="4096" spans="1:13" x14ac:dyDescent="0.25">
      <c r="A4096" s="139">
        <v>7712</v>
      </c>
      <c r="B4096" s="140" t="s">
        <v>16957</v>
      </c>
      <c r="C4096" s="140" t="s">
        <v>16945</v>
      </c>
      <c r="D4096" s="140" t="s">
        <v>16702</v>
      </c>
      <c r="E4096" s="140" t="s">
        <v>22496</v>
      </c>
      <c r="F4096" s="140" t="s">
        <v>16958</v>
      </c>
      <c r="G4096" s="140" t="s">
        <v>16959</v>
      </c>
      <c r="H4096" s="140">
        <v>34.013199999999998</v>
      </c>
      <c r="I4096" s="140">
        <v>-84.598600000000005</v>
      </c>
      <c r="J4096" s="140">
        <v>1040</v>
      </c>
      <c r="K4096" s="140">
        <v>-5</v>
      </c>
      <c r="L4096" s="140">
        <f>COUNTIFS(ArCompl!$C$2:$C$5652,ArCompl!$C1951,ArCompl!$D$2:$D$5652,ArCompl!$D1951)</f>
        <v>1</v>
      </c>
      <c r="M4096" s="141">
        <f>IF(ISNA(MATCH($F4096,'Liste noire'!C:C,0)),0,1)</f>
        <v>0</v>
      </c>
    </row>
    <row r="4097" spans="1:13" x14ac:dyDescent="0.25">
      <c r="A4097" s="142">
        <v>2500</v>
      </c>
      <c r="B4097" s="143" t="s">
        <v>559</v>
      </c>
      <c r="C4097" s="143" t="s">
        <v>560</v>
      </c>
      <c r="D4097" s="143" t="s">
        <v>365</v>
      </c>
      <c r="E4097" s="143" t="s">
        <v>22354</v>
      </c>
      <c r="F4097" s="143" t="s">
        <v>561</v>
      </c>
      <c r="G4097" s="143" t="s">
        <v>562</v>
      </c>
      <c r="H4097" s="143">
        <v>-50.016500000000001</v>
      </c>
      <c r="I4097" s="143">
        <v>-68.5792</v>
      </c>
      <c r="J4097" s="143">
        <v>364</v>
      </c>
      <c r="K4097" s="143">
        <v>-3</v>
      </c>
      <c r="L4097" s="143">
        <f>COUNTIFS(ArCompl!$C$2:$C$5652,ArCompl!$C298,ArCompl!$D$2:$D$5652,ArCompl!$D298)</f>
        <v>1</v>
      </c>
      <c r="M4097" s="144">
        <f>IF(ISNA(MATCH($F4097,'Liste noire'!C:C,0)),0,1)</f>
        <v>0</v>
      </c>
    </row>
    <row r="4098" spans="1:13" x14ac:dyDescent="0.25">
      <c r="A4098" s="139">
        <v>675</v>
      </c>
      <c r="B4098" s="140" t="s">
        <v>13294</v>
      </c>
      <c r="C4098" s="140" t="s">
        <v>13295</v>
      </c>
      <c r="D4098" s="140" t="s">
        <v>13255</v>
      </c>
      <c r="E4098" s="140" t="s">
        <v>22458</v>
      </c>
      <c r="F4098" s="140" t="s">
        <v>13296</v>
      </c>
      <c r="G4098" s="140" t="s">
        <v>13297</v>
      </c>
      <c r="H4098" s="140">
        <v>50.11</v>
      </c>
      <c r="I4098" s="140">
        <v>22.018999999999998</v>
      </c>
      <c r="J4098" s="140">
        <v>675</v>
      </c>
      <c r="K4098" s="140">
        <v>1</v>
      </c>
      <c r="L4098" s="140">
        <f>COUNTIFS(ArCompl!$C$2:$C$5652,ArCompl!$C4811,ArCompl!$D$2:$D$5652,ArCompl!$D4811)</f>
        <v>1</v>
      </c>
      <c r="M4098" s="141">
        <f>IF(ISNA(MATCH($F4098,'Liste noire'!C:C,0)),0,1)</f>
        <v>0</v>
      </c>
    </row>
    <row r="4099" spans="1:13" x14ac:dyDescent="0.25">
      <c r="A4099" s="142">
        <v>8431</v>
      </c>
      <c r="B4099" s="143" t="s">
        <v>13231</v>
      </c>
      <c r="C4099" s="143" t="s">
        <v>13232</v>
      </c>
      <c r="D4099" s="143" t="s">
        <v>13050</v>
      </c>
      <c r="E4099" s="143" t="s">
        <v>13050</v>
      </c>
      <c r="F4099" s="143" t="s">
        <v>13233</v>
      </c>
      <c r="G4099" s="143" t="s">
        <v>13234</v>
      </c>
      <c r="H4099" s="143">
        <v>10.81874</v>
      </c>
      <c r="I4099" s="143">
        <v>119.5077</v>
      </c>
      <c r="J4099" s="143">
        <v>80</v>
      </c>
      <c r="K4099" s="143">
        <v>8</v>
      </c>
      <c r="L4099" s="143">
        <f>COUNTIFS(ArCompl!$C$2:$C$5652,ArCompl!$C4795,ArCompl!$D$2:$D$5652,ArCompl!$D4795)</f>
        <v>1</v>
      </c>
      <c r="M4099" s="144">
        <f>IF(ISNA(MATCH($F4099,'Liste noire'!C:C,0)),0,1)</f>
        <v>0</v>
      </c>
    </row>
    <row r="4100" spans="1:13" x14ac:dyDescent="0.25">
      <c r="A4100" s="139">
        <v>2151</v>
      </c>
      <c r="B4100" s="140" t="s">
        <v>9460</v>
      </c>
      <c r="C4100" s="140" t="s">
        <v>9461</v>
      </c>
      <c r="D4100" s="140" t="s">
        <v>9341</v>
      </c>
      <c r="E4100" s="140" t="s">
        <v>9341</v>
      </c>
      <c r="F4100" s="140" t="s">
        <v>9462</v>
      </c>
      <c r="G4100" s="140" t="s">
        <v>9463</v>
      </c>
      <c r="H4100" s="140">
        <v>36.9099</v>
      </c>
      <c r="I4100" s="140">
        <v>50.679600000000001</v>
      </c>
      <c r="J4100" s="140">
        <v>-70</v>
      </c>
      <c r="K4100" s="140">
        <v>3.5</v>
      </c>
      <c r="L4100" s="140">
        <f>COUNTIFS(ArCompl!$C$2:$C$5652,ArCompl!$C3853,ArCompl!$D$2:$D$5652,ArCompl!$D3853)</f>
        <v>1</v>
      </c>
      <c r="M4100" s="141">
        <f>IF(ISNA(MATCH($F4100,'Liste noire'!C:C,0)),0,1)</f>
        <v>0</v>
      </c>
    </row>
    <row r="4101" spans="1:13" x14ac:dyDescent="0.25">
      <c r="A4101" s="142">
        <v>11332</v>
      </c>
      <c r="B4101" s="143" t="s">
        <v>12727</v>
      </c>
      <c r="C4101" s="143" t="s">
        <v>12728</v>
      </c>
      <c r="D4101" s="143" t="s">
        <v>12597</v>
      </c>
      <c r="E4101" s="143" t="s">
        <v>12597</v>
      </c>
      <c r="F4101" s="143" t="s">
        <v>12729</v>
      </c>
      <c r="G4101" s="143" t="s">
        <v>12730</v>
      </c>
      <c r="H4101" s="143">
        <v>31.88944</v>
      </c>
      <c r="I4101" s="143">
        <v>72.391670000000005</v>
      </c>
      <c r="J4101" s="143">
        <v>570</v>
      </c>
      <c r="K4101" s="143">
        <v>5</v>
      </c>
      <c r="L4101" s="143">
        <f>COUNTIFS(ArCompl!$C$2:$C$5652,ArCompl!$C4659,ArCompl!$D$2:$D$5652,ArCompl!$D4659)</f>
        <v>1</v>
      </c>
      <c r="M4101" s="144">
        <f>IF(ISNA(MATCH($F4101,'Liste noire'!C:C,0)),0,1)</f>
        <v>0</v>
      </c>
    </row>
    <row r="4102" spans="1:13" x14ac:dyDescent="0.25">
      <c r="A4102" s="139">
        <v>9407</v>
      </c>
      <c r="B4102" s="140" t="s">
        <v>20499</v>
      </c>
      <c r="C4102" s="140" t="s">
        <v>20500</v>
      </c>
      <c r="D4102" s="140" t="s">
        <v>16702</v>
      </c>
      <c r="E4102" s="140" t="s">
        <v>22496</v>
      </c>
      <c r="F4102" s="140" t="s">
        <v>20501</v>
      </c>
      <c r="G4102" s="140" t="s">
        <v>20502</v>
      </c>
      <c r="H4102" s="140">
        <v>46.2134</v>
      </c>
      <c r="I4102" s="140">
        <v>-119.791</v>
      </c>
      <c r="J4102" s="140">
        <v>697</v>
      </c>
      <c r="K4102" s="140">
        <v>-8</v>
      </c>
      <c r="L4102" s="140">
        <f>COUNTIFS(ArCompl!$C$2:$C$5652,ArCompl!$C2881,ArCompl!$D$2:$D$5652,ArCompl!$D2881)</f>
        <v>1</v>
      </c>
      <c r="M4102" s="141">
        <f>IF(ISNA(MATCH($F4102,'Liste noire'!C:C,0)),0,1)</f>
        <v>0</v>
      </c>
    </row>
    <row r="4103" spans="1:13" x14ac:dyDescent="0.25">
      <c r="A4103" s="142">
        <v>4066</v>
      </c>
      <c r="B4103" s="143" t="s">
        <v>20454</v>
      </c>
      <c r="C4103" s="143" t="s">
        <v>20455</v>
      </c>
      <c r="D4103" s="143" t="s">
        <v>16702</v>
      </c>
      <c r="E4103" s="143" t="s">
        <v>22496</v>
      </c>
      <c r="F4103" s="143" t="s">
        <v>20456</v>
      </c>
      <c r="G4103" s="143" t="s">
        <v>20457</v>
      </c>
      <c r="H4103" s="143">
        <v>28.4297</v>
      </c>
      <c r="I4103" s="143">
        <v>-96.444400000000002</v>
      </c>
      <c r="J4103" s="143">
        <v>8</v>
      </c>
      <c r="K4103" s="143">
        <v>-6</v>
      </c>
      <c r="L4103" s="143">
        <f>COUNTIFS(ArCompl!$C$2:$C$5652,ArCompl!$C2869,ArCompl!$D$2:$D$5652,ArCompl!$D2869)</f>
        <v>1</v>
      </c>
      <c r="M4103" s="144">
        <f>IF(ISNA(MATCH($F4103,'Liste noire'!C:C,0)),0,1)</f>
        <v>0</v>
      </c>
    </row>
    <row r="4104" spans="1:13" x14ac:dyDescent="0.25">
      <c r="A4104" s="139">
        <v>7653</v>
      </c>
      <c r="B4104" s="140" t="s">
        <v>20889</v>
      </c>
      <c r="C4104" s="140" t="s">
        <v>20890</v>
      </c>
      <c r="D4104" s="140" t="s">
        <v>16702</v>
      </c>
      <c r="E4104" s="140" t="s">
        <v>22496</v>
      </c>
      <c r="F4104" s="140" t="s">
        <v>20891</v>
      </c>
      <c r="G4104" s="140" t="s">
        <v>20892</v>
      </c>
      <c r="H4104" s="140">
        <v>41.444899999999997</v>
      </c>
      <c r="I4104" s="140">
        <v>-106.824</v>
      </c>
      <c r="J4104" s="140">
        <v>7012</v>
      </c>
      <c r="K4104" s="140">
        <v>-7</v>
      </c>
      <c r="L4104" s="140">
        <f>COUNTIFS(ArCompl!$C$2:$C$5652,ArCompl!$C2985,ArCompl!$D$2:$D$5652,ArCompl!$D2985)</f>
        <v>1</v>
      </c>
      <c r="M4104" s="141">
        <f>IF(ISNA(MATCH($F4104,'Liste noire'!C:C,0)),0,1)</f>
        <v>0</v>
      </c>
    </row>
    <row r="4105" spans="1:13" x14ac:dyDescent="0.25">
      <c r="A4105" s="142">
        <v>4249</v>
      </c>
      <c r="B4105" s="143" t="s">
        <v>11964</v>
      </c>
      <c r="C4105" s="143" t="s">
        <v>11965</v>
      </c>
      <c r="D4105" s="143" t="s">
        <v>11954</v>
      </c>
      <c r="E4105" s="143" t="s">
        <v>22449</v>
      </c>
      <c r="F4105" s="143" t="s">
        <v>11966</v>
      </c>
      <c r="G4105" s="143" t="s">
        <v>11967</v>
      </c>
      <c r="H4105" s="143">
        <v>17.645</v>
      </c>
      <c r="I4105" s="143">
        <v>-63.22</v>
      </c>
      <c r="J4105" s="143">
        <v>60</v>
      </c>
      <c r="K4105" s="143">
        <v>-4</v>
      </c>
      <c r="L4105" s="143">
        <f>COUNTIFS(ArCompl!$C$2:$C$5652,ArCompl!$C216,ArCompl!$D$2:$D$5652,ArCompl!$D216)</f>
        <v>1</v>
      </c>
      <c r="M4105" s="144">
        <f>IF(ISNA(MATCH($F4105,'Liste noire'!C:C,0)),0,1)</f>
        <v>0</v>
      </c>
    </row>
    <row r="4106" spans="1:13" x14ac:dyDescent="0.25">
      <c r="A4106" s="139">
        <v>3663</v>
      </c>
      <c r="B4106" s="140" t="s">
        <v>20743</v>
      </c>
      <c r="C4106" s="140" t="s">
        <v>20737</v>
      </c>
      <c r="D4106" s="140" t="s">
        <v>16702</v>
      </c>
      <c r="E4106" s="140" t="s">
        <v>22496</v>
      </c>
      <c r="F4106" s="140" t="s">
        <v>20744</v>
      </c>
      <c r="G4106" s="140" t="s">
        <v>20745</v>
      </c>
      <c r="H4106" s="140">
        <v>38.512500000000003</v>
      </c>
      <c r="I4106" s="140">
        <v>-121.49299999999999</v>
      </c>
      <c r="J4106" s="140">
        <v>24</v>
      </c>
      <c r="K4106" s="140">
        <v>-8</v>
      </c>
      <c r="L4106" s="140">
        <f>COUNTIFS(ArCompl!$C$2:$C$5652,ArCompl!$C2945,ArCompl!$D$2:$D$5652,ArCompl!$D2945)</f>
        <v>1</v>
      </c>
      <c r="M4106" s="141">
        <f>IF(ISNA(MATCH($F4106,'Liste noire'!C:C,0)),0,1)</f>
        <v>0</v>
      </c>
    </row>
    <row r="4107" spans="1:13" x14ac:dyDescent="0.25">
      <c r="A4107" s="142">
        <v>9140</v>
      </c>
      <c r="B4107" s="143" t="s">
        <v>20749</v>
      </c>
      <c r="C4107" s="143" t="s">
        <v>20750</v>
      </c>
      <c r="D4107" s="143" t="s">
        <v>16702</v>
      </c>
      <c r="E4107" s="143" t="s">
        <v>22496</v>
      </c>
      <c r="F4107" s="143" t="s">
        <v>20751</v>
      </c>
      <c r="G4107" s="143" t="s">
        <v>20752</v>
      </c>
      <c r="H4107" s="143">
        <v>32.854799999999997</v>
      </c>
      <c r="I4107" s="143">
        <v>-109.63500000000001</v>
      </c>
      <c r="J4107" s="143">
        <v>3179</v>
      </c>
      <c r="K4107" s="143">
        <v>-7</v>
      </c>
      <c r="L4107" s="143">
        <f>COUNTIFS(ArCompl!$C$2:$C$5652,ArCompl!$C2947,ArCompl!$D$2:$D$5652,ArCompl!$D2947)</f>
        <v>1</v>
      </c>
      <c r="M4107" s="144">
        <f>IF(ISNA(MATCH($F4107,'Liste noire'!C:C,0)),0,1)</f>
        <v>0</v>
      </c>
    </row>
    <row r="4108" spans="1:13" x14ac:dyDescent="0.25">
      <c r="A4108" s="139">
        <v>3784</v>
      </c>
      <c r="B4108" s="140" t="s">
        <v>20868</v>
      </c>
      <c r="C4108" s="140" t="s">
        <v>564</v>
      </c>
      <c r="D4108" s="140" t="s">
        <v>16702</v>
      </c>
      <c r="E4108" s="140" t="s">
        <v>22496</v>
      </c>
      <c r="F4108" s="140" t="s">
        <v>20869</v>
      </c>
      <c r="G4108" s="140" t="s">
        <v>20870</v>
      </c>
      <c r="H4108" s="140">
        <v>35.617100000000001</v>
      </c>
      <c r="I4108" s="140">
        <v>-106.089</v>
      </c>
      <c r="J4108" s="140">
        <v>6348</v>
      </c>
      <c r="K4108" s="140">
        <v>-7</v>
      </c>
      <c r="L4108" s="140">
        <f>COUNTIFS(ArCompl!$C$2:$C$5652,ArCompl!$C2979,ArCompl!$D$2:$D$5652,ArCompl!$D2979)</f>
        <v>1</v>
      </c>
      <c r="M4108" s="141">
        <f>IF(ISNA(MATCH($F4108,'Liste noire'!C:C,0)),0,1)</f>
        <v>0</v>
      </c>
    </row>
    <row r="4109" spans="1:13" x14ac:dyDescent="0.25">
      <c r="A4109" s="142">
        <v>3980</v>
      </c>
      <c r="B4109" s="143" t="s">
        <v>22264</v>
      </c>
      <c r="C4109" s="143" t="s">
        <v>22265</v>
      </c>
      <c r="D4109" s="143" t="s">
        <v>22241</v>
      </c>
      <c r="E4109" s="143" t="s">
        <v>22502</v>
      </c>
      <c r="F4109" s="143" t="s">
        <v>22266</v>
      </c>
      <c r="G4109" s="143" t="s">
        <v>22267</v>
      </c>
      <c r="H4109" s="143">
        <v>15.4763</v>
      </c>
      <c r="I4109" s="143">
        <v>44.219700000000003</v>
      </c>
      <c r="J4109" s="143">
        <v>7216</v>
      </c>
      <c r="K4109" s="143">
        <v>3</v>
      </c>
      <c r="L4109" s="143">
        <f>COUNTIFS(ArCompl!$C$2:$C$5652,ArCompl!$C5632,ArCompl!$D$2:$D$5652,ArCompl!$D5632)</f>
        <v>1</v>
      </c>
      <c r="M4109" s="144">
        <f>IF(ISNA(MATCH($F4109,'Liste noire'!C:C,0)),0,1)</f>
        <v>0</v>
      </c>
    </row>
    <row r="4110" spans="1:13" x14ac:dyDescent="0.25">
      <c r="A4110" s="139">
        <v>7466</v>
      </c>
      <c r="B4110" s="140" t="s">
        <v>8494</v>
      </c>
      <c r="C4110" s="140" t="s">
        <v>8495</v>
      </c>
      <c r="D4110" s="140" t="s">
        <v>8443</v>
      </c>
      <c r="E4110" s="140" t="s">
        <v>22414</v>
      </c>
      <c r="F4110" s="140" t="s">
        <v>8496</v>
      </c>
      <c r="G4110" s="140" t="s">
        <v>8497</v>
      </c>
      <c r="H4110" s="140">
        <v>65.731700000000004</v>
      </c>
      <c r="I4110" s="140">
        <v>-19.572800000000001</v>
      </c>
      <c r="J4110" s="140">
        <v>8</v>
      </c>
      <c r="K4110" s="140">
        <v>0</v>
      </c>
      <c r="L4110" s="140">
        <f>COUNTIFS(ArCompl!$C$2:$C$5652,ArCompl!$C3894,ArCompl!$D$2:$D$5652,ArCompl!$D3894)</f>
        <v>1</v>
      </c>
      <c r="M4110" s="141">
        <f>IF(ISNA(MATCH($F4110,'Liste noire'!C:C,0)),0,1)</f>
        <v>0</v>
      </c>
    </row>
    <row r="4111" spans="1:13" x14ac:dyDescent="0.25">
      <c r="A4111" s="142">
        <v>1892</v>
      </c>
      <c r="B4111" s="143" t="s">
        <v>6521</v>
      </c>
      <c r="C4111" s="143" t="s">
        <v>6522</v>
      </c>
      <c r="D4111" s="143" t="s">
        <v>4687</v>
      </c>
      <c r="E4111" s="143" t="s">
        <v>4687</v>
      </c>
      <c r="F4111" s="143" t="s">
        <v>6523</v>
      </c>
      <c r="G4111" s="143" t="s">
        <v>6524</v>
      </c>
      <c r="H4111" s="143">
        <v>13.440899999999999</v>
      </c>
      <c r="I4111" s="143">
        <v>-89.055700000000002</v>
      </c>
      <c r="J4111" s="143">
        <v>101</v>
      </c>
      <c r="K4111" s="143">
        <v>-6</v>
      </c>
      <c r="L4111" s="143">
        <f>COUNTIFS(ArCompl!$C$2:$C$5652,ArCompl!$C1790,ArCompl!$D$2:$D$5652,ArCompl!$D1790)</f>
        <v>1</v>
      </c>
      <c r="M4111" s="144">
        <f>IF(ISNA(MATCH($F4111,'Liste noire'!C:C,0)),0,1)</f>
        <v>0</v>
      </c>
    </row>
    <row r="4112" spans="1:13" x14ac:dyDescent="0.25">
      <c r="A4112" s="139">
        <v>3731</v>
      </c>
      <c r="B4112" s="140" t="s">
        <v>20822</v>
      </c>
      <c r="C4112" s="140" t="s">
        <v>20819</v>
      </c>
      <c r="D4112" s="140" t="s">
        <v>16702</v>
      </c>
      <c r="E4112" s="140" t="s">
        <v>22496</v>
      </c>
      <c r="F4112" s="140" t="s">
        <v>20823</v>
      </c>
      <c r="G4112" s="140" t="s">
        <v>20824</v>
      </c>
      <c r="H4112" s="140">
        <v>32.733600000000003</v>
      </c>
      <c r="I4112" s="140">
        <v>-117.19</v>
      </c>
      <c r="J4112" s="140">
        <v>17</v>
      </c>
      <c r="K4112" s="140">
        <v>-8</v>
      </c>
      <c r="L4112" s="140">
        <f>COUNTIFS(ArCompl!$C$2:$C$5652,ArCompl!$C2966,ArCompl!$D$2:$D$5652,ArCompl!$D2966)</f>
        <v>1</v>
      </c>
      <c r="M4112" s="141">
        <f>IF(ISNA(MATCH($F4112,'Liste noire'!C:C,0)),0,1)</f>
        <v>0</v>
      </c>
    </row>
    <row r="4113" spans="1:13" x14ac:dyDescent="0.25">
      <c r="A4113" s="142">
        <v>1772</v>
      </c>
      <c r="B4113" s="143" t="s">
        <v>8400</v>
      </c>
      <c r="C4113" s="143" t="s">
        <v>8401</v>
      </c>
      <c r="D4113" s="143" t="s">
        <v>8373</v>
      </c>
      <c r="E4113" s="143" t="s">
        <v>8373</v>
      </c>
      <c r="F4113" s="143" t="s">
        <v>8402</v>
      </c>
      <c r="G4113" s="143" t="s">
        <v>8403</v>
      </c>
      <c r="H4113" s="143">
        <v>15.4526</v>
      </c>
      <c r="I4113" s="143">
        <v>-87.923599999999993</v>
      </c>
      <c r="J4113" s="143">
        <v>91</v>
      </c>
      <c r="K4113" s="143">
        <v>-6</v>
      </c>
      <c r="L4113" s="143">
        <f>COUNTIFS(ArCompl!$C$2:$C$5652,ArCompl!$C3552,ArCompl!$D$2:$D$5652,ArCompl!$D3552)</f>
        <v>1</v>
      </c>
      <c r="M4113" s="144">
        <f>IF(ISNA(MATCH($F4113,'Liste noire'!C:C,0)),0,1)</f>
        <v>0</v>
      </c>
    </row>
    <row r="4114" spans="1:13" x14ac:dyDescent="0.25">
      <c r="A4114" s="139">
        <v>1931</v>
      </c>
      <c r="B4114" s="140" t="s">
        <v>1771</v>
      </c>
      <c r="C4114" s="140" t="s">
        <v>1772</v>
      </c>
      <c r="D4114" s="140" t="s">
        <v>1697</v>
      </c>
      <c r="E4114" s="140" t="s">
        <v>1697</v>
      </c>
      <c r="F4114" s="140" t="s">
        <v>1773</v>
      </c>
      <c r="G4114" s="140" t="s">
        <v>1774</v>
      </c>
      <c r="H4114" s="140">
        <v>25.053799999999999</v>
      </c>
      <c r="I4114" s="140">
        <v>-78.049000000000007</v>
      </c>
      <c r="J4114" s="140">
        <v>5</v>
      </c>
      <c r="K4114" s="140">
        <v>-5</v>
      </c>
      <c r="L4114" s="140">
        <f>COUNTIFS(ArCompl!$C$2:$C$5652,ArCompl!$C610,ArCompl!$D$2:$D$5652,ArCompl!$D610)</f>
        <v>1</v>
      </c>
      <c r="M4114" s="141">
        <f>IF(ISNA(MATCH($F4114,'Liste noire'!C:C,0)),0,1)</f>
        <v>0</v>
      </c>
    </row>
    <row r="4115" spans="1:13" x14ac:dyDescent="0.25">
      <c r="A4115" s="142">
        <v>3621</v>
      </c>
      <c r="B4115" s="143" t="s">
        <v>20804</v>
      </c>
      <c r="C4115" s="143" t="s">
        <v>20801</v>
      </c>
      <c r="D4115" s="143" t="s">
        <v>16702</v>
      </c>
      <c r="E4115" s="143" t="s">
        <v>22496</v>
      </c>
      <c r="F4115" s="143" t="s">
        <v>20805</v>
      </c>
      <c r="G4115" s="143" t="s">
        <v>20806</v>
      </c>
      <c r="H4115" s="143">
        <v>29.5337</v>
      </c>
      <c r="I4115" s="143">
        <v>-98.469800000000006</v>
      </c>
      <c r="J4115" s="143">
        <v>809</v>
      </c>
      <c r="K4115" s="143">
        <v>-6</v>
      </c>
      <c r="L4115" s="143">
        <f>COUNTIFS(ArCompl!$C$2:$C$5652,ArCompl!$C2961,ArCompl!$D$2:$D$5652,ArCompl!$D2961)</f>
        <v>1</v>
      </c>
      <c r="M4115" s="144">
        <f>IF(ISNA(MATCH($F4115,'Liste noire'!C:C,0)),0,1)</f>
        <v>0</v>
      </c>
    </row>
    <row r="4116" spans="1:13" x14ac:dyDescent="0.25">
      <c r="A4116" s="139">
        <v>3613</v>
      </c>
      <c r="B4116" s="140" t="s">
        <v>20897</v>
      </c>
      <c r="C4116" s="140" t="s">
        <v>20898</v>
      </c>
      <c r="D4116" s="140" t="s">
        <v>16702</v>
      </c>
      <c r="E4116" s="140" t="s">
        <v>22496</v>
      </c>
      <c r="F4116" s="140" t="s">
        <v>20899</v>
      </c>
      <c r="G4116" s="140" t="s">
        <v>20900</v>
      </c>
      <c r="H4116" s="140">
        <v>32.127600000000001</v>
      </c>
      <c r="I4116" s="140">
        <v>-81.202100000000002</v>
      </c>
      <c r="J4116" s="140">
        <v>50</v>
      </c>
      <c r="K4116" s="140">
        <v>-5</v>
      </c>
      <c r="L4116" s="140">
        <f>COUNTIFS(ArCompl!$C$2:$C$5652,ArCompl!$C2987,ArCompl!$D$2:$D$5652,ArCompl!$D2987)</f>
        <v>1</v>
      </c>
      <c r="M4116" s="141">
        <f>IF(ISNA(MATCH($F4116,'Liste noire'!C:C,0)),0,1)</f>
        <v>0</v>
      </c>
    </row>
    <row r="4117" spans="1:13" x14ac:dyDescent="0.25">
      <c r="A4117" s="142">
        <v>4317</v>
      </c>
      <c r="B4117" s="143" t="s">
        <v>15986</v>
      </c>
      <c r="C4117" s="143" t="s">
        <v>15983</v>
      </c>
      <c r="D4117" s="143" t="s">
        <v>15862</v>
      </c>
      <c r="E4117" s="143" t="s">
        <v>22490</v>
      </c>
      <c r="F4117" s="143" t="s">
        <v>15987</v>
      </c>
      <c r="G4117" s="143" t="s">
        <v>15988</v>
      </c>
      <c r="H4117" s="143">
        <v>40.898600000000002</v>
      </c>
      <c r="I4117" s="143">
        <v>29.309200000000001</v>
      </c>
      <c r="J4117" s="143">
        <v>312</v>
      </c>
      <c r="K4117" s="143">
        <v>3</v>
      </c>
      <c r="L4117" s="143">
        <f>COUNTIFS(ArCompl!$C$2:$C$5652,ArCompl!$C5471,ArCompl!$D$2:$D$5652,ArCompl!$D5471)</f>
        <v>1</v>
      </c>
      <c r="M4117" s="144">
        <f>IF(ISNA(MATCH($F4117,'Liste noire'!C:C,0)),0,1)</f>
        <v>0</v>
      </c>
    </row>
    <row r="4118" spans="1:13" x14ac:dyDescent="0.25">
      <c r="A4118" s="139">
        <v>1552</v>
      </c>
      <c r="B4118" s="140" t="s">
        <v>9829</v>
      </c>
      <c r="C4118" s="140" t="s">
        <v>9830</v>
      </c>
      <c r="D4118" s="140" t="s">
        <v>9641</v>
      </c>
      <c r="E4118" s="140" t="s">
        <v>22421</v>
      </c>
      <c r="F4118" s="140" t="s">
        <v>9831</v>
      </c>
      <c r="G4118" s="140" t="s">
        <v>9832</v>
      </c>
      <c r="H4118" s="140">
        <v>43.256300000000003</v>
      </c>
      <c r="I4118" s="140">
        <v>11.255000000000001</v>
      </c>
      <c r="J4118" s="140">
        <v>634</v>
      </c>
      <c r="K4118" s="140">
        <v>1</v>
      </c>
      <c r="L4118" s="140">
        <f>COUNTIFS(ArCompl!$C$2:$C$5652,ArCompl!$C3954,ArCompl!$D$2:$D$5652,ArCompl!$D3954)</f>
        <v>1</v>
      </c>
      <c r="M4118" s="141">
        <f>IF(ISNA(MATCH($F4118,'Liste noire'!C:C,0)),0,1)</f>
        <v>0</v>
      </c>
    </row>
    <row r="4119" spans="1:13" x14ac:dyDescent="0.25">
      <c r="A4119" s="142">
        <v>3949</v>
      </c>
      <c r="B4119" s="143" t="s">
        <v>20861</v>
      </c>
      <c r="C4119" s="143" t="s">
        <v>20862</v>
      </c>
      <c r="D4119" s="143" t="s">
        <v>16702</v>
      </c>
      <c r="E4119" s="143" t="s">
        <v>22496</v>
      </c>
      <c r="F4119" s="143" t="s">
        <v>20863</v>
      </c>
      <c r="G4119" s="143" t="s">
        <v>20864</v>
      </c>
      <c r="H4119" s="143">
        <v>34.426200000000001</v>
      </c>
      <c r="I4119" s="143">
        <v>-119.84</v>
      </c>
      <c r="J4119" s="143">
        <v>13</v>
      </c>
      <c r="K4119" s="143">
        <v>-8</v>
      </c>
      <c r="L4119" s="143">
        <f>COUNTIFS(ArCompl!$C$2:$C$5652,ArCompl!$C2977,ArCompl!$D$2:$D$5652,ArCompl!$D2977)</f>
        <v>1</v>
      </c>
      <c r="M4119" s="144">
        <f>IF(ISNA(MATCH($F4119,'Liste noire'!C:C,0)),0,1)</f>
        <v>0</v>
      </c>
    </row>
    <row r="4120" spans="1:13" x14ac:dyDescent="0.25">
      <c r="A4120" s="139">
        <v>7670</v>
      </c>
      <c r="B4120" s="140" t="s">
        <v>20810</v>
      </c>
      <c r="C4120" s="140" t="s">
        <v>20811</v>
      </c>
      <c r="D4120" s="140" t="s">
        <v>16702</v>
      </c>
      <c r="E4120" s="140" t="s">
        <v>22496</v>
      </c>
      <c r="F4120" s="140" t="s">
        <v>20812</v>
      </c>
      <c r="G4120" s="140" t="s">
        <v>20813</v>
      </c>
      <c r="H4120" s="140">
        <v>34.095399999999998</v>
      </c>
      <c r="I4120" s="140">
        <v>-117.235</v>
      </c>
      <c r="J4120" s="140">
        <v>1159</v>
      </c>
      <c r="K4120" s="140">
        <v>-8</v>
      </c>
      <c r="L4120" s="140">
        <f>COUNTIFS(ArCompl!$C$2:$C$5652,ArCompl!$C2963,ArCompl!$D$2:$D$5652,ArCompl!$D2963)</f>
        <v>1</v>
      </c>
      <c r="M4120" s="141">
        <f>IF(ISNA(MATCH($F4120,'Liste noire'!C:C,0)),0,1)</f>
        <v>0</v>
      </c>
    </row>
    <row r="4121" spans="1:13" x14ac:dyDescent="0.25">
      <c r="A4121" s="142">
        <v>3891</v>
      </c>
      <c r="B4121" s="143" t="s">
        <v>9211</v>
      </c>
      <c r="C4121" s="143" t="s">
        <v>9212</v>
      </c>
      <c r="D4121" s="143" t="s">
        <v>8920</v>
      </c>
      <c r="E4121" s="143" t="s">
        <v>22416</v>
      </c>
      <c r="F4121" s="143" t="s">
        <v>9213</v>
      </c>
      <c r="G4121" s="143" t="s">
        <v>9214</v>
      </c>
      <c r="H4121" s="143">
        <v>5.8741300000000001</v>
      </c>
      <c r="I4121" s="143">
        <v>95.339699999999993</v>
      </c>
      <c r="J4121" s="143">
        <v>393</v>
      </c>
      <c r="K4121" s="143">
        <v>7</v>
      </c>
      <c r="L4121" s="143">
        <f>COUNTIFS(ArCompl!$C$2:$C$5652,ArCompl!$C3783,ArCompl!$D$2:$D$5652,ArCompl!$D3783)</f>
        <v>1</v>
      </c>
      <c r="M4121" s="144">
        <f>IF(ISNA(MATCH($F4121,'Liste noire'!C:C,0)),0,1)</f>
        <v>0</v>
      </c>
    </row>
    <row r="4122" spans="1:13" x14ac:dyDescent="0.25">
      <c r="A4122" s="139">
        <v>6460</v>
      </c>
      <c r="B4122" s="140" t="s">
        <v>7086</v>
      </c>
      <c r="C4122" s="140" t="s">
        <v>7087</v>
      </c>
      <c r="D4122" s="140" t="s">
        <v>6885</v>
      </c>
      <c r="E4122" s="140" t="s">
        <v>6885</v>
      </c>
      <c r="F4122" s="140" t="s">
        <v>7088</v>
      </c>
      <c r="G4122" s="140" t="s">
        <v>7089</v>
      </c>
      <c r="H4122" s="140">
        <v>17.904399999999999</v>
      </c>
      <c r="I4122" s="140">
        <v>-62.843600000000002</v>
      </c>
      <c r="J4122" s="140">
        <v>49</v>
      </c>
      <c r="K4122" s="140">
        <v>-4</v>
      </c>
      <c r="L4122" s="140">
        <f>COUNTIFS(ArCompl!$C$2:$C$5652,ArCompl!$C3342,ArCompl!$D$2:$D$5652,ArCompl!$D3342)</f>
        <v>1</v>
      </c>
      <c r="M4122" s="141">
        <f>IF(ISNA(MATCH($F4122,'Liste noire'!C:C,0)),0,1)</f>
        <v>0</v>
      </c>
    </row>
    <row r="4123" spans="1:13" x14ac:dyDescent="0.25">
      <c r="A4123" s="142">
        <v>1419</v>
      </c>
      <c r="B4123" s="143" t="s">
        <v>7290</v>
      </c>
      <c r="C4123" s="143" t="s">
        <v>7291</v>
      </c>
      <c r="D4123" s="143" t="s">
        <v>6885</v>
      </c>
      <c r="E4123" s="143" t="s">
        <v>6885</v>
      </c>
      <c r="F4123" s="143" t="s">
        <v>7292</v>
      </c>
      <c r="G4123" s="143" t="s">
        <v>7293</v>
      </c>
      <c r="H4123" s="143">
        <v>48.537799999999997</v>
      </c>
      <c r="I4123" s="143">
        <v>-2.8544399999999999</v>
      </c>
      <c r="J4123" s="143">
        <v>453</v>
      </c>
      <c r="K4123" s="143">
        <v>1</v>
      </c>
      <c r="L4123" s="143">
        <f>COUNTIFS(ArCompl!$C$2:$C$5652,ArCompl!$C3394,ArCompl!$D$2:$D$5652,ArCompl!$D3394)</f>
        <v>1</v>
      </c>
      <c r="M4123" s="144">
        <f>IF(ISNA(MATCH($F4123,'Liste noire'!C:C,0)),0,1)</f>
        <v>0</v>
      </c>
    </row>
    <row r="4124" spans="1:13" x14ac:dyDescent="0.25">
      <c r="A4124" s="139">
        <v>9126</v>
      </c>
      <c r="B4124" s="140" t="s">
        <v>20964</v>
      </c>
      <c r="C4124" s="140" t="s">
        <v>20965</v>
      </c>
      <c r="D4124" s="140" t="s">
        <v>16702</v>
      </c>
      <c r="E4124" s="140" t="s">
        <v>22496</v>
      </c>
      <c r="F4124" s="140" t="s">
        <v>20966</v>
      </c>
      <c r="G4124" s="140" t="s">
        <v>20967</v>
      </c>
      <c r="H4124" s="140">
        <v>43.769599999999997</v>
      </c>
      <c r="I4124" s="140">
        <v>-87.851399999999998</v>
      </c>
      <c r="J4124" s="140">
        <v>755</v>
      </c>
      <c r="K4124" s="140">
        <v>-6</v>
      </c>
      <c r="L4124" s="140">
        <f>COUNTIFS(ArCompl!$C$2:$C$5652,ArCompl!$C3004,ArCompl!$D$2:$D$5652,ArCompl!$D3004)</f>
        <v>1</v>
      </c>
      <c r="M4124" s="141">
        <f>IF(ISNA(MATCH($F4124,'Liste noire'!C:C,0)),0,1)</f>
        <v>0</v>
      </c>
    </row>
    <row r="4125" spans="1:13" x14ac:dyDescent="0.25">
      <c r="A4125" s="142">
        <v>4359</v>
      </c>
      <c r="B4125" s="143" t="s">
        <v>21049</v>
      </c>
      <c r="C4125" s="143" t="s">
        <v>21050</v>
      </c>
      <c r="D4125" s="143" t="s">
        <v>16702</v>
      </c>
      <c r="E4125" s="143" t="s">
        <v>22496</v>
      </c>
      <c r="F4125" s="143" t="s">
        <v>21051</v>
      </c>
      <c r="G4125" s="143" t="s">
        <v>21052</v>
      </c>
      <c r="H4125" s="143">
        <v>41.7087</v>
      </c>
      <c r="I4125" s="143">
        <v>-86.317300000000003</v>
      </c>
      <c r="J4125" s="143">
        <v>799</v>
      </c>
      <c r="K4125" s="143">
        <v>-5</v>
      </c>
      <c r="L4125" s="143">
        <f>COUNTIFS(ArCompl!$C$2:$C$5652,ArCompl!$C3026,ArCompl!$D$2:$D$5652,ArCompl!$D3026)</f>
        <v>3</v>
      </c>
      <c r="M4125" s="144">
        <f>IF(ISNA(MATCH($F4125,'Liste noire'!C:C,0)),0,1)</f>
        <v>0</v>
      </c>
    </row>
    <row r="4126" spans="1:13" x14ac:dyDescent="0.25">
      <c r="A4126" s="139">
        <v>3657</v>
      </c>
      <c r="B4126" s="140" t="s">
        <v>20865</v>
      </c>
      <c r="C4126" s="140" t="s">
        <v>20862</v>
      </c>
      <c r="D4126" s="140" t="s">
        <v>16702</v>
      </c>
      <c r="E4126" s="140" t="s">
        <v>22496</v>
      </c>
      <c r="F4126" s="140" t="s">
        <v>20866</v>
      </c>
      <c r="G4126" s="140" t="s">
        <v>20867</v>
      </c>
      <c r="H4126" s="140">
        <v>32.609099999999998</v>
      </c>
      <c r="I4126" s="140">
        <v>-82.369900000000001</v>
      </c>
      <c r="J4126" s="140">
        <v>327</v>
      </c>
      <c r="K4126" s="140">
        <v>-5</v>
      </c>
      <c r="L4126" s="140">
        <f>COUNTIFS(ArCompl!$C$2:$C$5652,ArCompl!$C2978,ArCompl!$D$2:$D$5652,ArCompl!$D2978)</f>
        <v>1</v>
      </c>
      <c r="M4126" s="141">
        <f>IF(ISNA(MATCH($F4126,'Liste noire'!C:C,0)),0,1)</f>
        <v>0</v>
      </c>
    </row>
    <row r="4127" spans="1:13" x14ac:dyDescent="0.25">
      <c r="A4127" s="142">
        <v>5768</v>
      </c>
      <c r="B4127" s="143" t="s">
        <v>20838</v>
      </c>
      <c r="C4127" s="143" t="s">
        <v>20839</v>
      </c>
      <c r="D4127" s="143" t="s">
        <v>16702</v>
      </c>
      <c r="E4127" s="143" t="s">
        <v>22496</v>
      </c>
      <c r="F4127" s="143" t="s">
        <v>20840</v>
      </c>
      <c r="G4127" s="143" t="s">
        <v>20841</v>
      </c>
      <c r="H4127" s="143">
        <v>35.236800000000002</v>
      </c>
      <c r="I4127" s="143">
        <v>-120.642</v>
      </c>
      <c r="J4127" s="143">
        <v>212</v>
      </c>
      <c r="K4127" s="143">
        <v>-8</v>
      </c>
      <c r="L4127" s="143">
        <f>COUNTIFS(ArCompl!$C$2:$C$5652,ArCompl!$C2971,ArCompl!$D$2:$D$5652,ArCompl!$D2971)</f>
        <v>3</v>
      </c>
      <c r="M4127" s="144">
        <f>IF(ISNA(MATCH($F4127,'Liste noire'!C:C,0)),0,1)</f>
        <v>0</v>
      </c>
    </row>
    <row r="4128" spans="1:13" x14ac:dyDescent="0.25">
      <c r="A4128" s="139">
        <v>6327</v>
      </c>
      <c r="B4128" s="140" t="s">
        <v>1389</v>
      </c>
      <c r="C4128" s="140" t="s">
        <v>1390</v>
      </c>
      <c r="D4128" s="140" t="s">
        <v>639</v>
      </c>
      <c r="E4128" s="140" t="s">
        <v>22356</v>
      </c>
      <c r="F4128" s="140" t="s">
        <v>1391</v>
      </c>
      <c r="G4128" s="140" t="s">
        <v>1392</v>
      </c>
      <c r="H4128" s="140">
        <v>-9.3783300000000001</v>
      </c>
      <c r="I4128" s="140">
        <v>142.625</v>
      </c>
      <c r="J4128" s="140">
        <v>15</v>
      </c>
      <c r="K4128" s="140">
        <v>10</v>
      </c>
      <c r="L4128" s="140">
        <f>COUNTIFS(ArCompl!$C$2:$C$5652,ArCompl!$C507,ArCompl!$D$2:$D$5652,ArCompl!$D507)</f>
        <v>1</v>
      </c>
      <c r="M4128" s="141">
        <f>IF(ISNA(MATCH($F4128,'Liste noire'!C:C,0)),0,1)</f>
        <v>0</v>
      </c>
    </row>
    <row r="4129" spans="1:13" x14ac:dyDescent="0.25">
      <c r="A4129" s="142">
        <v>7580</v>
      </c>
      <c r="B4129" s="143" t="s">
        <v>21134</v>
      </c>
      <c r="C4129" s="143" t="s">
        <v>21135</v>
      </c>
      <c r="D4129" s="143" t="s">
        <v>16702</v>
      </c>
      <c r="E4129" s="143" t="s">
        <v>22496</v>
      </c>
      <c r="F4129" s="143" t="s">
        <v>21136</v>
      </c>
      <c r="G4129" s="143" t="s">
        <v>21137</v>
      </c>
      <c r="H4129" s="143">
        <v>40.516300000000001</v>
      </c>
      <c r="I4129" s="143">
        <v>-106.866</v>
      </c>
      <c r="J4129" s="143">
        <v>6882</v>
      </c>
      <c r="K4129" s="143">
        <v>-7</v>
      </c>
      <c r="L4129" s="143">
        <f>COUNTIFS(ArCompl!$C$2:$C$5652,ArCompl!$C3049,ArCompl!$D$2:$D$5652,ArCompl!$D3049)</f>
        <v>1</v>
      </c>
      <c r="M4129" s="144">
        <f>IF(ISNA(MATCH($F4129,'Liste noire'!C:C,0)),0,1)</f>
        <v>0</v>
      </c>
    </row>
    <row r="4130" spans="1:13" x14ac:dyDescent="0.25">
      <c r="A4130" s="139">
        <v>852</v>
      </c>
      <c r="B4130" s="140" t="s">
        <v>14730</v>
      </c>
      <c r="C4130" s="140" t="s">
        <v>14731</v>
      </c>
      <c r="D4130" s="140" t="s">
        <v>14577</v>
      </c>
      <c r="E4130" s="140" t="s">
        <v>22476</v>
      </c>
      <c r="F4130" s="140" t="s">
        <v>14732</v>
      </c>
      <c r="G4130" s="140" t="s">
        <v>14733</v>
      </c>
      <c r="H4130" s="140">
        <v>-29.689299999999999</v>
      </c>
      <c r="I4130" s="140">
        <v>17.939599999999999</v>
      </c>
      <c r="J4130" s="140">
        <v>2690</v>
      </c>
      <c r="K4130" s="140">
        <v>2</v>
      </c>
      <c r="L4130" s="140">
        <f>COUNTIFS(ArCompl!$C$2:$C$5652,ArCompl!$C58,ArCompl!$D$2:$D$5652,ArCompl!$D58)</f>
        <v>1</v>
      </c>
      <c r="M4130" s="141">
        <f>IF(ISNA(MATCH($F4130,'Liste noire'!C:C,0)),0,1)</f>
        <v>0</v>
      </c>
    </row>
    <row r="4131" spans="1:13" x14ac:dyDescent="0.25">
      <c r="A4131" s="142">
        <v>3267</v>
      </c>
      <c r="B4131" s="143" t="s">
        <v>11021</v>
      </c>
      <c r="C4131" s="143" t="s">
        <v>11022</v>
      </c>
      <c r="D4131" s="143" t="s">
        <v>10891</v>
      </c>
      <c r="E4131" s="143" t="s">
        <v>22434</v>
      </c>
      <c r="F4131" s="143" t="s">
        <v>11023</v>
      </c>
      <c r="G4131" s="143" t="s">
        <v>11024</v>
      </c>
      <c r="H4131" s="143">
        <v>2.2616000000000001</v>
      </c>
      <c r="I4131" s="143">
        <v>111.985</v>
      </c>
      <c r="J4131" s="143">
        <v>122</v>
      </c>
      <c r="K4131" s="143">
        <v>8</v>
      </c>
      <c r="L4131" s="143">
        <f>COUNTIFS(ArCompl!$C$2:$C$5652,ArCompl!$C4243,ArCompl!$D$2:$D$5652,ArCompl!$D4243)</f>
        <v>1</v>
      </c>
      <c r="M4131" s="144">
        <f>IF(ISNA(MATCH($F4131,'Liste noire'!C:C,0)),0,1)</f>
        <v>0</v>
      </c>
    </row>
    <row r="4132" spans="1:13" x14ac:dyDescent="0.25">
      <c r="A4132" s="139">
        <v>3642</v>
      </c>
      <c r="B4132" s="140" t="s">
        <v>20776</v>
      </c>
      <c r="C4132" s="140" t="s">
        <v>20777</v>
      </c>
      <c r="D4132" s="140" t="s">
        <v>16702</v>
      </c>
      <c r="E4132" s="140" t="s">
        <v>22496</v>
      </c>
      <c r="F4132" s="140" t="s">
        <v>20778</v>
      </c>
      <c r="G4132" s="140" t="s">
        <v>20779</v>
      </c>
      <c r="H4132" s="140">
        <v>38.340499999999999</v>
      </c>
      <c r="I4132" s="140">
        <v>-75.510300000000001</v>
      </c>
      <c r="J4132" s="140">
        <v>52</v>
      </c>
      <c r="K4132" s="140">
        <v>-5</v>
      </c>
      <c r="L4132" s="140">
        <f>COUNTIFS(ArCompl!$C$2:$C$5652,ArCompl!$C2954,ArCompl!$D$2:$D$5652,ArCompl!$D2954)</f>
        <v>1</v>
      </c>
      <c r="M4132" s="141">
        <f>IF(ISNA(MATCH($F4132,'Liste noire'!C:C,0)),0,1)</f>
        <v>0</v>
      </c>
    </row>
    <row r="4133" spans="1:13" x14ac:dyDescent="0.25">
      <c r="A4133" s="142">
        <v>1658</v>
      </c>
      <c r="B4133" s="143" t="s">
        <v>13487</v>
      </c>
      <c r="C4133" s="143" t="s">
        <v>13488</v>
      </c>
      <c r="D4133" s="143" t="s">
        <v>13441</v>
      </c>
      <c r="E4133" s="143" t="s">
        <v>22460</v>
      </c>
      <c r="F4133" s="143" t="s">
        <v>13489</v>
      </c>
      <c r="G4133" s="143" t="s">
        <v>13490</v>
      </c>
      <c r="H4133" s="143">
        <v>45.785600000000002</v>
      </c>
      <c r="I4133" s="143">
        <v>24.0913</v>
      </c>
      <c r="J4133" s="143">
        <v>1496</v>
      </c>
      <c r="K4133" s="143">
        <v>2</v>
      </c>
      <c r="L4133" s="143">
        <f>COUNTIFS(ArCompl!$C$2:$C$5652,ArCompl!$C4904,ArCompl!$D$2:$D$5652,ArCompl!$D4904)</f>
        <v>1</v>
      </c>
      <c r="M4133" s="144">
        <f>IF(ISNA(MATCH($F4133,'Liste noire'!C:C,0)),0,1)</f>
        <v>0</v>
      </c>
    </row>
    <row r="4134" spans="1:13" x14ac:dyDescent="0.25">
      <c r="A4134" s="139">
        <v>3620</v>
      </c>
      <c r="B4134" s="140" t="s">
        <v>17810</v>
      </c>
      <c r="C4134" s="140" t="s">
        <v>17811</v>
      </c>
      <c r="D4134" s="140" t="s">
        <v>16702</v>
      </c>
      <c r="E4134" s="140" t="s">
        <v>22496</v>
      </c>
      <c r="F4134" s="140" t="s">
        <v>17812</v>
      </c>
      <c r="G4134" s="140" t="s">
        <v>17813</v>
      </c>
      <c r="H4134" s="140">
        <v>70.194699999999997</v>
      </c>
      <c r="I4134" s="140">
        <v>-148.465</v>
      </c>
      <c r="J4134" s="140">
        <v>65</v>
      </c>
      <c r="K4134" s="140">
        <v>-9</v>
      </c>
      <c r="L4134" s="140">
        <f>COUNTIFS(ArCompl!$C$2:$C$5652,ArCompl!$C2174,ArCompl!$D$2:$D$5652,ArCompl!$D2174)</f>
        <v>1</v>
      </c>
      <c r="M4134" s="141">
        <f>IF(ISNA(MATCH($F4134,'Liste noire'!C:C,0)),0,1)</f>
        <v>0</v>
      </c>
    </row>
    <row r="4135" spans="1:13" x14ac:dyDescent="0.25">
      <c r="A4135" s="142">
        <v>11011</v>
      </c>
      <c r="B4135" s="143" t="s">
        <v>21174</v>
      </c>
      <c r="C4135" s="143" t="s">
        <v>21175</v>
      </c>
      <c r="D4135" s="143" t="s">
        <v>16702</v>
      </c>
      <c r="E4135" s="143" t="s">
        <v>22496</v>
      </c>
      <c r="F4135" s="143" t="s">
        <v>21176</v>
      </c>
      <c r="G4135" s="143" t="s">
        <v>21177</v>
      </c>
      <c r="H4135" s="143">
        <v>33.171799999999998</v>
      </c>
      <c r="I4135" s="143">
        <v>-86.305499999999995</v>
      </c>
      <c r="J4135" s="143">
        <v>569</v>
      </c>
      <c r="K4135" s="143">
        <v>-5</v>
      </c>
      <c r="L4135" s="143">
        <f>COUNTIFS(ArCompl!$C$2:$C$5652,ArCompl!$C3059,ArCompl!$D$2:$D$5652,ArCompl!$D3059)</f>
        <v>1</v>
      </c>
      <c r="M4135" s="144">
        <f>IF(ISNA(MATCH($F4135,'Liste noire'!C:C,0)),0,1)</f>
        <v>0</v>
      </c>
    </row>
    <row r="4136" spans="1:13" x14ac:dyDescent="0.25">
      <c r="A4136" s="139">
        <v>4318</v>
      </c>
      <c r="B4136" s="140" t="s">
        <v>21126</v>
      </c>
      <c r="C4136" s="140" t="s">
        <v>21127</v>
      </c>
      <c r="D4136" s="140" t="s">
        <v>16702</v>
      </c>
      <c r="E4136" s="140" t="s">
        <v>22496</v>
      </c>
      <c r="F4136" s="140" t="s">
        <v>21128</v>
      </c>
      <c r="G4136" s="140" t="s">
        <v>21129</v>
      </c>
      <c r="H4136" s="140">
        <v>40.849299999999999</v>
      </c>
      <c r="I4136" s="140">
        <v>-77.848699999999994</v>
      </c>
      <c r="J4136" s="140">
        <v>1239</v>
      </c>
      <c r="K4136" s="140">
        <v>-5</v>
      </c>
      <c r="L4136" s="140">
        <f>COUNTIFS(ArCompl!$C$2:$C$5652,ArCompl!$C3047,ArCompl!$D$2:$D$5652,ArCompl!$D3047)</f>
        <v>1</v>
      </c>
      <c r="M4136" s="141">
        <f>IF(ISNA(MATCH($F4136,'Liste noire'!C:C,0)),0,1)</f>
        <v>0</v>
      </c>
    </row>
    <row r="4137" spans="1:13" x14ac:dyDescent="0.25">
      <c r="A4137" s="142">
        <v>6968</v>
      </c>
      <c r="B4137" s="143" t="s">
        <v>20909</v>
      </c>
      <c r="C4137" s="143" t="s">
        <v>20910</v>
      </c>
      <c r="D4137" s="143" t="s">
        <v>16702</v>
      </c>
      <c r="E4137" s="143" t="s">
        <v>22496</v>
      </c>
      <c r="F4137" s="143" t="s">
        <v>20911</v>
      </c>
      <c r="G4137" s="143" t="s">
        <v>20912</v>
      </c>
      <c r="H4137" s="143">
        <v>42.852499999999999</v>
      </c>
      <c r="I4137" s="143">
        <v>-73.928899999999999</v>
      </c>
      <c r="J4137" s="143">
        <v>378</v>
      </c>
      <c r="K4137" s="143">
        <v>-5</v>
      </c>
      <c r="L4137" s="143">
        <f>COUNTIFS(ArCompl!$C$2:$C$5652,ArCompl!$C2990,ArCompl!$D$2:$D$5652,ArCompl!$D2990)</f>
        <v>1</v>
      </c>
      <c r="M4137" s="144">
        <f>IF(ISNA(MATCH($F4137,'Liste noire'!C:C,0)),0,1)</f>
        <v>0</v>
      </c>
    </row>
    <row r="4138" spans="1:13" x14ac:dyDescent="0.25">
      <c r="A4138" s="139">
        <v>3805</v>
      </c>
      <c r="B4138" s="140" t="s">
        <v>21150</v>
      </c>
      <c r="C4138" s="140" t="s">
        <v>21151</v>
      </c>
      <c r="D4138" s="140" t="s">
        <v>16702</v>
      </c>
      <c r="E4138" s="140" t="s">
        <v>22496</v>
      </c>
      <c r="F4138" s="140" t="s">
        <v>21152</v>
      </c>
      <c r="G4138" s="140" t="s">
        <v>21153</v>
      </c>
      <c r="H4138" s="140">
        <v>37.894199999999998</v>
      </c>
      <c r="I4138" s="140">
        <v>-121.238</v>
      </c>
      <c r="J4138" s="140">
        <v>33</v>
      </c>
      <c r="K4138" s="140">
        <v>-8</v>
      </c>
      <c r="L4138" s="140">
        <f>COUNTIFS(ArCompl!$C$2:$C$5652,ArCompl!$C3053,ArCompl!$D$2:$D$5652,ArCompl!$D3053)</f>
        <v>1</v>
      </c>
      <c r="M4138" s="141">
        <f>IF(ISNA(MATCH($F4138,'Liste noire'!C:C,0)),0,1)</f>
        <v>0</v>
      </c>
    </row>
    <row r="4139" spans="1:13" x14ac:dyDescent="0.25">
      <c r="A4139" s="142">
        <v>2650</v>
      </c>
      <c r="B4139" s="143" t="s">
        <v>4730</v>
      </c>
      <c r="C4139" s="143" t="s">
        <v>4731</v>
      </c>
      <c r="D4139" s="143" t="s">
        <v>4637</v>
      </c>
      <c r="E4139" s="143" t="s">
        <v>22376</v>
      </c>
      <c r="F4139" s="143" t="s">
        <v>4732</v>
      </c>
      <c r="G4139" s="143" t="s">
        <v>4733</v>
      </c>
      <c r="H4139" s="143">
        <v>-33.393000000000001</v>
      </c>
      <c r="I4139" s="143">
        <v>-70.785799999999995</v>
      </c>
      <c r="J4139" s="143">
        <v>1555</v>
      </c>
      <c r="K4139" s="143">
        <v>-4</v>
      </c>
      <c r="L4139" s="143">
        <f>COUNTIFS(ArCompl!$C$2:$C$5652,ArCompl!$C1346,ArCompl!$D$2:$D$5652,ArCompl!$D1346)</f>
        <v>1</v>
      </c>
      <c r="M4139" s="144">
        <f>IF(ISNA(MATCH($F4139,'Liste noire'!C:C,0)),0,1)</f>
        <v>0</v>
      </c>
    </row>
    <row r="4140" spans="1:13" x14ac:dyDescent="0.25">
      <c r="A4140" s="139">
        <v>7209</v>
      </c>
      <c r="B4140" s="140" t="s">
        <v>20905</v>
      </c>
      <c r="C4140" s="140" t="s">
        <v>20906</v>
      </c>
      <c r="D4140" s="140" t="s">
        <v>16702</v>
      </c>
      <c r="E4140" s="140" t="s">
        <v>22496</v>
      </c>
      <c r="F4140" s="140" t="s">
        <v>20907</v>
      </c>
      <c r="G4140" s="140" t="s">
        <v>20908</v>
      </c>
      <c r="H4140" s="140">
        <v>61.845300000000002</v>
      </c>
      <c r="I4140" s="140">
        <v>-165.571</v>
      </c>
      <c r="J4140" s="140">
        <v>14</v>
      </c>
      <c r="K4140" s="140">
        <v>-9</v>
      </c>
      <c r="L4140" s="140">
        <f>COUNTIFS(ArCompl!$C$2:$C$5652,ArCompl!$C2989,ArCompl!$D$2:$D$5652,ArCompl!$D2989)</f>
        <v>1</v>
      </c>
      <c r="M4140" s="141">
        <f>IF(ISNA(MATCH($F4140,'Liste noire'!C:C,0)),0,1)</f>
        <v>0</v>
      </c>
    </row>
    <row r="4141" spans="1:13" x14ac:dyDescent="0.25">
      <c r="A4141" s="142">
        <v>591</v>
      </c>
      <c r="B4141" s="143" t="s">
        <v>11936</v>
      </c>
      <c r="C4141" s="143" t="s">
        <v>11937</v>
      </c>
      <c r="D4141" s="143" t="s">
        <v>11905</v>
      </c>
      <c r="E4141" s="143" t="s">
        <v>22448</v>
      </c>
      <c r="F4141" s="143" t="s">
        <v>11938</v>
      </c>
      <c r="G4141" s="143" t="s">
        <v>11939</v>
      </c>
      <c r="H4141" s="143">
        <v>51.956899999999997</v>
      </c>
      <c r="I4141" s="143">
        <v>4.4372199999999999</v>
      </c>
      <c r="J4141" s="143">
        <v>-15</v>
      </c>
      <c r="K4141" s="143">
        <v>1</v>
      </c>
      <c r="L4141" s="143">
        <f>COUNTIFS(ArCompl!$C$2:$C$5652,ArCompl!$C4717,ArCompl!$D$2:$D$5652,ArCompl!$D4717)</f>
        <v>3</v>
      </c>
      <c r="M4141" s="144">
        <f>IF(ISNA(MATCH($F4141,'Liste noire'!C:C,0)),0,1)</f>
        <v>1</v>
      </c>
    </row>
    <row r="4142" spans="1:13" x14ac:dyDescent="0.25">
      <c r="A4142" s="139">
        <v>4367</v>
      </c>
      <c r="B4142" s="140" t="s">
        <v>10262</v>
      </c>
      <c r="C4142" s="140" t="s">
        <v>10263</v>
      </c>
      <c r="D4142" s="140" t="s">
        <v>10264</v>
      </c>
      <c r="E4142" s="140" t="s">
        <v>10264</v>
      </c>
      <c r="F4142" s="140" t="s">
        <v>10265</v>
      </c>
      <c r="G4142" s="140" t="s">
        <v>10266</v>
      </c>
      <c r="H4142" s="140">
        <v>43.860100000000003</v>
      </c>
      <c r="I4142" s="140">
        <v>51.091999999999999</v>
      </c>
      <c r="J4142" s="140">
        <v>73</v>
      </c>
      <c r="K4142" s="140">
        <v>5</v>
      </c>
      <c r="L4142" s="140">
        <f>COUNTIFS(ArCompl!$C$2:$C$5652,ArCompl!$C4063,ArCompl!$D$2:$D$5652,ArCompl!$D4063)</f>
        <v>1</v>
      </c>
      <c r="M4142" s="141">
        <f>IF(ISNA(MATCH($F4142,'Liste noire'!C:C,0)),0,1)</f>
        <v>0</v>
      </c>
    </row>
    <row r="4143" spans="1:13" x14ac:dyDescent="0.25">
      <c r="A4143" s="142">
        <v>1243</v>
      </c>
      <c r="B4143" s="143" t="s">
        <v>15009</v>
      </c>
      <c r="C4143" s="143" t="s">
        <v>4731</v>
      </c>
      <c r="D4143" s="143" t="s">
        <v>14857</v>
      </c>
      <c r="E4143" s="143" t="s">
        <v>22479</v>
      </c>
      <c r="F4143" s="143" t="s">
        <v>15010</v>
      </c>
      <c r="G4143" s="143" t="s">
        <v>15011</v>
      </c>
      <c r="H4143" s="143">
        <v>42.896299999999997</v>
      </c>
      <c r="I4143" s="143">
        <v>-8.4151399999999992</v>
      </c>
      <c r="J4143" s="143">
        <v>1213</v>
      </c>
      <c r="K4143" s="143">
        <v>1</v>
      </c>
      <c r="L4143" s="143">
        <f>COUNTIFS(ArCompl!$C$2:$C$5652,ArCompl!$C1864,ArCompl!$D$2:$D$5652,ArCompl!$D1864)</f>
        <v>1</v>
      </c>
      <c r="M4143" s="144">
        <f>IF(ISNA(MATCH($F4143,'Liste noire'!C:C,0)),0,1)</f>
        <v>0</v>
      </c>
    </row>
    <row r="4144" spans="1:13" x14ac:dyDescent="0.25">
      <c r="A4144" s="139">
        <v>539</v>
      </c>
      <c r="B4144" s="140" t="s">
        <v>16633</v>
      </c>
      <c r="C4144" s="140" t="s">
        <v>16634</v>
      </c>
      <c r="D4144" s="140" t="s">
        <v>16321</v>
      </c>
      <c r="E4144" s="140" t="s">
        <v>22495</v>
      </c>
      <c r="F4144" s="140" t="s">
        <v>16635</v>
      </c>
      <c r="G4144" s="140" t="s">
        <v>16636</v>
      </c>
      <c r="H4144" s="140">
        <v>60.4328</v>
      </c>
      <c r="I4144" s="140">
        <v>-1.2961100000000001</v>
      </c>
      <c r="J4144" s="140">
        <v>81</v>
      </c>
      <c r="K4144" s="140">
        <v>0</v>
      </c>
      <c r="L4144" s="140">
        <f>COUNTIFS(ArCompl!$C$2:$C$5652,ArCompl!$C4990,ArCompl!$D$2:$D$5652,ArCompl!$D4990)</f>
        <v>1</v>
      </c>
      <c r="M4144" s="141">
        <f>IF(ISNA(MATCH($F4144,'Liste noire'!C:C,0)),0,1)</f>
        <v>0</v>
      </c>
    </row>
    <row r="4145" spans="1:13" x14ac:dyDescent="0.25">
      <c r="A4145" s="142">
        <v>3984</v>
      </c>
      <c r="B4145" s="143" t="s">
        <v>22272</v>
      </c>
      <c r="C4145" s="143" t="s">
        <v>22273</v>
      </c>
      <c r="D4145" s="143" t="s">
        <v>22241</v>
      </c>
      <c r="E4145" s="143" t="s">
        <v>22502</v>
      </c>
      <c r="F4145" s="143" t="s">
        <v>22274</v>
      </c>
      <c r="G4145" s="143" t="s">
        <v>22275</v>
      </c>
      <c r="H4145" s="143">
        <v>12.630699999999999</v>
      </c>
      <c r="I4145" s="143">
        <v>53.905799999999999</v>
      </c>
      <c r="J4145" s="143">
        <v>146</v>
      </c>
      <c r="K4145" s="143">
        <v>3</v>
      </c>
      <c r="L4145" s="143">
        <f>COUNTIFS(ArCompl!$C$2:$C$5652,ArCompl!$C5634,ArCompl!$D$2:$D$5652,ArCompl!$D5634)</f>
        <v>1</v>
      </c>
      <c r="M4145" s="144">
        <f>IF(ISNA(MATCH($F4145,'Liste noire'!C:C,0)),0,1)</f>
        <v>0</v>
      </c>
    </row>
    <row r="4146" spans="1:13" x14ac:dyDescent="0.25">
      <c r="A4146" s="139">
        <v>1905</v>
      </c>
      <c r="B4146" s="140" t="s">
        <v>6181</v>
      </c>
      <c r="C4146" s="140" t="s">
        <v>6182</v>
      </c>
      <c r="D4146" s="140" t="s">
        <v>6104</v>
      </c>
      <c r="E4146" s="140" t="s">
        <v>6104</v>
      </c>
      <c r="F4146" s="140" t="s">
        <v>6183</v>
      </c>
      <c r="G4146" s="140" t="s">
        <v>6184</v>
      </c>
      <c r="H4146" s="140">
        <v>19.969799999999999</v>
      </c>
      <c r="I4146" s="140">
        <v>-75.835400000000007</v>
      </c>
      <c r="J4146" s="140">
        <v>249</v>
      </c>
      <c r="K4146" s="140">
        <v>-5</v>
      </c>
      <c r="L4146" s="140">
        <f>COUNTIFS(ArCompl!$C$2:$C$5652,ArCompl!$C1737,ArCompl!$D$2:$D$5652,ArCompl!$D1737)</f>
        <v>1</v>
      </c>
      <c r="M4146" s="141">
        <f>IF(ISNA(MATCH($F4146,'Liste noire'!C:C,0)),0,1)</f>
        <v>0</v>
      </c>
    </row>
    <row r="4147" spans="1:13" x14ac:dyDescent="0.25">
      <c r="A4147" s="142">
        <v>1660</v>
      </c>
      <c r="B4147" s="143" t="s">
        <v>13491</v>
      </c>
      <c r="C4147" s="143" t="s">
        <v>13492</v>
      </c>
      <c r="D4147" s="143" t="s">
        <v>13441</v>
      </c>
      <c r="E4147" s="143" t="s">
        <v>22460</v>
      </c>
      <c r="F4147" s="143" t="s">
        <v>13493</v>
      </c>
      <c r="G4147" s="143" t="s">
        <v>13494</v>
      </c>
      <c r="H4147" s="143">
        <v>47.6875</v>
      </c>
      <c r="I4147" s="143">
        <v>26.354099999999999</v>
      </c>
      <c r="J4147" s="143">
        <v>1375</v>
      </c>
      <c r="K4147" s="143">
        <v>2</v>
      </c>
      <c r="L4147" s="143">
        <f>COUNTIFS(ArCompl!$C$2:$C$5652,ArCompl!$C4905,ArCompl!$D$2:$D$5652,ArCompl!$D4905)</f>
        <v>2</v>
      </c>
      <c r="M4147" s="144">
        <f>IF(ISNA(MATCH($F4147,'Liste noire'!C:C,0)),0,1)</f>
        <v>0</v>
      </c>
    </row>
    <row r="4148" spans="1:13" x14ac:dyDescent="0.25">
      <c r="A4148" s="139">
        <v>2989</v>
      </c>
      <c r="B4148" s="140" t="s">
        <v>13955</v>
      </c>
      <c r="C4148" s="140" t="s">
        <v>13956</v>
      </c>
      <c r="D4148" s="140" t="s">
        <v>13509</v>
      </c>
      <c r="E4148" s="140" t="s">
        <v>22461</v>
      </c>
      <c r="F4148" s="140" t="s">
        <v>13957</v>
      </c>
      <c r="G4148" s="140" t="s">
        <v>13958</v>
      </c>
      <c r="H4148" s="140">
        <v>61.646999999999998</v>
      </c>
      <c r="I4148" s="140">
        <v>50.845100000000002</v>
      </c>
      <c r="J4148" s="140">
        <v>342</v>
      </c>
      <c r="K4148" s="140">
        <v>3</v>
      </c>
      <c r="L4148" s="140">
        <f>COUNTIFS(ArCompl!$C$2:$C$5652,ArCompl!$C5120,ArCompl!$D$2:$D$5652,ArCompl!$D5120)</f>
        <v>1</v>
      </c>
      <c r="M4148" s="141">
        <f>IF(ISNA(MATCH($F4148,'Liste noire'!C:C,0)),0,1)</f>
        <v>0</v>
      </c>
    </row>
    <row r="4149" spans="1:13" x14ac:dyDescent="0.25">
      <c r="A4149" s="142">
        <v>6045</v>
      </c>
      <c r="B4149" s="143" t="s">
        <v>6422</v>
      </c>
      <c r="C4149" s="143" t="s">
        <v>6423</v>
      </c>
      <c r="D4149" s="143" t="s">
        <v>6363</v>
      </c>
      <c r="E4149" s="143" t="s">
        <v>22391</v>
      </c>
      <c r="F4149" s="143" t="s">
        <v>6424</v>
      </c>
      <c r="G4149" s="143" t="s">
        <v>6425</v>
      </c>
      <c r="H4149" s="143">
        <v>-0.91020599999999996</v>
      </c>
      <c r="I4149" s="143">
        <v>-89.617400000000004</v>
      </c>
      <c r="J4149" s="143">
        <v>62</v>
      </c>
      <c r="K4149" s="143">
        <v>-6</v>
      </c>
      <c r="L4149" s="143">
        <f>COUNTIFS(ArCompl!$C$2:$C$5652,ArCompl!$C1817,ArCompl!$D$2:$D$5652,ArCompl!$D1817)</f>
        <v>1</v>
      </c>
      <c r="M4149" s="144">
        <f>IF(ISNA(MATCH($F4149,'Liste noire'!C:C,0)),0,1)</f>
        <v>0</v>
      </c>
    </row>
    <row r="4150" spans="1:13" x14ac:dyDescent="0.25">
      <c r="A4150" s="139">
        <v>5410</v>
      </c>
      <c r="B4150" s="140" t="s">
        <v>14518</v>
      </c>
      <c r="C4150" s="140" t="s">
        <v>14519</v>
      </c>
      <c r="D4150" s="140" t="s">
        <v>14452</v>
      </c>
      <c r="E4150" s="140" t="s">
        <v>22474</v>
      </c>
      <c r="F4150" s="140" t="s">
        <v>14520</v>
      </c>
      <c r="G4150" s="140" t="s">
        <v>14521</v>
      </c>
      <c r="H4150" s="140">
        <v>-10.7203</v>
      </c>
      <c r="I4150" s="140">
        <v>165.79499999999999</v>
      </c>
      <c r="J4150" s="140">
        <v>18</v>
      </c>
      <c r="K4150" s="140">
        <v>11</v>
      </c>
      <c r="L4150" s="140">
        <f>COUNTIFS(ArCompl!$C$2:$C$5652,ArCompl!$C3593,ArCompl!$D$2:$D$5652,ArCompl!$D3593)</f>
        <v>1</v>
      </c>
      <c r="M4150" s="141">
        <f>IF(ISNA(MATCH($F4150,'Liste noire'!C:C,0)),0,1)</f>
        <v>0</v>
      </c>
    </row>
    <row r="4151" spans="1:13" x14ac:dyDescent="0.25">
      <c r="A4151" s="142">
        <v>8850</v>
      </c>
      <c r="B4151" s="143" t="s">
        <v>21633</v>
      </c>
      <c r="C4151" s="143" t="s">
        <v>21634</v>
      </c>
      <c r="D4151" s="143" t="s">
        <v>16702</v>
      </c>
      <c r="E4151" s="143" t="s">
        <v>22496</v>
      </c>
      <c r="F4151" s="143" t="s">
        <v>21635</v>
      </c>
      <c r="G4151" s="143" t="s">
        <v>21636</v>
      </c>
      <c r="H4151" s="143">
        <v>43.234699999999997</v>
      </c>
      <c r="I4151" s="143">
        <v>-77.120999999999995</v>
      </c>
      <c r="J4151" s="143">
        <v>424</v>
      </c>
      <c r="K4151" s="143">
        <v>-5</v>
      </c>
      <c r="L4151" s="143">
        <f>COUNTIFS(ArCompl!$C$2:$C$5652,ArCompl!$C3179,ArCompl!$D$2:$D$5652,ArCompl!$D3179)</f>
        <v>1</v>
      </c>
      <c r="M4151" s="144">
        <f>IF(ISNA(MATCH($F4151,'Liste noire'!C:C,0)),0,1)</f>
        <v>0</v>
      </c>
    </row>
    <row r="4152" spans="1:13" x14ac:dyDescent="0.25">
      <c r="A4152" s="139">
        <v>959</v>
      </c>
      <c r="B4152" s="140" t="s">
        <v>284</v>
      </c>
      <c r="C4152" s="140" t="s">
        <v>285</v>
      </c>
      <c r="D4152" s="140" t="s">
        <v>257</v>
      </c>
      <c r="E4152" s="140" t="s">
        <v>257</v>
      </c>
      <c r="F4152" s="140" t="s">
        <v>286</v>
      </c>
      <c r="G4152" s="140" t="s">
        <v>287</v>
      </c>
      <c r="H4152" s="140">
        <v>-14.9247</v>
      </c>
      <c r="I4152" s="140">
        <v>13.574999999999999</v>
      </c>
      <c r="J4152" s="140">
        <v>5778</v>
      </c>
      <c r="K4152" s="140">
        <v>1</v>
      </c>
      <c r="L4152" s="140">
        <f>COUNTIFS(ArCompl!$C$2:$C$5652,ArCompl!$C194,ArCompl!$D$2:$D$5652,ArCompl!$D194)</f>
        <v>1</v>
      </c>
      <c r="M4152" s="141">
        <f>IF(ISNA(MATCH($F4152,'Liste noire'!C:C,0)),0,1)</f>
        <v>0</v>
      </c>
    </row>
    <row r="4153" spans="1:13" x14ac:dyDescent="0.25">
      <c r="A4153" s="142">
        <v>2456</v>
      </c>
      <c r="B4153" s="143" t="s">
        <v>575</v>
      </c>
      <c r="C4153" s="143" t="s">
        <v>576</v>
      </c>
      <c r="D4153" s="143" t="s">
        <v>365</v>
      </c>
      <c r="E4153" s="143" t="s">
        <v>22354</v>
      </c>
      <c r="F4153" s="143" t="s">
        <v>577</v>
      </c>
      <c r="G4153" s="143" t="s">
        <v>578</v>
      </c>
      <c r="H4153" s="143">
        <v>-27.765560000000001</v>
      </c>
      <c r="I4153" s="143">
        <v>-64.31</v>
      </c>
      <c r="J4153" s="143">
        <v>656</v>
      </c>
      <c r="K4153" s="143">
        <v>-3</v>
      </c>
      <c r="L4153" s="143">
        <f>COUNTIFS(ArCompl!$C$2:$C$5652,ArCompl!$C302,ArCompl!$D$2:$D$5652,ArCompl!$D302)</f>
        <v>1</v>
      </c>
      <c r="M4153" s="144">
        <f>IF(ISNA(MATCH($F4153,'Liste noire'!C:C,0)),0,1)</f>
        <v>0</v>
      </c>
    </row>
    <row r="4154" spans="1:13" x14ac:dyDescent="0.25">
      <c r="A4154" s="139">
        <v>4014</v>
      </c>
      <c r="B4154" s="140" t="s">
        <v>19434</v>
      </c>
      <c r="C4154" s="140" t="s">
        <v>19431</v>
      </c>
      <c r="D4154" s="140" t="s">
        <v>16702</v>
      </c>
      <c r="E4154" s="140" t="s">
        <v>22496</v>
      </c>
      <c r="F4154" s="140" t="s">
        <v>19435</v>
      </c>
      <c r="G4154" s="140" t="s">
        <v>19436</v>
      </c>
      <c r="H4154" s="140">
        <v>38.174399999999999</v>
      </c>
      <c r="I4154" s="140">
        <v>-85.736000000000004</v>
      </c>
      <c r="J4154" s="140">
        <v>501</v>
      </c>
      <c r="K4154" s="140">
        <v>-5</v>
      </c>
      <c r="L4154" s="140">
        <f>COUNTIFS(ArCompl!$C$2:$C$5652,ArCompl!$C2599,ArCompl!$D$2:$D$5652,ArCompl!$D2599)</f>
        <v>1</v>
      </c>
      <c r="M4154" s="141">
        <f>IF(ISNA(MATCH($F4154,'Liste noire'!C:C,0)),0,1)</f>
        <v>0</v>
      </c>
    </row>
    <row r="4155" spans="1:13" x14ac:dyDescent="0.25">
      <c r="A4155" s="142">
        <v>2117</v>
      </c>
      <c r="B4155" s="143" t="s">
        <v>9472</v>
      </c>
      <c r="C4155" s="143" t="s">
        <v>9473</v>
      </c>
      <c r="D4155" s="143" t="s">
        <v>9341</v>
      </c>
      <c r="E4155" s="143" t="s">
        <v>9341</v>
      </c>
      <c r="F4155" s="143" t="s">
        <v>9474</v>
      </c>
      <c r="G4155" s="143" t="s">
        <v>9475</v>
      </c>
      <c r="H4155" s="143">
        <v>35.245899999999999</v>
      </c>
      <c r="I4155" s="143">
        <v>47.0092</v>
      </c>
      <c r="J4155" s="143">
        <v>4522</v>
      </c>
      <c r="K4155" s="143">
        <v>3.5</v>
      </c>
      <c r="L4155" s="143">
        <f>COUNTIFS(ArCompl!$C$2:$C$5652,ArCompl!$C3856,ArCompl!$D$2:$D$5652,ArCompl!$D3856)</f>
        <v>1</v>
      </c>
      <c r="M4155" s="144">
        <f>IF(ISNA(MATCH($F4155,'Liste noire'!C:C,0)),0,1)</f>
        <v>0</v>
      </c>
    </row>
    <row r="4156" spans="1:13" x14ac:dyDescent="0.25">
      <c r="A4156" s="139">
        <v>2347</v>
      </c>
      <c r="B4156" s="140" t="s">
        <v>10147</v>
      </c>
      <c r="C4156" s="140" t="s">
        <v>10148</v>
      </c>
      <c r="D4156" s="140" t="s">
        <v>9894</v>
      </c>
      <c r="E4156" s="140" t="s">
        <v>22423</v>
      </c>
      <c r="F4156" s="140" t="s">
        <v>10149</v>
      </c>
      <c r="G4156" s="140" t="s">
        <v>10150</v>
      </c>
      <c r="H4156" s="140">
        <v>38.139699999999998</v>
      </c>
      <c r="I4156" s="140">
        <v>140.917</v>
      </c>
      <c r="J4156" s="140">
        <v>15</v>
      </c>
      <c r="K4156" s="140">
        <v>9</v>
      </c>
      <c r="L4156" s="140">
        <f>COUNTIFS(ArCompl!$C$2:$C$5652,ArCompl!$C4035,ArCompl!$D$2:$D$5652,ArCompl!$D4035)</f>
        <v>1</v>
      </c>
      <c r="M4156" s="141">
        <f>IF(ISNA(MATCH($F4156,'Liste noire'!C:C,0)),0,1)</f>
        <v>0</v>
      </c>
    </row>
    <row r="4157" spans="1:13" x14ac:dyDescent="0.25">
      <c r="A4157" s="142">
        <v>4141</v>
      </c>
      <c r="B4157" s="143" t="s">
        <v>11017</v>
      </c>
      <c r="C4157" s="143" t="s">
        <v>11018</v>
      </c>
      <c r="D4157" s="143" t="s">
        <v>10891</v>
      </c>
      <c r="E4157" s="143" t="s">
        <v>22434</v>
      </c>
      <c r="F4157" s="143" t="s">
        <v>11019</v>
      </c>
      <c r="G4157" s="143" t="s">
        <v>11020</v>
      </c>
      <c r="H4157" s="143">
        <v>5.9009</v>
      </c>
      <c r="I4157" s="143">
        <v>118.059</v>
      </c>
      <c r="J4157" s="143">
        <v>46</v>
      </c>
      <c r="K4157" s="143">
        <v>8</v>
      </c>
      <c r="L4157" s="143">
        <f>COUNTIFS(ArCompl!$C$2:$C$5652,ArCompl!$C4242,ArCompl!$D$2:$D$5652,ArCompl!$D4242)</f>
        <v>1</v>
      </c>
      <c r="M4157" s="144">
        <f>IF(ISNA(MATCH($F4157,'Liste noire'!C:C,0)),0,1)</f>
        <v>0</v>
      </c>
    </row>
    <row r="4158" spans="1:13" x14ac:dyDescent="0.25">
      <c r="A4158" s="139">
        <v>721</v>
      </c>
      <c r="B4158" s="140" t="s">
        <v>15354</v>
      </c>
      <c r="C4158" s="140" t="s">
        <v>15355</v>
      </c>
      <c r="D4158" s="140" t="s">
        <v>15198</v>
      </c>
      <c r="E4158" s="140" t="s">
        <v>22481</v>
      </c>
      <c r="F4158" s="140" t="s">
        <v>15356</v>
      </c>
      <c r="G4158" s="140" t="s">
        <v>15357</v>
      </c>
      <c r="H4158" s="140">
        <v>62.528100000000002</v>
      </c>
      <c r="I4158" s="140">
        <v>17.443899999999999</v>
      </c>
      <c r="J4158" s="140">
        <v>16</v>
      </c>
      <c r="K4158" s="140">
        <v>1</v>
      </c>
      <c r="L4158" s="140">
        <f>COUNTIFS(ArCompl!$C$2:$C$5652,ArCompl!$C5291,ArCompl!$D$2:$D$5652,ArCompl!$D5291)</f>
        <v>1</v>
      </c>
      <c r="M4158" s="141">
        <f>IF(ISNA(MATCH($F4158,'Liste noire'!C:C,0)),0,1)</f>
        <v>0</v>
      </c>
    </row>
    <row r="4159" spans="1:13" x14ac:dyDescent="0.25">
      <c r="A4159" s="142">
        <v>7659</v>
      </c>
      <c r="B4159" s="143" t="s">
        <v>20825</v>
      </c>
      <c r="C4159" s="143" t="s">
        <v>20819</v>
      </c>
      <c r="D4159" s="143" t="s">
        <v>16702</v>
      </c>
      <c r="E4159" s="143" t="s">
        <v>22496</v>
      </c>
      <c r="F4159" s="143" t="s">
        <v>20826</v>
      </c>
      <c r="G4159" s="143" t="s">
        <v>20827</v>
      </c>
      <c r="H4159" s="143">
        <v>32.572299999999998</v>
      </c>
      <c r="I4159" s="143">
        <v>-116.98</v>
      </c>
      <c r="J4159" s="143">
        <v>526</v>
      </c>
      <c r="K4159" s="143">
        <v>-8</v>
      </c>
      <c r="L4159" s="143">
        <f>COUNTIFS(ArCompl!$C$2:$C$5652,ArCompl!$C2967,ArCompl!$D$2:$D$5652,ArCompl!$D2967)</f>
        <v>2</v>
      </c>
      <c r="M4159" s="144">
        <f>IF(ISNA(MATCH($F4159,'Liste noire'!C:C,0)),0,1)</f>
        <v>0</v>
      </c>
    </row>
    <row r="4160" spans="1:13" x14ac:dyDescent="0.25">
      <c r="A4160" s="139">
        <v>5585</v>
      </c>
      <c r="B4160" s="140" t="s">
        <v>12506</v>
      </c>
      <c r="C4160" s="140" t="s">
        <v>12507</v>
      </c>
      <c r="D4160" s="140" t="s">
        <v>12352</v>
      </c>
      <c r="E4160" s="140" t="s">
        <v>22455</v>
      </c>
      <c r="F4160" s="140" t="s">
        <v>12508</v>
      </c>
      <c r="G4160" s="140" t="s">
        <v>12509</v>
      </c>
      <c r="H4160" s="140">
        <v>61.83</v>
      </c>
      <c r="I4160" s="140">
        <v>6.1058300000000001</v>
      </c>
      <c r="J4160" s="140">
        <v>196</v>
      </c>
      <c r="K4160" s="140">
        <v>1</v>
      </c>
      <c r="L4160" s="140">
        <f>COUNTIFS(ArCompl!$C$2:$C$5652,ArCompl!$C4536,ArCompl!$D$2:$D$5652,ArCompl!$D4536)</f>
        <v>1</v>
      </c>
      <c r="M4160" s="141">
        <f>IF(ISNA(MATCH($F4160,'Liste noire'!C:C,0)),0,1)</f>
        <v>0</v>
      </c>
    </row>
    <row r="4161" spans="1:13" x14ac:dyDescent="0.25">
      <c r="A4161" s="142">
        <v>6742</v>
      </c>
      <c r="B4161" s="143" t="s">
        <v>20846</v>
      </c>
      <c r="C4161" s="143" t="s">
        <v>20847</v>
      </c>
      <c r="D4161" s="143" t="s">
        <v>16702</v>
      </c>
      <c r="E4161" s="143" t="s">
        <v>22496</v>
      </c>
      <c r="F4161" s="143" t="s">
        <v>20848</v>
      </c>
      <c r="G4161" s="143" t="s">
        <v>20849</v>
      </c>
      <c r="H4161" s="143">
        <v>55.314999999999998</v>
      </c>
      <c r="I4161" s="143">
        <v>-160.523</v>
      </c>
      <c r="J4161" s="143">
        <v>21</v>
      </c>
      <c r="K4161" s="143">
        <v>-9</v>
      </c>
      <c r="L4161" s="143">
        <f>COUNTIFS(ArCompl!$C$2:$C$5652,ArCompl!$C2973,ArCompl!$D$2:$D$5652,ArCompl!$D2973)</f>
        <v>1</v>
      </c>
      <c r="M4161" s="144">
        <f>IF(ISNA(MATCH($F4161,'Liste noire'!C:C,0)),0,1)</f>
        <v>0</v>
      </c>
    </row>
    <row r="4162" spans="1:13" x14ac:dyDescent="0.25">
      <c r="A4162" s="139">
        <v>1762</v>
      </c>
      <c r="B4162" s="140" t="s">
        <v>6353</v>
      </c>
      <c r="C4162" s="140" t="s">
        <v>6350</v>
      </c>
      <c r="D4162" s="140" t="s">
        <v>6316</v>
      </c>
      <c r="E4162" s="140" t="s">
        <v>22389</v>
      </c>
      <c r="F4162" s="140" t="s">
        <v>6354</v>
      </c>
      <c r="G4162" s="140" t="s">
        <v>6355</v>
      </c>
      <c r="H4162" s="140">
        <v>18.4297</v>
      </c>
      <c r="I4162" s="140">
        <v>-69.668899999999994</v>
      </c>
      <c r="J4162" s="140">
        <v>59</v>
      </c>
      <c r="K4162" s="140">
        <v>-4</v>
      </c>
      <c r="L4162" s="140">
        <f>COUNTIFS(ArCompl!$C$2:$C$5652,ArCompl!$C1767,ArCompl!$D$2:$D$5652,ArCompl!$D1767)</f>
        <v>1</v>
      </c>
      <c r="M4162" s="141">
        <f>IF(ISNA(MATCH($F4162,'Liste noire'!C:C,0)),0,1)</f>
        <v>0</v>
      </c>
    </row>
    <row r="4163" spans="1:13" x14ac:dyDescent="0.25">
      <c r="A4163" s="142">
        <v>1251</v>
      </c>
      <c r="B4163" s="143" t="s">
        <v>15005</v>
      </c>
      <c r="C4163" s="143" t="s">
        <v>15006</v>
      </c>
      <c r="D4163" s="143" t="s">
        <v>14857</v>
      </c>
      <c r="E4163" s="143" t="s">
        <v>22479</v>
      </c>
      <c r="F4163" s="143" t="s">
        <v>15007</v>
      </c>
      <c r="G4163" s="143" t="s">
        <v>15008</v>
      </c>
      <c r="H4163" s="143">
        <v>43.427100000000003</v>
      </c>
      <c r="I4163" s="143">
        <v>-3.8200099999999999</v>
      </c>
      <c r="J4163" s="143">
        <v>16</v>
      </c>
      <c r="K4163" s="143">
        <v>1</v>
      </c>
      <c r="L4163" s="143">
        <f>COUNTIFS(ArCompl!$C$2:$C$5652,ArCompl!$C1863,ArCompl!$D$2:$D$5652,ArCompl!$D1863)</f>
        <v>1</v>
      </c>
      <c r="M4163" s="144">
        <f>IF(ISNA(MATCH($F4163,'Liste noire'!C:C,0)),0,1)</f>
        <v>0</v>
      </c>
    </row>
    <row r="4164" spans="1:13" x14ac:dyDescent="0.25">
      <c r="A4164" s="139">
        <v>2342</v>
      </c>
      <c r="B4164" s="140" t="s">
        <v>10132</v>
      </c>
      <c r="C4164" s="140" t="s">
        <v>10133</v>
      </c>
      <c r="D4164" s="140" t="s">
        <v>9894</v>
      </c>
      <c r="E4164" s="140" t="s">
        <v>22423</v>
      </c>
      <c r="F4164" s="140" t="s">
        <v>10134</v>
      </c>
      <c r="G4164" s="140" t="s">
        <v>10135</v>
      </c>
      <c r="H4164" s="140">
        <v>38.060200000000002</v>
      </c>
      <c r="I4164" s="140">
        <v>138.41399999999999</v>
      </c>
      <c r="J4164" s="140">
        <v>88</v>
      </c>
      <c r="K4164" s="140">
        <v>9</v>
      </c>
      <c r="L4164" s="140">
        <f>COUNTIFS(ArCompl!$C$2:$C$5652,ArCompl!$C4031,ArCompl!$D$2:$D$5652,ArCompl!$D4031)</f>
        <v>1</v>
      </c>
      <c r="M4164" s="141">
        <f>IF(ISNA(MATCH($F4164,'Liste noire'!C:C,0)),0,1)</f>
        <v>0</v>
      </c>
    </row>
    <row r="4165" spans="1:13" x14ac:dyDescent="0.25">
      <c r="A4165" s="142">
        <v>2228</v>
      </c>
      <c r="B4165" s="143" t="s">
        <v>12711</v>
      </c>
      <c r="C4165" s="143" t="s">
        <v>12712</v>
      </c>
      <c r="D4165" s="143" t="s">
        <v>12597</v>
      </c>
      <c r="E4165" s="143" t="s">
        <v>12597</v>
      </c>
      <c r="F4165" s="143" t="s">
        <v>12713</v>
      </c>
      <c r="G4165" s="143" t="s">
        <v>12714</v>
      </c>
      <c r="H4165" s="143">
        <v>34.813600000000001</v>
      </c>
      <c r="I4165" s="143">
        <v>72.352800000000002</v>
      </c>
      <c r="J4165" s="143">
        <v>3183</v>
      </c>
      <c r="K4165" s="143">
        <v>5</v>
      </c>
      <c r="L4165" s="143">
        <f>COUNTIFS(ArCompl!$C$2:$C$5652,ArCompl!$C4655,ArCompl!$D$2:$D$5652,ArCompl!$D4655)</f>
        <v>1</v>
      </c>
      <c r="M4165" s="144">
        <f>IF(ISNA(MATCH($F4165,'Liste noire'!C:C,0)),0,1)</f>
        <v>0</v>
      </c>
    </row>
    <row r="4166" spans="1:13" x14ac:dyDescent="0.25">
      <c r="A4166" s="139">
        <v>2612</v>
      </c>
      <c r="B4166" s="140" t="s">
        <v>2609</v>
      </c>
      <c r="C4166" s="140" t="s">
        <v>2606</v>
      </c>
      <c r="D4166" s="140" t="s">
        <v>2057</v>
      </c>
      <c r="E4166" s="140" t="s">
        <v>22368</v>
      </c>
      <c r="F4166" s="140" t="s">
        <v>2610</v>
      </c>
      <c r="G4166" s="140" t="s">
        <v>2611</v>
      </c>
      <c r="H4166" s="140">
        <v>-22.910499999999999</v>
      </c>
      <c r="I4166" s="140">
        <v>-43.1631</v>
      </c>
      <c r="J4166" s="140">
        <v>11</v>
      </c>
      <c r="K4166" s="140">
        <v>-3</v>
      </c>
      <c r="L4166" s="140">
        <f>COUNTIFS(ArCompl!$C$2:$C$5652,ArCompl!$C845,ArCompl!$D$2:$D$5652,ArCompl!$D845)</f>
        <v>1</v>
      </c>
      <c r="M4166" s="141">
        <f>IF(ISNA(MATCH($F4166,'Liste noire'!C:C,0)),0,1)</f>
        <v>0</v>
      </c>
    </row>
    <row r="4167" spans="1:13" x14ac:dyDescent="0.25">
      <c r="A4167" s="142">
        <v>1605</v>
      </c>
      <c r="B4167" s="143" t="s">
        <v>9632</v>
      </c>
      <c r="C4167" s="143" t="s">
        <v>9633</v>
      </c>
      <c r="D4167" s="143" t="s">
        <v>9613</v>
      </c>
      <c r="E4167" s="143" t="s">
        <v>22420</v>
      </c>
      <c r="F4167" s="143" t="s">
        <v>9634</v>
      </c>
      <c r="G4167" s="143" t="s">
        <v>9635</v>
      </c>
      <c r="H4167" s="143">
        <v>32.114699999999999</v>
      </c>
      <c r="I4167" s="143">
        <v>34.782200000000003</v>
      </c>
      <c r="J4167" s="143">
        <v>43</v>
      </c>
      <c r="K4167" s="143">
        <v>2</v>
      </c>
      <c r="L4167" s="143">
        <f>COUNTIFS(ArCompl!$C$2:$C$5652,ArCompl!$C3904,ArCompl!$D$2:$D$5652,ArCompl!$D3904)</f>
        <v>1</v>
      </c>
      <c r="M4167" s="144">
        <f>IF(ISNA(MATCH($F4167,'Liste noire'!C:C,0)),0,1)</f>
        <v>0</v>
      </c>
    </row>
    <row r="4168" spans="1:13" x14ac:dyDescent="0.25">
      <c r="A4168" s="139">
        <v>4280</v>
      </c>
      <c r="B4168" s="140" t="s">
        <v>20940</v>
      </c>
      <c r="C4168" s="140" t="s">
        <v>20941</v>
      </c>
      <c r="D4168" s="140" t="s">
        <v>16702</v>
      </c>
      <c r="E4168" s="140" t="s">
        <v>22496</v>
      </c>
      <c r="F4168" s="140" t="s">
        <v>20942</v>
      </c>
      <c r="G4168" s="140" t="s">
        <v>20943</v>
      </c>
      <c r="H4168" s="140">
        <v>34.848599999999998</v>
      </c>
      <c r="I4168" s="140">
        <v>-111.788</v>
      </c>
      <c r="J4168" s="140">
        <v>4830</v>
      </c>
      <c r="K4168" s="140">
        <v>-7</v>
      </c>
      <c r="L4168" s="140">
        <f>COUNTIFS(ArCompl!$C$2:$C$5652,ArCompl!$C2998,ArCompl!$D$2:$D$5652,ArCompl!$D2998)</f>
        <v>2</v>
      </c>
      <c r="M4168" s="141">
        <f>IF(ISNA(MATCH($F4168,'Liste noire'!C:C,0)),0,1)</f>
        <v>0</v>
      </c>
    </row>
    <row r="4169" spans="1:13" x14ac:dyDescent="0.25">
      <c r="A4169" s="142">
        <v>7065</v>
      </c>
      <c r="B4169" s="143" t="s">
        <v>20998</v>
      </c>
      <c r="C4169" s="143" t="s">
        <v>20999</v>
      </c>
      <c r="D4169" s="143" t="s">
        <v>16702</v>
      </c>
      <c r="E4169" s="143" t="s">
        <v>22496</v>
      </c>
      <c r="F4169" s="143" t="s">
        <v>21000</v>
      </c>
      <c r="G4169" s="143" t="s">
        <v>21001</v>
      </c>
      <c r="H4169" s="143">
        <v>47.706899999999997</v>
      </c>
      <c r="I4169" s="143">
        <v>-104.193</v>
      </c>
      <c r="J4169" s="143">
        <v>1985</v>
      </c>
      <c r="K4169" s="143">
        <v>-7</v>
      </c>
      <c r="L4169" s="143">
        <f>COUNTIFS(ArCompl!$C$2:$C$5652,ArCompl!$C3013,ArCompl!$D$2:$D$5652,ArCompl!$D3013)</f>
        <v>1</v>
      </c>
      <c r="M4169" s="144">
        <f>IF(ISNA(MATCH($F4169,'Liste noire'!C:C,0)),0,1)</f>
        <v>0</v>
      </c>
    </row>
    <row r="4170" spans="1:13" x14ac:dyDescent="0.25">
      <c r="A4170" s="139">
        <v>3577</v>
      </c>
      <c r="B4170" s="140" t="s">
        <v>20933</v>
      </c>
      <c r="C4170" s="140" t="s">
        <v>20930</v>
      </c>
      <c r="D4170" s="140" t="s">
        <v>16702</v>
      </c>
      <c r="E4170" s="140" t="s">
        <v>22496</v>
      </c>
      <c r="F4170" s="140" t="s">
        <v>20934</v>
      </c>
      <c r="G4170" s="140" t="s">
        <v>20935</v>
      </c>
      <c r="H4170" s="140">
        <v>47.448999999999998</v>
      </c>
      <c r="I4170" s="140">
        <v>-122.309</v>
      </c>
      <c r="J4170" s="140">
        <v>433</v>
      </c>
      <c r="K4170" s="140">
        <v>-8</v>
      </c>
      <c r="L4170" s="140">
        <f>COUNTIFS(ArCompl!$C$2:$C$5652,ArCompl!$C2996,ArCompl!$D$2:$D$5652,ArCompl!$D2996)</f>
        <v>1</v>
      </c>
      <c r="M4170" s="141">
        <f>IF(ISNA(MATCH($F4170,'Liste noire'!C:C,0)),0,1)</f>
        <v>0</v>
      </c>
    </row>
    <row r="4171" spans="1:13" x14ac:dyDescent="0.25">
      <c r="A4171" s="142">
        <v>1156</v>
      </c>
      <c r="B4171" s="143" t="s">
        <v>10629</v>
      </c>
      <c r="C4171" s="143" t="s">
        <v>10630</v>
      </c>
      <c r="D4171" s="143" t="s">
        <v>10610</v>
      </c>
      <c r="E4171" s="143" t="s">
        <v>22430</v>
      </c>
      <c r="F4171" s="143" t="s">
        <v>10631</v>
      </c>
      <c r="G4171" s="143" t="s">
        <v>10632</v>
      </c>
      <c r="H4171" s="143">
        <v>26.986999999999998</v>
      </c>
      <c r="I4171" s="143">
        <v>14.4725</v>
      </c>
      <c r="J4171" s="143">
        <v>1427</v>
      </c>
      <c r="K4171" s="143">
        <v>2</v>
      </c>
      <c r="L4171" s="143">
        <f>COUNTIFS(ArCompl!$C$2:$C$5652,ArCompl!$C4153,ArCompl!$D$2:$D$5652,ArCompl!$D4153)</f>
        <v>1</v>
      </c>
      <c r="M4171" s="144">
        <f>IF(ISNA(MATCH($F4171,'Liste noire'!C:C,0)),0,1)</f>
        <v>0</v>
      </c>
    </row>
    <row r="4172" spans="1:13" x14ac:dyDescent="0.25">
      <c r="A4172" s="139">
        <v>7693</v>
      </c>
      <c r="B4172" s="140" t="s">
        <v>17999</v>
      </c>
      <c r="C4172" s="140" t="s">
        <v>18000</v>
      </c>
      <c r="D4172" s="140" t="s">
        <v>16702</v>
      </c>
      <c r="E4172" s="140" t="s">
        <v>22496</v>
      </c>
      <c r="F4172" s="140" t="s">
        <v>18001</v>
      </c>
      <c r="G4172" s="140" t="s">
        <v>18002</v>
      </c>
      <c r="H4172" s="140">
        <v>32.8262</v>
      </c>
      <c r="I4172" s="140">
        <v>-116.97199999999999</v>
      </c>
      <c r="J4172" s="140">
        <v>388</v>
      </c>
      <c r="K4172" s="140">
        <v>-8</v>
      </c>
      <c r="L4172" s="140">
        <f>COUNTIFS(ArCompl!$C$2:$C$5652,ArCompl!$C2224,ArCompl!$D$2:$D$5652,ArCompl!$D2224)</f>
        <v>2</v>
      </c>
      <c r="M4172" s="141">
        <f>IF(ISNA(MATCH($F4172,'Liste noire'!C:C,0)),0,1)</f>
        <v>0</v>
      </c>
    </row>
    <row r="4173" spans="1:13" x14ac:dyDescent="0.25">
      <c r="A4173" s="142">
        <v>8506</v>
      </c>
      <c r="B4173" s="143" t="s">
        <v>20936</v>
      </c>
      <c r="C4173" s="143" t="s">
        <v>20937</v>
      </c>
      <c r="D4173" s="143" t="s">
        <v>16702</v>
      </c>
      <c r="E4173" s="143" t="s">
        <v>22496</v>
      </c>
      <c r="F4173" s="143" t="s">
        <v>20938</v>
      </c>
      <c r="G4173" s="143" t="s">
        <v>20939</v>
      </c>
      <c r="H4173" s="143">
        <v>27.456399999999999</v>
      </c>
      <c r="I4173" s="143">
        <v>-81.342399999999998</v>
      </c>
      <c r="J4173" s="143">
        <v>62</v>
      </c>
      <c r="K4173" s="143">
        <v>-5</v>
      </c>
      <c r="L4173" s="143">
        <f>COUNTIFS(ArCompl!$C$2:$C$5652,ArCompl!$C2997,ArCompl!$D$2:$D$5652,ArCompl!$D2997)</f>
        <v>1</v>
      </c>
      <c r="M4173" s="144">
        <f>IF(ISNA(MATCH($F4173,'Liste noire'!C:C,0)),0,1)</f>
        <v>0</v>
      </c>
    </row>
    <row r="4174" spans="1:13" x14ac:dyDescent="0.25">
      <c r="A4174" s="139">
        <v>6206</v>
      </c>
      <c r="B4174" s="140" t="s">
        <v>9235</v>
      </c>
      <c r="C4174" s="140" t="s">
        <v>9236</v>
      </c>
      <c r="D4174" s="140" t="s">
        <v>8920</v>
      </c>
      <c r="E4174" s="140" t="s">
        <v>22416</v>
      </c>
      <c r="F4174" s="140" t="s">
        <v>9237</v>
      </c>
      <c r="G4174" s="140" t="s">
        <v>9238</v>
      </c>
      <c r="H4174" s="140">
        <v>-3.45</v>
      </c>
      <c r="I4174" s="140">
        <v>140.779</v>
      </c>
      <c r="J4174" s="140">
        <v>914</v>
      </c>
      <c r="K4174" s="140">
        <v>9</v>
      </c>
      <c r="L4174" s="140">
        <f>COUNTIFS(ArCompl!$C$2:$C$5652,ArCompl!$C3789,ArCompl!$D$2:$D$5652,ArCompl!$D3789)</f>
        <v>1</v>
      </c>
      <c r="M4174" s="141">
        <f>IF(ISNA(MATCH($F4174,'Liste noire'!C:C,0)),0,1)</f>
        <v>0</v>
      </c>
    </row>
    <row r="4175" spans="1:13" x14ac:dyDescent="0.25">
      <c r="A4175" s="142">
        <v>9091</v>
      </c>
      <c r="B4175" s="143" t="s">
        <v>13931</v>
      </c>
      <c r="C4175" s="143" t="s">
        <v>13932</v>
      </c>
      <c r="D4175" s="143" t="s">
        <v>13509</v>
      </c>
      <c r="E4175" s="143" t="s">
        <v>22461</v>
      </c>
      <c r="F4175" s="143" t="s">
        <v>13933</v>
      </c>
      <c r="G4175" s="143" t="s">
        <v>13934</v>
      </c>
      <c r="H4175" s="143">
        <v>67.480500000000006</v>
      </c>
      <c r="I4175" s="143">
        <v>153.7364</v>
      </c>
      <c r="J4175" s="143">
        <v>60</v>
      </c>
      <c r="K4175" s="143">
        <v>11</v>
      </c>
      <c r="L4175" s="143">
        <f>COUNTIFS(ArCompl!$C$2:$C$5652,ArCompl!$C5114,ArCompl!$D$2:$D$5652,ArCompl!$D5114)</f>
        <v>1</v>
      </c>
      <c r="M4175" s="144">
        <f>IF(ISNA(MATCH($F4175,'Liste noire'!C:C,0)),0,1)</f>
        <v>0</v>
      </c>
    </row>
    <row r="4176" spans="1:13" x14ac:dyDescent="0.25">
      <c r="A4176" s="139">
        <v>3874</v>
      </c>
      <c r="B4176" s="140" t="s">
        <v>20948</v>
      </c>
      <c r="C4176" s="140" t="s">
        <v>20949</v>
      </c>
      <c r="D4176" s="140" t="s">
        <v>16702</v>
      </c>
      <c r="E4176" s="140" t="s">
        <v>22496</v>
      </c>
      <c r="F4176" s="140" t="s">
        <v>20950</v>
      </c>
      <c r="G4176" s="140" t="s">
        <v>20951</v>
      </c>
      <c r="H4176" s="140">
        <v>32.343899999999998</v>
      </c>
      <c r="I4176" s="140">
        <v>-86.987799999999993</v>
      </c>
      <c r="J4176" s="140">
        <v>166</v>
      </c>
      <c r="K4176" s="140">
        <v>-6</v>
      </c>
      <c r="L4176" s="140">
        <f>COUNTIFS(ArCompl!$C$2:$C$5652,ArCompl!$C3000,ArCompl!$D$2:$D$5652,ArCompl!$D3000)</f>
        <v>1</v>
      </c>
      <c r="M4176" s="141">
        <f>IF(ISNA(MATCH($F4176,'Liste noire'!C:C,0)),0,1)</f>
        <v>0</v>
      </c>
    </row>
    <row r="4177" spans="1:13" x14ac:dyDescent="0.25">
      <c r="A4177" s="142">
        <v>508</v>
      </c>
      <c r="B4177" s="143" t="s">
        <v>16645</v>
      </c>
      <c r="C4177" s="143" t="s">
        <v>16646</v>
      </c>
      <c r="D4177" s="143" t="s">
        <v>16321</v>
      </c>
      <c r="E4177" s="143" t="s">
        <v>22495</v>
      </c>
      <c r="F4177" s="143" t="s">
        <v>16647</v>
      </c>
      <c r="G4177" s="143" t="s">
        <v>16648</v>
      </c>
      <c r="H4177" s="143">
        <v>51.571399999999997</v>
      </c>
      <c r="I4177" s="143">
        <v>0.69555599999999995</v>
      </c>
      <c r="J4177" s="143">
        <v>49</v>
      </c>
      <c r="K4177" s="143">
        <v>0</v>
      </c>
      <c r="L4177" s="143">
        <f>COUNTIFS(ArCompl!$C$2:$C$5652,ArCompl!$C4993,ArCompl!$D$2:$D$5652,ArCompl!$D4993)</f>
        <v>1</v>
      </c>
      <c r="M4177" s="144">
        <f>IF(ISNA(MATCH($F4177,'Liste noire'!C:C,0)),0,1)</f>
        <v>0</v>
      </c>
    </row>
    <row r="4178" spans="1:13" x14ac:dyDescent="0.25">
      <c r="A4178" s="139">
        <v>4060</v>
      </c>
      <c r="B4178" s="140" t="s">
        <v>15610</v>
      </c>
      <c r="C4178" s="140" t="s">
        <v>15611</v>
      </c>
      <c r="D4178" s="140" t="s">
        <v>15553</v>
      </c>
      <c r="E4178" s="140" t="s">
        <v>22486</v>
      </c>
      <c r="F4178" s="140" t="s">
        <v>15612</v>
      </c>
      <c r="G4178" s="140" t="s">
        <v>15613</v>
      </c>
      <c r="H4178" s="140">
        <v>-2.4580600000000001</v>
      </c>
      <c r="I4178" s="140">
        <v>34.822499999999998</v>
      </c>
      <c r="J4178" s="140">
        <v>5080</v>
      </c>
      <c r="K4178" s="140">
        <v>3</v>
      </c>
      <c r="L4178" s="140">
        <f>COUNTIFS(ArCompl!$C$2:$C$5652,ArCompl!$C5365,ArCompl!$D$2:$D$5652,ArCompl!$D5365)</f>
        <v>1</v>
      </c>
      <c r="M4178" s="141">
        <f>IF(ISNA(MATCH($F4178,'Liste noire'!C:C,0)),0,1)</f>
        <v>0</v>
      </c>
    </row>
    <row r="4179" spans="1:13" x14ac:dyDescent="0.25">
      <c r="A4179" s="142">
        <v>1095</v>
      </c>
      <c r="B4179" s="143" t="s">
        <v>11178</v>
      </c>
      <c r="C4179" s="143" t="s">
        <v>11179</v>
      </c>
      <c r="D4179" s="143" t="s">
        <v>11151</v>
      </c>
      <c r="E4179" s="143" t="s">
        <v>22437</v>
      </c>
      <c r="F4179" s="143" t="s">
        <v>11180</v>
      </c>
      <c r="G4179" s="143" t="s">
        <v>11181</v>
      </c>
      <c r="H4179" s="143">
        <v>15.1797</v>
      </c>
      <c r="I4179" s="143">
        <v>-12.2073</v>
      </c>
      <c r="J4179" s="143">
        <v>219</v>
      </c>
      <c r="K4179" s="143">
        <v>0</v>
      </c>
      <c r="L4179" s="143">
        <f>COUNTIFS(ArCompl!$C$2:$C$5652,ArCompl!$C4303,ArCompl!$D$2:$D$5652,ArCompl!$D4303)</f>
        <v>1</v>
      </c>
      <c r="M4179" s="144">
        <f>IF(ISNA(MATCH($F4179,'Liste noire'!C:C,0)),0,1)</f>
        <v>0</v>
      </c>
    </row>
    <row r="4180" spans="1:13" x14ac:dyDescent="0.25">
      <c r="A4180" s="139">
        <v>994</v>
      </c>
      <c r="B4180" s="140" t="s">
        <v>14365</v>
      </c>
      <c r="C4180" s="140" t="s">
        <v>14366</v>
      </c>
      <c r="D4180" s="140" t="s">
        <v>14358</v>
      </c>
      <c r="E4180" s="140" t="s">
        <v>14358</v>
      </c>
      <c r="F4180" s="140" t="s">
        <v>14367</v>
      </c>
      <c r="G4180" s="140" t="s">
        <v>14368</v>
      </c>
      <c r="H4180" s="140">
        <v>-4.6743399999999999</v>
      </c>
      <c r="I4180" s="140">
        <v>55.521799999999999</v>
      </c>
      <c r="J4180" s="140">
        <v>10</v>
      </c>
      <c r="K4180" s="140">
        <v>4</v>
      </c>
      <c r="L4180" s="140">
        <f>COUNTIFS(ArCompl!$C$2:$C$5652,ArCompl!$C5196,ArCompl!$D$2:$D$5652,ArCompl!$D5196)</f>
        <v>1</v>
      </c>
      <c r="M4180" s="141">
        <f>IF(ISNA(MATCH($F4180,'Liste noire'!C:C,0)),0,1)</f>
        <v>0</v>
      </c>
    </row>
    <row r="4181" spans="1:13" x14ac:dyDescent="0.25">
      <c r="A4181" s="142">
        <v>295</v>
      </c>
      <c r="B4181" s="143" t="s">
        <v>15844</v>
      </c>
      <c r="C4181" s="143" t="s">
        <v>15845</v>
      </c>
      <c r="D4181" s="143" t="s">
        <v>15825</v>
      </c>
      <c r="E4181" s="143" t="s">
        <v>22489</v>
      </c>
      <c r="F4181" s="143" t="s">
        <v>15846</v>
      </c>
      <c r="G4181" s="143" t="s">
        <v>15847</v>
      </c>
      <c r="H4181" s="143">
        <v>34.718000000000004</v>
      </c>
      <c r="I4181" s="143">
        <v>10.691000000000001</v>
      </c>
      <c r="J4181" s="143">
        <v>85</v>
      </c>
      <c r="K4181" s="143">
        <v>1</v>
      </c>
      <c r="L4181" s="143">
        <f>COUNTIFS(ArCompl!$C$2:$C$5652,ArCompl!$C5430,ArCompl!$D$2:$D$5652,ArCompl!$D5430)</f>
        <v>1</v>
      </c>
      <c r="M4181" s="144">
        <f>IF(ISNA(MATCH($F4181,'Liste noire'!C:C,0)),0,1)</f>
        <v>0</v>
      </c>
    </row>
    <row r="4182" spans="1:13" x14ac:dyDescent="0.25">
      <c r="A4182" s="139">
        <v>4167</v>
      </c>
      <c r="B4182" s="140" t="s">
        <v>20854</v>
      </c>
      <c r="C4182" s="140" t="s">
        <v>20855</v>
      </c>
      <c r="D4182" s="140" t="s">
        <v>16702</v>
      </c>
      <c r="E4182" s="140" t="s">
        <v>22496</v>
      </c>
      <c r="F4182" s="140" t="s">
        <v>20856</v>
      </c>
      <c r="G4182" s="140" t="s">
        <v>20857</v>
      </c>
      <c r="H4182" s="140">
        <v>28.7776</v>
      </c>
      <c r="I4182" s="140">
        <v>-81.237499999999997</v>
      </c>
      <c r="J4182" s="140">
        <v>55</v>
      </c>
      <c r="K4182" s="140">
        <v>-5</v>
      </c>
      <c r="L4182" s="140">
        <f>COUNTIFS(ArCompl!$C$2:$C$5652,ArCompl!$C2975,ArCompl!$D$2:$D$5652,ArCompl!$D2975)</f>
        <v>1</v>
      </c>
      <c r="M4182" s="141">
        <f>IF(ISNA(MATCH($F4182,'Liste noire'!C:C,0)),0,1)</f>
        <v>0</v>
      </c>
    </row>
    <row r="4183" spans="1:13" x14ac:dyDescent="0.25">
      <c r="A4183" s="142">
        <v>6077</v>
      </c>
      <c r="B4183" s="143" t="s">
        <v>8231</v>
      </c>
      <c r="C4183" s="143" t="s">
        <v>8232</v>
      </c>
      <c r="D4183" s="143" t="s">
        <v>8208</v>
      </c>
      <c r="E4183" s="143" t="s">
        <v>8208</v>
      </c>
      <c r="F4183" s="143" t="s">
        <v>8233</v>
      </c>
      <c r="G4183" s="143" t="s">
        <v>8234</v>
      </c>
      <c r="H4183" s="143">
        <v>16.2578</v>
      </c>
      <c r="I4183" s="143">
        <v>-61.262500000000003</v>
      </c>
      <c r="J4183" s="143">
        <v>10</v>
      </c>
      <c r="K4183" s="143">
        <v>-4</v>
      </c>
      <c r="L4183" s="143">
        <f>COUNTIFS(ArCompl!$C$2:$C$5652,ArCompl!$C3505,ArCompl!$D$2:$D$5652,ArCompl!$D3505)</f>
        <v>1</v>
      </c>
      <c r="M4183" s="144">
        <f>IF(ISNA(MATCH($F4183,'Liste noire'!C:C,0)),0,1)</f>
        <v>0</v>
      </c>
    </row>
    <row r="4184" spans="1:13" x14ac:dyDescent="0.25">
      <c r="A4184" s="139">
        <v>2863</v>
      </c>
      <c r="B4184" s="140" t="s">
        <v>22078</v>
      </c>
      <c r="C4184" s="140" t="s">
        <v>22079</v>
      </c>
      <c r="D4184" s="140" t="s">
        <v>21976</v>
      </c>
      <c r="E4184" s="140" t="s">
        <v>21976</v>
      </c>
      <c r="F4184" s="140" t="s">
        <v>22080</v>
      </c>
      <c r="G4184" s="140" t="s">
        <v>22081</v>
      </c>
      <c r="H4184" s="140">
        <v>7.8833200000000003</v>
      </c>
      <c r="I4184" s="140">
        <v>-67.444000000000003</v>
      </c>
      <c r="J4184" s="140">
        <v>154</v>
      </c>
      <c r="K4184" s="140">
        <v>-4</v>
      </c>
      <c r="L4184" s="140">
        <f>COUNTIFS(ArCompl!$C$2:$C$5652,ArCompl!$C5593,ArCompl!$D$2:$D$5652,ArCompl!$D5593)</f>
        <v>1</v>
      </c>
      <c r="M4184" s="141">
        <f>IF(ISNA(MATCH($F4184,'Liste noire'!C:C,0)),0,1)</f>
        <v>0</v>
      </c>
    </row>
    <row r="4185" spans="1:13" x14ac:dyDescent="0.25">
      <c r="A4185" s="142">
        <v>6020</v>
      </c>
      <c r="B4185" s="143" t="s">
        <v>13196</v>
      </c>
      <c r="C4185" s="143" t="s">
        <v>13197</v>
      </c>
      <c r="D4185" s="143" t="s">
        <v>13050</v>
      </c>
      <c r="E4185" s="143" t="s">
        <v>13050</v>
      </c>
      <c r="F4185" s="143" t="s">
        <v>13198</v>
      </c>
      <c r="G4185" s="143" t="s">
        <v>13199</v>
      </c>
      <c r="H4185" s="143">
        <v>16.595600000000001</v>
      </c>
      <c r="I4185" s="143">
        <v>120.303</v>
      </c>
      <c r="J4185" s="143">
        <v>13</v>
      </c>
      <c r="K4185" s="143">
        <v>8</v>
      </c>
      <c r="L4185" s="143">
        <f>COUNTIFS(ArCompl!$C$2:$C$5652,ArCompl!$C4786,ArCompl!$D$2:$D$5652,ArCompl!$D4786)</f>
        <v>0</v>
      </c>
      <c r="M4185" s="144">
        <f>IF(ISNA(MATCH($F4185,'Liste noire'!C:C,0)),0,1)</f>
        <v>0</v>
      </c>
    </row>
    <row r="4186" spans="1:13" x14ac:dyDescent="0.25">
      <c r="A4186" s="139">
        <v>3716</v>
      </c>
      <c r="B4186" s="140" t="s">
        <v>21081</v>
      </c>
      <c r="C4186" s="140" t="s">
        <v>21078</v>
      </c>
      <c r="D4186" s="140" t="s">
        <v>16702</v>
      </c>
      <c r="E4186" s="140" t="s">
        <v>22496</v>
      </c>
      <c r="F4186" s="140" t="s">
        <v>21082</v>
      </c>
      <c r="G4186" s="140" t="s">
        <v>21083</v>
      </c>
      <c r="H4186" s="140">
        <v>47.6828</v>
      </c>
      <c r="I4186" s="140">
        <v>-117.32299999999999</v>
      </c>
      <c r="J4186" s="140">
        <v>1953</v>
      </c>
      <c r="K4186" s="140">
        <v>-8</v>
      </c>
      <c r="L4186" s="140">
        <f>COUNTIFS(ArCompl!$C$2:$C$5652,ArCompl!$C3034,ArCompl!$D$2:$D$5652,ArCompl!$D3034)</f>
        <v>1</v>
      </c>
      <c r="M4186" s="141">
        <f>IF(ISNA(MATCH($F4186,'Liste noire'!C:C,0)),0,1)</f>
        <v>0</v>
      </c>
    </row>
    <row r="4187" spans="1:13" x14ac:dyDescent="0.25">
      <c r="A4187" s="142">
        <v>2879</v>
      </c>
      <c r="B4187" s="143" t="s">
        <v>8227</v>
      </c>
      <c r="C4187" s="143" t="s">
        <v>8228</v>
      </c>
      <c r="D4187" s="143" t="s">
        <v>8208</v>
      </c>
      <c r="E4187" s="143" t="s">
        <v>8208</v>
      </c>
      <c r="F4187" s="143" t="s">
        <v>8229</v>
      </c>
      <c r="G4187" s="143" t="s">
        <v>8230</v>
      </c>
      <c r="H4187" s="143">
        <v>18.099900000000002</v>
      </c>
      <c r="I4187" s="143">
        <v>-63.047199999999997</v>
      </c>
      <c r="J4187" s="143">
        <v>7</v>
      </c>
      <c r="K4187" s="143">
        <v>-4</v>
      </c>
      <c r="L4187" s="143">
        <f>COUNTIFS(ArCompl!$C$2:$C$5652,ArCompl!$C3504,ArCompl!$D$2:$D$5652,ArCompl!$D3504)</f>
        <v>1</v>
      </c>
      <c r="M4187" s="144">
        <f>IF(ISNA(MATCH($F4187,'Liste noire'!C:C,0)),0,1)</f>
        <v>0</v>
      </c>
    </row>
    <row r="4188" spans="1:13" x14ac:dyDescent="0.25">
      <c r="A4188" s="139">
        <v>1841</v>
      </c>
      <c r="B4188" s="140" t="s">
        <v>11426</v>
      </c>
      <c r="C4188" s="140" t="s">
        <v>11427</v>
      </c>
      <c r="D4188" s="140" t="s">
        <v>11206</v>
      </c>
      <c r="E4188" s="140" t="s">
        <v>22439</v>
      </c>
      <c r="F4188" s="140" t="s">
        <v>11428</v>
      </c>
      <c r="G4188" s="140" t="s">
        <v>11429</v>
      </c>
      <c r="H4188" s="140">
        <v>30.930199999999999</v>
      </c>
      <c r="I4188" s="140">
        <v>-114.809</v>
      </c>
      <c r="J4188" s="140">
        <v>148</v>
      </c>
      <c r="K4188" s="140">
        <v>-8</v>
      </c>
      <c r="L4188" s="140">
        <f>COUNTIFS(ArCompl!$C$2:$C$5652,ArCompl!$C4363,ArCompl!$D$2:$D$5652,ArCompl!$D4363)</f>
        <v>1</v>
      </c>
      <c r="M4188" s="141">
        <f>IF(ISNA(MATCH($F4188,'Liste noire'!C:C,0)),0,1)</f>
        <v>0</v>
      </c>
    </row>
    <row r="4189" spans="1:13" x14ac:dyDescent="0.25">
      <c r="A4189" s="142">
        <v>9</v>
      </c>
      <c r="B4189" s="143" t="s">
        <v>8182</v>
      </c>
      <c r="C4189" s="143" t="s">
        <v>8183</v>
      </c>
      <c r="D4189" s="143" t="s">
        <v>8115</v>
      </c>
      <c r="E4189" s="143" t="s">
        <v>22407</v>
      </c>
      <c r="F4189" s="143" t="s">
        <v>8184</v>
      </c>
      <c r="G4189" s="143" t="s">
        <v>8185</v>
      </c>
      <c r="H4189" s="143">
        <v>67.012219999999999</v>
      </c>
      <c r="I4189" s="143">
        <v>-50.71161</v>
      </c>
      <c r="J4189" s="143">
        <v>165</v>
      </c>
      <c r="K4189" s="143">
        <v>-3</v>
      </c>
      <c r="L4189" s="143">
        <f>COUNTIFS(ArCompl!$C$2:$C$5652,ArCompl!$C3494,ArCompl!$D$2:$D$5652,ArCompl!$D3494)</f>
        <v>1</v>
      </c>
      <c r="M4189" s="144">
        <f>IF(ISNA(MATCH($F4189,'Liste noire'!C:C,0)),0,1)</f>
        <v>0</v>
      </c>
    </row>
    <row r="4190" spans="1:13" x14ac:dyDescent="0.25">
      <c r="A4190" s="139">
        <v>7371</v>
      </c>
      <c r="B4190" s="140" t="s">
        <v>2709</v>
      </c>
      <c r="C4190" s="140" t="s">
        <v>2710</v>
      </c>
      <c r="D4190" s="140" t="s">
        <v>2057</v>
      </c>
      <c r="E4190" s="140" t="s">
        <v>22368</v>
      </c>
      <c r="F4190" s="140" t="s">
        <v>2711</v>
      </c>
      <c r="G4190" s="140" t="s">
        <v>2712</v>
      </c>
      <c r="H4190" s="140">
        <v>-0.69943100000000002</v>
      </c>
      <c r="I4190" s="140">
        <v>-48.521000000000001</v>
      </c>
      <c r="J4190" s="140">
        <v>43</v>
      </c>
      <c r="K4190" s="140">
        <v>-3</v>
      </c>
      <c r="L4190" s="140">
        <f>COUNTIFS(ArCompl!$C$2:$C$5652,ArCompl!$C872,ArCompl!$D$2:$D$5652,ArCompl!$D872)</f>
        <v>1</v>
      </c>
      <c r="M4190" s="141">
        <f>IF(ISNA(MATCH($F4190,'Liste noire'!C:C,0)),0,1)</f>
        <v>0</v>
      </c>
    </row>
    <row r="4191" spans="1:13" x14ac:dyDescent="0.25">
      <c r="A4191" s="142">
        <v>5675</v>
      </c>
      <c r="B4191" s="143" t="s">
        <v>4576</v>
      </c>
      <c r="C4191" s="143" t="s">
        <v>4577</v>
      </c>
      <c r="D4191" s="143" t="s">
        <v>4562</v>
      </c>
      <c r="E4191" s="143" t="s">
        <v>22373</v>
      </c>
      <c r="F4191" s="143" t="s">
        <v>4578</v>
      </c>
      <c r="G4191" s="143" t="s">
        <v>4579</v>
      </c>
      <c r="H4191" s="143">
        <v>14.885</v>
      </c>
      <c r="I4191" s="143">
        <v>-24.48</v>
      </c>
      <c r="J4191" s="143">
        <v>617</v>
      </c>
      <c r="K4191" s="143">
        <v>-1</v>
      </c>
      <c r="L4191" s="143">
        <f>COUNTIFS(ArCompl!$C$2:$C$5652,ArCompl!$C1316,ArCompl!$D$2:$D$5652,ArCompl!$D1316)</f>
        <v>1</v>
      </c>
      <c r="M4191" s="144">
        <f>IF(ISNA(MATCH($F4191,'Liste noire'!C:C,0)),0,1)</f>
        <v>0</v>
      </c>
    </row>
    <row r="4192" spans="1:13" x14ac:dyDescent="0.25">
      <c r="A4192" s="139">
        <v>2441</v>
      </c>
      <c r="B4192" s="140" t="s">
        <v>563</v>
      </c>
      <c r="C4192" s="140" t="s">
        <v>564</v>
      </c>
      <c r="D4192" s="140" t="s">
        <v>365</v>
      </c>
      <c r="E4192" s="140" t="s">
        <v>22354</v>
      </c>
      <c r="F4192" s="140" t="s">
        <v>565</v>
      </c>
      <c r="G4192" s="140" t="s">
        <v>566</v>
      </c>
      <c r="H4192" s="140">
        <v>-31.7117</v>
      </c>
      <c r="I4192" s="140">
        <v>-60.811700000000002</v>
      </c>
      <c r="J4192" s="140">
        <v>55</v>
      </c>
      <c r="K4192" s="140">
        <v>-3</v>
      </c>
      <c r="L4192" s="140">
        <f>COUNTIFS(ArCompl!$C$2:$C$5652,ArCompl!$C299,ArCompl!$D$2:$D$5652,ArCompl!$D299)</f>
        <v>3</v>
      </c>
      <c r="M4192" s="141">
        <f>IF(ISNA(MATCH($F4192,'Liste noire'!C:C,0)),0,1)</f>
        <v>0</v>
      </c>
    </row>
    <row r="4193" spans="1:13" x14ac:dyDescent="0.25">
      <c r="A4193" s="142">
        <v>3469</v>
      </c>
      <c r="B4193" s="143" t="s">
        <v>20828</v>
      </c>
      <c r="C4193" s="143" t="s">
        <v>20829</v>
      </c>
      <c r="D4193" s="143" t="s">
        <v>16702</v>
      </c>
      <c r="E4193" s="143" t="s">
        <v>22496</v>
      </c>
      <c r="F4193" s="143" t="s">
        <v>20830</v>
      </c>
      <c r="G4193" s="143" t="s">
        <v>20831</v>
      </c>
      <c r="H4193" s="143">
        <v>37.619</v>
      </c>
      <c r="I4193" s="143">
        <v>-122.375</v>
      </c>
      <c r="J4193" s="143">
        <v>13</v>
      </c>
      <c r="K4193" s="143">
        <v>-8</v>
      </c>
      <c r="L4193" s="143">
        <f>COUNTIFS(ArCompl!$C$2:$C$5652,ArCompl!$C2968,ArCompl!$D$2:$D$5652,ArCompl!$D2968)</f>
        <v>2</v>
      </c>
      <c r="M4193" s="144">
        <f>IF(ISNA(MATCH($F4193,'Liste noire'!C:C,0)),0,1)</f>
        <v>0</v>
      </c>
    </row>
    <row r="4194" spans="1:13" x14ac:dyDescent="0.25">
      <c r="A4194" s="139">
        <v>5797</v>
      </c>
      <c r="B4194" s="140" t="s">
        <v>16048</v>
      </c>
      <c r="C4194" s="140" t="s">
        <v>16045</v>
      </c>
      <c r="D4194" s="140" t="s">
        <v>15862</v>
      </c>
      <c r="E4194" s="140" t="s">
        <v>22490</v>
      </c>
      <c r="F4194" s="140" t="s">
        <v>16049</v>
      </c>
      <c r="G4194" s="140" t="s">
        <v>16050</v>
      </c>
      <c r="H4194" s="140">
        <v>37.094299999999997</v>
      </c>
      <c r="I4194" s="140">
        <v>38.847099999999998</v>
      </c>
      <c r="J4194" s="140">
        <v>1483</v>
      </c>
      <c r="K4194" s="140">
        <v>3</v>
      </c>
      <c r="L4194" s="140">
        <f>COUNTIFS(ArCompl!$C$2:$C$5652,ArCompl!$C5487,ArCompl!$D$2:$D$5652,ArCompl!$D5487)</f>
        <v>1</v>
      </c>
      <c r="M4194" s="141">
        <f>IF(ISNA(MATCH($F4194,'Liste noire'!C:C,0)),0,1)</f>
        <v>0</v>
      </c>
    </row>
    <row r="4195" spans="1:13" x14ac:dyDescent="0.25">
      <c r="A4195" s="142">
        <v>6009</v>
      </c>
      <c r="B4195" s="143" t="s">
        <v>13165</v>
      </c>
      <c r="C4195" s="143" t="s">
        <v>13166</v>
      </c>
      <c r="D4195" s="143" t="s">
        <v>13050</v>
      </c>
      <c r="E4195" s="143" t="s">
        <v>13050</v>
      </c>
      <c r="F4195" s="143" t="s">
        <v>13167</v>
      </c>
      <c r="G4195" s="143" t="s">
        <v>13168</v>
      </c>
      <c r="H4195" s="143">
        <v>14.7944</v>
      </c>
      <c r="I4195" s="143">
        <v>120.271</v>
      </c>
      <c r="J4195" s="143">
        <v>64</v>
      </c>
      <c r="K4195" s="143">
        <v>8</v>
      </c>
      <c r="L4195" s="143">
        <f>COUNTIFS(ArCompl!$C$2:$C$5652,ArCompl!$C4779,ArCompl!$D$2:$D$5652,ArCompl!$D4779)</f>
        <v>2</v>
      </c>
      <c r="M4195" s="144">
        <f>IF(ISNA(MATCH($F4195,'Liste noire'!C:C,0)),0,1)</f>
        <v>0</v>
      </c>
    </row>
    <row r="4196" spans="1:13" x14ac:dyDescent="0.25">
      <c r="A4196" s="139">
        <v>726</v>
      </c>
      <c r="B4196" s="140" t="s">
        <v>15332</v>
      </c>
      <c r="C4196" s="140" t="s">
        <v>15333</v>
      </c>
      <c r="D4196" s="140" t="s">
        <v>15198</v>
      </c>
      <c r="E4196" s="140" t="s">
        <v>22481</v>
      </c>
      <c r="F4196" s="140" t="s">
        <v>15334</v>
      </c>
      <c r="G4196" s="140" t="s">
        <v>15335</v>
      </c>
      <c r="H4196" s="140">
        <v>64.624799999999993</v>
      </c>
      <c r="I4196" s="140">
        <v>21.076899999999998</v>
      </c>
      <c r="J4196" s="140">
        <v>157</v>
      </c>
      <c r="K4196" s="140">
        <v>1</v>
      </c>
      <c r="L4196" s="140">
        <f>COUNTIFS(ArCompl!$C$2:$C$5652,ArCompl!$C5285,ArCompl!$D$2:$D$5652,ArCompl!$D5285)</f>
        <v>1</v>
      </c>
      <c r="M4196" s="141">
        <f>IF(ISNA(MATCH($F4196,'Liste noire'!C:C,0)),0,1)</f>
        <v>0</v>
      </c>
    </row>
    <row r="4197" spans="1:13" x14ac:dyDescent="0.25">
      <c r="A4197" s="142">
        <v>3781</v>
      </c>
      <c r="B4197" s="143" t="s">
        <v>21033</v>
      </c>
      <c r="C4197" s="143" t="s">
        <v>21034</v>
      </c>
      <c r="D4197" s="143" t="s">
        <v>16702</v>
      </c>
      <c r="E4197" s="143" t="s">
        <v>22496</v>
      </c>
      <c r="F4197" s="143" t="s">
        <v>21035</v>
      </c>
      <c r="G4197" s="143" t="s">
        <v>21036</v>
      </c>
      <c r="H4197" s="143">
        <v>41.9208</v>
      </c>
      <c r="I4197" s="143">
        <v>-71.491399999999999</v>
      </c>
      <c r="J4197" s="143">
        <v>441</v>
      </c>
      <c r="K4197" s="143">
        <v>-5</v>
      </c>
      <c r="L4197" s="143">
        <f>COUNTIFS(ArCompl!$C$2:$C$5652,ArCompl!$C3022,ArCompl!$D$2:$D$5652,ArCompl!$D3022)</f>
        <v>1</v>
      </c>
      <c r="M4197" s="144">
        <f>IF(ISNA(MATCH($F4197,'Liste noire'!C:C,0)),0,1)</f>
        <v>0</v>
      </c>
    </row>
    <row r="4198" spans="1:13" x14ac:dyDescent="0.25">
      <c r="A4198" s="139">
        <v>2974</v>
      </c>
      <c r="B4198" s="140" t="s">
        <v>13951</v>
      </c>
      <c r="C4198" s="140" t="s">
        <v>13952</v>
      </c>
      <c r="D4198" s="140" t="s">
        <v>13509</v>
      </c>
      <c r="E4198" s="140" t="s">
        <v>22461</v>
      </c>
      <c r="F4198" s="140" t="s">
        <v>13953</v>
      </c>
      <c r="G4198" s="140" t="s">
        <v>13954</v>
      </c>
      <c r="H4198" s="140">
        <v>61.343699999999998</v>
      </c>
      <c r="I4198" s="140">
        <v>73.401799999999994</v>
      </c>
      <c r="J4198" s="140">
        <v>200</v>
      </c>
      <c r="K4198" s="140">
        <v>5</v>
      </c>
      <c r="L4198" s="140">
        <f>COUNTIFS(ArCompl!$C$2:$C$5652,ArCompl!$C5119,ArCompl!$D$2:$D$5652,ArCompl!$D5119)</f>
        <v>1</v>
      </c>
      <c r="M4198" s="141">
        <f>IF(ISNA(MATCH($F4198,'Liste noire'!C:C,0)),0,1)</f>
        <v>0</v>
      </c>
    </row>
    <row r="4199" spans="1:13" x14ac:dyDescent="0.25">
      <c r="A4199" s="142">
        <v>619</v>
      </c>
      <c r="B4199" s="143" t="s">
        <v>6282</v>
      </c>
      <c r="C4199" s="143" t="s">
        <v>6283</v>
      </c>
      <c r="D4199" s="143" t="s">
        <v>6240</v>
      </c>
      <c r="E4199" s="143" t="s">
        <v>22387</v>
      </c>
      <c r="F4199" s="143" t="s">
        <v>6284</v>
      </c>
      <c r="G4199" s="143" t="s">
        <v>6285</v>
      </c>
      <c r="H4199" s="143">
        <v>54.964399999999998</v>
      </c>
      <c r="I4199" s="143">
        <v>9.7917299999999994</v>
      </c>
      <c r="J4199" s="143">
        <v>24</v>
      </c>
      <c r="K4199" s="143">
        <v>1</v>
      </c>
      <c r="L4199" s="143">
        <f>COUNTIFS(ArCompl!$C$2:$C$5652,ArCompl!$C1751,ArCompl!$D$2:$D$5652,ArCompl!$D1751)</f>
        <v>1</v>
      </c>
      <c r="M4199" s="144">
        <f>IF(ISNA(MATCH($F4199,'Liste noire'!C:C,0)),0,1)</f>
        <v>0</v>
      </c>
    </row>
    <row r="4200" spans="1:13" x14ac:dyDescent="0.25">
      <c r="A4200" s="139">
        <v>4348</v>
      </c>
      <c r="B4200" s="140" t="s">
        <v>21087</v>
      </c>
      <c r="C4200" s="140" t="s">
        <v>21088</v>
      </c>
      <c r="D4200" s="140" t="s">
        <v>16702</v>
      </c>
      <c r="E4200" s="140" t="s">
        <v>22496</v>
      </c>
      <c r="F4200" s="140" t="s">
        <v>21089</v>
      </c>
      <c r="G4200" s="140" t="s">
        <v>21090</v>
      </c>
      <c r="H4200" s="140">
        <v>37.245699999999999</v>
      </c>
      <c r="I4200" s="140">
        <v>-93.388599999999997</v>
      </c>
      <c r="J4200" s="140">
        <v>1268</v>
      </c>
      <c r="K4200" s="140">
        <v>-6</v>
      </c>
      <c r="L4200" s="140">
        <f>COUNTIFS(ArCompl!$C$2:$C$5652,ArCompl!$C3036,ArCompl!$D$2:$D$5652,ArCompl!$D3036)</f>
        <v>1</v>
      </c>
      <c r="M4200" s="141">
        <f>IF(ISNA(MATCH($F4200,'Liste noire'!C:C,0)),0,1)</f>
        <v>0</v>
      </c>
    </row>
    <row r="4201" spans="1:13" x14ac:dyDescent="0.25">
      <c r="A4201" s="142">
        <v>7908</v>
      </c>
      <c r="B4201" s="143" t="s">
        <v>21091</v>
      </c>
      <c r="C4201" s="143" t="s">
        <v>21088</v>
      </c>
      <c r="D4201" s="143" t="s">
        <v>16702</v>
      </c>
      <c r="E4201" s="143" t="s">
        <v>22496</v>
      </c>
      <c r="F4201" s="143" t="s">
        <v>21092</v>
      </c>
      <c r="G4201" s="143" t="s">
        <v>21093</v>
      </c>
      <c r="H4201" s="143">
        <v>39.840299999999999</v>
      </c>
      <c r="I4201" s="143">
        <v>-83.840199999999996</v>
      </c>
      <c r="J4201" s="143">
        <v>1051</v>
      </c>
      <c r="K4201" s="143">
        <v>-5</v>
      </c>
      <c r="L4201" s="143">
        <f>COUNTIFS(ArCompl!$C$2:$C$5652,ArCompl!$C3037,ArCompl!$D$2:$D$5652,ArCompl!$D3037)</f>
        <v>1</v>
      </c>
      <c r="M4201" s="144">
        <f>IF(ISNA(MATCH($F4201,'Liste noire'!C:C,0)),0,1)</f>
        <v>0</v>
      </c>
    </row>
    <row r="4202" spans="1:13" x14ac:dyDescent="0.25">
      <c r="A4202" s="139">
        <v>11912</v>
      </c>
      <c r="B4202" s="140" t="s">
        <v>12715</v>
      </c>
      <c r="C4202" s="140" t="s">
        <v>12716</v>
      </c>
      <c r="D4202" s="140" t="s">
        <v>12597</v>
      </c>
      <c r="E4202" s="140" t="s">
        <v>12597</v>
      </c>
      <c r="F4202" s="140" t="s">
        <v>12717</v>
      </c>
      <c r="G4202" s="140" t="s">
        <v>12718</v>
      </c>
      <c r="H4202" s="140">
        <v>32.0486</v>
      </c>
      <c r="I4202" s="140">
        <v>72.665000000000006</v>
      </c>
      <c r="J4202" s="140">
        <v>614</v>
      </c>
      <c r="K4202" s="140" t="s">
        <v>340</v>
      </c>
      <c r="L4202" s="140">
        <f>COUNTIFS(ArCompl!$C$2:$C$5652,ArCompl!$C4656,ArCompl!$D$2:$D$5652,ArCompl!$D4656)</f>
        <v>1</v>
      </c>
      <c r="M4202" s="141">
        <f>IF(ISNA(MATCH($F4202,'Liste noire'!C:C,0)),0,1)</f>
        <v>0</v>
      </c>
    </row>
    <row r="4203" spans="1:13" x14ac:dyDescent="0.25">
      <c r="A4203" s="142">
        <v>3205</v>
      </c>
      <c r="B4203" s="143" t="s">
        <v>22152</v>
      </c>
      <c r="C4203" s="143" t="s">
        <v>22153</v>
      </c>
      <c r="D4203" s="143" t="s">
        <v>22113</v>
      </c>
      <c r="E4203" s="143" t="s">
        <v>22113</v>
      </c>
      <c r="F4203" s="143" t="s">
        <v>22154</v>
      </c>
      <c r="G4203" s="143" t="s">
        <v>22155</v>
      </c>
      <c r="H4203" s="143">
        <v>10.8188</v>
      </c>
      <c r="I4203" s="143">
        <v>106.652</v>
      </c>
      <c r="J4203" s="143">
        <v>33</v>
      </c>
      <c r="K4203" s="143">
        <v>7</v>
      </c>
      <c r="L4203" s="143">
        <f>COUNTIFS(ArCompl!$C$2:$C$5652,ArCompl!$C5612,ArCompl!$D$2:$D$5652,ArCompl!$D5612)</f>
        <v>1</v>
      </c>
      <c r="M4203" s="144">
        <f>IF(ISNA(MATCH($F4203,'Liste noire'!C:C,0)),0,1)</f>
        <v>0</v>
      </c>
    </row>
    <row r="4204" spans="1:13" x14ac:dyDescent="0.25">
      <c r="A4204" s="139">
        <v>6325</v>
      </c>
      <c r="B4204" s="140" t="s">
        <v>1413</v>
      </c>
      <c r="C4204" s="140" t="s">
        <v>1414</v>
      </c>
      <c r="D4204" s="140" t="s">
        <v>639</v>
      </c>
      <c r="E4204" s="140" t="s">
        <v>22356</v>
      </c>
      <c r="F4204" s="140" t="s">
        <v>1415</v>
      </c>
      <c r="G4204" s="140" t="s">
        <v>1416</v>
      </c>
      <c r="H4204" s="140">
        <v>-28.049700000000001</v>
      </c>
      <c r="I4204" s="140">
        <v>148.595</v>
      </c>
      <c r="J4204" s="140">
        <v>656</v>
      </c>
      <c r="K4204" s="140">
        <v>10</v>
      </c>
      <c r="L4204" s="140">
        <f>COUNTIFS(ArCompl!$C$2:$C$5652,ArCompl!$C513,ArCompl!$D$2:$D$5652,ArCompl!$D513)</f>
        <v>1</v>
      </c>
      <c r="M4204" s="141">
        <f>IF(ISNA(MATCH($F4204,'Liste noire'!C:C,0)),0,1)</f>
        <v>0</v>
      </c>
    </row>
    <row r="4205" spans="1:13" x14ac:dyDescent="0.25">
      <c r="A4205" s="142">
        <v>9890</v>
      </c>
      <c r="B4205" s="143" t="s">
        <v>9223</v>
      </c>
      <c r="C4205" s="143" t="s">
        <v>9224</v>
      </c>
      <c r="D4205" s="143" t="s">
        <v>8920</v>
      </c>
      <c r="E4205" s="143" t="s">
        <v>22416</v>
      </c>
      <c r="F4205" s="143" t="s">
        <v>9225</v>
      </c>
      <c r="G4205" s="143" t="s">
        <v>9226</v>
      </c>
      <c r="H4205" s="143">
        <v>0.38469999999999999</v>
      </c>
      <c r="I4205" s="143">
        <v>117.54300000000001</v>
      </c>
      <c r="J4205" s="143">
        <v>60</v>
      </c>
      <c r="K4205" s="143">
        <v>8</v>
      </c>
      <c r="L4205" s="143">
        <f>COUNTIFS(ArCompl!$C$2:$C$5652,ArCompl!$C3786,ArCompl!$D$2:$D$5652,ArCompl!$D3786)</f>
        <v>1</v>
      </c>
      <c r="M4205" s="144">
        <f>IF(ISNA(MATCH($F4205,'Liste noire'!C:C,0)),0,1)</f>
        <v>0</v>
      </c>
    </row>
    <row r="4206" spans="1:13" x14ac:dyDescent="0.25">
      <c r="A4206" s="139">
        <v>4220</v>
      </c>
      <c r="B4206" s="140" t="s">
        <v>21166</v>
      </c>
      <c r="C4206" s="140" t="s">
        <v>21167</v>
      </c>
      <c r="D4206" s="140" t="s">
        <v>16702</v>
      </c>
      <c r="E4206" s="140" t="s">
        <v>22496</v>
      </c>
      <c r="F4206" s="140" t="s">
        <v>21168</v>
      </c>
      <c r="G4206" s="140" t="s">
        <v>21169</v>
      </c>
      <c r="H4206" s="140">
        <v>29.622299999999999</v>
      </c>
      <c r="I4206" s="140">
        <v>-95.656499999999994</v>
      </c>
      <c r="J4206" s="140">
        <v>82</v>
      </c>
      <c r="K4206" s="140">
        <v>-6</v>
      </c>
      <c r="L4206" s="140">
        <f>COUNTIFS(ArCompl!$C$2:$C$5652,ArCompl!$C3057,ArCompl!$D$2:$D$5652,ArCompl!$D3057)</f>
        <v>1</v>
      </c>
      <c r="M4206" s="141">
        <f>IF(ISNA(MATCH($F4206,'Liste noire'!C:C,0)),0,1)</f>
        <v>0</v>
      </c>
    </row>
    <row r="4207" spans="1:13" x14ac:dyDescent="0.25">
      <c r="A4207" s="142">
        <v>6014</v>
      </c>
      <c r="B4207" s="143" t="s">
        <v>13203</v>
      </c>
      <c r="C4207" s="143" t="s">
        <v>13204</v>
      </c>
      <c r="D4207" s="143" t="s">
        <v>13050</v>
      </c>
      <c r="E4207" s="143" t="s">
        <v>13050</v>
      </c>
      <c r="F4207" s="143" t="s">
        <v>13205</v>
      </c>
      <c r="G4207" s="143" t="s">
        <v>13206</v>
      </c>
      <c r="H4207" s="143">
        <v>5.0469900000000001</v>
      </c>
      <c r="I4207" s="143">
        <v>119.74299999999999</v>
      </c>
      <c r="J4207" s="143">
        <v>15</v>
      </c>
      <c r="K4207" s="143">
        <v>8</v>
      </c>
      <c r="L4207" s="143">
        <f>COUNTIFS(ArCompl!$C$2:$C$5652,ArCompl!$C4788,ArCompl!$D$2:$D$5652,ArCompl!$D4788)</f>
        <v>1</v>
      </c>
      <c r="M4207" s="144">
        <f>IF(ISNA(MATCH($F4207,'Liste noire'!C:C,0)),0,1)</f>
        <v>0</v>
      </c>
    </row>
    <row r="4208" spans="1:13" x14ac:dyDescent="0.25">
      <c r="A4208" s="139">
        <v>4064</v>
      </c>
      <c r="B4208" s="140" t="s">
        <v>20761</v>
      </c>
      <c r="C4208" s="140" t="s">
        <v>20762</v>
      </c>
      <c r="D4208" s="140" t="s">
        <v>16702</v>
      </c>
      <c r="E4208" s="140" t="s">
        <v>22496</v>
      </c>
      <c r="F4208" s="140" t="s">
        <v>20763</v>
      </c>
      <c r="G4208" s="140" t="s">
        <v>20764</v>
      </c>
      <c r="H4208" s="140">
        <v>37.036389999999997</v>
      </c>
      <c r="I4208" s="140">
        <v>-113.5103</v>
      </c>
      <c r="J4208" s="140">
        <v>2941</v>
      </c>
      <c r="K4208" s="140">
        <v>-7</v>
      </c>
      <c r="L4208" s="140">
        <f>COUNTIFS(ArCompl!$C$2:$C$5652,ArCompl!$C2950,ArCompl!$D$2:$D$5652,ArCompl!$D2950)</f>
        <v>1</v>
      </c>
      <c r="M4208" s="141">
        <f>IF(ISNA(MATCH($F4208,'Liste noire'!C:C,0)),0,1)</f>
        <v>0</v>
      </c>
    </row>
    <row r="4209" spans="1:13" x14ac:dyDescent="0.25">
      <c r="A4209" s="142">
        <v>7229</v>
      </c>
      <c r="B4209" s="143" t="s">
        <v>579</v>
      </c>
      <c r="C4209" s="143" t="s">
        <v>580</v>
      </c>
      <c r="D4209" s="143" t="s">
        <v>365</v>
      </c>
      <c r="E4209" s="143" t="s">
        <v>22354</v>
      </c>
      <c r="F4209" s="143" t="s">
        <v>581</v>
      </c>
      <c r="G4209" s="143" t="s">
        <v>582</v>
      </c>
      <c r="H4209" s="143">
        <v>-41.591700000000003</v>
      </c>
      <c r="I4209" s="143">
        <v>-65.339399999999998</v>
      </c>
      <c r="J4209" s="143">
        <v>688</v>
      </c>
      <c r="K4209" s="143">
        <v>-3</v>
      </c>
      <c r="L4209" s="143">
        <f>COUNTIFS(ArCompl!$C$2:$C$5652,ArCompl!$C303,ArCompl!$D$2:$D$5652,ArCompl!$D303)</f>
        <v>1</v>
      </c>
      <c r="M4209" s="144">
        <f>IF(ISNA(MATCH($F4209,'Liste noire'!C:C,0)),0,1)</f>
        <v>0</v>
      </c>
    </row>
    <row r="4210" spans="1:13" x14ac:dyDescent="0.25">
      <c r="A4210" s="139">
        <v>9831</v>
      </c>
      <c r="B4210" s="140" t="s">
        <v>15618</v>
      </c>
      <c r="C4210" s="140" t="s">
        <v>15619</v>
      </c>
      <c r="D4210" s="140" t="s">
        <v>15553</v>
      </c>
      <c r="E4210" s="140" t="s">
        <v>22486</v>
      </c>
      <c r="F4210" s="140" t="s">
        <v>15620</v>
      </c>
      <c r="G4210" s="140" t="s">
        <v>15621</v>
      </c>
      <c r="H4210" s="140">
        <v>-10.683</v>
      </c>
      <c r="I4210" s="140">
        <v>35.582999999999998</v>
      </c>
      <c r="J4210" s="140">
        <v>3445</v>
      </c>
      <c r="K4210" s="140">
        <v>3</v>
      </c>
      <c r="L4210" s="140">
        <f>COUNTIFS(ArCompl!$C$2:$C$5652,ArCompl!$C5367,ArCompl!$D$2:$D$5652,ArCompl!$D5367)</f>
        <v>1</v>
      </c>
      <c r="M4210" s="141">
        <f>IF(ISNA(MATCH($F4210,'Liste noire'!C:C,0)),0,1)</f>
        <v>0</v>
      </c>
    </row>
    <row r="4211" spans="1:13" x14ac:dyDescent="0.25">
      <c r="A4211" s="142">
        <v>5961</v>
      </c>
      <c r="B4211" s="143" t="s">
        <v>21025</v>
      </c>
      <c r="C4211" s="143" t="s">
        <v>21026</v>
      </c>
      <c r="D4211" s="143" t="s">
        <v>16702</v>
      </c>
      <c r="E4211" s="143" t="s">
        <v>22496</v>
      </c>
      <c r="F4211" s="143" t="s">
        <v>21027</v>
      </c>
      <c r="G4211" s="143" t="s">
        <v>21028</v>
      </c>
      <c r="H4211" s="143">
        <v>59.460099999999997</v>
      </c>
      <c r="I4211" s="143">
        <v>-135.316</v>
      </c>
      <c r="J4211" s="143">
        <v>44</v>
      </c>
      <c r="K4211" s="143">
        <v>-9</v>
      </c>
      <c r="L4211" s="143">
        <f>COUNTIFS(ArCompl!$C$2:$C$5652,ArCompl!$C3020,ArCompl!$D$2:$D$5652,ArCompl!$D3020)</f>
        <v>1</v>
      </c>
      <c r="M4211" s="144">
        <f>IF(ISNA(MATCH($F4211,'Liste noire'!C:C,0)),0,1)</f>
        <v>0</v>
      </c>
    </row>
    <row r="4212" spans="1:13" x14ac:dyDescent="0.25">
      <c r="A4212" s="139">
        <v>3391</v>
      </c>
      <c r="B4212" s="140" t="s">
        <v>5197</v>
      </c>
      <c r="C4212" s="140" t="s">
        <v>5194</v>
      </c>
      <c r="D4212" s="140" t="s">
        <v>4759</v>
      </c>
      <c r="E4212" s="140" t="s">
        <v>22377</v>
      </c>
      <c r="F4212" s="140" t="s">
        <v>5198</v>
      </c>
      <c r="G4212" s="140" t="s">
        <v>5199</v>
      </c>
      <c r="H4212" s="140">
        <v>31.197900000000001</v>
      </c>
      <c r="I4212" s="140">
        <v>121.336</v>
      </c>
      <c r="J4212" s="140">
        <v>10</v>
      </c>
      <c r="K4212" s="140">
        <v>8</v>
      </c>
      <c r="L4212" s="140">
        <f>COUNTIFS(ArCompl!$C$2:$C$5652,ArCompl!$C1463,ArCompl!$D$2:$D$5652,ArCompl!$D1463)</f>
        <v>1</v>
      </c>
      <c r="M4212" s="141">
        <f>IF(ISNA(MATCH($F4212,'Liste noire'!C:C,0)),0,1)</f>
        <v>0</v>
      </c>
    </row>
    <row r="4213" spans="1:13" x14ac:dyDescent="0.25">
      <c r="A4213" s="142">
        <v>2291</v>
      </c>
      <c r="B4213" s="143" t="s">
        <v>10078</v>
      </c>
      <c r="C4213" s="143" t="s">
        <v>10079</v>
      </c>
      <c r="D4213" s="143" t="s">
        <v>9894</v>
      </c>
      <c r="E4213" s="143" t="s">
        <v>22423</v>
      </c>
      <c r="F4213" s="143" t="s">
        <v>10080</v>
      </c>
      <c r="G4213" s="143" t="s">
        <v>10081</v>
      </c>
      <c r="H4213" s="143">
        <v>43.577500000000001</v>
      </c>
      <c r="I4213" s="143">
        <v>144.96</v>
      </c>
      <c r="J4213" s="143">
        <v>234</v>
      </c>
      <c r="K4213" s="143">
        <v>9</v>
      </c>
      <c r="L4213" s="143">
        <f>COUNTIFS(ArCompl!$C$2:$C$5652,ArCompl!$C4017,ArCompl!$D$2:$D$5652,ArCompl!$D4017)</f>
        <v>1</v>
      </c>
      <c r="M4213" s="144">
        <f>IF(ISNA(MATCH($F4213,'Liste noire'!C:C,0)),0,1)</f>
        <v>0</v>
      </c>
    </row>
    <row r="4214" spans="1:13" x14ac:dyDescent="0.25">
      <c r="A4214" s="139">
        <v>7062</v>
      </c>
      <c r="B4214" s="140" t="s">
        <v>21579</v>
      </c>
      <c r="C4214" s="140" t="s">
        <v>21580</v>
      </c>
      <c r="D4214" s="140" t="s">
        <v>16702</v>
      </c>
      <c r="E4214" s="140" t="s">
        <v>22496</v>
      </c>
      <c r="F4214" s="140" t="s">
        <v>21581</v>
      </c>
      <c r="G4214" s="140" t="s">
        <v>21582</v>
      </c>
      <c r="H4214" s="140">
        <v>38.263800000000003</v>
      </c>
      <c r="I4214" s="140">
        <v>-78.8964</v>
      </c>
      <c r="J4214" s="140">
        <v>1201</v>
      </c>
      <c r="K4214" s="140">
        <v>-5</v>
      </c>
      <c r="L4214" s="140">
        <f>COUNTIFS(ArCompl!$C$2:$C$5652,ArCompl!$C3165,ArCompl!$D$2:$D$5652,ArCompl!$D3165)</f>
        <v>1</v>
      </c>
      <c r="M4214" s="141">
        <f>IF(ISNA(MATCH($F4214,'Liste noire'!C:C,0)),0,1)</f>
        <v>0</v>
      </c>
    </row>
    <row r="4215" spans="1:13" x14ac:dyDescent="0.25">
      <c r="A4215" s="142">
        <v>4144</v>
      </c>
      <c r="B4215" s="143" t="s">
        <v>5216</v>
      </c>
      <c r="C4215" s="143" t="s">
        <v>5217</v>
      </c>
      <c r="D4215" s="143" t="s">
        <v>4759</v>
      </c>
      <c r="E4215" s="143" t="s">
        <v>22377</v>
      </c>
      <c r="F4215" s="143" t="s">
        <v>5218</v>
      </c>
      <c r="G4215" s="143" t="s">
        <v>5219</v>
      </c>
      <c r="H4215" s="143">
        <v>41.639800000000001</v>
      </c>
      <c r="I4215" s="143">
        <v>123.483</v>
      </c>
      <c r="J4215" s="143">
        <v>198</v>
      </c>
      <c r="K4215" s="143">
        <v>8</v>
      </c>
      <c r="L4215" s="143">
        <f>COUNTIFS(ArCompl!$C$2:$C$5652,ArCompl!$C1468,ArCompl!$D$2:$D$5652,ArCompl!$D1468)</f>
        <v>1</v>
      </c>
      <c r="M4215" s="144">
        <f>IF(ISNA(MATCH($F4215,'Liste noire'!C:C,0)),0,1)</f>
        <v>0</v>
      </c>
    </row>
    <row r="4216" spans="1:13" x14ac:dyDescent="0.25">
      <c r="A4216" s="139">
        <v>7117</v>
      </c>
      <c r="B4216" s="140" t="s">
        <v>20994</v>
      </c>
      <c r="C4216" s="140" t="s">
        <v>20995</v>
      </c>
      <c r="D4216" s="140" t="s">
        <v>16702</v>
      </c>
      <c r="E4216" s="140" t="s">
        <v>22496</v>
      </c>
      <c r="F4216" s="140" t="s">
        <v>20996</v>
      </c>
      <c r="G4216" s="140" t="s">
        <v>20997</v>
      </c>
      <c r="H4216" s="140">
        <v>66.888099999999994</v>
      </c>
      <c r="I4216" s="140">
        <v>-157.16200000000001</v>
      </c>
      <c r="J4216" s="140">
        <v>197</v>
      </c>
      <c r="K4216" s="140">
        <v>-9</v>
      </c>
      <c r="L4216" s="140">
        <f>COUNTIFS(ArCompl!$C$2:$C$5652,ArCompl!$C3012,ArCompl!$D$2:$D$5652,ArCompl!$D3012)</f>
        <v>1</v>
      </c>
      <c r="M4216" s="141">
        <f>IF(ISNA(MATCH($F4216,'Liste noire'!C:C,0)),0,1)</f>
        <v>0</v>
      </c>
    </row>
    <row r="4217" spans="1:13" x14ac:dyDescent="0.25">
      <c r="A4217" s="142">
        <v>6723</v>
      </c>
      <c r="B4217" s="143" t="s">
        <v>20979</v>
      </c>
      <c r="C4217" s="143" t="s">
        <v>20980</v>
      </c>
      <c r="D4217" s="143" t="s">
        <v>16702</v>
      </c>
      <c r="E4217" s="143" t="s">
        <v>22496</v>
      </c>
      <c r="F4217" s="143" t="s">
        <v>20981</v>
      </c>
      <c r="G4217" s="143" t="s">
        <v>20982</v>
      </c>
      <c r="H4217" s="143">
        <v>66.249600000000001</v>
      </c>
      <c r="I4217" s="143">
        <v>-166.0891</v>
      </c>
      <c r="J4217" s="143">
        <v>12</v>
      </c>
      <c r="K4217" s="143">
        <v>-9</v>
      </c>
      <c r="L4217" s="143">
        <f>COUNTIFS(ArCompl!$C$2:$C$5652,ArCompl!$C3008,ArCompl!$D$2:$D$5652,ArCompl!$D3008)</f>
        <v>1</v>
      </c>
      <c r="M4217" s="144">
        <f>IF(ISNA(MATCH($F4217,'Liste noire'!C:C,0)),0,1)</f>
        <v>0</v>
      </c>
    </row>
    <row r="4218" spans="1:13" x14ac:dyDescent="0.25">
      <c r="A4218" s="139">
        <v>2392</v>
      </c>
      <c r="B4218" s="140" t="s">
        <v>10151</v>
      </c>
      <c r="C4218" s="140" t="s">
        <v>10152</v>
      </c>
      <c r="D4218" s="140" t="s">
        <v>9894</v>
      </c>
      <c r="E4218" s="140" t="s">
        <v>22423</v>
      </c>
      <c r="F4218" s="140" t="s">
        <v>10153</v>
      </c>
      <c r="G4218" s="140" t="s">
        <v>10154</v>
      </c>
      <c r="H4218" s="140">
        <v>24.826699999999999</v>
      </c>
      <c r="I4218" s="140">
        <v>125.145</v>
      </c>
      <c r="J4218" s="140">
        <v>54</v>
      </c>
      <c r="K4218" s="140">
        <v>9</v>
      </c>
      <c r="L4218" s="140">
        <f>COUNTIFS(ArCompl!$C$2:$C$5652,ArCompl!$C4036,ArCompl!$D$2:$D$5652,ArCompl!$D4036)</f>
        <v>1</v>
      </c>
      <c r="M4218" s="141">
        <f>IF(ISNA(MATCH($F4218,'Liste noire'!C:C,0)),0,1)</f>
        <v>0</v>
      </c>
    </row>
    <row r="4219" spans="1:13" x14ac:dyDescent="0.25">
      <c r="A4219" s="142">
        <v>2191</v>
      </c>
      <c r="B4219" s="143" t="s">
        <v>16311</v>
      </c>
      <c r="C4219" s="143" t="s">
        <v>16312</v>
      </c>
      <c r="D4219" s="143" t="s">
        <v>16278</v>
      </c>
      <c r="E4219" s="143" t="s">
        <v>22494</v>
      </c>
      <c r="F4219" s="143" t="s">
        <v>16313</v>
      </c>
      <c r="G4219" s="143" t="s">
        <v>16314</v>
      </c>
      <c r="H4219" s="143">
        <v>25.328600000000002</v>
      </c>
      <c r="I4219" s="143">
        <v>55.517200000000003</v>
      </c>
      <c r="J4219" s="143">
        <v>111</v>
      </c>
      <c r="K4219" s="143">
        <v>4</v>
      </c>
      <c r="L4219" s="143">
        <f>COUNTIFS(ArCompl!$C$2:$C$5652,ArCompl!$C1800,ArCompl!$D$2:$D$5652,ArCompl!$D1800)</f>
        <v>3</v>
      </c>
      <c r="M4219" s="144">
        <f>IF(ISNA(MATCH($F4219,'Liste noire'!C:C,0)),0,1)</f>
        <v>0</v>
      </c>
    </row>
    <row r="4220" spans="1:13" x14ac:dyDescent="0.25">
      <c r="A4220" s="139">
        <v>6172</v>
      </c>
      <c r="B4220" s="140" t="s">
        <v>8859</v>
      </c>
      <c r="C4220" s="140" t="s">
        <v>8860</v>
      </c>
      <c r="D4220" s="140" t="s">
        <v>8516</v>
      </c>
      <c r="E4220" s="140" t="s">
        <v>22415</v>
      </c>
      <c r="F4220" s="140" t="s">
        <v>8861</v>
      </c>
      <c r="G4220" s="140" t="s">
        <v>8862</v>
      </c>
      <c r="H4220" s="140">
        <v>25.703600000000002</v>
      </c>
      <c r="I4220" s="140">
        <v>91.978700000000003</v>
      </c>
      <c r="J4220" s="140">
        <v>2910</v>
      </c>
      <c r="K4220" s="140">
        <v>5.5</v>
      </c>
      <c r="L4220" s="140">
        <f>COUNTIFS(ArCompl!$C$2:$C$5652,ArCompl!$C3694,ArCompl!$D$2:$D$5652,ArCompl!$D3694)</f>
        <v>2</v>
      </c>
      <c r="M4220" s="141">
        <f>IF(ISNA(MATCH($F4220,'Liste noire'!C:C,0)),0,1)</f>
        <v>0</v>
      </c>
    </row>
    <row r="4221" spans="1:13" x14ac:dyDescent="0.25">
      <c r="A4221" s="142">
        <v>2284</v>
      </c>
      <c r="B4221" s="143" t="s">
        <v>10082</v>
      </c>
      <c r="C4221" s="143" t="s">
        <v>10083</v>
      </c>
      <c r="D4221" s="143" t="s">
        <v>9894</v>
      </c>
      <c r="E4221" s="143" t="s">
        <v>22423</v>
      </c>
      <c r="F4221" s="143" t="s">
        <v>10084</v>
      </c>
      <c r="G4221" s="143" t="s">
        <v>10085</v>
      </c>
      <c r="H4221" s="143">
        <v>33.662199999999999</v>
      </c>
      <c r="I4221" s="143">
        <v>135.364</v>
      </c>
      <c r="J4221" s="143">
        <v>298</v>
      </c>
      <c r="K4221" s="143">
        <v>9</v>
      </c>
      <c r="L4221" s="143">
        <f>COUNTIFS(ArCompl!$C$2:$C$5652,ArCompl!$C4018,ArCompl!$D$2:$D$5652,ArCompl!$D4018)</f>
        <v>1</v>
      </c>
      <c r="M4221" s="144">
        <f>IF(ISNA(MATCH($F4221,'Liste noire'!C:C,0)),0,1)</f>
        <v>0</v>
      </c>
    </row>
    <row r="4222" spans="1:13" x14ac:dyDescent="0.25">
      <c r="A4222" s="139">
        <v>9547</v>
      </c>
      <c r="B4222" s="140" t="s">
        <v>20971</v>
      </c>
      <c r="C4222" s="140" t="s">
        <v>20972</v>
      </c>
      <c r="D4222" s="140" t="s">
        <v>16702</v>
      </c>
      <c r="E4222" s="140" t="s">
        <v>22496</v>
      </c>
      <c r="F4222" s="140" t="s">
        <v>20973</v>
      </c>
      <c r="G4222" s="140" t="s">
        <v>20974</v>
      </c>
      <c r="H4222" s="140">
        <v>47.233600000000003</v>
      </c>
      <c r="I4222" s="140">
        <v>-123.148</v>
      </c>
      <c r="J4222" s="140">
        <v>273</v>
      </c>
      <c r="K4222" s="140">
        <v>-8</v>
      </c>
      <c r="L4222" s="140">
        <f>COUNTIFS(ArCompl!$C$2:$C$5652,ArCompl!$C3006,ArCompl!$D$2:$D$5652,ArCompl!$D3006)</f>
        <v>1</v>
      </c>
      <c r="M4222" s="141">
        <f>IF(ISNA(MATCH($F4222,'Liste noire'!C:C,0)),0,1)</f>
        <v>0</v>
      </c>
    </row>
    <row r="4223" spans="1:13" x14ac:dyDescent="0.25">
      <c r="A4223" s="142">
        <v>2366</v>
      </c>
      <c r="B4223" s="143" t="s">
        <v>14818</v>
      </c>
      <c r="C4223" s="143" t="s">
        <v>14819</v>
      </c>
      <c r="D4223" s="143" t="s">
        <v>14760</v>
      </c>
      <c r="E4223" s="143" t="s">
        <v>22477</v>
      </c>
      <c r="F4223" s="143" t="s">
        <v>14820</v>
      </c>
      <c r="G4223" s="143" t="s">
        <v>14821</v>
      </c>
      <c r="H4223" s="143">
        <v>38.142600000000002</v>
      </c>
      <c r="I4223" s="143">
        <v>128.59899999999999</v>
      </c>
      <c r="J4223" s="143">
        <v>92</v>
      </c>
      <c r="K4223" s="143">
        <v>9</v>
      </c>
      <c r="L4223" s="143">
        <f>COUNTIFS(ArCompl!$C$2:$C$5652,ArCompl!$C1673,ArCompl!$D$2:$D$5652,ArCompl!$D1673)</f>
        <v>1</v>
      </c>
      <c r="M4223" s="144">
        <f>IF(ISNA(MATCH($F4223,'Liste noire'!C:C,0)),0,1)</f>
        <v>0</v>
      </c>
    </row>
    <row r="4224" spans="1:13" x14ac:dyDescent="0.25">
      <c r="A4224" s="139">
        <v>6429</v>
      </c>
      <c r="B4224" s="140" t="s">
        <v>5169</v>
      </c>
      <c r="C4224" s="140" t="s">
        <v>5170</v>
      </c>
      <c r="D4224" s="140" t="s">
        <v>4759</v>
      </c>
      <c r="E4224" s="140" t="s">
        <v>22377</v>
      </c>
      <c r="F4224" s="140" t="s">
        <v>5171</v>
      </c>
      <c r="G4224" s="140" t="s">
        <v>5172</v>
      </c>
      <c r="H4224" s="140">
        <v>39.9681</v>
      </c>
      <c r="I4224" s="140">
        <v>119.73099999999999</v>
      </c>
      <c r="J4224" s="140">
        <v>30</v>
      </c>
      <c r="K4224" s="140">
        <v>8</v>
      </c>
      <c r="L4224" s="140">
        <f>COUNTIFS(ArCompl!$C$2:$C$5652,ArCompl!$C1456,ArCompl!$D$2:$D$5652,ArCompl!$D1456)</f>
        <v>1</v>
      </c>
      <c r="M4224" s="141">
        <f>IF(ISNA(MATCH($F4224,'Liste noire'!C:C,0)),0,1)</f>
        <v>0</v>
      </c>
    </row>
    <row r="4225" spans="1:13" x14ac:dyDescent="0.25">
      <c r="A4225" s="142">
        <v>5769</v>
      </c>
      <c r="B4225" s="143" t="s">
        <v>20975</v>
      </c>
      <c r="C4225" s="143" t="s">
        <v>20976</v>
      </c>
      <c r="D4225" s="143" t="s">
        <v>16702</v>
      </c>
      <c r="E4225" s="143" t="s">
        <v>22496</v>
      </c>
      <c r="F4225" s="143" t="s">
        <v>20977</v>
      </c>
      <c r="G4225" s="143" t="s">
        <v>20978</v>
      </c>
      <c r="H4225" s="143">
        <v>44.769199999999998</v>
      </c>
      <c r="I4225" s="143">
        <v>-106.98</v>
      </c>
      <c r="J4225" s="143">
        <v>4021</v>
      </c>
      <c r="K4225" s="143">
        <v>-7</v>
      </c>
      <c r="L4225" s="143">
        <f>COUNTIFS(ArCompl!$C$2:$C$5652,ArCompl!$C3007,ArCompl!$D$2:$D$5652,ArCompl!$D3007)</f>
        <v>2</v>
      </c>
      <c r="M4225" s="144">
        <f>IF(ISNA(MATCH($F4225,'Liste noire'!C:C,0)),0,1)</f>
        <v>0</v>
      </c>
    </row>
    <row r="4226" spans="1:13" x14ac:dyDescent="0.25">
      <c r="A4226" s="139">
        <v>8994</v>
      </c>
      <c r="B4226" s="140" t="s">
        <v>1405</v>
      </c>
      <c r="C4226" s="140" t="s">
        <v>1406</v>
      </c>
      <c r="D4226" s="140" t="s">
        <v>639</v>
      </c>
      <c r="E4226" s="140" t="s">
        <v>22356</v>
      </c>
      <c r="F4226" s="140" t="s">
        <v>1407</v>
      </c>
      <c r="G4226" s="140" t="s">
        <v>1408</v>
      </c>
      <c r="H4226" s="140">
        <v>-36.428899999999999</v>
      </c>
      <c r="I4226" s="140">
        <v>145.393</v>
      </c>
      <c r="J4226" s="140">
        <v>374</v>
      </c>
      <c r="K4226" s="140">
        <v>10</v>
      </c>
      <c r="L4226" s="140">
        <f>COUNTIFS(ArCompl!$C$2:$C$5652,ArCompl!$C511,ArCompl!$D$2:$D$5652,ArCompl!$D511)</f>
        <v>2</v>
      </c>
      <c r="M4226" s="141">
        <f>IF(ISNA(MATCH($F4226,'Liste noire'!C:C,0)),0,1)</f>
        <v>0</v>
      </c>
    </row>
    <row r="4227" spans="1:13" x14ac:dyDescent="0.25">
      <c r="A4227" s="142">
        <v>3609</v>
      </c>
      <c r="B4227" s="143" t="s">
        <v>20991</v>
      </c>
      <c r="C4227" s="143" t="s">
        <v>20988</v>
      </c>
      <c r="D4227" s="143" t="s">
        <v>16702</v>
      </c>
      <c r="E4227" s="143" t="s">
        <v>22496</v>
      </c>
      <c r="F4227" s="143" t="s">
        <v>20992</v>
      </c>
      <c r="G4227" s="143" t="s">
        <v>20993</v>
      </c>
      <c r="H4227" s="143">
        <v>32.446599999999997</v>
      </c>
      <c r="I4227" s="143">
        <v>-93.825599999999994</v>
      </c>
      <c r="J4227" s="143">
        <v>258</v>
      </c>
      <c r="K4227" s="143">
        <v>-6</v>
      </c>
      <c r="L4227" s="143">
        <f>COUNTIFS(ArCompl!$C$2:$C$5652,ArCompl!$C3011,ArCompl!$D$2:$D$5652,ArCompl!$D3011)</f>
        <v>1</v>
      </c>
      <c r="M4227" s="144">
        <f>IF(ISNA(MATCH($F4227,'Liste noire'!C:C,0)),0,1)</f>
        <v>0</v>
      </c>
    </row>
    <row r="4228" spans="1:13" x14ac:dyDescent="0.25">
      <c r="A4228" s="139">
        <v>2086</v>
      </c>
      <c r="B4228" s="140" t="s">
        <v>14267</v>
      </c>
      <c r="C4228" s="140" t="s">
        <v>14268</v>
      </c>
      <c r="D4228" s="140" t="s">
        <v>14185</v>
      </c>
      <c r="E4228" s="140" t="s">
        <v>22468</v>
      </c>
      <c r="F4228" s="140" t="s">
        <v>14269</v>
      </c>
      <c r="G4228" s="140" t="s">
        <v>14270</v>
      </c>
      <c r="H4228" s="140">
        <v>17.466899999999999</v>
      </c>
      <c r="I4228" s="140">
        <v>47.121400000000001</v>
      </c>
      <c r="J4228" s="140">
        <v>2363</v>
      </c>
      <c r="K4228" s="140">
        <v>3</v>
      </c>
      <c r="L4228" s="140">
        <f>COUNTIFS(ArCompl!$C$2:$C$5652,ArCompl!$C239,ArCompl!$D$2:$D$5652,ArCompl!$D239)</f>
        <v>1</v>
      </c>
      <c r="M4228" s="141">
        <f>IF(ISNA(MATCH($F4228,'Liste noire'!C:C,0)),0,1)</f>
        <v>0</v>
      </c>
    </row>
    <row r="4229" spans="1:13" x14ac:dyDescent="0.25">
      <c r="A4229" s="142">
        <v>7090</v>
      </c>
      <c r="B4229" s="143" t="s">
        <v>20956</v>
      </c>
      <c r="C4229" s="143" t="s">
        <v>20957</v>
      </c>
      <c r="D4229" s="143" t="s">
        <v>16702</v>
      </c>
      <c r="E4229" s="143" t="s">
        <v>22496</v>
      </c>
      <c r="F4229" s="143" t="s">
        <v>20958</v>
      </c>
      <c r="G4229" s="143" t="s">
        <v>20959</v>
      </c>
      <c r="H4229" s="143">
        <v>62.692300000000003</v>
      </c>
      <c r="I4229" s="143">
        <v>-159.56899999999999</v>
      </c>
      <c r="J4229" s="143">
        <v>79</v>
      </c>
      <c r="K4229" s="143">
        <v>-9</v>
      </c>
      <c r="L4229" s="143">
        <f>COUNTIFS(ArCompl!$C$2:$C$5652,ArCompl!$C3002,ArCompl!$D$2:$D$5652,ArCompl!$D3002)</f>
        <v>1</v>
      </c>
      <c r="M4229" s="144">
        <f>IF(ISNA(MATCH($F4229,'Liste noire'!C:C,0)),0,1)</f>
        <v>0</v>
      </c>
    </row>
    <row r="4230" spans="1:13" x14ac:dyDescent="0.25">
      <c r="A4230" s="139">
        <v>5707</v>
      </c>
      <c r="B4230" s="140" t="s">
        <v>15614</v>
      </c>
      <c r="C4230" s="140" t="s">
        <v>15615</v>
      </c>
      <c r="D4230" s="140" t="s">
        <v>15553</v>
      </c>
      <c r="E4230" s="140" t="s">
        <v>22486</v>
      </c>
      <c r="F4230" s="140" t="s">
        <v>15616</v>
      </c>
      <c r="G4230" s="140" t="s">
        <v>15617</v>
      </c>
      <c r="H4230" s="140">
        <v>-3.6093000000000002</v>
      </c>
      <c r="I4230" s="140">
        <v>33.503500000000003</v>
      </c>
      <c r="J4230" s="140">
        <v>3800</v>
      </c>
      <c r="K4230" s="140">
        <v>3</v>
      </c>
      <c r="L4230" s="140">
        <f>COUNTIFS(ArCompl!$C$2:$C$5652,ArCompl!$C5366,ArCompl!$D$2:$D$5652,ArCompl!$D5366)</f>
        <v>1</v>
      </c>
      <c r="M4230" s="141">
        <f>IF(ISNA(MATCH($F4230,'Liste noire'!C:C,0)),0,1)</f>
        <v>0</v>
      </c>
    </row>
    <row r="4231" spans="1:13" x14ac:dyDescent="0.25">
      <c r="A4231" s="142">
        <v>7052</v>
      </c>
      <c r="B4231" s="143" t="s">
        <v>5324</v>
      </c>
      <c r="C4231" s="143" t="s">
        <v>5325</v>
      </c>
      <c r="D4231" s="143" t="s">
        <v>4759</v>
      </c>
      <c r="E4231" s="143" t="s">
        <v>22377</v>
      </c>
      <c r="F4231" s="143" t="s">
        <v>5326</v>
      </c>
      <c r="G4231" s="143" t="s">
        <v>5327</v>
      </c>
      <c r="H4231" s="143">
        <v>34.3767</v>
      </c>
      <c r="I4231" s="143">
        <v>109.12</v>
      </c>
      <c r="J4231" s="143">
        <v>0</v>
      </c>
      <c r="K4231" s="143">
        <v>8</v>
      </c>
      <c r="L4231" s="143">
        <f>COUNTIFS(ArCompl!$C$2:$C$5652,ArCompl!$C1495,ArCompl!$D$2:$D$5652,ArCompl!$D1495)</f>
        <v>1</v>
      </c>
      <c r="M4231" s="144">
        <f>IF(ISNA(MATCH($F4231,'Liste noire'!C:C,0)),0,1)</f>
        <v>0</v>
      </c>
    </row>
    <row r="4232" spans="1:13" x14ac:dyDescent="0.25">
      <c r="A4232" s="139">
        <v>6783</v>
      </c>
      <c r="B4232" s="140" t="s">
        <v>16051</v>
      </c>
      <c r="C4232" s="140" t="s">
        <v>2698</v>
      </c>
      <c r="D4232" s="140" t="s">
        <v>15862</v>
      </c>
      <c r="E4232" s="140" t="s">
        <v>22490</v>
      </c>
      <c r="F4232" s="140" t="s">
        <v>16052</v>
      </c>
      <c r="G4232" s="140" t="s">
        <v>16053</v>
      </c>
      <c r="H4232" s="140">
        <v>42.015799999999999</v>
      </c>
      <c r="I4232" s="140">
        <v>35.066400000000002</v>
      </c>
      <c r="J4232" s="140">
        <v>20</v>
      </c>
      <c r="K4232" s="140">
        <v>3</v>
      </c>
      <c r="L4232" s="140">
        <f>COUNTIFS(ArCompl!$C$2:$C$5652,ArCompl!$C5488,ArCompl!$D$2:$D$5652,ArCompl!$D5488)</f>
        <v>1</v>
      </c>
      <c r="M4232" s="141">
        <f>IF(ISNA(MATCH($F4232,'Liste noire'!C:C,0)),0,1)</f>
        <v>0</v>
      </c>
    </row>
    <row r="4233" spans="1:13" x14ac:dyDescent="0.25">
      <c r="A4233" s="142">
        <v>1102</v>
      </c>
      <c r="B4233" s="143" t="s">
        <v>4560</v>
      </c>
      <c r="C4233" s="143" t="s">
        <v>4561</v>
      </c>
      <c r="D4233" s="143" t="s">
        <v>4562</v>
      </c>
      <c r="E4233" s="143" t="s">
        <v>22373</v>
      </c>
      <c r="F4233" s="143" t="s">
        <v>4563</v>
      </c>
      <c r="G4233" s="143" t="s">
        <v>4564</v>
      </c>
      <c r="H4233" s="143">
        <v>16.741399999999999</v>
      </c>
      <c r="I4233" s="143">
        <v>-22.949400000000001</v>
      </c>
      <c r="J4233" s="143">
        <v>177</v>
      </c>
      <c r="K4233" s="143">
        <v>-1</v>
      </c>
      <c r="L4233" s="143">
        <f>COUNTIFS(ArCompl!$C$2:$C$5652,ArCompl!$C1312,ArCompl!$D$2:$D$5652,ArCompl!$D1312)</f>
        <v>1</v>
      </c>
      <c r="M4233" s="144">
        <f>IF(ISNA(MATCH($F4233,'Liste noire'!C:C,0)),0,1)</f>
        <v>0</v>
      </c>
    </row>
    <row r="4234" spans="1:13" x14ac:dyDescent="0.25">
      <c r="A4234" s="139">
        <v>3128</v>
      </c>
      <c r="B4234" s="140" t="s">
        <v>11879</v>
      </c>
      <c r="C4234" s="140" t="s">
        <v>11880</v>
      </c>
      <c r="D4234" s="140" t="s">
        <v>11788</v>
      </c>
      <c r="E4234" s="140" t="s">
        <v>22447</v>
      </c>
      <c r="F4234" s="140" t="s">
        <v>11881</v>
      </c>
      <c r="G4234" s="140" t="s">
        <v>11882</v>
      </c>
      <c r="H4234" s="140">
        <v>27.159500000000001</v>
      </c>
      <c r="I4234" s="140">
        <v>84.980099999999993</v>
      </c>
      <c r="J4234" s="140">
        <v>450</v>
      </c>
      <c r="K4234" s="140">
        <v>5.75</v>
      </c>
      <c r="L4234" s="140">
        <f>COUNTIFS(ArCompl!$C$2:$C$5652,ArCompl!$C4456,ArCompl!$D$2:$D$5652,ArCompl!$D4456)</f>
        <v>1</v>
      </c>
      <c r="M4234" s="141">
        <f>IF(ISNA(MATCH($F4234,'Liste noire'!C:C,0)),0,1)</f>
        <v>0</v>
      </c>
    </row>
    <row r="4235" spans="1:13" x14ac:dyDescent="0.25">
      <c r="A4235" s="142">
        <v>2887</v>
      </c>
      <c r="B4235" s="143" t="s">
        <v>13414</v>
      </c>
      <c r="C4235" s="143" t="s">
        <v>13415</v>
      </c>
      <c r="D4235" s="143" t="s">
        <v>13387</v>
      </c>
      <c r="E4235" s="143" t="s">
        <v>13387</v>
      </c>
      <c r="F4235" s="143" t="s">
        <v>13416</v>
      </c>
      <c r="G4235" s="143" t="s">
        <v>13417</v>
      </c>
      <c r="H4235" s="143">
        <v>18.456800000000001</v>
      </c>
      <c r="I4235" s="143">
        <v>-66.098100000000002</v>
      </c>
      <c r="J4235" s="143">
        <v>10</v>
      </c>
      <c r="K4235" s="143">
        <v>-4</v>
      </c>
      <c r="L4235" s="143">
        <f>COUNTIFS(ArCompl!$C$2:$C$5652,ArCompl!$C4877,ArCompl!$D$2:$D$5652,ArCompl!$D4877)</f>
        <v>1</v>
      </c>
      <c r="M4235" s="144">
        <f>IF(ISNA(MATCH($F4235,'Liste noire'!C:C,0)),0,1)</f>
        <v>0</v>
      </c>
    </row>
    <row r="4236" spans="1:13" x14ac:dyDescent="0.25">
      <c r="A4236" s="139">
        <v>19</v>
      </c>
      <c r="B4236" s="140" t="s">
        <v>8498</v>
      </c>
      <c r="C4236" s="140" t="s">
        <v>8499</v>
      </c>
      <c r="D4236" s="140" t="s">
        <v>8443</v>
      </c>
      <c r="E4236" s="140" t="s">
        <v>22414</v>
      </c>
      <c r="F4236" s="140" t="s">
        <v>8500</v>
      </c>
      <c r="G4236" s="140" t="s">
        <v>8501</v>
      </c>
      <c r="H4236" s="140">
        <v>66.133300000000006</v>
      </c>
      <c r="I4236" s="140">
        <v>-18.916699999999999</v>
      </c>
      <c r="J4236" s="140">
        <v>10</v>
      </c>
      <c r="K4236" s="140">
        <v>0</v>
      </c>
      <c r="L4236" s="140">
        <f>COUNTIFS(ArCompl!$C$2:$C$5652,ArCompl!$C3895,ArCompl!$D$2:$D$5652,ArCompl!$D3895)</f>
        <v>1</v>
      </c>
      <c r="M4236" s="141">
        <f>IF(ISNA(MATCH($F4236,'Liste noire'!C:C,0)),0,1)</f>
        <v>0</v>
      </c>
    </row>
    <row r="4237" spans="1:13" x14ac:dyDescent="0.25">
      <c r="A4237" s="142">
        <v>9164</v>
      </c>
      <c r="B4237" s="143" t="s">
        <v>21005</v>
      </c>
      <c r="C4237" s="143" t="s">
        <v>21006</v>
      </c>
      <c r="D4237" s="143" t="s">
        <v>16702</v>
      </c>
      <c r="E4237" s="143" t="s">
        <v>22496</v>
      </c>
      <c r="F4237" s="143" t="s">
        <v>21007</v>
      </c>
      <c r="G4237" s="143" t="s">
        <v>21008</v>
      </c>
      <c r="H4237" s="143">
        <v>36.898899999999998</v>
      </c>
      <c r="I4237" s="143">
        <v>-89.561800000000005</v>
      </c>
      <c r="J4237" s="143">
        <v>315</v>
      </c>
      <c r="K4237" s="143">
        <v>-6</v>
      </c>
      <c r="L4237" s="143">
        <f>COUNTIFS(ArCompl!$C$2:$C$5652,ArCompl!$C3015,ArCompl!$D$2:$D$5652,ArCompl!$D3015)</f>
        <v>1</v>
      </c>
      <c r="M4237" s="144">
        <f>IF(ISNA(MATCH($F4237,'Liste noire'!C:C,0)),0,1)</f>
        <v>0</v>
      </c>
    </row>
    <row r="4238" spans="1:13" x14ac:dyDescent="0.25">
      <c r="A4238" s="139">
        <v>3316</v>
      </c>
      <c r="B4238" s="140" t="s">
        <v>14406</v>
      </c>
      <c r="C4238" s="140" t="s">
        <v>14403</v>
      </c>
      <c r="D4238" s="140" t="s">
        <v>14403</v>
      </c>
      <c r="E4238" s="140" t="s">
        <v>22471</v>
      </c>
      <c r="F4238" s="140" t="s">
        <v>14407</v>
      </c>
      <c r="G4238" s="140" t="s">
        <v>14408</v>
      </c>
      <c r="H4238" s="140">
        <v>1.35019</v>
      </c>
      <c r="I4238" s="140">
        <v>103.994</v>
      </c>
      <c r="J4238" s="140">
        <v>22</v>
      </c>
      <c r="K4238" s="140">
        <v>8</v>
      </c>
      <c r="L4238" s="140">
        <f>COUNTIFS(ArCompl!$C$2:$C$5652,ArCompl!$C5206,ArCompl!$D$2:$D$5652,ArCompl!$D5206)</f>
        <v>1</v>
      </c>
      <c r="M4238" s="141">
        <f>IF(ISNA(MATCH($F4238,'Liste noire'!C:C,0)),0,1)</f>
        <v>0</v>
      </c>
    </row>
    <row r="4239" spans="1:13" x14ac:dyDescent="0.25">
      <c r="A4239" s="142">
        <v>12036</v>
      </c>
      <c r="B4239" s="143" t="s">
        <v>1620</v>
      </c>
      <c r="C4239" s="143"/>
      <c r="D4239" s="143" t="s">
        <v>639</v>
      </c>
      <c r="E4239" s="143" t="s">
        <v>22356</v>
      </c>
      <c r="F4239" s="143" t="s">
        <v>1621</v>
      </c>
      <c r="G4239" s="143" t="s">
        <v>1622</v>
      </c>
      <c r="H4239" s="143">
        <v>-40.835000000000001</v>
      </c>
      <c r="I4239" s="143">
        <v>145.084</v>
      </c>
      <c r="J4239" s="143">
        <v>31</v>
      </c>
      <c r="K4239" s="143" t="s">
        <v>340</v>
      </c>
      <c r="L4239" s="143">
        <f>COUNTIFS(ArCompl!$C$2:$C$5652,ArCompl!$C571,ArCompl!$D$2:$D$5652,ArCompl!$D571)</f>
        <v>1</v>
      </c>
      <c r="M4239" s="144">
        <f>IF(ISNA(MATCH($F4239,'Liste noire'!C:C,0)),0,1)</f>
        <v>0</v>
      </c>
    </row>
    <row r="4240" spans="1:13" x14ac:dyDescent="0.25">
      <c r="A4240" s="139">
        <v>2942</v>
      </c>
      <c r="B4240" s="140" t="s">
        <v>16252</v>
      </c>
      <c r="C4240" s="140" t="s">
        <v>16253</v>
      </c>
      <c r="D4240" s="140" t="s">
        <v>16151</v>
      </c>
      <c r="E4240" s="140" t="s">
        <v>16151</v>
      </c>
      <c r="F4240" s="140" t="s">
        <v>16254</v>
      </c>
      <c r="G4240" s="140" t="s">
        <v>16255</v>
      </c>
      <c r="H4240" s="140">
        <v>45.052199999999999</v>
      </c>
      <c r="I4240" s="140">
        <v>33.975099999999998</v>
      </c>
      <c r="J4240" s="140">
        <v>639</v>
      </c>
      <c r="K4240" s="140">
        <v>3</v>
      </c>
      <c r="L4240" s="140">
        <f>COUNTIFS(ArCompl!$C$2:$C$5652,ArCompl!$C5522,ArCompl!$D$2:$D$5652,ArCompl!$D5522)</f>
        <v>1</v>
      </c>
      <c r="M4240" s="141">
        <f>IF(ISNA(MATCH($F4240,'Liste noire'!C:C,0)),0,1)</f>
        <v>0</v>
      </c>
    </row>
    <row r="4241" spans="1:13" x14ac:dyDescent="0.25">
      <c r="A4241" s="142">
        <v>3907</v>
      </c>
      <c r="B4241" s="143" t="s">
        <v>9247</v>
      </c>
      <c r="C4241" s="143" t="s">
        <v>9248</v>
      </c>
      <c r="D4241" s="143" t="s">
        <v>8920</v>
      </c>
      <c r="E4241" s="143" t="s">
        <v>22416</v>
      </c>
      <c r="F4241" s="143" t="s">
        <v>9249</v>
      </c>
      <c r="G4241" s="143" t="s">
        <v>9250</v>
      </c>
      <c r="H4241" s="143">
        <v>-0.47918899999999998</v>
      </c>
      <c r="I4241" s="143">
        <v>104.57899999999999</v>
      </c>
      <c r="J4241" s="143">
        <v>95</v>
      </c>
      <c r="K4241" s="143">
        <v>7</v>
      </c>
      <c r="L4241" s="143">
        <f>COUNTIFS(ArCompl!$C$2:$C$5652,ArCompl!$C3792,ArCompl!$D$2:$D$5652,ArCompl!$D3792)</f>
        <v>1</v>
      </c>
      <c r="M4241" s="144">
        <f>IF(ISNA(MATCH($F4241,'Liste noire'!C:C,0)),0,1)</f>
        <v>0</v>
      </c>
    </row>
    <row r="4242" spans="1:13" x14ac:dyDescent="0.25">
      <c r="A4242" s="139">
        <v>1667</v>
      </c>
      <c r="B4242" s="140" t="s">
        <v>15435</v>
      </c>
      <c r="C4242" s="140" t="s">
        <v>15436</v>
      </c>
      <c r="D4242" s="140" t="s">
        <v>15392</v>
      </c>
      <c r="E4242" s="140" t="s">
        <v>22482</v>
      </c>
      <c r="F4242" s="140" t="s">
        <v>15437</v>
      </c>
      <c r="G4242" s="140" t="s">
        <v>15438</v>
      </c>
      <c r="H4242" s="140">
        <v>46.2196</v>
      </c>
      <c r="I4242" s="140">
        <v>7.3267600000000002</v>
      </c>
      <c r="J4242" s="140">
        <v>1585</v>
      </c>
      <c r="K4242" s="140">
        <v>1</v>
      </c>
      <c r="L4242" s="140">
        <f>COUNTIFS(ArCompl!$C$2:$C$5652,ArCompl!$C5311,ArCompl!$D$2:$D$5652,ArCompl!$D5311)</f>
        <v>1</v>
      </c>
      <c r="M4242" s="141">
        <f>IF(ISNA(MATCH($F4242,'Liste noire'!C:C,0)),0,1)</f>
        <v>0</v>
      </c>
    </row>
    <row r="4243" spans="1:13" x14ac:dyDescent="0.25">
      <c r="A4243" s="142">
        <v>857</v>
      </c>
      <c r="B4243" s="143" t="s">
        <v>14722</v>
      </c>
      <c r="C4243" s="143" t="s">
        <v>14723</v>
      </c>
      <c r="D4243" s="143" t="s">
        <v>14577</v>
      </c>
      <c r="E4243" s="143" t="s">
        <v>22476</v>
      </c>
      <c r="F4243" s="143" t="s">
        <v>14724</v>
      </c>
      <c r="G4243" s="143" t="s">
        <v>14725</v>
      </c>
      <c r="H4243" s="143">
        <v>-27.648599999999998</v>
      </c>
      <c r="I4243" s="143">
        <v>22.999300000000002</v>
      </c>
      <c r="J4243" s="143">
        <v>3848</v>
      </c>
      <c r="K4243" s="143">
        <v>2</v>
      </c>
      <c r="L4243" s="143">
        <f>COUNTIFS(ArCompl!$C$2:$C$5652,ArCompl!$C56,ArCompl!$D$2:$D$5652,ArCompl!$D56)</f>
        <v>1</v>
      </c>
      <c r="M4243" s="144">
        <f>IF(ISNA(MATCH($F4243,'Liste noire'!C:C,0)),0,1)</f>
        <v>0</v>
      </c>
    </row>
    <row r="4244" spans="1:13" x14ac:dyDescent="0.25">
      <c r="A4244" s="139">
        <v>3856</v>
      </c>
      <c r="B4244" s="140" t="s">
        <v>21021</v>
      </c>
      <c r="C4244" s="140" t="s">
        <v>21022</v>
      </c>
      <c r="D4244" s="140" t="s">
        <v>16702</v>
      </c>
      <c r="E4244" s="140" t="s">
        <v>22496</v>
      </c>
      <c r="F4244" s="140" t="s">
        <v>21023</v>
      </c>
      <c r="G4244" s="140" t="s">
        <v>21024</v>
      </c>
      <c r="H4244" s="140">
        <v>57.0471</v>
      </c>
      <c r="I4244" s="140">
        <v>-135.36199999999999</v>
      </c>
      <c r="J4244" s="140">
        <v>21</v>
      </c>
      <c r="K4244" s="140">
        <v>-9</v>
      </c>
      <c r="L4244" s="140">
        <f>COUNTIFS(ArCompl!$C$2:$C$5652,ArCompl!$C3019,ArCompl!$D$2:$D$5652,ArCompl!$D3019)</f>
        <v>1</v>
      </c>
      <c r="M4244" s="141">
        <f>IF(ISNA(MATCH($F4244,'Liste noire'!C:C,0)),0,1)</f>
        <v>0</v>
      </c>
    </row>
    <row r="4245" spans="1:13" x14ac:dyDescent="0.25">
      <c r="A4245" s="142">
        <v>7294</v>
      </c>
      <c r="B4245" s="143" t="s">
        <v>12203</v>
      </c>
      <c r="C4245" s="143" t="s">
        <v>12203</v>
      </c>
      <c r="D4245" s="143" t="s">
        <v>12182</v>
      </c>
      <c r="E4245" s="143" t="s">
        <v>12182</v>
      </c>
      <c r="F4245" s="143" t="s">
        <v>12204</v>
      </c>
      <c r="G4245" s="143" t="s">
        <v>12205</v>
      </c>
      <c r="H4245" s="143">
        <v>13.727220000000001</v>
      </c>
      <c r="I4245" s="143">
        <v>-84.777780000000007</v>
      </c>
      <c r="J4245" s="143">
        <v>606</v>
      </c>
      <c r="K4245" s="143">
        <v>-6</v>
      </c>
      <c r="L4245" s="143">
        <f>COUNTIFS(ArCompl!$C$2:$C$5652,ArCompl!$C4468,ArCompl!$D$2:$D$5652,ArCompl!$D4468)</f>
        <v>1</v>
      </c>
      <c r="M4245" s="144">
        <f>IF(ISNA(MATCH($F4245,'Liste noire'!C:C,0)),0,1)</f>
        <v>0</v>
      </c>
    </row>
    <row r="4246" spans="1:13" x14ac:dyDescent="0.25">
      <c r="A4246" s="139">
        <v>3748</v>
      </c>
      <c r="B4246" s="140" t="s">
        <v>20835</v>
      </c>
      <c r="C4246" s="140" t="s">
        <v>6026</v>
      </c>
      <c r="D4246" s="140" t="s">
        <v>16702</v>
      </c>
      <c r="E4246" s="140" t="s">
        <v>22496</v>
      </c>
      <c r="F4246" s="140" t="s">
        <v>20836</v>
      </c>
      <c r="G4246" s="140" t="s">
        <v>20837</v>
      </c>
      <c r="H4246" s="140">
        <v>37.3626</v>
      </c>
      <c r="I4246" s="140">
        <v>-121.929</v>
      </c>
      <c r="J4246" s="140">
        <v>62</v>
      </c>
      <c r="K4246" s="140">
        <v>-8</v>
      </c>
      <c r="L4246" s="140">
        <f>COUNTIFS(ArCompl!$C$2:$C$5652,ArCompl!$C2970,ArCompl!$D$2:$D$5652,ArCompl!$D2970)</f>
        <v>2</v>
      </c>
      <c r="M4246" s="141">
        <f>IF(ISNA(MATCH($F4246,'Liste noire'!C:C,0)),0,1)</f>
        <v>0</v>
      </c>
    </row>
    <row r="4247" spans="1:13" x14ac:dyDescent="0.25">
      <c r="A4247" s="142">
        <v>1840</v>
      </c>
      <c r="B4247" s="143" t="s">
        <v>11430</v>
      </c>
      <c r="C4247" s="143" t="s">
        <v>11431</v>
      </c>
      <c r="D4247" s="143" t="s">
        <v>11206</v>
      </c>
      <c r="E4247" s="143" t="s">
        <v>22439</v>
      </c>
      <c r="F4247" s="143" t="s">
        <v>11432</v>
      </c>
      <c r="G4247" s="143" t="s">
        <v>11433</v>
      </c>
      <c r="H4247" s="143">
        <v>23.151800000000001</v>
      </c>
      <c r="I4247" s="143">
        <v>-109.721</v>
      </c>
      <c r="J4247" s="143">
        <v>374</v>
      </c>
      <c r="K4247" s="143">
        <v>-7</v>
      </c>
      <c r="L4247" s="143">
        <f>COUNTIFS(ArCompl!$C$2:$C$5652,ArCompl!$C4364,ArCompl!$D$2:$D$5652,ArCompl!$D4364)</f>
        <v>1</v>
      </c>
      <c r="M4247" s="144">
        <f>IF(ISNA(MATCH($F4247,'Liste noire'!C:C,0)),0,1)</f>
        <v>0</v>
      </c>
    </row>
    <row r="4248" spans="1:13" x14ac:dyDescent="0.25">
      <c r="A4248" s="139">
        <v>2747</v>
      </c>
      <c r="B4248" s="140" t="s">
        <v>5688</v>
      </c>
      <c r="C4248" s="140" t="s">
        <v>5689</v>
      </c>
      <c r="D4248" s="140" t="s">
        <v>5479</v>
      </c>
      <c r="E4248" s="140" t="s">
        <v>22380</v>
      </c>
      <c r="F4248" s="140" t="s">
        <v>5690</v>
      </c>
      <c r="G4248" s="140" t="s">
        <v>5691</v>
      </c>
      <c r="H4248" s="140">
        <v>2.5796899999999998</v>
      </c>
      <c r="I4248" s="140">
        <v>-72.639399999999995</v>
      </c>
      <c r="J4248" s="140">
        <v>605</v>
      </c>
      <c r="K4248" s="140">
        <v>-5</v>
      </c>
      <c r="L4248" s="140">
        <f>COUNTIFS(ArCompl!$C$2:$C$5652,ArCompl!$C1588,ArCompl!$D$2:$D$5652,ArCompl!$D1588)</f>
        <v>1</v>
      </c>
      <c r="M4248" s="141">
        <f>IF(ISNA(MATCH($F4248,'Liste noire'!C:C,0)),0,1)</f>
        <v>0</v>
      </c>
    </row>
    <row r="4249" spans="1:13" x14ac:dyDescent="0.25">
      <c r="A4249" s="142">
        <v>2409</v>
      </c>
      <c r="B4249" s="143" t="s">
        <v>13200</v>
      </c>
      <c r="C4249" s="143" t="s">
        <v>6026</v>
      </c>
      <c r="D4249" s="143" t="s">
        <v>13050</v>
      </c>
      <c r="E4249" s="143" t="s">
        <v>13050</v>
      </c>
      <c r="F4249" s="143" t="s">
        <v>13201</v>
      </c>
      <c r="G4249" s="143" t="s">
        <v>13202</v>
      </c>
      <c r="H4249" s="143">
        <v>12.361499999999999</v>
      </c>
      <c r="I4249" s="143">
        <v>121.047</v>
      </c>
      <c r="J4249" s="143">
        <v>14</v>
      </c>
      <c r="K4249" s="143">
        <v>8</v>
      </c>
      <c r="L4249" s="143">
        <f>COUNTIFS(ArCompl!$C$2:$C$5652,ArCompl!$C4787,ArCompl!$D$2:$D$5652,ArCompl!$D4787)</f>
        <v>1</v>
      </c>
      <c r="M4249" s="144">
        <f>IF(ISNA(MATCH($F4249,'Liste noire'!C:C,0)),0,1)</f>
        <v>0</v>
      </c>
    </row>
    <row r="4250" spans="1:13" x14ac:dyDescent="0.25">
      <c r="A4250" s="139">
        <v>1646</v>
      </c>
      <c r="B4250" s="140" t="s">
        <v>2002</v>
      </c>
      <c r="C4250" s="140" t="s">
        <v>2003</v>
      </c>
      <c r="D4250" s="140" t="s">
        <v>1995</v>
      </c>
      <c r="E4250" s="140" t="s">
        <v>22367</v>
      </c>
      <c r="F4250" s="140" t="s">
        <v>2004</v>
      </c>
      <c r="G4250" s="140" t="s">
        <v>2005</v>
      </c>
      <c r="H4250" s="140">
        <v>43.824599999999997</v>
      </c>
      <c r="I4250" s="140">
        <v>18.331499999999998</v>
      </c>
      <c r="J4250" s="140">
        <v>1708</v>
      </c>
      <c r="K4250" s="140">
        <v>1</v>
      </c>
      <c r="L4250" s="140">
        <f>COUNTIFS(ArCompl!$C$2:$C$5652,ArCompl!$C692,ArCompl!$D$2:$D$5652,ArCompl!$D692)</f>
        <v>2</v>
      </c>
      <c r="M4250" s="141">
        <f>IF(ISNA(MATCH($F4250,'Liste noire'!C:C,0)),0,1)</f>
        <v>0</v>
      </c>
    </row>
    <row r="4251" spans="1:13" x14ac:dyDescent="0.25">
      <c r="A4251" s="142">
        <v>2615</v>
      </c>
      <c r="B4251" s="143" t="s">
        <v>2674</v>
      </c>
      <c r="C4251" s="143" t="s">
        <v>2675</v>
      </c>
      <c r="D4251" s="143" t="s">
        <v>2057</v>
      </c>
      <c r="E4251" s="143" t="s">
        <v>22368</v>
      </c>
      <c r="F4251" s="143" t="s">
        <v>2676</v>
      </c>
      <c r="G4251" s="143" t="s">
        <v>2677</v>
      </c>
      <c r="H4251" s="143">
        <v>-23.229199999999999</v>
      </c>
      <c r="I4251" s="143">
        <v>-45.861499999999999</v>
      </c>
      <c r="J4251" s="143">
        <v>2120</v>
      </c>
      <c r="K4251" s="143">
        <v>-3</v>
      </c>
      <c r="L4251" s="143">
        <f>COUNTIFS(ArCompl!$C$2:$C$5652,ArCompl!$C863,ArCompl!$D$2:$D$5652,ArCompl!$D863)</f>
        <v>1</v>
      </c>
      <c r="M4251" s="144">
        <f>IF(ISNA(MATCH($F4251,'Liste noire'!C:C,0)),0,1)</f>
        <v>0</v>
      </c>
    </row>
    <row r="4252" spans="1:13" x14ac:dyDescent="0.25">
      <c r="A4252" s="139">
        <v>2630</v>
      </c>
      <c r="B4252" s="140" t="s">
        <v>2666</v>
      </c>
      <c r="C4252" s="140" t="s">
        <v>2667</v>
      </c>
      <c r="D4252" s="140" t="s">
        <v>2057</v>
      </c>
      <c r="E4252" s="140" t="s">
        <v>22368</v>
      </c>
      <c r="F4252" s="140" t="s">
        <v>2668</v>
      </c>
      <c r="G4252" s="140" t="s">
        <v>2669</v>
      </c>
      <c r="H4252" s="140">
        <v>-0.14835000000000001</v>
      </c>
      <c r="I4252" s="140">
        <v>-66.985500000000002</v>
      </c>
      <c r="J4252" s="140">
        <v>251</v>
      </c>
      <c r="K4252" s="140">
        <v>-4</v>
      </c>
      <c r="L4252" s="140">
        <f>COUNTIFS(ArCompl!$C$2:$C$5652,ArCompl!$C861,ArCompl!$D$2:$D$5652,ArCompl!$D861)</f>
        <v>1</v>
      </c>
      <c r="M4252" s="141">
        <f>IF(ISNA(MATCH($F4252,'Liste noire'!C:C,0)),0,1)</f>
        <v>0</v>
      </c>
    </row>
    <row r="4253" spans="1:13" x14ac:dyDescent="0.25">
      <c r="A4253" s="142">
        <v>1885</v>
      </c>
      <c r="B4253" s="143" t="s">
        <v>6025</v>
      </c>
      <c r="C4253" s="143" t="s">
        <v>6026</v>
      </c>
      <c r="D4253" s="143" t="s">
        <v>5959</v>
      </c>
      <c r="E4253" s="143" t="s">
        <v>5959</v>
      </c>
      <c r="F4253" s="143" t="s">
        <v>6027</v>
      </c>
      <c r="G4253" s="143" t="s">
        <v>6028</v>
      </c>
      <c r="H4253" s="143">
        <v>9.9938599999999997</v>
      </c>
      <c r="I4253" s="143">
        <v>-84.208799999999997</v>
      </c>
      <c r="J4253" s="143">
        <v>3021</v>
      </c>
      <c r="K4253" s="143">
        <v>-6</v>
      </c>
      <c r="L4253" s="143">
        <f>COUNTIFS(ArCompl!$C$2:$C$5652,ArCompl!$C1698,ArCompl!$D$2:$D$5652,ArCompl!$D1698)</f>
        <v>1</v>
      </c>
      <c r="M4253" s="144">
        <f>IF(ISNA(MATCH($F4253,'Liste noire'!C:C,0)),0,1)</f>
        <v>0</v>
      </c>
    </row>
    <row r="4254" spans="1:13" x14ac:dyDescent="0.25">
      <c r="A4254" s="139">
        <v>2619</v>
      </c>
      <c r="B4254" s="140" t="s">
        <v>2670</v>
      </c>
      <c r="C4254" s="140" t="s">
        <v>2671</v>
      </c>
      <c r="D4254" s="140" t="s">
        <v>2057</v>
      </c>
      <c r="E4254" s="140" t="s">
        <v>22368</v>
      </c>
      <c r="F4254" s="140" t="s">
        <v>2672</v>
      </c>
      <c r="G4254" s="140" t="s">
        <v>2673</v>
      </c>
      <c r="H4254" s="140">
        <v>-20.816600000000001</v>
      </c>
      <c r="I4254" s="140">
        <v>-49.406500000000001</v>
      </c>
      <c r="J4254" s="140">
        <v>1784</v>
      </c>
      <c r="K4254" s="140">
        <v>-3</v>
      </c>
      <c r="L4254" s="140">
        <f>COUNTIFS(ArCompl!$C$2:$C$5652,ArCompl!$C862,ArCompl!$D$2:$D$5652,ArCompl!$D862)</f>
        <v>1</v>
      </c>
      <c r="M4254" s="141">
        <f>IF(ISNA(MATCH($F4254,'Liste noire'!C:C,0)),0,1)</f>
        <v>0</v>
      </c>
    </row>
    <row r="4255" spans="1:13" x14ac:dyDescent="0.25">
      <c r="A4255" s="142">
        <v>3708</v>
      </c>
      <c r="B4255" s="143" t="s">
        <v>20796</v>
      </c>
      <c r="C4255" s="143" t="s">
        <v>20797</v>
      </c>
      <c r="D4255" s="143" t="s">
        <v>16702</v>
      </c>
      <c r="E4255" s="143" t="s">
        <v>22496</v>
      </c>
      <c r="F4255" s="143" t="s">
        <v>20798</v>
      </c>
      <c r="G4255" s="143" t="s">
        <v>20799</v>
      </c>
      <c r="H4255" s="143">
        <v>31.357700000000001</v>
      </c>
      <c r="I4255" s="143">
        <v>-100.496</v>
      </c>
      <c r="J4255" s="143">
        <v>1919</v>
      </c>
      <c r="K4255" s="143">
        <v>-6</v>
      </c>
      <c r="L4255" s="143">
        <f>COUNTIFS(ArCompl!$C$2:$C$5652,ArCompl!$C2959,ArCompl!$D$2:$D$5652,ArCompl!$D2959)</f>
        <v>2</v>
      </c>
      <c r="M4255" s="144">
        <f>IF(ISNA(MATCH($F4255,'Liste noire'!C:C,0)),0,1)</f>
        <v>0</v>
      </c>
    </row>
    <row r="4256" spans="1:13" x14ac:dyDescent="0.25">
      <c r="A4256" s="139">
        <v>2890</v>
      </c>
      <c r="B4256" s="140" t="s">
        <v>13418</v>
      </c>
      <c r="C4256" s="140" t="s">
        <v>13415</v>
      </c>
      <c r="D4256" s="140" t="s">
        <v>13387</v>
      </c>
      <c r="E4256" s="140" t="s">
        <v>13387</v>
      </c>
      <c r="F4256" s="140" t="s">
        <v>13419</v>
      </c>
      <c r="G4256" s="140" t="s">
        <v>13420</v>
      </c>
      <c r="H4256" s="140">
        <v>18.439399999999999</v>
      </c>
      <c r="I4256" s="140">
        <v>-66.001800000000003</v>
      </c>
      <c r="J4256" s="140">
        <v>9</v>
      </c>
      <c r="K4256" s="140">
        <v>-4</v>
      </c>
      <c r="L4256" s="140">
        <f>COUNTIFS(ArCompl!$C$2:$C$5652,ArCompl!$C4878,ArCompl!$D$2:$D$5652,ArCompl!$D4878)</f>
        <v>1</v>
      </c>
      <c r="M4256" s="141">
        <f>IF(ISNA(MATCH($F4256,'Liste noire'!C:C,0)),0,1)</f>
        <v>0</v>
      </c>
    </row>
    <row r="4257" spans="1:13" x14ac:dyDescent="0.25">
      <c r="A4257" s="142">
        <v>6347</v>
      </c>
      <c r="B4257" s="143" t="s">
        <v>5224</v>
      </c>
      <c r="C4257" s="143" t="s">
        <v>5225</v>
      </c>
      <c r="D4257" s="143" t="s">
        <v>4759</v>
      </c>
      <c r="E4257" s="143" t="s">
        <v>22377</v>
      </c>
      <c r="F4257" s="143" t="s">
        <v>5226</v>
      </c>
      <c r="G4257" s="143" t="s">
        <v>5227</v>
      </c>
      <c r="H4257" s="143">
        <v>38.280700000000003</v>
      </c>
      <c r="I4257" s="143">
        <v>114.697</v>
      </c>
      <c r="J4257" s="143">
        <v>233</v>
      </c>
      <c r="K4257" s="143">
        <v>8</v>
      </c>
      <c r="L4257" s="143">
        <f>COUNTIFS(ArCompl!$C$2:$C$5652,ArCompl!$C1470,ArCompl!$D$2:$D$5652,ArCompl!$D1470)</f>
        <v>1</v>
      </c>
      <c r="M4257" s="144">
        <f>IF(ISNA(MATCH($F4257,'Liste noire'!C:C,0)),0,1)</f>
        <v>0</v>
      </c>
    </row>
    <row r="4258" spans="1:13" x14ac:dyDescent="0.25">
      <c r="A4258" s="139">
        <v>5560</v>
      </c>
      <c r="B4258" s="140" t="s">
        <v>6855</v>
      </c>
      <c r="C4258" s="140" t="s">
        <v>6856</v>
      </c>
      <c r="D4258" s="140" t="s">
        <v>6766</v>
      </c>
      <c r="E4258" s="140" t="s">
        <v>22400</v>
      </c>
      <c r="F4258" s="140" t="s">
        <v>6857</v>
      </c>
      <c r="G4258" s="140" t="s">
        <v>6858</v>
      </c>
      <c r="H4258" s="140">
        <v>62.692100000000003</v>
      </c>
      <c r="I4258" s="140">
        <v>22.8323</v>
      </c>
      <c r="J4258" s="140">
        <v>302</v>
      </c>
      <c r="K4258" s="140">
        <v>2</v>
      </c>
      <c r="L4258" s="140">
        <f>COUNTIFS(ArCompl!$C$2:$C$5652,ArCompl!$C3284,ArCompl!$D$2:$D$5652,ArCompl!$D3284)</f>
        <v>1</v>
      </c>
      <c r="M4258" s="141">
        <f>IF(ISNA(MATCH($F4258,'Liste noire'!C:C,0)),0,1)</f>
        <v>0</v>
      </c>
    </row>
    <row r="4259" spans="1:13" x14ac:dyDescent="0.25">
      <c r="A4259" s="142">
        <v>1639</v>
      </c>
      <c r="B4259" s="143" t="s">
        <v>13377</v>
      </c>
      <c r="C4259" s="143" t="s">
        <v>13378</v>
      </c>
      <c r="D4259" s="143" t="s">
        <v>13326</v>
      </c>
      <c r="E4259" s="143" t="s">
        <v>13326</v>
      </c>
      <c r="F4259" s="143" t="s">
        <v>13379</v>
      </c>
      <c r="G4259" s="143" t="s">
        <v>13380</v>
      </c>
      <c r="H4259" s="143">
        <v>38.665500000000002</v>
      </c>
      <c r="I4259" s="143">
        <v>-28.175799999999999</v>
      </c>
      <c r="J4259" s="143">
        <v>311</v>
      </c>
      <c r="K4259" s="143">
        <v>-1</v>
      </c>
      <c r="L4259" s="143">
        <f>COUNTIFS(ArCompl!$C$2:$C$5652,ArCompl!$C4868,ArCompl!$D$2:$D$5652,ArCompl!$D4868)</f>
        <v>1</v>
      </c>
      <c r="M4259" s="144">
        <f>IF(ISNA(MATCH($F4259,'Liste noire'!C:C,0)),0,1)</f>
        <v>0</v>
      </c>
    </row>
    <row r="4260" spans="1:13" x14ac:dyDescent="0.25">
      <c r="A4260" s="139">
        <v>3667</v>
      </c>
      <c r="B4260" s="140" t="s">
        <v>21084</v>
      </c>
      <c r="C4260" s="140" t="s">
        <v>21078</v>
      </c>
      <c r="D4260" s="140" t="s">
        <v>16702</v>
      </c>
      <c r="E4260" s="140" t="s">
        <v>22496</v>
      </c>
      <c r="F4260" s="140" t="s">
        <v>21085</v>
      </c>
      <c r="G4260" s="140" t="s">
        <v>21086</v>
      </c>
      <c r="H4260" s="140">
        <v>47.615099999999998</v>
      </c>
      <c r="I4260" s="140">
        <v>-117.65600000000001</v>
      </c>
      <c r="J4260" s="140">
        <v>2461</v>
      </c>
      <c r="K4260" s="140">
        <v>-8</v>
      </c>
      <c r="L4260" s="140">
        <f>COUNTIFS(ArCompl!$C$2:$C$5652,ArCompl!$C3035,ArCompl!$D$2:$D$5652,ArCompl!$D3035)</f>
        <v>1</v>
      </c>
      <c r="M4260" s="141">
        <f>IF(ISNA(MATCH($F4260,'Liste noire'!C:C,0)),0,1)</f>
        <v>0</v>
      </c>
    </row>
    <row r="4261" spans="1:13" x14ac:dyDescent="0.25">
      <c r="A4261" s="142">
        <v>2891</v>
      </c>
      <c r="B4261" s="143" t="s">
        <v>14115</v>
      </c>
      <c r="C4261" s="143" t="s">
        <v>8207</v>
      </c>
      <c r="D4261" s="143" t="s">
        <v>14116</v>
      </c>
      <c r="E4261" s="143" t="s">
        <v>22463</v>
      </c>
      <c r="F4261" s="143" t="s">
        <v>14117</v>
      </c>
      <c r="G4261" s="143" t="s">
        <v>14118</v>
      </c>
      <c r="H4261" s="143">
        <v>17.311199999999999</v>
      </c>
      <c r="I4261" s="143">
        <v>-62.718699999999998</v>
      </c>
      <c r="J4261" s="143">
        <v>170</v>
      </c>
      <c r="K4261" s="143">
        <v>-4</v>
      </c>
      <c r="L4261" s="143">
        <f>COUNTIFS(ArCompl!$C$2:$C$5652,ArCompl!$C5162,ArCompl!$D$2:$D$5652,ArCompl!$D5162)</f>
        <v>1</v>
      </c>
      <c r="M4261" s="144">
        <f>IF(ISNA(MATCH($F4261,'Liste noire'!C:C,0)),0,1)</f>
        <v>0</v>
      </c>
    </row>
    <row r="4262" spans="1:13" x14ac:dyDescent="0.25">
      <c r="A4262" s="139">
        <v>2981</v>
      </c>
      <c r="B4262" s="140" t="s">
        <v>21837</v>
      </c>
      <c r="C4262" s="140" t="s">
        <v>21838</v>
      </c>
      <c r="D4262" s="140" t="s">
        <v>21810</v>
      </c>
      <c r="E4262" s="140" t="s">
        <v>22497</v>
      </c>
      <c r="F4262" s="140" t="s">
        <v>21839</v>
      </c>
      <c r="G4262" s="140" t="s">
        <v>21840</v>
      </c>
      <c r="H4262" s="140">
        <v>39.700499999999998</v>
      </c>
      <c r="I4262" s="140">
        <v>66.983800000000002</v>
      </c>
      <c r="J4262" s="140">
        <v>2224</v>
      </c>
      <c r="K4262" s="140">
        <v>5</v>
      </c>
      <c r="L4262" s="140">
        <f>COUNTIFS(ArCompl!$C$2:$C$5652,ArCompl!$C4621,ArCompl!$D$2:$D$5652,ArCompl!$D4621)</f>
        <v>1</v>
      </c>
      <c r="M4262" s="141">
        <f>IF(ISNA(MATCH($F4262,'Liste noire'!C:C,0)),0,1)</f>
        <v>0</v>
      </c>
    </row>
    <row r="4263" spans="1:13" x14ac:dyDescent="0.25">
      <c r="A4263" s="142">
        <v>659</v>
      </c>
      <c r="B4263" s="143" t="s">
        <v>12518</v>
      </c>
      <c r="C4263" s="143" t="s">
        <v>12519</v>
      </c>
      <c r="D4263" s="143" t="s">
        <v>12352</v>
      </c>
      <c r="E4263" s="143" t="s">
        <v>22455</v>
      </c>
      <c r="F4263" s="143" t="s">
        <v>12520</v>
      </c>
      <c r="G4263" s="143" t="s">
        <v>12521</v>
      </c>
      <c r="H4263" s="143">
        <v>59.185000000000002</v>
      </c>
      <c r="I4263" s="143">
        <v>9.5669400000000007</v>
      </c>
      <c r="J4263" s="143">
        <v>463</v>
      </c>
      <c r="K4263" s="143">
        <v>1</v>
      </c>
      <c r="L4263" s="143">
        <f>COUNTIFS(ArCompl!$C$2:$C$5652,ArCompl!$C4539,ArCompl!$D$2:$D$5652,ArCompl!$D4539)</f>
        <v>1</v>
      </c>
      <c r="M4263" s="144">
        <f>IF(ISNA(MATCH($F4263,'Liste noire'!C:C,0)),0,1)</f>
        <v>0</v>
      </c>
    </row>
    <row r="4264" spans="1:13" x14ac:dyDescent="0.25">
      <c r="A4264" s="139">
        <v>3727</v>
      </c>
      <c r="B4264" s="140" t="s">
        <v>20807</v>
      </c>
      <c r="C4264" s="140" t="s">
        <v>20801</v>
      </c>
      <c r="D4264" s="140" t="s">
        <v>16702</v>
      </c>
      <c r="E4264" s="140" t="s">
        <v>22496</v>
      </c>
      <c r="F4264" s="140" t="s">
        <v>20808</v>
      </c>
      <c r="G4264" s="140" t="s">
        <v>20809</v>
      </c>
      <c r="H4264" s="140">
        <v>29.3842</v>
      </c>
      <c r="I4264" s="140">
        <v>-98.581100000000006</v>
      </c>
      <c r="J4264" s="140">
        <v>691</v>
      </c>
      <c r="K4264" s="140">
        <v>-6</v>
      </c>
      <c r="L4264" s="140">
        <f>COUNTIFS(ArCompl!$C$2:$C$5652,ArCompl!$C2962,ArCompl!$D$2:$D$5652,ArCompl!$D2962)</f>
        <v>1</v>
      </c>
      <c r="M4264" s="141">
        <f>IF(ISNA(MATCH($F4264,'Liste noire'!C:C,0)),0,1)</f>
        <v>0</v>
      </c>
    </row>
    <row r="4265" spans="1:13" x14ac:dyDescent="0.25">
      <c r="A4265" s="142">
        <v>1486</v>
      </c>
      <c r="B4265" s="143" t="s">
        <v>8101</v>
      </c>
      <c r="C4265" s="143" t="s">
        <v>8102</v>
      </c>
      <c r="D4265" s="143" t="s">
        <v>7939</v>
      </c>
      <c r="E4265" s="143" t="s">
        <v>22406</v>
      </c>
      <c r="F4265" s="143" t="s">
        <v>8103</v>
      </c>
      <c r="G4265" s="143" t="s">
        <v>8104</v>
      </c>
      <c r="H4265" s="143">
        <v>40.5197</v>
      </c>
      <c r="I4265" s="143">
        <v>22.9709</v>
      </c>
      <c r="J4265" s="143">
        <v>22</v>
      </c>
      <c r="K4265" s="143">
        <v>2</v>
      </c>
      <c r="L4265" s="143">
        <f>COUNTIFS(ArCompl!$C$2:$C$5652,ArCompl!$C3473,ArCompl!$D$2:$D$5652,ArCompl!$D3473)</f>
        <v>1</v>
      </c>
      <c r="M4265" s="144">
        <f>IF(ISNA(MATCH($F4265,'Liste noire'!C:C,0)),0,1)</f>
        <v>0</v>
      </c>
    </row>
    <row r="4266" spans="1:13" x14ac:dyDescent="0.25">
      <c r="A4266" s="139">
        <v>4184</v>
      </c>
      <c r="B4266" s="140" t="s">
        <v>11887</v>
      </c>
      <c r="C4266" s="140" t="s">
        <v>11888</v>
      </c>
      <c r="D4266" s="140" t="s">
        <v>11788</v>
      </c>
      <c r="E4266" s="140" t="s">
        <v>22447</v>
      </c>
      <c r="F4266" s="140" t="s">
        <v>11889</v>
      </c>
      <c r="G4266" s="140" t="s">
        <v>11890</v>
      </c>
      <c r="H4266" s="140">
        <v>28.585999999999999</v>
      </c>
      <c r="I4266" s="140">
        <v>81.635999999999996</v>
      </c>
      <c r="J4266" s="140">
        <v>2400</v>
      </c>
      <c r="K4266" s="140">
        <v>5.75</v>
      </c>
      <c r="L4266" s="140">
        <f>COUNTIFS(ArCompl!$C$2:$C$5652,ArCompl!$C4458,ArCompl!$D$2:$D$5652,ArCompl!$D4458)</f>
        <v>1</v>
      </c>
      <c r="M4266" s="141">
        <f>IF(ISNA(MATCH($F4266,'Liste noire'!C:C,0)),0,1)</f>
        <v>0</v>
      </c>
    </row>
    <row r="4267" spans="1:13" x14ac:dyDescent="0.25">
      <c r="A4267" s="142">
        <v>7192</v>
      </c>
      <c r="B4267" s="143" t="s">
        <v>20960</v>
      </c>
      <c r="C4267" s="143" t="s">
        <v>20961</v>
      </c>
      <c r="D4267" s="143" t="s">
        <v>16702</v>
      </c>
      <c r="E4267" s="143" t="s">
        <v>22496</v>
      </c>
      <c r="F4267" s="143" t="s">
        <v>20962</v>
      </c>
      <c r="G4267" s="143" t="s">
        <v>20963</v>
      </c>
      <c r="H4267" s="143">
        <v>64.371099999999998</v>
      </c>
      <c r="I4267" s="143">
        <v>-161.22399999999999</v>
      </c>
      <c r="J4267" s="143">
        <v>24</v>
      </c>
      <c r="K4267" s="143">
        <v>-9</v>
      </c>
      <c r="L4267" s="143">
        <f>COUNTIFS(ArCompl!$C$2:$C$5652,ArCompl!$C3003,ArCompl!$D$2:$D$5652,ArCompl!$D3003)</f>
        <v>1</v>
      </c>
      <c r="M4267" s="144">
        <f>IF(ISNA(MATCH($F4267,'Liste noire'!C:C,0)),0,1)</f>
        <v>0</v>
      </c>
    </row>
    <row r="4268" spans="1:13" x14ac:dyDescent="0.25">
      <c r="A4268" s="139">
        <v>4252</v>
      </c>
      <c r="B4268" s="140" t="s">
        <v>12534</v>
      </c>
      <c r="C4268" s="140" t="s">
        <v>12535</v>
      </c>
      <c r="D4268" s="140" t="s">
        <v>12352</v>
      </c>
      <c r="E4268" s="140" t="s">
        <v>22455</v>
      </c>
      <c r="F4268" s="140" t="s">
        <v>12536</v>
      </c>
      <c r="G4268" s="140" t="s">
        <v>12537</v>
      </c>
      <c r="H4268" s="140">
        <v>68.578829999999996</v>
      </c>
      <c r="I4268" s="140">
        <v>15.03342</v>
      </c>
      <c r="J4268" s="140">
        <v>11</v>
      </c>
      <c r="K4268" s="140">
        <v>1</v>
      </c>
      <c r="L4268" s="140">
        <f>COUNTIFS(ArCompl!$C$2:$C$5652,ArCompl!$C4543,ArCompl!$D$2:$D$5652,ArCompl!$D4543)</f>
        <v>1</v>
      </c>
      <c r="M4268" s="141">
        <f>IF(ISNA(MATCH($F4268,'Liste noire'!C:C,0)),0,1)</f>
        <v>0</v>
      </c>
    </row>
    <row r="4269" spans="1:13" x14ac:dyDescent="0.25">
      <c r="A4269" s="142">
        <v>276</v>
      </c>
      <c r="B4269" s="143" t="s">
        <v>12299</v>
      </c>
      <c r="C4269" s="143" t="s">
        <v>12300</v>
      </c>
      <c r="D4269" s="143" t="s">
        <v>12233</v>
      </c>
      <c r="E4269" s="143" t="s">
        <v>12233</v>
      </c>
      <c r="F4269" s="143" t="s">
        <v>12301</v>
      </c>
      <c r="G4269" s="143" t="s">
        <v>12302</v>
      </c>
      <c r="H4269" s="143">
        <v>12.9163</v>
      </c>
      <c r="I4269" s="143">
        <v>5.2071899999999998</v>
      </c>
      <c r="J4269" s="143">
        <v>1010</v>
      </c>
      <c r="K4269" s="143">
        <v>1</v>
      </c>
      <c r="L4269" s="143">
        <f>COUNTIFS(ArCompl!$C$2:$C$5652,ArCompl!$C4492,ArCompl!$D$2:$D$5652,ArCompl!$D4492)</f>
        <v>1</v>
      </c>
      <c r="M4269" s="144">
        <f>IF(ISNA(MATCH($F4269,'Liste noire'!C:C,0)),0,1)</f>
        <v>0</v>
      </c>
    </row>
    <row r="4270" spans="1:13" x14ac:dyDescent="0.25">
      <c r="A4270" s="139">
        <v>1737</v>
      </c>
      <c r="B4270" s="140" t="s">
        <v>10687</v>
      </c>
      <c r="C4270" s="140" t="s">
        <v>10688</v>
      </c>
      <c r="D4270" s="140" t="s">
        <v>10684</v>
      </c>
      <c r="E4270" s="140" t="s">
        <v>22433</v>
      </c>
      <c r="F4270" s="140" t="s">
        <v>10689</v>
      </c>
      <c r="G4270" s="140" t="s">
        <v>10690</v>
      </c>
      <c r="H4270" s="140">
        <v>41.961599999999997</v>
      </c>
      <c r="I4270" s="140">
        <v>21.621400000000001</v>
      </c>
      <c r="J4270" s="140">
        <v>781</v>
      </c>
      <c r="K4270" s="140">
        <v>1</v>
      </c>
      <c r="L4270" s="140">
        <f>COUNTIFS(ArCompl!$C$2:$C$5652,ArCompl!$C4167,ArCompl!$D$2:$D$5652,ArCompl!$D4167)</f>
        <v>2</v>
      </c>
      <c r="M4270" s="141">
        <f>IF(ISNA(MATCH($F4270,'Liste noire'!C:C,0)),0,1)</f>
        <v>0</v>
      </c>
    </row>
    <row r="4271" spans="1:13" x14ac:dyDescent="0.25">
      <c r="A4271" s="142">
        <v>621</v>
      </c>
      <c r="B4271" s="143" t="s">
        <v>6278</v>
      </c>
      <c r="C4271" s="143" t="s">
        <v>6279</v>
      </c>
      <c r="D4271" s="143" t="s">
        <v>6240</v>
      </c>
      <c r="E4271" s="143" t="s">
        <v>22387</v>
      </c>
      <c r="F4271" s="143" t="s">
        <v>6280</v>
      </c>
      <c r="G4271" s="143" t="s">
        <v>6281</v>
      </c>
      <c r="H4271" s="143">
        <v>55.221049999999998</v>
      </c>
      <c r="I4271" s="143">
        <v>9.2670200000000005</v>
      </c>
      <c r="J4271" s="143">
        <v>141</v>
      </c>
      <c r="K4271" s="143">
        <v>1</v>
      </c>
      <c r="L4271" s="143">
        <f>COUNTIFS(ArCompl!$C$2:$C$5652,ArCompl!$C1750,ArCompl!$D$2:$D$5652,ArCompl!$D1750)</f>
        <v>1</v>
      </c>
      <c r="M4271" s="144">
        <f>IF(ISNA(MATCH($F4271,'Liste noire'!C:C,0)),0,1)</f>
        <v>0</v>
      </c>
    </row>
    <row r="4272" spans="1:13" x14ac:dyDescent="0.25">
      <c r="A4272" s="139">
        <v>6776</v>
      </c>
      <c r="B4272" s="140" t="s">
        <v>12723</v>
      </c>
      <c r="C4272" s="140" t="s">
        <v>12724</v>
      </c>
      <c r="D4272" s="140" t="s">
        <v>12597</v>
      </c>
      <c r="E4272" s="140" t="s">
        <v>12597</v>
      </c>
      <c r="F4272" s="140" t="s">
        <v>12725</v>
      </c>
      <c r="G4272" s="140" t="s">
        <v>12726</v>
      </c>
      <c r="H4272" s="140">
        <v>32.535559999999997</v>
      </c>
      <c r="I4272" s="140">
        <v>74.363889999999998</v>
      </c>
      <c r="J4272" s="140">
        <v>837</v>
      </c>
      <c r="K4272" s="140">
        <v>5</v>
      </c>
      <c r="L4272" s="140">
        <f>COUNTIFS(ArCompl!$C$2:$C$5652,ArCompl!$C4658,ArCompl!$D$2:$D$5652,ArCompl!$D4658)</f>
        <v>2</v>
      </c>
      <c r="M4272" s="141">
        <f>IF(ISNA(MATCH($F4272,'Liste noire'!C:C,0)),0,1)</f>
        <v>0</v>
      </c>
    </row>
    <row r="4273" spans="1:13" x14ac:dyDescent="0.25">
      <c r="A4273" s="142">
        <v>1482</v>
      </c>
      <c r="B4273" s="143" t="s">
        <v>8093</v>
      </c>
      <c r="C4273" s="143" t="s">
        <v>8094</v>
      </c>
      <c r="D4273" s="143" t="s">
        <v>7939</v>
      </c>
      <c r="E4273" s="143" t="s">
        <v>22406</v>
      </c>
      <c r="F4273" s="143" t="s">
        <v>8095</v>
      </c>
      <c r="G4273" s="143" t="s">
        <v>8096</v>
      </c>
      <c r="H4273" s="143">
        <v>38.967599999999997</v>
      </c>
      <c r="I4273" s="143">
        <v>24.487200000000001</v>
      </c>
      <c r="J4273" s="143">
        <v>44</v>
      </c>
      <c r="K4273" s="143">
        <v>2</v>
      </c>
      <c r="L4273" s="143">
        <f>COUNTIFS(ArCompl!$C$2:$C$5652,ArCompl!$C3471,ArCompl!$D$2:$D$5652,ArCompl!$D3471)</f>
        <v>1</v>
      </c>
      <c r="M4273" s="144">
        <f>IF(ISNA(MATCH($F4273,'Liste noire'!C:C,0)),0,1)</f>
        <v>0</v>
      </c>
    </row>
    <row r="4274" spans="1:13" x14ac:dyDescent="0.25">
      <c r="A4274" s="139">
        <v>1135</v>
      </c>
      <c r="B4274" s="140" t="s">
        <v>6513</v>
      </c>
      <c r="C4274" s="140" t="s">
        <v>6514</v>
      </c>
      <c r="D4274" s="140" t="s">
        <v>6443</v>
      </c>
      <c r="E4274" s="140" t="s">
        <v>22392</v>
      </c>
      <c r="F4274" s="140" t="s">
        <v>6515</v>
      </c>
      <c r="G4274" s="140" t="s">
        <v>6516</v>
      </c>
      <c r="H4274" s="140">
        <v>28.685300000000002</v>
      </c>
      <c r="I4274" s="140">
        <v>34.0625</v>
      </c>
      <c r="J4274" s="140">
        <v>4368</v>
      </c>
      <c r="K4274" s="140">
        <v>2</v>
      </c>
      <c r="L4274" s="140">
        <f>COUNTIFS(ArCompl!$C$2:$C$5652,ArCompl!$C1788,ArCompl!$D$2:$D$5652,ArCompl!$D1788)</f>
        <v>2</v>
      </c>
      <c r="M4274" s="141">
        <f>IF(ISNA(MATCH($F4274,'Liste noire'!C:C,0)),0,1)</f>
        <v>0</v>
      </c>
    </row>
    <row r="4275" spans="1:13" x14ac:dyDescent="0.25">
      <c r="A4275" s="142">
        <v>6166</v>
      </c>
      <c r="B4275" s="143" t="s">
        <v>13903</v>
      </c>
      <c r="C4275" s="143" t="s">
        <v>13904</v>
      </c>
      <c r="D4275" s="143" t="s">
        <v>13509</v>
      </c>
      <c r="E4275" s="143" t="s">
        <v>22461</v>
      </c>
      <c r="F4275" s="143" t="s">
        <v>13905</v>
      </c>
      <c r="G4275" s="143" t="s">
        <v>13906</v>
      </c>
      <c r="H4275" s="143">
        <v>54.125129999999999</v>
      </c>
      <c r="I4275" s="143">
        <v>45.212260000000001</v>
      </c>
      <c r="J4275" s="143">
        <v>676</v>
      </c>
      <c r="K4275" s="143">
        <v>3</v>
      </c>
      <c r="L4275" s="143">
        <f>COUNTIFS(ArCompl!$C$2:$C$5652,ArCompl!$C5107,ArCompl!$D$2:$D$5652,ArCompl!$D5107)</f>
        <v>3</v>
      </c>
      <c r="M4275" s="144">
        <f>IF(ISNA(MATCH($F4275,'Liste noire'!C:C,0)),0,1)</f>
        <v>0</v>
      </c>
    </row>
    <row r="4276" spans="1:13" x14ac:dyDescent="0.25">
      <c r="A4276" s="139">
        <v>3821</v>
      </c>
      <c r="B4276" s="140" t="s">
        <v>20850</v>
      </c>
      <c r="C4276" s="140" t="s">
        <v>20851</v>
      </c>
      <c r="D4276" s="140" t="s">
        <v>16702</v>
      </c>
      <c r="E4276" s="140" t="s">
        <v>22496</v>
      </c>
      <c r="F4276" s="140" t="s">
        <v>20852</v>
      </c>
      <c r="G4276" s="140" t="s">
        <v>20853</v>
      </c>
      <c r="H4276" s="140">
        <v>41.433399999999999</v>
      </c>
      <c r="I4276" s="140">
        <v>-82.652299999999997</v>
      </c>
      <c r="J4276" s="140">
        <v>580</v>
      </c>
      <c r="K4276" s="140">
        <v>-5</v>
      </c>
      <c r="L4276" s="140">
        <f>COUNTIFS(ArCompl!$C$2:$C$5652,ArCompl!$C2974,ArCompl!$D$2:$D$5652,ArCompl!$D2974)</f>
        <v>1</v>
      </c>
      <c r="M4276" s="141">
        <f>IF(ISNA(MATCH($F4276,'Liste noire'!C:C,0)),0,1)</f>
        <v>0</v>
      </c>
    </row>
    <row r="4277" spans="1:13" x14ac:dyDescent="0.25">
      <c r="A4277" s="142">
        <v>2227</v>
      </c>
      <c r="B4277" s="143" t="s">
        <v>12739</v>
      </c>
      <c r="C4277" s="143" t="s">
        <v>12740</v>
      </c>
      <c r="D4277" s="143" t="s">
        <v>12597</v>
      </c>
      <c r="E4277" s="143" t="s">
        <v>12597</v>
      </c>
      <c r="F4277" s="143" t="s">
        <v>12741</v>
      </c>
      <c r="G4277" s="143" t="s">
        <v>12742</v>
      </c>
      <c r="H4277" s="143">
        <v>27.722000000000001</v>
      </c>
      <c r="I4277" s="143">
        <v>68.791700000000006</v>
      </c>
      <c r="J4277" s="143">
        <v>196</v>
      </c>
      <c r="K4277" s="143">
        <v>5</v>
      </c>
      <c r="L4277" s="143">
        <f>COUNTIFS(ArCompl!$C$2:$C$5652,ArCompl!$C4662,ArCompl!$D$2:$D$5652,ArCompl!$D4662)</f>
        <v>1</v>
      </c>
      <c r="M4277" s="144">
        <f>IF(ISNA(MATCH($F4277,'Liste noire'!C:C,0)),0,1)</f>
        <v>0</v>
      </c>
    </row>
    <row r="4278" spans="1:13" x14ac:dyDescent="0.25">
      <c r="A4278" s="139">
        <v>2476</v>
      </c>
      <c r="B4278" s="140" t="s">
        <v>528</v>
      </c>
      <c r="C4278" s="140" t="s">
        <v>529</v>
      </c>
      <c r="D4278" s="140" t="s">
        <v>365</v>
      </c>
      <c r="E4278" s="140" t="s">
        <v>22354</v>
      </c>
      <c r="F4278" s="140" t="s">
        <v>530</v>
      </c>
      <c r="G4278" s="140" t="s">
        <v>531</v>
      </c>
      <c r="H4278" s="140">
        <v>-24.856000000000002</v>
      </c>
      <c r="I4278" s="140">
        <v>-65.486199999999997</v>
      </c>
      <c r="J4278" s="140">
        <v>4088</v>
      </c>
      <c r="K4278" s="140">
        <v>-3</v>
      </c>
      <c r="L4278" s="140">
        <f>COUNTIFS(ArCompl!$C$2:$C$5652,ArCompl!$C290,ArCompl!$D$2:$D$5652,ArCompl!$D290)</f>
        <v>1</v>
      </c>
      <c r="M4278" s="141">
        <f>IF(ISNA(MATCH($F4278,'Liste noire'!C:C,0)),0,1)</f>
        <v>0</v>
      </c>
    </row>
    <row r="4279" spans="1:13" x14ac:dyDescent="0.25">
      <c r="A4279" s="142">
        <v>3536</v>
      </c>
      <c r="B4279" s="143" t="s">
        <v>20788</v>
      </c>
      <c r="C4279" s="143" t="s">
        <v>20789</v>
      </c>
      <c r="D4279" s="143" t="s">
        <v>16702</v>
      </c>
      <c r="E4279" s="143" t="s">
        <v>22496</v>
      </c>
      <c r="F4279" s="143" t="s">
        <v>20790</v>
      </c>
      <c r="G4279" s="143" t="s">
        <v>20791</v>
      </c>
      <c r="H4279" s="143">
        <v>40.788400000000003</v>
      </c>
      <c r="I4279" s="143">
        <v>-111.97799999999999</v>
      </c>
      <c r="J4279" s="143">
        <v>4227</v>
      </c>
      <c r="K4279" s="143">
        <v>-7</v>
      </c>
      <c r="L4279" s="143">
        <f>COUNTIFS(ArCompl!$C$2:$C$5652,ArCompl!$C2957,ArCompl!$D$2:$D$5652,ArCompl!$D2957)</f>
        <v>1</v>
      </c>
      <c r="M4279" s="144">
        <f>IF(ISNA(MATCH($F4279,'Liste noire'!C:C,0)),0,1)</f>
        <v>0</v>
      </c>
    </row>
    <row r="4280" spans="1:13" x14ac:dyDescent="0.25">
      <c r="A4280" s="139">
        <v>1749</v>
      </c>
      <c r="B4280" s="140" t="s">
        <v>14429</v>
      </c>
      <c r="C4280" s="140" t="s">
        <v>14430</v>
      </c>
      <c r="D4280" s="140" t="s">
        <v>14414</v>
      </c>
      <c r="E4280" s="140" t="s">
        <v>22472</v>
      </c>
      <c r="F4280" s="140" t="s">
        <v>14431</v>
      </c>
      <c r="G4280" s="140" t="s">
        <v>14432</v>
      </c>
      <c r="H4280" s="140">
        <v>48.637799999999999</v>
      </c>
      <c r="I4280" s="140">
        <v>19.1341</v>
      </c>
      <c r="J4280" s="140">
        <v>1043</v>
      </c>
      <c r="K4280" s="140">
        <v>1</v>
      </c>
      <c r="L4280" s="140">
        <f>COUNTIFS(ArCompl!$C$2:$C$5652,ArCompl!$C5212,ArCompl!$D$2:$D$5652,ArCompl!$D5212)</f>
        <v>1</v>
      </c>
      <c r="M4280" s="141">
        <f>IF(ISNA(MATCH($F4280,'Liste noire'!C:C,0)),0,1)</f>
        <v>0</v>
      </c>
    </row>
    <row r="4281" spans="1:13" x14ac:dyDescent="0.25">
      <c r="A4281" s="142">
        <v>7826</v>
      </c>
      <c r="B4281" s="143" t="s">
        <v>20765</v>
      </c>
      <c r="C4281" s="143" t="s">
        <v>20766</v>
      </c>
      <c r="D4281" s="143" t="s">
        <v>16702</v>
      </c>
      <c r="E4281" s="143" t="s">
        <v>22496</v>
      </c>
      <c r="F4281" s="143" t="s">
        <v>20767</v>
      </c>
      <c r="G4281" s="143" t="s">
        <v>20768</v>
      </c>
      <c r="H4281" s="143">
        <v>44.909500000000001</v>
      </c>
      <c r="I4281" s="143">
        <v>-123.003</v>
      </c>
      <c r="J4281" s="143">
        <v>214</v>
      </c>
      <c r="K4281" s="143">
        <v>-8</v>
      </c>
      <c r="L4281" s="143">
        <f>COUNTIFS(ArCompl!$C$2:$C$5652,ArCompl!$C2951,ArCompl!$D$2:$D$5652,ArCompl!$D2951)</f>
        <v>1</v>
      </c>
      <c r="M4281" s="144">
        <f>IF(ISNA(MATCH($F4281,'Liste noire'!C:C,0)),0,1)</f>
        <v>0</v>
      </c>
    </row>
    <row r="4282" spans="1:13" x14ac:dyDescent="0.25">
      <c r="A4282" s="139">
        <v>2088</v>
      </c>
      <c r="B4282" s="140" t="s">
        <v>14271</v>
      </c>
      <c r="C4282" s="140" t="s">
        <v>14272</v>
      </c>
      <c r="D4282" s="140" t="s">
        <v>14185</v>
      </c>
      <c r="E4282" s="140" t="s">
        <v>22468</v>
      </c>
      <c r="F4282" s="140" t="s">
        <v>14273</v>
      </c>
      <c r="G4282" s="140" t="s">
        <v>14274</v>
      </c>
      <c r="H4282" s="140">
        <v>20.464700000000001</v>
      </c>
      <c r="I4282" s="140">
        <v>45.619599999999998</v>
      </c>
      <c r="J4282" s="140">
        <v>2021</v>
      </c>
      <c r="K4282" s="140">
        <v>3</v>
      </c>
      <c r="L4282" s="140">
        <f>COUNTIFS(ArCompl!$C$2:$C$5652,ArCompl!$C240,ArCompl!$D$2:$D$5652,ArCompl!$D240)</f>
        <v>2</v>
      </c>
      <c r="M4282" s="141">
        <f>IF(ISNA(MATCH($F4282,'Liste noire'!C:C,0)),0,1)</f>
        <v>0</v>
      </c>
    </row>
    <row r="4283" spans="1:13" x14ac:dyDescent="0.25">
      <c r="A4283" s="142">
        <v>5894</v>
      </c>
      <c r="B4283" s="143" t="s">
        <v>21954</v>
      </c>
      <c r="C4283" s="143" t="s">
        <v>21955</v>
      </c>
      <c r="D4283" s="143" t="s">
        <v>21859</v>
      </c>
      <c r="E4283" s="143" t="s">
        <v>21859</v>
      </c>
      <c r="F4283" s="143" t="s">
        <v>21956</v>
      </c>
      <c r="G4283" s="143" t="s">
        <v>21957</v>
      </c>
      <c r="H4283" s="143">
        <v>-13.851699999999999</v>
      </c>
      <c r="I4283" s="143">
        <v>167.53700000000001</v>
      </c>
      <c r="J4283" s="143">
        <v>7</v>
      </c>
      <c r="K4283" s="143">
        <v>11</v>
      </c>
      <c r="L4283" s="143">
        <f>COUNTIFS(ArCompl!$C$2:$C$5652,ArCompl!$C5561,ArCompl!$D$2:$D$5652,ArCompl!$D5561)</f>
        <v>1</v>
      </c>
      <c r="M4283" s="144">
        <f>IF(ISNA(MATCH($F4283,'Liste noire'!C:C,0)),0,1)</f>
        <v>0</v>
      </c>
    </row>
    <row r="4284" spans="1:13" x14ac:dyDescent="0.25">
      <c r="A4284" s="139">
        <v>5613</v>
      </c>
      <c r="B4284" s="140" t="s">
        <v>22309</v>
      </c>
      <c r="C4284" s="140" t="s">
        <v>22310</v>
      </c>
      <c r="D4284" s="140" t="s">
        <v>22282</v>
      </c>
      <c r="E4284" s="140" t="s">
        <v>22503</v>
      </c>
      <c r="F4284" s="140" t="s">
        <v>22311</v>
      </c>
      <c r="G4284" s="140" t="s">
        <v>22312</v>
      </c>
      <c r="H4284" s="140">
        <v>33.79</v>
      </c>
      <c r="I4284" s="140">
        <v>-118.05200000000001</v>
      </c>
      <c r="J4284" s="140">
        <v>32</v>
      </c>
      <c r="K4284" s="140">
        <v>-8</v>
      </c>
      <c r="L4284" s="140">
        <f>COUNTIFS(ArCompl!$C$2:$C$5652,ArCompl!$C5643,ArCompl!$D$2:$D$5652,ArCompl!$D5643)</f>
        <v>1</v>
      </c>
      <c r="M4284" s="141">
        <f>IF(ISNA(MATCH($F4284,'Liste noire'!C:C,0)),0,1)</f>
        <v>0</v>
      </c>
    </row>
    <row r="4285" spans="1:13" x14ac:dyDescent="0.25">
      <c r="A4285" s="142">
        <v>5770</v>
      </c>
      <c r="B4285" s="143" t="s">
        <v>20881</v>
      </c>
      <c r="C4285" s="143" t="s">
        <v>20882</v>
      </c>
      <c r="D4285" s="143" t="s">
        <v>16702</v>
      </c>
      <c r="E4285" s="143" t="s">
        <v>22496</v>
      </c>
      <c r="F4285" s="143" t="s">
        <v>20883</v>
      </c>
      <c r="G4285" s="143" t="s">
        <v>20884</v>
      </c>
      <c r="H4285" s="143">
        <v>44.385300000000001</v>
      </c>
      <c r="I4285" s="143">
        <v>-74.206199999999995</v>
      </c>
      <c r="J4285" s="143">
        <v>1663</v>
      </c>
      <c r="K4285" s="143">
        <v>-5</v>
      </c>
      <c r="L4285" s="143">
        <f>COUNTIFS(ArCompl!$C$2:$C$5652,ArCompl!$C2983,ArCompl!$D$2:$D$5652,ArCompl!$D2983)</f>
        <v>1</v>
      </c>
      <c r="M4285" s="144">
        <f>IF(ISNA(MATCH($F4285,'Liste noire'!C:C,0)),0,1)</f>
        <v>0</v>
      </c>
    </row>
    <row r="4286" spans="1:13" x14ac:dyDescent="0.25">
      <c r="A4286" s="139">
        <v>2195</v>
      </c>
      <c r="B4286" s="140" t="s">
        <v>12583</v>
      </c>
      <c r="C4286" s="140" t="s">
        <v>12584</v>
      </c>
      <c r="D4286" s="140" t="s">
        <v>12572</v>
      </c>
      <c r="E4286" s="140" t="s">
        <v>12572</v>
      </c>
      <c r="F4286" s="140" t="s">
        <v>12585</v>
      </c>
      <c r="G4286" s="140" t="s">
        <v>12586</v>
      </c>
      <c r="H4286" s="140">
        <v>17.038699999999999</v>
      </c>
      <c r="I4286" s="140">
        <v>54.091299999999997</v>
      </c>
      <c r="J4286" s="140">
        <v>73</v>
      </c>
      <c r="K4286" s="140">
        <v>4</v>
      </c>
      <c r="L4286" s="140">
        <f>COUNTIFS(ArCompl!$C$2:$C$5652,ArCompl!$C4606,ArCompl!$D$2:$D$5652,ArCompl!$D4606)</f>
        <v>1</v>
      </c>
      <c r="M4286" s="141">
        <f>IF(ISNA(MATCH($F4286,'Liste noire'!C:C,0)),0,1)</f>
        <v>0</v>
      </c>
    </row>
    <row r="4287" spans="1:13" x14ac:dyDescent="0.25">
      <c r="A4287" s="142">
        <v>1238</v>
      </c>
      <c r="B4287" s="143" t="s">
        <v>14993</v>
      </c>
      <c r="C4287" s="143" t="s">
        <v>14994</v>
      </c>
      <c r="D4287" s="143" t="s">
        <v>14857</v>
      </c>
      <c r="E4287" s="143" t="s">
        <v>22479</v>
      </c>
      <c r="F4287" s="143" t="s">
        <v>14995</v>
      </c>
      <c r="G4287" s="143" t="s">
        <v>14996</v>
      </c>
      <c r="H4287" s="143">
        <v>40.952100000000002</v>
      </c>
      <c r="I4287" s="143">
        <v>-5.5019900000000002</v>
      </c>
      <c r="J4287" s="143">
        <v>2595</v>
      </c>
      <c r="K4287" s="143">
        <v>1</v>
      </c>
      <c r="L4287" s="143">
        <f>COUNTIFS(ArCompl!$C$2:$C$5652,ArCompl!$C1860,ArCompl!$D$2:$D$5652,ArCompl!$D1860)</f>
        <v>1</v>
      </c>
      <c r="M4287" s="144">
        <f>IF(ISNA(MATCH($F4287,'Liste noire'!C:C,0)),0,1)</f>
        <v>0</v>
      </c>
    </row>
    <row r="4288" spans="1:13" x14ac:dyDescent="0.25">
      <c r="A4288" s="139">
        <v>5771</v>
      </c>
      <c r="B4288" s="140" t="s">
        <v>20769</v>
      </c>
      <c r="C4288" s="140" t="s">
        <v>20770</v>
      </c>
      <c r="D4288" s="140" t="s">
        <v>16702</v>
      </c>
      <c r="E4288" s="140" t="s">
        <v>22496</v>
      </c>
      <c r="F4288" s="140" t="s">
        <v>20771</v>
      </c>
      <c r="G4288" s="140" t="s">
        <v>20772</v>
      </c>
      <c r="H4288" s="140">
        <v>38.790999999999997</v>
      </c>
      <c r="I4288" s="140">
        <v>-97.652199999999993</v>
      </c>
      <c r="J4288" s="140">
        <v>1288</v>
      </c>
      <c r="K4288" s="140">
        <v>-6</v>
      </c>
      <c r="L4288" s="140">
        <f>COUNTIFS(ArCompl!$C$2:$C$5652,ArCompl!$C2952,ArCompl!$D$2:$D$5652,ArCompl!$D2952)</f>
        <v>1</v>
      </c>
      <c r="M4288" s="141">
        <f>IF(ISNA(MATCH($F4288,'Liste noire'!C:C,0)),0,1)</f>
        <v>0</v>
      </c>
    </row>
    <row r="4289" spans="1:13" x14ac:dyDescent="0.25">
      <c r="A4289" s="142">
        <v>1842</v>
      </c>
      <c r="B4289" s="143" t="s">
        <v>11434</v>
      </c>
      <c r="C4289" s="143" t="s">
        <v>11435</v>
      </c>
      <c r="D4289" s="143" t="s">
        <v>11206</v>
      </c>
      <c r="E4289" s="143" t="s">
        <v>22439</v>
      </c>
      <c r="F4289" s="143" t="s">
        <v>11436</v>
      </c>
      <c r="G4289" s="143" t="s">
        <v>11437</v>
      </c>
      <c r="H4289" s="143">
        <v>22.254300000000001</v>
      </c>
      <c r="I4289" s="143">
        <v>-100.931</v>
      </c>
      <c r="J4289" s="143">
        <v>6035</v>
      </c>
      <c r="K4289" s="143">
        <v>-6</v>
      </c>
      <c r="L4289" s="143">
        <f>COUNTIFS(ArCompl!$C$2:$C$5652,ArCompl!$C4365,ArCompl!$D$2:$D$5652,ArCompl!$D4365)</f>
        <v>1</v>
      </c>
      <c r="M4289" s="144">
        <f>IF(ISNA(MATCH($F4289,'Liste noire'!C:C,0)),0,1)</f>
        <v>0</v>
      </c>
    </row>
    <row r="4290" spans="1:13" x14ac:dyDescent="0.25">
      <c r="A4290" s="139">
        <v>7240</v>
      </c>
      <c r="B4290" s="140" t="s">
        <v>21029</v>
      </c>
      <c r="C4290" s="140" t="s">
        <v>21030</v>
      </c>
      <c r="D4290" s="140" t="s">
        <v>16702</v>
      </c>
      <c r="E4290" s="140" t="s">
        <v>22496</v>
      </c>
      <c r="F4290" s="140" t="s">
        <v>21031</v>
      </c>
      <c r="G4290" s="140" t="s">
        <v>21032</v>
      </c>
      <c r="H4290" s="140">
        <v>61.700499999999998</v>
      </c>
      <c r="I4290" s="140">
        <v>-157.166</v>
      </c>
      <c r="J4290" s="140">
        <v>190</v>
      </c>
      <c r="K4290" s="140">
        <v>-9</v>
      </c>
      <c r="L4290" s="140">
        <f>COUNTIFS(ArCompl!$C$2:$C$5652,ArCompl!$C3021,ArCompl!$D$2:$D$5652,ArCompl!$D3021)</f>
        <v>1</v>
      </c>
      <c r="M4290" s="141">
        <f>IF(ISNA(MATCH($F4290,'Liste noire'!C:C,0)),0,1)</f>
        <v>0</v>
      </c>
    </row>
    <row r="4291" spans="1:13" x14ac:dyDescent="0.25">
      <c r="A4291" s="142">
        <v>2893</v>
      </c>
      <c r="B4291" s="143" t="s">
        <v>14123</v>
      </c>
      <c r="C4291" s="143" t="s">
        <v>14124</v>
      </c>
      <c r="D4291" s="143" t="s">
        <v>14125</v>
      </c>
      <c r="E4291" s="143" t="s">
        <v>22464</v>
      </c>
      <c r="F4291" s="143" t="s">
        <v>14126</v>
      </c>
      <c r="G4291" s="143" t="s">
        <v>14127</v>
      </c>
      <c r="H4291" s="143">
        <v>14.020200000000001</v>
      </c>
      <c r="I4291" s="143">
        <v>-60.992899999999999</v>
      </c>
      <c r="J4291" s="143">
        <v>22</v>
      </c>
      <c r="K4291" s="143">
        <v>-4</v>
      </c>
      <c r="L4291" s="143">
        <f>COUNTIFS(ArCompl!$C$2:$C$5652,ArCompl!$C5172,ArCompl!$D$2:$D$5652,ArCompl!$D5172)</f>
        <v>1</v>
      </c>
      <c r="M4291" s="144">
        <f>IF(ISNA(MATCH($F4291,'Liste noire'!C:C,0)),0,1)</f>
        <v>0</v>
      </c>
    </row>
    <row r="4292" spans="1:13" x14ac:dyDescent="0.25">
      <c r="A4292" s="139">
        <v>6762</v>
      </c>
      <c r="B4292" s="140" t="s">
        <v>8863</v>
      </c>
      <c r="C4292" s="140" t="s">
        <v>8864</v>
      </c>
      <c r="D4292" s="140" t="s">
        <v>8516</v>
      </c>
      <c r="E4292" s="140" t="s">
        <v>22415</v>
      </c>
      <c r="F4292" s="140" t="s">
        <v>8865</v>
      </c>
      <c r="G4292" s="140" t="s">
        <v>8866</v>
      </c>
      <c r="H4292" s="140">
        <v>31.081800000000001</v>
      </c>
      <c r="I4292" s="140">
        <v>77.067999999999998</v>
      </c>
      <c r="J4292" s="140">
        <v>5072</v>
      </c>
      <c r="K4292" s="140">
        <v>5.5</v>
      </c>
      <c r="L4292" s="140">
        <f>COUNTIFS(ArCompl!$C$2:$C$5652,ArCompl!$C3695,ArCompl!$D$2:$D$5652,ArCompl!$D3695)</f>
        <v>1</v>
      </c>
      <c r="M4292" s="141">
        <f>IF(ISNA(MATCH($F4292,'Liste noire'!C:C,0)),0,1)</f>
        <v>0</v>
      </c>
    </row>
    <row r="4293" spans="1:13" x14ac:dyDescent="0.25">
      <c r="A4293" s="142">
        <v>1810</v>
      </c>
      <c r="B4293" s="143" t="s">
        <v>11418</v>
      </c>
      <c r="C4293" s="143" t="s">
        <v>11419</v>
      </c>
      <c r="D4293" s="143" t="s">
        <v>11206</v>
      </c>
      <c r="E4293" s="143" t="s">
        <v>22439</v>
      </c>
      <c r="F4293" s="143" t="s">
        <v>11420</v>
      </c>
      <c r="G4293" s="143" t="s">
        <v>11421</v>
      </c>
      <c r="H4293" s="143">
        <v>25.549499999999998</v>
      </c>
      <c r="I4293" s="143">
        <v>-100.929</v>
      </c>
      <c r="J4293" s="143">
        <v>4778</v>
      </c>
      <c r="K4293" s="143">
        <v>-6</v>
      </c>
      <c r="L4293" s="143">
        <f>COUNTIFS(ArCompl!$C$2:$C$5652,ArCompl!$C4361,ArCompl!$D$2:$D$5652,ArCompl!$D4361)</f>
        <v>1</v>
      </c>
      <c r="M4293" s="144">
        <f>IF(ISNA(MATCH($F4293,'Liste noire'!C:C,0)),0,1)</f>
        <v>0</v>
      </c>
    </row>
    <row r="4294" spans="1:13" x14ac:dyDescent="0.25">
      <c r="A4294" s="139">
        <v>5809</v>
      </c>
      <c r="B4294" s="140" t="s">
        <v>16115</v>
      </c>
      <c r="C4294" s="140" t="s">
        <v>16116</v>
      </c>
      <c r="D4294" s="140" t="s">
        <v>16100</v>
      </c>
      <c r="E4294" s="140" t="s">
        <v>22492</v>
      </c>
      <c r="F4294" s="140" t="s">
        <v>16117</v>
      </c>
      <c r="G4294" s="140" t="s">
        <v>16118</v>
      </c>
      <c r="H4294" s="140">
        <v>21.332999999999998</v>
      </c>
      <c r="I4294" s="140">
        <v>-71.2</v>
      </c>
      <c r="J4294" s="140">
        <v>3</v>
      </c>
      <c r="K4294" s="140">
        <v>-4</v>
      </c>
      <c r="L4294" s="140">
        <f>COUNTIFS(ArCompl!$C$2:$C$5652,ArCompl!$C3603,ArCompl!$D$2:$D$5652,ArCompl!$D3603)</f>
        <v>1</v>
      </c>
      <c r="M4294" s="141">
        <f>IF(ISNA(MATCH($F4294,'Liste noire'!C:C,0)),0,1)</f>
        <v>0</v>
      </c>
    </row>
    <row r="4295" spans="1:13" x14ac:dyDescent="0.25">
      <c r="A4295" s="142">
        <v>6137</v>
      </c>
      <c r="B4295" s="143" t="s">
        <v>13895</v>
      </c>
      <c r="C4295" s="143" t="s">
        <v>13896</v>
      </c>
      <c r="D4295" s="143" t="s">
        <v>13509</v>
      </c>
      <c r="E4295" s="143" t="s">
        <v>22461</v>
      </c>
      <c r="F4295" s="143" t="s">
        <v>13897</v>
      </c>
      <c r="G4295" s="143" t="s">
        <v>13898</v>
      </c>
      <c r="H4295" s="143">
        <v>66.590800000000002</v>
      </c>
      <c r="I4295" s="143">
        <v>66.611000000000004</v>
      </c>
      <c r="J4295" s="143">
        <v>218</v>
      </c>
      <c r="K4295" s="143">
        <v>5</v>
      </c>
      <c r="L4295" s="143">
        <f>COUNTIFS(ArCompl!$C$2:$C$5652,ArCompl!$C5105,ArCompl!$D$2:$D$5652,ArCompl!$D5105)</f>
        <v>1</v>
      </c>
      <c r="M4295" s="144">
        <f>IF(ISNA(MATCH($F4295,'Liste noire'!C:C,0)),0,1)</f>
        <v>0</v>
      </c>
    </row>
    <row r="4296" spans="1:13" x14ac:dyDescent="0.25">
      <c r="A4296" s="139">
        <v>2616</v>
      </c>
      <c r="B4296" s="140" t="s">
        <v>2678</v>
      </c>
      <c r="C4296" s="140" t="s">
        <v>2679</v>
      </c>
      <c r="D4296" s="140" t="s">
        <v>2057</v>
      </c>
      <c r="E4296" s="140" t="s">
        <v>22368</v>
      </c>
      <c r="F4296" s="140" t="s">
        <v>2680</v>
      </c>
      <c r="G4296" s="140" t="s">
        <v>2681</v>
      </c>
      <c r="H4296" s="140">
        <v>-2.5853600000000001</v>
      </c>
      <c r="I4296" s="140">
        <v>-44.234099999999998</v>
      </c>
      <c r="J4296" s="140">
        <v>178</v>
      </c>
      <c r="K4296" s="140">
        <v>-3</v>
      </c>
      <c r="L4296" s="140">
        <f>COUNTIFS(ArCompl!$C$2:$C$5652,ArCompl!$C864,ArCompl!$D$2:$D$5652,ArCompl!$D864)</f>
        <v>1</v>
      </c>
      <c r="M4296" s="141">
        <f>IF(ISNA(MATCH($F4296,'Liste noire'!C:C,0)),0,1)</f>
        <v>0</v>
      </c>
    </row>
    <row r="4297" spans="1:13" x14ac:dyDescent="0.25">
      <c r="A4297" s="142">
        <v>1617</v>
      </c>
      <c r="B4297" s="143" t="s">
        <v>2064</v>
      </c>
      <c r="C4297" s="143" t="s">
        <v>13374</v>
      </c>
      <c r="D4297" s="143" t="s">
        <v>13326</v>
      </c>
      <c r="E4297" s="143" t="s">
        <v>13326</v>
      </c>
      <c r="F4297" s="143" t="s">
        <v>13375</v>
      </c>
      <c r="G4297" s="143" t="s">
        <v>13376</v>
      </c>
      <c r="H4297" s="143">
        <v>36.971400000000003</v>
      </c>
      <c r="I4297" s="143">
        <v>-25.1706</v>
      </c>
      <c r="J4297" s="143">
        <v>308</v>
      </c>
      <c r="K4297" s="143">
        <v>-1</v>
      </c>
      <c r="L4297" s="143">
        <f>COUNTIFS(ArCompl!$C$2:$C$5652,ArCompl!$C4867,ArCompl!$D$2:$D$5652,ArCompl!$D4867)</f>
        <v>1</v>
      </c>
      <c r="M4297" s="144">
        <f>IF(ISNA(MATCH($F4297,'Liste noire'!C:C,0)),0,1)</f>
        <v>0</v>
      </c>
    </row>
    <row r="4298" spans="1:13" x14ac:dyDescent="0.25">
      <c r="A4298" s="139">
        <v>4383</v>
      </c>
      <c r="B4298" s="140" t="s">
        <v>18305</v>
      </c>
      <c r="C4298" s="140" t="s">
        <v>18306</v>
      </c>
      <c r="D4298" s="140" t="s">
        <v>16702</v>
      </c>
      <c r="E4298" s="140" t="s">
        <v>22496</v>
      </c>
      <c r="F4298" s="140" t="s">
        <v>18307</v>
      </c>
      <c r="G4298" s="140" t="s">
        <v>18308</v>
      </c>
      <c r="H4298" s="140">
        <v>41.1434</v>
      </c>
      <c r="I4298" s="140">
        <v>-85.152799999999999</v>
      </c>
      <c r="J4298" s="140">
        <v>835</v>
      </c>
      <c r="K4298" s="140">
        <v>-5</v>
      </c>
      <c r="L4298" s="140">
        <f>COUNTIFS(ArCompl!$C$2:$C$5652,ArCompl!$C2303,ArCompl!$D$2:$D$5652,ArCompl!$D2303)</f>
        <v>1</v>
      </c>
      <c r="M4298" s="141">
        <f>IF(ISNA(MATCH($F4298,'Liste noire'!C:C,0)),0,1)</f>
        <v>0</v>
      </c>
    </row>
    <row r="4299" spans="1:13" x14ac:dyDescent="0.25">
      <c r="A4299" s="142">
        <v>7061</v>
      </c>
      <c r="B4299" s="143" t="s">
        <v>21041</v>
      </c>
      <c r="C4299" s="143" t="s">
        <v>21042</v>
      </c>
      <c r="D4299" s="143" t="s">
        <v>16702</v>
      </c>
      <c r="E4299" s="143" t="s">
        <v>22496</v>
      </c>
      <c r="F4299" s="143" t="s">
        <v>21043</v>
      </c>
      <c r="G4299" s="143" t="s">
        <v>21044</v>
      </c>
      <c r="H4299" s="143">
        <v>37.053400000000003</v>
      </c>
      <c r="I4299" s="143">
        <v>-84.615899999999996</v>
      </c>
      <c r="J4299" s="143">
        <v>927</v>
      </c>
      <c r="K4299" s="143">
        <v>-5</v>
      </c>
      <c r="L4299" s="143">
        <f>COUNTIFS(ArCompl!$C$2:$C$5652,ArCompl!$C3024,ArCompl!$D$2:$D$5652,ArCompl!$D3024)</f>
        <v>1</v>
      </c>
      <c r="M4299" s="144">
        <f>IF(ISNA(MATCH($F4299,'Liste noire'!C:C,0)),0,1)</f>
        <v>0</v>
      </c>
    </row>
    <row r="4300" spans="1:13" x14ac:dyDescent="0.25">
      <c r="A4300" s="139">
        <v>3817</v>
      </c>
      <c r="B4300" s="140" t="s">
        <v>20746</v>
      </c>
      <c r="C4300" s="140" t="s">
        <v>20737</v>
      </c>
      <c r="D4300" s="140" t="s">
        <v>16702</v>
      </c>
      <c r="E4300" s="140" t="s">
        <v>22496</v>
      </c>
      <c r="F4300" s="140" t="s">
        <v>20747</v>
      </c>
      <c r="G4300" s="140" t="s">
        <v>20748</v>
      </c>
      <c r="H4300" s="140">
        <v>38.695399999999999</v>
      </c>
      <c r="I4300" s="140">
        <v>-121.59099999999999</v>
      </c>
      <c r="J4300" s="140">
        <v>27</v>
      </c>
      <c r="K4300" s="140">
        <v>-8</v>
      </c>
      <c r="L4300" s="140">
        <f>COUNTIFS(ArCompl!$C$2:$C$5652,ArCompl!$C2946,ArCompl!$D$2:$D$5652,ArCompl!$D2946)</f>
        <v>1</v>
      </c>
      <c r="M4300" s="141">
        <f>IF(ISNA(MATCH($F4300,'Liste noire'!C:C,0)),0,1)</f>
        <v>0</v>
      </c>
    </row>
    <row r="4301" spans="1:13" x14ac:dyDescent="0.25">
      <c r="A4301" s="142">
        <v>1476</v>
      </c>
      <c r="B4301" s="143" t="s">
        <v>8081</v>
      </c>
      <c r="C4301" s="143" t="s">
        <v>8082</v>
      </c>
      <c r="D4301" s="143" t="s">
        <v>7939</v>
      </c>
      <c r="E4301" s="143" t="s">
        <v>22406</v>
      </c>
      <c r="F4301" s="143" t="s">
        <v>8083</v>
      </c>
      <c r="G4301" s="143" t="s">
        <v>8084</v>
      </c>
      <c r="H4301" s="143">
        <v>37.69</v>
      </c>
      <c r="I4301" s="143">
        <v>26.9117</v>
      </c>
      <c r="J4301" s="143">
        <v>19</v>
      </c>
      <c r="K4301" s="143">
        <v>2</v>
      </c>
      <c r="L4301" s="143">
        <f>COUNTIFS(ArCompl!$C$2:$C$5652,ArCompl!$C3468,ArCompl!$D$2:$D$5652,ArCompl!$D3468)</f>
        <v>1</v>
      </c>
      <c r="M4301" s="144">
        <f>IF(ISNA(MATCH($F4301,'Liste noire'!C:C,0)),0,1)</f>
        <v>0</v>
      </c>
    </row>
    <row r="4302" spans="1:13" x14ac:dyDescent="0.25">
      <c r="A4302" s="139">
        <v>7191</v>
      </c>
      <c r="B4302" s="140" t="s">
        <v>21108</v>
      </c>
      <c r="C4302" s="140" t="s">
        <v>21109</v>
      </c>
      <c r="D4302" s="140" t="s">
        <v>16702</v>
      </c>
      <c r="E4302" s="140" t="s">
        <v>22496</v>
      </c>
      <c r="F4302" s="140" t="s">
        <v>21110</v>
      </c>
      <c r="G4302" s="140" t="s">
        <v>21111</v>
      </c>
      <c r="H4302" s="140">
        <v>63.490099999999998</v>
      </c>
      <c r="I4302" s="140">
        <v>-162.11000000000001</v>
      </c>
      <c r="J4302" s="140">
        <v>98</v>
      </c>
      <c r="K4302" s="140">
        <v>-9</v>
      </c>
      <c r="L4302" s="140">
        <f>COUNTIFS(ArCompl!$C$2:$C$5652,ArCompl!$C3042,ArCompl!$D$2:$D$5652,ArCompl!$D3042)</f>
        <v>2</v>
      </c>
      <c r="M4302" s="141">
        <f>IF(ISNA(MATCH($F4302,'Liste noire'!C:C,0)),0,1)</f>
        <v>0</v>
      </c>
    </row>
    <row r="4303" spans="1:13" x14ac:dyDescent="0.25">
      <c r="A4303" s="142">
        <v>1951</v>
      </c>
      <c r="B4303" s="143" t="s">
        <v>1779</v>
      </c>
      <c r="C4303" s="143" t="s">
        <v>1780</v>
      </c>
      <c r="D4303" s="143" t="s">
        <v>1697</v>
      </c>
      <c r="E4303" s="143" t="s">
        <v>1697</v>
      </c>
      <c r="F4303" s="143" t="s">
        <v>1781</v>
      </c>
      <c r="G4303" s="143" t="s">
        <v>1782</v>
      </c>
      <c r="H4303" s="143">
        <v>23.582319999999999</v>
      </c>
      <c r="I4303" s="143">
        <v>-75.268619999999999</v>
      </c>
      <c r="J4303" s="143">
        <v>10</v>
      </c>
      <c r="K4303" s="143">
        <v>-5</v>
      </c>
      <c r="L4303" s="143">
        <f>COUNTIFS(ArCompl!$C$2:$C$5652,ArCompl!$C612,ArCompl!$D$2:$D$5652,ArCompl!$D612)</f>
        <v>1</v>
      </c>
      <c r="M4303" s="144">
        <f>IF(ISNA(MATCH($F4303,'Liste noire'!C:C,0)),0,1)</f>
        <v>0</v>
      </c>
    </row>
    <row r="4304" spans="1:13" x14ac:dyDescent="0.25">
      <c r="A4304" s="139">
        <v>7080</v>
      </c>
      <c r="B4304" s="140" t="s">
        <v>20784</v>
      </c>
      <c r="C4304" s="140" t="s">
        <v>20785</v>
      </c>
      <c r="D4304" s="140" t="s">
        <v>16702</v>
      </c>
      <c r="E4304" s="140" t="s">
        <v>22496</v>
      </c>
      <c r="F4304" s="140" t="s">
        <v>20786</v>
      </c>
      <c r="G4304" s="140" t="s">
        <v>20787</v>
      </c>
      <c r="H4304" s="140">
        <v>45.123800000000003</v>
      </c>
      <c r="I4304" s="140">
        <v>-113.881</v>
      </c>
      <c r="J4304" s="140">
        <v>4043</v>
      </c>
      <c r="K4304" s="140">
        <v>-7</v>
      </c>
      <c r="L4304" s="140">
        <f>COUNTIFS(ArCompl!$C$2:$C$5652,ArCompl!$C2956,ArCompl!$D$2:$D$5652,ArCompl!$D2956)</f>
        <v>1</v>
      </c>
      <c r="M4304" s="141">
        <f>IF(ISNA(MATCH($F4304,'Liste noire'!C:C,0)),0,1)</f>
        <v>0</v>
      </c>
    </row>
    <row r="4305" spans="1:13" x14ac:dyDescent="0.25">
      <c r="A4305" s="142">
        <v>7647</v>
      </c>
      <c r="B4305" s="143" t="s">
        <v>20874</v>
      </c>
      <c r="C4305" s="143" t="s">
        <v>20875</v>
      </c>
      <c r="D4305" s="143" t="s">
        <v>16702</v>
      </c>
      <c r="E4305" s="143" t="s">
        <v>22496</v>
      </c>
      <c r="F4305" s="143" t="s">
        <v>20876</v>
      </c>
      <c r="G4305" s="143" t="s">
        <v>20877</v>
      </c>
      <c r="H4305" s="143">
        <v>34.015799999999999</v>
      </c>
      <c r="I4305" s="143">
        <v>-118.45099999999999</v>
      </c>
      <c r="J4305" s="143">
        <v>177</v>
      </c>
      <c r="K4305" s="143">
        <v>-8</v>
      </c>
      <c r="L4305" s="143">
        <f>COUNTIFS(ArCompl!$C$2:$C$5652,ArCompl!$C2981,ArCompl!$D$2:$D$5652,ArCompl!$D2981)</f>
        <v>1</v>
      </c>
      <c r="M4305" s="144">
        <f>IF(ISNA(MATCH($F4305,'Liste noire'!C:C,0)),0,1)</f>
        <v>0</v>
      </c>
    </row>
    <row r="4306" spans="1:13" x14ac:dyDescent="0.25">
      <c r="A4306" s="139">
        <v>6211</v>
      </c>
      <c r="B4306" s="140" t="s">
        <v>9219</v>
      </c>
      <c r="C4306" s="140" t="s">
        <v>9220</v>
      </c>
      <c r="D4306" s="140" t="s">
        <v>8920</v>
      </c>
      <c r="E4306" s="140" t="s">
        <v>22416</v>
      </c>
      <c r="F4306" s="140" t="s">
        <v>9221</v>
      </c>
      <c r="G4306" s="140" t="s">
        <v>9222</v>
      </c>
      <c r="H4306" s="140">
        <v>-2.49919</v>
      </c>
      <c r="I4306" s="140">
        <v>112.97499999999999</v>
      </c>
      <c r="J4306" s="140">
        <v>50</v>
      </c>
      <c r="K4306" s="140">
        <v>7</v>
      </c>
      <c r="L4306" s="140">
        <f>COUNTIFS(ArCompl!$C$2:$C$5652,ArCompl!$C3785,ArCompl!$D$2:$D$5652,ArCompl!$D3785)</f>
        <v>1</v>
      </c>
      <c r="M4306" s="141">
        <f>IF(ISNA(MATCH($F4306,'Liste noire'!C:C,0)),0,1)</f>
        <v>0</v>
      </c>
    </row>
    <row r="4307" spans="1:13" x14ac:dyDescent="0.25">
      <c r="A4307" s="142">
        <v>2748</v>
      </c>
      <c r="B4307" s="143" t="s">
        <v>5696</v>
      </c>
      <c r="C4307" s="143" t="s">
        <v>5697</v>
      </c>
      <c r="D4307" s="143" t="s">
        <v>5479</v>
      </c>
      <c r="E4307" s="143" t="s">
        <v>22380</v>
      </c>
      <c r="F4307" s="143" t="s">
        <v>5698</v>
      </c>
      <c r="G4307" s="143" t="s">
        <v>5699</v>
      </c>
      <c r="H4307" s="143">
        <v>11.1196</v>
      </c>
      <c r="I4307" s="143">
        <v>-74.230599999999995</v>
      </c>
      <c r="J4307" s="143">
        <v>22</v>
      </c>
      <c r="K4307" s="143">
        <v>-5</v>
      </c>
      <c r="L4307" s="143">
        <f>COUNTIFS(ArCompl!$C$2:$C$5652,ArCompl!$C1590,ArCompl!$D$2:$D$5652,ArCompl!$D1590)</f>
        <v>1</v>
      </c>
      <c r="M4307" s="144">
        <f>IF(ISNA(MATCH($F4307,'Liste noire'!C:C,0)),0,1)</f>
        <v>0</v>
      </c>
    </row>
    <row r="4308" spans="1:13" x14ac:dyDescent="0.25">
      <c r="A4308" s="139">
        <v>920</v>
      </c>
      <c r="B4308" s="140" t="s">
        <v>10820</v>
      </c>
      <c r="C4308" s="140" t="s">
        <v>10821</v>
      </c>
      <c r="D4308" s="140" t="s">
        <v>10693</v>
      </c>
      <c r="E4308" s="140" t="s">
        <v>10693</v>
      </c>
      <c r="F4308" s="140" t="s">
        <v>10822</v>
      </c>
      <c r="G4308" s="140" t="s">
        <v>10823</v>
      </c>
      <c r="H4308" s="140">
        <v>-17.093900000000001</v>
      </c>
      <c r="I4308" s="140">
        <v>49.815800000000003</v>
      </c>
      <c r="J4308" s="140">
        <v>7</v>
      </c>
      <c r="K4308" s="140">
        <v>3</v>
      </c>
      <c r="L4308" s="140">
        <f>COUNTIFS(ArCompl!$C$2:$C$5652,ArCompl!$C4200,ArCompl!$D$2:$D$5652,ArCompl!$D4200)</f>
        <v>3</v>
      </c>
      <c r="M4308" s="141">
        <f>IF(ISNA(MATCH($F4308,'Liste noire'!C:C,0)),0,1)</f>
        <v>0</v>
      </c>
    </row>
    <row r="4309" spans="1:13" x14ac:dyDescent="0.25">
      <c r="A4309" s="142">
        <v>1680</v>
      </c>
      <c r="B4309" s="143" t="s">
        <v>15431</v>
      </c>
      <c r="C4309" s="143" t="s">
        <v>15432</v>
      </c>
      <c r="D4309" s="143" t="s">
        <v>15392</v>
      </c>
      <c r="E4309" s="143" t="s">
        <v>22482</v>
      </c>
      <c r="F4309" s="143" t="s">
        <v>15433</v>
      </c>
      <c r="G4309" s="143" t="s">
        <v>15434</v>
      </c>
      <c r="H4309" s="143">
        <v>46.534100000000002</v>
      </c>
      <c r="I4309" s="143">
        <v>9.8841099999999997</v>
      </c>
      <c r="J4309" s="143">
        <v>5600</v>
      </c>
      <c r="K4309" s="143">
        <v>1</v>
      </c>
      <c r="L4309" s="143">
        <f>COUNTIFS(ArCompl!$C$2:$C$5652,ArCompl!$C5310,ArCompl!$D$2:$D$5652,ArCompl!$D5310)</f>
        <v>1</v>
      </c>
      <c r="M4309" s="144">
        <f>IF(ISNA(MATCH($F4309,'Liste noire'!C:C,0)),0,1)</f>
        <v>0</v>
      </c>
    </row>
    <row r="4310" spans="1:13" x14ac:dyDescent="0.25">
      <c r="A4310" s="139">
        <v>5669</v>
      </c>
      <c r="B4310" s="140" t="s">
        <v>22235</v>
      </c>
      <c r="C4310" s="140" t="s">
        <v>22236</v>
      </c>
      <c r="D4310" s="140" t="s">
        <v>22228</v>
      </c>
      <c r="E4310" s="140" t="s">
        <v>22501</v>
      </c>
      <c r="F4310" s="140" t="s">
        <v>22237</v>
      </c>
      <c r="G4310" s="140" t="s">
        <v>22238</v>
      </c>
      <c r="H4310" s="140">
        <v>26.7318</v>
      </c>
      <c r="I4310" s="140">
        <v>-11.684699999999999</v>
      </c>
      <c r="J4310" s="140">
        <v>350</v>
      </c>
      <c r="K4310" s="140">
        <v>0</v>
      </c>
      <c r="L4310" s="140">
        <f>COUNTIFS(ArCompl!$C$2:$C$5652,ArCompl!$C5161,ArCompl!$D$2:$D$5652,ArCompl!$D5161)</f>
        <v>1</v>
      </c>
      <c r="M4310" s="141">
        <f>IF(ISNA(MATCH($F4310,'Liste noire'!C:C,0)),0,1)</f>
        <v>0</v>
      </c>
    </row>
    <row r="4311" spans="1:13" x14ac:dyDescent="0.25">
      <c r="A4311" s="142">
        <v>5772</v>
      </c>
      <c r="B4311" s="143" t="s">
        <v>20871</v>
      </c>
      <c r="C4311" s="143" t="s">
        <v>2630</v>
      </c>
      <c r="D4311" s="143" t="s">
        <v>16702</v>
      </c>
      <c r="E4311" s="143" t="s">
        <v>22496</v>
      </c>
      <c r="F4311" s="143" t="s">
        <v>20872</v>
      </c>
      <c r="G4311" s="143" t="s">
        <v>20873</v>
      </c>
      <c r="H4311" s="143">
        <v>34.898899999999998</v>
      </c>
      <c r="I4311" s="143">
        <v>-120.45699999999999</v>
      </c>
      <c r="J4311" s="143">
        <v>261</v>
      </c>
      <c r="K4311" s="143">
        <v>-8</v>
      </c>
      <c r="L4311" s="143">
        <f>COUNTIFS(ArCompl!$C$2:$C$5652,ArCompl!$C2980,ArCompl!$D$2:$D$5652,ArCompl!$D2980)</f>
        <v>1</v>
      </c>
      <c r="M4311" s="144">
        <f>IF(ISNA(MATCH($F4311,'Liste noire'!C:C,0)),0,1)</f>
        <v>0</v>
      </c>
    </row>
    <row r="4312" spans="1:13" x14ac:dyDescent="0.25">
      <c r="A4312" s="139">
        <v>7339</v>
      </c>
      <c r="B4312" s="140" t="s">
        <v>15175</v>
      </c>
      <c r="C4312" s="140" t="s">
        <v>15176</v>
      </c>
      <c r="D4312" s="140" t="s">
        <v>15156</v>
      </c>
      <c r="E4312" s="140" t="s">
        <v>15156</v>
      </c>
      <c r="F4312" s="140" t="s">
        <v>15177</v>
      </c>
      <c r="G4312" s="140" t="s">
        <v>15178</v>
      </c>
      <c r="H4312" s="140">
        <v>4.3499999999999996</v>
      </c>
      <c r="I4312" s="140">
        <v>-54.416670000000003</v>
      </c>
      <c r="J4312" s="140">
        <v>187</v>
      </c>
      <c r="K4312" s="140">
        <v>-3</v>
      </c>
      <c r="L4312" s="140">
        <f>COUNTIFS(ArCompl!$C$2:$C$5652,ArCompl!$C5318,ArCompl!$D$2:$D$5652,ArCompl!$D5318)</f>
        <v>2</v>
      </c>
      <c r="M4312" s="141">
        <f>IF(ISNA(MATCH($F4312,'Liste noire'!C:C,0)),0,1)</f>
        <v>0</v>
      </c>
    </row>
    <row r="4313" spans="1:13" x14ac:dyDescent="0.25">
      <c r="A4313" s="142">
        <v>3867</v>
      </c>
      <c r="B4313" s="143" t="s">
        <v>20858</v>
      </c>
      <c r="C4313" s="143" t="s">
        <v>14515</v>
      </c>
      <c r="D4313" s="143" t="s">
        <v>16702</v>
      </c>
      <c r="E4313" s="143" t="s">
        <v>22496</v>
      </c>
      <c r="F4313" s="143" t="s">
        <v>20859</v>
      </c>
      <c r="G4313" s="143" t="s">
        <v>20860</v>
      </c>
      <c r="H4313" s="143">
        <v>33.675699999999999</v>
      </c>
      <c r="I4313" s="143">
        <v>-117.86799999999999</v>
      </c>
      <c r="J4313" s="143">
        <v>56</v>
      </c>
      <c r="K4313" s="143">
        <v>-8</v>
      </c>
      <c r="L4313" s="143">
        <f>COUNTIFS(ArCompl!$C$2:$C$5652,ArCompl!$C2976,ArCompl!$D$2:$D$5652,ArCompl!$D2976)</f>
        <v>1</v>
      </c>
      <c r="M4313" s="144">
        <f>IF(ISNA(MATCH($F4313,'Liste noire'!C:C,0)),0,1)</f>
        <v>0</v>
      </c>
    </row>
    <row r="4314" spans="1:13" x14ac:dyDescent="0.25">
      <c r="A4314" s="139">
        <v>12037</v>
      </c>
      <c r="B4314" s="140" t="s">
        <v>1623</v>
      </c>
      <c r="C4314" s="140"/>
      <c r="D4314" s="140" t="s">
        <v>639</v>
      </c>
      <c r="E4314" s="140" t="s">
        <v>22356</v>
      </c>
      <c r="F4314" s="140" t="s">
        <v>1624</v>
      </c>
      <c r="G4314" s="140" t="s">
        <v>1625</v>
      </c>
      <c r="H4314" s="140">
        <v>-11.422800000000001</v>
      </c>
      <c r="I4314" s="140">
        <v>130.654</v>
      </c>
      <c r="J4314" s="140">
        <v>173</v>
      </c>
      <c r="K4314" s="140" t="s">
        <v>340</v>
      </c>
      <c r="L4314" s="140">
        <f>COUNTIFS(ArCompl!$C$2:$C$5652,ArCompl!$C572,ArCompl!$D$2:$D$5652,ArCompl!$D572)</f>
        <v>1</v>
      </c>
      <c r="M4314" s="141">
        <f>IF(ISNA(MATCH($F4314,'Liste noire'!C:C,0)),0,1)</f>
        <v>0</v>
      </c>
    </row>
    <row r="4315" spans="1:13" x14ac:dyDescent="0.25">
      <c r="A4315" s="142">
        <v>2691</v>
      </c>
      <c r="B4315" s="143" t="s">
        <v>6418</v>
      </c>
      <c r="C4315" s="143" t="s">
        <v>6419</v>
      </c>
      <c r="D4315" s="143" t="s">
        <v>6363</v>
      </c>
      <c r="E4315" s="143" t="s">
        <v>22391</v>
      </c>
      <c r="F4315" s="143" t="s">
        <v>6420</v>
      </c>
      <c r="G4315" s="143" t="s">
        <v>6421</v>
      </c>
      <c r="H4315" s="143">
        <v>-2.20499</v>
      </c>
      <c r="I4315" s="143">
        <v>-80.988900000000001</v>
      </c>
      <c r="J4315" s="143">
        <v>18</v>
      </c>
      <c r="K4315" s="143">
        <v>-5</v>
      </c>
      <c r="L4315" s="143">
        <f>COUNTIFS(ArCompl!$C$2:$C$5652,ArCompl!$C1816,ArCompl!$D$2:$D$5652,ArCompl!$D1816)</f>
        <v>1</v>
      </c>
      <c r="M4315" s="144">
        <f>IF(ISNA(MATCH($F4315,'Liste noire'!C:C,0)),0,1)</f>
        <v>0</v>
      </c>
    </row>
    <row r="4316" spans="1:13" x14ac:dyDescent="0.25">
      <c r="A4316" s="139">
        <v>1105</v>
      </c>
      <c r="B4316" s="140" t="s">
        <v>4580</v>
      </c>
      <c r="C4316" s="140" t="s">
        <v>4581</v>
      </c>
      <c r="D4316" s="140" t="s">
        <v>4562</v>
      </c>
      <c r="E4316" s="140" t="s">
        <v>22373</v>
      </c>
      <c r="F4316" s="140" t="s">
        <v>4582</v>
      </c>
      <c r="G4316" s="140" t="s">
        <v>4583</v>
      </c>
      <c r="H4316" s="140">
        <v>16.5884</v>
      </c>
      <c r="I4316" s="140">
        <v>-24.284700000000001</v>
      </c>
      <c r="J4316" s="140">
        <v>669</v>
      </c>
      <c r="K4316" s="140">
        <v>-1</v>
      </c>
      <c r="L4316" s="140">
        <f>COUNTIFS(ArCompl!$C$2:$C$5652,ArCompl!$C1317,ArCompl!$D$2:$D$5652,ArCompl!$D1317)</f>
        <v>1</v>
      </c>
      <c r="M4316" s="141">
        <f>IF(ISNA(MATCH($F4316,'Liste noire'!C:C,0)),0,1)</f>
        <v>0</v>
      </c>
    </row>
    <row r="4317" spans="1:13" x14ac:dyDescent="0.25">
      <c r="A4317" s="142">
        <v>11899</v>
      </c>
      <c r="B4317" s="143" t="s">
        <v>6169</v>
      </c>
      <c r="C4317" s="143" t="s">
        <v>6170</v>
      </c>
      <c r="D4317" s="143" t="s">
        <v>6104</v>
      </c>
      <c r="E4317" s="143" t="s">
        <v>6104</v>
      </c>
      <c r="F4317" s="143" t="s">
        <v>6171</v>
      </c>
      <c r="G4317" s="143" t="s">
        <v>6172</v>
      </c>
      <c r="H4317" s="143">
        <v>22.095300000000002</v>
      </c>
      <c r="I4317" s="143">
        <v>-84.152000000000001</v>
      </c>
      <c r="J4317" s="143">
        <v>98</v>
      </c>
      <c r="K4317" s="143" t="s">
        <v>340</v>
      </c>
      <c r="L4317" s="143">
        <f>COUNTIFS(ArCompl!$C$2:$C$5652,ArCompl!$C1734,ArCompl!$D$2:$D$5652,ArCompl!$D1734)</f>
        <v>1</v>
      </c>
      <c r="M4317" s="144">
        <f>IF(ISNA(MATCH($F4317,'Liste noire'!C:C,0)),0,1)</f>
        <v>0</v>
      </c>
    </row>
    <row r="4318" spans="1:13" x14ac:dyDescent="0.25">
      <c r="A4318" s="139">
        <v>603</v>
      </c>
      <c r="B4318" s="140" t="s">
        <v>9594</v>
      </c>
      <c r="C4318" s="140" t="s">
        <v>9595</v>
      </c>
      <c r="D4318" s="140" t="s">
        <v>9551</v>
      </c>
      <c r="E4318" s="140" t="s">
        <v>22418</v>
      </c>
      <c r="F4318" s="140" t="s">
        <v>9596</v>
      </c>
      <c r="G4318" s="140" t="s">
        <v>9597</v>
      </c>
      <c r="H4318" s="140">
        <v>52.701999999999998</v>
      </c>
      <c r="I4318" s="140">
        <v>-8.9248200000000004</v>
      </c>
      <c r="J4318" s="140">
        <v>46</v>
      </c>
      <c r="K4318" s="140">
        <v>0</v>
      </c>
      <c r="L4318" s="140">
        <f>COUNTIFS(ArCompl!$C$2:$C$5652,ArCompl!$C3878,ArCompl!$D$2:$D$5652,ArCompl!$D3878)</f>
        <v>1</v>
      </c>
      <c r="M4318" s="141">
        <f>IF(ISNA(MATCH($F4318,'Liste noire'!C:C,0)),0,1)</f>
        <v>0</v>
      </c>
    </row>
    <row r="4319" spans="1:13" x14ac:dyDescent="0.25">
      <c r="A4319" s="142">
        <v>3184</v>
      </c>
      <c r="B4319" s="143" t="s">
        <v>15745</v>
      </c>
      <c r="C4319" s="143" t="s">
        <v>15746</v>
      </c>
      <c r="D4319" s="143" t="s">
        <v>15636</v>
      </c>
      <c r="E4319" s="143" t="s">
        <v>22487</v>
      </c>
      <c r="F4319" s="143" t="s">
        <v>15747</v>
      </c>
      <c r="G4319" s="143" t="s">
        <v>15748</v>
      </c>
      <c r="H4319" s="143">
        <v>17.1951</v>
      </c>
      <c r="I4319" s="143">
        <v>104.119</v>
      </c>
      <c r="J4319" s="143">
        <v>529</v>
      </c>
      <c r="K4319" s="143">
        <v>7</v>
      </c>
      <c r="L4319" s="143">
        <f>COUNTIFS(ArCompl!$C$2:$C$5652,ArCompl!$C5405,ArCompl!$D$2:$D$5652,ArCompl!$D5405)</f>
        <v>1</v>
      </c>
      <c r="M4319" s="144">
        <f>IF(ISNA(MATCH($F4319,'Liste noire'!C:C,0)),0,1)</f>
        <v>0</v>
      </c>
    </row>
    <row r="4320" spans="1:13" x14ac:dyDescent="0.25">
      <c r="A4320" s="139">
        <v>3426</v>
      </c>
      <c r="B4320" s="140" t="s">
        <v>21116</v>
      </c>
      <c r="C4320" s="140" t="s">
        <v>21117</v>
      </c>
      <c r="D4320" s="140" t="s">
        <v>16702</v>
      </c>
      <c r="E4320" s="140" t="s">
        <v>22496</v>
      </c>
      <c r="F4320" s="140" t="s">
        <v>21118</v>
      </c>
      <c r="G4320" s="140" t="s">
        <v>21119</v>
      </c>
      <c r="H4320" s="140">
        <v>57.167299999999997</v>
      </c>
      <c r="I4320" s="140">
        <v>-170.22</v>
      </c>
      <c r="J4320" s="140">
        <v>63</v>
      </c>
      <c r="K4320" s="140">
        <v>-9</v>
      </c>
      <c r="L4320" s="140">
        <f>COUNTIFS(ArCompl!$C$2:$C$5652,ArCompl!$C3044,ArCompl!$D$2:$D$5652,ArCompl!$D3044)</f>
        <v>1</v>
      </c>
      <c r="M4320" s="141">
        <f>IF(ISNA(MATCH($F4320,'Liste noire'!C:C,0)),0,1)</f>
        <v>0</v>
      </c>
    </row>
    <row r="4321" spans="1:13" x14ac:dyDescent="0.25">
      <c r="A4321" s="142">
        <v>1422</v>
      </c>
      <c r="B4321" s="143" t="s">
        <v>7294</v>
      </c>
      <c r="C4321" s="143" t="s">
        <v>7295</v>
      </c>
      <c r="D4321" s="143" t="s">
        <v>6885</v>
      </c>
      <c r="E4321" s="143" t="s">
        <v>6885</v>
      </c>
      <c r="F4321" s="143" t="s">
        <v>7296</v>
      </c>
      <c r="G4321" s="143" t="s">
        <v>7297</v>
      </c>
      <c r="H4321" s="143">
        <v>47.310549999999999</v>
      </c>
      <c r="I4321" s="143">
        <v>-2.1566670000000001</v>
      </c>
      <c r="J4321" s="143">
        <v>13</v>
      </c>
      <c r="K4321" s="143">
        <v>1</v>
      </c>
      <c r="L4321" s="143">
        <f>COUNTIFS(ArCompl!$C$2:$C$5652,ArCompl!$C3395,ArCompl!$D$2:$D$5652,ArCompl!$D3395)</f>
        <v>1</v>
      </c>
      <c r="M4321" s="144">
        <f>IF(ISNA(MATCH($F4321,'Liste noire'!C:C,0)),0,1)</f>
        <v>0</v>
      </c>
    </row>
    <row r="4322" spans="1:13" x14ac:dyDescent="0.25">
      <c r="A4322" s="139">
        <v>11855</v>
      </c>
      <c r="B4322" s="140" t="s">
        <v>20773</v>
      </c>
      <c r="C4322" s="140" t="s">
        <v>6419</v>
      </c>
      <c r="D4322" s="140" t="s">
        <v>16702</v>
      </c>
      <c r="E4322" s="140" t="s">
        <v>22496</v>
      </c>
      <c r="F4322" s="140" t="s">
        <v>20774</v>
      </c>
      <c r="G4322" s="140" t="s">
        <v>20775</v>
      </c>
      <c r="H4322" s="140">
        <v>36.662799999999997</v>
      </c>
      <c r="I4322" s="140">
        <v>-121.60599999999999</v>
      </c>
      <c r="J4322" s="140">
        <v>85</v>
      </c>
      <c r="K4322" s="140" t="s">
        <v>340</v>
      </c>
      <c r="L4322" s="140">
        <f>COUNTIFS(ArCompl!$C$2:$C$5652,ArCompl!$C2953,ArCompl!$D$2:$D$5652,ArCompl!$D2953)</f>
        <v>1</v>
      </c>
      <c r="M4322" s="141">
        <f>IF(ISNA(MATCH($F4322,'Liste noire'!C:C,0)),0,1)</f>
        <v>0</v>
      </c>
    </row>
    <row r="4323" spans="1:13" x14ac:dyDescent="0.25">
      <c r="A4323" s="142">
        <v>1918</v>
      </c>
      <c r="B4323" s="143" t="s">
        <v>6177</v>
      </c>
      <c r="C4323" s="143" t="s">
        <v>6178</v>
      </c>
      <c r="D4323" s="143" t="s">
        <v>6104</v>
      </c>
      <c r="E4323" s="143" t="s">
        <v>6104</v>
      </c>
      <c r="F4323" s="143" t="s">
        <v>6179</v>
      </c>
      <c r="G4323" s="143" t="s">
        <v>6180</v>
      </c>
      <c r="H4323" s="143">
        <v>22.4922</v>
      </c>
      <c r="I4323" s="143">
        <v>-79.943600000000004</v>
      </c>
      <c r="J4323" s="143">
        <v>338</v>
      </c>
      <c r="K4323" s="143">
        <v>-5</v>
      </c>
      <c r="L4323" s="143">
        <f>COUNTIFS(ArCompl!$C$2:$C$5652,ArCompl!$C1736,ArCompl!$D$2:$D$5652,ArCompl!$D1736)</f>
        <v>1</v>
      </c>
      <c r="M4323" s="144">
        <f>IF(ISNA(MATCH($F4323,'Liste noire'!C:C,0)),0,1)</f>
        <v>0</v>
      </c>
    </row>
    <row r="4324" spans="1:13" x14ac:dyDescent="0.25">
      <c r="A4324" s="139">
        <v>2860</v>
      </c>
      <c r="B4324" s="140" t="s">
        <v>22086</v>
      </c>
      <c r="C4324" s="140" t="s">
        <v>22087</v>
      </c>
      <c r="D4324" s="140" t="s">
        <v>21976</v>
      </c>
      <c r="E4324" s="140" t="s">
        <v>21976</v>
      </c>
      <c r="F4324" s="140" t="s">
        <v>22088</v>
      </c>
      <c r="G4324" s="140" t="s">
        <v>22089</v>
      </c>
      <c r="H4324" s="140">
        <v>4.5549999999999997</v>
      </c>
      <c r="I4324" s="140">
        <v>-61.15</v>
      </c>
      <c r="J4324" s="140">
        <v>2938</v>
      </c>
      <c r="K4324" s="140">
        <v>-4</v>
      </c>
      <c r="L4324" s="140">
        <f>COUNTIFS(ArCompl!$C$2:$C$5652,ArCompl!$C5595,ArCompl!$D$2:$D$5652,ArCompl!$D5595)</f>
        <v>1</v>
      </c>
      <c r="M4324" s="141">
        <f>IF(ISNA(MATCH($F4324,'Liste noire'!C:C,0)),0,1)</f>
        <v>0</v>
      </c>
    </row>
    <row r="4325" spans="1:13" x14ac:dyDescent="0.25">
      <c r="A4325" s="142">
        <v>3236</v>
      </c>
      <c r="B4325" s="143" t="s">
        <v>2933</v>
      </c>
      <c r="C4325" s="143" t="s">
        <v>2934</v>
      </c>
      <c r="D4325" s="143" t="s">
        <v>2843</v>
      </c>
      <c r="E4325" s="143" t="s">
        <v>22370</v>
      </c>
      <c r="F4325" s="143" t="s">
        <v>2935</v>
      </c>
      <c r="G4325" s="143" t="s">
        <v>2936</v>
      </c>
      <c r="H4325" s="143">
        <v>18.460699999999999</v>
      </c>
      <c r="I4325" s="143">
        <v>94.3001</v>
      </c>
      <c r="J4325" s="143">
        <v>20</v>
      </c>
      <c r="K4325" s="143">
        <v>6.5</v>
      </c>
      <c r="L4325" s="143">
        <f>COUNTIFS(ArCompl!$C$2:$C$5652,ArCompl!$C669,ArCompl!$D$2:$D$5652,ArCompl!$D669)</f>
        <v>1</v>
      </c>
      <c r="M4325" s="144">
        <f>IF(ISNA(MATCH($F4325,'Liste noire'!C:C,0)),0,1)</f>
        <v>0</v>
      </c>
    </row>
    <row r="4326" spans="1:13" x14ac:dyDescent="0.25">
      <c r="A4326" s="139">
        <v>8815</v>
      </c>
      <c r="B4326" s="140" t="s">
        <v>21002</v>
      </c>
      <c r="C4326" s="140" t="s">
        <v>20999</v>
      </c>
      <c r="D4326" s="140" t="s">
        <v>16702</v>
      </c>
      <c r="E4326" s="140" t="s">
        <v>22496</v>
      </c>
      <c r="F4326" s="140" t="s">
        <v>21003</v>
      </c>
      <c r="G4326" s="140" t="s">
        <v>21004</v>
      </c>
      <c r="H4326" s="140">
        <v>41.101300000000002</v>
      </c>
      <c r="I4326" s="140">
        <v>-102.985</v>
      </c>
      <c r="J4326" s="140">
        <v>4313</v>
      </c>
      <c r="K4326" s="140">
        <v>-7</v>
      </c>
      <c r="L4326" s="140">
        <f>COUNTIFS(ArCompl!$C$2:$C$5652,ArCompl!$C3014,ArCompl!$D$2:$D$5652,ArCompl!$D3014)</f>
        <v>1</v>
      </c>
      <c r="M4326" s="141">
        <f>IF(ISNA(MATCH($F4326,'Liste noire'!C:C,0)),0,1)</f>
        <v>0</v>
      </c>
    </row>
    <row r="4327" spans="1:13" x14ac:dyDescent="0.25">
      <c r="A4327" s="142">
        <v>11856</v>
      </c>
      <c r="B4327" s="143" t="s">
        <v>21045</v>
      </c>
      <c r="C4327" s="143" t="s">
        <v>21046</v>
      </c>
      <c r="D4327" s="143" t="s">
        <v>16702</v>
      </c>
      <c r="E4327" s="143" t="s">
        <v>22496</v>
      </c>
      <c r="F4327" s="143" t="s">
        <v>21047</v>
      </c>
      <c r="G4327" s="143" t="s">
        <v>21048</v>
      </c>
      <c r="H4327" s="143">
        <v>30.585699999999999</v>
      </c>
      <c r="I4327" s="143">
        <v>-100.649</v>
      </c>
      <c r="J4327" s="143">
        <v>2140</v>
      </c>
      <c r="K4327" s="143" t="s">
        <v>340</v>
      </c>
      <c r="L4327" s="143">
        <f>COUNTIFS(ArCompl!$C$2:$C$5652,ArCompl!$C3025,ArCompl!$D$2:$D$5652,ArCompl!$D3025)</f>
        <v>1</v>
      </c>
      <c r="M4327" s="144">
        <f>IF(ISNA(MATCH($F4327,'Liste noire'!C:C,0)),0,1)</f>
        <v>0</v>
      </c>
    </row>
    <row r="4328" spans="1:13" x14ac:dyDescent="0.25">
      <c r="A4328" s="139">
        <v>5790</v>
      </c>
      <c r="B4328" s="140" t="s">
        <v>8437</v>
      </c>
      <c r="C4328" s="140" t="s">
        <v>8438</v>
      </c>
      <c r="D4328" s="140" t="s">
        <v>8422</v>
      </c>
      <c r="E4328" s="140" t="s">
        <v>22413</v>
      </c>
      <c r="F4328" s="140" t="s">
        <v>8439</v>
      </c>
      <c r="G4328" s="140" t="s">
        <v>8440</v>
      </c>
      <c r="H4328" s="140">
        <v>46.686390000000003</v>
      </c>
      <c r="I4328" s="140">
        <v>17.159079999999999</v>
      </c>
      <c r="J4328" s="140">
        <v>408</v>
      </c>
      <c r="K4328" s="140">
        <v>1</v>
      </c>
      <c r="L4328" s="140">
        <f>COUNTIFS(ArCompl!$C$2:$C$5652,ArCompl!$C3561,ArCompl!$D$2:$D$5652,ArCompl!$D3561)</f>
        <v>1</v>
      </c>
      <c r="M4328" s="141">
        <f>IF(ISNA(MATCH($F4328,'Liste noire'!C:C,0)),0,1)</f>
        <v>0</v>
      </c>
    </row>
    <row r="4329" spans="1:13" x14ac:dyDescent="0.25">
      <c r="A4329" s="142">
        <v>3929</v>
      </c>
      <c r="B4329" s="143" t="s">
        <v>9255</v>
      </c>
      <c r="C4329" s="143" t="s">
        <v>9256</v>
      </c>
      <c r="D4329" s="143" t="s">
        <v>8920</v>
      </c>
      <c r="E4329" s="143" t="s">
        <v>22416</v>
      </c>
      <c r="F4329" s="143" t="s">
        <v>9257</v>
      </c>
      <c r="G4329" s="143" t="s">
        <v>9258</v>
      </c>
      <c r="H4329" s="143">
        <v>-7.5160900000000002</v>
      </c>
      <c r="I4329" s="143">
        <v>110.75700000000001</v>
      </c>
      <c r="J4329" s="143">
        <v>421</v>
      </c>
      <c r="K4329" s="143">
        <v>7</v>
      </c>
      <c r="L4329" s="143">
        <f>COUNTIFS(ArCompl!$C$2:$C$5652,ArCompl!$C3794,ArCompl!$D$2:$D$5652,ArCompl!$D3794)</f>
        <v>1</v>
      </c>
      <c r="M4329" s="144">
        <f>IF(ISNA(MATCH($F4329,'Liste noire'!C:C,0)),0,1)</f>
        <v>0</v>
      </c>
    </row>
    <row r="4330" spans="1:13" x14ac:dyDescent="0.25">
      <c r="A4330" s="139">
        <v>6044</v>
      </c>
      <c r="B4330" s="140" t="s">
        <v>2705</v>
      </c>
      <c r="C4330" s="140" t="s">
        <v>2706</v>
      </c>
      <c r="D4330" s="140" t="s">
        <v>2057</v>
      </c>
      <c r="E4330" s="140" t="s">
        <v>22368</v>
      </c>
      <c r="F4330" s="140" t="s">
        <v>2707</v>
      </c>
      <c r="G4330" s="140" t="s">
        <v>2708</v>
      </c>
      <c r="H4330" s="140">
        <v>-23.478000000000002</v>
      </c>
      <c r="I4330" s="140">
        <v>-47.49</v>
      </c>
      <c r="J4330" s="140">
        <v>2077</v>
      </c>
      <c r="K4330" s="140">
        <v>-3</v>
      </c>
      <c r="L4330" s="140">
        <f>COUNTIFS(ArCompl!$C$2:$C$5652,ArCompl!$C871,ArCompl!$D$2:$D$5652,ArCompl!$D871)</f>
        <v>1</v>
      </c>
      <c r="M4330" s="141">
        <f>IF(ISNA(MATCH($F4330,'Liste noire'!C:C,0)),0,1)</f>
        <v>0</v>
      </c>
    </row>
    <row r="4331" spans="1:13" x14ac:dyDescent="0.25">
      <c r="A4331" s="142">
        <v>1194</v>
      </c>
      <c r="B4331" s="143" t="s">
        <v>2824</v>
      </c>
      <c r="C4331" s="143" t="s">
        <v>2825</v>
      </c>
      <c r="D4331" s="143" t="s">
        <v>2813</v>
      </c>
      <c r="E4331" s="143" t="s">
        <v>22369</v>
      </c>
      <c r="F4331" s="143" t="s">
        <v>2826</v>
      </c>
      <c r="G4331" s="143" t="s">
        <v>2827</v>
      </c>
      <c r="H4331" s="143">
        <v>42.696689999999997</v>
      </c>
      <c r="I4331" s="143">
        <v>23.411439999999999</v>
      </c>
      <c r="J4331" s="143">
        <v>1742</v>
      </c>
      <c r="K4331" s="143">
        <v>2</v>
      </c>
      <c r="L4331" s="143">
        <f>COUNTIFS(ArCompl!$C$2:$C$5652,ArCompl!$C900,ArCompl!$D$2:$D$5652,ArCompl!$D900)</f>
        <v>1</v>
      </c>
      <c r="M4331" s="144">
        <f>IF(ISNA(MATCH($F4331,'Liste noire'!C:C,0)),0,1)</f>
        <v>0</v>
      </c>
    </row>
    <row r="4332" spans="1:13" x14ac:dyDescent="0.25">
      <c r="A4332" s="139">
        <v>5586</v>
      </c>
      <c r="B4332" s="140" t="s">
        <v>12522</v>
      </c>
      <c r="C4332" s="140" t="s">
        <v>12523</v>
      </c>
      <c r="D4332" s="140" t="s">
        <v>12352</v>
      </c>
      <c r="E4332" s="140" t="s">
        <v>22455</v>
      </c>
      <c r="F4332" s="140" t="s">
        <v>12524</v>
      </c>
      <c r="G4332" s="140" t="s">
        <v>12525</v>
      </c>
      <c r="H4332" s="140">
        <v>61.156100000000002</v>
      </c>
      <c r="I4332" s="140">
        <v>7.1377800000000002</v>
      </c>
      <c r="J4332" s="140">
        <v>1633</v>
      </c>
      <c r="K4332" s="140">
        <v>1</v>
      </c>
      <c r="L4332" s="140">
        <f>COUNTIFS(ArCompl!$C$2:$C$5652,ArCompl!$C4540,ArCompl!$D$2:$D$5652,ArCompl!$D4540)</f>
        <v>1</v>
      </c>
      <c r="M4332" s="141">
        <f>IF(ISNA(MATCH($F4332,'Liste noire'!C:C,0)),0,1)</f>
        <v>0</v>
      </c>
    </row>
    <row r="4333" spans="1:13" x14ac:dyDescent="0.25">
      <c r="A4333" s="142">
        <v>5588</v>
      </c>
      <c r="B4333" s="143" t="s">
        <v>12526</v>
      </c>
      <c r="C4333" s="143" t="s">
        <v>12527</v>
      </c>
      <c r="D4333" s="143" t="s">
        <v>12352</v>
      </c>
      <c r="E4333" s="143" t="s">
        <v>22455</v>
      </c>
      <c r="F4333" s="143" t="s">
        <v>12528</v>
      </c>
      <c r="G4333" s="143" t="s">
        <v>12529</v>
      </c>
      <c r="H4333" s="143">
        <v>69.786799999999999</v>
      </c>
      <c r="I4333" s="143">
        <v>20.959399999999999</v>
      </c>
      <c r="J4333" s="143">
        <v>16</v>
      </c>
      <c r="K4333" s="143">
        <v>1</v>
      </c>
      <c r="L4333" s="143">
        <f>COUNTIFS(ArCompl!$C$2:$C$5652,ArCompl!$C4541,ArCompl!$D$2:$D$5652,ArCompl!$D4541)</f>
        <v>1</v>
      </c>
      <c r="M4333" s="144">
        <f>IF(ISNA(MATCH($F4333,'Liste noire'!C:C,0)),0,1)</f>
        <v>0</v>
      </c>
    </row>
    <row r="4334" spans="1:13" x14ac:dyDescent="0.25">
      <c r="A4334" s="139">
        <v>2864</v>
      </c>
      <c r="B4334" s="140" t="s">
        <v>22082</v>
      </c>
      <c r="C4334" s="140" t="s">
        <v>22083</v>
      </c>
      <c r="D4334" s="140" t="s">
        <v>21976</v>
      </c>
      <c r="E4334" s="140" t="s">
        <v>21976</v>
      </c>
      <c r="F4334" s="140" t="s">
        <v>22084</v>
      </c>
      <c r="G4334" s="140" t="s">
        <v>22085</v>
      </c>
      <c r="H4334" s="140">
        <v>8.9451470000000004</v>
      </c>
      <c r="I4334" s="140">
        <v>-64.151079999999993</v>
      </c>
      <c r="J4334" s="140">
        <v>861</v>
      </c>
      <c r="K4334" s="140">
        <v>-4</v>
      </c>
      <c r="L4334" s="140">
        <f>COUNTIFS(ArCompl!$C$2:$C$5652,ArCompl!$C5594,ArCompl!$D$2:$D$5652,ArCompl!$D5594)</f>
        <v>1</v>
      </c>
      <c r="M4334" s="141">
        <f>IF(ISNA(MATCH($F4334,'Liste noire'!C:C,0)),0,1)</f>
        <v>0</v>
      </c>
    </row>
    <row r="4335" spans="1:13" x14ac:dyDescent="0.25">
      <c r="A4335" s="142">
        <v>5908</v>
      </c>
      <c r="B4335" s="143" t="s">
        <v>21950</v>
      </c>
      <c r="C4335" s="143" t="s">
        <v>21951</v>
      </c>
      <c r="D4335" s="143" t="s">
        <v>21859</v>
      </c>
      <c r="E4335" s="143" t="s">
        <v>21859</v>
      </c>
      <c r="F4335" s="143" t="s">
        <v>21952</v>
      </c>
      <c r="G4335" s="143" t="s">
        <v>21953</v>
      </c>
      <c r="H4335" s="143">
        <v>-15.505000000000001</v>
      </c>
      <c r="I4335" s="143">
        <v>167.22</v>
      </c>
      <c r="J4335" s="143">
        <v>184</v>
      </c>
      <c r="K4335" s="143">
        <v>11</v>
      </c>
      <c r="L4335" s="143">
        <f>COUNTIFS(ArCompl!$C$2:$C$5652,ArCompl!$C5560,ArCompl!$D$2:$D$5652,ArCompl!$D5560)</f>
        <v>1</v>
      </c>
      <c r="M4335" s="144">
        <f>IF(ISNA(MATCH($F4335,'Liste noire'!C:C,0)),0,1)</f>
        <v>0</v>
      </c>
    </row>
    <row r="4336" spans="1:13" x14ac:dyDescent="0.25">
      <c r="A4336" s="139">
        <v>8682</v>
      </c>
      <c r="B4336" s="140" t="s">
        <v>15340</v>
      </c>
      <c r="C4336" s="140" t="s">
        <v>15341</v>
      </c>
      <c r="D4336" s="140" t="s">
        <v>15198</v>
      </c>
      <c r="E4336" s="140" t="s">
        <v>22481</v>
      </c>
      <c r="F4336" s="140" t="s">
        <v>15342</v>
      </c>
      <c r="G4336" s="140" t="s">
        <v>15343</v>
      </c>
      <c r="H4336" s="140">
        <v>61.261499999999998</v>
      </c>
      <c r="I4336" s="140">
        <v>17.0991</v>
      </c>
      <c r="J4336" s="140">
        <v>88</v>
      </c>
      <c r="K4336" s="140">
        <v>1</v>
      </c>
      <c r="L4336" s="140">
        <f>COUNTIFS(ArCompl!$C$2:$C$5652,ArCompl!$C5287,ArCompl!$D$2:$D$5652,ArCompl!$D5287)</f>
        <v>1</v>
      </c>
      <c r="M4336" s="141">
        <f>IF(ISNA(MATCH($F4336,'Liste noire'!C:C,0)),0,1)</f>
        <v>0</v>
      </c>
    </row>
    <row r="4337" spans="1:13" x14ac:dyDescent="0.25">
      <c r="A4337" s="142">
        <v>8519</v>
      </c>
      <c r="B4337" s="143" t="s">
        <v>20378</v>
      </c>
      <c r="C4337" s="143" t="s">
        <v>20379</v>
      </c>
      <c r="D4337" s="143" t="s">
        <v>16702</v>
      </c>
      <c r="E4337" s="143" t="s">
        <v>22496</v>
      </c>
      <c r="F4337" s="143" t="s">
        <v>20380</v>
      </c>
      <c r="G4337" s="143" t="s">
        <v>20381</v>
      </c>
      <c r="H4337" s="143">
        <v>35.237400000000001</v>
      </c>
      <c r="I4337" s="143">
        <v>-79.391199999999998</v>
      </c>
      <c r="J4337" s="143">
        <v>455</v>
      </c>
      <c r="K4337" s="143">
        <v>-5</v>
      </c>
      <c r="L4337" s="143">
        <f>COUNTIFS(ArCompl!$C$2:$C$5652,ArCompl!$C2849,ArCompl!$D$2:$D$5652,ArCompl!$D2849)</f>
        <v>2</v>
      </c>
      <c r="M4337" s="144">
        <f>IF(ISNA(MATCH($F4337,'Liste noire'!C:C,0)),0,1)</f>
        <v>0</v>
      </c>
    </row>
    <row r="4338" spans="1:13" x14ac:dyDescent="0.25">
      <c r="A4338" s="139">
        <v>3261</v>
      </c>
      <c r="B4338" s="140" t="s">
        <v>9259</v>
      </c>
      <c r="C4338" s="140" t="s">
        <v>9260</v>
      </c>
      <c r="D4338" s="140" t="s">
        <v>8920</v>
      </c>
      <c r="E4338" s="140" t="s">
        <v>22416</v>
      </c>
      <c r="F4338" s="140" t="s">
        <v>9261</v>
      </c>
      <c r="G4338" s="140" t="s">
        <v>9262</v>
      </c>
      <c r="H4338" s="140">
        <v>-0.89400000000000002</v>
      </c>
      <c r="I4338" s="140">
        <v>131.28700000000001</v>
      </c>
      <c r="J4338" s="140">
        <v>10</v>
      </c>
      <c r="K4338" s="140">
        <v>9</v>
      </c>
      <c r="L4338" s="140">
        <f>COUNTIFS(ArCompl!$C$2:$C$5652,ArCompl!$C3795,ArCompl!$D$2:$D$5652,ArCompl!$D3795)</f>
        <v>1</v>
      </c>
      <c r="M4338" s="141">
        <f>IF(ISNA(MATCH($F4338,'Liste noire'!C:C,0)),0,1)</f>
        <v>0</v>
      </c>
    </row>
    <row r="4339" spans="1:13" x14ac:dyDescent="0.25">
      <c r="A4339" s="142">
        <v>457</v>
      </c>
      <c r="B4339" s="143" t="s">
        <v>6859</v>
      </c>
      <c r="C4339" s="143" t="s">
        <v>6860</v>
      </c>
      <c r="D4339" s="143" t="s">
        <v>6766</v>
      </c>
      <c r="E4339" s="143" t="s">
        <v>22400</v>
      </c>
      <c r="F4339" s="143" t="s">
        <v>6861</v>
      </c>
      <c r="G4339" s="143" t="s">
        <v>6862</v>
      </c>
      <c r="H4339" s="143">
        <v>67.394999999999996</v>
      </c>
      <c r="I4339" s="143">
        <v>26.6191</v>
      </c>
      <c r="J4339" s="143">
        <v>602</v>
      </c>
      <c r="K4339" s="143">
        <v>2</v>
      </c>
      <c r="L4339" s="143">
        <f>COUNTIFS(ArCompl!$C$2:$C$5652,ArCompl!$C3285,ArCompl!$D$2:$D$5652,ArCompl!$D3285)</f>
        <v>2</v>
      </c>
      <c r="M4339" s="144">
        <f>IF(ISNA(MATCH($F4339,'Liste noire'!C:C,0)),0,1)</f>
        <v>0</v>
      </c>
    </row>
    <row r="4340" spans="1:13" x14ac:dyDescent="0.25">
      <c r="A4340" s="139">
        <v>495</v>
      </c>
      <c r="B4340" s="140" t="s">
        <v>16641</v>
      </c>
      <c r="C4340" s="140" t="s">
        <v>16642</v>
      </c>
      <c r="D4340" s="140" t="s">
        <v>16321</v>
      </c>
      <c r="E4340" s="140" t="s">
        <v>22495</v>
      </c>
      <c r="F4340" s="140" t="s">
        <v>16643</v>
      </c>
      <c r="G4340" s="140" t="s">
        <v>16644</v>
      </c>
      <c r="H4340" s="140">
        <v>50.950299999999999</v>
      </c>
      <c r="I4340" s="140">
        <v>-1.3568</v>
      </c>
      <c r="J4340" s="140">
        <v>44</v>
      </c>
      <c r="K4340" s="140">
        <v>0</v>
      </c>
      <c r="L4340" s="140">
        <f>COUNTIFS(ArCompl!$C$2:$C$5652,ArCompl!$C4992,ArCompl!$D$2:$D$5652,ArCompl!$D4992)</f>
        <v>1</v>
      </c>
      <c r="M4340" s="141">
        <f>IF(ISNA(MATCH($F4340,'Liste noire'!C:C,0)),0,1)</f>
        <v>0</v>
      </c>
    </row>
    <row r="4341" spans="1:13" x14ac:dyDescent="0.25">
      <c r="A4341" s="142">
        <v>7078</v>
      </c>
      <c r="B4341" s="143" t="s">
        <v>20983</v>
      </c>
      <c r="C4341" s="143" t="s">
        <v>20984</v>
      </c>
      <c r="D4341" s="143" t="s">
        <v>16702</v>
      </c>
      <c r="E4341" s="143" t="s">
        <v>22496</v>
      </c>
      <c r="F4341" s="143" t="s">
        <v>20985</v>
      </c>
      <c r="G4341" s="143" t="s">
        <v>20986</v>
      </c>
      <c r="H4341" s="143">
        <v>34.265500000000003</v>
      </c>
      <c r="I4341" s="143">
        <v>-110.006</v>
      </c>
      <c r="J4341" s="143">
        <v>6415</v>
      </c>
      <c r="K4341" s="143">
        <v>-7</v>
      </c>
      <c r="L4341" s="143">
        <f>COUNTIFS(ArCompl!$C$2:$C$5652,ArCompl!$C3009,ArCompl!$D$2:$D$5652,ArCompl!$D3009)</f>
        <v>1</v>
      </c>
      <c r="M4341" s="144">
        <f>IF(ISNA(MATCH($F4341,'Liste noire'!C:C,0)),0,1)</f>
        <v>0</v>
      </c>
    </row>
    <row r="4342" spans="1:13" x14ac:dyDescent="0.25">
      <c r="A4342" s="139">
        <v>5568</v>
      </c>
      <c r="B4342" s="140" t="s">
        <v>16657</v>
      </c>
      <c r="C4342" s="140" t="s">
        <v>16658</v>
      </c>
      <c r="D4342" s="140" t="s">
        <v>16321</v>
      </c>
      <c r="E4342" s="140" t="s">
        <v>22495</v>
      </c>
      <c r="F4342" s="140" t="s">
        <v>16659</v>
      </c>
      <c r="G4342" s="140" t="s">
        <v>16660</v>
      </c>
      <c r="H4342" s="140">
        <v>59.155299999999997</v>
      </c>
      <c r="I4342" s="140">
        <v>-2.6413899999999999</v>
      </c>
      <c r="J4342" s="140">
        <v>39</v>
      </c>
      <c r="K4342" s="140">
        <v>0</v>
      </c>
      <c r="L4342" s="140">
        <f>COUNTIFS(ArCompl!$C$2:$C$5652,ArCompl!$C4996,ArCompl!$D$2:$D$5652,ArCompl!$D4996)</f>
        <v>1</v>
      </c>
      <c r="M4342" s="141">
        <f>IF(ISNA(MATCH($F4342,'Liste noire'!C:C,0)),0,1)</f>
        <v>0</v>
      </c>
    </row>
    <row r="4343" spans="1:13" x14ac:dyDescent="0.25">
      <c r="A4343" s="142">
        <v>1326</v>
      </c>
      <c r="B4343" s="143" t="s">
        <v>7286</v>
      </c>
      <c r="C4343" s="143" t="s">
        <v>7287</v>
      </c>
      <c r="D4343" s="143" t="s">
        <v>6885</v>
      </c>
      <c r="E4343" s="143" t="s">
        <v>6885</v>
      </c>
      <c r="F4343" s="143" t="s">
        <v>7288</v>
      </c>
      <c r="G4343" s="143" t="s">
        <v>7289</v>
      </c>
      <c r="H4343" s="143">
        <v>41.924399999999999</v>
      </c>
      <c r="I4343" s="143">
        <v>9.4060000000000006</v>
      </c>
      <c r="J4343" s="143">
        <v>28</v>
      </c>
      <c r="K4343" s="143">
        <v>1</v>
      </c>
      <c r="L4343" s="143">
        <f>COUNTIFS(ArCompl!$C$2:$C$5652,ArCompl!$C3393,ArCompl!$D$2:$D$5652,ArCompl!$D3393)</f>
        <v>1</v>
      </c>
      <c r="M4343" s="144">
        <f>IF(ISNA(MATCH($F4343,'Liste noire'!C:C,0)),0,1)</f>
        <v>0</v>
      </c>
    </row>
    <row r="4344" spans="1:13" x14ac:dyDescent="0.25">
      <c r="A4344" s="139">
        <v>7309</v>
      </c>
      <c r="B4344" s="140" t="s">
        <v>22200</v>
      </c>
      <c r="C4344" s="140" t="s">
        <v>22201</v>
      </c>
      <c r="D4344" s="140" t="s">
        <v>22202</v>
      </c>
      <c r="E4344" s="140" t="s">
        <v>22498</v>
      </c>
      <c r="F4344" s="140" t="s">
        <v>22203</v>
      </c>
      <c r="G4344" s="140" t="s">
        <v>22204</v>
      </c>
      <c r="H4344" s="140">
        <v>18.3386</v>
      </c>
      <c r="I4344" s="140">
        <v>-64.940700000000007</v>
      </c>
      <c r="J4344" s="140">
        <v>0</v>
      </c>
      <c r="K4344" s="140">
        <v>-4</v>
      </c>
      <c r="L4344" s="140">
        <f>COUNTIFS(ArCompl!$C$2:$C$5652,ArCompl!$C3605,ArCompl!$D$2:$D$5652,ArCompl!$D3605)</f>
        <v>1</v>
      </c>
      <c r="M4344" s="141">
        <f>IF(ISNA(MATCH($F4344,'Liste noire'!C:C,0)),0,1)</f>
        <v>0</v>
      </c>
    </row>
    <row r="4345" spans="1:13" x14ac:dyDescent="0.25">
      <c r="A4345" s="142">
        <v>1053</v>
      </c>
      <c r="B4345" s="143" t="s">
        <v>15001</v>
      </c>
      <c r="C4345" s="143" t="s">
        <v>15002</v>
      </c>
      <c r="D4345" s="143" t="s">
        <v>14857</v>
      </c>
      <c r="E4345" s="143" t="s">
        <v>22479</v>
      </c>
      <c r="F4345" s="143" t="s">
        <v>15003</v>
      </c>
      <c r="G4345" s="143" t="s">
        <v>15004</v>
      </c>
      <c r="H4345" s="143">
        <v>28.6265</v>
      </c>
      <c r="I4345" s="143">
        <v>-17.755600000000001</v>
      </c>
      <c r="J4345" s="143">
        <v>107</v>
      </c>
      <c r="K4345" s="143">
        <v>0</v>
      </c>
      <c r="L4345" s="143">
        <f>COUNTIFS(ArCompl!$C$2:$C$5652,ArCompl!$C1862,ArCompl!$D$2:$D$5652,ArCompl!$D1862)</f>
        <v>2</v>
      </c>
      <c r="M4345" s="144">
        <f>IF(ISNA(MATCH($F4345,'Liste noire'!C:C,0)),0,1)</f>
        <v>0</v>
      </c>
    </row>
    <row r="4346" spans="1:13" x14ac:dyDescent="0.25">
      <c r="A4346" s="139">
        <v>3073</v>
      </c>
      <c r="B4346" s="140" t="s">
        <v>1824</v>
      </c>
      <c r="C4346" s="140" t="s">
        <v>1825</v>
      </c>
      <c r="D4346" s="140" t="s">
        <v>1797</v>
      </c>
      <c r="E4346" s="140" t="s">
        <v>1797</v>
      </c>
      <c r="F4346" s="140" t="s">
        <v>1826</v>
      </c>
      <c r="G4346" s="140" t="s">
        <v>1827</v>
      </c>
      <c r="H4346" s="140">
        <v>25.7592</v>
      </c>
      <c r="I4346" s="140">
        <v>88.908900000000003</v>
      </c>
      <c r="J4346" s="140">
        <v>125</v>
      </c>
      <c r="K4346" s="140">
        <v>6</v>
      </c>
      <c r="L4346" s="140">
        <f>COUNTIFS(ArCompl!$C$2:$C$5652,ArCompl!$C623,ArCompl!$D$2:$D$5652,ArCompl!$D623)</f>
        <v>1</v>
      </c>
      <c r="M4346" s="141">
        <f>IF(ISNA(MATCH($F4346,'Liste noire'!C:C,0)),0,1)</f>
        <v>0</v>
      </c>
    </row>
    <row r="4347" spans="1:13" x14ac:dyDescent="0.25">
      <c r="A4347" s="142">
        <v>7809</v>
      </c>
      <c r="B4347" s="143" t="s">
        <v>21069</v>
      </c>
      <c r="C4347" s="143" t="s">
        <v>21070</v>
      </c>
      <c r="D4347" s="143" t="s">
        <v>16702</v>
      </c>
      <c r="E4347" s="143" t="s">
        <v>22496</v>
      </c>
      <c r="F4347" s="143" t="s">
        <v>21071</v>
      </c>
      <c r="G4347" s="143" t="s">
        <v>21072</v>
      </c>
      <c r="H4347" s="143">
        <v>44.4803</v>
      </c>
      <c r="I4347" s="143">
        <v>-103.783</v>
      </c>
      <c r="J4347" s="143">
        <v>3931</v>
      </c>
      <c r="K4347" s="143">
        <v>-7</v>
      </c>
      <c r="L4347" s="143">
        <f>COUNTIFS(ArCompl!$C$2:$C$5652,ArCompl!$C3031,ArCompl!$D$2:$D$5652,ArCompl!$D3031)</f>
        <v>1</v>
      </c>
      <c r="M4347" s="144">
        <f>IF(ISNA(MATCH($F4347,'Liste noire'!C:C,0)),0,1)</f>
        <v>0</v>
      </c>
    </row>
    <row r="4348" spans="1:13" x14ac:dyDescent="0.25">
      <c r="A4348" s="139">
        <v>3548</v>
      </c>
      <c r="B4348" s="140" t="s">
        <v>21123</v>
      </c>
      <c r="C4348" s="140" t="s">
        <v>13936</v>
      </c>
      <c r="D4348" s="140" t="s">
        <v>16702</v>
      </c>
      <c r="E4348" s="140" t="s">
        <v>22496</v>
      </c>
      <c r="F4348" s="140" t="s">
        <v>21124</v>
      </c>
      <c r="G4348" s="140" t="s">
        <v>21125</v>
      </c>
      <c r="H4348" s="140">
        <v>27.7651</v>
      </c>
      <c r="I4348" s="140">
        <v>-82.626999999999995</v>
      </c>
      <c r="J4348" s="140">
        <v>7</v>
      </c>
      <c r="K4348" s="140">
        <v>-5</v>
      </c>
      <c r="L4348" s="140">
        <f>COUNTIFS(ArCompl!$C$2:$C$5652,ArCompl!$C3046,ArCompl!$D$2:$D$5652,ArCompl!$D3046)</f>
        <v>1</v>
      </c>
      <c r="M4348" s="141">
        <f>IF(ISNA(MATCH($F4348,'Liste noire'!C:C,0)),0,1)</f>
        <v>0</v>
      </c>
    </row>
    <row r="4349" spans="1:13" x14ac:dyDescent="0.25">
      <c r="A4349" s="142">
        <v>4336</v>
      </c>
      <c r="B4349" s="143" t="s">
        <v>21094</v>
      </c>
      <c r="C4349" s="143" t="s">
        <v>21088</v>
      </c>
      <c r="D4349" s="143" t="s">
        <v>16702</v>
      </c>
      <c r="E4349" s="143" t="s">
        <v>22496</v>
      </c>
      <c r="F4349" s="143" t="s">
        <v>21095</v>
      </c>
      <c r="G4349" s="143" t="s">
        <v>21096</v>
      </c>
      <c r="H4349" s="143">
        <v>39.844099999999997</v>
      </c>
      <c r="I4349" s="143">
        <v>-89.677899999999994</v>
      </c>
      <c r="J4349" s="143">
        <v>598</v>
      </c>
      <c r="K4349" s="143">
        <v>-6</v>
      </c>
      <c r="L4349" s="143">
        <f>COUNTIFS(ArCompl!$C$2:$C$5652,ArCompl!$C3038,ArCompl!$D$2:$D$5652,ArCompl!$D3038)</f>
        <v>1</v>
      </c>
      <c r="M4349" s="144">
        <f>IF(ISNA(MATCH($F4349,'Liste noire'!C:C,0)),0,1)</f>
        <v>0</v>
      </c>
    </row>
    <row r="4350" spans="1:13" x14ac:dyDescent="0.25">
      <c r="A4350" s="139">
        <v>2289</v>
      </c>
      <c r="B4350" s="140" t="s">
        <v>9917</v>
      </c>
      <c r="C4350" s="140" t="s">
        <v>9918</v>
      </c>
      <c r="D4350" s="140" t="s">
        <v>9894</v>
      </c>
      <c r="E4350" s="140" t="s">
        <v>22423</v>
      </c>
      <c r="F4350" s="140" t="s">
        <v>9919</v>
      </c>
      <c r="G4350" s="140" t="s">
        <v>9920</v>
      </c>
      <c r="H4350" s="140">
        <v>42.794499999999999</v>
      </c>
      <c r="I4350" s="140">
        <v>141.666</v>
      </c>
      <c r="J4350" s="140">
        <v>87</v>
      </c>
      <c r="K4350" s="140">
        <v>9</v>
      </c>
      <c r="L4350" s="140">
        <f>COUNTIFS(ArCompl!$C$2:$C$5652,ArCompl!$C3976,ArCompl!$D$2:$D$5652,ArCompl!$D3976)</f>
        <v>1</v>
      </c>
      <c r="M4350" s="141">
        <f>IF(ISNA(MATCH($F4350,'Liste noire'!C:C,0)),0,1)</f>
        <v>0</v>
      </c>
    </row>
    <row r="4351" spans="1:13" x14ac:dyDescent="0.25">
      <c r="A4351" s="142">
        <v>750</v>
      </c>
      <c r="B4351" s="143" t="s">
        <v>7868</v>
      </c>
      <c r="C4351" s="143" t="s">
        <v>7869</v>
      </c>
      <c r="D4351" s="143" t="s">
        <v>7581</v>
      </c>
      <c r="E4351" s="143" t="s">
        <v>22405</v>
      </c>
      <c r="F4351" s="143" t="s">
        <v>7870</v>
      </c>
      <c r="G4351" s="143" t="s">
        <v>7871</v>
      </c>
      <c r="H4351" s="143">
        <v>49.972700000000003</v>
      </c>
      <c r="I4351" s="143">
        <v>6.6924999999999999</v>
      </c>
      <c r="J4351" s="143">
        <v>1197</v>
      </c>
      <c r="K4351" s="143">
        <v>1</v>
      </c>
      <c r="L4351" s="143">
        <f>COUNTIFS(ArCompl!$C$2:$C$5652,ArCompl!$C176,ArCompl!$D$2:$D$5652,ArCompl!$D176)</f>
        <v>2</v>
      </c>
      <c r="M4351" s="144">
        <f>IF(ISNA(MATCH($F4351,'Liste noire'!C:C,0)),0,1)</f>
        <v>0</v>
      </c>
    </row>
    <row r="4352" spans="1:13" x14ac:dyDescent="0.25">
      <c r="A4352" s="139">
        <v>2244</v>
      </c>
      <c r="B4352" s="140" t="s">
        <v>12342</v>
      </c>
      <c r="C4352" s="140" t="s">
        <v>12343</v>
      </c>
      <c r="D4352" s="140" t="s">
        <v>12339</v>
      </c>
      <c r="E4352" s="140" t="s">
        <v>22454</v>
      </c>
      <c r="F4352" s="140" t="s">
        <v>12344</v>
      </c>
      <c r="G4352" s="140" t="s">
        <v>12345</v>
      </c>
      <c r="H4352" s="140">
        <v>15.119</v>
      </c>
      <c r="I4352" s="140">
        <v>145.72900000000001</v>
      </c>
      <c r="J4352" s="140">
        <v>215</v>
      </c>
      <c r="K4352" s="140">
        <v>10</v>
      </c>
      <c r="L4352" s="140">
        <f>COUNTIFS(ArCompl!$C$2:$C$5652,ArCompl!$C4274,ArCompl!$D$2:$D$5652,ArCompl!$D4274)</f>
        <v>1</v>
      </c>
      <c r="M4352" s="141">
        <f>IF(ISNA(MATCH($F4352,'Liste noire'!C:C,0)),0,1)</f>
        <v>0</v>
      </c>
    </row>
    <row r="4353" spans="1:13" x14ac:dyDescent="0.25">
      <c r="A4353" s="142">
        <v>953</v>
      </c>
      <c r="B4353" s="143" t="s">
        <v>304</v>
      </c>
      <c r="C4353" s="143" t="s">
        <v>305</v>
      </c>
      <c r="D4353" s="143" t="s">
        <v>257</v>
      </c>
      <c r="E4353" s="143" t="s">
        <v>257</v>
      </c>
      <c r="F4353" s="143" t="s">
        <v>306</v>
      </c>
      <c r="G4353" s="143" t="s">
        <v>307</v>
      </c>
      <c r="H4353" s="143">
        <v>-14.6576</v>
      </c>
      <c r="I4353" s="143">
        <v>17.719799999999999</v>
      </c>
      <c r="J4353" s="143">
        <v>4469</v>
      </c>
      <c r="K4353" s="143">
        <v>1</v>
      </c>
      <c r="L4353" s="143">
        <f>COUNTIFS(ArCompl!$C$2:$C$5652,ArCompl!$C199,ArCompl!$D$2:$D$5652,ArCompl!$D199)</f>
        <v>1</v>
      </c>
      <c r="M4353" s="144">
        <f>IF(ISNA(MATCH($F4353,'Liste noire'!C:C,0)),0,1)</f>
        <v>0</v>
      </c>
    </row>
    <row r="4354" spans="1:13" x14ac:dyDescent="0.25">
      <c r="A4354" s="139">
        <v>3680</v>
      </c>
      <c r="B4354" s="140" t="s">
        <v>21613</v>
      </c>
      <c r="C4354" s="140" t="s">
        <v>21614</v>
      </c>
      <c r="D4354" s="140" t="s">
        <v>16702</v>
      </c>
      <c r="E4354" s="140" t="s">
        <v>22496</v>
      </c>
      <c r="F4354" s="140" t="s">
        <v>21615</v>
      </c>
      <c r="G4354" s="140" t="s">
        <v>21616</v>
      </c>
      <c r="H4354" s="140">
        <v>33.988799999999998</v>
      </c>
      <c r="I4354" s="140">
        <v>-98.491900000000001</v>
      </c>
      <c r="J4354" s="140">
        <v>1019</v>
      </c>
      <c r="K4354" s="140">
        <v>-6</v>
      </c>
      <c r="L4354" s="140">
        <f>COUNTIFS(ArCompl!$C$2:$C$5652,ArCompl!$C3174,ArCompl!$D$2:$D$5652,ArCompl!$D3174)</f>
        <v>1</v>
      </c>
      <c r="M4354" s="141">
        <f>IF(ISNA(MATCH($F4354,'Liste noire'!C:C,0)),0,1)</f>
        <v>0</v>
      </c>
    </row>
    <row r="4355" spans="1:13" x14ac:dyDescent="0.25">
      <c r="A4355" s="142">
        <v>1206</v>
      </c>
      <c r="B4355" s="143" t="s">
        <v>6090</v>
      </c>
      <c r="C4355" s="143" t="s">
        <v>6091</v>
      </c>
      <c r="D4355" s="143" t="s">
        <v>6067</v>
      </c>
      <c r="E4355" s="143" t="s">
        <v>22384</v>
      </c>
      <c r="F4355" s="143" t="s">
        <v>6092</v>
      </c>
      <c r="G4355" s="143" t="s">
        <v>6093</v>
      </c>
      <c r="H4355" s="143">
        <v>43.538899999999998</v>
      </c>
      <c r="I4355" s="143">
        <v>16.297999999999998</v>
      </c>
      <c r="J4355" s="143">
        <v>79</v>
      </c>
      <c r="K4355" s="143">
        <v>1</v>
      </c>
      <c r="L4355" s="143">
        <f>COUNTIFS(ArCompl!$C$2:$C$5652,ArCompl!$C1714,ArCompl!$D$2:$D$5652,ArCompl!$D1714)</f>
        <v>0</v>
      </c>
      <c r="M4355" s="144">
        <f>IF(ISNA(MATCH($F4355,'Liste noire'!C:C,0)),0,1)</f>
        <v>0</v>
      </c>
    </row>
    <row r="4356" spans="1:13" x14ac:dyDescent="0.25">
      <c r="A4356" s="139">
        <v>6446</v>
      </c>
      <c r="B4356" s="140" t="s">
        <v>21073</v>
      </c>
      <c r="C4356" s="140" t="s">
        <v>21074</v>
      </c>
      <c r="D4356" s="140" t="s">
        <v>16702</v>
      </c>
      <c r="E4356" s="140" t="s">
        <v>22496</v>
      </c>
      <c r="F4356" s="140" t="s">
        <v>21075</v>
      </c>
      <c r="G4356" s="140" t="s">
        <v>21076</v>
      </c>
      <c r="H4356" s="140">
        <v>43.165500000000002</v>
      </c>
      <c r="I4356" s="140">
        <v>-95.202799999999996</v>
      </c>
      <c r="J4356" s="140">
        <v>1339</v>
      </c>
      <c r="K4356" s="140">
        <v>-6</v>
      </c>
      <c r="L4356" s="140">
        <f>COUNTIFS(ArCompl!$C$2:$C$5652,ArCompl!$C3032,ArCompl!$D$2:$D$5652,ArCompl!$D3032)</f>
        <v>2</v>
      </c>
      <c r="M4356" s="141">
        <f>IF(ISNA(MATCH($F4356,'Liste noire'!C:C,0)),0,1)</f>
        <v>0</v>
      </c>
    </row>
    <row r="4357" spans="1:13" x14ac:dyDescent="0.25">
      <c r="A4357" s="142">
        <v>258</v>
      </c>
      <c r="B4357" s="143" t="s">
        <v>6057</v>
      </c>
      <c r="C4357" s="143" t="s">
        <v>6058</v>
      </c>
      <c r="D4357" s="143" t="s">
        <v>6038</v>
      </c>
      <c r="E4357" s="143" t="s">
        <v>22383</v>
      </c>
      <c r="F4357" s="143" t="s">
        <v>6059</v>
      </c>
      <c r="G4357" s="143" t="s">
        <v>6060</v>
      </c>
      <c r="H4357" s="143">
        <v>4.7467199999999998</v>
      </c>
      <c r="I4357" s="143">
        <v>-6.6608200000000002</v>
      </c>
      <c r="J4357" s="143">
        <v>26</v>
      </c>
      <c r="K4357" s="143">
        <v>0</v>
      </c>
      <c r="L4357" s="143">
        <f>COUNTIFS(ArCompl!$C$2:$C$5652,ArCompl!$C1706,ArCompl!$D$2:$D$5652,ArCompl!$D1706)</f>
        <v>1</v>
      </c>
      <c r="M4357" s="144">
        <f>IF(ISNA(MATCH($F4357,'Liste noire'!C:C,0)),0,1)</f>
        <v>0</v>
      </c>
    </row>
    <row r="4358" spans="1:13" x14ac:dyDescent="0.25">
      <c r="A4358" s="139">
        <v>8219</v>
      </c>
      <c r="B4358" s="140" t="s">
        <v>21009</v>
      </c>
      <c r="C4358" s="140" t="s">
        <v>21010</v>
      </c>
      <c r="D4358" s="140" t="s">
        <v>16702</v>
      </c>
      <c r="E4358" s="140" t="s">
        <v>22496</v>
      </c>
      <c r="F4358" s="140" t="s">
        <v>21011</v>
      </c>
      <c r="G4358" s="140" t="s">
        <v>21012</v>
      </c>
      <c r="H4358" s="140">
        <v>39.402999999999999</v>
      </c>
      <c r="I4358" s="140">
        <v>-119.251</v>
      </c>
      <c r="J4358" s="140">
        <v>4269</v>
      </c>
      <c r="K4358" s="140">
        <v>-8</v>
      </c>
      <c r="L4358" s="140">
        <f>COUNTIFS(ArCompl!$C$2:$C$5652,ArCompl!$C3016,ArCompl!$D$2:$D$5652,ArCompl!$D3016)</f>
        <v>1</v>
      </c>
      <c r="M4358" s="141">
        <f>IF(ISNA(MATCH($F4358,'Liste noire'!C:C,0)),0,1)</f>
        <v>0</v>
      </c>
    </row>
    <row r="4359" spans="1:13" x14ac:dyDescent="0.25">
      <c r="A4359" s="142">
        <v>6227</v>
      </c>
      <c r="B4359" s="143" t="s">
        <v>9251</v>
      </c>
      <c r="C4359" s="143" t="s">
        <v>9252</v>
      </c>
      <c r="D4359" s="143" t="s">
        <v>8920</v>
      </c>
      <c r="E4359" s="143" t="s">
        <v>22416</v>
      </c>
      <c r="F4359" s="143" t="s">
        <v>9253</v>
      </c>
      <c r="G4359" s="143" t="s">
        <v>9254</v>
      </c>
      <c r="H4359" s="143">
        <v>6.3618999999999995E-2</v>
      </c>
      <c r="I4359" s="143">
        <v>111.473</v>
      </c>
      <c r="J4359" s="143">
        <v>98</v>
      </c>
      <c r="K4359" s="143">
        <v>7</v>
      </c>
      <c r="L4359" s="143">
        <f>COUNTIFS(ArCompl!$C$2:$C$5652,ArCompl!$C3793,ArCompl!$D$2:$D$5652,ArCompl!$D3793)</f>
        <v>1</v>
      </c>
      <c r="M4359" s="144">
        <f>IF(ISNA(MATCH($F4359,'Liste noire'!C:C,0)),0,1)</f>
        <v>0</v>
      </c>
    </row>
    <row r="4360" spans="1:13" x14ac:dyDescent="0.25">
      <c r="A4360" s="139">
        <v>7701</v>
      </c>
      <c r="B4360" s="140" t="s">
        <v>22188</v>
      </c>
      <c r="C4360" s="140" t="s">
        <v>22189</v>
      </c>
      <c r="D4360" s="140" t="s">
        <v>22113</v>
      </c>
      <c r="E4360" s="140" t="s">
        <v>22113</v>
      </c>
      <c r="F4360" s="140" t="s">
        <v>22190</v>
      </c>
      <c r="G4360" s="140" t="s">
        <v>22191</v>
      </c>
      <c r="H4360" s="140">
        <v>21.216999999999999</v>
      </c>
      <c r="I4360" s="140">
        <v>104.033</v>
      </c>
      <c r="J4360" s="140">
        <v>2133</v>
      </c>
      <c r="K4360" s="140">
        <v>7</v>
      </c>
      <c r="L4360" s="140">
        <f>COUNTIFS(ArCompl!$C$2:$C$5652,ArCompl!$C5621,ArCompl!$D$2:$D$5652,ArCompl!$D5621)</f>
        <v>1</v>
      </c>
      <c r="M4360" s="141">
        <f>IF(ISNA(MATCH($F4360,'Liste noire'!C:C,0)),0,1)</f>
        <v>0</v>
      </c>
    </row>
    <row r="4361" spans="1:13" x14ac:dyDescent="0.25">
      <c r="A4361" s="142">
        <v>7683</v>
      </c>
      <c r="B4361" s="143" t="s">
        <v>20814</v>
      </c>
      <c r="C4361" s="143" t="s">
        <v>20815</v>
      </c>
      <c r="D4361" s="143" t="s">
        <v>16702</v>
      </c>
      <c r="E4361" s="143" t="s">
        <v>22496</v>
      </c>
      <c r="F4361" s="143" t="s">
        <v>20816</v>
      </c>
      <c r="G4361" s="143" t="s">
        <v>20817</v>
      </c>
      <c r="H4361" s="143">
        <v>37.511899999999997</v>
      </c>
      <c r="I4361" s="143">
        <v>-122.25</v>
      </c>
      <c r="J4361" s="143">
        <v>5</v>
      </c>
      <c r="K4361" s="143">
        <v>-8</v>
      </c>
      <c r="L4361" s="143">
        <f>COUNTIFS(ArCompl!$C$2:$C$5652,ArCompl!$C2964,ArCompl!$D$2:$D$5652,ArCompl!$D2964)</f>
        <v>1</v>
      </c>
      <c r="M4361" s="144">
        <f>IF(ISNA(MATCH($F4361,'Liste noire'!C:C,0)),0,1)</f>
        <v>0</v>
      </c>
    </row>
    <row r="4362" spans="1:13" x14ac:dyDescent="0.25">
      <c r="A4362" s="139">
        <v>5598</v>
      </c>
      <c r="B4362" s="140" t="s">
        <v>15296</v>
      </c>
      <c r="C4362" s="140" t="s">
        <v>15297</v>
      </c>
      <c r="D4362" s="140" t="s">
        <v>15198</v>
      </c>
      <c r="E4362" s="140" t="s">
        <v>22481</v>
      </c>
      <c r="F4362" s="140" t="s">
        <v>15298</v>
      </c>
      <c r="G4362" s="140" t="s">
        <v>15299</v>
      </c>
      <c r="H4362" s="140">
        <v>64.960899999999995</v>
      </c>
      <c r="I4362" s="140">
        <v>17.6966</v>
      </c>
      <c r="J4362" s="140">
        <v>915</v>
      </c>
      <c r="K4362" s="140">
        <v>1</v>
      </c>
      <c r="L4362" s="140">
        <f>COUNTIFS(ArCompl!$C$2:$C$5652,ArCompl!$C5276,ArCompl!$D$2:$D$5652,ArCompl!$D5276)</f>
        <v>1</v>
      </c>
      <c r="M4362" s="141">
        <f>IF(ISNA(MATCH($F4362,'Liste noire'!C:C,0)),0,1)</f>
        <v>0</v>
      </c>
    </row>
    <row r="4363" spans="1:13" x14ac:dyDescent="0.25">
      <c r="A4363" s="142">
        <v>3954</v>
      </c>
      <c r="B4363" s="143" t="s">
        <v>10665</v>
      </c>
      <c r="C4363" s="143" t="s">
        <v>10666</v>
      </c>
      <c r="D4363" s="143" t="s">
        <v>10650</v>
      </c>
      <c r="E4363" s="143" t="s">
        <v>22431</v>
      </c>
      <c r="F4363" s="143" t="s">
        <v>10667</v>
      </c>
      <c r="G4363" s="143" t="s">
        <v>10668</v>
      </c>
      <c r="H4363" s="143">
        <v>55.893900000000002</v>
      </c>
      <c r="I4363" s="143">
        <v>23.395</v>
      </c>
      <c r="J4363" s="143">
        <v>443</v>
      </c>
      <c r="K4363" s="143">
        <v>2</v>
      </c>
      <c r="L4363" s="143">
        <f>COUNTIFS(ArCompl!$C$2:$C$5652,ArCompl!$C4162,ArCompl!$D$2:$D$5652,ArCompl!$D4162)</f>
        <v>2</v>
      </c>
      <c r="M4363" s="144">
        <f>IF(ISNA(MATCH($F4363,'Liste noire'!C:C,0)),0,1)</f>
        <v>0</v>
      </c>
    </row>
    <row r="4364" spans="1:13" x14ac:dyDescent="0.25">
      <c r="A4364" s="139">
        <v>11295</v>
      </c>
      <c r="B4364" s="140" t="s">
        <v>2682</v>
      </c>
      <c r="C4364" s="140" t="s">
        <v>2683</v>
      </c>
      <c r="D4364" s="140" t="s">
        <v>2057</v>
      </c>
      <c r="E4364" s="140" t="s">
        <v>22368</v>
      </c>
      <c r="F4364" s="140" t="s">
        <v>2684</v>
      </c>
      <c r="G4364" s="140" t="s">
        <v>2685</v>
      </c>
      <c r="H4364" s="140">
        <v>-26.781600000000001</v>
      </c>
      <c r="I4364" s="140">
        <v>-53.503500000000003</v>
      </c>
      <c r="J4364" s="140">
        <v>2180</v>
      </c>
      <c r="K4364" s="140">
        <v>-3</v>
      </c>
      <c r="L4364" s="140">
        <f>COUNTIFS(ArCompl!$C$2:$C$5652,ArCompl!$C865,ArCompl!$D$2:$D$5652,ArCompl!$D865)</f>
        <v>1</v>
      </c>
      <c r="M4364" s="141">
        <f>IF(ISNA(MATCH($F4364,'Liste noire'!C:C,0)),0,1)</f>
        <v>0</v>
      </c>
    </row>
    <row r="4365" spans="1:13" x14ac:dyDescent="0.25">
      <c r="A4365" s="142">
        <v>6069</v>
      </c>
      <c r="B4365" s="143" t="s">
        <v>567</v>
      </c>
      <c r="C4365" s="143" t="s">
        <v>568</v>
      </c>
      <c r="D4365" s="143" t="s">
        <v>2057</v>
      </c>
      <c r="E4365" s="143" t="s">
        <v>22368</v>
      </c>
      <c r="F4365" s="143" t="s">
        <v>2633</v>
      </c>
      <c r="G4365" s="143" t="s">
        <v>2634</v>
      </c>
      <c r="H4365" s="143">
        <v>-27.906700000000001</v>
      </c>
      <c r="I4365" s="143">
        <v>-54.520400000000002</v>
      </c>
      <c r="J4365" s="143">
        <v>984</v>
      </c>
      <c r="K4365" s="143">
        <v>-3</v>
      </c>
      <c r="L4365" s="143">
        <f>COUNTIFS(ArCompl!$C$2:$C$5652,ArCompl!$C852,ArCompl!$D$2:$D$5652,ArCompl!$D852)</f>
        <v>1</v>
      </c>
      <c r="M4365" s="144">
        <f>IF(ISNA(MATCH($F4365,'Liste noire'!C:C,0)),0,1)</f>
        <v>0</v>
      </c>
    </row>
    <row r="4366" spans="1:13" x14ac:dyDescent="0.25">
      <c r="A4366" s="139">
        <v>2767</v>
      </c>
      <c r="B4366" s="140" t="s">
        <v>1973</v>
      </c>
      <c r="C4366" s="140" t="s">
        <v>1974</v>
      </c>
      <c r="D4366" s="140" t="s">
        <v>1924</v>
      </c>
      <c r="E4366" s="140" t="s">
        <v>22366</v>
      </c>
      <c r="F4366" s="140" t="s">
        <v>1975</v>
      </c>
      <c r="G4366" s="140" t="s">
        <v>1976</v>
      </c>
      <c r="H4366" s="140">
        <v>-19.007100000000001</v>
      </c>
      <c r="I4366" s="140">
        <v>-65.288700000000006</v>
      </c>
      <c r="J4366" s="140">
        <v>9540</v>
      </c>
      <c r="K4366" s="140">
        <v>-4</v>
      </c>
      <c r="L4366" s="140">
        <f>COUNTIFS(ArCompl!$C$2:$C$5652,ArCompl!$C685,ArCompl!$D$2:$D$5652,ArCompl!$D685)</f>
        <v>1</v>
      </c>
      <c r="M4366" s="141">
        <f>IF(ISNA(MATCH($F4366,'Liste noire'!C:C,0)),0,1)</f>
        <v>0</v>
      </c>
    </row>
    <row r="4367" spans="1:13" x14ac:dyDescent="0.25">
      <c r="A4367" s="142">
        <v>3901</v>
      </c>
      <c r="B4367" s="143" t="s">
        <v>9231</v>
      </c>
      <c r="C4367" s="143" t="s">
        <v>9232</v>
      </c>
      <c r="D4367" s="143" t="s">
        <v>8920</v>
      </c>
      <c r="E4367" s="143" t="s">
        <v>22416</v>
      </c>
      <c r="F4367" s="143" t="s">
        <v>9233</v>
      </c>
      <c r="G4367" s="143" t="s">
        <v>9234</v>
      </c>
      <c r="H4367" s="143">
        <v>-6.9727300000000003</v>
      </c>
      <c r="I4367" s="143">
        <v>110.375</v>
      </c>
      <c r="J4367" s="143">
        <v>10</v>
      </c>
      <c r="K4367" s="143">
        <v>7</v>
      </c>
      <c r="L4367" s="143">
        <f>COUNTIFS(ArCompl!$C$2:$C$5652,ArCompl!$C3788,ArCompl!$D$2:$D$5652,ArCompl!$D3788)</f>
        <v>1</v>
      </c>
      <c r="M4367" s="144">
        <f>IF(ISNA(MATCH($F4367,'Liste noire'!C:C,0)),0,1)</f>
        <v>0</v>
      </c>
    </row>
    <row r="4368" spans="1:13" x14ac:dyDescent="0.25">
      <c r="A4368" s="139">
        <v>5639</v>
      </c>
      <c r="B4368" s="140" t="s">
        <v>4631</v>
      </c>
      <c r="C4368" s="140" t="s">
        <v>4632</v>
      </c>
      <c r="D4368" s="140" t="s">
        <v>4612</v>
      </c>
      <c r="E4368" s="140" t="s">
        <v>22375</v>
      </c>
      <c r="F4368" s="140" t="s">
        <v>4633</v>
      </c>
      <c r="G4368" s="140" t="s">
        <v>4634</v>
      </c>
      <c r="H4368" s="140">
        <v>9.1444399999999995</v>
      </c>
      <c r="I4368" s="140">
        <v>18.374400000000001</v>
      </c>
      <c r="J4368" s="140">
        <v>1198</v>
      </c>
      <c r="K4368" s="140">
        <v>1</v>
      </c>
      <c r="L4368" s="140">
        <f>COUNTIFS(ArCompl!$C$2:$C$5652,ArCompl!$C5376,ArCompl!$D$2:$D$5652,ArCompl!$D5376)</f>
        <v>1</v>
      </c>
      <c r="M4368" s="141">
        <f>IF(ISNA(MATCH($F4368,'Liste noire'!C:C,0)),0,1)</f>
        <v>0</v>
      </c>
    </row>
    <row r="4369" spans="1:13" x14ac:dyDescent="0.25">
      <c r="A4369" s="142">
        <v>3921</v>
      </c>
      <c r="B4369" s="143" t="s">
        <v>9215</v>
      </c>
      <c r="C4369" s="143" t="s">
        <v>9216</v>
      </c>
      <c r="D4369" s="143" t="s">
        <v>8920</v>
      </c>
      <c r="E4369" s="143" t="s">
        <v>22416</v>
      </c>
      <c r="F4369" s="143" t="s">
        <v>9217</v>
      </c>
      <c r="G4369" s="143" t="s">
        <v>9218</v>
      </c>
      <c r="H4369" s="143">
        <v>-0.48453099999999999</v>
      </c>
      <c r="I4369" s="143">
        <v>117.157</v>
      </c>
      <c r="J4369" s="143">
        <v>33</v>
      </c>
      <c r="K4369" s="143">
        <v>8</v>
      </c>
      <c r="L4369" s="143">
        <f>COUNTIFS(ArCompl!$C$2:$C$5652,ArCompl!$C3784,ArCompl!$D$2:$D$5652,ArCompl!$D3784)</f>
        <v>2</v>
      </c>
      <c r="M4369" s="144">
        <f>IF(ISNA(MATCH($F4369,'Liste noire'!C:C,0)),0,1)</f>
        <v>0</v>
      </c>
    </row>
    <row r="4370" spans="1:13" x14ac:dyDescent="0.25">
      <c r="A4370" s="139">
        <v>6060</v>
      </c>
      <c r="B4370" s="140" t="s">
        <v>1963</v>
      </c>
      <c r="C4370" s="140" t="s">
        <v>1964</v>
      </c>
      <c r="D4370" s="140" t="s">
        <v>1924</v>
      </c>
      <c r="E4370" s="140" t="s">
        <v>22366</v>
      </c>
      <c r="F4370" s="140" t="s">
        <v>1965</v>
      </c>
      <c r="G4370" s="140" t="s">
        <v>1966</v>
      </c>
      <c r="H4370" s="140">
        <v>-14.8592</v>
      </c>
      <c r="I4370" s="140">
        <v>-66.737499999999997</v>
      </c>
      <c r="J4370" s="140">
        <v>633</v>
      </c>
      <c r="K4370" s="140">
        <v>-4</v>
      </c>
      <c r="L4370" s="140">
        <f>COUNTIFS(ArCompl!$C$2:$C$5652,ArCompl!$C682,ArCompl!$D$2:$D$5652,ArCompl!$D682)</f>
        <v>1</v>
      </c>
      <c r="M4370" s="141">
        <f>IF(ISNA(MATCH($F4370,'Liste noire'!C:C,0)),0,1)</f>
        <v>0</v>
      </c>
    </row>
    <row r="4371" spans="1:13" x14ac:dyDescent="0.25">
      <c r="A4371" s="142">
        <v>6328</v>
      </c>
      <c r="B4371" s="143" t="s">
        <v>1417</v>
      </c>
      <c r="C4371" s="143" t="s">
        <v>1418</v>
      </c>
      <c r="D4371" s="143" t="s">
        <v>639</v>
      </c>
      <c r="E4371" s="143" t="s">
        <v>22356</v>
      </c>
      <c r="F4371" s="143" t="s">
        <v>1419</v>
      </c>
      <c r="G4371" s="143" t="s">
        <v>1420</v>
      </c>
      <c r="H4371" s="143">
        <v>-42.155000000000001</v>
      </c>
      <c r="I4371" s="143">
        <v>145.292</v>
      </c>
      <c r="J4371" s="143">
        <v>20</v>
      </c>
      <c r="K4371" s="143">
        <v>10</v>
      </c>
      <c r="L4371" s="143">
        <f>COUNTIFS(ArCompl!$C$2:$C$5652,ArCompl!$C514,ArCompl!$D$2:$D$5652,ArCompl!$D514)</f>
        <v>1</v>
      </c>
      <c r="M4371" s="144">
        <f>IF(ISNA(MATCH($F4371,'Liste noire'!C:C,0)),0,1)</f>
        <v>0</v>
      </c>
    </row>
    <row r="4372" spans="1:13" x14ac:dyDescent="0.25">
      <c r="A4372" s="139">
        <v>660</v>
      </c>
      <c r="B4372" s="140" t="s">
        <v>12538</v>
      </c>
      <c r="C4372" s="140" t="s">
        <v>12539</v>
      </c>
      <c r="D4372" s="140" t="s">
        <v>12352</v>
      </c>
      <c r="E4372" s="140" t="s">
        <v>22455</v>
      </c>
      <c r="F4372" s="140" t="s">
        <v>12540</v>
      </c>
      <c r="G4372" s="140" t="s">
        <v>12541</v>
      </c>
      <c r="H4372" s="140">
        <v>59.791899999999998</v>
      </c>
      <c r="I4372" s="140">
        <v>5.3408499999999997</v>
      </c>
      <c r="J4372" s="140">
        <v>160</v>
      </c>
      <c r="K4372" s="140">
        <v>1</v>
      </c>
      <c r="L4372" s="140">
        <f>COUNTIFS(ArCompl!$C$2:$C$5652,ArCompl!$C4544,ArCompl!$D$2:$D$5652,ArCompl!$D4544)</f>
        <v>1</v>
      </c>
      <c r="M4372" s="141">
        <f>IF(ISNA(MATCH($F4372,'Liste noire'!C:C,0)),0,1)</f>
        <v>0</v>
      </c>
    </row>
    <row r="4373" spans="1:13" x14ac:dyDescent="0.25">
      <c r="A4373" s="142">
        <v>4067</v>
      </c>
      <c r="B4373" s="143" t="s">
        <v>20885</v>
      </c>
      <c r="C4373" s="143" t="s">
        <v>20886</v>
      </c>
      <c r="D4373" s="143" t="s">
        <v>16702</v>
      </c>
      <c r="E4373" s="143" t="s">
        <v>22496</v>
      </c>
      <c r="F4373" s="143" t="s">
        <v>20887</v>
      </c>
      <c r="G4373" s="143" t="s">
        <v>20888</v>
      </c>
      <c r="H4373" s="143">
        <v>27.395399999999999</v>
      </c>
      <c r="I4373" s="143">
        <v>-82.554400000000001</v>
      </c>
      <c r="J4373" s="143">
        <v>30</v>
      </c>
      <c r="K4373" s="143">
        <v>-5</v>
      </c>
      <c r="L4373" s="143">
        <f>COUNTIFS(ArCompl!$C$2:$C$5652,ArCompl!$C2984,ArCompl!$D$2:$D$5652,ArCompl!$D2984)</f>
        <v>1</v>
      </c>
      <c r="M4373" s="144">
        <f>IF(ISNA(MATCH($F4373,'Liste noire'!C:C,0)),0,1)</f>
        <v>0</v>
      </c>
    </row>
    <row r="4374" spans="1:13" x14ac:dyDescent="0.25">
      <c r="A4374" s="139">
        <v>7077</v>
      </c>
      <c r="B4374" s="140" t="s">
        <v>20716</v>
      </c>
      <c r="C4374" s="140" t="s">
        <v>20717</v>
      </c>
      <c r="D4374" s="140" t="s">
        <v>16702</v>
      </c>
      <c r="E4374" s="140" t="s">
        <v>22496</v>
      </c>
      <c r="F4374" s="140" t="s">
        <v>20718</v>
      </c>
      <c r="G4374" s="140" t="s">
        <v>20719</v>
      </c>
      <c r="H4374" s="140">
        <v>33.462800000000001</v>
      </c>
      <c r="I4374" s="140">
        <v>-105.535</v>
      </c>
      <c r="J4374" s="140">
        <v>6814</v>
      </c>
      <c r="K4374" s="140">
        <v>-7</v>
      </c>
      <c r="L4374" s="140">
        <f>COUNTIFS(ArCompl!$C$2:$C$5652,ArCompl!$C2938,ArCompl!$D$2:$D$5652,ArCompl!$D2938)</f>
        <v>1</v>
      </c>
      <c r="M4374" s="141">
        <f>IF(ISNA(MATCH($F4374,'Liste noire'!C:C,0)),0,1)</f>
        <v>0</v>
      </c>
    </row>
    <row r="4375" spans="1:13" x14ac:dyDescent="0.25">
      <c r="A4375" s="142">
        <v>1189</v>
      </c>
      <c r="B4375" s="143" t="s">
        <v>16145</v>
      </c>
      <c r="C4375" s="143" t="s">
        <v>16146</v>
      </c>
      <c r="D4375" s="143" t="s">
        <v>16130</v>
      </c>
      <c r="E4375" s="143" t="s">
        <v>22493</v>
      </c>
      <c r="F4375" s="143" t="s">
        <v>16147</v>
      </c>
      <c r="G4375" s="143" t="s">
        <v>16148</v>
      </c>
      <c r="H4375" s="143">
        <v>1.7276899999999999</v>
      </c>
      <c r="I4375" s="143">
        <v>33.622799999999998</v>
      </c>
      <c r="J4375" s="143">
        <v>3697</v>
      </c>
      <c r="K4375" s="143">
        <v>3</v>
      </c>
      <c r="L4375" s="143">
        <f>COUNTIFS(ArCompl!$C$2:$C$5652,ArCompl!$C4613,ArCompl!$D$2:$D$5652,ArCompl!$D4613)</f>
        <v>1</v>
      </c>
      <c r="M4375" s="144">
        <f>IF(ISNA(MATCH($F4375,'Liste noire'!C:C,0)),0,1)</f>
        <v>0</v>
      </c>
    </row>
    <row r="4376" spans="1:13" x14ac:dyDescent="0.25">
      <c r="A4376" s="139">
        <v>5696</v>
      </c>
      <c r="B4376" s="140" t="s">
        <v>10633</v>
      </c>
      <c r="C4376" s="140" t="s">
        <v>10634</v>
      </c>
      <c r="D4376" s="140" t="s">
        <v>10610</v>
      </c>
      <c r="E4376" s="140" t="s">
        <v>22430</v>
      </c>
      <c r="F4376" s="140" t="s">
        <v>10635</v>
      </c>
      <c r="G4376" s="140" t="s">
        <v>10636</v>
      </c>
      <c r="H4376" s="140">
        <v>31.063500000000001</v>
      </c>
      <c r="I4376" s="140">
        <v>16.594999999999999</v>
      </c>
      <c r="J4376" s="140">
        <v>267</v>
      </c>
      <c r="K4376" s="140">
        <v>2</v>
      </c>
      <c r="L4376" s="140">
        <f>COUNTIFS(ArCompl!$C$2:$C$5652,ArCompl!$C4154,ArCompl!$D$2:$D$5652,ArCompl!$D4154)</f>
        <v>2</v>
      </c>
      <c r="M4376" s="141">
        <f>IF(ISNA(MATCH($F4376,'Liste noire'!C:C,0)),0,1)</f>
        <v>0</v>
      </c>
    </row>
    <row r="4377" spans="1:13" x14ac:dyDescent="0.25">
      <c r="A4377" s="142">
        <v>5933</v>
      </c>
      <c r="B4377" s="143" t="s">
        <v>9388</v>
      </c>
      <c r="C4377" s="143" t="s">
        <v>9389</v>
      </c>
      <c r="D4377" s="143" t="s">
        <v>9341</v>
      </c>
      <c r="E4377" s="143" t="s">
        <v>9341</v>
      </c>
      <c r="F4377" s="143" t="s">
        <v>9390</v>
      </c>
      <c r="G4377" s="143" t="s">
        <v>9391</v>
      </c>
      <c r="H4377" s="143">
        <v>36.635800000000003</v>
      </c>
      <c r="I4377" s="143">
        <v>53.193600000000004</v>
      </c>
      <c r="J4377" s="143">
        <v>35</v>
      </c>
      <c r="K4377" s="143">
        <v>3.5</v>
      </c>
      <c r="L4377" s="143">
        <f>COUNTIFS(ArCompl!$C$2:$C$5652,ArCompl!$C3835,ArCompl!$D$2:$D$5652,ArCompl!$D3835)</f>
        <v>1</v>
      </c>
      <c r="M4377" s="144">
        <f>IF(ISNA(MATCH($F4377,'Liste noire'!C:C,0)),0,1)</f>
        <v>0</v>
      </c>
    </row>
    <row r="4378" spans="1:13" x14ac:dyDescent="0.25">
      <c r="A4378" s="139">
        <v>4247</v>
      </c>
      <c r="B4378" s="140" t="s">
        <v>1967</v>
      </c>
      <c r="C4378" s="140" t="s">
        <v>560</v>
      </c>
      <c r="D4378" s="140" t="s">
        <v>1924</v>
      </c>
      <c r="E4378" s="140" t="s">
        <v>22366</v>
      </c>
      <c r="F4378" s="140" t="s">
        <v>1968</v>
      </c>
      <c r="G4378" s="140" t="s">
        <v>1969</v>
      </c>
      <c r="H4378" s="140">
        <v>-17.811599999999999</v>
      </c>
      <c r="I4378" s="140">
        <v>-63.171500000000002</v>
      </c>
      <c r="J4378" s="140">
        <v>1371</v>
      </c>
      <c r="K4378" s="140">
        <v>-4</v>
      </c>
      <c r="L4378" s="140">
        <f>COUNTIFS(ArCompl!$C$2:$C$5652,ArCompl!$C683,ArCompl!$D$2:$D$5652,ArCompl!$D683)</f>
        <v>1</v>
      </c>
      <c r="M4378" s="141">
        <f>IF(ISNA(MATCH($F4378,'Liste noire'!C:C,0)),0,1)</f>
        <v>0</v>
      </c>
    </row>
    <row r="4379" spans="1:13" x14ac:dyDescent="0.25">
      <c r="A4379" s="142">
        <v>2621</v>
      </c>
      <c r="B4379" s="143" t="s">
        <v>2622</v>
      </c>
      <c r="C4379" s="143" t="s">
        <v>2623</v>
      </c>
      <c r="D4379" s="143" t="s">
        <v>2057</v>
      </c>
      <c r="E4379" s="143" t="s">
        <v>22368</v>
      </c>
      <c r="F4379" s="143" t="s">
        <v>2624</v>
      </c>
      <c r="G4379" s="143" t="s">
        <v>2625</v>
      </c>
      <c r="H4379" s="143">
        <v>-12.908609999999999</v>
      </c>
      <c r="I4379" s="143">
        <v>-38.322499999999998</v>
      </c>
      <c r="J4379" s="143">
        <v>64</v>
      </c>
      <c r="K4379" s="143">
        <v>-3</v>
      </c>
      <c r="L4379" s="143">
        <f>COUNTIFS(ArCompl!$C$2:$C$5652,ArCompl!$C849,ArCompl!$D$2:$D$5652,ArCompl!$D849)</f>
        <v>1</v>
      </c>
      <c r="M4379" s="144">
        <f>IF(ISNA(MATCH($F4379,'Liste noire'!C:C,0)),0,1)</f>
        <v>0</v>
      </c>
    </row>
    <row r="4380" spans="1:13" x14ac:dyDescent="0.25">
      <c r="A4380" s="139">
        <v>3733</v>
      </c>
      <c r="B4380" s="140" t="s">
        <v>21170</v>
      </c>
      <c r="C4380" s="140" t="s">
        <v>21171</v>
      </c>
      <c r="D4380" s="140" t="s">
        <v>16702</v>
      </c>
      <c r="E4380" s="140" t="s">
        <v>22496</v>
      </c>
      <c r="F4380" s="140" t="s">
        <v>21172</v>
      </c>
      <c r="G4380" s="140" t="s">
        <v>21173</v>
      </c>
      <c r="H4380" s="140">
        <v>33.972700000000003</v>
      </c>
      <c r="I4380" s="140">
        <v>-80.470600000000005</v>
      </c>
      <c r="J4380" s="140">
        <v>241</v>
      </c>
      <c r="K4380" s="140">
        <v>-5</v>
      </c>
      <c r="L4380" s="140">
        <f>COUNTIFS(ArCompl!$C$2:$C$5652,ArCompl!$C3058,ArCompl!$D$2:$D$5652,ArCompl!$D3058)</f>
        <v>1</v>
      </c>
      <c r="M4380" s="141">
        <f>IF(ISNA(MATCH($F4380,'Liste noire'!C:C,0)),0,1)</f>
        <v>0</v>
      </c>
    </row>
    <row r="4381" spans="1:13" x14ac:dyDescent="0.25">
      <c r="A4381" s="142">
        <v>3021</v>
      </c>
      <c r="B4381" s="143" t="s">
        <v>8867</v>
      </c>
      <c r="C4381" s="143" t="s">
        <v>8868</v>
      </c>
      <c r="D4381" s="143" t="s">
        <v>8516</v>
      </c>
      <c r="E4381" s="143" t="s">
        <v>22415</v>
      </c>
      <c r="F4381" s="143" t="s">
        <v>8869</v>
      </c>
      <c r="G4381" s="143" t="s">
        <v>8870</v>
      </c>
      <c r="H4381" s="143">
        <v>17.628</v>
      </c>
      <c r="I4381" s="143">
        <v>75.934799999999996</v>
      </c>
      <c r="J4381" s="143">
        <v>1584</v>
      </c>
      <c r="K4381" s="143">
        <v>5.5</v>
      </c>
      <c r="L4381" s="143">
        <f>COUNTIFS(ArCompl!$C$2:$C$5652,ArCompl!$C3696,ArCompl!$D$2:$D$5652,ArCompl!$D3696)</f>
        <v>1</v>
      </c>
      <c r="M4381" s="144">
        <f>IF(ISNA(MATCH($F4381,'Liste noire'!C:C,0)),0,1)</f>
        <v>0</v>
      </c>
    </row>
    <row r="4382" spans="1:13" x14ac:dyDescent="0.25">
      <c r="A4382" s="139">
        <v>10102</v>
      </c>
      <c r="B4382" s="140" t="s">
        <v>21146</v>
      </c>
      <c r="C4382" s="140" t="s">
        <v>21147</v>
      </c>
      <c r="D4382" s="140" t="s">
        <v>16702</v>
      </c>
      <c r="E4382" s="140" t="s">
        <v>22496</v>
      </c>
      <c r="F4382" s="140" t="s">
        <v>21148</v>
      </c>
      <c r="G4382" s="140" t="s">
        <v>21149</v>
      </c>
      <c r="H4382" s="140">
        <v>29.337</v>
      </c>
      <c r="I4382" s="140">
        <v>-98.471100000000007</v>
      </c>
      <c r="J4382" s="140">
        <v>577</v>
      </c>
      <c r="K4382" s="140">
        <v>-5</v>
      </c>
      <c r="L4382" s="140">
        <f>COUNTIFS(ArCompl!$C$2:$C$5652,ArCompl!$C3052,ArCompl!$D$2:$D$5652,ArCompl!$D3052)</f>
        <v>1</v>
      </c>
      <c r="M4382" s="141">
        <f>IF(ISNA(MATCH($F4382,'Liste noire'!C:C,0)),0,1)</f>
        <v>0</v>
      </c>
    </row>
    <row r="4383" spans="1:13" x14ac:dyDescent="0.25">
      <c r="A4383" s="142">
        <v>891</v>
      </c>
      <c r="B4383" s="143" t="s">
        <v>6530</v>
      </c>
      <c r="C4383" s="143" t="s">
        <v>6531</v>
      </c>
      <c r="D4383" s="143" t="s">
        <v>6527</v>
      </c>
      <c r="E4383" s="143" t="s">
        <v>22393</v>
      </c>
      <c r="F4383" s="143" t="s">
        <v>6532</v>
      </c>
      <c r="G4383" s="143" t="s">
        <v>6533</v>
      </c>
      <c r="H4383" s="143">
        <v>3.7552699999999999</v>
      </c>
      <c r="I4383" s="143">
        <v>8.7087199999999996</v>
      </c>
      <c r="J4383" s="143">
        <v>76</v>
      </c>
      <c r="K4383" s="143">
        <v>1</v>
      </c>
      <c r="L4383" s="143">
        <f>COUNTIFS(ArCompl!$C$2:$C$5652,ArCompl!$C3523,ArCompl!$D$2:$D$5652,ArCompl!$D3523)</f>
        <v>1</v>
      </c>
      <c r="M4383" s="144">
        <f>IF(ISNA(MATCH($F4383,'Liste noire'!C:C,0)),0,1)</f>
        <v>0</v>
      </c>
    </row>
    <row r="4384" spans="1:13" x14ac:dyDescent="0.25">
      <c r="A4384" s="139">
        <v>4057</v>
      </c>
      <c r="B4384" s="140" t="s">
        <v>6501</v>
      </c>
      <c r="C4384" s="140" t="s">
        <v>6502</v>
      </c>
      <c r="D4384" s="140" t="s">
        <v>6443</v>
      </c>
      <c r="E4384" s="140" t="s">
        <v>22392</v>
      </c>
      <c r="F4384" s="140" t="s">
        <v>6503</v>
      </c>
      <c r="G4384" s="140" t="s">
        <v>6504</v>
      </c>
      <c r="H4384" s="140">
        <v>27.9773</v>
      </c>
      <c r="I4384" s="140">
        <v>34.395000000000003</v>
      </c>
      <c r="J4384" s="140">
        <v>143</v>
      </c>
      <c r="K4384" s="140">
        <v>2</v>
      </c>
      <c r="L4384" s="140">
        <f>COUNTIFS(ArCompl!$C$2:$C$5652,ArCompl!$C1785,ArCompl!$D$2:$D$5652,ArCompl!$D1785)</f>
        <v>1</v>
      </c>
      <c r="M4384" s="141">
        <f>IF(ISNA(MATCH($F4384,'Liste noire'!C:C,0)),0,1)</f>
        <v>0</v>
      </c>
    </row>
    <row r="4385" spans="1:13" x14ac:dyDescent="0.25">
      <c r="A4385" s="142">
        <v>8789</v>
      </c>
      <c r="B4385" s="143" t="s">
        <v>17273</v>
      </c>
      <c r="C4385" s="143" t="s">
        <v>17267</v>
      </c>
      <c r="D4385" s="143" t="s">
        <v>16702</v>
      </c>
      <c r="E4385" s="143" t="s">
        <v>22496</v>
      </c>
      <c r="F4385" s="143" t="s">
        <v>17274</v>
      </c>
      <c r="G4385" s="143" t="s">
        <v>17275</v>
      </c>
      <c r="H4385" s="143">
        <v>31.151800000000001</v>
      </c>
      <c r="I4385" s="143">
        <v>-81.391300000000001</v>
      </c>
      <c r="J4385" s="143">
        <v>19</v>
      </c>
      <c r="K4385" s="143">
        <v>-5</v>
      </c>
      <c r="L4385" s="143">
        <f>COUNTIFS(ArCompl!$C$2:$C$5652,ArCompl!$C2032,ArCompl!$D$2:$D$5652,ArCompl!$D2032)</f>
        <v>1</v>
      </c>
      <c r="M4385" s="144">
        <f>IF(ISNA(MATCH($F4385,'Liste noire'!C:C,0)),0,1)</f>
        <v>0</v>
      </c>
    </row>
    <row r="4386" spans="1:13" x14ac:dyDescent="0.25">
      <c r="A4386" s="139">
        <v>662</v>
      </c>
      <c r="B4386" s="140" t="s">
        <v>12514</v>
      </c>
      <c r="C4386" s="140" t="s">
        <v>12515</v>
      </c>
      <c r="D4386" s="140" t="s">
        <v>12352</v>
      </c>
      <c r="E4386" s="140" t="s">
        <v>22455</v>
      </c>
      <c r="F4386" s="140" t="s">
        <v>12516</v>
      </c>
      <c r="G4386" s="140" t="s">
        <v>12517</v>
      </c>
      <c r="H4386" s="140">
        <v>65.956800000000001</v>
      </c>
      <c r="I4386" s="140">
        <v>12.4689</v>
      </c>
      <c r="J4386" s="140">
        <v>56</v>
      </c>
      <c r="K4386" s="140">
        <v>1</v>
      </c>
      <c r="L4386" s="140">
        <f>COUNTIFS(ArCompl!$C$2:$C$5652,ArCompl!$C4538,ArCompl!$D$2:$D$5652,ArCompl!$D4538)</f>
        <v>1</v>
      </c>
      <c r="M4386" s="141">
        <f>IF(ISNA(MATCH($F4386,'Liste noire'!C:C,0)),0,1)</f>
        <v>0</v>
      </c>
    </row>
    <row r="4387" spans="1:13" x14ac:dyDescent="0.25">
      <c r="A4387" s="142">
        <v>2376</v>
      </c>
      <c r="B4387" s="143" t="s">
        <v>14814</v>
      </c>
      <c r="C4387" s="143" t="s">
        <v>14815</v>
      </c>
      <c r="D4387" s="143" t="s">
        <v>14760</v>
      </c>
      <c r="E4387" s="143" t="s">
        <v>22477</v>
      </c>
      <c r="F4387" s="143" t="s">
        <v>14816</v>
      </c>
      <c r="G4387" s="143" t="s">
        <v>14817</v>
      </c>
      <c r="H4387" s="143">
        <v>37.445799999999998</v>
      </c>
      <c r="I4387" s="143">
        <v>127.114</v>
      </c>
      <c r="J4387" s="143">
        <v>92</v>
      </c>
      <c r="K4387" s="143">
        <v>9</v>
      </c>
      <c r="L4387" s="143">
        <f>COUNTIFS(ArCompl!$C$2:$C$5652,ArCompl!$C1672,ArCompl!$D$2:$D$5652,ArCompl!$D1672)</f>
        <v>1</v>
      </c>
      <c r="M4387" s="144">
        <f>IF(ISNA(MATCH($F4387,'Liste noire'!C:C,0)),0,1)</f>
        <v>0</v>
      </c>
    </row>
    <row r="4388" spans="1:13" x14ac:dyDescent="0.25">
      <c r="A4388" s="139">
        <v>5899</v>
      </c>
      <c r="B4388" s="140" t="s">
        <v>21934</v>
      </c>
      <c r="C4388" s="140" t="s">
        <v>21935</v>
      </c>
      <c r="D4388" s="140" t="s">
        <v>21859</v>
      </c>
      <c r="E4388" s="140" t="s">
        <v>21859</v>
      </c>
      <c r="F4388" s="140" t="s">
        <v>21936</v>
      </c>
      <c r="G4388" s="140" t="s">
        <v>21937</v>
      </c>
      <c r="H4388" s="140">
        <v>-15.470800000000001</v>
      </c>
      <c r="I4388" s="140">
        <v>168.15199999999999</v>
      </c>
      <c r="J4388" s="140">
        <v>493</v>
      </c>
      <c r="K4388" s="140">
        <v>11</v>
      </c>
      <c r="L4388" s="140">
        <f>COUNTIFS(ArCompl!$C$2:$C$5652,ArCompl!$C5556,ArCompl!$D$2:$D$5652,ArCompl!$D5556)</f>
        <v>1</v>
      </c>
      <c r="M4388" s="141">
        <f>IF(ISNA(MATCH($F4388,'Liste noire'!C:C,0)),0,1)</f>
        <v>0</v>
      </c>
    </row>
    <row r="4389" spans="1:13" x14ac:dyDescent="0.25">
      <c r="A4389" s="142">
        <v>6032</v>
      </c>
      <c r="B4389" s="143" t="s">
        <v>571</v>
      </c>
      <c r="C4389" s="143" t="s">
        <v>572</v>
      </c>
      <c r="D4389" s="143" t="s">
        <v>365</v>
      </c>
      <c r="E4389" s="143" t="s">
        <v>22354</v>
      </c>
      <c r="F4389" s="143" t="s">
        <v>573</v>
      </c>
      <c r="G4389" s="143" t="s">
        <v>574</v>
      </c>
      <c r="H4389" s="143">
        <v>-36.542299999999997</v>
      </c>
      <c r="I4389" s="143">
        <v>-56.721800000000002</v>
      </c>
      <c r="J4389" s="143">
        <v>9</v>
      </c>
      <c r="K4389" s="143">
        <v>-3</v>
      </c>
      <c r="L4389" s="143">
        <f>COUNTIFS(ArCompl!$C$2:$C$5652,ArCompl!$C301,ArCompl!$D$2:$D$5652,ArCompl!$D301)</f>
        <v>1</v>
      </c>
      <c r="M4389" s="144">
        <f>IF(ISNA(MATCH($F4389,'Liste noire'!C:C,0)),0,1)</f>
        <v>0</v>
      </c>
    </row>
    <row r="4390" spans="1:13" x14ac:dyDescent="0.25">
      <c r="A4390" s="139">
        <v>9875</v>
      </c>
      <c r="B4390" s="140" t="s">
        <v>9243</v>
      </c>
      <c r="C4390" s="140" t="s">
        <v>9244</v>
      </c>
      <c r="D4390" s="140" t="s">
        <v>8920</v>
      </c>
      <c r="E4390" s="140" t="s">
        <v>22416</v>
      </c>
      <c r="F4390" s="140" t="s">
        <v>9245</v>
      </c>
      <c r="G4390" s="140" t="s">
        <v>9246</v>
      </c>
      <c r="H4390" s="140">
        <v>2.4102800000000002</v>
      </c>
      <c r="I4390" s="140">
        <v>96.325599999999994</v>
      </c>
      <c r="J4390" s="140">
        <v>19</v>
      </c>
      <c r="K4390" s="140">
        <v>7</v>
      </c>
      <c r="L4390" s="140">
        <f>COUNTIFS(ArCompl!$C$2:$C$5652,ArCompl!$C3791,ArCompl!$D$2:$D$5652,ArCompl!$D3791)</f>
        <v>3</v>
      </c>
      <c r="M4390" s="141">
        <f>IF(ISNA(MATCH($F4390,'Liste noire'!C:C,0)),0,1)</f>
        <v>0</v>
      </c>
    </row>
    <row r="4391" spans="1:13" x14ac:dyDescent="0.25">
      <c r="A4391" s="142">
        <v>944</v>
      </c>
      <c r="B4391" s="143" t="s">
        <v>300</v>
      </c>
      <c r="C4391" s="143" t="s">
        <v>301</v>
      </c>
      <c r="D4391" s="143" t="s">
        <v>257</v>
      </c>
      <c r="E4391" s="143" t="s">
        <v>257</v>
      </c>
      <c r="F4391" s="143" t="s">
        <v>302</v>
      </c>
      <c r="G4391" s="143" t="s">
        <v>303</v>
      </c>
      <c r="H4391" s="143">
        <v>-6.2698999999999998</v>
      </c>
      <c r="I4391" s="143">
        <v>14.247</v>
      </c>
      <c r="J4391" s="143">
        <v>1860</v>
      </c>
      <c r="K4391" s="143">
        <v>1</v>
      </c>
      <c r="L4391" s="143">
        <f>COUNTIFS(ArCompl!$C$2:$C$5652,ArCompl!$C198,ArCompl!$D$2:$D$5652,ArCompl!$D198)</f>
        <v>4</v>
      </c>
      <c r="M4391" s="144">
        <f>IF(ISNA(MATCH($F4391,'Liste noire'!C:C,0)),0,1)</f>
        <v>0</v>
      </c>
    </row>
    <row r="4392" spans="1:13" x14ac:dyDescent="0.25">
      <c r="A4392" s="139">
        <v>2620</v>
      </c>
      <c r="B4392" s="140" t="s">
        <v>2650</v>
      </c>
      <c r="C4392" s="140" t="s">
        <v>2651</v>
      </c>
      <c r="D4392" s="140" t="s">
        <v>2057</v>
      </c>
      <c r="E4392" s="140" t="s">
        <v>22368</v>
      </c>
      <c r="F4392" s="140" t="s">
        <v>2652</v>
      </c>
      <c r="G4392" s="140" t="s">
        <v>2653</v>
      </c>
      <c r="H4392" s="140">
        <v>-23.928059999999999</v>
      </c>
      <c r="I4392" s="140">
        <v>-46.299720000000001</v>
      </c>
      <c r="J4392" s="140">
        <v>10</v>
      </c>
      <c r="K4392" s="140">
        <v>-3</v>
      </c>
      <c r="L4392" s="140">
        <f>COUNTIFS(ArCompl!$C$2:$C$5652,ArCompl!$C857,ArCompl!$D$2:$D$5652,ArCompl!$D857)</f>
        <v>1</v>
      </c>
      <c r="M4392" s="141">
        <f>IF(ISNA(MATCH($F4392,'Liste noire'!C:C,0)),0,1)</f>
        <v>0</v>
      </c>
    </row>
    <row r="4393" spans="1:13" x14ac:dyDescent="0.25">
      <c r="A4393" s="142">
        <v>627</v>
      </c>
      <c r="B4393" s="143" t="s">
        <v>6286</v>
      </c>
      <c r="C4393" s="143" t="s">
        <v>6287</v>
      </c>
      <c r="D4393" s="143" t="s">
        <v>6240</v>
      </c>
      <c r="E4393" s="143" t="s">
        <v>22387</v>
      </c>
      <c r="F4393" s="143" t="s">
        <v>6288</v>
      </c>
      <c r="G4393" s="143" t="s">
        <v>6289</v>
      </c>
      <c r="H4393" s="143">
        <v>55.990099999999998</v>
      </c>
      <c r="I4393" s="143">
        <v>8.3539100000000008</v>
      </c>
      <c r="J4393" s="143">
        <v>17</v>
      </c>
      <c r="K4393" s="143">
        <v>1</v>
      </c>
      <c r="L4393" s="143">
        <f>COUNTIFS(ArCompl!$C$2:$C$5652,ArCompl!$C1752,ArCompl!$D$2:$D$5652,ArCompl!$D1752)</f>
        <v>1</v>
      </c>
      <c r="M4393" s="144">
        <f>IF(ISNA(MATCH($F4393,'Liste noire'!C:C,0)),0,1)</f>
        <v>0</v>
      </c>
    </row>
    <row r="4394" spans="1:13" x14ac:dyDescent="0.25">
      <c r="A4394" s="139">
        <v>2865</v>
      </c>
      <c r="B4394" s="140" t="s">
        <v>22090</v>
      </c>
      <c r="C4394" s="140" t="s">
        <v>20862</v>
      </c>
      <c r="D4394" s="140" t="s">
        <v>21976</v>
      </c>
      <c r="E4394" s="140" t="s">
        <v>21976</v>
      </c>
      <c r="F4394" s="140" t="s">
        <v>22091</v>
      </c>
      <c r="G4394" s="140" t="s">
        <v>22092</v>
      </c>
      <c r="H4394" s="140">
        <v>8.9745500000000007</v>
      </c>
      <c r="I4394" s="140">
        <v>-71.943250000000006</v>
      </c>
      <c r="J4394" s="140">
        <v>32</v>
      </c>
      <c r="K4394" s="140">
        <v>-4</v>
      </c>
      <c r="L4394" s="140">
        <f>COUNTIFS(ArCompl!$C$2:$C$5652,ArCompl!$C5596,ArCompl!$D$2:$D$5652,ArCompl!$D5596)</f>
        <v>1</v>
      </c>
      <c r="M4394" s="141">
        <f>IF(ISNA(MATCH($F4394,'Liste noire'!C:C,0)),0,1)</f>
        <v>0</v>
      </c>
    </row>
    <row r="4395" spans="1:13" x14ac:dyDescent="0.25">
      <c r="A4395" s="142">
        <v>4271</v>
      </c>
      <c r="B4395" s="143" t="s">
        <v>20757</v>
      </c>
      <c r="C4395" s="143" t="s">
        <v>20758</v>
      </c>
      <c r="D4395" s="143" t="s">
        <v>16702</v>
      </c>
      <c r="E4395" s="143" t="s">
        <v>22496</v>
      </c>
      <c r="F4395" s="143" t="s">
        <v>20759</v>
      </c>
      <c r="G4395" s="143" t="s">
        <v>20760</v>
      </c>
      <c r="H4395" s="143">
        <v>45.546599999999998</v>
      </c>
      <c r="I4395" s="143">
        <v>-94.059899999999999</v>
      </c>
      <c r="J4395" s="143">
        <v>1031</v>
      </c>
      <c r="K4395" s="143">
        <v>-6</v>
      </c>
      <c r="L4395" s="143">
        <f>COUNTIFS(ArCompl!$C$2:$C$5652,ArCompl!$C2949,ArCompl!$D$2:$D$5652,ArCompl!$D2949)</f>
        <v>1</v>
      </c>
      <c r="M4395" s="144">
        <f>IF(ISNA(MATCH($F4395,'Liste noire'!C:C,0)),0,1)</f>
        <v>0</v>
      </c>
    </row>
    <row r="4396" spans="1:13" x14ac:dyDescent="0.25">
      <c r="A4396" s="139">
        <v>2861</v>
      </c>
      <c r="B4396" s="140" t="s">
        <v>22093</v>
      </c>
      <c r="C4396" s="140" t="s">
        <v>6350</v>
      </c>
      <c r="D4396" s="140" t="s">
        <v>21976</v>
      </c>
      <c r="E4396" s="140" t="s">
        <v>21976</v>
      </c>
      <c r="F4396" s="140" t="s">
        <v>22094</v>
      </c>
      <c r="G4396" s="140" t="s">
        <v>22095</v>
      </c>
      <c r="H4396" s="140">
        <v>7.5653800000000002</v>
      </c>
      <c r="I4396" s="140">
        <v>-72.0351</v>
      </c>
      <c r="J4396" s="140">
        <v>1083</v>
      </c>
      <c r="K4396" s="140">
        <v>-4</v>
      </c>
      <c r="L4396" s="140">
        <f>COUNTIFS(ArCompl!$C$2:$C$5652,ArCompl!$C5597,ArCompl!$D$2:$D$5652,ArCompl!$D5597)</f>
        <v>1</v>
      </c>
      <c r="M4396" s="141">
        <f>IF(ISNA(MATCH($F4396,'Liste noire'!C:C,0)),0,1)</f>
        <v>0</v>
      </c>
    </row>
    <row r="4397" spans="1:13" x14ac:dyDescent="0.25">
      <c r="A4397" s="142">
        <v>8744</v>
      </c>
      <c r="B4397" s="143" t="s">
        <v>21142</v>
      </c>
      <c r="C4397" s="143" t="s">
        <v>21143</v>
      </c>
      <c r="D4397" s="143" t="s">
        <v>16702</v>
      </c>
      <c r="E4397" s="143" t="s">
        <v>22496</v>
      </c>
      <c r="F4397" s="143" t="s">
        <v>21144</v>
      </c>
      <c r="G4397" s="143" t="s">
        <v>21145</v>
      </c>
      <c r="H4397" s="143">
        <v>44.545200000000001</v>
      </c>
      <c r="I4397" s="143">
        <v>-89.530299999999997</v>
      </c>
      <c r="J4397" s="143">
        <v>1110</v>
      </c>
      <c r="K4397" s="143">
        <v>-6</v>
      </c>
      <c r="L4397" s="143">
        <f>COUNTIFS(ArCompl!$C$2:$C$5652,ArCompl!$C3051,ArCompl!$D$2:$D$5652,ArCompl!$D3051)</f>
        <v>1</v>
      </c>
      <c r="M4397" s="144">
        <f>IF(ISNA(MATCH($F4397,'Liste noire'!C:C,0)),0,1)</f>
        <v>0</v>
      </c>
    </row>
    <row r="4398" spans="1:13" x14ac:dyDescent="0.25">
      <c r="A4398" s="139">
        <v>3428</v>
      </c>
      <c r="B4398" s="140" t="s">
        <v>1413</v>
      </c>
      <c r="C4398" s="140" t="s">
        <v>20404</v>
      </c>
      <c r="D4398" s="140" t="s">
        <v>16702</v>
      </c>
      <c r="E4398" s="140" t="s">
        <v>22496</v>
      </c>
      <c r="F4398" s="140" t="s">
        <v>20405</v>
      </c>
      <c r="G4398" s="140" t="s">
        <v>20406</v>
      </c>
      <c r="H4398" s="140">
        <v>56.578299999999999</v>
      </c>
      <c r="I4398" s="140">
        <v>-169.66200000000001</v>
      </c>
      <c r="J4398" s="140">
        <v>125</v>
      </c>
      <c r="K4398" s="140">
        <v>-9</v>
      </c>
      <c r="L4398" s="140">
        <f>COUNTIFS(ArCompl!$C$2:$C$5652,ArCompl!$C2856,ArCompl!$D$2:$D$5652,ArCompl!$D2856)</f>
        <v>1</v>
      </c>
      <c r="M4398" s="141">
        <f>IF(ISNA(MATCH($F4398,'Liste noire'!C:C,0)),0,1)</f>
        <v>0</v>
      </c>
    </row>
    <row r="4399" spans="1:13" x14ac:dyDescent="0.25">
      <c r="A4399" s="142">
        <v>1764</v>
      </c>
      <c r="B4399" s="143" t="s">
        <v>6346</v>
      </c>
      <c r="C4399" s="143" t="s">
        <v>4731</v>
      </c>
      <c r="D4399" s="143" t="s">
        <v>6316</v>
      </c>
      <c r="E4399" s="143" t="s">
        <v>22389</v>
      </c>
      <c r="F4399" s="143" t="s">
        <v>6347</v>
      </c>
      <c r="G4399" s="143" t="s">
        <v>6348</v>
      </c>
      <c r="H4399" s="143">
        <v>19.406099999999999</v>
      </c>
      <c r="I4399" s="143">
        <v>-70.604699999999994</v>
      </c>
      <c r="J4399" s="143">
        <v>565</v>
      </c>
      <c r="K4399" s="143">
        <v>-4</v>
      </c>
      <c r="L4399" s="143">
        <f>COUNTIFS(ArCompl!$C$2:$C$5652,ArCompl!$C1765,ArCompl!$D$2:$D$5652,ArCompl!$D1765)</f>
        <v>1</v>
      </c>
      <c r="M4399" s="144">
        <f>IF(ISNA(MATCH($F4399,'Liste noire'!C:C,0)),0,1)</f>
        <v>0</v>
      </c>
    </row>
    <row r="4400" spans="1:13" x14ac:dyDescent="0.25">
      <c r="A4400" s="139">
        <v>7042</v>
      </c>
      <c r="B4400" s="140" t="s">
        <v>20700</v>
      </c>
      <c r="C4400" s="140" t="s">
        <v>20701</v>
      </c>
      <c r="D4400" s="140" t="s">
        <v>16702</v>
      </c>
      <c r="E4400" s="140" t="s">
        <v>22496</v>
      </c>
      <c r="F4400" s="140" t="s">
        <v>20702</v>
      </c>
      <c r="G4400" s="140" t="s">
        <v>20703</v>
      </c>
      <c r="H4400" s="140">
        <v>39.771900000000002</v>
      </c>
      <c r="I4400" s="140">
        <v>-94.909700000000001</v>
      </c>
      <c r="J4400" s="140">
        <v>826</v>
      </c>
      <c r="K4400" s="140">
        <v>-6</v>
      </c>
      <c r="L4400" s="140">
        <f>COUNTIFS(ArCompl!$C$2:$C$5652,ArCompl!$C2934,ArCompl!$D$2:$D$5652,ArCompl!$D2934)</f>
        <v>1</v>
      </c>
      <c r="M4400" s="141">
        <f>IF(ISNA(MATCH($F4400,'Liste noire'!C:C,0)),0,1)</f>
        <v>0</v>
      </c>
    </row>
    <row r="4401" spans="1:13" x14ac:dyDescent="0.25">
      <c r="A4401" s="142">
        <v>7985</v>
      </c>
      <c r="B4401" s="143" t="s">
        <v>21138</v>
      </c>
      <c r="C4401" s="143" t="s">
        <v>21139</v>
      </c>
      <c r="D4401" s="143" t="s">
        <v>16702</v>
      </c>
      <c r="E4401" s="143" t="s">
        <v>22496</v>
      </c>
      <c r="F4401" s="143" t="s">
        <v>21140</v>
      </c>
      <c r="G4401" s="143" t="s">
        <v>21141</v>
      </c>
      <c r="H4401" s="143">
        <v>40.615299999999998</v>
      </c>
      <c r="I4401" s="143">
        <v>-103.265</v>
      </c>
      <c r="J4401" s="143">
        <v>4040</v>
      </c>
      <c r="K4401" s="143">
        <v>-7</v>
      </c>
      <c r="L4401" s="143">
        <f>COUNTIFS(ArCompl!$C$2:$C$5652,ArCompl!$C3050,ArCompl!$D$2:$D$5652,ArCompl!$D3050)</f>
        <v>1</v>
      </c>
      <c r="M4401" s="144">
        <f>IF(ISNA(MATCH($F4401,'Liste noire'!C:C,0)),0,1)</f>
        <v>0</v>
      </c>
    </row>
    <row r="4402" spans="1:13" x14ac:dyDescent="0.25">
      <c r="A4402" s="139">
        <v>3678</v>
      </c>
      <c r="B4402" s="140" t="s">
        <v>21105</v>
      </c>
      <c r="C4402" s="140" t="s">
        <v>14328</v>
      </c>
      <c r="D4402" s="140" t="s">
        <v>16702</v>
      </c>
      <c r="E4402" s="140" t="s">
        <v>22496</v>
      </c>
      <c r="F4402" s="140" t="s">
        <v>21106</v>
      </c>
      <c r="G4402" s="140" t="s">
        <v>21107</v>
      </c>
      <c r="H4402" s="140">
        <v>38.748699999999999</v>
      </c>
      <c r="I4402" s="140">
        <v>-90.37</v>
      </c>
      <c r="J4402" s="140">
        <v>618</v>
      </c>
      <c r="K4402" s="140">
        <v>-6</v>
      </c>
      <c r="L4402" s="140">
        <f>COUNTIFS(ArCompl!$C$2:$C$5652,ArCompl!$C3041,ArCompl!$D$2:$D$5652,ArCompl!$D3041)</f>
        <v>1</v>
      </c>
      <c r="M4402" s="141">
        <f>IF(ISNA(MATCH($F4402,'Liste noire'!C:C,0)),0,1)</f>
        <v>0</v>
      </c>
    </row>
    <row r="4403" spans="1:13" x14ac:dyDescent="0.25">
      <c r="A4403" s="142">
        <v>4092</v>
      </c>
      <c r="B4403" s="143" t="s">
        <v>2642</v>
      </c>
      <c r="C4403" s="143" t="s">
        <v>2643</v>
      </c>
      <c r="D4403" s="143" t="s">
        <v>2057</v>
      </c>
      <c r="E4403" s="143" t="s">
        <v>22368</v>
      </c>
      <c r="F4403" s="143" t="s">
        <v>2644</v>
      </c>
      <c r="G4403" s="143" t="s">
        <v>2645</v>
      </c>
      <c r="H4403" s="143">
        <v>-2.424722</v>
      </c>
      <c r="I4403" s="143">
        <v>-54.785829999999997</v>
      </c>
      <c r="J4403" s="143">
        <v>198</v>
      </c>
      <c r="K4403" s="143">
        <v>-3</v>
      </c>
      <c r="L4403" s="143">
        <f>COUNTIFS(ArCompl!$C$2:$C$5652,ArCompl!$C855,ArCompl!$D$2:$D$5652,ArCompl!$D855)</f>
        <v>1</v>
      </c>
      <c r="M4403" s="144">
        <f>IF(ISNA(MATCH($F4403,'Liste noire'!C:C,0)),0,1)</f>
        <v>0</v>
      </c>
    </row>
    <row r="4404" spans="1:13" x14ac:dyDescent="0.25">
      <c r="A4404" s="139">
        <v>548</v>
      </c>
      <c r="B4404" s="140" t="s">
        <v>16529</v>
      </c>
      <c r="C4404" s="140" t="s">
        <v>3761</v>
      </c>
      <c r="D4404" s="140" t="s">
        <v>16321</v>
      </c>
      <c r="E4404" s="140" t="s">
        <v>22495</v>
      </c>
      <c r="F4404" s="140" t="s">
        <v>16530</v>
      </c>
      <c r="G4404" s="140" t="s">
        <v>16531</v>
      </c>
      <c r="H4404" s="140">
        <v>51.884999999999998</v>
      </c>
      <c r="I4404" s="140">
        <v>0.23499999999999999</v>
      </c>
      <c r="J4404" s="140">
        <v>348</v>
      </c>
      <c r="K4404" s="140">
        <v>0</v>
      </c>
      <c r="L4404" s="140">
        <f>COUNTIFS(ArCompl!$C$2:$C$5652,ArCompl!$C4963,ArCompl!$D$2:$D$5652,ArCompl!$D4963)</f>
        <v>1</v>
      </c>
      <c r="M4404" s="141">
        <f>IF(ISNA(MATCH($F4404,'Liste noire'!C:C,0)),0,1)</f>
        <v>0</v>
      </c>
    </row>
    <row r="4405" spans="1:13" x14ac:dyDescent="0.25">
      <c r="A4405" s="142">
        <v>8681</v>
      </c>
      <c r="B4405" s="143" t="s">
        <v>21112</v>
      </c>
      <c r="C4405" s="143" t="s">
        <v>21113</v>
      </c>
      <c r="D4405" s="143" t="s">
        <v>16702</v>
      </c>
      <c r="E4405" s="143" t="s">
        <v>22496</v>
      </c>
      <c r="F4405" s="143" t="s">
        <v>21114</v>
      </c>
      <c r="G4405" s="143" t="s">
        <v>21115</v>
      </c>
      <c r="H4405" s="143">
        <v>44.9345</v>
      </c>
      <c r="I4405" s="143">
        <v>-93.06</v>
      </c>
      <c r="J4405" s="143">
        <v>705</v>
      </c>
      <c r="K4405" s="143">
        <v>-6</v>
      </c>
      <c r="L4405" s="143">
        <f>COUNTIFS(ArCompl!$C$2:$C$5652,ArCompl!$C3043,ArCompl!$D$2:$D$5652,ArCompl!$D3043)</f>
        <v>1</v>
      </c>
      <c r="M4405" s="144">
        <f>IF(ISNA(MATCH($F4405,'Liste noire'!C:C,0)),0,1)</f>
        <v>0</v>
      </c>
    </row>
    <row r="4406" spans="1:13" x14ac:dyDescent="0.25">
      <c r="A4406" s="139">
        <v>349</v>
      </c>
      <c r="B4406" s="140" t="s">
        <v>7860</v>
      </c>
      <c r="C4406" s="140" t="s">
        <v>7861</v>
      </c>
      <c r="D4406" s="140" t="s">
        <v>7581</v>
      </c>
      <c r="E4406" s="140" t="s">
        <v>22405</v>
      </c>
      <c r="F4406" s="140" t="s">
        <v>7862</v>
      </c>
      <c r="G4406" s="140" t="s">
        <v>7863</v>
      </c>
      <c r="H4406" s="140">
        <v>49.214599999999997</v>
      </c>
      <c r="I4406" s="140">
        <v>7.1095100000000002</v>
      </c>
      <c r="J4406" s="140">
        <v>1058</v>
      </c>
      <c r="K4406" s="140">
        <v>1</v>
      </c>
      <c r="L4406" s="140">
        <f>COUNTIFS(ArCompl!$C$2:$C$5652,ArCompl!$C174,ArCompl!$D$2:$D$5652,ArCompl!$D174)</f>
        <v>1</v>
      </c>
      <c r="M4406" s="141">
        <f>IF(ISNA(MATCH($F4406,'Liste noire'!C:C,0)),0,1)</f>
        <v>1</v>
      </c>
    </row>
    <row r="4407" spans="1:13" x14ac:dyDescent="0.25">
      <c r="A4407" s="142">
        <v>6992</v>
      </c>
      <c r="B4407" s="143" t="s">
        <v>20878</v>
      </c>
      <c r="C4407" s="143" t="s">
        <v>568</v>
      </c>
      <c r="D4407" s="143" t="s">
        <v>16702</v>
      </c>
      <c r="E4407" s="143" t="s">
        <v>22496</v>
      </c>
      <c r="F4407" s="143" t="s">
        <v>20879</v>
      </c>
      <c r="G4407" s="143" t="s">
        <v>20880</v>
      </c>
      <c r="H4407" s="143">
        <v>38.509</v>
      </c>
      <c r="I4407" s="143">
        <v>-122.813</v>
      </c>
      <c r="J4407" s="143">
        <v>128</v>
      </c>
      <c r="K4407" s="143">
        <v>-8</v>
      </c>
      <c r="L4407" s="143">
        <f>COUNTIFS(ArCompl!$C$2:$C$5652,ArCompl!$C2982,ArCompl!$D$2:$D$5652,ArCompl!$D2982)</f>
        <v>1</v>
      </c>
      <c r="M4407" s="144">
        <f>IF(ISNA(MATCH($F4407,'Liste noire'!C:C,0)),0,1)</f>
        <v>0</v>
      </c>
    </row>
    <row r="4408" spans="1:13" x14ac:dyDescent="0.25">
      <c r="A4408" s="139">
        <v>2883</v>
      </c>
      <c r="B4408" s="140" t="s">
        <v>22209</v>
      </c>
      <c r="C4408" s="140" t="s">
        <v>22210</v>
      </c>
      <c r="D4408" s="140" t="s">
        <v>22202</v>
      </c>
      <c r="E4408" s="140" t="s">
        <v>22498</v>
      </c>
      <c r="F4408" s="140" t="s">
        <v>22211</v>
      </c>
      <c r="G4408" s="140" t="s">
        <v>22212</v>
      </c>
      <c r="H4408" s="140">
        <v>18.337299999999999</v>
      </c>
      <c r="I4408" s="140">
        <v>-64.973399999999998</v>
      </c>
      <c r="J4408" s="140">
        <v>23</v>
      </c>
      <c r="K4408" s="140">
        <v>-4</v>
      </c>
      <c r="L4408" s="140">
        <f>COUNTIFS(ArCompl!$C$2:$C$5652,ArCompl!$C3607,ArCompl!$D$2:$D$5652,ArCompl!$D3607)</f>
        <v>1</v>
      </c>
      <c r="M4408" s="141">
        <f>IF(ISNA(MATCH($F4408,'Liste noire'!C:C,0)),0,1)</f>
        <v>0</v>
      </c>
    </row>
    <row r="4409" spans="1:13" x14ac:dyDescent="0.25">
      <c r="A4409" s="142">
        <v>2614</v>
      </c>
      <c r="B4409" s="143" t="s">
        <v>559</v>
      </c>
      <c r="C4409" s="143" t="s">
        <v>2606</v>
      </c>
      <c r="D4409" s="143" t="s">
        <v>2057</v>
      </c>
      <c r="E4409" s="143" t="s">
        <v>22368</v>
      </c>
      <c r="F4409" s="143" t="s">
        <v>2612</v>
      </c>
      <c r="G4409" s="143" t="s">
        <v>2613</v>
      </c>
      <c r="H4409" s="143">
        <v>-22.932400000000001</v>
      </c>
      <c r="I4409" s="143">
        <v>-43.719099999999997</v>
      </c>
      <c r="J4409" s="143">
        <v>10</v>
      </c>
      <c r="K4409" s="143">
        <v>-3</v>
      </c>
      <c r="L4409" s="143">
        <f>COUNTIFS(ArCompl!$C$2:$C$5652,ArCompl!$C846,ArCompl!$D$2:$D$5652,ArCompl!$D846)</f>
        <v>1</v>
      </c>
      <c r="M4409" s="144">
        <f>IF(ISNA(MATCH($F4409,'Liste noire'!C:C,0)),0,1)</f>
        <v>0</v>
      </c>
    </row>
    <row r="4410" spans="1:13" x14ac:dyDescent="0.25">
      <c r="A4410" s="139">
        <v>3022</v>
      </c>
      <c r="B4410" s="140" t="s">
        <v>8879</v>
      </c>
      <c r="C4410" s="140" t="s">
        <v>8880</v>
      </c>
      <c r="D4410" s="140" t="s">
        <v>8516</v>
      </c>
      <c r="E4410" s="140" t="s">
        <v>22415</v>
      </c>
      <c r="F4410" s="140" t="s">
        <v>8881</v>
      </c>
      <c r="G4410" s="140" t="s">
        <v>8882</v>
      </c>
      <c r="H4410" s="140">
        <v>21.114100000000001</v>
      </c>
      <c r="I4410" s="140">
        <v>72.741799999999998</v>
      </c>
      <c r="J4410" s="140">
        <v>16</v>
      </c>
      <c r="K4410" s="140">
        <v>5.5</v>
      </c>
      <c r="L4410" s="140">
        <f>COUNTIFS(ArCompl!$C$2:$C$5652,ArCompl!$C3699,ArCompl!$D$2:$D$5652,ArCompl!$D3699)</f>
        <v>1</v>
      </c>
      <c r="M4410" s="141">
        <f>IF(ISNA(MATCH($F4410,'Liste noire'!C:C,0)),0,1)</f>
        <v>0</v>
      </c>
    </row>
    <row r="4411" spans="1:13" x14ac:dyDescent="0.25">
      <c r="A4411" s="142">
        <v>2963</v>
      </c>
      <c r="B4411" s="143" t="s">
        <v>13939</v>
      </c>
      <c r="C4411" s="143" t="s">
        <v>13940</v>
      </c>
      <c r="D4411" s="143" t="s">
        <v>13509</v>
      </c>
      <c r="E4411" s="143" t="s">
        <v>22461</v>
      </c>
      <c r="F4411" s="143" t="s">
        <v>13941</v>
      </c>
      <c r="G4411" s="143" t="s">
        <v>13942</v>
      </c>
      <c r="H4411" s="143">
        <v>45.109200000000001</v>
      </c>
      <c r="I4411" s="143">
        <v>42.1128</v>
      </c>
      <c r="J4411" s="143">
        <v>1486</v>
      </c>
      <c r="K4411" s="143">
        <v>3</v>
      </c>
      <c r="L4411" s="143">
        <f>COUNTIFS(ArCompl!$C$2:$C$5652,ArCompl!$C5116,ArCompl!$D$2:$D$5652,ArCompl!$D5116)</f>
        <v>1</v>
      </c>
      <c r="M4411" s="144">
        <f>IF(ISNA(MATCH($F4411,'Liste noire'!C:C,0)),0,1)</f>
        <v>0</v>
      </c>
    </row>
    <row r="4412" spans="1:13" x14ac:dyDescent="0.25">
      <c r="A4412" s="139">
        <v>2884</v>
      </c>
      <c r="B4412" s="140" t="s">
        <v>22205</v>
      </c>
      <c r="C4412" s="140" t="s">
        <v>22206</v>
      </c>
      <c r="D4412" s="140" t="s">
        <v>22202</v>
      </c>
      <c r="E4412" s="140" t="s">
        <v>22498</v>
      </c>
      <c r="F4412" s="140" t="s">
        <v>22207</v>
      </c>
      <c r="G4412" s="140" t="s">
        <v>22208</v>
      </c>
      <c r="H4412" s="140">
        <v>17.701899999999998</v>
      </c>
      <c r="I4412" s="140">
        <v>-64.798599999999993</v>
      </c>
      <c r="J4412" s="140">
        <v>74</v>
      </c>
      <c r="K4412" s="140">
        <v>-4</v>
      </c>
      <c r="L4412" s="140">
        <f>COUNTIFS(ArCompl!$C$2:$C$5652,ArCompl!$C3606,ArCompl!$D$2:$D$5652,ArCompl!$D3606)</f>
        <v>1</v>
      </c>
      <c r="M4412" s="141">
        <f>IF(ISNA(MATCH($F4412,'Liste noire'!C:C,0)),0,1)</f>
        <v>0</v>
      </c>
    </row>
    <row r="4413" spans="1:13" x14ac:dyDescent="0.25">
      <c r="A4413" s="142">
        <v>2817</v>
      </c>
      <c r="B4413" s="143" t="s">
        <v>21804</v>
      </c>
      <c r="C4413" s="143" t="s">
        <v>21805</v>
      </c>
      <c r="D4413" s="143" t="s">
        <v>21773</v>
      </c>
      <c r="E4413" s="143" t="s">
        <v>21773</v>
      </c>
      <c r="F4413" s="143" t="s">
        <v>21806</v>
      </c>
      <c r="G4413" s="143" t="s">
        <v>21807</v>
      </c>
      <c r="H4413" s="143">
        <v>-31.438500000000001</v>
      </c>
      <c r="I4413" s="143">
        <v>-57.985300000000002</v>
      </c>
      <c r="J4413" s="143">
        <v>187</v>
      </c>
      <c r="K4413" s="143">
        <v>-3</v>
      </c>
      <c r="L4413" s="143">
        <f>COUNTIFS(ArCompl!$C$2:$C$5652,ArCompl!$C5536,ArCompl!$D$2:$D$5652,ArCompl!$D5536)</f>
        <v>1</v>
      </c>
      <c r="M4413" s="144">
        <f>IF(ISNA(MATCH($F4413,'Liste noire'!C:C,0)),0,1)</f>
        <v>0</v>
      </c>
    </row>
    <row r="4414" spans="1:13" x14ac:dyDescent="0.25">
      <c r="A4414" s="139">
        <v>7374</v>
      </c>
      <c r="B4414" s="140" t="s">
        <v>2379</v>
      </c>
      <c r="C4414" s="140" t="s">
        <v>2635</v>
      </c>
      <c r="D4414" s="140" t="s">
        <v>2057</v>
      </c>
      <c r="E4414" s="140" t="s">
        <v>22368</v>
      </c>
      <c r="F4414" s="140" t="s">
        <v>2636</v>
      </c>
      <c r="G4414" s="140" t="s">
        <v>2637</v>
      </c>
      <c r="H4414" s="140">
        <v>-10.46472</v>
      </c>
      <c r="I4414" s="140">
        <v>-50.518610000000002</v>
      </c>
      <c r="J4414" s="140">
        <v>663</v>
      </c>
      <c r="K4414" s="140">
        <v>-4</v>
      </c>
      <c r="L4414" s="140">
        <f>COUNTIFS(ArCompl!$C$2:$C$5652,ArCompl!$C853,ArCompl!$D$2:$D$5652,ArCompl!$D853)</f>
        <v>1</v>
      </c>
      <c r="M4414" s="141">
        <f>IF(ISNA(MATCH($F4414,'Liste noire'!C:C,0)),0,1)</f>
        <v>0</v>
      </c>
    </row>
    <row r="4415" spans="1:13" x14ac:dyDescent="0.25">
      <c r="A4415" s="142">
        <v>7656</v>
      </c>
      <c r="B4415" s="143" t="s">
        <v>21158</v>
      </c>
      <c r="C4415" s="143" t="s">
        <v>21159</v>
      </c>
      <c r="D4415" s="143" t="s">
        <v>16702</v>
      </c>
      <c r="E4415" s="143" t="s">
        <v>22496</v>
      </c>
      <c r="F4415" s="143" t="s">
        <v>21160</v>
      </c>
      <c r="G4415" s="143" t="s">
        <v>21161</v>
      </c>
      <c r="H4415" s="143">
        <v>27.181699999999999</v>
      </c>
      <c r="I4415" s="143">
        <v>-80.221100000000007</v>
      </c>
      <c r="J4415" s="143">
        <v>16</v>
      </c>
      <c r="K4415" s="143">
        <v>-5</v>
      </c>
      <c r="L4415" s="143">
        <f>COUNTIFS(ArCompl!$C$2:$C$5652,ArCompl!$C3055,ArCompl!$D$2:$D$5652,ArCompl!$D3055)</f>
        <v>1</v>
      </c>
      <c r="M4415" s="144">
        <f>IF(ISNA(MATCH($F4415,'Liste noire'!C:C,0)),0,1)</f>
        <v>0</v>
      </c>
    </row>
    <row r="4416" spans="1:13" x14ac:dyDescent="0.25">
      <c r="A4416" s="139">
        <v>3928</v>
      </c>
      <c r="B4416" s="140" t="s">
        <v>9267</v>
      </c>
      <c r="C4416" s="140" t="s">
        <v>9268</v>
      </c>
      <c r="D4416" s="140" t="s">
        <v>8920</v>
      </c>
      <c r="E4416" s="140" t="s">
        <v>22416</v>
      </c>
      <c r="F4416" s="140" t="s">
        <v>9269</v>
      </c>
      <c r="G4416" s="140" t="s">
        <v>9270</v>
      </c>
      <c r="H4416" s="140">
        <v>-7.3798300000000001</v>
      </c>
      <c r="I4416" s="140">
        <v>112.78700000000001</v>
      </c>
      <c r="J4416" s="140">
        <v>9</v>
      </c>
      <c r="K4416" s="140">
        <v>7</v>
      </c>
      <c r="L4416" s="140">
        <f>COUNTIFS(ArCompl!$C$2:$C$5652,ArCompl!$C3797,ArCompl!$D$2:$D$5652,ArCompl!$D3797)</f>
        <v>1</v>
      </c>
      <c r="M4416" s="141">
        <f>IF(ISNA(MATCH($F4416,'Liste noire'!C:C,0)),0,1)</f>
        <v>0</v>
      </c>
    </row>
    <row r="4417" spans="1:13" x14ac:dyDescent="0.25">
      <c r="A4417" s="142">
        <v>1508</v>
      </c>
      <c r="B4417" s="143" t="s">
        <v>9730</v>
      </c>
      <c r="C4417" s="143" t="s">
        <v>9731</v>
      </c>
      <c r="D4417" s="143" t="s">
        <v>9641</v>
      </c>
      <c r="E4417" s="143" t="s">
        <v>22421</v>
      </c>
      <c r="F4417" s="143" t="s">
        <v>9732</v>
      </c>
      <c r="G4417" s="143" t="s">
        <v>9733</v>
      </c>
      <c r="H4417" s="143">
        <v>38.9054</v>
      </c>
      <c r="I4417" s="143">
        <v>16.2423</v>
      </c>
      <c r="J4417" s="143">
        <v>39</v>
      </c>
      <c r="K4417" s="143">
        <v>1</v>
      </c>
      <c r="L4417" s="143">
        <f>COUNTIFS(ArCompl!$C$2:$C$5652,ArCompl!$C3929,ArCompl!$D$2:$D$5652,ArCompl!$D3929)</f>
        <v>1</v>
      </c>
      <c r="M4417" s="144">
        <f>IF(ISNA(MATCH($F4417,'Liste noire'!C:C,0)),0,1)</f>
        <v>0</v>
      </c>
    </row>
    <row r="4418" spans="1:13" x14ac:dyDescent="0.25">
      <c r="A4418" s="139">
        <v>6016</v>
      </c>
      <c r="B4418" s="140" t="s">
        <v>13207</v>
      </c>
      <c r="C4418" s="140" t="s">
        <v>13208</v>
      </c>
      <c r="D4418" s="140" t="s">
        <v>13050</v>
      </c>
      <c r="E4418" s="140" t="s">
        <v>13050</v>
      </c>
      <c r="F4418" s="140" t="s">
        <v>13209</v>
      </c>
      <c r="G4418" s="140" t="s">
        <v>13210</v>
      </c>
      <c r="H4418" s="140">
        <v>9.7558380000000007</v>
      </c>
      <c r="I4418" s="140">
        <v>125.48090000000001</v>
      </c>
      <c r="J4418" s="140">
        <v>20</v>
      </c>
      <c r="K4418" s="140">
        <v>8</v>
      </c>
      <c r="L4418" s="140">
        <f>COUNTIFS(ArCompl!$C$2:$C$5652,ArCompl!$C4789,ArCompl!$D$2:$D$5652,ArCompl!$D4789)</f>
        <v>1</v>
      </c>
      <c r="M4418" s="141">
        <f>IF(ISNA(MATCH($F4418,'Liste noire'!C:C,0)),0,1)</f>
        <v>0</v>
      </c>
    </row>
    <row r="4419" spans="1:13" x14ac:dyDescent="0.25">
      <c r="A4419" s="142">
        <v>6465</v>
      </c>
      <c r="B4419" s="143" t="s">
        <v>7571</v>
      </c>
      <c r="C4419" s="143" t="s">
        <v>7572</v>
      </c>
      <c r="D4419" s="143" t="s">
        <v>7564</v>
      </c>
      <c r="E4419" s="143" t="s">
        <v>22404</v>
      </c>
      <c r="F4419" s="143" t="s">
        <v>7573</v>
      </c>
      <c r="G4419" s="143" t="s">
        <v>7574</v>
      </c>
      <c r="H4419" s="143">
        <v>42.858199999999997</v>
      </c>
      <c r="I4419" s="143">
        <v>41.128100000000003</v>
      </c>
      <c r="J4419" s="143">
        <v>53</v>
      </c>
      <c r="K4419" s="143">
        <v>4</v>
      </c>
      <c r="L4419" s="143">
        <f>COUNTIFS(ArCompl!$C$2:$C$5652,ArCompl!$C3424,ArCompl!$D$2:$D$5652,ArCompl!$D3424)</f>
        <v>1</v>
      </c>
      <c r="M4419" s="144">
        <f>IF(ISNA(MATCH($F4419,'Liste noire'!C:C,0)),0,1)</f>
        <v>0</v>
      </c>
    </row>
    <row r="4420" spans="1:13" x14ac:dyDescent="0.25">
      <c r="A4420" s="139">
        <v>1659</v>
      </c>
      <c r="B4420" s="140" t="s">
        <v>13483</v>
      </c>
      <c r="C4420" s="140" t="s">
        <v>13484</v>
      </c>
      <c r="D4420" s="140" t="s">
        <v>13441</v>
      </c>
      <c r="E4420" s="140" t="s">
        <v>22460</v>
      </c>
      <c r="F4420" s="140" t="s">
        <v>13485</v>
      </c>
      <c r="G4420" s="140" t="s">
        <v>13486</v>
      </c>
      <c r="H4420" s="140">
        <v>47.703299999999999</v>
      </c>
      <c r="I4420" s="140">
        <v>22.8857</v>
      </c>
      <c r="J4420" s="140">
        <v>405</v>
      </c>
      <c r="K4420" s="140">
        <v>2</v>
      </c>
      <c r="L4420" s="140">
        <f>COUNTIFS(ArCompl!$C$2:$C$5652,ArCompl!$C4903,ArCompl!$D$2:$D$5652,ArCompl!$D4903)</f>
        <v>1</v>
      </c>
      <c r="M4420" s="141">
        <f>IF(ISNA(MATCH($F4420,'Liste noire'!C:C,0)),0,1)</f>
        <v>0</v>
      </c>
    </row>
    <row r="4421" spans="1:13" x14ac:dyDescent="0.25">
      <c r="A4421" s="142">
        <v>2229</v>
      </c>
      <c r="B4421" s="143" t="s">
        <v>12735</v>
      </c>
      <c r="C4421" s="143" t="s">
        <v>12736</v>
      </c>
      <c r="D4421" s="143" t="s">
        <v>12597</v>
      </c>
      <c r="E4421" s="143" t="s">
        <v>12597</v>
      </c>
      <c r="F4421" s="143" t="s">
        <v>12737</v>
      </c>
      <c r="G4421" s="143" t="s">
        <v>12738</v>
      </c>
      <c r="H4421" s="143">
        <v>28.645099999999999</v>
      </c>
      <c r="I4421" s="143">
        <v>69.176900000000003</v>
      </c>
      <c r="J4421" s="143">
        <v>763</v>
      </c>
      <c r="K4421" s="143">
        <v>5</v>
      </c>
      <c r="L4421" s="143">
        <f>COUNTIFS(ArCompl!$C$2:$C$5652,ArCompl!$C4661,ArCompl!$D$2:$D$5652,ArCompl!$D4661)</f>
        <v>1</v>
      </c>
      <c r="M4421" s="144">
        <f>IF(ISNA(MATCH($F4421,'Liste noire'!C:C,0)),0,1)</f>
        <v>0</v>
      </c>
    </row>
    <row r="4422" spans="1:13" x14ac:dyDescent="0.25">
      <c r="A4422" s="139">
        <v>6494</v>
      </c>
      <c r="B4422" s="140" t="s">
        <v>18572</v>
      </c>
      <c r="C4422" s="140" t="s">
        <v>18573</v>
      </c>
      <c r="D4422" s="140" t="s">
        <v>16702</v>
      </c>
      <c r="E4422" s="140" t="s">
        <v>22496</v>
      </c>
      <c r="F4422" s="140" t="s">
        <v>18574</v>
      </c>
      <c r="G4422" s="140" t="s">
        <v>18575</v>
      </c>
      <c r="H4422" s="140">
        <v>43.504399999999997</v>
      </c>
      <c r="I4422" s="140">
        <v>-114.29600000000001</v>
      </c>
      <c r="J4422" s="140">
        <v>5318</v>
      </c>
      <c r="K4422" s="140">
        <v>-7</v>
      </c>
      <c r="L4422" s="140">
        <f>COUNTIFS(ArCompl!$C$2:$C$5652,ArCompl!$C2373,ArCompl!$D$2:$D$5652,ArCompl!$D2373)</f>
        <v>1</v>
      </c>
      <c r="M4422" s="141">
        <f>IF(ISNA(MATCH($F4422,'Liste noire'!C:C,0)),0,1)</f>
        <v>0</v>
      </c>
    </row>
    <row r="4423" spans="1:13" x14ac:dyDescent="0.25">
      <c r="A4423" s="142">
        <v>5464</v>
      </c>
      <c r="B4423" s="143" t="s">
        <v>4315</v>
      </c>
      <c r="C4423" s="143" t="s">
        <v>4316</v>
      </c>
      <c r="D4423" s="143" t="s">
        <v>3021</v>
      </c>
      <c r="E4423" s="143" t="s">
        <v>3021</v>
      </c>
      <c r="F4423" s="143" t="s">
        <v>4317</v>
      </c>
      <c r="G4423" s="143" t="s">
        <v>4318</v>
      </c>
      <c r="H4423" s="143">
        <v>52.708599999999997</v>
      </c>
      <c r="I4423" s="143">
        <v>-88.541899999999998</v>
      </c>
      <c r="J4423" s="143">
        <v>832</v>
      </c>
      <c r="K4423" s="143">
        <v>-5</v>
      </c>
      <c r="L4423" s="143">
        <f>COUNTIFS(ArCompl!$C$2:$C$5652,ArCompl!$C1249,ArCompl!$D$2:$D$5652,ArCompl!$D1249)</f>
        <v>1</v>
      </c>
      <c r="M4423" s="144">
        <f>IF(ISNA(MATCH($F4423,'Liste noire'!C:C,0)),0,1)</f>
        <v>0</v>
      </c>
    </row>
    <row r="4424" spans="1:13" x14ac:dyDescent="0.25">
      <c r="A4424" s="139">
        <v>7015</v>
      </c>
      <c r="B4424" s="140" t="s">
        <v>20090</v>
      </c>
      <c r="C4424" s="140" t="s">
        <v>20091</v>
      </c>
      <c r="D4424" s="140" t="s">
        <v>16702</v>
      </c>
      <c r="E4424" s="140" t="s">
        <v>22496</v>
      </c>
      <c r="F4424" s="140" t="s">
        <v>20092</v>
      </c>
      <c r="G4424" s="140" t="s">
        <v>20093</v>
      </c>
      <c r="H4424" s="140">
        <v>38.662100000000002</v>
      </c>
      <c r="I4424" s="140">
        <v>-90.652000000000001</v>
      </c>
      <c r="J4424" s="140">
        <v>463</v>
      </c>
      <c r="K4424" s="140">
        <v>-6</v>
      </c>
      <c r="L4424" s="140">
        <f>COUNTIFS(ArCompl!$C$2:$C$5652,ArCompl!$C2771,ArCompl!$D$2:$D$5652,ArCompl!$D2771)</f>
        <v>1</v>
      </c>
      <c r="M4424" s="141">
        <f>IF(ISNA(MATCH($F4424,'Liste noire'!C:C,0)),0,1)</f>
        <v>0</v>
      </c>
    </row>
    <row r="4425" spans="1:13" x14ac:dyDescent="0.25">
      <c r="A4425" s="142">
        <v>10138</v>
      </c>
      <c r="B4425" s="143" t="s">
        <v>20094</v>
      </c>
      <c r="C4425" s="143" t="s">
        <v>20095</v>
      </c>
      <c r="D4425" s="143" t="s">
        <v>16702</v>
      </c>
      <c r="E4425" s="143" t="s">
        <v>22496</v>
      </c>
      <c r="F4425" s="143" t="s">
        <v>20096</v>
      </c>
      <c r="G4425" s="143" t="s">
        <v>20097</v>
      </c>
      <c r="H4425" s="143">
        <v>33.929299999999998</v>
      </c>
      <c r="I4425" s="143">
        <v>-78.075000000000003</v>
      </c>
      <c r="J4425" s="143">
        <v>24</v>
      </c>
      <c r="K4425" s="143">
        <v>-5</v>
      </c>
      <c r="L4425" s="143">
        <f>COUNTIFS(ArCompl!$C$2:$C$5652,ArCompl!$C2772,ArCompl!$D$2:$D$5652,ArCompl!$D2772)</f>
        <v>2</v>
      </c>
      <c r="M4425" s="144">
        <f>IF(ISNA(MATCH($F4425,'Liste noire'!C:C,0)),0,1)</f>
        <v>0</v>
      </c>
    </row>
    <row r="4426" spans="1:13" x14ac:dyDescent="0.25">
      <c r="A4426" s="139">
        <v>3449</v>
      </c>
      <c r="B4426" s="140" t="s">
        <v>18126</v>
      </c>
      <c r="C4426" s="140" t="s">
        <v>18127</v>
      </c>
      <c r="D4426" s="140" t="s">
        <v>16702</v>
      </c>
      <c r="E4426" s="140" t="s">
        <v>22496</v>
      </c>
      <c r="F4426" s="140" t="s">
        <v>18128</v>
      </c>
      <c r="G4426" s="140" t="s">
        <v>18129</v>
      </c>
      <c r="H4426" s="140">
        <v>38.262700000000002</v>
      </c>
      <c r="I4426" s="140">
        <v>-121.92700000000001</v>
      </c>
      <c r="J4426" s="140">
        <v>62</v>
      </c>
      <c r="K4426" s="140">
        <v>-8</v>
      </c>
      <c r="L4426" s="140">
        <f>COUNTIFS(ArCompl!$C$2:$C$5652,ArCompl!$C2257,ArCompl!$D$2:$D$5652,ArCompl!$D2257)</f>
        <v>1</v>
      </c>
      <c r="M4426" s="141">
        <f>IF(ISNA(MATCH($F4426,'Liste noire'!C:C,0)),0,1)</f>
        <v>0</v>
      </c>
    </row>
    <row r="4427" spans="1:13" x14ac:dyDescent="0.25">
      <c r="A4427" s="142">
        <v>1961</v>
      </c>
      <c r="B4427" s="143" t="s">
        <v>6736</v>
      </c>
      <c r="C4427" s="143" t="s">
        <v>6737</v>
      </c>
      <c r="D4427" s="143" t="s">
        <v>6697</v>
      </c>
      <c r="E4427" s="143" t="s">
        <v>22399</v>
      </c>
      <c r="F4427" s="143" t="s">
        <v>6738</v>
      </c>
      <c r="G4427" s="143" t="s">
        <v>6739</v>
      </c>
      <c r="H4427" s="143">
        <v>-18.043299999999999</v>
      </c>
      <c r="I4427" s="143">
        <v>178.559</v>
      </c>
      <c r="J4427" s="143">
        <v>17</v>
      </c>
      <c r="K4427" s="143">
        <v>12</v>
      </c>
      <c r="L4427" s="143">
        <f>COUNTIFS(ArCompl!$C$2:$C$5652,ArCompl!$C3254,ArCompl!$D$2:$D$5652,ArCompl!$D3254)</f>
        <v>1</v>
      </c>
      <c r="M4427" s="144">
        <f>IF(ISNA(MATCH($F4427,'Liste noire'!C:C,0)),0,1)</f>
        <v>0</v>
      </c>
    </row>
    <row r="4428" spans="1:13" x14ac:dyDescent="0.25">
      <c r="A4428" s="139">
        <v>3753</v>
      </c>
      <c r="B4428" s="140" t="s">
        <v>21013</v>
      </c>
      <c r="C4428" s="140" t="s">
        <v>21014</v>
      </c>
      <c r="D4428" s="140" t="s">
        <v>16702</v>
      </c>
      <c r="E4428" s="140" t="s">
        <v>22496</v>
      </c>
      <c r="F4428" s="140" t="s">
        <v>21015</v>
      </c>
      <c r="G4428" s="140" t="s">
        <v>21016</v>
      </c>
      <c r="H4428" s="140">
        <v>42.4026</v>
      </c>
      <c r="I4428" s="140">
        <v>-96.384399999999999</v>
      </c>
      <c r="J4428" s="140">
        <v>1098</v>
      </c>
      <c r="K4428" s="140">
        <v>-6</v>
      </c>
      <c r="L4428" s="140">
        <f>COUNTIFS(ArCompl!$C$2:$C$5652,ArCompl!$C3017,ArCompl!$D$2:$D$5652,ArCompl!$D3017)</f>
        <v>1</v>
      </c>
      <c r="M4428" s="141">
        <f>IF(ISNA(MATCH($F4428,'Liste noire'!C:C,0)),0,1)</f>
        <v>0</v>
      </c>
    </row>
    <row r="4429" spans="1:13" x14ac:dyDescent="0.25">
      <c r="A4429" s="142">
        <v>9821</v>
      </c>
      <c r="B4429" s="143" t="s">
        <v>13947</v>
      </c>
      <c r="C4429" s="143" t="s">
        <v>13948</v>
      </c>
      <c r="D4429" s="143" t="s">
        <v>13509</v>
      </c>
      <c r="E4429" s="143" t="s">
        <v>22461</v>
      </c>
      <c r="F4429" s="143" t="s">
        <v>13949</v>
      </c>
      <c r="G4429" s="143" t="s">
        <v>13950</v>
      </c>
      <c r="H4429" s="143">
        <v>62.185000000000002</v>
      </c>
      <c r="I4429" s="143">
        <v>117.63500000000001</v>
      </c>
      <c r="J4429" s="143">
        <v>452</v>
      </c>
      <c r="K4429" s="143">
        <v>9</v>
      </c>
      <c r="L4429" s="143">
        <f>COUNTIFS(ArCompl!$C$2:$C$5652,ArCompl!$C5118,ArCompl!$D$2:$D$5652,ArCompl!$D5118)</f>
        <v>1</v>
      </c>
      <c r="M4429" s="144">
        <f>IF(ISNA(MATCH($F4429,'Liste noire'!C:C,0)),0,1)</f>
        <v>0</v>
      </c>
    </row>
    <row r="4430" spans="1:13" x14ac:dyDescent="0.25">
      <c r="A4430" s="139">
        <v>11857</v>
      </c>
      <c r="B4430" s="140" t="s">
        <v>17112</v>
      </c>
      <c r="C4430" s="140" t="s">
        <v>17113</v>
      </c>
      <c r="D4430" s="140" t="s">
        <v>16702</v>
      </c>
      <c r="E4430" s="140" t="s">
        <v>22496</v>
      </c>
      <c r="F4430" s="140" t="s">
        <v>17114</v>
      </c>
      <c r="G4430" s="140" t="s">
        <v>17115</v>
      </c>
      <c r="H4430" s="140">
        <v>34.590600000000002</v>
      </c>
      <c r="I4430" s="140">
        <v>-92.479399999999998</v>
      </c>
      <c r="J4430" s="140">
        <v>390</v>
      </c>
      <c r="K4430" s="140" t="s">
        <v>340</v>
      </c>
      <c r="L4430" s="140">
        <f>COUNTIFS(ArCompl!$C$2:$C$5652,ArCompl!$C1991,ArCompl!$D$2:$D$5652,ArCompl!$D1991)</f>
        <v>1</v>
      </c>
      <c r="M4430" s="141">
        <f>IF(ISNA(MATCH($F4430,'Liste noire'!C:C,0)),0,1)</f>
        <v>0</v>
      </c>
    </row>
    <row r="4431" spans="1:13" x14ac:dyDescent="0.25">
      <c r="A4431" s="142">
        <v>6724</v>
      </c>
      <c r="B4431" s="143" t="s">
        <v>20901</v>
      </c>
      <c r="C4431" s="143" t="s">
        <v>20902</v>
      </c>
      <c r="D4431" s="143" t="s">
        <v>16702</v>
      </c>
      <c r="E4431" s="143" t="s">
        <v>22496</v>
      </c>
      <c r="F4431" s="143" t="s">
        <v>20903</v>
      </c>
      <c r="G4431" s="143" t="s">
        <v>20904</v>
      </c>
      <c r="H4431" s="143">
        <v>63.686399999999999</v>
      </c>
      <c r="I4431" s="143">
        <v>-170.49299999999999</v>
      </c>
      <c r="J4431" s="143">
        <v>53</v>
      </c>
      <c r="K4431" s="143">
        <v>-9</v>
      </c>
      <c r="L4431" s="143">
        <f>COUNTIFS(ArCompl!$C$2:$C$5652,ArCompl!$C2988,ArCompl!$D$2:$D$5652,ArCompl!$D2988)</f>
        <v>1</v>
      </c>
      <c r="M4431" s="144">
        <f>IF(ISNA(MATCH($F4431,'Liste noire'!C:C,0)),0,1)</f>
        <v>0</v>
      </c>
    </row>
    <row r="4432" spans="1:13" x14ac:dyDescent="0.25">
      <c r="A4432" s="139">
        <v>933</v>
      </c>
      <c r="B4432" s="140" t="s">
        <v>10824</v>
      </c>
      <c r="C4432" s="140" t="s">
        <v>10825</v>
      </c>
      <c r="D4432" s="140" t="s">
        <v>10693</v>
      </c>
      <c r="E4432" s="140" t="s">
        <v>10693</v>
      </c>
      <c r="F4432" s="140" t="s">
        <v>10826</v>
      </c>
      <c r="G4432" s="140" t="s">
        <v>10827</v>
      </c>
      <c r="H4432" s="140">
        <v>-14.278600000000001</v>
      </c>
      <c r="I4432" s="140">
        <v>50.174700000000001</v>
      </c>
      <c r="J4432" s="140">
        <v>20</v>
      </c>
      <c r="K4432" s="140">
        <v>3</v>
      </c>
      <c r="L4432" s="140">
        <f>COUNTIFS(ArCompl!$C$2:$C$5652,ArCompl!$C4201,ArCompl!$D$2:$D$5652,ArCompl!$D4201)</f>
        <v>3</v>
      </c>
      <c r="M4432" s="141">
        <f>IF(ISNA(MATCH($F4432,'Liste noire'!C:C,0)),0,1)</f>
        <v>0</v>
      </c>
    </row>
    <row r="4433" spans="1:13" x14ac:dyDescent="0.25">
      <c r="A4433" s="142">
        <v>2907</v>
      </c>
      <c r="B4433" s="143" t="s">
        <v>14149</v>
      </c>
      <c r="C4433" s="143" t="s">
        <v>14150</v>
      </c>
      <c r="D4433" s="143" t="s">
        <v>14142</v>
      </c>
      <c r="E4433" s="143" t="s">
        <v>22466</v>
      </c>
      <c r="F4433" s="143" t="s">
        <v>14151</v>
      </c>
      <c r="G4433" s="143" t="s">
        <v>14152</v>
      </c>
      <c r="H4433" s="143">
        <v>13.144299999999999</v>
      </c>
      <c r="I4433" s="143">
        <v>-61.210900000000002</v>
      </c>
      <c r="J4433" s="143">
        <v>66</v>
      </c>
      <c r="K4433" s="143">
        <v>-4</v>
      </c>
      <c r="L4433" s="143">
        <f>COUNTIFS(ArCompl!$C$2:$C$5652,ArCompl!$C5168,ArCompl!$D$2:$D$5652,ArCompl!$D5168)</f>
        <v>1</v>
      </c>
      <c r="M4433" s="144">
        <f>IF(ISNA(MATCH($F4433,'Liste noire'!C:C,0)),0,1)</f>
        <v>0</v>
      </c>
    </row>
    <row r="4434" spans="1:13" x14ac:dyDescent="0.25">
      <c r="A4434" s="139">
        <v>666</v>
      </c>
      <c r="B4434" s="140" t="s">
        <v>12530</v>
      </c>
      <c r="C4434" s="140" t="s">
        <v>12531</v>
      </c>
      <c r="D4434" s="140" t="s">
        <v>12352</v>
      </c>
      <c r="E4434" s="140" t="s">
        <v>22455</v>
      </c>
      <c r="F4434" s="140" t="s">
        <v>12532</v>
      </c>
      <c r="G4434" s="140" t="s">
        <v>12533</v>
      </c>
      <c r="H4434" s="140">
        <v>58.8767</v>
      </c>
      <c r="I4434" s="140">
        <v>5.6377800000000002</v>
      </c>
      <c r="J4434" s="140">
        <v>29</v>
      </c>
      <c r="K4434" s="140">
        <v>1</v>
      </c>
      <c r="L4434" s="140">
        <f>COUNTIFS(ArCompl!$C$2:$C$5652,ArCompl!$C4542,ArCompl!$D$2:$D$5652,ArCompl!$D4542)</f>
        <v>1</v>
      </c>
      <c r="M4434" s="141">
        <f>IF(ISNA(MATCH($F4434,'Liste noire'!C:C,0)),0,1)</f>
        <v>0</v>
      </c>
    </row>
    <row r="4435" spans="1:13" x14ac:dyDescent="0.25">
      <c r="A4435" s="142">
        <v>8526</v>
      </c>
      <c r="B4435" s="143" t="s">
        <v>21130</v>
      </c>
      <c r="C4435" s="143" t="s">
        <v>21131</v>
      </c>
      <c r="D4435" s="143" t="s">
        <v>16702</v>
      </c>
      <c r="E4435" s="143" t="s">
        <v>22496</v>
      </c>
      <c r="F4435" s="143" t="s">
        <v>21132</v>
      </c>
      <c r="G4435" s="143" t="s">
        <v>21133</v>
      </c>
      <c r="H4435" s="143">
        <v>35.765300000000003</v>
      </c>
      <c r="I4435" s="143">
        <v>-80.953900000000004</v>
      </c>
      <c r="J4435" s="143">
        <v>968</v>
      </c>
      <c r="K4435" s="143">
        <v>-5</v>
      </c>
      <c r="L4435" s="143">
        <f>COUNTIFS(ArCompl!$C$2:$C$5652,ArCompl!$C3048,ArCompl!$D$2:$D$5652,ArCompl!$D3048)</f>
        <v>1</v>
      </c>
      <c r="M4435" s="144">
        <f>IF(ISNA(MATCH($F4435,'Liste noire'!C:C,0)),0,1)</f>
        <v>0</v>
      </c>
    </row>
    <row r="4436" spans="1:13" x14ac:dyDescent="0.25">
      <c r="A4436" s="139">
        <v>2750</v>
      </c>
      <c r="B4436" s="140" t="s">
        <v>5692</v>
      </c>
      <c r="C4436" s="140" t="s">
        <v>5693</v>
      </c>
      <c r="D4436" s="140" t="s">
        <v>5479</v>
      </c>
      <c r="E4436" s="140" t="s">
        <v>22380</v>
      </c>
      <c r="F4436" s="140" t="s">
        <v>5694</v>
      </c>
      <c r="G4436" s="140" t="s">
        <v>5695</v>
      </c>
      <c r="H4436" s="140">
        <v>2.1521699999999999</v>
      </c>
      <c r="I4436" s="140">
        <v>-74.766300000000001</v>
      </c>
      <c r="J4436" s="140">
        <v>920</v>
      </c>
      <c r="K4436" s="140">
        <v>-5</v>
      </c>
      <c r="L4436" s="140">
        <f>COUNTIFS(ArCompl!$C$2:$C$5652,ArCompl!$C1589,ArCompl!$D$2:$D$5652,ArCompl!$D1589)</f>
        <v>1</v>
      </c>
      <c r="M4436" s="141">
        <f>IF(ISNA(MATCH($F4436,'Liste noire'!C:C,0)),0,1)</f>
        <v>0</v>
      </c>
    </row>
    <row r="4437" spans="1:13" x14ac:dyDescent="0.25">
      <c r="A4437" s="142">
        <v>5587</v>
      </c>
      <c r="B4437" s="143" t="s">
        <v>12546</v>
      </c>
      <c r="C4437" s="143" t="s">
        <v>12547</v>
      </c>
      <c r="D4437" s="143" t="s">
        <v>12352</v>
      </c>
      <c r="E4437" s="143" t="s">
        <v>22455</v>
      </c>
      <c r="F4437" s="143" t="s">
        <v>12548</v>
      </c>
      <c r="G4437" s="143" t="s">
        <v>12549</v>
      </c>
      <c r="H4437" s="143">
        <v>68.243300000000005</v>
      </c>
      <c r="I4437" s="143">
        <v>14.6692</v>
      </c>
      <c r="J4437" s="143">
        <v>27</v>
      </c>
      <c r="K4437" s="143">
        <v>1</v>
      </c>
      <c r="L4437" s="143">
        <f>COUNTIFS(ArCompl!$C$2:$C$5652,ArCompl!$C4546,ArCompl!$D$2:$D$5652,ArCompl!$D4546)</f>
        <v>1</v>
      </c>
      <c r="M4437" s="144">
        <f>IF(ISNA(MATCH($F4437,'Liste noire'!C:C,0)),0,1)</f>
        <v>0</v>
      </c>
    </row>
    <row r="4438" spans="1:13" x14ac:dyDescent="0.25">
      <c r="A4438" s="139">
        <v>455</v>
      </c>
      <c r="B4438" s="140" t="s">
        <v>6851</v>
      </c>
      <c r="C4438" s="140" t="s">
        <v>6852</v>
      </c>
      <c r="D4438" s="140" t="s">
        <v>6766</v>
      </c>
      <c r="E4438" s="140" t="s">
        <v>22400</v>
      </c>
      <c r="F4438" s="140" t="s">
        <v>6853</v>
      </c>
      <c r="G4438" s="140" t="s">
        <v>6854</v>
      </c>
      <c r="H4438" s="140">
        <v>61.943100000000001</v>
      </c>
      <c r="I4438" s="140">
        <v>28.9451</v>
      </c>
      <c r="J4438" s="140">
        <v>311</v>
      </c>
      <c r="K4438" s="140">
        <v>2</v>
      </c>
      <c r="L4438" s="140">
        <f>COUNTIFS(ArCompl!$C$2:$C$5652,ArCompl!$C3283,ArCompl!$D$2:$D$5652,ArCompl!$D3283)</f>
        <v>1</v>
      </c>
      <c r="M4438" s="141">
        <f>IF(ISNA(MATCH($F4438,'Liste noire'!C:C,0)),0,1)</f>
        <v>0</v>
      </c>
    </row>
    <row r="4439" spans="1:13" x14ac:dyDescent="0.25">
      <c r="A4439" s="142">
        <v>3441</v>
      </c>
      <c r="B4439" s="143" t="s">
        <v>18781</v>
      </c>
      <c r="C4439" s="143" t="s">
        <v>18782</v>
      </c>
      <c r="D4439" s="143" t="s">
        <v>16702</v>
      </c>
      <c r="E4439" s="143" t="s">
        <v>22496</v>
      </c>
      <c r="F4439" s="143" t="s">
        <v>18783</v>
      </c>
      <c r="G4439" s="143" t="s">
        <v>18784</v>
      </c>
      <c r="H4439" s="143">
        <v>32.01</v>
      </c>
      <c r="I4439" s="143">
        <v>-81.145700000000005</v>
      </c>
      <c r="J4439" s="143">
        <v>41</v>
      </c>
      <c r="K4439" s="143">
        <v>-5</v>
      </c>
      <c r="L4439" s="143">
        <f>COUNTIFS(ArCompl!$C$2:$C$5652,ArCompl!$C2428,ArCompl!$D$2:$D$5652,ArCompl!$D2428)</f>
        <v>1</v>
      </c>
      <c r="M4439" s="144">
        <f>IF(ISNA(MATCH($F4439,'Liste noire'!C:C,0)),0,1)</f>
        <v>0</v>
      </c>
    </row>
    <row r="4440" spans="1:13" x14ac:dyDescent="0.25">
      <c r="A4440" s="139">
        <v>2985</v>
      </c>
      <c r="B4440" s="140" t="s">
        <v>13766</v>
      </c>
      <c r="C4440" s="140" t="s">
        <v>13760</v>
      </c>
      <c r="D4440" s="140" t="s">
        <v>13509</v>
      </c>
      <c r="E4440" s="140" t="s">
        <v>22461</v>
      </c>
      <c r="F4440" s="140" t="s">
        <v>13767</v>
      </c>
      <c r="G4440" s="140" t="s">
        <v>13768</v>
      </c>
      <c r="H4440" s="140">
        <v>55.9726</v>
      </c>
      <c r="I4440" s="140">
        <v>37.4146</v>
      </c>
      <c r="J4440" s="140">
        <v>622</v>
      </c>
      <c r="K4440" s="140">
        <v>3</v>
      </c>
      <c r="L4440" s="140">
        <f>COUNTIFS(ArCompl!$C$2:$C$5652,ArCompl!$C5072,ArCompl!$D$2:$D$5652,ArCompl!$D5072)</f>
        <v>0</v>
      </c>
      <c r="M4440" s="141">
        <f>IF(ISNA(MATCH($F4440,'Liste noire'!C:C,0)),0,1)</f>
        <v>0</v>
      </c>
    </row>
    <row r="4441" spans="1:13" x14ac:dyDescent="0.25">
      <c r="A4441" s="142">
        <v>949</v>
      </c>
      <c r="B4441" s="143" t="s">
        <v>276</v>
      </c>
      <c r="C4441" s="143" t="s">
        <v>277</v>
      </c>
      <c r="D4441" s="143" t="s">
        <v>257</v>
      </c>
      <c r="E4441" s="143" t="s">
        <v>257</v>
      </c>
      <c r="F4441" s="143" t="s">
        <v>278</v>
      </c>
      <c r="G4441" s="143" t="s">
        <v>279</v>
      </c>
      <c r="H4441" s="143">
        <v>-12.4046</v>
      </c>
      <c r="I4441" s="143">
        <v>16.947399999999998</v>
      </c>
      <c r="J4441" s="143">
        <v>5618</v>
      </c>
      <c r="K4441" s="143">
        <v>1</v>
      </c>
      <c r="L4441" s="143">
        <f>COUNTIFS(ArCompl!$C$2:$C$5652,ArCompl!$C192,ArCompl!$D$2:$D$5652,ArCompl!$D192)</f>
        <v>2</v>
      </c>
      <c r="M4441" s="144">
        <f>IF(ISNA(MATCH($F4441,'Liste noire'!C:C,0)),0,1)</f>
        <v>0</v>
      </c>
    </row>
    <row r="4442" spans="1:13" x14ac:dyDescent="0.25">
      <c r="A4442" s="139">
        <v>1253</v>
      </c>
      <c r="B4442" s="140" t="s">
        <v>15020</v>
      </c>
      <c r="C4442" s="140" t="s">
        <v>15017</v>
      </c>
      <c r="D4442" s="140" t="s">
        <v>14857</v>
      </c>
      <c r="E4442" s="140" t="s">
        <v>22479</v>
      </c>
      <c r="F4442" s="140" t="s">
        <v>15021</v>
      </c>
      <c r="G4442" s="140" t="s">
        <v>15022</v>
      </c>
      <c r="H4442" s="140">
        <v>37.417999999999999</v>
      </c>
      <c r="I4442" s="140">
        <v>-5.8931100000000001</v>
      </c>
      <c r="J4442" s="140">
        <v>112</v>
      </c>
      <c r="K4442" s="140">
        <v>1</v>
      </c>
      <c r="L4442" s="140">
        <f>COUNTIFS(ArCompl!$C$2:$C$5652,ArCompl!$C1867,ArCompl!$D$2:$D$5652,ArCompl!$D1867)</f>
        <v>2</v>
      </c>
      <c r="M4442" s="141">
        <f>IF(ISNA(MATCH($F4442,'Liste noire'!C:C,0)),0,1)</f>
        <v>0</v>
      </c>
    </row>
    <row r="4443" spans="1:13" x14ac:dyDescent="0.25">
      <c r="A4443" s="142">
        <v>5878</v>
      </c>
      <c r="B4443" s="143" t="s">
        <v>6748</v>
      </c>
      <c r="C4443" s="143" t="s">
        <v>6749</v>
      </c>
      <c r="D4443" s="143" t="s">
        <v>6697</v>
      </c>
      <c r="E4443" s="143" t="s">
        <v>22399</v>
      </c>
      <c r="F4443" s="143" t="s">
        <v>6750</v>
      </c>
      <c r="G4443" s="143" t="s">
        <v>6751</v>
      </c>
      <c r="H4443" s="143">
        <v>-16.802800000000001</v>
      </c>
      <c r="I4443" s="143">
        <v>179.34100000000001</v>
      </c>
      <c r="J4443" s="143">
        <v>17</v>
      </c>
      <c r="K4443" s="143">
        <v>12</v>
      </c>
      <c r="L4443" s="143">
        <f>COUNTIFS(ArCompl!$C$2:$C$5652,ArCompl!$C3257,ArCompl!$D$2:$D$5652,ArCompl!$D3257)</f>
        <v>1</v>
      </c>
      <c r="M4443" s="144">
        <f>IF(ISNA(MATCH($F4443,'Liste noire'!C:C,0)),0,1)</f>
        <v>0</v>
      </c>
    </row>
    <row r="4444" spans="1:13" x14ac:dyDescent="0.25">
      <c r="A4444" s="139">
        <v>3421</v>
      </c>
      <c r="B4444" s="140" t="s">
        <v>21065</v>
      </c>
      <c r="C4444" s="140" t="s">
        <v>21066</v>
      </c>
      <c r="D4444" s="140" t="s">
        <v>16702</v>
      </c>
      <c r="E4444" s="140" t="s">
        <v>22496</v>
      </c>
      <c r="F4444" s="140" t="s">
        <v>21067</v>
      </c>
      <c r="G4444" s="140" t="s">
        <v>21068</v>
      </c>
      <c r="H4444" s="140">
        <v>61.0974</v>
      </c>
      <c r="I4444" s="140">
        <v>-155.57400000000001</v>
      </c>
      <c r="J4444" s="140">
        <v>1585</v>
      </c>
      <c r="K4444" s="140">
        <v>-9</v>
      </c>
      <c r="L4444" s="140">
        <f>COUNTIFS(ArCompl!$C$2:$C$5652,ArCompl!$C3030,ArCompl!$D$2:$D$5652,ArCompl!$D3030)</f>
        <v>1</v>
      </c>
      <c r="M4444" s="141">
        <f>IF(ISNA(MATCH($F4444,'Liste noire'!C:C,0)),0,1)</f>
        <v>0</v>
      </c>
    </row>
    <row r="4445" spans="1:13" x14ac:dyDescent="0.25">
      <c r="A4445" s="142">
        <v>2975</v>
      </c>
      <c r="B4445" s="143" t="s">
        <v>14062</v>
      </c>
      <c r="C4445" s="143" t="s">
        <v>14063</v>
      </c>
      <c r="D4445" s="143" t="s">
        <v>13509</v>
      </c>
      <c r="E4445" s="143" t="s">
        <v>22461</v>
      </c>
      <c r="F4445" s="143" t="s">
        <v>14064</v>
      </c>
      <c r="G4445" s="143" t="s">
        <v>14065</v>
      </c>
      <c r="H4445" s="143">
        <v>56.743099999999998</v>
      </c>
      <c r="I4445" s="143">
        <v>60.802700000000002</v>
      </c>
      <c r="J4445" s="143">
        <v>764</v>
      </c>
      <c r="K4445" s="143">
        <v>5</v>
      </c>
      <c r="L4445" s="143">
        <f>COUNTIFS(ArCompl!$C$2:$C$5652,ArCompl!$C5147,ArCompl!$D$2:$D$5652,ArCompl!$D5147)</f>
        <v>1</v>
      </c>
      <c r="M4445" s="144">
        <f>IF(ISNA(MATCH($F4445,'Liste noire'!C:C,0)),0,1)</f>
        <v>0</v>
      </c>
    </row>
    <row r="4446" spans="1:13" x14ac:dyDescent="0.25">
      <c r="A4446" s="139">
        <v>2858</v>
      </c>
      <c r="B4446" s="140" t="s">
        <v>22075</v>
      </c>
      <c r="C4446" s="140" t="s">
        <v>20801</v>
      </c>
      <c r="D4446" s="140" t="s">
        <v>21976</v>
      </c>
      <c r="E4446" s="140" t="s">
        <v>21976</v>
      </c>
      <c r="F4446" s="140" t="s">
        <v>22076</v>
      </c>
      <c r="G4446" s="140" t="s">
        <v>22077</v>
      </c>
      <c r="H4446" s="140">
        <v>7.8408300000000004</v>
      </c>
      <c r="I4446" s="140">
        <v>-72.439700000000002</v>
      </c>
      <c r="J4446" s="140">
        <v>1312</v>
      </c>
      <c r="K4446" s="140">
        <v>-4</v>
      </c>
      <c r="L4446" s="140">
        <f>COUNTIFS(ArCompl!$C$2:$C$5652,ArCompl!$C5592,ArCompl!$D$2:$D$5652,ArCompl!$D5592)</f>
        <v>1</v>
      </c>
      <c r="M4446" s="141">
        <f>IF(ISNA(MATCH($F4446,'Liste noire'!C:C,0)),0,1)</f>
        <v>0</v>
      </c>
    </row>
    <row r="4447" spans="1:13" x14ac:dyDescent="0.25">
      <c r="A4447" s="142">
        <v>4302</v>
      </c>
      <c r="B4447" s="143" t="s">
        <v>5208</v>
      </c>
      <c r="C4447" s="143" t="s">
        <v>5209</v>
      </c>
      <c r="D4447" s="143" t="s">
        <v>4759</v>
      </c>
      <c r="E4447" s="143" t="s">
        <v>22377</v>
      </c>
      <c r="F4447" s="143" t="s">
        <v>5210</v>
      </c>
      <c r="G4447" s="143" t="s">
        <v>5211</v>
      </c>
      <c r="H4447" s="143">
        <v>23.552</v>
      </c>
      <c r="I4447" s="143">
        <v>116.5033</v>
      </c>
      <c r="J4447" s="143">
        <v>0</v>
      </c>
      <c r="K4447" s="143">
        <v>8</v>
      </c>
      <c r="L4447" s="143">
        <f>COUNTIFS(ArCompl!$C$2:$C$5652,ArCompl!$C1466,ArCompl!$D$2:$D$5652,ArCompl!$D1466)</f>
        <v>1</v>
      </c>
      <c r="M4447" s="144">
        <f>IF(ISNA(MATCH($F4447,'Liste noire'!C:C,0)),0,1)</f>
        <v>0</v>
      </c>
    </row>
    <row r="4448" spans="1:13" x14ac:dyDescent="0.25">
      <c r="A4448" s="139">
        <v>12038</v>
      </c>
      <c r="B4448" s="140" t="s">
        <v>1626</v>
      </c>
      <c r="C4448" s="140"/>
      <c r="D4448" s="140" t="s">
        <v>639</v>
      </c>
      <c r="E4448" s="140" t="s">
        <v>22356</v>
      </c>
      <c r="F4448" s="140" t="s">
        <v>1627</v>
      </c>
      <c r="G4448" s="140" t="s">
        <v>1628</v>
      </c>
      <c r="H4448" s="140">
        <v>-37.0717</v>
      </c>
      <c r="I4448" s="140">
        <v>142.74100000000001</v>
      </c>
      <c r="J4448" s="140">
        <v>807</v>
      </c>
      <c r="K4448" s="140" t="s">
        <v>340</v>
      </c>
      <c r="L4448" s="140">
        <f>COUNTIFS(ArCompl!$C$2:$C$5652,ArCompl!$C573,ArCompl!$D$2:$D$5652,ArCompl!$D573)</f>
        <v>1</v>
      </c>
      <c r="M4448" s="141">
        <f>IF(ISNA(MATCH($F4448,'Liste noire'!C:C,0)),0,1)</f>
        <v>0</v>
      </c>
    </row>
    <row r="4449" spans="1:13" x14ac:dyDescent="0.25">
      <c r="A4449" s="142">
        <v>6845</v>
      </c>
      <c r="B4449" s="143" t="s">
        <v>20952</v>
      </c>
      <c r="C4449" s="143" t="s">
        <v>20953</v>
      </c>
      <c r="D4449" s="143" t="s">
        <v>16702</v>
      </c>
      <c r="E4449" s="143" t="s">
        <v>22496</v>
      </c>
      <c r="F4449" s="143" t="s">
        <v>20954</v>
      </c>
      <c r="G4449" s="143" t="s">
        <v>20955</v>
      </c>
      <c r="H4449" s="143">
        <v>60.126899999999999</v>
      </c>
      <c r="I4449" s="143">
        <v>-149.41900000000001</v>
      </c>
      <c r="J4449" s="143">
        <v>22</v>
      </c>
      <c r="K4449" s="143">
        <v>-9</v>
      </c>
      <c r="L4449" s="143">
        <f>COUNTIFS(ArCompl!$C$2:$C$5652,ArCompl!$C3001,ArCompl!$D$2:$D$5652,ArCompl!$D3001)</f>
        <v>1</v>
      </c>
      <c r="M4449" s="144">
        <f>IF(ISNA(MATCH($F4449,'Liste noire'!C:C,0)),0,1)</f>
        <v>0</v>
      </c>
    </row>
    <row r="4450" spans="1:13" x14ac:dyDescent="0.25">
      <c r="A4450" s="139">
        <v>3661</v>
      </c>
      <c r="B4450" s="140" t="s">
        <v>19993</v>
      </c>
      <c r="C4450" s="140" t="s">
        <v>19994</v>
      </c>
      <c r="D4450" s="140" t="s">
        <v>16702</v>
      </c>
      <c r="E4450" s="140" t="s">
        <v>22496</v>
      </c>
      <c r="F4450" s="140" t="s">
        <v>19995</v>
      </c>
      <c r="G4450" s="140" t="s">
        <v>19996</v>
      </c>
      <c r="H4450" s="140">
        <v>41.504100000000001</v>
      </c>
      <c r="I4450" s="140">
        <v>-74.104799999999997</v>
      </c>
      <c r="J4450" s="140">
        <v>491</v>
      </c>
      <c r="K4450" s="140">
        <v>-5</v>
      </c>
      <c r="L4450" s="140">
        <f>COUNTIFS(ArCompl!$C$2:$C$5652,ArCompl!$C2746,ArCompl!$D$2:$D$5652,ArCompl!$D2746)</f>
        <v>1</v>
      </c>
      <c r="M4450" s="141">
        <f>IF(ISNA(MATCH($F4450,'Liste noire'!C:C,0)),0,1)</f>
        <v>0</v>
      </c>
    </row>
    <row r="4451" spans="1:13" x14ac:dyDescent="0.25">
      <c r="A4451" s="142">
        <v>11274</v>
      </c>
      <c r="B4451" s="143" t="s">
        <v>1425</v>
      </c>
      <c r="C4451" s="143" t="s">
        <v>1426</v>
      </c>
      <c r="D4451" s="143" t="s">
        <v>639</v>
      </c>
      <c r="E4451" s="143" t="s">
        <v>22356</v>
      </c>
      <c r="F4451" s="143" t="s">
        <v>1427</v>
      </c>
      <c r="G4451" s="143" t="s">
        <v>1428</v>
      </c>
      <c r="H4451" s="143">
        <v>-35.375799999999998</v>
      </c>
      <c r="I4451" s="143">
        <v>143.53299999999999</v>
      </c>
      <c r="J4451" s="143">
        <v>234</v>
      </c>
      <c r="K4451" s="143">
        <v>10</v>
      </c>
      <c r="L4451" s="143">
        <f>COUNTIFS(ArCompl!$C$2:$C$5652,ArCompl!$C516,ArCompl!$D$2:$D$5652,ArCompl!$D516)</f>
        <v>1</v>
      </c>
      <c r="M4451" s="144">
        <f>IF(ISNA(MATCH($F4451,'Liste noire'!C:C,0)),0,1)</f>
        <v>0</v>
      </c>
    </row>
    <row r="4452" spans="1:13" x14ac:dyDescent="0.25">
      <c r="A4452" s="139">
        <v>5912</v>
      </c>
      <c r="B4452" s="140" t="s">
        <v>21918</v>
      </c>
      <c r="C4452" s="140" t="s">
        <v>21919</v>
      </c>
      <c r="D4452" s="140" t="s">
        <v>21859</v>
      </c>
      <c r="E4452" s="140" t="s">
        <v>21859</v>
      </c>
      <c r="F4452" s="140" t="s">
        <v>21920</v>
      </c>
      <c r="G4452" s="140" t="s">
        <v>21921</v>
      </c>
      <c r="H4452" s="140">
        <v>-16.4864</v>
      </c>
      <c r="I4452" s="140">
        <v>167.44720000000001</v>
      </c>
      <c r="J4452" s="140">
        <v>68</v>
      </c>
      <c r="K4452" s="140">
        <v>11</v>
      </c>
      <c r="L4452" s="140">
        <f>COUNTIFS(ArCompl!$C$2:$C$5652,ArCompl!$C5552,ArCompl!$D$2:$D$5652,ArCompl!$D5552)</f>
        <v>1</v>
      </c>
      <c r="M4452" s="141">
        <f>IF(ISNA(MATCH($F4452,'Liste noire'!C:C,0)),0,1)</f>
        <v>0</v>
      </c>
    </row>
    <row r="4453" spans="1:13" x14ac:dyDescent="0.25">
      <c r="A4453" s="142">
        <v>5644</v>
      </c>
      <c r="B4453" s="143" t="s">
        <v>11763</v>
      </c>
      <c r="C4453" s="143" t="s">
        <v>11764</v>
      </c>
      <c r="D4453" s="143" t="s">
        <v>11724</v>
      </c>
      <c r="E4453" s="143" t="s">
        <v>22446</v>
      </c>
      <c r="F4453" s="143" t="s">
        <v>11765</v>
      </c>
      <c r="G4453" s="143" t="s">
        <v>11766</v>
      </c>
      <c r="H4453" s="143">
        <v>-22.661899999999999</v>
      </c>
      <c r="I4453" s="143">
        <v>14.568099999999999</v>
      </c>
      <c r="J4453" s="143">
        <v>207</v>
      </c>
      <c r="K4453" s="143">
        <v>1</v>
      </c>
      <c r="L4453" s="143">
        <f>COUNTIFS(ArCompl!$C$2:$C$5652,ArCompl!$C4427,ArCompl!$D$2:$D$5652,ArCompl!$D4427)</f>
        <v>1</v>
      </c>
      <c r="M4453" s="144">
        <f>IF(ISNA(MATCH($F4453,'Liste noire'!C:C,0)),0,1)</f>
        <v>0</v>
      </c>
    </row>
    <row r="4454" spans="1:13" x14ac:dyDescent="0.25">
      <c r="A4454" s="139">
        <v>6203</v>
      </c>
      <c r="B4454" s="140" t="s">
        <v>9263</v>
      </c>
      <c r="C4454" s="140" t="s">
        <v>9264</v>
      </c>
      <c r="D4454" s="140" t="s">
        <v>8920</v>
      </c>
      <c r="E4454" s="140" t="s">
        <v>22416</v>
      </c>
      <c r="F4454" s="140" t="s">
        <v>9265</v>
      </c>
      <c r="G4454" s="140" t="s">
        <v>9266</v>
      </c>
      <c r="H4454" s="140">
        <v>-8.4890399999999993</v>
      </c>
      <c r="I4454" s="140">
        <v>117.41200000000001</v>
      </c>
      <c r="J4454" s="140">
        <v>16</v>
      </c>
      <c r="K4454" s="140">
        <v>8</v>
      </c>
      <c r="L4454" s="140">
        <f>COUNTIFS(ArCompl!$C$2:$C$5652,ArCompl!$C3796,ArCompl!$D$2:$D$5652,ArCompl!$D3796)</f>
        <v>1</v>
      </c>
      <c r="M4454" s="141">
        <f>IF(ISNA(MATCH($F4454,'Liste noire'!C:C,0)),0,1)</f>
        <v>0</v>
      </c>
    </row>
    <row r="4455" spans="1:13" x14ac:dyDescent="0.25">
      <c r="A4455" s="142">
        <v>489</v>
      </c>
      <c r="B4455" s="143" t="s">
        <v>16665</v>
      </c>
      <c r="C4455" s="143" t="s">
        <v>16666</v>
      </c>
      <c r="D4455" s="143" t="s">
        <v>16321</v>
      </c>
      <c r="E4455" s="143" t="s">
        <v>22495</v>
      </c>
      <c r="F4455" s="143" t="s">
        <v>16667</v>
      </c>
      <c r="G4455" s="143" t="s">
        <v>16668</v>
      </c>
      <c r="H4455" s="143">
        <v>51.6053</v>
      </c>
      <c r="I4455" s="143">
        <v>-4.0678299999999998</v>
      </c>
      <c r="J4455" s="143">
        <v>299</v>
      </c>
      <c r="K4455" s="143">
        <v>0</v>
      </c>
      <c r="L4455" s="143">
        <f>COUNTIFS(ArCompl!$C$2:$C$5652,ArCompl!$C4998,ArCompl!$D$2:$D$5652,ArCompl!$D4998)</f>
        <v>1</v>
      </c>
      <c r="M4455" s="144">
        <f>IF(ISNA(MATCH($F4455,'Liste noire'!C:C,0)),0,1)</f>
        <v>0</v>
      </c>
    </row>
    <row r="4456" spans="1:13" x14ac:dyDescent="0.25">
      <c r="A4456" s="139">
        <v>7033</v>
      </c>
      <c r="B4456" s="140" t="s">
        <v>13943</v>
      </c>
      <c r="C4456" s="140" t="s">
        <v>13944</v>
      </c>
      <c r="D4456" s="140" t="s">
        <v>13509</v>
      </c>
      <c r="E4456" s="140" t="s">
        <v>22461</v>
      </c>
      <c r="F4456" s="140" t="s">
        <v>13945</v>
      </c>
      <c r="G4456" s="140" t="s">
        <v>13946</v>
      </c>
      <c r="H4456" s="140">
        <v>60.709400000000002</v>
      </c>
      <c r="I4456" s="140">
        <v>77.66</v>
      </c>
      <c r="J4456" s="140">
        <v>164</v>
      </c>
      <c r="K4456" s="140">
        <v>7</v>
      </c>
      <c r="L4456" s="140">
        <f>COUNTIFS(ArCompl!$C$2:$C$5652,ArCompl!$C5117,ArCompl!$D$2:$D$5652,ArCompl!$D5117)</f>
        <v>1</v>
      </c>
      <c r="M4456" s="141">
        <f>IF(ISNA(MATCH($F4456,'Liste noire'!C:C,0)),0,1)</f>
        <v>0</v>
      </c>
    </row>
    <row r="4457" spans="1:13" x14ac:dyDescent="0.25">
      <c r="A4457" s="142">
        <v>2379</v>
      </c>
      <c r="B4457" s="143" t="s">
        <v>14826</v>
      </c>
      <c r="C4457" s="143" t="s">
        <v>14827</v>
      </c>
      <c r="D4457" s="143" t="s">
        <v>14760</v>
      </c>
      <c r="E4457" s="143" t="s">
        <v>22477</v>
      </c>
      <c r="F4457" s="143" t="s">
        <v>14828</v>
      </c>
      <c r="G4457" s="143" t="s">
        <v>14829</v>
      </c>
      <c r="H4457" s="143">
        <v>37.239400000000003</v>
      </c>
      <c r="I4457" s="143">
        <v>127.00700000000001</v>
      </c>
      <c r="J4457" s="143">
        <v>88</v>
      </c>
      <c r="K4457" s="143">
        <v>9</v>
      </c>
      <c r="L4457" s="143">
        <f>COUNTIFS(ArCompl!$C$2:$C$5652,ArCompl!$C1675,ArCompl!$D$2:$D$5652,ArCompl!$D1675)</f>
        <v>1</v>
      </c>
      <c r="M4457" s="144">
        <f>IF(ISNA(MATCH($F4457,'Liste noire'!C:C,0)),0,1)</f>
        <v>0</v>
      </c>
    </row>
    <row r="4458" spans="1:13" x14ac:dyDescent="0.25">
      <c r="A4458" s="139">
        <v>5609</v>
      </c>
      <c r="B4458" s="140" t="s">
        <v>2043</v>
      </c>
      <c r="C4458" s="140" t="s">
        <v>2044</v>
      </c>
      <c r="D4458" s="140" t="s">
        <v>2008</v>
      </c>
      <c r="E4458" s="140" t="s">
        <v>2008</v>
      </c>
      <c r="F4458" s="140" t="s">
        <v>2045</v>
      </c>
      <c r="G4458" s="140" t="s">
        <v>2046</v>
      </c>
      <c r="H4458" s="140">
        <v>-18.373899999999999</v>
      </c>
      <c r="I4458" s="140">
        <v>21.832599999999999</v>
      </c>
      <c r="J4458" s="140">
        <v>3379</v>
      </c>
      <c r="K4458" s="140">
        <v>2</v>
      </c>
      <c r="L4458" s="140">
        <f>COUNTIFS(ArCompl!$C$2:$C$5652,ArCompl!$C702,ArCompl!$D$2:$D$5652,ArCompl!$D702)</f>
        <v>1</v>
      </c>
      <c r="M4458" s="141">
        <f>IF(ISNA(MATCH($F4458,'Liste noire'!C:C,0)),0,1)</f>
        <v>0</v>
      </c>
    </row>
    <row r="4459" spans="1:13" x14ac:dyDescent="0.25">
      <c r="A4459" s="142">
        <v>350</v>
      </c>
      <c r="B4459" s="143" t="s">
        <v>7884</v>
      </c>
      <c r="C4459" s="143" t="s">
        <v>7885</v>
      </c>
      <c r="D4459" s="143" t="s">
        <v>7581</v>
      </c>
      <c r="E4459" s="143" t="s">
        <v>22405</v>
      </c>
      <c r="F4459" s="143" t="s">
        <v>7886</v>
      </c>
      <c r="G4459" s="143" t="s">
        <v>7887</v>
      </c>
      <c r="H4459" s="143">
        <v>48.689900000000002</v>
      </c>
      <c r="I4459" s="143">
        <v>9.2219599999999993</v>
      </c>
      <c r="J4459" s="143">
        <v>1276</v>
      </c>
      <c r="K4459" s="143">
        <v>1</v>
      </c>
      <c r="L4459" s="143">
        <f>COUNTIFS(ArCompl!$C$2:$C$5652,ArCompl!$C180,ArCompl!$D$2:$D$5652,ArCompl!$D180)</f>
        <v>1</v>
      </c>
      <c r="M4459" s="144">
        <f>IF(ISNA(MATCH($F4459,'Liste noire'!C:C,0)),0,1)</f>
        <v>1</v>
      </c>
    </row>
    <row r="4460" spans="1:13" x14ac:dyDescent="0.25">
      <c r="A4460" s="139">
        <v>12044</v>
      </c>
      <c r="B4460" s="140" t="s">
        <v>1393</v>
      </c>
      <c r="C4460" s="140" t="s">
        <v>1394</v>
      </c>
      <c r="D4460" s="140" t="s">
        <v>639</v>
      </c>
      <c r="E4460" s="140" t="s">
        <v>22356</v>
      </c>
      <c r="F4460" s="140" t="s">
        <v>1395</v>
      </c>
      <c r="G4460" s="140" t="s">
        <v>1396</v>
      </c>
      <c r="H4460" s="140">
        <v>-38.090829999999997</v>
      </c>
      <c r="I4460" s="140">
        <v>146.96530000000001</v>
      </c>
      <c r="J4460" s="140">
        <v>72</v>
      </c>
      <c r="K4460" s="140" t="s">
        <v>340</v>
      </c>
      <c r="L4460" s="140">
        <f>COUNTIFS(ArCompl!$C$2:$C$5652,ArCompl!$C508,ArCompl!$D$2:$D$5652,ArCompl!$D508)</f>
        <v>1</v>
      </c>
      <c r="M4460" s="141">
        <f>IF(ISNA(MATCH($F4460,'Liste noire'!C:C,0)),0,1)</f>
        <v>0</v>
      </c>
    </row>
    <row r="4461" spans="1:13" x14ac:dyDescent="0.25">
      <c r="A4461" s="142">
        <v>1435</v>
      </c>
      <c r="B4461" s="143" t="s">
        <v>7302</v>
      </c>
      <c r="C4461" s="143" t="s">
        <v>7303</v>
      </c>
      <c r="D4461" s="143" t="s">
        <v>6885</v>
      </c>
      <c r="E4461" s="143" t="s">
        <v>6885</v>
      </c>
      <c r="F4461" s="143" t="s">
        <v>7304</v>
      </c>
      <c r="G4461" s="143" t="s">
        <v>7305</v>
      </c>
      <c r="H4461" s="143">
        <v>48.5383</v>
      </c>
      <c r="I4461" s="143">
        <v>7.6282300000000003</v>
      </c>
      <c r="J4461" s="143">
        <v>505</v>
      </c>
      <c r="K4461" s="143">
        <v>1</v>
      </c>
      <c r="L4461" s="143">
        <f>COUNTIFS(ArCompl!$C$2:$C$5652,ArCompl!$C3397,ArCompl!$D$2:$D$5652,ArCompl!$D3397)</f>
        <v>1</v>
      </c>
      <c r="M4461" s="144">
        <f>IF(ISNA(MATCH($F4461,'Liste noire'!C:C,0)),0,1)</f>
        <v>1</v>
      </c>
    </row>
    <row r="4462" spans="1:13" x14ac:dyDescent="0.25">
      <c r="A4462" s="139">
        <v>12055</v>
      </c>
      <c r="B4462" s="140" t="s">
        <v>5204</v>
      </c>
      <c r="C4462" s="140" t="s">
        <v>5205</v>
      </c>
      <c r="D4462" s="140" t="s">
        <v>4759</v>
      </c>
      <c r="E4462" s="140" t="s">
        <v>22377</v>
      </c>
      <c r="F4462" s="140" t="s">
        <v>5206</v>
      </c>
      <c r="G4462" s="140" t="s">
        <v>5207</v>
      </c>
      <c r="H4462" s="140">
        <v>42.911700000000003</v>
      </c>
      <c r="I4462" s="140">
        <v>90.247500000000002</v>
      </c>
      <c r="J4462" s="140">
        <v>0</v>
      </c>
      <c r="K4462" s="140" t="s">
        <v>340</v>
      </c>
      <c r="L4462" s="140">
        <f>COUNTIFS(ArCompl!$C$2:$C$5652,ArCompl!$C1465,ArCompl!$D$2:$D$5652,ArCompl!$D1465)</f>
        <v>1</v>
      </c>
      <c r="M4462" s="141">
        <f>IF(ISNA(MATCH($F4462,'Liste noire'!C:C,0)),0,1)</f>
        <v>0</v>
      </c>
    </row>
    <row r="4463" spans="1:13" x14ac:dyDescent="0.25">
      <c r="A4463" s="142">
        <v>11258</v>
      </c>
      <c r="B4463" s="143" t="s">
        <v>9227</v>
      </c>
      <c r="C4463" s="143" t="s">
        <v>9228</v>
      </c>
      <c r="D4463" s="143" t="s">
        <v>8920</v>
      </c>
      <c r="E4463" s="143" t="s">
        <v>22416</v>
      </c>
      <c r="F4463" s="143" t="s">
        <v>9229</v>
      </c>
      <c r="G4463" s="143" t="s">
        <v>9230</v>
      </c>
      <c r="H4463" s="143">
        <v>-7.9886100000000004</v>
      </c>
      <c r="I4463" s="143">
        <v>131.30600000000001</v>
      </c>
      <c r="J4463" s="143">
        <v>218</v>
      </c>
      <c r="K4463" s="143">
        <v>9</v>
      </c>
      <c r="L4463" s="143">
        <f>COUNTIFS(ArCompl!$C$2:$C$5652,ArCompl!$C3787,ArCompl!$D$2:$D$5652,ArCompl!$D3787)</f>
        <v>1</v>
      </c>
      <c r="M4463" s="144">
        <f>IF(ISNA(MATCH($F4463,'Liste noire'!C:C,0)),0,1)</f>
        <v>0</v>
      </c>
    </row>
    <row r="4464" spans="1:13" x14ac:dyDescent="0.25">
      <c r="A4464" s="139">
        <v>604</v>
      </c>
      <c r="B4464" s="140" t="s">
        <v>9598</v>
      </c>
      <c r="C4464" s="140" t="s">
        <v>9599</v>
      </c>
      <c r="D4464" s="140" t="s">
        <v>9551</v>
      </c>
      <c r="E4464" s="140" t="s">
        <v>22418</v>
      </c>
      <c r="F4464" s="140" t="s">
        <v>9600</v>
      </c>
      <c r="G4464" s="140" t="s">
        <v>9601</v>
      </c>
      <c r="H4464" s="140">
        <v>54.280200000000001</v>
      </c>
      <c r="I4464" s="140">
        <v>-8.5992099999999994</v>
      </c>
      <c r="J4464" s="140">
        <v>11</v>
      </c>
      <c r="K4464" s="140">
        <v>0</v>
      </c>
      <c r="L4464" s="140">
        <f>COUNTIFS(ArCompl!$C$2:$C$5652,ArCompl!$C3879,ArCompl!$D$2:$D$5652,ArCompl!$D3879)</f>
        <v>1</v>
      </c>
      <c r="M4464" s="141">
        <f>IF(ISNA(MATCH($F4464,'Liste noire'!C:C,0)),0,1)</f>
        <v>0</v>
      </c>
    </row>
    <row r="4465" spans="1:13" x14ac:dyDescent="0.25">
      <c r="A4465" s="142">
        <v>2899</v>
      </c>
      <c r="B4465" s="143" t="s">
        <v>11960</v>
      </c>
      <c r="C4465" s="143" t="s">
        <v>11961</v>
      </c>
      <c r="D4465" s="143" t="s">
        <v>11954</v>
      </c>
      <c r="E4465" s="143" t="s">
        <v>22449</v>
      </c>
      <c r="F4465" s="143" t="s">
        <v>11962</v>
      </c>
      <c r="G4465" s="143" t="s">
        <v>11963</v>
      </c>
      <c r="H4465" s="143">
        <v>18.041</v>
      </c>
      <c r="I4465" s="143">
        <v>-63.108899999999998</v>
      </c>
      <c r="J4465" s="143">
        <v>13</v>
      </c>
      <c r="K4465" s="143">
        <v>-4</v>
      </c>
      <c r="L4465" s="143">
        <f>COUNTIFS(ArCompl!$C$2:$C$5652,ArCompl!$C215,ArCompl!$D$2:$D$5652,ArCompl!$D215)</f>
        <v>1</v>
      </c>
      <c r="M4465" s="144">
        <f>IF(ISNA(MATCH($F4465,'Liste noire'!C:C,0)),0,1)</f>
        <v>0</v>
      </c>
    </row>
    <row r="4466" spans="1:13" x14ac:dyDescent="0.25">
      <c r="A4466" s="139">
        <v>11804</v>
      </c>
      <c r="B4466" s="140" t="s">
        <v>2047</v>
      </c>
      <c r="C4466" s="140" t="s">
        <v>2048</v>
      </c>
      <c r="D4466" s="140" t="s">
        <v>2008</v>
      </c>
      <c r="E4466" s="140" t="s">
        <v>2008</v>
      </c>
      <c r="F4466" s="140" t="s">
        <v>2049</v>
      </c>
      <c r="G4466" s="140" t="s">
        <v>2050</v>
      </c>
      <c r="H4466" s="140">
        <v>-20.5534</v>
      </c>
      <c r="I4466" s="140">
        <v>26.1158</v>
      </c>
      <c r="J4466" s="140">
        <v>2985</v>
      </c>
      <c r="K4466" s="140" t="s">
        <v>340</v>
      </c>
      <c r="L4466" s="140">
        <f>COUNTIFS(ArCompl!$C$2:$C$5652,ArCompl!$C703,ArCompl!$D$2:$D$5652,ArCompl!$D703)</f>
        <v>1</v>
      </c>
      <c r="M4466" s="141">
        <f>IF(ISNA(MATCH($F4466,'Liste noire'!C:C,0)),0,1)</f>
        <v>0</v>
      </c>
    </row>
    <row r="4467" spans="1:13" x14ac:dyDescent="0.25">
      <c r="A4467" s="142">
        <v>8243</v>
      </c>
      <c r="B4467" s="143" t="s">
        <v>2658</v>
      </c>
      <c r="C4467" s="143" t="s">
        <v>2659</v>
      </c>
      <c r="D4467" s="143" t="s">
        <v>2057</v>
      </c>
      <c r="E4467" s="143" t="s">
        <v>22368</v>
      </c>
      <c r="F4467" s="143" t="s">
        <v>2660</v>
      </c>
      <c r="G4467" s="143" t="s">
        <v>2661</v>
      </c>
      <c r="H4467" s="143">
        <v>-11.632400000000001</v>
      </c>
      <c r="I4467" s="143">
        <v>-50.689599999999999</v>
      </c>
      <c r="J4467" s="143">
        <v>650</v>
      </c>
      <c r="K4467" s="143">
        <v>-4</v>
      </c>
      <c r="L4467" s="143">
        <f>COUNTIFS(ArCompl!$C$2:$C$5652,ArCompl!$C859,ArCompl!$D$2:$D$5652,ArCompl!$D859)</f>
        <v>1</v>
      </c>
      <c r="M4467" s="144">
        <f>IF(ISNA(MATCH($F4467,'Liste noire'!C:C,0)),0,1)</f>
        <v>0</v>
      </c>
    </row>
    <row r="4468" spans="1:13" x14ac:dyDescent="0.25">
      <c r="A4468" s="139">
        <v>7692</v>
      </c>
      <c r="B4468" s="140" t="s">
        <v>21037</v>
      </c>
      <c r="C4468" s="140" t="s">
        <v>21038</v>
      </c>
      <c r="D4468" s="140" t="s">
        <v>16702</v>
      </c>
      <c r="E4468" s="140" t="s">
        <v>22496</v>
      </c>
      <c r="F4468" s="140" t="s">
        <v>21039</v>
      </c>
      <c r="G4468" s="140" t="s">
        <v>21040</v>
      </c>
      <c r="H4468" s="140">
        <v>60.475700000000003</v>
      </c>
      <c r="I4468" s="140">
        <v>-151.03399999999999</v>
      </c>
      <c r="J4468" s="140">
        <v>113</v>
      </c>
      <c r="K4468" s="140">
        <v>-9</v>
      </c>
      <c r="L4468" s="140">
        <f>COUNTIFS(ArCompl!$C$2:$C$5652,ArCompl!$C3023,ArCompl!$D$2:$D$5652,ArCompl!$D3023)</f>
        <v>1</v>
      </c>
      <c r="M4468" s="141">
        <f>IF(ISNA(MATCH($F4468,'Liste noire'!C:C,0)),0,1)</f>
        <v>0</v>
      </c>
    </row>
    <row r="4469" spans="1:13" x14ac:dyDescent="0.25">
      <c r="A4469" s="142">
        <v>3112</v>
      </c>
      <c r="B4469" s="143" t="s">
        <v>8875</v>
      </c>
      <c r="C4469" s="143" t="s">
        <v>8876</v>
      </c>
      <c r="D4469" s="143" t="s">
        <v>8516</v>
      </c>
      <c r="E4469" s="143" t="s">
        <v>22415</v>
      </c>
      <c r="F4469" s="143" t="s">
        <v>8877</v>
      </c>
      <c r="G4469" s="143" t="s">
        <v>8878</v>
      </c>
      <c r="H4469" s="143">
        <v>33.987099999999998</v>
      </c>
      <c r="I4469" s="143">
        <v>74.774199999999993</v>
      </c>
      <c r="J4469" s="143">
        <v>5429</v>
      </c>
      <c r="K4469" s="143">
        <v>5.5</v>
      </c>
      <c r="L4469" s="143">
        <f>COUNTIFS(ArCompl!$C$2:$C$5652,ArCompl!$C3698,ArCompl!$D$2:$D$5652,ArCompl!$D3698)</f>
        <v>1</v>
      </c>
      <c r="M4469" s="144">
        <f>IF(ISNA(MATCH($F4469,'Liste noire'!C:C,0)),0,1)</f>
        <v>0</v>
      </c>
    </row>
    <row r="4470" spans="1:13" x14ac:dyDescent="0.25">
      <c r="A4470" s="139">
        <v>8241</v>
      </c>
      <c r="B4470" s="140" t="s">
        <v>2662</v>
      </c>
      <c r="C4470" s="140" t="s">
        <v>2663</v>
      </c>
      <c r="D4470" s="140" t="s">
        <v>2057</v>
      </c>
      <c r="E4470" s="140" t="s">
        <v>22368</v>
      </c>
      <c r="F4470" s="140" t="s">
        <v>2664</v>
      </c>
      <c r="G4470" s="140" t="s">
        <v>2665</v>
      </c>
      <c r="H4470" s="140">
        <v>-6.6413000000000002</v>
      </c>
      <c r="I4470" s="140">
        <v>-51.952300000000001</v>
      </c>
      <c r="J4470" s="140">
        <v>656</v>
      </c>
      <c r="K4470" s="140">
        <v>-3</v>
      </c>
      <c r="L4470" s="140">
        <f>COUNTIFS(ArCompl!$C$2:$C$5652,ArCompl!$C860,ArCompl!$D$2:$D$5652,ArCompl!$D860)</f>
        <v>1</v>
      </c>
      <c r="M4470" s="141">
        <f>IF(ISNA(MATCH($F4470,'Liste noire'!C:C,0)),0,1)</f>
        <v>0</v>
      </c>
    </row>
    <row r="4471" spans="1:13" x14ac:dyDescent="0.25">
      <c r="A4471" s="142">
        <v>3361</v>
      </c>
      <c r="B4471" s="143" t="s">
        <v>1433</v>
      </c>
      <c r="C4471" s="143" t="s">
        <v>1430</v>
      </c>
      <c r="D4471" s="143" t="s">
        <v>639</v>
      </c>
      <c r="E4471" s="143" t="s">
        <v>22356</v>
      </c>
      <c r="F4471" s="143" t="s">
        <v>1434</v>
      </c>
      <c r="G4471" s="143" t="s">
        <v>1435</v>
      </c>
      <c r="H4471" s="143">
        <v>-33.946100000000001</v>
      </c>
      <c r="I4471" s="143">
        <v>151.17699999999999</v>
      </c>
      <c r="J4471" s="143">
        <v>21</v>
      </c>
      <c r="K4471" s="143">
        <v>10</v>
      </c>
      <c r="L4471" s="143">
        <f>COUNTIFS(ArCompl!$C$2:$C$5652,ArCompl!$C518,ArCompl!$D$2:$D$5652,ArCompl!$D518)</f>
        <v>1</v>
      </c>
      <c r="M4471" s="144">
        <f>IF(ISNA(MATCH($F4471,'Liste noire'!C:C,0)),0,1)</f>
        <v>0</v>
      </c>
    </row>
    <row r="4472" spans="1:13" x14ac:dyDescent="0.25">
      <c r="A4472" s="139">
        <v>7766</v>
      </c>
      <c r="B4472" s="140" t="s">
        <v>11891</v>
      </c>
      <c r="C4472" s="140" t="s">
        <v>11892</v>
      </c>
      <c r="D4472" s="140" t="s">
        <v>11788</v>
      </c>
      <c r="E4472" s="140" t="s">
        <v>22447</v>
      </c>
      <c r="F4472" s="140" t="s">
        <v>11893</v>
      </c>
      <c r="G4472" s="140" t="s">
        <v>11894</v>
      </c>
      <c r="H4472" s="140">
        <v>27.811199999999999</v>
      </c>
      <c r="I4472" s="140">
        <v>86.712400000000002</v>
      </c>
      <c r="J4472" s="140">
        <v>12400</v>
      </c>
      <c r="K4472" s="140">
        <v>5.75</v>
      </c>
      <c r="L4472" s="140">
        <f>COUNTIFS(ArCompl!$C$2:$C$5652,ArCompl!$C4459,ArCompl!$D$2:$D$5652,ArCompl!$D4459)</f>
        <v>1</v>
      </c>
      <c r="M4472" s="141">
        <f>IF(ISNA(MATCH($F4472,'Liste noire'!C:C,0)),0,1)</f>
        <v>0</v>
      </c>
    </row>
    <row r="4473" spans="1:13" x14ac:dyDescent="0.25">
      <c r="A4473" s="142">
        <v>6377</v>
      </c>
      <c r="B4473" s="143" t="s">
        <v>5236</v>
      </c>
      <c r="C4473" s="143" t="s">
        <v>5237</v>
      </c>
      <c r="D4473" s="143" t="s">
        <v>4759</v>
      </c>
      <c r="E4473" s="143" t="s">
        <v>22377</v>
      </c>
      <c r="F4473" s="143" t="s">
        <v>5238</v>
      </c>
      <c r="G4473" s="143" t="s">
        <v>5239</v>
      </c>
      <c r="H4473" s="143">
        <v>22.793299999999999</v>
      </c>
      <c r="I4473" s="143">
        <v>100.959</v>
      </c>
      <c r="J4473" s="143">
        <v>0</v>
      </c>
      <c r="K4473" s="143">
        <v>8</v>
      </c>
      <c r="L4473" s="143">
        <f>COUNTIFS(ArCompl!$C$2:$C$5652,ArCompl!$C1473,ArCompl!$D$2:$D$5652,ArCompl!$D1473)</f>
        <v>1</v>
      </c>
      <c r="M4473" s="144">
        <f>IF(ISNA(MATCH($F4473,'Liste noire'!C:C,0)),0,1)</f>
        <v>0</v>
      </c>
    </row>
    <row r="4474" spans="1:13" x14ac:dyDescent="0.25">
      <c r="A4474" s="139">
        <v>6001</v>
      </c>
      <c r="B4474" s="140" t="s">
        <v>10155</v>
      </c>
      <c r="C4474" s="140" t="s">
        <v>10156</v>
      </c>
      <c r="D4474" s="140" t="s">
        <v>9894</v>
      </c>
      <c r="E4474" s="140" t="s">
        <v>22423</v>
      </c>
      <c r="F4474" s="140" t="s">
        <v>10157</v>
      </c>
      <c r="G4474" s="140" t="s">
        <v>10158</v>
      </c>
      <c r="H4474" s="140">
        <v>38.812199999999997</v>
      </c>
      <c r="I4474" s="140">
        <v>139.78700000000001</v>
      </c>
      <c r="J4474" s="140">
        <v>86</v>
      </c>
      <c r="K4474" s="140">
        <v>9</v>
      </c>
      <c r="L4474" s="140">
        <f>COUNTIFS(ArCompl!$C$2:$C$5652,ArCompl!$C4037,ArCompl!$D$2:$D$5652,ArCompl!$D4037)</f>
        <v>1</v>
      </c>
      <c r="M4474" s="141">
        <f>IF(ISNA(MATCH($F4474,'Liste noire'!C:C,0)),0,1)</f>
        <v>0</v>
      </c>
    </row>
    <row r="4475" spans="1:13" x14ac:dyDescent="0.25">
      <c r="A4475" s="142">
        <v>5848</v>
      </c>
      <c r="B4475" s="143" t="s">
        <v>6029</v>
      </c>
      <c r="C4475" s="143" t="s">
        <v>6026</v>
      </c>
      <c r="D4475" s="143" t="s">
        <v>5959</v>
      </c>
      <c r="E4475" s="143" t="s">
        <v>5959</v>
      </c>
      <c r="F4475" s="143" t="s">
        <v>6030</v>
      </c>
      <c r="G4475" s="143" t="s">
        <v>6031</v>
      </c>
      <c r="H4475" s="143">
        <v>9.9570500000000006</v>
      </c>
      <c r="I4475" s="143">
        <v>-84.139799999999994</v>
      </c>
      <c r="J4475" s="143">
        <v>3287</v>
      </c>
      <c r="K4475" s="143">
        <v>-6</v>
      </c>
      <c r="L4475" s="143">
        <f>COUNTIFS(ArCompl!$C$2:$C$5652,ArCompl!$C1699,ArCompl!$D$2:$D$5652,ArCompl!$D1699)</f>
        <v>2</v>
      </c>
      <c r="M4475" s="144">
        <f>IF(ISNA(MATCH($F4475,'Liste noire'!C:C,0)),0,1)</f>
        <v>0</v>
      </c>
    </row>
    <row r="4476" spans="1:13" x14ac:dyDescent="0.25">
      <c r="A4476" s="139">
        <v>3745</v>
      </c>
      <c r="B4476" s="140" t="s">
        <v>21182</v>
      </c>
      <c r="C4476" s="140" t="s">
        <v>21183</v>
      </c>
      <c r="D4476" s="140" t="s">
        <v>16702</v>
      </c>
      <c r="E4476" s="140" t="s">
        <v>22496</v>
      </c>
      <c r="F4476" s="140" t="s">
        <v>21184</v>
      </c>
      <c r="G4476" s="140" t="s">
        <v>21185</v>
      </c>
      <c r="H4476" s="140">
        <v>43.111199999999997</v>
      </c>
      <c r="I4476" s="140">
        <v>-76.106300000000005</v>
      </c>
      <c r="J4476" s="140">
        <v>421</v>
      </c>
      <c r="K4476" s="140">
        <v>-5</v>
      </c>
      <c r="L4476" s="140">
        <f>COUNTIFS(ArCompl!$C$2:$C$5652,ArCompl!$C3061,ArCompl!$D$2:$D$5652,ArCompl!$D3061)</f>
        <v>1</v>
      </c>
      <c r="M4476" s="141">
        <f>IF(ISNA(MATCH($F4476,'Liste noire'!C:C,0)),0,1)</f>
        <v>0</v>
      </c>
    </row>
    <row r="4477" spans="1:13" x14ac:dyDescent="0.25">
      <c r="A4477" s="142">
        <v>6332</v>
      </c>
      <c r="B4477" s="143" t="s">
        <v>1421</v>
      </c>
      <c r="C4477" s="143" t="s">
        <v>1422</v>
      </c>
      <c r="D4477" s="143" t="s">
        <v>639</v>
      </c>
      <c r="E4477" s="143" t="s">
        <v>22356</v>
      </c>
      <c r="F4477" s="143" t="s">
        <v>1423</v>
      </c>
      <c r="G4477" s="143" t="s">
        <v>1424</v>
      </c>
      <c r="H4477" s="143">
        <v>-10.208299999999999</v>
      </c>
      <c r="I4477" s="143">
        <v>142.82499999999999</v>
      </c>
      <c r="J4477" s="143">
        <v>3</v>
      </c>
      <c r="K4477" s="143">
        <v>10</v>
      </c>
      <c r="L4477" s="143">
        <f>COUNTIFS(ArCompl!$C$2:$C$5652,ArCompl!$C515,ArCompl!$D$2:$D$5652,ArCompl!$D515)</f>
        <v>1</v>
      </c>
      <c r="M4477" s="144">
        <f>IF(ISNA(MATCH($F4477,'Liste noire'!C:C,0)),0,1)</f>
        <v>0</v>
      </c>
    </row>
    <row r="4478" spans="1:13" x14ac:dyDescent="0.25">
      <c r="A4478" s="139">
        <v>5950</v>
      </c>
      <c r="B4478" s="140" t="s">
        <v>12719</v>
      </c>
      <c r="C4478" s="140" t="s">
        <v>12720</v>
      </c>
      <c r="D4478" s="140" t="s">
        <v>12597</v>
      </c>
      <c r="E4478" s="140" t="s">
        <v>12597</v>
      </c>
      <c r="F4478" s="140" t="s">
        <v>12721</v>
      </c>
      <c r="G4478" s="140" t="s">
        <v>12722</v>
      </c>
      <c r="H4478" s="140">
        <v>26.473099999999999</v>
      </c>
      <c r="I4478" s="140">
        <v>67.717200000000005</v>
      </c>
      <c r="J4478" s="140">
        <v>121</v>
      </c>
      <c r="K4478" s="140">
        <v>5</v>
      </c>
      <c r="L4478" s="140">
        <f>COUNTIFS(ArCompl!$C$2:$C$5652,ArCompl!$C4657,ArCompl!$D$2:$D$5652,ArCompl!$D4657)</f>
        <v>2</v>
      </c>
      <c r="M4478" s="141">
        <f>IF(ISNA(MATCH($F4478,'Liste noire'!C:C,0)),0,1)</f>
        <v>0</v>
      </c>
    </row>
    <row r="4479" spans="1:13" x14ac:dyDescent="0.25">
      <c r="A4479" s="142">
        <v>4030</v>
      </c>
      <c r="B4479" s="143" t="s">
        <v>5189</v>
      </c>
      <c r="C4479" s="143" t="s">
        <v>5190</v>
      </c>
      <c r="D4479" s="143" t="s">
        <v>4759</v>
      </c>
      <c r="E4479" s="143" t="s">
        <v>22377</v>
      </c>
      <c r="F4479" s="143" t="s">
        <v>5191</v>
      </c>
      <c r="G4479" s="143" t="s">
        <v>5192</v>
      </c>
      <c r="H4479" s="143">
        <v>18.302900000000001</v>
      </c>
      <c r="I4479" s="143">
        <v>109.41200000000001</v>
      </c>
      <c r="J4479" s="143">
        <v>92</v>
      </c>
      <c r="K4479" s="143">
        <v>8</v>
      </c>
      <c r="L4479" s="143">
        <f>COUNTIFS(ArCompl!$C$2:$C$5652,ArCompl!$C1461,ArCompl!$D$2:$D$5652,ArCompl!$D1461)</f>
        <v>1</v>
      </c>
      <c r="M4479" s="144">
        <f>IF(ISNA(MATCH($F4479,'Liste noire'!C:C,0)),0,1)</f>
        <v>0</v>
      </c>
    </row>
    <row r="4480" spans="1:13" x14ac:dyDescent="0.25">
      <c r="A4480" s="139">
        <v>541</v>
      </c>
      <c r="B4480" s="140" t="s">
        <v>16653</v>
      </c>
      <c r="C4480" s="140" t="s">
        <v>16654</v>
      </c>
      <c r="D4480" s="140" t="s">
        <v>16321</v>
      </c>
      <c r="E4480" s="140" t="s">
        <v>22495</v>
      </c>
      <c r="F4480" s="140" t="s">
        <v>16655</v>
      </c>
      <c r="G4480" s="140" t="s">
        <v>16656</v>
      </c>
      <c r="H4480" s="140">
        <v>58.215600000000002</v>
      </c>
      <c r="I4480" s="140">
        <v>-6.3311099999999998</v>
      </c>
      <c r="J4480" s="140">
        <v>26</v>
      </c>
      <c r="K4480" s="140">
        <v>0</v>
      </c>
      <c r="L4480" s="140">
        <f>COUNTIFS(ArCompl!$C$2:$C$5652,ArCompl!$C4995,ArCompl!$D$2:$D$5652,ArCompl!$D4995)</f>
        <v>1</v>
      </c>
      <c r="M4480" s="141">
        <f>IF(ISNA(MATCH($F4480,'Liste noire'!C:C,0)),0,1)</f>
        <v>0</v>
      </c>
    </row>
    <row r="4481" spans="1:13" x14ac:dyDescent="0.25">
      <c r="A4481" s="142">
        <v>2157</v>
      </c>
      <c r="B4481" s="143" t="s">
        <v>9480</v>
      </c>
      <c r="C4481" s="143" t="s">
        <v>9481</v>
      </c>
      <c r="D4481" s="143" t="s">
        <v>9341</v>
      </c>
      <c r="E4481" s="143" t="s">
        <v>9341</v>
      </c>
      <c r="F4481" s="143" t="s">
        <v>9482</v>
      </c>
      <c r="G4481" s="143" t="s">
        <v>9483</v>
      </c>
      <c r="H4481" s="143">
        <v>29.539200000000001</v>
      </c>
      <c r="I4481" s="143">
        <v>52.589799999999997</v>
      </c>
      <c r="J4481" s="143">
        <v>4920</v>
      </c>
      <c r="K4481" s="143">
        <v>3.5</v>
      </c>
      <c r="L4481" s="143">
        <f>COUNTIFS(ArCompl!$C$2:$C$5652,ArCompl!$C3858,ArCompl!$D$2:$D$5652,ArCompl!$D3858)</f>
        <v>1</v>
      </c>
      <c r="M4481" s="144">
        <f>IF(ISNA(MATCH($F4481,'Liste noire'!C:C,0)),0,1)</f>
        <v>0</v>
      </c>
    </row>
    <row r="4482" spans="1:13" x14ac:dyDescent="0.25">
      <c r="A4482" s="139">
        <v>958</v>
      </c>
      <c r="B4482" s="140" t="s">
        <v>332</v>
      </c>
      <c r="C4482" s="140" t="s">
        <v>333</v>
      </c>
      <c r="D4482" s="140" t="s">
        <v>257</v>
      </c>
      <c r="E4482" s="140" t="s">
        <v>257</v>
      </c>
      <c r="F4482" s="140" t="s">
        <v>334</v>
      </c>
      <c r="G4482" s="140" t="s">
        <v>335</v>
      </c>
      <c r="H4482" s="140">
        <v>-6.1410900000000002</v>
      </c>
      <c r="I4482" s="140">
        <v>12.3718</v>
      </c>
      <c r="J4482" s="140">
        <v>15</v>
      </c>
      <c r="K4482" s="140">
        <v>1</v>
      </c>
      <c r="L4482" s="140">
        <f>COUNTIFS(ArCompl!$C$2:$C$5652,ArCompl!$C206,ArCompl!$D$2:$D$5652,ArCompl!$D206)</f>
        <v>1</v>
      </c>
      <c r="M4482" s="141">
        <f>IF(ISNA(MATCH($F4482,'Liste noire'!C:C,0)),0,1)</f>
        <v>0</v>
      </c>
    </row>
    <row r="4483" spans="1:13" x14ac:dyDescent="0.25">
      <c r="A4483" s="142">
        <v>3408</v>
      </c>
      <c r="B4483" s="143" t="s">
        <v>10934</v>
      </c>
      <c r="C4483" s="143" t="s">
        <v>10931</v>
      </c>
      <c r="D4483" s="143" t="s">
        <v>10891</v>
      </c>
      <c r="E4483" s="143" t="s">
        <v>22434</v>
      </c>
      <c r="F4483" s="143" t="s">
        <v>10935</v>
      </c>
      <c r="G4483" s="143" t="s">
        <v>10936</v>
      </c>
      <c r="H4483" s="143">
        <v>3.1305800000000001</v>
      </c>
      <c r="I4483" s="143">
        <v>101.54900000000001</v>
      </c>
      <c r="J4483" s="143">
        <v>90</v>
      </c>
      <c r="K4483" s="143">
        <v>8</v>
      </c>
      <c r="L4483" s="143">
        <f>COUNTIFS(ArCompl!$C$2:$C$5652,ArCompl!$C4221,ArCompl!$D$2:$D$5652,ArCompl!$D4221)</f>
        <v>1</v>
      </c>
      <c r="M4483" s="144">
        <f>IF(ISNA(MATCH($F4483,'Liste noire'!C:C,0)),0,1)</f>
        <v>0</v>
      </c>
    </row>
    <row r="4484" spans="1:13" x14ac:dyDescent="0.25">
      <c r="A4484" s="139">
        <v>5803</v>
      </c>
      <c r="B4484" s="140" t="s">
        <v>16040</v>
      </c>
      <c r="C4484" s="140" t="s">
        <v>16041</v>
      </c>
      <c r="D4484" s="140" t="s">
        <v>15862</v>
      </c>
      <c r="E4484" s="140" t="s">
        <v>22490</v>
      </c>
      <c r="F4484" s="140" t="s">
        <v>16042</v>
      </c>
      <c r="G4484" s="140" t="s">
        <v>16043</v>
      </c>
      <c r="H4484" s="140">
        <v>41.2545</v>
      </c>
      <c r="I4484" s="140">
        <v>36.567100000000003</v>
      </c>
      <c r="J4484" s="140">
        <v>18</v>
      </c>
      <c r="K4484" s="140">
        <v>3</v>
      </c>
      <c r="L4484" s="140">
        <f>COUNTIFS(ArCompl!$C$2:$C$5652,ArCompl!$C5485,ArCompl!$D$2:$D$5652,ArCompl!$D5485)</f>
        <v>1</v>
      </c>
      <c r="M4484" s="141">
        <f>IF(ISNA(MATCH($F4484,'Liste noire'!C:C,0)),0,1)</f>
        <v>0</v>
      </c>
    </row>
    <row r="4485" spans="1:13" x14ac:dyDescent="0.25">
      <c r="A4485" s="142">
        <v>1612</v>
      </c>
      <c r="B4485" s="143" t="s">
        <v>1662</v>
      </c>
      <c r="C4485" s="143" t="s">
        <v>1663</v>
      </c>
      <c r="D4485" s="143" t="s">
        <v>1643</v>
      </c>
      <c r="E4485" s="143" t="s">
        <v>22357</v>
      </c>
      <c r="F4485" s="143" t="s">
        <v>1664</v>
      </c>
      <c r="G4485" s="143" t="s">
        <v>1665</v>
      </c>
      <c r="H4485" s="143">
        <v>47.793300000000002</v>
      </c>
      <c r="I4485" s="143">
        <v>13.004300000000001</v>
      </c>
      <c r="J4485" s="143">
        <v>1411</v>
      </c>
      <c r="K4485" s="143">
        <v>1</v>
      </c>
      <c r="L4485" s="143">
        <f>COUNTIFS(ArCompl!$C$2:$C$5652,ArCompl!$C583,ArCompl!$D$2:$D$5652,ArCompl!$D583)</f>
        <v>1</v>
      </c>
      <c r="M4485" s="144">
        <f>IF(ISNA(MATCH($F4485,'Liste noire'!C:C,0)),0,1)</f>
        <v>1</v>
      </c>
    </row>
    <row r="4486" spans="1:13" x14ac:dyDescent="0.25">
      <c r="A4486" s="139">
        <v>859</v>
      </c>
      <c r="B4486" s="140" t="s">
        <v>14726</v>
      </c>
      <c r="C4486" s="140" t="s">
        <v>14727</v>
      </c>
      <c r="D4486" s="140" t="s">
        <v>14577</v>
      </c>
      <c r="E4486" s="140" t="s">
        <v>22476</v>
      </c>
      <c r="F4486" s="140" t="s">
        <v>14728</v>
      </c>
      <c r="G4486" s="140" t="s">
        <v>14729</v>
      </c>
      <c r="H4486" s="140">
        <v>-24.960899999999999</v>
      </c>
      <c r="I4486" s="140">
        <v>31.588699999999999</v>
      </c>
      <c r="J4486" s="140">
        <v>1020</v>
      </c>
      <c r="K4486" s="140">
        <v>2</v>
      </c>
      <c r="L4486" s="140">
        <f>COUNTIFS(ArCompl!$C$2:$C$5652,ArCompl!$C57,ArCompl!$D$2:$D$5652,ArCompl!$D57)</f>
        <v>1</v>
      </c>
      <c r="M4486" s="141">
        <f>IF(ISNA(MATCH($F4486,'Liste noire'!C:C,0)),0,1)</f>
        <v>0</v>
      </c>
    </row>
    <row r="4487" spans="1:13" x14ac:dyDescent="0.25">
      <c r="A4487" s="142">
        <v>3586</v>
      </c>
      <c r="B4487" s="143" t="s">
        <v>19098</v>
      </c>
      <c r="C4487" s="143" t="s">
        <v>19099</v>
      </c>
      <c r="D4487" s="143" t="s">
        <v>16702</v>
      </c>
      <c r="E4487" s="143" t="s">
        <v>22496</v>
      </c>
      <c r="F4487" s="143" t="s">
        <v>19100</v>
      </c>
      <c r="G4487" s="143" t="s">
        <v>19101</v>
      </c>
      <c r="H4487" s="143">
        <v>38.7303</v>
      </c>
      <c r="I4487" s="143">
        <v>-93.547899999999998</v>
      </c>
      <c r="J4487" s="143">
        <v>870</v>
      </c>
      <c r="K4487" s="143">
        <v>-6</v>
      </c>
      <c r="L4487" s="143">
        <f>COUNTIFS(ArCompl!$C$2:$C$5652,ArCompl!$C2510,ArCompl!$D$2:$D$5652,ArCompl!$D2510)</f>
        <v>1</v>
      </c>
      <c r="M4487" s="144">
        <f>IF(ISNA(MATCH($F4487,'Liste noire'!C:C,0)),0,1)</f>
        <v>0</v>
      </c>
    </row>
    <row r="4488" spans="1:13" x14ac:dyDescent="0.25">
      <c r="A4488" s="139">
        <v>7517</v>
      </c>
      <c r="B4488" s="140" t="s">
        <v>12128</v>
      </c>
      <c r="C4488" s="140" t="s">
        <v>12129</v>
      </c>
      <c r="D4488" s="140" t="s">
        <v>12018</v>
      </c>
      <c r="E4488" s="140" t="s">
        <v>22451</v>
      </c>
      <c r="F4488" s="140" t="s">
        <v>12130</v>
      </c>
      <c r="G4488" s="140" t="s">
        <v>12131</v>
      </c>
      <c r="H4488" s="140">
        <v>-46.899700000000003</v>
      </c>
      <c r="I4488" s="140">
        <v>168.101</v>
      </c>
      <c r="J4488" s="140">
        <v>62</v>
      </c>
      <c r="K4488" s="140">
        <v>12</v>
      </c>
      <c r="L4488" s="140">
        <f>COUNTIFS(ArCompl!$C$2:$C$5652,ArCompl!$C4590,ArCompl!$D$2:$D$5652,ArCompl!$D4590)</f>
        <v>1</v>
      </c>
      <c r="M4488" s="141">
        <f>IF(ISNA(MATCH($F4488,'Liste noire'!C:C,0)),0,1)</f>
        <v>0</v>
      </c>
    </row>
    <row r="4489" spans="1:13" x14ac:dyDescent="0.25">
      <c r="A4489" s="142">
        <v>10135</v>
      </c>
      <c r="B4489" s="143" t="s">
        <v>11422</v>
      </c>
      <c r="C4489" s="143" t="s">
        <v>11423</v>
      </c>
      <c r="D4489" s="143" t="s">
        <v>11206</v>
      </c>
      <c r="E4489" s="143" t="s">
        <v>22439</v>
      </c>
      <c r="F4489" s="143" t="s">
        <v>11424</v>
      </c>
      <c r="G4489" s="143" t="s">
        <v>11425</v>
      </c>
      <c r="H4489" s="143">
        <v>16.690300000000001</v>
      </c>
      <c r="I4489" s="143">
        <v>-92.530100000000004</v>
      </c>
      <c r="J4489" s="143">
        <v>7707</v>
      </c>
      <c r="K4489" s="143">
        <v>-6</v>
      </c>
      <c r="L4489" s="143">
        <f>COUNTIFS(ArCompl!$C$2:$C$5652,ArCompl!$C4362,ArCompl!$D$2:$D$5652,ArCompl!$D4362)</f>
        <v>1</v>
      </c>
      <c r="M4489" s="144">
        <f>IF(ISNA(MATCH($F4489,'Liste noire'!C:C,0)),0,1)</f>
        <v>0</v>
      </c>
    </row>
    <row r="4490" spans="1:13" x14ac:dyDescent="0.25">
      <c r="A4490" s="139">
        <v>9857</v>
      </c>
      <c r="B4490" s="140" t="s">
        <v>5240</v>
      </c>
      <c r="C4490" s="140" t="s">
        <v>5241</v>
      </c>
      <c r="D4490" s="140" t="s">
        <v>4759</v>
      </c>
      <c r="E4490" s="140" t="s">
        <v>22377</v>
      </c>
      <c r="F4490" s="140" t="s">
        <v>5242</v>
      </c>
      <c r="G4490" s="140" t="s">
        <v>5243</v>
      </c>
      <c r="H4490" s="140">
        <v>31.263100000000001</v>
      </c>
      <c r="I4490" s="140">
        <v>120.401</v>
      </c>
      <c r="J4490" s="140">
        <v>0</v>
      </c>
      <c r="K4490" s="140">
        <v>8</v>
      </c>
      <c r="L4490" s="140">
        <f>COUNTIFS(ArCompl!$C$2:$C$5652,ArCompl!$C1474,ArCompl!$D$2:$D$5652,ArCompl!$D1474)</f>
        <v>1</v>
      </c>
      <c r="M4490" s="141">
        <f>IF(ISNA(MATCH($F4490,'Liste noire'!C:C,0)),0,1)</f>
        <v>0</v>
      </c>
    </row>
    <row r="4491" spans="1:13" x14ac:dyDescent="0.25">
      <c r="A4491" s="142">
        <v>383</v>
      </c>
      <c r="B4491" s="143" t="s">
        <v>7844</v>
      </c>
      <c r="C4491" s="143" t="s">
        <v>7845</v>
      </c>
      <c r="D4491" s="143" t="s">
        <v>7581</v>
      </c>
      <c r="E4491" s="143" t="s">
        <v>22405</v>
      </c>
      <c r="F4491" s="143" t="s">
        <v>7846</v>
      </c>
      <c r="G4491" s="143" t="s">
        <v>7847</v>
      </c>
      <c r="H4491" s="143">
        <v>53.427</v>
      </c>
      <c r="I4491" s="143">
        <v>11.7834</v>
      </c>
      <c r="J4491" s="143">
        <v>166</v>
      </c>
      <c r="K4491" s="143">
        <v>1</v>
      </c>
      <c r="L4491" s="143">
        <f>COUNTIFS(ArCompl!$C$2:$C$5652,ArCompl!$C170,ArCompl!$D$2:$D$5652,ArCompl!$D170)</f>
        <v>1</v>
      </c>
      <c r="M4491" s="144">
        <f>IF(ISNA(MATCH($F4491,'Liste noire'!C:C,0)),0,1)</f>
        <v>0</v>
      </c>
    </row>
    <row r="4492" spans="1:13" x14ac:dyDescent="0.25">
      <c r="A4492" s="139">
        <v>3374</v>
      </c>
      <c r="B4492" s="140" t="s">
        <v>5220</v>
      </c>
      <c r="C4492" s="140" t="s">
        <v>5221</v>
      </c>
      <c r="D4492" s="140" t="s">
        <v>4759</v>
      </c>
      <c r="E4492" s="140" t="s">
        <v>22377</v>
      </c>
      <c r="F4492" s="140" t="s">
        <v>5222</v>
      </c>
      <c r="G4492" s="140" t="s">
        <v>5223</v>
      </c>
      <c r="H4492" s="140">
        <v>22.639299999999999</v>
      </c>
      <c r="I4492" s="140">
        <v>113.81100000000001</v>
      </c>
      <c r="J4492" s="140">
        <v>13</v>
      </c>
      <c r="K4492" s="140">
        <v>8</v>
      </c>
      <c r="L4492" s="140">
        <f>COUNTIFS(ArCompl!$C$2:$C$5652,ArCompl!$C1469,ArCompl!$D$2:$D$5652,ArCompl!$D1469)</f>
        <v>1</v>
      </c>
      <c r="M4492" s="141">
        <f>IF(ISNA(MATCH($F4492,'Liste noire'!C:C,0)),0,1)</f>
        <v>0</v>
      </c>
    </row>
    <row r="4493" spans="1:13" x14ac:dyDescent="0.25">
      <c r="A4493" s="142">
        <v>11103</v>
      </c>
      <c r="B4493" s="143" t="s">
        <v>13305</v>
      </c>
      <c r="C4493" s="143" t="s">
        <v>13306</v>
      </c>
      <c r="D4493" s="143" t="s">
        <v>13255</v>
      </c>
      <c r="E4493" s="143" t="s">
        <v>22458</v>
      </c>
      <c r="F4493" s="143" t="s">
        <v>13307</v>
      </c>
      <c r="G4493" s="143" t="s">
        <v>13308</v>
      </c>
      <c r="H4493" s="143">
        <v>53.481900000000003</v>
      </c>
      <c r="I4493" s="143">
        <v>20.9377</v>
      </c>
      <c r="J4493" s="143">
        <v>463</v>
      </c>
      <c r="K4493" s="143">
        <v>1</v>
      </c>
      <c r="L4493" s="143">
        <f>COUNTIFS(ArCompl!$C$2:$C$5652,ArCompl!$C4814,ArCompl!$D$2:$D$5652,ArCompl!$D4814)</f>
        <v>1</v>
      </c>
      <c r="M4493" s="144">
        <f>IF(ISNA(MATCH($F4493,'Liste noire'!C:C,0)),0,1)</f>
        <v>0</v>
      </c>
    </row>
    <row r="4494" spans="1:13" x14ac:dyDescent="0.25">
      <c r="A4494" s="139">
        <v>676</v>
      </c>
      <c r="B4494" s="140" t="s">
        <v>7018</v>
      </c>
      <c r="C4494" s="140" t="s">
        <v>13302</v>
      </c>
      <c r="D4494" s="140" t="s">
        <v>13255</v>
      </c>
      <c r="E4494" s="140" t="s">
        <v>22458</v>
      </c>
      <c r="F4494" s="140" t="s">
        <v>13303</v>
      </c>
      <c r="G4494" s="140" t="s">
        <v>13304</v>
      </c>
      <c r="H4494" s="140">
        <v>53.584699999999998</v>
      </c>
      <c r="I4494" s="140">
        <v>14.902200000000001</v>
      </c>
      <c r="J4494" s="140">
        <v>154</v>
      </c>
      <c r="K4494" s="140">
        <v>1</v>
      </c>
      <c r="L4494" s="140">
        <f>COUNTIFS(ArCompl!$C$2:$C$5652,ArCompl!$C4813,ArCompl!$D$2:$D$5652,ArCompl!$D4813)</f>
        <v>1</v>
      </c>
      <c r="M4494" s="141">
        <f>IF(ISNA(MATCH($F4494,'Liste noire'!C:C,0)),0,1)</f>
        <v>0</v>
      </c>
    </row>
    <row r="4495" spans="1:13" x14ac:dyDescent="0.25">
      <c r="A4495" s="142">
        <v>2901</v>
      </c>
      <c r="B4495" s="143" t="s">
        <v>15819</v>
      </c>
      <c r="C4495" s="143" t="s">
        <v>15820</v>
      </c>
      <c r="D4495" s="143" t="s">
        <v>15816</v>
      </c>
      <c r="E4495" s="143" t="s">
        <v>22488</v>
      </c>
      <c r="F4495" s="143" t="s">
        <v>15821</v>
      </c>
      <c r="G4495" s="143" t="s">
        <v>15822</v>
      </c>
      <c r="H4495" s="143">
        <v>11.149699999999999</v>
      </c>
      <c r="I4495" s="143">
        <v>-60.8322</v>
      </c>
      <c r="J4495" s="143">
        <v>38</v>
      </c>
      <c r="K4495" s="143">
        <v>-4</v>
      </c>
      <c r="L4495" s="143">
        <f>COUNTIFS(ArCompl!$C$2:$C$5652,ArCompl!$C5424,ArCompl!$D$2:$D$5652,ArCompl!$D5424)</f>
        <v>1</v>
      </c>
      <c r="M4495" s="144">
        <f>IF(ISNA(MATCH($F4495,'Liste noire'!C:C,0)),0,1)</f>
        <v>0</v>
      </c>
    </row>
    <row r="4496" spans="1:13" x14ac:dyDescent="0.25">
      <c r="A4496" s="139">
        <v>2422</v>
      </c>
      <c r="B4496" s="140" t="s">
        <v>13219</v>
      </c>
      <c r="C4496" s="140" t="s">
        <v>13220</v>
      </c>
      <c r="D4496" s="140" t="s">
        <v>13050</v>
      </c>
      <c r="E4496" s="140" t="s">
        <v>13050</v>
      </c>
      <c r="F4496" s="140" t="s">
        <v>13221</v>
      </c>
      <c r="G4496" s="140" t="s">
        <v>13222</v>
      </c>
      <c r="H4496" s="140">
        <v>11.227600000000001</v>
      </c>
      <c r="I4496" s="140">
        <v>125.02800000000001</v>
      </c>
      <c r="J4496" s="140">
        <v>10</v>
      </c>
      <c r="K4496" s="140">
        <v>8</v>
      </c>
      <c r="L4496" s="140">
        <f>COUNTIFS(ArCompl!$C$2:$C$5652,ArCompl!$C4792,ArCompl!$D$2:$D$5652,ArCompl!$D4792)</f>
        <v>7</v>
      </c>
      <c r="M4496" s="141">
        <f>IF(ISNA(MATCH($F4496,'Liste noire'!C:C,0)),0,1)</f>
        <v>0</v>
      </c>
    </row>
    <row r="4497" spans="1:13" x14ac:dyDescent="0.25">
      <c r="A4497" s="142">
        <v>2381</v>
      </c>
      <c r="B4497" s="143" t="s">
        <v>14830</v>
      </c>
      <c r="C4497" s="143" t="s">
        <v>14831</v>
      </c>
      <c r="D4497" s="143" t="s">
        <v>14760</v>
      </c>
      <c r="E4497" s="143" t="s">
        <v>22477</v>
      </c>
      <c r="F4497" s="143" t="s">
        <v>14832</v>
      </c>
      <c r="G4497" s="143" t="s">
        <v>14833</v>
      </c>
      <c r="H4497" s="143">
        <v>35.894100000000002</v>
      </c>
      <c r="I4497" s="143">
        <v>128.65899999999999</v>
      </c>
      <c r="J4497" s="143">
        <v>116</v>
      </c>
      <c r="K4497" s="143">
        <v>9</v>
      </c>
      <c r="L4497" s="143">
        <f>COUNTIFS(ArCompl!$C$2:$C$5652,ArCompl!$C1676,ArCompl!$D$2:$D$5652,ArCompl!$D1676)</f>
        <v>1</v>
      </c>
      <c r="M4497" s="144">
        <f>IF(ISNA(MATCH($F4497,'Liste noire'!C:C,0)),0,1)</f>
        <v>0</v>
      </c>
    </row>
    <row r="4498" spans="1:13" x14ac:dyDescent="0.25">
      <c r="A4498" s="139">
        <v>229</v>
      </c>
      <c r="B4498" s="140" t="s">
        <v>200</v>
      </c>
      <c r="C4498" s="140" t="s">
        <v>197</v>
      </c>
      <c r="D4498" s="140" t="s">
        <v>109</v>
      </c>
      <c r="E4498" s="140" t="s">
        <v>22351</v>
      </c>
      <c r="F4498" s="140" t="s">
        <v>201</v>
      </c>
      <c r="G4498" s="140" t="s">
        <v>202</v>
      </c>
      <c r="H4498" s="140">
        <v>35.542400000000001</v>
      </c>
      <c r="I4498" s="140">
        <v>-0.53227800000000003</v>
      </c>
      <c r="J4498" s="140">
        <v>367</v>
      </c>
      <c r="K4498" s="140">
        <v>1</v>
      </c>
      <c r="L4498" s="140">
        <f>COUNTIFS(ArCompl!$C$2:$C$5652,ArCompl!$C89,ArCompl!$D$2:$D$5652,ArCompl!$D89)</f>
        <v>1</v>
      </c>
      <c r="M4498" s="141">
        <f>IF(ISNA(MATCH($F4498,'Liste noire'!C:C,0)),0,1)</f>
        <v>0</v>
      </c>
    </row>
    <row r="4499" spans="1:13" x14ac:dyDescent="0.25">
      <c r="A4499" s="142">
        <v>3994</v>
      </c>
      <c r="B4499" s="143" t="s">
        <v>13223</v>
      </c>
      <c r="C4499" s="143" t="s">
        <v>13224</v>
      </c>
      <c r="D4499" s="143" t="s">
        <v>13050</v>
      </c>
      <c r="E4499" s="143" t="s">
        <v>13050</v>
      </c>
      <c r="F4499" s="143" t="s">
        <v>13225</v>
      </c>
      <c r="G4499" s="143" t="s">
        <v>13226</v>
      </c>
      <c r="H4499" s="143">
        <v>9.6640800000000002</v>
      </c>
      <c r="I4499" s="143">
        <v>123.85299999999999</v>
      </c>
      <c r="J4499" s="143">
        <v>38</v>
      </c>
      <c r="K4499" s="143">
        <v>8</v>
      </c>
      <c r="L4499" s="143">
        <f>COUNTIFS(ArCompl!$C$2:$C$5652,ArCompl!$C4793,ArCompl!$D$2:$D$5652,ArCompl!$D4793)</f>
        <v>1</v>
      </c>
      <c r="M4499" s="144">
        <f>IF(ISNA(MATCH($F4499,'Liste noire'!C:C,0)),0,1)</f>
        <v>0</v>
      </c>
    </row>
    <row r="4500" spans="1:13" x14ac:dyDescent="0.25">
      <c r="A4500" s="139">
        <v>4242</v>
      </c>
      <c r="B4500" s="140" t="s">
        <v>21958</v>
      </c>
      <c r="C4500" s="140" t="s">
        <v>21959</v>
      </c>
      <c r="D4500" s="140" t="s">
        <v>21859</v>
      </c>
      <c r="E4500" s="140" t="s">
        <v>21859</v>
      </c>
      <c r="F4500" s="140" t="s">
        <v>21960</v>
      </c>
      <c r="G4500" s="140" t="s">
        <v>21961</v>
      </c>
      <c r="H4500" s="140">
        <v>-19.455100000000002</v>
      </c>
      <c r="I4500" s="140">
        <v>169.22399999999999</v>
      </c>
      <c r="J4500" s="140">
        <v>19</v>
      </c>
      <c r="K4500" s="140">
        <v>11</v>
      </c>
      <c r="L4500" s="140">
        <f>COUNTIFS(ArCompl!$C$2:$C$5652,ArCompl!$C5562,ArCompl!$D$2:$D$5652,ArCompl!$D5562)</f>
        <v>1</v>
      </c>
      <c r="M4500" s="141">
        <f>IF(ISNA(MATCH($F4500,'Liste noire'!C:C,0)),0,1)</f>
        <v>0</v>
      </c>
    </row>
    <row r="4501" spans="1:13" x14ac:dyDescent="0.25">
      <c r="A4501" s="142">
        <v>3975</v>
      </c>
      <c r="B4501" s="143" t="s">
        <v>22276</v>
      </c>
      <c r="C4501" s="143" t="s">
        <v>22277</v>
      </c>
      <c r="D4501" s="143" t="s">
        <v>22241</v>
      </c>
      <c r="E4501" s="143" t="s">
        <v>22502</v>
      </c>
      <c r="F4501" s="143" t="s">
        <v>22278</v>
      </c>
      <c r="G4501" s="143" t="s">
        <v>22279</v>
      </c>
      <c r="H4501" s="143">
        <v>13.686</v>
      </c>
      <c r="I4501" s="143">
        <v>44.139099999999999</v>
      </c>
      <c r="J4501" s="143">
        <v>4838</v>
      </c>
      <c r="K4501" s="143">
        <v>3</v>
      </c>
      <c r="L4501" s="143">
        <f>COUNTIFS(ArCompl!$C$2:$C$5652,ArCompl!$C5635,ArCompl!$D$2:$D$5652,ArCompl!$D5635)</f>
        <v>1</v>
      </c>
      <c r="M4501" s="144">
        <f>IF(ISNA(MATCH($F4501,'Liste noire'!C:C,0)),0,1)</f>
        <v>0</v>
      </c>
    </row>
    <row r="4502" spans="1:13" x14ac:dyDescent="0.25">
      <c r="A4502" s="139">
        <v>2337</v>
      </c>
      <c r="B4502" s="140" t="s">
        <v>10159</v>
      </c>
      <c r="C4502" s="140" t="s">
        <v>10160</v>
      </c>
      <c r="D4502" s="140" t="s">
        <v>9894</v>
      </c>
      <c r="E4502" s="140" t="s">
        <v>22423</v>
      </c>
      <c r="F4502" s="140" t="s">
        <v>10161</v>
      </c>
      <c r="G4502" s="140" t="s">
        <v>10162</v>
      </c>
      <c r="H4502" s="140">
        <v>34.214199999999998</v>
      </c>
      <c r="I4502" s="140">
        <v>134.01599999999999</v>
      </c>
      <c r="J4502" s="140">
        <v>607</v>
      </c>
      <c r="K4502" s="140">
        <v>9</v>
      </c>
      <c r="L4502" s="140">
        <f>COUNTIFS(ArCompl!$C$2:$C$5652,ArCompl!$C4038,ArCompl!$D$2:$D$5652,ArCompl!$D4038)</f>
        <v>1</v>
      </c>
      <c r="M4502" s="141">
        <f>IF(ISNA(MATCH($F4502,'Liste noire'!C:C,0)),0,1)</f>
        <v>0</v>
      </c>
    </row>
    <row r="4503" spans="1:13" x14ac:dyDescent="0.25">
      <c r="A4503" s="142">
        <v>1848</v>
      </c>
      <c r="B4503" s="143" t="s">
        <v>11438</v>
      </c>
      <c r="C4503" s="143" t="s">
        <v>11439</v>
      </c>
      <c r="D4503" s="143" t="s">
        <v>11206</v>
      </c>
      <c r="E4503" s="143" t="s">
        <v>22439</v>
      </c>
      <c r="F4503" s="143" t="s">
        <v>11440</v>
      </c>
      <c r="G4503" s="143" t="s">
        <v>11441</v>
      </c>
      <c r="H4503" s="143">
        <v>22.296399999999998</v>
      </c>
      <c r="I4503" s="143">
        <v>-97.865899999999996</v>
      </c>
      <c r="J4503" s="143">
        <v>80</v>
      </c>
      <c r="K4503" s="143">
        <v>-6</v>
      </c>
      <c r="L4503" s="143">
        <f>COUNTIFS(ArCompl!$C$2:$C$5652,ArCompl!$C4366,ArCompl!$D$2:$D$5652,ArCompl!$D4366)</f>
        <v>1</v>
      </c>
      <c r="M4503" s="144">
        <f>IF(ISNA(MATCH($F4503,'Liste noire'!C:C,0)),0,1)</f>
        <v>0</v>
      </c>
    </row>
    <row r="4504" spans="1:13" x14ac:dyDescent="0.25">
      <c r="A4504" s="139">
        <v>8276</v>
      </c>
      <c r="B4504" s="140" t="s">
        <v>21219</v>
      </c>
      <c r="C4504" s="140" t="s">
        <v>21220</v>
      </c>
      <c r="D4504" s="140" t="s">
        <v>16702</v>
      </c>
      <c r="E4504" s="140" t="s">
        <v>22496</v>
      </c>
      <c r="F4504" s="140" t="s">
        <v>21221</v>
      </c>
      <c r="G4504" s="140" t="s">
        <v>21222</v>
      </c>
      <c r="H4504" s="140">
        <v>41.874400000000001</v>
      </c>
      <c r="I4504" s="140">
        <v>-71.016599999999997</v>
      </c>
      <c r="J4504" s="140">
        <v>43</v>
      </c>
      <c r="K4504" s="140">
        <v>-5</v>
      </c>
      <c r="L4504" s="140">
        <f>COUNTIFS(ArCompl!$C$2:$C$5652,ArCompl!$C3071,ArCompl!$D$2:$D$5652,ArCompl!$D3071)</f>
        <v>1</v>
      </c>
      <c r="M4504" s="141">
        <f>IF(ISNA(MATCH($F4504,'Liste noire'!C:C,0)),0,1)</f>
        <v>0</v>
      </c>
    </row>
    <row r="4505" spans="1:13" x14ac:dyDescent="0.25">
      <c r="A4505" s="142">
        <v>3390</v>
      </c>
      <c r="B4505" s="143" t="s">
        <v>5161</v>
      </c>
      <c r="C4505" s="143" t="s">
        <v>5162</v>
      </c>
      <c r="D4505" s="143" t="s">
        <v>4759</v>
      </c>
      <c r="E4505" s="143" t="s">
        <v>22377</v>
      </c>
      <c r="F4505" s="143" t="s">
        <v>5163</v>
      </c>
      <c r="G4505" s="143" t="s">
        <v>5164</v>
      </c>
      <c r="H4505" s="143">
        <v>36.266100000000002</v>
      </c>
      <c r="I4505" s="143">
        <v>120.374</v>
      </c>
      <c r="J4505" s="143">
        <v>33</v>
      </c>
      <c r="K4505" s="143">
        <v>8</v>
      </c>
      <c r="L4505" s="143">
        <f>COUNTIFS(ArCompl!$C$2:$C$5652,ArCompl!$C1454,ArCompl!$D$2:$D$5652,ArCompl!$D1454)</f>
        <v>1</v>
      </c>
      <c r="M4505" s="144">
        <f>IF(ISNA(MATCH($F4505,'Liste noire'!C:C,0)),0,1)</f>
        <v>0</v>
      </c>
    </row>
    <row r="4506" spans="1:13" x14ac:dyDescent="0.25">
      <c r="A4506" s="139">
        <v>1851</v>
      </c>
      <c r="B4506" s="140" t="s">
        <v>11446</v>
      </c>
      <c r="C4506" s="140" t="s">
        <v>11447</v>
      </c>
      <c r="D4506" s="140" t="s">
        <v>11206</v>
      </c>
      <c r="E4506" s="140" t="s">
        <v>22439</v>
      </c>
      <c r="F4506" s="140" t="s">
        <v>11448</v>
      </c>
      <c r="G4506" s="140" t="s">
        <v>11449</v>
      </c>
      <c r="H4506" s="140">
        <v>14.7943</v>
      </c>
      <c r="I4506" s="140">
        <v>-92.37</v>
      </c>
      <c r="J4506" s="140">
        <v>97</v>
      </c>
      <c r="K4506" s="140">
        <v>-6</v>
      </c>
      <c r="L4506" s="140">
        <f>COUNTIFS(ArCompl!$C$2:$C$5652,ArCompl!$C4368,ArCompl!$D$2:$D$5652,ArCompl!$D4368)</f>
        <v>1</v>
      </c>
      <c r="M4506" s="141">
        <f>IF(ISNA(MATCH($F4506,'Liste noire'!C:C,0)),0,1)</f>
        <v>0</v>
      </c>
    </row>
    <row r="4507" spans="1:13" x14ac:dyDescent="0.25">
      <c r="A4507" s="142">
        <v>1503</v>
      </c>
      <c r="B4507" s="143" t="s">
        <v>7018</v>
      </c>
      <c r="C4507" s="143" t="s">
        <v>9727</v>
      </c>
      <c r="D4507" s="143" t="s">
        <v>9641</v>
      </c>
      <c r="E4507" s="143" t="s">
        <v>22421</v>
      </c>
      <c r="F4507" s="143" t="s">
        <v>9728</v>
      </c>
      <c r="G4507" s="143" t="s">
        <v>9729</v>
      </c>
      <c r="H4507" s="143">
        <v>40.517499999999998</v>
      </c>
      <c r="I4507" s="143">
        <v>17.403199999999998</v>
      </c>
      <c r="J4507" s="143">
        <v>215</v>
      </c>
      <c r="K4507" s="143">
        <v>1</v>
      </c>
      <c r="L4507" s="143">
        <f>COUNTIFS(ArCompl!$C$2:$C$5652,ArCompl!$C3928,ArCompl!$D$2:$D$5652,ArCompl!$D3928)</f>
        <v>1</v>
      </c>
      <c r="M4507" s="144">
        <f>IF(ISNA(MATCH($F4507,'Liste noire'!C:C,0)),0,1)</f>
        <v>0</v>
      </c>
    </row>
    <row r="4508" spans="1:13" x14ac:dyDescent="0.25">
      <c r="A4508" s="139">
        <v>2983</v>
      </c>
      <c r="B4508" s="140" t="s">
        <v>21841</v>
      </c>
      <c r="C4508" s="140" t="s">
        <v>21842</v>
      </c>
      <c r="D4508" s="140" t="s">
        <v>21810</v>
      </c>
      <c r="E4508" s="140" t="s">
        <v>22497</v>
      </c>
      <c r="F4508" s="140" t="s">
        <v>21843</v>
      </c>
      <c r="G4508" s="140" t="s">
        <v>21844</v>
      </c>
      <c r="H4508" s="140">
        <v>41.257899999999999</v>
      </c>
      <c r="I4508" s="140">
        <v>69.281199999999998</v>
      </c>
      <c r="J4508" s="140">
        <v>1417</v>
      </c>
      <c r="K4508" s="140">
        <v>5</v>
      </c>
      <c r="L4508" s="140">
        <f>COUNTIFS(ArCompl!$C$2:$C$5652,ArCompl!$C4622,ArCompl!$D$2:$D$5652,ArCompl!$D4622)</f>
        <v>1</v>
      </c>
      <c r="M4508" s="141">
        <f>IF(ISNA(MATCH($F4508,'Liste noire'!C:C,0)),0,1)</f>
        <v>0</v>
      </c>
    </row>
    <row r="4509" spans="1:13" x14ac:dyDescent="0.25">
      <c r="A4509" s="142">
        <v>1751</v>
      </c>
      <c r="B4509" s="143" t="s">
        <v>14425</v>
      </c>
      <c r="C4509" s="143" t="s">
        <v>14426</v>
      </c>
      <c r="D4509" s="143" t="s">
        <v>14414</v>
      </c>
      <c r="E4509" s="143" t="s">
        <v>22472</v>
      </c>
      <c r="F4509" s="143" t="s">
        <v>14427</v>
      </c>
      <c r="G4509" s="143" t="s">
        <v>14428</v>
      </c>
      <c r="H4509" s="143">
        <v>49.073599999999999</v>
      </c>
      <c r="I4509" s="143">
        <v>20.241099999999999</v>
      </c>
      <c r="J4509" s="143">
        <v>2356</v>
      </c>
      <c r="K4509" s="143">
        <v>1</v>
      </c>
      <c r="L4509" s="143">
        <f>COUNTIFS(ArCompl!$C$2:$C$5652,ArCompl!$C5211,ArCompl!$D$2:$D$5652,ArCompl!$D5211)</f>
        <v>1</v>
      </c>
      <c r="M4509" s="144">
        <f>IF(ISNA(MATCH($F4509,'Liste noire'!C:C,0)),0,1)</f>
        <v>0</v>
      </c>
    </row>
    <row r="4510" spans="1:13" x14ac:dyDescent="0.25">
      <c r="A4510" s="139">
        <v>416</v>
      </c>
      <c r="B4510" s="140" t="s">
        <v>6564</v>
      </c>
      <c r="C4510" s="140" t="s">
        <v>6565</v>
      </c>
      <c r="D4510" s="140" t="s">
        <v>6549</v>
      </c>
      <c r="E4510" s="140" t="s">
        <v>22395</v>
      </c>
      <c r="F4510" s="140" t="s">
        <v>6566</v>
      </c>
      <c r="G4510" s="140" t="s">
        <v>6567</v>
      </c>
      <c r="H4510" s="140">
        <v>58.307499999999997</v>
      </c>
      <c r="I4510" s="140">
        <v>26.6904</v>
      </c>
      <c r="J4510" s="140">
        <v>219</v>
      </c>
      <c r="K4510" s="140">
        <v>2</v>
      </c>
      <c r="L4510" s="140">
        <f>COUNTIFS(ArCompl!$C$2:$C$5652,ArCompl!$C1880,ArCompl!$D$2:$D$5652,ArCompl!$D1880)</f>
        <v>1</v>
      </c>
      <c r="M4510" s="141">
        <f>IF(ISNA(MATCH($F4510,'Liste noire'!C:C,0)),0,1)</f>
        <v>0</v>
      </c>
    </row>
    <row r="4511" spans="1:13" x14ac:dyDescent="0.25">
      <c r="A4511" s="142">
        <v>7565</v>
      </c>
      <c r="B4511" s="143" t="s">
        <v>16087</v>
      </c>
      <c r="C4511" s="143" t="s">
        <v>16088</v>
      </c>
      <c r="D4511" s="143" t="s">
        <v>16080</v>
      </c>
      <c r="E4511" s="143" t="s">
        <v>22491</v>
      </c>
      <c r="F4511" s="143" t="s">
        <v>16089</v>
      </c>
      <c r="G4511" s="143" t="s">
        <v>16090</v>
      </c>
      <c r="H4511" s="143">
        <v>41.761099999999999</v>
      </c>
      <c r="I4511" s="143">
        <v>59.826700000000002</v>
      </c>
      <c r="J4511" s="143">
        <v>272</v>
      </c>
      <c r="K4511" s="143">
        <v>5</v>
      </c>
      <c r="L4511" s="143">
        <f>COUNTIFS(ArCompl!$C$2:$C$5652,ArCompl!$C5436,ArCompl!$D$2:$D$5652,ArCompl!$D5436)</f>
        <v>1</v>
      </c>
      <c r="M4511" s="144">
        <f>IF(ISNA(MATCH($F4511,'Liste noire'!C:C,0)),0,1)</f>
        <v>0</v>
      </c>
    </row>
    <row r="4512" spans="1:13" x14ac:dyDescent="0.25">
      <c r="A4512" s="139">
        <v>4158</v>
      </c>
      <c r="B4512" s="140" t="s">
        <v>22192</v>
      </c>
      <c r="C4512" s="140" t="s">
        <v>22193</v>
      </c>
      <c r="D4512" s="140" t="s">
        <v>22113</v>
      </c>
      <c r="E4512" s="140" t="s">
        <v>22113</v>
      </c>
      <c r="F4512" s="140" t="s">
        <v>22194</v>
      </c>
      <c r="G4512" s="140" t="s">
        <v>22195</v>
      </c>
      <c r="H4512" s="140">
        <v>13.0496</v>
      </c>
      <c r="I4512" s="140">
        <v>109.334</v>
      </c>
      <c r="J4512" s="140">
        <v>20</v>
      </c>
      <c r="K4512" s="140">
        <v>7</v>
      </c>
      <c r="L4512" s="140">
        <f>COUNTIFS(ArCompl!$C$2:$C$5652,ArCompl!$C5622,ArCompl!$D$2:$D$5652,ArCompl!$D5622)</f>
        <v>1</v>
      </c>
      <c r="M4512" s="141">
        <f>IF(ISNA(MATCH($F4512,'Liste noire'!C:C,0)),0,1)</f>
        <v>0</v>
      </c>
    </row>
    <row r="4513" spans="1:13" x14ac:dyDescent="0.25">
      <c r="A4513" s="142">
        <v>1966</v>
      </c>
      <c r="B4513" s="143" t="s">
        <v>10496</v>
      </c>
      <c r="C4513" s="143" t="s">
        <v>10497</v>
      </c>
      <c r="D4513" s="143" t="s">
        <v>10437</v>
      </c>
      <c r="E4513" s="143" t="s">
        <v>10437</v>
      </c>
      <c r="F4513" s="143" t="s">
        <v>10498</v>
      </c>
      <c r="G4513" s="143" t="s">
        <v>10499</v>
      </c>
      <c r="H4513" s="143">
        <v>-1.2244699999999999</v>
      </c>
      <c r="I4513" s="143">
        <v>174.77600000000001</v>
      </c>
      <c r="J4513" s="143">
        <v>7</v>
      </c>
      <c r="K4513" s="143">
        <v>12</v>
      </c>
      <c r="L4513" s="143">
        <f>COUNTIFS(ArCompl!$C$2:$C$5652,ArCompl!$C4124,ArCompl!$D$2:$D$5652,ArCompl!$D4124)</f>
        <v>1</v>
      </c>
      <c r="M4513" s="144">
        <f>IF(ISNA(MATCH($F4513,'Liste noire'!C:C,0)),0,1)</f>
        <v>0</v>
      </c>
    </row>
    <row r="4514" spans="1:13" x14ac:dyDescent="0.25">
      <c r="A4514" s="139">
        <v>5434</v>
      </c>
      <c r="B4514" s="140" t="s">
        <v>12890</v>
      </c>
      <c r="C4514" s="140" t="s">
        <v>12891</v>
      </c>
      <c r="D4514" s="140" t="s">
        <v>12811</v>
      </c>
      <c r="E4514" s="140" t="s">
        <v>22456</v>
      </c>
      <c r="F4514" s="140" t="s">
        <v>12892</v>
      </c>
      <c r="G4514" s="140" t="s">
        <v>12893</v>
      </c>
      <c r="H4514" s="140">
        <v>-5.2786099999999996</v>
      </c>
      <c r="I4514" s="140">
        <v>141.226</v>
      </c>
      <c r="J4514" s="140">
        <v>1570</v>
      </c>
      <c r="K4514" s="140">
        <v>10</v>
      </c>
      <c r="L4514" s="140">
        <f>COUNTIFS(ArCompl!$C$2:$C$5652,ArCompl!$C4699,ArCompl!$D$2:$D$5652,ArCompl!$D4699)</f>
        <v>3</v>
      </c>
      <c r="M4514" s="141">
        <f>IF(ISNA(MATCH($F4514,'Liste noire'!C:C,0)),0,1)</f>
        <v>0</v>
      </c>
    </row>
    <row r="4515" spans="1:13" x14ac:dyDescent="0.25">
      <c r="A4515" s="142">
        <v>6745</v>
      </c>
      <c r="B4515" s="143" t="s">
        <v>13189</v>
      </c>
      <c r="C4515" s="143" t="s">
        <v>13186</v>
      </c>
      <c r="D4515" s="143" t="s">
        <v>13050</v>
      </c>
      <c r="E4515" s="143" t="s">
        <v>13050</v>
      </c>
      <c r="F4515" s="143" t="s">
        <v>13190</v>
      </c>
      <c r="G4515" s="143" t="s">
        <v>13191</v>
      </c>
      <c r="H4515" s="143">
        <v>12.311</v>
      </c>
      <c r="I4515" s="143">
        <v>122.08499999999999</v>
      </c>
      <c r="J4515" s="143">
        <v>10</v>
      </c>
      <c r="K4515" s="143">
        <v>8</v>
      </c>
      <c r="L4515" s="143">
        <f>COUNTIFS(ArCompl!$C$2:$C$5652,ArCompl!#REF!,ArCompl!$D$2:$D$5652,ArCompl!#REF!)</f>
        <v>0</v>
      </c>
      <c r="M4515" s="144">
        <f>IF(ISNA(MATCH($F4515,'Liste noire'!C:C,0)),0,1)</f>
        <v>0</v>
      </c>
    </row>
    <row r="4516" spans="1:13" x14ac:dyDescent="0.25">
      <c r="A4516" s="139">
        <v>4316</v>
      </c>
      <c r="B4516" s="140" t="s">
        <v>15848</v>
      </c>
      <c r="C4516" s="140" t="s">
        <v>15849</v>
      </c>
      <c r="D4516" s="140" t="s">
        <v>15825</v>
      </c>
      <c r="E4516" s="140" t="s">
        <v>22489</v>
      </c>
      <c r="F4516" s="140" t="s">
        <v>15850</v>
      </c>
      <c r="G4516" s="140" t="s">
        <v>15851</v>
      </c>
      <c r="H4516" s="140">
        <v>36.979999999999997</v>
      </c>
      <c r="I4516" s="140">
        <v>8.8769399999999994</v>
      </c>
      <c r="J4516" s="140">
        <v>230</v>
      </c>
      <c r="K4516" s="140">
        <v>1</v>
      </c>
      <c r="L4516" s="140">
        <f>COUNTIFS(ArCompl!$C$2:$C$5652,ArCompl!$C5431,ArCompl!$D$2:$D$5652,ArCompl!$D5431)</f>
        <v>1</v>
      </c>
      <c r="M4516" s="141">
        <f>IF(ISNA(MATCH($F4516,'Liste noire'!C:C,0)),0,1)</f>
        <v>0</v>
      </c>
    </row>
    <row r="4517" spans="1:13" x14ac:dyDescent="0.25">
      <c r="A4517" s="142">
        <v>3665</v>
      </c>
      <c r="B4517" s="143" t="s">
        <v>18243</v>
      </c>
      <c r="C4517" s="143" t="s">
        <v>18244</v>
      </c>
      <c r="D4517" s="143" t="s">
        <v>16702</v>
      </c>
      <c r="E4517" s="143" t="s">
        <v>22496</v>
      </c>
      <c r="F4517" s="143" t="s">
        <v>18245</v>
      </c>
      <c r="G4517" s="143" t="s">
        <v>18246</v>
      </c>
      <c r="H4517" s="143">
        <v>37.741599999999998</v>
      </c>
      <c r="I4517" s="143">
        <v>-92.140699999999995</v>
      </c>
      <c r="J4517" s="143">
        <v>1159</v>
      </c>
      <c r="K4517" s="143">
        <v>-6</v>
      </c>
      <c r="L4517" s="143">
        <f>COUNTIFS(ArCompl!$C$2:$C$5652,ArCompl!$C2287,ArCompl!$D$2:$D$5652,ArCompl!$D2287)</f>
        <v>1</v>
      </c>
      <c r="M4517" s="144">
        <f>IF(ISNA(MATCH($F4517,'Liste noire'!C:C,0)),0,1)</f>
        <v>0</v>
      </c>
    </row>
    <row r="4518" spans="1:13" x14ac:dyDescent="0.25">
      <c r="A4518" s="139">
        <v>5708</v>
      </c>
      <c r="B4518" s="140" t="s">
        <v>15622</v>
      </c>
      <c r="C4518" s="140" t="s">
        <v>15623</v>
      </c>
      <c r="D4518" s="140" t="s">
        <v>15553</v>
      </c>
      <c r="E4518" s="140" t="s">
        <v>22486</v>
      </c>
      <c r="F4518" s="140" t="s">
        <v>15624</v>
      </c>
      <c r="G4518" s="140" t="s">
        <v>15625</v>
      </c>
      <c r="H4518" s="140">
        <v>-5.07639</v>
      </c>
      <c r="I4518" s="140">
        <v>32.833300000000001</v>
      </c>
      <c r="J4518" s="140">
        <v>3868</v>
      </c>
      <c r="K4518" s="140">
        <v>3</v>
      </c>
      <c r="L4518" s="140">
        <f>COUNTIFS(ArCompl!$C$2:$C$5652,ArCompl!$C5368,ArCompl!$D$2:$D$5652,ArCompl!$D5368)</f>
        <v>1</v>
      </c>
      <c r="M4518" s="141">
        <f>IF(ISNA(MATCH($F4518,'Liste noire'!C:C,0)),0,1)</f>
        <v>0</v>
      </c>
    </row>
    <row r="4519" spans="1:13" x14ac:dyDescent="0.25">
      <c r="A4519" s="142">
        <v>2796</v>
      </c>
      <c r="B4519" s="143" t="s">
        <v>13040</v>
      </c>
      <c r="C4519" s="143" t="s">
        <v>13041</v>
      </c>
      <c r="D4519" s="143" t="s">
        <v>12933</v>
      </c>
      <c r="E4519" s="143" t="s">
        <v>22457</v>
      </c>
      <c r="F4519" s="143" t="s">
        <v>13042</v>
      </c>
      <c r="G4519" s="143" t="s">
        <v>13043</v>
      </c>
      <c r="H4519" s="143">
        <v>-3.55253</v>
      </c>
      <c r="I4519" s="143">
        <v>-80.381399999999999</v>
      </c>
      <c r="J4519" s="143">
        <v>115</v>
      </c>
      <c r="K4519" s="143">
        <v>-5</v>
      </c>
      <c r="L4519" s="143">
        <f>COUNTIFS(ArCompl!$C$2:$C$5652,ArCompl!$C4748,ArCompl!$D$2:$D$5652,ArCompl!$D4748)</f>
        <v>1</v>
      </c>
      <c r="M4519" s="144">
        <f>IF(ISNA(MATCH($F4519,'Liste noire'!C:C,0)),0,1)</f>
        <v>0</v>
      </c>
    </row>
    <row r="4520" spans="1:13" x14ac:dyDescent="0.25">
      <c r="A4520" s="139">
        <v>3973</v>
      </c>
      <c r="B4520" s="140" t="s">
        <v>7575</v>
      </c>
      <c r="C4520" s="140" t="s">
        <v>7576</v>
      </c>
      <c r="D4520" s="140" t="s">
        <v>7564</v>
      </c>
      <c r="E4520" s="140" t="s">
        <v>22404</v>
      </c>
      <c r="F4520" s="140" t="s">
        <v>7577</v>
      </c>
      <c r="G4520" s="140" t="s">
        <v>7578</v>
      </c>
      <c r="H4520" s="140">
        <v>41.669199999999996</v>
      </c>
      <c r="I4520" s="140">
        <v>44.954700000000003</v>
      </c>
      <c r="J4520" s="140">
        <v>1624</v>
      </c>
      <c r="K4520" s="140">
        <v>4</v>
      </c>
      <c r="L4520" s="140">
        <f>COUNTIFS(ArCompl!$C$2:$C$5652,ArCompl!$C3425,ArCompl!$D$2:$D$5652,ArCompl!$D3425)</f>
        <v>1</v>
      </c>
      <c r="M4520" s="141">
        <f>IF(ISNA(MATCH($F4520,'Liste noire'!C:C,0)),0,1)</f>
        <v>0</v>
      </c>
    </row>
    <row r="4521" spans="1:13" x14ac:dyDescent="0.25">
      <c r="A4521" s="142">
        <v>2628</v>
      </c>
      <c r="B4521" s="143" t="s">
        <v>2713</v>
      </c>
      <c r="C4521" s="143" t="s">
        <v>2714</v>
      </c>
      <c r="D4521" s="143" t="s">
        <v>2057</v>
      </c>
      <c r="E4521" s="143" t="s">
        <v>22368</v>
      </c>
      <c r="F4521" s="143" t="s">
        <v>2715</v>
      </c>
      <c r="G4521" s="143" t="s">
        <v>2716</v>
      </c>
      <c r="H4521" s="143">
        <v>-4.2556700000000003</v>
      </c>
      <c r="I4521" s="143">
        <v>-69.9358</v>
      </c>
      <c r="J4521" s="143">
        <v>279</v>
      </c>
      <c r="K4521" s="143">
        <v>-4</v>
      </c>
      <c r="L4521" s="143">
        <f>COUNTIFS(ArCompl!$C$2:$C$5652,ArCompl!$C873,ArCompl!$D$2:$D$5652,ArCompl!$D873)</f>
        <v>1</v>
      </c>
      <c r="M4521" s="144">
        <f>IF(ISNA(MATCH($F4521,'Liste noire'!C:C,0)),0,1)</f>
        <v>0</v>
      </c>
    </row>
    <row r="4522" spans="1:13" x14ac:dyDescent="0.25">
      <c r="A4522" s="139">
        <v>1963</v>
      </c>
      <c r="B4522" s="140" t="s">
        <v>15806</v>
      </c>
      <c r="C4522" s="140" t="s">
        <v>15807</v>
      </c>
      <c r="D4522" s="140" t="s">
        <v>15791</v>
      </c>
      <c r="E4522" s="140" t="s">
        <v>15791</v>
      </c>
      <c r="F4522" s="140" t="s">
        <v>15808</v>
      </c>
      <c r="G4522" s="140" t="s">
        <v>15809</v>
      </c>
      <c r="H4522" s="140">
        <v>-21.241199999999999</v>
      </c>
      <c r="I4522" s="140">
        <v>-175.15</v>
      </c>
      <c r="J4522" s="140">
        <v>126</v>
      </c>
      <c r="K4522" s="140">
        <v>13</v>
      </c>
      <c r="L4522" s="140">
        <f>COUNTIFS(ArCompl!$C$2:$C$5652,ArCompl!$C5421,ArCompl!$D$2:$D$5652,ArCompl!$D5421)</f>
        <v>1</v>
      </c>
      <c r="M4522" s="141">
        <f>IF(ISNA(MATCH($F4522,'Liste noire'!C:C,0)),0,1)</f>
        <v>0</v>
      </c>
    </row>
    <row r="4523" spans="1:13" x14ac:dyDescent="0.25">
      <c r="A4523" s="142">
        <v>6466</v>
      </c>
      <c r="B4523" s="143" t="s">
        <v>13959</v>
      </c>
      <c r="C4523" s="143" t="s">
        <v>13960</v>
      </c>
      <c r="D4523" s="143" t="s">
        <v>13509</v>
      </c>
      <c r="E4523" s="143" t="s">
        <v>22461</v>
      </c>
      <c r="F4523" s="143" t="s">
        <v>13961</v>
      </c>
      <c r="G4523" s="143" t="s">
        <v>13962</v>
      </c>
      <c r="H4523" s="143">
        <v>52.806100000000001</v>
      </c>
      <c r="I4523" s="143">
        <v>41.482799999999997</v>
      </c>
      <c r="J4523" s="143">
        <v>413</v>
      </c>
      <c r="K4523" s="143">
        <v>3</v>
      </c>
      <c r="L4523" s="143">
        <f>COUNTIFS(ArCompl!$C$2:$C$5652,ArCompl!$C5121,ArCompl!$D$2:$D$5652,ArCompl!$D5121)</f>
        <v>1</v>
      </c>
      <c r="M4523" s="144">
        <f>IF(ISNA(MATCH($F4523,'Liste noire'!C:C,0)),0,1)</f>
        <v>0</v>
      </c>
    </row>
    <row r="4524" spans="1:13" x14ac:dyDescent="0.25">
      <c r="A4524" s="139">
        <v>2162</v>
      </c>
      <c r="B4524" s="140" t="s">
        <v>9484</v>
      </c>
      <c r="C4524" s="140" t="s">
        <v>9485</v>
      </c>
      <c r="D4524" s="140" t="s">
        <v>9341</v>
      </c>
      <c r="E4524" s="140" t="s">
        <v>9341</v>
      </c>
      <c r="F4524" s="140" t="s">
        <v>9486</v>
      </c>
      <c r="G4524" s="140" t="s">
        <v>9487</v>
      </c>
      <c r="H4524" s="140">
        <v>38.133899999999997</v>
      </c>
      <c r="I4524" s="140">
        <v>46.234999999999999</v>
      </c>
      <c r="J4524" s="140">
        <v>4459</v>
      </c>
      <c r="K4524" s="140">
        <v>3.5</v>
      </c>
      <c r="L4524" s="140">
        <f>COUNTIFS(ArCompl!$C$2:$C$5652,ArCompl!$C3859,ArCompl!$D$2:$D$5652,ArCompl!$D3859)</f>
        <v>1</v>
      </c>
      <c r="M4524" s="141">
        <f>IF(ISNA(MATCH($F4524,'Liste noire'!C:C,0)),0,1)</f>
        <v>0</v>
      </c>
    </row>
    <row r="4525" spans="1:13" x14ac:dyDescent="0.25">
      <c r="A4525" s="142">
        <v>6330</v>
      </c>
      <c r="B4525" s="143" t="s">
        <v>1456</v>
      </c>
      <c r="C4525" s="143" t="s">
        <v>1457</v>
      </c>
      <c r="D4525" s="143" t="s">
        <v>639</v>
      </c>
      <c r="E4525" s="143" t="s">
        <v>22356</v>
      </c>
      <c r="F4525" s="143" t="s">
        <v>1458</v>
      </c>
      <c r="G4525" s="143" t="s">
        <v>1459</v>
      </c>
      <c r="H4525" s="143">
        <v>-19.634399999999999</v>
      </c>
      <c r="I4525" s="143">
        <v>134.18299999999999</v>
      </c>
      <c r="J4525" s="143">
        <v>1236</v>
      </c>
      <c r="K4525" s="143">
        <v>9.5</v>
      </c>
      <c r="L4525" s="143">
        <f>COUNTIFS(ArCompl!$C$2:$C$5652,ArCompl!$C524,ArCompl!$D$2:$D$5652,ArCompl!$D524)</f>
        <v>1</v>
      </c>
      <c r="M4525" s="144">
        <f>IF(ISNA(MATCH($F4525,'Liste noire'!C:C,0)),0,1)</f>
        <v>0</v>
      </c>
    </row>
    <row r="4526" spans="1:13" x14ac:dyDescent="0.25">
      <c r="A4526" s="139">
        <v>1934</v>
      </c>
      <c r="B4526" s="140" t="s">
        <v>1783</v>
      </c>
      <c r="C4526" s="140" t="s">
        <v>1784</v>
      </c>
      <c r="D4526" s="140" t="s">
        <v>1697</v>
      </c>
      <c r="E4526" s="140" t="s">
        <v>1697</v>
      </c>
      <c r="F4526" s="140" t="s">
        <v>1785</v>
      </c>
      <c r="G4526" s="140" t="s">
        <v>1786</v>
      </c>
      <c r="H4526" s="140">
        <v>26.7453</v>
      </c>
      <c r="I4526" s="140">
        <v>-77.391300000000001</v>
      </c>
      <c r="J4526" s="140">
        <v>8</v>
      </c>
      <c r="K4526" s="140">
        <v>-5</v>
      </c>
      <c r="L4526" s="140">
        <f>COUNTIFS(ArCompl!$C$2:$C$5652,ArCompl!$C613,ArCompl!$D$2:$D$5652,ArCompl!$D613)</f>
        <v>1</v>
      </c>
      <c r="M4526" s="141">
        <f>IF(ISNA(MATCH($F4526,'Liste noire'!C:C,0)),0,1)</f>
        <v>0</v>
      </c>
    </row>
    <row r="4527" spans="1:13" x14ac:dyDescent="0.25">
      <c r="A4527" s="142">
        <v>3773</v>
      </c>
      <c r="B4527" s="143" t="s">
        <v>21338</v>
      </c>
      <c r="C4527" s="143" t="s">
        <v>21339</v>
      </c>
      <c r="D4527" s="143" t="s">
        <v>16702</v>
      </c>
      <c r="E4527" s="143" t="s">
        <v>22496</v>
      </c>
      <c r="F4527" s="143" t="s">
        <v>21340</v>
      </c>
      <c r="G4527" s="143" t="s">
        <v>21341</v>
      </c>
      <c r="H4527" s="143">
        <v>35.1828</v>
      </c>
      <c r="I4527" s="143">
        <v>-103.60299999999999</v>
      </c>
      <c r="J4527" s="143">
        <v>4065</v>
      </c>
      <c r="K4527" s="143">
        <v>-7</v>
      </c>
      <c r="L4527" s="143">
        <f>COUNTIFS(ArCompl!$C$2:$C$5652,ArCompl!$C3102,ArCompl!$D$2:$D$5652,ArCompl!$D3102)</f>
        <v>3</v>
      </c>
      <c r="M4527" s="144">
        <f>IF(ISNA(MATCH($F4527,'Liste noire'!C:C,0)),0,1)</f>
        <v>0</v>
      </c>
    </row>
    <row r="4528" spans="1:13" x14ac:dyDescent="0.25">
      <c r="A4528" s="139">
        <v>1661</v>
      </c>
      <c r="B4528" s="140" t="s">
        <v>13503</v>
      </c>
      <c r="C4528" s="140" t="s">
        <v>13504</v>
      </c>
      <c r="D4528" s="140" t="s">
        <v>13441</v>
      </c>
      <c r="E4528" s="140" t="s">
        <v>22460</v>
      </c>
      <c r="F4528" s="140" t="s">
        <v>13505</v>
      </c>
      <c r="G4528" s="140" t="s">
        <v>13506</v>
      </c>
      <c r="H4528" s="140">
        <v>45.0625</v>
      </c>
      <c r="I4528" s="140">
        <v>28.714300000000001</v>
      </c>
      <c r="J4528" s="140">
        <v>200</v>
      </c>
      <c r="K4528" s="140">
        <v>2</v>
      </c>
      <c r="L4528" s="140">
        <f>COUNTIFS(ArCompl!$C$2:$C$5652,ArCompl!$C4908,ArCompl!$D$2:$D$5652,ArCompl!$D4908)</f>
        <v>1</v>
      </c>
      <c r="M4528" s="141">
        <f>IF(ISNA(MATCH($F4528,'Liste noire'!C:C,0)),0,1)</f>
        <v>0</v>
      </c>
    </row>
    <row r="4529" spans="1:13" x14ac:dyDescent="0.25">
      <c r="A4529" s="142">
        <v>6752</v>
      </c>
      <c r="B4529" s="143" t="s">
        <v>5244</v>
      </c>
      <c r="C4529" s="143" t="s">
        <v>5245</v>
      </c>
      <c r="D4529" s="143" t="s">
        <v>4759</v>
      </c>
      <c r="E4529" s="143" t="s">
        <v>22377</v>
      </c>
      <c r="F4529" s="143" t="s">
        <v>5246</v>
      </c>
      <c r="G4529" s="143" t="s">
        <v>5247</v>
      </c>
      <c r="H4529" s="143">
        <v>46.672499999999999</v>
      </c>
      <c r="I4529" s="143">
        <v>83.340800000000002</v>
      </c>
      <c r="J4529" s="143">
        <v>0</v>
      </c>
      <c r="K4529" s="143">
        <v>8</v>
      </c>
      <c r="L4529" s="143">
        <f>COUNTIFS(ArCompl!$C$2:$C$5652,ArCompl!$C1475,ArCompl!$D$2:$D$5652,ArCompl!$D1475)</f>
        <v>1</v>
      </c>
      <c r="M4529" s="144">
        <f>IF(ISNA(MATCH($F4529,'Liste noire'!C:C,0)),0,1)</f>
        <v>0</v>
      </c>
    </row>
    <row r="4530" spans="1:13" x14ac:dyDescent="0.25">
      <c r="A4530" s="139">
        <v>5636</v>
      </c>
      <c r="B4530" s="140" t="s">
        <v>7553</v>
      </c>
      <c r="C4530" s="140" t="s">
        <v>7554</v>
      </c>
      <c r="D4530" s="140" t="s">
        <v>7506</v>
      </c>
      <c r="E4530" s="140" t="s">
        <v>7506</v>
      </c>
      <c r="F4530" s="140" t="s">
        <v>7555</v>
      </c>
      <c r="G4530" s="140" t="s">
        <v>7556</v>
      </c>
      <c r="H4530" s="140">
        <v>-2.85</v>
      </c>
      <c r="I4530" s="140">
        <v>11.016999999999999</v>
      </c>
      <c r="J4530" s="140">
        <v>269</v>
      </c>
      <c r="K4530" s="140">
        <v>1</v>
      </c>
      <c r="L4530" s="140">
        <f>COUNTIFS(ArCompl!$C$2:$C$5652,ArCompl!$C3420,ArCompl!$D$2:$D$5652,ArCompl!$D3420)</f>
        <v>1</v>
      </c>
      <c r="M4530" s="141">
        <f>IF(ISNA(MATCH($F4530,'Liste noire'!C:C,0)),0,1)</f>
        <v>0</v>
      </c>
    </row>
    <row r="4531" spans="1:13" x14ac:dyDescent="0.25">
      <c r="A4531" s="142">
        <v>4387</v>
      </c>
      <c r="B4531" s="143" t="s">
        <v>21357</v>
      </c>
      <c r="C4531" s="143" t="s">
        <v>21358</v>
      </c>
      <c r="D4531" s="143" t="s">
        <v>16702</v>
      </c>
      <c r="E4531" s="143" t="s">
        <v>22496</v>
      </c>
      <c r="F4531" s="143" t="s">
        <v>21359</v>
      </c>
      <c r="G4531" s="143" t="s">
        <v>21360</v>
      </c>
      <c r="H4531" s="143">
        <v>33.220599999999997</v>
      </c>
      <c r="I4531" s="143">
        <v>-87.611400000000003</v>
      </c>
      <c r="J4531" s="143">
        <v>170</v>
      </c>
      <c r="K4531" s="143">
        <v>-6</v>
      </c>
      <c r="L4531" s="143">
        <f>COUNTIFS(ArCompl!$C$2:$C$5652,ArCompl!$C3107,ArCompl!$D$2:$D$5652,ArCompl!$D3107)</f>
        <v>1</v>
      </c>
      <c r="M4531" s="144">
        <f>IF(ISNA(MATCH($F4531,'Liste noire'!C:C,0)),0,1)</f>
        <v>0</v>
      </c>
    </row>
    <row r="4532" spans="1:13" x14ac:dyDescent="0.25">
      <c r="A4532" s="139">
        <v>3672</v>
      </c>
      <c r="B4532" s="140" t="s">
        <v>21186</v>
      </c>
      <c r="C4532" s="140" t="s">
        <v>21187</v>
      </c>
      <c r="D4532" s="140" t="s">
        <v>16702</v>
      </c>
      <c r="E4532" s="140" t="s">
        <v>22496</v>
      </c>
      <c r="F4532" s="140" t="s">
        <v>21188</v>
      </c>
      <c r="G4532" s="140" t="s">
        <v>21189</v>
      </c>
      <c r="H4532" s="140">
        <v>47.137700000000002</v>
      </c>
      <c r="I4532" s="140">
        <v>-122.476</v>
      </c>
      <c r="J4532" s="140">
        <v>322</v>
      </c>
      <c r="K4532" s="140">
        <v>-8</v>
      </c>
      <c r="L4532" s="140">
        <f>COUNTIFS(ArCompl!$C$2:$C$5652,ArCompl!$C3062,ArCompl!$D$2:$D$5652,ArCompl!$D3062)</f>
        <v>1</v>
      </c>
      <c r="M4532" s="141">
        <f>IF(ISNA(MATCH($F4532,'Liste noire'!C:C,0)),0,1)</f>
        <v>0</v>
      </c>
    </row>
    <row r="4533" spans="1:13" x14ac:dyDescent="0.25">
      <c r="A4533" s="142">
        <v>1806</v>
      </c>
      <c r="B4533" s="143" t="s">
        <v>11450</v>
      </c>
      <c r="C4533" s="143" t="s">
        <v>11451</v>
      </c>
      <c r="D4533" s="143" t="s">
        <v>11206</v>
      </c>
      <c r="E4533" s="143" t="s">
        <v>22439</v>
      </c>
      <c r="F4533" s="143" t="s">
        <v>11452</v>
      </c>
      <c r="G4533" s="143" t="s">
        <v>11453</v>
      </c>
      <c r="H4533" s="143">
        <v>18.497199999999999</v>
      </c>
      <c r="I4533" s="143">
        <v>-97.419899999999998</v>
      </c>
      <c r="J4533" s="143">
        <v>5509</v>
      </c>
      <c r="K4533" s="143">
        <v>-6</v>
      </c>
      <c r="L4533" s="143">
        <f>COUNTIFS(ArCompl!$C$2:$C$5652,ArCompl!$C4369,ArCompl!$D$2:$D$5652,ArCompl!$D4369)</f>
        <v>1</v>
      </c>
      <c r="M4533" s="144">
        <f>IF(ISNA(MATCH($F4533,'Liste noire'!C:C,0)),0,1)</f>
        <v>0</v>
      </c>
    </row>
    <row r="4534" spans="1:13" x14ac:dyDescent="0.25">
      <c r="A4534" s="139">
        <v>2716</v>
      </c>
      <c r="B4534" s="140" t="s">
        <v>4694</v>
      </c>
      <c r="C4534" s="140" t="s">
        <v>5720</v>
      </c>
      <c r="D4534" s="140" t="s">
        <v>5479</v>
      </c>
      <c r="E4534" s="140" t="s">
        <v>22380</v>
      </c>
      <c r="F4534" s="140" t="s">
        <v>5721</v>
      </c>
      <c r="G4534" s="140" t="s">
        <v>5722</v>
      </c>
      <c r="H4534" s="140">
        <v>1.8144199999999999</v>
      </c>
      <c r="I4534" s="140">
        <v>-78.749200000000002</v>
      </c>
      <c r="J4534" s="140">
        <v>8</v>
      </c>
      <c r="K4534" s="140">
        <v>-5</v>
      </c>
      <c r="L4534" s="140">
        <f>COUNTIFS(ArCompl!$C$2:$C$5652,ArCompl!$C1596,ArCompl!$D$2:$D$5652,ArCompl!$D1596)</f>
        <v>1</v>
      </c>
      <c r="M4534" s="141">
        <f>IF(ISNA(MATCH($F4534,'Liste noire'!C:C,0)),0,1)</f>
        <v>0</v>
      </c>
    </row>
    <row r="4535" spans="1:13" x14ac:dyDescent="0.25">
      <c r="A4535" s="142">
        <v>4313</v>
      </c>
      <c r="B4535" s="143" t="s">
        <v>6517</v>
      </c>
      <c r="C4535" s="143" t="s">
        <v>6518</v>
      </c>
      <c r="D4535" s="143" t="s">
        <v>6443</v>
      </c>
      <c r="E4535" s="143" t="s">
        <v>22392</v>
      </c>
      <c r="F4535" s="143" t="s">
        <v>6519</v>
      </c>
      <c r="G4535" s="143" t="s">
        <v>6520</v>
      </c>
      <c r="H4535" s="143">
        <v>29.587800000000001</v>
      </c>
      <c r="I4535" s="143">
        <v>34.778100000000002</v>
      </c>
      <c r="J4535" s="143">
        <v>2415</v>
      </c>
      <c r="K4535" s="143">
        <v>2</v>
      </c>
      <c r="L4535" s="143">
        <f>COUNTIFS(ArCompl!$C$2:$C$5652,ArCompl!$C1789,ArCompl!$D$2:$D$5652,ArCompl!$D1789)</f>
        <v>3</v>
      </c>
      <c r="M4535" s="144">
        <f>IF(ISNA(MATCH($F4535,'Liste noire'!C:C,0)),0,1)</f>
        <v>0</v>
      </c>
    </row>
    <row r="4536" spans="1:13" x14ac:dyDescent="0.25">
      <c r="A4536" s="139">
        <v>2807</v>
      </c>
      <c r="B4536" s="140" t="s">
        <v>13020</v>
      </c>
      <c r="C4536" s="140" t="s">
        <v>13021</v>
      </c>
      <c r="D4536" s="140" t="s">
        <v>12933</v>
      </c>
      <c r="E4536" s="140" t="s">
        <v>22457</v>
      </c>
      <c r="F4536" s="140" t="s">
        <v>13022</v>
      </c>
      <c r="G4536" s="140" t="s">
        <v>13023</v>
      </c>
      <c r="H4536" s="140">
        <v>-18.0533</v>
      </c>
      <c r="I4536" s="140">
        <v>-70.275800000000004</v>
      </c>
      <c r="J4536" s="140">
        <v>1538</v>
      </c>
      <c r="K4536" s="140">
        <v>-5</v>
      </c>
      <c r="L4536" s="140">
        <f>COUNTIFS(ArCompl!$C$2:$C$5652,ArCompl!$C4743,ArCompl!$D$2:$D$5652,ArCompl!$D4743)</f>
        <v>1</v>
      </c>
      <c r="M4536" s="141">
        <f>IF(ISNA(MATCH($F4536,'Liste noire'!C:C,0)),0,1)</f>
        <v>0</v>
      </c>
    </row>
    <row r="4537" spans="1:13" x14ac:dyDescent="0.25">
      <c r="A4537" s="142">
        <v>3755</v>
      </c>
      <c r="B4537" s="143" t="s">
        <v>21324</v>
      </c>
      <c r="C4537" s="143" t="s">
        <v>21325</v>
      </c>
      <c r="D4537" s="143" t="s">
        <v>16702</v>
      </c>
      <c r="E4537" s="143" t="s">
        <v>22496</v>
      </c>
      <c r="F4537" s="143" t="s">
        <v>21326</v>
      </c>
      <c r="G4537" s="143" t="s">
        <v>21327</v>
      </c>
      <c r="H4537" s="143">
        <v>33.236899999999999</v>
      </c>
      <c r="I4537" s="143">
        <v>-107.27200000000001</v>
      </c>
      <c r="J4537" s="143">
        <v>4853</v>
      </c>
      <c r="K4537" s="143">
        <v>-7</v>
      </c>
      <c r="L4537" s="143">
        <f>COUNTIFS(ArCompl!$C$2:$C$5652,ArCompl!$C3098,ArCompl!$D$2:$D$5652,ArCompl!$D3098)</f>
        <v>1</v>
      </c>
      <c r="M4537" s="144">
        <f>IF(ISNA(MATCH($F4537,'Liste noire'!C:C,0)),0,1)</f>
        <v>0</v>
      </c>
    </row>
    <row r="4538" spans="1:13" x14ac:dyDescent="0.25">
      <c r="A4538" s="139">
        <v>7862</v>
      </c>
      <c r="B4538" s="140" t="s">
        <v>5252</v>
      </c>
      <c r="C4538" s="140" t="s">
        <v>5253</v>
      </c>
      <c r="D4538" s="140" t="s">
        <v>4759</v>
      </c>
      <c r="E4538" s="140" t="s">
        <v>22377</v>
      </c>
      <c r="F4538" s="140" t="s">
        <v>5254</v>
      </c>
      <c r="G4538" s="140" t="s">
        <v>5255</v>
      </c>
      <c r="H4538" s="140">
        <v>24.93806</v>
      </c>
      <c r="I4538" s="140">
        <v>98.485830000000007</v>
      </c>
      <c r="J4538" s="140">
        <v>6250</v>
      </c>
      <c r="K4538" s="140">
        <v>8</v>
      </c>
      <c r="L4538" s="140">
        <f>COUNTIFS(ArCompl!$C$2:$C$5652,ArCompl!$C1477,ArCompl!$D$2:$D$5652,ArCompl!$D1477)</f>
        <v>2</v>
      </c>
      <c r="M4538" s="141">
        <f>IF(ISNA(MATCH($F4538,'Liste noire'!C:C,0)),0,1)</f>
        <v>0</v>
      </c>
    </row>
    <row r="4539" spans="1:13" x14ac:dyDescent="0.25">
      <c r="A4539" s="142">
        <v>2769</v>
      </c>
      <c r="B4539" s="143" t="s">
        <v>1981</v>
      </c>
      <c r="C4539" s="143" t="s">
        <v>1982</v>
      </c>
      <c r="D4539" s="143" t="s">
        <v>1924</v>
      </c>
      <c r="E4539" s="143" t="s">
        <v>22366</v>
      </c>
      <c r="F4539" s="143" t="s">
        <v>1983</v>
      </c>
      <c r="G4539" s="143" t="s">
        <v>1984</v>
      </c>
      <c r="H4539" s="143">
        <v>-14.8187</v>
      </c>
      <c r="I4539" s="143">
        <v>-64.918000000000006</v>
      </c>
      <c r="J4539" s="143">
        <v>509</v>
      </c>
      <c r="K4539" s="143">
        <v>-4</v>
      </c>
      <c r="L4539" s="143">
        <f>COUNTIFS(ArCompl!$C$2:$C$5652,ArCompl!$C687,ArCompl!$D$2:$D$5652,ArCompl!$D687)</f>
        <v>1</v>
      </c>
      <c r="M4539" s="144">
        <f>IF(ISNA(MATCH($F4539,'Liste noire'!C:C,0)),0,1)</f>
        <v>0</v>
      </c>
    </row>
    <row r="4540" spans="1:13" x14ac:dyDescent="0.25">
      <c r="A4540" s="139">
        <v>10831</v>
      </c>
      <c r="B4540" s="140" t="s">
        <v>20708</v>
      </c>
      <c r="C4540" s="140" t="s">
        <v>20709</v>
      </c>
      <c r="D4540" s="140" t="s">
        <v>16702</v>
      </c>
      <c r="E4540" s="140" t="s">
        <v>22496</v>
      </c>
      <c r="F4540" s="140" t="s">
        <v>20710</v>
      </c>
      <c r="G4540" s="140" t="s">
        <v>20711</v>
      </c>
      <c r="H4540" s="140">
        <v>36.2849</v>
      </c>
      <c r="I4540" s="140">
        <v>-78.984200000000001</v>
      </c>
      <c r="J4540" s="140">
        <v>609</v>
      </c>
      <c r="K4540" s="140">
        <v>-5</v>
      </c>
      <c r="L4540" s="140">
        <f>COUNTIFS(ArCompl!$C$2:$C$5652,ArCompl!$C2936,ArCompl!$D$2:$D$5652,ArCompl!$D2936)</f>
        <v>1</v>
      </c>
      <c r="M4540" s="141">
        <f>IF(ISNA(MATCH($F4540,'Liste noire'!C:C,0)),0,1)</f>
        <v>0</v>
      </c>
    </row>
    <row r="4541" spans="1:13" x14ac:dyDescent="0.25">
      <c r="A4541" s="142">
        <v>6017</v>
      </c>
      <c r="B4541" s="143" t="s">
        <v>13227</v>
      </c>
      <c r="C4541" s="143" t="s">
        <v>13228</v>
      </c>
      <c r="D4541" s="143" t="s">
        <v>13050</v>
      </c>
      <c r="E4541" s="143" t="s">
        <v>13050</v>
      </c>
      <c r="F4541" s="143" t="s">
        <v>13229</v>
      </c>
      <c r="G4541" s="143" t="s">
        <v>13230</v>
      </c>
      <c r="H4541" s="143">
        <v>9.0721100000000003</v>
      </c>
      <c r="I4541" s="143">
        <v>126.17100000000001</v>
      </c>
      <c r="J4541" s="143">
        <v>16</v>
      </c>
      <c r="K4541" s="143">
        <v>8</v>
      </c>
      <c r="L4541" s="143">
        <f>COUNTIFS(ArCompl!$C$2:$C$5652,ArCompl!$C4794,ArCompl!$D$2:$D$5652,ArCompl!$D4794)</f>
        <v>2</v>
      </c>
      <c r="M4541" s="144">
        <f>IF(ISNA(MATCH($F4541,'Liste noire'!C:C,0)),0,1)</f>
        <v>0</v>
      </c>
    </row>
    <row r="4542" spans="1:13" x14ac:dyDescent="0.25">
      <c r="A4542" s="139">
        <v>9392</v>
      </c>
      <c r="B4542" s="140" t="s">
        <v>6302</v>
      </c>
      <c r="C4542" s="140" t="s">
        <v>6303</v>
      </c>
      <c r="D4542" s="140" t="s">
        <v>6295</v>
      </c>
      <c r="E4542" s="140" t="s">
        <v>6295</v>
      </c>
      <c r="F4542" s="140" t="s">
        <v>6304</v>
      </c>
      <c r="G4542" s="140" t="s">
        <v>6305</v>
      </c>
      <c r="H4542" s="140">
        <v>11.782999999999999</v>
      </c>
      <c r="I4542" s="140">
        <v>42.917000000000002</v>
      </c>
      <c r="J4542" s="140">
        <v>246</v>
      </c>
      <c r="K4542" s="140">
        <v>3</v>
      </c>
      <c r="L4542" s="140">
        <f>COUNTIFS(ArCompl!$C$2:$C$5652,ArCompl!$C1756,ArCompl!$D$2:$D$5652,ArCompl!$D1756)</f>
        <v>1</v>
      </c>
      <c r="M4542" s="141">
        <f>IF(ISNA(MATCH($F4542,'Liste noire'!C:C,0)),0,1)</f>
        <v>0</v>
      </c>
    </row>
    <row r="4543" spans="1:13" x14ac:dyDescent="0.25">
      <c r="A4543" s="142">
        <v>7469</v>
      </c>
      <c r="B4543" s="143" t="s">
        <v>10323</v>
      </c>
      <c r="C4543" s="143" t="s">
        <v>10324</v>
      </c>
      <c r="D4543" s="143" t="s">
        <v>10264</v>
      </c>
      <c r="E4543" s="143" t="s">
        <v>10264</v>
      </c>
      <c r="F4543" s="143" t="s">
        <v>10325</v>
      </c>
      <c r="G4543" s="143" t="s">
        <v>10326</v>
      </c>
      <c r="H4543" s="143">
        <v>42.889580000000002</v>
      </c>
      <c r="I4543" s="143">
        <v>73.602010000000007</v>
      </c>
      <c r="J4543" s="143">
        <v>0</v>
      </c>
      <c r="K4543" s="143">
        <v>6</v>
      </c>
      <c r="L4543" s="143">
        <f>COUNTIFS(ArCompl!$C$2:$C$5652,ArCompl!$C4078,ArCompl!$D$2:$D$5652,ArCompl!$D4078)</f>
        <v>1</v>
      </c>
      <c r="M4543" s="144">
        <f>IF(ISNA(MATCH($F4543,'Liste noire'!C:C,0)),0,1)</f>
        <v>0</v>
      </c>
    </row>
    <row r="4544" spans="1:13" x14ac:dyDescent="0.25">
      <c r="A4544" s="139">
        <v>2514</v>
      </c>
      <c r="B4544" s="140" t="s">
        <v>583</v>
      </c>
      <c r="C4544" s="140" t="s">
        <v>584</v>
      </c>
      <c r="D4544" s="140" t="s">
        <v>365</v>
      </c>
      <c r="E4544" s="140" t="s">
        <v>22354</v>
      </c>
      <c r="F4544" s="140" t="s">
        <v>585</v>
      </c>
      <c r="G4544" s="140" t="s">
        <v>586</v>
      </c>
      <c r="H4544" s="140">
        <v>-37.237400000000001</v>
      </c>
      <c r="I4544" s="140">
        <v>-59.227899999999998</v>
      </c>
      <c r="J4544" s="140">
        <v>574</v>
      </c>
      <c r="K4544" s="140">
        <v>-3</v>
      </c>
      <c r="L4544" s="140">
        <f>COUNTIFS(ArCompl!$C$2:$C$5652,ArCompl!$C304,ArCompl!$D$2:$D$5652,ArCompl!$D304)</f>
        <v>1</v>
      </c>
      <c r="M4544" s="141">
        <f>IF(ISNA(MATCH($F4544,'Liste noire'!C:C,0)),0,1)</f>
        <v>0</v>
      </c>
    </row>
    <row r="4545" spans="1:13" x14ac:dyDescent="0.25">
      <c r="A4545" s="142">
        <v>8848</v>
      </c>
      <c r="B4545" s="143" t="s">
        <v>1464</v>
      </c>
      <c r="C4545" s="143" t="s">
        <v>1465</v>
      </c>
      <c r="D4545" s="143" t="s">
        <v>639</v>
      </c>
      <c r="E4545" s="143" t="s">
        <v>22356</v>
      </c>
      <c r="F4545" s="143" t="s">
        <v>1466</v>
      </c>
      <c r="G4545" s="143" t="s">
        <v>1467</v>
      </c>
      <c r="H4545" s="143">
        <v>-24.993300000000001</v>
      </c>
      <c r="I4545" s="143">
        <v>150.09299999999999</v>
      </c>
      <c r="J4545" s="143">
        <v>171</v>
      </c>
      <c r="K4545" s="143">
        <v>10</v>
      </c>
      <c r="L4545" s="143">
        <f>COUNTIFS(ArCompl!$C$2:$C$5652,ArCompl!$C526,ArCompl!$D$2:$D$5652,ArCompl!$D526)</f>
        <v>1</v>
      </c>
      <c r="M4545" s="144">
        <f>IF(ISNA(MATCH($F4545,'Liste noire'!C:C,0)),0,1)</f>
        <v>0</v>
      </c>
    </row>
    <row r="4546" spans="1:13" x14ac:dyDescent="0.25">
      <c r="A4546" s="139">
        <v>4135</v>
      </c>
      <c r="B4546" s="140" t="s">
        <v>15768</v>
      </c>
      <c r="C4546" s="140" t="s">
        <v>15769</v>
      </c>
      <c r="D4546" s="140" t="s">
        <v>15636</v>
      </c>
      <c r="E4546" s="140" t="s">
        <v>22487</v>
      </c>
      <c r="F4546" s="140" t="s">
        <v>15770</v>
      </c>
      <c r="G4546" s="140" t="s">
        <v>15771</v>
      </c>
      <c r="H4546" s="140">
        <v>12.2746</v>
      </c>
      <c r="I4546" s="140">
        <v>102.319</v>
      </c>
      <c r="J4546" s="140">
        <v>105</v>
      </c>
      <c r="K4546" s="140">
        <v>7</v>
      </c>
      <c r="L4546" s="140">
        <f>COUNTIFS(ArCompl!$C$2:$C$5652,ArCompl!$C5411,ArCompl!$D$2:$D$5652,ArCompl!$D5411)</f>
        <v>1</v>
      </c>
      <c r="M4546" s="141">
        <f>IF(ISNA(MATCH($F4546,'Liste noire'!C:C,0)),0,1)</f>
        <v>0</v>
      </c>
    </row>
    <row r="4547" spans="1:13" x14ac:dyDescent="0.25">
      <c r="A4547" s="142">
        <v>1775</v>
      </c>
      <c r="B4547" s="143" t="s">
        <v>8408</v>
      </c>
      <c r="C4547" s="143" t="s">
        <v>8409</v>
      </c>
      <c r="D4547" s="143" t="s">
        <v>8373</v>
      </c>
      <c r="E4547" s="143" t="s">
        <v>8373</v>
      </c>
      <c r="F4547" s="143" t="s">
        <v>8410</v>
      </c>
      <c r="G4547" s="143" t="s">
        <v>8411</v>
      </c>
      <c r="H4547" s="143">
        <v>15.7759</v>
      </c>
      <c r="I4547" s="143">
        <v>-87.475800000000007</v>
      </c>
      <c r="J4547" s="143">
        <v>7</v>
      </c>
      <c r="K4547" s="143">
        <v>-6</v>
      </c>
      <c r="L4547" s="143">
        <f>COUNTIFS(ArCompl!$C$2:$C$5652,ArCompl!$C3554,ArCompl!$D$2:$D$5652,ArCompl!$D3554)</f>
        <v>1</v>
      </c>
      <c r="M4547" s="144">
        <f>IF(ISNA(MATCH($F4547,'Liste noire'!C:C,0)),0,1)</f>
        <v>0</v>
      </c>
    </row>
    <row r="4548" spans="1:13" x14ac:dyDescent="0.25">
      <c r="A4548" s="139">
        <v>3624</v>
      </c>
      <c r="B4548" s="140" t="s">
        <v>21239</v>
      </c>
      <c r="C4548" s="140" t="s">
        <v>21240</v>
      </c>
      <c r="D4548" s="140" t="s">
        <v>16702</v>
      </c>
      <c r="E4548" s="140" t="s">
        <v>22496</v>
      </c>
      <c r="F4548" s="140" t="s">
        <v>21241</v>
      </c>
      <c r="G4548" s="140" t="s">
        <v>21242</v>
      </c>
      <c r="H4548" s="140">
        <v>40.850099999999998</v>
      </c>
      <c r="I4548" s="140">
        <v>-74.0608</v>
      </c>
      <c r="J4548" s="140">
        <v>9</v>
      </c>
      <c r="K4548" s="140">
        <v>-5</v>
      </c>
      <c r="L4548" s="140">
        <f>COUNTIFS(ArCompl!$C$2:$C$5652,ArCompl!$C3076,ArCompl!$D$2:$D$5652,ArCompl!$D3076)</f>
        <v>1</v>
      </c>
      <c r="M4548" s="141">
        <f>IF(ISNA(MATCH($F4548,'Liste noire'!C:C,0)),0,1)</f>
        <v>0</v>
      </c>
    </row>
    <row r="4549" spans="1:13" x14ac:dyDescent="0.25">
      <c r="A4549" s="142">
        <v>623</v>
      </c>
      <c r="B4549" s="143" t="s">
        <v>6290</v>
      </c>
      <c r="C4549" s="143" t="s">
        <v>6291</v>
      </c>
      <c r="D4549" s="143" t="s">
        <v>6240</v>
      </c>
      <c r="E4549" s="143" t="s">
        <v>22387</v>
      </c>
      <c r="F4549" s="143" t="s">
        <v>6292</v>
      </c>
      <c r="G4549" s="143" t="s">
        <v>6293</v>
      </c>
      <c r="H4549" s="143">
        <v>57.068800000000003</v>
      </c>
      <c r="I4549" s="143">
        <v>8.7052200000000006</v>
      </c>
      <c r="J4549" s="143">
        <v>23</v>
      </c>
      <c r="K4549" s="143">
        <v>1</v>
      </c>
      <c r="L4549" s="143">
        <f>COUNTIFS(ArCompl!$C$2:$C$5652,ArCompl!$C1753,ArCompl!$D$2:$D$5652,ArCompl!$D1753)</f>
        <v>1</v>
      </c>
      <c r="M4549" s="144">
        <f>IF(ISNA(MATCH($F4549,'Liste noire'!C:C,0)),0,1)</f>
        <v>0</v>
      </c>
    </row>
    <row r="4550" spans="1:13" x14ac:dyDescent="0.25">
      <c r="A4550" s="139">
        <v>222</v>
      </c>
      <c r="B4550" s="140" t="s">
        <v>215</v>
      </c>
      <c r="C4550" s="140" t="s">
        <v>216</v>
      </c>
      <c r="D4550" s="140" t="s">
        <v>109</v>
      </c>
      <c r="E4550" s="140" t="s">
        <v>22351</v>
      </c>
      <c r="F4550" s="140" t="s">
        <v>217</v>
      </c>
      <c r="G4550" s="140" t="s">
        <v>218</v>
      </c>
      <c r="H4550" s="140">
        <v>35.431600000000003</v>
      </c>
      <c r="I4550" s="140">
        <v>8.1207200000000004</v>
      </c>
      <c r="J4550" s="140">
        <v>2661</v>
      </c>
      <c r="K4550" s="140">
        <v>1</v>
      </c>
      <c r="L4550" s="140">
        <f>COUNTIFS(ArCompl!$C$2:$C$5652,ArCompl!$C93,ArCompl!$D$2:$D$5652,ArCompl!$D93)</f>
        <v>1</v>
      </c>
      <c r="M4550" s="141">
        <f>IF(ISNA(MATCH($F4550,'Liste noire'!C:C,0)),0,1)</f>
        <v>0</v>
      </c>
    </row>
    <row r="4551" spans="1:13" x14ac:dyDescent="0.25">
      <c r="A4551" s="142">
        <v>8265</v>
      </c>
      <c r="B4551" s="143" t="s">
        <v>1448</v>
      </c>
      <c r="C4551" s="143" t="s">
        <v>1449</v>
      </c>
      <c r="D4551" s="143" t="s">
        <v>639</v>
      </c>
      <c r="E4551" s="143" t="s">
        <v>22356</v>
      </c>
      <c r="F4551" s="143" t="s">
        <v>1450</v>
      </c>
      <c r="G4551" s="143" t="s">
        <v>1451</v>
      </c>
      <c r="H4551" s="143">
        <v>-21.715</v>
      </c>
      <c r="I4551" s="143">
        <v>122.229</v>
      </c>
      <c r="J4551" s="143">
        <v>970</v>
      </c>
      <c r="K4551" s="143">
        <v>8</v>
      </c>
      <c r="L4551" s="143">
        <f>COUNTIFS(ArCompl!$C$2:$C$5652,ArCompl!$C522,ArCompl!$D$2:$D$5652,ArCompl!$D522)</f>
        <v>1</v>
      </c>
      <c r="M4551" s="144">
        <f>IF(ISNA(MATCH($F4551,'Liste noire'!C:C,0)),0,1)</f>
        <v>0</v>
      </c>
    </row>
    <row r="4552" spans="1:13" x14ac:dyDescent="0.25">
      <c r="A4552" s="139">
        <v>8995</v>
      </c>
      <c r="B4552" s="140" t="s">
        <v>1452</v>
      </c>
      <c r="C4552" s="140" t="s">
        <v>1453</v>
      </c>
      <c r="D4552" s="140" t="s">
        <v>639</v>
      </c>
      <c r="E4552" s="140" t="s">
        <v>22356</v>
      </c>
      <c r="F4552" s="140" t="s">
        <v>1454</v>
      </c>
      <c r="G4552" s="140" t="s">
        <v>1455</v>
      </c>
      <c r="H4552" s="140">
        <v>-34.421399999999998</v>
      </c>
      <c r="I4552" s="140">
        <v>147.512</v>
      </c>
      <c r="J4552" s="140">
        <v>921</v>
      </c>
      <c r="K4552" s="140">
        <v>10</v>
      </c>
      <c r="L4552" s="140">
        <f>COUNTIFS(ArCompl!$C$2:$C$5652,ArCompl!$C523,ArCompl!$D$2:$D$5652,ArCompl!$D523)</f>
        <v>1</v>
      </c>
      <c r="M4552" s="141">
        <f>IF(ISNA(MATCH($F4552,'Liste noire'!C:C,0)),0,1)</f>
        <v>0</v>
      </c>
    </row>
    <row r="4553" spans="1:13" x14ac:dyDescent="0.25">
      <c r="A4553" s="142">
        <v>6963</v>
      </c>
      <c r="B4553" s="143" t="s">
        <v>5268</v>
      </c>
      <c r="C4553" s="143" t="s">
        <v>5269</v>
      </c>
      <c r="D4553" s="143" t="s">
        <v>4759</v>
      </c>
      <c r="E4553" s="143" t="s">
        <v>22377</v>
      </c>
      <c r="F4553" s="143" t="s">
        <v>5270</v>
      </c>
      <c r="G4553" s="143" t="s">
        <v>5271</v>
      </c>
      <c r="H4553" s="143">
        <v>27.883330000000001</v>
      </c>
      <c r="I4553" s="143">
        <v>109.30889999999999</v>
      </c>
      <c r="J4553" s="143">
        <v>0</v>
      </c>
      <c r="K4553" s="143">
        <v>8</v>
      </c>
      <c r="L4553" s="143">
        <f>COUNTIFS(ArCompl!$C$2:$C$5652,ArCompl!$C1481,ArCompl!$D$2:$D$5652,ArCompl!$D1481)</f>
        <v>1</v>
      </c>
      <c r="M4553" s="144">
        <f>IF(ISNA(MATCH($F4553,'Liste noire'!C:C,0)),0,1)</f>
        <v>0</v>
      </c>
    </row>
    <row r="4554" spans="1:13" x14ac:dyDescent="0.25">
      <c r="A4554" s="139">
        <v>6784</v>
      </c>
      <c r="B4554" s="140" t="s">
        <v>15930</v>
      </c>
      <c r="C4554" s="140" t="s">
        <v>15931</v>
      </c>
      <c r="D4554" s="140" t="s">
        <v>15862</v>
      </c>
      <c r="E4554" s="140" t="s">
        <v>22490</v>
      </c>
      <c r="F4554" s="140" t="s">
        <v>15932</v>
      </c>
      <c r="G4554" s="140" t="s">
        <v>15933</v>
      </c>
      <c r="H4554" s="140">
        <v>41.138199999999998</v>
      </c>
      <c r="I4554" s="140">
        <v>27.9191</v>
      </c>
      <c r="J4554" s="140">
        <v>574</v>
      </c>
      <c r="K4554" s="140">
        <v>3</v>
      </c>
      <c r="L4554" s="140">
        <f>COUNTIFS(ArCompl!$C$2:$C$5652,ArCompl!$C5457,ArCompl!$D$2:$D$5652,ArCompl!$D5457)</f>
        <v>1</v>
      </c>
      <c r="M4554" s="141">
        <f>IF(ISNA(MATCH($F4554,'Liste noire'!C:C,0)),0,1)</f>
        <v>0</v>
      </c>
    </row>
    <row r="4555" spans="1:13" x14ac:dyDescent="0.25">
      <c r="A4555" s="142">
        <v>1629</v>
      </c>
      <c r="B4555" s="143" t="s">
        <v>13350</v>
      </c>
      <c r="C4555" s="143" t="s">
        <v>13351</v>
      </c>
      <c r="D4555" s="143" t="s">
        <v>13326</v>
      </c>
      <c r="E4555" s="143" t="s">
        <v>13326</v>
      </c>
      <c r="F4555" s="143" t="s">
        <v>13352</v>
      </c>
      <c r="G4555" s="143" t="s">
        <v>13353</v>
      </c>
      <c r="H4555" s="143">
        <v>38.761800000000001</v>
      </c>
      <c r="I4555" s="143">
        <v>-27.090800000000002</v>
      </c>
      <c r="J4555" s="143">
        <v>180</v>
      </c>
      <c r="K4555" s="143">
        <v>-1</v>
      </c>
      <c r="L4555" s="143">
        <f>COUNTIFS(ArCompl!$C$2:$C$5652,ArCompl!$C4861,ArCompl!$D$2:$D$5652,ArCompl!$D4861)</f>
        <v>1</v>
      </c>
      <c r="M4555" s="144">
        <f>IF(ISNA(MATCH($F4555,'Liste noire'!C:C,0)),0,1)</f>
        <v>0</v>
      </c>
    </row>
    <row r="4556" spans="1:13" x14ac:dyDescent="0.25">
      <c r="A4556" s="139">
        <v>988</v>
      </c>
      <c r="B4556" s="140" t="s">
        <v>11709</v>
      </c>
      <c r="C4556" s="140" t="s">
        <v>11710</v>
      </c>
      <c r="D4556" s="140" t="s">
        <v>11666</v>
      </c>
      <c r="E4556" s="140" t="s">
        <v>11666</v>
      </c>
      <c r="F4556" s="140" t="s">
        <v>11711</v>
      </c>
      <c r="G4556" s="140" t="s">
        <v>11712</v>
      </c>
      <c r="H4556" s="140">
        <v>-16.104800000000001</v>
      </c>
      <c r="I4556" s="140">
        <v>33.6402</v>
      </c>
      <c r="J4556" s="140">
        <v>525</v>
      </c>
      <c r="K4556" s="140">
        <v>2</v>
      </c>
      <c r="L4556" s="140">
        <f>COUNTIFS(ArCompl!$C$2:$C$5652,ArCompl!$C4414,ArCompl!$D$2:$D$5652,ArCompl!$D4414)</f>
        <v>1</v>
      </c>
      <c r="M4556" s="141">
        <f>IF(ISNA(MATCH($F4556,'Liste noire'!C:C,0)),0,1)</f>
        <v>0</v>
      </c>
    </row>
    <row r="4557" spans="1:13" x14ac:dyDescent="0.25">
      <c r="A4557" s="142">
        <v>2021</v>
      </c>
      <c r="B4557" s="143" t="s">
        <v>12072</v>
      </c>
      <c r="C4557" s="143" t="s">
        <v>12073</v>
      </c>
      <c r="D4557" s="143" t="s">
        <v>12018</v>
      </c>
      <c r="E4557" s="143" t="s">
        <v>22451</v>
      </c>
      <c r="F4557" s="143" t="s">
        <v>12074</v>
      </c>
      <c r="G4557" s="143" t="s">
        <v>12075</v>
      </c>
      <c r="H4557" s="143">
        <v>-45.533099999999997</v>
      </c>
      <c r="I4557" s="143">
        <v>167.65</v>
      </c>
      <c r="J4557" s="143">
        <v>687</v>
      </c>
      <c r="K4557" s="143">
        <v>12</v>
      </c>
      <c r="L4557" s="143">
        <f>COUNTIFS(ArCompl!$C$2:$C$5652,ArCompl!$C4577,ArCompl!$D$2:$D$5652,ArCompl!$D4577)</f>
        <v>1</v>
      </c>
      <c r="M4557" s="144">
        <f>IF(ISNA(MATCH($F4557,'Liste noire'!C:C,0)),0,1)</f>
        <v>0</v>
      </c>
    </row>
    <row r="4558" spans="1:13" x14ac:dyDescent="0.25">
      <c r="A4558" s="139">
        <v>11880</v>
      </c>
      <c r="B4558" s="140" t="s">
        <v>15030</v>
      </c>
      <c r="C4558" s="140" t="s">
        <v>15031</v>
      </c>
      <c r="D4558" s="140" t="s">
        <v>14857</v>
      </c>
      <c r="E4558" s="140" t="s">
        <v>22479</v>
      </c>
      <c r="F4558" s="140" t="s">
        <v>15032</v>
      </c>
      <c r="G4558" s="140" t="s">
        <v>15033</v>
      </c>
      <c r="H4558" s="140">
        <v>40.402999999999999</v>
      </c>
      <c r="I4558" s="140">
        <v>-1.2182999999999999</v>
      </c>
      <c r="J4558" s="140">
        <v>3380</v>
      </c>
      <c r="K4558" s="140" t="s">
        <v>340</v>
      </c>
      <c r="L4558" s="140">
        <f>COUNTIFS(ArCompl!$C$2:$C$5652,ArCompl!$C1870,ArCompl!$D$2:$D$5652,ArCompl!$D1870)</f>
        <v>1</v>
      </c>
      <c r="M4558" s="141">
        <f>IF(ISNA(MATCH($F4558,'Liste noire'!C:C,0)),0,1)</f>
        <v>0</v>
      </c>
    </row>
    <row r="4559" spans="1:13" x14ac:dyDescent="0.25">
      <c r="A4559" s="142">
        <v>4084</v>
      </c>
      <c r="B4559" s="143" t="s">
        <v>21227</v>
      </c>
      <c r="C4559" s="143" t="s">
        <v>21228</v>
      </c>
      <c r="D4559" s="143" t="s">
        <v>16702</v>
      </c>
      <c r="E4559" s="143" t="s">
        <v>22496</v>
      </c>
      <c r="F4559" s="143" t="s">
        <v>21229</v>
      </c>
      <c r="G4559" s="143" t="s">
        <v>21230</v>
      </c>
      <c r="H4559" s="143">
        <v>37.953800000000001</v>
      </c>
      <c r="I4559" s="143">
        <v>-107.908</v>
      </c>
      <c r="J4559" s="143">
        <v>9070</v>
      </c>
      <c r="K4559" s="143">
        <v>-7</v>
      </c>
      <c r="L4559" s="143">
        <f>COUNTIFS(ArCompl!$C$2:$C$5652,ArCompl!$C3073,ArCompl!$D$2:$D$5652,ArCompl!$D3073)</f>
        <v>1</v>
      </c>
      <c r="M4559" s="144">
        <f>IF(ISNA(MATCH($F4559,'Liste noire'!C:C,0)),0,1)</f>
        <v>0</v>
      </c>
    </row>
    <row r="4560" spans="1:13" x14ac:dyDescent="0.25">
      <c r="A4560" s="139">
        <v>6175</v>
      </c>
      <c r="B4560" s="140" t="s">
        <v>8883</v>
      </c>
      <c r="C4560" s="140" t="s">
        <v>8884</v>
      </c>
      <c r="D4560" s="140" t="s">
        <v>8516</v>
      </c>
      <c r="E4560" s="140" t="s">
        <v>22415</v>
      </c>
      <c r="F4560" s="140" t="s">
        <v>8885</v>
      </c>
      <c r="G4560" s="140" t="s">
        <v>8886</v>
      </c>
      <c r="H4560" s="140">
        <v>26.709099999999999</v>
      </c>
      <c r="I4560" s="140">
        <v>92.784700000000001</v>
      </c>
      <c r="J4560" s="140">
        <v>240</v>
      </c>
      <c r="K4560" s="140">
        <v>5.5</v>
      </c>
      <c r="L4560" s="140">
        <f>COUNTIFS(ArCompl!$C$2:$C$5652,ArCompl!$C3700,ArCompl!$D$2:$D$5652,ArCompl!$D3700)</f>
        <v>1</v>
      </c>
      <c r="M4560" s="141">
        <f>IF(ISNA(MATCH($F4560,'Liste noire'!C:C,0)),0,1)</f>
        <v>0</v>
      </c>
    </row>
    <row r="4561" spans="1:13" x14ac:dyDescent="0.25">
      <c r="A4561" s="142">
        <v>2624</v>
      </c>
      <c r="B4561" s="143" t="s">
        <v>2721</v>
      </c>
      <c r="C4561" s="143" t="s">
        <v>2722</v>
      </c>
      <c r="D4561" s="143" t="s">
        <v>2057</v>
      </c>
      <c r="E4561" s="143" t="s">
        <v>22368</v>
      </c>
      <c r="F4561" s="143" t="s">
        <v>2723</v>
      </c>
      <c r="G4561" s="143" t="s">
        <v>2724</v>
      </c>
      <c r="H4561" s="143">
        <v>-3.3829400000000001</v>
      </c>
      <c r="I4561" s="143">
        <v>-64.724100000000007</v>
      </c>
      <c r="J4561" s="143">
        <v>188</v>
      </c>
      <c r="K4561" s="143">
        <v>-4</v>
      </c>
      <c r="L4561" s="143">
        <f>COUNTIFS(ArCompl!$C$2:$C$5652,ArCompl!$C875,ArCompl!$D$2:$D$5652,ArCompl!$D875)</f>
        <v>1</v>
      </c>
      <c r="M4561" s="144">
        <f>IF(ISNA(MATCH($F4561,'Liste noire'!C:C,0)),0,1)</f>
        <v>0</v>
      </c>
    </row>
    <row r="4562" spans="1:13" x14ac:dyDescent="0.25">
      <c r="A4562" s="139">
        <v>11145</v>
      </c>
      <c r="B4562" s="140" t="s">
        <v>2725</v>
      </c>
      <c r="C4562" s="140" t="s">
        <v>2726</v>
      </c>
      <c r="D4562" s="140" t="s">
        <v>2057</v>
      </c>
      <c r="E4562" s="140" t="s">
        <v>22368</v>
      </c>
      <c r="F4562" s="140" t="s">
        <v>2727</v>
      </c>
      <c r="G4562" s="140" t="s">
        <v>2728</v>
      </c>
      <c r="H4562" s="140">
        <v>-17.892299999999999</v>
      </c>
      <c r="I4562" s="140">
        <v>-41.513599999999997</v>
      </c>
      <c r="J4562" s="140">
        <v>1572</v>
      </c>
      <c r="K4562" s="140">
        <v>-3</v>
      </c>
      <c r="L4562" s="140">
        <f>COUNTIFS(ArCompl!$C$2:$C$5652,ArCompl!$C876,ArCompl!$D$2:$D$5652,ArCompl!$D876)</f>
        <v>1</v>
      </c>
      <c r="M4562" s="141">
        <f>IF(ISNA(MATCH($F4562,'Liste noire'!C:C,0)),0,1)</f>
        <v>0</v>
      </c>
    </row>
    <row r="4563" spans="1:13" x14ac:dyDescent="0.25">
      <c r="A4563" s="142">
        <v>1057</v>
      </c>
      <c r="B4563" s="143" t="s">
        <v>15023</v>
      </c>
      <c r="C4563" s="143" t="s">
        <v>15024</v>
      </c>
      <c r="D4563" s="143" t="s">
        <v>14857</v>
      </c>
      <c r="E4563" s="143" t="s">
        <v>22479</v>
      </c>
      <c r="F4563" s="143" t="s">
        <v>15025</v>
      </c>
      <c r="G4563" s="143" t="s">
        <v>15026</v>
      </c>
      <c r="H4563" s="143">
        <v>28.482700000000001</v>
      </c>
      <c r="I4563" s="143">
        <v>-16.3415</v>
      </c>
      <c r="J4563" s="143">
        <v>2076</v>
      </c>
      <c r="K4563" s="143">
        <v>0</v>
      </c>
      <c r="L4563" s="143">
        <f>COUNTIFS(ArCompl!$C$2:$C$5652,ArCompl!$C1868,ArCompl!$D$2:$D$5652,ArCompl!$D1868)</f>
        <v>1</v>
      </c>
      <c r="M4563" s="144">
        <f>IF(ISNA(MATCH($F4563,'Liste noire'!C:C,0)),0,1)</f>
        <v>0</v>
      </c>
    </row>
    <row r="4564" spans="1:13" x14ac:dyDescent="0.25">
      <c r="A4564" s="139">
        <v>1056</v>
      </c>
      <c r="B4564" s="140" t="s">
        <v>15027</v>
      </c>
      <c r="C4564" s="140" t="s">
        <v>15024</v>
      </c>
      <c r="D4564" s="140" t="s">
        <v>14857</v>
      </c>
      <c r="E4564" s="140" t="s">
        <v>22479</v>
      </c>
      <c r="F4564" s="140" t="s">
        <v>15028</v>
      </c>
      <c r="G4564" s="140" t="s">
        <v>15029</v>
      </c>
      <c r="H4564" s="140">
        <v>28.044499999999999</v>
      </c>
      <c r="I4564" s="140">
        <v>-16.572500000000002</v>
      </c>
      <c r="J4564" s="140">
        <v>209</v>
      </c>
      <c r="K4564" s="140">
        <v>0</v>
      </c>
      <c r="L4564" s="140">
        <f>COUNTIFS(ArCompl!$C$2:$C$5652,ArCompl!$C1869,ArCompl!$D$2:$D$5652,ArCompl!$D1869)</f>
        <v>1</v>
      </c>
      <c r="M4564" s="141">
        <f>IF(ISNA(MATCH($F4564,'Liste noire'!C:C,0)),0,1)</f>
        <v>0</v>
      </c>
    </row>
    <row r="4565" spans="1:13" x14ac:dyDescent="0.25">
      <c r="A4565" s="142">
        <v>1741</v>
      </c>
      <c r="B4565" s="143" t="s">
        <v>11581</v>
      </c>
      <c r="C4565" s="143" t="s">
        <v>11582</v>
      </c>
      <c r="D4565" s="143" t="s">
        <v>11583</v>
      </c>
      <c r="E4565" s="143" t="s">
        <v>22444</v>
      </c>
      <c r="F4565" s="143" t="s">
        <v>11584</v>
      </c>
      <c r="G4565" s="143" t="s">
        <v>11585</v>
      </c>
      <c r="H4565" s="143">
        <v>42.359400000000001</v>
      </c>
      <c r="I4565" s="143">
        <v>19.251899999999999</v>
      </c>
      <c r="J4565" s="143">
        <v>141</v>
      </c>
      <c r="K4565" s="143">
        <v>1</v>
      </c>
      <c r="L4565" s="143">
        <f>COUNTIFS(ArCompl!$C$2:$C$5652,ArCompl!$C4400,ArCompl!$D$2:$D$5652,ArCompl!$D4400)</f>
        <v>1</v>
      </c>
      <c r="M4565" s="144">
        <f>IF(ISNA(MATCH($F4565,'Liste noire'!C:C,0)),0,1)</f>
        <v>0</v>
      </c>
    </row>
    <row r="4566" spans="1:13" x14ac:dyDescent="0.25">
      <c r="A4566" s="139">
        <v>3307</v>
      </c>
      <c r="B4566" s="140" t="s">
        <v>10937</v>
      </c>
      <c r="C4566" s="140" t="s">
        <v>10938</v>
      </c>
      <c r="D4566" s="140" t="s">
        <v>10891</v>
      </c>
      <c r="E4566" s="140" t="s">
        <v>22434</v>
      </c>
      <c r="F4566" s="140" t="s">
        <v>10939</v>
      </c>
      <c r="G4566" s="140" t="s">
        <v>10940</v>
      </c>
      <c r="H4566" s="140">
        <v>5.3826400000000003</v>
      </c>
      <c r="I4566" s="140">
        <v>103.10299999999999</v>
      </c>
      <c r="J4566" s="140">
        <v>21</v>
      </c>
      <c r="K4566" s="140">
        <v>8</v>
      </c>
      <c r="L4566" s="140">
        <f>COUNTIFS(ArCompl!$C$2:$C$5652,ArCompl!$C4222,ArCompl!$D$2:$D$5652,ArCompl!$D4222)</f>
        <v>1</v>
      </c>
      <c r="M4566" s="141">
        <f>IF(ISNA(MATCH($F4566,'Liste noire'!C:C,0)),0,1)</f>
        <v>0</v>
      </c>
    </row>
    <row r="4567" spans="1:13" x14ac:dyDescent="0.25">
      <c r="A4567" s="142">
        <v>5909</v>
      </c>
      <c r="B4567" s="143" t="s">
        <v>21962</v>
      </c>
      <c r="C4567" s="143" t="s">
        <v>21963</v>
      </c>
      <c r="D4567" s="143" t="s">
        <v>21859</v>
      </c>
      <c r="E4567" s="143" t="s">
        <v>21859</v>
      </c>
      <c r="F4567" s="143" t="s">
        <v>21964</v>
      </c>
      <c r="G4567" s="143" t="s">
        <v>21965</v>
      </c>
      <c r="H4567" s="143">
        <v>-16.891100000000002</v>
      </c>
      <c r="I4567" s="143">
        <v>168.55099999999999</v>
      </c>
      <c r="J4567" s="143">
        <v>443</v>
      </c>
      <c r="K4567" s="143">
        <v>11</v>
      </c>
      <c r="L4567" s="143">
        <f>COUNTIFS(ArCompl!$C$2:$C$5652,ArCompl!$C5563,ArCompl!$D$2:$D$5652,ArCompl!$D5563)</f>
        <v>1</v>
      </c>
      <c r="M4567" s="144">
        <f>IF(ISNA(MATCH($F4567,'Liste noire'!C:C,0)),0,1)</f>
        <v>0</v>
      </c>
    </row>
    <row r="4568" spans="1:13" x14ac:dyDescent="0.25">
      <c r="A4568" s="139">
        <v>9768</v>
      </c>
      <c r="B4568" s="140" t="s">
        <v>13032</v>
      </c>
      <c r="C4568" s="140" t="s">
        <v>13033</v>
      </c>
      <c r="D4568" s="140" t="s">
        <v>12933</v>
      </c>
      <c r="E4568" s="140" t="s">
        <v>22457</v>
      </c>
      <c r="F4568" s="140" t="s">
        <v>13034</v>
      </c>
      <c r="G4568" s="140" t="s">
        <v>13035</v>
      </c>
      <c r="H4568" s="140">
        <v>-9.1329999999999991</v>
      </c>
      <c r="I4568" s="140">
        <v>-75.95</v>
      </c>
      <c r="J4568" s="140">
        <v>2010</v>
      </c>
      <c r="K4568" s="140">
        <v>-5</v>
      </c>
      <c r="L4568" s="140">
        <f>COUNTIFS(ArCompl!$C$2:$C$5652,ArCompl!$C4746,ArCompl!$D$2:$D$5652,ArCompl!$D4746)</f>
        <v>1</v>
      </c>
      <c r="M4568" s="141">
        <f>IF(ISNA(MATCH($F4568,'Liste noire'!C:C,0)),0,1)</f>
        <v>0</v>
      </c>
    </row>
    <row r="4569" spans="1:13" x14ac:dyDescent="0.25">
      <c r="A4569" s="142">
        <v>5919</v>
      </c>
      <c r="B4569" s="143" t="s">
        <v>12004</v>
      </c>
      <c r="C4569" s="143" t="s">
        <v>12005</v>
      </c>
      <c r="D4569" s="143" t="s">
        <v>11974</v>
      </c>
      <c r="E4569" s="143" t="s">
        <v>22450</v>
      </c>
      <c r="F4569" s="143" t="s">
        <v>12006</v>
      </c>
      <c r="G4569" s="143" t="s">
        <v>12007</v>
      </c>
      <c r="H4569" s="143">
        <v>-21.0961</v>
      </c>
      <c r="I4569" s="143">
        <v>167.804</v>
      </c>
      <c r="J4569" s="143">
        <v>128</v>
      </c>
      <c r="K4569" s="143">
        <v>11</v>
      </c>
      <c r="L4569" s="143">
        <f>COUNTIFS(ArCompl!$C$2:$C$5652,ArCompl!$C4560,ArCompl!$D$2:$D$5652,ArCompl!$D4560)</f>
        <v>1</v>
      </c>
      <c r="M4569" s="144">
        <f>IF(ISNA(MATCH($F4569,'Liste noire'!C:C,0)),0,1)</f>
        <v>0</v>
      </c>
    </row>
    <row r="4570" spans="1:13" x14ac:dyDescent="0.25">
      <c r="A4570" s="139">
        <v>1662</v>
      </c>
      <c r="B4570" s="140" t="s">
        <v>13499</v>
      </c>
      <c r="C4570" s="140" t="s">
        <v>13500</v>
      </c>
      <c r="D4570" s="140" t="s">
        <v>13441</v>
      </c>
      <c r="E4570" s="140" t="s">
        <v>22460</v>
      </c>
      <c r="F4570" s="140" t="s">
        <v>13501</v>
      </c>
      <c r="G4570" s="140" t="s">
        <v>13502</v>
      </c>
      <c r="H4570" s="140">
        <v>46.467700000000001</v>
      </c>
      <c r="I4570" s="140">
        <v>24.412500000000001</v>
      </c>
      <c r="J4570" s="140">
        <v>963</v>
      </c>
      <c r="K4570" s="140">
        <v>2</v>
      </c>
      <c r="L4570" s="140">
        <f>COUNTIFS(ArCompl!$C$2:$C$5652,ArCompl!$C4907,ArCompl!$D$2:$D$5652,ArCompl!$D4907)</f>
        <v>1</v>
      </c>
      <c r="M4570" s="141">
        <f>IF(ISNA(MATCH($F4570,'Liste noire'!C:C,0)),0,1)</f>
        <v>0</v>
      </c>
    </row>
    <row r="4571" spans="1:13" x14ac:dyDescent="0.25">
      <c r="A4571" s="142">
        <v>12031</v>
      </c>
      <c r="B4571" s="143" t="s">
        <v>1226</v>
      </c>
      <c r="C4571" s="143" t="s">
        <v>1227</v>
      </c>
      <c r="D4571" s="143" t="s">
        <v>639</v>
      </c>
      <c r="E4571" s="143" t="s">
        <v>22356</v>
      </c>
      <c r="F4571" s="143" t="s">
        <v>1228</v>
      </c>
      <c r="G4571" s="143" t="s">
        <v>1229</v>
      </c>
      <c r="H4571" s="143">
        <v>-38.2072</v>
      </c>
      <c r="I4571" s="143">
        <v>146.47</v>
      </c>
      <c r="J4571" s="143">
        <v>180</v>
      </c>
      <c r="K4571" s="143" t="s">
        <v>340</v>
      </c>
      <c r="L4571" s="143">
        <f>COUNTIFS(ArCompl!$C$2:$C$5652,ArCompl!$C466,ArCompl!$D$2:$D$5652,ArCompl!$D466)</f>
        <v>1</v>
      </c>
      <c r="M4571" s="144">
        <f>IF(ISNA(MATCH($F4571,'Liste noire'!C:C,0)),0,1)</f>
        <v>0</v>
      </c>
    </row>
    <row r="4572" spans="1:13" x14ac:dyDescent="0.25">
      <c r="A4572" s="139">
        <v>6348</v>
      </c>
      <c r="B4572" s="140" t="s">
        <v>5264</v>
      </c>
      <c r="C4572" s="140" t="s">
        <v>5265</v>
      </c>
      <c r="D4572" s="140" t="s">
        <v>4759</v>
      </c>
      <c r="E4572" s="140" t="s">
        <v>22377</v>
      </c>
      <c r="F4572" s="140" t="s">
        <v>5266</v>
      </c>
      <c r="G4572" s="140" t="s">
        <v>5267</v>
      </c>
      <c r="H4572" s="140">
        <v>43.556699999999999</v>
      </c>
      <c r="I4572" s="140">
        <v>122.2</v>
      </c>
      <c r="J4572" s="140">
        <v>2395</v>
      </c>
      <c r="K4572" s="140">
        <v>8</v>
      </c>
      <c r="L4572" s="140">
        <f>COUNTIFS(ArCompl!$C$2:$C$5652,ArCompl!$C1480,ArCompl!$D$2:$D$5652,ArCompl!$D1480)</f>
        <v>1</v>
      </c>
      <c r="M4572" s="141">
        <f>IF(ISNA(MATCH($F4572,'Liste noire'!C:C,0)),0,1)</f>
        <v>0</v>
      </c>
    </row>
    <row r="4573" spans="1:13" x14ac:dyDescent="0.25">
      <c r="A4573" s="142">
        <v>240</v>
      </c>
      <c r="B4573" s="143" t="s">
        <v>239</v>
      </c>
      <c r="C4573" s="143" t="s">
        <v>240</v>
      </c>
      <c r="D4573" s="143" t="s">
        <v>109</v>
      </c>
      <c r="E4573" s="143" t="s">
        <v>22351</v>
      </c>
      <c r="F4573" s="143" t="s">
        <v>241</v>
      </c>
      <c r="G4573" s="143" t="s">
        <v>242</v>
      </c>
      <c r="H4573" s="143">
        <v>33.067799999999998</v>
      </c>
      <c r="I4573" s="143">
        <v>6.0886699999999996</v>
      </c>
      <c r="J4573" s="143">
        <v>279</v>
      </c>
      <c r="K4573" s="143">
        <v>1</v>
      </c>
      <c r="L4573" s="143">
        <f>COUNTIFS(ArCompl!$C$2:$C$5652,ArCompl!$C99,ArCompl!$D$2:$D$5652,ArCompl!$D99)</f>
        <v>1</v>
      </c>
      <c r="M4573" s="144">
        <f>IF(ISNA(MATCH($F4573,'Liste noire'!C:C,0)),0,1)</f>
        <v>0</v>
      </c>
    </row>
    <row r="4574" spans="1:13" x14ac:dyDescent="0.25">
      <c r="A4574" s="139">
        <v>1185</v>
      </c>
      <c r="B4574" s="140" t="s">
        <v>15626</v>
      </c>
      <c r="C4574" s="140" t="s">
        <v>15627</v>
      </c>
      <c r="D4574" s="140" t="s">
        <v>15553</v>
      </c>
      <c r="E4574" s="140" t="s">
        <v>22486</v>
      </c>
      <c r="F4574" s="140" t="s">
        <v>15628</v>
      </c>
      <c r="G4574" s="140" t="s">
        <v>15629</v>
      </c>
      <c r="H4574" s="140">
        <v>-5.0923600000000002</v>
      </c>
      <c r="I4574" s="140">
        <v>39.071199999999997</v>
      </c>
      <c r="J4574" s="140">
        <v>129</v>
      </c>
      <c r="K4574" s="140">
        <v>3</v>
      </c>
      <c r="L4574" s="140">
        <f>COUNTIFS(ArCompl!$C$2:$C$5652,ArCompl!$C5369,ArCompl!$D$2:$D$5652,ArCompl!$D5369)</f>
        <v>1</v>
      </c>
      <c r="M4574" s="141">
        <f>IF(ISNA(MATCH($F4574,'Liste noire'!C:C,0)),0,1)</f>
        <v>0</v>
      </c>
    </row>
    <row r="4575" spans="1:13" x14ac:dyDescent="0.25">
      <c r="A4575" s="142">
        <v>1776</v>
      </c>
      <c r="B4575" s="143" t="s">
        <v>8404</v>
      </c>
      <c r="C4575" s="143" t="s">
        <v>8405</v>
      </c>
      <c r="D4575" s="143" t="s">
        <v>8373</v>
      </c>
      <c r="E4575" s="143" t="s">
        <v>8373</v>
      </c>
      <c r="F4575" s="143" t="s">
        <v>8406</v>
      </c>
      <c r="G4575" s="143" t="s">
        <v>8407</v>
      </c>
      <c r="H4575" s="143">
        <v>14.0609</v>
      </c>
      <c r="I4575" s="143">
        <v>-87.217200000000005</v>
      </c>
      <c r="J4575" s="143">
        <v>3294</v>
      </c>
      <c r="K4575" s="143">
        <v>-6</v>
      </c>
      <c r="L4575" s="143">
        <f>COUNTIFS(ArCompl!$C$2:$C$5652,ArCompl!$C3553,ArCompl!$D$2:$D$5652,ArCompl!$D3553)</f>
        <v>1</v>
      </c>
      <c r="M4575" s="144">
        <f>IF(ISNA(MATCH($F4575,'Liste noire'!C:C,0)),0,1)</f>
        <v>0</v>
      </c>
    </row>
    <row r="4576" spans="1:13" x14ac:dyDescent="0.25">
      <c r="A4576" s="139">
        <v>1846</v>
      </c>
      <c r="B4576" s="140" t="s">
        <v>11474</v>
      </c>
      <c r="C4576" s="140" t="s">
        <v>11475</v>
      </c>
      <c r="D4576" s="140" t="s">
        <v>11206</v>
      </c>
      <c r="E4576" s="140" t="s">
        <v>22439</v>
      </c>
      <c r="F4576" s="140" t="s">
        <v>11476</v>
      </c>
      <c r="G4576" s="140" t="s">
        <v>11477</v>
      </c>
      <c r="H4576" s="140">
        <v>16.563600000000001</v>
      </c>
      <c r="I4576" s="140">
        <v>-93.022499999999994</v>
      </c>
      <c r="J4576" s="140">
        <v>1499</v>
      </c>
      <c r="K4576" s="140">
        <v>-6</v>
      </c>
      <c r="L4576" s="140">
        <f>COUNTIFS(ArCompl!$C$2:$C$5652,ArCompl!$C4375,ArCompl!$D$2:$D$5652,ArCompl!$D4375)</f>
        <v>1</v>
      </c>
      <c r="M4576" s="141">
        <f>IF(ISNA(MATCH($F4576,'Liste noire'!C:C,0)),0,1)</f>
        <v>0</v>
      </c>
    </row>
    <row r="4577" spans="1:13" x14ac:dyDescent="0.25">
      <c r="A4577" s="142">
        <v>2623</v>
      </c>
      <c r="B4577" s="143" t="s">
        <v>2729</v>
      </c>
      <c r="C4577" s="143" t="s">
        <v>2730</v>
      </c>
      <c r="D4577" s="143" t="s">
        <v>2057</v>
      </c>
      <c r="E4577" s="143" t="s">
        <v>22368</v>
      </c>
      <c r="F4577" s="143" t="s">
        <v>2731</v>
      </c>
      <c r="G4577" s="143" t="s">
        <v>2732</v>
      </c>
      <c r="H4577" s="143">
        <v>-5.0599400000000001</v>
      </c>
      <c r="I4577" s="143">
        <v>-42.823500000000003</v>
      </c>
      <c r="J4577" s="143">
        <v>219</v>
      </c>
      <c r="K4577" s="143">
        <v>-3</v>
      </c>
      <c r="L4577" s="143">
        <f>COUNTIFS(ArCompl!$C$2:$C$5652,ArCompl!$C877,ArCompl!$D$2:$D$5652,ArCompl!$D877)</f>
        <v>1</v>
      </c>
      <c r="M4577" s="144">
        <f>IF(ISNA(MATCH($F4577,'Liste noire'!C:C,0)),0,1)</f>
        <v>0</v>
      </c>
    </row>
    <row r="4578" spans="1:13" x14ac:dyDescent="0.25">
      <c r="A4578" s="139">
        <v>4289</v>
      </c>
      <c r="B4578" s="140" t="s">
        <v>717</v>
      </c>
      <c r="C4578" s="140" t="s">
        <v>718</v>
      </c>
      <c r="D4578" s="140" t="s">
        <v>639</v>
      </c>
      <c r="E4578" s="140" t="s">
        <v>22356</v>
      </c>
      <c r="F4578" s="140" t="s">
        <v>719</v>
      </c>
      <c r="G4578" s="140" t="s">
        <v>720</v>
      </c>
      <c r="H4578" s="140">
        <v>-24.4939</v>
      </c>
      <c r="I4578" s="140">
        <v>150.57599999999999</v>
      </c>
      <c r="J4578" s="140">
        <v>644</v>
      </c>
      <c r="K4578" s="140">
        <v>10</v>
      </c>
      <c r="L4578" s="140">
        <f>COUNTIFS(ArCompl!$C$2:$C$5652,ArCompl!$C338,ArCompl!$D$2:$D$5652,ArCompl!$D338)</f>
        <v>1</v>
      </c>
      <c r="M4578" s="141">
        <f>IF(ISNA(MATCH($F4578,'Liste noire'!C:C,0)),0,1)</f>
        <v>0</v>
      </c>
    </row>
    <row r="4579" spans="1:13" x14ac:dyDescent="0.25">
      <c r="A4579" s="142">
        <v>3237</v>
      </c>
      <c r="B4579" s="143" t="s">
        <v>2929</v>
      </c>
      <c r="C4579" s="143" t="s">
        <v>2930</v>
      </c>
      <c r="D4579" s="143" t="s">
        <v>2843</v>
      </c>
      <c r="E4579" s="143" t="s">
        <v>22370</v>
      </c>
      <c r="F4579" s="143" t="s">
        <v>2931</v>
      </c>
      <c r="G4579" s="143" t="s">
        <v>2932</v>
      </c>
      <c r="H4579" s="143">
        <v>20.483799999999999</v>
      </c>
      <c r="I4579" s="143">
        <v>99.935400000000001</v>
      </c>
      <c r="J4579" s="143">
        <v>1280</v>
      </c>
      <c r="K4579" s="143">
        <v>6.5</v>
      </c>
      <c r="L4579" s="143">
        <f>COUNTIFS(ArCompl!$C$2:$C$5652,ArCompl!$C668,ArCompl!$D$2:$D$5652,ArCompl!$D668)</f>
        <v>1</v>
      </c>
      <c r="M4579" s="144">
        <f>IF(ISNA(MATCH($F4579,'Liste noire'!C:C,0)),0,1)</f>
        <v>0</v>
      </c>
    </row>
    <row r="4580" spans="1:13" x14ac:dyDescent="0.25">
      <c r="A4580" s="139">
        <v>693</v>
      </c>
      <c r="B4580" s="140" t="s">
        <v>15366</v>
      </c>
      <c r="C4580" s="140" t="s">
        <v>15367</v>
      </c>
      <c r="D4580" s="140" t="s">
        <v>15198</v>
      </c>
      <c r="E4580" s="140" t="s">
        <v>22481</v>
      </c>
      <c r="F4580" s="140" t="s">
        <v>15368</v>
      </c>
      <c r="G4580" s="140" t="s">
        <v>15369</v>
      </c>
      <c r="H4580" s="140">
        <v>58.318100000000001</v>
      </c>
      <c r="I4580" s="140">
        <v>12.345000000000001</v>
      </c>
      <c r="J4580" s="140">
        <v>137</v>
      </c>
      <c r="K4580" s="140">
        <v>1</v>
      </c>
      <c r="L4580" s="140">
        <f>COUNTIFS(ArCompl!$C$2:$C$5652,ArCompl!$C5294,ArCompl!$D$2:$D$5652,ArCompl!$D5294)</f>
        <v>1</v>
      </c>
      <c r="M4580" s="141">
        <f>IF(ISNA(MATCH($F4580,'Liste noire'!C:C,0)),0,1)</f>
        <v>0</v>
      </c>
    </row>
    <row r="4581" spans="1:13" x14ac:dyDescent="0.25">
      <c r="A4581" s="142">
        <v>5452</v>
      </c>
      <c r="B4581" s="143" t="s">
        <v>8502</v>
      </c>
      <c r="C4581" s="143" t="s">
        <v>8503</v>
      </c>
      <c r="D4581" s="143" t="s">
        <v>8443</v>
      </c>
      <c r="E4581" s="143" t="s">
        <v>22414</v>
      </c>
      <c r="F4581" s="143" t="s">
        <v>8504</v>
      </c>
      <c r="G4581" s="143" t="s">
        <v>8505</v>
      </c>
      <c r="H4581" s="143">
        <v>66.218500000000006</v>
      </c>
      <c r="I4581" s="143">
        <v>-15.335599999999999</v>
      </c>
      <c r="J4581" s="143">
        <v>65</v>
      </c>
      <c r="K4581" s="143">
        <v>0</v>
      </c>
      <c r="L4581" s="143">
        <f>COUNTIFS(ArCompl!$C$2:$C$5652,ArCompl!$C3896,ArCompl!$D$2:$D$5652,ArCompl!$D3896)</f>
        <v>1</v>
      </c>
      <c r="M4581" s="144">
        <f>IF(ISNA(MATCH($F4581,'Liste noire'!C:C,0)),0,1)</f>
        <v>0</v>
      </c>
    </row>
    <row r="4582" spans="1:13" x14ac:dyDescent="0.25">
      <c r="A4582" s="139">
        <v>2131</v>
      </c>
      <c r="B4582" s="140" t="s">
        <v>9488</v>
      </c>
      <c r="C4582" s="140" t="s">
        <v>9489</v>
      </c>
      <c r="D4582" s="140" t="s">
        <v>9341</v>
      </c>
      <c r="E4582" s="140" t="s">
        <v>9341</v>
      </c>
      <c r="F4582" s="140" t="s">
        <v>9490</v>
      </c>
      <c r="G4582" s="140" t="s">
        <v>9491</v>
      </c>
      <c r="H4582" s="140">
        <v>35.6892</v>
      </c>
      <c r="I4582" s="140">
        <v>51.313400000000001</v>
      </c>
      <c r="J4582" s="140">
        <v>3962</v>
      </c>
      <c r="K4582" s="140">
        <v>3.5</v>
      </c>
      <c r="L4582" s="140">
        <f>COUNTIFS(ArCompl!$C$2:$C$5652,ArCompl!$C3860,ArCompl!$D$2:$D$5652,ArCompl!$D3860)</f>
        <v>1</v>
      </c>
      <c r="M4582" s="141">
        <f>IF(ISNA(MATCH($F4582,'Liste noire'!C:C,0)),0,1)</f>
        <v>0</v>
      </c>
    </row>
    <row r="4583" spans="1:13" x14ac:dyDescent="0.25">
      <c r="A4583" s="142">
        <v>3939</v>
      </c>
      <c r="B4583" s="143" t="s">
        <v>15749</v>
      </c>
      <c r="C4583" s="143" t="s">
        <v>15750</v>
      </c>
      <c r="D4583" s="143" t="s">
        <v>15636</v>
      </c>
      <c r="E4583" s="143" t="s">
        <v>22487</v>
      </c>
      <c r="F4583" s="143" t="s">
        <v>15751</v>
      </c>
      <c r="G4583" s="143" t="s">
        <v>15752</v>
      </c>
      <c r="H4583" s="143">
        <v>17.238</v>
      </c>
      <c r="I4583" s="143">
        <v>99.818200000000004</v>
      </c>
      <c r="J4583" s="143">
        <v>179</v>
      </c>
      <c r="K4583" s="143">
        <v>7</v>
      </c>
      <c r="L4583" s="143">
        <f>COUNTIFS(ArCompl!$C$2:$C$5652,ArCompl!$C5406,ArCompl!$D$2:$D$5652,ArCompl!$D5406)</f>
        <v>1</v>
      </c>
      <c r="M4583" s="144">
        <f>IF(ISNA(MATCH($F4583,'Liste noire'!C:C,0)),0,1)</f>
        <v>0</v>
      </c>
    </row>
    <row r="4584" spans="1:13" x14ac:dyDescent="0.25">
      <c r="A4584" s="139">
        <v>10</v>
      </c>
      <c r="B4584" s="140" t="s">
        <v>8186</v>
      </c>
      <c r="C4584" s="140" t="s">
        <v>8187</v>
      </c>
      <c r="D4584" s="140" t="s">
        <v>8115</v>
      </c>
      <c r="E4584" s="140" t="s">
        <v>22407</v>
      </c>
      <c r="F4584" s="140" t="s">
        <v>8188</v>
      </c>
      <c r="G4584" s="140" t="s">
        <v>8189</v>
      </c>
      <c r="H4584" s="140">
        <v>76.531199999999998</v>
      </c>
      <c r="I4584" s="140">
        <v>-68.703199999999995</v>
      </c>
      <c r="J4584" s="140">
        <v>251</v>
      </c>
      <c r="K4584" s="140">
        <v>-4</v>
      </c>
      <c r="L4584" s="140">
        <f>COUNTIFS(ArCompl!$C$2:$C$5652,ArCompl!$C3495,ArCompl!$D$2:$D$5652,ArCompl!$D3495)</f>
        <v>1</v>
      </c>
      <c r="M4584" s="141">
        <f>IF(ISNA(MATCH($F4584,'Liste noire'!C:C,0)),0,1)</f>
        <v>0</v>
      </c>
    </row>
    <row r="4585" spans="1:13" x14ac:dyDescent="0.25">
      <c r="A4585" s="142">
        <v>281</v>
      </c>
      <c r="B4585" s="143" t="s">
        <v>12223</v>
      </c>
      <c r="C4585" s="143" t="s">
        <v>12224</v>
      </c>
      <c r="D4585" s="143" t="s">
        <v>12212</v>
      </c>
      <c r="E4585" s="143" t="s">
        <v>12212</v>
      </c>
      <c r="F4585" s="143" t="s">
        <v>12225</v>
      </c>
      <c r="G4585" s="143" t="s">
        <v>12226</v>
      </c>
      <c r="H4585" s="143">
        <v>14.8757</v>
      </c>
      <c r="I4585" s="143">
        <v>5.2653600000000003</v>
      </c>
      <c r="J4585" s="143">
        <v>1266</v>
      </c>
      <c r="K4585" s="143">
        <v>1</v>
      </c>
      <c r="L4585" s="143">
        <f>COUNTIFS(ArCompl!$C$2:$C$5652,ArCompl!$C4473,ArCompl!$D$2:$D$5652,ArCompl!$D4473)</f>
        <v>1</v>
      </c>
      <c r="M4585" s="144">
        <f>IF(ISNA(MATCH($F4585,'Liste noire'!C:C,0)),0,1)</f>
        <v>0</v>
      </c>
    </row>
    <row r="4586" spans="1:13" x14ac:dyDescent="0.25">
      <c r="A4586" s="139">
        <v>1190</v>
      </c>
      <c r="B4586" s="140" t="s">
        <v>102</v>
      </c>
      <c r="C4586" s="140" t="s">
        <v>103</v>
      </c>
      <c r="D4586" s="140" t="s">
        <v>104</v>
      </c>
      <c r="E4586" s="140" t="s">
        <v>22350</v>
      </c>
      <c r="F4586" s="140" t="s">
        <v>105</v>
      </c>
      <c r="G4586" s="140" t="s">
        <v>106</v>
      </c>
      <c r="H4586" s="140">
        <v>41.414700000000003</v>
      </c>
      <c r="I4586" s="140">
        <v>19.720600000000001</v>
      </c>
      <c r="J4586" s="140">
        <v>126</v>
      </c>
      <c r="K4586" s="140">
        <v>1</v>
      </c>
      <c r="L4586" s="140">
        <f>COUNTIFS(ArCompl!$C$2:$C$5652,ArCompl!$C65,ArCompl!$D$2:$D$5652,ArCompl!$D65)</f>
        <v>1</v>
      </c>
      <c r="M4586" s="141">
        <f>IF(ISNA(MATCH($F4586,'Liste noire'!C:C,0)),0,1)</f>
        <v>0</v>
      </c>
    </row>
    <row r="4587" spans="1:13" x14ac:dyDescent="0.25">
      <c r="A4587" s="142">
        <v>225</v>
      </c>
      <c r="B4587" s="143" t="s">
        <v>219</v>
      </c>
      <c r="C4587" s="143" t="s">
        <v>220</v>
      </c>
      <c r="D4587" s="143" t="s">
        <v>109</v>
      </c>
      <c r="E4587" s="143" t="s">
        <v>22351</v>
      </c>
      <c r="F4587" s="143" t="s">
        <v>221</v>
      </c>
      <c r="G4587" s="143" t="s">
        <v>222</v>
      </c>
      <c r="H4587" s="143">
        <v>35.341099999999997</v>
      </c>
      <c r="I4587" s="143">
        <v>1.46315</v>
      </c>
      <c r="J4587" s="143">
        <v>3245</v>
      </c>
      <c r="K4587" s="143">
        <v>1</v>
      </c>
      <c r="L4587" s="143">
        <f>COUNTIFS(ArCompl!$C$2:$C$5652,ArCompl!$C94,ArCompl!$D$2:$D$5652,ArCompl!$D94)</f>
        <v>1</v>
      </c>
      <c r="M4587" s="144">
        <f>IF(ISNA(MATCH($F4587,'Liste noire'!C:C,0)),0,1)</f>
        <v>0</v>
      </c>
    </row>
    <row r="4588" spans="1:13" x14ac:dyDescent="0.25">
      <c r="A4588" s="139">
        <v>5684</v>
      </c>
      <c r="B4588" s="140" t="s">
        <v>6677</v>
      </c>
      <c r="C4588" s="140" t="s">
        <v>6678</v>
      </c>
      <c r="D4588" s="140" t="s">
        <v>6570</v>
      </c>
      <c r="E4588" s="140" t="s">
        <v>22396</v>
      </c>
      <c r="F4588" s="140" t="s">
        <v>6679</v>
      </c>
      <c r="G4588" s="140" t="s">
        <v>6680</v>
      </c>
      <c r="H4588" s="140">
        <v>7.2023999999999999</v>
      </c>
      <c r="I4588" s="140">
        <v>35.414999999999999</v>
      </c>
      <c r="J4588" s="140">
        <v>1100</v>
      </c>
      <c r="K4588" s="140">
        <v>3</v>
      </c>
      <c r="L4588" s="140">
        <f>COUNTIFS(ArCompl!$C$2:$C$5652,ArCompl!$C3241,ArCompl!$D$2:$D$5652,ArCompl!$D3241)</f>
        <v>3</v>
      </c>
      <c r="M4588" s="141">
        <f>IF(ISNA(MATCH($F4588,'Liste noire'!C:C,0)),0,1)</f>
        <v>0</v>
      </c>
    </row>
    <row r="4589" spans="1:13" x14ac:dyDescent="0.25">
      <c r="A4589" s="142">
        <v>2090</v>
      </c>
      <c r="B4589" s="143" t="s">
        <v>14279</v>
      </c>
      <c r="C4589" s="143" t="s">
        <v>14280</v>
      </c>
      <c r="D4589" s="143" t="s">
        <v>14185</v>
      </c>
      <c r="E4589" s="143" t="s">
        <v>22468</v>
      </c>
      <c r="F4589" s="143" t="s">
        <v>14281</v>
      </c>
      <c r="G4589" s="143" t="s">
        <v>14282</v>
      </c>
      <c r="H4589" s="143">
        <v>21.483000000000001</v>
      </c>
      <c r="I4589" s="143">
        <v>40.543439999999997</v>
      </c>
      <c r="J4589" s="143">
        <v>4848</v>
      </c>
      <c r="K4589" s="143">
        <v>3</v>
      </c>
      <c r="L4589" s="143">
        <f>COUNTIFS(ArCompl!$C$2:$C$5652,ArCompl!$C242,ArCompl!$D$2:$D$5652,ArCompl!$D242)</f>
        <v>1</v>
      </c>
      <c r="M4589" s="144">
        <f>IF(ISNA(MATCH($F4589,'Liste noire'!C:C,0)),0,1)</f>
        <v>0</v>
      </c>
    </row>
    <row r="4590" spans="1:13" x14ac:dyDescent="0.25">
      <c r="A4590" s="139">
        <v>1975</v>
      </c>
      <c r="B4590" s="140" t="s">
        <v>7480</v>
      </c>
      <c r="C4590" s="140" t="s">
        <v>7481</v>
      </c>
      <c r="D4590" s="140" t="s">
        <v>7365</v>
      </c>
      <c r="E4590" s="140" t="s">
        <v>22402</v>
      </c>
      <c r="F4590" s="140" t="s">
        <v>7482</v>
      </c>
      <c r="G4590" s="140" t="s">
        <v>7483</v>
      </c>
      <c r="H4590" s="140">
        <v>-15.1196</v>
      </c>
      <c r="I4590" s="140">
        <v>-148.23099999999999</v>
      </c>
      <c r="J4590" s="140">
        <v>6</v>
      </c>
      <c r="K4590" s="140">
        <v>-10</v>
      </c>
      <c r="L4590" s="140">
        <f>COUNTIFS(ArCompl!$C$2:$C$5652,ArCompl!$C4848,ArCompl!$D$2:$D$5652,ArCompl!$D4848)</f>
        <v>1</v>
      </c>
      <c r="M4590" s="141">
        <f>IF(ISNA(MATCH($F4590,'Liste noire'!C:C,0)),0,1)</f>
        <v>0</v>
      </c>
    </row>
    <row r="4591" spans="1:13" x14ac:dyDescent="0.25">
      <c r="A4591" s="142">
        <v>7499</v>
      </c>
      <c r="B4591" s="143" t="s">
        <v>94</v>
      </c>
      <c r="C4591" s="143" t="s">
        <v>95</v>
      </c>
      <c r="D4591" s="143" t="s">
        <v>39</v>
      </c>
      <c r="E4591" s="143" t="s">
        <v>39</v>
      </c>
      <c r="F4591" s="143" t="s">
        <v>96</v>
      </c>
      <c r="G4591" s="143" t="s">
        <v>97</v>
      </c>
      <c r="H4591" s="143">
        <v>32.604199999999999</v>
      </c>
      <c r="I4591" s="143">
        <v>65.865799999999993</v>
      </c>
      <c r="J4591" s="143">
        <v>4429</v>
      </c>
      <c r="K4591" s="143">
        <v>4.5</v>
      </c>
      <c r="L4591" s="143">
        <f>COUNTIFS(ArCompl!$C$2:$C$5652,ArCompl!$C16,ArCompl!$D$2:$D$5652,ArCompl!$D16)</f>
        <v>1</v>
      </c>
      <c r="M4591" s="144">
        <f>IF(ISNA(MATCH($F4591,'Liste noire'!C:C,0)),0,1)</f>
        <v>0</v>
      </c>
    </row>
    <row r="4592" spans="1:13" x14ac:dyDescent="0.25">
      <c r="A4592" s="139">
        <v>1847</v>
      </c>
      <c r="B4592" s="140" t="s">
        <v>11458</v>
      </c>
      <c r="C4592" s="140" t="s">
        <v>11459</v>
      </c>
      <c r="D4592" s="140" t="s">
        <v>11206</v>
      </c>
      <c r="E4592" s="140" t="s">
        <v>22439</v>
      </c>
      <c r="F4592" s="140" t="s">
        <v>11460</v>
      </c>
      <c r="G4592" s="140" t="s">
        <v>11461</v>
      </c>
      <c r="H4592" s="140">
        <v>32.5411</v>
      </c>
      <c r="I4592" s="140">
        <v>-116.97</v>
      </c>
      <c r="J4592" s="140">
        <v>489</v>
      </c>
      <c r="K4592" s="140">
        <v>-8</v>
      </c>
      <c r="L4592" s="140">
        <f>COUNTIFS(ArCompl!$C$2:$C$5652,ArCompl!$C4371,ArCompl!$D$2:$D$5652,ArCompl!$D4371)</f>
        <v>1</v>
      </c>
      <c r="M4592" s="141">
        <f>IF(ISNA(MATCH($F4592,'Liste noire'!C:C,0)),0,1)</f>
        <v>0</v>
      </c>
    </row>
    <row r="4593" spans="1:13" x14ac:dyDescent="0.25">
      <c r="A4593" s="142">
        <v>3525</v>
      </c>
      <c r="B4593" s="143" t="s">
        <v>20136</v>
      </c>
      <c r="C4593" s="143" t="s">
        <v>20133</v>
      </c>
      <c r="D4593" s="143" t="s">
        <v>16702</v>
      </c>
      <c r="E4593" s="143" t="s">
        <v>22496</v>
      </c>
      <c r="F4593" s="143" t="s">
        <v>20137</v>
      </c>
      <c r="G4593" s="143" t="s">
        <v>20138</v>
      </c>
      <c r="H4593" s="143">
        <v>35.414700000000003</v>
      </c>
      <c r="I4593" s="143">
        <v>-97.386600000000001</v>
      </c>
      <c r="J4593" s="143">
        <v>1291</v>
      </c>
      <c r="K4593" s="143">
        <v>-6</v>
      </c>
      <c r="L4593" s="143">
        <f>COUNTIFS(ArCompl!$C$2:$C$5652,ArCompl!$C2783,ArCompl!$D$2:$D$5652,ArCompl!$D2783)</f>
        <v>1</v>
      </c>
      <c r="M4593" s="144">
        <f>IF(ISNA(MATCH($F4593,'Liste noire'!C:C,0)),0,1)</f>
        <v>0</v>
      </c>
    </row>
    <row r="4594" spans="1:13" x14ac:dyDescent="0.25">
      <c r="A4594" s="139">
        <v>3243</v>
      </c>
      <c r="B4594" s="140" t="s">
        <v>9303</v>
      </c>
      <c r="C4594" s="140" t="s">
        <v>9304</v>
      </c>
      <c r="D4594" s="140" t="s">
        <v>8920</v>
      </c>
      <c r="E4594" s="140" t="s">
        <v>22416</v>
      </c>
      <c r="F4594" s="140" t="s">
        <v>9305</v>
      </c>
      <c r="G4594" s="140" t="s">
        <v>9306</v>
      </c>
      <c r="H4594" s="140">
        <v>-4.5282799999999996</v>
      </c>
      <c r="I4594" s="140">
        <v>136.887</v>
      </c>
      <c r="J4594" s="140">
        <v>103</v>
      </c>
      <c r="K4594" s="140">
        <v>9</v>
      </c>
      <c r="L4594" s="140">
        <f>COUNTIFS(ArCompl!$C$2:$C$5652,ArCompl!$C3806,ArCompl!$D$2:$D$5652,ArCompl!$D3806)</f>
        <v>1</v>
      </c>
      <c r="M4594" s="141">
        <f>IF(ISNA(MATCH($F4594,'Liste noire'!C:C,0)),0,1)</f>
        <v>0</v>
      </c>
    </row>
    <row r="4595" spans="1:13" x14ac:dyDescent="0.25">
      <c r="A4595" s="142">
        <v>227</v>
      </c>
      <c r="B4595" s="143" t="s">
        <v>231</v>
      </c>
      <c r="C4595" s="143" t="s">
        <v>232</v>
      </c>
      <c r="D4595" s="143" t="s">
        <v>109</v>
      </c>
      <c r="E4595" s="143" t="s">
        <v>22351</v>
      </c>
      <c r="F4595" s="143" t="s">
        <v>233</v>
      </c>
      <c r="G4595" s="143" t="s">
        <v>234</v>
      </c>
      <c r="H4595" s="143">
        <v>27.700399999999998</v>
      </c>
      <c r="I4595" s="143">
        <v>-8.1670999999999996</v>
      </c>
      <c r="J4595" s="143">
        <v>1453</v>
      </c>
      <c r="K4595" s="143">
        <v>1</v>
      </c>
      <c r="L4595" s="143">
        <f>COUNTIFS(ArCompl!$C$2:$C$5652,ArCompl!$C97,ArCompl!$D$2:$D$5652,ArCompl!$D97)</f>
        <v>1</v>
      </c>
      <c r="M4595" s="144">
        <f>IF(ISNA(MATCH($F4595,'Liste noire'!C:C,0)),0,1)</f>
        <v>0</v>
      </c>
    </row>
    <row r="4596" spans="1:13" x14ac:dyDescent="0.25">
      <c r="A4596" s="139">
        <v>1157</v>
      </c>
      <c r="B4596" s="140" t="s">
        <v>10645</v>
      </c>
      <c r="C4596" s="140" t="s">
        <v>10642</v>
      </c>
      <c r="D4596" s="140" t="s">
        <v>10610</v>
      </c>
      <c r="E4596" s="140" t="s">
        <v>22430</v>
      </c>
      <c r="F4596" s="140" t="s">
        <v>10646</v>
      </c>
      <c r="G4596" s="140" t="s">
        <v>10647</v>
      </c>
      <c r="H4596" s="140">
        <v>32.663499999999999</v>
      </c>
      <c r="I4596" s="140">
        <v>13.159000000000001</v>
      </c>
      <c r="J4596" s="140">
        <v>263</v>
      </c>
      <c r="K4596" s="140">
        <v>2</v>
      </c>
      <c r="L4596" s="140">
        <f>COUNTIFS(ArCompl!$C$2:$C$5652,ArCompl!$C4157,ArCompl!$D$2:$D$5652,ArCompl!$D4157)</f>
        <v>1</v>
      </c>
      <c r="M4596" s="141">
        <f>IF(ISNA(MATCH($F4596,'Liste noire'!C:C,0)),0,1)</f>
        <v>0</v>
      </c>
    </row>
    <row r="4597" spans="1:13" x14ac:dyDescent="0.25">
      <c r="A4597" s="142">
        <v>2247</v>
      </c>
      <c r="B4597" s="143" t="s">
        <v>12346</v>
      </c>
      <c r="C4597" s="143" t="s">
        <v>12347</v>
      </c>
      <c r="D4597" s="143" t="s">
        <v>12339</v>
      </c>
      <c r="E4597" s="143" t="s">
        <v>22454</v>
      </c>
      <c r="F4597" s="143" t="s">
        <v>12348</v>
      </c>
      <c r="G4597" s="143" t="s">
        <v>12349</v>
      </c>
      <c r="H4597" s="143">
        <v>14.9992</v>
      </c>
      <c r="I4597" s="143">
        <v>145.619</v>
      </c>
      <c r="J4597" s="143">
        <v>271</v>
      </c>
      <c r="K4597" s="143">
        <v>10</v>
      </c>
      <c r="L4597" s="143">
        <f>COUNTIFS(ArCompl!$C$2:$C$5652,ArCompl!$C4275,ArCompl!$D$2:$D$5652,ArCompl!$D4275)</f>
        <v>1</v>
      </c>
      <c r="M4597" s="144">
        <f>IF(ISNA(MATCH($F4597,'Liste noire'!C:C,0)),0,1)</f>
        <v>0</v>
      </c>
    </row>
    <row r="4598" spans="1:13" x14ac:dyDescent="0.25">
      <c r="A4598" s="139">
        <v>3151</v>
      </c>
      <c r="B4598" s="140" t="s">
        <v>8891</v>
      </c>
      <c r="C4598" s="140" t="s">
        <v>8892</v>
      </c>
      <c r="D4598" s="140" t="s">
        <v>8516</v>
      </c>
      <c r="E4598" s="140" t="s">
        <v>22415</v>
      </c>
      <c r="F4598" s="140" t="s">
        <v>8893</v>
      </c>
      <c r="G4598" s="140" t="s">
        <v>8894</v>
      </c>
      <c r="H4598" s="140">
        <v>13.6325</v>
      </c>
      <c r="I4598" s="140">
        <v>79.543300000000002</v>
      </c>
      <c r="J4598" s="140">
        <v>350</v>
      </c>
      <c r="K4598" s="140">
        <v>5.5</v>
      </c>
      <c r="L4598" s="140">
        <f>COUNTIFS(ArCompl!$C$2:$C$5652,ArCompl!$C3702,ArCompl!$D$2:$D$5652,ArCompl!$D3702)</f>
        <v>1</v>
      </c>
      <c r="M4598" s="141">
        <f>IF(ISNA(MATCH($F4598,'Liste noire'!C:C,0)),0,1)</f>
        <v>0</v>
      </c>
    </row>
    <row r="4599" spans="1:13" x14ac:dyDescent="0.25">
      <c r="A4599" s="142">
        <v>2035</v>
      </c>
      <c r="B4599" s="143" t="s">
        <v>12144</v>
      </c>
      <c r="C4599" s="143" t="s">
        <v>12145</v>
      </c>
      <c r="D4599" s="143" t="s">
        <v>12018</v>
      </c>
      <c r="E4599" s="143" t="s">
        <v>22451</v>
      </c>
      <c r="F4599" s="143" t="s">
        <v>12146</v>
      </c>
      <c r="G4599" s="143" t="s">
        <v>12147</v>
      </c>
      <c r="H4599" s="143">
        <v>-44.302799999999998</v>
      </c>
      <c r="I4599" s="143">
        <v>171.22499999999999</v>
      </c>
      <c r="J4599" s="143">
        <v>89</v>
      </c>
      <c r="K4599" s="143">
        <v>12</v>
      </c>
      <c r="L4599" s="143">
        <f>COUNTIFS(ArCompl!$C$2:$C$5652,ArCompl!$C4594,ArCompl!$D$2:$D$5652,ArCompl!$D4594)</f>
        <v>1</v>
      </c>
      <c r="M4599" s="144">
        <f>IF(ISNA(MATCH($F4599,'Liste noire'!C:C,0)),0,1)</f>
        <v>0</v>
      </c>
    </row>
    <row r="4600" spans="1:13" x14ac:dyDescent="0.25">
      <c r="A4600" s="139">
        <v>1743</v>
      </c>
      <c r="B4600" s="140" t="s">
        <v>11586</v>
      </c>
      <c r="C4600" s="140" t="s">
        <v>11587</v>
      </c>
      <c r="D4600" s="140" t="s">
        <v>11583</v>
      </c>
      <c r="E4600" s="140" t="s">
        <v>22444</v>
      </c>
      <c r="F4600" s="140" t="s">
        <v>11588</v>
      </c>
      <c r="G4600" s="140" t="s">
        <v>11589</v>
      </c>
      <c r="H4600" s="140">
        <v>42.404699999999998</v>
      </c>
      <c r="I4600" s="140">
        <v>18.723299999999998</v>
      </c>
      <c r="J4600" s="140">
        <v>20</v>
      </c>
      <c r="K4600" s="140">
        <v>1</v>
      </c>
      <c r="L4600" s="140">
        <f>COUNTIFS(ArCompl!$C$2:$C$5652,ArCompl!$C4401,ArCompl!$D$2:$D$5652,ArCompl!$D4401)</f>
        <v>1</v>
      </c>
      <c r="M4600" s="141">
        <f>IF(ISNA(MATCH($F4600,'Liste noire'!C:C,0)),0,1)</f>
        <v>0</v>
      </c>
    </row>
    <row r="4601" spans="1:13" x14ac:dyDescent="0.25">
      <c r="A4601" s="142">
        <v>8446</v>
      </c>
      <c r="B4601" s="143" t="s">
        <v>21190</v>
      </c>
      <c r="C4601" s="143" t="s">
        <v>21187</v>
      </c>
      <c r="D4601" s="143" t="s">
        <v>16702</v>
      </c>
      <c r="E4601" s="143" t="s">
        <v>22496</v>
      </c>
      <c r="F4601" s="143" t="s">
        <v>21191</v>
      </c>
      <c r="G4601" s="143" t="s">
        <v>21192</v>
      </c>
      <c r="H4601" s="143">
        <v>47.267899999999997</v>
      </c>
      <c r="I4601" s="143">
        <v>-122.578</v>
      </c>
      <c r="J4601" s="143">
        <v>294</v>
      </c>
      <c r="K4601" s="143">
        <v>-8</v>
      </c>
      <c r="L4601" s="143">
        <f>COUNTIFS(ArCompl!$C$2:$C$5652,ArCompl!$C3063,ArCompl!$D$2:$D$5652,ArCompl!$D3063)</f>
        <v>1</v>
      </c>
      <c r="M4601" s="144">
        <f>IF(ISNA(MATCH($F4601,'Liste noire'!C:C,0)),0,1)</f>
        <v>0</v>
      </c>
    </row>
    <row r="4602" spans="1:13" x14ac:dyDescent="0.25">
      <c r="A4602" s="139">
        <v>9199</v>
      </c>
      <c r="B4602" s="140" t="s">
        <v>21267</v>
      </c>
      <c r="C4602" s="140" t="s">
        <v>21268</v>
      </c>
      <c r="D4602" s="140" t="s">
        <v>16702</v>
      </c>
      <c r="E4602" s="140" t="s">
        <v>22496</v>
      </c>
      <c r="F4602" s="140" t="s">
        <v>21269</v>
      </c>
      <c r="G4602" s="140" t="s">
        <v>21270</v>
      </c>
      <c r="H4602" s="140">
        <v>28.514800000000001</v>
      </c>
      <c r="I4602" s="140">
        <v>-80.799199999999999</v>
      </c>
      <c r="J4602" s="140">
        <v>34</v>
      </c>
      <c r="K4602" s="140">
        <v>-5</v>
      </c>
      <c r="L4602" s="140">
        <f>COUNTIFS(ArCompl!$C$2:$C$5652,ArCompl!$C3083,ArCompl!$D$2:$D$5652,ArCompl!$D3083)</f>
        <v>1</v>
      </c>
      <c r="M4602" s="141">
        <f>IF(ISNA(MATCH($F4602,'Liste noire'!C:C,0)),0,1)</f>
        <v>0</v>
      </c>
    </row>
    <row r="4603" spans="1:13" x14ac:dyDescent="0.25">
      <c r="A4603" s="142">
        <v>1090</v>
      </c>
      <c r="B4603" s="143" t="s">
        <v>11182</v>
      </c>
      <c r="C4603" s="143" t="s">
        <v>11183</v>
      </c>
      <c r="D4603" s="143" t="s">
        <v>11151</v>
      </c>
      <c r="E4603" s="143" t="s">
        <v>22437</v>
      </c>
      <c r="F4603" s="143" t="s">
        <v>11184</v>
      </c>
      <c r="G4603" s="143" t="s">
        <v>11185</v>
      </c>
      <c r="H4603" s="143">
        <v>18.5701</v>
      </c>
      <c r="I4603" s="143">
        <v>-11.423500000000001</v>
      </c>
      <c r="J4603" s="143">
        <v>1363</v>
      </c>
      <c r="K4603" s="143">
        <v>0</v>
      </c>
      <c r="L4603" s="143">
        <f>COUNTIFS(ArCompl!$C$2:$C$5652,ArCompl!$C4304,ArCompl!$D$2:$D$5652,ArCompl!$D4304)</f>
        <v>1</v>
      </c>
      <c r="M4603" s="144">
        <f>IF(ISNA(MATCH($F4603,'Liste noire'!C:C,0)),0,1)</f>
        <v>0</v>
      </c>
    </row>
    <row r="4604" spans="1:13" x14ac:dyDescent="0.25">
      <c r="A4604" s="139">
        <v>5433</v>
      </c>
      <c r="B4604" s="140" t="s">
        <v>12894</v>
      </c>
      <c r="C4604" s="140" t="s">
        <v>12895</v>
      </c>
      <c r="D4604" s="140" t="s">
        <v>12811</v>
      </c>
      <c r="E4604" s="140" t="s">
        <v>22456</v>
      </c>
      <c r="F4604" s="140" t="s">
        <v>12896</v>
      </c>
      <c r="G4604" s="140" t="s">
        <v>12897</v>
      </c>
      <c r="H4604" s="140">
        <v>-5.8449999999999998</v>
      </c>
      <c r="I4604" s="140">
        <v>142.94800000000001</v>
      </c>
      <c r="J4604" s="140">
        <v>5500</v>
      </c>
      <c r="K4604" s="140">
        <v>10</v>
      </c>
      <c r="L4604" s="140">
        <f>COUNTIFS(ArCompl!$C$2:$C$5652,ArCompl!$C4700,ArCompl!$D$2:$D$5652,ArCompl!$D4700)</f>
        <v>1</v>
      </c>
      <c r="M4604" s="141">
        <f>IF(ISNA(MATCH($F4604,'Liste noire'!C:C,0)),0,1)</f>
        <v>0</v>
      </c>
    </row>
    <row r="4605" spans="1:13" x14ac:dyDescent="0.25">
      <c r="A4605" s="142">
        <v>2768</v>
      </c>
      <c r="B4605" s="143" t="s">
        <v>1977</v>
      </c>
      <c r="C4605" s="143" t="s">
        <v>1978</v>
      </c>
      <c r="D4605" s="143" t="s">
        <v>1924</v>
      </c>
      <c r="E4605" s="143" t="s">
        <v>22366</v>
      </c>
      <c r="F4605" s="143" t="s">
        <v>1979</v>
      </c>
      <c r="G4605" s="143" t="s">
        <v>1980</v>
      </c>
      <c r="H4605" s="143">
        <v>-21.555700000000002</v>
      </c>
      <c r="I4605" s="143">
        <v>-64.701300000000003</v>
      </c>
      <c r="J4605" s="143">
        <v>6079</v>
      </c>
      <c r="K4605" s="143">
        <v>-4</v>
      </c>
      <c r="L4605" s="143">
        <f>COUNTIFS(ArCompl!$C$2:$C$5652,ArCompl!$C686,ArCompl!$D$2:$D$5652,ArCompl!$D686)</f>
        <v>2</v>
      </c>
      <c r="M4605" s="144">
        <f>IF(ISNA(MATCH($F4605,'Liste noire'!C:C,0)),0,1)</f>
        <v>0</v>
      </c>
    </row>
    <row r="4606" spans="1:13" x14ac:dyDescent="0.25">
      <c r="A4606" s="139">
        <v>6210</v>
      </c>
      <c r="B4606" s="140" t="s">
        <v>9291</v>
      </c>
      <c r="C4606" s="140" t="s">
        <v>9292</v>
      </c>
      <c r="D4606" s="140" t="s">
        <v>8920</v>
      </c>
      <c r="E4606" s="140" t="s">
        <v>22416</v>
      </c>
      <c r="F4606" s="140" t="s">
        <v>9293</v>
      </c>
      <c r="G4606" s="140" t="s">
        <v>9294</v>
      </c>
      <c r="H4606" s="140">
        <v>-2.2165599999999999</v>
      </c>
      <c r="I4606" s="140">
        <v>115.43600000000001</v>
      </c>
      <c r="J4606" s="140">
        <v>197</v>
      </c>
      <c r="K4606" s="140">
        <v>8</v>
      </c>
      <c r="L4606" s="140">
        <f>COUNTIFS(ArCompl!$C$2:$C$5652,ArCompl!$C3803,ArCompl!$D$2:$D$5652,ArCompl!$D3803)</f>
        <v>1</v>
      </c>
      <c r="M4606" s="141">
        <f>IF(ISNA(MATCH($F4606,'Liste noire'!C:C,0)),0,1)</f>
        <v>0</v>
      </c>
    </row>
    <row r="4607" spans="1:13" x14ac:dyDescent="0.25">
      <c r="A4607" s="142">
        <v>7549</v>
      </c>
      <c r="B4607" s="143" t="s">
        <v>10194</v>
      </c>
      <c r="C4607" s="143" t="s">
        <v>10195</v>
      </c>
      <c r="D4607" s="143" t="s">
        <v>9894</v>
      </c>
      <c r="E4607" s="143" t="s">
        <v>22423</v>
      </c>
      <c r="F4607" s="143" t="s">
        <v>10196</v>
      </c>
      <c r="G4607" s="143" t="s">
        <v>10197</v>
      </c>
      <c r="H4607" s="143">
        <v>35.512799999999999</v>
      </c>
      <c r="I4607" s="143">
        <v>134.78700000000001</v>
      </c>
      <c r="J4607" s="143">
        <v>584</v>
      </c>
      <c r="K4607" s="143">
        <v>9</v>
      </c>
      <c r="L4607" s="143">
        <f>COUNTIFS(ArCompl!$C$2:$C$5652,ArCompl!$C4047,ArCompl!$D$2:$D$5652,ArCompl!$D4047)</f>
        <v>1</v>
      </c>
      <c r="M4607" s="144">
        <f>IF(ISNA(MATCH($F4607,'Liste noire'!C:C,0)),0,1)</f>
        <v>0</v>
      </c>
    </row>
    <row r="4608" spans="1:13" x14ac:dyDescent="0.25">
      <c r="A4608" s="139">
        <v>9769</v>
      </c>
      <c r="B4608" s="140" t="s">
        <v>2737</v>
      </c>
      <c r="C4608" s="140" t="s">
        <v>2738</v>
      </c>
      <c r="D4608" s="140" t="s">
        <v>2057</v>
      </c>
      <c r="E4608" s="140" t="s">
        <v>22368</v>
      </c>
      <c r="F4608" s="140" t="s">
        <v>2739</v>
      </c>
      <c r="G4608" s="140" t="s">
        <v>2740</v>
      </c>
      <c r="H4608" s="140">
        <v>-20.754200000000001</v>
      </c>
      <c r="I4608" s="140">
        <v>-51.684199999999997</v>
      </c>
      <c r="J4608" s="140">
        <v>1050</v>
      </c>
      <c r="K4608" s="140">
        <v>-4</v>
      </c>
      <c r="L4608" s="140">
        <f>COUNTIFS(ArCompl!$C$2:$C$5652,ArCompl!$C879,ArCompl!$D$2:$D$5652,ArCompl!$D879)</f>
        <v>1</v>
      </c>
      <c r="M4608" s="141">
        <f>IF(ISNA(MATCH($F4608,'Liste noire'!C:C,0)),0,1)</f>
        <v>0</v>
      </c>
    </row>
    <row r="4609" spans="1:13" x14ac:dyDescent="0.25">
      <c r="A4609" s="142">
        <v>4111</v>
      </c>
      <c r="B4609" s="143" t="s">
        <v>13979</v>
      </c>
      <c r="C4609" s="143" t="s">
        <v>13980</v>
      </c>
      <c r="D4609" s="143" t="s">
        <v>13509</v>
      </c>
      <c r="E4609" s="143" t="s">
        <v>22461</v>
      </c>
      <c r="F4609" s="143" t="s">
        <v>13981</v>
      </c>
      <c r="G4609" s="143" t="s">
        <v>13982</v>
      </c>
      <c r="H4609" s="143">
        <v>57.189599999999999</v>
      </c>
      <c r="I4609" s="143">
        <v>65.324299999999994</v>
      </c>
      <c r="J4609" s="143">
        <v>378</v>
      </c>
      <c r="K4609" s="143">
        <v>5</v>
      </c>
      <c r="L4609" s="143">
        <f>COUNTIFS(ArCompl!$C$2:$C$5652,ArCompl!$C5126,ArCompl!$D$2:$D$5652,ArCompl!$D5126)</f>
        <v>1</v>
      </c>
      <c r="M4609" s="144">
        <f>IF(ISNA(MATCH($F4609,'Liste noire'!C:C,0)),0,1)</f>
        <v>0</v>
      </c>
    </row>
    <row r="4610" spans="1:13" x14ac:dyDescent="0.25">
      <c r="A4610" s="139">
        <v>3904</v>
      </c>
      <c r="B4610" s="140" t="s">
        <v>9275</v>
      </c>
      <c r="C4610" s="140" t="s">
        <v>9276</v>
      </c>
      <c r="D4610" s="140" t="s">
        <v>8920</v>
      </c>
      <c r="E4610" s="140" t="s">
        <v>22416</v>
      </c>
      <c r="F4610" s="140" t="s">
        <v>9277</v>
      </c>
      <c r="G4610" s="140" t="s">
        <v>9278</v>
      </c>
      <c r="H4610" s="140">
        <v>-2.7457199999999999</v>
      </c>
      <c r="I4610" s="140">
        <v>107.755</v>
      </c>
      <c r="J4610" s="140">
        <v>164</v>
      </c>
      <c r="K4610" s="140">
        <v>7</v>
      </c>
      <c r="L4610" s="140">
        <f>COUNTIFS(ArCompl!$C$2:$C$5652,ArCompl!$C3799,ArCompl!$D$2:$D$5652,ArCompl!$D3799)</f>
        <v>1</v>
      </c>
      <c r="M4610" s="141">
        <f>IF(ISNA(MATCH($F4610,'Liste noire'!C:C,0)),0,1)</f>
        <v>0</v>
      </c>
    </row>
    <row r="4611" spans="1:13" x14ac:dyDescent="0.25">
      <c r="A4611" s="142">
        <v>6207</v>
      </c>
      <c r="B4611" s="143" t="s">
        <v>9287</v>
      </c>
      <c r="C4611" s="143" t="s">
        <v>9288</v>
      </c>
      <c r="D4611" s="143" t="s">
        <v>8920</v>
      </c>
      <c r="E4611" s="143" t="s">
        <v>22416</v>
      </c>
      <c r="F4611" s="143" t="s">
        <v>9289</v>
      </c>
      <c r="G4611" s="143" t="s">
        <v>9290</v>
      </c>
      <c r="H4611" s="143">
        <v>2.835833</v>
      </c>
      <c r="I4611" s="143">
        <v>117.3736</v>
      </c>
      <c r="J4611" s="143">
        <v>10</v>
      </c>
      <c r="K4611" s="143">
        <v>8</v>
      </c>
      <c r="L4611" s="143">
        <f>COUNTIFS(ArCompl!$C$2:$C$5652,ArCompl!$C3802,ArCompl!$D$2:$D$5652,ArCompl!$D3802)</f>
        <v>1</v>
      </c>
      <c r="M4611" s="144">
        <f>IF(ISNA(MATCH($F4611,'Liste noire'!C:C,0)),0,1)</f>
        <v>0</v>
      </c>
    </row>
    <row r="4612" spans="1:13" x14ac:dyDescent="0.25">
      <c r="A4612" s="139">
        <v>7563</v>
      </c>
      <c r="B4612" s="140" t="s">
        <v>15547</v>
      </c>
      <c r="C4612" s="140" t="s">
        <v>15548</v>
      </c>
      <c r="D4612" s="140" t="s">
        <v>15540</v>
      </c>
      <c r="E4612" s="140" t="s">
        <v>22485</v>
      </c>
      <c r="F4612" s="140" t="s">
        <v>15549</v>
      </c>
      <c r="G4612" s="140" t="s">
        <v>15550</v>
      </c>
      <c r="H4612" s="140">
        <v>37.988100000000003</v>
      </c>
      <c r="I4612" s="140">
        <v>69.805000000000007</v>
      </c>
      <c r="J4612" s="140">
        <v>2293</v>
      </c>
      <c r="K4612" s="140">
        <v>5</v>
      </c>
      <c r="L4612" s="140">
        <f>COUNTIFS(ArCompl!$C$2:$C$5652,ArCompl!$C5331,ArCompl!$D$2:$D$5652,ArCompl!$D5331)</f>
        <v>1</v>
      </c>
      <c r="M4612" s="141">
        <f>IF(ISNA(MATCH($F4612,'Liste noire'!C:C,0)),0,1)</f>
        <v>0</v>
      </c>
    </row>
    <row r="4613" spans="1:13" x14ac:dyDescent="0.25">
      <c r="A4613" s="142">
        <v>4004</v>
      </c>
      <c r="B4613" s="143" t="s">
        <v>21193</v>
      </c>
      <c r="C4613" s="143" t="s">
        <v>21194</v>
      </c>
      <c r="D4613" s="143" t="s">
        <v>16702</v>
      </c>
      <c r="E4613" s="143" t="s">
        <v>22496</v>
      </c>
      <c r="F4613" s="143" t="s">
        <v>21195</v>
      </c>
      <c r="G4613" s="143" t="s">
        <v>21196</v>
      </c>
      <c r="H4613" s="143">
        <v>62.320500000000003</v>
      </c>
      <c r="I4613" s="143">
        <v>-150.09399999999999</v>
      </c>
      <c r="J4613" s="143">
        <v>358</v>
      </c>
      <c r="K4613" s="143">
        <v>-9</v>
      </c>
      <c r="L4613" s="143">
        <f>COUNTIFS(ArCompl!$C$2:$C$5652,ArCompl!$C3064,ArCompl!$D$2:$D$5652,ArCompl!$D3064)</f>
        <v>1</v>
      </c>
      <c r="M4613" s="144">
        <f>IF(ISNA(MATCH($F4613,'Liste noire'!C:C,0)),0,1)</f>
        <v>0</v>
      </c>
    </row>
    <row r="4614" spans="1:13" x14ac:dyDescent="0.25">
      <c r="A4614" s="139">
        <v>896</v>
      </c>
      <c r="B4614" s="140" t="s">
        <v>3008</v>
      </c>
      <c r="C4614" s="140" t="s">
        <v>3009</v>
      </c>
      <c r="D4614" s="140" t="s">
        <v>2981</v>
      </c>
      <c r="E4614" s="140" t="s">
        <v>22372</v>
      </c>
      <c r="F4614" s="140" t="s">
        <v>3010</v>
      </c>
      <c r="G4614" s="140" t="s">
        <v>3011</v>
      </c>
      <c r="H4614" s="140">
        <v>4.0891900000000003</v>
      </c>
      <c r="I4614" s="140">
        <v>9.3605300000000007</v>
      </c>
      <c r="J4614" s="140">
        <v>151</v>
      </c>
      <c r="K4614" s="140">
        <v>1</v>
      </c>
      <c r="L4614" s="140">
        <f>COUNTIFS(ArCompl!$C$2:$C$5652,ArCompl!$C919,ArCompl!$D$2:$D$5652,ArCompl!$D919)</f>
        <v>2</v>
      </c>
      <c r="M4614" s="141">
        <f>IF(ISNA(MATCH($F4614,'Liste noire'!C:C,0)),0,1)</f>
        <v>0</v>
      </c>
    </row>
    <row r="4615" spans="1:13" x14ac:dyDescent="0.25">
      <c r="A4615" s="142">
        <v>252</v>
      </c>
      <c r="B4615" s="143" t="s">
        <v>7925</v>
      </c>
      <c r="C4615" s="143" t="s">
        <v>7926</v>
      </c>
      <c r="D4615" s="143" t="s">
        <v>7914</v>
      </c>
      <c r="E4615" s="143" t="s">
        <v>7914</v>
      </c>
      <c r="F4615" s="143" t="s">
        <v>7927</v>
      </c>
      <c r="G4615" s="143" t="s">
        <v>7928</v>
      </c>
      <c r="H4615" s="143">
        <v>4.8960600000000003</v>
      </c>
      <c r="I4615" s="143">
        <v>-1.7747599999999999</v>
      </c>
      <c r="J4615" s="143">
        <v>21</v>
      </c>
      <c r="K4615" s="143">
        <v>0</v>
      </c>
      <c r="L4615" s="143">
        <f>COUNTIFS(ArCompl!$C$2:$C$5652,ArCompl!$C3429,ArCompl!$D$2:$D$5652,ArCompl!$D3429)</f>
        <v>1</v>
      </c>
      <c r="M4615" s="144">
        <f>IF(ISNA(MATCH($F4615,'Liste noire'!C:C,0)),0,1)</f>
        <v>0</v>
      </c>
    </row>
    <row r="4616" spans="1:13" x14ac:dyDescent="0.25">
      <c r="A4616" s="139">
        <v>7702</v>
      </c>
      <c r="B4616" s="140" t="s">
        <v>21320</v>
      </c>
      <c r="C4616" s="140" t="s">
        <v>21321</v>
      </c>
      <c r="D4616" s="140" t="s">
        <v>16702</v>
      </c>
      <c r="E4616" s="140" t="s">
        <v>22496</v>
      </c>
      <c r="F4616" s="140" t="s">
        <v>21322</v>
      </c>
      <c r="G4616" s="140" t="s">
        <v>21323</v>
      </c>
      <c r="H4616" s="140">
        <v>39.32</v>
      </c>
      <c r="I4616" s="140">
        <v>-120.14</v>
      </c>
      <c r="J4616" s="140">
        <v>5900</v>
      </c>
      <c r="K4616" s="140">
        <v>-8</v>
      </c>
      <c r="L4616" s="140">
        <f>COUNTIFS(ArCompl!$C$2:$C$5652,ArCompl!$C3097,ArCompl!$D$2:$D$5652,ArCompl!$D3097)</f>
        <v>1</v>
      </c>
      <c r="M4616" s="141">
        <f>IF(ISNA(MATCH($F4616,'Liste noire'!C:C,0)),0,1)</f>
        <v>0</v>
      </c>
    </row>
    <row r="4617" spans="1:13" x14ac:dyDescent="0.25">
      <c r="A4617" s="142">
        <v>6223</v>
      </c>
      <c r="B4617" s="143" t="s">
        <v>8943</v>
      </c>
      <c r="C4617" s="143" t="s">
        <v>8944</v>
      </c>
      <c r="D4617" s="143" t="s">
        <v>8920</v>
      </c>
      <c r="E4617" s="143" t="s">
        <v>22416</v>
      </c>
      <c r="F4617" s="143" t="s">
        <v>8945</v>
      </c>
      <c r="G4617" s="143" t="s">
        <v>8946</v>
      </c>
      <c r="H4617" s="143">
        <v>-5.2405559999999998</v>
      </c>
      <c r="I4617" s="143">
        <v>105.1756</v>
      </c>
      <c r="J4617" s="143">
        <v>282</v>
      </c>
      <c r="K4617" s="143">
        <v>7</v>
      </c>
      <c r="L4617" s="143">
        <f>COUNTIFS(ArCompl!$C$2:$C$5652,ArCompl!$C3715,ArCompl!$D$2:$D$5652,ArCompl!$D3715)</f>
        <v>1</v>
      </c>
      <c r="M4617" s="144">
        <f>IF(ISNA(MATCH($F4617,'Liste noire'!C:C,0)),0,1)</f>
        <v>0</v>
      </c>
    </row>
    <row r="4618" spans="1:13" x14ac:dyDescent="0.25">
      <c r="A4618" s="139">
        <v>7935</v>
      </c>
      <c r="B4618" s="140" t="s">
        <v>17765</v>
      </c>
      <c r="C4618" s="140" t="s">
        <v>17766</v>
      </c>
      <c r="D4618" s="140" t="s">
        <v>16702</v>
      </c>
      <c r="E4618" s="140" t="s">
        <v>22496</v>
      </c>
      <c r="F4618" s="140" t="s">
        <v>17767</v>
      </c>
      <c r="G4618" s="140" t="s">
        <v>17768</v>
      </c>
      <c r="H4618" s="140">
        <v>33.177900000000001</v>
      </c>
      <c r="I4618" s="140">
        <v>-96.590500000000006</v>
      </c>
      <c r="J4618" s="140">
        <v>585</v>
      </c>
      <c r="K4618" s="140">
        <v>-6</v>
      </c>
      <c r="L4618" s="140">
        <f>COUNTIFS(ArCompl!$C$2:$C$5652,ArCompl!$C2162,ArCompl!$D$2:$D$5652,ArCompl!$D2162)</f>
        <v>1</v>
      </c>
      <c r="M4618" s="141">
        <f>IF(ISNA(MATCH($F4618,'Liste noire'!C:C,0)),0,1)</f>
        <v>0</v>
      </c>
    </row>
    <row r="4619" spans="1:13" x14ac:dyDescent="0.25">
      <c r="A4619" s="142">
        <v>7235</v>
      </c>
      <c r="B4619" s="143" t="s">
        <v>21279</v>
      </c>
      <c r="C4619" s="143" t="s">
        <v>21280</v>
      </c>
      <c r="D4619" s="143" t="s">
        <v>16702</v>
      </c>
      <c r="E4619" s="143" t="s">
        <v>22496</v>
      </c>
      <c r="F4619" s="143" t="s">
        <v>21281</v>
      </c>
      <c r="G4619" s="143" t="s">
        <v>21282</v>
      </c>
      <c r="H4619" s="143">
        <v>63.329500000000003</v>
      </c>
      <c r="I4619" s="143">
        <v>-142.95400000000001</v>
      </c>
      <c r="J4619" s="143">
        <v>1639</v>
      </c>
      <c r="K4619" s="143">
        <v>-9</v>
      </c>
      <c r="L4619" s="143">
        <f>COUNTIFS(ArCompl!$C$2:$C$5652,ArCompl!$C3086,ArCompl!$D$2:$D$5652,ArCompl!$D3086)</f>
        <v>1</v>
      </c>
      <c r="M4619" s="144">
        <f>IF(ISNA(MATCH($F4619,'Liste noire'!C:C,0)),0,1)</f>
        <v>0</v>
      </c>
    </row>
    <row r="4620" spans="1:13" x14ac:dyDescent="0.25">
      <c r="A4620" s="139">
        <v>2254</v>
      </c>
      <c r="B4620" s="140" t="s">
        <v>11502</v>
      </c>
      <c r="C4620" s="140" t="s">
        <v>11503</v>
      </c>
      <c r="D4620" s="140" t="s">
        <v>11504</v>
      </c>
      <c r="E4620" s="140" t="s">
        <v>22440</v>
      </c>
      <c r="F4620" s="140" t="s">
        <v>11505</v>
      </c>
      <c r="G4620" s="140" t="s">
        <v>11506</v>
      </c>
      <c r="H4620" s="140">
        <v>7.4618700000000002</v>
      </c>
      <c r="I4620" s="140">
        <v>151.84299999999999</v>
      </c>
      <c r="J4620" s="140">
        <v>11</v>
      </c>
      <c r="K4620" s="140">
        <v>10</v>
      </c>
      <c r="L4620" s="140">
        <f>COUNTIFS(ArCompl!$C$2:$C$5652,ArCompl!$C4382,ArCompl!$D$2:$D$5652,ArCompl!$D4382)</f>
        <v>1</v>
      </c>
      <c r="M4620" s="141">
        <f>IF(ISNA(MATCH($F4620,'Liste noire'!C:C,0)),0,1)</f>
        <v>0</v>
      </c>
    </row>
    <row r="4621" spans="1:13" x14ac:dyDescent="0.25">
      <c r="A4621" s="142">
        <v>2318</v>
      </c>
      <c r="B4621" s="143" t="s">
        <v>10171</v>
      </c>
      <c r="C4621" s="143" t="s">
        <v>10172</v>
      </c>
      <c r="D4621" s="143" t="s">
        <v>9894</v>
      </c>
      <c r="E4621" s="143" t="s">
        <v>22423</v>
      </c>
      <c r="F4621" s="143" t="s">
        <v>10173</v>
      </c>
      <c r="G4621" s="143" t="s">
        <v>10174</v>
      </c>
      <c r="H4621" s="143">
        <v>27.836400000000001</v>
      </c>
      <c r="I4621" s="143">
        <v>128.881</v>
      </c>
      <c r="J4621" s="143">
        <v>17</v>
      </c>
      <c r="K4621" s="143">
        <v>9</v>
      </c>
      <c r="L4621" s="143">
        <f>COUNTIFS(ArCompl!$C$2:$C$5652,ArCompl!$C4041,ArCompl!$D$2:$D$5652,ArCompl!$D4041)</f>
        <v>1</v>
      </c>
      <c r="M4621" s="144">
        <f>IF(ISNA(MATCH($F4621,'Liste noire'!C:C,0)),0,1)</f>
        <v>0</v>
      </c>
    </row>
    <row r="4622" spans="1:13" x14ac:dyDescent="0.25">
      <c r="A4622" s="139">
        <v>1983</v>
      </c>
      <c r="B4622" s="140" t="s">
        <v>7468</v>
      </c>
      <c r="C4622" s="140" t="s">
        <v>7469</v>
      </c>
      <c r="D4622" s="140" t="s">
        <v>7365</v>
      </c>
      <c r="E4622" s="140" t="s">
        <v>22402</v>
      </c>
      <c r="F4622" s="140" t="s">
        <v>7470</v>
      </c>
      <c r="G4622" s="140" t="s">
        <v>7471</v>
      </c>
      <c r="H4622" s="140">
        <v>-14.7095</v>
      </c>
      <c r="I4622" s="140">
        <v>-145.24600000000001</v>
      </c>
      <c r="J4622" s="140">
        <v>12</v>
      </c>
      <c r="K4622" s="140">
        <v>-10</v>
      </c>
      <c r="L4622" s="140">
        <f>COUNTIFS(ArCompl!$C$2:$C$5652,ArCompl!$C4845,ArCompl!$D$2:$D$5652,ArCompl!$D4845)</f>
        <v>1</v>
      </c>
      <c r="M4622" s="141">
        <f>IF(ISNA(MATCH($F4622,'Liste noire'!C:C,0)),0,1)</f>
        <v>0</v>
      </c>
    </row>
    <row r="4623" spans="1:13" x14ac:dyDescent="0.25">
      <c r="A4623" s="142">
        <v>5704</v>
      </c>
      <c r="B4623" s="143" t="s">
        <v>15572</v>
      </c>
      <c r="C4623" s="143" t="s">
        <v>15573</v>
      </c>
      <c r="D4623" s="143" t="s">
        <v>15553</v>
      </c>
      <c r="E4623" s="143" t="s">
        <v>22486</v>
      </c>
      <c r="F4623" s="143" t="s">
        <v>15574</v>
      </c>
      <c r="G4623" s="143" t="s">
        <v>15575</v>
      </c>
      <c r="H4623" s="143">
        <v>-4.8861999999999997</v>
      </c>
      <c r="I4623" s="143">
        <v>29.6709</v>
      </c>
      <c r="J4623" s="143">
        <v>2700</v>
      </c>
      <c r="K4623" s="143">
        <v>3</v>
      </c>
      <c r="L4623" s="143">
        <f>COUNTIFS(ArCompl!$C$2:$C$5652,ArCompl!$C5355,ArCompl!$D$2:$D$5652,ArCompl!$D5355)</f>
        <v>1</v>
      </c>
      <c r="M4623" s="144">
        <f>IF(ISNA(MATCH($F4623,'Liste noire'!C:C,0)),0,1)</f>
        <v>0</v>
      </c>
    </row>
    <row r="4624" spans="1:13" x14ac:dyDescent="0.25">
      <c r="A4624" s="139">
        <v>2336</v>
      </c>
      <c r="B4624" s="140" t="s">
        <v>10175</v>
      </c>
      <c r="C4624" s="140" t="s">
        <v>10176</v>
      </c>
      <c r="D4624" s="140" t="s">
        <v>9894</v>
      </c>
      <c r="E4624" s="140" t="s">
        <v>22423</v>
      </c>
      <c r="F4624" s="140" t="s">
        <v>10177</v>
      </c>
      <c r="G4624" s="140" t="s">
        <v>10178</v>
      </c>
      <c r="H4624" s="140">
        <v>34.132800000000003</v>
      </c>
      <c r="I4624" s="140">
        <v>134.607</v>
      </c>
      <c r="J4624" s="140">
        <v>26</v>
      </c>
      <c r="K4624" s="140">
        <v>9</v>
      </c>
      <c r="L4624" s="140">
        <f>COUNTIFS(ArCompl!$C$2:$C$5652,ArCompl!$C4042,ArCompl!$D$2:$D$5652,ArCompl!$D4042)</f>
        <v>1</v>
      </c>
      <c r="M4624" s="141">
        <f>IF(ISNA(MATCH($F4624,'Liste noire'!C:C,0)),0,1)</f>
        <v>0</v>
      </c>
    </row>
    <row r="4625" spans="1:13" x14ac:dyDescent="0.25">
      <c r="A4625" s="142">
        <v>9233</v>
      </c>
      <c r="B4625" s="143" t="s">
        <v>15761</v>
      </c>
      <c r="C4625" s="143" t="s">
        <v>15758</v>
      </c>
      <c r="D4625" s="143" t="s">
        <v>15636</v>
      </c>
      <c r="E4625" s="143" t="s">
        <v>22487</v>
      </c>
      <c r="F4625" s="143" t="s">
        <v>15762</v>
      </c>
      <c r="G4625" s="143" t="s">
        <v>15763</v>
      </c>
      <c r="H4625" s="143">
        <v>16.896000000000001</v>
      </c>
      <c r="I4625" s="143">
        <v>99.253299999999996</v>
      </c>
      <c r="J4625" s="143">
        <v>478</v>
      </c>
      <c r="K4625" s="143">
        <v>7</v>
      </c>
      <c r="L4625" s="143">
        <f>COUNTIFS(ArCompl!$C$2:$C$5652,ArCompl!$C5409,ArCompl!$D$2:$D$5652,ArCompl!$D5409)</f>
        <v>1</v>
      </c>
      <c r="M4625" s="144">
        <f>IF(ISNA(MATCH($F4625,'Liste noire'!C:C,0)),0,1)</f>
        <v>0</v>
      </c>
    </row>
    <row r="4626" spans="1:13" x14ac:dyDescent="0.25">
      <c r="A4626" s="139">
        <v>460</v>
      </c>
      <c r="B4626" s="140" t="s">
        <v>6867</v>
      </c>
      <c r="C4626" s="140" t="s">
        <v>6868</v>
      </c>
      <c r="D4626" s="140" t="s">
        <v>6766</v>
      </c>
      <c r="E4626" s="140" t="s">
        <v>22400</v>
      </c>
      <c r="F4626" s="140" t="s">
        <v>6869</v>
      </c>
      <c r="G4626" s="140" t="s">
        <v>6870</v>
      </c>
      <c r="H4626" s="140">
        <v>60.514099999999999</v>
      </c>
      <c r="I4626" s="140">
        <v>22.262799999999999</v>
      </c>
      <c r="J4626" s="140">
        <v>161</v>
      </c>
      <c r="K4626" s="140">
        <v>2</v>
      </c>
      <c r="L4626" s="140">
        <f>COUNTIFS(ArCompl!$C$2:$C$5652,ArCompl!$C3287,ArCompl!$D$2:$D$5652,ArCompl!$D3287)</f>
        <v>1</v>
      </c>
      <c r="M4626" s="141">
        <f>IF(ISNA(MATCH($F4626,'Liste noire'!C:C,0)),0,1)</f>
        <v>0</v>
      </c>
    </row>
    <row r="4627" spans="1:13" x14ac:dyDescent="0.25">
      <c r="A4627" s="142">
        <v>1986</v>
      </c>
      <c r="B4627" s="143" t="s">
        <v>7472</v>
      </c>
      <c r="C4627" s="143" t="s">
        <v>7473</v>
      </c>
      <c r="D4627" s="143" t="s">
        <v>7365</v>
      </c>
      <c r="E4627" s="143" t="s">
        <v>22402</v>
      </c>
      <c r="F4627" s="143" t="s">
        <v>7474</v>
      </c>
      <c r="G4627" s="143" t="s">
        <v>7475</v>
      </c>
      <c r="H4627" s="143">
        <v>-14.4558</v>
      </c>
      <c r="I4627" s="143">
        <v>-145.02500000000001</v>
      </c>
      <c r="J4627" s="143">
        <v>13</v>
      </c>
      <c r="K4627" s="143">
        <v>-10</v>
      </c>
      <c r="L4627" s="143">
        <f>COUNTIFS(ArCompl!$C$2:$C$5652,ArCompl!$C4846,ArCompl!$D$2:$D$5652,ArCompl!$D4846)</f>
        <v>1</v>
      </c>
      <c r="M4627" s="144">
        <f>IF(ISNA(MATCH($F4627,'Liste noire'!C:C,0)),0,1)</f>
        <v>0</v>
      </c>
    </row>
    <row r="4628" spans="1:13" x14ac:dyDescent="0.25">
      <c r="A4628" s="139">
        <v>7186</v>
      </c>
      <c r="B4628" s="140" t="s">
        <v>21223</v>
      </c>
      <c r="C4628" s="140" t="s">
        <v>21224</v>
      </c>
      <c r="D4628" s="140" t="s">
        <v>16702</v>
      </c>
      <c r="E4628" s="140" t="s">
        <v>22496</v>
      </c>
      <c r="F4628" s="140" t="s">
        <v>21225</v>
      </c>
      <c r="G4628" s="140" t="s">
        <v>21226</v>
      </c>
      <c r="H4628" s="140">
        <v>65.240399999999994</v>
      </c>
      <c r="I4628" s="140">
        <v>-166.339</v>
      </c>
      <c r="J4628" s="140">
        <v>294</v>
      </c>
      <c r="K4628" s="140">
        <v>-9</v>
      </c>
      <c r="L4628" s="140">
        <f>COUNTIFS(ArCompl!$C$2:$C$5652,ArCompl!$C3072,ArCompl!$D$2:$D$5652,ArCompl!$D3072)</f>
        <v>1</v>
      </c>
      <c r="M4628" s="141">
        <f>IF(ISNA(MATCH($F4628,'Liste noire'!C:C,0)),0,1)</f>
        <v>0</v>
      </c>
    </row>
    <row r="4629" spans="1:13" x14ac:dyDescent="0.25">
      <c r="A4629" s="142">
        <v>1850</v>
      </c>
      <c r="B4629" s="143" t="s">
        <v>11466</v>
      </c>
      <c r="C4629" s="143" t="s">
        <v>11467</v>
      </c>
      <c r="D4629" s="143" t="s">
        <v>11206</v>
      </c>
      <c r="E4629" s="143" t="s">
        <v>22439</v>
      </c>
      <c r="F4629" s="143" t="s">
        <v>11468</v>
      </c>
      <c r="G4629" s="143" t="s">
        <v>11469</v>
      </c>
      <c r="H4629" s="143">
        <v>19.3371</v>
      </c>
      <c r="I4629" s="143">
        <v>-99.566000000000003</v>
      </c>
      <c r="J4629" s="143">
        <v>8466</v>
      </c>
      <c r="K4629" s="143">
        <v>-6</v>
      </c>
      <c r="L4629" s="143">
        <f>COUNTIFS(ArCompl!$C$2:$C$5652,ArCompl!$C4373,ArCompl!$D$2:$D$5652,ArCompl!$D4373)</f>
        <v>1</v>
      </c>
      <c r="M4629" s="144">
        <f>IF(ISNA(MATCH($F4629,'Liste noire'!C:C,0)),0,1)</f>
        <v>0</v>
      </c>
    </row>
    <row r="4630" spans="1:13" x14ac:dyDescent="0.25">
      <c r="A4630" s="139">
        <v>5610</v>
      </c>
      <c r="B4630" s="140" t="s">
        <v>2051</v>
      </c>
      <c r="C4630" s="140" t="s">
        <v>2052</v>
      </c>
      <c r="D4630" s="140" t="s">
        <v>2008</v>
      </c>
      <c r="E4630" s="140" t="s">
        <v>2008</v>
      </c>
      <c r="F4630" s="140" t="s">
        <v>2053</v>
      </c>
      <c r="G4630" s="140" t="s">
        <v>2054</v>
      </c>
      <c r="H4630" s="140">
        <v>-22.1892</v>
      </c>
      <c r="I4630" s="140">
        <v>29.126899999999999</v>
      </c>
      <c r="J4630" s="140">
        <v>1772</v>
      </c>
      <c r="K4630" s="140">
        <v>2</v>
      </c>
      <c r="L4630" s="140">
        <f>COUNTIFS(ArCompl!$C$2:$C$5652,ArCompl!$C704,ArCompl!$D$2:$D$5652,ArCompl!$D704)</f>
        <v>1</v>
      </c>
      <c r="M4630" s="141">
        <f>IF(ISNA(MATCH($F4630,'Liste noire'!C:C,0)),0,1)</f>
        <v>0</v>
      </c>
    </row>
    <row r="4631" spans="1:13" x14ac:dyDescent="0.25">
      <c r="A4631" s="142">
        <v>943</v>
      </c>
      <c r="B4631" s="143" t="s">
        <v>10844</v>
      </c>
      <c r="C4631" s="143" t="s">
        <v>10845</v>
      </c>
      <c r="D4631" s="143" t="s">
        <v>10693</v>
      </c>
      <c r="E4631" s="143" t="s">
        <v>10693</v>
      </c>
      <c r="F4631" s="143" t="s">
        <v>10846</v>
      </c>
      <c r="G4631" s="143" t="s">
        <v>10847</v>
      </c>
      <c r="H4631" s="143">
        <v>-23.383400000000002</v>
      </c>
      <c r="I4631" s="143">
        <v>43.728499999999997</v>
      </c>
      <c r="J4631" s="143">
        <v>29</v>
      </c>
      <c r="K4631" s="143">
        <v>3</v>
      </c>
      <c r="L4631" s="143">
        <f>COUNTIFS(ArCompl!$C$2:$C$5652,ArCompl!$C4206,ArCompl!$D$2:$D$5652,ArCompl!$D4206)</f>
        <v>1</v>
      </c>
      <c r="M4631" s="144">
        <f>IF(ISNA(MATCH($F4631,'Liste noire'!C:C,0)),0,1)</f>
        <v>0</v>
      </c>
    </row>
    <row r="4632" spans="1:13" x14ac:dyDescent="0.25">
      <c r="A4632" s="139">
        <v>3698</v>
      </c>
      <c r="B4632" s="140" t="s">
        <v>21201</v>
      </c>
      <c r="C4632" s="140" t="s">
        <v>21202</v>
      </c>
      <c r="D4632" s="140" t="s">
        <v>16702</v>
      </c>
      <c r="E4632" s="140" t="s">
        <v>22496</v>
      </c>
      <c r="F4632" s="140" t="s">
        <v>21203</v>
      </c>
      <c r="G4632" s="140" t="s">
        <v>21204</v>
      </c>
      <c r="H4632" s="140">
        <v>30.3965</v>
      </c>
      <c r="I4632" s="140">
        <v>-84.350300000000004</v>
      </c>
      <c r="J4632" s="140">
        <v>81</v>
      </c>
      <c r="K4632" s="140">
        <v>-5</v>
      </c>
      <c r="L4632" s="140">
        <f>COUNTIFS(ArCompl!$C$2:$C$5652,ArCompl!$C3066,ArCompl!$D$2:$D$5652,ArCompl!$D3066)</f>
        <v>1</v>
      </c>
      <c r="M4632" s="141">
        <f>IF(ISNA(MATCH($F4632,'Liste noire'!C:C,0)),0,1)</f>
        <v>0</v>
      </c>
    </row>
    <row r="4633" spans="1:13" x14ac:dyDescent="0.25">
      <c r="A4633" s="142">
        <v>11401</v>
      </c>
      <c r="B4633" s="143" t="s">
        <v>9307</v>
      </c>
      <c r="C4633" s="143" t="s">
        <v>9308</v>
      </c>
      <c r="D4633" s="143" t="s">
        <v>8920</v>
      </c>
      <c r="E4633" s="143" t="s">
        <v>22416</v>
      </c>
      <c r="F4633" s="143" t="s">
        <v>9309</v>
      </c>
      <c r="G4633" s="143" t="s">
        <v>9310</v>
      </c>
      <c r="H4633" s="143">
        <v>1.1234280000000001</v>
      </c>
      <c r="I4633" s="143">
        <v>120.7937</v>
      </c>
      <c r="J4633" s="143">
        <v>40</v>
      </c>
      <c r="K4633" s="143">
        <v>8</v>
      </c>
      <c r="L4633" s="143">
        <f>COUNTIFS(ArCompl!$C$2:$C$5652,ArCompl!$C3807,ArCompl!$D$2:$D$5652,ArCompl!$D3807)</f>
        <v>1</v>
      </c>
      <c r="M4633" s="144">
        <f>IF(ISNA(MATCH($F4633,'Liste noire'!C:C,0)),0,1)</f>
        <v>0</v>
      </c>
    </row>
    <row r="4634" spans="1:13" x14ac:dyDescent="0.25">
      <c r="A4634" s="139">
        <v>3423</v>
      </c>
      <c r="B4634" s="140" t="s">
        <v>21215</v>
      </c>
      <c r="C4634" s="140" t="s">
        <v>21216</v>
      </c>
      <c r="D4634" s="140" t="s">
        <v>16702</v>
      </c>
      <c r="E4634" s="140" t="s">
        <v>22496</v>
      </c>
      <c r="F4634" s="140" t="s">
        <v>21217</v>
      </c>
      <c r="G4634" s="140" t="s">
        <v>21218</v>
      </c>
      <c r="H4634" s="140">
        <v>62.894399999999997</v>
      </c>
      <c r="I4634" s="140">
        <v>-155.977</v>
      </c>
      <c r="J4634" s="140">
        <v>964</v>
      </c>
      <c r="K4634" s="140">
        <v>-9</v>
      </c>
      <c r="L4634" s="140">
        <f>COUNTIFS(ArCompl!$C$2:$C$5652,ArCompl!$C3070,ArCompl!$D$2:$D$5652,ArCompl!$D3070)</f>
        <v>1</v>
      </c>
      <c r="M4634" s="141">
        <f>IF(ISNA(MATCH($F4634,'Liste noire'!C:C,0)),0,1)</f>
        <v>0</v>
      </c>
    </row>
    <row r="4635" spans="1:13" x14ac:dyDescent="0.25">
      <c r="A4635" s="142">
        <v>415</v>
      </c>
      <c r="B4635" s="143" t="s">
        <v>6560</v>
      </c>
      <c r="C4635" s="143" t="s">
        <v>6561</v>
      </c>
      <c r="D4635" s="143" t="s">
        <v>6549</v>
      </c>
      <c r="E4635" s="143" t="s">
        <v>22395</v>
      </c>
      <c r="F4635" s="143" t="s">
        <v>6562</v>
      </c>
      <c r="G4635" s="143" t="s">
        <v>6563</v>
      </c>
      <c r="H4635" s="143">
        <v>59.4133</v>
      </c>
      <c r="I4635" s="143">
        <v>24.832799999999999</v>
      </c>
      <c r="J4635" s="143">
        <v>131</v>
      </c>
      <c r="K4635" s="143">
        <v>2</v>
      </c>
      <c r="L4635" s="143">
        <f>COUNTIFS(ArCompl!$C$2:$C$5652,ArCompl!$C1879,ArCompl!$D$2:$D$5652,ArCompl!$D1879)</f>
        <v>1</v>
      </c>
      <c r="M4635" s="144">
        <f>IF(ISNA(MATCH($F4635,'Liste noire'!C:C,0)),0,1)</f>
        <v>0</v>
      </c>
    </row>
    <row r="4636" spans="1:13" x14ac:dyDescent="0.25">
      <c r="A4636" s="139">
        <v>230</v>
      </c>
      <c r="B4636" s="140" t="s">
        <v>235</v>
      </c>
      <c r="C4636" s="140" t="s">
        <v>236</v>
      </c>
      <c r="D4636" s="140" t="s">
        <v>109</v>
      </c>
      <c r="E4636" s="140" t="s">
        <v>22351</v>
      </c>
      <c r="F4636" s="140" t="s">
        <v>237</v>
      </c>
      <c r="G4636" s="140" t="s">
        <v>238</v>
      </c>
      <c r="H4636" s="140">
        <v>35.0167</v>
      </c>
      <c r="I4636" s="140">
        <v>-1.45</v>
      </c>
      <c r="J4636" s="140">
        <v>814</v>
      </c>
      <c r="K4636" s="140">
        <v>1</v>
      </c>
      <c r="L4636" s="140">
        <f>COUNTIFS(ArCompl!$C$2:$C$5652,ArCompl!$C98,ArCompl!$D$2:$D$5652,ArCompl!$D98)</f>
        <v>1</v>
      </c>
      <c r="M4636" s="141">
        <f>IF(ISNA(MATCH($F4636,'Liste noire'!C:C,0)),0,1)</f>
        <v>0</v>
      </c>
    </row>
    <row r="4637" spans="1:13" x14ac:dyDescent="0.25">
      <c r="A4637" s="142">
        <v>1438</v>
      </c>
      <c r="B4637" s="143" t="s">
        <v>7090</v>
      </c>
      <c r="C4637" s="143" t="s">
        <v>7091</v>
      </c>
      <c r="D4637" s="143" t="s">
        <v>6885</v>
      </c>
      <c r="E4637" s="143" t="s">
        <v>6885</v>
      </c>
      <c r="F4637" s="143" t="s">
        <v>7092</v>
      </c>
      <c r="G4637" s="143" t="s">
        <v>7093</v>
      </c>
      <c r="H4637" s="143">
        <v>43.097299999999997</v>
      </c>
      <c r="I4637" s="143">
        <v>6.1460299999999997</v>
      </c>
      <c r="J4637" s="143">
        <v>7</v>
      </c>
      <c r="K4637" s="143">
        <v>1</v>
      </c>
      <c r="L4637" s="143">
        <f>COUNTIFS(ArCompl!$C$2:$C$5652,ArCompl!$C3343,ArCompl!$D$2:$D$5652,ArCompl!$D3343)</f>
        <v>1</v>
      </c>
      <c r="M4637" s="144">
        <f>IF(ISNA(MATCH($F4637,'Liste noire'!C:C,0)),0,1)</f>
        <v>1</v>
      </c>
    </row>
    <row r="4638" spans="1:13" x14ac:dyDescent="0.25">
      <c r="A4638" s="139">
        <v>8926</v>
      </c>
      <c r="B4638" s="140" t="s">
        <v>5272</v>
      </c>
      <c r="C4638" s="140" t="s">
        <v>5273</v>
      </c>
      <c r="D4638" s="140" t="s">
        <v>4759</v>
      </c>
      <c r="E4638" s="140" t="s">
        <v>22377</v>
      </c>
      <c r="F4638" s="140" t="s">
        <v>5274</v>
      </c>
      <c r="G4638" s="140" t="s">
        <v>5275</v>
      </c>
      <c r="H4638" s="140">
        <v>43.030799999999999</v>
      </c>
      <c r="I4638" s="140">
        <v>89.098699999999994</v>
      </c>
      <c r="J4638" s="140">
        <v>934</v>
      </c>
      <c r="K4638" s="140">
        <v>8</v>
      </c>
      <c r="L4638" s="140">
        <f>COUNTIFS(ArCompl!$C$2:$C$5652,ArCompl!$C1482,ArCompl!$D$2:$D$5652,ArCompl!$D1482)</f>
        <v>1</v>
      </c>
      <c r="M4638" s="141">
        <f>IF(ISNA(MATCH($F4638,'Liste noire'!C:C,0)),0,1)</f>
        <v>0</v>
      </c>
    </row>
    <row r="4639" spans="1:13" x14ac:dyDescent="0.25">
      <c r="A4639" s="142">
        <v>1273</v>
      </c>
      <c r="B4639" s="143" t="s">
        <v>7310</v>
      </c>
      <c r="C4639" s="143" t="s">
        <v>7311</v>
      </c>
      <c r="D4639" s="143" t="s">
        <v>6885</v>
      </c>
      <c r="E4639" s="143" t="s">
        <v>6885</v>
      </c>
      <c r="F4639" s="143" t="s">
        <v>7312</v>
      </c>
      <c r="G4639" s="143" t="s">
        <v>7313</v>
      </c>
      <c r="H4639" s="143">
        <v>43.629100000000001</v>
      </c>
      <c r="I4639" s="143">
        <v>1.36382</v>
      </c>
      <c r="J4639" s="143">
        <v>499</v>
      </c>
      <c r="K4639" s="143">
        <v>1</v>
      </c>
      <c r="L4639" s="143">
        <f>COUNTIFS(ArCompl!$C$2:$C$5652,ArCompl!$C3399,ArCompl!$D$2:$D$5652,ArCompl!$D3399)</f>
        <v>1</v>
      </c>
      <c r="M4639" s="144">
        <f>IF(ISNA(MATCH($F4639,'Liste noire'!C:C,0)),0,1)</f>
        <v>1</v>
      </c>
    </row>
    <row r="4640" spans="1:13" x14ac:dyDescent="0.25">
      <c r="A4640" s="139">
        <v>7363</v>
      </c>
      <c r="B4640" s="140" t="s">
        <v>5708</v>
      </c>
      <c r="C4640" s="140" t="s">
        <v>5709</v>
      </c>
      <c r="D4640" s="140" t="s">
        <v>5479</v>
      </c>
      <c r="E4640" s="140" t="s">
        <v>22380</v>
      </c>
      <c r="F4640" s="140" t="s">
        <v>5710</v>
      </c>
      <c r="G4640" s="140" t="s">
        <v>5711</v>
      </c>
      <c r="H4640" s="140">
        <v>9.5094499999999993</v>
      </c>
      <c r="I4640" s="140">
        <v>-75.585400000000007</v>
      </c>
      <c r="J4640" s="140">
        <v>16</v>
      </c>
      <c r="K4640" s="140">
        <v>-5</v>
      </c>
      <c r="L4640" s="140">
        <f>COUNTIFS(ArCompl!$C$2:$C$5652,ArCompl!$C1593,ArCompl!$D$2:$D$5652,ArCompl!$D1593)</f>
        <v>1</v>
      </c>
      <c r="M4640" s="141">
        <f>IF(ISNA(MATCH($F4640,'Liste noire'!C:C,0)),0,1)</f>
        <v>0</v>
      </c>
    </row>
    <row r="4641" spans="1:13" x14ac:dyDescent="0.25">
      <c r="A4641" s="142">
        <v>1590</v>
      </c>
      <c r="B4641" s="143" t="s">
        <v>9636</v>
      </c>
      <c r="C4641" s="143" t="s">
        <v>9633</v>
      </c>
      <c r="D4641" s="143" t="s">
        <v>9613</v>
      </c>
      <c r="E4641" s="143" t="s">
        <v>22420</v>
      </c>
      <c r="F4641" s="143" t="s">
        <v>9637</v>
      </c>
      <c r="G4641" s="143" t="s">
        <v>9638</v>
      </c>
      <c r="H4641" s="143">
        <v>32.011400000000002</v>
      </c>
      <c r="I4641" s="143">
        <v>34.886699999999998</v>
      </c>
      <c r="J4641" s="143">
        <v>135</v>
      </c>
      <c r="K4641" s="143">
        <v>2</v>
      </c>
      <c r="L4641" s="143">
        <f>COUNTIFS(ArCompl!$C$2:$C$5652,ArCompl!$C3905,ArCompl!$D$2:$D$5652,ArCompl!$D3905)</f>
        <v>1</v>
      </c>
      <c r="M4641" s="144">
        <f>IF(ISNA(MATCH($F4641,'Liste noire'!C:C,0)),0,1)</f>
        <v>0</v>
      </c>
    </row>
    <row r="4642" spans="1:13" x14ac:dyDescent="0.25">
      <c r="A4642" s="139">
        <v>11935</v>
      </c>
      <c r="B4642" s="140" t="s">
        <v>4734</v>
      </c>
      <c r="C4642" s="140" t="s">
        <v>4735</v>
      </c>
      <c r="D4642" s="140" t="s">
        <v>4637</v>
      </c>
      <c r="E4642" s="140" t="s">
        <v>22376</v>
      </c>
      <c r="F4642" s="140" t="s">
        <v>4736</v>
      </c>
      <c r="G4642" s="140" t="s">
        <v>4737</v>
      </c>
      <c r="H4642" s="140">
        <v>-35.377800000000001</v>
      </c>
      <c r="I4642" s="140">
        <v>-71.601699999999994</v>
      </c>
      <c r="J4642" s="140">
        <v>371</v>
      </c>
      <c r="K4642" s="140" t="s">
        <v>340</v>
      </c>
      <c r="L4642" s="140">
        <f>COUNTIFS(ArCompl!$C$2:$C$5652,ArCompl!$C1347,ArCompl!$D$2:$D$5652,ArCompl!$D1347)</f>
        <v>1</v>
      </c>
      <c r="M4642" s="141">
        <f>IF(ISNA(MATCH($F4642,'Liste noire'!C:C,0)),0,1)</f>
        <v>0</v>
      </c>
    </row>
    <row r="4643" spans="1:13" x14ac:dyDescent="0.25">
      <c r="A4643" s="142">
        <v>8005</v>
      </c>
      <c r="B4643" s="143" t="s">
        <v>21259</v>
      </c>
      <c r="C4643" s="143" t="s">
        <v>21260</v>
      </c>
      <c r="D4643" s="143" t="s">
        <v>16702</v>
      </c>
      <c r="E4643" s="143" t="s">
        <v>22496</v>
      </c>
      <c r="F4643" s="143" t="s">
        <v>21261</v>
      </c>
      <c r="G4643" s="143" t="s">
        <v>21262</v>
      </c>
      <c r="H4643" s="143">
        <v>31.428999999999998</v>
      </c>
      <c r="I4643" s="143">
        <v>-83.488500000000002</v>
      </c>
      <c r="J4643" s="143">
        <v>355</v>
      </c>
      <c r="K4643" s="143">
        <v>-5</v>
      </c>
      <c r="L4643" s="143">
        <f>COUNTIFS(ArCompl!$C$2:$C$5652,ArCompl!$C3081,ArCompl!$D$2:$D$5652,ArCompl!$D3081)</f>
        <v>2</v>
      </c>
      <c r="M4643" s="144">
        <f>IF(ISNA(MATCH($F4643,'Liste noire'!C:C,0)),0,1)</f>
        <v>0</v>
      </c>
    </row>
    <row r="4644" spans="1:13" x14ac:dyDescent="0.25">
      <c r="A4644" s="139">
        <v>3869</v>
      </c>
      <c r="B4644" s="140" t="s">
        <v>19020</v>
      </c>
      <c r="C4644" s="140" t="s">
        <v>19021</v>
      </c>
      <c r="D4644" s="140" t="s">
        <v>16702</v>
      </c>
      <c r="E4644" s="140" t="s">
        <v>22496</v>
      </c>
      <c r="F4644" s="140" t="s">
        <v>19022</v>
      </c>
      <c r="G4644" s="140" t="s">
        <v>19023</v>
      </c>
      <c r="H4644" s="140">
        <v>25.6479</v>
      </c>
      <c r="I4644" s="140">
        <v>-80.4328</v>
      </c>
      <c r="J4644" s="140">
        <v>8</v>
      </c>
      <c r="K4644" s="140">
        <v>-5</v>
      </c>
      <c r="L4644" s="140">
        <f>COUNTIFS(ArCompl!$C$2:$C$5652,ArCompl!$C2490,ArCompl!$D$2:$D$5652,ArCompl!$D2490)</f>
        <v>1</v>
      </c>
      <c r="M4644" s="141">
        <f>IF(ISNA(MATCH($F4644,'Liste noire'!C:C,0)),0,1)</f>
        <v>0</v>
      </c>
    </row>
    <row r="4645" spans="1:13" x14ac:dyDescent="0.25">
      <c r="A4645" s="142">
        <v>6204</v>
      </c>
      <c r="B4645" s="143" t="s">
        <v>9315</v>
      </c>
      <c r="C4645" s="143" t="s">
        <v>9316</v>
      </c>
      <c r="D4645" s="143" t="s">
        <v>8920</v>
      </c>
      <c r="E4645" s="143" t="s">
        <v>22416</v>
      </c>
      <c r="F4645" s="143" t="s">
        <v>9317</v>
      </c>
      <c r="G4645" s="143" t="s">
        <v>9318</v>
      </c>
      <c r="H4645" s="143">
        <v>-9.4097200000000001</v>
      </c>
      <c r="I4645" s="143">
        <v>119.244</v>
      </c>
      <c r="J4645" s="143">
        <v>161</v>
      </c>
      <c r="K4645" s="143">
        <v>8</v>
      </c>
      <c r="L4645" s="143">
        <f>COUNTIFS(ArCompl!$C$2:$C$5652,ArCompl!$C3809,ArCompl!$D$2:$D$5652,ArCompl!$D3809)</f>
        <v>1</v>
      </c>
      <c r="M4645" s="144">
        <f>IF(ISNA(MATCH($F4645,'Liste noire'!C:C,0)),0,1)</f>
        <v>0</v>
      </c>
    </row>
    <row r="4646" spans="1:13" x14ac:dyDescent="0.25">
      <c r="A4646" s="139">
        <v>2751</v>
      </c>
      <c r="B4646" s="140" t="s">
        <v>5704</v>
      </c>
      <c r="C4646" s="140" t="s">
        <v>5705</v>
      </c>
      <c r="D4646" s="140" t="s">
        <v>5479</v>
      </c>
      <c r="E4646" s="140" t="s">
        <v>22380</v>
      </c>
      <c r="F4646" s="140" t="s">
        <v>5706</v>
      </c>
      <c r="G4646" s="140" t="s">
        <v>5707</v>
      </c>
      <c r="H4646" s="140">
        <v>6.4510800000000001</v>
      </c>
      <c r="I4646" s="140">
        <v>-71.760300000000001</v>
      </c>
      <c r="J4646" s="140">
        <v>1050</v>
      </c>
      <c r="K4646" s="140">
        <v>-5</v>
      </c>
      <c r="L4646" s="140">
        <f>COUNTIFS(ArCompl!$C$2:$C$5652,ArCompl!$C1592,ArCompl!$D$2:$D$5652,ArCompl!$D1592)</f>
        <v>1</v>
      </c>
      <c r="M4646" s="141">
        <f>IF(ISNA(MATCH($F4646,'Liste noire'!C:C,0)),0,1)</f>
        <v>0</v>
      </c>
    </row>
    <row r="4647" spans="1:13" x14ac:dyDescent="0.25">
      <c r="A4647" s="142">
        <v>11353</v>
      </c>
      <c r="B4647" s="143" t="s">
        <v>11078</v>
      </c>
      <c r="C4647" s="143" t="s">
        <v>11079</v>
      </c>
      <c r="D4647" s="143" t="s">
        <v>11039</v>
      </c>
      <c r="E4647" s="143" t="s">
        <v>11039</v>
      </c>
      <c r="F4647" s="143" t="s">
        <v>11080</v>
      </c>
      <c r="G4647" s="143" t="s">
        <v>11081</v>
      </c>
      <c r="H4647" s="143">
        <v>2.2109999999999999</v>
      </c>
      <c r="I4647" s="143">
        <v>73.153300000000002</v>
      </c>
      <c r="J4647" s="143">
        <v>6</v>
      </c>
      <c r="K4647" s="143">
        <v>5</v>
      </c>
      <c r="L4647" s="143">
        <f>COUNTIFS(ArCompl!$C$2:$C$5652,ArCompl!$C4264,ArCompl!$D$2:$D$5652,ArCompl!$D4264)</f>
        <v>3</v>
      </c>
      <c r="M4647" s="144">
        <f>IF(ISNA(MATCH($F4647,'Liste noire'!C:C,0)),0,1)</f>
        <v>0</v>
      </c>
    </row>
    <row r="4648" spans="1:13" x14ac:dyDescent="0.25">
      <c r="A4648" s="139">
        <v>6221</v>
      </c>
      <c r="B4648" s="140" t="s">
        <v>11033</v>
      </c>
      <c r="C4648" s="140" t="s">
        <v>11034</v>
      </c>
      <c r="D4648" s="140" t="s">
        <v>10891</v>
      </c>
      <c r="E4648" s="140" t="s">
        <v>22434</v>
      </c>
      <c r="F4648" s="140" t="s">
        <v>11035</v>
      </c>
      <c r="G4648" s="140" t="s">
        <v>11036</v>
      </c>
      <c r="H4648" s="140">
        <v>5.4</v>
      </c>
      <c r="I4648" s="140">
        <v>118.65</v>
      </c>
      <c r="J4648" s="140">
        <v>26</v>
      </c>
      <c r="K4648" s="140">
        <v>8</v>
      </c>
      <c r="L4648" s="140">
        <f>COUNTIFS(ArCompl!$C$2:$C$5652,ArCompl!$C4246,ArCompl!$D$2:$D$5652,ArCompl!$D4246)</f>
        <v>2</v>
      </c>
      <c r="M4648" s="141">
        <f>IF(ISNA(MATCH($F4648,'Liste noire'!C:C,0)),0,1)</f>
        <v>0</v>
      </c>
    </row>
    <row r="4649" spans="1:13" x14ac:dyDescent="0.25">
      <c r="A4649" s="142">
        <v>4183</v>
      </c>
      <c r="B4649" s="143" t="s">
        <v>11899</v>
      </c>
      <c r="C4649" s="143" t="s">
        <v>11900</v>
      </c>
      <c r="D4649" s="143" t="s">
        <v>11788</v>
      </c>
      <c r="E4649" s="143" t="s">
        <v>22447</v>
      </c>
      <c r="F4649" s="143" t="s">
        <v>11901</v>
      </c>
      <c r="G4649" s="143" t="s">
        <v>11902</v>
      </c>
      <c r="H4649" s="143">
        <v>27.315000000000001</v>
      </c>
      <c r="I4649" s="143">
        <v>87.193299999999994</v>
      </c>
      <c r="J4649" s="143">
        <v>1700</v>
      </c>
      <c r="K4649" s="143">
        <v>5.75</v>
      </c>
      <c r="L4649" s="143">
        <f>COUNTIFS(ArCompl!$C$2:$C$5652,ArCompl!$C4461,ArCompl!$D$2:$D$5652,ArCompl!$D4461)</f>
        <v>1</v>
      </c>
      <c r="M4649" s="144">
        <f>IF(ISNA(MATCH($F4649,'Liste noire'!C:C,0)),0,1)</f>
        <v>0</v>
      </c>
    </row>
    <row r="4650" spans="1:13" x14ac:dyDescent="0.25">
      <c r="A4650" s="139">
        <v>6154</v>
      </c>
      <c r="B4650" s="140" t="s">
        <v>21845</v>
      </c>
      <c r="C4650" s="140" t="s">
        <v>21846</v>
      </c>
      <c r="D4650" s="140" t="s">
        <v>21810</v>
      </c>
      <c r="E4650" s="140" t="s">
        <v>22497</v>
      </c>
      <c r="F4650" s="140" t="s">
        <v>21847</v>
      </c>
      <c r="G4650" s="140" t="s">
        <v>21848</v>
      </c>
      <c r="H4650" s="140">
        <v>37.286700000000003</v>
      </c>
      <c r="I4650" s="140">
        <v>67.31</v>
      </c>
      <c r="J4650" s="140">
        <v>1027</v>
      </c>
      <c r="K4650" s="140">
        <v>5</v>
      </c>
      <c r="L4650" s="140">
        <f>COUNTIFS(ArCompl!$C$2:$C$5652,ArCompl!$C4623,ArCompl!$D$2:$D$5652,ArCompl!$D4623)</f>
        <v>1</v>
      </c>
      <c r="M4650" s="141">
        <f>IF(ISNA(MATCH($F4650,'Liste noire'!C:C,0)),0,1)</f>
        <v>0</v>
      </c>
    </row>
    <row r="4651" spans="1:13" x14ac:dyDescent="0.25">
      <c r="A4651" s="142">
        <v>249</v>
      </c>
      <c r="B4651" s="143" t="s">
        <v>7929</v>
      </c>
      <c r="C4651" s="143" t="s">
        <v>7930</v>
      </c>
      <c r="D4651" s="143" t="s">
        <v>7914</v>
      </c>
      <c r="E4651" s="143" t="s">
        <v>7914</v>
      </c>
      <c r="F4651" s="143" t="s">
        <v>7931</v>
      </c>
      <c r="G4651" s="143" t="s">
        <v>7932</v>
      </c>
      <c r="H4651" s="143">
        <v>9.5571900000000003</v>
      </c>
      <c r="I4651" s="143">
        <v>-0.86321400000000004</v>
      </c>
      <c r="J4651" s="143">
        <v>553</v>
      </c>
      <c r="K4651" s="143">
        <v>0</v>
      </c>
      <c r="L4651" s="143">
        <f>COUNTIFS(ArCompl!$C$2:$C$5652,ArCompl!$C3430,ArCompl!$D$2:$D$5652,ArCompl!$D3430)</f>
        <v>1</v>
      </c>
      <c r="M4651" s="144">
        <f>IF(ISNA(MATCH($F4651,'Liste noire'!C:C,0)),0,1)</f>
        <v>0</v>
      </c>
    </row>
    <row r="4652" spans="1:13" x14ac:dyDescent="0.25">
      <c r="A4652" s="139">
        <v>921</v>
      </c>
      <c r="B4652" s="140" t="s">
        <v>10836</v>
      </c>
      <c r="C4652" s="140" t="s">
        <v>10837</v>
      </c>
      <c r="D4652" s="140" t="s">
        <v>10693</v>
      </c>
      <c r="E4652" s="140" t="s">
        <v>10693</v>
      </c>
      <c r="F4652" s="140" t="s">
        <v>10838</v>
      </c>
      <c r="G4652" s="140" t="s">
        <v>10839</v>
      </c>
      <c r="H4652" s="140">
        <v>-18.109500000000001</v>
      </c>
      <c r="I4652" s="140">
        <v>49.392499999999998</v>
      </c>
      <c r="J4652" s="140">
        <v>22</v>
      </c>
      <c r="K4652" s="140">
        <v>3</v>
      </c>
      <c r="L4652" s="140">
        <f>COUNTIFS(ArCompl!$C$2:$C$5652,ArCompl!$C4204,ArCompl!$D$2:$D$5652,ArCompl!$D4204)</f>
        <v>1</v>
      </c>
      <c r="M4652" s="141">
        <f>IF(ISNA(MATCH($F4652,'Liste noire'!C:C,0)),0,1)</f>
        <v>0</v>
      </c>
    </row>
    <row r="4653" spans="1:13" x14ac:dyDescent="0.25">
      <c r="A4653" s="142">
        <v>7594</v>
      </c>
      <c r="B4653" s="143" t="s">
        <v>10500</v>
      </c>
      <c r="C4653" s="143" t="s">
        <v>10501</v>
      </c>
      <c r="D4653" s="143" t="s">
        <v>10437</v>
      </c>
      <c r="E4653" s="143" t="s">
        <v>10437</v>
      </c>
      <c r="F4653" s="143" t="s">
        <v>10502</v>
      </c>
      <c r="G4653" s="143" t="s">
        <v>10503</v>
      </c>
      <c r="H4653" s="143">
        <v>-2.48583</v>
      </c>
      <c r="I4653" s="143">
        <v>175.97</v>
      </c>
      <c r="J4653" s="143">
        <v>0</v>
      </c>
      <c r="K4653" s="143">
        <v>12</v>
      </c>
      <c r="L4653" s="143">
        <f>COUNTIFS(ArCompl!$C$2:$C$5652,ArCompl!$C4125,ArCompl!$D$2:$D$5652,ArCompl!$D4125)</f>
        <v>1</v>
      </c>
      <c r="M4653" s="144">
        <f>IF(ISNA(MATCH($F4653,'Liste noire'!C:C,0)),0,1)</f>
        <v>0</v>
      </c>
    </row>
    <row r="4654" spans="1:13" x14ac:dyDescent="0.25">
      <c r="A4654" s="139">
        <v>458</v>
      </c>
      <c r="B4654" s="140" t="s">
        <v>6863</v>
      </c>
      <c r="C4654" s="140" t="s">
        <v>6864</v>
      </c>
      <c r="D4654" s="140" t="s">
        <v>6766</v>
      </c>
      <c r="E4654" s="140" t="s">
        <v>22400</v>
      </c>
      <c r="F4654" s="140" t="s">
        <v>6865</v>
      </c>
      <c r="G4654" s="140" t="s">
        <v>6866</v>
      </c>
      <c r="H4654" s="140">
        <v>61.414099999999998</v>
      </c>
      <c r="I4654" s="140">
        <v>23.604399999999998</v>
      </c>
      <c r="J4654" s="140">
        <v>390</v>
      </c>
      <c r="K4654" s="140">
        <v>2</v>
      </c>
      <c r="L4654" s="140">
        <f>COUNTIFS(ArCompl!$C$2:$C$5652,ArCompl!$C3286,ArCompl!$D$2:$D$5652,ArCompl!$D3286)</f>
        <v>1</v>
      </c>
      <c r="M4654" s="141">
        <f>IF(ISNA(MATCH($F4654,'Liste noire'!C:C,0)),0,1)</f>
        <v>0</v>
      </c>
    </row>
    <row r="4655" spans="1:13" x14ac:dyDescent="0.25">
      <c r="A4655" s="142">
        <v>216</v>
      </c>
      <c r="B4655" s="143" t="s">
        <v>211</v>
      </c>
      <c r="C4655" s="143" t="s">
        <v>212</v>
      </c>
      <c r="D4655" s="143" t="s">
        <v>109</v>
      </c>
      <c r="E4655" s="143" t="s">
        <v>22351</v>
      </c>
      <c r="F4655" s="143" t="s">
        <v>213</v>
      </c>
      <c r="G4655" s="143" t="s">
        <v>214</v>
      </c>
      <c r="H4655" s="143">
        <v>22.811499999999999</v>
      </c>
      <c r="I4655" s="143">
        <v>5.4510800000000001</v>
      </c>
      <c r="J4655" s="143">
        <v>4518</v>
      </c>
      <c r="K4655" s="143">
        <v>1</v>
      </c>
      <c r="L4655" s="143">
        <f>COUNTIFS(ArCompl!$C$2:$C$5652,ArCompl!$C92,ArCompl!$D$2:$D$5652,ArCompl!$D92)</f>
        <v>2</v>
      </c>
      <c r="M4655" s="144">
        <f>IF(ISNA(MATCH($F4655,'Liste noire'!C:C,0)),0,1)</f>
        <v>0</v>
      </c>
    </row>
    <row r="4656" spans="1:13" x14ac:dyDescent="0.25">
      <c r="A4656" s="139">
        <v>973</v>
      </c>
      <c r="B4656" s="140" t="s">
        <v>14179</v>
      </c>
      <c r="C4656" s="140" t="s">
        <v>14180</v>
      </c>
      <c r="D4656" s="140" t="s">
        <v>14176</v>
      </c>
      <c r="E4656" s="140" t="s">
        <v>22467</v>
      </c>
      <c r="F4656" s="140" t="s">
        <v>14181</v>
      </c>
      <c r="G4656" s="140" t="s">
        <v>14182</v>
      </c>
      <c r="H4656" s="140">
        <v>0.37817499999999998</v>
      </c>
      <c r="I4656" s="140">
        <v>6.7121500000000003</v>
      </c>
      <c r="J4656" s="140">
        <v>33</v>
      </c>
      <c r="K4656" s="140">
        <v>0</v>
      </c>
      <c r="L4656" s="140">
        <f>COUNTIFS(ArCompl!$C$2:$C$5652,ArCompl!$C5180,ArCompl!$D$2:$D$5652,ArCompl!$D5180)</f>
        <v>1</v>
      </c>
      <c r="M4656" s="141">
        <f>IF(ISNA(MATCH($F4656,'Liste noire'!C:C,0)),0,1)</f>
        <v>0</v>
      </c>
    </row>
    <row r="4657" spans="1:13" x14ac:dyDescent="0.25">
      <c r="A4657" s="142">
        <v>2622</v>
      </c>
      <c r="B4657" s="143" t="s">
        <v>2510</v>
      </c>
      <c r="C4657" s="143" t="s">
        <v>2507</v>
      </c>
      <c r="D4657" s="143" t="s">
        <v>2057</v>
      </c>
      <c r="E4657" s="143" t="s">
        <v>22368</v>
      </c>
      <c r="F4657" s="143" t="s">
        <v>2511</v>
      </c>
      <c r="G4657" s="143" t="s">
        <v>2512</v>
      </c>
      <c r="H4657" s="143">
        <v>-1.4896</v>
      </c>
      <c r="I4657" s="143">
        <v>-56.396799999999999</v>
      </c>
      <c r="J4657" s="143">
        <v>287</v>
      </c>
      <c r="K4657" s="143">
        <v>-3</v>
      </c>
      <c r="L4657" s="143">
        <f>COUNTIFS(ArCompl!$C$2:$C$5652,ArCompl!$C820,ArCompl!$D$2:$D$5652,ArCompl!$D820)</f>
        <v>1</v>
      </c>
      <c r="M4657" s="144">
        <f>IF(ISNA(MATCH($F4657,'Liste noire'!C:C,0)),0,1)</f>
        <v>0</v>
      </c>
    </row>
    <row r="4658" spans="1:13" x14ac:dyDescent="0.25">
      <c r="A4658" s="139">
        <v>6732</v>
      </c>
      <c r="B4658" s="140" t="s">
        <v>5990</v>
      </c>
      <c r="C4658" s="140" t="s">
        <v>5991</v>
      </c>
      <c r="D4658" s="140" t="s">
        <v>5959</v>
      </c>
      <c r="E4658" s="140" t="s">
        <v>5959</v>
      </c>
      <c r="F4658" s="140" t="s">
        <v>5992</v>
      </c>
      <c r="G4658" s="140" t="s">
        <v>5993</v>
      </c>
      <c r="H4658" s="140">
        <v>9.7385199999999994</v>
      </c>
      <c r="I4658" s="140">
        <v>-85.013800000000003</v>
      </c>
      <c r="J4658" s="140">
        <v>33</v>
      </c>
      <c r="K4658" s="140">
        <v>-6</v>
      </c>
      <c r="L4658" s="140">
        <f>COUNTIFS(ArCompl!$C$2:$C$5652,ArCompl!$C1689,ArCompl!$D$2:$D$5652,ArCompl!$D1689)</f>
        <v>1</v>
      </c>
      <c r="M4658" s="141">
        <f>IF(ISNA(MATCH($F4658,'Liste noire'!C:C,0)),0,1)</f>
        <v>0</v>
      </c>
    </row>
    <row r="4659" spans="1:13" x14ac:dyDescent="0.25">
      <c r="A4659" s="142">
        <v>3362</v>
      </c>
      <c r="B4659" s="143" t="s">
        <v>1436</v>
      </c>
      <c r="C4659" s="143" t="s">
        <v>1437</v>
      </c>
      <c r="D4659" s="143" t="s">
        <v>639</v>
      </c>
      <c r="E4659" s="143" t="s">
        <v>22356</v>
      </c>
      <c r="F4659" s="143" t="s">
        <v>1438</v>
      </c>
      <c r="G4659" s="143" t="s">
        <v>1439</v>
      </c>
      <c r="H4659" s="143">
        <v>-31.0839</v>
      </c>
      <c r="I4659" s="143">
        <v>150.84700000000001</v>
      </c>
      <c r="J4659" s="143">
        <v>1334</v>
      </c>
      <c r="K4659" s="143">
        <v>10</v>
      </c>
      <c r="L4659" s="143">
        <f>COUNTIFS(ArCompl!$C$2:$C$5652,ArCompl!$C519,ArCompl!$D$2:$D$5652,ArCompl!$D519)</f>
        <v>1</v>
      </c>
      <c r="M4659" s="144">
        <f>IF(ISNA(MATCH($F4659,'Liste noire'!C:C,0)),0,1)</f>
        <v>0</v>
      </c>
    </row>
    <row r="4660" spans="1:13" x14ac:dyDescent="0.25">
      <c r="A4660" s="139">
        <v>242</v>
      </c>
      <c r="B4660" s="140" t="s">
        <v>227</v>
      </c>
      <c r="C4660" s="140" t="s">
        <v>228</v>
      </c>
      <c r="D4660" s="140" t="s">
        <v>109</v>
      </c>
      <c r="E4660" s="140" t="s">
        <v>22351</v>
      </c>
      <c r="F4660" s="140" t="s">
        <v>229</v>
      </c>
      <c r="G4660" s="140" t="s">
        <v>230</v>
      </c>
      <c r="H4660" s="140">
        <v>29.237100000000002</v>
      </c>
      <c r="I4660" s="140">
        <v>0.27603299999999997</v>
      </c>
      <c r="J4660" s="140">
        <v>1027</v>
      </c>
      <c r="K4660" s="140">
        <v>1</v>
      </c>
      <c r="L4660" s="140">
        <f>COUNTIFS(ArCompl!$C$2:$C$5652,ArCompl!$C96,ArCompl!$D$2:$D$5652,ArCompl!$D96)</f>
        <v>3</v>
      </c>
      <c r="M4660" s="141">
        <f>IF(ISNA(MATCH($F4660,'Liste noire'!C:C,0)),0,1)</f>
        <v>0</v>
      </c>
    </row>
    <row r="4661" spans="1:13" x14ac:dyDescent="0.25">
      <c r="A4661" s="142">
        <v>11882</v>
      </c>
      <c r="B4661" s="143" t="s">
        <v>9849</v>
      </c>
      <c r="C4661" s="143" t="s">
        <v>9850</v>
      </c>
      <c r="D4661" s="143" t="s">
        <v>9641</v>
      </c>
      <c r="E4661" s="143" t="s">
        <v>22421</v>
      </c>
      <c r="F4661" s="143" t="s">
        <v>9851</v>
      </c>
      <c r="G4661" s="143" t="s">
        <v>9852</v>
      </c>
      <c r="H4661" s="143">
        <v>46.0214</v>
      </c>
      <c r="I4661" s="143">
        <v>11.1242</v>
      </c>
      <c r="J4661" s="143">
        <v>610</v>
      </c>
      <c r="K4661" s="143" t="s">
        <v>340</v>
      </c>
      <c r="L4661" s="143">
        <f>COUNTIFS(ArCompl!$C$2:$C$5652,ArCompl!$C3959,ArCompl!$D$2:$D$5652,ArCompl!$D3959)</f>
        <v>1</v>
      </c>
      <c r="M4661" s="144">
        <f>IF(ISNA(MATCH($F4661,'Liste noire'!C:C,0)),0,1)</f>
        <v>0</v>
      </c>
    </row>
    <row r="4662" spans="1:13" x14ac:dyDescent="0.25">
      <c r="A4662" s="139">
        <v>4108</v>
      </c>
      <c r="B4662" s="140" t="s">
        <v>5009</v>
      </c>
      <c r="C4662" s="140" t="s">
        <v>5010</v>
      </c>
      <c r="D4662" s="140" t="s">
        <v>4759</v>
      </c>
      <c r="E4662" s="140" t="s">
        <v>22377</v>
      </c>
      <c r="F4662" s="140" t="s">
        <v>5011</v>
      </c>
      <c r="G4662" s="140" t="s">
        <v>5012</v>
      </c>
      <c r="H4662" s="140">
        <v>36.857199999999999</v>
      </c>
      <c r="I4662" s="140">
        <v>117.21599999999999</v>
      </c>
      <c r="J4662" s="140">
        <v>76</v>
      </c>
      <c r="K4662" s="140">
        <v>8</v>
      </c>
      <c r="L4662" s="140">
        <f>COUNTIFS(ArCompl!$C$2:$C$5652,ArCompl!$C1416,ArCompl!$D$2:$D$5652,ArCompl!$D1416)</f>
        <v>2</v>
      </c>
      <c r="M4662" s="141">
        <f>IF(ISNA(MATCH($F4662,'Liste noire'!C:C,0)),0,1)</f>
        <v>0</v>
      </c>
    </row>
    <row r="4663" spans="1:13" x14ac:dyDescent="0.25">
      <c r="A4663" s="142">
        <v>7194</v>
      </c>
      <c r="B4663" s="143" t="s">
        <v>21263</v>
      </c>
      <c r="C4663" s="143" t="s">
        <v>21264</v>
      </c>
      <c r="D4663" s="143" t="s">
        <v>16702</v>
      </c>
      <c r="E4663" s="143" t="s">
        <v>22496</v>
      </c>
      <c r="F4663" s="143" t="s">
        <v>21265</v>
      </c>
      <c r="G4663" s="143" t="s">
        <v>21266</v>
      </c>
      <c r="H4663" s="143">
        <v>65.563100000000006</v>
      </c>
      <c r="I4663" s="143">
        <v>-167.922</v>
      </c>
      <c r="J4663" s="143">
        <v>271</v>
      </c>
      <c r="K4663" s="143">
        <v>-9</v>
      </c>
      <c r="L4663" s="143">
        <f>COUNTIFS(ArCompl!$C$2:$C$5652,ArCompl!$C3082,ArCompl!$D$2:$D$5652,ArCompl!$D3082)</f>
        <v>1</v>
      </c>
      <c r="M4663" s="144">
        <f>IF(ISNA(MATCH($F4663,'Liste noire'!C:C,0)),0,1)</f>
        <v>0</v>
      </c>
    </row>
    <row r="4664" spans="1:13" x14ac:dyDescent="0.25">
      <c r="A4664" s="139">
        <v>5853</v>
      </c>
      <c r="B4664" s="140" t="s">
        <v>6185</v>
      </c>
      <c r="C4664" s="140" t="s">
        <v>1982</v>
      </c>
      <c r="D4664" s="140" t="s">
        <v>6104</v>
      </c>
      <c r="E4664" s="140" t="s">
        <v>6104</v>
      </c>
      <c r="F4664" s="140" t="s">
        <v>6186</v>
      </c>
      <c r="G4664" s="140" t="s">
        <v>6187</v>
      </c>
      <c r="H4664" s="140">
        <v>21.7883</v>
      </c>
      <c r="I4664" s="140">
        <v>-79.997200000000007</v>
      </c>
      <c r="J4664" s="140">
        <v>125</v>
      </c>
      <c r="K4664" s="140">
        <v>-5</v>
      </c>
      <c r="L4664" s="140">
        <f>COUNTIFS(ArCompl!$C$2:$C$5652,ArCompl!$C1738,ArCompl!$D$2:$D$5652,ArCompl!$D1738)</f>
        <v>1</v>
      </c>
      <c r="M4664" s="141">
        <f>IF(ISNA(MATCH($F4664,'Liste noire'!C:C,0)),0,1)</f>
        <v>0</v>
      </c>
    </row>
    <row r="4665" spans="1:13" x14ac:dyDescent="0.25">
      <c r="A4665" s="142">
        <v>2306</v>
      </c>
      <c r="B4665" s="143" t="s">
        <v>10167</v>
      </c>
      <c r="C4665" s="143" t="s">
        <v>10168</v>
      </c>
      <c r="D4665" s="143" t="s">
        <v>9894</v>
      </c>
      <c r="E4665" s="143" t="s">
        <v>22423</v>
      </c>
      <c r="F4665" s="143" t="s">
        <v>10169</v>
      </c>
      <c r="G4665" s="143" t="s">
        <v>10170</v>
      </c>
      <c r="H4665" s="143">
        <v>30.6051</v>
      </c>
      <c r="I4665" s="143">
        <v>130.99100000000001</v>
      </c>
      <c r="J4665" s="143">
        <v>768</v>
      </c>
      <c r="K4665" s="143">
        <v>9</v>
      </c>
      <c r="L4665" s="143">
        <f>COUNTIFS(ArCompl!$C$2:$C$5652,ArCompl!$C4040,ArCompl!$D$2:$D$5652,ArCompl!$D4040)</f>
        <v>1</v>
      </c>
      <c r="M4665" s="144">
        <f>IF(ISNA(MATCH($F4665,'Liste noire'!C:C,0)),0,1)</f>
        <v>0</v>
      </c>
    </row>
    <row r="4666" spans="1:13" x14ac:dyDescent="0.25">
      <c r="A4666" s="139">
        <v>1385</v>
      </c>
      <c r="B4666" s="140" t="s">
        <v>7318</v>
      </c>
      <c r="C4666" s="140" t="s">
        <v>7319</v>
      </c>
      <c r="D4666" s="140" t="s">
        <v>6885</v>
      </c>
      <c r="E4666" s="140" t="s">
        <v>6885</v>
      </c>
      <c r="F4666" s="140" t="s">
        <v>7320</v>
      </c>
      <c r="G4666" s="140" t="s">
        <v>7321</v>
      </c>
      <c r="H4666" s="140">
        <v>48.751899999999999</v>
      </c>
      <c r="I4666" s="140">
        <v>2.1061899999999998</v>
      </c>
      <c r="J4666" s="140">
        <v>538</v>
      </c>
      <c r="K4666" s="140">
        <v>1</v>
      </c>
      <c r="L4666" s="140">
        <f>COUNTIFS(ArCompl!$C$2:$C$5652,ArCompl!$C3401,ArCompl!$D$2:$D$5652,ArCompl!$D3401)</f>
        <v>1</v>
      </c>
      <c r="M4666" s="141">
        <f>IF(ISNA(MATCH($F4666,'Liste noire'!C:C,0)),0,1)</f>
        <v>0</v>
      </c>
    </row>
    <row r="4667" spans="1:13" x14ac:dyDescent="0.25">
      <c r="A4667" s="142">
        <v>1080</v>
      </c>
      <c r="B4667" s="143" t="s">
        <v>11656</v>
      </c>
      <c r="C4667" s="143" t="s">
        <v>11657</v>
      </c>
      <c r="D4667" s="143" t="s">
        <v>11597</v>
      </c>
      <c r="E4667" s="143" t="s">
        <v>22445</v>
      </c>
      <c r="F4667" s="143" t="s">
        <v>11658</v>
      </c>
      <c r="G4667" s="143" t="s">
        <v>11659</v>
      </c>
      <c r="H4667" s="143">
        <v>35.726900000000001</v>
      </c>
      <c r="I4667" s="143">
        <v>-5.9168900000000004</v>
      </c>
      <c r="J4667" s="143">
        <v>62</v>
      </c>
      <c r="K4667" s="143">
        <v>0</v>
      </c>
      <c r="L4667" s="143">
        <f>COUNTIFS(ArCompl!$C$2:$C$5652,ArCompl!$C4291,ArCompl!$D$2:$D$5652,ArCompl!$D4291)</f>
        <v>1</v>
      </c>
      <c r="M4667" s="144">
        <f>IF(ISNA(MATCH($F4667,'Liste noire'!C:C,0)),0,1)</f>
        <v>0</v>
      </c>
    </row>
    <row r="4668" spans="1:13" x14ac:dyDescent="0.25">
      <c r="A4668" s="139">
        <v>9854</v>
      </c>
      <c r="B4668" s="140" t="s">
        <v>5260</v>
      </c>
      <c r="C4668" s="140" t="s">
        <v>5261</v>
      </c>
      <c r="D4668" s="140" t="s">
        <v>4759</v>
      </c>
      <c r="E4668" s="140" t="s">
        <v>22377</v>
      </c>
      <c r="F4668" s="140" t="s">
        <v>5262</v>
      </c>
      <c r="G4668" s="140" t="s">
        <v>5263</v>
      </c>
      <c r="H4668" s="140">
        <v>42.253889999999998</v>
      </c>
      <c r="I4668" s="140">
        <v>125.7033</v>
      </c>
      <c r="J4668" s="140">
        <v>1200</v>
      </c>
      <c r="K4668" s="140">
        <v>8</v>
      </c>
      <c r="L4668" s="140">
        <f>COUNTIFS(ArCompl!$C$2:$C$5652,ArCompl!$C1479,ArCompl!$D$2:$D$5652,ArCompl!$D1479)</f>
        <v>1</v>
      </c>
      <c r="M4668" s="141">
        <f>IF(ISNA(MATCH($F4668,'Liste noire'!C:C,0)),0,1)</f>
        <v>0</v>
      </c>
    </row>
    <row r="4669" spans="1:13" x14ac:dyDescent="0.25">
      <c r="A4669" s="142">
        <v>3113</v>
      </c>
      <c r="B4669" s="143" t="s">
        <v>8855</v>
      </c>
      <c r="C4669" s="143" t="s">
        <v>8856</v>
      </c>
      <c r="D4669" s="143" t="s">
        <v>8516</v>
      </c>
      <c r="E4669" s="143" t="s">
        <v>22415</v>
      </c>
      <c r="F4669" s="143" t="s">
        <v>8857</v>
      </c>
      <c r="G4669" s="143" t="s">
        <v>8858</v>
      </c>
      <c r="H4669" s="143">
        <v>24.5623</v>
      </c>
      <c r="I4669" s="143">
        <v>80.854900000000001</v>
      </c>
      <c r="J4669" s="143">
        <v>1060</v>
      </c>
      <c r="K4669" s="143">
        <v>5.5</v>
      </c>
      <c r="L4669" s="143">
        <f>COUNTIFS(ArCompl!$C$2:$C$5652,ArCompl!$C3693,ArCompl!$D$2:$D$5652,ArCompl!$D3693)</f>
        <v>1</v>
      </c>
      <c r="M4669" s="144">
        <f>IF(ISNA(MATCH($F4669,'Liste noire'!C:C,0)),0,1)</f>
        <v>0</v>
      </c>
    </row>
    <row r="4670" spans="1:13" x14ac:dyDescent="0.25">
      <c r="A4670" s="139">
        <v>3906</v>
      </c>
      <c r="B4670" s="140" t="s">
        <v>9279</v>
      </c>
      <c r="C4670" s="140" t="s">
        <v>9280</v>
      </c>
      <c r="D4670" s="140" t="s">
        <v>8920</v>
      </c>
      <c r="E4670" s="140" t="s">
        <v>22416</v>
      </c>
      <c r="F4670" s="140" t="s">
        <v>9281</v>
      </c>
      <c r="G4670" s="140" t="s">
        <v>9282</v>
      </c>
      <c r="H4670" s="140">
        <v>0.92268300000000003</v>
      </c>
      <c r="I4670" s="140">
        <v>104.532</v>
      </c>
      <c r="J4670" s="140">
        <v>52</v>
      </c>
      <c r="K4670" s="140">
        <v>7</v>
      </c>
      <c r="L4670" s="140">
        <f>COUNTIFS(ArCompl!$C$2:$C$5652,ArCompl!$C3800,ArCompl!$D$2:$D$5652,ArCompl!$D3800)</f>
        <v>1</v>
      </c>
      <c r="M4670" s="141">
        <f>IF(ISNA(MATCH($F4670,'Liste noire'!C:C,0)),0,1)</f>
        <v>0</v>
      </c>
    </row>
    <row r="4671" spans="1:13" x14ac:dyDescent="0.25">
      <c r="A4671" s="142">
        <v>6907</v>
      </c>
      <c r="B4671" s="143" t="s">
        <v>16256</v>
      </c>
      <c r="C4671" s="143" t="s">
        <v>16257</v>
      </c>
      <c r="D4671" s="143" t="s">
        <v>16151</v>
      </c>
      <c r="E4671" s="143" t="s">
        <v>16151</v>
      </c>
      <c r="F4671" s="143" t="s">
        <v>16258</v>
      </c>
      <c r="G4671" s="143" t="s">
        <v>16259</v>
      </c>
      <c r="H4671" s="143">
        <v>49.5242</v>
      </c>
      <c r="I4671" s="143">
        <v>25.700099999999999</v>
      </c>
      <c r="J4671" s="143">
        <v>1072</v>
      </c>
      <c r="K4671" s="143">
        <v>2</v>
      </c>
      <c r="L4671" s="143">
        <f>COUNTIFS(ArCompl!$C$2:$C$5652,ArCompl!$C5523,ArCompl!$D$2:$D$5652,ArCompl!$D5523)</f>
        <v>1</v>
      </c>
      <c r="M4671" s="144">
        <f>IF(ISNA(MATCH($F4671,'Liste noire'!C:C,0)),0,1)</f>
        <v>0</v>
      </c>
    </row>
    <row r="4672" spans="1:13" x14ac:dyDescent="0.25">
      <c r="A4672" s="139">
        <v>2270</v>
      </c>
      <c r="B4672" s="140" t="s">
        <v>15523</v>
      </c>
      <c r="C4672" s="140" t="s">
        <v>15524</v>
      </c>
      <c r="D4672" s="140" t="s">
        <v>15470</v>
      </c>
      <c r="E4672" s="140" t="s">
        <v>22484</v>
      </c>
      <c r="F4672" s="140" t="s">
        <v>15525</v>
      </c>
      <c r="G4672" s="140" t="s">
        <v>15526</v>
      </c>
      <c r="H4672" s="140">
        <v>22.950399999999998</v>
      </c>
      <c r="I4672" s="140">
        <v>120.206</v>
      </c>
      <c r="J4672" s="140">
        <v>63</v>
      </c>
      <c r="K4672" s="140">
        <v>8</v>
      </c>
      <c r="L4672" s="140">
        <f>COUNTIFS(ArCompl!$C$2:$C$5652,ArCompl!$C5346,ArCompl!$D$2:$D$5652,ArCompl!$D5346)</f>
        <v>1</v>
      </c>
      <c r="M4672" s="141">
        <f>IF(ISNA(MATCH($F4672,'Liste noire'!C:C,0)),0,1)</f>
        <v>0</v>
      </c>
    </row>
    <row r="4673" spans="1:13" x14ac:dyDescent="0.25">
      <c r="A4673" s="142">
        <v>5844</v>
      </c>
      <c r="B4673" s="143" t="s">
        <v>5994</v>
      </c>
      <c r="C4673" s="143" t="s">
        <v>5991</v>
      </c>
      <c r="D4673" s="143" t="s">
        <v>5959</v>
      </c>
      <c r="E4673" s="143" t="s">
        <v>5959</v>
      </c>
      <c r="F4673" s="143" t="s">
        <v>5995</v>
      </c>
      <c r="G4673" s="143" t="s">
        <v>5996</v>
      </c>
      <c r="H4673" s="143">
        <v>10.355700000000001</v>
      </c>
      <c r="I4673" s="143">
        <v>-85.852900000000005</v>
      </c>
      <c r="J4673" s="143">
        <v>33</v>
      </c>
      <c r="K4673" s="143">
        <v>-6</v>
      </c>
      <c r="L4673" s="143">
        <f>COUNTIFS(ArCompl!$C$2:$C$5652,ArCompl!$C1690,ArCompl!$D$2:$D$5652,ArCompl!$D1690)</f>
        <v>1</v>
      </c>
      <c r="M4673" s="144">
        <f>IF(ISNA(MATCH($F4673,'Liste noire'!C:C,0)),0,1)</f>
        <v>0</v>
      </c>
    </row>
    <row r="4674" spans="1:13" x14ac:dyDescent="0.25">
      <c r="A4674" s="139">
        <v>918</v>
      </c>
      <c r="B4674" s="140" t="s">
        <v>10720</v>
      </c>
      <c r="C4674" s="140" t="s">
        <v>10721</v>
      </c>
      <c r="D4674" s="140" t="s">
        <v>10693</v>
      </c>
      <c r="E4674" s="140" t="s">
        <v>10693</v>
      </c>
      <c r="F4674" s="140" t="s">
        <v>10722</v>
      </c>
      <c r="G4674" s="140" t="s">
        <v>10723</v>
      </c>
      <c r="H4674" s="140">
        <v>-18.796900000000001</v>
      </c>
      <c r="I4674" s="140">
        <v>47.4788</v>
      </c>
      <c r="J4674" s="140">
        <v>4198</v>
      </c>
      <c r="K4674" s="140">
        <v>3</v>
      </c>
      <c r="L4674" s="140">
        <f>COUNTIFS(ArCompl!$C$2:$C$5652,ArCompl!$C4175,ArCompl!$D$2:$D$5652,ArCompl!$D4175)</f>
        <v>1</v>
      </c>
      <c r="M4674" s="141">
        <f>IF(ISNA(MATCH($F4674,'Liste noire'!C:C,0)),0,1)</f>
        <v>0</v>
      </c>
    </row>
    <row r="4675" spans="1:13" x14ac:dyDescent="0.25">
      <c r="A4675" s="142">
        <v>3721</v>
      </c>
      <c r="B4675" s="143" t="s">
        <v>19675</v>
      </c>
      <c r="C4675" s="143" t="s">
        <v>19669</v>
      </c>
      <c r="D4675" s="143" t="s">
        <v>16702</v>
      </c>
      <c r="E4675" s="143" t="s">
        <v>22496</v>
      </c>
      <c r="F4675" s="143" t="s">
        <v>19676</v>
      </c>
      <c r="G4675" s="143" t="s">
        <v>19677</v>
      </c>
      <c r="H4675" s="143">
        <v>25.861799999999999</v>
      </c>
      <c r="I4675" s="143">
        <v>-80.897000000000006</v>
      </c>
      <c r="J4675" s="143">
        <v>13</v>
      </c>
      <c r="K4675" s="143">
        <v>-5</v>
      </c>
      <c r="L4675" s="143">
        <f>COUNTIFS(ArCompl!$C$2:$C$5652,ArCompl!$C2663,ArCompl!$D$2:$D$5652,ArCompl!$D2663)</f>
        <v>1</v>
      </c>
      <c r="M4675" s="144">
        <f>IF(ISNA(MATCH($F4675,'Liste noire'!C:C,0)),0,1)</f>
        <v>0</v>
      </c>
    </row>
    <row r="4676" spans="1:13" x14ac:dyDescent="0.25">
      <c r="A4676" s="139">
        <v>3036</v>
      </c>
      <c r="B4676" s="140" t="s">
        <v>2975</v>
      </c>
      <c r="C4676" s="140" t="s">
        <v>2976</v>
      </c>
      <c r="D4676" s="140" t="s">
        <v>2952</v>
      </c>
      <c r="E4676" s="140" t="s">
        <v>22371</v>
      </c>
      <c r="F4676" s="140" t="s">
        <v>2977</v>
      </c>
      <c r="G4676" s="140" t="s">
        <v>2978</v>
      </c>
      <c r="H4676" s="140">
        <v>13.5319</v>
      </c>
      <c r="I4676" s="140">
        <v>106.015</v>
      </c>
      <c r="J4676" s="140">
        <v>203</v>
      </c>
      <c r="K4676" s="140">
        <v>7</v>
      </c>
      <c r="L4676" s="140">
        <f>COUNTIFS(ArCompl!$C$2:$C$5652,ArCompl!$C911,ArCompl!$D$2:$D$5652,ArCompl!$D911)</f>
        <v>1</v>
      </c>
      <c r="M4676" s="141">
        <f>IF(ISNA(MATCH($F4676,'Liste noire'!C:C,0)),0,1)</f>
        <v>0</v>
      </c>
    </row>
    <row r="4677" spans="1:13" x14ac:dyDescent="0.25">
      <c r="A4677" s="142">
        <v>7053</v>
      </c>
      <c r="B4677" s="143" t="s">
        <v>21301</v>
      </c>
      <c r="C4677" s="143" t="s">
        <v>21302</v>
      </c>
      <c r="D4677" s="143" t="s">
        <v>16702</v>
      </c>
      <c r="E4677" s="143" t="s">
        <v>22496</v>
      </c>
      <c r="F4677" s="143" t="s">
        <v>21303</v>
      </c>
      <c r="G4677" s="143" t="s">
        <v>21304</v>
      </c>
      <c r="H4677" s="143">
        <v>33.803400000000003</v>
      </c>
      <c r="I4677" s="143">
        <v>-118.34</v>
      </c>
      <c r="J4677" s="143">
        <v>103</v>
      </c>
      <c r="K4677" s="143">
        <v>-8</v>
      </c>
      <c r="L4677" s="143">
        <f>COUNTIFS(ArCompl!$C$2:$C$5652,ArCompl!$C3092,ArCompl!$D$2:$D$5652,ArCompl!$D3092)</f>
        <v>1</v>
      </c>
      <c r="M4677" s="144">
        <f>IF(ISNA(MATCH($F4677,'Liste noire'!C:C,0)),0,1)</f>
        <v>0</v>
      </c>
    </row>
    <row r="4678" spans="1:13" x14ac:dyDescent="0.25">
      <c r="A4678" s="139">
        <v>5697</v>
      </c>
      <c r="B4678" s="140" t="s">
        <v>10637</v>
      </c>
      <c r="C4678" s="140" t="s">
        <v>10638</v>
      </c>
      <c r="D4678" s="140" t="s">
        <v>10610</v>
      </c>
      <c r="E4678" s="140" t="s">
        <v>22430</v>
      </c>
      <c r="F4678" s="140" t="s">
        <v>10639</v>
      </c>
      <c r="G4678" s="140" t="s">
        <v>10640</v>
      </c>
      <c r="H4678" s="140">
        <v>31.861000000000001</v>
      </c>
      <c r="I4678" s="140">
        <v>23.907</v>
      </c>
      <c r="J4678" s="140">
        <v>519</v>
      </c>
      <c r="K4678" s="140">
        <v>2</v>
      </c>
      <c r="L4678" s="140">
        <f>COUNTIFS(ArCompl!$C$2:$C$5652,ArCompl!$C4155,ArCompl!$D$2:$D$5652,ArCompl!$D4155)</f>
        <v>1</v>
      </c>
      <c r="M4678" s="141">
        <f>IF(ISNA(MATCH($F4678,'Liste noire'!C:C,0)),0,1)</f>
        <v>0</v>
      </c>
    </row>
    <row r="4679" spans="1:13" x14ac:dyDescent="0.25">
      <c r="A4679" s="142">
        <v>8322</v>
      </c>
      <c r="B4679" s="143" t="s">
        <v>21271</v>
      </c>
      <c r="C4679" s="143" t="s">
        <v>21272</v>
      </c>
      <c r="D4679" s="143" t="s">
        <v>16702</v>
      </c>
      <c r="E4679" s="143" t="s">
        <v>22496</v>
      </c>
      <c r="F4679" s="143" t="s">
        <v>21273</v>
      </c>
      <c r="G4679" s="143" t="s">
        <v>21274</v>
      </c>
      <c r="H4679" s="143">
        <v>34.593800000000002</v>
      </c>
      <c r="I4679" s="143">
        <v>-83.2958</v>
      </c>
      <c r="J4679" s="143">
        <v>996</v>
      </c>
      <c r="K4679" s="143">
        <v>-5</v>
      </c>
      <c r="L4679" s="143">
        <f>COUNTIFS(ArCompl!$C$2:$C$5652,ArCompl!$C3084,ArCompl!$D$2:$D$5652,ArCompl!$D3084)</f>
        <v>1</v>
      </c>
      <c r="M4679" s="144">
        <f>IF(ISNA(MATCH($F4679,'Liste noire'!C:C,0)),0,1)</f>
        <v>0</v>
      </c>
    </row>
    <row r="4680" spans="1:13" x14ac:dyDescent="0.25">
      <c r="A4680" s="139">
        <v>3407</v>
      </c>
      <c r="B4680" s="140" t="s">
        <v>11029</v>
      </c>
      <c r="C4680" s="140" t="s">
        <v>11030</v>
      </c>
      <c r="D4680" s="140" t="s">
        <v>10891</v>
      </c>
      <c r="E4680" s="140" t="s">
        <v>22434</v>
      </c>
      <c r="F4680" s="140" t="s">
        <v>11031</v>
      </c>
      <c r="G4680" s="140" t="s">
        <v>11032</v>
      </c>
      <c r="H4680" s="140">
        <v>2.8181799999999999</v>
      </c>
      <c r="I4680" s="140">
        <v>104.16</v>
      </c>
      <c r="J4680" s="140">
        <v>15</v>
      </c>
      <c r="K4680" s="140">
        <v>8</v>
      </c>
      <c r="L4680" s="140">
        <f>COUNTIFS(ArCompl!$C$2:$C$5652,ArCompl!$C4245,ArCompl!$D$2:$D$5652,ArCompl!$D4245)</f>
        <v>1</v>
      </c>
      <c r="M4680" s="141">
        <f>IF(ISNA(MATCH($F4680,'Liste noire'!C:C,0)),0,1)</f>
        <v>0</v>
      </c>
    </row>
    <row r="4681" spans="1:13" x14ac:dyDescent="0.25">
      <c r="A4681" s="142">
        <v>296</v>
      </c>
      <c r="B4681" s="143" t="s">
        <v>15852</v>
      </c>
      <c r="C4681" s="143" t="s">
        <v>15853</v>
      </c>
      <c r="D4681" s="143" t="s">
        <v>15825</v>
      </c>
      <c r="E4681" s="143" t="s">
        <v>22489</v>
      </c>
      <c r="F4681" s="143" t="s">
        <v>15854</v>
      </c>
      <c r="G4681" s="143" t="s">
        <v>15855</v>
      </c>
      <c r="H4681" s="143">
        <v>33.939700000000002</v>
      </c>
      <c r="I4681" s="143">
        <v>8.1105599999999995</v>
      </c>
      <c r="J4681" s="143">
        <v>287</v>
      </c>
      <c r="K4681" s="143">
        <v>1</v>
      </c>
      <c r="L4681" s="143">
        <f>COUNTIFS(ArCompl!$C$2:$C$5652,ArCompl!$C5432,ArCompl!$D$2:$D$5652,ArCompl!$D5432)</f>
        <v>1</v>
      </c>
      <c r="M4681" s="144">
        <f>IF(ISNA(MATCH($F4681,'Liste noire'!C:C,0)),0,1)</f>
        <v>0</v>
      </c>
    </row>
    <row r="4682" spans="1:13" x14ac:dyDescent="0.25">
      <c r="A4682" s="139">
        <v>4297</v>
      </c>
      <c r="B4682" s="140" t="s">
        <v>13971</v>
      </c>
      <c r="C4682" s="140" t="s">
        <v>13972</v>
      </c>
      <c r="D4682" s="140" t="s">
        <v>13509</v>
      </c>
      <c r="E4682" s="140" t="s">
        <v>22461</v>
      </c>
      <c r="F4682" s="140" t="s">
        <v>13973</v>
      </c>
      <c r="G4682" s="140" t="s">
        <v>13974</v>
      </c>
      <c r="H4682" s="140">
        <v>56.380299999999998</v>
      </c>
      <c r="I4682" s="140">
        <v>85.208299999999994</v>
      </c>
      <c r="J4682" s="140">
        <v>597</v>
      </c>
      <c r="K4682" s="140">
        <v>7</v>
      </c>
      <c r="L4682" s="140">
        <f>COUNTIFS(ArCompl!$C$2:$C$5652,ArCompl!$C5124,ArCompl!$D$2:$D$5652,ArCompl!$D5124)</f>
        <v>1</v>
      </c>
      <c r="M4682" s="141">
        <f>IF(ISNA(MATCH($F4682,'Liste noire'!C:C,0)),0,1)</f>
        <v>0</v>
      </c>
    </row>
    <row r="4683" spans="1:13" x14ac:dyDescent="0.25">
      <c r="A4683" s="142">
        <v>6767</v>
      </c>
      <c r="B4683" s="143" t="s">
        <v>21275</v>
      </c>
      <c r="C4683" s="143" t="s">
        <v>21276</v>
      </c>
      <c r="D4683" s="143" t="s">
        <v>16702</v>
      </c>
      <c r="E4683" s="143" t="s">
        <v>22496</v>
      </c>
      <c r="F4683" s="143" t="s">
        <v>21277</v>
      </c>
      <c r="G4683" s="143" t="s">
        <v>21278</v>
      </c>
      <c r="H4683" s="143">
        <v>59.052799999999998</v>
      </c>
      <c r="I4683" s="143">
        <v>-160.39699999999999</v>
      </c>
      <c r="J4683" s="143">
        <v>21</v>
      </c>
      <c r="K4683" s="143">
        <v>-9</v>
      </c>
      <c r="L4683" s="143">
        <f>COUNTIFS(ArCompl!$C$2:$C$5652,ArCompl!$C3085,ArCompl!$D$2:$D$5652,ArCompl!$D3085)</f>
        <v>1</v>
      </c>
      <c r="M4683" s="144">
        <f>IF(ISNA(MATCH($F4683,'Liste noire'!C:C,0)),0,1)</f>
        <v>0</v>
      </c>
    </row>
    <row r="4684" spans="1:13" x14ac:dyDescent="0.25">
      <c r="A4684" s="139">
        <v>5895</v>
      </c>
      <c r="B4684" s="140" t="s">
        <v>21902</v>
      </c>
      <c r="C4684" s="140" t="s">
        <v>21903</v>
      </c>
      <c r="D4684" s="140" t="s">
        <v>21859</v>
      </c>
      <c r="E4684" s="140" t="s">
        <v>21859</v>
      </c>
      <c r="F4684" s="140" t="s">
        <v>21904</v>
      </c>
      <c r="G4684" s="140" t="s">
        <v>21905</v>
      </c>
      <c r="H4684" s="140">
        <v>-13.327999999999999</v>
      </c>
      <c r="I4684" s="140">
        <v>166.63800000000001</v>
      </c>
      <c r="J4684" s="140">
        <v>75</v>
      </c>
      <c r="K4684" s="140">
        <v>11</v>
      </c>
      <c r="L4684" s="140">
        <f>COUNTIFS(ArCompl!$C$2:$C$5652,ArCompl!$C5548,ArCompl!$D$2:$D$5652,ArCompl!$D5548)</f>
        <v>4</v>
      </c>
      <c r="M4684" s="141">
        <f>IF(ISNA(MATCH($F4684,'Liste noire'!C:C,0)),0,1)</f>
        <v>0</v>
      </c>
    </row>
    <row r="4685" spans="1:13" x14ac:dyDescent="0.25">
      <c r="A4685" s="142">
        <v>11010</v>
      </c>
      <c r="B4685" s="143" t="s">
        <v>21316</v>
      </c>
      <c r="C4685" s="143" t="s">
        <v>21317</v>
      </c>
      <c r="D4685" s="143" t="s">
        <v>16702</v>
      </c>
      <c r="E4685" s="143" t="s">
        <v>22496</v>
      </c>
      <c r="F4685" s="143" t="s">
        <v>21318</v>
      </c>
      <c r="G4685" s="143" t="s">
        <v>21319</v>
      </c>
      <c r="H4685" s="143">
        <v>31.860399999999998</v>
      </c>
      <c r="I4685" s="143">
        <v>-86.012100000000004</v>
      </c>
      <c r="J4685" s="143">
        <v>398</v>
      </c>
      <c r="K4685" s="143">
        <v>-5</v>
      </c>
      <c r="L4685" s="143">
        <f>COUNTIFS(ArCompl!$C$2:$C$5652,ArCompl!$C3096,ArCompl!$D$2:$D$5652,ArCompl!$D3096)</f>
        <v>1</v>
      </c>
      <c r="M4685" s="144">
        <f>IF(ISNA(MATCH($F4685,'Liste noire'!C:C,0)),0,1)</f>
        <v>0</v>
      </c>
    </row>
    <row r="4686" spans="1:13" x14ac:dyDescent="0.25">
      <c r="A4686" s="139">
        <v>1245</v>
      </c>
      <c r="B4686" s="140" t="s">
        <v>14958</v>
      </c>
      <c r="C4686" s="140" t="s">
        <v>14952</v>
      </c>
      <c r="D4686" s="140" t="s">
        <v>14857</v>
      </c>
      <c r="E4686" s="140" t="s">
        <v>22479</v>
      </c>
      <c r="F4686" s="140" t="s">
        <v>14959</v>
      </c>
      <c r="G4686" s="140" t="s">
        <v>14960</v>
      </c>
      <c r="H4686" s="140">
        <v>40.496699999999997</v>
      </c>
      <c r="I4686" s="140">
        <v>-3.4458700000000002</v>
      </c>
      <c r="J4686" s="140">
        <v>2026</v>
      </c>
      <c r="K4686" s="140">
        <v>1</v>
      </c>
      <c r="L4686" s="140">
        <f>COUNTIFS(ArCompl!$C$2:$C$5652,ArCompl!$C1851,ArCompl!$D$2:$D$5652,ArCompl!$D1851)</f>
        <v>1</v>
      </c>
      <c r="M4686" s="141">
        <f>IF(ISNA(MATCH($F4686,'Liste noire'!C:C,0)),0,1)</f>
        <v>0</v>
      </c>
    </row>
    <row r="4687" spans="1:13" x14ac:dyDescent="0.25">
      <c r="A4687" s="142">
        <v>4040</v>
      </c>
      <c r="B4687" s="143" t="s">
        <v>21287</v>
      </c>
      <c r="C4687" s="143" t="s">
        <v>2734</v>
      </c>
      <c r="D4687" s="143" t="s">
        <v>16702</v>
      </c>
      <c r="E4687" s="143" t="s">
        <v>22496</v>
      </c>
      <c r="F4687" s="143" t="s">
        <v>21288</v>
      </c>
      <c r="G4687" s="143" t="s">
        <v>21289</v>
      </c>
      <c r="H4687" s="143">
        <v>41.586799999999997</v>
      </c>
      <c r="I4687" s="143">
        <v>-83.8078</v>
      </c>
      <c r="J4687" s="143">
        <v>683</v>
      </c>
      <c r="K4687" s="143">
        <v>-5</v>
      </c>
      <c r="L4687" s="143">
        <f>COUNTIFS(ArCompl!$C$2:$C$5652,ArCompl!$C3088,ArCompl!$D$2:$D$5652,ArCompl!$D3088)</f>
        <v>1</v>
      </c>
      <c r="M4687" s="144">
        <f>IF(ISNA(MATCH($F4687,'Liste noire'!C:C,0)),0,1)</f>
        <v>0</v>
      </c>
    </row>
    <row r="4688" spans="1:13" x14ac:dyDescent="0.25">
      <c r="A4688" s="139">
        <v>1048</v>
      </c>
      <c r="B4688" s="140" t="s">
        <v>11103</v>
      </c>
      <c r="C4688" s="140" t="s">
        <v>11104</v>
      </c>
      <c r="D4688" s="140" t="s">
        <v>11084</v>
      </c>
      <c r="E4688" s="140" t="s">
        <v>11084</v>
      </c>
      <c r="F4688" s="140" t="s">
        <v>11105</v>
      </c>
      <c r="G4688" s="140" t="s">
        <v>11106</v>
      </c>
      <c r="H4688" s="140">
        <v>16.730499999999999</v>
      </c>
      <c r="I4688" s="140">
        <v>-3.0075799999999999</v>
      </c>
      <c r="J4688" s="140">
        <v>863</v>
      </c>
      <c r="K4688" s="140">
        <v>0</v>
      </c>
      <c r="L4688" s="140">
        <f>COUNTIFS(ArCompl!$C$2:$C$5652,ArCompl!$C4270,ArCompl!$D$2:$D$5652,ArCompl!$D4270)</f>
        <v>1</v>
      </c>
      <c r="M4688" s="141">
        <f>IF(ISNA(MATCH($F4688,'Liste noire'!C:C,0)),0,1)</f>
        <v>0</v>
      </c>
    </row>
    <row r="4689" spans="1:13" x14ac:dyDescent="0.25">
      <c r="A4689" s="142">
        <v>7925</v>
      </c>
      <c r="B4689" s="143" t="s">
        <v>21298</v>
      </c>
      <c r="C4689" s="143" t="s">
        <v>21295</v>
      </c>
      <c r="D4689" s="143" t="s">
        <v>16702</v>
      </c>
      <c r="E4689" s="143" t="s">
        <v>22496</v>
      </c>
      <c r="F4689" s="143" t="s">
        <v>21299</v>
      </c>
      <c r="G4689" s="143" t="s">
        <v>21300</v>
      </c>
      <c r="H4689" s="143">
        <v>39.0687</v>
      </c>
      <c r="I4689" s="143">
        <v>-95.622500000000002</v>
      </c>
      <c r="J4689" s="143">
        <v>881</v>
      </c>
      <c r="K4689" s="143">
        <v>-6</v>
      </c>
      <c r="L4689" s="143">
        <f>COUNTIFS(ArCompl!$C$2:$C$5652,ArCompl!$C3091,ArCompl!$D$2:$D$5652,ArCompl!$D3091)</f>
        <v>1</v>
      </c>
      <c r="M4689" s="144">
        <f>IF(ISNA(MATCH($F4689,'Liste noire'!C:C,0)),0,1)</f>
        <v>0</v>
      </c>
    </row>
    <row r="4690" spans="1:13" x14ac:dyDescent="0.25">
      <c r="A4690" s="139">
        <v>11932</v>
      </c>
      <c r="B4690" s="140" t="s">
        <v>4746</v>
      </c>
      <c r="C4690" s="140" t="s">
        <v>4747</v>
      </c>
      <c r="D4690" s="140" t="s">
        <v>4637</v>
      </c>
      <c r="E4690" s="140" t="s">
        <v>22376</v>
      </c>
      <c r="F4690" s="140" t="s">
        <v>4748</v>
      </c>
      <c r="G4690" s="140" t="s">
        <v>4749</v>
      </c>
      <c r="H4690" s="140">
        <v>-22.141100000000002</v>
      </c>
      <c r="I4690" s="140">
        <v>-70.062899999999999</v>
      </c>
      <c r="J4690" s="140">
        <v>3475</v>
      </c>
      <c r="K4690" s="140" t="s">
        <v>340</v>
      </c>
      <c r="L4690" s="140">
        <f>COUNTIFS(ArCompl!$C$2:$C$5652,ArCompl!$C1350,ArCompl!$D$2:$D$5652,ArCompl!$D1350)</f>
        <v>1</v>
      </c>
      <c r="M4690" s="141">
        <f>IF(ISNA(MATCH($F4690,'Liste noire'!C:C,0)),0,1)</f>
        <v>0</v>
      </c>
    </row>
    <row r="4691" spans="1:13" x14ac:dyDescent="0.25">
      <c r="A4691" s="142">
        <v>663</v>
      </c>
      <c r="B4691" s="143" t="s">
        <v>12550</v>
      </c>
      <c r="C4691" s="143" t="s">
        <v>12551</v>
      </c>
      <c r="D4691" s="143" t="s">
        <v>12352</v>
      </c>
      <c r="E4691" s="143" t="s">
        <v>22455</v>
      </c>
      <c r="F4691" s="143" t="s">
        <v>12552</v>
      </c>
      <c r="G4691" s="143" t="s">
        <v>12553</v>
      </c>
      <c r="H4691" s="143">
        <v>69.683300000000003</v>
      </c>
      <c r="I4691" s="143">
        <v>18.918900000000001</v>
      </c>
      <c r="J4691" s="143">
        <v>31</v>
      </c>
      <c r="K4691" s="143">
        <v>1</v>
      </c>
      <c r="L4691" s="143">
        <f>COUNTIFS(ArCompl!$C$2:$C$5652,ArCompl!$C4547,ArCompl!$D$2:$D$5652,ArCompl!$D4547)</f>
        <v>1</v>
      </c>
      <c r="M4691" s="144">
        <f>IF(ISNA(MATCH($F4691,'Liste noire'!C:C,0)),0,1)</f>
        <v>0</v>
      </c>
    </row>
    <row r="4692" spans="1:13" x14ac:dyDescent="0.25">
      <c r="A4692" s="139">
        <v>7340</v>
      </c>
      <c r="B4692" s="140" t="s">
        <v>15179</v>
      </c>
      <c r="C4692" s="140" t="s">
        <v>15180</v>
      </c>
      <c r="D4692" s="140" t="s">
        <v>15156</v>
      </c>
      <c r="E4692" s="140" t="s">
        <v>15156</v>
      </c>
      <c r="F4692" s="140" t="s">
        <v>15181</v>
      </c>
      <c r="G4692" s="140" t="s">
        <v>15182</v>
      </c>
      <c r="H4692" s="140">
        <v>5.8658299999999999</v>
      </c>
      <c r="I4692" s="140">
        <v>-56.327500000000001</v>
      </c>
      <c r="J4692" s="140">
        <v>10</v>
      </c>
      <c r="K4692" s="140">
        <v>-3</v>
      </c>
      <c r="L4692" s="140">
        <f>COUNTIFS(ArCompl!$C$2:$C$5652,ArCompl!$C5319,ArCompl!$D$2:$D$5652,ArCompl!$D5319)</f>
        <v>1</v>
      </c>
      <c r="M4692" s="141">
        <f>IF(ISNA(MATCH($F4692,'Liste noire'!C:C,0)),0,1)</f>
        <v>0</v>
      </c>
    </row>
    <row r="4693" spans="1:13" x14ac:dyDescent="0.25">
      <c r="A4693" s="142">
        <v>2003</v>
      </c>
      <c r="B4693" s="143" t="s">
        <v>12008</v>
      </c>
      <c r="C4693" s="143" t="s">
        <v>12009</v>
      </c>
      <c r="D4693" s="143" t="s">
        <v>11974</v>
      </c>
      <c r="E4693" s="143" t="s">
        <v>22450</v>
      </c>
      <c r="F4693" s="143" t="s">
        <v>12010</v>
      </c>
      <c r="G4693" s="143" t="s">
        <v>12011</v>
      </c>
      <c r="H4693" s="143">
        <v>-20.79</v>
      </c>
      <c r="I4693" s="143">
        <v>165.25899999999999</v>
      </c>
      <c r="J4693" s="143">
        <v>10</v>
      </c>
      <c r="K4693" s="143">
        <v>11</v>
      </c>
      <c r="L4693" s="143">
        <f>COUNTIFS(ArCompl!$C$2:$C$5652,ArCompl!$C4561,ArCompl!$D$2:$D$5652,ArCompl!$D4561)</f>
        <v>1</v>
      </c>
      <c r="M4693" s="144">
        <f>IF(ISNA(MATCH($F4693,'Liste noire'!C:C,0)),0,1)</f>
        <v>0</v>
      </c>
    </row>
    <row r="4694" spans="1:13" x14ac:dyDescent="0.25">
      <c r="A4694" s="139">
        <v>6041</v>
      </c>
      <c r="B4694" s="140" t="s">
        <v>2733</v>
      </c>
      <c r="C4694" s="140" t="s">
        <v>2734</v>
      </c>
      <c r="D4694" s="140" t="s">
        <v>2057</v>
      </c>
      <c r="E4694" s="140" t="s">
        <v>22368</v>
      </c>
      <c r="F4694" s="140" t="s">
        <v>2735</v>
      </c>
      <c r="G4694" s="140" t="s">
        <v>2736</v>
      </c>
      <c r="H4694" s="140">
        <v>-24.686299999999999</v>
      </c>
      <c r="I4694" s="140">
        <v>-53.697499999999998</v>
      </c>
      <c r="J4694" s="140">
        <v>1843</v>
      </c>
      <c r="K4694" s="140">
        <v>-3</v>
      </c>
      <c r="L4694" s="140">
        <f>COUNTIFS(ArCompl!$C$2:$C$5652,ArCompl!$C878,ArCompl!$D$2:$D$5652,ArCompl!$D878)</f>
        <v>1</v>
      </c>
      <c r="M4694" s="141">
        <f>IF(ISNA(MATCH($F4694,'Liste noire'!C:C,0)),0,1)</f>
        <v>0</v>
      </c>
    </row>
    <row r="4695" spans="1:13" x14ac:dyDescent="0.25">
      <c r="A4695" s="142">
        <v>2324</v>
      </c>
      <c r="B4695" s="143" t="s">
        <v>10190</v>
      </c>
      <c r="C4695" s="143" t="s">
        <v>10191</v>
      </c>
      <c r="D4695" s="143" t="s">
        <v>9894</v>
      </c>
      <c r="E4695" s="143" t="s">
        <v>22423</v>
      </c>
      <c r="F4695" s="143" t="s">
        <v>10192</v>
      </c>
      <c r="G4695" s="143" t="s">
        <v>10193</v>
      </c>
      <c r="H4695" s="143">
        <v>36.648299999999999</v>
      </c>
      <c r="I4695" s="143">
        <v>137.18799999999999</v>
      </c>
      <c r="J4695" s="143">
        <v>95</v>
      </c>
      <c r="K4695" s="143">
        <v>9</v>
      </c>
      <c r="L4695" s="143">
        <f>COUNTIFS(ArCompl!$C$2:$C$5652,ArCompl!$C4046,ArCompl!$D$2:$D$5652,ArCompl!$D4046)</f>
        <v>0</v>
      </c>
      <c r="M4695" s="144">
        <f>IF(ISNA(MATCH($F4695,'Liste noire'!C:C,0)),0,1)</f>
        <v>0</v>
      </c>
    </row>
    <row r="4696" spans="1:13" x14ac:dyDescent="0.25">
      <c r="A4696" s="139">
        <v>3646</v>
      </c>
      <c r="B4696" s="140" t="s">
        <v>21209</v>
      </c>
      <c r="C4696" s="140" t="s">
        <v>21206</v>
      </c>
      <c r="D4696" s="140" t="s">
        <v>16702</v>
      </c>
      <c r="E4696" s="140" t="s">
        <v>22496</v>
      </c>
      <c r="F4696" s="140" t="s">
        <v>21210</v>
      </c>
      <c r="G4696" s="140" t="s">
        <v>21211</v>
      </c>
      <c r="H4696" s="140">
        <v>27.9755</v>
      </c>
      <c r="I4696" s="140">
        <v>-82.533199999999994</v>
      </c>
      <c r="J4696" s="140">
        <v>26</v>
      </c>
      <c r="K4696" s="140">
        <v>-5</v>
      </c>
      <c r="L4696" s="140">
        <f>COUNTIFS(ArCompl!$C$2:$C$5652,ArCompl!$C3068,ArCompl!$D$2:$D$5652,ArCompl!$D3068)</f>
        <v>1</v>
      </c>
      <c r="M4696" s="141">
        <f>IF(ISNA(MATCH($F4696,'Liste noire'!C:C,0)),0,1)</f>
        <v>0</v>
      </c>
    </row>
    <row r="4697" spans="1:13" x14ac:dyDescent="0.25">
      <c r="A4697" s="142">
        <v>2696</v>
      </c>
      <c r="B4697" s="143" t="s">
        <v>6429</v>
      </c>
      <c r="C4697" s="143" t="s">
        <v>6430</v>
      </c>
      <c r="D4697" s="143" t="s">
        <v>6363</v>
      </c>
      <c r="E4697" s="143" t="s">
        <v>22391</v>
      </c>
      <c r="F4697" s="143" t="s">
        <v>6431</v>
      </c>
      <c r="G4697" s="143" t="s">
        <v>6432</v>
      </c>
      <c r="H4697" s="143">
        <v>-0.122956</v>
      </c>
      <c r="I4697" s="143">
        <v>-76.337800000000001</v>
      </c>
      <c r="J4697" s="143">
        <v>814</v>
      </c>
      <c r="K4697" s="143">
        <v>-5</v>
      </c>
      <c r="L4697" s="143">
        <f>COUNTIFS(ArCompl!$C$2:$C$5652,ArCompl!$C1819,ArCompl!$D$2:$D$5652,ArCompl!$D1819)</f>
        <v>2</v>
      </c>
      <c r="M4697" s="144">
        <f>IF(ISNA(MATCH($F4697,'Liste noire'!C:C,0)),0,1)</f>
        <v>0</v>
      </c>
    </row>
    <row r="4698" spans="1:13" x14ac:dyDescent="0.25">
      <c r="A4698" s="139">
        <v>2276</v>
      </c>
      <c r="B4698" s="140" t="s">
        <v>15527</v>
      </c>
      <c r="C4698" s="140" t="s">
        <v>15528</v>
      </c>
      <c r="D4698" s="140" t="s">
        <v>15470</v>
      </c>
      <c r="E4698" s="140" t="s">
        <v>22484</v>
      </c>
      <c r="F4698" s="140" t="s">
        <v>15529</v>
      </c>
      <c r="G4698" s="140" t="s">
        <v>15530</v>
      </c>
      <c r="H4698" s="140">
        <v>25.0777</v>
      </c>
      <c r="I4698" s="140">
        <v>121.233</v>
      </c>
      <c r="J4698" s="140">
        <v>106</v>
      </c>
      <c r="K4698" s="140">
        <v>8</v>
      </c>
      <c r="L4698" s="140">
        <f>COUNTIFS(ArCompl!$C$2:$C$5652,ArCompl!$C5347,ArCompl!$D$2:$D$5652,ArCompl!$D5347)</f>
        <v>1</v>
      </c>
      <c r="M4698" s="141">
        <f>IF(ISNA(MATCH($F4698,'Liste noire'!C:C,0)),0,1)</f>
        <v>0</v>
      </c>
    </row>
    <row r="4699" spans="1:13" x14ac:dyDescent="0.25">
      <c r="A4699" s="142">
        <v>11153</v>
      </c>
      <c r="B4699" s="143" t="s">
        <v>21212</v>
      </c>
      <c r="C4699" s="143" t="s">
        <v>21206</v>
      </c>
      <c r="D4699" s="143" t="s">
        <v>16702</v>
      </c>
      <c r="E4699" s="143" t="s">
        <v>22496</v>
      </c>
      <c r="F4699" s="143" t="s">
        <v>21213</v>
      </c>
      <c r="G4699" s="143" t="s">
        <v>21214</v>
      </c>
      <c r="H4699" s="143">
        <v>27.915600000000001</v>
      </c>
      <c r="I4699" s="143">
        <v>-82.449299999999994</v>
      </c>
      <c r="J4699" s="143">
        <v>8</v>
      </c>
      <c r="K4699" s="143">
        <v>-5</v>
      </c>
      <c r="L4699" s="143">
        <f>COUNTIFS(ArCompl!$C$2:$C$5652,ArCompl!$C3069,ArCompl!$D$2:$D$5652,ArCompl!$D3069)</f>
        <v>1</v>
      </c>
      <c r="M4699" s="144">
        <f>IF(ISNA(MATCH($F4699,'Liste noire'!C:C,0)),0,1)</f>
        <v>0</v>
      </c>
    </row>
    <row r="4700" spans="1:13" x14ac:dyDescent="0.25">
      <c r="A4700" s="139">
        <v>11858</v>
      </c>
      <c r="B4700" s="140" t="s">
        <v>21290</v>
      </c>
      <c r="C4700" s="140" t="s">
        <v>21291</v>
      </c>
      <c r="D4700" s="140" t="s">
        <v>16702</v>
      </c>
      <c r="E4700" s="140" t="s">
        <v>22496</v>
      </c>
      <c r="F4700" s="140" t="s">
        <v>21292</v>
      </c>
      <c r="G4700" s="140" t="s">
        <v>21293</v>
      </c>
      <c r="H4700" s="140">
        <v>38.060200000000002</v>
      </c>
      <c r="I4700" s="140">
        <v>-117.087</v>
      </c>
      <c r="J4700" s="140">
        <v>5430</v>
      </c>
      <c r="K4700" s="140" t="s">
        <v>340</v>
      </c>
      <c r="L4700" s="140">
        <f>COUNTIFS(ArCompl!$C$2:$C$5652,ArCompl!$C3089,ArCompl!$D$2:$D$5652,ArCompl!$D3089)</f>
        <v>1</v>
      </c>
      <c r="M4700" s="141">
        <f>IF(ISNA(MATCH($F4700,'Liste noire'!C:C,0)),0,1)</f>
        <v>0</v>
      </c>
    </row>
    <row r="4701" spans="1:13" x14ac:dyDescent="0.25">
      <c r="A4701" s="142">
        <v>4182</v>
      </c>
      <c r="B4701" s="143" t="s">
        <v>11895</v>
      </c>
      <c r="C4701" s="143" t="s">
        <v>11896</v>
      </c>
      <c r="D4701" s="143" t="s">
        <v>11788</v>
      </c>
      <c r="E4701" s="143" t="s">
        <v>22447</v>
      </c>
      <c r="F4701" s="143" t="s">
        <v>11897</v>
      </c>
      <c r="G4701" s="143" t="s">
        <v>11898</v>
      </c>
      <c r="H4701" s="143">
        <v>27.350899999999999</v>
      </c>
      <c r="I4701" s="143">
        <v>87.695250000000001</v>
      </c>
      <c r="J4701" s="143">
        <v>7990</v>
      </c>
      <c r="K4701" s="143">
        <v>5.75</v>
      </c>
      <c r="L4701" s="143">
        <f>COUNTIFS(ArCompl!$C$2:$C$5652,ArCompl!$C4460,ArCompl!$D$2:$D$5652,ArCompl!$D4460)</f>
        <v>1</v>
      </c>
      <c r="M4701" s="144">
        <f>IF(ISNA(MATCH($F4701,'Liste noire'!C:C,0)),0,1)</f>
        <v>0</v>
      </c>
    </row>
    <row r="4702" spans="1:13" x14ac:dyDescent="0.25">
      <c r="A4702" s="139">
        <v>4230</v>
      </c>
      <c r="B4702" s="140" t="s">
        <v>21231</v>
      </c>
      <c r="C4702" s="140" t="s">
        <v>21232</v>
      </c>
      <c r="D4702" s="140" t="s">
        <v>16702</v>
      </c>
      <c r="E4702" s="140" t="s">
        <v>22496</v>
      </c>
      <c r="F4702" s="140" t="s">
        <v>21233</v>
      </c>
      <c r="G4702" s="140" t="s">
        <v>21234</v>
      </c>
      <c r="H4702" s="140">
        <v>31.1525</v>
      </c>
      <c r="I4702" s="140">
        <v>-97.407799999999995</v>
      </c>
      <c r="J4702" s="140">
        <v>682</v>
      </c>
      <c r="K4702" s="140">
        <v>-6</v>
      </c>
      <c r="L4702" s="140">
        <f>COUNTIFS(ArCompl!$C$2:$C$5652,ArCompl!$C3074,ArCompl!$D$2:$D$5652,ArCompl!$D3074)</f>
        <v>0</v>
      </c>
      <c r="M4702" s="141">
        <f>IF(ISNA(MATCH($F4702,'Liste noire'!C:C,0)),0,1)</f>
        <v>0</v>
      </c>
    </row>
    <row r="4703" spans="1:13" x14ac:dyDescent="0.25">
      <c r="A4703" s="142">
        <v>8761</v>
      </c>
      <c r="B4703" s="143" t="s">
        <v>6433</v>
      </c>
      <c r="C4703" s="143" t="s">
        <v>6434</v>
      </c>
      <c r="D4703" s="143" t="s">
        <v>6363</v>
      </c>
      <c r="E4703" s="143" t="s">
        <v>22391</v>
      </c>
      <c r="F4703" s="143" t="s">
        <v>6435</v>
      </c>
      <c r="G4703" s="143" t="s">
        <v>6436</v>
      </c>
      <c r="H4703" s="143">
        <v>-0.776111</v>
      </c>
      <c r="I4703" s="143">
        <v>-75.526399999999995</v>
      </c>
      <c r="J4703" s="143">
        <v>997</v>
      </c>
      <c r="K4703" s="143">
        <v>-5</v>
      </c>
      <c r="L4703" s="143">
        <f>COUNTIFS(ArCompl!$C$2:$C$5652,ArCompl!$C1820,ArCompl!$D$2:$D$5652,ArCompl!$D1820)</f>
        <v>1</v>
      </c>
      <c r="M4703" s="144">
        <f>IF(ISNA(MATCH($F4703,'Liste noire'!C:C,0)),0,1)</f>
        <v>0</v>
      </c>
    </row>
    <row r="4704" spans="1:13" x14ac:dyDescent="0.25">
      <c r="A4704" s="139">
        <v>2806</v>
      </c>
      <c r="B4704" s="140" t="s">
        <v>13028</v>
      </c>
      <c r="C4704" s="140" t="s">
        <v>13029</v>
      </c>
      <c r="D4704" s="140" t="s">
        <v>12933</v>
      </c>
      <c r="E4704" s="140" t="s">
        <v>22457</v>
      </c>
      <c r="F4704" s="140" t="s">
        <v>13030</v>
      </c>
      <c r="G4704" s="140" t="s">
        <v>13031</v>
      </c>
      <c r="H4704" s="140">
        <v>-6.5087400000000004</v>
      </c>
      <c r="I4704" s="140">
        <v>-76.373199999999997</v>
      </c>
      <c r="J4704" s="140">
        <v>869</v>
      </c>
      <c r="K4704" s="140">
        <v>-5</v>
      </c>
      <c r="L4704" s="140">
        <f>COUNTIFS(ArCompl!$C$2:$C$5652,ArCompl!$C4745,ArCompl!$D$2:$D$5652,ArCompl!$D4745)</f>
        <v>1</v>
      </c>
      <c r="M4704" s="141">
        <f>IF(ISNA(MATCH($F4704,'Liste noire'!C:C,0)),0,1)</f>
        <v>0</v>
      </c>
    </row>
    <row r="4705" spans="1:13" x14ac:dyDescent="0.25">
      <c r="A4705" s="142">
        <v>1802</v>
      </c>
      <c r="B4705" s="143" t="s">
        <v>11454</v>
      </c>
      <c r="C4705" s="143" t="s">
        <v>11455</v>
      </c>
      <c r="D4705" s="143" t="s">
        <v>11206</v>
      </c>
      <c r="E4705" s="143" t="s">
        <v>22439</v>
      </c>
      <c r="F4705" s="143" t="s">
        <v>11456</v>
      </c>
      <c r="G4705" s="143" t="s">
        <v>11457</v>
      </c>
      <c r="H4705" s="143">
        <v>21.419499999999999</v>
      </c>
      <c r="I4705" s="143">
        <v>-104.843</v>
      </c>
      <c r="J4705" s="143">
        <v>3020</v>
      </c>
      <c r="K4705" s="143">
        <v>-7</v>
      </c>
      <c r="L4705" s="143">
        <f>COUNTIFS(ArCompl!$C$2:$C$5652,ArCompl!$C4370,ArCompl!$D$2:$D$5652,ArCompl!$D4370)</f>
        <v>1</v>
      </c>
      <c r="M4705" s="144">
        <f>IF(ISNA(MATCH($F4705,'Liste noire'!C:C,0)),0,1)</f>
        <v>0</v>
      </c>
    </row>
    <row r="4706" spans="1:13" x14ac:dyDescent="0.25">
      <c r="A4706" s="139">
        <v>1515</v>
      </c>
      <c r="B4706" s="140" t="s">
        <v>9845</v>
      </c>
      <c r="C4706" s="140" t="s">
        <v>9846</v>
      </c>
      <c r="D4706" s="140" t="s">
        <v>9641</v>
      </c>
      <c r="E4706" s="140" t="s">
        <v>22421</v>
      </c>
      <c r="F4706" s="140" t="s">
        <v>9847</v>
      </c>
      <c r="G4706" s="140" t="s">
        <v>9848</v>
      </c>
      <c r="H4706" s="140">
        <v>37.9114</v>
      </c>
      <c r="I4706" s="140">
        <v>12.488</v>
      </c>
      <c r="J4706" s="140">
        <v>25</v>
      </c>
      <c r="K4706" s="140">
        <v>1</v>
      </c>
      <c r="L4706" s="140">
        <f>COUNTIFS(ArCompl!$C$2:$C$5652,ArCompl!$C3958,ArCompl!$D$2:$D$5652,ArCompl!$D3958)</f>
        <v>1</v>
      </c>
      <c r="M4706" s="141">
        <f>IF(ISNA(MATCH($F4706,'Liste noire'!C:C,0)),0,1)</f>
        <v>0</v>
      </c>
    </row>
    <row r="4707" spans="1:13" x14ac:dyDescent="0.25">
      <c r="A4707" s="142">
        <v>11069</v>
      </c>
      <c r="B4707" s="143" t="s">
        <v>20913</v>
      </c>
      <c r="C4707" s="143" t="s">
        <v>20914</v>
      </c>
      <c r="D4707" s="143" t="s">
        <v>16702</v>
      </c>
      <c r="E4707" s="143" t="s">
        <v>22496</v>
      </c>
      <c r="F4707" s="143" t="s">
        <v>20915</v>
      </c>
      <c r="G4707" s="143" t="s">
        <v>20916</v>
      </c>
      <c r="H4707" s="143">
        <v>38.474299999999999</v>
      </c>
      <c r="I4707" s="143">
        <v>-100.88500000000001</v>
      </c>
      <c r="J4707" s="143">
        <v>2963</v>
      </c>
      <c r="K4707" s="143">
        <v>-5</v>
      </c>
      <c r="L4707" s="143">
        <f>COUNTIFS(ArCompl!$C$2:$C$5652,ArCompl!$C2991,ArCompl!$D$2:$D$5652,ArCompl!$D2991)</f>
        <v>1</v>
      </c>
      <c r="M4707" s="144">
        <f>IF(ISNA(MATCH($F4707,'Liste noire'!C:C,0)),0,1)</f>
        <v>0</v>
      </c>
    </row>
    <row r="4708" spans="1:13" x14ac:dyDescent="0.25">
      <c r="A4708" s="139">
        <v>11436</v>
      </c>
      <c r="B4708" s="140" t="s">
        <v>13963</v>
      </c>
      <c r="C4708" s="140" t="s">
        <v>13964</v>
      </c>
      <c r="D4708" s="140" t="s">
        <v>13509</v>
      </c>
      <c r="E4708" s="140" t="s">
        <v>22461</v>
      </c>
      <c r="F4708" s="140" t="s">
        <v>13965</v>
      </c>
      <c r="G4708" s="140" t="s">
        <v>13966</v>
      </c>
      <c r="H4708" s="140">
        <v>64.930800000000005</v>
      </c>
      <c r="I4708" s="140">
        <v>77.818100000000001</v>
      </c>
      <c r="J4708" s="140">
        <v>82</v>
      </c>
      <c r="K4708" s="140">
        <v>5</v>
      </c>
      <c r="L4708" s="140">
        <f>COUNTIFS(ArCompl!$C$2:$C$5652,ArCompl!$C5122,ArCompl!$D$2:$D$5652,ArCompl!$D5122)</f>
        <v>1</v>
      </c>
      <c r="M4708" s="141">
        <f>IF(ISNA(MATCH($F4708,'Liste noire'!C:C,0)),0,1)</f>
        <v>0</v>
      </c>
    </row>
    <row r="4709" spans="1:13" x14ac:dyDescent="0.25">
      <c r="A4709" s="142">
        <v>11943</v>
      </c>
      <c r="B4709" s="143" t="s">
        <v>5712</v>
      </c>
      <c r="C4709" s="143" t="s">
        <v>5713</v>
      </c>
      <c r="D4709" s="143" t="s">
        <v>5479</v>
      </c>
      <c r="E4709" s="143" t="s">
        <v>22380</v>
      </c>
      <c r="F4709" s="143" t="s">
        <v>5714</v>
      </c>
      <c r="G4709" s="143" t="s">
        <v>5715</v>
      </c>
      <c r="H4709" s="143">
        <v>0.74590000000000001</v>
      </c>
      <c r="I4709" s="143">
        <v>-75.233999999999995</v>
      </c>
      <c r="J4709" s="143">
        <v>585</v>
      </c>
      <c r="K4709" s="143" t="s">
        <v>340</v>
      </c>
      <c r="L4709" s="143">
        <f>COUNTIFS(ArCompl!$C$2:$C$5652,ArCompl!$C1594,ArCompl!$D$2:$D$5652,ArCompl!$D1594)</f>
        <v>1</v>
      </c>
      <c r="M4709" s="144">
        <f>IF(ISNA(MATCH($F4709,'Liste noire'!C:C,0)),0,1)</f>
        <v>0</v>
      </c>
    </row>
    <row r="4710" spans="1:13" x14ac:dyDescent="0.25">
      <c r="A4710" s="139">
        <v>1845</v>
      </c>
      <c r="B4710" s="140" t="s">
        <v>11470</v>
      </c>
      <c r="C4710" s="140" t="s">
        <v>11471</v>
      </c>
      <c r="D4710" s="140" t="s">
        <v>11206</v>
      </c>
      <c r="E4710" s="140" t="s">
        <v>22439</v>
      </c>
      <c r="F4710" s="140" t="s">
        <v>11472</v>
      </c>
      <c r="G4710" s="140" t="s">
        <v>11473</v>
      </c>
      <c r="H4710" s="140">
        <v>25.568300000000001</v>
      </c>
      <c r="I4710" s="140">
        <v>-103.411</v>
      </c>
      <c r="J4710" s="140">
        <v>3688</v>
      </c>
      <c r="K4710" s="140">
        <v>-6</v>
      </c>
      <c r="L4710" s="140">
        <f>COUNTIFS(ArCompl!$C$2:$C$5652,ArCompl!$C4374,ArCompl!$D$2:$D$5652,ArCompl!$D4374)</f>
        <v>1</v>
      </c>
      <c r="M4710" s="141">
        <f>IF(ISNA(MATCH($F4710,'Liste noire'!C:C,0)),0,1)</f>
        <v>0</v>
      </c>
    </row>
    <row r="4711" spans="1:13" x14ac:dyDescent="0.25">
      <c r="A4711" s="142">
        <v>665</v>
      </c>
      <c r="B4711" s="143" t="s">
        <v>12554</v>
      </c>
      <c r="C4711" s="143" t="s">
        <v>12555</v>
      </c>
      <c r="D4711" s="143" t="s">
        <v>12352</v>
      </c>
      <c r="E4711" s="143" t="s">
        <v>22455</v>
      </c>
      <c r="F4711" s="143" t="s">
        <v>12556</v>
      </c>
      <c r="G4711" s="143" t="s">
        <v>12557</v>
      </c>
      <c r="H4711" s="143">
        <v>63.457799999999999</v>
      </c>
      <c r="I4711" s="143">
        <v>10.923999999999999</v>
      </c>
      <c r="J4711" s="143">
        <v>56</v>
      </c>
      <c r="K4711" s="143">
        <v>1</v>
      </c>
      <c r="L4711" s="143">
        <f>COUNTIFS(ArCompl!$C$2:$C$5652,ArCompl!$C4548,ArCompl!$D$2:$D$5652,ArCompl!$D4548)</f>
        <v>1</v>
      </c>
      <c r="M4711" s="144">
        <f>IF(ISNA(MATCH($F4711,'Liste noire'!C:C,0)),0,1)</f>
        <v>0</v>
      </c>
    </row>
    <row r="4712" spans="1:13" x14ac:dyDescent="0.25">
      <c r="A4712" s="139">
        <v>542</v>
      </c>
      <c r="B4712" s="140" t="s">
        <v>16673</v>
      </c>
      <c r="C4712" s="140" t="s">
        <v>16674</v>
      </c>
      <c r="D4712" s="140" t="s">
        <v>16321</v>
      </c>
      <c r="E4712" s="140" t="s">
        <v>22495</v>
      </c>
      <c r="F4712" s="140" t="s">
        <v>16675</v>
      </c>
      <c r="G4712" s="140" t="s">
        <v>16676</v>
      </c>
      <c r="H4712" s="140">
        <v>56.499200000000002</v>
      </c>
      <c r="I4712" s="140">
        <v>-6.8691700000000004</v>
      </c>
      <c r="J4712" s="140">
        <v>38</v>
      </c>
      <c r="K4712" s="140">
        <v>0</v>
      </c>
      <c r="L4712" s="140">
        <f>COUNTIFS(ArCompl!$C$2:$C$5652,ArCompl!$C5000,ArCompl!$D$2:$D$5652,ArCompl!$D5000)</f>
        <v>1</v>
      </c>
      <c r="M4712" s="141">
        <f>IF(ISNA(MATCH($F4712,'Liste noire'!C:C,0)),0,1)</f>
        <v>0</v>
      </c>
    </row>
    <row r="4713" spans="1:13" x14ac:dyDescent="0.25">
      <c r="A4713" s="142">
        <v>664</v>
      </c>
      <c r="B4713" s="143" t="s">
        <v>12510</v>
      </c>
      <c r="C4713" s="143" t="s">
        <v>12511</v>
      </c>
      <c r="D4713" s="143" t="s">
        <v>12352</v>
      </c>
      <c r="E4713" s="143" t="s">
        <v>22455</v>
      </c>
      <c r="F4713" s="143" t="s">
        <v>12512</v>
      </c>
      <c r="G4713" s="143" t="s">
        <v>12513</v>
      </c>
      <c r="H4713" s="143">
        <v>59.186700000000002</v>
      </c>
      <c r="I4713" s="143">
        <v>10.258599999999999</v>
      </c>
      <c r="J4713" s="143">
        <v>286</v>
      </c>
      <c r="K4713" s="143">
        <v>1</v>
      </c>
      <c r="L4713" s="143">
        <f>COUNTIFS(ArCompl!$C$2:$C$5652,ArCompl!$C4537,ArCompl!$D$2:$D$5652,ArCompl!$D4537)</f>
        <v>1</v>
      </c>
      <c r="M4713" s="144">
        <f>IF(ISNA(MATCH($F4713,'Liste noire'!C:C,0)),0,1)</f>
        <v>0</v>
      </c>
    </row>
    <row r="4714" spans="1:13" x14ac:dyDescent="0.25">
      <c r="A4714" s="139">
        <v>2034</v>
      </c>
      <c r="B4714" s="140" t="s">
        <v>12140</v>
      </c>
      <c r="C4714" s="140" t="s">
        <v>12141</v>
      </c>
      <c r="D4714" s="140" t="s">
        <v>12018</v>
      </c>
      <c r="E4714" s="140" t="s">
        <v>22451</v>
      </c>
      <c r="F4714" s="140" t="s">
        <v>12142</v>
      </c>
      <c r="G4714" s="140" t="s">
        <v>12143</v>
      </c>
      <c r="H4714" s="140">
        <v>-37.671900000000001</v>
      </c>
      <c r="I4714" s="140">
        <v>176.196</v>
      </c>
      <c r="J4714" s="140">
        <v>13</v>
      </c>
      <c r="K4714" s="140">
        <v>12</v>
      </c>
      <c r="L4714" s="140">
        <f>COUNTIFS(ArCompl!$C$2:$C$5652,ArCompl!$C4593,ArCompl!$D$2:$D$5652,ArCompl!$D4593)</f>
        <v>2</v>
      </c>
      <c r="M4714" s="141">
        <f>IF(ISNA(MATCH($F4714,'Liste noire'!C:C,0)),0,1)</f>
        <v>0</v>
      </c>
    </row>
    <row r="4715" spans="1:13" x14ac:dyDescent="0.25">
      <c r="A4715" s="142">
        <v>4116</v>
      </c>
      <c r="B4715" s="143" t="s">
        <v>17250</v>
      </c>
      <c r="C4715" s="143" t="s">
        <v>17251</v>
      </c>
      <c r="D4715" s="143" t="s">
        <v>16702</v>
      </c>
      <c r="E4715" s="143" t="s">
        <v>22496</v>
      </c>
      <c r="F4715" s="143" t="s">
        <v>17252</v>
      </c>
      <c r="G4715" s="143" t="s">
        <v>17253</v>
      </c>
      <c r="H4715" s="143">
        <v>36.475200000000001</v>
      </c>
      <c r="I4715" s="143">
        <v>-82.407399999999996</v>
      </c>
      <c r="J4715" s="143">
        <v>1519</v>
      </c>
      <c r="K4715" s="143">
        <v>-5</v>
      </c>
      <c r="L4715" s="143">
        <f>COUNTIFS(ArCompl!$C$2:$C$5652,ArCompl!$C2026,ArCompl!$D$2:$D$5652,ArCompl!$D2026)</f>
        <v>1</v>
      </c>
      <c r="M4715" s="144">
        <f>IF(ISNA(MATCH($F4715,'Liste noire'!C:C,0)),0,1)</f>
        <v>0</v>
      </c>
    </row>
    <row r="4716" spans="1:13" x14ac:dyDescent="0.25">
      <c r="A4716" s="139">
        <v>3920</v>
      </c>
      <c r="B4716" s="140" t="s">
        <v>9295</v>
      </c>
      <c r="C4716" s="140" t="s">
        <v>9296</v>
      </c>
      <c r="D4716" s="140" t="s">
        <v>8920</v>
      </c>
      <c r="E4716" s="140" t="s">
        <v>22416</v>
      </c>
      <c r="F4716" s="140" t="s">
        <v>9297</v>
      </c>
      <c r="G4716" s="140" t="s">
        <v>9298</v>
      </c>
      <c r="H4716" s="140">
        <v>3.326667</v>
      </c>
      <c r="I4716" s="140">
        <v>117.5694</v>
      </c>
      <c r="J4716" s="140">
        <v>23</v>
      </c>
      <c r="K4716" s="140">
        <v>8</v>
      </c>
      <c r="L4716" s="140">
        <f>COUNTIFS(ArCompl!$C$2:$C$5652,ArCompl!$C3804,ArCompl!$D$2:$D$5652,ArCompl!$D3804)</f>
        <v>1</v>
      </c>
      <c r="M4716" s="141">
        <f>IF(ISNA(MATCH($F4716,'Liste noire'!C:C,0)),0,1)</f>
        <v>0</v>
      </c>
    </row>
    <row r="4717" spans="1:13" x14ac:dyDescent="0.25">
      <c r="A4717" s="142">
        <v>7646</v>
      </c>
      <c r="B4717" s="143" t="s">
        <v>20237</v>
      </c>
      <c r="C4717" s="143" t="s">
        <v>20234</v>
      </c>
      <c r="D4717" s="143" t="s">
        <v>16702</v>
      </c>
      <c r="E4717" s="143" t="s">
        <v>22496</v>
      </c>
      <c r="F4717" s="143" t="s">
        <v>20238</v>
      </c>
      <c r="G4717" s="143" t="s">
        <v>20239</v>
      </c>
      <c r="H4717" s="143">
        <v>33.6267</v>
      </c>
      <c r="I4717" s="143">
        <v>-116.16</v>
      </c>
      <c r="J4717" s="143">
        <v>-115</v>
      </c>
      <c r="K4717" s="143">
        <v>-8</v>
      </c>
      <c r="L4717" s="143">
        <f>COUNTIFS(ArCompl!$C$2:$C$5652,ArCompl!$C2810,ArCompl!$D$2:$D$5652,ArCompl!$D2810)</f>
        <v>1</v>
      </c>
      <c r="M4717" s="144">
        <f>IF(ISNA(MATCH($F4717,'Liste noire'!C:C,0)),0,1)</f>
        <v>0</v>
      </c>
    </row>
    <row r="4718" spans="1:13" x14ac:dyDescent="0.25">
      <c r="A4718" s="139">
        <v>1526</v>
      </c>
      <c r="B4718" s="140" t="s">
        <v>9837</v>
      </c>
      <c r="C4718" s="140" t="s">
        <v>9838</v>
      </c>
      <c r="D4718" s="140" t="s">
        <v>9641</v>
      </c>
      <c r="E4718" s="140" t="s">
        <v>22421</v>
      </c>
      <c r="F4718" s="140" t="s">
        <v>9839</v>
      </c>
      <c r="G4718" s="140" t="s">
        <v>9840</v>
      </c>
      <c r="H4718" s="140">
        <v>45.200800000000001</v>
      </c>
      <c r="I4718" s="140">
        <v>7.6496300000000002</v>
      </c>
      <c r="J4718" s="140">
        <v>989</v>
      </c>
      <c r="K4718" s="140">
        <v>1</v>
      </c>
      <c r="L4718" s="140">
        <f>COUNTIFS(ArCompl!$C$2:$C$5652,ArCompl!$C3956,ArCompl!$D$2:$D$5652,ArCompl!$D3956)</f>
        <v>1</v>
      </c>
      <c r="M4718" s="141">
        <f>IF(ISNA(MATCH($F4718,'Liste noire'!C:C,0)),0,1)</f>
        <v>1</v>
      </c>
    </row>
    <row r="4719" spans="1:13" x14ac:dyDescent="0.25">
      <c r="A4719" s="142">
        <v>6794</v>
      </c>
      <c r="B4719" s="143" t="s">
        <v>1440</v>
      </c>
      <c r="C4719" s="143" t="s">
        <v>1441</v>
      </c>
      <c r="D4719" s="143" t="s">
        <v>639</v>
      </c>
      <c r="E4719" s="143" t="s">
        <v>22356</v>
      </c>
      <c r="F4719" s="143" t="s">
        <v>1442</v>
      </c>
      <c r="G4719" s="143" t="s">
        <v>1443</v>
      </c>
      <c r="H4719" s="143">
        <v>-31.8886</v>
      </c>
      <c r="I4719" s="143">
        <v>152.51400000000001</v>
      </c>
      <c r="J4719" s="143">
        <v>38</v>
      </c>
      <c r="K4719" s="143">
        <v>10</v>
      </c>
      <c r="L4719" s="143">
        <f>COUNTIFS(ArCompl!$C$2:$C$5652,ArCompl!$C520,ArCompl!$D$2:$D$5652,ArCompl!$D520)</f>
        <v>1</v>
      </c>
      <c r="M4719" s="144">
        <f>IF(ISNA(MATCH($F4719,'Liste noire'!C:C,0)),0,1)</f>
        <v>0</v>
      </c>
    </row>
    <row r="4720" spans="1:13" x14ac:dyDescent="0.25">
      <c r="A4720" s="139">
        <v>3030</v>
      </c>
      <c r="B4720" s="140" t="s">
        <v>15089</v>
      </c>
      <c r="C4720" s="140" t="s">
        <v>15090</v>
      </c>
      <c r="D4720" s="140" t="s">
        <v>15055</v>
      </c>
      <c r="E4720" s="140" t="s">
        <v>15055</v>
      </c>
      <c r="F4720" s="140" t="s">
        <v>15091</v>
      </c>
      <c r="G4720" s="140" t="s">
        <v>15092</v>
      </c>
      <c r="H4720" s="140">
        <v>8.5385100000000005</v>
      </c>
      <c r="I4720" s="140">
        <v>81.181899999999999</v>
      </c>
      <c r="J4720" s="140">
        <v>6</v>
      </c>
      <c r="K4720" s="140">
        <v>5.5</v>
      </c>
      <c r="L4720" s="140">
        <f>COUNTIFS(ArCompl!$C$2:$C$5652,ArCompl!$C5249,ArCompl!$D$2:$D$5652,ArCompl!$D5249)</f>
        <v>1</v>
      </c>
      <c r="M4720" s="141">
        <f>IF(ISNA(MATCH($F4720,'Liste noire'!C:C,0)),0,1)</f>
        <v>0</v>
      </c>
    </row>
    <row r="4721" spans="1:13" x14ac:dyDescent="0.25">
      <c r="A4721" s="142">
        <v>1545</v>
      </c>
      <c r="B4721" s="143" t="s">
        <v>9817</v>
      </c>
      <c r="C4721" s="143" t="s">
        <v>9818</v>
      </c>
      <c r="D4721" s="143" t="s">
        <v>9641</v>
      </c>
      <c r="E4721" s="143" t="s">
        <v>22421</v>
      </c>
      <c r="F4721" s="143" t="s">
        <v>9819</v>
      </c>
      <c r="G4721" s="143" t="s">
        <v>9820</v>
      </c>
      <c r="H4721" s="143">
        <v>45.827500000000001</v>
      </c>
      <c r="I4721" s="143">
        <v>13.472200000000001</v>
      </c>
      <c r="J4721" s="143">
        <v>39</v>
      </c>
      <c r="K4721" s="143">
        <v>1</v>
      </c>
      <c r="L4721" s="143">
        <f>COUNTIFS(ArCompl!$C$2:$C$5652,ArCompl!$C3951,ArCompl!$D$2:$D$5652,ArCompl!$D3951)</f>
        <v>1</v>
      </c>
      <c r="M4721" s="144">
        <f>IF(ISNA(MATCH($F4721,'Liste noire'!C:C,0)),0,1)</f>
        <v>1</v>
      </c>
    </row>
    <row r="4722" spans="1:13" x14ac:dyDescent="0.25">
      <c r="A4722" s="139">
        <v>2804</v>
      </c>
      <c r="B4722" s="140" t="s">
        <v>13036</v>
      </c>
      <c r="C4722" s="140" t="s">
        <v>13037</v>
      </c>
      <c r="D4722" s="140" t="s">
        <v>12933</v>
      </c>
      <c r="E4722" s="140" t="s">
        <v>22457</v>
      </c>
      <c r="F4722" s="140" t="s">
        <v>13038</v>
      </c>
      <c r="G4722" s="140" t="s">
        <v>13039</v>
      </c>
      <c r="H4722" s="140">
        <v>-8.08141</v>
      </c>
      <c r="I4722" s="140">
        <v>-79.108800000000002</v>
      </c>
      <c r="J4722" s="140">
        <v>106</v>
      </c>
      <c r="K4722" s="140">
        <v>-5</v>
      </c>
      <c r="L4722" s="140">
        <f>COUNTIFS(ArCompl!$C$2:$C$5652,ArCompl!$C4747,ArCompl!$D$2:$D$5652,ArCompl!$D4747)</f>
        <v>1</v>
      </c>
      <c r="M4722" s="141">
        <f>IF(ISNA(MATCH($F4722,'Liste noire'!C:C,0)),0,1)</f>
        <v>0</v>
      </c>
    </row>
    <row r="4723" spans="1:13" x14ac:dyDescent="0.25">
      <c r="A4723" s="142">
        <v>3153</v>
      </c>
      <c r="B4723" s="143" t="s">
        <v>8895</v>
      </c>
      <c r="C4723" s="143" t="s">
        <v>8896</v>
      </c>
      <c r="D4723" s="143" t="s">
        <v>8516</v>
      </c>
      <c r="E4723" s="143" t="s">
        <v>22415</v>
      </c>
      <c r="F4723" s="143" t="s">
        <v>8897</v>
      </c>
      <c r="G4723" s="143" t="s">
        <v>8898</v>
      </c>
      <c r="H4723" s="143">
        <v>8.4821200000000001</v>
      </c>
      <c r="I4723" s="143">
        <v>76.920100000000005</v>
      </c>
      <c r="J4723" s="143">
        <v>15</v>
      </c>
      <c r="K4723" s="143">
        <v>5.5</v>
      </c>
      <c r="L4723" s="143">
        <f>COUNTIFS(ArCompl!$C$2:$C$5652,ArCompl!$C3703,ArCompl!$D$2:$D$5652,ArCompl!$D3703)</f>
        <v>1</v>
      </c>
      <c r="M4723" s="144">
        <f>IF(ISNA(MATCH($F4723,'Liste noire'!C:C,0)),0,1)</f>
        <v>0</v>
      </c>
    </row>
    <row r="4724" spans="1:13" x14ac:dyDescent="0.25">
      <c r="A4724" s="139">
        <v>1965</v>
      </c>
      <c r="B4724" s="140" t="s">
        <v>10504</v>
      </c>
      <c r="C4724" s="140" t="s">
        <v>10505</v>
      </c>
      <c r="D4724" s="140" t="s">
        <v>10437</v>
      </c>
      <c r="E4724" s="140" t="s">
        <v>10437</v>
      </c>
      <c r="F4724" s="140" t="s">
        <v>10506</v>
      </c>
      <c r="G4724" s="140" t="s">
        <v>10507</v>
      </c>
      <c r="H4724" s="140">
        <v>1.38164</v>
      </c>
      <c r="I4724" s="140">
        <v>173.14699999999999</v>
      </c>
      <c r="J4724" s="140">
        <v>9</v>
      </c>
      <c r="K4724" s="140">
        <v>12</v>
      </c>
      <c r="L4724" s="140">
        <f>COUNTIFS(ArCompl!$C$2:$C$5652,ArCompl!$C4126,ArCompl!$D$2:$D$5652,ArCompl!$D4126)</f>
        <v>2</v>
      </c>
      <c r="M4724" s="141">
        <f>IF(ISNA(MATCH($F4724,'Liste noire'!C:C,0)),0,1)</f>
        <v>0</v>
      </c>
    </row>
    <row r="4725" spans="1:13" x14ac:dyDescent="0.25">
      <c r="A4725" s="142">
        <v>3152</v>
      </c>
      <c r="B4725" s="143" t="s">
        <v>8887</v>
      </c>
      <c r="C4725" s="143" t="s">
        <v>8888</v>
      </c>
      <c r="D4725" s="143" t="s">
        <v>8516</v>
      </c>
      <c r="E4725" s="143" t="s">
        <v>22415</v>
      </c>
      <c r="F4725" s="143" t="s">
        <v>8889</v>
      </c>
      <c r="G4725" s="143" t="s">
        <v>8890</v>
      </c>
      <c r="H4725" s="143">
        <v>10.7654</v>
      </c>
      <c r="I4725" s="143">
        <v>78.709699999999998</v>
      </c>
      <c r="J4725" s="143">
        <v>288</v>
      </c>
      <c r="K4725" s="143">
        <v>5.5</v>
      </c>
      <c r="L4725" s="143">
        <f>COUNTIFS(ArCompl!$C$2:$C$5652,ArCompl!$C3701,ArCompl!$D$2:$D$5652,ArCompl!$D3701)</f>
        <v>1</v>
      </c>
      <c r="M4725" s="144">
        <f>IF(ISNA(MATCH($F4725,'Liste noire'!C:C,0)),0,1)</f>
        <v>0</v>
      </c>
    </row>
    <row r="4726" spans="1:13" x14ac:dyDescent="0.25">
      <c r="A4726" s="139">
        <v>2275</v>
      </c>
      <c r="B4726" s="140" t="s">
        <v>15531</v>
      </c>
      <c r="C4726" s="140" t="s">
        <v>15528</v>
      </c>
      <c r="D4726" s="140" t="s">
        <v>15470</v>
      </c>
      <c r="E4726" s="140" t="s">
        <v>22484</v>
      </c>
      <c r="F4726" s="140" t="s">
        <v>15532</v>
      </c>
      <c r="G4726" s="140" t="s">
        <v>15533</v>
      </c>
      <c r="H4726" s="140">
        <v>25.069400000000002</v>
      </c>
      <c r="I4726" s="140">
        <v>121.55200000000001</v>
      </c>
      <c r="J4726" s="140">
        <v>18</v>
      </c>
      <c r="K4726" s="140">
        <v>8</v>
      </c>
      <c r="L4726" s="140">
        <f>COUNTIFS(ArCompl!$C$2:$C$5652,ArCompl!$C5348,ArCompl!$D$2:$D$5652,ArCompl!$D5348)</f>
        <v>4</v>
      </c>
      <c r="M4726" s="141">
        <f>IF(ISNA(MATCH($F4726,'Liste noire'!C:C,0)),0,1)</f>
        <v>0</v>
      </c>
    </row>
    <row r="4727" spans="1:13" x14ac:dyDescent="0.25">
      <c r="A4727" s="142">
        <v>8148</v>
      </c>
      <c r="B4727" s="143" t="s">
        <v>11767</v>
      </c>
      <c r="C4727" s="143" t="s">
        <v>11768</v>
      </c>
      <c r="D4727" s="143" t="s">
        <v>11724</v>
      </c>
      <c r="E4727" s="143" t="s">
        <v>22446</v>
      </c>
      <c r="F4727" s="143" t="s">
        <v>11769</v>
      </c>
      <c r="G4727" s="143" t="s">
        <v>11770</v>
      </c>
      <c r="H4727" s="143">
        <v>-19.261900000000001</v>
      </c>
      <c r="I4727" s="143">
        <v>17.732500000000002</v>
      </c>
      <c r="J4727" s="143">
        <v>4353</v>
      </c>
      <c r="K4727" s="143">
        <v>1</v>
      </c>
      <c r="L4727" s="143">
        <f>COUNTIFS(ArCompl!$C$2:$C$5652,ArCompl!$C4428,ArCompl!$D$2:$D$5652,ArCompl!$D4428)</f>
        <v>1</v>
      </c>
      <c r="M4727" s="144">
        <f>IF(ISNA(MATCH($F4727,'Liste noire'!C:C,0)),0,1)</f>
        <v>0</v>
      </c>
    </row>
    <row r="4728" spans="1:13" x14ac:dyDescent="0.25">
      <c r="A4728" s="139">
        <v>2910</v>
      </c>
      <c r="B4728" s="140" t="s">
        <v>10327</v>
      </c>
      <c r="C4728" s="140" t="s">
        <v>10328</v>
      </c>
      <c r="D4728" s="140" t="s">
        <v>10264</v>
      </c>
      <c r="E4728" s="140" t="s">
        <v>10264</v>
      </c>
      <c r="F4728" s="140" t="s">
        <v>10329</v>
      </c>
      <c r="G4728" s="140" t="s">
        <v>10330</v>
      </c>
      <c r="H4728" s="140">
        <v>51.022199999999998</v>
      </c>
      <c r="I4728" s="140">
        <v>71.466899999999995</v>
      </c>
      <c r="J4728" s="140">
        <v>1165</v>
      </c>
      <c r="K4728" s="140">
        <v>6</v>
      </c>
      <c r="L4728" s="140">
        <f>COUNTIFS(ArCompl!$C$2:$C$5652,ArCompl!$C4079,ArCompl!$D$2:$D$5652,ArCompl!$D4079)</f>
        <v>1</v>
      </c>
      <c r="M4728" s="141">
        <f>IF(ISNA(MATCH($F4728,'Liste noire'!C:C,0)),0,1)</f>
        <v>0</v>
      </c>
    </row>
    <row r="4729" spans="1:13" x14ac:dyDescent="0.25">
      <c r="A4729" s="142">
        <v>1539</v>
      </c>
      <c r="B4729" s="143" t="s">
        <v>9853</v>
      </c>
      <c r="C4729" s="143" t="s">
        <v>9854</v>
      </c>
      <c r="D4729" s="143" t="s">
        <v>9641</v>
      </c>
      <c r="E4729" s="143" t="s">
        <v>22421</v>
      </c>
      <c r="F4729" s="143" t="s">
        <v>9855</v>
      </c>
      <c r="G4729" s="143" t="s">
        <v>9856</v>
      </c>
      <c r="H4729" s="143">
        <v>45.648400000000002</v>
      </c>
      <c r="I4729" s="143">
        <v>12.1944</v>
      </c>
      <c r="J4729" s="143">
        <v>59</v>
      </c>
      <c r="K4729" s="143">
        <v>1</v>
      </c>
      <c r="L4729" s="143">
        <f>COUNTIFS(ArCompl!$C$2:$C$5652,ArCompl!$C3960,ArCompl!$D$2:$D$5652,ArCompl!$D3960)</f>
        <v>1</v>
      </c>
      <c r="M4729" s="144">
        <f>IF(ISNA(MATCH($F4729,'Liste noire'!C:C,0)),0,1)</f>
        <v>1</v>
      </c>
    </row>
    <row r="4730" spans="1:13" x14ac:dyDescent="0.25">
      <c r="A4730" s="139">
        <v>5652</v>
      </c>
      <c r="B4730" s="140" t="s">
        <v>5920</v>
      </c>
      <c r="C4730" s="140" t="s">
        <v>5921</v>
      </c>
      <c r="D4730" s="140" t="s">
        <v>5770</v>
      </c>
      <c r="E4730" s="140" t="s">
        <v>5770</v>
      </c>
      <c r="F4730" s="140" t="s">
        <v>5922</v>
      </c>
      <c r="G4730" s="140" t="s">
        <v>5923</v>
      </c>
      <c r="H4730" s="140">
        <v>-6.4383299999999997</v>
      </c>
      <c r="I4730" s="140">
        <v>20.794699999999999</v>
      </c>
      <c r="J4730" s="140">
        <v>1595</v>
      </c>
      <c r="K4730" s="140">
        <v>2</v>
      </c>
      <c r="L4730" s="140">
        <f>COUNTIFS(ArCompl!$C$2:$C$5652,ArCompl!$C1646,ArCompl!$D$2:$D$5652,ArCompl!$D1646)</f>
        <v>5</v>
      </c>
      <c r="M4730" s="141">
        <f>IF(ISNA(MATCH($F4730,'Liste noire'!C:C,0)),0,1)</f>
        <v>0</v>
      </c>
    </row>
    <row r="4731" spans="1:13" x14ac:dyDescent="0.25">
      <c r="A4731" s="142">
        <v>2297</v>
      </c>
      <c r="B4731" s="143" t="s">
        <v>10198</v>
      </c>
      <c r="C4731" s="143" t="s">
        <v>10199</v>
      </c>
      <c r="D4731" s="143" t="s">
        <v>9894</v>
      </c>
      <c r="E4731" s="143" t="s">
        <v>22423</v>
      </c>
      <c r="F4731" s="143" t="s">
        <v>10200</v>
      </c>
      <c r="G4731" s="143" t="s">
        <v>10201</v>
      </c>
      <c r="H4731" s="143">
        <v>34.2849</v>
      </c>
      <c r="I4731" s="143">
        <v>129.33099999999999</v>
      </c>
      <c r="J4731" s="143">
        <v>213</v>
      </c>
      <c r="K4731" s="143">
        <v>9</v>
      </c>
      <c r="L4731" s="143">
        <f>COUNTIFS(ArCompl!$C$2:$C$5652,ArCompl!$C4048,ArCompl!$D$2:$D$5652,ArCompl!$D4048)</f>
        <v>1</v>
      </c>
      <c r="M4731" s="144">
        <f>IF(ISNA(MATCH($F4731,'Liste noire'!C:C,0)),0,1)</f>
        <v>0</v>
      </c>
    </row>
    <row r="4732" spans="1:13" x14ac:dyDescent="0.25">
      <c r="A4732" s="139">
        <v>1849</v>
      </c>
      <c r="B4732" s="140" t="s">
        <v>11442</v>
      </c>
      <c r="C4732" s="140" t="s">
        <v>11443</v>
      </c>
      <c r="D4732" s="140" t="s">
        <v>11206</v>
      </c>
      <c r="E4732" s="140" t="s">
        <v>22439</v>
      </c>
      <c r="F4732" s="140" t="s">
        <v>11444</v>
      </c>
      <c r="G4732" s="140" t="s">
        <v>11445</v>
      </c>
      <c r="H4732" s="140">
        <v>22.0383</v>
      </c>
      <c r="I4732" s="140">
        <v>-98.8065</v>
      </c>
      <c r="J4732" s="140">
        <v>164</v>
      </c>
      <c r="K4732" s="140">
        <v>-6</v>
      </c>
      <c r="L4732" s="140">
        <f>COUNTIFS(ArCompl!$C$2:$C$5652,ArCompl!$C4367,ArCompl!$D$2:$D$5652,ArCompl!$D4367)</f>
        <v>1</v>
      </c>
      <c r="M4732" s="141">
        <f>IF(ISNA(MATCH($F4732,'Liste noire'!C:C,0)),0,1)</f>
        <v>0</v>
      </c>
    </row>
    <row r="4733" spans="1:13" x14ac:dyDescent="0.25">
      <c r="A4733" s="142">
        <v>3368</v>
      </c>
      <c r="B4733" s="143" t="s">
        <v>5256</v>
      </c>
      <c r="C4733" s="143" t="s">
        <v>5257</v>
      </c>
      <c r="D4733" s="143" t="s">
        <v>4759</v>
      </c>
      <c r="E4733" s="143" t="s">
        <v>22377</v>
      </c>
      <c r="F4733" s="143" t="s">
        <v>5258</v>
      </c>
      <c r="G4733" s="143" t="s">
        <v>5259</v>
      </c>
      <c r="H4733" s="143">
        <v>39.124400000000001</v>
      </c>
      <c r="I4733" s="143">
        <v>117.346</v>
      </c>
      <c r="J4733" s="143">
        <v>10</v>
      </c>
      <c r="K4733" s="143">
        <v>8</v>
      </c>
      <c r="L4733" s="143">
        <f>COUNTIFS(ArCompl!$C$2:$C$5652,ArCompl!$C1478,ArCompl!$D$2:$D$5652,ArCompl!$D1478)</f>
        <v>2</v>
      </c>
      <c r="M4733" s="144">
        <f>IF(ISNA(MATCH($F4733,'Liste noire'!C:C,0)),0,1)</f>
        <v>0</v>
      </c>
    </row>
    <row r="4734" spans="1:13" x14ac:dyDescent="0.25">
      <c r="A4734" s="139">
        <v>7498</v>
      </c>
      <c r="B4734" s="140" t="s">
        <v>16677</v>
      </c>
      <c r="C4734" s="140" t="s">
        <v>16678</v>
      </c>
      <c r="D4734" s="140" t="s">
        <v>16321</v>
      </c>
      <c r="E4734" s="140" t="s">
        <v>22495</v>
      </c>
      <c r="F4734" s="140" t="s">
        <v>16679</v>
      </c>
      <c r="G4734" s="140" t="s">
        <v>16680</v>
      </c>
      <c r="H4734" s="140">
        <v>49.945599999999999</v>
      </c>
      <c r="I4734" s="140">
        <v>-6.3313899999999999</v>
      </c>
      <c r="J4734" s="140">
        <v>20</v>
      </c>
      <c r="K4734" s="140">
        <v>0</v>
      </c>
      <c r="L4734" s="140">
        <f>COUNTIFS(ArCompl!$C$2:$C$5652,ArCompl!$C5001,ArCompl!$D$2:$D$5652,ArCompl!$D5001)</f>
        <v>1</v>
      </c>
      <c r="M4734" s="141">
        <f>IF(ISNA(MATCH($F4734,'Liste noire'!C:C,0)),0,1)</f>
        <v>0</v>
      </c>
    </row>
    <row r="4735" spans="1:13" x14ac:dyDescent="0.25">
      <c r="A4735" s="142">
        <v>1663</v>
      </c>
      <c r="B4735" s="143" t="s">
        <v>13495</v>
      </c>
      <c r="C4735" s="143" t="s">
        <v>13496</v>
      </c>
      <c r="D4735" s="143" t="s">
        <v>13441</v>
      </c>
      <c r="E4735" s="143" t="s">
        <v>22460</v>
      </c>
      <c r="F4735" s="143" t="s">
        <v>13497</v>
      </c>
      <c r="G4735" s="143" t="s">
        <v>13498</v>
      </c>
      <c r="H4735" s="143">
        <v>45.809899999999999</v>
      </c>
      <c r="I4735" s="143">
        <v>21.337900000000001</v>
      </c>
      <c r="J4735" s="143">
        <v>348</v>
      </c>
      <c r="K4735" s="143">
        <v>2</v>
      </c>
      <c r="L4735" s="143">
        <f>COUNTIFS(ArCompl!$C$2:$C$5652,ArCompl!$C4906,ArCompl!$D$2:$D$5652,ArCompl!$D4906)</f>
        <v>1</v>
      </c>
      <c r="M4735" s="144">
        <f>IF(ISNA(MATCH($F4735,'Liste noire'!C:C,0)),0,1)</f>
        <v>0</v>
      </c>
    </row>
    <row r="4736" spans="1:13" x14ac:dyDescent="0.25">
      <c r="A4736" s="139">
        <v>3182</v>
      </c>
      <c r="B4736" s="140" t="s">
        <v>15764</v>
      </c>
      <c r="C4736" s="140" t="s">
        <v>15765</v>
      </c>
      <c r="D4736" s="140" t="s">
        <v>15636</v>
      </c>
      <c r="E4736" s="140" t="s">
        <v>22487</v>
      </c>
      <c r="F4736" s="140" t="s">
        <v>15766</v>
      </c>
      <c r="G4736" s="140" t="s">
        <v>15767</v>
      </c>
      <c r="H4736" s="140">
        <v>7.5087400000000004</v>
      </c>
      <c r="I4736" s="140">
        <v>99.616600000000005</v>
      </c>
      <c r="J4736" s="140">
        <v>67</v>
      </c>
      <c r="K4736" s="140">
        <v>7</v>
      </c>
      <c r="L4736" s="140">
        <f>COUNTIFS(ArCompl!$C$2:$C$5652,ArCompl!$C5410,ArCompl!$D$2:$D$5652,ArCompl!$D5410)</f>
        <v>1</v>
      </c>
      <c r="M4736" s="141">
        <f>IF(ISNA(MATCH($F4736,'Liste noire'!C:C,0)),0,1)</f>
        <v>0</v>
      </c>
    </row>
    <row r="4737" spans="1:13" x14ac:dyDescent="0.25">
      <c r="A4737" s="142">
        <v>7601</v>
      </c>
      <c r="B4737" s="143" t="s">
        <v>10492</v>
      </c>
      <c r="C4737" s="143" t="s">
        <v>10493</v>
      </c>
      <c r="D4737" s="143" t="s">
        <v>10437</v>
      </c>
      <c r="E4737" s="143" t="s">
        <v>10437</v>
      </c>
      <c r="F4737" s="143" t="s">
        <v>10494</v>
      </c>
      <c r="G4737" s="143" t="s">
        <v>10495</v>
      </c>
      <c r="H4737" s="143">
        <v>-1.47444</v>
      </c>
      <c r="I4737" s="143">
        <v>175.06399999999999</v>
      </c>
      <c r="J4737" s="143">
        <v>0</v>
      </c>
      <c r="K4737" s="143">
        <v>12</v>
      </c>
      <c r="L4737" s="143">
        <f>COUNTIFS(ArCompl!$C$2:$C$5652,ArCompl!$C4123,ArCompl!$D$2:$D$5652,ArCompl!$D4123)</f>
        <v>1</v>
      </c>
      <c r="M4737" s="144">
        <f>IF(ISNA(MATCH($F4737,'Liste noire'!C:C,0)),0,1)</f>
        <v>0</v>
      </c>
    </row>
    <row r="4738" spans="1:13" x14ac:dyDescent="0.25">
      <c r="A4738" s="139">
        <v>3330</v>
      </c>
      <c r="B4738" s="140" t="s">
        <v>1475</v>
      </c>
      <c r="C4738" s="140" t="s">
        <v>1476</v>
      </c>
      <c r="D4738" s="140" t="s">
        <v>639</v>
      </c>
      <c r="E4738" s="140" t="s">
        <v>22356</v>
      </c>
      <c r="F4738" s="140" t="s">
        <v>1477</v>
      </c>
      <c r="G4738" s="140" t="s">
        <v>1478</v>
      </c>
      <c r="H4738" s="140">
        <v>-19.252500000000001</v>
      </c>
      <c r="I4738" s="140">
        <v>146.76499999999999</v>
      </c>
      <c r="J4738" s="140">
        <v>18</v>
      </c>
      <c r="K4738" s="140">
        <v>10</v>
      </c>
      <c r="L4738" s="140">
        <f>COUNTIFS(ArCompl!$C$2:$C$5652,ArCompl!$C529,ArCompl!$D$2:$D$5652,ArCompl!$D529)</f>
        <v>1</v>
      </c>
      <c r="M4738" s="141">
        <f>IF(ISNA(MATCH($F4738,'Liste noire'!C:C,0)),0,1)</f>
        <v>0</v>
      </c>
    </row>
    <row r="4739" spans="1:13" x14ac:dyDescent="0.25">
      <c r="A4739" s="142">
        <v>1065</v>
      </c>
      <c r="B4739" s="143" t="s">
        <v>11652</v>
      </c>
      <c r="C4739" s="143" t="s">
        <v>11653</v>
      </c>
      <c r="D4739" s="143" t="s">
        <v>11597</v>
      </c>
      <c r="E4739" s="143" t="s">
        <v>22445</v>
      </c>
      <c r="F4739" s="143" t="s">
        <v>11654</v>
      </c>
      <c r="G4739" s="143" t="s">
        <v>11655</v>
      </c>
      <c r="H4739" s="143">
        <v>28.4482</v>
      </c>
      <c r="I4739" s="143">
        <v>-11.161300000000001</v>
      </c>
      <c r="J4739" s="143">
        <v>653</v>
      </c>
      <c r="K4739" s="143">
        <v>0</v>
      </c>
      <c r="L4739" s="143">
        <f>COUNTIFS(ArCompl!$C$2:$C$5652,ArCompl!$C4290,ArCompl!$D$2:$D$5652,ArCompl!$D4290)</f>
        <v>1</v>
      </c>
      <c r="M4739" s="144">
        <f>IF(ISNA(MATCH($F4739,'Liste noire'!C:C,0)),0,1)</f>
        <v>0</v>
      </c>
    </row>
    <row r="4740" spans="1:13" x14ac:dyDescent="0.25">
      <c r="A4740" s="139">
        <v>1521</v>
      </c>
      <c r="B4740" s="140" t="s">
        <v>9841</v>
      </c>
      <c r="C4740" s="140" t="s">
        <v>9842</v>
      </c>
      <c r="D4740" s="140" t="s">
        <v>9641</v>
      </c>
      <c r="E4740" s="140" t="s">
        <v>22421</v>
      </c>
      <c r="F4740" s="140" t="s">
        <v>9843</v>
      </c>
      <c r="G4740" s="140" t="s">
        <v>9844</v>
      </c>
      <c r="H4740" s="140">
        <v>39.918799999999997</v>
      </c>
      <c r="I4740" s="140">
        <v>9.6829800000000006</v>
      </c>
      <c r="J4740" s="140">
        <v>23</v>
      </c>
      <c r="K4740" s="140">
        <v>1</v>
      </c>
      <c r="L4740" s="140">
        <f>COUNTIFS(ArCompl!$C$2:$C$5652,ArCompl!$C3957,ArCompl!$D$2:$D$5652,ArCompl!$D3957)</f>
        <v>1</v>
      </c>
      <c r="M4740" s="141">
        <f>IF(ISNA(MATCH($F4740,'Liste noire'!C:C,0)),0,1)</f>
        <v>0</v>
      </c>
    </row>
    <row r="4741" spans="1:13" x14ac:dyDescent="0.25">
      <c r="A4741" s="142">
        <v>11937</v>
      </c>
      <c r="B4741" s="143" t="s">
        <v>4738</v>
      </c>
      <c r="C4741" s="143" t="s">
        <v>4739</v>
      </c>
      <c r="D4741" s="143" t="s">
        <v>4637</v>
      </c>
      <c r="E4741" s="143" t="s">
        <v>22376</v>
      </c>
      <c r="F4741" s="143" t="s">
        <v>4740</v>
      </c>
      <c r="G4741" s="143" t="s">
        <v>4741</v>
      </c>
      <c r="H4741" s="143">
        <v>-25.564299999999999</v>
      </c>
      <c r="I4741" s="143">
        <v>-70.375900000000001</v>
      </c>
      <c r="J4741" s="143">
        <v>2580</v>
      </c>
      <c r="K4741" s="143" t="s">
        <v>340</v>
      </c>
      <c r="L4741" s="143">
        <f>COUNTIFS(ArCompl!$C$2:$C$5652,ArCompl!$C1348,ArCompl!$D$2:$D$5652,ArCompl!$D1348)</f>
        <v>1</v>
      </c>
      <c r="M4741" s="144">
        <f>IF(ISNA(MATCH($F4741,'Liste noire'!C:C,0)),0,1)</f>
        <v>0</v>
      </c>
    </row>
    <row r="4742" spans="1:13" x14ac:dyDescent="0.25">
      <c r="A4742" s="139">
        <v>8121</v>
      </c>
      <c r="B4742" s="140" t="s">
        <v>21312</v>
      </c>
      <c r="C4742" s="140" t="s">
        <v>21313</v>
      </c>
      <c r="D4742" s="140" t="s">
        <v>16702</v>
      </c>
      <c r="E4742" s="140" t="s">
        <v>22496</v>
      </c>
      <c r="F4742" s="140" t="s">
        <v>21314</v>
      </c>
      <c r="G4742" s="140" t="s">
        <v>21315</v>
      </c>
      <c r="H4742" s="140">
        <v>45.549399999999999</v>
      </c>
      <c r="I4742" s="140">
        <v>-122.401</v>
      </c>
      <c r="J4742" s="140">
        <v>39</v>
      </c>
      <c r="K4742" s="140">
        <v>-8</v>
      </c>
      <c r="L4742" s="140">
        <f>COUNTIFS(ArCompl!$C$2:$C$5652,ArCompl!$C3095,ArCompl!$D$2:$D$5652,ArCompl!$D3095)</f>
        <v>1</v>
      </c>
      <c r="M4742" s="141">
        <f>IF(ISNA(MATCH($F4742,'Liste noire'!C:C,0)),0,1)</f>
        <v>0</v>
      </c>
    </row>
    <row r="4743" spans="1:13" x14ac:dyDescent="0.25">
      <c r="A4743" s="142">
        <v>3253</v>
      </c>
      <c r="B4743" s="143" t="s">
        <v>9299</v>
      </c>
      <c r="C4743" s="143" t="s">
        <v>9300</v>
      </c>
      <c r="D4743" s="143" t="s">
        <v>8920</v>
      </c>
      <c r="E4743" s="143" t="s">
        <v>22416</v>
      </c>
      <c r="F4743" s="143" t="s">
        <v>9301</v>
      </c>
      <c r="G4743" s="143" t="s">
        <v>9302</v>
      </c>
      <c r="H4743" s="143">
        <v>0.83141399999999999</v>
      </c>
      <c r="I4743" s="143">
        <v>127.381</v>
      </c>
      <c r="J4743" s="143">
        <v>49</v>
      </c>
      <c r="K4743" s="143">
        <v>9</v>
      </c>
      <c r="L4743" s="143">
        <f>COUNTIFS(ArCompl!$C$2:$C$5652,ArCompl!$C3805,ArCompl!$D$2:$D$5652,ArCompl!$D3805)</f>
        <v>1</v>
      </c>
      <c r="M4743" s="144">
        <f>IF(ISNA(MATCH($F4743,'Liste noire'!C:C,0)),0,1)</f>
        <v>0</v>
      </c>
    </row>
    <row r="4744" spans="1:13" x14ac:dyDescent="0.25">
      <c r="A4744" s="139">
        <v>6027</v>
      </c>
      <c r="B4744" s="140" t="s">
        <v>587</v>
      </c>
      <c r="C4744" s="140" t="s">
        <v>588</v>
      </c>
      <c r="D4744" s="140" t="s">
        <v>365</v>
      </c>
      <c r="E4744" s="140" t="s">
        <v>22354</v>
      </c>
      <c r="F4744" s="140" t="s">
        <v>589</v>
      </c>
      <c r="G4744" s="140" t="s">
        <v>590</v>
      </c>
      <c r="H4744" s="140">
        <v>-22.619599999999998</v>
      </c>
      <c r="I4744" s="140">
        <v>-63.793700000000001</v>
      </c>
      <c r="J4744" s="140">
        <v>1472</v>
      </c>
      <c r="K4744" s="140">
        <v>-3</v>
      </c>
      <c r="L4744" s="140">
        <f>COUNTIFS(ArCompl!$C$2:$C$5652,ArCompl!$C305,ArCompl!$D$2:$D$5652,ArCompl!$D305)</f>
        <v>1</v>
      </c>
      <c r="M4744" s="141">
        <f>IF(ISNA(MATCH($F4744,'Liste noire'!C:C,0)),0,1)</f>
        <v>0</v>
      </c>
    </row>
    <row r="4745" spans="1:13" x14ac:dyDescent="0.25">
      <c r="A4745" s="142">
        <v>2196</v>
      </c>
      <c r="B4745" s="143" t="s">
        <v>12591</v>
      </c>
      <c r="C4745" s="143" t="s">
        <v>12592</v>
      </c>
      <c r="D4745" s="143" t="s">
        <v>12572</v>
      </c>
      <c r="E4745" s="143" t="s">
        <v>12572</v>
      </c>
      <c r="F4745" s="143" t="s">
        <v>12593</v>
      </c>
      <c r="G4745" s="143" t="s">
        <v>12594</v>
      </c>
      <c r="H4745" s="143">
        <v>17.666</v>
      </c>
      <c r="I4745" s="143">
        <v>54.0246</v>
      </c>
      <c r="J4745" s="143">
        <v>1570</v>
      </c>
      <c r="K4745" s="143">
        <v>4</v>
      </c>
      <c r="L4745" s="143">
        <f>COUNTIFS(ArCompl!$C$2:$C$5652,ArCompl!$C4608,ArCompl!$D$2:$D$5652,ArCompl!$D4608)</f>
        <v>1</v>
      </c>
      <c r="M4745" s="144">
        <f>IF(ISNA(MATCH($F4745,'Liste noire'!C:C,0)),0,1)</f>
        <v>0</v>
      </c>
    </row>
    <row r="4746" spans="1:13" x14ac:dyDescent="0.25">
      <c r="A4746" s="139">
        <v>9175</v>
      </c>
      <c r="B4746" s="140" t="s">
        <v>7476</v>
      </c>
      <c r="C4746" s="140" t="s">
        <v>7477</v>
      </c>
      <c r="D4746" s="140" t="s">
        <v>7365</v>
      </c>
      <c r="E4746" s="140" t="s">
        <v>22402</v>
      </c>
      <c r="F4746" s="140" t="s">
        <v>7478</v>
      </c>
      <c r="G4746" s="140" t="s">
        <v>7479</v>
      </c>
      <c r="H4746" s="140">
        <v>-17.013300000000001</v>
      </c>
      <c r="I4746" s="140">
        <v>-149.58699999999999</v>
      </c>
      <c r="J4746" s="140">
        <v>7</v>
      </c>
      <c r="K4746" s="140">
        <v>-10</v>
      </c>
      <c r="L4746" s="140">
        <f>COUNTIFS(ArCompl!$C$2:$C$5652,ArCompl!$C4847,ArCompl!$D$2:$D$5652,ArCompl!$D4847)</f>
        <v>1</v>
      </c>
      <c r="M4746" s="141">
        <f>IF(ISNA(MATCH($F4746,'Liste noire'!C:C,0)),0,1)</f>
        <v>0</v>
      </c>
    </row>
    <row r="4747" spans="1:13" x14ac:dyDescent="0.25">
      <c r="A4747" s="142">
        <v>2335</v>
      </c>
      <c r="B4747" s="143" t="s">
        <v>10186</v>
      </c>
      <c r="C4747" s="143" t="s">
        <v>10187</v>
      </c>
      <c r="D4747" s="143" t="s">
        <v>9894</v>
      </c>
      <c r="E4747" s="143" t="s">
        <v>22423</v>
      </c>
      <c r="F4747" s="143" t="s">
        <v>10188</v>
      </c>
      <c r="G4747" s="143" t="s">
        <v>10189</v>
      </c>
      <c r="H4747" s="143">
        <v>35.530099999999997</v>
      </c>
      <c r="I4747" s="143">
        <v>134.167</v>
      </c>
      <c r="J4747" s="143">
        <v>65</v>
      </c>
      <c r="K4747" s="143">
        <v>9</v>
      </c>
      <c r="L4747" s="143">
        <f>COUNTIFS(ArCompl!$C$2:$C$5652,ArCompl!$C4045,ArCompl!$D$2:$D$5652,ArCompl!$D4045)</f>
        <v>1</v>
      </c>
      <c r="M4747" s="144">
        <f>IF(ISNA(MATCH($F4747,'Liste noire'!C:C,0)),0,1)</f>
        <v>0</v>
      </c>
    </row>
    <row r="4748" spans="1:13" x14ac:dyDescent="0.25">
      <c r="A4748" s="139">
        <v>11277</v>
      </c>
      <c r="B4748" s="140" t="s">
        <v>6752</v>
      </c>
      <c r="C4748" s="140" t="s">
        <v>6753</v>
      </c>
      <c r="D4748" s="140" t="s">
        <v>6697</v>
      </c>
      <c r="E4748" s="140" t="s">
        <v>22399</v>
      </c>
      <c r="F4748" s="140" t="s">
        <v>6754</v>
      </c>
      <c r="G4748" s="140" t="s">
        <v>6755</v>
      </c>
      <c r="H4748" s="140">
        <v>-16.966000000000001</v>
      </c>
      <c r="I4748" s="140">
        <v>177.36799999999999</v>
      </c>
      <c r="J4748" s="140">
        <v>0</v>
      </c>
      <c r="K4748" s="140">
        <v>12</v>
      </c>
      <c r="L4748" s="140">
        <f>COUNTIFS(ArCompl!$C$2:$C$5652,ArCompl!$C3258,ArCompl!$D$2:$D$5652,ArCompl!$D3258)</f>
        <v>1</v>
      </c>
      <c r="M4748" s="141">
        <f>IF(ISNA(MATCH($F4748,'Liste noire'!C:C,0)),0,1)</f>
        <v>0</v>
      </c>
    </row>
    <row r="4749" spans="1:13" x14ac:dyDescent="0.25">
      <c r="A4749" s="142">
        <v>3447</v>
      </c>
      <c r="B4749" s="143" t="s">
        <v>21309</v>
      </c>
      <c r="C4749" s="143" t="s">
        <v>4400</v>
      </c>
      <c r="D4749" s="143" t="s">
        <v>16702</v>
      </c>
      <c r="E4749" s="143" t="s">
        <v>22496</v>
      </c>
      <c r="F4749" s="143" t="s">
        <v>21310</v>
      </c>
      <c r="G4749" s="143" t="s">
        <v>21311</v>
      </c>
      <c r="H4749" s="143">
        <v>40.276699999999998</v>
      </c>
      <c r="I4749" s="143">
        <v>-74.813500000000005</v>
      </c>
      <c r="J4749" s="143">
        <v>213</v>
      </c>
      <c r="K4749" s="143">
        <v>-5</v>
      </c>
      <c r="L4749" s="143">
        <f>COUNTIFS(ArCompl!$C$2:$C$5652,ArCompl!$C3094,ArCompl!$D$2:$D$5652,ArCompl!$D3094)</f>
        <v>1</v>
      </c>
      <c r="M4749" s="144">
        <f>IF(ISNA(MATCH($F4749,'Liste noire'!C:C,0)),0,1)</f>
        <v>0</v>
      </c>
    </row>
    <row r="4750" spans="1:13" x14ac:dyDescent="0.25">
      <c r="A4750" s="139">
        <v>5842</v>
      </c>
      <c r="B4750" s="140" t="s">
        <v>6021</v>
      </c>
      <c r="C4750" s="140" t="s">
        <v>6022</v>
      </c>
      <c r="D4750" s="140" t="s">
        <v>5959</v>
      </c>
      <c r="E4750" s="140" t="s">
        <v>5959</v>
      </c>
      <c r="F4750" s="140" t="s">
        <v>6023</v>
      </c>
      <c r="G4750" s="140" t="s">
        <v>6024</v>
      </c>
      <c r="H4750" s="140">
        <v>10.42</v>
      </c>
      <c r="I4750" s="140">
        <v>-83.609499999999997</v>
      </c>
      <c r="J4750" s="140">
        <v>92</v>
      </c>
      <c r="K4750" s="140">
        <v>-6</v>
      </c>
      <c r="L4750" s="140">
        <f>COUNTIFS(ArCompl!$C$2:$C$5652,ArCompl!$C1697,ArCompl!$D$2:$D$5652,ArCompl!$D1697)</f>
        <v>1</v>
      </c>
      <c r="M4750" s="141">
        <f>IF(ISNA(MATCH($F4750,'Liste noire'!C:C,0)),0,1)</f>
        <v>0</v>
      </c>
    </row>
    <row r="4751" spans="1:13" x14ac:dyDescent="0.25">
      <c r="A4751" s="142">
        <v>3889</v>
      </c>
      <c r="B4751" s="143" t="s">
        <v>9089</v>
      </c>
      <c r="C4751" s="143" t="s">
        <v>6666</v>
      </c>
      <c r="D4751" s="143" t="s">
        <v>8920</v>
      </c>
      <c r="E4751" s="143" t="s">
        <v>22416</v>
      </c>
      <c r="F4751" s="143" t="s">
        <v>9090</v>
      </c>
      <c r="G4751" s="143" t="s">
        <v>9091</v>
      </c>
      <c r="H4751" s="143">
        <v>-3.04474</v>
      </c>
      <c r="I4751" s="143">
        <v>119.822</v>
      </c>
      <c r="J4751" s="143">
        <v>2884</v>
      </c>
      <c r="K4751" s="143">
        <v>8</v>
      </c>
      <c r="L4751" s="143">
        <f>COUNTIFS(ArCompl!$C$2:$C$5652,ArCompl!$C3752,ArCompl!$D$2:$D$5652,ArCompl!$D3752)</f>
        <v>1</v>
      </c>
      <c r="M4751" s="144">
        <f>IF(ISNA(MATCH($F4751,'Liste noire'!C:C,0)),0,1)</f>
        <v>0</v>
      </c>
    </row>
    <row r="4752" spans="1:13" x14ac:dyDescent="0.25">
      <c r="A4752" s="139">
        <v>5627</v>
      </c>
      <c r="B4752" s="140" t="s">
        <v>10848</v>
      </c>
      <c r="C4752" s="140" t="s">
        <v>10849</v>
      </c>
      <c r="D4752" s="140" t="s">
        <v>10693</v>
      </c>
      <c r="E4752" s="140" t="s">
        <v>10693</v>
      </c>
      <c r="F4752" s="140" t="s">
        <v>10850</v>
      </c>
      <c r="G4752" s="140" t="s">
        <v>10851</v>
      </c>
      <c r="H4752" s="140">
        <v>28.614999999999998</v>
      </c>
      <c r="I4752" s="140">
        <v>-80.694500000000005</v>
      </c>
      <c r="J4752" s="140">
        <v>10</v>
      </c>
      <c r="K4752" s="140">
        <v>-5</v>
      </c>
      <c r="L4752" s="140">
        <f>COUNTIFS(ArCompl!$C$2:$C$5652,ArCompl!$C4207,ArCompl!$D$2:$D$5652,ArCompl!$D4207)</f>
        <v>1</v>
      </c>
      <c r="M4752" s="141">
        <f>IF(ISNA(MATCH($F4752,'Liste noire'!C:C,0)),0,1)</f>
        <v>0</v>
      </c>
    </row>
    <row r="4753" spans="1:13" x14ac:dyDescent="0.25">
      <c r="A4753" s="142">
        <v>2262</v>
      </c>
      <c r="B4753" s="143" t="s">
        <v>15473</v>
      </c>
      <c r="C4753" s="143" t="s">
        <v>15474</v>
      </c>
      <c r="D4753" s="143" t="s">
        <v>15470</v>
      </c>
      <c r="E4753" s="143" t="s">
        <v>22484</v>
      </c>
      <c r="F4753" s="143" t="s">
        <v>15475</v>
      </c>
      <c r="G4753" s="143" t="s">
        <v>15476</v>
      </c>
      <c r="H4753" s="143">
        <v>22.754999999999999</v>
      </c>
      <c r="I4753" s="143">
        <v>121.102</v>
      </c>
      <c r="J4753" s="143">
        <v>143</v>
      </c>
      <c r="K4753" s="143">
        <v>8</v>
      </c>
      <c r="L4753" s="143">
        <f>COUNTIFS(ArCompl!$C$2:$C$5652,ArCompl!$C5333,ArCompl!$D$2:$D$5652,ArCompl!$D5333)</f>
        <v>1</v>
      </c>
      <c r="M4753" s="144">
        <f>IF(ISNA(MATCH($F4753,'Liste noire'!C:C,0)),0,1)</f>
        <v>0</v>
      </c>
    </row>
    <row r="4754" spans="1:13" x14ac:dyDescent="0.25">
      <c r="A4754" s="139">
        <v>1079</v>
      </c>
      <c r="B4754" s="140" t="s">
        <v>11660</v>
      </c>
      <c r="C4754" s="140" t="s">
        <v>11661</v>
      </c>
      <c r="D4754" s="140" t="s">
        <v>11597</v>
      </c>
      <c r="E4754" s="140" t="s">
        <v>22445</v>
      </c>
      <c r="F4754" s="140" t="s">
        <v>11662</v>
      </c>
      <c r="G4754" s="140" t="s">
        <v>11663</v>
      </c>
      <c r="H4754" s="140">
        <v>35.594299999999997</v>
      </c>
      <c r="I4754" s="140">
        <v>-5.3200200000000004</v>
      </c>
      <c r="J4754" s="140">
        <v>10</v>
      </c>
      <c r="K4754" s="140">
        <v>0</v>
      </c>
      <c r="L4754" s="140">
        <f>COUNTIFS(ArCompl!$C$2:$C$5652,ArCompl!$C4292,ArCompl!$D$2:$D$5652,ArCompl!$D4292)</f>
        <v>1</v>
      </c>
      <c r="M4754" s="141">
        <f>IF(ISNA(MATCH($F4754,'Liste noire'!C:C,0)),0,1)</f>
        <v>0</v>
      </c>
    </row>
    <row r="4755" spans="1:13" x14ac:dyDescent="0.25">
      <c r="A4755" s="142">
        <v>2697</v>
      </c>
      <c r="B4755" s="143" t="s">
        <v>6437</v>
      </c>
      <c r="C4755" s="143" t="s">
        <v>6438</v>
      </c>
      <c r="D4755" s="143" t="s">
        <v>6363</v>
      </c>
      <c r="E4755" s="143" t="s">
        <v>22391</v>
      </c>
      <c r="F4755" s="143" t="s">
        <v>6439</v>
      </c>
      <c r="G4755" s="143" t="s">
        <v>6440</v>
      </c>
      <c r="H4755" s="143">
        <v>0.80950599999999995</v>
      </c>
      <c r="I4755" s="143">
        <v>-77.708100000000002</v>
      </c>
      <c r="J4755" s="143">
        <v>9649</v>
      </c>
      <c r="K4755" s="143">
        <v>-5</v>
      </c>
      <c r="L4755" s="143">
        <f>COUNTIFS(ArCompl!$C$2:$C$5652,ArCompl!$C1821,ArCompl!$D$2:$D$5652,ArCompl!$D1821)</f>
        <v>1</v>
      </c>
      <c r="M4755" s="144">
        <f>IF(ISNA(MATCH($F4755,'Liste noire'!C:C,0)),0,1)</f>
        <v>0</v>
      </c>
    </row>
    <row r="4756" spans="1:13" x14ac:dyDescent="0.25">
      <c r="A4756" s="139">
        <v>1972</v>
      </c>
      <c r="B4756" s="140" t="s">
        <v>7488</v>
      </c>
      <c r="C4756" s="140" t="s">
        <v>7489</v>
      </c>
      <c r="D4756" s="140" t="s">
        <v>7365</v>
      </c>
      <c r="E4756" s="140" t="s">
        <v>22402</v>
      </c>
      <c r="F4756" s="140" t="s">
        <v>7490</v>
      </c>
      <c r="G4756" s="140" t="s">
        <v>7491</v>
      </c>
      <c r="H4756" s="140">
        <v>-23.365400000000001</v>
      </c>
      <c r="I4756" s="140">
        <v>-149.524</v>
      </c>
      <c r="J4756" s="140">
        <v>7</v>
      </c>
      <c r="K4756" s="140">
        <v>-10</v>
      </c>
      <c r="L4756" s="140">
        <f>COUNTIFS(ArCompl!$C$2:$C$5652,ArCompl!$C4850,ArCompl!$D$2:$D$5652,ArCompl!$D4850)</f>
        <v>2</v>
      </c>
      <c r="M4756" s="141">
        <f>IF(ISNA(MATCH($F4756,'Liste noire'!C:C,0)),0,1)</f>
        <v>0</v>
      </c>
    </row>
    <row r="4757" spans="1:13" x14ac:dyDescent="0.25">
      <c r="A4757" s="142">
        <v>2460</v>
      </c>
      <c r="B4757" s="143" t="s">
        <v>595</v>
      </c>
      <c r="C4757" s="143" t="s">
        <v>596</v>
      </c>
      <c r="D4757" s="143" t="s">
        <v>365</v>
      </c>
      <c r="E4757" s="143" t="s">
        <v>22354</v>
      </c>
      <c r="F4757" s="143" t="s">
        <v>597</v>
      </c>
      <c r="G4757" s="143" t="s">
        <v>598</v>
      </c>
      <c r="H4757" s="143">
        <v>-26.840900000000001</v>
      </c>
      <c r="I4757" s="143">
        <v>-65.104900000000001</v>
      </c>
      <c r="J4757" s="143">
        <v>1493</v>
      </c>
      <c r="K4757" s="143">
        <v>-3</v>
      </c>
      <c r="L4757" s="143">
        <f>COUNTIFS(ArCompl!$C$2:$C$5652,ArCompl!$C307,ArCompl!$D$2:$D$5652,ArCompl!$D307)</f>
        <v>1</v>
      </c>
      <c r="M4757" s="144">
        <f>IF(ISNA(MATCH($F4757,'Liste noire'!C:C,0)),0,1)</f>
        <v>0</v>
      </c>
    </row>
    <row r="4758" spans="1:13" x14ac:dyDescent="0.25">
      <c r="A4758" s="139">
        <v>1088</v>
      </c>
      <c r="B4758" s="140" t="s">
        <v>14331</v>
      </c>
      <c r="C4758" s="140" t="s">
        <v>14332</v>
      </c>
      <c r="D4758" s="140" t="s">
        <v>14304</v>
      </c>
      <c r="E4758" s="140" t="s">
        <v>22469</v>
      </c>
      <c r="F4758" s="140" t="s">
        <v>14333</v>
      </c>
      <c r="G4758" s="140" t="s">
        <v>14334</v>
      </c>
      <c r="H4758" s="140">
        <v>13.736800000000001</v>
      </c>
      <c r="I4758" s="140">
        <v>-13.6531</v>
      </c>
      <c r="J4758" s="140">
        <v>161</v>
      </c>
      <c r="K4758" s="140">
        <v>0</v>
      </c>
      <c r="L4758" s="140">
        <f>COUNTIFS(ArCompl!$C$2:$C$5652,ArCompl!$C5188,ArCompl!$D$2:$D$5652,ArCompl!$D5188)</f>
        <v>2</v>
      </c>
      <c r="M4758" s="141">
        <f>IF(ISNA(MATCH($F4758,'Liste noire'!C:C,0)),0,1)</f>
        <v>0</v>
      </c>
    </row>
    <row r="4759" spans="1:13" x14ac:dyDescent="0.25">
      <c r="A4759" s="142">
        <v>1376</v>
      </c>
      <c r="B4759" s="143" t="s">
        <v>7314</v>
      </c>
      <c r="C4759" s="143" t="s">
        <v>7315</v>
      </c>
      <c r="D4759" s="143" t="s">
        <v>6885</v>
      </c>
      <c r="E4759" s="143" t="s">
        <v>6885</v>
      </c>
      <c r="F4759" s="143" t="s">
        <v>7316</v>
      </c>
      <c r="G4759" s="143" t="s">
        <v>7317</v>
      </c>
      <c r="H4759" s="143">
        <v>47.432200000000002</v>
      </c>
      <c r="I4759" s="143">
        <v>0.72760599999999998</v>
      </c>
      <c r="J4759" s="143">
        <v>357</v>
      </c>
      <c r="K4759" s="143">
        <v>1</v>
      </c>
      <c r="L4759" s="143">
        <f>COUNTIFS(ArCompl!$C$2:$C$5652,ArCompl!$C3400,ArCompl!$D$2:$D$5652,ArCompl!$D3400)</f>
        <v>3</v>
      </c>
      <c r="M4759" s="144">
        <f>IF(ISNA(MATCH($F4759,'Liste noire'!C:C,0)),0,1)</f>
        <v>1</v>
      </c>
    </row>
    <row r="4760" spans="1:13" x14ac:dyDescent="0.25">
      <c r="A4760" s="139">
        <v>6021</v>
      </c>
      <c r="B4760" s="140" t="s">
        <v>13235</v>
      </c>
      <c r="C4760" s="140" t="s">
        <v>13236</v>
      </c>
      <c r="D4760" s="140" t="s">
        <v>13050</v>
      </c>
      <c r="E4760" s="140" t="s">
        <v>13050</v>
      </c>
      <c r="F4760" s="140" t="s">
        <v>13237</v>
      </c>
      <c r="G4760" s="140" t="s">
        <v>13238</v>
      </c>
      <c r="H4760" s="140">
        <v>17.643370000000001</v>
      </c>
      <c r="I4760" s="140">
        <v>121.73309999999999</v>
      </c>
      <c r="J4760" s="140">
        <v>70</v>
      </c>
      <c r="K4760" s="140">
        <v>8</v>
      </c>
      <c r="L4760" s="140">
        <f>COUNTIFS(ArCompl!$C$2:$C$5652,ArCompl!$C4796,ArCompl!$D$2:$D$5652,ArCompl!$D4796)</f>
        <v>1</v>
      </c>
      <c r="M4760" s="141">
        <f>IF(ISNA(MATCH($F4760,'Liste noire'!C:C,0)),0,1)</f>
        <v>0</v>
      </c>
    </row>
    <row r="4761" spans="1:13" x14ac:dyDescent="0.25">
      <c r="A4761" s="142">
        <v>2093</v>
      </c>
      <c r="B4761" s="143" t="s">
        <v>14283</v>
      </c>
      <c r="C4761" s="143" t="s">
        <v>14284</v>
      </c>
      <c r="D4761" s="143" t="s">
        <v>14185</v>
      </c>
      <c r="E4761" s="143" t="s">
        <v>22468</v>
      </c>
      <c r="F4761" s="143" t="s">
        <v>14285</v>
      </c>
      <c r="G4761" s="143" t="s">
        <v>14286</v>
      </c>
      <c r="H4761" s="143">
        <v>31.69219</v>
      </c>
      <c r="I4761" s="143">
        <v>38.731540000000003</v>
      </c>
      <c r="J4761" s="143">
        <v>2803</v>
      </c>
      <c r="K4761" s="143">
        <v>3</v>
      </c>
      <c r="L4761" s="143">
        <f>COUNTIFS(ArCompl!$C$2:$C$5652,ArCompl!$C243,ArCompl!$D$2:$D$5652,ArCompl!$D243)</f>
        <v>1</v>
      </c>
      <c r="M4761" s="144">
        <f>IF(ISNA(MATCH($F4761,'Liste noire'!C:C,0)),0,1)</f>
        <v>0</v>
      </c>
    </row>
    <row r="4762" spans="1:13" x14ac:dyDescent="0.25">
      <c r="A4762" s="139">
        <v>5951</v>
      </c>
      <c r="B4762" s="140" t="s">
        <v>12747</v>
      </c>
      <c r="C4762" s="140" t="s">
        <v>12748</v>
      </c>
      <c r="D4762" s="140" t="s">
        <v>12597</v>
      </c>
      <c r="E4762" s="140" t="s">
        <v>12597</v>
      </c>
      <c r="F4762" s="140" t="s">
        <v>12749</v>
      </c>
      <c r="G4762" s="140" t="s">
        <v>12750</v>
      </c>
      <c r="H4762" s="140">
        <v>25.9864</v>
      </c>
      <c r="I4762" s="140">
        <v>63.030200000000001</v>
      </c>
      <c r="J4762" s="140">
        <v>498</v>
      </c>
      <c r="K4762" s="140">
        <v>5</v>
      </c>
      <c r="L4762" s="140">
        <f>COUNTIFS(ArCompl!$C$2:$C$5652,ArCompl!$C4664,ArCompl!$D$2:$D$5652,ArCompl!$D4664)</f>
        <v>1</v>
      </c>
      <c r="M4762" s="141">
        <f>IF(ISNA(MATCH($F4762,'Liste noire'!C:C,0)),0,1)</f>
        <v>0</v>
      </c>
    </row>
    <row r="4763" spans="1:13" x14ac:dyDescent="0.25">
      <c r="A4763" s="142">
        <v>3855</v>
      </c>
      <c r="B4763" s="143" t="s">
        <v>21346</v>
      </c>
      <c r="C4763" s="143" t="s">
        <v>21343</v>
      </c>
      <c r="D4763" s="143" t="s">
        <v>16702</v>
      </c>
      <c r="E4763" s="143" t="s">
        <v>22496</v>
      </c>
      <c r="F4763" s="143" t="s">
        <v>21347</v>
      </c>
      <c r="G4763" s="143" t="s">
        <v>21348</v>
      </c>
      <c r="H4763" s="143">
        <v>36.198399999999999</v>
      </c>
      <c r="I4763" s="143">
        <v>-95.888099999999994</v>
      </c>
      <c r="J4763" s="143">
        <v>677</v>
      </c>
      <c r="K4763" s="143">
        <v>-6</v>
      </c>
      <c r="L4763" s="143">
        <f>COUNTIFS(ArCompl!$C$2:$C$5652,ArCompl!$C3104,ArCompl!$D$2:$D$5652,ArCompl!$D3104)</f>
        <v>1</v>
      </c>
      <c r="M4763" s="144">
        <f>IF(ISNA(MATCH($F4763,'Liste noire'!C:C,0)),0,1)</f>
        <v>0</v>
      </c>
    </row>
    <row r="4764" spans="1:13" x14ac:dyDescent="0.25">
      <c r="A4764" s="139">
        <v>12040</v>
      </c>
      <c r="B4764" s="140" t="s">
        <v>1629</v>
      </c>
      <c r="C4764" s="140"/>
      <c r="D4764" s="140" t="s">
        <v>639</v>
      </c>
      <c r="E4764" s="140" t="s">
        <v>22356</v>
      </c>
      <c r="F4764" s="140" t="s">
        <v>1630</v>
      </c>
      <c r="G4764" s="140" t="s">
        <v>1631</v>
      </c>
      <c r="H4764" s="140">
        <v>-35.262799999999999</v>
      </c>
      <c r="I4764" s="140">
        <v>148.24100000000001</v>
      </c>
      <c r="J4764" s="140">
        <v>878</v>
      </c>
      <c r="K4764" s="140" t="s">
        <v>340</v>
      </c>
      <c r="L4764" s="140">
        <f>COUNTIFS(ArCompl!$C$2:$C$5652,ArCompl!$C574,ArCompl!$D$2:$D$5652,ArCompl!$D574)</f>
        <v>1</v>
      </c>
      <c r="M4764" s="141">
        <f>IF(ISNA(MATCH($F4764,'Liste noire'!C:C,0)),0,1)</f>
        <v>0</v>
      </c>
    </row>
    <row r="4765" spans="1:13" x14ac:dyDescent="0.25">
      <c r="A4765" s="142">
        <v>287</v>
      </c>
      <c r="B4765" s="143" t="s">
        <v>15856</v>
      </c>
      <c r="C4765" s="143" t="s">
        <v>15857</v>
      </c>
      <c r="D4765" s="143" t="s">
        <v>15825</v>
      </c>
      <c r="E4765" s="143" t="s">
        <v>22489</v>
      </c>
      <c r="F4765" s="143" t="s">
        <v>15858</v>
      </c>
      <c r="G4765" s="143" t="s">
        <v>15859</v>
      </c>
      <c r="H4765" s="143">
        <v>36.850999999999999</v>
      </c>
      <c r="I4765" s="143">
        <v>10.2272</v>
      </c>
      <c r="J4765" s="143">
        <v>22</v>
      </c>
      <c r="K4765" s="143">
        <v>1</v>
      </c>
      <c r="L4765" s="143">
        <f>COUNTIFS(ArCompl!$C$2:$C$5652,ArCompl!$C5433,ArCompl!$D$2:$D$5652,ArCompl!$D5433)</f>
        <v>1</v>
      </c>
      <c r="M4765" s="144">
        <f>IF(ISNA(MATCH($F4765,'Liste noire'!C:C,0)),0,1)</f>
        <v>0</v>
      </c>
    </row>
    <row r="4766" spans="1:13" x14ac:dyDescent="0.25">
      <c r="A4766" s="139">
        <v>2007</v>
      </c>
      <c r="B4766" s="140" t="s">
        <v>12136</v>
      </c>
      <c r="C4766" s="140" t="s">
        <v>12137</v>
      </c>
      <c r="D4766" s="140" t="s">
        <v>12018</v>
      </c>
      <c r="E4766" s="140" t="s">
        <v>22451</v>
      </c>
      <c r="F4766" s="140" t="s">
        <v>12138</v>
      </c>
      <c r="G4766" s="140" t="s">
        <v>12139</v>
      </c>
      <c r="H4766" s="140">
        <v>-38.739699999999999</v>
      </c>
      <c r="I4766" s="140">
        <v>176.084</v>
      </c>
      <c r="J4766" s="140">
        <v>1335</v>
      </c>
      <c r="K4766" s="140">
        <v>12</v>
      </c>
      <c r="L4766" s="140">
        <f>COUNTIFS(ArCompl!$C$2:$C$5652,ArCompl!$C4592,ArCompl!$D$2:$D$5652,ArCompl!$D4592)</f>
        <v>1</v>
      </c>
      <c r="M4766" s="141">
        <f>IF(ISNA(MATCH($F4766,'Liste noire'!C:C,0)),0,1)</f>
        <v>0</v>
      </c>
    </row>
    <row r="4767" spans="1:13" x14ac:dyDescent="0.25">
      <c r="A4767" s="142">
        <v>5773</v>
      </c>
      <c r="B4767" s="143" t="s">
        <v>21353</v>
      </c>
      <c r="C4767" s="143" t="s">
        <v>21354</v>
      </c>
      <c r="D4767" s="143" t="s">
        <v>16702</v>
      </c>
      <c r="E4767" s="143" t="s">
        <v>22496</v>
      </c>
      <c r="F4767" s="143" t="s">
        <v>21355</v>
      </c>
      <c r="G4767" s="143" t="s">
        <v>21356</v>
      </c>
      <c r="H4767" s="143">
        <v>34.268099999999997</v>
      </c>
      <c r="I4767" s="143">
        <v>-88.769900000000007</v>
      </c>
      <c r="J4767" s="143">
        <v>346</v>
      </c>
      <c r="K4767" s="143">
        <v>-6</v>
      </c>
      <c r="L4767" s="143">
        <f>COUNTIFS(ArCompl!$C$2:$C$5652,ArCompl!$C3106,ArCompl!$D$2:$D$5652,ArCompl!$D3106)</f>
        <v>1</v>
      </c>
      <c r="M4767" s="144">
        <f>IF(ISNA(MATCH($F4767,'Liste noire'!C:C,0)),0,1)</f>
        <v>0</v>
      </c>
    </row>
    <row r="4768" spans="1:13" x14ac:dyDescent="0.25">
      <c r="A4768" s="139">
        <v>2629</v>
      </c>
      <c r="B4768" s="140" t="s">
        <v>2741</v>
      </c>
      <c r="C4768" s="140" t="s">
        <v>2742</v>
      </c>
      <c r="D4768" s="140" t="s">
        <v>2057</v>
      </c>
      <c r="E4768" s="140" t="s">
        <v>22368</v>
      </c>
      <c r="F4768" s="140" t="s">
        <v>2743</v>
      </c>
      <c r="G4768" s="140" t="s">
        <v>2744</v>
      </c>
      <c r="H4768" s="140">
        <v>-3.7860100000000001</v>
      </c>
      <c r="I4768" s="140">
        <v>-49.720300000000002</v>
      </c>
      <c r="J4768" s="140">
        <v>830</v>
      </c>
      <c r="K4768" s="140">
        <v>-3</v>
      </c>
      <c r="L4768" s="140">
        <f>COUNTIFS(ArCompl!$C$2:$C$5652,ArCompl!$C880,ArCompl!$D$2:$D$5652,ArCompl!$D880)</f>
        <v>1</v>
      </c>
      <c r="M4768" s="141">
        <f>IF(ISNA(MATCH($F4768,'Liste noire'!C:C,0)),0,1)</f>
        <v>0</v>
      </c>
    </row>
    <row r="4769" spans="1:13" x14ac:dyDescent="0.25">
      <c r="A4769" s="142">
        <v>3636</v>
      </c>
      <c r="B4769" s="143" t="s">
        <v>21335</v>
      </c>
      <c r="C4769" s="143" t="s">
        <v>21329</v>
      </c>
      <c r="D4769" s="143" t="s">
        <v>16702</v>
      </c>
      <c r="E4769" s="143" t="s">
        <v>22496</v>
      </c>
      <c r="F4769" s="143" t="s">
        <v>21336</v>
      </c>
      <c r="G4769" s="143" t="s">
        <v>21337</v>
      </c>
      <c r="H4769" s="143">
        <v>32.116100000000003</v>
      </c>
      <c r="I4769" s="143">
        <v>-110.941</v>
      </c>
      <c r="J4769" s="143">
        <v>2643</v>
      </c>
      <c r="K4769" s="143">
        <v>-7</v>
      </c>
      <c r="L4769" s="143">
        <f>COUNTIFS(ArCompl!$C$2:$C$5652,ArCompl!$C3101,ArCompl!$D$2:$D$5652,ArCompl!$D3101)</f>
        <v>1</v>
      </c>
      <c r="M4769" s="144">
        <f>IF(ISNA(MATCH($F4769,'Liste noire'!C:C,0)),0,1)</f>
        <v>0</v>
      </c>
    </row>
    <row r="4770" spans="1:13" x14ac:dyDescent="0.25">
      <c r="A4770" s="139">
        <v>2089</v>
      </c>
      <c r="B4770" s="140" t="s">
        <v>14275</v>
      </c>
      <c r="C4770" s="140" t="s">
        <v>14276</v>
      </c>
      <c r="D4770" s="140" t="s">
        <v>14185</v>
      </c>
      <c r="E4770" s="140" t="s">
        <v>22468</v>
      </c>
      <c r="F4770" s="140" t="s">
        <v>14277</v>
      </c>
      <c r="G4770" s="140" t="s">
        <v>14278</v>
      </c>
      <c r="H4770" s="140">
        <v>28.365400000000001</v>
      </c>
      <c r="I4770" s="140">
        <v>36.618899999999996</v>
      </c>
      <c r="J4770" s="140">
        <v>2551</v>
      </c>
      <c r="K4770" s="140">
        <v>3</v>
      </c>
      <c r="L4770" s="140">
        <f>COUNTIFS(ArCompl!$C$2:$C$5652,ArCompl!$C241,ArCompl!$D$2:$D$5652,ArCompl!$D241)</f>
        <v>1</v>
      </c>
      <c r="M4770" s="141">
        <f>IF(ISNA(MATCH($F4770,'Liste noire'!C:C,0)),0,1)</f>
        <v>0</v>
      </c>
    </row>
    <row r="4771" spans="1:13" x14ac:dyDescent="0.25">
      <c r="A4771" s="142">
        <v>2866</v>
      </c>
      <c r="B4771" s="143" t="s">
        <v>22096</v>
      </c>
      <c r="C4771" s="143" t="s">
        <v>22097</v>
      </c>
      <c r="D4771" s="143" t="s">
        <v>21976</v>
      </c>
      <c r="E4771" s="143" t="s">
        <v>21976</v>
      </c>
      <c r="F4771" s="143" t="s">
        <v>22098</v>
      </c>
      <c r="G4771" s="143" t="s">
        <v>22099</v>
      </c>
      <c r="H4771" s="143">
        <v>9.0889939999999996</v>
      </c>
      <c r="I4771" s="143">
        <v>-62.094169999999998</v>
      </c>
      <c r="J4771" s="143">
        <v>16</v>
      </c>
      <c r="K4771" s="143">
        <v>-4</v>
      </c>
      <c r="L4771" s="143">
        <f>COUNTIFS(ArCompl!$C$2:$C$5652,ArCompl!$C5598,ArCompl!$D$2:$D$5652,ArCompl!$D5598)</f>
        <v>1</v>
      </c>
      <c r="M4771" s="144">
        <f>IF(ISNA(MATCH($F4771,'Liste noire'!C:C,0)),0,1)</f>
        <v>0</v>
      </c>
    </row>
    <row r="4772" spans="1:13" x14ac:dyDescent="0.25">
      <c r="A4772" s="139">
        <v>5619</v>
      </c>
      <c r="B4772" s="140" t="s">
        <v>10800</v>
      </c>
      <c r="C4772" s="140" t="s">
        <v>10801</v>
      </c>
      <c r="D4772" s="140" t="s">
        <v>10693</v>
      </c>
      <c r="E4772" s="140" t="s">
        <v>10693</v>
      </c>
      <c r="F4772" s="140" t="s">
        <v>10802</v>
      </c>
      <c r="G4772" s="140" t="s">
        <v>10803</v>
      </c>
      <c r="H4772" s="140">
        <v>-17.850079999999998</v>
      </c>
      <c r="I4772" s="140">
        <v>44.920470000000002</v>
      </c>
      <c r="J4772" s="140">
        <v>748</v>
      </c>
      <c r="K4772" s="140">
        <v>3</v>
      </c>
      <c r="L4772" s="140">
        <f>COUNTIFS(ArCompl!$C$2:$C$5652,ArCompl!$C4195,ArCompl!$D$2:$D$5652,ArCompl!$D4195)</f>
        <v>1</v>
      </c>
      <c r="M4772" s="141">
        <f>IF(ISNA(MATCH($F4772,'Liste noire'!C:C,0)),0,1)</f>
        <v>0</v>
      </c>
    </row>
    <row r="4773" spans="1:13" x14ac:dyDescent="0.25">
      <c r="A4773" s="142">
        <v>4023</v>
      </c>
      <c r="B4773" s="143" t="s">
        <v>21305</v>
      </c>
      <c r="C4773" s="143" t="s">
        <v>21306</v>
      </c>
      <c r="D4773" s="143" t="s">
        <v>16702</v>
      </c>
      <c r="E4773" s="143" t="s">
        <v>22496</v>
      </c>
      <c r="F4773" s="143" t="s">
        <v>21307</v>
      </c>
      <c r="G4773" s="143" t="s">
        <v>21308</v>
      </c>
      <c r="H4773" s="143">
        <v>44.741399999999999</v>
      </c>
      <c r="I4773" s="143">
        <v>-85.5822</v>
      </c>
      <c r="J4773" s="143">
        <v>624</v>
      </c>
      <c r="K4773" s="143">
        <v>-5</v>
      </c>
      <c r="L4773" s="143">
        <f>COUNTIFS(ArCompl!$C$2:$C$5652,ArCompl!$C3093,ArCompl!$D$2:$D$5652,ArCompl!$D3093)</f>
        <v>2</v>
      </c>
      <c r="M4773" s="144">
        <f>IF(ISNA(MATCH($F4773,'Liste noire'!C:C,0)),0,1)</f>
        <v>0</v>
      </c>
    </row>
    <row r="4774" spans="1:13" x14ac:dyDescent="0.25">
      <c r="A4774" s="139">
        <v>7018</v>
      </c>
      <c r="B4774" s="140" t="s">
        <v>21247</v>
      </c>
      <c r="C4774" s="140" t="s">
        <v>21248</v>
      </c>
      <c r="D4774" s="140" t="s">
        <v>16702</v>
      </c>
      <c r="E4774" s="140" t="s">
        <v>22496</v>
      </c>
      <c r="F4774" s="140" t="s">
        <v>21249</v>
      </c>
      <c r="G4774" s="140" t="s">
        <v>21250</v>
      </c>
      <c r="H4774" s="140">
        <v>48.0657</v>
      </c>
      <c r="I4774" s="140">
        <v>-96.185000000000002</v>
      </c>
      <c r="J4774" s="140">
        <v>1119</v>
      </c>
      <c r="K4774" s="140">
        <v>-6</v>
      </c>
      <c r="L4774" s="140">
        <f>COUNTIFS(ArCompl!$C$2:$C$5652,ArCompl!$C3078,ArCompl!$D$2:$D$5652,ArCompl!$D3078)</f>
        <v>1</v>
      </c>
      <c r="M4774" s="141">
        <f>IF(ISNA(MATCH($F4774,'Liste noire'!C:C,0)),0,1)</f>
        <v>0</v>
      </c>
    </row>
    <row r="4775" spans="1:13" x14ac:dyDescent="0.25">
      <c r="A4775" s="142">
        <v>7998</v>
      </c>
      <c r="B4775" s="143" t="s">
        <v>21251</v>
      </c>
      <c r="C4775" s="143" t="s">
        <v>21252</v>
      </c>
      <c r="D4775" s="143" t="s">
        <v>16702</v>
      </c>
      <c r="E4775" s="143" t="s">
        <v>22496</v>
      </c>
      <c r="F4775" s="143" t="s">
        <v>21253</v>
      </c>
      <c r="G4775" s="143" t="s">
        <v>21254</v>
      </c>
      <c r="H4775" s="143">
        <v>30.901599999999998</v>
      </c>
      <c r="I4775" s="143">
        <v>-83.881299999999996</v>
      </c>
      <c r="J4775" s="143">
        <v>264</v>
      </c>
      <c r="K4775" s="143">
        <v>-5</v>
      </c>
      <c r="L4775" s="143">
        <f>COUNTIFS(ArCompl!$C$2:$C$5652,ArCompl!$C3079,ArCompl!$D$2:$D$5652,ArCompl!$D3079)</f>
        <v>1</v>
      </c>
      <c r="M4775" s="144">
        <f>IF(ISNA(MATCH($F4775,'Liste noire'!C:C,0)),0,1)</f>
        <v>0</v>
      </c>
    </row>
    <row r="4776" spans="1:13" x14ac:dyDescent="0.25">
      <c r="A4776" s="139">
        <v>4262</v>
      </c>
      <c r="B4776" s="140" t="s">
        <v>21057</v>
      </c>
      <c r="C4776" s="140" t="s">
        <v>21058</v>
      </c>
      <c r="D4776" s="140" t="s">
        <v>16702</v>
      </c>
      <c r="E4776" s="140" t="s">
        <v>22496</v>
      </c>
      <c r="F4776" s="140" t="s">
        <v>21059</v>
      </c>
      <c r="G4776" s="140" t="s">
        <v>21060</v>
      </c>
      <c r="H4776" s="140">
        <v>38.893900000000002</v>
      </c>
      <c r="I4776" s="140">
        <v>-119.995</v>
      </c>
      <c r="J4776" s="140">
        <v>6264</v>
      </c>
      <c r="K4776" s="140">
        <v>-8</v>
      </c>
      <c r="L4776" s="140">
        <f>COUNTIFS(ArCompl!$C$2:$C$5652,ArCompl!$C3028,ArCompl!$D$2:$D$5652,ArCompl!$D3028)</f>
        <v>1</v>
      </c>
      <c r="M4776" s="141">
        <f>IF(ISNA(MATCH($F4776,'Liste noire'!C:C,0)),0,1)</f>
        <v>0</v>
      </c>
    </row>
    <row r="4777" spans="1:13" x14ac:dyDescent="0.25">
      <c r="A4777" s="142">
        <v>5875</v>
      </c>
      <c r="B4777" s="143" t="s">
        <v>6724</v>
      </c>
      <c r="C4777" s="143" t="s">
        <v>6725</v>
      </c>
      <c r="D4777" s="143" t="s">
        <v>6697</v>
      </c>
      <c r="E4777" s="143" t="s">
        <v>22399</v>
      </c>
      <c r="F4777" s="143" t="s">
        <v>6726</v>
      </c>
      <c r="G4777" s="143" t="s">
        <v>6727</v>
      </c>
      <c r="H4777" s="143">
        <v>-16.6906</v>
      </c>
      <c r="I4777" s="143">
        <v>-179.87700000000001</v>
      </c>
      <c r="J4777" s="143">
        <v>60</v>
      </c>
      <c r="K4777" s="143">
        <v>12</v>
      </c>
      <c r="L4777" s="143">
        <f>COUNTIFS(ArCompl!$C$2:$C$5652,ArCompl!$C3251,ArCompl!$D$2:$D$5652,ArCompl!$D3251)</f>
        <v>2</v>
      </c>
      <c r="M4777" s="144">
        <f>IF(ISNA(MATCH($F4777,'Liste noire'!C:C,0)),0,1)</f>
        <v>0</v>
      </c>
    </row>
    <row r="4778" spans="1:13" x14ac:dyDescent="0.25">
      <c r="A4778" s="139">
        <v>6197</v>
      </c>
      <c r="B4778" s="140" t="s">
        <v>2853</v>
      </c>
      <c r="C4778" s="140" t="s">
        <v>2854</v>
      </c>
      <c r="D4778" s="140" t="s">
        <v>2843</v>
      </c>
      <c r="E4778" s="140" t="s">
        <v>22370</v>
      </c>
      <c r="F4778" s="140" t="s">
        <v>2855</v>
      </c>
      <c r="G4778" s="140" t="s">
        <v>2856</v>
      </c>
      <c r="H4778" s="140">
        <v>14.103899999999999</v>
      </c>
      <c r="I4778" s="140">
        <v>98.203599999999994</v>
      </c>
      <c r="J4778" s="140">
        <v>84</v>
      </c>
      <c r="K4778" s="140">
        <v>6.5</v>
      </c>
      <c r="L4778" s="140">
        <f>COUNTIFS(ArCompl!$C$2:$C$5652,ArCompl!$C649,ArCompl!$D$2:$D$5652,ArCompl!$D649)</f>
        <v>1</v>
      </c>
      <c r="M4778" s="141">
        <f>IF(ISNA(MATCH($F4778,'Liste noire'!C:C,0)),0,1)</f>
        <v>0</v>
      </c>
    </row>
    <row r="4779" spans="1:13" x14ac:dyDescent="0.25">
      <c r="A4779" s="142">
        <v>7128</v>
      </c>
      <c r="B4779" s="143" t="s">
        <v>1468</v>
      </c>
      <c r="C4779" s="143" t="s">
        <v>1469</v>
      </c>
      <c r="D4779" s="143" t="s">
        <v>639</v>
      </c>
      <c r="E4779" s="143" t="s">
        <v>22356</v>
      </c>
      <c r="F4779" s="143" t="s">
        <v>1470</v>
      </c>
      <c r="G4779" s="143" t="s">
        <v>1471</v>
      </c>
      <c r="H4779" s="143">
        <v>-27.5428</v>
      </c>
      <c r="I4779" s="143">
        <v>151.916</v>
      </c>
      <c r="J4779" s="143">
        <v>2086</v>
      </c>
      <c r="K4779" s="143">
        <v>10</v>
      </c>
      <c r="L4779" s="143">
        <f>COUNTIFS(ArCompl!$C$2:$C$5652,ArCompl!$C527,ArCompl!$D$2:$D$5652,ArCompl!$D527)</f>
        <v>1</v>
      </c>
      <c r="M4779" s="144">
        <f>IF(ISNA(MATCH($F4779,'Liste noire'!C:C,0)),0,1)</f>
        <v>0</v>
      </c>
    </row>
    <row r="4780" spans="1:13" x14ac:dyDescent="0.25">
      <c r="A4780" s="139">
        <v>4263</v>
      </c>
      <c r="B4780" s="140" t="s">
        <v>21365</v>
      </c>
      <c r="C4780" s="140" t="s">
        <v>21366</v>
      </c>
      <c r="D4780" s="140" t="s">
        <v>16702</v>
      </c>
      <c r="E4780" s="140" t="s">
        <v>22496</v>
      </c>
      <c r="F4780" s="140" t="s">
        <v>21367</v>
      </c>
      <c r="G4780" s="140" t="s">
        <v>21368</v>
      </c>
      <c r="H4780" s="140">
        <v>42.4818</v>
      </c>
      <c r="I4780" s="140">
        <v>-114.488</v>
      </c>
      <c r="J4780" s="140">
        <v>4154</v>
      </c>
      <c r="K4780" s="140">
        <v>-7</v>
      </c>
      <c r="L4780" s="140">
        <f>COUNTIFS(ArCompl!$C$2:$C$5652,ArCompl!$C3109,ArCompl!$D$2:$D$5652,ArCompl!$D3109)</f>
        <v>1</v>
      </c>
      <c r="M4780" s="141">
        <f>IF(ISNA(MATCH($F4780,'Liste noire'!C:C,0)),0,1)</f>
        <v>0</v>
      </c>
    </row>
    <row r="4781" spans="1:13" x14ac:dyDescent="0.25">
      <c r="A4781" s="142">
        <v>3271</v>
      </c>
      <c r="B4781" s="143" t="s">
        <v>11025</v>
      </c>
      <c r="C4781" s="143" t="s">
        <v>11026</v>
      </c>
      <c r="D4781" s="143" t="s">
        <v>10891</v>
      </c>
      <c r="E4781" s="143" t="s">
        <v>22434</v>
      </c>
      <c r="F4781" s="143" t="s">
        <v>11027</v>
      </c>
      <c r="G4781" s="143" t="s">
        <v>11028</v>
      </c>
      <c r="H4781" s="143">
        <v>4.3201599999999996</v>
      </c>
      <c r="I4781" s="143">
        <v>118.128</v>
      </c>
      <c r="J4781" s="143">
        <v>57</v>
      </c>
      <c r="K4781" s="143">
        <v>8</v>
      </c>
      <c r="L4781" s="143">
        <f>COUNTIFS(ArCompl!$C$2:$C$5652,ArCompl!$C4244,ArCompl!$D$2:$D$5652,ArCompl!$D4244)</f>
        <v>1</v>
      </c>
      <c r="M4781" s="144">
        <f>IF(ISNA(MATCH($F4781,'Liste noire'!C:C,0)),0,1)</f>
        <v>0</v>
      </c>
    </row>
    <row r="4782" spans="1:13" x14ac:dyDescent="0.25">
      <c r="A4782" s="139">
        <v>1843</v>
      </c>
      <c r="B4782" s="140" t="s">
        <v>11462</v>
      </c>
      <c r="C4782" s="140" t="s">
        <v>11463</v>
      </c>
      <c r="D4782" s="140" t="s">
        <v>11206</v>
      </c>
      <c r="E4782" s="140" t="s">
        <v>22439</v>
      </c>
      <c r="F4782" s="140" t="s">
        <v>11464</v>
      </c>
      <c r="G4782" s="140" t="s">
        <v>11465</v>
      </c>
      <c r="H4782" s="140">
        <v>19.537990000000001</v>
      </c>
      <c r="I4782" s="140">
        <v>-98.173490000000001</v>
      </c>
      <c r="J4782" s="140">
        <v>8229</v>
      </c>
      <c r="K4782" s="140">
        <v>-6</v>
      </c>
      <c r="L4782" s="140">
        <f>COUNTIFS(ArCompl!$C$2:$C$5652,ArCompl!$C4372,ArCompl!$D$2:$D$5652,ArCompl!$D4372)</f>
        <v>1</v>
      </c>
      <c r="M4782" s="141">
        <f>IF(ISNA(MATCH($F4782,'Liste noire'!C:C,0)),0,1)</f>
        <v>0</v>
      </c>
    </row>
    <row r="4783" spans="1:13" x14ac:dyDescent="0.25">
      <c r="A4783" s="142">
        <v>8055</v>
      </c>
      <c r="B4783" s="143" t="s">
        <v>15520</v>
      </c>
      <c r="C4783" s="143" t="s">
        <v>15517</v>
      </c>
      <c r="D4783" s="143" t="s">
        <v>15470</v>
      </c>
      <c r="E4783" s="143" t="s">
        <v>22484</v>
      </c>
      <c r="F4783" s="143" t="s">
        <v>15521</v>
      </c>
      <c r="G4783" s="143" t="s">
        <v>15522</v>
      </c>
      <c r="H4783" s="143">
        <v>24.186299999999999</v>
      </c>
      <c r="I4783" s="143">
        <v>120.654</v>
      </c>
      <c r="J4783" s="143">
        <v>369</v>
      </c>
      <c r="K4783" s="143">
        <v>8</v>
      </c>
      <c r="L4783" s="143">
        <f>COUNTIFS(ArCompl!$C$2:$C$5652,ArCompl!$C5345,ArCompl!$D$2:$D$5652,ArCompl!$D5345)</f>
        <v>1</v>
      </c>
      <c r="M4783" s="144">
        <f>IF(ISNA(MATCH($F4783,'Liste noire'!C:C,0)),0,1)</f>
        <v>0</v>
      </c>
    </row>
    <row r="4784" spans="1:13" x14ac:dyDescent="0.25">
      <c r="A4784" s="139">
        <v>3770</v>
      </c>
      <c r="B4784" s="140" t="s">
        <v>21243</v>
      </c>
      <c r="C4784" s="140" t="s">
        <v>21244</v>
      </c>
      <c r="D4784" s="140" t="s">
        <v>16702</v>
      </c>
      <c r="E4784" s="140" t="s">
        <v>22496</v>
      </c>
      <c r="F4784" s="140" t="s">
        <v>21245</v>
      </c>
      <c r="G4784" s="140" t="s">
        <v>21246</v>
      </c>
      <c r="H4784" s="140">
        <v>33.453699999999998</v>
      </c>
      <c r="I4784" s="140">
        <v>-93.991</v>
      </c>
      <c r="J4784" s="140">
        <v>390</v>
      </c>
      <c r="K4784" s="140">
        <v>-6</v>
      </c>
      <c r="L4784" s="140">
        <f>COUNTIFS(ArCompl!$C$2:$C$5652,ArCompl!$C3077,ArCompl!$D$2:$D$5652,ArCompl!$D3077)</f>
        <v>1</v>
      </c>
      <c r="M4784" s="141">
        <f>IF(ISNA(MATCH($F4784,'Liste noire'!C:C,0)),0,1)</f>
        <v>0</v>
      </c>
    </row>
    <row r="4785" spans="1:13" x14ac:dyDescent="0.25">
      <c r="A4785" s="142">
        <v>6387</v>
      </c>
      <c r="B4785" s="143" t="s">
        <v>4993</v>
      </c>
      <c r="C4785" s="143" t="s">
        <v>4994</v>
      </c>
      <c r="D4785" s="143" t="s">
        <v>4759</v>
      </c>
      <c r="E4785" s="143" t="s">
        <v>22377</v>
      </c>
      <c r="F4785" s="143" t="s">
        <v>4995</v>
      </c>
      <c r="G4785" s="143" t="s">
        <v>4996</v>
      </c>
      <c r="H4785" s="143">
        <v>29.7333</v>
      </c>
      <c r="I4785" s="143">
        <v>118.256</v>
      </c>
      <c r="J4785" s="143">
        <v>0</v>
      </c>
      <c r="K4785" s="143">
        <v>8</v>
      </c>
      <c r="L4785" s="143">
        <f>COUNTIFS(ArCompl!$C$2:$C$5652,ArCompl!$C1412,ArCompl!$D$2:$D$5652,ArCompl!$D1412)</f>
        <v>1</v>
      </c>
      <c r="M4785" s="144">
        <f>IF(ISNA(MATCH($F4785,'Liste noire'!C:C,0)),0,1)</f>
        <v>0</v>
      </c>
    </row>
    <row r="4786" spans="1:13" x14ac:dyDescent="0.25">
      <c r="A4786" s="139">
        <v>12039</v>
      </c>
      <c r="B4786" s="140" t="s">
        <v>1632</v>
      </c>
      <c r="C4786" s="140"/>
      <c r="D4786" s="140" t="s">
        <v>639</v>
      </c>
      <c r="E4786" s="140" t="s">
        <v>22356</v>
      </c>
      <c r="F4786" s="140" t="s">
        <v>1633</v>
      </c>
      <c r="G4786" s="140" t="s">
        <v>1634</v>
      </c>
      <c r="H4786" s="140">
        <v>-29.4511</v>
      </c>
      <c r="I4786" s="140">
        <v>142.05799999999999</v>
      </c>
      <c r="J4786" s="140">
        <v>584</v>
      </c>
      <c r="K4786" s="140" t="s">
        <v>340</v>
      </c>
      <c r="L4786" s="140">
        <f>COUNTIFS(ArCompl!$C$2:$C$5652,ArCompl!$C575,ArCompl!$D$2:$D$5652,ArCompl!$D575)</f>
        <v>1</v>
      </c>
      <c r="M4786" s="141">
        <f>IF(ISNA(MATCH($F4786,'Liste noire'!C:C,0)),0,1)</f>
        <v>0</v>
      </c>
    </row>
    <row r="4787" spans="1:13" x14ac:dyDescent="0.25">
      <c r="A4787" s="142">
        <v>5596</v>
      </c>
      <c r="B4787" s="143" t="s">
        <v>15362</v>
      </c>
      <c r="C4787" s="143" t="s">
        <v>15363</v>
      </c>
      <c r="D4787" s="143" t="s">
        <v>15198</v>
      </c>
      <c r="E4787" s="143" t="s">
        <v>22481</v>
      </c>
      <c r="F4787" s="143" t="s">
        <v>15364</v>
      </c>
      <c r="G4787" s="143" t="s">
        <v>15365</v>
      </c>
      <c r="H4787" s="143">
        <v>60.157600000000002</v>
      </c>
      <c r="I4787" s="143">
        <v>12.991300000000001</v>
      </c>
      <c r="J4787" s="143">
        <v>393</v>
      </c>
      <c r="K4787" s="143">
        <v>1</v>
      </c>
      <c r="L4787" s="143">
        <f>COUNTIFS(ArCompl!$C$2:$C$5652,ArCompl!$C5293,ArCompl!$D$2:$D$5652,ArCompl!$D5293)</f>
        <v>1</v>
      </c>
      <c r="M4787" s="144">
        <f>IF(ISNA(MATCH($F4787,'Liste noire'!C:C,0)),0,1)</f>
        <v>0</v>
      </c>
    </row>
    <row r="4788" spans="1:13" x14ac:dyDescent="0.25">
      <c r="A4788" s="139">
        <v>2810</v>
      </c>
      <c r="B4788" s="140" t="s">
        <v>13024</v>
      </c>
      <c r="C4788" s="140" t="s">
        <v>13025</v>
      </c>
      <c r="D4788" s="140" t="s">
        <v>12933</v>
      </c>
      <c r="E4788" s="140" t="s">
        <v>22457</v>
      </c>
      <c r="F4788" s="140" t="s">
        <v>13026</v>
      </c>
      <c r="G4788" s="140" t="s">
        <v>13027</v>
      </c>
      <c r="H4788" s="140">
        <v>-4.5766400000000003</v>
      </c>
      <c r="I4788" s="140">
        <v>-81.254099999999994</v>
      </c>
      <c r="J4788" s="140">
        <v>282</v>
      </c>
      <c r="K4788" s="140">
        <v>-5</v>
      </c>
      <c r="L4788" s="140">
        <f>COUNTIFS(ArCompl!$C$2:$C$5652,ArCompl!$C4744,ArCompl!$D$2:$D$5652,ArCompl!$D4744)</f>
        <v>1</v>
      </c>
      <c r="M4788" s="141">
        <f>IF(ISNA(MATCH($F4788,'Liste noire'!C:C,0)),0,1)</f>
        <v>0</v>
      </c>
    </row>
    <row r="4789" spans="1:13" x14ac:dyDescent="0.25">
      <c r="A4789" s="142">
        <v>3369</v>
      </c>
      <c r="B4789" s="143" t="s">
        <v>5248</v>
      </c>
      <c r="C4789" s="143" t="s">
        <v>5249</v>
      </c>
      <c r="D4789" s="143" t="s">
        <v>4759</v>
      </c>
      <c r="E4789" s="143" t="s">
        <v>22377</v>
      </c>
      <c r="F4789" s="143" t="s">
        <v>5250</v>
      </c>
      <c r="G4789" s="143" t="s">
        <v>5251</v>
      </c>
      <c r="H4789" s="143">
        <v>37.746899999999997</v>
      </c>
      <c r="I4789" s="143">
        <v>112.628</v>
      </c>
      <c r="J4789" s="143">
        <v>2575</v>
      </c>
      <c r="K4789" s="143">
        <v>8</v>
      </c>
      <c r="L4789" s="143">
        <f>COUNTIFS(ArCompl!$C$2:$C$5652,ArCompl!$C1476,ArCompl!$D$2:$D$5652,ArCompl!$D1476)</f>
        <v>1</v>
      </c>
      <c r="M4789" s="144">
        <f>IF(ISNA(MATCH($F4789,'Liste noire'!C:C,0)),0,1)</f>
        <v>0</v>
      </c>
    </row>
    <row r="4790" spans="1:13" x14ac:dyDescent="0.25">
      <c r="A4790" s="139">
        <v>3848</v>
      </c>
      <c r="B4790" s="140" t="s">
        <v>21369</v>
      </c>
      <c r="C4790" s="140" t="s">
        <v>21370</v>
      </c>
      <c r="D4790" s="140" t="s">
        <v>16702</v>
      </c>
      <c r="E4790" s="140" t="s">
        <v>22496</v>
      </c>
      <c r="F4790" s="140" t="s">
        <v>21371</v>
      </c>
      <c r="G4790" s="140" t="s">
        <v>21372</v>
      </c>
      <c r="H4790" s="140">
        <v>32.354100000000003</v>
      </c>
      <c r="I4790" s="140">
        <v>-95.4024</v>
      </c>
      <c r="J4790" s="140">
        <v>544</v>
      </c>
      <c r="K4790" s="140">
        <v>-6</v>
      </c>
      <c r="L4790" s="140">
        <f>COUNTIFS(ArCompl!$C$2:$C$5652,ArCompl!$C3110,ArCompl!$D$2:$D$5652,ArCompl!$D3110)</f>
        <v>1</v>
      </c>
      <c r="M4790" s="141">
        <f>IF(ISNA(MATCH($F4790,'Liste noire'!C:C,0)),0,1)</f>
        <v>0</v>
      </c>
    </row>
    <row r="4791" spans="1:13" x14ac:dyDescent="0.25">
      <c r="A4791" s="142">
        <v>3676</v>
      </c>
      <c r="B4791" s="143" t="s">
        <v>19106</v>
      </c>
      <c r="C4791" s="143" t="s">
        <v>19103</v>
      </c>
      <c r="D4791" s="143" t="s">
        <v>16702</v>
      </c>
      <c r="E4791" s="143" t="s">
        <v>22496</v>
      </c>
      <c r="F4791" s="143" t="s">
        <v>19107</v>
      </c>
      <c r="G4791" s="143" t="s">
        <v>19108</v>
      </c>
      <c r="H4791" s="143">
        <v>35.811</v>
      </c>
      <c r="I4791" s="143">
        <v>-83.994</v>
      </c>
      <c r="J4791" s="143">
        <v>981</v>
      </c>
      <c r="K4791" s="143">
        <v>-5</v>
      </c>
      <c r="L4791" s="143">
        <f>COUNTIFS(ArCompl!$C$2:$C$5652,ArCompl!$C2512,ArCompl!$D$2:$D$5652,ArCompl!$D2512)</f>
        <v>1</v>
      </c>
      <c r="M4791" s="144">
        <f>IF(ISNA(MATCH($F4791,'Liste noire'!C:C,0)),0,1)</f>
        <v>0</v>
      </c>
    </row>
    <row r="4792" spans="1:13" x14ac:dyDescent="0.25">
      <c r="A4792" s="139">
        <v>9403</v>
      </c>
      <c r="B4792" s="140" t="s">
        <v>17653</v>
      </c>
      <c r="C4792" s="140" t="s">
        <v>17636</v>
      </c>
      <c r="D4792" s="140" t="s">
        <v>16702</v>
      </c>
      <c r="E4792" s="140" t="s">
        <v>22496</v>
      </c>
      <c r="F4792" s="140" t="s">
        <v>17654</v>
      </c>
      <c r="G4792" s="140" t="s">
        <v>17655</v>
      </c>
      <c r="H4792" s="140">
        <v>46.393099999999997</v>
      </c>
      <c r="I4792" s="140">
        <v>17.9175</v>
      </c>
      <c r="J4792" s="140">
        <v>531</v>
      </c>
      <c r="K4792" s="140">
        <v>1</v>
      </c>
      <c r="L4792" s="140">
        <f>COUNTIFS(ArCompl!$C$2:$C$5652,ArCompl!$C2133,ArCompl!$D$2:$D$5652,ArCompl!$D2133)</f>
        <v>1</v>
      </c>
      <c r="M4792" s="141">
        <f>IF(ISNA(MATCH($F4792,'Liste noire'!C:C,0)),0,1)</f>
        <v>0</v>
      </c>
    </row>
    <row r="4793" spans="1:13" x14ac:dyDescent="0.25">
      <c r="A4793" s="142">
        <v>1726</v>
      </c>
      <c r="B4793" s="143" t="s">
        <v>16058</v>
      </c>
      <c r="C4793" s="143" t="s">
        <v>16059</v>
      </c>
      <c r="D4793" s="143" t="s">
        <v>15862</v>
      </c>
      <c r="E4793" s="143" t="s">
        <v>22490</v>
      </c>
      <c r="F4793" s="143" t="s">
        <v>16060</v>
      </c>
      <c r="G4793" s="143" t="s">
        <v>16061</v>
      </c>
      <c r="H4793" s="143">
        <v>40.995100000000001</v>
      </c>
      <c r="I4793" s="143">
        <v>39.789700000000003</v>
      </c>
      <c r="J4793" s="143">
        <v>104</v>
      </c>
      <c r="K4793" s="143">
        <v>3</v>
      </c>
      <c r="L4793" s="143">
        <f>COUNTIFS(ArCompl!$C$2:$C$5652,ArCompl!$C5490,ArCompl!$D$2:$D$5652,ArCompl!$D5490)</f>
        <v>1</v>
      </c>
      <c r="M4793" s="144">
        <f>IF(ISNA(MATCH($F4793,'Liste noire'!C:C,0)),0,1)</f>
        <v>0</v>
      </c>
    </row>
    <row r="4794" spans="1:13" x14ac:dyDescent="0.25">
      <c r="A4794" s="139">
        <v>1686</v>
      </c>
      <c r="B4794" s="140" t="s">
        <v>15865</v>
      </c>
      <c r="C4794" s="140" t="s">
        <v>15861</v>
      </c>
      <c r="D4794" s="140" t="s">
        <v>15862</v>
      </c>
      <c r="E4794" s="140" t="s">
        <v>22490</v>
      </c>
      <c r="F4794" s="140" t="s">
        <v>15866</v>
      </c>
      <c r="G4794" s="140" t="s">
        <v>15867</v>
      </c>
      <c r="H4794" s="140">
        <v>37.002099999999999</v>
      </c>
      <c r="I4794" s="140">
        <v>35.425899999999999</v>
      </c>
      <c r="J4794" s="140">
        <v>238</v>
      </c>
      <c r="K4794" s="140">
        <v>3</v>
      </c>
      <c r="L4794" s="140">
        <f>COUNTIFS(ArCompl!$C$2:$C$5652,ArCompl!$C5440,ArCompl!$D$2:$D$5652,ArCompl!$D5440)</f>
        <v>1</v>
      </c>
      <c r="M4794" s="141">
        <f>IF(ISNA(MATCH($F4794,'Liste noire'!C:C,0)),0,1)</f>
        <v>0</v>
      </c>
    </row>
    <row r="4795" spans="1:13" x14ac:dyDescent="0.25">
      <c r="A4795" s="142">
        <v>5892</v>
      </c>
      <c r="B4795" s="143" t="s">
        <v>7496</v>
      </c>
      <c r="C4795" s="143" t="s">
        <v>7497</v>
      </c>
      <c r="D4795" s="143" t="s">
        <v>7365</v>
      </c>
      <c r="E4795" s="143" t="s">
        <v>22402</v>
      </c>
      <c r="F4795" s="143" t="s">
        <v>7498</v>
      </c>
      <c r="G4795" s="143" t="s">
        <v>7499</v>
      </c>
      <c r="H4795" s="143">
        <v>-8.9361099999999993</v>
      </c>
      <c r="I4795" s="143">
        <v>-139.55199999999999</v>
      </c>
      <c r="J4795" s="143">
        <v>160</v>
      </c>
      <c r="K4795" s="143">
        <v>-9.5</v>
      </c>
      <c r="L4795" s="143">
        <f>COUNTIFS(ArCompl!$C$2:$C$5652,ArCompl!$C4852,ArCompl!$D$2:$D$5652,ArCompl!$D4852)</f>
        <v>1</v>
      </c>
      <c r="M4795" s="144">
        <f>IF(ISNA(MATCH($F4795,'Liste noire'!C:C,0)),0,1)</f>
        <v>0</v>
      </c>
    </row>
    <row r="4796" spans="1:13" x14ac:dyDescent="0.25">
      <c r="A4796" s="139">
        <v>7</v>
      </c>
      <c r="B4796" s="140" t="s">
        <v>8150</v>
      </c>
      <c r="C4796" s="140" t="s">
        <v>8151</v>
      </c>
      <c r="D4796" s="140" t="s">
        <v>8115</v>
      </c>
      <c r="E4796" s="140" t="s">
        <v>22407</v>
      </c>
      <c r="F4796" s="140" t="s">
        <v>8152</v>
      </c>
      <c r="G4796" s="140" t="s">
        <v>8153</v>
      </c>
      <c r="H4796" s="140">
        <v>61.160499999999999</v>
      </c>
      <c r="I4796" s="140">
        <v>-45.426000000000002</v>
      </c>
      <c r="J4796" s="140">
        <v>112</v>
      </c>
      <c r="K4796" s="140">
        <v>-3</v>
      </c>
      <c r="L4796" s="140">
        <f>COUNTIFS(ArCompl!$C$2:$C$5652,ArCompl!$C3486,ArCompl!$D$2:$D$5652,ArCompl!$D3486)</f>
        <v>1</v>
      </c>
      <c r="M4796" s="141">
        <f>IF(ISNA(MATCH($F4796,'Liste noire'!C:C,0)),0,1)</f>
        <v>0</v>
      </c>
    </row>
    <row r="4797" spans="1:13" x14ac:dyDescent="0.25">
      <c r="A4797" s="142">
        <v>2245</v>
      </c>
      <c r="B4797" s="143" t="s">
        <v>8240</v>
      </c>
      <c r="C4797" s="143" t="s">
        <v>8241</v>
      </c>
      <c r="D4797" s="143" t="s">
        <v>8237</v>
      </c>
      <c r="E4797" s="143" t="s">
        <v>8237</v>
      </c>
      <c r="F4797" s="143" t="s">
        <v>8242</v>
      </c>
      <c r="G4797" s="143" t="s">
        <v>8243</v>
      </c>
      <c r="H4797" s="143">
        <v>13.584</v>
      </c>
      <c r="I4797" s="143">
        <v>144.93</v>
      </c>
      <c r="J4797" s="143">
        <v>627</v>
      </c>
      <c r="K4797" s="143">
        <v>10</v>
      </c>
      <c r="L4797" s="143">
        <f>COUNTIFS(ArCompl!$C$2:$C$5652,ArCompl!$C3507,ArCompl!$D$2:$D$5652,ArCompl!$D3507)</f>
        <v>1</v>
      </c>
      <c r="M4797" s="144">
        <f>IF(ISNA(MATCH($F4797,'Liste noire'!C:C,0)),0,1)</f>
        <v>0</v>
      </c>
    </row>
    <row r="4798" spans="1:13" x14ac:dyDescent="0.25">
      <c r="A4798" s="139">
        <v>11859</v>
      </c>
      <c r="B4798" s="140" t="s">
        <v>16982</v>
      </c>
      <c r="C4798" s="140" t="s">
        <v>16983</v>
      </c>
      <c r="D4798" s="140" t="s">
        <v>16702</v>
      </c>
      <c r="E4798" s="140" t="s">
        <v>22496</v>
      </c>
      <c r="F4798" s="140" t="s">
        <v>16984</v>
      </c>
      <c r="G4798" s="140" t="s">
        <v>16985</v>
      </c>
      <c r="H4798" s="140">
        <v>45.247100000000003</v>
      </c>
      <c r="I4798" s="140">
        <v>-122.77</v>
      </c>
      <c r="J4798" s="140">
        <v>200</v>
      </c>
      <c r="K4798" s="140" t="s">
        <v>340</v>
      </c>
      <c r="L4798" s="140">
        <f>COUNTIFS(ArCompl!$C$2:$C$5652,ArCompl!$C1958,ArCompl!$D$2:$D$5652,ArCompl!$D1958)</f>
        <v>1</v>
      </c>
      <c r="M4798" s="141">
        <f>IF(ISNA(MATCH($F4798,'Liste noire'!C:C,0)),0,1)</f>
        <v>0</v>
      </c>
    </row>
    <row r="4799" spans="1:13" x14ac:dyDescent="0.25">
      <c r="A4799" s="142">
        <v>5891</v>
      </c>
      <c r="B4799" s="143" t="s">
        <v>7500</v>
      </c>
      <c r="C4799" s="143" t="s">
        <v>7501</v>
      </c>
      <c r="D4799" s="143" t="s">
        <v>7365</v>
      </c>
      <c r="E4799" s="143" t="s">
        <v>22402</v>
      </c>
      <c r="F4799" s="143" t="s">
        <v>7502</v>
      </c>
      <c r="G4799" s="143" t="s">
        <v>7503</v>
      </c>
      <c r="H4799" s="143">
        <v>-9.3516700000000004</v>
      </c>
      <c r="I4799" s="143">
        <v>-140.078</v>
      </c>
      <c r="J4799" s="143">
        <v>16</v>
      </c>
      <c r="K4799" s="143">
        <v>-9.5</v>
      </c>
      <c r="L4799" s="143">
        <f>COUNTIFS(ArCompl!$C$2:$C$5652,ArCompl!$C4853,ArCompl!$D$2:$D$5652,ArCompl!$D4853)</f>
        <v>2</v>
      </c>
      <c r="M4799" s="144">
        <f>IF(ISNA(MATCH($F4799,'Liste noire'!C:C,0)),0,1)</f>
        <v>0</v>
      </c>
    </row>
    <row r="4800" spans="1:13" x14ac:dyDescent="0.25">
      <c r="A4800" s="139">
        <v>2461</v>
      </c>
      <c r="B4800" s="140" t="s">
        <v>540</v>
      </c>
      <c r="C4800" s="140" t="s">
        <v>541</v>
      </c>
      <c r="D4800" s="140" t="s">
        <v>365</v>
      </c>
      <c r="E4800" s="140" t="s">
        <v>22354</v>
      </c>
      <c r="F4800" s="140" t="s">
        <v>542</v>
      </c>
      <c r="G4800" s="140" t="s">
        <v>543</v>
      </c>
      <c r="H4800" s="140">
        <v>-31.5715</v>
      </c>
      <c r="I4800" s="140">
        <v>-68.418199999999999</v>
      </c>
      <c r="J4800" s="140">
        <v>1958</v>
      </c>
      <c r="K4800" s="140">
        <v>-3</v>
      </c>
      <c r="L4800" s="140">
        <f>COUNTIFS(ArCompl!$C$2:$C$5652,ArCompl!$C293,ArCompl!$D$2:$D$5652,ArCompl!$D293)</f>
        <v>1</v>
      </c>
      <c r="M4800" s="141">
        <f>IF(ISNA(MATCH($F4800,'Liste noire'!C:C,0)),0,1)</f>
        <v>0</v>
      </c>
    </row>
    <row r="4801" spans="1:13" x14ac:dyDescent="0.25">
      <c r="A4801" s="142">
        <v>6773</v>
      </c>
      <c r="B4801" s="143" t="s">
        <v>10423</v>
      </c>
      <c r="C4801" s="143" t="s">
        <v>10424</v>
      </c>
      <c r="D4801" s="143" t="s">
        <v>10345</v>
      </c>
      <c r="E4801" s="143" t="s">
        <v>10345</v>
      </c>
      <c r="F4801" s="143" t="s">
        <v>10425</v>
      </c>
      <c r="G4801" s="143" t="s">
        <v>10426</v>
      </c>
      <c r="H4801" s="143">
        <v>0.53058300000000003</v>
      </c>
      <c r="I4801" s="143">
        <v>37.534190000000002</v>
      </c>
      <c r="J4801" s="143">
        <v>3295</v>
      </c>
      <c r="K4801" s="143">
        <v>3</v>
      </c>
      <c r="L4801" s="143">
        <f>COUNTIFS(ArCompl!$C$2:$C$5652,ArCompl!$C4103,ArCompl!$D$2:$D$5652,ArCompl!$D4103)</f>
        <v>1</v>
      </c>
      <c r="M4801" s="144">
        <f>IF(ISNA(MATCH($F4801,'Liste noire'!C:C,0)),0,1)</f>
        <v>0</v>
      </c>
    </row>
    <row r="4802" spans="1:13" x14ac:dyDescent="0.25">
      <c r="A4802" s="139">
        <v>2635</v>
      </c>
      <c r="B4802" s="140" t="s">
        <v>2749</v>
      </c>
      <c r="C4802" s="140" t="s">
        <v>2750</v>
      </c>
      <c r="D4802" s="140" t="s">
        <v>2057</v>
      </c>
      <c r="E4802" s="140" t="s">
        <v>22368</v>
      </c>
      <c r="F4802" s="140" t="s">
        <v>2751</v>
      </c>
      <c r="G4802" s="140" t="s">
        <v>2752</v>
      </c>
      <c r="H4802" s="140">
        <v>-19.764720000000001</v>
      </c>
      <c r="I4802" s="140">
        <v>-47.96611</v>
      </c>
      <c r="J4802" s="140">
        <v>2655</v>
      </c>
      <c r="K4802" s="140">
        <v>-3</v>
      </c>
      <c r="L4802" s="140">
        <f>COUNTIFS(ArCompl!$C$2:$C$5652,ArCompl!$C882,ArCompl!$D$2:$D$5652,ArCompl!$D882)</f>
        <v>3</v>
      </c>
      <c r="M4802" s="141">
        <f>IF(ISNA(MATCH($F4802,'Liste noire'!C:C,0)),0,1)</f>
        <v>0</v>
      </c>
    </row>
    <row r="4803" spans="1:13" x14ac:dyDescent="0.25">
      <c r="A4803" s="142">
        <v>6292</v>
      </c>
      <c r="B4803" s="143" t="s">
        <v>1148</v>
      </c>
      <c r="C4803" s="143" t="s">
        <v>1149</v>
      </c>
      <c r="D4803" s="143" t="s">
        <v>639</v>
      </c>
      <c r="E4803" s="143" t="s">
        <v>22356</v>
      </c>
      <c r="F4803" s="143" t="s">
        <v>1150</v>
      </c>
      <c r="G4803" s="143" t="s">
        <v>1151</v>
      </c>
      <c r="H4803" s="143">
        <v>-9.9499999999999993</v>
      </c>
      <c r="I4803" s="143">
        <v>142.18299999999999</v>
      </c>
      <c r="J4803" s="143">
        <v>0</v>
      </c>
      <c r="K4803" s="143">
        <v>10</v>
      </c>
      <c r="L4803" s="143">
        <f>COUNTIFS(ArCompl!$C$2:$C$5652,ArCompl!$C446,ArCompl!$D$2:$D$5652,ArCompl!$D446)</f>
        <v>1</v>
      </c>
      <c r="M4803" s="144">
        <f>IF(ISNA(MATCH($F4803,'Liste noire'!C:C,0)),0,1)</f>
        <v>0</v>
      </c>
    </row>
    <row r="4804" spans="1:13" x14ac:dyDescent="0.25">
      <c r="A4804" s="139">
        <v>2296</v>
      </c>
      <c r="B4804" s="140" t="s">
        <v>10218</v>
      </c>
      <c r="C4804" s="140" t="s">
        <v>10219</v>
      </c>
      <c r="D4804" s="140" t="s">
        <v>9894</v>
      </c>
      <c r="E4804" s="140" t="s">
        <v>22423</v>
      </c>
      <c r="F4804" s="140" t="s">
        <v>10220</v>
      </c>
      <c r="G4804" s="140" t="s">
        <v>10221</v>
      </c>
      <c r="H4804" s="140">
        <v>33.93</v>
      </c>
      <c r="I4804" s="140">
        <v>131.279</v>
      </c>
      <c r="J4804" s="140">
        <v>23</v>
      </c>
      <c r="K4804" s="140">
        <v>9</v>
      </c>
      <c r="L4804" s="140">
        <f>COUNTIFS(ArCompl!$C$2:$C$5652,ArCompl!$C4053,ArCompl!$D$2:$D$5652,ArCompl!$D4053)</f>
        <v>1</v>
      </c>
      <c r="M4804" s="141">
        <f>IF(ISNA(MATCH($F4804,'Liste noire'!C:C,0)),0,1)</f>
        <v>0</v>
      </c>
    </row>
    <row r="4805" spans="1:13" x14ac:dyDescent="0.25">
      <c r="A4805" s="142">
        <v>3937</v>
      </c>
      <c r="B4805" s="143" t="s">
        <v>15772</v>
      </c>
      <c r="C4805" s="143" t="s">
        <v>15773</v>
      </c>
      <c r="D4805" s="143" t="s">
        <v>15636</v>
      </c>
      <c r="E4805" s="143" t="s">
        <v>22487</v>
      </c>
      <c r="F4805" s="143" t="s">
        <v>15774</v>
      </c>
      <c r="G4805" s="143" t="s">
        <v>15775</v>
      </c>
      <c r="H4805" s="143">
        <v>15.251300000000001</v>
      </c>
      <c r="I4805" s="143">
        <v>104.87</v>
      </c>
      <c r="J4805" s="143">
        <v>406</v>
      </c>
      <c r="K4805" s="143">
        <v>7</v>
      </c>
      <c r="L4805" s="143">
        <f>COUNTIFS(ArCompl!$C$2:$C$5652,ArCompl!$C5412,ArCompl!$D$2:$D$5652,ArCompl!$D5412)</f>
        <v>1</v>
      </c>
      <c r="M4805" s="144">
        <f>IF(ISNA(MATCH($F4805,'Liste noire'!C:C,0)),0,1)</f>
        <v>0</v>
      </c>
    </row>
    <row r="4806" spans="1:13" x14ac:dyDescent="0.25">
      <c r="A4806" s="139">
        <v>10545</v>
      </c>
      <c r="B4806" s="140" t="s">
        <v>2745</v>
      </c>
      <c r="C4806" s="140" t="s">
        <v>2746</v>
      </c>
      <c r="D4806" s="140" t="s">
        <v>2057</v>
      </c>
      <c r="E4806" s="140" t="s">
        <v>22368</v>
      </c>
      <c r="F4806" s="140" t="s">
        <v>2747</v>
      </c>
      <c r="G4806" s="140" t="s">
        <v>2748</v>
      </c>
      <c r="H4806" s="140">
        <v>-23.441099999999999</v>
      </c>
      <c r="I4806" s="140">
        <v>-45.075600000000001</v>
      </c>
      <c r="J4806" s="140">
        <v>13</v>
      </c>
      <c r="K4806" s="140">
        <v>-3</v>
      </c>
      <c r="L4806" s="140">
        <f>COUNTIFS(ArCompl!$C$2:$C$5652,ArCompl!$C881,ArCompl!$D$2:$D$5652,ArCompl!$D881)</f>
        <v>2</v>
      </c>
      <c r="M4806" s="141">
        <f>IF(ISNA(MATCH($F4806,'Liste noire'!C:C,0)),0,1)</f>
        <v>0</v>
      </c>
    </row>
    <row r="4807" spans="1:13" x14ac:dyDescent="0.25">
      <c r="A4807" s="142">
        <v>4368</v>
      </c>
      <c r="B4807" s="143" t="s">
        <v>13987</v>
      </c>
      <c r="C4807" s="143" t="s">
        <v>13988</v>
      </c>
      <c r="D4807" s="143" t="s">
        <v>13509</v>
      </c>
      <c r="E4807" s="143" t="s">
        <v>22461</v>
      </c>
      <c r="F4807" s="143" t="s">
        <v>13989</v>
      </c>
      <c r="G4807" s="143" t="s">
        <v>13990</v>
      </c>
      <c r="H4807" s="143">
        <v>63.566899999999997</v>
      </c>
      <c r="I4807" s="143">
        <v>53.804699999999997</v>
      </c>
      <c r="J4807" s="143">
        <v>482</v>
      </c>
      <c r="K4807" s="143">
        <v>3</v>
      </c>
      <c r="L4807" s="143">
        <f>COUNTIFS(ArCompl!$C$2:$C$5652,ArCompl!$C5128,ArCompl!$D$2:$D$5652,ArCompl!$D5128)</f>
        <v>1</v>
      </c>
      <c r="M4807" s="144">
        <f>IF(ISNA(MATCH($F4807,'Liste noire'!C:C,0)),0,1)</f>
        <v>0</v>
      </c>
    </row>
    <row r="4808" spans="1:13" x14ac:dyDescent="0.25">
      <c r="A4808" s="139">
        <v>7648</v>
      </c>
      <c r="B4808" s="140" t="s">
        <v>20240</v>
      </c>
      <c r="C4808" s="140" t="s">
        <v>20234</v>
      </c>
      <c r="D4808" s="140" t="s">
        <v>16702</v>
      </c>
      <c r="E4808" s="140" t="s">
        <v>22496</v>
      </c>
      <c r="F4808" s="140" t="s">
        <v>20241</v>
      </c>
      <c r="G4808" s="140" t="s">
        <v>20242</v>
      </c>
      <c r="H4808" s="140">
        <v>33.748399999999997</v>
      </c>
      <c r="I4808" s="140">
        <v>-116.27500000000001</v>
      </c>
      <c r="J4808" s="140">
        <v>73</v>
      </c>
      <c r="K4808" s="140">
        <v>-8</v>
      </c>
      <c r="L4808" s="140">
        <f>COUNTIFS(ArCompl!$C$2:$C$5652,ArCompl!$C2811,ArCompl!$D$2:$D$5652,ArCompl!$D2811)</f>
        <v>3</v>
      </c>
      <c r="M4808" s="141">
        <f>IF(ISNA(MATCH($F4808,'Liste noire'!C:C,0)),0,1)</f>
        <v>0</v>
      </c>
    </row>
    <row r="4809" spans="1:13" x14ac:dyDescent="0.25">
      <c r="A4809" s="142">
        <v>8313</v>
      </c>
      <c r="B4809" s="143" t="s">
        <v>17788</v>
      </c>
      <c r="C4809" s="143" t="s">
        <v>17789</v>
      </c>
      <c r="D4809" s="143" t="s">
        <v>16702</v>
      </c>
      <c r="E4809" s="143" t="s">
        <v>22496</v>
      </c>
      <c r="F4809" s="143" t="s">
        <v>17790</v>
      </c>
      <c r="G4809" s="143" t="s">
        <v>17791</v>
      </c>
      <c r="H4809" s="143">
        <v>34.449399999999997</v>
      </c>
      <c r="I4809" s="143">
        <v>-79.890100000000004</v>
      </c>
      <c r="J4809" s="143">
        <v>192</v>
      </c>
      <c r="K4809" s="143">
        <v>-5</v>
      </c>
      <c r="L4809" s="143">
        <f>COUNTIFS(ArCompl!$C$2:$C$5652,ArCompl!$C2168,ArCompl!$D$2:$D$5652,ArCompl!$D2168)</f>
        <v>1</v>
      </c>
      <c r="M4809" s="144">
        <f>IF(ISNA(MATCH($F4809,'Liste noire'!C:C,0)),0,1)</f>
        <v>0</v>
      </c>
    </row>
    <row r="4810" spans="1:13" x14ac:dyDescent="0.25">
      <c r="A4810" s="139">
        <v>2633</v>
      </c>
      <c r="B4810" s="140" t="s">
        <v>2753</v>
      </c>
      <c r="C4810" s="140" t="s">
        <v>2754</v>
      </c>
      <c r="D4810" s="140" t="s">
        <v>2057</v>
      </c>
      <c r="E4810" s="140" t="s">
        <v>22368</v>
      </c>
      <c r="F4810" s="140" t="s">
        <v>2755</v>
      </c>
      <c r="G4810" s="140" t="s">
        <v>2756</v>
      </c>
      <c r="H4810" s="140">
        <v>-18.883610000000001</v>
      </c>
      <c r="I4810" s="140">
        <v>-48.225279999999998</v>
      </c>
      <c r="J4810" s="140">
        <v>3094</v>
      </c>
      <c r="K4810" s="140">
        <v>-3</v>
      </c>
      <c r="L4810" s="140">
        <f>COUNTIFS(ArCompl!$C$2:$C$5652,ArCompl!$C883,ArCompl!$D$2:$D$5652,ArCompl!$D883)</f>
        <v>1</v>
      </c>
      <c r="M4810" s="141">
        <f>IF(ISNA(MATCH($F4810,'Liste noire'!C:C,0)),0,1)</f>
        <v>0</v>
      </c>
    </row>
    <row r="4811" spans="1:13" x14ac:dyDescent="0.25">
      <c r="A4811" s="142">
        <v>6109</v>
      </c>
      <c r="B4811" s="143" t="s">
        <v>16260</v>
      </c>
      <c r="C4811" s="143" t="s">
        <v>16261</v>
      </c>
      <c r="D4811" s="143" t="s">
        <v>16151</v>
      </c>
      <c r="E4811" s="143" t="s">
        <v>16151</v>
      </c>
      <c r="F4811" s="143" t="s">
        <v>16262</v>
      </c>
      <c r="G4811" s="143" t="s">
        <v>16263</v>
      </c>
      <c r="H4811" s="143">
        <v>48.634300000000003</v>
      </c>
      <c r="I4811" s="143">
        <v>22.263400000000001</v>
      </c>
      <c r="J4811" s="143">
        <v>383</v>
      </c>
      <c r="K4811" s="143">
        <v>2</v>
      </c>
      <c r="L4811" s="143">
        <f>COUNTIFS(ArCompl!$C$2:$C$5652,ArCompl!$C5524,ArCompl!$D$2:$D$5652,ArCompl!$D5524)</f>
        <v>1</v>
      </c>
      <c r="M4811" s="144">
        <f>IF(ISNA(MATCH($F4811,'Liste noire'!C:C,0)),0,1)</f>
        <v>0</v>
      </c>
    </row>
    <row r="4812" spans="1:13" x14ac:dyDescent="0.25">
      <c r="A4812" s="139">
        <v>3023</v>
      </c>
      <c r="B4812" s="140" t="s">
        <v>8899</v>
      </c>
      <c r="C4812" s="140" t="s">
        <v>8900</v>
      </c>
      <c r="D4812" s="140" t="s">
        <v>8516</v>
      </c>
      <c r="E4812" s="140" t="s">
        <v>22415</v>
      </c>
      <c r="F4812" s="140" t="s">
        <v>8901</v>
      </c>
      <c r="G4812" s="140" t="s">
        <v>8902</v>
      </c>
      <c r="H4812" s="140">
        <v>24.617699999999999</v>
      </c>
      <c r="I4812" s="140">
        <v>73.896100000000004</v>
      </c>
      <c r="J4812" s="140">
        <v>1684</v>
      </c>
      <c r="K4812" s="140">
        <v>5.5</v>
      </c>
      <c r="L4812" s="140">
        <f>COUNTIFS(ArCompl!$C$2:$C$5652,ArCompl!$C3704,ArCompl!$D$2:$D$5652,ArCompl!$D3704)</f>
        <v>1</v>
      </c>
      <c r="M4812" s="141">
        <f>IF(ISNA(MATCH($F4812,'Liste noire'!C:C,0)),0,1)</f>
        <v>0</v>
      </c>
    </row>
    <row r="4813" spans="1:13" x14ac:dyDescent="0.25">
      <c r="A4813" s="142">
        <v>986</v>
      </c>
      <c r="B4813" s="143" t="s">
        <v>11705</v>
      </c>
      <c r="C4813" s="143" t="s">
        <v>11706</v>
      </c>
      <c r="D4813" s="143" t="s">
        <v>11666</v>
      </c>
      <c r="E4813" s="143" t="s">
        <v>11666</v>
      </c>
      <c r="F4813" s="143" t="s">
        <v>11707</v>
      </c>
      <c r="G4813" s="143" t="s">
        <v>11708</v>
      </c>
      <c r="H4813" s="143">
        <v>-17.855499999999999</v>
      </c>
      <c r="I4813" s="143">
        <v>36.869100000000003</v>
      </c>
      <c r="J4813" s="143">
        <v>36</v>
      </c>
      <c r="K4813" s="143">
        <v>2</v>
      </c>
      <c r="L4813" s="143">
        <f>COUNTIFS(ArCompl!$C$2:$C$5652,ArCompl!$C4413,ArCompl!$D$2:$D$5652,ArCompl!$D4413)</f>
        <v>1</v>
      </c>
      <c r="M4813" s="144">
        <f>IF(ISNA(MATCH($F4813,'Liste noire'!C:C,0)),0,1)</f>
        <v>0</v>
      </c>
    </row>
    <row r="4814" spans="1:13" x14ac:dyDescent="0.25">
      <c r="A4814" s="139">
        <v>2388</v>
      </c>
      <c r="B4814" s="140" t="s">
        <v>10019</v>
      </c>
      <c r="C4814" s="140" t="s">
        <v>10020</v>
      </c>
      <c r="D4814" s="140" t="s">
        <v>9894</v>
      </c>
      <c r="E4814" s="140" t="s">
        <v>22423</v>
      </c>
      <c r="F4814" s="140" t="s">
        <v>10021</v>
      </c>
      <c r="G4814" s="140" t="s">
        <v>10022</v>
      </c>
      <c r="H4814" s="140">
        <v>26.363499999999998</v>
      </c>
      <c r="I4814" s="140">
        <v>126.714</v>
      </c>
      <c r="J4814" s="140">
        <v>23</v>
      </c>
      <c r="K4814" s="140">
        <v>9</v>
      </c>
      <c r="L4814" s="140">
        <f>COUNTIFS(ArCompl!$C$2:$C$5652,ArCompl!$C4002,ArCompl!$D$2:$D$5652,ArCompl!$D4002)</f>
        <v>1</v>
      </c>
      <c r="M4814" s="141">
        <f>IF(ISNA(MATCH($F4814,'Liste noire'!C:C,0)),0,1)</f>
        <v>0</v>
      </c>
    </row>
    <row r="4815" spans="1:13" x14ac:dyDescent="0.25">
      <c r="A4815" s="142">
        <v>2221</v>
      </c>
      <c r="B4815" s="143" t="s">
        <v>12699</v>
      </c>
      <c r="C4815" s="143" t="s">
        <v>12700</v>
      </c>
      <c r="D4815" s="143" t="s">
        <v>12597</v>
      </c>
      <c r="E4815" s="143" t="s">
        <v>12597</v>
      </c>
      <c r="F4815" s="143" t="s">
        <v>12701</v>
      </c>
      <c r="G4815" s="143" t="s">
        <v>12702</v>
      </c>
      <c r="H4815" s="143">
        <v>30.2514</v>
      </c>
      <c r="I4815" s="143">
        <v>66.937799999999996</v>
      </c>
      <c r="J4815" s="143">
        <v>5267</v>
      </c>
      <c r="K4815" s="143">
        <v>5</v>
      </c>
      <c r="L4815" s="143">
        <f>COUNTIFS(ArCompl!$C$2:$C$5652,ArCompl!$C4652,ArCompl!$D$2:$D$5652,ArCompl!$D4652)</f>
        <v>1</v>
      </c>
      <c r="M4815" s="144">
        <f>IF(ISNA(MATCH($F4815,'Liste noire'!C:C,0)),0,1)</f>
        <v>0</v>
      </c>
    </row>
    <row r="4816" spans="1:13" x14ac:dyDescent="0.25">
      <c r="A4816" s="139">
        <v>2992</v>
      </c>
      <c r="B4816" s="140" t="s">
        <v>13983</v>
      </c>
      <c r="C4816" s="140" t="s">
        <v>13984</v>
      </c>
      <c r="D4816" s="140" t="s">
        <v>13509</v>
      </c>
      <c r="E4816" s="140" t="s">
        <v>22461</v>
      </c>
      <c r="F4816" s="140" t="s">
        <v>13985</v>
      </c>
      <c r="G4816" s="140" t="s">
        <v>13986</v>
      </c>
      <c r="H4816" s="140">
        <v>54.557499999999997</v>
      </c>
      <c r="I4816" s="140">
        <v>55.874400000000001</v>
      </c>
      <c r="J4816" s="140">
        <v>449</v>
      </c>
      <c r="K4816" s="140">
        <v>5</v>
      </c>
      <c r="L4816" s="140">
        <f>COUNTIFS(ArCompl!$C$2:$C$5652,ArCompl!$C5127,ArCompl!$D$2:$D$5652,ArCompl!$D5127)</f>
        <v>1</v>
      </c>
      <c r="M4816" s="141">
        <f>IF(ISNA(MATCH($F4816,'Liste noire'!C:C,0)),0,1)</f>
        <v>0</v>
      </c>
    </row>
    <row r="4817" spans="1:13" x14ac:dyDescent="0.25">
      <c r="A4817" s="142">
        <v>7557</v>
      </c>
      <c r="B4817" s="143" t="s">
        <v>11546</v>
      </c>
      <c r="C4817" s="143" t="s">
        <v>11547</v>
      </c>
      <c r="D4817" s="143" t="s">
        <v>11535</v>
      </c>
      <c r="E4817" s="143" t="s">
        <v>22443</v>
      </c>
      <c r="F4817" s="143" t="s">
        <v>11548</v>
      </c>
      <c r="G4817" s="143" t="s">
        <v>11549</v>
      </c>
      <c r="H4817" s="143">
        <v>48.854999999999997</v>
      </c>
      <c r="I4817" s="143">
        <v>103.476</v>
      </c>
      <c r="J4817" s="143">
        <v>4311</v>
      </c>
      <c r="K4817" s="143">
        <v>8</v>
      </c>
      <c r="L4817" s="143">
        <f>COUNTIFS(ArCompl!$C$2:$C$5652,ArCompl!$C4391,ArCompl!$D$2:$D$5652,ArCompl!$D4391)</f>
        <v>1</v>
      </c>
      <c r="M4817" s="144">
        <f>IF(ISNA(MATCH($F4817,'Liste noire'!C:C,0)),0,1)</f>
        <v>0</v>
      </c>
    </row>
    <row r="4818" spans="1:13" x14ac:dyDescent="0.25">
      <c r="A4818" s="139">
        <v>6152</v>
      </c>
      <c r="B4818" s="140" t="s">
        <v>21849</v>
      </c>
      <c r="C4818" s="140" t="s">
        <v>21850</v>
      </c>
      <c r="D4818" s="140" t="s">
        <v>21810</v>
      </c>
      <c r="E4818" s="140" t="s">
        <v>22497</v>
      </c>
      <c r="F4818" s="140" t="s">
        <v>21851</v>
      </c>
      <c r="G4818" s="140" t="s">
        <v>21852</v>
      </c>
      <c r="H4818" s="140">
        <v>41.584299999999999</v>
      </c>
      <c r="I4818" s="140">
        <v>60.6417</v>
      </c>
      <c r="J4818" s="140">
        <v>320</v>
      </c>
      <c r="K4818" s="140">
        <v>5</v>
      </c>
      <c r="L4818" s="140">
        <f>COUNTIFS(ArCompl!$C$2:$C$5652,ArCompl!$C4624,ArCompl!$D$2:$D$5652,ArCompl!$D4624)</f>
        <v>1</v>
      </c>
      <c r="M4818" s="141">
        <f>IF(ISNA(MATCH($F4818,'Liste noire'!C:C,0)),0,1)</f>
        <v>0</v>
      </c>
    </row>
    <row r="4819" spans="1:13" x14ac:dyDescent="0.25">
      <c r="A4819" s="142">
        <v>3818</v>
      </c>
      <c r="B4819" s="143" t="s">
        <v>17500</v>
      </c>
      <c r="C4819" s="143" t="s">
        <v>17491</v>
      </c>
      <c r="D4819" s="143" t="s">
        <v>16702</v>
      </c>
      <c r="E4819" s="143" t="s">
        <v>22496</v>
      </c>
      <c r="F4819" s="143" t="s">
        <v>17501</v>
      </c>
      <c r="G4819" s="143" t="s">
        <v>17502</v>
      </c>
      <c r="H4819" s="143">
        <v>42.422199999999997</v>
      </c>
      <c r="I4819" s="143">
        <v>-87.867900000000006</v>
      </c>
      <c r="J4819" s="143">
        <v>727</v>
      </c>
      <c r="K4819" s="143">
        <v>-6</v>
      </c>
      <c r="L4819" s="143">
        <f>COUNTIFS(ArCompl!$C$2:$C$5652,ArCompl!$C2091,ArCompl!$D$2:$D$5652,ArCompl!$D2091)</f>
        <v>1</v>
      </c>
      <c r="M4819" s="144">
        <f>IF(ISNA(MATCH($F4819,'Liste noire'!C:C,0)),0,1)</f>
        <v>0</v>
      </c>
    </row>
    <row r="4820" spans="1:13" x14ac:dyDescent="0.25">
      <c r="A4820" s="139">
        <v>961</v>
      </c>
      <c r="B4820" s="140" t="s">
        <v>341</v>
      </c>
      <c r="C4820" s="140" t="s">
        <v>342</v>
      </c>
      <c r="D4820" s="140" t="s">
        <v>257</v>
      </c>
      <c r="E4820" s="140" t="s">
        <v>257</v>
      </c>
      <c r="F4820" s="140" t="s">
        <v>343</v>
      </c>
      <c r="G4820" s="140" t="s">
        <v>344</v>
      </c>
      <c r="H4820" s="140">
        <v>-7.6030699999999998</v>
      </c>
      <c r="I4820" s="140">
        <v>15.027799999999999</v>
      </c>
      <c r="J4820" s="140">
        <v>2720</v>
      </c>
      <c r="K4820" s="140">
        <v>1</v>
      </c>
      <c r="L4820" s="140">
        <f>COUNTIFS(ArCompl!$C$2:$C$5652,ArCompl!$C208,ArCompl!$D$2:$D$5652,ArCompl!$D208)</f>
        <v>1</v>
      </c>
      <c r="M4820" s="141">
        <f>IF(ISNA(MATCH($F4820,'Liste noire'!C:C,0)),0,1)</f>
        <v>0</v>
      </c>
    </row>
    <row r="4821" spans="1:13" x14ac:dyDescent="0.25">
      <c r="A4821" s="142">
        <v>2753</v>
      </c>
      <c r="B4821" s="143" t="s">
        <v>5672</v>
      </c>
      <c r="C4821" s="143" t="s">
        <v>5673</v>
      </c>
      <c r="D4821" s="143" t="s">
        <v>5479</v>
      </c>
      <c r="E4821" s="143" t="s">
        <v>22380</v>
      </c>
      <c r="F4821" s="143" t="s">
        <v>5674</v>
      </c>
      <c r="G4821" s="143" t="s">
        <v>5675</v>
      </c>
      <c r="H4821" s="143">
        <v>5.69076</v>
      </c>
      <c r="I4821" s="143">
        <v>-76.641199999999998</v>
      </c>
      <c r="J4821" s="143">
        <v>204</v>
      </c>
      <c r="K4821" s="143">
        <v>-5</v>
      </c>
      <c r="L4821" s="143">
        <f>COUNTIFS(ArCompl!$C$2:$C$5652,ArCompl!$C1584,ArCompl!$D$2:$D$5652,ArCompl!$D1584)</f>
        <v>2</v>
      </c>
      <c r="M4821" s="144">
        <f>IF(ISNA(MATCH($F4821,'Liste noire'!C:C,0)),0,1)</f>
        <v>0</v>
      </c>
    </row>
    <row r="4822" spans="1:13" x14ac:dyDescent="0.25">
      <c r="A4822" s="139">
        <v>6193</v>
      </c>
      <c r="B4822" s="140" t="s">
        <v>22172</v>
      </c>
      <c r="C4822" s="140" t="s">
        <v>22173</v>
      </c>
      <c r="D4822" s="140" t="s">
        <v>22113</v>
      </c>
      <c r="E4822" s="140" t="s">
        <v>22113</v>
      </c>
      <c r="F4822" s="140" t="s">
        <v>22174</v>
      </c>
      <c r="G4822" s="140" t="s">
        <v>22175</v>
      </c>
      <c r="H4822" s="140">
        <v>13.955</v>
      </c>
      <c r="I4822" s="140">
        <v>109.042</v>
      </c>
      <c r="J4822" s="140">
        <v>80</v>
      </c>
      <c r="K4822" s="140">
        <v>7</v>
      </c>
      <c r="L4822" s="140">
        <f>COUNTIFS(ArCompl!$C$2:$C$5652,ArCompl!$C5617,ArCompl!$D$2:$D$5652,ArCompl!$D5617)</f>
        <v>1</v>
      </c>
      <c r="M4822" s="141">
        <f>IF(ISNA(MATCH($F4822,'Liste noire'!C:C,0)),0,1)</f>
        <v>0</v>
      </c>
    </row>
    <row r="4823" spans="1:13" x14ac:dyDescent="0.25">
      <c r="A4823" s="142">
        <v>4125</v>
      </c>
      <c r="B4823" s="143" t="s">
        <v>8412</v>
      </c>
      <c r="C4823" s="143" t="s">
        <v>8413</v>
      </c>
      <c r="D4823" s="143" t="s">
        <v>8373</v>
      </c>
      <c r="E4823" s="143" t="s">
        <v>8373</v>
      </c>
      <c r="F4823" s="143" t="s">
        <v>8414</v>
      </c>
      <c r="G4823" s="143" t="s">
        <v>8415</v>
      </c>
      <c r="H4823" s="143">
        <v>16.113099999999999</v>
      </c>
      <c r="I4823" s="143">
        <v>-86.880300000000005</v>
      </c>
      <c r="J4823" s="143">
        <v>29</v>
      </c>
      <c r="K4823" s="143">
        <v>-6</v>
      </c>
      <c r="L4823" s="143">
        <f>COUNTIFS(ArCompl!$C$2:$C$5652,ArCompl!$C3555,ArCompl!$D$2:$D$5652,ArCompl!$D3555)</f>
        <v>1</v>
      </c>
      <c r="M4823" s="144">
        <f>IF(ISNA(MATCH($F4823,'Liste noire'!C:C,0)),0,1)</f>
        <v>0</v>
      </c>
    </row>
    <row r="4824" spans="1:13" x14ac:dyDescent="0.25">
      <c r="A4824" s="139">
        <v>4333</v>
      </c>
      <c r="B4824" s="140" t="s">
        <v>14010</v>
      </c>
      <c r="C4824" s="140" t="s">
        <v>14011</v>
      </c>
      <c r="D4824" s="140" t="s">
        <v>13509</v>
      </c>
      <c r="E4824" s="140" t="s">
        <v>22461</v>
      </c>
      <c r="F4824" s="140" t="s">
        <v>14012</v>
      </c>
      <c r="G4824" s="140" t="s">
        <v>14013</v>
      </c>
      <c r="H4824" s="140">
        <v>58.136099999999999</v>
      </c>
      <c r="I4824" s="140">
        <v>102.565</v>
      </c>
      <c r="J4824" s="140">
        <v>1339</v>
      </c>
      <c r="K4824" s="140">
        <v>8</v>
      </c>
      <c r="L4824" s="140">
        <f>COUNTIFS(ArCompl!$C$2:$C$5652,ArCompl!$C5134,ArCompl!$D$2:$D$5652,ArCompl!$D5134)</f>
        <v>1</v>
      </c>
      <c r="M4824" s="141">
        <f>IF(ISNA(MATCH($F4824,'Liste noire'!C:C,0)),0,1)</f>
        <v>0</v>
      </c>
    </row>
    <row r="4825" spans="1:13" x14ac:dyDescent="0.25">
      <c r="A4825" s="142">
        <v>5774</v>
      </c>
      <c r="B4825" s="143" t="s">
        <v>20539</v>
      </c>
      <c r="C4825" s="143" t="s">
        <v>20540</v>
      </c>
      <c r="D4825" s="143" t="s">
        <v>16702</v>
      </c>
      <c r="E4825" s="143" t="s">
        <v>22496</v>
      </c>
      <c r="F4825" s="143" t="s">
        <v>20541</v>
      </c>
      <c r="G4825" s="143" t="s">
        <v>20542</v>
      </c>
      <c r="H4825" s="143">
        <v>39.942700000000002</v>
      </c>
      <c r="I4825" s="143">
        <v>-91.194599999999994</v>
      </c>
      <c r="J4825" s="143">
        <v>768</v>
      </c>
      <c r="K4825" s="143">
        <v>-6</v>
      </c>
      <c r="L4825" s="143">
        <f>COUNTIFS(ArCompl!$C$2:$C$5652,ArCompl!$C2891,ArCompl!$D$2:$D$5652,ArCompl!$D2891)</f>
        <v>1</v>
      </c>
      <c r="M4825" s="144">
        <f>IF(ISNA(MATCH($F4825,'Liste noire'!C:C,0)),0,1)</f>
        <v>0</v>
      </c>
    </row>
    <row r="4826" spans="1:13" x14ac:dyDescent="0.25">
      <c r="A4826" s="139">
        <v>2688</v>
      </c>
      <c r="B4826" s="140" t="s">
        <v>6414</v>
      </c>
      <c r="C4826" s="140" t="s">
        <v>6415</v>
      </c>
      <c r="D4826" s="140" t="s">
        <v>6363</v>
      </c>
      <c r="E4826" s="140" t="s">
        <v>22391</v>
      </c>
      <c r="F4826" s="140" t="s">
        <v>6416</v>
      </c>
      <c r="G4826" s="140" t="s">
        <v>6417</v>
      </c>
      <c r="H4826" s="140">
        <v>-0.1291667</v>
      </c>
      <c r="I4826" s="140">
        <v>-78.357500000000002</v>
      </c>
      <c r="J4826" s="140">
        <v>7841</v>
      </c>
      <c r="K4826" s="140">
        <v>-5</v>
      </c>
      <c r="L4826" s="140">
        <f>COUNTIFS(ArCompl!$C$2:$C$5652,ArCompl!$C1815,ArCompl!$D$2:$D$5652,ArCompl!$D1815)</f>
        <v>1</v>
      </c>
      <c r="M4826" s="141">
        <f>IF(ISNA(MATCH($F4826,'Liste noire'!C:C,0)),0,1)</f>
        <v>0</v>
      </c>
    </row>
    <row r="4827" spans="1:13" x14ac:dyDescent="0.25">
      <c r="A4827" s="142">
        <v>1417</v>
      </c>
      <c r="B4827" s="143" t="s">
        <v>7254</v>
      </c>
      <c r="C4827" s="143" t="s">
        <v>7255</v>
      </c>
      <c r="D4827" s="143" t="s">
        <v>6885</v>
      </c>
      <c r="E4827" s="143" t="s">
        <v>6885</v>
      </c>
      <c r="F4827" s="143" t="s">
        <v>7256</v>
      </c>
      <c r="G4827" s="143" t="s">
        <v>7257</v>
      </c>
      <c r="H4827" s="143">
        <v>47.975000000000001</v>
      </c>
      <c r="I4827" s="143">
        <v>-4.1677900000000001</v>
      </c>
      <c r="J4827" s="143">
        <v>297</v>
      </c>
      <c r="K4827" s="143">
        <v>1</v>
      </c>
      <c r="L4827" s="143">
        <f>COUNTIFS(ArCompl!$C$2:$C$5652,ArCompl!$C3385,ArCompl!$D$2:$D$5652,ArCompl!$D3385)</f>
        <v>1</v>
      </c>
      <c r="M4827" s="144">
        <f>IF(ISNA(MATCH($F4827,'Liste noire'!C:C,0)),0,1)</f>
        <v>0</v>
      </c>
    </row>
    <row r="4828" spans="1:13" x14ac:dyDescent="0.25">
      <c r="A4828" s="139">
        <v>6100</v>
      </c>
      <c r="B4828" s="140" t="s">
        <v>11136</v>
      </c>
      <c r="C4828" s="140" t="s">
        <v>11137</v>
      </c>
      <c r="D4828" s="140" t="s">
        <v>11117</v>
      </c>
      <c r="E4828" s="140" t="s">
        <v>22436</v>
      </c>
      <c r="F4828" s="140" t="s">
        <v>11138</v>
      </c>
      <c r="G4828" s="140" t="s">
        <v>11139</v>
      </c>
      <c r="H4828" s="140">
        <v>8.9280600000000003</v>
      </c>
      <c r="I4828" s="140">
        <v>165.762</v>
      </c>
      <c r="J4828" s="140">
        <v>29</v>
      </c>
      <c r="K4828" s="140">
        <v>12</v>
      </c>
      <c r="L4828" s="140">
        <f>COUNTIFS(ArCompl!$C$2:$C$5652,ArCompl!$C3573,ArCompl!$D$2:$D$5652,ArCompl!$D3573)</f>
        <v>2</v>
      </c>
      <c r="M4828" s="141">
        <f>IF(ISNA(MATCH($F4828,'Liste noire'!C:C,0)),0,1)</f>
        <v>0</v>
      </c>
    </row>
    <row r="4829" spans="1:13" x14ac:dyDescent="0.25">
      <c r="A4829" s="142">
        <v>7976</v>
      </c>
      <c r="B4829" s="143" t="s">
        <v>10427</v>
      </c>
      <c r="C4829" s="143" t="s">
        <v>10428</v>
      </c>
      <c r="D4829" s="143" t="s">
        <v>10345</v>
      </c>
      <c r="E4829" s="143" t="s">
        <v>10345</v>
      </c>
      <c r="F4829" s="143" t="s">
        <v>10429</v>
      </c>
      <c r="G4829" s="143" t="s">
        <v>10430</v>
      </c>
      <c r="H4829" s="143">
        <v>-4.2933300000000001</v>
      </c>
      <c r="I4829" s="143">
        <v>39.571100000000001</v>
      </c>
      <c r="J4829" s="143">
        <v>98</v>
      </c>
      <c r="K4829" s="143">
        <v>3</v>
      </c>
      <c r="L4829" s="143">
        <f>COUNTIFS(ArCompl!$C$2:$C$5652,ArCompl!$C4104,ArCompl!$D$2:$D$5652,ArCompl!$D4104)</f>
        <v>1</v>
      </c>
      <c r="M4829" s="144">
        <f>IF(ISNA(MATCH($F4829,'Liste noire'!C:C,0)),0,1)</f>
        <v>0</v>
      </c>
    </row>
    <row r="4830" spans="1:13" x14ac:dyDescent="0.25">
      <c r="A4830" s="139">
        <v>3943</v>
      </c>
      <c r="B4830" s="140" t="s">
        <v>10008</v>
      </c>
      <c r="C4830" s="140" t="s">
        <v>10009</v>
      </c>
      <c r="D4830" s="140" t="s">
        <v>9894</v>
      </c>
      <c r="E4830" s="140" t="s">
        <v>22423</v>
      </c>
      <c r="F4830" s="140" t="s">
        <v>10010</v>
      </c>
      <c r="G4830" s="140" t="s">
        <v>10011</v>
      </c>
      <c r="H4830" s="140">
        <v>34.632800000000003</v>
      </c>
      <c r="I4830" s="140">
        <v>135.22399999999999</v>
      </c>
      <c r="J4830" s="140">
        <v>22</v>
      </c>
      <c r="K4830" s="140">
        <v>9</v>
      </c>
      <c r="L4830" s="140">
        <f>COUNTIFS(ArCompl!$C$2:$C$5652,ArCompl!$C3999,ArCompl!$D$2:$D$5652,ArCompl!$D3999)</f>
        <v>2</v>
      </c>
      <c r="M4830" s="141">
        <f>IF(ISNA(MATCH($F4830,'Liste noire'!C:C,0)),0,1)</f>
        <v>0</v>
      </c>
    </row>
    <row r="4831" spans="1:13" x14ac:dyDescent="0.25">
      <c r="A4831" s="142">
        <v>6905</v>
      </c>
      <c r="B4831" s="143" t="s">
        <v>16220</v>
      </c>
      <c r="C4831" s="143" t="s">
        <v>16221</v>
      </c>
      <c r="D4831" s="143" t="s">
        <v>16151</v>
      </c>
      <c r="E4831" s="143" t="s">
        <v>16151</v>
      </c>
      <c r="F4831" s="143" t="s">
        <v>16222</v>
      </c>
      <c r="G4831" s="143" t="s">
        <v>16223</v>
      </c>
      <c r="H4831" s="143">
        <v>50.67841</v>
      </c>
      <c r="I4831" s="143">
        <v>25.487169999999999</v>
      </c>
      <c r="J4831" s="143">
        <v>774</v>
      </c>
      <c r="K4831" s="143">
        <v>2</v>
      </c>
      <c r="L4831" s="143">
        <f>COUNTIFS(ArCompl!$C$2:$C$5652,ArCompl!$C5514,ArCompl!$D$2:$D$5652,ArCompl!$D5514)</f>
        <v>1</v>
      </c>
      <c r="M4831" s="144">
        <f>IF(ISNA(MATCH($F4831,'Liste noire'!C:C,0)),0,1)</f>
        <v>0</v>
      </c>
    </row>
    <row r="4832" spans="1:13" x14ac:dyDescent="0.25">
      <c r="A4832" s="139">
        <v>9797</v>
      </c>
      <c r="B4832" s="140" t="s">
        <v>20070</v>
      </c>
      <c r="C4832" s="140" t="s">
        <v>20071</v>
      </c>
      <c r="D4832" s="140" t="s">
        <v>16702</v>
      </c>
      <c r="E4832" s="140" t="s">
        <v>22496</v>
      </c>
      <c r="F4832" s="140" t="s">
        <v>20072</v>
      </c>
      <c r="G4832" s="140" t="s">
        <v>20073</v>
      </c>
      <c r="H4832" s="140">
        <v>36.222799999999999</v>
      </c>
      <c r="I4832" s="140">
        <v>-81.098299999999995</v>
      </c>
      <c r="J4832" s="140">
        <v>1301</v>
      </c>
      <c r="K4832" s="140">
        <v>-5</v>
      </c>
      <c r="L4832" s="140">
        <f>COUNTIFS(ArCompl!$C$2:$C$5652,ArCompl!$C2766,ArCompl!$D$2:$D$5652,ArCompl!$D2766)</f>
        <v>1</v>
      </c>
      <c r="M4832" s="141">
        <f>IF(ISNA(MATCH($F4832,'Liste noire'!C:C,0)),0,1)</f>
        <v>0</v>
      </c>
    </row>
    <row r="4833" spans="1:13" x14ac:dyDescent="0.25">
      <c r="A4833" s="142">
        <v>11860</v>
      </c>
      <c r="B4833" s="143" t="s">
        <v>21373</v>
      </c>
      <c r="C4833" s="143" t="s">
        <v>21374</v>
      </c>
      <c r="D4833" s="143" t="s">
        <v>16702</v>
      </c>
      <c r="E4833" s="143" t="s">
        <v>22496</v>
      </c>
      <c r="F4833" s="143" t="s">
        <v>21375</v>
      </c>
      <c r="G4833" s="143" t="s">
        <v>21376</v>
      </c>
      <c r="H4833" s="143">
        <v>39.125999999999998</v>
      </c>
      <c r="I4833" s="143">
        <v>-123.20099999999999</v>
      </c>
      <c r="J4833" s="143">
        <v>614</v>
      </c>
      <c r="K4833" s="143" t="s">
        <v>340</v>
      </c>
      <c r="L4833" s="143">
        <f>COUNTIFS(ArCompl!$C$2:$C$5652,ArCompl!$C3111,ArCompl!$D$2:$D$5652,ArCompl!$D3111)</f>
        <v>2</v>
      </c>
      <c r="M4833" s="144">
        <f>IF(ISNA(MATCH($F4833,'Liste noire'!C:C,0)),0,1)</f>
        <v>0</v>
      </c>
    </row>
    <row r="4834" spans="1:13" x14ac:dyDescent="0.25">
      <c r="A4834" s="139">
        <v>6086</v>
      </c>
      <c r="B4834" s="140" t="s">
        <v>10335</v>
      </c>
      <c r="C4834" s="140" t="s">
        <v>10336</v>
      </c>
      <c r="D4834" s="140" t="s">
        <v>10264</v>
      </c>
      <c r="E4834" s="140" t="s">
        <v>10264</v>
      </c>
      <c r="F4834" s="140" t="s">
        <v>10337</v>
      </c>
      <c r="G4834" s="140" t="s">
        <v>10338</v>
      </c>
      <c r="H4834" s="140">
        <v>50.0366</v>
      </c>
      <c r="I4834" s="140">
        <v>82.494200000000006</v>
      </c>
      <c r="J4834" s="140">
        <v>939</v>
      </c>
      <c r="K4834" s="140">
        <v>6</v>
      </c>
      <c r="L4834" s="140">
        <f>COUNTIFS(ArCompl!$C$2:$C$5652,ArCompl!$C4081,ArCompl!$D$2:$D$5652,ArCompl!$D4081)</f>
        <v>1</v>
      </c>
      <c r="M4834" s="141">
        <f>IF(ISNA(MATCH($F4834,'Liste noire'!C:C,0)),0,1)</f>
        <v>0</v>
      </c>
    </row>
    <row r="4835" spans="1:13" x14ac:dyDescent="0.25">
      <c r="A4835" s="142">
        <v>7863</v>
      </c>
      <c r="B4835" s="143" t="s">
        <v>16248</v>
      </c>
      <c r="C4835" s="143" t="s">
        <v>16249</v>
      </c>
      <c r="D4835" s="143" t="s">
        <v>16151</v>
      </c>
      <c r="E4835" s="143" t="s">
        <v>16151</v>
      </c>
      <c r="F4835" s="143" t="s">
        <v>16250</v>
      </c>
      <c r="G4835" s="143" t="s">
        <v>16251</v>
      </c>
      <c r="H4835" s="143">
        <v>44.689</v>
      </c>
      <c r="I4835" s="143">
        <v>33.570999999999998</v>
      </c>
      <c r="J4835" s="143">
        <v>344</v>
      </c>
      <c r="K4835" s="143">
        <v>3</v>
      </c>
      <c r="L4835" s="143">
        <f>COUNTIFS(ArCompl!$C$2:$C$5652,ArCompl!$C5521,ArCompl!$D$2:$D$5652,ArCompl!$D5521)</f>
        <v>1</v>
      </c>
      <c r="M4835" s="144">
        <f>IF(ISNA(MATCH($F4835,'Liste noire'!C:C,0)),0,1)</f>
        <v>0</v>
      </c>
    </row>
    <row r="4836" spans="1:13" x14ac:dyDescent="0.25">
      <c r="A4836" s="139">
        <v>11111</v>
      </c>
      <c r="B4836" s="140" t="s">
        <v>20527</v>
      </c>
      <c r="C4836" s="140" t="s">
        <v>20528</v>
      </c>
      <c r="D4836" s="140" t="s">
        <v>16702</v>
      </c>
      <c r="E4836" s="140" t="s">
        <v>22496</v>
      </c>
      <c r="F4836" s="140" t="s">
        <v>20529</v>
      </c>
      <c r="G4836" s="140" t="s">
        <v>20530</v>
      </c>
      <c r="H4836" s="140">
        <v>40.435200000000002</v>
      </c>
      <c r="I4836" s="140">
        <v>-75.381900000000002</v>
      </c>
      <c r="J4836" s="140">
        <v>526</v>
      </c>
      <c r="K4836" s="140">
        <v>-5</v>
      </c>
      <c r="L4836" s="140">
        <f>COUNTIFS(ArCompl!$C$2:$C$5652,ArCompl!$C2888,ArCompl!$D$2:$D$5652,ArCompl!$D2888)</f>
        <v>1</v>
      </c>
      <c r="M4836" s="141">
        <f>IF(ISNA(MATCH($F4836,'Liste noire'!C:C,0)),0,1)</f>
        <v>0</v>
      </c>
    </row>
    <row r="4837" spans="1:13" x14ac:dyDescent="0.25">
      <c r="A4837" s="142">
        <v>6924</v>
      </c>
      <c r="B4837" s="143" t="s">
        <v>14014</v>
      </c>
      <c r="C4837" s="143" t="s">
        <v>14015</v>
      </c>
      <c r="D4837" s="143" t="s">
        <v>13509</v>
      </c>
      <c r="E4837" s="143" t="s">
        <v>22461</v>
      </c>
      <c r="F4837" s="143" t="s">
        <v>14016</v>
      </c>
      <c r="G4837" s="143" t="s">
        <v>14017</v>
      </c>
      <c r="H4837" s="143">
        <v>56.856699999999996</v>
      </c>
      <c r="I4837" s="143">
        <v>105.73</v>
      </c>
      <c r="J4837" s="143">
        <v>2188</v>
      </c>
      <c r="K4837" s="143">
        <v>8</v>
      </c>
      <c r="L4837" s="143">
        <f>COUNTIFS(ArCompl!$C$2:$C$5652,ArCompl!$C5135,ArCompl!$D$2:$D$5652,ArCompl!$D5135)</f>
        <v>1</v>
      </c>
      <c r="M4837" s="144">
        <f>IF(ISNA(MATCH($F4837,'Liste noire'!C:C,0)),0,1)</f>
        <v>0</v>
      </c>
    </row>
    <row r="4838" spans="1:13" x14ac:dyDescent="0.25">
      <c r="A4838" s="139">
        <v>2498</v>
      </c>
      <c r="B4838" s="140" t="s">
        <v>544</v>
      </c>
      <c r="C4838" s="140" t="s">
        <v>541</v>
      </c>
      <c r="D4838" s="140" t="s">
        <v>365</v>
      </c>
      <c r="E4838" s="140" t="s">
        <v>22354</v>
      </c>
      <c r="F4838" s="140" t="s">
        <v>545</v>
      </c>
      <c r="G4838" s="140" t="s">
        <v>546</v>
      </c>
      <c r="H4838" s="140">
        <v>-49.306800000000003</v>
      </c>
      <c r="I4838" s="140">
        <v>-67.802599999999998</v>
      </c>
      <c r="J4838" s="140">
        <v>203</v>
      </c>
      <c r="K4838" s="140">
        <v>-3</v>
      </c>
      <c r="L4838" s="140">
        <f>COUNTIFS(ArCompl!$C$2:$C$5652,ArCompl!$C294,ArCompl!$D$2:$D$5652,ArCompl!$D294)</f>
        <v>2</v>
      </c>
      <c r="M4838" s="141">
        <f>IF(ISNA(MATCH($F4838,'Liste noire'!C:C,0)),0,1)</f>
        <v>0</v>
      </c>
    </row>
    <row r="4839" spans="1:13" x14ac:dyDescent="0.25">
      <c r="A4839" s="142">
        <v>5910</v>
      </c>
      <c r="B4839" s="143" t="s">
        <v>21862</v>
      </c>
      <c r="C4839" s="143" t="s">
        <v>21863</v>
      </c>
      <c r="D4839" s="143" t="s">
        <v>21859</v>
      </c>
      <c r="E4839" s="143" t="s">
        <v>21859</v>
      </c>
      <c r="F4839" s="143" t="s">
        <v>21864</v>
      </c>
      <c r="G4839" s="143" t="s">
        <v>21865</v>
      </c>
      <c r="H4839" s="143">
        <v>-16.329699999999999</v>
      </c>
      <c r="I4839" s="143">
        <v>168.30109999999999</v>
      </c>
      <c r="J4839" s="143">
        <v>170</v>
      </c>
      <c r="K4839" s="143">
        <v>11</v>
      </c>
      <c r="L4839" s="143">
        <f>COUNTIFS(ArCompl!$C$2:$C$5652,ArCompl!$C5538,ArCompl!$D$2:$D$5652,ArCompl!$D5538)</f>
        <v>2</v>
      </c>
      <c r="M4839" s="144">
        <f>IF(ISNA(MATCH($F4839,'Liste noire'!C:C,0)),0,1)</f>
        <v>0</v>
      </c>
    </row>
    <row r="4840" spans="1:13" x14ac:dyDescent="0.25">
      <c r="A4840" s="139">
        <v>864</v>
      </c>
      <c r="B4840" s="140" t="s">
        <v>14738</v>
      </c>
      <c r="C4840" s="140" t="s">
        <v>14739</v>
      </c>
      <c r="D4840" s="140" t="s">
        <v>14577</v>
      </c>
      <c r="E4840" s="140" t="s">
        <v>22476</v>
      </c>
      <c r="F4840" s="140" t="s">
        <v>14740</v>
      </c>
      <c r="G4840" s="140" t="s">
        <v>14741</v>
      </c>
      <c r="H4840" s="140">
        <v>-28.320599999999999</v>
      </c>
      <c r="I4840" s="140">
        <v>31.416499999999999</v>
      </c>
      <c r="J4840" s="140">
        <v>1720</v>
      </c>
      <c r="K4840" s="140">
        <v>2</v>
      </c>
      <c r="L4840" s="140">
        <f>COUNTIFS(ArCompl!$C$2:$C$5652,ArCompl!$C60,ArCompl!$D$2:$D$5652,ArCompl!$D60)</f>
        <v>1</v>
      </c>
      <c r="M4840" s="141">
        <f>IF(ISNA(MATCH($F4840,'Liste noire'!C:C,0)),0,1)</f>
        <v>0</v>
      </c>
    </row>
    <row r="4841" spans="1:13" x14ac:dyDescent="0.25">
      <c r="A4841" s="142">
        <v>7470</v>
      </c>
      <c r="B4841" s="143" t="s">
        <v>11566</v>
      </c>
      <c r="C4841" s="143" t="s">
        <v>11567</v>
      </c>
      <c r="D4841" s="143" t="s">
        <v>11535</v>
      </c>
      <c r="E4841" s="143" t="s">
        <v>22443</v>
      </c>
      <c r="F4841" s="143" t="s">
        <v>11568</v>
      </c>
      <c r="G4841" s="143" t="s">
        <v>11569</v>
      </c>
      <c r="H4841" s="143">
        <v>48.993299999999998</v>
      </c>
      <c r="I4841" s="143">
        <v>89.922499999999999</v>
      </c>
      <c r="J4841" s="143">
        <v>5732</v>
      </c>
      <c r="K4841" s="143">
        <v>7</v>
      </c>
      <c r="L4841" s="143">
        <f>COUNTIFS(ArCompl!$C$2:$C$5652,ArCompl!$C4396,ArCompl!$D$2:$D$5652,ArCompl!$D4396)</f>
        <v>1</v>
      </c>
      <c r="M4841" s="144">
        <f>IF(ISNA(MATCH($F4841,'Liste noire'!C:C,0)),0,1)</f>
        <v>0</v>
      </c>
    </row>
    <row r="4842" spans="1:13" x14ac:dyDescent="0.25">
      <c r="A4842" s="139">
        <v>9026</v>
      </c>
      <c r="B4842" s="140" t="s">
        <v>13723</v>
      </c>
      <c r="C4842" s="140" t="s">
        <v>13724</v>
      </c>
      <c r="D4842" s="140" t="s">
        <v>13509</v>
      </c>
      <c r="E4842" s="140" t="s">
        <v>22461</v>
      </c>
      <c r="F4842" s="140" t="s">
        <v>13725</v>
      </c>
      <c r="G4842" s="140" t="s">
        <v>13726</v>
      </c>
      <c r="H4842" s="140">
        <v>60.720599999999997</v>
      </c>
      <c r="I4842" s="140">
        <v>114.82599999999999</v>
      </c>
      <c r="J4842" s="140">
        <v>801</v>
      </c>
      <c r="K4842" s="140">
        <v>9</v>
      </c>
      <c r="L4842" s="140">
        <f>COUNTIFS(ArCompl!$C$2:$C$5652,ArCompl!$C5061,ArCompl!$D$2:$D$5652,ArCompl!$D5061)</f>
        <v>1</v>
      </c>
      <c r="M4842" s="141">
        <f>IF(ISNA(MATCH($F4842,'Liste noire'!C:C,0)),0,1)</f>
        <v>0</v>
      </c>
    </row>
    <row r="4843" spans="1:13" x14ac:dyDescent="0.25">
      <c r="A4843" s="142">
        <v>3380</v>
      </c>
      <c r="B4843" s="143" t="s">
        <v>11574</v>
      </c>
      <c r="C4843" s="143" t="s">
        <v>11575</v>
      </c>
      <c r="D4843" s="143" t="s">
        <v>11535</v>
      </c>
      <c r="E4843" s="143" t="s">
        <v>22443</v>
      </c>
      <c r="F4843" s="143" t="s">
        <v>11576</v>
      </c>
      <c r="G4843" s="143" t="s">
        <v>11577</v>
      </c>
      <c r="H4843" s="143">
        <v>47.8431</v>
      </c>
      <c r="I4843" s="143">
        <v>106.767</v>
      </c>
      <c r="J4843" s="143">
        <v>4364</v>
      </c>
      <c r="K4843" s="143">
        <v>8</v>
      </c>
      <c r="L4843" s="143">
        <f>COUNTIFS(ArCompl!$C$2:$C$5652,ArCompl!$C4398,ArCompl!$D$2:$D$5652,ArCompl!$D4398)</f>
        <v>1</v>
      </c>
      <c r="M4843" s="144">
        <f>IF(ISNA(MATCH($F4843,'Liste noire'!C:C,0)),0,1)</f>
        <v>0</v>
      </c>
    </row>
    <row r="4844" spans="1:13" x14ac:dyDescent="0.25">
      <c r="A4844" s="139">
        <v>7558</v>
      </c>
      <c r="B4844" s="140" t="s">
        <v>11570</v>
      </c>
      <c r="C4844" s="140" t="s">
        <v>11571</v>
      </c>
      <c r="D4844" s="140" t="s">
        <v>11535</v>
      </c>
      <c r="E4844" s="140" t="s">
        <v>22443</v>
      </c>
      <c r="F4844" s="140" t="s">
        <v>11572</v>
      </c>
      <c r="G4844" s="140" t="s">
        <v>11573</v>
      </c>
      <c r="H4844" s="140">
        <v>50.066589999999998</v>
      </c>
      <c r="I4844" s="140">
        <v>91.938270000000003</v>
      </c>
      <c r="J4844" s="140">
        <v>0</v>
      </c>
      <c r="K4844" s="140">
        <v>7</v>
      </c>
      <c r="L4844" s="140">
        <f>COUNTIFS(ArCompl!$C$2:$C$5652,ArCompl!$C4397,ArCompl!$D$2:$D$5652,ArCompl!$D4397)</f>
        <v>1</v>
      </c>
      <c r="M4844" s="141">
        <f>IF(ISNA(MATCH($F4844,'Liste noire'!C:C,0)),0,1)</f>
        <v>0</v>
      </c>
    </row>
    <row r="4845" spans="1:13" x14ac:dyDescent="0.25">
      <c r="A4845" s="142">
        <v>6322</v>
      </c>
      <c r="B4845" s="143" t="s">
        <v>1353</v>
      </c>
      <c r="C4845" s="143" t="s">
        <v>1354</v>
      </c>
      <c r="D4845" s="143" t="s">
        <v>639</v>
      </c>
      <c r="E4845" s="143" t="s">
        <v>22356</v>
      </c>
      <c r="F4845" s="143" t="s">
        <v>1355</v>
      </c>
      <c r="G4845" s="143" t="s">
        <v>1356</v>
      </c>
      <c r="H4845" s="143">
        <v>-26.612200000000001</v>
      </c>
      <c r="I4845" s="143">
        <v>144.25299999999999</v>
      </c>
      <c r="J4845" s="143">
        <v>655</v>
      </c>
      <c r="K4845" s="143">
        <v>10</v>
      </c>
      <c r="L4845" s="143">
        <f>COUNTIFS(ArCompl!$C$2:$C$5652,ArCompl!$C498,ArCompl!$D$2:$D$5652,ArCompl!$D498)</f>
        <v>1</v>
      </c>
      <c r="M4845" s="144">
        <f>IF(ISNA(MATCH($F4845,'Liste noire'!C:C,0)),0,1)</f>
        <v>0</v>
      </c>
    </row>
    <row r="4846" spans="1:13" x14ac:dyDescent="0.25">
      <c r="A4846" s="139">
        <v>2754</v>
      </c>
      <c r="B4846" s="140" t="s">
        <v>5716</v>
      </c>
      <c r="C4846" s="140" t="s">
        <v>5717</v>
      </c>
      <c r="D4846" s="140" t="s">
        <v>5479</v>
      </c>
      <c r="E4846" s="140" t="s">
        <v>22380</v>
      </c>
      <c r="F4846" s="140" t="s">
        <v>5718</v>
      </c>
      <c r="G4846" s="140" t="s">
        <v>5719</v>
      </c>
      <c r="H4846" s="140">
        <v>4.0883599999999998</v>
      </c>
      <c r="I4846" s="140">
        <v>-76.235100000000003</v>
      </c>
      <c r="J4846" s="140">
        <v>3132</v>
      </c>
      <c r="K4846" s="140">
        <v>-5</v>
      </c>
      <c r="L4846" s="140">
        <f>COUNTIFS(ArCompl!$C$2:$C$5652,ArCompl!$C1595,ArCompl!$D$2:$D$5652,ArCompl!$D1595)</f>
        <v>1</v>
      </c>
      <c r="M4846" s="141">
        <f>IF(ISNA(MATCH($F4846,'Liste noire'!C:C,0)),0,1)</f>
        <v>0</v>
      </c>
    </row>
    <row r="4847" spans="1:13" x14ac:dyDescent="0.25">
      <c r="A4847" s="142">
        <v>11088</v>
      </c>
      <c r="B4847" s="143" t="s">
        <v>21377</v>
      </c>
      <c r="C4847" s="143" t="s">
        <v>21378</v>
      </c>
      <c r="D4847" s="143" t="s">
        <v>16702</v>
      </c>
      <c r="E4847" s="143" t="s">
        <v>22496</v>
      </c>
      <c r="F4847" s="143" t="s">
        <v>21379</v>
      </c>
      <c r="G4847" s="143" t="s">
        <v>21380</v>
      </c>
      <c r="H4847" s="143">
        <v>37.603999999999999</v>
      </c>
      <c r="I4847" s="143">
        <v>-101.374</v>
      </c>
      <c r="J4847" s="143">
        <v>3071</v>
      </c>
      <c r="K4847" s="143">
        <v>-5</v>
      </c>
      <c r="L4847" s="143">
        <f>COUNTIFS(ArCompl!$C$2:$C$5652,ArCompl!$C3112,ArCompl!$D$2:$D$5652,ArCompl!$D3112)</f>
        <v>1</v>
      </c>
      <c r="M4847" s="144">
        <f>IF(ISNA(MATCH($F4847,'Liste noire'!C:C,0)),0,1)</f>
        <v>0</v>
      </c>
    </row>
    <row r="4848" spans="1:13" x14ac:dyDescent="0.25">
      <c r="A4848" s="139">
        <v>5710</v>
      </c>
      <c r="B4848" s="140" t="s">
        <v>16137</v>
      </c>
      <c r="C4848" s="140" t="s">
        <v>16138</v>
      </c>
      <c r="D4848" s="140" t="s">
        <v>16130</v>
      </c>
      <c r="E4848" s="140" t="s">
        <v>22493</v>
      </c>
      <c r="F4848" s="140" t="s">
        <v>16139</v>
      </c>
      <c r="G4848" s="140" t="s">
        <v>16140</v>
      </c>
      <c r="H4848" s="140">
        <v>2.8055599999999998</v>
      </c>
      <c r="I4848" s="140">
        <v>32.271799999999999</v>
      </c>
      <c r="J4848" s="140">
        <v>3510</v>
      </c>
      <c r="K4848" s="140">
        <v>3</v>
      </c>
      <c r="L4848" s="140">
        <f>COUNTIFS(ArCompl!$C$2:$C$5652,ArCompl!$C4611,ArCompl!$D$2:$D$5652,ArCompl!$D4611)</f>
        <v>1</v>
      </c>
      <c r="M4848" s="141">
        <f>IF(ISNA(MATCH($F4848,'Liste noire'!C:C,0)),0,1)</f>
        <v>0</v>
      </c>
    </row>
    <row r="4849" spans="1:13" x14ac:dyDescent="0.25">
      <c r="A4849" s="142">
        <v>7003</v>
      </c>
      <c r="B4849" s="143" t="s">
        <v>13995</v>
      </c>
      <c r="C4849" s="143" t="s">
        <v>13996</v>
      </c>
      <c r="D4849" s="143" t="s">
        <v>13509</v>
      </c>
      <c r="E4849" s="143" t="s">
        <v>22461</v>
      </c>
      <c r="F4849" s="143" t="s">
        <v>13997</v>
      </c>
      <c r="G4849" s="143" t="s">
        <v>13998</v>
      </c>
      <c r="H4849" s="143">
        <v>54.268300000000004</v>
      </c>
      <c r="I4849" s="143">
        <v>48.226700000000001</v>
      </c>
      <c r="J4849" s="143">
        <v>463</v>
      </c>
      <c r="K4849" s="143">
        <v>4</v>
      </c>
      <c r="L4849" s="143">
        <f>COUNTIFS(ArCompl!$C$2:$C$5652,ArCompl!$C5130,ArCompl!$D$2:$D$5652,ArCompl!$D5130)</f>
        <v>1</v>
      </c>
      <c r="M4849" s="144">
        <f>IF(ISNA(MATCH($F4849,'Liste noire'!C:C,0)),0,1)</f>
        <v>0</v>
      </c>
    </row>
    <row r="4850" spans="1:13" x14ac:dyDescent="0.25">
      <c r="A4850" s="139">
        <v>6163</v>
      </c>
      <c r="B4850" s="140" t="s">
        <v>13999</v>
      </c>
      <c r="C4850" s="140" t="s">
        <v>13996</v>
      </c>
      <c r="D4850" s="140" t="s">
        <v>13509</v>
      </c>
      <c r="E4850" s="140" t="s">
        <v>22461</v>
      </c>
      <c r="F4850" s="140" t="s">
        <v>14000</v>
      </c>
      <c r="G4850" s="140" t="s">
        <v>14001</v>
      </c>
      <c r="H4850" s="140">
        <v>54.401000000000003</v>
      </c>
      <c r="I4850" s="140">
        <v>48.802700000000002</v>
      </c>
      <c r="J4850" s="140">
        <v>252</v>
      </c>
      <c r="K4850" s="140">
        <v>4</v>
      </c>
      <c r="L4850" s="140">
        <f>COUNTIFS(ArCompl!$C$2:$C$5652,ArCompl!$C5131,ArCompl!$D$2:$D$5652,ArCompl!$D5131)</f>
        <v>1</v>
      </c>
      <c r="M4850" s="141">
        <f>IF(ISNA(MATCH($F4850,'Liste noire'!C:C,0)),0,1)</f>
        <v>0</v>
      </c>
    </row>
    <row r="4851" spans="1:13" x14ac:dyDescent="0.25">
      <c r="A4851" s="142">
        <v>8628</v>
      </c>
      <c r="B4851" s="143" t="s">
        <v>8198</v>
      </c>
      <c r="C4851" s="143" t="s">
        <v>8195</v>
      </c>
      <c r="D4851" s="143" t="s">
        <v>8115</v>
      </c>
      <c r="E4851" s="143" t="s">
        <v>22407</v>
      </c>
      <c r="F4851" s="143" t="s">
        <v>8199</v>
      </c>
      <c r="G4851" s="143" t="s">
        <v>8200</v>
      </c>
      <c r="H4851" s="143">
        <v>70.680430000000001</v>
      </c>
      <c r="I4851" s="143">
        <v>-52.111629999999998</v>
      </c>
      <c r="J4851" s="143">
        <v>50</v>
      </c>
      <c r="K4851" s="143">
        <v>-3</v>
      </c>
      <c r="L4851" s="143">
        <f>COUNTIFS(ArCompl!$C$2:$C$5652,ArCompl!$C3498,ArCompl!$D$2:$D$5652,ArCompl!$D3498)</f>
        <v>2</v>
      </c>
      <c r="M4851" s="144">
        <f>IF(ISNA(MATCH($F4851,'Liste noire'!C:C,0)),0,1)</f>
        <v>0</v>
      </c>
    </row>
    <row r="4852" spans="1:13" x14ac:dyDescent="0.25">
      <c r="A4852" s="139">
        <v>728</v>
      </c>
      <c r="B4852" s="140" t="s">
        <v>15370</v>
      </c>
      <c r="C4852" s="140" t="s">
        <v>15371</v>
      </c>
      <c r="D4852" s="140" t="s">
        <v>15198</v>
      </c>
      <c r="E4852" s="140" t="s">
        <v>22481</v>
      </c>
      <c r="F4852" s="140" t="s">
        <v>15372</v>
      </c>
      <c r="G4852" s="140" t="s">
        <v>15373</v>
      </c>
      <c r="H4852" s="140">
        <v>63.791800000000002</v>
      </c>
      <c r="I4852" s="140">
        <v>20.282800000000002</v>
      </c>
      <c r="J4852" s="140">
        <v>24</v>
      </c>
      <c r="K4852" s="140">
        <v>1</v>
      </c>
      <c r="L4852" s="140">
        <f>COUNTIFS(ArCompl!$C$2:$C$5652,ArCompl!$C5295,ArCompl!$D$2:$D$5652,ArCompl!$D5295)</f>
        <v>1</v>
      </c>
      <c r="M4852" s="141">
        <f>IF(ISNA(MATCH($F4852,'Liste noire'!C:C,0)),0,1)</f>
        <v>0</v>
      </c>
    </row>
    <row r="4853" spans="1:13" x14ac:dyDescent="0.25">
      <c r="A4853" s="142">
        <v>8409</v>
      </c>
      <c r="B4853" s="143" t="s">
        <v>18848</v>
      </c>
      <c r="C4853" s="143" t="s">
        <v>18845</v>
      </c>
      <c r="D4853" s="143" t="s">
        <v>16702</v>
      </c>
      <c r="E4853" s="143" t="s">
        <v>22496</v>
      </c>
      <c r="F4853" s="143" t="s">
        <v>18849</v>
      </c>
      <c r="G4853" s="143" t="s">
        <v>18850</v>
      </c>
      <c r="H4853" s="143">
        <v>39.935200000000002</v>
      </c>
      <c r="I4853" s="143">
        <v>-86.045000000000002</v>
      </c>
      <c r="J4853" s="143">
        <v>811</v>
      </c>
      <c r="K4853" s="143">
        <v>-5</v>
      </c>
      <c r="L4853" s="143">
        <f>COUNTIFS(ArCompl!$C$2:$C$5652,ArCompl!$C2445,ArCompl!$D$2:$D$5652,ArCompl!$D2445)</f>
        <v>1</v>
      </c>
      <c r="M4853" s="144">
        <f>IF(ISNA(MATCH($F4853,'Liste noire'!C:C,0)),0,1)</f>
        <v>0</v>
      </c>
    </row>
    <row r="4854" spans="1:13" x14ac:dyDescent="0.25">
      <c r="A4854" s="139">
        <v>3352</v>
      </c>
      <c r="B4854" s="140" t="s">
        <v>1535</v>
      </c>
      <c r="C4854" s="140" t="s">
        <v>1536</v>
      </c>
      <c r="D4854" s="140" t="s">
        <v>639</v>
      </c>
      <c r="E4854" s="140" t="s">
        <v>22356</v>
      </c>
      <c r="F4854" s="140" t="s">
        <v>1537</v>
      </c>
      <c r="G4854" s="140" t="s">
        <v>1538</v>
      </c>
      <c r="H4854" s="140">
        <v>-31.144200000000001</v>
      </c>
      <c r="I4854" s="140">
        <v>136.81700000000001</v>
      </c>
      <c r="J4854" s="140">
        <v>548</v>
      </c>
      <c r="K4854" s="140">
        <v>9.5</v>
      </c>
      <c r="L4854" s="140">
        <f>COUNTIFS(ArCompl!$C$2:$C$5652,ArCompl!$C544,ArCompl!$D$2:$D$5652,ArCompl!$D544)</f>
        <v>1</v>
      </c>
      <c r="M4854" s="141">
        <f>IF(ISNA(MATCH($F4854,'Liste noire'!C:C,0)),0,1)</f>
        <v>0</v>
      </c>
    </row>
    <row r="4855" spans="1:13" x14ac:dyDescent="0.25">
      <c r="A4855" s="142">
        <v>9376</v>
      </c>
      <c r="B4855" s="143" t="s">
        <v>14018</v>
      </c>
      <c r="C4855" s="143" t="s">
        <v>14019</v>
      </c>
      <c r="D4855" s="143" t="s">
        <v>13509</v>
      </c>
      <c r="E4855" s="143" t="s">
        <v>22461</v>
      </c>
      <c r="F4855" s="143" t="s">
        <v>14020</v>
      </c>
      <c r="G4855" s="143" t="s">
        <v>14021</v>
      </c>
      <c r="H4855" s="143">
        <v>60.356999999999999</v>
      </c>
      <c r="I4855" s="143">
        <v>134.435</v>
      </c>
      <c r="J4855" s="143">
        <v>561</v>
      </c>
      <c r="K4855" s="143">
        <v>9</v>
      </c>
      <c r="L4855" s="143">
        <f>COUNTIFS(ArCompl!$C$2:$C$5652,ArCompl!$C5136,ArCompl!$D$2:$D$5652,ArCompl!$D5136)</f>
        <v>1</v>
      </c>
      <c r="M4855" s="144">
        <f>IF(ISNA(MATCH($F4855,'Liste noire'!C:C,0)),0,1)</f>
        <v>0</v>
      </c>
    </row>
    <row r="4856" spans="1:13" x14ac:dyDescent="0.25">
      <c r="A4856" s="139">
        <v>8253</v>
      </c>
      <c r="B4856" s="140" t="s">
        <v>2757</v>
      </c>
      <c r="C4856" s="140" t="s">
        <v>2758</v>
      </c>
      <c r="D4856" s="140" t="s">
        <v>2057</v>
      </c>
      <c r="E4856" s="140" t="s">
        <v>22368</v>
      </c>
      <c r="F4856" s="140" t="s">
        <v>2759</v>
      </c>
      <c r="G4856" s="140" t="s">
        <v>2760</v>
      </c>
      <c r="H4856" s="140">
        <v>-23.7987</v>
      </c>
      <c r="I4856" s="140">
        <v>-53.313800000000001</v>
      </c>
      <c r="J4856" s="140">
        <v>1558</v>
      </c>
      <c r="K4856" s="140">
        <v>-3</v>
      </c>
      <c r="L4856" s="140">
        <f>COUNTIFS(ArCompl!$C$2:$C$5652,ArCompl!$C884,ArCompl!$D$2:$D$5652,ArCompl!$D884)</f>
        <v>1</v>
      </c>
      <c r="M4856" s="141">
        <f>IF(ISNA(MATCH($F4856,'Liste noire'!C:C,0)),0,1)</f>
        <v>0</v>
      </c>
    </row>
    <row r="4857" spans="1:13" x14ac:dyDescent="0.25">
      <c r="A4857" s="142">
        <v>8260</v>
      </c>
      <c r="B4857" s="143" t="s">
        <v>2761</v>
      </c>
      <c r="C4857" s="143" t="s">
        <v>2762</v>
      </c>
      <c r="D4857" s="143" t="s">
        <v>2057</v>
      </c>
      <c r="E4857" s="143" t="s">
        <v>22368</v>
      </c>
      <c r="F4857" s="143" t="s">
        <v>2763</v>
      </c>
      <c r="G4857" s="143" t="s">
        <v>2764</v>
      </c>
      <c r="H4857" s="143">
        <v>-15.3552</v>
      </c>
      <c r="I4857" s="143">
        <v>-38.999000000000002</v>
      </c>
      <c r="J4857" s="143">
        <v>20</v>
      </c>
      <c r="K4857" s="143">
        <v>-3</v>
      </c>
      <c r="L4857" s="143">
        <f>COUNTIFS(ArCompl!$C$2:$C$5652,ArCompl!$C885,ArCompl!$D$2:$D$5652,ArCompl!$D885)</f>
        <v>2</v>
      </c>
      <c r="M4857" s="144">
        <f>IF(ISNA(MATCH($F4857,'Liste noire'!C:C,0)),0,1)</f>
        <v>0</v>
      </c>
    </row>
    <row r="4858" spans="1:13" x14ac:dyDescent="0.25">
      <c r="A4858" s="139">
        <v>2056</v>
      </c>
      <c r="B4858" s="140" t="s">
        <v>74</v>
      </c>
      <c r="C4858" s="140" t="s">
        <v>75</v>
      </c>
      <c r="D4858" s="140" t="s">
        <v>39</v>
      </c>
      <c r="E4858" s="140" t="s">
        <v>39</v>
      </c>
      <c r="F4858" s="140" t="s">
        <v>76</v>
      </c>
      <c r="G4858" s="140" t="s">
        <v>77</v>
      </c>
      <c r="H4858" s="140">
        <v>36.665100000000002</v>
      </c>
      <c r="I4858" s="140">
        <v>68.910799999999995</v>
      </c>
      <c r="J4858" s="140">
        <v>1457</v>
      </c>
      <c r="K4858" s="140">
        <v>4.5</v>
      </c>
      <c r="L4858" s="140">
        <f>COUNTIFS(ArCompl!$C$2:$C$5652,ArCompl!$C11,ArCompl!$D$2:$D$5652,ArCompl!$D11)</f>
        <v>2</v>
      </c>
      <c r="M4858" s="141">
        <f>IF(ISNA(MATCH($F4858,'Liste noire'!C:C,0)),0,1)</f>
        <v>0</v>
      </c>
    </row>
    <row r="4859" spans="1:13" x14ac:dyDescent="0.25">
      <c r="A4859" s="142">
        <v>5425</v>
      </c>
      <c r="B4859" s="143" t="s">
        <v>12850</v>
      </c>
      <c r="C4859" s="143" t="s">
        <v>12851</v>
      </c>
      <c r="D4859" s="143" t="s">
        <v>12811</v>
      </c>
      <c r="E4859" s="143" t="s">
        <v>22456</v>
      </c>
      <c r="F4859" s="143" t="s">
        <v>12852</v>
      </c>
      <c r="G4859" s="143" t="s">
        <v>12853</v>
      </c>
      <c r="H4859" s="143">
        <v>-6.1257099999999998</v>
      </c>
      <c r="I4859" s="143">
        <v>141.28200000000001</v>
      </c>
      <c r="J4859" s="143">
        <v>88</v>
      </c>
      <c r="K4859" s="143">
        <v>10</v>
      </c>
      <c r="L4859" s="143">
        <f>COUNTIFS(ArCompl!$C$2:$C$5652,ArCompl!$C4689,ArCompl!$D$2:$D$5652,ArCompl!$D4689)</f>
        <v>2</v>
      </c>
      <c r="M4859" s="144">
        <f>IF(ISNA(MATCH($F4859,'Liste noire'!C:C,0)),0,1)</f>
        <v>0</v>
      </c>
    </row>
    <row r="4860" spans="1:13" x14ac:dyDescent="0.25">
      <c r="A4860" s="139">
        <v>6082</v>
      </c>
      <c r="B4860" s="140" t="s">
        <v>14157</v>
      </c>
      <c r="C4860" s="140" t="s">
        <v>14158</v>
      </c>
      <c r="D4860" s="140" t="s">
        <v>14142</v>
      </c>
      <c r="E4860" s="140" t="s">
        <v>22466</v>
      </c>
      <c r="F4860" s="140" t="s">
        <v>14159</v>
      </c>
      <c r="G4860" s="140" t="s">
        <v>14160</v>
      </c>
      <c r="H4860" s="140">
        <v>12.60013</v>
      </c>
      <c r="I4860" s="140">
        <v>-61.411949999999997</v>
      </c>
      <c r="J4860" s="140">
        <v>16</v>
      </c>
      <c r="K4860" s="140">
        <v>-4</v>
      </c>
      <c r="L4860" s="140">
        <f>COUNTIFS(ArCompl!$C$2:$C$5652,ArCompl!$C5170,ArCompl!$D$2:$D$5652,ArCompl!$D5170)</f>
        <v>1</v>
      </c>
      <c r="M4860" s="141">
        <f>IF(ISNA(MATCH($F4860,'Liste noire'!C:C,0)),0,1)</f>
        <v>0</v>
      </c>
    </row>
    <row r="4861" spans="1:13" x14ac:dyDescent="0.25">
      <c r="A4861" s="142">
        <v>7088</v>
      </c>
      <c r="B4861" s="143" t="s">
        <v>21381</v>
      </c>
      <c r="C4861" s="143" t="s">
        <v>21382</v>
      </c>
      <c r="D4861" s="143" t="s">
        <v>16702</v>
      </c>
      <c r="E4861" s="143" t="s">
        <v>22496</v>
      </c>
      <c r="F4861" s="143" t="s">
        <v>21383</v>
      </c>
      <c r="G4861" s="143" t="s">
        <v>21384</v>
      </c>
      <c r="H4861" s="143">
        <v>63.888399999999997</v>
      </c>
      <c r="I4861" s="143">
        <v>-160.79900000000001</v>
      </c>
      <c r="J4861" s="143">
        <v>27</v>
      </c>
      <c r="K4861" s="143">
        <v>-9</v>
      </c>
      <c r="L4861" s="143">
        <f>COUNTIFS(ArCompl!$C$2:$C$5652,ArCompl!$C3113,ArCompl!$D$2:$D$5652,ArCompl!$D3113)</f>
        <v>1</v>
      </c>
      <c r="M4861" s="144">
        <f>IF(ISNA(MATCH($F4861,'Liste noire'!C:C,0)),0,1)</f>
        <v>0</v>
      </c>
    </row>
    <row r="4862" spans="1:13" x14ac:dyDescent="0.25">
      <c r="A4862" s="139">
        <v>3180</v>
      </c>
      <c r="B4862" s="140" t="s">
        <v>15737</v>
      </c>
      <c r="C4862" s="140" t="s">
        <v>15738</v>
      </c>
      <c r="D4862" s="140" t="s">
        <v>15636</v>
      </c>
      <c r="E4862" s="140" t="s">
        <v>22487</v>
      </c>
      <c r="F4862" s="140" t="s">
        <v>15739</v>
      </c>
      <c r="G4862" s="140" t="s">
        <v>15740</v>
      </c>
      <c r="H4862" s="140">
        <v>9.7776200000000006</v>
      </c>
      <c r="I4862" s="140">
        <v>98.585499999999996</v>
      </c>
      <c r="J4862" s="140">
        <v>57</v>
      </c>
      <c r="K4862" s="140">
        <v>7</v>
      </c>
      <c r="L4862" s="140">
        <f>COUNTIFS(ArCompl!$C$2:$C$5652,ArCompl!$C5403,ArCompl!$D$2:$D$5652,ArCompl!$D5403)</f>
        <v>1</v>
      </c>
      <c r="M4862" s="141">
        <f>IF(ISNA(MATCH($F4862,'Liste noire'!C:C,0)),0,1)</f>
        <v>0</v>
      </c>
    </row>
    <row r="4863" spans="1:13" x14ac:dyDescent="0.25">
      <c r="A4863" s="142">
        <v>6454</v>
      </c>
      <c r="B4863" s="143" t="s">
        <v>16681</v>
      </c>
      <c r="C4863" s="143" t="s">
        <v>16682</v>
      </c>
      <c r="D4863" s="143" t="s">
        <v>16321</v>
      </c>
      <c r="E4863" s="143" t="s">
        <v>22495</v>
      </c>
      <c r="F4863" s="143" t="s">
        <v>16683</v>
      </c>
      <c r="G4863" s="143" t="s">
        <v>16684</v>
      </c>
      <c r="H4863" s="143">
        <v>60.747199999999999</v>
      </c>
      <c r="I4863" s="143">
        <v>-0.85385</v>
      </c>
      <c r="J4863" s="143">
        <v>0</v>
      </c>
      <c r="K4863" s="143">
        <v>0</v>
      </c>
      <c r="L4863" s="143">
        <f>COUNTIFS(ArCompl!$C$2:$C$5652,ArCompl!$C5002,ArCompl!$D$2:$D$5652,ArCompl!$D5002)</f>
        <v>1</v>
      </c>
      <c r="M4863" s="144">
        <f>IF(ISNA(MATCH($F4863,'Liste noire'!C:C,0)),0,1)</f>
        <v>0</v>
      </c>
    </row>
    <row r="4864" spans="1:13" x14ac:dyDescent="0.25">
      <c r="A4864" s="139">
        <v>11861</v>
      </c>
      <c r="B4864" s="140" t="s">
        <v>20206</v>
      </c>
      <c r="C4864" s="140" t="s">
        <v>16599</v>
      </c>
      <c r="D4864" s="140" t="s">
        <v>16702</v>
      </c>
      <c r="E4864" s="140" t="s">
        <v>22496</v>
      </c>
      <c r="F4864" s="140" t="s">
        <v>20207</v>
      </c>
      <c r="G4864" s="140" t="s">
        <v>20208</v>
      </c>
      <c r="H4864" s="140">
        <v>34.384300000000003</v>
      </c>
      <c r="I4864" s="140">
        <v>-89.536799999999999</v>
      </c>
      <c r="J4864" s="140">
        <v>452</v>
      </c>
      <c r="K4864" s="140" t="s">
        <v>340</v>
      </c>
      <c r="L4864" s="140">
        <f>COUNTIFS(ArCompl!$C$2:$C$5652,ArCompl!$C2802,ArCompl!$D$2:$D$5652,ArCompl!$D2802)</f>
        <v>2</v>
      </c>
      <c r="M4864" s="141">
        <f>IF(ISNA(MATCH($F4864,'Liste noire'!C:C,0)),0,1)</f>
        <v>0</v>
      </c>
    </row>
    <row r="4865" spans="1:13" x14ac:dyDescent="0.25">
      <c r="A4865" s="142">
        <v>1915</v>
      </c>
      <c r="B4865" s="143" t="s">
        <v>6107</v>
      </c>
      <c r="C4865" s="143" t="s">
        <v>6103</v>
      </c>
      <c r="D4865" s="143" t="s">
        <v>6104</v>
      </c>
      <c r="E4865" s="143" t="s">
        <v>6104</v>
      </c>
      <c r="F4865" s="143" t="s">
        <v>6108</v>
      </c>
      <c r="G4865" s="143" t="s">
        <v>6109</v>
      </c>
      <c r="H4865" s="143">
        <v>23.032800000000002</v>
      </c>
      <c r="I4865" s="143">
        <v>-82.579400000000007</v>
      </c>
      <c r="J4865" s="143">
        <v>102</v>
      </c>
      <c r="K4865" s="143">
        <v>-5</v>
      </c>
      <c r="L4865" s="143">
        <f>COUNTIFS(ArCompl!$C$2:$C$5652,ArCompl!$C1718,ArCompl!$D$2:$D$5652,ArCompl!$D1718)</f>
        <v>1</v>
      </c>
      <c r="M4865" s="144">
        <f>IF(ISNA(MATCH($F4865,'Liste noire'!C:C,0)),0,1)</f>
        <v>0</v>
      </c>
    </row>
    <row r="4866" spans="1:13" x14ac:dyDescent="0.25">
      <c r="A4866" s="139">
        <v>3240</v>
      </c>
      <c r="B4866" s="140" t="s">
        <v>9311</v>
      </c>
      <c r="C4866" s="140" t="s">
        <v>9312</v>
      </c>
      <c r="D4866" s="140" t="s">
        <v>8920</v>
      </c>
      <c r="E4866" s="140" t="s">
        <v>22416</v>
      </c>
      <c r="F4866" s="140" t="s">
        <v>9313</v>
      </c>
      <c r="G4866" s="140" t="s">
        <v>9314</v>
      </c>
      <c r="H4866" s="140">
        <v>-5.0616300000000001</v>
      </c>
      <c r="I4866" s="140">
        <v>119.554</v>
      </c>
      <c r="J4866" s="140">
        <v>47</v>
      </c>
      <c r="K4866" s="140">
        <v>8</v>
      </c>
      <c r="L4866" s="140">
        <f>COUNTIFS(ArCompl!$C$2:$C$5652,ArCompl!$C3808,ArCompl!$D$2:$D$5652,ArCompl!$D3808)</f>
        <v>1</v>
      </c>
      <c r="M4866" s="141">
        <f>IF(ISNA(MATCH($F4866,'Liste noire'!C:C,0)),0,1)</f>
        <v>0</v>
      </c>
    </row>
    <row r="4867" spans="1:13" x14ac:dyDescent="0.25">
      <c r="A4867" s="142">
        <v>11897</v>
      </c>
      <c r="B4867" s="143" t="s">
        <v>6032</v>
      </c>
      <c r="C4867" s="143" t="s">
        <v>6033</v>
      </c>
      <c r="D4867" s="143" t="s">
        <v>5959</v>
      </c>
      <c r="E4867" s="143" t="s">
        <v>5959</v>
      </c>
      <c r="F4867" s="143" t="s">
        <v>6034</v>
      </c>
      <c r="G4867" s="143" t="s">
        <v>6035</v>
      </c>
      <c r="H4867" s="143">
        <v>10.892200000000001</v>
      </c>
      <c r="I4867" s="143">
        <v>-85.016199999999998</v>
      </c>
      <c r="J4867" s="143">
        <v>184</v>
      </c>
      <c r="K4867" s="143" t="s">
        <v>340</v>
      </c>
      <c r="L4867" s="143">
        <f>COUNTIFS(ArCompl!$C$2:$C$5652,ArCompl!$C1700,ArCompl!$D$2:$D$5652,ArCompl!$D1700)</f>
        <v>1</v>
      </c>
      <c r="M4867" s="144">
        <f>IF(ISNA(MATCH($F4867,'Liste noire'!C:C,0)),0,1)</f>
        <v>0</v>
      </c>
    </row>
    <row r="4868" spans="1:13" x14ac:dyDescent="0.25">
      <c r="A4868" s="139">
        <v>1835</v>
      </c>
      <c r="B4868" s="140" t="s">
        <v>11478</v>
      </c>
      <c r="C4868" s="140" t="s">
        <v>11479</v>
      </c>
      <c r="D4868" s="140" t="s">
        <v>11206</v>
      </c>
      <c r="E4868" s="140" t="s">
        <v>22439</v>
      </c>
      <c r="F4868" s="140" t="s">
        <v>11480</v>
      </c>
      <c r="G4868" s="140" t="s">
        <v>11481</v>
      </c>
      <c r="H4868" s="140">
        <v>19.396699999999999</v>
      </c>
      <c r="I4868" s="140">
        <v>-102.039</v>
      </c>
      <c r="J4868" s="140">
        <v>5258</v>
      </c>
      <c r="K4868" s="140">
        <v>-6</v>
      </c>
      <c r="L4868" s="140">
        <f>COUNTIFS(ArCompl!$C$2:$C$5652,ArCompl!$C4376,ArCompl!$D$2:$D$5652,ArCompl!$D4376)</f>
        <v>1</v>
      </c>
      <c r="M4868" s="141">
        <f>IF(ISNA(MATCH($F4868,'Liste noire'!C:C,0)),0,1)</f>
        <v>0</v>
      </c>
    </row>
    <row r="4869" spans="1:13" x14ac:dyDescent="0.25">
      <c r="A4869" s="142">
        <v>3532</v>
      </c>
      <c r="B4869" s="143" t="s">
        <v>20165</v>
      </c>
      <c r="C4869" s="143" t="s">
        <v>20166</v>
      </c>
      <c r="D4869" s="143" t="s">
        <v>16702</v>
      </c>
      <c r="E4869" s="143" t="s">
        <v>22496</v>
      </c>
      <c r="F4869" s="143" t="s">
        <v>20167</v>
      </c>
      <c r="G4869" s="143" t="s">
        <v>20168</v>
      </c>
      <c r="H4869" s="143">
        <v>20.2653</v>
      </c>
      <c r="I4869" s="143">
        <v>-155.86000000000001</v>
      </c>
      <c r="J4869" s="143">
        <v>96</v>
      </c>
      <c r="K4869" s="143">
        <v>-10</v>
      </c>
      <c r="L4869" s="143">
        <f>COUNTIFS(ArCompl!$C$2:$C$5652,ArCompl!$C2791,ArCompl!$D$2:$D$5652,ArCompl!$D2791)</f>
        <v>1</v>
      </c>
      <c r="M4869" s="144">
        <f>IF(ISNA(MATCH($F4869,'Liste noire'!C:C,0)),0,1)</f>
        <v>0</v>
      </c>
    </row>
    <row r="4870" spans="1:13" x14ac:dyDescent="0.25">
      <c r="A4870" s="139">
        <v>2916</v>
      </c>
      <c r="B4870" s="140" t="s">
        <v>10331</v>
      </c>
      <c r="C4870" s="140" t="s">
        <v>10332</v>
      </c>
      <c r="D4870" s="140" t="s">
        <v>10264</v>
      </c>
      <c r="E4870" s="140" t="s">
        <v>10264</v>
      </c>
      <c r="F4870" s="140" t="s">
        <v>10333</v>
      </c>
      <c r="G4870" s="140" t="s">
        <v>10334</v>
      </c>
      <c r="H4870" s="140">
        <v>51.150799999999997</v>
      </c>
      <c r="I4870" s="140">
        <v>51.543100000000003</v>
      </c>
      <c r="J4870" s="140">
        <v>125</v>
      </c>
      <c r="K4870" s="140">
        <v>5</v>
      </c>
      <c r="L4870" s="140">
        <f>COUNTIFS(ArCompl!$C$2:$C$5652,ArCompl!$C4080,ArCompl!$D$2:$D$5652,ArCompl!$D4080)</f>
        <v>1</v>
      </c>
      <c r="M4870" s="141">
        <f>IF(ISNA(MATCH($F4870,'Liste noire'!C:C,0)),0,1)</f>
        <v>0</v>
      </c>
    </row>
    <row r="4871" spans="1:13" x14ac:dyDescent="0.25">
      <c r="A4871" s="142">
        <v>3399</v>
      </c>
      <c r="B4871" s="143" t="s">
        <v>5280</v>
      </c>
      <c r="C4871" s="143" t="s">
        <v>5281</v>
      </c>
      <c r="D4871" s="143" t="s">
        <v>4759</v>
      </c>
      <c r="E4871" s="143" t="s">
        <v>22377</v>
      </c>
      <c r="F4871" s="143" t="s">
        <v>5282</v>
      </c>
      <c r="G4871" s="143" t="s">
        <v>5283</v>
      </c>
      <c r="H4871" s="143">
        <v>43.9071</v>
      </c>
      <c r="I4871" s="143">
        <v>87.474199999999996</v>
      </c>
      <c r="J4871" s="143">
        <v>2125</v>
      </c>
      <c r="K4871" s="143">
        <v>8</v>
      </c>
      <c r="L4871" s="143">
        <f>COUNTIFS(ArCompl!$C$2:$C$5652,ArCompl!$C1484,ArCompl!$D$2:$D$5652,ArCompl!$D1484)</f>
        <v>1</v>
      </c>
      <c r="M4871" s="144">
        <f>IF(ISNA(MATCH($F4871,'Liste noire'!C:C,0)),0,1)</f>
        <v>0</v>
      </c>
    </row>
    <row r="4872" spans="1:13" x14ac:dyDescent="0.25">
      <c r="A4872" s="139">
        <v>413</v>
      </c>
      <c r="B4872" s="140" t="s">
        <v>6552</v>
      </c>
      <c r="C4872" s="140" t="s">
        <v>6553</v>
      </c>
      <c r="D4872" s="140" t="s">
        <v>6549</v>
      </c>
      <c r="E4872" s="140" t="s">
        <v>22395</v>
      </c>
      <c r="F4872" s="140" t="s">
        <v>6554</v>
      </c>
      <c r="G4872" s="140" t="s">
        <v>6555</v>
      </c>
      <c r="H4872" s="140">
        <v>58.229900000000001</v>
      </c>
      <c r="I4872" s="140">
        <v>22.509499999999999</v>
      </c>
      <c r="J4872" s="140">
        <v>14</v>
      </c>
      <c r="K4872" s="140">
        <v>2</v>
      </c>
      <c r="L4872" s="140">
        <f>COUNTIFS(ArCompl!$C$2:$C$5652,ArCompl!$C1877,ArCompl!$D$2:$D$5652,ArCompl!$D1877)</f>
        <v>1</v>
      </c>
      <c r="M4872" s="141">
        <f>IF(ISNA(MATCH($F4872,'Liste noire'!C:C,0)),0,1)</f>
        <v>0</v>
      </c>
    </row>
    <row r="4873" spans="1:13" x14ac:dyDescent="0.25">
      <c r="A4873" s="142">
        <v>2632</v>
      </c>
      <c r="B4873" s="143" t="s">
        <v>2765</v>
      </c>
      <c r="C4873" s="143" t="s">
        <v>2766</v>
      </c>
      <c r="D4873" s="143" t="s">
        <v>2057</v>
      </c>
      <c r="E4873" s="143" t="s">
        <v>22368</v>
      </c>
      <c r="F4873" s="143" t="s">
        <v>2767</v>
      </c>
      <c r="G4873" s="143" t="s">
        <v>2768</v>
      </c>
      <c r="H4873" s="143">
        <v>-29.7822</v>
      </c>
      <c r="I4873" s="143">
        <v>-57.038200000000003</v>
      </c>
      <c r="J4873" s="143">
        <v>256</v>
      </c>
      <c r="K4873" s="143">
        <v>-3</v>
      </c>
      <c r="L4873" s="143">
        <f>COUNTIFS(ArCompl!$C$2:$C$5652,ArCompl!$C886,ArCompl!$D$2:$D$5652,ArCompl!$D886)</f>
        <v>1</v>
      </c>
      <c r="M4873" s="144">
        <f>IF(ISNA(MATCH($F4873,'Liste noire'!C:C,0)),0,1)</f>
        <v>0</v>
      </c>
    </row>
    <row r="4874" spans="1:13" x14ac:dyDescent="0.25">
      <c r="A4874" s="139">
        <v>4377</v>
      </c>
      <c r="B4874" s="140" t="s">
        <v>14002</v>
      </c>
      <c r="C4874" s="140" t="s">
        <v>14003</v>
      </c>
      <c r="D4874" s="140" t="s">
        <v>13509</v>
      </c>
      <c r="E4874" s="140" t="s">
        <v>22461</v>
      </c>
      <c r="F4874" s="140" t="s">
        <v>14004</v>
      </c>
      <c r="G4874" s="140" t="s">
        <v>14005</v>
      </c>
      <c r="H4874" s="140">
        <v>60.103299999999997</v>
      </c>
      <c r="I4874" s="140">
        <v>64.826700000000002</v>
      </c>
      <c r="J4874" s="140">
        <v>190</v>
      </c>
      <c r="K4874" s="140">
        <v>5</v>
      </c>
      <c r="L4874" s="140">
        <f>COUNTIFS(ArCompl!$C$2:$C$5652,ArCompl!$C5132,ArCompl!$D$2:$D$5652,ArCompl!$D5132)</f>
        <v>1</v>
      </c>
      <c r="M4874" s="141">
        <f>IF(ISNA(MATCH($F4874,'Liste noire'!C:C,0)),0,1)</f>
        <v>0</v>
      </c>
    </row>
    <row r="4875" spans="1:13" x14ac:dyDescent="0.25">
      <c r="A4875" s="142">
        <v>1375</v>
      </c>
      <c r="B4875" s="143" t="s">
        <v>7278</v>
      </c>
      <c r="C4875" s="143" t="s">
        <v>7279</v>
      </c>
      <c r="D4875" s="143" t="s">
        <v>6885</v>
      </c>
      <c r="E4875" s="143" t="s">
        <v>6885</v>
      </c>
      <c r="F4875" s="143" t="s">
        <v>7280</v>
      </c>
      <c r="G4875" s="143" t="s">
        <v>7281</v>
      </c>
      <c r="H4875" s="143">
        <v>49.3842</v>
      </c>
      <c r="I4875" s="143">
        <v>1.1748000000000001</v>
      </c>
      <c r="J4875" s="143">
        <v>512</v>
      </c>
      <c r="K4875" s="143">
        <v>1</v>
      </c>
      <c r="L4875" s="143">
        <f>COUNTIFS(ArCompl!$C$2:$C$5652,ArCompl!$C3391,ArCompl!$D$2:$D$5652,ArCompl!$D3391)</f>
        <v>1</v>
      </c>
      <c r="M4875" s="144">
        <f>IF(ISNA(MATCH($F4875,'Liste noire'!C:C,0)),0,1)</f>
        <v>0</v>
      </c>
    </row>
    <row r="4876" spans="1:13" x14ac:dyDescent="0.25">
      <c r="A4876" s="139">
        <v>6157</v>
      </c>
      <c r="B4876" s="140" t="s">
        <v>13715</v>
      </c>
      <c r="C4876" s="140" t="s">
        <v>13716</v>
      </c>
      <c r="D4876" s="140" t="s">
        <v>13509</v>
      </c>
      <c r="E4876" s="140" t="s">
        <v>22461</v>
      </c>
      <c r="F4876" s="140" t="s">
        <v>13717</v>
      </c>
      <c r="G4876" s="140" t="s">
        <v>13718</v>
      </c>
      <c r="H4876" s="140">
        <v>51.750599999999999</v>
      </c>
      <c r="I4876" s="140">
        <v>36.2956</v>
      </c>
      <c r="J4876" s="140">
        <v>686</v>
      </c>
      <c r="K4876" s="140">
        <v>3</v>
      </c>
      <c r="L4876" s="140">
        <f>COUNTIFS(ArCompl!$C$2:$C$5652,ArCompl!$C5059,ArCompl!$D$2:$D$5652,ArCompl!$D5059)</f>
        <v>0</v>
      </c>
      <c r="M4876" s="141">
        <f>IF(ISNA(MATCH($F4876,'Liste noire'!C:C,0)),0,1)</f>
        <v>0</v>
      </c>
    </row>
    <row r="4877" spans="1:13" x14ac:dyDescent="0.25">
      <c r="A4877" s="142">
        <v>4000</v>
      </c>
      <c r="B4877" s="143" t="s">
        <v>15753</v>
      </c>
      <c r="C4877" s="143" t="s">
        <v>15754</v>
      </c>
      <c r="D4877" s="143" t="s">
        <v>15636</v>
      </c>
      <c r="E4877" s="143" t="s">
        <v>22487</v>
      </c>
      <c r="F4877" s="143" t="s">
        <v>15755</v>
      </c>
      <c r="G4877" s="143" t="s">
        <v>15756</v>
      </c>
      <c r="H4877" s="143">
        <v>9.1326000000000001</v>
      </c>
      <c r="I4877" s="143">
        <v>99.135599999999997</v>
      </c>
      <c r="J4877" s="143">
        <v>20</v>
      </c>
      <c r="K4877" s="143">
        <v>7</v>
      </c>
      <c r="L4877" s="143">
        <f>COUNTIFS(ArCompl!$C$2:$C$5652,ArCompl!$C5407,ArCompl!$D$2:$D$5652,ArCompl!$D5407)</f>
        <v>1</v>
      </c>
      <c r="M4877" s="144">
        <f>IF(ISNA(MATCH($F4877,'Liste noire'!C:C,0)),0,1)</f>
        <v>0</v>
      </c>
    </row>
    <row r="4878" spans="1:13" x14ac:dyDescent="0.25">
      <c r="A4878" s="139">
        <v>2068</v>
      </c>
      <c r="B4878" s="140" t="s">
        <v>14228</v>
      </c>
      <c r="C4878" s="140" t="s">
        <v>14229</v>
      </c>
      <c r="D4878" s="140" t="s">
        <v>14185</v>
      </c>
      <c r="E4878" s="140" t="s">
        <v>22468</v>
      </c>
      <c r="F4878" s="140" t="s">
        <v>14230</v>
      </c>
      <c r="G4878" s="140" t="s">
        <v>14231</v>
      </c>
      <c r="H4878" s="140">
        <v>31.412410000000001</v>
      </c>
      <c r="I4878" s="140">
        <v>37.2789</v>
      </c>
      <c r="J4878" s="140">
        <v>1672</v>
      </c>
      <c r="K4878" s="140">
        <v>3</v>
      </c>
      <c r="L4878" s="140">
        <f>COUNTIFS(ArCompl!$C$2:$C$5652,ArCompl!$C229,ArCompl!$D$2:$D$5652,ArCompl!$D229)</f>
        <v>2</v>
      </c>
      <c r="M4878" s="141">
        <f>IF(ISNA(MATCH($F4878,'Liste noire'!C:C,0)),0,1)</f>
        <v>0</v>
      </c>
    </row>
    <row r="4879" spans="1:13" x14ac:dyDescent="0.25">
      <c r="A4879" s="142">
        <v>2497</v>
      </c>
      <c r="B4879" s="143" t="s">
        <v>599</v>
      </c>
      <c r="C4879" s="143" t="s">
        <v>600</v>
      </c>
      <c r="D4879" s="143" t="s">
        <v>365</v>
      </c>
      <c r="E4879" s="143" t="s">
        <v>22354</v>
      </c>
      <c r="F4879" s="143" t="s">
        <v>601</v>
      </c>
      <c r="G4879" s="143" t="s">
        <v>602</v>
      </c>
      <c r="H4879" s="143">
        <v>-54.843299999999999</v>
      </c>
      <c r="I4879" s="143">
        <v>-68.2958</v>
      </c>
      <c r="J4879" s="143">
        <v>102</v>
      </c>
      <c r="K4879" s="143">
        <v>-3</v>
      </c>
      <c r="L4879" s="143">
        <f>COUNTIFS(ArCompl!$C$2:$C$5652,ArCompl!$C308,ArCompl!$D$2:$D$5652,ArCompl!$D308)</f>
        <v>1</v>
      </c>
      <c r="M4879" s="144">
        <f>IF(ISNA(MATCH($F4879,'Liste noire'!C:C,0)),0,1)</f>
        <v>0</v>
      </c>
    </row>
    <row r="4880" spans="1:13" x14ac:dyDescent="0.25">
      <c r="A4880" s="139">
        <v>7351</v>
      </c>
      <c r="B4880" s="140" t="s">
        <v>8342</v>
      </c>
      <c r="C4880" s="140" t="s">
        <v>8343</v>
      </c>
      <c r="D4880" s="140" t="s">
        <v>8313</v>
      </c>
      <c r="E4880" s="140" t="s">
        <v>8313</v>
      </c>
      <c r="F4880" s="140" t="s">
        <v>8344</v>
      </c>
      <c r="G4880" s="140" t="s">
        <v>8345</v>
      </c>
      <c r="H4880" s="140">
        <v>8.1999999999999993</v>
      </c>
      <c r="I4880" s="140">
        <v>-59.783299999999997</v>
      </c>
      <c r="J4880" s="140">
        <v>45</v>
      </c>
      <c r="K4880" s="140">
        <v>-4</v>
      </c>
      <c r="L4880" s="140">
        <f>COUNTIFS(ArCompl!$C$2:$C$5652,ArCompl!$C3534,ArCompl!$D$2:$D$5652,ArCompl!$D3534)</f>
        <v>1</v>
      </c>
      <c r="M4880" s="141">
        <f>IF(ISNA(MATCH($F4880,'Liste noire'!C:C,0)),0,1)</f>
        <v>0</v>
      </c>
    </row>
    <row r="4881" spans="1:13" x14ac:dyDescent="0.25">
      <c r="A4881" s="142">
        <v>4369</v>
      </c>
      <c r="B4881" s="143" t="s">
        <v>14006</v>
      </c>
      <c r="C4881" s="143" t="s">
        <v>14007</v>
      </c>
      <c r="D4881" s="143" t="s">
        <v>13509</v>
      </c>
      <c r="E4881" s="143" t="s">
        <v>22461</v>
      </c>
      <c r="F4881" s="143" t="s">
        <v>14008</v>
      </c>
      <c r="G4881" s="143" t="s">
        <v>14009</v>
      </c>
      <c r="H4881" s="143">
        <v>66.0047</v>
      </c>
      <c r="I4881" s="143">
        <v>57.367199999999997</v>
      </c>
      <c r="J4881" s="143">
        <v>262</v>
      </c>
      <c r="K4881" s="143">
        <v>3</v>
      </c>
      <c r="L4881" s="143">
        <f>COUNTIFS(ArCompl!$C$2:$C$5652,ArCompl!$C5133,ArCompl!$D$2:$D$5652,ArCompl!$D5133)</f>
        <v>1</v>
      </c>
      <c r="M4881" s="144">
        <f>IF(ISNA(MATCH($F4881,'Liste noire'!C:C,0)),0,1)</f>
        <v>0</v>
      </c>
    </row>
    <row r="4882" spans="1:13" x14ac:dyDescent="0.25">
      <c r="A4882" s="139">
        <v>3177</v>
      </c>
      <c r="B4882" s="140" t="s">
        <v>15666</v>
      </c>
      <c r="C4882" s="140" t="s">
        <v>15667</v>
      </c>
      <c r="D4882" s="140" t="s">
        <v>15636</v>
      </c>
      <c r="E4882" s="140" t="s">
        <v>22487</v>
      </c>
      <c r="F4882" s="140" t="s">
        <v>15668</v>
      </c>
      <c r="G4882" s="140" t="s">
        <v>15669</v>
      </c>
      <c r="H4882" s="140">
        <v>9.5477900000000009</v>
      </c>
      <c r="I4882" s="140">
        <v>100.062</v>
      </c>
      <c r="J4882" s="140">
        <v>64</v>
      </c>
      <c r="K4882" s="140">
        <v>7</v>
      </c>
      <c r="L4882" s="140">
        <f>COUNTIFS(ArCompl!$C$2:$C$5652,ArCompl!$C5385,ArCompl!$D$2:$D$5652,ArCompl!$D5385)</f>
        <v>1</v>
      </c>
      <c r="M4882" s="141">
        <f>IF(ISNA(MATCH($F4882,'Liste noire'!C:C,0)),0,1)</f>
        <v>0</v>
      </c>
    </row>
    <row r="4883" spans="1:13" x14ac:dyDescent="0.25">
      <c r="A4883" s="142">
        <v>2374</v>
      </c>
      <c r="B4883" s="143" t="s">
        <v>14834</v>
      </c>
      <c r="C4883" s="143" t="s">
        <v>14835</v>
      </c>
      <c r="D4883" s="143" t="s">
        <v>14760</v>
      </c>
      <c r="E4883" s="143" t="s">
        <v>22477</v>
      </c>
      <c r="F4883" s="143" t="s">
        <v>14836</v>
      </c>
      <c r="G4883" s="143" t="s">
        <v>14837</v>
      </c>
      <c r="H4883" s="143">
        <v>35.593499999999999</v>
      </c>
      <c r="I4883" s="143">
        <v>129.352</v>
      </c>
      <c r="J4883" s="143">
        <v>45</v>
      </c>
      <c r="K4883" s="143">
        <v>9</v>
      </c>
      <c r="L4883" s="143">
        <f>COUNTIFS(ArCompl!$C$2:$C$5652,ArCompl!$C1677,ArCompl!$D$2:$D$5652,ArCompl!$D1677)</f>
        <v>1</v>
      </c>
      <c r="M4883" s="144">
        <f>IF(ISNA(MATCH($F4883,'Liste noire'!C:C,0)),0,1)</f>
        <v>0</v>
      </c>
    </row>
    <row r="4884" spans="1:13" x14ac:dyDescent="0.25">
      <c r="A4884" s="139">
        <v>5795</v>
      </c>
      <c r="B4884" s="140" t="s">
        <v>16062</v>
      </c>
      <c r="C4884" s="140" t="s">
        <v>16063</v>
      </c>
      <c r="D4884" s="140" t="s">
        <v>15862</v>
      </c>
      <c r="E4884" s="140" t="s">
        <v>22490</v>
      </c>
      <c r="F4884" s="140" t="s">
        <v>16064</v>
      </c>
      <c r="G4884" s="140" t="s">
        <v>16065</v>
      </c>
      <c r="H4884" s="140">
        <v>38.6815</v>
      </c>
      <c r="I4884" s="140">
        <v>29.471699999999998</v>
      </c>
      <c r="J4884" s="140">
        <v>2897</v>
      </c>
      <c r="K4884" s="140">
        <v>3</v>
      </c>
      <c r="L4884" s="140">
        <f>COUNTIFS(ArCompl!$C$2:$C$5652,ArCompl!$C5491,ArCompl!$D$2:$D$5652,ArCompl!$D5491)</f>
        <v>1</v>
      </c>
      <c r="M4884" s="141">
        <f>IF(ISNA(MATCH($F4884,'Liste noire'!C:C,0)),0,1)</f>
        <v>0</v>
      </c>
    </row>
    <row r="4885" spans="1:13" x14ac:dyDescent="0.25">
      <c r="A4885" s="142">
        <v>6989</v>
      </c>
      <c r="B4885" s="143" t="s">
        <v>21101</v>
      </c>
      <c r="C4885" s="143" t="s">
        <v>21102</v>
      </c>
      <c r="D4885" s="143" t="s">
        <v>16702</v>
      </c>
      <c r="E4885" s="143" t="s">
        <v>22496</v>
      </c>
      <c r="F4885" s="143" t="s">
        <v>21103</v>
      </c>
      <c r="G4885" s="143" t="s">
        <v>21104</v>
      </c>
      <c r="H4885" s="143">
        <v>29.959199999999999</v>
      </c>
      <c r="I4885" s="143">
        <v>-81.339799999999997</v>
      </c>
      <c r="J4885" s="143">
        <v>10</v>
      </c>
      <c r="K4885" s="143">
        <v>-5</v>
      </c>
      <c r="L4885" s="143">
        <f>COUNTIFS(ArCompl!$C$2:$C$5652,ArCompl!$C3040,ArCompl!$D$2:$D$5652,ArCompl!$D3040)</f>
        <v>1</v>
      </c>
      <c r="M4885" s="144">
        <f>IF(ISNA(MATCH($F4885,'Liste noire'!C:C,0)),0,1)</f>
        <v>0</v>
      </c>
    </row>
    <row r="4886" spans="1:13" x14ac:dyDescent="0.25">
      <c r="A4886" s="139">
        <v>4199</v>
      </c>
      <c r="B4886" s="140" t="s">
        <v>13069</v>
      </c>
      <c r="C4886" s="140" t="s">
        <v>13070</v>
      </c>
      <c r="D4886" s="140" t="s">
        <v>13050</v>
      </c>
      <c r="E4886" s="140" t="s">
        <v>13050</v>
      </c>
      <c r="F4886" s="140" t="s">
        <v>13071</v>
      </c>
      <c r="G4886" s="140" t="s">
        <v>13072</v>
      </c>
      <c r="H4886" s="140">
        <v>12.121499999999999</v>
      </c>
      <c r="I4886" s="140">
        <v>120.1</v>
      </c>
      <c r="J4886" s="140">
        <v>148</v>
      </c>
      <c r="K4886" s="140">
        <v>8</v>
      </c>
      <c r="L4886" s="140">
        <f>COUNTIFS(ArCompl!$C$2:$C$5652,ArCompl!$C4755,ArCompl!$D$2:$D$5652,ArCompl!$D4755)</f>
        <v>1</v>
      </c>
      <c r="M4886" s="141">
        <f>IF(ISNA(MATCH($F4886,'Liste noire'!C:C,0)),0,1)</f>
        <v>0</v>
      </c>
    </row>
    <row r="4887" spans="1:13" x14ac:dyDescent="0.25">
      <c r="A4887" s="142">
        <v>592</v>
      </c>
      <c r="B4887" s="143" t="s">
        <v>11940</v>
      </c>
      <c r="C4887" s="143" t="s">
        <v>11941</v>
      </c>
      <c r="D4887" s="143" t="s">
        <v>11905</v>
      </c>
      <c r="E4887" s="143" t="s">
        <v>22448</v>
      </c>
      <c r="F4887" s="143" t="s">
        <v>11942</v>
      </c>
      <c r="G4887" s="143" t="s">
        <v>11943</v>
      </c>
      <c r="H4887" s="143">
        <v>52.127299999999998</v>
      </c>
      <c r="I4887" s="143">
        <v>5.2761899999999997</v>
      </c>
      <c r="J4887" s="143">
        <v>66</v>
      </c>
      <c r="K4887" s="143">
        <v>1</v>
      </c>
      <c r="L4887" s="143">
        <f>COUNTIFS(ArCompl!$C$2:$C$5652,ArCompl!$C4718,ArCompl!$D$2:$D$5652,ArCompl!$D4718)</f>
        <v>1</v>
      </c>
      <c r="M4887" s="144">
        <f>IF(ISNA(MATCH($F4887,'Liste noire'!C:C,0)),0,1)</f>
        <v>0</v>
      </c>
    </row>
    <row r="4888" spans="1:13" x14ac:dyDescent="0.25">
      <c r="A4888" s="139">
        <v>3183</v>
      </c>
      <c r="B4888" s="140" t="s">
        <v>15776</v>
      </c>
      <c r="C4888" s="140" t="s">
        <v>15777</v>
      </c>
      <c r="D4888" s="140" t="s">
        <v>15636</v>
      </c>
      <c r="E4888" s="140" t="s">
        <v>22487</v>
      </c>
      <c r="F4888" s="140" t="s">
        <v>15778</v>
      </c>
      <c r="G4888" s="140" t="s">
        <v>15779</v>
      </c>
      <c r="H4888" s="140">
        <v>17.386399999999998</v>
      </c>
      <c r="I4888" s="140">
        <v>102.788</v>
      </c>
      <c r="J4888" s="140">
        <v>579</v>
      </c>
      <c r="K4888" s="140">
        <v>7</v>
      </c>
      <c r="L4888" s="140">
        <f>COUNTIFS(ArCompl!$C$2:$C$5652,ArCompl!$C5413,ArCompl!$D$2:$D$5652,ArCompl!$D5413)</f>
        <v>1</v>
      </c>
      <c r="M4888" s="141">
        <f>IF(ISNA(MATCH($F4888,'Liste noire'!C:C,0)),0,1)</f>
        <v>0</v>
      </c>
    </row>
    <row r="4889" spans="1:13" x14ac:dyDescent="0.25">
      <c r="A4889" s="142">
        <v>5814</v>
      </c>
      <c r="B4889" s="143" t="s">
        <v>11140</v>
      </c>
      <c r="C4889" s="143" t="s">
        <v>11141</v>
      </c>
      <c r="D4889" s="143" t="s">
        <v>11117</v>
      </c>
      <c r="E4889" s="143" t="s">
        <v>22436</v>
      </c>
      <c r="F4889" s="143" t="s">
        <v>11142</v>
      </c>
      <c r="G4889" s="143" t="s">
        <v>11143</v>
      </c>
      <c r="H4889" s="143">
        <v>11.222</v>
      </c>
      <c r="I4889" s="143">
        <v>169.852</v>
      </c>
      <c r="J4889" s="143">
        <v>4</v>
      </c>
      <c r="K4889" s="143">
        <v>12</v>
      </c>
      <c r="L4889" s="143">
        <f>COUNTIFS(ArCompl!$C$2:$C$5652,ArCompl!$C3574,ArCompl!$D$2:$D$5652,ArCompl!$D3574)</f>
        <v>1</v>
      </c>
      <c r="M4889" s="144">
        <f>IF(ISNA(MATCH($F4889,'Liste noire'!C:C,0)),0,1)</f>
        <v>0</v>
      </c>
    </row>
    <row r="4890" spans="1:13" x14ac:dyDescent="0.25">
      <c r="A4890" s="139">
        <v>7827</v>
      </c>
      <c r="B4890" s="140" t="s">
        <v>21349</v>
      </c>
      <c r="C4890" s="140" t="s">
        <v>21350</v>
      </c>
      <c r="D4890" s="140" t="s">
        <v>16702</v>
      </c>
      <c r="E4890" s="140" t="s">
        <v>22496</v>
      </c>
      <c r="F4890" s="140" t="s">
        <v>21351</v>
      </c>
      <c r="G4890" s="140" t="s">
        <v>21352</v>
      </c>
      <c r="H4890" s="140">
        <v>34.680999999999997</v>
      </c>
      <c r="I4890" s="140">
        <v>-90.346699999999998</v>
      </c>
      <c r="J4890" s="140">
        <v>194</v>
      </c>
      <c r="K4890" s="140">
        <v>-6</v>
      </c>
      <c r="L4890" s="140">
        <f>COUNTIFS(ArCompl!$C$2:$C$5652,ArCompl!$C3105,ArCompl!$D$2:$D$5652,ArCompl!$D3105)</f>
        <v>1</v>
      </c>
      <c r="M4890" s="141">
        <f>IF(ISNA(MATCH($F4890,'Liste noire'!C:C,0)),0,1)</f>
        <v>0</v>
      </c>
    </row>
    <row r="4891" spans="1:13" x14ac:dyDescent="0.25">
      <c r="A4891" s="142">
        <v>865</v>
      </c>
      <c r="B4891" s="143" t="s">
        <v>14746</v>
      </c>
      <c r="C4891" s="143" t="s">
        <v>14747</v>
      </c>
      <c r="D4891" s="143" t="s">
        <v>14577</v>
      </c>
      <c r="E4891" s="143" t="s">
        <v>22476</v>
      </c>
      <c r="F4891" s="143" t="s">
        <v>14748</v>
      </c>
      <c r="G4891" s="143" t="s">
        <v>14749</v>
      </c>
      <c r="H4891" s="143">
        <v>-28.399100000000001</v>
      </c>
      <c r="I4891" s="143">
        <v>21.260200000000001</v>
      </c>
      <c r="J4891" s="143">
        <v>2782</v>
      </c>
      <c r="K4891" s="143">
        <v>2</v>
      </c>
      <c r="L4891" s="143">
        <f>COUNTIFS(ArCompl!$C$2:$C$5652,ArCompl!$C62,ArCompl!$D$2:$D$5652,ArCompl!$D62)</f>
        <v>1</v>
      </c>
      <c r="M4891" s="144">
        <f>IF(ISNA(MATCH($F4891,'Liste noire'!C:C,0)),0,1)</f>
        <v>0</v>
      </c>
    </row>
    <row r="4892" spans="1:13" x14ac:dyDescent="0.25">
      <c r="A4892" s="139">
        <v>3419</v>
      </c>
      <c r="B4892" s="140" t="s">
        <v>18836</v>
      </c>
      <c r="C4892" s="140" t="s">
        <v>18837</v>
      </c>
      <c r="D4892" s="140" t="s">
        <v>16702</v>
      </c>
      <c r="E4892" s="140" t="s">
        <v>22496</v>
      </c>
      <c r="F4892" s="140" t="s">
        <v>18838</v>
      </c>
      <c r="G4892" s="140" t="s">
        <v>18839</v>
      </c>
      <c r="H4892" s="140">
        <v>65.992800000000003</v>
      </c>
      <c r="I4892" s="140">
        <v>-153.70400000000001</v>
      </c>
      <c r="J4892" s="140">
        <v>1273</v>
      </c>
      <c r="K4892" s="140">
        <v>-9</v>
      </c>
      <c r="L4892" s="140">
        <f>COUNTIFS(ArCompl!$C$2:$C$5652,ArCompl!$C2442,ArCompl!$D$2:$D$5652,ArCompl!$D2442)</f>
        <v>1</v>
      </c>
      <c r="M4892" s="141">
        <f>IF(ISNA(MATCH($F4892,'Liste noire'!C:C,0)),0,1)</f>
        <v>0</v>
      </c>
    </row>
    <row r="4893" spans="1:13" x14ac:dyDescent="0.25">
      <c r="A4893" s="142">
        <v>3161</v>
      </c>
      <c r="B4893" s="143" t="s">
        <v>15713</v>
      </c>
      <c r="C4893" s="143" t="s">
        <v>15714</v>
      </c>
      <c r="D4893" s="143" t="s">
        <v>15636</v>
      </c>
      <c r="E4893" s="143" t="s">
        <v>22487</v>
      </c>
      <c r="F4893" s="143" t="s">
        <v>15715</v>
      </c>
      <c r="G4893" s="143" t="s">
        <v>15716</v>
      </c>
      <c r="H4893" s="143">
        <v>12.6799</v>
      </c>
      <c r="I4893" s="143">
        <v>101.005</v>
      </c>
      <c r="J4893" s="143">
        <v>42</v>
      </c>
      <c r="K4893" s="143">
        <v>7</v>
      </c>
      <c r="L4893" s="143">
        <f>COUNTIFS(ArCompl!$C$2:$C$5652,ArCompl!$C5397,ArCompl!$D$2:$D$5652,ArCompl!$D5397)</f>
        <v>1</v>
      </c>
      <c r="M4893" s="144">
        <f>IF(ISNA(MATCH($F4893,'Liste noire'!C:C,0)),0,1)</f>
        <v>0</v>
      </c>
    </row>
    <row r="4894" spans="1:13" x14ac:dyDescent="0.25">
      <c r="A4894" s="139">
        <v>866</v>
      </c>
      <c r="B4894" s="140" t="s">
        <v>14742</v>
      </c>
      <c r="C4894" s="140" t="s">
        <v>14743</v>
      </c>
      <c r="D4894" s="140" t="s">
        <v>14577</v>
      </c>
      <c r="E4894" s="140" t="s">
        <v>22476</v>
      </c>
      <c r="F4894" s="140" t="s">
        <v>14744</v>
      </c>
      <c r="G4894" s="140" t="s">
        <v>14745</v>
      </c>
      <c r="H4894" s="140">
        <v>-31.54636</v>
      </c>
      <c r="I4894" s="140">
        <v>28.673359999999999</v>
      </c>
      <c r="J4894" s="140">
        <v>2400</v>
      </c>
      <c r="K4894" s="140">
        <v>2</v>
      </c>
      <c r="L4894" s="140">
        <f>COUNTIFS(ArCompl!$C$2:$C$5652,ArCompl!$C61,ArCompl!$D$2:$D$5652,ArCompl!$D61)</f>
        <v>1</v>
      </c>
      <c r="M4894" s="141">
        <f>IF(ISNA(MATCH($F4894,'Liste noire'!C:C,0)),0,1)</f>
        <v>0</v>
      </c>
    </row>
    <row r="4895" spans="1:13" x14ac:dyDescent="0.25">
      <c r="A4895" s="142">
        <v>848</v>
      </c>
      <c r="B4895" s="143" t="s">
        <v>14710</v>
      </c>
      <c r="C4895" s="143" t="s">
        <v>14711</v>
      </c>
      <c r="D4895" s="143" t="s">
        <v>14577</v>
      </c>
      <c r="E4895" s="143" t="s">
        <v>22476</v>
      </c>
      <c r="F4895" s="143" t="s">
        <v>14712</v>
      </c>
      <c r="G4895" s="143" t="s">
        <v>14713</v>
      </c>
      <c r="H4895" s="143">
        <v>-31.920200000000001</v>
      </c>
      <c r="I4895" s="143">
        <v>26.882200000000001</v>
      </c>
      <c r="J4895" s="143">
        <v>3637</v>
      </c>
      <c r="K4895" s="143">
        <v>2</v>
      </c>
      <c r="L4895" s="143">
        <f>COUNTIFS(ArCompl!$C$2:$C$5652,ArCompl!$C53,ArCompl!$D$2:$D$5652,ArCompl!$D53)</f>
        <v>1</v>
      </c>
      <c r="M4895" s="144">
        <f>IF(ISNA(MATCH($F4895,'Liste noire'!C:C,0)),0,1)</f>
        <v>0</v>
      </c>
    </row>
    <row r="4896" spans="1:13" x14ac:dyDescent="0.25">
      <c r="A4896" s="139">
        <v>6160</v>
      </c>
      <c r="B4896" s="140" t="s">
        <v>13587</v>
      </c>
      <c r="C4896" s="140" t="s">
        <v>13588</v>
      </c>
      <c r="D4896" s="140" t="s">
        <v>13509</v>
      </c>
      <c r="E4896" s="140" t="s">
        <v>22461</v>
      </c>
      <c r="F4896" s="140" t="s">
        <v>13589</v>
      </c>
      <c r="G4896" s="140" t="s">
        <v>13590</v>
      </c>
      <c r="H4896" s="140">
        <v>54.64</v>
      </c>
      <c r="I4896" s="140">
        <v>52.801699999999997</v>
      </c>
      <c r="J4896" s="140">
        <v>991</v>
      </c>
      <c r="K4896" s="140">
        <v>3</v>
      </c>
      <c r="L4896" s="140">
        <f>COUNTIFS(ArCompl!$C$2:$C$5652,ArCompl!$C5027,ArCompl!$D$2:$D$5652,ArCompl!$D5027)</f>
        <v>1</v>
      </c>
      <c r="M4896" s="141">
        <f>IF(ISNA(MATCH($F4896,'Liste noire'!C:C,0)),0,1)</f>
        <v>0</v>
      </c>
    </row>
    <row r="4897" spans="1:13" x14ac:dyDescent="0.25">
      <c r="A4897" s="142">
        <v>2938</v>
      </c>
      <c r="B4897" s="143" t="s">
        <v>13991</v>
      </c>
      <c r="C4897" s="143" t="s">
        <v>13992</v>
      </c>
      <c r="D4897" s="143" t="s">
        <v>13509</v>
      </c>
      <c r="E4897" s="143" t="s">
        <v>22461</v>
      </c>
      <c r="F4897" s="143" t="s">
        <v>13993</v>
      </c>
      <c r="G4897" s="143" t="s">
        <v>13994</v>
      </c>
      <c r="H4897" s="143">
        <v>51.8078</v>
      </c>
      <c r="I4897" s="143">
        <v>107.438</v>
      </c>
      <c r="J4897" s="143">
        <v>1690</v>
      </c>
      <c r="K4897" s="143">
        <v>8</v>
      </c>
      <c r="L4897" s="143">
        <f>COUNTIFS(ArCompl!$C$2:$C$5652,ArCompl!$C5129,ArCompl!$D$2:$D$5652,ArCompl!$D5129)</f>
        <v>1</v>
      </c>
      <c r="M4897" s="144">
        <f>IF(ISNA(MATCH($F4897,'Liste noire'!C:C,0)),0,1)</f>
        <v>0</v>
      </c>
    </row>
    <row r="4898" spans="1:13" x14ac:dyDescent="0.25">
      <c r="A4898" s="139">
        <v>7089</v>
      </c>
      <c r="B4898" s="140" t="s">
        <v>19149</v>
      </c>
      <c r="C4898" s="140" t="s">
        <v>19150</v>
      </c>
      <c r="D4898" s="140" t="s">
        <v>16702</v>
      </c>
      <c r="E4898" s="140" t="s">
        <v>22496</v>
      </c>
      <c r="F4898" s="140" t="s">
        <v>19151</v>
      </c>
      <c r="G4898" s="140" t="s">
        <v>19152</v>
      </c>
      <c r="H4898" s="140">
        <v>70.330799999999996</v>
      </c>
      <c r="I4898" s="140">
        <v>-149.59800000000001</v>
      </c>
      <c r="J4898" s="140">
        <v>67</v>
      </c>
      <c r="K4898" s="140">
        <v>-9</v>
      </c>
      <c r="L4898" s="140">
        <f>COUNTIFS(ArCompl!$C$2:$C$5652,ArCompl!$C2523,ArCompl!$D$2:$D$5652,ArCompl!$D2523)</f>
        <v>1</v>
      </c>
      <c r="M4898" s="141">
        <f>IF(ISNA(MATCH($F4898,'Liste noire'!C:C,0)),0,1)</f>
        <v>0</v>
      </c>
    </row>
    <row r="4899" spans="1:13" x14ac:dyDescent="0.25">
      <c r="A4899" s="142">
        <v>12051</v>
      </c>
      <c r="B4899" s="143" t="s">
        <v>11578</v>
      </c>
      <c r="C4899" s="143"/>
      <c r="D4899" s="143" t="s">
        <v>11535</v>
      </c>
      <c r="E4899" s="143" t="s">
        <v>22443</v>
      </c>
      <c r="F4899" s="143" t="s">
        <v>11579</v>
      </c>
      <c r="G4899" s="143" t="s">
        <v>11580</v>
      </c>
      <c r="H4899" s="143">
        <v>46.660299999999999</v>
      </c>
      <c r="I4899" s="143">
        <v>113.285</v>
      </c>
      <c r="J4899" s="143">
        <v>3205</v>
      </c>
      <c r="K4899" s="143" t="s">
        <v>340</v>
      </c>
      <c r="L4899" s="143">
        <f>COUNTIFS(ArCompl!$C$2:$C$5652,ArCompl!$C4399,ArCompl!$D$2:$D$5652,ArCompl!$D4399)</f>
        <v>1</v>
      </c>
      <c r="M4899" s="144">
        <f>IF(ISNA(MATCH($F4899,'Liste noire'!C:C,0)),0,1)</f>
        <v>0</v>
      </c>
    </row>
    <row r="4900" spans="1:13" x14ac:dyDescent="0.25">
      <c r="A4900" s="139">
        <v>2933</v>
      </c>
      <c r="B4900" s="140" t="s">
        <v>14082</v>
      </c>
      <c r="C4900" s="140" t="s">
        <v>14083</v>
      </c>
      <c r="D4900" s="140" t="s">
        <v>13509</v>
      </c>
      <c r="E4900" s="140" t="s">
        <v>22461</v>
      </c>
      <c r="F4900" s="140" t="s">
        <v>14084</v>
      </c>
      <c r="G4900" s="140" t="s">
        <v>14085</v>
      </c>
      <c r="H4900" s="140">
        <v>46.8887</v>
      </c>
      <c r="I4900" s="140">
        <v>142.71799999999999</v>
      </c>
      <c r="J4900" s="140">
        <v>59</v>
      </c>
      <c r="K4900" s="140">
        <v>11</v>
      </c>
      <c r="L4900" s="140">
        <f>COUNTIFS(ArCompl!$C$2:$C$5652,ArCompl!$C5152,ArCompl!$D$2:$D$5652,ArCompl!$D5152)</f>
        <v>1</v>
      </c>
      <c r="M4900" s="141">
        <f>IF(ISNA(MATCH($F4900,'Liste noire'!C:C,0)),0,1)</f>
        <v>0</v>
      </c>
    </row>
    <row r="4901" spans="1:13" x14ac:dyDescent="0.25">
      <c r="A4901" s="142">
        <v>7885</v>
      </c>
      <c r="B4901" s="143" t="s">
        <v>21393</v>
      </c>
      <c r="C4901" s="143" t="s">
        <v>21394</v>
      </c>
      <c r="D4901" s="143" t="s">
        <v>16702</v>
      </c>
      <c r="E4901" s="143" t="s">
        <v>22496</v>
      </c>
      <c r="F4901" s="143" t="s">
        <v>21395</v>
      </c>
      <c r="G4901" s="143" t="s">
        <v>21396</v>
      </c>
      <c r="H4901" s="143">
        <v>29.211300000000001</v>
      </c>
      <c r="I4901" s="143">
        <v>-99.743600000000001</v>
      </c>
      <c r="J4901" s="143">
        <v>942</v>
      </c>
      <c r="K4901" s="143">
        <v>-6</v>
      </c>
      <c r="L4901" s="143">
        <f>COUNTIFS(ArCompl!$C$2:$C$5652,ArCompl!$C3116,ArCompl!$D$2:$D$5652,ArCompl!$D3116)</f>
        <v>1</v>
      </c>
      <c r="M4901" s="144">
        <f>IF(ISNA(MATCH($F4901,'Liste noire'!C:C,0)),0,1)</f>
        <v>0</v>
      </c>
    </row>
    <row r="4902" spans="1:13" x14ac:dyDescent="0.25">
      <c r="A4902" s="139">
        <v>2004</v>
      </c>
      <c r="B4902" s="140" t="s">
        <v>12000</v>
      </c>
      <c r="C4902" s="140" t="s">
        <v>12001</v>
      </c>
      <c r="D4902" s="140" t="s">
        <v>11974</v>
      </c>
      <c r="E4902" s="140" t="s">
        <v>22450</v>
      </c>
      <c r="F4902" s="140" t="s">
        <v>12002</v>
      </c>
      <c r="G4902" s="140" t="s">
        <v>12003</v>
      </c>
      <c r="H4902" s="140">
        <v>-20.640599999999999</v>
      </c>
      <c r="I4902" s="140">
        <v>166.57300000000001</v>
      </c>
      <c r="J4902" s="140">
        <v>23</v>
      </c>
      <c r="K4902" s="140">
        <v>11</v>
      </c>
      <c r="L4902" s="140">
        <f>COUNTIFS(ArCompl!$C$2:$C$5652,ArCompl!$C4559,ArCompl!$D$2:$D$5652,ArCompl!$D4559)</f>
        <v>1</v>
      </c>
      <c r="M4902" s="141">
        <f>IF(ISNA(MATCH($F4902,'Liste noire'!C:C,0)),0,1)</f>
        <v>0</v>
      </c>
    </row>
    <row r="4903" spans="1:13" x14ac:dyDescent="0.25">
      <c r="A4903" s="142">
        <v>2894</v>
      </c>
      <c r="B4903" s="143" t="s">
        <v>14128</v>
      </c>
      <c r="C4903" s="143" t="s">
        <v>14129</v>
      </c>
      <c r="D4903" s="143" t="s">
        <v>14125</v>
      </c>
      <c r="E4903" s="143" t="s">
        <v>22464</v>
      </c>
      <c r="F4903" s="143" t="s">
        <v>14130</v>
      </c>
      <c r="G4903" s="143" t="s">
        <v>14131</v>
      </c>
      <c r="H4903" s="143">
        <v>13.7332</v>
      </c>
      <c r="I4903" s="143">
        <v>-60.952599999999997</v>
      </c>
      <c r="J4903" s="143">
        <v>14</v>
      </c>
      <c r="K4903" s="143">
        <v>-4</v>
      </c>
      <c r="L4903" s="143">
        <f>COUNTIFS(ArCompl!$C$2:$C$5652,ArCompl!$C5173,ArCompl!$D$2:$D$5652,ArCompl!$D5173)</f>
        <v>1</v>
      </c>
      <c r="M4903" s="144">
        <f>IF(ISNA(MATCH($F4903,'Liste noire'!C:C,0)),0,1)</f>
        <v>0</v>
      </c>
    </row>
    <row r="4904" spans="1:13" x14ac:dyDescent="0.25">
      <c r="A4904" s="139">
        <v>11068</v>
      </c>
      <c r="B4904" s="140" t="s">
        <v>19945</v>
      </c>
      <c r="C4904" s="140" t="s">
        <v>19946</v>
      </c>
      <c r="D4904" s="140" t="s">
        <v>16702</v>
      </c>
      <c r="E4904" s="140" t="s">
        <v>22496</v>
      </c>
      <c r="F4904" s="140" t="s">
        <v>19947</v>
      </c>
      <c r="G4904" s="140" t="s">
        <v>19948</v>
      </c>
      <c r="H4904" s="140">
        <v>39.875900000000001</v>
      </c>
      <c r="I4904" s="140">
        <v>-85.326499999999996</v>
      </c>
      <c r="J4904" s="140">
        <v>1088</v>
      </c>
      <c r="K4904" s="140">
        <v>-4</v>
      </c>
      <c r="L4904" s="140">
        <f>COUNTIFS(ArCompl!$C$2:$C$5652,ArCompl!$C2733,ArCompl!$D$2:$D$5652,ArCompl!$D2733)</f>
        <v>4</v>
      </c>
      <c r="M4904" s="141">
        <f>IF(ISNA(MATCH($F4904,'Liste noire'!C:C,0)),0,1)</f>
        <v>0</v>
      </c>
    </row>
    <row r="4905" spans="1:13" x14ac:dyDescent="0.25">
      <c r="A4905" s="142">
        <v>10169</v>
      </c>
      <c r="B4905" s="143" t="s">
        <v>19393</v>
      </c>
      <c r="C4905" s="143" t="s">
        <v>3761</v>
      </c>
      <c r="D4905" s="143" t="s">
        <v>16702</v>
      </c>
      <c r="E4905" s="143" t="s">
        <v>22496</v>
      </c>
      <c r="F4905" s="143" t="s">
        <v>19394</v>
      </c>
      <c r="G4905" s="143" t="s">
        <v>19395</v>
      </c>
      <c r="H4905" s="143">
        <v>39.932699999999997</v>
      </c>
      <c r="I4905" s="143">
        <v>-83.462000000000003</v>
      </c>
      <c r="J4905" s="143">
        <v>1082</v>
      </c>
      <c r="K4905" s="143">
        <v>-5</v>
      </c>
      <c r="L4905" s="143">
        <f>COUNTIFS(ArCompl!$C$2:$C$5652,ArCompl!$C2588,ArCompl!$D$2:$D$5652,ArCompl!$D2588)</f>
        <v>1</v>
      </c>
      <c r="M4905" s="144">
        <f>IF(ISNA(MATCH($F4905,'Liste noire'!C:C,0)),0,1)</f>
        <v>0</v>
      </c>
    </row>
    <row r="4906" spans="1:13" x14ac:dyDescent="0.25">
      <c r="A4906" s="139">
        <v>5701</v>
      </c>
      <c r="B4906" s="140" t="s">
        <v>15134</v>
      </c>
      <c r="C4906" s="140" t="s">
        <v>15135</v>
      </c>
      <c r="D4906" s="140" t="s">
        <v>15099</v>
      </c>
      <c r="E4906" s="140" t="s">
        <v>22480</v>
      </c>
      <c r="F4906" s="140" t="s">
        <v>15136</v>
      </c>
      <c r="G4906" s="140" t="s">
        <v>15137</v>
      </c>
      <c r="H4906" s="140">
        <v>12.0535</v>
      </c>
      <c r="I4906" s="140">
        <v>24.956199999999999</v>
      </c>
      <c r="J4906" s="140">
        <v>2106</v>
      </c>
      <c r="K4906" s="140">
        <v>3</v>
      </c>
      <c r="L4906" s="140">
        <f>COUNTIFS(ArCompl!$C$2:$C$5652,ArCompl!$C5234,ArCompl!$D$2:$D$5652,ArCompl!$D5234)</f>
        <v>1</v>
      </c>
      <c r="M4906" s="141">
        <f>IF(ISNA(MATCH($F4906,'Liste noire'!C:C,0)),0,1)</f>
        <v>0</v>
      </c>
    </row>
    <row r="4907" spans="1:13" x14ac:dyDescent="0.25">
      <c r="A4907" s="142">
        <v>6368</v>
      </c>
      <c r="B4907" s="143" t="s">
        <v>5424</v>
      </c>
      <c r="C4907" s="143" t="s">
        <v>5425</v>
      </c>
      <c r="D4907" s="143" t="s">
        <v>4759</v>
      </c>
      <c r="E4907" s="143" t="s">
        <v>22377</v>
      </c>
      <c r="F4907" s="143" t="s">
        <v>5426</v>
      </c>
      <c r="G4907" s="143" t="s">
        <v>5427</v>
      </c>
      <c r="H4907" s="143">
        <v>38.35971</v>
      </c>
      <c r="I4907" s="143">
        <v>109.5909</v>
      </c>
      <c r="J4907" s="143">
        <v>0</v>
      </c>
      <c r="K4907" s="143">
        <v>8</v>
      </c>
      <c r="L4907" s="143">
        <f>COUNTIFS(ArCompl!$C$2:$C$5652,ArCompl!$C1520,ArCompl!$D$2:$D$5652,ArCompl!$D1520)</f>
        <v>1</v>
      </c>
      <c r="M4907" s="144">
        <f>IF(ISNA(MATCH($F4907,'Liste noire'!C:C,0)),0,1)</f>
        <v>0</v>
      </c>
    </row>
    <row r="4908" spans="1:13" x14ac:dyDescent="0.25">
      <c r="A4908" s="139">
        <v>7313</v>
      </c>
      <c r="B4908" s="140" t="s">
        <v>1985</v>
      </c>
      <c r="C4908" s="140" t="s">
        <v>1986</v>
      </c>
      <c r="D4908" s="140" t="s">
        <v>1924</v>
      </c>
      <c r="E4908" s="140" t="s">
        <v>22366</v>
      </c>
      <c r="F4908" s="140" t="s">
        <v>1987</v>
      </c>
      <c r="G4908" s="140" t="s">
        <v>1988</v>
      </c>
      <c r="H4908" s="140">
        <v>-20.446300000000001</v>
      </c>
      <c r="I4908" s="140">
        <v>-66.848399999999998</v>
      </c>
      <c r="J4908" s="140">
        <v>11136</v>
      </c>
      <c r="K4908" s="140">
        <v>-4</v>
      </c>
      <c r="L4908" s="140">
        <f>COUNTIFS(ArCompl!$C$2:$C$5652,ArCompl!$C688,ArCompl!$D$2:$D$5652,ArCompl!$D688)</f>
        <v>1</v>
      </c>
      <c r="M4908" s="141">
        <f>IF(ISNA(MATCH($F4908,'Liste noire'!C:C,0)),0,1)</f>
        <v>0</v>
      </c>
    </row>
    <row r="4909" spans="1:13" x14ac:dyDescent="0.25">
      <c r="A4909" s="142">
        <v>462</v>
      </c>
      <c r="B4909" s="143" t="s">
        <v>6875</v>
      </c>
      <c r="C4909" s="143" t="s">
        <v>6876</v>
      </c>
      <c r="D4909" s="143" t="s">
        <v>6766</v>
      </c>
      <c r="E4909" s="143" t="s">
        <v>22400</v>
      </c>
      <c r="F4909" s="143" t="s">
        <v>6877</v>
      </c>
      <c r="G4909" s="143" t="s">
        <v>6878</v>
      </c>
      <c r="H4909" s="143">
        <v>63.050699999999999</v>
      </c>
      <c r="I4909" s="143">
        <v>21.7622</v>
      </c>
      <c r="J4909" s="143">
        <v>19</v>
      </c>
      <c r="K4909" s="143">
        <v>2</v>
      </c>
      <c r="L4909" s="143">
        <f>COUNTIFS(ArCompl!$C$2:$C$5652,ArCompl!$C3289,ArCompl!$D$2:$D$5652,ArCompl!$D3289)</f>
        <v>1</v>
      </c>
      <c r="M4909" s="144">
        <f>IF(ISNA(MATCH($F4909,'Liste noire'!C:C,0)),0,1)</f>
        <v>0</v>
      </c>
    </row>
    <row r="4910" spans="1:13" x14ac:dyDescent="0.25">
      <c r="A4910" s="139">
        <v>3575</v>
      </c>
      <c r="B4910" s="140" t="s">
        <v>21405</v>
      </c>
      <c r="C4910" s="140" t="s">
        <v>21406</v>
      </c>
      <c r="D4910" s="140" t="s">
        <v>16702</v>
      </c>
      <c r="E4910" s="140" t="s">
        <v>22496</v>
      </c>
      <c r="F4910" s="140" t="s">
        <v>21407</v>
      </c>
      <c r="G4910" s="140" t="s">
        <v>21408</v>
      </c>
      <c r="H4910" s="140">
        <v>30.9678</v>
      </c>
      <c r="I4910" s="140">
        <v>-83.192999999999998</v>
      </c>
      <c r="J4910" s="140">
        <v>233</v>
      </c>
      <c r="K4910" s="140">
        <v>-5</v>
      </c>
      <c r="L4910" s="140">
        <f>COUNTIFS(ArCompl!$C$2:$C$5652,ArCompl!$C3119,ArCompl!$D$2:$D$5652,ArCompl!$D3119)</f>
        <v>1</v>
      </c>
      <c r="M4910" s="141">
        <f>IF(ISNA(MATCH($F4910,'Liste noire'!C:C,0)),0,1)</f>
        <v>0</v>
      </c>
    </row>
    <row r="4911" spans="1:13" x14ac:dyDescent="0.25">
      <c r="A4911" s="142">
        <v>1342</v>
      </c>
      <c r="B4911" s="143" t="s">
        <v>7326</v>
      </c>
      <c r="C4911" s="143" t="s">
        <v>7327</v>
      </c>
      <c r="D4911" s="143" t="s">
        <v>6885</v>
      </c>
      <c r="E4911" s="143" t="s">
        <v>6885</v>
      </c>
      <c r="F4911" s="143" t="s">
        <v>7328</v>
      </c>
      <c r="G4911" s="143" t="s">
        <v>7329</v>
      </c>
      <c r="H4911" s="143">
        <v>44.921599999999998</v>
      </c>
      <c r="I4911" s="143">
        <v>4.9699</v>
      </c>
      <c r="J4911" s="143">
        <v>525</v>
      </c>
      <c r="K4911" s="143">
        <v>1</v>
      </c>
      <c r="L4911" s="143">
        <f>COUNTIFS(ArCompl!$C$2:$C$5652,ArCompl!$C3403,ArCompl!$D$2:$D$5652,ArCompl!$D3403)</f>
        <v>1</v>
      </c>
      <c r="M4911" s="144">
        <f>IF(ISNA(MATCH($F4911,'Liste noire'!C:C,0)),0,1)</f>
        <v>0</v>
      </c>
    </row>
    <row r="4912" spans="1:13" x14ac:dyDescent="0.25">
      <c r="A4912" s="139">
        <v>2636</v>
      </c>
      <c r="B4912" s="140" t="s">
        <v>2773</v>
      </c>
      <c r="C4912" s="140" t="s">
        <v>2774</v>
      </c>
      <c r="D4912" s="140" t="s">
        <v>2057</v>
      </c>
      <c r="E4912" s="140" t="s">
        <v>22368</v>
      </c>
      <c r="F4912" s="140" t="s">
        <v>2775</v>
      </c>
      <c r="G4912" s="140" t="s">
        <v>2776</v>
      </c>
      <c r="H4912" s="140">
        <v>-21.5901</v>
      </c>
      <c r="I4912" s="140">
        <v>-45.473300000000002</v>
      </c>
      <c r="J4912" s="140">
        <v>3025</v>
      </c>
      <c r="K4912" s="140">
        <v>-3</v>
      </c>
      <c r="L4912" s="140">
        <f>COUNTIFS(ArCompl!$C$2:$C$5652,ArCompl!$C888,ArCompl!$D$2:$D$5652,ArCompl!$D888)</f>
        <v>1</v>
      </c>
      <c r="M4912" s="141">
        <f>IF(ISNA(MATCH($F4912,'Liste noire'!C:C,0)),0,1)</f>
        <v>0</v>
      </c>
    </row>
    <row r="4913" spans="1:13" x14ac:dyDescent="0.25">
      <c r="A4913" s="142">
        <v>5436</v>
      </c>
      <c r="B4913" s="143" t="s">
        <v>12902</v>
      </c>
      <c r="C4913" s="143" t="s">
        <v>12903</v>
      </c>
      <c r="D4913" s="143" t="s">
        <v>12811</v>
      </c>
      <c r="E4913" s="143" t="s">
        <v>22456</v>
      </c>
      <c r="F4913" s="143" t="s">
        <v>12904</v>
      </c>
      <c r="G4913" s="143" t="s">
        <v>12905</v>
      </c>
      <c r="H4913" s="143">
        <v>-2.6926000000000001</v>
      </c>
      <c r="I4913" s="143">
        <v>141.30279999999999</v>
      </c>
      <c r="J4913" s="143">
        <v>10</v>
      </c>
      <c r="K4913" s="143">
        <v>10</v>
      </c>
      <c r="L4913" s="143">
        <f>COUNTIFS(ArCompl!$C$2:$C$5652,ArCompl!$C4702,ArCompl!$D$2:$D$5652,ArCompl!$D4702)</f>
        <v>1</v>
      </c>
      <c r="M4913" s="144">
        <f>IF(ISNA(MATCH($F4913,'Liste noire'!C:C,0)),0,1)</f>
        <v>0</v>
      </c>
    </row>
    <row r="4914" spans="1:13" x14ac:dyDescent="0.25">
      <c r="A4914" s="139">
        <v>5968</v>
      </c>
      <c r="B4914" s="140" t="s">
        <v>17482</v>
      </c>
      <c r="C4914" s="140" t="s">
        <v>17483</v>
      </c>
      <c r="D4914" s="140" t="s">
        <v>16702</v>
      </c>
      <c r="E4914" s="140" t="s">
        <v>22496</v>
      </c>
      <c r="F4914" s="140" t="s">
        <v>17484</v>
      </c>
      <c r="G4914" s="140" t="s">
        <v>17485</v>
      </c>
      <c r="H4914" s="140">
        <v>61.540900000000001</v>
      </c>
      <c r="I4914" s="140">
        <v>-165.60050000000001</v>
      </c>
      <c r="J4914" s="140">
        <v>75</v>
      </c>
      <c r="K4914" s="140">
        <v>-9</v>
      </c>
      <c r="L4914" s="140">
        <f>COUNTIFS(ArCompl!$C$2:$C$5652,ArCompl!$C2086,ArCompl!$D$2:$D$5652,ArCompl!$D2086)</f>
        <v>1</v>
      </c>
      <c r="M4914" s="141">
        <f>IF(ISNA(MATCH($F4914,'Liste noire'!C:C,0)),0,1)</f>
        <v>0</v>
      </c>
    </row>
    <row r="4915" spans="1:13" x14ac:dyDescent="0.25">
      <c r="A4915" s="142">
        <v>7671</v>
      </c>
      <c r="B4915" s="143" t="s">
        <v>2769</v>
      </c>
      <c r="C4915" s="143" t="s">
        <v>2770</v>
      </c>
      <c r="D4915" s="143" t="s">
        <v>2057</v>
      </c>
      <c r="E4915" s="143" t="s">
        <v>22368</v>
      </c>
      <c r="F4915" s="143" t="s">
        <v>2771</v>
      </c>
      <c r="G4915" s="143" t="s">
        <v>2772</v>
      </c>
      <c r="H4915" s="143">
        <v>-13.2965</v>
      </c>
      <c r="I4915" s="143">
        <v>-38.992400000000004</v>
      </c>
      <c r="J4915" s="143">
        <v>21</v>
      </c>
      <c r="K4915" s="143">
        <v>-3</v>
      </c>
      <c r="L4915" s="143">
        <f>COUNTIFS(ArCompl!$C$2:$C$5652,ArCompl!$C887,ArCompl!$D$2:$D$5652,ArCompl!$D887)</f>
        <v>1</v>
      </c>
      <c r="M4915" s="144">
        <f>IF(ISNA(MATCH($F4915,'Liste noire'!C:C,0)),0,1)</f>
        <v>0</v>
      </c>
    </row>
    <row r="4916" spans="1:13" x14ac:dyDescent="0.25">
      <c r="A4916" s="139">
        <v>8840</v>
      </c>
      <c r="B4916" s="140" t="s">
        <v>11066</v>
      </c>
      <c r="C4916" s="140" t="s">
        <v>11067</v>
      </c>
      <c r="D4916" s="140" t="s">
        <v>11039</v>
      </c>
      <c r="E4916" s="140" t="s">
        <v>11039</v>
      </c>
      <c r="F4916" s="140" t="s">
        <v>11068</v>
      </c>
      <c r="G4916" s="140" t="s">
        <v>11069</v>
      </c>
      <c r="H4916" s="140">
        <v>3.4705560000000002</v>
      </c>
      <c r="I4916" s="140">
        <v>72.835830000000001</v>
      </c>
      <c r="J4916" s="140">
        <v>6</v>
      </c>
      <c r="K4916" s="140">
        <v>5</v>
      </c>
      <c r="L4916" s="140">
        <f>COUNTIFS(ArCompl!$C$2:$C$5652,ArCompl!$C4261,ArCompl!$D$2:$D$5652,ArCompl!$D4261)</f>
        <v>1</v>
      </c>
      <c r="M4916" s="141">
        <f>IF(ISNA(MATCH($F4916,'Liste noire'!C:C,0)),0,1)</f>
        <v>0</v>
      </c>
    </row>
    <row r="4917" spans="1:13" x14ac:dyDescent="0.25">
      <c r="A4917" s="142">
        <v>1728</v>
      </c>
      <c r="B4917" s="143" t="s">
        <v>16066</v>
      </c>
      <c r="C4917" s="143" t="s">
        <v>16067</v>
      </c>
      <c r="D4917" s="143" t="s">
        <v>15862</v>
      </c>
      <c r="E4917" s="143" t="s">
        <v>22490</v>
      </c>
      <c r="F4917" s="143" t="s">
        <v>16068</v>
      </c>
      <c r="G4917" s="143" t="s">
        <v>16069</v>
      </c>
      <c r="H4917" s="143">
        <v>38.468200000000003</v>
      </c>
      <c r="I4917" s="143">
        <v>43.332299999999996</v>
      </c>
      <c r="J4917" s="143">
        <v>5480</v>
      </c>
      <c r="K4917" s="143">
        <v>3</v>
      </c>
      <c r="L4917" s="143">
        <f>COUNTIFS(ArCompl!$C$2:$C$5652,ArCompl!$C5492,ArCompl!$D$2:$D$5652,ArCompl!$D5492)</f>
        <v>1</v>
      </c>
      <c r="M4917" s="144">
        <f>IF(ISNA(MATCH($F4917,'Liste noire'!C:C,0)),0,1)</f>
        <v>0</v>
      </c>
    </row>
    <row r="4918" spans="1:13" x14ac:dyDescent="0.25">
      <c r="A4918" s="139">
        <v>5416</v>
      </c>
      <c r="B4918" s="140" t="s">
        <v>14530</v>
      </c>
      <c r="C4918" s="140" t="s">
        <v>14531</v>
      </c>
      <c r="D4918" s="140" t="s">
        <v>14452</v>
      </c>
      <c r="E4918" s="140" t="s">
        <v>22474</v>
      </c>
      <c r="F4918" s="140" t="s">
        <v>14532</v>
      </c>
      <c r="G4918" s="140" t="s">
        <v>14533</v>
      </c>
      <c r="H4918" s="140">
        <v>-7.5855600000000001</v>
      </c>
      <c r="I4918" s="140">
        <v>158.73099999999999</v>
      </c>
      <c r="J4918" s="140">
        <v>0</v>
      </c>
      <c r="K4918" s="140">
        <v>11</v>
      </c>
      <c r="L4918" s="140">
        <f>COUNTIFS(ArCompl!$C$2:$C$5652,ArCompl!$C3596,ArCompl!$D$2:$D$5652,ArCompl!$D3596)</f>
        <v>1</v>
      </c>
      <c r="M4918" s="141">
        <f>IF(ISNA(MATCH($F4918,'Liste noire'!C:C,0)),0,1)</f>
        <v>0</v>
      </c>
    </row>
    <row r="4919" spans="1:13" x14ac:dyDescent="0.25">
      <c r="A4919" s="142">
        <v>1196</v>
      </c>
      <c r="B4919" s="143" t="s">
        <v>2828</v>
      </c>
      <c r="C4919" s="143" t="s">
        <v>2829</v>
      </c>
      <c r="D4919" s="143" t="s">
        <v>2813</v>
      </c>
      <c r="E4919" s="143" t="s">
        <v>22369</v>
      </c>
      <c r="F4919" s="143" t="s">
        <v>2830</v>
      </c>
      <c r="G4919" s="143" t="s">
        <v>2831</v>
      </c>
      <c r="H4919" s="143">
        <v>43.232100000000003</v>
      </c>
      <c r="I4919" s="143">
        <v>27.825099999999999</v>
      </c>
      <c r="J4919" s="143">
        <v>230</v>
      </c>
      <c r="K4919" s="143">
        <v>2</v>
      </c>
      <c r="L4919" s="143">
        <f>COUNTIFS(ArCompl!$C$2:$C$5652,ArCompl!$C901,ArCompl!$D$2:$D$5652,ArCompl!$D901)</f>
        <v>7</v>
      </c>
      <c r="M4919" s="144">
        <f>IF(ISNA(MATCH($F4919,'Liste noire'!C:C,0)),0,1)</f>
        <v>0</v>
      </c>
    </row>
    <row r="4920" spans="1:13" x14ac:dyDescent="0.25">
      <c r="A4920" s="139">
        <v>1694</v>
      </c>
      <c r="B4920" s="140" t="s">
        <v>16054</v>
      </c>
      <c r="C4920" s="140" t="s">
        <v>16055</v>
      </c>
      <c r="D4920" s="140" t="s">
        <v>15862</v>
      </c>
      <c r="E4920" s="140" t="s">
        <v>22490</v>
      </c>
      <c r="F4920" s="140" t="s">
        <v>16056</v>
      </c>
      <c r="G4920" s="140" t="s">
        <v>16057</v>
      </c>
      <c r="H4920" s="140">
        <v>39.813800000000001</v>
      </c>
      <c r="I4920" s="140">
        <v>36.903500000000001</v>
      </c>
      <c r="J4920" s="140">
        <v>5239</v>
      </c>
      <c r="K4920" s="140">
        <v>3</v>
      </c>
      <c r="L4920" s="140">
        <f>COUNTIFS(ArCompl!$C$2:$C$5652,ArCompl!$C5489,ArCompl!$D$2:$D$5652,ArCompl!$D5489)</f>
        <v>2</v>
      </c>
      <c r="M4920" s="141">
        <f>IF(ISNA(MATCH($F4920,'Liste noire'!C:C,0)),0,1)</f>
        <v>0</v>
      </c>
    </row>
    <row r="4921" spans="1:13" x14ac:dyDescent="0.25">
      <c r="A4921" s="142">
        <v>1964</v>
      </c>
      <c r="B4921" s="143" t="s">
        <v>15810</v>
      </c>
      <c r="C4921" s="143" t="s">
        <v>15811</v>
      </c>
      <c r="D4921" s="143" t="s">
        <v>15791</v>
      </c>
      <c r="E4921" s="143" t="s">
        <v>15791</v>
      </c>
      <c r="F4921" s="143" t="s">
        <v>15812</v>
      </c>
      <c r="G4921" s="143" t="s">
        <v>15813</v>
      </c>
      <c r="H4921" s="143">
        <v>-18.5853</v>
      </c>
      <c r="I4921" s="143">
        <v>-173.96199999999999</v>
      </c>
      <c r="J4921" s="143">
        <v>236</v>
      </c>
      <c r="K4921" s="143">
        <v>13</v>
      </c>
      <c r="L4921" s="143">
        <f>COUNTIFS(ArCompl!$C$2:$C$5652,ArCompl!$C5422,ArCompl!$D$2:$D$5652,ArCompl!$D5422)</f>
        <v>1</v>
      </c>
      <c r="M4921" s="144">
        <f>IF(ISNA(MATCH($F4921,'Liste noire'!C:C,0)),0,1)</f>
        <v>0</v>
      </c>
    </row>
    <row r="4922" spans="1:13" x14ac:dyDescent="0.25">
      <c r="A4922" s="139">
        <v>5589</v>
      </c>
      <c r="B4922" s="140" t="s">
        <v>12566</v>
      </c>
      <c r="C4922" s="140" t="s">
        <v>12567</v>
      </c>
      <c r="D4922" s="140" t="s">
        <v>12352</v>
      </c>
      <c r="E4922" s="140" t="s">
        <v>22455</v>
      </c>
      <c r="F4922" s="140" t="s">
        <v>12568</v>
      </c>
      <c r="G4922" s="140" t="s">
        <v>12569</v>
      </c>
      <c r="H4922" s="140">
        <v>70.355400000000003</v>
      </c>
      <c r="I4922" s="140">
        <v>31.044899999999998</v>
      </c>
      <c r="J4922" s="140">
        <v>42</v>
      </c>
      <c r="K4922" s="140">
        <v>1</v>
      </c>
      <c r="L4922" s="140">
        <f>COUNTIFS(ArCompl!$C$2:$C$5652,ArCompl!$C4551,ArCompl!$D$2:$D$5652,ArCompl!$D4551)</f>
        <v>1</v>
      </c>
      <c r="M4922" s="141">
        <f>IF(ISNA(MATCH($F4922,'Liste noire'!C:C,0)),0,1)</f>
        <v>0</v>
      </c>
    </row>
    <row r="4923" spans="1:13" x14ac:dyDescent="0.25">
      <c r="A4923" s="142">
        <v>8548</v>
      </c>
      <c r="B4923" s="143" t="s">
        <v>19832</v>
      </c>
      <c r="C4923" s="143" t="s">
        <v>19833</v>
      </c>
      <c r="D4923" s="143" t="s">
        <v>16702</v>
      </c>
      <c r="E4923" s="143" t="s">
        <v>22496</v>
      </c>
      <c r="F4923" s="143" t="s">
        <v>19834</v>
      </c>
      <c r="G4923" s="143" t="s">
        <v>19835</v>
      </c>
      <c r="H4923" s="143">
        <v>39.942900000000002</v>
      </c>
      <c r="I4923" s="143">
        <v>-74.845699999999994</v>
      </c>
      <c r="J4923" s="143">
        <v>53</v>
      </c>
      <c r="K4923" s="143">
        <v>-5</v>
      </c>
      <c r="L4923" s="143">
        <f>COUNTIFS(ArCompl!$C$2:$C$5652,ArCompl!$C2704,ArCompl!$D$2:$D$5652,ArCompl!$D2704)</f>
        <v>1</v>
      </c>
      <c r="M4923" s="144">
        <f>IF(ISNA(MATCH($F4923,'Liste noire'!C:C,0)),0,1)</f>
        <v>0</v>
      </c>
    </row>
    <row r="4924" spans="1:13" x14ac:dyDescent="0.25">
      <c r="A4924" s="139">
        <v>3810</v>
      </c>
      <c r="B4924" s="140" t="s">
        <v>19387</v>
      </c>
      <c r="C4924" s="140" t="s">
        <v>19384</v>
      </c>
      <c r="D4924" s="140" t="s">
        <v>16702</v>
      </c>
      <c r="E4924" s="140" t="s">
        <v>22496</v>
      </c>
      <c r="F4924" s="140" t="s">
        <v>19388</v>
      </c>
      <c r="G4924" s="140" t="s">
        <v>19389</v>
      </c>
      <c r="H4924" s="140">
        <v>34.737299999999998</v>
      </c>
      <c r="I4924" s="140">
        <v>-120.584</v>
      </c>
      <c r="J4924" s="140">
        <v>369</v>
      </c>
      <c r="K4924" s="140">
        <v>-8</v>
      </c>
      <c r="L4924" s="140">
        <f>COUNTIFS(ArCompl!$C$2:$C$5652,ArCompl!$C2586,ArCompl!$D$2:$D$5652,ArCompl!$D2586)</f>
        <v>1</v>
      </c>
      <c r="M4924" s="141">
        <f>IF(ISNA(MATCH($F4924,'Liste noire'!C:C,0)),0,1)</f>
        <v>0</v>
      </c>
    </row>
    <row r="4925" spans="1:13" x14ac:dyDescent="0.25">
      <c r="A4925" s="142">
        <v>1544</v>
      </c>
      <c r="B4925" s="143" t="s">
        <v>9676</v>
      </c>
      <c r="C4925" s="143" t="s">
        <v>9677</v>
      </c>
      <c r="D4925" s="143" t="s">
        <v>9641</v>
      </c>
      <c r="E4925" s="143" t="s">
        <v>22421</v>
      </c>
      <c r="F4925" s="143" t="s">
        <v>9678</v>
      </c>
      <c r="G4925" s="143" t="s">
        <v>9679</v>
      </c>
      <c r="H4925" s="143">
        <v>45.428899999999999</v>
      </c>
      <c r="I4925" s="143">
        <v>10.3306</v>
      </c>
      <c r="J4925" s="143">
        <v>355</v>
      </c>
      <c r="K4925" s="143">
        <v>1</v>
      </c>
      <c r="L4925" s="143">
        <f>COUNTIFS(ArCompl!$C$2:$C$5652,ArCompl!$C3915,ArCompl!$D$2:$D$5652,ArCompl!$D3915)</f>
        <v>1</v>
      </c>
      <c r="M4925" s="144">
        <f>IF(ISNA(MATCH($F4925,'Liste noire'!C:C,0)),0,1)</f>
        <v>0</v>
      </c>
    </row>
    <row r="4926" spans="1:13" x14ac:dyDescent="0.25">
      <c r="A4926" s="139">
        <v>5883</v>
      </c>
      <c r="B4926" s="140" t="s">
        <v>6756</v>
      </c>
      <c r="C4926" s="140" t="s">
        <v>6757</v>
      </c>
      <c r="D4926" s="140" t="s">
        <v>6697</v>
      </c>
      <c r="E4926" s="140" t="s">
        <v>22399</v>
      </c>
      <c r="F4926" s="140" t="s">
        <v>6758</v>
      </c>
      <c r="G4926" s="140" t="s">
        <v>6759</v>
      </c>
      <c r="H4926" s="140">
        <v>-17.268999999999998</v>
      </c>
      <c r="I4926" s="140">
        <v>-178.976</v>
      </c>
      <c r="J4926" s="140">
        <v>76</v>
      </c>
      <c r="K4926" s="140">
        <v>12</v>
      </c>
      <c r="L4926" s="140">
        <f>COUNTIFS(ArCompl!$C$2:$C$5652,ArCompl!$C3259,ArCompl!$D$2:$D$5652,ArCompl!$D3259)</f>
        <v>1</v>
      </c>
      <c r="M4926" s="141">
        <f>IF(ISNA(MATCH($F4926,'Liste noire'!C:C,0)),0,1)</f>
        <v>0</v>
      </c>
    </row>
    <row r="4927" spans="1:13" x14ac:dyDescent="0.25">
      <c r="A4927" s="142">
        <v>746</v>
      </c>
      <c r="B4927" s="143" t="s">
        <v>15386</v>
      </c>
      <c r="C4927" s="143" t="s">
        <v>15387</v>
      </c>
      <c r="D4927" s="143" t="s">
        <v>15198</v>
      </c>
      <c r="E4927" s="143" t="s">
        <v>22481</v>
      </c>
      <c r="F4927" s="143" t="s">
        <v>15388</v>
      </c>
      <c r="G4927" s="143" t="s">
        <v>15389</v>
      </c>
      <c r="H4927" s="143">
        <v>57.662799999999997</v>
      </c>
      <c r="I4927" s="143">
        <v>18.3462</v>
      </c>
      <c r="J4927" s="143">
        <v>164</v>
      </c>
      <c r="K4927" s="143">
        <v>1</v>
      </c>
      <c r="L4927" s="143">
        <f>COUNTIFS(ArCompl!$C$2:$C$5652,ArCompl!$C5299,ArCompl!$D$2:$D$5652,ArCompl!$D5299)</f>
        <v>1</v>
      </c>
      <c r="M4927" s="144">
        <f>IF(ISNA(MATCH($F4927,'Liste noire'!C:C,0)),0,1)</f>
        <v>0</v>
      </c>
    </row>
    <row r="4928" spans="1:13" x14ac:dyDescent="0.25">
      <c r="A4928" s="139">
        <v>6191</v>
      </c>
      <c r="B4928" s="140" t="s">
        <v>22120</v>
      </c>
      <c r="C4928" s="140" t="s">
        <v>22121</v>
      </c>
      <c r="D4928" s="140" t="s">
        <v>22113</v>
      </c>
      <c r="E4928" s="140" t="s">
        <v>22113</v>
      </c>
      <c r="F4928" s="140" t="s">
        <v>22122</v>
      </c>
      <c r="G4928" s="140" t="s">
        <v>22123</v>
      </c>
      <c r="H4928" s="140">
        <v>10.085100000000001</v>
      </c>
      <c r="I4928" s="140">
        <v>105.712</v>
      </c>
      <c r="J4928" s="140">
        <v>9</v>
      </c>
      <c r="K4928" s="140">
        <v>7</v>
      </c>
      <c r="L4928" s="140">
        <f>COUNTIFS(ArCompl!$C$2:$C$5652,ArCompl!$C5604,ArCompl!$D$2:$D$5652,ArCompl!$D5604)</f>
        <v>1</v>
      </c>
      <c r="M4928" s="141">
        <f>IF(ISNA(MATCH($F4928,'Liste noire'!C:C,0)),0,1)</f>
        <v>0</v>
      </c>
    </row>
    <row r="4929" spans="1:13" x14ac:dyDescent="0.25">
      <c r="A4929" s="142">
        <v>6331</v>
      </c>
      <c r="B4929" s="143" t="s">
        <v>1483</v>
      </c>
      <c r="C4929" s="143" t="s">
        <v>1484</v>
      </c>
      <c r="D4929" s="143" t="s">
        <v>639</v>
      </c>
      <c r="E4929" s="143" t="s">
        <v>22356</v>
      </c>
      <c r="F4929" s="143" t="s">
        <v>1485</v>
      </c>
      <c r="G4929" s="143" t="s">
        <v>1486</v>
      </c>
      <c r="H4929" s="143">
        <v>-16.40212</v>
      </c>
      <c r="I4929" s="143">
        <v>131.005</v>
      </c>
      <c r="J4929" s="143">
        <v>89</v>
      </c>
      <c r="K4929" s="143">
        <v>9.5</v>
      </c>
      <c r="L4929" s="143">
        <f>COUNTIFS(ArCompl!$C$2:$C$5652,ArCompl!$C531,ArCompl!$D$2:$D$5652,ArCompl!$D531)</f>
        <v>1</v>
      </c>
      <c r="M4929" s="144">
        <f>IF(ISNA(MATCH($F4929,'Liste noire'!C:C,0)),0,1)</f>
        <v>0</v>
      </c>
    </row>
    <row r="4930" spans="1:13" x14ac:dyDescent="0.25">
      <c r="A4930" s="139">
        <v>1551</v>
      </c>
      <c r="B4930" s="140" t="s">
        <v>9857</v>
      </c>
      <c r="C4930" s="140" t="s">
        <v>9858</v>
      </c>
      <c r="D4930" s="140" t="s">
        <v>9641</v>
      </c>
      <c r="E4930" s="140" t="s">
        <v>22421</v>
      </c>
      <c r="F4930" s="140" t="s">
        <v>9859</v>
      </c>
      <c r="G4930" s="140" t="s">
        <v>9860</v>
      </c>
      <c r="H4930" s="140">
        <v>45.505299999999998</v>
      </c>
      <c r="I4930" s="140">
        <v>12.351900000000001</v>
      </c>
      <c r="J4930" s="140">
        <v>7</v>
      </c>
      <c r="K4930" s="140">
        <v>1</v>
      </c>
      <c r="L4930" s="140">
        <f>COUNTIFS(ArCompl!$C$2:$C$5652,ArCompl!$C3961,ArCompl!$D$2:$D$5652,ArCompl!$D3961)</f>
        <v>1</v>
      </c>
      <c r="M4930" s="141">
        <f>IF(ISNA(MATCH($F4930,'Liste noire'!C:C,0)),0,1)</f>
        <v>1</v>
      </c>
    </row>
    <row r="4931" spans="1:13" x14ac:dyDescent="0.25">
      <c r="A4931" s="142">
        <v>4157</v>
      </c>
      <c r="B4931" s="143" t="s">
        <v>22124</v>
      </c>
      <c r="C4931" s="143" t="s">
        <v>22125</v>
      </c>
      <c r="D4931" s="143" t="s">
        <v>22113</v>
      </c>
      <c r="E4931" s="143" t="s">
        <v>22113</v>
      </c>
      <c r="F4931" s="143" t="s">
        <v>22126</v>
      </c>
      <c r="G4931" s="143" t="s">
        <v>22127</v>
      </c>
      <c r="H4931" s="143">
        <v>15.4033</v>
      </c>
      <c r="I4931" s="143">
        <v>108.706</v>
      </c>
      <c r="J4931" s="143">
        <v>10</v>
      </c>
      <c r="K4931" s="143">
        <v>7</v>
      </c>
      <c r="L4931" s="143">
        <f>COUNTIFS(ArCompl!$C$2:$C$5652,ArCompl!$C5605,ArCompl!$D$2:$D$5652,ArCompl!$D5605)</f>
        <v>1</v>
      </c>
      <c r="M4931" s="144">
        <f>IF(ISNA(MATCH($F4931,'Liste noire'!C:C,0)),0,1)</f>
        <v>0</v>
      </c>
    </row>
    <row r="4932" spans="1:13" x14ac:dyDescent="0.25">
      <c r="A4932" s="139">
        <v>2578</v>
      </c>
      <c r="B4932" s="140" t="s">
        <v>2194</v>
      </c>
      <c r="C4932" s="140" t="s">
        <v>2191</v>
      </c>
      <c r="D4932" s="140" t="s">
        <v>2057</v>
      </c>
      <c r="E4932" s="140" t="s">
        <v>22368</v>
      </c>
      <c r="F4932" s="140" t="s">
        <v>2195</v>
      </c>
      <c r="G4932" s="140" t="s">
        <v>2196</v>
      </c>
      <c r="H4932" s="140">
        <v>-23.007400000000001</v>
      </c>
      <c r="I4932" s="140">
        <v>-47.134500000000003</v>
      </c>
      <c r="J4932" s="140">
        <v>2170</v>
      </c>
      <c r="K4932" s="140">
        <v>-3</v>
      </c>
      <c r="L4932" s="140">
        <f>COUNTIFS(ArCompl!$C$2:$C$5652,ArCompl!$C740,ArCompl!$D$2:$D$5652,ArCompl!$D740)</f>
        <v>1</v>
      </c>
      <c r="M4932" s="141">
        <f>IF(ISNA(MATCH($F4932,'Liste noire'!C:C,0)),0,1)</f>
        <v>0</v>
      </c>
    </row>
    <row r="4933" spans="1:13" x14ac:dyDescent="0.25">
      <c r="A4933" s="142">
        <v>6190</v>
      </c>
      <c r="B4933" s="143" t="s">
        <v>22128</v>
      </c>
      <c r="C4933" s="143" t="s">
        <v>22129</v>
      </c>
      <c r="D4933" s="143" t="s">
        <v>22113</v>
      </c>
      <c r="E4933" s="143" t="s">
        <v>22113</v>
      </c>
      <c r="F4933" s="143" t="s">
        <v>22130</v>
      </c>
      <c r="G4933" s="143" t="s">
        <v>22131</v>
      </c>
      <c r="H4933" s="143">
        <v>8.7318300000000004</v>
      </c>
      <c r="I4933" s="143">
        <v>106.633</v>
      </c>
      <c r="J4933" s="143">
        <v>20</v>
      </c>
      <c r="K4933" s="143">
        <v>7</v>
      </c>
      <c r="L4933" s="143">
        <f>COUNTIFS(ArCompl!$C$2:$C$5652,ArCompl!$C5606,ArCompl!$D$2:$D$5652,ArCompl!$D5606)</f>
        <v>1</v>
      </c>
      <c r="M4933" s="144">
        <f>IF(ISNA(MATCH($F4933,'Liste noire'!C:C,0)),0,1)</f>
        <v>0</v>
      </c>
    </row>
    <row r="4934" spans="1:13" x14ac:dyDescent="0.25">
      <c r="A4934" s="139">
        <v>5775</v>
      </c>
      <c r="B4934" s="140" t="s">
        <v>21447</v>
      </c>
      <c r="C4934" s="140" t="s">
        <v>4443</v>
      </c>
      <c r="D4934" s="140" t="s">
        <v>16702</v>
      </c>
      <c r="E4934" s="140" t="s">
        <v>22496</v>
      </c>
      <c r="F4934" s="140" t="s">
        <v>21448</v>
      </c>
      <c r="G4934" s="140" t="s">
        <v>21449</v>
      </c>
      <c r="H4934" s="140">
        <v>28.852599999999999</v>
      </c>
      <c r="I4934" s="140">
        <v>-96.918499999999995</v>
      </c>
      <c r="J4934" s="140">
        <v>115</v>
      </c>
      <c r="K4934" s="140">
        <v>-6</v>
      </c>
      <c r="L4934" s="140">
        <f>COUNTIFS(ArCompl!$C$2:$C$5652,ArCompl!$C3130,ArCompl!$D$2:$D$5652,ArCompl!$D3130)</f>
        <v>1</v>
      </c>
      <c r="M4934" s="141">
        <f>IF(ISNA(MATCH($F4934,'Liste noire'!C:C,0)),0,1)</f>
        <v>0</v>
      </c>
    </row>
    <row r="4935" spans="1:13" x14ac:dyDescent="0.25">
      <c r="A4935" s="142">
        <v>3554</v>
      </c>
      <c r="B4935" s="143" t="s">
        <v>21450</v>
      </c>
      <c r="C4935" s="143" t="s">
        <v>21451</v>
      </c>
      <c r="D4935" s="143" t="s">
        <v>16702</v>
      </c>
      <c r="E4935" s="143" t="s">
        <v>22496</v>
      </c>
      <c r="F4935" s="143" t="s">
        <v>21452</v>
      </c>
      <c r="G4935" s="143" t="s">
        <v>21453</v>
      </c>
      <c r="H4935" s="143">
        <v>34.597499999999997</v>
      </c>
      <c r="I4935" s="143">
        <v>-117.383</v>
      </c>
      <c r="J4935" s="143">
        <v>2885</v>
      </c>
      <c r="K4935" s="143">
        <v>-8</v>
      </c>
      <c r="L4935" s="143">
        <f>COUNTIFS(ArCompl!$C$2:$C$5652,ArCompl!$C3131,ArCompl!$D$2:$D$5652,ArCompl!$D3131)</f>
        <v>1</v>
      </c>
      <c r="M4935" s="144">
        <f>IF(ISNA(MATCH($F4935,'Liste noire'!C:C,0)),0,1)</f>
        <v>0</v>
      </c>
    </row>
    <row r="4936" spans="1:13" x14ac:dyDescent="0.25">
      <c r="A4936" s="139">
        <v>1602</v>
      </c>
      <c r="B4936" s="140" t="s">
        <v>9624</v>
      </c>
      <c r="C4936" s="140" t="s">
        <v>9625</v>
      </c>
      <c r="D4936" s="140" t="s">
        <v>9613</v>
      </c>
      <c r="E4936" s="140" t="s">
        <v>22420</v>
      </c>
      <c r="F4936" s="140" t="s">
        <v>9626</v>
      </c>
      <c r="G4936" s="140" t="s">
        <v>9627</v>
      </c>
      <c r="H4936" s="140">
        <v>29.940300000000001</v>
      </c>
      <c r="I4936" s="140">
        <v>34.9358</v>
      </c>
      <c r="J4936" s="140">
        <v>1492</v>
      </c>
      <c r="K4936" s="140">
        <v>2</v>
      </c>
      <c r="L4936" s="140">
        <f>COUNTIFS(ArCompl!$C$2:$C$5652,ArCompl!$C3902,ArCompl!$D$2:$D$5652,ArCompl!$D3902)</f>
        <v>1</v>
      </c>
      <c r="M4936" s="141">
        <f>IF(ISNA(MATCH($F4936,'Liste noire'!C:C,0)),0,1)</f>
        <v>0</v>
      </c>
    </row>
    <row r="4937" spans="1:13" x14ac:dyDescent="0.25">
      <c r="A4937" s="142">
        <v>642</v>
      </c>
      <c r="B4937" s="143" t="s">
        <v>12387</v>
      </c>
      <c r="C4937" s="143" t="s">
        <v>12388</v>
      </c>
      <c r="D4937" s="143" t="s">
        <v>12352</v>
      </c>
      <c r="E4937" s="143" t="s">
        <v>22455</v>
      </c>
      <c r="F4937" s="143" t="s">
        <v>12389</v>
      </c>
      <c r="G4937" s="143" t="s">
        <v>12390</v>
      </c>
      <c r="H4937" s="143">
        <v>61.015599999999999</v>
      </c>
      <c r="I4937" s="143">
        <v>9.2880599999999998</v>
      </c>
      <c r="J4937" s="143">
        <v>2697</v>
      </c>
      <c r="K4937" s="143">
        <v>1</v>
      </c>
      <c r="L4937" s="143">
        <f>COUNTIFS(ArCompl!$C$2:$C$5652,ArCompl!$C4506,ArCompl!$D$2:$D$5652,ArCompl!$D4506)</f>
        <v>1</v>
      </c>
      <c r="M4937" s="144">
        <f>IF(ISNA(MATCH($F4937,'Liste noire'!C:C,0)),0,1)</f>
        <v>0</v>
      </c>
    </row>
    <row r="4938" spans="1:13" x14ac:dyDescent="0.25">
      <c r="A4938" s="139">
        <v>6039</v>
      </c>
      <c r="B4938" s="140" t="s">
        <v>2789</v>
      </c>
      <c r="C4938" s="140" t="s">
        <v>2790</v>
      </c>
      <c r="D4938" s="140" t="s">
        <v>2057</v>
      </c>
      <c r="E4938" s="140" t="s">
        <v>22368</v>
      </c>
      <c r="F4938" s="140" t="s">
        <v>2791</v>
      </c>
      <c r="G4938" s="140" t="s">
        <v>2792</v>
      </c>
      <c r="H4938" s="140">
        <v>-14.8628</v>
      </c>
      <c r="I4938" s="140">
        <v>-40.863100000000003</v>
      </c>
      <c r="J4938" s="140">
        <v>3002</v>
      </c>
      <c r="K4938" s="140">
        <v>-3</v>
      </c>
      <c r="L4938" s="140">
        <f>COUNTIFS(ArCompl!$C$2:$C$5652,ArCompl!$C892,ArCompl!$D$2:$D$5652,ArCompl!$D892)</f>
        <v>1</v>
      </c>
      <c r="M4938" s="141">
        <f>IF(ISNA(MATCH($F4938,'Liste noire'!C:C,0)),0,1)</f>
        <v>0</v>
      </c>
    </row>
    <row r="4939" spans="1:13" x14ac:dyDescent="0.25">
      <c r="A4939" s="142">
        <v>1052</v>
      </c>
      <c r="B4939" s="143" t="s">
        <v>14915</v>
      </c>
      <c r="C4939" s="143" t="s">
        <v>14916</v>
      </c>
      <c r="D4939" s="143" t="s">
        <v>14857</v>
      </c>
      <c r="E4939" s="143" t="s">
        <v>22479</v>
      </c>
      <c r="F4939" s="143" t="s">
        <v>14917</v>
      </c>
      <c r="G4939" s="143" t="s">
        <v>14918</v>
      </c>
      <c r="H4939" s="143">
        <v>27.814800000000002</v>
      </c>
      <c r="I4939" s="143">
        <v>-17.8871</v>
      </c>
      <c r="J4939" s="143">
        <v>103</v>
      </c>
      <c r="K4939" s="143">
        <v>0</v>
      </c>
      <c r="L4939" s="143">
        <f>COUNTIFS(ArCompl!$C$2:$C$5652,ArCompl!$C1840,ArCompl!$D$2:$D$5652,ArCompl!$D1840)</f>
        <v>1</v>
      </c>
      <c r="M4939" s="144">
        <f>IF(ISNA(MATCH($F4939,'Liste noire'!C:C,0)),0,1)</f>
        <v>0</v>
      </c>
    </row>
    <row r="4940" spans="1:13" x14ac:dyDescent="0.25">
      <c r="A4940" s="139">
        <v>2491</v>
      </c>
      <c r="B4940" s="140" t="s">
        <v>603</v>
      </c>
      <c r="C4940" s="140" t="s">
        <v>604</v>
      </c>
      <c r="D4940" s="140" t="s">
        <v>365</v>
      </c>
      <c r="E4940" s="140" t="s">
        <v>22354</v>
      </c>
      <c r="F4940" s="140" t="s">
        <v>605</v>
      </c>
      <c r="G4940" s="140" t="s">
        <v>606</v>
      </c>
      <c r="H4940" s="140">
        <v>-40.869199999999999</v>
      </c>
      <c r="I4940" s="140">
        <v>-63.000399999999999</v>
      </c>
      <c r="J4940" s="140">
        <v>20</v>
      </c>
      <c r="K4940" s="140">
        <v>-3</v>
      </c>
      <c r="L4940" s="140">
        <f>COUNTIFS(ArCompl!$C$2:$C$5652,ArCompl!$C309,ArCompl!$D$2:$D$5652,ArCompl!$D309)</f>
        <v>1</v>
      </c>
      <c r="M4940" s="141">
        <f>IF(ISNA(MATCH($F4940,'Liste noire'!C:C,0)),0,1)</f>
        <v>0</v>
      </c>
    </row>
    <row r="4941" spans="1:13" x14ac:dyDescent="0.25">
      <c r="A4941" s="142">
        <v>2871</v>
      </c>
      <c r="B4941" s="143" t="s">
        <v>22107</v>
      </c>
      <c r="C4941" s="143" t="s">
        <v>22108</v>
      </c>
      <c r="D4941" s="143" t="s">
        <v>21976</v>
      </c>
      <c r="E4941" s="143" t="s">
        <v>21976</v>
      </c>
      <c r="F4941" s="143" t="s">
        <v>22109</v>
      </c>
      <c r="G4941" s="143" t="s">
        <v>22110</v>
      </c>
      <c r="H4941" s="143">
        <v>9.2220279999999999</v>
      </c>
      <c r="I4941" s="143">
        <v>-65.993579999999994</v>
      </c>
      <c r="J4941" s="143">
        <v>410</v>
      </c>
      <c r="K4941" s="143">
        <v>-4</v>
      </c>
      <c r="L4941" s="143">
        <f>COUNTIFS(ArCompl!$C$2:$C$5652,ArCompl!$C5601,ArCompl!$D$2:$D$5652,ArCompl!$D5601)</f>
        <v>1</v>
      </c>
      <c r="M4941" s="144">
        <f>IF(ISNA(MATCH($F4941,'Liste noire'!C:C,0)),0,1)</f>
        <v>0</v>
      </c>
    </row>
    <row r="4942" spans="1:13" x14ac:dyDescent="0.25">
      <c r="A4942" s="139">
        <v>2463</v>
      </c>
      <c r="B4942" s="140" t="s">
        <v>607</v>
      </c>
      <c r="C4942" s="140" t="s">
        <v>608</v>
      </c>
      <c r="D4942" s="140" t="s">
        <v>365</v>
      </c>
      <c r="E4942" s="140" t="s">
        <v>22354</v>
      </c>
      <c r="F4942" s="140" t="s">
        <v>609</v>
      </c>
      <c r="G4942" s="140" t="s">
        <v>610</v>
      </c>
      <c r="H4942" s="140">
        <v>-31.9452</v>
      </c>
      <c r="I4942" s="140">
        <v>-65.146299999999997</v>
      </c>
      <c r="J4942" s="140">
        <v>1847</v>
      </c>
      <c r="K4942" s="140">
        <v>-3</v>
      </c>
      <c r="L4942" s="140">
        <f>COUNTIFS(ArCompl!$C$2:$C$5652,ArCompl!$C310,ArCompl!$D$2:$D$5652,ArCompl!$D310)</f>
        <v>1</v>
      </c>
      <c r="M4942" s="141">
        <f>IF(ISNA(MATCH($F4942,'Liste noire'!C:C,0)),0,1)</f>
        <v>0</v>
      </c>
    </row>
    <row r="4943" spans="1:13" x14ac:dyDescent="0.25">
      <c r="A4943" s="142">
        <v>4328</v>
      </c>
      <c r="B4943" s="143" t="s">
        <v>12558</v>
      </c>
      <c r="C4943" s="143" t="s">
        <v>12559</v>
      </c>
      <c r="D4943" s="143" t="s">
        <v>12352</v>
      </c>
      <c r="E4943" s="143" t="s">
        <v>22455</v>
      </c>
      <c r="F4943" s="143" t="s">
        <v>12560</v>
      </c>
      <c r="G4943" s="143" t="s">
        <v>12561</v>
      </c>
      <c r="H4943" s="143">
        <v>70.065299999999993</v>
      </c>
      <c r="I4943" s="143">
        <v>29.8447</v>
      </c>
      <c r="J4943" s="143">
        <v>127</v>
      </c>
      <c r="K4943" s="143">
        <v>1</v>
      </c>
      <c r="L4943" s="143">
        <f>COUNTIFS(ArCompl!$C$2:$C$5652,ArCompl!$C4549,ArCompl!$D$2:$D$5652,ArCompl!$D4549)</f>
        <v>1</v>
      </c>
      <c r="M4943" s="144">
        <f>IF(ISNA(MATCH($F4943,'Liste noire'!C:C,0)),0,1)</f>
        <v>0</v>
      </c>
    </row>
    <row r="4944" spans="1:13" x14ac:dyDescent="0.25">
      <c r="A4944" s="139">
        <v>3865</v>
      </c>
      <c r="B4944" s="140" t="s">
        <v>21401</v>
      </c>
      <c r="C4944" s="140" t="s">
        <v>21402</v>
      </c>
      <c r="D4944" s="140" t="s">
        <v>16702</v>
      </c>
      <c r="E4944" s="140" t="s">
        <v>22496</v>
      </c>
      <c r="F4944" s="140" t="s">
        <v>21403</v>
      </c>
      <c r="G4944" s="140" t="s">
        <v>21404</v>
      </c>
      <c r="H4944" s="140">
        <v>61.133899999999997</v>
      </c>
      <c r="I4944" s="140">
        <v>-146.24799999999999</v>
      </c>
      <c r="J4944" s="140">
        <v>121</v>
      </c>
      <c r="K4944" s="140">
        <v>-9</v>
      </c>
      <c r="L4944" s="140">
        <f>COUNTIFS(ArCompl!$C$2:$C$5652,ArCompl!$C3118,ArCompl!$D$2:$D$5652,ArCompl!$D3118)</f>
        <v>1</v>
      </c>
      <c r="M4944" s="141">
        <f>IF(ISNA(MATCH($F4944,'Liste noire'!C:C,0)),0,1)</f>
        <v>0</v>
      </c>
    </row>
    <row r="4945" spans="1:13" x14ac:dyDescent="0.25">
      <c r="A4945" s="142">
        <v>7114</v>
      </c>
      <c r="B4945" s="143" t="s">
        <v>21432</v>
      </c>
      <c r="C4945" s="143" t="s">
        <v>21433</v>
      </c>
      <c r="D4945" s="143" t="s">
        <v>16702</v>
      </c>
      <c r="E4945" s="143" t="s">
        <v>22496</v>
      </c>
      <c r="F4945" s="143" t="s">
        <v>21434</v>
      </c>
      <c r="G4945" s="143" t="s">
        <v>21435</v>
      </c>
      <c r="H4945" s="143">
        <v>67.008700000000005</v>
      </c>
      <c r="I4945" s="143">
        <v>-146.36600000000001</v>
      </c>
      <c r="J4945" s="143">
        <v>574</v>
      </c>
      <c r="K4945" s="143">
        <v>-9</v>
      </c>
      <c r="L4945" s="143">
        <f>COUNTIFS(ArCompl!$C$2:$C$5652,ArCompl!$C3126,ArCompl!$D$2:$D$5652,ArCompl!$D3126)</f>
        <v>2</v>
      </c>
      <c r="M4945" s="144">
        <f>IF(ISNA(MATCH($F4945,'Liste noire'!C:C,0)),0,1)</f>
        <v>0</v>
      </c>
    </row>
    <row r="4946" spans="1:13" x14ac:dyDescent="0.25">
      <c r="A4946" s="139">
        <v>7076</v>
      </c>
      <c r="B4946" s="140" t="s">
        <v>21439</v>
      </c>
      <c r="C4946" s="140" t="s">
        <v>21440</v>
      </c>
      <c r="D4946" s="140" t="s">
        <v>16702</v>
      </c>
      <c r="E4946" s="140" t="s">
        <v>22496</v>
      </c>
      <c r="F4946" s="140" t="s">
        <v>21441</v>
      </c>
      <c r="G4946" s="140" t="s">
        <v>21442</v>
      </c>
      <c r="H4946" s="140">
        <v>40.440899999999999</v>
      </c>
      <c r="I4946" s="140">
        <v>-109.51</v>
      </c>
      <c r="J4946" s="140">
        <v>5278</v>
      </c>
      <c r="K4946" s="140">
        <v>-7</v>
      </c>
      <c r="L4946" s="140">
        <f>COUNTIFS(ArCompl!$C$2:$C$5652,ArCompl!$C3128,ArCompl!$D$2:$D$5652,ArCompl!$D3128)</f>
        <v>1</v>
      </c>
      <c r="M4946" s="141">
        <f>IF(ISNA(MATCH($F4946,'Liste noire'!C:C,0)),0,1)</f>
        <v>0</v>
      </c>
    </row>
    <row r="4947" spans="1:13" x14ac:dyDescent="0.25">
      <c r="A4947" s="142">
        <v>1854</v>
      </c>
      <c r="B4947" s="143" t="s">
        <v>11482</v>
      </c>
      <c r="C4947" s="143" t="s">
        <v>11483</v>
      </c>
      <c r="D4947" s="143" t="s">
        <v>11206</v>
      </c>
      <c r="E4947" s="143" t="s">
        <v>22439</v>
      </c>
      <c r="F4947" s="143" t="s">
        <v>11484</v>
      </c>
      <c r="G4947" s="143" t="s">
        <v>11485</v>
      </c>
      <c r="H4947" s="143">
        <v>19.145900000000001</v>
      </c>
      <c r="I4947" s="143">
        <v>-96.187299999999993</v>
      </c>
      <c r="J4947" s="143">
        <v>90</v>
      </c>
      <c r="K4947" s="143">
        <v>-6</v>
      </c>
      <c r="L4947" s="143">
        <f>COUNTIFS(ArCompl!$C$2:$C$5652,ArCompl!$C4377,ArCompl!$D$2:$D$5652,ArCompl!$D4377)</f>
        <v>1</v>
      </c>
      <c r="M4947" s="144">
        <f>IF(ISNA(MATCH($F4947,'Liste noire'!C:C,0)),0,1)</f>
        <v>0</v>
      </c>
    </row>
    <row r="4948" spans="1:13" x14ac:dyDescent="0.25">
      <c r="A4948" s="139">
        <v>20</v>
      </c>
      <c r="B4948" s="140" t="s">
        <v>8506</v>
      </c>
      <c r="C4948" s="140" t="s">
        <v>8507</v>
      </c>
      <c r="D4948" s="140" t="s">
        <v>8443</v>
      </c>
      <c r="E4948" s="140" t="s">
        <v>22414</v>
      </c>
      <c r="F4948" s="140" t="s">
        <v>8508</v>
      </c>
      <c r="G4948" s="140" t="s">
        <v>8509</v>
      </c>
      <c r="H4948" s="140">
        <v>63.424300000000002</v>
      </c>
      <c r="I4948" s="140">
        <v>-20.2789</v>
      </c>
      <c r="J4948" s="140">
        <v>326</v>
      </c>
      <c r="K4948" s="140">
        <v>0</v>
      </c>
      <c r="L4948" s="140">
        <f>COUNTIFS(ArCompl!$C$2:$C$5652,ArCompl!$C3897,ArCompl!$D$2:$D$5652,ArCompl!$D3897)</f>
        <v>1</v>
      </c>
      <c r="M4948" s="141">
        <f>IF(ISNA(MATCH($F4948,'Liste noire'!C:C,0)),0,1)</f>
        <v>0</v>
      </c>
    </row>
    <row r="4949" spans="1:13" x14ac:dyDescent="0.25">
      <c r="A4949" s="142">
        <v>1004</v>
      </c>
      <c r="B4949" s="143" t="s">
        <v>22346</v>
      </c>
      <c r="C4949" s="143" t="s">
        <v>22347</v>
      </c>
      <c r="D4949" s="143" t="s">
        <v>22319</v>
      </c>
      <c r="E4949" s="143" t="s">
        <v>22319</v>
      </c>
      <c r="F4949" s="143" t="s">
        <v>22348</v>
      </c>
      <c r="G4949" s="143" t="s">
        <v>22349</v>
      </c>
      <c r="H4949" s="143">
        <v>-18.0959</v>
      </c>
      <c r="I4949" s="143">
        <v>25.838999999999999</v>
      </c>
      <c r="J4949" s="143">
        <v>3490</v>
      </c>
      <c r="K4949" s="143">
        <v>2</v>
      </c>
      <c r="L4949" s="143">
        <f>COUNTIFS(ArCompl!$C$2:$C$5652,ArCompl!$C5652,ArCompl!$D$2:$D$5652,ArCompl!$D5652)</f>
        <v>1</v>
      </c>
      <c r="M4949" s="144">
        <f>IF(ISNA(MATCH($F4949,'Liste noire'!C:C,0)),0,1)</f>
        <v>0</v>
      </c>
    </row>
    <row r="4950" spans="1:13" x14ac:dyDescent="0.25">
      <c r="A4950" s="139">
        <v>3134</v>
      </c>
      <c r="B4950" s="140" t="s">
        <v>8907</v>
      </c>
      <c r="C4950" s="140" t="s">
        <v>8908</v>
      </c>
      <c r="D4950" s="140" t="s">
        <v>8516</v>
      </c>
      <c r="E4950" s="140" t="s">
        <v>22415</v>
      </c>
      <c r="F4950" s="140" t="s">
        <v>8909</v>
      </c>
      <c r="G4950" s="140" t="s">
        <v>8910</v>
      </c>
      <c r="H4950" s="140">
        <v>16.5304</v>
      </c>
      <c r="I4950" s="140">
        <v>80.796800000000005</v>
      </c>
      <c r="J4950" s="140">
        <v>82</v>
      </c>
      <c r="K4950" s="140">
        <v>5.5</v>
      </c>
      <c r="L4950" s="140">
        <f>COUNTIFS(ArCompl!$C$2:$C$5652,ArCompl!$C3706,ArCompl!$D$2:$D$5652,ArCompl!$D3706)</f>
        <v>1</v>
      </c>
      <c r="M4950" s="141">
        <f>IF(ISNA(MATCH($F4950,'Liste noire'!C:C,0)),0,1)</f>
        <v>0</v>
      </c>
    </row>
    <row r="4951" spans="1:13" x14ac:dyDescent="0.25">
      <c r="A4951" s="142">
        <v>7473</v>
      </c>
      <c r="B4951" s="143" t="s">
        <v>14038</v>
      </c>
      <c r="C4951" s="143" t="s">
        <v>14039</v>
      </c>
      <c r="D4951" s="143" t="s">
        <v>13509</v>
      </c>
      <c r="E4951" s="143" t="s">
        <v>22461</v>
      </c>
      <c r="F4951" s="143" t="s">
        <v>14040</v>
      </c>
      <c r="G4951" s="143" t="s">
        <v>14041</v>
      </c>
      <c r="H4951" s="143">
        <v>59.282499999999999</v>
      </c>
      <c r="I4951" s="143">
        <v>39.944400000000002</v>
      </c>
      <c r="J4951" s="143">
        <v>387</v>
      </c>
      <c r="K4951" s="143">
        <v>3</v>
      </c>
      <c r="L4951" s="143">
        <f>COUNTIFS(ArCompl!$C$2:$C$5652,ArCompl!$C5141,ArCompl!$D$2:$D$5652,ArCompl!$D5141)</f>
        <v>1</v>
      </c>
      <c r="M4951" s="144">
        <f>IF(ISNA(MATCH($F4951,'Liste noire'!C:C,0)),0,1)</f>
        <v>0</v>
      </c>
    </row>
    <row r="4952" spans="1:13" x14ac:dyDescent="0.25">
      <c r="A4952" s="139">
        <v>1250</v>
      </c>
      <c r="B4952" s="140" t="s">
        <v>15042</v>
      </c>
      <c r="C4952" s="140" t="s">
        <v>15043</v>
      </c>
      <c r="D4952" s="140" t="s">
        <v>14857</v>
      </c>
      <c r="E4952" s="140" t="s">
        <v>22479</v>
      </c>
      <c r="F4952" s="140" t="s">
        <v>15044</v>
      </c>
      <c r="G4952" s="140" t="s">
        <v>15045</v>
      </c>
      <c r="H4952" s="140">
        <v>42.2318</v>
      </c>
      <c r="I4952" s="140">
        <v>-8.6267700000000005</v>
      </c>
      <c r="J4952" s="140">
        <v>856</v>
      </c>
      <c r="K4952" s="140">
        <v>1</v>
      </c>
      <c r="L4952" s="140">
        <f>COUNTIFS(ArCompl!$C$2:$C$5652,ArCompl!$C1873,ArCompl!$D$2:$D$5652,ArCompl!$D1873)</f>
        <v>3</v>
      </c>
      <c r="M4952" s="141">
        <f>IF(ISNA(MATCH($F4952,'Liste noire'!C:C,0)),0,1)</f>
        <v>0</v>
      </c>
    </row>
    <row r="4953" spans="1:13" x14ac:dyDescent="0.25">
      <c r="A4953" s="142">
        <v>6877</v>
      </c>
      <c r="B4953" s="143" t="s">
        <v>19275</v>
      </c>
      <c r="C4953" s="143" t="s">
        <v>19266</v>
      </c>
      <c r="D4953" s="143" t="s">
        <v>16702</v>
      </c>
      <c r="E4953" s="143" t="s">
        <v>22496</v>
      </c>
      <c r="F4953" s="143" t="s">
        <v>19276</v>
      </c>
      <c r="G4953" s="143" t="s">
        <v>19277</v>
      </c>
      <c r="H4953" s="143">
        <v>36.210700000000003</v>
      </c>
      <c r="I4953" s="143">
        <v>-115.194</v>
      </c>
      <c r="J4953" s="143">
        <v>2205</v>
      </c>
      <c r="K4953" s="143">
        <v>-8</v>
      </c>
      <c r="L4953" s="143">
        <f>COUNTIFS(ArCompl!$C$2:$C$5652,ArCompl!$C2556,ArCompl!$D$2:$D$5652,ArCompl!$D2556)</f>
        <v>1</v>
      </c>
      <c r="M4953" s="144">
        <f>IF(ISNA(MATCH($F4953,'Liste noire'!C:C,0)),0,1)</f>
        <v>0</v>
      </c>
    </row>
    <row r="4954" spans="1:13" x14ac:dyDescent="0.25">
      <c r="A4954" s="139">
        <v>7359</v>
      </c>
      <c r="B4954" s="140" t="s">
        <v>5727</v>
      </c>
      <c r="C4954" s="140" t="s">
        <v>5728</v>
      </c>
      <c r="D4954" s="140" t="s">
        <v>5479</v>
      </c>
      <c r="E4954" s="140" t="s">
        <v>22380</v>
      </c>
      <c r="F4954" s="140" t="s">
        <v>5729</v>
      </c>
      <c r="G4954" s="140" t="s">
        <v>5730</v>
      </c>
      <c r="H4954" s="140">
        <v>0.97876700000000005</v>
      </c>
      <c r="I4954" s="140">
        <v>-76.605599999999995</v>
      </c>
      <c r="J4954" s="140">
        <v>1248</v>
      </c>
      <c r="K4954" s="140">
        <v>-5</v>
      </c>
      <c r="L4954" s="140">
        <f>COUNTIFS(ArCompl!$C$2:$C$5652,ArCompl!$C1598,ArCompl!$D$2:$D$5652,ArCompl!$D1598)</f>
        <v>3</v>
      </c>
      <c r="M4954" s="141">
        <f>IF(ISNA(MATCH($F4954,'Liste noire'!C:C,0)),0,1)</f>
        <v>0</v>
      </c>
    </row>
    <row r="4955" spans="1:13" x14ac:dyDescent="0.25">
      <c r="A4955" s="142">
        <v>957</v>
      </c>
      <c r="B4955" s="143" t="s">
        <v>328</v>
      </c>
      <c r="C4955" s="143" t="s">
        <v>329</v>
      </c>
      <c r="D4955" s="143" t="s">
        <v>257</v>
      </c>
      <c r="E4955" s="143" t="s">
        <v>257</v>
      </c>
      <c r="F4955" s="143" t="s">
        <v>330</v>
      </c>
      <c r="G4955" s="143" t="s">
        <v>331</v>
      </c>
      <c r="H4955" s="143">
        <v>-9.6890699999999992</v>
      </c>
      <c r="I4955" s="143">
        <v>20.431899999999999</v>
      </c>
      <c r="J4955" s="143">
        <v>3584</v>
      </c>
      <c r="K4955" s="143">
        <v>1</v>
      </c>
      <c r="L4955" s="143">
        <f>COUNTIFS(ArCompl!$C$2:$C$5652,ArCompl!$C205,ArCompl!$D$2:$D$5652,ArCompl!$D205)</f>
        <v>1</v>
      </c>
      <c r="M4955" s="144">
        <f>IF(ISNA(MATCH($F4955,'Liste noire'!C:C,0)),0,1)</f>
        <v>0</v>
      </c>
    </row>
    <row r="4956" spans="1:13" x14ac:dyDescent="0.25">
      <c r="A4956" s="139">
        <v>729</v>
      </c>
      <c r="B4956" s="140" t="s">
        <v>15382</v>
      </c>
      <c r="C4956" s="140" t="s">
        <v>15383</v>
      </c>
      <c r="D4956" s="140" t="s">
        <v>15198</v>
      </c>
      <c r="E4956" s="140" t="s">
        <v>22481</v>
      </c>
      <c r="F4956" s="140" t="s">
        <v>15384</v>
      </c>
      <c r="G4956" s="140" t="s">
        <v>15385</v>
      </c>
      <c r="H4956" s="140">
        <v>64.579099999999997</v>
      </c>
      <c r="I4956" s="140">
        <v>16.833600000000001</v>
      </c>
      <c r="J4956" s="140">
        <v>1140</v>
      </c>
      <c r="K4956" s="140">
        <v>1</v>
      </c>
      <c r="L4956" s="140">
        <f>COUNTIFS(ArCompl!$C$2:$C$5652,ArCompl!$C5298,ArCompl!$D$2:$D$5652,ArCompl!$D5298)</f>
        <v>1</v>
      </c>
      <c r="M4956" s="141">
        <f>IF(ISNA(MATCH($F4956,'Liste noire'!C:C,0)),0,1)</f>
        <v>0</v>
      </c>
    </row>
    <row r="4957" spans="1:13" x14ac:dyDescent="0.25">
      <c r="A4957" s="142">
        <v>1343</v>
      </c>
      <c r="B4957" s="143" t="s">
        <v>7338</v>
      </c>
      <c r="C4957" s="143" t="s">
        <v>7339</v>
      </c>
      <c r="D4957" s="143" t="s">
        <v>6885</v>
      </c>
      <c r="E4957" s="143" t="s">
        <v>6885</v>
      </c>
      <c r="F4957" s="143" t="s">
        <v>7340</v>
      </c>
      <c r="G4957" s="143" t="s">
        <v>7341</v>
      </c>
      <c r="H4957" s="143">
        <v>46.169699999999999</v>
      </c>
      <c r="I4957" s="143">
        <v>3.40374</v>
      </c>
      <c r="J4957" s="143">
        <v>817</v>
      </c>
      <c r="K4957" s="143">
        <v>1</v>
      </c>
      <c r="L4957" s="143">
        <f>COUNTIFS(ArCompl!$C$2:$C$5652,ArCompl!$C3406,ArCompl!$D$2:$D$5652,ArCompl!$D3406)</f>
        <v>1</v>
      </c>
      <c r="M4957" s="144">
        <f>IF(ISNA(MATCH($F4957,'Liste noire'!C:C,0)),0,1)</f>
        <v>0</v>
      </c>
    </row>
    <row r="4958" spans="1:13" x14ac:dyDescent="0.25">
      <c r="A4958" s="139">
        <v>1548</v>
      </c>
      <c r="B4958" s="140" t="s">
        <v>9861</v>
      </c>
      <c r="C4958" s="140" t="s">
        <v>9862</v>
      </c>
      <c r="D4958" s="140" t="s">
        <v>9641</v>
      </c>
      <c r="E4958" s="140" t="s">
        <v>22421</v>
      </c>
      <c r="F4958" s="140" t="s">
        <v>9863</v>
      </c>
      <c r="G4958" s="140" t="s">
        <v>9864</v>
      </c>
      <c r="H4958" s="140">
        <v>45.573399999999999</v>
      </c>
      <c r="I4958" s="140">
        <v>11.529500000000001</v>
      </c>
      <c r="J4958" s="140">
        <v>128</v>
      </c>
      <c r="K4958" s="140">
        <v>1</v>
      </c>
      <c r="L4958" s="140">
        <f>COUNTIFS(ArCompl!$C$2:$C$5652,ArCompl!$C3962,ArCompl!$D$2:$D$5652,ArCompl!$D3962)</f>
        <v>1</v>
      </c>
      <c r="M4958" s="141">
        <f>IF(ISNA(MATCH($F4958,'Liste noire'!C:C,0)),0,1)</f>
        <v>0</v>
      </c>
    </row>
    <row r="4959" spans="1:13" x14ac:dyDescent="0.25">
      <c r="A4959" s="142">
        <v>1613</v>
      </c>
      <c r="B4959" s="143" t="s">
        <v>1666</v>
      </c>
      <c r="C4959" s="143" t="s">
        <v>1667</v>
      </c>
      <c r="D4959" s="143" t="s">
        <v>1643</v>
      </c>
      <c r="E4959" s="143" t="s">
        <v>22357</v>
      </c>
      <c r="F4959" s="143" t="s">
        <v>1668</v>
      </c>
      <c r="G4959" s="143" t="s">
        <v>1669</v>
      </c>
      <c r="H4959" s="143">
        <v>48.110300000000002</v>
      </c>
      <c r="I4959" s="143">
        <v>16.569700000000001</v>
      </c>
      <c r="J4959" s="143">
        <v>600</v>
      </c>
      <c r="K4959" s="143">
        <v>1</v>
      </c>
      <c r="L4959" s="143">
        <f>COUNTIFS(ArCompl!$C$2:$C$5652,ArCompl!$C584,ArCompl!$D$2:$D$5652,ArCompl!$D584)</f>
        <v>1</v>
      </c>
      <c r="M4959" s="144">
        <f>IF(ISNA(MATCH($F4959,'Liste noire'!C:C,0)),0,1)</f>
        <v>1</v>
      </c>
    </row>
    <row r="4960" spans="1:13" x14ac:dyDescent="0.25">
      <c r="A4960" s="139">
        <v>6072</v>
      </c>
      <c r="B4960" s="140" t="s">
        <v>22020</v>
      </c>
      <c r="C4960" s="140" t="s">
        <v>22021</v>
      </c>
      <c r="D4960" s="140" t="s">
        <v>21976</v>
      </c>
      <c r="E4960" s="140" t="s">
        <v>21976</v>
      </c>
      <c r="F4960" s="140" t="s">
        <v>22022</v>
      </c>
      <c r="G4960" s="140" t="s">
        <v>22023</v>
      </c>
      <c r="H4960" s="140">
        <v>8.6241389999999996</v>
      </c>
      <c r="I4960" s="140">
        <v>-71.672669999999997</v>
      </c>
      <c r="J4960" s="140">
        <v>250</v>
      </c>
      <c r="K4960" s="140">
        <v>-4</v>
      </c>
      <c r="L4960" s="140">
        <f>COUNTIFS(ArCompl!$C$2:$C$5652,ArCompl!$C5578,ArCompl!$D$2:$D$5652,ArCompl!$D5578)</f>
        <v>1</v>
      </c>
      <c r="M4960" s="141">
        <f>IF(ISNA(MATCH($F4960,'Liste noire'!C:C,0)),0,1)</f>
        <v>0</v>
      </c>
    </row>
    <row r="4961" spans="1:13" x14ac:dyDescent="0.25">
      <c r="A4961" s="142">
        <v>6195</v>
      </c>
      <c r="B4961" s="143" t="s">
        <v>22196</v>
      </c>
      <c r="C4961" s="143" t="s">
        <v>22197</v>
      </c>
      <c r="D4961" s="143" t="s">
        <v>22113</v>
      </c>
      <c r="E4961" s="143" t="s">
        <v>22113</v>
      </c>
      <c r="F4961" s="143" t="s">
        <v>22198</v>
      </c>
      <c r="G4961" s="143" t="s">
        <v>22199</v>
      </c>
      <c r="H4961" s="143">
        <v>18.7376</v>
      </c>
      <c r="I4961" s="143">
        <v>105.67100000000001</v>
      </c>
      <c r="J4961" s="143">
        <v>23</v>
      </c>
      <c r="K4961" s="143">
        <v>7</v>
      </c>
      <c r="L4961" s="143">
        <f>COUNTIFS(ArCompl!$C$2:$C$5652,ArCompl!$C5623,ArCompl!$D$2:$D$5652,ArCompl!$D5623)</f>
        <v>1</v>
      </c>
      <c r="M4961" s="144">
        <f>IF(ISNA(MATCH($F4961,'Liste noire'!C:C,0)),0,1)</f>
        <v>0</v>
      </c>
    </row>
    <row r="4962" spans="1:13" x14ac:dyDescent="0.25">
      <c r="A4962" s="139">
        <v>6080</v>
      </c>
      <c r="B4962" s="140" t="s">
        <v>2798</v>
      </c>
      <c r="C4962" s="140" t="s">
        <v>2799</v>
      </c>
      <c r="D4962" s="140" t="s">
        <v>2795</v>
      </c>
      <c r="E4962" s="140" t="s">
        <v>2795</v>
      </c>
      <c r="F4962" s="140" t="s">
        <v>2800</v>
      </c>
      <c r="G4962" s="140" t="s">
        <v>2801</v>
      </c>
      <c r="H4962" s="140">
        <v>18.446400000000001</v>
      </c>
      <c r="I4962" s="140">
        <v>-64.427499999999995</v>
      </c>
      <c r="J4962" s="140">
        <v>9</v>
      </c>
      <c r="K4962" s="140">
        <v>-4</v>
      </c>
      <c r="L4962" s="140">
        <f>COUNTIFS(ArCompl!$C$2:$C$5652,ArCompl!$C894,ArCompl!$D$2:$D$5652,ArCompl!$D894)</f>
        <v>1</v>
      </c>
      <c r="M4962" s="141">
        <f>IF(ISNA(MATCH($F4962,'Liste noire'!C:C,0)),0,1)</f>
        <v>0</v>
      </c>
    </row>
    <row r="4963" spans="1:13" x14ac:dyDescent="0.25">
      <c r="A4963" s="142">
        <v>5670</v>
      </c>
      <c r="B4963" s="143" t="s">
        <v>22226</v>
      </c>
      <c r="C4963" s="143" t="s">
        <v>22227</v>
      </c>
      <c r="D4963" s="143" t="s">
        <v>22228</v>
      </c>
      <c r="E4963" s="143" t="s">
        <v>22501</v>
      </c>
      <c r="F4963" s="143" t="s">
        <v>22229</v>
      </c>
      <c r="G4963" s="143" t="s">
        <v>22230</v>
      </c>
      <c r="H4963" s="143">
        <v>23.718299999999999</v>
      </c>
      <c r="I4963" s="143">
        <v>-15.932</v>
      </c>
      <c r="J4963" s="143">
        <v>36</v>
      </c>
      <c r="K4963" s="143">
        <v>0</v>
      </c>
      <c r="L4963" s="143">
        <f>COUNTIFS(ArCompl!$C$2:$C$5652,ArCompl!$C5159,ArCompl!$D$2:$D$5652,ArCompl!$D5159)</f>
        <v>2</v>
      </c>
      <c r="M4963" s="144">
        <f>IF(ISNA(MATCH($F4963,'Liste noire'!C:C,0)),0,1)</f>
        <v>0</v>
      </c>
    </row>
    <row r="4964" spans="1:13" x14ac:dyDescent="0.25">
      <c r="A4964" s="139">
        <v>8209</v>
      </c>
      <c r="B4964" s="140" t="s">
        <v>16264</v>
      </c>
      <c r="C4964" s="140" t="s">
        <v>16265</v>
      </c>
      <c r="D4964" s="140" t="s">
        <v>16151</v>
      </c>
      <c r="E4964" s="140" t="s">
        <v>16151</v>
      </c>
      <c r="F4964" s="140" t="s">
        <v>16266</v>
      </c>
      <c r="G4964" s="140" t="s">
        <v>16267</v>
      </c>
      <c r="H4964" s="140">
        <v>49.242530000000002</v>
      </c>
      <c r="I4964" s="140">
        <v>28.613779999999998</v>
      </c>
      <c r="J4964" s="140">
        <v>961</v>
      </c>
      <c r="K4964" s="140">
        <v>2</v>
      </c>
      <c r="L4964" s="140">
        <f>COUNTIFS(ArCompl!$C$2:$C$5652,ArCompl!$C5525,ArCompl!$D$2:$D$5652,ArCompl!$D5525)</f>
        <v>1</v>
      </c>
      <c r="M4964" s="141">
        <f>IF(ISNA(MATCH($F4964,'Liste noire'!C:C,0)),0,1)</f>
        <v>0</v>
      </c>
    </row>
    <row r="4965" spans="1:13" x14ac:dyDescent="0.25">
      <c r="A4965" s="142">
        <v>868</v>
      </c>
      <c r="B4965" s="143" t="s">
        <v>14604</v>
      </c>
      <c r="C4965" s="143" t="s">
        <v>14601</v>
      </c>
      <c r="D4965" s="143" t="s">
        <v>14577</v>
      </c>
      <c r="E4965" s="143" t="s">
        <v>22476</v>
      </c>
      <c r="F4965" s="143" t="s">
        <v>14605</v>
      </c>
      <c r="G4965" s="143" t="s">
        <v>14606</v>
      </c>
      <c r="H4965" s="143">
        <v>-29.770600000000002</v>
      </c>
      <c r="I4965" s="143">
        <v>31.058399999999999</v>
      </c>
      <c r="J4965" s="143">
        <v>20</v>
      </c>
      <c r="K4965" s="143">
        <v>2</v>
      </c>
      <c r="L4965" s="143">
        <f>COUNTIFS(ArCompl!$C$2:$C$5652,ArCompl!$C25,ArCompl!$D$2:$D$5652,ArCompl!$D25)</f>
        <v>1</v>
      </c>
      <c r="M4965" s="144">
        <f>IF(ISNA(MATCH($F4965,'Liste noire'!C:C,0)),0,1)</f>
        <v>0</v>
      </c>
    </row>
    <row r="4966" spans="1:13" x14ac:dyDescent="0.25">
      <c r="A4966" s="139">
        <v>7121</v>
      </c>
      <c r="B4966" s="140" t="s">
        <v>21458</v>
      </c>
      <c r="C4966" s="140" t="s">
        <v>21459</v>
      </c>
      <c r="D4966" s="140" t="s">
        <v>16702</v>
      </c>
      <c r="E4966" s="140" t="s">
        <v>22496</v>
      </c>
      <c r="F4966" s="140" t="s">
        <v>21460</v>
      </c>
      <c r="G4966" s="140" t="s">
        <v>21461</v>
      </c>
      <c r="H4966" s="140">
        <v>36.3187</v>
      </c>
      <c r="I4966" s="140">
        <v>-119.393</v>
      </c>
      <c r="J4966" s="140">
        <v>295</v>
      </c>
      <c r="K4966" s="140">
        <v>-8</v>
      </c>
      <c r="L4966" s="140">
        <f>COUNTIFS(ArCompl!$C$2:$C$5652,ArCompl!$C3133,ArCompl!$D$2:$D$5652,ArCompl!$D3133)</f>
        <v>1</v>
      </c>
      <c r="M4966" s="141">
        <f>IF(ISNA(MATCH($F4966,'Liste noire'!C:C,0)),0,1)</f>
        <v>0</v>
      </c>
    </row>
    <row r="4967" spans="1:13" x14ac:dyDescent="0.25">
      <c r="A4967" s="142">
        <v>1249</v>
      </c>
      <c r="B4967" s="143" t="s">
        <v>15046</v>
      </c>
      <c r="C4967" s="143" t="s">
        <v>2786</v>
      </c>
      <c r="D4967" s="143" t="s">
        <v>14857</v>
      </c>
      <c r="E4967" s="143" t="s">
        <v>22479</v>
      </c>
      <c r="F4967" s="143" t="s">
        <v>15047</v>
      </c>
      <c r="G4967" s="143" t="s">
        <v>15048</v>
      </c>
      <c r="H4967" s="143">
        <v>42.882800000000003</v>
      </c>
      <c r="I4967" s="143">
        <v>-2.7244700000000002</v>
      </c>
      <c r="J4967" s="143">
        <v>1682</v>
      </c>
      <c r="K4967" s="143">
        <v>1</v>
      </c>
      <c r="L4967" s="143">
        <f>COUNTIFS(ArCompl!$C$2:$C$5652,ArCompl!$C1874,ArCompl!$D$2:$D$5652,ArCompl!$D1874)</f>
        <v>1</v>
      </c>
      <c r="M4967" s="144">
        <f>IF(ISNA(MATCH($F4967,'Liste noire'!C:C,0)),0,1)</f>
        <v>0</v>
      </c>
    </row>
    <row r="4968" spans="1:13" x14ac:dyDescent="0.25">
      <c r="A4968" s="139">
        <v>2638</v>
      </c>
      <c r="B4968" s="140" t="s">
        <v>2785</v>
      </c>
      <c r="C4968" s="140" t="s">
        <v>2786</v>
      </c>
      <c r="D4968" s="140" t="s">
        <v>2057</v>
      </c>
      <c r="E4968" s="140" t="s">
        <v>22368</v>
      </c>
      <c r="F4968" s="140" t="s">
        <v>2787</v>
      </c>
      <c r="G4968" s="140" t="s">
        <v>2788</v>
      </c>
      <c r="H4968" s="140">
        <v>-20.25806</v>
      </c>
      <c r="I4968" s="140">
        <v>-40.286389999999997</v>
      </c>
      <c r="J4968" s="140">
        <v>11</v>
      </c>
      <c r="K4968" s="140">
        <v>-3</v>
      </c>
      <c r="L4968" s="140">
        <f>COUNTIFS(ArCompl!$C$2:$C$5652,ArCompl!$C891,ArCompl!$D$2:$D$5652,ArCompl!$D891)</f>
        <v>7</v>
      </c>
      <c r="M4968" s="141">
        <f>IF(ISNA(MATCH($F4968,'Liste noire'!C:C,0)),0,1)</f>
        <v>0</v>
      </c>
    </row>
    <row r="4969" spans="1:13" x14ac:dyDescent="0.25">
      <c r="A4969" s="142">
        <v>4155</v>
      </c>
      <c r="B4969" s="143" t="s">
        <v>22184</v>
      </c>
      <c r="C4969" s="143" t="s">
        <v>22185</v>
      </c>
      <c r="D4969" s="143" t="s">
        <v>22113</v>
      </c>
      <c r="E4969" s="143" t="s">
        <v>22113</v>
      </c>
      <c r="F4969" s="143" t="s">
        <v>22186</v>
      </c>
      <c r="G4969" s="143" t="s">
        <v>22187</v>
      </c>
      <c r="H4969" s="143">
        <v>9.9580300000000008</v>
      </c>
      <c r="I4969" s="143">
        <v>105.1324</v>
      </c>
      <c r="J4969" s="143">
        <v>7</v>
      </c>
      <c r="K4969" s="143">
        <v>7</v>
      </c>
      <c r="L4969" s="143">
        <f>COUNTIFS(ArCompl!$C$2:$C$5652,ArCompl!$C5620,ArCompl!$D$2:$D$5652,ArCompl!$D5620)</f>
        <v>1</v>
      </c>
      <c r="M4969" s="144">
        <f>IF(ISNA(MATCH($F4969,'Liste noire'!C:C,0)),0,1)</f>
        <v>0</v>
      </c>
    </row>
    <row r="4970" spans="1:13" x14ac:dyDescent="0.25">
      <c r="A4970" s="139">
        <v>2988</v>
      </c>
      <c r="B4970" s="140" t="s">
        <v>13769</v>
      </c>
      <c r="C4970" s="140" t="s">
        <v>13760</v>
      </c>
      <c r="D4970" s="140" t="s">
        <v>13509</v>
      </c>
      <c r="E4970" s="140" t="s">
        <v>22461</v>
      </c>
      <c r="F4970" s="140" t="s">
        <v>13770</v>
      </c>
      <c r="G4970" s="140" t="s">
        <v>13771</v>
      </c>
      <c r="H4970" s="140">
        <v>55.591500000000003</v>
      </c>
      <c r="I4970" s="140">
        <v>37.261499999999998</v>
      </c>
      <c r="J4970" s="140">
        <v>685</v>
      </c>
      <c r="K4970" s="140">
        <v>3</v>
      </c>
      <c r="L4970" s="140">
        <f>COUNTIFS(ArCompl!$C$2:$C$5652,ArCompl!$C5073,ArCompl!$D$2:$D$5652,ArCompl!$D5073)</f>
        <v>1</v>
      </c>
      <c r="M4970" s="141">
        <f>IF(ISNA(MATCH($F4970,'Liste noire'!C:C,0)),0,1)</f>
        <v>0</v>
      </c>
    </row>
    <row r="4971" spans="1:13" x14ac:dyDescent="0.25">
      <c r="A4971" s="142">
        <v>6159</v>
      </c>
      <c r="B4971" s="143" t="s">
        <v>14042</v>
      </c>
      <c r="C4971" s="143" t="s">
        <v>14043</v>
      </c>
      <c r="D4971" s="143" t="s">
        <v>13509</v>
      </c>
      <c r="E4971" s="143" t="s">
        <v>22461</v>
      </c>
      <c r="F4971" s="143" t="s">
        <v>14044</v>
      </c>
      <c r="G4971" s="143" t="s">
        <v>14045</v>
      </c>
      <c r="H4971" s="143">
        <v>67.488600000000005</v>
      </c>
      <c r="I4971" s="143">
        <v>63.993099999999998</v>
      </c>
      <c r="J4971" s="143">
        <v>604</v>
      </c>
      <c r="K4971" s="143">
        <v>3</v>
      </c>
      <c r="L4971" s="143">
        <f>COUNTIFS(ArCompl!$C$2:$C$5652,ArCompl!$C5142,ArCompl!$D$2:$D$5652,ArCompl!$D5142)</f>
        <v>1</v>
      </c>
      <c r="M4971" s="144">
        <f>IF(ISNA(MATCH($F4971,'Liste noire'!C:C,0)),0,1)</f>
        <v>0</v>
      </c>
    </row>
    <row r="4972" spans="1:13" x14ac:dyDescent="0.25">
      <c r="A4972" s="139">
        <v>1246</v>
      </c>
      <c r="B4972" s="140" t="s">
        <v>15034</v>
      </c>
      <c r="C4972" s="140" t="s">
        <v>15035</v>
      </c>
      <c r="D4972" s="140" t="s">
        <v>14857</v>
      </c>
      <c r="E4972" s="140" t="s">
        <v>22479</v>
      </c>
      <c r="F4972" s="140" t="s">
        <v>15036</v>
      </c>
      <c r="G4972" s="140" t="s">
        <v>15037</v>
      </c>
      <c r="H4972" s="140">
        <v>39.4893</v>
      </c>
      <c r="I4972" s="140">
        <v>-0.48162500000000003</v>
      </c>
      <c r="J4972" s="140">
        <v>240</v>
      </c>
      <c r="K4972" s="140">
        <v>1</v>
      </c>
      <c r="L4972" s="140">
        <f>COUNTIFS(ArCompl!$C$2:$C$5652,ArCompl!$C1871,ArCompl!$D$2:$D$5652,ArCompl!$D1871)</f>
        <v>1</v>
      </c>
      <c r="M4972" s="141">
        <f>IF(ISNA(MATCH($F4972,'Liste noire'!C:C,0)),0,1)</f>
        <v>0</v>
      </c>
    </row>
    <row r="4973" spans="1:13" x14ac:dyDescent="0.25">
      <c r="A4973" s="142">
        <v>5776</v>
      </c>
      <c r="B4973" s="143" t="s">
        <v>21409</v>
      </c>
      <c r="C4973" s="143" t="s">
        <v>21406</v>
      </c>
      <c r="D4973" s="143" t="s">
        <v>16702</v>
      </c>
      <c r="E4973" s="143" t="s">
        <v>22496</v>
      </c>
      <c r="F4973" s="143" t="s">
        <v>21410</v>
      </c>
      <c r="G4973" s="143" t="s">
        <v>21411</v>
      </c>
      <c r="H4973" s="143">
        <v>30.782499999999999</v>
      </c>
      <c r="I4973" s="143">
        <v>-83.276700000000005</v>
      </c>
      <c r="J4973" s="143">
        <v>203</v>
      </c>
      <c r="K4973" s="143">
        <v>-5</v>
      </c>
      <c r="L4973" s="143">
        <f>COUNTIFS(ArCompl!$C$2:$C$5652,ArCompl!$C3120,ArCompl!$D$2:$D$5652,ArCompl!$D3120)</f>
        <v>1</v>
      </c>
      <c r="M4973" s="144">
        <f>IF(ISNA(MATCH($F4973,'Liste noire'!C:C,0)),0,1)</f>
        <v>0</v>
      </c>
    </row>
    <row r="4974" spans="1:13" x14ac:dyDescent="0.25">
      <c r="A4974" s="139">
        <v>2515</v>
      </c>
      <c r="B4974" s="140" t="s">
        <v>611</v>
      </c>
      <c r="C4974" s="140" t="s">
        <v>612</v>
      </c>
      <c r="D4974" s="140" t="s">
        <v>365</v>
      </c>
      <c r="E4974" s="140" t="s">
        <v>22354</v>
      </c>
      <c r="F4974" s="140" t="s">
        <v>613</v>
      </c>
      <c r="G4974" s="140" t="s">
        <v>614</v>
      </c>
      <c r="H4974" s="140">
        <v>-37.235399999999998</v>
      </c>
      <c r="I4974" s="140">
        <v>-57.029200000000003</v>
      </c>
      <c r="J4974" s="140">
        <v>32</v>
      </c>
      <c r="K4974" s="140">
        <v>-3</v>
      </c>
      <c r="L4974" s="140">
        <f>COUNTIFS(ArCompl!$C$2:$C$5652,ArCompl!$C311,ArCompl!$D$2:$D$5652,ArCompl!$D311)</f>
        <v>1</v>
      </c>
      <c r="M4974" s="141">
        <f>IF(ISNA(MATCH($F4974,'Liste noire'!C:C,0)),0,1)</f>
        <v>0</v>
      </c>
    </row>
    <row r="4975" spans="1:13" x14ac:dyDescent="0.25">
      <c r="A4975" s="142">
        <v>1997</v>
      </c>
      <c r="B4975" s="143" t="s">
        <v>21938</v>
      </c>
      <c r="C4975" s="143" t="s">
        <v>21939</v>
      </c>
      <c r="D4975" s="143" t="s">
        <v>21859</v>
      </c>
      <c r="E4975" s="143" t="s">
        <v>21859</v>
      </c>
      <c r="F4975" s="143" t="s">
        <v>21940</v>
      </c>
      <c r="G4975" s="143" t="s">
        <v>21941</v>
      </c>
      <c r="H4975" s="143">
        <v>-17.699300000000001</v>
      </c>
      <c r="I4975" s="143">
        <v>168.32</v>
      </c>
      <c r="J4975" s="143">
        <v>70</v>
      </c>
      <c r="K4975" s="143">
        <v>11</v>
      </c>
      <c r="L4975" s="143">
        <f>COUNTIFS(ArCompl!$C$2:$C$5652,ArCompl!$C5557,ArCompl!$D$2:$D$5652,ArCompl!$D5557)</f>
        <v>1</v>
      </c>
      <c r="M4975" s="144">
        <f>IF(ISNA(MATCH($F4975,'Liste noire'!C:C,0)),0,1)</f>
        <v>0</v>
      </c>
    </row>
    <row r="4976" spans="1:13" x14ac:dyDescent="0.25">
      <c r="A4976" s="139">
        <v>11984</v>
      </c>
      <c r="B4976" s="140" t="s">
        <v>14094</v>
      </c>
      <c r="C4976" s="140"/>
      <c r="D4976" s="140" t="s">
        <v>13509</v>
      </c>
      <c r="E4976" s="140" t="s">
        <v>22461</v>
      </c>
      <c r="F4976" s="140" t="s">
        <v>14095</v>
      </c>
      <c r="G4976" s="140" t="s">
        <v>14096</v>
      </c>
      <c r="H4976" s="140">
        <v>47.682099999999998</v>
      </c>
      <c r="I4976" s="140">
        <v>42.072800000000001</v>
      </c>
      <c r="J4976" s="140">
        <v>276</v>
      </c>
      <c r="K4976" s="140" t="s">
        <v>340</v>
      </c>
      <c r="L4976" s="140">
        <f>COUNTIFS(ArCompl!$C$2:$C$5652,ArCompl!$C5155,ArCompl!$D$2:$D$5652,ArCompl!$D5155)</f>
        <v>1</v>
      </c>
      <c r="M4976" s="141">
        <f>IF(ISNA(MATCH($F4976,'Liste noire'!C:C,0)),0,1)</f>
        <v>0</v>
      </c>
    </row>
    <row r="4977" spans="1:13" x14ac:dyDescent="0.25">
      <c r="A4977" s="142">
        <v>1247</v>
      </c>
      <c r="B4977" s="143" t="s">
        <v>15038</v>
      </c>
      <c r="C4977" s="143" t="s">
        <v>15039</v>
      </c>
      <c r="D4977" s="143" t="s">
        <v>14857</v>
      </c>
      <c r="E4977" s="143" t="s">
        <v>22479</v>
      </c>
      <c r="F4977" s="143" t="s">
        <v>15040</v>
      </c>
      <c r="G4977" s="143" t="s">
        <v>15041</v>
      </c>
      <c r="H4977" s="143">
        <v>41.706099999999999</v>
      </c>
      <c r="I4977" s="143">
        <v>-4.8519399999999999</v>
      </c>
      <c r="J4977" s="143">
        <v>2776</v>
      </c>
      <c r="K4977" s="143">
        <v>1</v>
      </c>
      <c r="L4977" s="143">
        <f>COUNTIFS(ArCompl!$C$2:$C$5652,ArCompl!$C1872,ArCompl!$D$2:$D$5652,ArCompl!$D1872)</f>
        <v>1</v>
      </c>
      <c r="M4977" s="144">
        <f>IF(ISNA(MATCH($F4977,'Liste noire'!C:C,0)),0,1)</f>
        <v>0</v>
      </c>
    </row>
    <row r="4978" spans="1:13" x14ac:dyDescent="0.25">
      <c r="A4978" s="139">
        <v>2868</v>
      </c>
      <c r="B4978" s="140" t="s">
        <v>22100</v>
      </c>
      <c r="C4978" s="140" t="s">
        <v>15035</v>
      </c>
      <c r="D4978" s="140" t="s">
        <v>21976</v>
      </c>
      <c r="E4978" s="140" t="s">
        <v>21976</v>
      </c>
      <c r="F4978" s="140" t="s">
        <v>22101</v>
      </c>
      <c r="G4978" s="140" t="s">
        <v>22102</v>
      </c>
      <c r="H4978" s="140">
        <v>10.14973</v>
      </c>
      <c r="I4978" s="140">
        <v>-67.928399999999996</v>
      </c>
      <c r="J4978" s="140">
        <v>1411</v>
      </c>
      <c r="K4978" s="140">
        <v>-4</v>
      </c>
      <c r="L4978" s="140">
        <f>COUNTIFS(ArCompl!$C$2:$C$5652,ArCompl!$C5599,ArCompl!$D$2:$D$5652,ArCompl!$D5599)</f>
        <v>1</v>
      </c>
      <c r="M4978" s="141">
        <f>IF(ISNA(MATCH($F4978,'Liste noire'!C:C,0)),0,1)</f>
        <v>0</v>
      </c>
    </row>
    <row r="4979" spans="1:13" x14ac:dyDescent="0.25">
      <c r="A4979" s="142">
        <v>11201</v>
      </c>
      <c r="B4979" s="143" t="s">
        <v>2777</v>
      </c>
      <c r="C4979" s="143" t="s">
        <v>2778</v>
      </c>
      <c r="D4979" s="143" t="s">
        <v>2057</v>
      </c>
      <c r="E4979" s="143" t="s">
        <v>22368</v>
      </c>
      <c r="F4979" s="143" t="s">
        <v>2779</v>
      </c>
      <c r="G4979" s="143" t="s">
        <v>2780</v>
      </c>
      <c r="H4979" s="143">
        <v>-9.9794440000000009</v>
      </c>
      <c r="I4979" s="143">
        <v>-51.142220000000002</v>
      </c>
      <c r="J4979" s="143">
        <v>892</v>
      </c>
      <c r="K4979" s="143">
        <v>-4</v>
      </c>
      <c r="L4979" s="143">
        <f>COUNTIFS(ArCompl!$C$2:$C$5652,ArCompl!$C889,ArCompl!$D$2:$D$5652,ArCompl!$D889)</f>
        <v>1</v>
      </c>
      <c r="M4979" s="144">
        <f>IF(ISNA(MATCH($F4979,'Liste noire'!C:C,0)),0,1)</f>
        <v>0</v>
      </c>
    </row>
    <row r="4980" spans="1:13" x14ac:dyDescent="0.25">
      <c r="A4980" s="139">
        <v>5911</v>
      </c>
      <c r="B4980" s="140" t="s">
        <v>21966</v>
      </c>
      <c r="C4980" s="140" t="s">
        <v>21967</v>
      </c>
      <c r="D4980" s="140" t="s">
        <v>21859</v>
      </c>
      <c r="E4980" s="140" t="s">
        <v>21859</v>
      </c>
      <c r="F4980" s="140" t="s">
        <v>21968</v>
      </c>
      <c r="G4980" s="140" t="s">
        <v>21969</v>
      </c>
      <c r="H4980" s="140">
        <v>-16.796099999999999</v>
      </c>
      <c r="I4980" s="140">
        <v>168.17699999999999</v>
      </c>
      <c r="J4980" s="140">
        <v>10</v>
      </c>
      <c r="K4980" s="140">
        <v>11</v>
      </c>
      <c r="L4980" s="140">
        <f>COUNTIFS(ArCompl!$C$2:$C$5652,ArCompl!$C5564,ArCompl!$D$2:$D$5652,ArCompl!$D5564)</f>
        <v>1</v>
      </c>
      <c r="M4980" s="141">
        <f>IF(ISNA(MATCH($F4980,'Liste noire'!C:C,0)),0,1)</f>
        <v>0</v>
      </c>
    </row>
    <row r="4981" spans="1:13" x14ac:dyDescent="0.25">
      <c r="A4981" s="142">
        <v>9048</v>
      </c>
      <c r="B4981" s="143" t="s">
        <v>14022</v>
      </c>
      <c r="C4981" s="143" t="s">
        <v>14023</v>
      </c>
      <c r="D4981" s="143" t="s">
        <v>13509</v>
      </c>
      <c r="E4981" s="143" t="s">
        <v>22461</v>
      </c>
      <c r="F4981" s="143" t="s">
        <v>14024</v>
      </c>
      <c r="G4981" s="143" t="s">
        <v>14025</v>
      </c>
      <c r="H4981" s="143">
        <v>56.381100000000004</v>
      </c>
      <c r="I4981" s="143">
        <v>30.6081</v>
      </c>
      <c r="J4981" s="143">
        <v>328</v>
      </c>
      <c r="K4981" s="143">
        <v>3</v>
      </c>
      <c r="L4981" s="143">
        <f>COUNTIFS(ArCompl!$C$2:$C$5652,ArCompl!$C5137,ArCompl!$D$2:$D$5652,ArCompl!$D5137)</f>
        <v>1</v>
      </c>
      <c r="M4981" s="144">
        <f>IF(ISNA(MATCH($F4981,'Liste noire'!C:C,0)),0,1)</f>
        <v>0</v>
      </c>
    </row>
    <row r="4982" spans="1:13" x14ac:dyDescent="0.25">
      <c r="A4982" s="139">
        <v>2870</v>
      </c>
      <c r="B4982" s="140" t="s">
        <v>22103</v>
      </c>
      <c r="C4982" s="140" t="s">
        <v>22104</v>
      </c>
      <c r="D4982" s="140" t="s">
        <v>21976</v>
      </c>
      <c r="E4982" s="140" t="s">
        <v>21976</v>
      </c>
      <c r="F4982" s="140" t="s">
        <v>22105</v>
      </c>
      <c r="G4982" s="140" t="s">
        <v>22106</v>
      </c>
      <c r="H4982" s="140">
        <v>9.3404779999999992</v>
      </c>
      <c r="I4982" s="140">
        <v>-70.584059999999994</v>
      </c>
      <c r="J4982" s="140">
        <v>2060</v>
      </c>
      <c r="K4982" s="140">
        <v>-4</v>
      </c>
      <c r="L4982" s="140">
        <f>COUNTIFS(ArCompl!$C$2:$C$5652,ArCompl!$C5600,ArCompl!$D$2:$D$5652,ArCompl!$D5600)</f>
        <v>1</v>
      </c>
      <c r="M4982" s="141">
        <f>IF(ISNA(MATCH($F4982,'Liste noire'!C:C,0)),0,1)</f>
        <v>0</v>
      </c>
    </row>
    <row r="4983" spans="1:13" x14ac:dyDescent="0.25">
      <c r="A4983" s="142">
        <v>5574</v>
      </c>
      <c r="B4983" s="143" t="s">
        <v>16324</v>
      </c>
      <c r="C4983" s="143" t="s">
        <v>16325</v>
      </c>
      <c r="D4983" s="143" t="s">
        <v>16321</v>
      </c>
      <c r="E4983" s="143" t="s">
        <v>22495</v>
      </c>
      <c r="F4983" s="143" t="s">
        <v>16326</v>
      </c>
      <c r="G4983" s="143" t="s">
        <v>16327</v>
      </c>
      <c r="H4983" s="143">
        <v>53.248100000000001</v>
      </c>
      <c r="I4983" s="143">
        <v>-4.5353399999999997</v>
      </c>
      <c r="J4983" s="143">
        <v>37</v>
      </c>
      <c r="K4983" s="143">
        <v>0</v>
      </c>
      <c r="L4983" s="143">
        <f>COUNTIFS(ArCompl!$C$2:$C$5652,ArCompl!$C4910,ArCompl!$D$2:$D$5652,ArCompl!$D4910)</f>
        <v>2</v>
      </c>
      <c r="M4983" s="144">
        <f>IF(ISNA(MATCH($F4983,'Liste noire'!C:C,0)),0,1)</f>
        <v>0</v>
      </c>
    </row>
    <row r="4984" spans="1:13" x14ac:dyDescent="0.25">
      <c r="A4984" s="139">
        <v>11929</v>
      </c>
      <c r="B4984" s="140" t="s">
        <v>615</v>
      </c>
      <c r="C4984" s="140" t="s">
        <v>616</v>
      </c>
      <c r="D4984" s="140" t="s">
        <v>365</v>
      </c>
      <c r="E4984" s="140" t="s">
        <v>22354</v>
      </c>
      <c r="F4984" s="140" t="s">
        <v>617</v>
      </c>
      <c r="G4984" s="140" t="s">
        <v>618</v>
      </c>
      <c r="H4984" s="140">
        <v>-32.320099999999996</v>
      </c>
      <c r="I4984" s="140">
        <v>-63.22663</v>
      </c>
      <c r="J4984" s="140">
        <v>670</v>
      </c>
      <c r="K4984" s="140" t="s">
        <v>340</v>
      </c>
      <c r="L4984" s="140">
        <f>COUNTIFS(ArCompl!$C$2:$C$5652,ArCompl!$C312,ArCompl!$D$2:$D$5652,ArCompl!$D312)</f>
        <v>1</v>
      </c>
      <c r="M4984" s="141">
        <f>IF(ISNA(MATCH($F4984,'Liste noire'!C:C,0)),0,1)</f>
        <v>0</v>
      </c>
    </row>
    <row r="4985" spans="1:13" x14ac:dyDescent="0.25">
      <c r="A4985" s="142">
        <v>8684</v>
      </c>
      <c r="B4985" s="143" t="s">
        <v>10558</v>
      </c>
      <c r="C4985" s="143" t="s">
        <v>10559</v>
      </c>
      <c r="D4985" s="143" t="s">
        <v>10531</v>
      </c>
      <c r="E4985" s="143" t="s">
        <v>10531</v>
      </c>
      <c r="F4985" s="143" t="s">
        <v>10560</v>
      </c>
      <c r="G4985" s="143" t="s">
        <v>10561</v>
      </c>
      <c r="H4985" s="143">
        <v>15.709440000000001</v>
      </c>
      <c r="I4985" s="143">
        <v>106.41070000000001</v>
      </c>
      <c r="J4985" s="143">
        <v>574</v>
      </c>
      <c r="K4985" s="143">
        <v>7</v>
      </c>
      <c r="L4985" s="143">
        <f>COUNTIFS(ArCompl!$C$2:$C$5652,ArCompl!$C4136,ArCompl!$D$2:$D$5652,ArCompl!$D4136)</f>
        <v>1</v>
      </c>
      <c r="M4985" s="144">
        <f>IF(ISNA(MATCH($F4985,'Liste noire'!C:C,0)),0,1)</f>
        <v>0</v>
      </c>
    </row>
    <row r="4986" spans="1:13" x14ac:dyDescent="0.25">
      <c r="A4986" s="139">
        <v>7662</v>
      </c>
      <c r="B4986" s="140" t="s">
        <v>21436</v>
      </c>
      <c r="C4986" s="140" t="s">
        <v>9858</v>
      </c>
      <c r="D4986" s="140" t="s">
        <v>16702</v>
      </c>
      <c r="E4986" s="140" t="s">
        <v>22496</v>
      </c>
      <c r="F4986" s="140" t="s">
        <v>21437</v>
      </c>
      <c r="G4986" s="140" t="s">
        <v>21438</v>
      </c>
      <c r="H4986" s="140">
        <v>27.0716</v>
      </c>
      <c r="I4986" s="140">
        <v>-82.440299999999993</v>
      </c>
      <c r="J4986" s="140">
        <v>18</v>
      </c>
      <c r="K4986" s="140">
        <v>-5</v>
      </c>
      <c r="L4986" s="140">
        <f>COUNTIFS(ArCompl!$C$2:$C$5652,ArCompl!$C3127,ArCompl!$D$2:$D$5652,ArCompl!$D3127)</f>
        <v>1</v>
      </c>
      <c r="M4986" s="141">
        <f>IF(ISNA(MATCH($F4986,'Liste noire'!C:C,0)),0,1)</f>
        <v>0</v>
      </c>
    </row>
    <row r="4987" spans="1:13" x14ac:dyDescent="0.25">
      <c r="A4987" s="142">
        <v>1421</v>
      </c>
      <c r="B4987" s="143" t="s">
        <v>7330</v>
      </c>
      <c r="C4987" s="143" t="s">
        <v>7331</v>
      </c>
      <c r="D4987" s="143" t="s">
        <v>6885</v>
      </c>
      <c r="E4987" s="143" t="s">
        <v>6885</v>
      </c>
      <c r="F4987" s="143" t="s">
        <v>7332</v>
      </c>
      <c r="G4987" s="143" t="s">
        <v>7333</v>
      </c>
      <c r="H4987" s="143">
        <v>47.723300000000002</v>
      </c>
      <c r="I4987" s="143">
        <v>-2.7185600000000001</v>
      </c>
      <c r="J4987" s="143">
        <v>446</v>
      </c>
      <c r="K4987" s="143">
        <v>1</v>
      </c>
      <c r="L4987" s="143">
        <f>COUNTIFS(ArCompl!$C$2:$C$5652,ArCompl!$C3404,ArCompl!$D$2:$D$5652,ArCompl!$D3404)</f>
        <v>1</v>
      </c>
      <c r="M4987" s="144">
        <f>IF(ISNA(MATCH($F4987,'Liste noire'!C:C,0)),0,1)</f>
        <v>1</v>
      </c>
    </row>
    <row r="4988" spans="1:13" x14ac:dyDescent="0.25">
      <c r="A4988" s="139">
        <v>3959</v>
      </c>
      <c r="B4988" s="140" t="s">
        <v>10669</v>
      </c>
      <c r="C4988" s="140" t="s">
        <v>10670</v>
      </c>
      <c r="D4988" s="140" t="s">
        <v>10650</v>
      </c>
      <c r="E4988" s="140" t="s">
        <v>22431</v>
      </c>
      <c r="F4988" s="140" t="s">
        <v>10671</v>
      </c>
      <c r="G4988" s="140" t="s">
        <v>10672</v>
      </c>
      <c r="H4988" s="140">
        <v>54.634099999999997</v>
      </c>
      <c r="I4988" s="140">
        <v>25.285799999999998</v>
      </c>
      <c r="J4988" s="140">
        <v>646</v>
      </c>
      <c r="K4988" s="140">
        <v>2</v>
      </c>
      <c r="L4988" s="140">
        <f>COUNTIFS(ArCompl!$C$2:$C$5652,ArCompl!$C4163,ArCompl!$D$2:$D$5652,ArCompl!$D4163)</f>
        <v>1</v>
      </c>
      <c r="M4988" s="141">
        <f>IF(ISNA(MATCH($F4988,'Liste noire'!C:C,0)),0,1)</f>
        <v>0</v>
      </c>
    </row>
    <row r="4989" spans="1:13" x14ac:dyDescent="0.25">
      <c r="A4989" s="142">
        <v>3084</v>
      </c>
      <c r="B4989" s="143" t="s">
        <v>8903</v>
      </c>
      <c r="C4989" s="143" t="s">
        <v>8904</v>
      </c>
      <c r="D4989" s="143" t="s">
        <v>8516</v>
      </c>
      <c r="E4989" s="143" t="s">
        <v>22415</v>
      </c>
      <c r="F4989" s="143" t="s">
        <v>8905</v>
      </c>
      <c r="G4989" s="143" t="s">
        <v>8906</v>
      </c>
      <c r="H4989" s="143">
        <v>25.452400000000001</v>
      </c>
      <c r="I4989" s="143">
        <v>82.859300000000005</v>
      </c>
      <c r="J4989" s="143">
        <v>266</v>
      </c>
      <c r="K4989" s="143">
        <v>5.5</v>
      </c>
      <c r="L4989" s="143">
        <f>COUNTIFS(ArCompl!$C$2:$C$5652,ArCompl!$C3705,ArCompl!$D$2:$D$5652,ArCompl!$D3705)</f>
        <v>1</v>
      </c>
      <c r="M4989" s="144">
        <f>IF(ISNA(MATCH($F4989,'Liste noire'!C:C,0)),0,1)</f>
        <v>0</v>
      </c>
    </row>
    <row r="4990" spans="1:13" x14ac:dyDescent="0.25">
      <c r="A4990" s="139">
        <v>8556</v>
      </c>
      <c r="B4990" s="140" t="s">
        <v>21428</v>
      </c>
      <c r="C4990" s="140" t="s">
        <v>21429</v>
      </c>
      <c r="D4990" s="140" t="s">
        <v>16702</v>
      </c>
      <c r="E4990" s="140" t="s">
        <v>22496</v>
      </c>
      <c r="F4990" s="140" t="s">
        <v>21430</v>
      </c>
      <c r="G4990" s="140" t="s">
        <v>21431</v>
      </c>
      <c r="H4990" s="140">
        <v>40.864699999999999</v>
      </c>
      <c r="I4990" s="140">
        <v>-84.609399999999994</v>
      </c>
      <c r="J4990" s="140">
        <v>785</v>
      </c>
      <c r="K4990" s="140">
        <v>-5</v>
      </c>
      <c r="L4990" s="140">
        <f>COUNTIFS(ArCompl!$C$2:$C$5652,ArCompl!$C3125,ArCompl!$D$2:$D$5652,ArCompl!$D3125)</f>
        <v>1</v>
      </c>
      <c r="M4990" s="141">
        <f>IF(ISNA(MATCH($F4990,'Liste noire'!C:C,0)),0,1)</f>
        <v>0</v>
      </c>
    </row>
    <row r="4991" spans="1:13" x14ac:dyDescent="0.25">
      <c r="A4991" s="142">
        <v>990</v>
      </c>
      <c r="B4991" s="143" t="s">
        <v>11713</v>
      </c>
      <c r="C4991" s="143" t="s">
        <v>11714</v>
      </c>
      <c r="D4991" s="143" t="s">
        <v>11666</v>
      </c>
      <c r="E4991" s="143" t="s">
        <v>11666</v>
      </c>
      <c r="F4991" s="143" t="s">
        <v>11715</v>
      </c>
      <c r="G4991" s="143" t="s">
        <v>11716</v>
      </c>
      <c r="H4991" s="143">
        <v>-22.0184</v>
      </c>
      <c r="I4991" s="143">
        <v>35.313299999999998</v>
      </c>
      <c r="J4991" s="143">
        <v>46</v>
      </c>
      <c r="K4991" s="143">
        <v>2</v>
      </c>
      <c r="L4991" s="143">
        <f>COUNTIFS(ArCompl!$C$2:$C$5652,ArCompl!$C4415,ArCompl!$D$2:$D$5652,ArCompl!$D4415)</f>
        <v>1</v>
      </c>
      <c r="M4991" s="144">
        <f>IF(ISNA(MATCH($F4991,'Liste noire'!C:C,0)),0,1)</f>
        <v>0</v>
      </c>
    </row>
    <row r="4992" spans="1:13" x14ac:dyDescent="0.25">
      <c r="A4992" s="139">
        <v>4071</v>
      </c>
      <c r="B4992" s="140" t="s">
        <v>21424</v>
      </c>
      <c r="C4992" s="140" t="s">
        <v>21425</v>
      </c>
      <c r="D4992" s="140" t="s">
        <v>16702</v>
      </c>
      <c r="E4992" s="140" t="s">
        <v>22496</v>
      </c>
      <c r="F4992" s="140" t="s">
        <v>21426</v>
      </c>
      <c r="G4992" s="140" t="s">
        <v>21427</v>
      </c>
      <c r="H4992" s="140">
        <v>34.209800000000001</v>
      </c>
      <c r="I4992" s="140">
        <v>-118.49</v>
      </c>
      <c r="J4992" s="140">
        <v>802</v>
      </c>
      <c r="K4992" s="140">
        <v>-8</v>
      </c>
      <c r="L4992" s="140">
        <f>COUNTIFS(ArCompl!$C$2:$C$5652,ArCompl!$C3124,ArCompl!$D$2:$D$5652,ArCompl!$D3124)</f>
        <v>1</v>
      </c>
      <c r="M4992" s="141">
        <f>IF(ISNA(MATCH($F4992,'Liste noire'!C:C,0)),0,1)</f>
        <v>0</v>
      </c>
    </row>
    <row r="4993" spans="1:13" x14ac:dyDescent="0.25">
      <c r="A4993" s="142">
        <v>2967</v>
      </c>
      <c r="B4993" s="143" t="s">
        <v>14034</v>
      </c>
      <c r="C4993" s="143" t="s">
        <v>14035</v>
      </c>
      <c r="D4993" s="143" t="s">
        <v>13509</v>
      </c>
      <c r="E4993" s="143" t="s">
        <v>22461</v>
      </c>
      <c r="F4993" s="143" t="s">
        <v>14036</v>
      </c>
      <c r="G4993" s="143" t="s">
        <v>14037</v>
      </c>
      <c r="H4993" s="143">
        <v>48.782499999999999</v>
      </c>
      <c r="I4993" s="143">
        <v>44.345500000000001</v>
      </c>
      <c r="J4993" s="143">
        <v>482</v>
      </c>
      <c r="K4993" s="143">
        <v>3</v>
      </c>
      <c r="L4993" s="143">
        <f>COUNTIFS(ArCompl!$C$2:$C$5652,ArCompl!$C5140,ArCompl!$D$2:$D$5652,ArCompl!$D5140)</f>
        <v>1</v>
      </c>
      <c r="M4993" s="144">
        <f>IF(ISNA(MATCH($F4993,'Liste noire'!C:C,0)),0,1)</f>
        <v>0</v>
      </c>
    </row>
    <row r="4994" spans="1:13" x14ac:dyDescent="0.25">
      <c r="A4994" s="139">
        <v>934</v>
      </c>
      <c r="B4994" s="140" t="s">
        <v>10856</v>
      </c>
      <c r="C4994" s="140" t="s">
        <v>10857</v>
      </c>
      <c r="D4994" s="140" t="s">
        <v>10693</v>
      </c>
      <c r="E4994" s="140" t="s">
        <v>10693</v>
      </c>
      <c r="F4994" s="140" t="s">
        <v>10858</v>
      </c>
      <c r="G4994" s="140" t="s">
        <v>10859</v>
      </c>
      <c r="H4994" s="140">
        <v>-13.3758</v>
      </c>
      <c r="I4994" s="140">
        <v>50.002800000000001</v>
      </c>
      <c r="J4994" s="140">
        <v>19</v>
      </c>
      <c r="K4994" s="140">
        <v>3</v>
      </c>
      <c r="L4994" s="140">
        <f>COUNTIFS(ArCompl!$C$2:$C$5652,ArCompl!$C4209,ArCompl!$D$2:$D$5652,ArCompl!$D4209)</f>
        <v>1</v>
      </c>
      <c r="M4994" s="141">
        <f>IF(ISNA(MATCH($F4994,'Liste noire'!C:C,0)),0,1)</f>
        <v>0</v>
      </c>
    </row>
    <row r="4995" spans="1:13" x14ac:dyDescent="0.25">
      <c r="A4995" s="142">
        <v>7048</v>
      </c>
      <c r="B4995" s="143" t="s">
        <v>17337</v>
      </c>
      <c r="C4995" s="143" t="s">
        <v>17338</v>
      </c>
      <c r="D4995" s="143" t="s">
        <v>16702</v>
      </c>
      <c r="E4995" s="143" t="s">
        <v>22496</v>
      </c>
      <c r="F4995" s="143" t="s">
        <v>17339</v>
      </c>
      <c r="G4995" s="143" t="s">
        <v>17340</v>
      </c>
      <c r="H4995" s="143">
        <v>43.939</v>
      </c>
      <c r="I4995" s="143">
        <v>-90.253399999999999</v>
      </c>
      <c r="J4995" s="143">
        <v>912</v>
      </c>
      <c r="K4995" s="143">
        <v>-6</v>
      </c>
      <c r="L4995" s="143">
        <f>COUNTIFS(ArCompl!$C$2:$C$5652,ArCompl!$C2049,ArCompl!$D$2:$D$5652,ArCompl!$D2049)</f>
        <v>1</v>
      </c>
      <c r="M4995" s="144">
        <f>IF(ISNA(MATCH($F4995,'Liste noire'!C:C,0)),0,1)</f>
        <v>0</v>
      </c>
    </row>
    <row r="4996" spans="1:13" x14ac:dyDescent="0.25">
      <c r="A4996" s="139">
        <v>1448</v>
      </c>
      <c r="B4996" s="140" t="s">
        <v>8057</v>
      </c>
      <c r="C4996" s="140" t="s">
        <v>8058</v>
      </c>
      <c r="D4996" s="140" t="s">
        <v>7939</v>
      </c>
      <c r="E4996" s="140" t="s">
        <v>22406</v>
      </c>
      <c r="F4996" s="140" t="s">
        <v>8059</v>
      </c>
      <c r="G4996" s="140" t="s">
        <v>8060</v>
      </c>
      <c r="H4996" s="140">
        <v>39.2196</v>
      </c>
      <c r="I4996" s="140">
        <v>22.7943</v>
      </c>
      <c r="J4996" s="140">
        <v>83</v>
      </c>
      <c r="K4996" s="140">
        <v>2</v>
      </c>
      <c r="L4996" s="140">
        <f>COUNTIFS(ArCompl!$C$2:$C$5652,ArCompl!$C3462,ArCompl!$D$2:$D$5652,ArCompl!$D3462)</f>
        <v>1</v>
      </c>
      <c r="M4996" s="141">
        <f>IF(ISNA(MATCH($F4996,'Liste noire'!C:C,0)),0,1)</f>
        <v>0</v>
      </c>
    </row>
    <row r="4997" spans="1:13" x14ac:dyDescent="0.25">
      <c r="A4997" s="142">
        <v>2987</v>
      </c>
      <c r="B4997" s="143" t="s">
        <v>14046</v>
      </c>
      <c r="C4997" s="143" t="s">
        <v>14047</v>
      </c>
      <c r="D4997" s="143" t="s">
        <v>13509</v>
      </c>
      <c r="E4997" s="143" t="s">
        <v>22461</v>
      </c>
      <c r="F4997" s="143" t="s">
        <v>14048</v>
      </c>
      <c r="G4997" s="143" t="s">
        <v>14049</v>
      </c>
      <c r="H4997" s="143">
        <v>51.8142</v>
      </c>
      <c r="I4997" s="143">
        <v>39.229599999999998</v>
      </c>
      <c r="J4997" s="143">
        <v>514</v>
      </c>
      <c r="K4997" s="143">
        <v>3</v>
      </c>
      <c r="L4997" s="143">
        <f>COUNTIFS(ArCompl!$C$2:$C$5652,ArCompl!$C5143,ArCompl!$D$2:$D$5652,ArCompl!$D5143)</f>
        <v>1</v>
      </c>
      <c r="M4997" s="144">
        <f>IF(ISNA(MATCH($F4997,'Liste noire'!C:C,0)),0,1)</f>
        <v>0</v>
      </c>
    </row>
    <row r="4998" spans="1:13" x14ac:dyDescent="0.25">
      <c r="A4998" s="139">
        <v>8292</v>
      </c>
      <c r="B4998" s="140" t="s">
        <v>17380</v>
      </c>
      <c r="C4998" s="140" t="s">
        <v>17381</v>
      </c>
      <c r="D4998" s="140" t="s">
        <v>16702</v>
      </c>
      <c r="E4998" s="140" t="s">
        <v>22496</v>
      </c>
      <c r="F4998" s="140" t="s">
        <v>17382</v>
      </c>
      <c r="G4998" s="140" t="s">
        <v>17383</v>
      </c>
      <c r="H4998" s="140">
        <v>34.123100000000001</v>
      </c>
      <c r="I4998" s="140">
        <v>-84.848699999999994</v>
      </c>
      <c r="J4998" s="140">
        <v>759</v>
      </c>
      <c r="K4998" s="140">
        <v>-5</v>
      </c>
      <c r="L4998" s="140">
        <f>COUNTIFS(ArCompl!$C$2:$C$5652,ArCompl!$C2060,ArCompl!$D$2:$D$5652,ArCompl!$D2060)</f>
        <v>1</v>
      </c>
      <c r="M4998" s="141">
        <f>IF(ISNA(MATCH($F4998,'Liste noire'!C:C,0)),0,1)</f>
        <v>0</v>
      </c>
    </row>
    <row r="4999" spans="1:13" x14ac:dyDescent="0.25">
      <c r="A4999" s="142">
        <v>5632</v>
      </c>
      <c r="B4999" s="143" t="s">
        <v>320</v>
      </c>
      <c r="C4999" s="143" t="s">
        <v>321</v>
      </c>
      <c r="D4999" s="143" t="s">
        <v>257</v>
      </c>
      <c r="E4999" s="143" t="s">
        <v>257</v>
      </c>
      <c r="F4999" s="143" t="s">
        <v>322</v>
      </c>
      <c r="G4999" s="143" t="s">
        <v>323</v>
      </c>
      <c r="H4999" s="143">
        <v>-17.043500000000002</v>
      </c>
      <c r="I4999" s="143">
        <v>15.6838</v>
      </c>
      <c r="J4999" s="143">
        <v>3566</v>
      </c>
      <c r="K4999" s="143">
        <v>1</v>
      </c>
      <c r="L4999" s="143">
        <f>COUNTIFS(ArCompl!$C$2:$C$5652,ArCompl!$C203,ArCompl!$D$2:$D$5652,ArCompl!$D203)</f>
        <v>1</v>
      </c>
      <c r="M4999" s="144">
        <f>IF(ISNA(MATCH($F4999,'Liste noire'!C:C,0)),0,1)</f>
        <v>0</v>
      </c>
    </row>
    <row r="5000" spans="1:13" x14ac:dyDescent="0.25">
      <c r="A5000" s="139">
        <v>5453</v>
      </c>
      <c r="B5000" s="140" t="s">
        <v>8510</v>
      </c>
      <c r="C5000" s="140" t="s">
        <v>8511</v>
      </c>
      <c r="D5000" s="140" t="s">
        <v>8443</v>
      </c>
      <c r="E5000" s="140" t="s">
        <v>22414</v>
      </c>
      <c r="F5000" s="140" t="s">
        <v>8512</v>
      </c>
      <c r="G5000" s="140" t="s">
        <v>8513</v>
      </c>
      <c r="H5000" s="140">
        <v>65.720600000000005</v>
      </c>
      <c r="I5000" s="140">
        <v>-14.8506</v>
      </c>
      <c r="J5000" s="140">
        <v>16</v>
      </c>
      <c r="K5000" s="140">
        <v>0</v>
      </c>
      <c r="L5000" s="140">
        <f>COUNTIFS(ArCompl!$C$2:$C$5652,ArCompl!$C3898,ArCompl!$D$2:$D$5652,ArCompl!$D3898)</f>
        <v>1</v>
      </c>
      <c r="M5000" s="141">
        <f>IF(ISNA(MATCH($F5000,'Liste noire'!C:C,0)),0,1)</f>
        <v>0</v>
      </c>
    </row>
    <row r="5001" spans="1:13" x14ac:dyDescent="0.25">
      <c r="A5001" s="142">
        <v>3873</v>
      </c>
      <c r="B5001" s="143" t="s">
        <v>21416</v>
      </c>
      <c r="C5001" s="143" t="s">
        <v>21417</v>
      </c>
      <c r="D5001" s="143" t="s">
        <v>16702</v>
      </c>
      <c r="E5001" s="143" t="s">
        <v>22496</v>
      </c>
      <c r="F5001" s="143" t="s">
        <v>21418</v>
      </c>
      <c r="G5001" s="143" t="s">
        <v>21419</v>
      </c>
      <c r="H5001" s="143">
        <v>30.4832</v>
      </c>
      <c r="I5001" s="143">
        <v>-86.525400000000005</v>
      </c>
      <c r="J5001" s="143">
        <v>87</v>
      </c>
      <c r="K5001" s="143">
        <v>-6</v>
      </c>
      <c r="L5001" s="143">
        <f>COUNTIFS(ArCompl!$C$2:$C$5652,ArCompl!$C3122,ArCompl!$D$2:$D$5652,ArCompl!$D3122)</f>
        <v>1</v>
      </c>
      <c r="M5001" s="144">
        <f>IF(ISNA(MATCH($F5001,'Liste noire'!C:C,0)),0,1)</f>
        <v>0</v>
      </c>
    </row>
    <row r="5002" spans="1:13" x14ac:dyDescent="0.25">
      <c r="A5002" s="139">
        <v>5637</v>
      </c>
      <c r="B5002" s="140" t="s">
        <v>11669</v>
      </c>
      <c r="C5002" s="140" t="s">
        <v>11670</v>
      </c>
      <c r="D5002" s="140" t="s">
        <v>11666</v>
      </c>
      <c r="E5002" s="140" t="s">
        <v>11666</v>
      </c>
      <c r="F5002" s="140" t="s">
        <v>11671</v>
      </c>
      <c r="G5002" s="140" t="s">
        <v>11672</v>
      </c>
      <c r="H5002" s="140">
        <v>-19.151299999999999</v>
      </c>
      <c r="I5002" s="140">
        <v>33.429000000000002</v>
      </c>
      <c r="J5002" s="140">
        <v>2287</v>
      </c>
      <c r="K5002" s="140">
        <v>2</v>
      </c>
      <c r="L5002" s="140">
        <f>COUNTIFS(ArCompl!$C$2:$C$5652,ArCompl!$C4404,ArCompl!$D$2:$D$5652,ArCompl!$D4404)</f>
        <v>5</v>
      </c>
      <c r="M5002" s="141">
        <f>IF(ISNA(MATCH($F5002,'Liste noire'!C:C,0)),0,1)</f>
        <v>0</v>
      </c>
    </row>
    <row r="5003" spans="1:13" x14ac:dyDescent="0.25">
      <c r="A5003" s="142">
        <v>11255</v>
      </c>
      <c r="B5003" s="143" t="s">
        <v>21420</v>
      </c>
      <c r="C5003" s="143" t="s">
        <v>21421</v>
      </c>
      <c r="D5003" s="143" t="s">
        <v>16702</v>
      </c>
      <c r="E5003" s="143" t="s">
        <v>22496</v>
      </c>
      <c r="F5003" s="143" t="s">
        <v>21422</v>
      </c>
      <c r="G5003" s="143" t="s">
        <v>21423</v>
      </c>
      <c r="H5003" s="143">
        <v>41.454000000000001</v>
      </c>
      <c r="I5003" s="143">
        <v>-87.007099999999994</v>
      </c>
      <c r="J5003" s="143">
        <v>770</v>
      </c>
      <c r="K5003" s="143">
        <v>-5</v>
      </c>
      <c r="L5003" s="143">
        <f>COUNTIFS(ArCompl!$C$2:$C$5652,ArCompl!$C3123,ArCompl!$D$2:$D$5652,ArCompl!$D3123)</f>
        <v>1</v>
      </c>
      <c r="M5003" s="144">
        <f>IF(ISNA(MATCH($F5003,'Liste noire'!C:C,0)),0,1)</f>
        <v>0</v>
      </c>
    </row>
    <row r="5004" spans="1:13" x14ac:dyDescent="0.25">
      <c r="A5004" s="139">
        <v>6788</v>
      </c>
      <c r="B5004" s="140" t="s">
        <v>13421</v>
      </c>
      <c r="C5004" s="140" t="s">
        <v>13422</v>
      </c>
      <c r="D5004" s="140" t="s">
        <v>13387</v>
      </c>
      <c r="E5004" s="140" t="s">
        <v>13387</v>
      </c>
      <c r="F5004" s="140" t="s">
        <v>13423</v>
      </c>
      <c r="G5004" s="140" t="s">
        <v>13424</v>
      </c>
      <c r="H5004" s="140">
        <v>18.1158</v>
      </c>
      <c r="I5004" s="140">
        <v>-65.422700000000006</v>
      </c>
      <c r="J5004" s="140">
        <v>19</v>
      </c>
      <c r="K5004" s="140">
        <v>-4</v>
      </c>
      <c r="L5004" s="140">
        <f>COUNTIFS(ArCompl!$C$2:$C$5652,ArCompl!$C4879,ArCompl!$D$2:$D$5652,ArCompl!$D4879)</f>
        <v>1</v>
      </c>
      <c r="M5004" s="141">
        <f>IF(ISNA(MATCH($F5004,'Liste noire'!C:C,0)),0,1)</f>
        <v>0</v>
      </c>
    </row>
    <row r="5005" spans="1:13" x14ac:dyDescent="0.25">
      <c r="A5005" s="142">
        <v>1923</v>
      </c>
      <c r="B5005" s="143" t="s">
        <v>6188</v>
      </c>
      <c r="C5005" s="143" t="s">
        <v>6189</v>
      </c>
      <c r="D5005" s="143" t="s">
        <v>6104</v>
      </c>
      <c r="E5005" s="143" t="s">
        <v>6104</v>
      </c>
      <c r="F5005" s="143" t="s">
        <v>6190</v>
      </c>
      <c r="G5005" s="143" t="s">
        <v>6191</v>
      </c>
      <c r="H5005" s="143">
        <v>23.034400000000002</v>
      </c>
      <c r="I5005" s="143">
        <v>-81.435299999999998</v>
      </c>
      <c r="J5005" s="143">
        <v>210</v>
      </c>
      <c r="K5005" s="143">
        <v>-5</v>
      </c>
      <c r="L5005" s="143">
        <f>COUNTIFS(ArCompl!$C$2:$C$5652,ArCompl!$C1739,ArCompl!$D$2:$D$5652,ArCompl!$D1739)</f>
        <v>1</v>
      </c>
      <c r="M5005" s="144">
        <f>IF(ISNA(MATCH($F5005,'Liste noire'!C:C,0)),0,1)</f>
        <v>0</v>
      </c>
    </row>
    <row r="5006" spans="1:13" x14ac:dyDescent="0.25">
      <c r="A5006" s="139">
        <v>3688</v>
      </c>
      <c r="B5006" s="140" t="s">
        <v>21443</v>
      </c>
      <c r="C5006" s="140" t="s">
        <v>21444</v>
      </c>
      <c r="D5006" s="140" t="s">
        <v>16702</v>
      </c>
      <c r="E5006" s="140" t="s">
        <v>22496</v>
      </c>
      <c r="F5006" s="140" t="s">
        <v>21445</v>
      </c>
      <c r="G5006" s="140" t="s">
        <v>21446</v>
      </c>
      <c r="H5006" s="140">
        <v>27.6556</v>
      </c>
      <c r="I5006" s="140">
        <v>-80.417900000000003</v>
      </c>
      <c r="J5006" s="140">
        <v>24</v>
      </c>
      <c r="K5006" s="140">
        <v>-5</v>
      </c>
      <c r="L5006" s="140">
        <f>COUNTIFS(ArCompl!$C$2:$C$5652,ArCompl!$C3129,ArCompl!$D$2:$D$5652,ArCompl!$D3129)</f>
        <v>1</v>
      </c>
      <c r="M5006" s="141">
        <f>IF(ISNA(MATCH($F5006,'Liste noire'!C:C,0)),0,1)</f>
        <v>0</v>
      </c>
    </row>
    <row r="5007" spans="1:13" x14ac:dyDescent="0.25">
      <c r="A5007" s="142">
        <v>6022</v>
      </c>
      <c r="B5007" s="143" t="s">
        <v>13239</v>
      </c>
      <c r="C5007" s="143" t="s">
        <v>13240</v>
      </c>
      <c r="D5007" s="143" t="s">
        <v>13050</v>
      </c>
      <c r="E5007" s="143" t="s">
        <v>13050</v>
      </c>
      <c r="F5007" s="143" t="s">
        <v>13241</v>
      </c>
      <c r="G5007" s="143" t="s">
        <v>13242</v>
      </c>
      <c r="H5007" s="143">
        <v>13.5764</v>
      </c>
      <c r="I5007" s="143">
        <v>124.206</v>
      </c>
      <c r="J5007" s="143">
        <v>121</v>
      </c>
      <c r="K5007" s="143">
        <v>8</v>
      </c>
      <c r="L5007" s="143">
        <f>COUNTIFS(ArCompl!$C$2:$C$5652,ArCompl!$C4797,ArCompl!$D$2:$D$5652,ArCompl!$D4797)</f>
        <v>1</v>
      </c>
      <c r="M5007" s="144">
        <f>IF(ISNA(MATCH($F5007,'Liste noire'!C:C,0)),0,1)</f>
        <v>0</v>
      </c>
    </row>
    <row r="5008" spans="1:13" x14ac:dyDescent="0.25">
      <c r="A5008" s="139">
        <v>463</v>
      </c>
      <c r="B5008" s="140" t="s">
        <v>6879</v>
      </c>
      <c r="C5008" s="140" t="s">
        <v>6880</v>
      </c>
      <c r="D5008" s="140" t="s">
        <v>6766</v>
      </c>
      <c r="E5008" s="140" t="s">
        <v>22400</v>
      </c>
      <c r="F5008" s="140" t="s">
        <v>6881</v>
      </c>
      <c r="G5008" s="140" t="s">
        <v>6882</v>
      </c>
      <c r="H5008" s="140">
        <v>62.171100000000003</v>
      </c>
      <c r="I5008" s="140">
        <v>27.868600000000001</v>
      </c>
      <c r="J5008" s="140">
        <v>286</v>
      </c>
      <c r="K5008" s="140">
        <v>2</v>
      </c>
      <c r="L5008" s="140">
        <f>COUNTIFS(ArCompl!$C$2:$C$5652,ArCompl!$C3290,ArCompl!$D$2:$D$5652,ArCompl!$D3290)</f>
        <v>1</v>
      </c>
      <c r="M5008" s="141">
        <f>IF(ISNA(MATCH($F5008,'Liste noire'!C:C,0)),0,1)</f>
        <v>0</v>
      </c>
    </row>
    <row r="5009" spans="1:13" x14ac:dyDescent="0.25">
      <c r="A5009" s="142">
        <v>1642</v>
      </c>
      <c r="B5009" s="143" t="s">
        <v>13381</v>
      </c>
      <c r="C5009" s="143" t="s">
        <v>13382</v>
      </c>
      <c r="D5009" s="143" t="s">
        <v>13326</v>
      </c>
      <c r="E5009" s="143" t="s">
        <v>13326</v>
      </c>
      <c r="F5009" s="143" t="s">
        <v>13383</v>
      </c>
      <c r="G5009" s="143" t="s">
        <v>13384</v>
      </c>
      <c r="H5009" s="143">
        <v>41.274299999999997</v>
      </c>
      <c r="I5009" s="143">
        <v>-7.7204699999999997</v>
      </c>
      <c r="J5009" s="143">
        <v>1805</v>
      </c>
      <c r="K5009" s="143">
        <v>0</v>
      </c>
      <c r="L5009" s="143">
        <f>COUNTIFS(ArCompl!$C$2:$C$5652,ArCompl!$C4869,ArCompl!$D$2:$D$5652,ArCompl!$D4869)</f>
        <v>1</v>
      </c>
      <c r="M5009" s="144">
        <f>IF(ISNA(MATCH($F5009,'Liste noire'!C:C,0)),0,1)</f>
        <v>0</v>
      </c>
    </row>
    <row r="5010" spans="1:13" x14ac:dyDescent="0.25">
      <c r="A5010" s="139">
        <v>1550</v>
      </c>
      <c r="B5010" s="140" t="s">
        <v>9865</v>
      </c>
      <c r="C5010" s="140" t="s">
        <v>9866</v>
      </c>
      <c r="D5010" s="140" t="s">
        <v>9641</v>
      </c>
      <c r="E5010" s="140" t="s">
        <v>22421</v>
      </c>
      <c r="F5010" s="140" t="s">
        <v>9867</v>
      </c>
      <c r="G5010" s="140" t="s">
        <v>9868</v>
      </c>
      <c r="H5010" s="140">
        <v>45.395699999999998</v>
      </c>
      <c r="I5010" s="140">
        <v>10.888500000000001</v>
      </c>
      <c r="J5010" s="140">
        <v>239</v>
      </c>
      <c r="K5010" s="140">
        <v>1</v>
      </c>
      <c r="L5010" s="140">
        <f>COUNTIFS(ArCompl!$C$2:$C$5652,ArCompl!$C3963,ArCompl!$D$2:$D$5652,ArCompl!$D3963)</f>
        <v>1</v>
      </c>
      <c r="M5010" s="141">
        <f>IF(ISNA(MATCH($F5010,'Liste noire'!C:C,0)),0,1)</f>
        <v>1</v>
      </c>
    </row>
    <row r="5011" spans="1:13" x14ac:dyDescent="0.25">
      <c r="A5011" s="142">
        <v>867</v>
      </c>
      <c r="B5011" s="143" t="s">
        <v>14750</v>
      </c>
      <c r="C5011" s="143" t="s">
        <v>14751</v>
      </c>
      <c r="D5011" s="143" t="s">
        <v>14577</v>
      </c>
      <c r="E5011" s="143" t="s">
        <v>22476</v>
      </c>
      <c r="F5011" s="143" t="s">
        <v>14752</v>
      </c>
      <c r="G5011" s="143" t="s">
        <v>14753</v>
      </c>
      <c r="H5011" s="143">
        <v>-26.982399999999998</v>
      </c>
      <c r="I5011" s="143">
        <v>24.7288</v>
      </c>
      <c r="J5011" s="143">
        <v>3920</v>
      </c>
      <c r="K5011" s="143">
        <v>2</v>
      </c>
      <c r="L5011" s="143">
        <f>COUNTIFS(ArCompl!$C$2:$C$5652,ArCompl!$C63,ArCompl!$D$2:$D$5652,ArCompl!$D63)</f>
        <v>1</v>
      </c>
      <c r="M5011" s="144">
        <f>IF(ISNA(MATCH($F5011,'Liste noire'!C:C,0)),0,1)</f>
        <v>0</v>
      </c>
    </row>
    <row r="5012" spans="1:13" x14ac:dyDescent="0.25">
      <c r="A5012" s="139">
        <v>5590</v>
      </c>
      <c r="B5012" s="140" t="s">
        <v>12562</v>
      </c>
      <c r="C5012" s="140" t="s">
        <v>12563</v>
      </c>
      <c r="D5012" s="140" t="s">
        <v>12352</v>
      </c>
      <c r="E5012" s="140" t="s">
        <v>22455</v>
      </c>
      <c r="F5012" s="140" t="s">
        <v>12564</v>
      </c>
      <c r="G5012" s="140" t="s">
        <v>12565</v>
      </c>
      <c r="H5012" s="140">
        <v>67.654560000000004</v>
      </c>
      <c r="I5012" s="140">
        <v>12.727259999999999</v>
      </c>
      <c r="J5012" s="140">
        <v>12</v>
      </c>
      <c r="K5012" s="140">
        <v>1</v>
      </c>
      <c r="L5012" s="140">
        <f>COUNTIFS(ArCompl!$C$2:$C$5652,ArCompl!$C4550,ArCompl!$D$2:$D$5652,ArCompl!$D4550)</f>
        <v>1</v>
      </c>
      <c r="M5012" s="141">
        <f>IF(ISNA(MATCH($F5012,'Liste noire'!C:C,0)),0,1)</f>
        <v>0</v>
      </c>
    </row>
    <row r="5013" spans="1:13" x14ac:dyDescent="0.25">
      <c r="A5013" s="142">
        <v>1853</v>
      </c>
      <c r="B5013" s="143" t="s">
        <v>11486</v>
      </c>
      <c r="C5013" s="143" t="s">
        <v>11487</v>
      </c>
      <c r="D5013" s="143" t="s">
        <v>11206</v>
      </c>
      <c r="E5013" s="143" t="s">
        <v>22439</v>
      </c>
      <c r="F5013" s="143" t="s">
        <v>11488</v>
      </c>
      <c r="G5013" s="143" t="s">
        <v>11489</v>
      </c>
      <c r="H5013" s="143">
        <v>17.997</v>
      </c>
      <c r="I5013" s="143">
        <v>-92.817400000000006</v>
      </c>
      <c r="J5013" s="143">
        <v>46</v>
      </c>
      <c r="K5013" s="143">
        <v>-6</v>
      </c>
      <c r="L5013" s="143">
        <f>COUNTIFS(ArCompl!$C$2:$C$5652,ArCompl!$C4378,ArCompl!$D$2:$D$5652,ArCompl!$D4378)</f>
        <v>2</v>
      </c>
      <c r="M5013" s="144">
        <f>IF(ISNA(MATCH($F5013,'Liste noire'!C:C,0)),0,1)</f>
        <v>0</v>
      </c>
    </row>
    <row r="5014" spans="1:13" x14ac:dyDescent="0.25">
      <c r="A5014" s="139">
        <v>6102</v>
      </c>
      <c r="B5014" s="140" t="s">
        <v>16216</v>
      </c>
      <c r="C5014" s="140" t="s">
        <v>16217</v>
      </c>
      <c r="D5014" s="140" t="s">
        <v>16151</v>
      </c>
      <c r="E5014" s="140" t="s">
        <v>16151</v>
      </c>
      <c r="F5014" s="140" t="s">
        <v>16218</v>
      </c>
      <c r="G5014" s="140" t="s">
        <v>16219</v>
      </c>
      <c r="H5014" s="140">
        <v>48.417400000000001</v>
      </c>
      <c r="I5014" s="140">
        <v>39.374099999999999</v>
      </c>
      <c r="J5014" s="140">
        <v>636</v>
      </c>
      <c r="K5014" s="140">
        <v>2</v>
      </c>
      <c r="L5014" s="140">
        <f>COUNTIFS(ArCompl!$C$2:$C$5652,ArCompl!$C5513,ArCompl!$D$2:$D$5652,ArCompl!$D5513)</f>
        <v>1</v>
      </c>
      <c r="M5014" s="141">
        <f>IF(ISNA(MATCH($F5014,'Liste noire'!C:C,0)),0,1)</f>
        <v>0</v>
      </c>
    </row>
    <row r="5015" spans="1:13" x14ac:dyDescent="0.25">
      <c r="A5015" s="142">
        <v>733</v>
      </c>
      <c r="B5015" s="143" t="s">
        <v>15374</v>
      </c>
      <c r="C5015" s="143" t="s">
        <v>15375</v>
      </c>
      <c r="D5015" s="143" t="s">
        <v>15198</v>
      </c>
      <c r="E5015" s="143" t="s">
        <v>22481</v>
      </c>
      <c r="F5015" s="143" t="s">
        <v>15376</v>
      </c>
      <c r="G5015" s="143" t="s">
        <v>15377</v>
      </c>
      <c r="H5015" s="143">
        <v>59.589399999999998</v>
      </c>
      <c r="I5015" s="143">
        <v>16.633600000000001</v>
      </c>
      <c r="J5015" s="143">
        <v>21</v>
      </c>
      <c r="K5015" s="143">
        <v>1</v>
      </c>
      <c r="L5015" s="143">
        <f>COUNTIFS(ArCompl!$C$2:$C$5652,ArCompl!$C5296,ArCompl!$D$2:$D$5652,ArCompl!$D5296)</f>
        <v>1</v>
      </c>
      <c r="M5015" s="144">
        <f>IF(ISNA(MATCH($F5015,'Liste noire'!C:C,0)),0,1)</f>
        <v>0</v>
      </c>
    </row>
    <row r="5016" spans="1:13" x14ac:dyDescent="0.25">
      <c r="A5016" s="139">
        <v>2951</v>
      </c>
      <c r="B5016" s="140" t="s">
        <v>1862</v>
      </c>
      <c r="C5016" s="140" t="s">
        <v>1863</v>
      </c>
      <c r="D5016" s="140" t="s">
        <v>1839</v>
      </c>
      <c r="E5016" s="140" t="s">
        <v>22361</v>
      </c>
      <c r="F5016" s="140" t="s">
        <v>1864</v>
      </c>
      <c r="G5016" s="140" t="s">
        <v>1865</v>
      </c>
      <c r="H5016" s="140">
        <v>55.1265</v>
      </c>
      <c r="I5016" s="140">
        <v>30.349599999999999</v>
      </c>
      <c r="J5016" s="140">
        <v>682</v>
      </c>
      <c r="K5016" s="140">
        <v>3</v>
      </c>
      <c r="L5016" s="140">
        <f>COUNTIFS(ArCompl!$C$2:$C$5652,ArCompl!$C632,ArCompl!$D$2:$D$5652,ArCompl!$D632)</f>
        <v>1</v>
      </c>
      <c r="M5016" s="141">
        <f>IF(ISNA(MATCH($F5016,'Liste noire'!C:C,0)),0,1)</f>
        <v>0</v>
      </c>
    </row>
    <row r="5017" spans="1:13" x14ac:dyDescent="0.25">
      <c r="A5017" s="142">
        <v>3120</v>
      </c>
      <c r="B5017" s="143" t="s">
        <v>10566</v>
      </c>
      <c r="C5017" s="143" t="s">
        <v>10567</v>
      </c>
      <c r="D5017" s="143" t="s">
        <v>10531</v>
      </c>
      <c r="E5017" s="143" t="s">
        <v>10531</v>
      </c>
      <c r="F5017" s="143" t="s">
        <v>10568</v>
      </c>
      <c r="G5017" s="143" t="s">
        <v>10569</v>
      </c>
      <c r="H5017" s="143">
        <v>17.988299999999999</v>
      </c>
      <c r="I5017" s="143">
        <v>102.563</v>
      </c>
      <c r="J5017" s="143">
        <v>564</v>
      </c>
      <c r="K5017" s="143">
        <v>7</v>
      </c>
      <c r="L5017" s="143">
        <f>COUNTIFS(ArCompl!$C$2:$C$5652,ArCompl!$C4138,ArCompl!$D$2:$D$5652,ArCompl!$D4138)</f>
        <v>1</v>
      </c>
      <c r="M5017" s="144">
        <f>IF(ISNA(MATCH($F5017,'Liste noire'!C:C,0)),0,1)</f>
        <v>0</v>
      </c>
    </row>
    <row r="5018" spans="1:13" x14ac:dyDescent="0.25">
      <c r="A5018" s="139">
        <v>11863</v>
      </c>
      <c r="B5018" s="140" t="s">
        <v>21412</v>
      </c>
      <c r="C5018" s="140" t="s">
        <v>21413</v>
      </c>
      <c r="D5018" s="140" t="s">
        <v>16702</v>
      </c>
      <c r="E5018" s="140" t="s">
        <v>22496</v>
      </c>
      <c r="F5018" s="140" t="s">
        <v>21414</v>
      </c>
      <c r="G5018" s="140" t="s">
        <v>21415</v>
      </c>
      <c r="H5018" s="140">
        <v>42.857799999999997</v>
      </c>
      <c r="I5018" s="140">
        <v>-100.548</v>
      </c>
      <c r="J5018" s="140">
        <v>2596</v>
      </c>
      <c r="K5018" s="140" t="s">
        <v>340</v>
      </c>
      <c r="L5018" s="140">
        <f>COUNTIFS(ArCompl!$C$2:$C$5652,ArCompl!$C3121,ArCompl!$D$2:$D$5652,ArCompl!$D3121)</f>
        <v>1</v>
      </c>
      <c r="M5018" s="141">
        <f>IF(ISNA(MATCH($F5018,'Liste noire'!C:C,0)),0,1)</f>
        <v>0</v>
      </c>
    </row>
    <row r="5019" spans="1:13" x14ac:dyDescent="0.25">
      <c r="A5019" s="142">
        <v>5602</v>
      </c>
      <c r="B5019" s="143" t="s">
        <v>10583</v>
      </c>
      <c r="C5019" s="143" t="s">
        <v>10584</v>
      </c>
      <c r="D5019" s="143" t="s">
        <v>10572</v>
      </c>
      <c r="E5019" s="143" t="s">
        <v>22428</v>
      </c>
      <c r="F5019" s="143" t="s">
        <v>10585</v>
      </c>
      <c r="G5019" s="143" t="s">
        <v>10586</v>
      </c>
      <c r="H5019" s="143">
        <v>57.357799999999997</v>
      </c>
      <c r="I5019" s="143">
        <v>21.5442</v>
      </c>
      <c r="J5019" s="143">
        <v>19</v>
      </c>
      <c r="K5019" s="143">
        <v>2</v>
      </c>
      <c r="L5019" s="143">
        <f>COUNTIFS(ArCompl!$C$2:$C$5652,ArCompl!$C4143,ArCompl!$D$2:$D$5652,ArCompl!$D4143)</f>
        <v>1</v>
      </c>
      <c r="M5019" s="144">
        <f>IF(ISNA(MATCH($F5019,'Liste noire'!C:C,0)),0,1)</f>
        <v>0</v>
      </c>
    </row>
    <row r="5020" spans="1:13" x14ac:dyDescent="0.25">
      <c r="A5020" s="139">
        <v>1924</v>
      </c>
      <c r="B5020" s="140" t="s">
        <v>6153</v>
      </c>
      <c r="C5020" s="140" t="s">
        <v>6154</v>
      </c>
      <c r="D5020" s="140" t="s">
        <v>6104</v>
      </c>
      <c r="E5020" s="140" t="s">
        <v>6104</v>
      </c>
      <c r="F5020" s="140" t="s">
        <v>6155</v>
      </c>
      <c r="G5020" s="140" t="s">
        <v>6156</v>
      </c>
      <c r="H5020" s="140">
        <v>20.9876</v>
      </c>
      <c r="I5020" s="140">
        <v>-76.9358</v>
      </c>
      <c r="J5020" s="140">
        <v>328</v>
      </c>
      <c r="K5020" s="140">
        <v>-5</v>
      </c>
      <c r="L5020" s="140">
        <f>COUNTIFS(ArCompl!$C$2:$C$5652,ArCompl!$C1730,ArCompl!$D$2:$D$5652,ArCompl!$D1730)</f>
        <v>1</v>
      </c>
      <c r="M5020" s="141">
        <f>IF(ISNA(MATCH($F5020,'Liste noire'!C:C,0)),0,1)</f>
        <v>0</v>
      </c>
    </row>
    <row r="5021" spans="1:13" x14ac:dyDescent="0.25">
      <c r="A5021" s="142">
        <v>3066</v>
      </c>
      <c r="B5021" s="143" t="s">
        <v>8911</v>
      </c>
      <c r="C5021" s="143" t="s">
        <v>8912</v>
      </c>
      <c r="D5021" s="143" t="s">
        <v>8516</v>
      </c>
      <c r="E5021" s="143" t="s">
        <v>22415</v>
      </c>
      <c r="F5021" s="143" t="s">
        <v>8913</v>
      </c>
      <c r="G5021" s="143" t="s">
        <v>8914</v>
      </c>
      <c r="H5021" s="143">
        <v>17.7212</v>
      </c>
      <c r="I5021" s="143">
        <v>83.224500000000006</v>
      </c>
      <c r="J5021" s="143">
        <v>15</v>
      </c>
      <c r="K5021" s="143">
        <v>5.5</v>
      </c>
      <c r="L5021" s="143">
        <f>COUNTIFS(ArCompl!$C$2:$C$5652,ArCompl!$C3707,ArCompl!$D$2:$D$5652,ArCompl!$D3707)</f>
        <v>2</v>
      </c>
      <c r="M5021" s="144">
        <f>IF(ISNA(MATCH($F5021,'Liste noire'!C:C,0)),0,1)</f>
        <v>0</v>
      </c>
    </row>
    <row r="5022" spans="1:13" x14ac:dyDescent="0.25">
      <c r="A5022" s="139">
        <v>2755</v>
      </c>
      <c r="B5022" s="140" t="s">
        <v>5723</v>
      </c>
      <c r="C5022" s="140" t="s">
        <v>5724</v>
      </c>
      <c r="D5022" s="140" t="s">
        <v>5479</v>
      </c>
      <c r="E5022" s="140" t="s">
        <v>22380</v>
      </c>
      <c r="F5022" s="140" t="s">
        <v>5725</v>
      </c>
      <c r="G5022" s="140" t="s">
        <v>5726</v>
      </c>
      <c r="H5022" s="140">
        <v>10.435</v>
      </c>
      <c r="I5022" s="140">
        <v>-73.249499999999998</v>
      </c>
      <c r="J5022" s="140">
        <v>483</v>
      </c>
      <c r="K5022" s="140">
        <v>-5</v>
      </c>
      <c r="L5022" s="140">
        <f>COUNTIFS(ArCompl!$C$2:$C$5652,ArCompl!$C1597,ArCompl!$D$2:$D$5652,ArCompl!$D1597)</f>
        <v>1</v>
      </c>
      <c r="M5022" s="141">
        <f>IF(ISNA(MATCH($F5022,'Liste noire'!C:C,0)),0,1)</f>
        <v>0</v>
      </c>
    </row>
    <row r="5023" spans="1:13" x14ac:dyDescent="0.25">
      <c r="A5023" s="142">
        <v>2756</v>
      </c>
      <c r="B5023" s="143" t="s">
        <v>5731</v>
      </c>
      <c r="C5023" s="143" t="s">
        <v>5732</v>
      </c>
      <c r="D5023" s="143" t="s">
        <v>5479</v>
      </c>
      <c r="E5023" s="143" t="s">
        <v>22380</v>
      </c>
      <c r="F5023" s="143" t="s">
        <v>5733</v>
      </c>
      <c r="G5023" s="143" t="s">
        <v>5734</v>
      </c>
      <c r="H5023" s="143">
        <v>4.1678699999999997</v>
      </c>
      <c r="I5023" s="143">
        <v>-73.613799999999998</v>
      </c>
      <c r="J5023" s="143">
        <v>1394</v>
      </c>
      <c r="K5023" s="143">
        <v>-5</v>
      </c>
      <c r="L5023" s="143">
        <f>COUNTIFS(ArCompl!$C$2:$C$5652,ArCompl!$C1599,ArCompl!$D$2:$D$5652,ArCompl!$D1599)</f>
        <v>1</v>
      </c>
      <c r="M5023" s="144">
        <f>IF(ISNA(MATCH($F5023,'Liste noire'!C:C,0)),0,1)</f>
        <v>0</v>
      </c>
    </row>
    <row r="5024" spans="1:13" x14ac:dyDescent="0.25">
      <c r="A5024" s="139">
        <v>2771</v>
      </c>
      <c r="B5024" s="140" t="s">
        <v>1970</v>
      </c>
      <c r="C5024" s="140" t="s">
        <v>560</v>
      </c>
      <c r="D5024" s="140" t="s">
        <v>1924</v>
      </c>
      <c r="E5024" s="140" t="s">
        <v>22366</v>
      </c>
      <c r="F5024" s="140" t="s">
        <v>1971</v>
      </c>
      <c r="G5024" s="140" t="s">
        <v>1972</v>
      </c>
      <c r="H5024" s="140">
        <v>-17.6448</v>
      </c>
      <c r="I5024" s="140">
        <v>-63.135399999999997</v>
      </c>
      <c r="J5024" s="140">
        <v>1224</v>
      </c>
      <c r="K5024" s="140">
        <v>-4</v>
      </c>
      <c r="L5024" s="140">
        <f>COUNTIFS(ArCompl!$C$2:$C$5652,ArCompl!$C684,ArCompl!$D$2:$D$5652,ArCompl!$D684)</f>
        <v>0</v>
      </c>
      <c r="M5024" s="141">
        <f>IF(ISNA(MATCH($F5024,'Liste noire'!C:C,0)),0,1)</f>
        <v>0</v>
      </c>
    </row>
    <row r="5025" spans="1:13" x14ac:dyDescent="0.25">
      <c r="A5025" s="142">
        <v>2934</v>
      </c>
      <c r="B5025" s="143" t="s">
        <v>14030</v>
      </c>
      <c r="C5025" s="143" t="s">
        <v>14031</v>
      </c>
      <c r="D5025" s="143" t="s">
        <v>13509</v>
      </c>
      <c r="E5025" s="143" t="s">
        <v>22461</v>
      </c>
      <c r="F5025" s="143" t="s">
        <v>14032</v>
      </c>
      <c r="G5025" s="143" t="s">
        <v>14033</v>
      </c>
      <c r="H5025" s="143">
        <v>43.399000000000001</v>
      </c>
      <c r="I5025" s="143">
        <v>132.148</v>
      </c>
      <c r="J5025" s="143">
        <v>46</v>
      </c>
      <c r="K5025" s="143">
        <v>10</v>
      </c>
      <c r="L5025" s="143">
        <f>COUNTIFS(ArCompl!$C$2:$C$5652,ArCompl!$C5139,ArCompl!$D$2:$D$5652,ArCompl!$D5139)</f>
        <v>1</v>
      </c>
      <c r="M5025" s="144">
        <f>IF(ISNA(MATCH($F5025,'Liste noire'!C:C,0)),0,1)</f>
        <v>0</v>
      </c>
    </row>
    <row r="5026" spans="1:13" x14ac:dyDescent="0.25">
      <c r="A5026" s="139">
        <v>214</v>
      </c>
      <c r="B5026" s="140" t="s">
        <v>180</v>
      </c>
      <c r="C5026" s="140" t="s">
        <v>181</v>
      </c>
      <c r="D5026" s="140" t="s">
        <v>109</v>
      </c>
      <c r="E5026" s="140" t="s">
        <v>22351</v>
      </c>
      <c r="F5026" s="140" t="s">
        <v>182</v>
      </c>
      <c r="G5026" s="140" t="s">
        <v>183</v>
      </c>
      <c r="H5026" s="140">
        <v>26.723500000000001</v>
      </c>
      <c r="I5026" s="140">
        <v>8.6226500000000001</v>
      </c>
      <c r="J5026" s="140">
        <v>1778</v>
      </c>
      <c r="K5026" s="140">
        <v>1</v>
      </c>
      <c r="L5026" s="140">
        <f>COUNTIFS(ArCompl!$C$2:$C$5652,ArCompl!$C84,ArCompl!$D$2:$D$5652,ArCompl!$D84)</f>
        <v>1</v>
      </c>
      <c r="M5026" s="141">
        <f>IF(ISNA(MATCH($F5026,'Liste noire'!C:C,0)),0,1)</f>
        <v>0</v>
      </c>
    </row>
    <row r="5027" spans="1:13" x14ac:dyDescent="0.25">
      <c r="A5027" s="142">
        <v>977</v>
      </c>
      <c r="B5027" s="143" t="s">
        <v>11681</v>
      </c>
      <c r="C5027" s="143" t="s">
        <v>11682</v>
      </c>
      <c r="D5027" s="143" t="s">
        <v>11666</v>
      </c>
      <c r="E5027" s="143" t="s">
        <v>11666</v>
      </c>
      <c r="F5027" s="143" t="s">
        <v>11683</v>
      </c>
      <c r="G5027" s="143" t="s">
        <v>11684</v>
      </c>
      <c r="H5027" s="143">
        <v>-13.273999999999999</v>
      </c>
      <c r="I5027" s="143">
        <v>35.266300000000001</v>
      </c>
      <c r="J5027" s="143">
        <v>4505</v>
      </c>
      <c r="K5027" s="143">
        <v>2</v>
      </c>
      <c r="L5027" s="143">
        <f>COUNTIFS(ArCompl!$C$2:$C$5652,ArCompl!$C4407,ArCompl!$D$2:$D$5652,ArCompl!$D4407)</f>
        <v>1</v>
      </c>
      <c r="M5027" s="144">
        <f>IF(ISNA(MATCH($F5027,'Liste noire'!C:C,0)),0,1)</f>
        <v>0</v>
      </c>
    </row>
    <row r="5028" spans="1:13" x14ac:dyDescent="0.25">
      <c r="A5028" s="139">
        <v>1106</v>
      </c>
      <c r="B5028" s="140" t="s">
        <v>4584</v>
      </c>
      <c r="C5028" s="140" t="s">
        <v>4585</v>
      </c>
      <c r="D5028" s="140" t="s">
        <v>4562</v>
      </c>
      <c r="E5028" s="140" t="s">
        <v>22373</v>
      </c>
      <c r="F5028" s="140" t="s">
        <v>4586</v>
      </c>
      <c r="G5028" s="140" t="s">
        <v>4587</v>
      </c>
      <c r="H5028" s="140">
        <v>16.833200000000001</v>
      </c>
      <c r="I5028" s="140">
        <v>-25.055299999999999</v>
      </c>
      <c r="J5028" s="140">
        <v>66</v>
      </c>
      <c r="K5028" s="140">
        <v>-1</v>
      </c>
      <c r="L5028" s="140">
        <f>COUNTIFS(ArCompl!$C$2:$C$5652,ArCompl!$C1318,ArCompl!$D$2:$D$5652,ArCompl!$D1318)</f>
        <v>1</v>
      </c>
      <c r="M5028" s="141">
        <f>IF(ISNA(MATCH($F5028,'Liste noire'!C:C,0)),0,1)</f>
        <v>0</v>
      </c>
    </row>
    <row r="5029" spans="1:13" x14ac:dyDescent="0.25">
      <c r="A5029" s="142">
        <v>711</v>
      </c>
      <c r="B5029" s="143" t="s">
        <v>15378</v>
      </c>
      <c r="C5029" s="143" t="s">
        <v>15379</v>
      </c>
      <c r="D5029" s="143" t="s">
        <v>15198</v>
      </c>
      <c r="E5029" s="143" t="s">
        <v>22481</v>
      </c>
      <c r="F5029" s="143" t="s">
        <v>15380</v>
      </c>
      <c r="G5029" s="143" t="s">
        <v>15381</v>
      </c>
      <c r="H5029" s="143">
        <v>56.929099999999998</v>
      </c>
      <c r="I5029" s="143">
        <v>14.728</v>
      </c>
      <c r="J5029" s="143">
        <v>610</v>
      </c>
      <c r="K5029" s="143">
        <v>1</v>
      </c>
      <c r="L5029" s="143">
        <f>COUNTIFS(ArCompl!$C$2:$C$5652,ArCompl!$C5297,ArCompl!$D$2:$D$5652,ArCompl!$D5297)</f>
        <v>1</v>
      </c>
      <c r="M5029" s="144">
        <f>IF(ISNA(MATCH($F5029,'Liste noire'!C:C,0)),0,1)</f>
        <v>0</v>
      </c>
    </row>
    <row r="5030" spans="1:13" x14ac:dyDescent="0.25">
      <c r="A5030" s="139">
        <v>11953</v>
      </c>
      <c r="B5030" s="140" t="s">
        <v>14026</v>
      </c>
      <c r="C5030" s="140" t="s">
        <v>14027</v>
      </c>
      <c r="D5030" s="140" t="s">
        <v>13509</v>
      </c>
      <c r="E5030" s="140" t="s">
        <v>22461</v>
      </c>
      <c r="F5030" s="140" t="s">
        <v>14028</v>
      </c>
      <c r="G5030" s="140" t="s">
        <v>14029</v>
      </c>
      <c r="H5030" s="140">
        <v>63.75667</v>
      </c>
      <c r="I5030" s="140">
        <v>121.69329999999999</v>
      </c>
      <c r="J5030" s="140">
        <v>361</v>
      </c>
      <c r="K5030" s="140" t="s">
        <v>340</v>
      </c>
      <c r="L5030" s="140">
        <f>COUNTIFS(ArCompl!$C$2:$C$5652,ArCompl!$C5138,ArCompl!$D$2:$D$5652,ArCompl!$D5138)</f>
        <v>1</v>
      </c>
      <c r="M5030" s="141">
        <f>IF(ISNA(MATCH($F5030,'Liste noire'!C:C,0)),0,1)</f>
        <v>0</v>
      </c>
    </row>
    <row r="5031" spans="1:13" x14ac:dyDescent="0.25">
      <c r="A5031" s="142">
        <v>8497</v>
      </c>
      <c r="B5031" s="143" t="s">
        <v>20320</v>
      </c>
      <c r="C5031" s="143" t="s">
        <v>12933</v>
      </c>
      <c r="D5031" s="143" t="s">
        <v>16702</v>
      </c>
      <c r="E5031" s="143" t="s">
        <v>22496</v>
      </c>
      <c r="F5031" s="143" t="s">
        <v>20321</v>
      </c>
      <c r="G5031" s="143" t="s">
        <v>20322</v>
      </c>
      <c r="H5031" s="143">
        <v>41.351900000000001</v>
      </c>
      <c r="I5031" s="143">
        <v>-89.153099999999995</v>
      </c>
      <c r="J5031" s="143">
        <v>654</v>
      </c>
      <c r="K5031" s="143">
        <v>-6</v>
      </c>
      <c r="L5031" s="143">
        <f>COUNTIFS(ArCompl!$C$2:$C$5652,ArCompl!$C2833,ArCompl!$D$2:$D$5652,ArCompl!$D2833)</f>
        <v>1</v>
      </c>
      <c r="M5031" s="144">
        <f>IF(ISNA(MATCH($F5031,'Liste noire'!C:C,0)),0,1)</f>
        <v>0</v>
      </c>
    </row>
    <row r="5032" spans="1:13" x14ac:dyDescent="0.25">
      <c r="A5032" s="139">
        <v>9544</v>
      </c>
      <c r="B5032" s="140" t="s">
        <v>16288</v>
      </c>
      <c r="C5032" s="140" t="s">
        <v>16289</v>
      </c>
      <c r="D5032" s="140" t="s">
        <v>16278</v>
      </c>
      <c r="E5032" s="140" t="s">
        <v>22494</v>
      </c>
      <c r="F5032" s="140" t="s">
        <v>16290</v>
      </c>
      <c r="G5032" s="140" t="s">
        <v>16291</v>
      </c>
      <c r="H5032" s="140">
        <v>36.595799999999997</v>
      </c>
      <c r="I5032" s="140">
        <v>-78.560100000000006</v>
      </c>
      <c r="J5032" s="140">
        <v>421</v>
      </c>
      <c r="K5032" s="140">
        <v>-5</v>
      </c>
      <c r="L5032" s="140">
        <f>COUNTIFS(ArCompl!$C$2:$C$5652,ArCompl!$C1794,ArCompl!$D$2:$D$5652,ArCompl!$D1794)</f>
        <v>1</v>
      </c>
      <c r="M5032" s="141">
        <f>IF(ISNA(MATCH($F5032,'Liste noire'!C:C,0)),0,1)</f>
        <v>0</v>
      </c>
    </row>
    <row r="5033" spans="1:13" x14ac:dyDescent="0.25">
      <c r="A5033" s="142">
        <v>7187</v>
      </c>
      <c r="B5033" s="143" t="s">
        <v>21485</v>
      </c>
      <c r="C5033" s="143" t="s">
        <v>21486</v>
      </c>
      <c r="D5033" s="143" t="s">
        <v>16702</v>
      </c>
      <c r="E5033" s="143" t="s">
        <v>22496</v>
      </c>
      <c r="F5033" s="143" t="s">
        <v>21487</v>
      </c>
      <c r="G5033" s="143" t="s">
        <v>21488</v>
      </c>
      <c r="H5033" s="143">
        <v>65.622600000000006</v>
      </c>
      <c r="I5033" s="143">
        <v>-168.095</v>
      </c>
      <c r="J5033" s="143">
        <v>22</v>
      </c>
      <c r="K5033" s="143">
        <v>-9</v>
      </c>
      <c r="L5033" s="143">
        <f>COUNTIFS(ArCompl!$C$2:$C$5652,ArCompl!$C3140,ArCompl!$D$2:$D$5652,ArCompl!$D3140)</f>
        <v>1</v>
      </c>
      <c r="M5033" s="144">
        <f>IF(ISNA(MATCH($F5033,'Liste noire'!C:C,0)),0,1)</f>
        <v>0</v>
      </c>
    </row>
    <row r="5034" spans="1:13" x14ac:dyDescent="0.25">
      <c r="A5034" s="139">
        <v>2047</v>
      </c>
      <c r="B5034" s="140" t="s">
        <v>12152</v>
      </c>
      <c r="C5034" s="140" t="s">
        <v>12153</v>
      </c>
      <c r="D5034" s="140" t="s">
        <v>12018</v>
      </c>
      <c r="E5034" s="140" t="s">
        <v>22451</v>
      </c>
      <c r="F5034" s="140" t="s">
        <v>12154</v>
      </c>
      <c r="G5034" s="140" t="s">
        <v>12155</v>
      </c>
      <c r="H5034" s="140">
        <v>-39.962200000000003</v>
      </c>
      <c r="I5034" s="140">
        <v>175.02500000000001</v>
      </c>
      <c r="J5034" s="140">
        <v>27</v>
      </c>
      <c r="K5034" s="140">
        <v>12</v>
      </c>
      <c r="L5034" s="140">
        <f>COUNTIFS(ArCompl!$C$2:$C$5652,ArCompl!$C4596,ArCompl!$D$2:$D$5652,ArCompl!$D4596)</f>
        <v>2</v>
      </c>
      <c r="M5034" s="141">
        <f>IF(ISNA(MATCH($F5034,'Liste noire'!C:C,0)),0,1)</f>
        <v>0</v>
      </c>
    </row>
    <row r="5035" spans="1:13" x14ac:dyDescent="0.25">
      <c r="A5035" s="142">
        <v>935</v>
      </c>
      <c r="B5035" s="143" t="s">
        <v>10736</v>
      </c>
      <c r="C5035" s="143" t="s">
        <v>10737</v>
      </c>
      <c r="D5035" s="143" t="s">
        <v>10693</v>
      </c>
      <c r="E5035" s="143" t="s">
        <v>10693</v>
      </c>
      <c r="F5035" s="143" t="s">
        <v>10738</v>
      </c>
      <c r="G5035" s="143" t="s">
        <v>10739</v>
      </c>
      <c r="H5035" s="143">
        <v>-14.8988</v>
      </c>
      <c r="I5035" s="143">
        <v>47.993899999999996</v>
      </c>
      <c r="J5035" s="143">
        <v>92</v>
      </c>
      <c r="K5035" s="143">
        <v>3</v>
      </c>
      <c r="L5035" s="143">
        <f>COUNTIFS(ArCompl!$C$2:$C$5652,ArCompl!$C4179,ArCompl!$D$2:$D$5652,ArCompl!$D4179)</f>
        <v>1</v>
      </c>
      <c r="M5035" s="144">
        <f>IF(ISNA(MATCH($F5035,'Liste noire'!C:C,0)),0,1)</f>
        <v>0</v>
      </c>
    </row>
    <row r="5036" spans="1:13" x14ac:dyDescent="0.25">
      <c r="A5036" s="139">
        <v>3801</v>
      </c>
      <c r="B5036" s="140" t="s">
        <v>21493</v>
      </c>
      <c r="C5036" s="140" t="s">
        <v>21494</v>
      </c>
      <c r="D5036" s="140" t="s">
        <v>16702</v>
      </c>
      <c r="E5036" s="140" t="s">
        <v>22496</v>
      </c>
      <c r="F5036" s="140" t="s">
        <v>21495</v>
      </c>
      <c r="G5036" s="140" t="s">
        <v>21496</v>
      </c>
      <c r="H5036" s="140">
        <v>37.940199999999997</v>
      </c>
      <c r="I5036" s="140">
        <v>-75.466399999999993</v>
      </c>
      <c r="J5036" s="140">
        <v>40</v>
      </c>
      <c r="K5036" s="140">
        <v>-5</v>
      </c>
      <c r="L5036" s="140">
        <f>COUNTIFS(ArCompl!$C$2:$C$5652,ArCompl!$C3142,ArCompl!$D$2:$D$5652,ArCompl!$D3142)</f>
        <v>1</v>
      </c>
      <c r="M5036" s="141">
        <f>IF(ISNA(MATCH($F5036,'Liste noire'!C:C,0)),0,1)</f>
        <v>0</v>
      </c>
    </row>
    <row r="5037" spans="1:13" x14ac:dyDescent="0.25">
      <c r="A5037" s="142">
        <v>5622</v>
      </c>
      <c r="B5037" s="143" t="s">
        <v>10691</v>
      </c>
      <c r="C5037" s="143" t="s">
        <v>10692</v>
      </c>
      <c r="D5037" s="143" t="s">
        <v>10693</v>
      </c>
      <c r="E5037" s="143" t="s">
        <v>10693</v>
      </c>
      <c r="F5037" s="143" t="s">
        <v>10694</v>
      </c>
      <c r="G5037" s="143" t="s">
        <v>10695</v>
      </c>
      <c r="H5037" s="143">
        <v>-17.795380000000002</v>
      </c>
      <c r="I5037" s="143">
        <v>48.44258</v>
      </c>
      <c r="J5037" s="143">
        <v>2513</v>
      </c>
      <c r="K5037" s="143">
        <v>3</v>
      </c>
      <c r="L5037" s="143">
        <f>COUNTIFS(ArCompl!$C$2:$C$5652,ArCompl!$C4168,ArCompl!$D$2:$D$5652,ArCompl!$D4168)</f>
        <v>1</v>
      </c>
      <c r="M5037" s="144">
        <f>IF(ISNA(MATCH($F5037,'Liste noire'!C:C,0)),0,1)</f>
        <v>0</v>
      </c>
    </row>
    <row r="5038" spans="1:13" x14ac:dyDescent="0.25">
      <c r="A5038" s="139">
        <v>5615</v>
      </c>
      <c r="B5038" s="140" t="s">
        <v>10724</v>
      </c>
      <c r="C5038" s="140" t="s">
        <v>10725</v>
      </c>
      <c r="D5038" s="140" t="s">
        <v>10693</v>
      </c>
      <c r="E5038" s="140" t="s">
        <v>10693</v>
      </c>
      <c r="F5038" s="140" t="s">
        <v>10726</v>
      </c>
      <c r="G5038" s="140" t="s">
        <v>10727</v>
      </c>
      <c r="H5038" s="140">
        <v>-18.701270000000001</v>
      </c>
      <c r="I5038" s="140">
        <v>44.614919999999998</v>
      </c>
      <c r="J5038" s="140">
        <v>551</v>
      </c>
      <c r="K5038" s="140">
        <v>3</v>
      </c>
      <c r="L5038" s="140">
        <f>COUNTIFS(ArCompl!$C$2:$C$5652,ArCompl!$C4176,ArCompl!$D$2:$D$5652,ArCompl!$D4176)</f>
        <v>1</v>
      </c>
      <c r="M5038" s="141">
        <f>IF(ISNA(MATCH($F5038,'Liste noire'!C:C,0)),0,1)</f>
        <v>0</v>
      </c>
    </row>
    <row r="5039" spans="1:13" x14ac:dyDescent="0.25">
      <c r="A5039" s="142">
        <v>9397</v>
      </c>
      <c r="B5039" s="143" t="s">
        <v>9327</v>
      </c>
      <c r="C5039" s="143" t="s">
        <v>9328</v>
      </c>
      <c r="D5039" s="143" t="s">
        <v>8920</v>
      </c>
      <c r="E5039" s="143" t="s">
        <v>22416</v>
      </c>
      <c r="F5039" s="143" t="s">
        <v>9329</v>
      </c>
      <c r="G5039" s="143" t="s">
        <v>9330</v>
      </c>
      <c r="H5039" s="143">
        <v>-3.2349999999999999</v>
      </c>
      <c r="I5039" s="143">
        <v>140.994</v>
      </c>
      <c r="J5039" s="143">
        <v>1500</v>
      </c>
      <c r="K5039" s="143">
        <v>9</v>
      </c>
      <c r="L5039" s="143">
        <f>COUNTIFS(ArCompl!$C$2:$C$5652,ArCompl!$C3812,ArCompl!$D$2:$D$5652,ArCompl!$D3812)</f>
        <v>1</v>
      </c>
      <c r="M5039" s="144">
        <f>IF(ISNA(MATCH($F5039,'Liste noire'!C:C,0)),0,1)</f>
        <v>0</v>
      </c>
    </row>
    <row r="5040" spans="1:13" x14ac:dyDescent="0.25">
      <c r="A5040" s="139">
        <v>605</v>
      </c>
      <c r="B5040" s="140" t="s">
        <v>9602</v>
      </c>
      <c r="C5040" s="140" t="s">
        <v>9603</v>
      </c>
      <c r="D5040" s="140" t="s">
        <v>9551</v>
      </c>
      <c r="E5040" s="140" t="s">
        <v>22418</v>
      </c>
      <c r="F5040" s="140" t="s">
        <v>9604</v>
      </c>
      <c r="G5040" s="140" t="s">
        <v>9605</v>
      </c>
      <c r="H5040" s="140">
        <v>52.187199999999997</v>
      </c>
      <c r="I5040" s="140">
        <v>-7.0869600000000004</v>
      </c>
      <c r="J5040" s="140">
        <v>119</v>
      </c>
      <c r="K5040" s="140">
        <v>0</v>
      </c>
      <c r="L5040" s="140">
        <f>COUNTIFS(ArCompl!$C$2:$C$5652,ArCompl!$C3880,ArCompl!$D$2:$D$5652,ArCompl!$D3880)</f>
        <v>1</v>
      </c>
      <c r="M5040" s="141">
        <f>IF(ISNA(MATCH($F5040,'Liste noire'!C:C,0)),0,1)</f>
        <v>0</v>
      </c>
    </row>
    <row r="5041" spans="1:13" x14ac:dyDescent="0.25">
      <c r="A5041" s="142">
        <v>679</v>
      </c>
      <c r="B5041" s="143" t="s">
        <v>13309</v>
      </c>
      <c r="C5041" s="143" t="s">
        <v>13310</v>
      </c>
      <c r="D5041" s="143" t="s">
        <v>13255</v>
      </c>
      <c r="E5041" s="143" t="s">
        <v>22458</v>
      </c>
      <c r="F5041" s="143" t="s">
        <v>13311</v>
      </c>
      <c r="G5041" s="143" t="s">
        <v>13312</v>
      </c>
      <c r="H5041" s="143">
        <v>52.165700000000001</v>
      </c>
      <c r="I5041" s="143">
        <v>20.967099999999999</v>
      </c>
      <c r="J5041" s="143">
        <v>362</v>
      </c>
      <c r="K5041" s="143">
        <v>1</v>
      </c>
      <c r="L5041" s="143">
        <f>COUNTIFS(ArCompl!$C$2:$C$5652,ArCompl!$C4815,ArCompl!$D$2:$D$5652,ArCompl!$D4815)</f>
        <v>1</v>
      </c>
      <c r="M5041" s="144">
        <f>IF(ISNA(MATCH($F5041,'Liste noire'!C:C,0)),0,1)</f>
        <v>0</v>
      </c>
    </row>
    <row r="5042" spans="1:13" x14ac:dyDescent="0.25">
      <c r="A5042" s="139">
        <v>5437</v>
      </c>
      <c r="B5042" s="140" t="s">
        <v>12906</v>
      </c>
      <c r="C5042" s="140" t="s">
        <v>12907</v>
      </c>
      <c r="D5042" s="140" t="s">
        <v>12811</v>
      </c>
      <c r="E5042" s="140" t="s">
        <v>22456</v>
      </c>
      <c r="F5042" s="140" t="s">
        <v>12908</v>
      </c>
      <c r="G5042" s="140" t="s">
        <v>12909</v>
      </c>
      <c r="H5042" s="140">
        <v>-5.6433</v>
      </c>
      <c r="I5042" s="140">
        <v>143.89500000000001</v>
      </c>
      <c r="J5042" s="140">
        <v>5889</v>
      </c>
      <c r="K5042" s="140">
        <v>10</v>
      </c>
      <c r="L5042" s="140">
        <f>COUNTIFS(ArCompl!$C$2:$C$5652,ArCompl!$C4703,ArCompl!$D$2:$D$5652,ArCompl!$D4703)</f>
        <v>1</v>
      </c>
      <c r="M5042" s="141">
        <f>IF(ISNA(MATCH($F5042,'Liste noire'!C:C,0)),0,1)</f>
        <v>0</v>
      </c>
    </row>
    <row r="5043" spans="1:13" x14ac:dyDescent="0.25">
      <c r="A5043" s="142">
        <v>7115</v>
      </c>
      <c r="B5043" s="143" t="s">
        <v>17084</v>
      </c>
      <c r="C5043" s="143" t="s">
        <v>17085</v>
      </c>
      <c r="D5043" s="143" t="s">
        <v>16702</v>
      </c>
      <c r="E5043" s="143" t="s">
        <v>22496</v>
      </c>
      <c r="F5043" s="143" t="s">
        <v>17086</v>
      </c>
      <c r="G5043" s="143" t="s">
        <v>17087</v>
      </c>
      <c r="H5043" s="143">
        <v>66.362200000000001</v>
      </c>
      <c r="I5043" s="143">
        <v>-147.40700000000001</v>
      </c>
      <c r="J5043" s="143">
        <v>359</v>
      </c>
      <c r="K5043" s="143">
        <v>-9</v>
      </c>
      <c r="L5043" s="143">
        <f>COUNTIFS(ArCompl!$C$2:$C$5652,ArCompl!$C1984,ArCompl!$D$2:$D$5652,ArCompl!$D1984)</f>
        <v>1</v>
      </c>
      <c r="M5043" s="144">
        <f>IF(ISNA(MATCH($F5043,'Liste noire'!C:C,0)),0,1)</f>
        <v>0</v>
      </c>
    </row>
    <row r="5044" spans="1:13" x14ac:dyDescent="0.25">
      <c r="A5044" s="139">
        <v>8854</v>
      </c>
      <c r="B5044" s="140" t="s">
        <v>17206</v>
      </c>
      <c r="C5044" s="140" t="s">
        <v>17207</v>
      </c>
      <c r="D5044" s="140" t="s">
        <v>16702</v>
      </c>
      <c r="E5044" s="140" t="s">
        <v>22496</v>
      </c>
      <c r="F5044" s="140" t="s">
        <v>17208</v>
      </c>
      <c r="G5044" s="140" t="s">
        <v>17209</v>
      </c>
      <c r="H5044" s="140">
        <v>40.039400000000001</v>
      </c>
      <c r="I5044" s="140">
        <v>-105.226</v>
      </c>
      <c r="J5044" s="140">
        <v>5288</v>
      </c>
      <c r="K5044" s="140">
        <v>-7</v>
      </c>
      <c r="L5044" s="140">
        <f>COUNTIFS(ArCompl!$C$2:$C$5652,ArCompl!$C2015,ArCompl!$D$2:$D$5652,ArCompl!$D2015)</f>
        <v>1</v>
      </c>
      <c r="M5044" s="141">
        <f>IF(ISNA(MATCH($F5044,'Liste noire'!C:C,0)),0,1)</f>
        <v>0</v>
      </c>
    </row>
    <row r="5045" spans="1:13" x14ac:dyDescent="0.25">
      <c r="A5045" s="142">
        <v>8625</v>
      </c>
      <c r="B5045" s="143" t="s">
        <v>21625</v>
      </c>
      <c r="C5045" s="143" t="s">
        <v>21626</v>
      </c>
      <c r="D5045" s="143" t="s">
        <v>16702</v>
      </c>
      <c r="E5045" s="143" t="s">
        <v>22496</v>
      </c>
      <c r="F5045" s="143" t="s">
        <v>21627</v>
      </c>
      <c r="G5045" s="143" t="s">
        <v>21628</v>
      </c>
      <c r="H5045" s="143">
        <v>41.297199999999997</v>
      </c>
      <c r="I5045" s="143">
        <v>-75.851200000000006</v>
      </c>
      <c r="J5045" s="143">
        <v>545</v>
      </c>
      <c r="K5045" s="143">
        <v>-5</v>
      </c>
      <c r="L5045" s="143">
        <f>COUNTIFS(ArCompl!$C$2:$C$5652,ArCompl!$C3177,ArCompl!$D$2:$D$5652,ArCompl!$D3177)</f>
        <v>1</v>
      </c>
      <c r="M5045" s="144">
        <f>IF(ISNA(MATCH($F5045,'Liste noire'!C:C,0)),0,1)</f>
        <v>0</v>
      </c>
    </row>
    <row r="5046" spans="1:13" x14ac:dyDescent="0.25">
      <c r="A5046" s="139">
        <v>2666</v>
      </c>
      <c r="B5046" s="140" t="s">
        <v>4656</v>
      </c>
      <c r="C5046" s="140" t="s">
        <v>4657</v>
      </c>
      <c r="D5046" s="140" t="s">
        <v>4637</v>
      </c>
      <c r="E5046" s="140" t="s">
        <v>22376</v>
      </c>
      <c r="F5046" s="140" t="s">
        <v>4658</v>
      </c>
      <c r="G5046" s="140" t="s">
        <v>4659</v>
      </c>
      <c r="H5046" s="140">
        <v>-42.9328</v>
      </c>
      <c r="I5046" s="140">
        <v>-72.699100000000001</v>
      </c>
      <c r="J5046" s="140">
        <v>13</v>
      </c>
      <c r="K5046" s="140">
        <v>-4</v>
      </c>
      <c r="L5046" s="140">
        <f>COUNTIFS(ArCompl!$C$2:$C$5652,ArCompl!$C1327,ArCompl!$D$2:$D$5652,ArCompl!$D1327)</f>
        <v>1</v>
      </c>
      <c r="M5046" s="141">
        <f>IF(ISNA(MATCH($F5046,'Liste noire'!C:C,0)),0,1)</f>
        <v>0</v>
      </c>
    </row>
    <row r="5047" spans="1:13" x14ac:dyDescent="0.25">
      <c r="A5047" s="142">
        <v>4105</v>
      </c>
      <c r="B5047" s="143" t="s">
        <v>11779</v>
      </c>
      <c r="C5047" s="143" t="s">
        <v>11776</v>
      </c>
      <c r="D5047" s="143" t="s">
        <v>11724</v>
      </c>
      <c r="E5047" s="143" t="s">
        <v>22446</v>
      </c>
      <c r="F5047" s="143" t="s">
        <v>11780</v>
      </c>
      <c r="G5047" s="143" t="s">
        <v>11781</v>
      </c>
      <c r="H5047" s="143">
        <v>-22.479900000000001</v>
      </c>
      <c r="I5047" s="143">
        <v>17.4709</v>
      </c>
      <c r="J5047" s="143">
        <v>5640</v>
      </c>
      <c r="K5047" s="143">
        <v>1</v>
      </c>
      <c r="L5047" s="143">
        <f>COUNTIFS(ArCompl!$C$2:$C$5652,ArCompl!$C4431,ArCompl!$D$2:$D$5652,ArCompl!$D4431)</f>
        <v>1</v>
      </c>
      <c r="M5047" s="144">
        <f>IF(ISNA(MATCH($F5047,'Liste noire'!C:C,0)),0,1)</f>
        <v>0</v>
      </c>
    </row>
    <row r="5048" spans="1:13" x14ac:dyDescent="0.25">
      <c r="A5048" s="139">
        <v>8297</v>
      </c>
      <c r="B5048" s="140" t="s">
        <v>21667</v>
      </c>
      <c r="C5048" s="140" t="s">
        <v>21668</v>
      </c>
      <c r="D5048" s="140" t="s">
        <v>16702</v>
      </c>
      <c r="E5048" s="140" t="s">
        <v>22496</v>
      </c>
      <c r="F5048" s="140" t="s">
        <v>21669</v>
      </c>
      <c r="G5048" s="140" t="s">
        <v>21670</v>
      </c>
      <c r="H5048" s="140">
        <v>33.982900000000001</v>
      </c>
      <c r="I5048" s="140">
        <v>-83.667400000000001</v>
      </c>
      <c r="J5048" s="140">
        <v>943</v>
      </c>
      <c r="K5048" s="140">
        <v>-5</v>
      </c>
      <c r="L5048" s="140">
        <f>COUNTIFS(ArCompl!$C$2:$C$5652,ArCompl!$C3188,ArCompl!$D$2:$D$5652,ArCompl!$D3188)</f>
        <v>1</v>
      </c>
      <c r="M5048" s="141">
        <f>IF(ISNA(MATCH($F5048,'Liste noire'!C:C,0)),0,1)</f>
        <v>0</v>
      </c>
    </row>
    <row r="5049" spans="1:13" x14ac:dyDescent="0.25">
      <c r="A5049" s="142">
        <v>12048</v>
      </c>
      <c r="B5049" s="143" t="s">
        <v>5232</v>
      </c>
      <c r="C5049" s="143" t="s">
        <v>5233</v>
      </c>
      <c r="D5049" s="143" t="s">
        <v>4759</v>
      </c>
      <c r="E5049" s="143" t="s">
        <v>22377</v>
      </c>
      <c r="F5049" s="143" t="s">
        <v>5234</v>
      </c>
      <c r="G5049" s="143" t="s">
        <v>5235</v>
      </c>
      <c r="H5049" s="143">
        <v>32.591670000000001</v>
      </c>
      <c r="I5049" s="143">
        <v>110.90779999999999</v>
      </c>
      <c r="J5049" s="143">
        <v>0</v>
      </c>
      <c r="K5049" s="143" t="s">
        <v>340</v>
      </c>
      <c r="L5049" s="143">
        <f>COUNTIFS(ArCompl!$C$2:$C$5652,ArCompl!$C1472,ArCompl!$D$2:$D$5652,ArCompl!$D1472)</f>
        <v>1</v>
      </c>
      <c r="M5049" s="144">
        <f>IF(ISNA(MATCH($F5049,'Liste noire'!C:C,0)),0,1)</f>
        <v>0</v>
      </c>
    </row>
    <row r="5050" spans="1:13" x14ac:dyDescent="0.25">
      <c r="A5050" s="139">
        <v>6388</v>
      </c>
      <c r="B5050" s="140" t="s">
        <v>5288</v>
      </c>
      <c r="C5050" s="140" t="s">
        <v>5289</v>
      </c>
      <c r="D5050" s="140" t="s">
        <v>4759</v>
      </c>
      <c r="E5050" s="140" t="s">
        <v>22377</v>
      </c>
      <c r="F5050" s="140" t="s">
        <v>5290</v>
      </c>
      <c r="G5050" s="140" t="s">
        <v>5291</v>
      </c>
      <c r="H5050" s="140">
        <v>36.646700000000003</v>
      </c>
      <c r="I5050" s="140">
        <v>119.119</v>
      </c>
      <c r="J5050" s="140">
        <v>0</v>
      </c>
      <c r="K5050" s="140">
        <v>8</v>
      </c>
      <c r="L5050" s="140">
        <f>COUNTIFS(ArCompl!$C$2:$C$5652,ArCompl!$C1486,ArCompl!$D$2:$D$5652,ArCompl!$D1486)</f>
        <v>1</v>
      </c>
      <c r="M5050" s="141">
        <f>IF(ISNA(MATCH($F5050,'Liste noire'!C:C,0)),0,1)</f>
        <v>0</v>
      </c>
    </row>
    <row r="5051" spans="1:13" x14ac:dyDescent="0.25">
      <c r="A5051" s="142">
        <v>6389</v>
      </c>
      <c r="B5051" s="143" t="s">
        <v>5292</v>
      </c>
      <c r="C5051" s="143" t="s">
        <v>5293</v>
      </c>
      <c r="D5051" s="143" t="s">
        <v>4759</v>
      </c>
      <c r="E5051" s="143" t="s">
        <v>22377</v>
      </c>
      <c r="F5051" s="143" t="s">
        <v>5294</v>
      </c>
      <c r="G5051" s="143" t="s">
        <v>5295</v>
      </c>
      <c r="H5051" s="143">
        <v>37.187100000000001</v>
      </c>
      <c r="I5051" s="143">
        <v>122.229</v>
      </c>
      <c r="J5051" s="143">
        <v>145</v>
      </c>
      <c r="K5051" s="143">
        <v>8</v>
      </c>
      <c r="L5051" s="143">
        <f>COUNTIFS(ArCompl!$C$2:$C$5652,ArCompl!$C1487,ArCompl!$D$2:$D$5652,ArCompl!$D1487)</f>
        <v>1</v>
      </c>
      <c r="M5051" s="144">
        <f>IF(ISNA(MATCH($F5051,'Liste noire'!C:C,0)),0,1)</f>
        <v>0</v>
      </c>
    </row>
    <row r="5052" spans="1:13" x14ac:dyDescent="0.25">
      <c r="A5052" s="139">
        <v>3331</v>
      </c>
      <c r="B5052" s="140" t="s">
        <v>1503</v>
      </c>
      <c r="C5052" s="140" t="s">
        <v>1504</v>
      </c>
      <c r="D5052" s="140" t="s">
        <v>639</v>
      </c>
      <c r="E5052" s="140" t="s">
        <v>22356</v>
      </c>
      <c r="F5052" s="140" t="s">
        <v>1505</v>
      </c>
      <c r="G5052" s="140" t="s">
        <v>1506</v>
      </c>
      <c r="H5052" s="140">
        <v>-12.678599999999999</v>
      </c>
      <c r="I5052" s="140">
        <v>141.92500000000001</v>
      </c>
      <c r="J5052" s="140">
        <v>63</v>
      </c>
      <c r="K5052" s="140">
        <v>10</v>
      </c>
      <c r="L5052" s="140">
        <f>COUNTIFS(ArCompl!$C$2:$C$5652,ArCompl!$C536,ArCompl!$D$2:$D$5652,ArCompl!$D536)</f>
        <v>3</v>
      </c>
      <c r="M5052" s="141">
        <f>IF(ISNA(MATCH($F5052,'Liste noire'!C:C,0)),0,1)</f>
        <v>0</v>
      </c>
    </row>
    <row r="5053" spans="1:13" x14ac:dyDescent="0.25">
      <c r="A5053" s="142">
        <v>874</v>
      </c>
      <c r="B5053" s="143" t="s">
        <v>14754</v>
      </c>
      <c r="C5053" s="143" t="s">
        <v>14755</v>
      </c>
      <c r="D5053" s="143" t="s">
        <v>14577</v>
      </c>
      <c r="E5053" s="143" t="s">
        <v>22476</v>
      </c>
      <c r="F5053" s="143" t="s">
        <v>14756</v>
      </c>
      <c r="G5053" s="143" t="s">
        <v>14757</v>
      </c>
      <c r="H5053" s="143">
        <v>-27.99682</v>
      </c>
      <c r="I5053" s="143">
        <v>26.663329999999998</v>
      </c>
      <c r="J5053" s="143">
        <v>4421</v>
      </c>
      <c r="K5053" s="143">
        <v>2</v>
      </c>
      <c r="L5053" s="143">
        <f>COUNTIFS(ArCompl!$C$2:$C$5652,ArCompl!$C64,ArCompl!$D$2:$D$5652,ArCompl!$D64)</f>
        <v>1</v>
      </c>
      <c r="M5053" s="144">
        <f>IF(ISNA(MATCH($F5053,'Liste noire'!C:C,0)),0,1)</f>
        <v>0</v>
      </c>
    </row>
    <row r="5054" spans="1:13" x14ac:dyDescent="0.25">
      <c r="A5054" s="139">
        <v>938</v>
      </c>
      <c r="B5054" s="140" t="s">
        <v>10756</v>
      </c>
      <c r="C5054" s="140" t="s">
        <v>10757</v>
      </c>
      <c r="D5054" s="140" t="s">
        <v>10693</v>
      </c>
      <c r="E5054" s="140" t="s">
        <v>10693</v>
      </c>
      <c r="F5054" s="140" t="s">
        <v>10758</v>
      </c>
      <c r="G5054" s="140" t="s">
        <v>10759</v>
      </c>
      <c r="H5054" s="140">
        <v>-21.441600000000001</v>
      </c>
      <c r="I5054" s="140">
        <v>47.111699999999999</v>
      </c>
      <c r="J5054" s="140">
        <v>3658</v>
      </c>
      <c r="K5054" s="140">
        <v>3</v>
      </c>
      <c r="L5054" s="140">
        <f>COUNTIFS(ArCompl!$C$2:$C$5652,ArCompl!$C4184,ArCompl!$D$2:$D$5652,ArCompl!$D4184)</f>
        <v>1</v>
      </c>
      <c r="M5054" s="141">
        <f>IF(ISNA(MATCH($F5054,'Liste noire'!C:C,0)),0,1)</f>
        <v>0</v>
      </c>
    </row>
    <row r="5055" spans="1:13" x14ac:dyDescent="0.25">
      <c r="A5055" s="142">
        <v>7058</v>
      </c>
      <c r="B5055" s="143" t="s">
        <v>18340</v>
      </c>
      <c r="C5055" s="143" t="s">
        <v>18341</v>
      </c>
      <c r="D5055" s="143" t="s">
        <v>16702</v>
      </c>
      <c r="E5055" s="143" t="s">
        <v>22496</v>
      </c>
      <c r="F5055" s="143" t="s">
        <v>18342</v>
      </c>
      <c r="G5055" s="143" t="s">
        <v>18343</v>
      </c>
      <c r="H5055" s="143">
        <v>47.285499999999999</v>
      </c>
      <c r="I5055" s="143">
        <v>-68.312799999999996</v>
      </c>
      <c r="J5055" s="143">
        <v>988</v>
      </c>
      <c r="K5055" s="143">
        <v>-5</v>
      </c>
      <c r="L5055" s="143">
        <f>COUNTIFS(ArCompl!$C$2:$C$5652,ArCompl!$C2312,ArCompl!$D$2:$D$5652,ArCompl!$D2312)</f>
        <v>1</v>
      </c>
      <c r="M5055" s="144">
        <f>IF(ISNA(MATCH($F5055,'Liste noire'!C:C,0)),0,1)</f>
        <v>0</v>
      </c>
    </row>
    <row r="5056" spans="1:13" x14ac:dyDescent="0.25">
      <c r="A5056" s="139">
        <v>3363</v>
      </c>
      <c r="B5056" s="140" t="s">
        <v>1491</v>
      </c>
      <c r="C5056" s="140" t="s">
        <v>1492</v>
      </c>
      <c r="D5056" s="140" t="s">
        <v>639</v>
      </c>
      <c r="E5056" s="140" t="s">
        <v>22356</v>
      </c>
      <c r="F5056" s="140" t="s">
        <v>1493</v>
      </c>
      <c r="G5056" s="140" t="s">
        <v>1494</v>
      </c>
      <c r="H5056" s="140">
        <v>-35.165300000000002</v>
      </c>
      <c r="I5056" s="140">
        <v>147.46600000000001</v>
      </c>
      <c r="J5056" s="140">
        <v>724</v>
      </c>
      <c r="K5056" s="140">
        <v>10</v>
      </c>
      <c r="L5056" s="140">
        <f>COUNTIFS(ArCompl!$C$2:$C$5652,ArCompl!$C533,ArCompl!$D$2:$D$5652,ArCompl!$D533)</f>
        <v>1</v>
      </c>
      <c r="M5056" s="141">
        <f>IF(ISNA(MATCH($F5056,'Liste noire'!C:C,0)),0,1)</f>
        <v>0</v>
      </c>
    </row>
    <row r="5057" spans="1:13" x14ac:dyDescent="0.25">
      <c r="A5057" s="142">
        <v>7570</v>
      </c>
      <c r="B5057" s="143" t="s">
        <v>1495</v>
      </c>
      <c r="C5057" s="143" t="s">
        <v>1496</v>
      </c>
      <c r="D5057" s="143" t="s">
        <v>639</v>
      </c>
      <c r="E5057" s="143" t="s">
        <v>22356</v>
      </c>
      <c r="F5057" s="143" t="s">
        <v>1497</v>
      </c>
      <c r="G5057" s="143" t="s">
        <v>1498</v>
      </c>
      <c r="H5057" s="143">
        <v>-30.032800000000002</v>
      </c>
      <c r="I5057" s="143">
        <v>148.126</v>
      </c>
      <c r="J5057" s="143">
        <v>439</v>
      </c>
      <c r="K5057" s="143">
        <v>10</v>
      </c>
      <c r="L5057" s="143">
        <f>COUNTIFS(ArCompl!$C$2:$C$5652,ArCompl!$C534,ArCompl!$D$2:$D$5652,ArCompl!$D534)</f>
        <v>1</v>
      </c>
      <c r="M5057" s="144">
        <f>IF(ISNA(MATCH($F5057,'Liste noire'!C:C,0)),0,1)</f>
        <v>0</v>
      </c>
    </row>
    <row r="5058" spans="1:13" x14ac:dyDescent="0.25">
      <c r="A5058" s="139">
        <v>3927</v>
      </c>
      <c r="B5058" s="140" t="s">
        <v>9319</v>
      </c>
      <c r="C5058" s="140" t="s">
        <v>9320</v>
      </c>
      <c r="D5058" s="140" t="s">
        <v>8920</v>
      </c>
      <c r="E5058" s="140" t="s">
        <v>22416</v>
      </c>
      <c r="F5058" s="140" t="s">
        <v>9321</v>
      </c>
      <c r="G5058" s="140" t="s">
        <v>9322</v>
      </c>
      <c r="H5058" s="140">
        <v>-9.6692199999999993</v>
      </c>
      <c r="I5058" s="140">
        <v>120.30200000000001</v>
      </c>
      <c r="J5058" s="140">
        <v>33</v>
      </c>
      <c r="K5058" s="140">
        <v>8</v>
      </c>
      <c r="L5058" s="140">
        <f>COUNTIFS(ArCompl!$C$2:$C$5652,ArCompl!$C3810,ArCompl!$D$2:$D$5652,ArCompl!$D3810)</f>
        <v>1</v>
      </c>
      <c r="M5058" s="141">
        <f>IF(ISNA(MATCH($F5058,'Liste noire'!C:C,0)),0,1)</f>
        <v>0</v>
      </c>
    </row>
    <row r="5059" spans="1:13" x14ac:dyDescent="0.25">
      <c r="A5059" s="142">
        <v>12041</v>
      </c>
      <c r="B5059" s="143" t="s">
        <v>1635</v>
      </c>
      <c r="C5059" s="143"/>
      <c r="D5059" s="143" t="s">
        <v>639</v>
      </c>
      <c r="E5059" s="143" t="s">
        <v>22356</v>
      </c>
      <c r="F5059" s="143" t="s">
        <v>1636</v>
      </c>
      <c r="G5059" s="143" t="s">
        <v>1637</v>
      </c>
      <c r="H5059" s="143">
        <v>-36.415799999999997</v>
      </c>
      <c r="I5059" s="143">
        <v>146.30699999999999</v>
      </c>
      <c r="J5059" s="143">
        <v>504</v>
      </c>
      <c r="K5059" s="143" t="s">
        <v>340</v>
      </c>
      <c r="L5059" s="143">
        <f>COUNTIFS(ArCompl!$C$2:$C$5652,ArCompl!$C576,ArCompl!$D$2:$D$5652,ArCompl!$D576)</f>
        <v>1</v>
      </c>
      <c r="M5059" s="144">
        <f>IF(ISNA(MATCH($F5059,'Liste noire'!C:C,0)),0,1)</f>
        <v>0</v>
      </c>
    </row>
    <row r="5060" spans="1:13" x14ac:dyDescent="0.25">
      <c r="A5060" s="139">
        <v>7446</v>
      </c>
      <c r="B5060" s="140" t="s">
        <v>15146</v>
      </c>
      <c r="C5060" s="140" t="s">
        <v>15147</v>
      </c>
      <c r="D5060" s="140" t="s">
        <v>15099</v>
      </c>
      <c r="E5060" s="140" t="s">
        <v>22480</v>
      </c>
      <c r="F5060" s="140" t="s">
        <v>15148</v>
      </c>
      <c r="G5060" s="140" t="s">
        <v>15149</v>
      </c>
      <c r="H5060" s="140">
        <v>21.802700000000002</v>
      </c>
      <c r="I5060" s="140">
        <v>31.52158</v>
      </c>
      <c r="J5060" s="140">
        <v>961</v>
      </c>
      <c r="K5060" s="140">
        <v>3</v>
      </c>
      <c r="L5060" s="140">
        <f>COUNTIFS(ArCompl!$C$2:$C$5652,ArCompl!$C5237,ArCompl!$D$2:$D$5652,ArCompl!$D5237)</f>
        <v>1</v>
      </c>
      <c r="M5060" s="141">
        <f>IF(ISNA(MATCH($F5060,'Liste noire'!C:C,0)),0,1)</f>
        <v>0</v>
      </c>
    </row>
    <row r="5061" spans="1:13" x14ac:dyDescent="0.25">
      <c r="A5061" s="142">
        <v>2041</v>
      </c>
      <c r="B5061" s="143" t="s">
        <v>12164</v>
      </c>
      <c r="C5061" s="143" t="s">
        <v>12165</v>
      </c>
      <c r="D5061" s="143" t="s">
        <v>12018</v>
      </c>
      <c r="E5061" s="143" t="s">
        <v>22451</v>
      </c>
      <c r="F5061" s="143" t="s">
        <v>12166</v>
      </c>
      <c r="G5061" s="143" t="s">
        <v>12167</v>
      </c>
      <c r="H5061" s="143">
        <v>-37.9206</v>
      </c>
      <c r="I5061" s="143">
        <v>176.91399999999999</v>
      </c>
      <c r="J5061" s="143">
        <v>20</v>
      </c>
      <c r="K5061" s="143">
        <v>12</v>
      </c>
      <c r="L5061" s="143">
        <f>COUNTIFS(ArCompl!$C$2:$C$5652,ArCompl!$C4599,ArCompl!$D$2:$D$5652,ArCompl!$D4599)</f>
        <v>1</v>
      </c>
      <c r="M5061" s="144">
        <f>IF(ISNA(MATCH($F5061,'Liste noire'!C:C,0)),0,1)</f>
        <v>0</v>
      </c>
    </row>
    <row r="5062" spans="1:13" x14ac:dyDescent="0.25">
      <c r="A5062" s="139">
        <v>8220</v>
      </c>
      <c r="B5062" s="140" t="s">
        <v>19423</v>
      </c>
      <c r="C5062" s="140" t="s">
        <v>4699</v>
      </c>
      <c r="D5062" s="140" t="s">
        <v>16702</v>
      </c>
      <c r="E5062" s="140" t="s">
        <v>22496</v>
      </c>
      <c r="F5062" s="140" t="s">
        <v>19424</v>
      </c>
      <c r="G5062" s="140" t="s">
        <v>19425</v>
      </c>
      <c r="H5062" s="140">
        <v>34.259300000000003</v>
      </c>
      <c r="I5062" s="140">
        <v>-118.413</v>
      </c>
      <c r="J5062" s="140">
        <v>1003</v>
      </c>
      <c r="K5062" s="140">
        <v>-8</v>
      </c>
      <c r="L5062" s="140">
        <f>COUNTIFS(ArCompl!$C$2:$C$5652,ArCompl!$C2596,ArCompl!$D$2:$D$5652,ArCompl!$D2596)</f>
        <v>1</v>
      </c>
      <c r="M5062" s="141">
        <f>IF(ISNA(MATCH($F5062,'Liste noire'!C:C,0)),0,1)</f>
        <v>0</v>
      </c>
    </row>
    <row r="5063" spans="1:13" x14ac:dyDescent="0.25">
      <c r="A5063" s="142">
        <v>12054</v>
      </c>
      <c r="B5063" s="143" t="s">
        <v>5308</v>
      </c>
      <c r="C5063" s="143" t="s">
        <v>5309</v>
      </c>
      <c r="D5063" s="143" t="s">
        <v>4759</v>
      </c>
      <c r="E5063" s="143" t="s">
        <v>22377</v>
      </c>
      <c r="F5063" s="143" t="s">
        <v>5310</v>
      </c>
      <c r="G5063" s="143" t="s">
        <v>5311</v>
      </c>
      <c r="H5063" s="143">
        <v>31.390599999999999</v>
      </c>
      <c r="I5063" s="143">
        <v>118.40900000000001</v>
      </c>
      <c r="J5063" s="143">
        <v>0</v>
      </c>
      <c r="K5063" s="143" t="s">
        <v>340</v>
      </c>
      <c r="L5063" s="143">
        <f>COUNTIFS(ArCompl!$C$2:$C$5652,ArCompl!$C1491,ArCompl!$D$2:$D$5652,ArCompl!$D1491)</f>
        <v>1</v>
      </c>
      <c r="M5063" s="144">
        <f>IF(ISNA(MATCH($F5063,'Liste noire'!C:C,0)),0,1)</f>
        <v>0</v>
      </c>
    </row>
    <row r="5064" spans="1:13" x14ac:dyDescent="0.25">
      <c r="A5064" s="139">
        <v>531</v>
      </c>
      <c r="B5064" s="140" t="s">
        <v>16693</v>
      </c>
      <c r="C5064" s="140" t="s">
        <v>16694</v>
      </c>
      <c r="D5064" s="140" t="s">
        <v>16321</v>
      </c>
      <c r="E5064" s="140" t="s">
        <v>22495</v>
      </c>
      <c r="F5064" s="140" t="s">
        <v>16695</v>
      </c>
      <c r="G5064" s="140" t="s">
        <v>16696</v>
      </c>
      <c r="H5064" s="140">
        <v>58.4589</v>
      </c>
      <c r="I5064" s="140">
        <v>-3.0930599999999999</v>
      </c>
      <c r="J5064" s="140">
        <v>126</v>
      </c>
      <c r="K5064" s="140">
        <v>0</v>
      </c>
      <c r="L5064" s="140">
        <f>COUNTIFS(ArCompl!$C$2:$C$5652,ArCompl!$C5005,ArCompl!$D$2:$D$5652,ArCompl!$D5005)</f>
        <v>1</v>
      </c>
      <c r="M5064" s="141">
        <f>IF(ISNA(MATCH($F5064,'Liste noire'!C:C,0)),0,1)</f>
        <v>0</v>
      </c>
    </row>
    <row r="5065" spans="1:13" x14ac:dyDescent="0.25">
      <c r="A5065" s="142">
        <v>1147</v>
      </c>
      <c r="B5065" s="143" t="s">
        <v>10412</v>
      </c>
      <c r="C5065" s="143" t="s">
        <v>10409</v>
      </c>
      <c r="D5065" s="143" t="s">
        <v>10345</v>
      </c>
      <c r="E5065" s="143" t="s">
        <v>10345</v>
      </c>
      <c r="F5065" s="143" t="s">
        <v>10413</v>
      </c>
      <c r="G5065" s="143" t="s">
        <v>10414</v>
      </c>
      <c r="H5065" s="143">
        <v>-1.32172</v>
      </c>
      <c r="I5065" s="143">
        <v>36.814799999999998</v>
      </c>
      <c r="J5065" s="143">
        <v>5536</v>
      </c>
      <c r="K5065" s="143">
        <v>3</v>
      </c>
      <c r="L5065" s="143">
        <f>COUNTIFS(ArCompl!$C$2:$C$5652,ArCompl!$C4100,ArCompl!$D$2:$D$5652,ArCompl!$D4100)</f>
        <v>1</v>
      </c>
      <c r="M5065" s="144">
        <f>IF(ISNA(MATCH($F5065,'Liste noire'!C:C,0)),0,1)</f>
        <v>0</v>
      </c>
    </row>
    <row r="5066" spans="1:13" x14ac:dyDescent="0.25">
      <c r="A5066" s="139">
        <v>6337</v>
      </c>
      <c r="B5066" s="140" t="s">
        <v>1527</v>
      </c>
      <c r="C5066" s="140" t="s">
        <v>1528</v>
      </c>
      <c r="D5066" s="140" t="s">
        <v>639</v>
      </c>
      <c r="E5066" s="140" t="s">
        <v>22356</v>
      </c>
      <c r="F5066" s="140" t="s">
        <v>1529</v>
      </c>
      <c r="G5066" s="140" t="s">
        <v>1530</v>
      </c>
      <c r="H5066" s="140">
        <v>-22.363600000000002</v>
      </c>
      <c r="I5066" s="140">
        <v>143.08600000000001</v>
      </c>
      <c r="J5066" s="140">
        <v>638</v>
      </c>
      <c r="K5066" s="140">
        <v>10</v>
      </c>
      <c r="L5066" s="140">
        <f>COUNTIFS(ArCompl!$C$2:$C$5652,ArCompl!$C542,ArCompl!$D$2:$D$5652,ArCompl!$D542)</f>
        <v>2</v>
      </c>
      <c r="M5066" s="141">
        <f>IF(ISNA(MATCH($F5066,'Liste noire'!C:C,0)),0,1)</f>
        <v>0</v>
      </c>
    </row>
    <row r="5067" spans="1:13" x14ac:dyDescent="0.25">
      <c r="A5067" s="142">
        <v>8998</v>
      </c>
      <c r="B5067" s="143" t="s">
        <v>1515</v>
      </c>
      <c r="C5067" s="143" t="s">
        <v>1516</v>
      </c>
      <c r="D5067" s="143" t="s">
        <v>639</v>
      </c>
      <c r="E5067" s="143" t="s">
        <v>22356</v>
      </c>
      <c r="F5067" s="143" t="s">
        <v>1517</v>
      </c>
      <c r="G5067" s="143" t="s">
        <v>1518</v>
      </c>
      <c r="H5067" s="143">
        <v>-31.526399999999999</v>
      </c>
      <c r="I5067" s="143">
        <v>143.375</v>
      </c>
      <c r="J5067" s="143">
        <v>250</v>
      </c>
      <c r="K5067" s="143">
        <v>10</v>
      </c>
      <c r="L5067" s="143">
        <f>COUNTIFS(ArCompl!$C$2:$C$5652,ArCompl!$C539,ArCompl!$D$2:$D$5652,ArCompl!$D539)</f>
        <v>1</v>
      </c>
      <c r="M5067" s="144">
        <f>IF(ISNA(MATCH($F5067,'Liste noire'!C:C,0)),0,1)</f>
        <v>0</v>
      </c>
    </row>
    <row r="5068" spans="1:13" x14ac:dyDescent="0.25">
      <c r="A5068" s="139">
        <v>10371</v>
      </c>
      <c r="B5068" s="140" t="s">
        <v>19236</v>
      </c>
      <c r="C5068" s="140" t="s">
        <v>19233</v>
      </c>
      <c r="D5068" s="140" t="s">
        <v>16702</v>
      </c>
      <c r="E5068" s="140" t="s">
        <v>22496</v>
      </c>
      <c r="F5068" s="140" t="s">
        <v>19237</v>
      </c>
      <c r="G5068" s="140" t="s">
        <v>19238</v>
      </c>
      <c r="H5068" s="140">
        <v>34.741100000000003</v>
      </c>
      <c r="I5068" s="140">
        <v>-118.21899999999999</v>
      </c>
      <c r="J5068" s="140">
        <v>2351</v>
      </c>
      <c r="K5068" s="140">
        <v>-8</v>
      </c>
      <c r="L5068" s="140">
        <f>COUNTIFS(ArCompl!$C$2:$C$5652,ArCompl!$C2545,ArCompl!$D$2:$D$5652,ArCompl!$D2545)</f>
        <v>1</v>
      </c>
      <c r="M5068" s="141">
        <f>IF(ISNA(MATCH($F5068,'Liste noire'!C:C,0)),0,1)</f>
        <v>0</v>
      </c>
    </row>
    <row r="5069" spans="1:13" x14ac:dyDescent="0.25">
      <c r="A5069" s="142">
        <v>1149</v>
      </c>
      <c r="B5069" s="143" t="s">
        <v>10431</v>
      </c>
      <c r="C5069" s="143" t="s">
        <v>10432</v>
      </c>
      <c r="D5069" s="143" t="s">
        <v>10345</v>
      </c>
      <c r="E5069" s="143" t="s">
        <v>10345</v>
      </c>
      <c r="F5069" s="143" t="s">
        <v>10433</v>
      </c>
      <c r="G5069" s="143" t="s">
        <v>10434</v>
      </c>
      <c r="H5069" s="143">
        <v>1.7332399999999999</v>
      </c>
      <c r="I5069" s="143">
        <v>40.0916</v>
      </c>
      <c r="J5069" s="143">
        <v>770</v>
      </c>
      <c r="K5069" s="143">
        <v>3</v>
      </c>
      <c r="L5069" s="143">
        <f>COUNTIFS(ArCompl!$C$2:$C$5652,ArCompl!$C4105,ArCompl!$D$2:$D$5652,ArCompl!$D4105)</f>
        <v>1</v>
      </c>
      <c r="M5069" s="144">
        <f>IF(ISNA(MATCH($F5069,'Liste noire'!C:C,0)),0,1)</f>
        <v>0</v>
      </c>
    </row>
    <row r="5070" spans="1:13" x14ac:dyDescent="0.25">
      <c r="A5070" s="139">
        <v>6005</v>
      </c>
      <c r="B5070" s="140" t="s">
        <v>14838</v>
      </c>
      <c r="C5070" s="140" t="s">
        <v>14839</v>
      </c>
      <c r="D5070" s="140" t="s">
        <v>14760</v>
      </c>
      <c r="E5070" s="140" t="s">
        <v>22477</v>
      </c>
      <c r="F5070" s="140" t="s">
        <v>14840</v>
      </c>
      <c r="G5070" s="140" t="s">
        <v>14841</v>
      </c>
      <c r="H5070" s="140">
        <v>37.438099999999999</v>
      </c>
      <c r="I5070" s="140">
        <v>127.96</v>
      </c>
      <c r="J5070" s="140">
        <v>329</v>
      </c>
      <c r="K5070" s="140">
        <v>9</v>
      </c>
      <c r="L5070" s="140">
        <f>COUNTIFS(ArCompl!$C$2:$C$5652,ArCompl!$C1678,ArCompl!$D$2:$D$5652,ArCompl!$D1678)</f>
        <v>1</v>
      </c>
      <c r="M5070" s="141">
        <f>IF(ISNA(MATCH($F5070,'Liste noire'!C:C,0)),0,1)</f>
        <v>0</v>
      </c>
    </row>
    <row r="5071" spans="1:13" x14ac:dyDescent="0.25">
      <c r="A5071" s="142">
        <v>2039</v>
      </c>
      <c r="B5071" s="143" t="s">
        <v>12148</v>
      </c>
      <c r="C5071" s="143" t="s">
        <v>12149</v>
      </c>
      <c r="D5071" s="143" t="s">
        <v>12018</v>
      </c>
      <c r="E5071" s="143" t="s">
        <v>22451</v>
      </c>
      <c r="F5071" s="143" t="s">
        <v>12150</v>
      </c>
      <c r="G5071" s="143" t="s">
        <v>12151</v>
      </c>
      <c r="H5071" s="143">
        <v>-44.722200000000001</v>
      </c>
      <c r="I5071" s="143">
        <v>169.24600000000001</v>
      </c>
      <c r="J5071" s="143">
        <v>1142</v>
      </c>
      <c r="K5071" s="143">
        <v>12</v>
      </c>
      <c r="L5071" s="143">
        <f>COUNTIFS(ArCompl!$C$2:$C$5652,ArCompl!$C4595,ArCompl!$D$2:$D$5652,ArCompl!$D4595)</f>
        <v>1</v>
      </c>
      <c r="M5071" s="144">
        <f>IF(ISNA(MATCH($F5071,'Liste noire'!C:C,0)),0,1)</f>
        <v>0</v>
      </c>
    </row>
    <row r="5072" spans="1:13" x14ac:dyDescent="0.25">
      <c r="A5072" s="139">
        <v>12042</v>
      </c>
      <c r="B5072" s="140" t="s">
        <v>1638</v>
      </c>
      <c r="C5072" s="140"/>
      <c r="D5072" s="140" t="s">
        <v>639</v>
      </c>
      <c r="E5072" s="140" t="s">
        <v>22356</v>
      </c>
      <c r="F5072" s="140" t="s">
        <v>1639</v>
      </c>
      <c r="G5072" s="140" t="s">
        <v>1640</v>
      </c>
      <c r="H5072" s="140">
        <v>-36.321100000000001</v>
      </c>
      <c r="I5072" s="140">
        <v>142.41900000000001</v>
      </c>
      <c r="J5072" s="140">
        <v>397</v>
      </c>
      <c r="K5072" s="140" t="s">
        <v>340</v>
      </c>
      <c r="L5072" s="140">
        <f>COUNTIFS(ArCompl!$C$2:$C$5652,ArCompl!$C577,ArCompl!$D$2:$D$5652,ArCompl!$D577)</f>
        <v>1</v>
      </c>
      <c r="M5072" s="141">
        <f>IF(ISNA(MATCH($F5072,'Liste noire'!C:C,0)),0,1)</f>
        <v>0</v>
      </c>
    </row>
    <row r="5073" spans="1:13" x14ac:dyDescent="0.25">
      <c r="A5073" s="142">
        <v>2294</v>
      </c>
      <c r="B5073" s="143" t="s">
        <v>10206</v>
      </c>
      <c r="C5073" s="143" t="s">
        <v>10207</v>
      </c>
      <c r="D5073" s="143" t="s">
        <v>9894</v>
      </c>
      <c r="E5073" s="143" t="s">
        <v>22423</v>
      </c>
      <c r="F5073" s="143" t="s">
        <v>10208</v>
      </c>
      <c r="G5073" s="143" t="s">
        <v>10209</v>
      </c>
      <c r="H5073" s="143">
        <v>45.404200000000003</v>
      </c>
      <c r="I5073" s="143">
        <v>141.80099999999999</v>
      </c>
      <c r="J5073" s="143">
        <v>30</v>
      </c>
      <c r="K5073" s="143">
        <v>9</v>
      </c>
      <c r="L5073" s="143">
        <f>COUNTIFS(ArCompl!$C$2:$C$5652,ArCompl!$C4050,ArCompl!$D$2:$D$5652,ArCompl!$D4050)</f>
        <v>1</v>
      </c>
      <c r="M5073" s="144">
        <f>IF(ISNA(MATCH($F5073,'Liste noire'!C:C,0)),0,1)</f>
        <v>0</v>
      </c>
    </row>
    <row r="5074" spans="1:13" x14ac:dyDescent="0.25">
      <c r="A5074" s="139">
        <v>6126</v>
      </c>
      <c r="B5074" s="140" t="s">
        <v>16777</v>
      </c>
      <c r="C5074" s="140" t="s">
        <v>16778</v>
      </c>
      <c r="D5074" s="140" t="s">
        <v>16702</v>
      </c>
      <c r="E5074" s="140" t="s">
        <v>22496</v>
      </c>
      <c r="F5074" s="140" t="s">
        <v>16779</v>
      </c>
      <c r="G5074" s="140" t="s">
        <v>16780</v>
      </c>
      <c r="H5074" s="140">
        <v>59.282600000000002</v>
      </c>
      <c r="I5074" s="140">
        <v>-158.61799999999999</v>
      </c>
      <c r="J5074" s="140">
        <v>66</v>
      </c>
      <c r="K5074" s="140">
        <v>-9</v>
      </c>
      <c r="L5074" s="140">
        <f>COUNTIFS(ArCompl!$C$2:$C$5652,ArCompl!$C1902,ArCompl!$D$2:$D$5652,ArCompl!$D1902)</f>
        <v>1</v>
      </c>
      <c r="M5074" s="141">
        <f>IF(ISNA(MATCH($F5074,'Liste noire'!C:C,0)),0,1)</f>
        <v>0</v>
      </c>
    </row>
    <row r="5075" spans="1:13" x14ac:dyDescent="0.25">
      <c r="A5075" s="142">
        <v>6415</v>
      </c>
      <c r="B5075" s="143" t="s">
        <v>21477</v>
      </c>
      <c r="C5075" s="143" t="s">
        <v>21478</v>
      </c>
      <c r="D5075" s="143" t="s">
        <v>16702</v>
      </c>
      <c r="E5075" s="143" t="s">
        <v>22496</v>
      </c>
      <c r="F5075" s="143" t="s">
        <v>21479</v>
      </c>
      <c r="G5075" s="143" t="s">
        <v>21480</v>
      </c>
      <c r="H5075" s="143">
        <v>19.920500000000001</v>
      </c>
      <c r="I5075" s="143">
        <v>-155.86070000000001</v>
      </c>
      <c r="J5075" s="143">
        <v>119</v>
      </c>
      <c r="K5075" s="143">
        <v>-10</v>
      </c>
      <c r="L5075" s="143">
        <f>COUNTIFS(ArCompl!$C$2:$C$5652,ArCompl!$C3138,ArCompl!$D$2:$D$5652,ArCompl!$D3138)</f>
        <v>1</v>
      </c>
      <c r="M5075" s="144">
        <f>IF(ISNA(MATCH($F5075,'Liste noire'!C:C,0)),0,1)</f>
        <v>0</v>
      </c>
    </row>
    <row r="5076" spans="1:13" x14ac:dyDescent="0.25">
      <c r="A5076" s="139">
        <v>1012</v>
      </c>
      <c r="B5076" s="140" t="s">
        <v>22334</v>
      </c>
      <c r="C5076" s="140" t="s">
        <v>22335</v>
      </c>
      <c r="D5076" s="140" t="s">
        <v>22319</v>
      </c>
      <c r="E5076" s="140" t="s">
        <v>22319</v>
      </c>
      <c r="F5076" s="140" t="s">
        <v>22336</v>
      </c>
      <c r="G5076" s="140" t="s">
        <v>22337</v>
      </c>
      <c r="H5076" s="140">
        <v>-18.629899999999999</v>
      </c>
      <c r="I5076" s="140">
        <v>27.021000000000001</v>
      </c>
      <c r="J5076" s="140">
        <v>3543</v>
      </c>
      <c r="K5076" s="140">
        <v>2</v>
      </c>
      <c r="L5076" s="140">
        <f>COUNTIFS(ArCompl!$C$2:$C$5652,ArCompl!$C5649,ArCompl!$D$2:$D$5652,ArCompl!$D5649)</f>
        <v>1</v>
      </c>
      <c r="M5076" s="141">
        <f>IF(ISNA(MATCH($F5076,'Liste noire'!C:C,0)),0,1)</f>
        <v>0</v>
      </c>
    </row>
    <row r="5077" spans="1:13" x14ac:dyDescent="0.25">
      <c r="A5077" s="142">
        <v>9759</v>
      </c>
      <c r="B5077" s="143" t="s">
        <v>1787</v>
      </c>
      <c r="C5077" s="143" t="s">
        <v>1788</v>
      </c>
      <c r="D5077" s="143" t="s">
        <v>1697</v>
      </c>
      <c r="E5077" s="143" t="s">
        <v>1697</v>
      </c>
      <c r="F5077" s="143" t="s">
        <v>1789</v>
      </c>
      <c r="G5077" s="143" t="s">
        <v>1790</v>
      </c>
      <c r="H5077" s="143">
        <v>27.2667</v>
      </c>
      <c r="I5077" s="143">
        <v>-78.399699999999996</v>
      </c>
      <c r="J5077" s="143">
        <v>10</v>
      </c>
      <c r="K5077" s="143">
        <v>-5</v>
      </c>
      <c r="L5077" s="143">
        <f>COUNTIFS(ArCompl!$C$2:$C$5652,ArCompl!$C614,ArCompl!$D$2:$D$5652,ArCompl!$D614)</f>
        <v>1</v>
      </c>
      <c r="M5077" s="144">
        <f>IF(ISNA(MATCH($F5077,'Liste noire'!C:C,0)),0,1)</f>
        <v>0</v>
      </c>
    </row>
    <row r="5078" spans="1:13" x14ac:dyDescent="0.25">
      <c r="A5078" s="139">
        <v>2042</v>
      </c>
      <c r="B5078" s="140" t="s">
        <v>12156</v>
      </c>
      <c r="C5078" s="140" t="s">
        <v>12157</v>
      </c>
      <c r="D5078" s="140" t="s">
        <v>12018</v>
      </c>
      <c r="E5078" s="140" t="s">
        <v>22451</v>
      </c>
      <c r="F5078" s="140" t="s">
        <v>12158</v>
      </c>
      <c r="G5078" s="140" t="s">
        <v>12159</v>
      </c>
      <c r="H5078" s="140">
        <v>-41.327199999999998</v>
      </c>
      <c r="I5078" s="140">
        <v>174.80500000000001</v>
      </c>
      <c r="J5078" s="140">
        <v>41</v>
      </c>
      <c r="K5078" s="140">
        <v>12</v>
      </c>
      <c r="L5078" s="140">
        <f>COUNTIFS(ArCompl!$C$2:$C$5652,ArCompl!$C4597,ArCompl!$D$2:$D$5652,ArCompl!$D4597)</f>
        <v>1</v>
      </c>
      <c r="M5078" s="141">
        <f>IF(ISNA(MATCH($F5078,'Liste noire'!C:C,0)),0,1)</f>
        <v>0</v>
      </c>
    </row>
    <row r="5079" spans="1:13" x14ac:dyDescent="0.25">
      <c r="A5079" s="142">
        <v>6771</v>
      </c>
      <c r="B5079" s="143" t="s">
        <v>21970</v>
      </c>
      <c r="C5079" s="143" t="s">
        <v>21971</v>
      </c>
      <c r="D5079" s="143" t="s">
        <v>21859</v>
      </c>
      <c r="E5079" s="143" t="s">
        <v>21859</v>
      </c>
      <c r="F5079" s="143" t="s">
        <v>21972</v>
      </c>
      <c r="G5079" s="143" t="s">
        <v>21973</v>
      </c>
      <c r="H5079" s="143">
        <v>-15.412000000000001</v>
      </c>
      <c r="I5079" s="143">
        <v>167.691</v>
      </c>
      <c r="J5079" s="143">
        <v>151</v>
      </c>
      <c r="K5079" s="143">
        <v>11</v>
      </c>
      <c r="L5079" s="143">
        <f>COUNTIFS(ArCompl!$C$2:$C$5652,ArCompl!$C5565,ArCompl!$D$2:$D$5652,ArCompl!$D5565)</f>
        <v>1</v>
      </c>
      <c r="M5079" s="144">
        <f>IF(ISNA(MATCH($F5079,'Liste noire'!C:C,0)),0,1)</f>
        <v>0</v>
      </c>
    </row>
    <row r="5080" spans="1:13" x14ac:dyDescent="0.25">
      <c r="A5080" s="139">
        <v>7182</v>
      </c>
      <c r="B5080" s="140" t="s">
        <v>20944</v>
      </c>
      <c r="C5080" s="140" t="s">
        <v>20945</v>
      </c>
      <c r="D5080" s="140" t="s">
        <v>16702</v>
      </c>
      <c r="E5080" s="140" t="s">
        <v>22496</v>
      </c>
      <c r="F5080" s="140" t="s">
        <v>20946</v>
      </c>
      <c r="G5080" s="140" t="s">
        <v>20947</v>
      </c>
      <c r="H5080" s="140">
        <v>66.600099999999998</v>
      </c>
      <c r="I5080" s="140">
        <v>-159.98599999999999</v>
      </c>
      <c r="J5080" s="140">
        <v>17</v>
      </c>
      <c r="K5080" s="140">
        <v>-9</v>
      </c>
      <c r="L5080" s="140">
        <f>COUNTIFS(ArCompl!$C$2:$C$5652,ArCompl!$C2999,ArCompl!$D$2:$D$5652,ArCompl!$D2999)</f>
        <v>1</v>
      </c>
      <c r="M5080" s="141">
        <f>IF(ISNA(MATCH($F5080,'Liste noire'!C:C,0)),0,1)</f>
        <v>0</v>
      </c>
    </row>
    <row r="5081" spans="1:13" x14ac:dyDescent="0.25">
      <c r="A5081" s="142">
        <v>1968</v>
      </c>
      <c r="B5081" s="143" t="s">
        <v>22222</v>
      </c>
      <c r="C5081" s="143" t="s">
        <v>22223</v>
      </c>
      <c r="D5081" s="143" t="s">
        <v>22219</v>
      </c>
      <c r="E5081" s="143" t="s">
        <v>22500</v>
      </c>
      <c r="F5081" s="143" t="s">
        <v>22224</v>
      </c>
      <c r="G5081" s="143" t="s">
        <v>22225</v>
      </c>
      <c r="H5081" s="143">
        <v>-13.238300000000001</v>
      </c>
      <c r="I5081" s="143">
        <v>-176.19900000000001</v>
      </c>
      <c r="J5081" s="143">
        <v>79</v>
      </c>
      <c r="K5081" s="143">
        <v>12</v>
      </c>
      <c r="L5081" s="143">
        <f>COUNTIFS(ArCompl!$C$2:$C$5652,ArCompl!$C5625,ArCompl!$D$2:$D$5652,ArCompl!$D5625)</f>
        <v>1</v>
      </c>
      <c r="M5081" s="144">
        <f>IF(ISNA(MATCH($F5081,'Liste noire'!C:C,0)),0,1)</f>
        <v>0</v>
      </c>
    </row>
    <row r="5082" spans="1:13" x14ac:dyDescent="0.25">
      <c r="A5082" s="139">
        <v>5628</v>
      </c>
      <c r="B5082" s="140" t="s">
        <v>10784</v>
      </c>
      <c r="C5082" s="140" t="s">
        <v>10785</v>
      </c>
      <c r="D5082" s="140" t="s">
        <v>10693</v>
      </c>
      <c r="E5082" s="140" t="s">
        <v>10693</v>
      </c>
      <c r="F5082" s="140" t="s">
        <v>10786</v>
      </c>
      <c r="G5082" s="140" t="s">
        <v>10787</v>
      </c>
      <c r="H5082" s="140">
        <v>-15.83305</v>
      </c>
      <c r="I5082" s="140">
        <v>48.833289999999998</v>
      </c>
      <c r="J5082" s="140">
        <v>1007</v>
      </c>
      <c r="K5082" s="140">
        <v>3</v>
      </c>
      <c r="L5082" s="140">
        <f>COUNTIFS(ArCompl!$C$2:$C$5652,ArCompl!$C4191,ArCompl!$D$2:$D$5652,ArCompl!$D4191)</f>
        <v>1</v>
      </c>
      <c r="M5082" s="141">
        <f>IF(ISNA(MATCH($F5082,'Liste noire'!C:C,0)),0,1)</f>
        <v>0</v>
      </c>
    </row>
    <row r="5083" spans="1:13" x14ac:dyDescent="0.25">
      <c r="A5083" s="142">
        <v>9902</v>
      </c>
      <c r="B5083" s="143" t="s">
        <v>1499</v>
      </c>
      <c r="C5083" s="143" t="s">
        <v>1500</v>
      </c>
      <c r="D5083" s="143" t="s">
        <v>639</v>
      </c>
      <c r="E5083" s="143" t="s">
        <v>22356</v>
      </c>
      <c r="F5083" s="143" t="s">
        <v>1501</v>
      </c>
      <c r="G5083" s="143" t="s">
        <v>1502</v>
      </c>
      <c r="H5083" s="143">
        <v>-38.295299999999997</v>
      </c>
      <c r="I5083" s="143">
        <v>142.447</v>
      </c>
      <c r="J5083" s="143">
        <v>242</v>
      </c>
      <c r="K5083" s="143">
        <v>10</v>
      </c>
      <c r="L5083" s="143">
        <f>COUNTIFS(ArCompl!$C$2:$C$5652,ArCompl!$C535,ArCompl!$D$2:$D$5652,ArCompl!$D535)</f>
        <v>1</v>
      </c>
      <c r="M5083" s="144">
        <f>IF(ISNA(MATCH($F5083,'Liste noire'!C:C,0)),0,1)</f>
        <v>0</v>
      </c>
    </row>
    <row r="5084" spans="1:13" x14ac:dyDescent="0.25">
      <c r="A5084" s="139">
        <v>11864</v>
      </c>
      <c r="B5084" s="140" t="s">
        <v>21683</v>
      </c>
      <c r="C5084" s="140" t="s">
        <v>21684</v>
      </c>
      <c r="D5084" s="140" t="s">
        <v>16702</v>
      </c>
      <c r="E5084" s="140" t="s">
        <v>22496</v>
      </c>
      <c r="F5084" s="140" t="s">
        <v>21685</v>
      </c>
      <c r="G5084" s="140" t="s">
        <v>21686</v>
      </c>
      <c r="H5084" s="140">
        <v>40.896599999999999</v>
      </c>
      <c r="I5084" s="140">
        <v>-117.806</v>
      </c>
      <c r="J5084" s="140">
        <v>4308</v>
      </c>
      <c r="K5084" s="140" t="s">
        <v>340</v>
      </c>
      <c r="L5084" s="140">
        <f>COUNTIFS(ArCompl!$C$2:$C$5652,ArCompl!$C3192,ArCompl!$D$2:$D$5652,ArCompl!$D3192)</f>
        <v>2</v>
      </c>
      <c r="M5084" s="141">
        <f>IF(ISNA(MATCH($F5084,'Liste noire'!C:C,0)),0,1)</f>
        <v>0</v>
      </c>
    </row>
    <row r="5085" spans="1:13" x14ac:dyDescent="0.25">
      <c r="A5085" s="142">
        <v>6419</v>
      </c>
      <c r="B5085" s="143" t="s">
        <v>1242</v>
      </c>
      <c r="C5085" s="143" t="s">
        <v>1243</v>
      </c>
      <c r="D5085" s="143" t="s">
        <v>639</v>
      </c>
      <c r="E5085" s="143" t="s">
        <v>22356</v>
      </c>
      <c r="F5085" s="143" t="s">
        <v>1244</v>
      </c>
      <c r="G5085" s="143" t="s">
        <v>1245</v>
      </c>
      <c r="H5085" s="143">
        <v>-27.2864</v>
      </c>
      <c r="I5085" s="143">
        <v>120.55500000000001</v>
      </c>
      <c r="J5085" s="143">
        <v>1792</v>
      </c>
      <c r="K5085" s="143">
        <v>8</v>
      </c>
      <c r="L5085" s="143">
        <f>COUNTIFS(ArCompl!$C$2:$C$5652,ArCompl!$C470,ArCompl!$D$2:$D$5652,ArCompl!$D470)</f>
        <v>1</v>
      </c>
      <c r="M5085" s="144">
        <f>IF(ISNA(MATCH($F5085,'Liste noire'!C:C,0)),0,1)</f>
        <v>0</v>
      </c>
    </row>
    <row r="5086" spans="1:13" x14ac:dyDescent="0.25">
      <c r="A5086" s="139">
        <v>11821</v>
      </c>
      <c r="B5086" s="140" t="s">
        <v>19851</v>
      </c>
      <c r="C5086" s="140" t="s">
        <v>19848</v>
      </c>
      <c r="D5086" s="140" t="s">
        <v>16702</v>
      </c>
      <c r="E5086" s="140" t="s">
        <v>22496</v>
      </c>
      <c r="F5086" s="140" t="s">
        <v>19852</v>
      </c>
      <c r="G5086" s="140" t="s">
        <v>19853</v>
      </c>
      <c r="H5086" s="140">
        <v>36.368899999999996</v>
      </c>
      <c r="I5086" s="140">
        <v>-92.470500000000001</v>
      </c>
      <c r="J5086" s="140">
        <v>928</v>
      </c>
      <c r="K5086" s="140" t="s">
        <v>340</v>
      </c>
      <c r="L5086" s="140">
        <f>COUNTIFS(ArCompl!$C$2:$C$5652,ArCompl!$C2709,ArCompl!$D$2:$D$5652,ArCompl!$D2709)</f>
        <v>1</v>
      </c>
      <c r="M5086" s="141">
        <f>IF(ISNA(MATCH($F5086,'Liste noire'!C:C,0)),0,1)</f>
        <v>0</v>
      </c>
    </row>
    <row r="5087" spans="1:13" x14ac:dyDescent="0.25">
      <c r="A5087" s="142">
        <v>8414</v>
      </c>
      <c r="B5087" s="143" t="s">
        <v>13313</v>
      </c>
      <c r="C5087" s="143" t="s">
        <v>13310</v>
      </c>
      <c r="D5087" s="143" t="s">
        <v>13255</v>
      </c>
      <c r="E5087" s="143" t="s">
        <v>22458</v>
      </c>
      <c r="F5087" s="143" t="s">
        <v>13314</v>
      </c>
      <c r="G5087" s="143" t="s">
        <v>13315</v>
      </c>
      <c r="H5087" s="143">
        <v>52.451099999999997</v>
      </c>
      <c r="I5087" s="143">
        <v>20.651800000000001</v>
      </c>
      <c r="J5087" s="143">
        <v>341</v>
      </c>
      <c r="K5087" s="143">
        <v>1</v>
      </c>
      <c r="L5087" s="143">
        <f>COUNTIFS(ArCompl!$C$2:$C$5652,ArCompl!$C4816,ArCompl!$D$2:$D$5652,ArCompl!$D4816)</f>
        <v>1</v>
      </c>
      <c r="M5087" s="144">
        <f>IF(ISNA(MATCH($F5087,'Liste noire'!C:C,0)),0,1)</f>
        <v>0</v>
      </c>
    </row>
    <row r="5088" spans="1:13" x14ac:dyDescent="0.25">
      <c r="A5088" s="139">
        <v>932</v>
      </c>
      <c r="B5088" s="140" t="s">
        <v>10792</v>
      </c>
      <c r="C5088" s="140" t="s">
        <v>10793</v>
      </c>
      <c r="D5088" s="140" t="s">
        <v>10693</v>
      </c>
      <c r="E5088" s="140" t="s">
        <v>10693</v>
      </c>
      <c r="F5088" s="140" t="s">
        <v>10794</v>
      </c>
      <c r="G5088" s="140" t="s">
        <v>10795</v>
      </c>
      <c r="H5088" s="140">
        <v>-15.4367</v>
      </c>
      <c r="I5088" s="140">
        <v>49.688299999999998</v>
      </c>
      <c r="J5088" s="140">
        <v>13</v>
      </c>
      <c r="K5088" s="140">
        <v>3</v>
      </c>
      <c r="L5088" s="140">
        <f>COUNTIFS(ArCompl!$C$2:$C$5652,ArCompl!$C4193,ArCompl!$D$2:$D$5652,ArCompl!$D4193)</f>
        <v>1</v>
      </c>
      <c r="M5088" s="141">
        <f>IF(ISNA(MATCH($F5088,'Liste noire'!C:C,0)),0,1)</f>
        <v>0</v>
      </c>
    </row>
    <row r="5089" spans="1:13" x14ac:dyDescent="0.25">
      <c r="A5089" s="142">
        <v>7188</v>
      </c>
      <c r="B5089" s="143" t="s">
        <v>21591</v>
      </c>
      <c r="C5089" s="143" t="s">
        <v>21592</v>
      </c>
      <c r="D5089" s="143" t="s">
        <v>16702</v>
      </c>
      <c r="E5089" s="143" t="s">
        <v>22496</v>
      </c>
      <c r="F5089" s="143" t="s">
        <v>21593</v>
      </c>
      <c r="G5089" s="143" t="s">
        <v>21594</v>
      </c>
      <c r="H5089" s="143">
        <v>64.6892</v>
      </c>
      <c r="I5089" s="143">
        <v>-163.41300000000001</v>
      </c>
      <c r="J5089" s="143">
        <v>267</v>
      </c>
      <c r="K5089" s="143">
        <v>-9</v>
      </c>
      <c r="L5089" s="143">
        <f>COUNTIFS(ArCompl!$C$2:$C$5652,ArCompl!$C3168,ArCompl!$D$2:$D$5652,ArCompl!$D3168)</f>
        <v>1</v>
      </c>
      <c r="M5089" s="144">
        <f>IF(ISNA(MATCH($F5089,'Liste noire'!C:C,0)),0,1)</f>
        <v>0</v>
      </c>
    </row>
    <row r="5090" spans="1:13" x14ac:dyDescent="0.25">
      <c r="A5090" s="139">
        <v>5626</v>
      </c>
      <c r="B5090" s="140" t="s">
        <v>10768</v>
      </c>
      <c r="C5090" s="140" t="s">
        <v>10769</v>
      </c>
      <c r="D5090" s="140" t="s">
        <v>10693</v>
      </c>
      <c r="E5090" s="140" t="s">
        <v>10693</v>
      </c>
      <c r="F5090" s="140" t="s">
        <v>10770</v>
      </c>
      <c r="G5090" s="140" t="s">
        <v>10771</v>
      </c>
      <c r="H5090" s="140">
        <v>-16.07227</v>
      </c>
      <c r="I5090" s="140">
        <v>47.644170000000003</v>
      </c>
      <c r="J5090" s="140">
        <v>0</v>
      </c>
      <c r="K5090" s="140">
        <v>3</v>
      </c>
      <c r="L5090" s="140">
        <f>COUNTIFS(ArCompl!$C$2:$C$5652,ArCompl!$C4187,ArCompl!$D$2:$D$5652,ArCompl!$D4187)</f>
        <v>1</v>
      </c>
      <c r="M5090" s="141">
        <f>IF(ISNA(MATCH($F5090,'Liste noire'!C:C,0)),0,1)</f>
        <v>0</v>
      </c>
    </row>
    <row r="5091" spans="1:13" x14ac:dyDescent="0.25">
      <c r="A5091" s="142">
        <v>924</v>
      </c>
      <c r="B5091" s="143" t="s">
        <v>10776</v>
      </c>
      <c r="C5091" s="143" t="s">
        <v>10777</v>
      </c>
      <c r="D5091" s="143" t="s">
        <v>10693</v>
      </c>
      <c r="E5091" s="143" t="s">
        <v>10693</v>
      </c>
      <c r="F5091" s="143" t="s">
        <v>10778</v>
      </c>
      <c r="G5091" s="143" t="s">
        <v>10779</v>
      </c>
      <c r="H5091" s="143">
        <v>-16.163900000000002</v>
      </c>
      <c r="I5091" s="143">
        <v>49.773800000000001</v>
      </c>
      <c r="J5091" s="143">
        <v>9</v>
      </c>
      <c r="K5091" s="143">
        <v>3</v>
      </c>
      <c r="L5091" s="143">
        <f>COUNTIFS(ArCompl!$C$2:$C$5652,ArCompl!$C4189,ArCompl!$D$2:$D$5652,ArCompl!$D4189)</f>
        <v>1</v>
      </c>
      <c r="M5091" s="144">
        <f>IF(ISNA(MATCH($F5091,'Liste noire'!C:C,0)),0,1)</f>
        <v>0</v>
      </c>
    </row>
    <row r="5092" spans="1:13" x14ac:dyDescent="0.25">
      <c r="A5092" s="139">
        <v>3245</v>
      </c>
      <c r="B5092" s="140" t="s">
        <v>9323</v>
      </c>
      <c r="C5092" s="140" t="s">
        <v>9324</v>
      </c>
      <c r="D5092" s="140" t="s">
        <v>8920</v>
      </c>
      <c r="E5092" s="140" t="s">
        <v>22416</v>
      </c>
      <c r="F5092" s="140" t="s">
        <v>9325</v>
      </c>
      <c r="G5092" s="140" t="s">
        <v>9326</v>
      </c>
      <c r="H5092" s="140">
        <v>-4.1025099999999997</v>
      </c>
      <c r="I5092" s="140">
        <v>138.95699999999999</v>
      </c>
      <c r="J5092" s="140">
        <v>5085</v>
      </c>
      <c r="K5092" s="140">
        <v>9</v>
      </c>
      <c r="L5092" s="140">
        <f>COUNTIFS(ArCompl!$C$2:$C$5652,ArCompl!$C3811,ArCompl!$D$2:$D$5652,ArCompl!$D3811)</f>
        <v>1</v>
      </c>
      <c r="M5092" s="141">
        <f>IF(ISNA(MATCH($F5092,'Liste noire'!C:C,0)),0,1)</f>
        <v>0</v>
      </c>
    </row>
    <row r="5093" spans="1:13" x14ac:dyDescent="0.25">
      <c r="A5093" s="142">
        <v>9739</v>
      </c>
      <c r="B5093" s="143" t="s">
        <v>19898</v>
      </c>
      <c r="C5093" s="143" t="s">
        <v>19899</v>
      </c>
      <c r="D5093" s="143" t="s">
        <v>16702</v>
      </c>
      <c r="E5093" s="143" t="s">
        <v>22496</v>
      </c>
      <c r="F5093" s="143" t="s">
        <v>19900</v>
      </c>
      <c r="G5093" s="143" t="s">
        <v>19901</v>
      </c>
      <c r="H5093" s="143">
        <v>60.690300000000001</v>
      </c>
      <c r="I5093" s="143">
        <v>-161.97900000000001</v>
      </c>
      <c r="J5093" s="143">
        <v>17</v>
      </c>
      <c r="K5093" s="143">
        <v>-9</v>
      </c>
      <c r="L5093" s="143">
        <f>COUNTIFS(ArCompl!$C$2:$C$5652,ArCompl!$C2721,ArCompl!$D$2:$D$5652,ArCompl!$D2721)</f>
        <v>1</v>
      </c>
      <c r="M5093" s="144">
        <f>IF(ISNA(MATCH($F5093,'Liste noire'!C:C,0)),0,1)</f>
        <v>0</v>
      </c>
    </row>
    <row r="5094" spans="1:13" x14ac:dyDescent="0.25">
      <c r="A5094" s="139">
        <v>5466</v>
      </c>
      <c r="B5094" s="140" t="s">
        <v>4540</v>
      </c>
      <c r="C5094" s="140" t="s">
        <v>4541</v>
      </c>
      <c r="D5094" s="140" t="s">
        <v>3021</v>
      </c>
      <c r="E5094" s="140" t="s">
        <v>3021</v>
      </c>
      <c r="F5094" s="140" t="s">
        <v>4542</v>
      </c>
      <c r="G5094" s="140" t="s">
        <v>4543</v>
      </c>
      <c r="H5094" s="140">
        <v>52.893900000000002</v>
      </c>
      <c r="I5094" s="140">
        <v>-89.289199999999994</v>
      </c>
      <c r="J5094" s="140">
        <v>819</v>
      </c>
      <c r="K5094" s="140">
        <v>-5</v>
      </c>
      <c r="L5094" s="140">
        <f>COUNTIFS(ArCompl!$C$2:$C$5652,ArCompl!$C1307,ArCompl!$D$2:$D$5652,ArCompl!$D1307)</f>
        <v>1</v>
      </c>
      <c r="M5094" s="141">
        <f>IF(ISNA(MATCH($F5094,'Liste noire'!C:C,0)),0,1)</f>
        <v>0</v>
      </c>
    </row>
    <row r="5095" spans="1:13" x14ac:dyDescent="0.25">
      <c r="A5095" s="142">
        <v>6018</v>
      </c>
      <c r="B5095" s="143" t="s">
        <v>13161</v>
      </c>
      <c r="C5095" s="143" t="s">
        <v>13162</v>
      </c>
      <c r="D5095" s="143" t="s">
        <v>13050</v>
      </c>
      <c r="E5095" s="143" t="s">
        <v>13050</v>
      </c>
      <c r="F5095" s="143" t="s">
        <v>13163</v>
      </c>
      <c r="G5095" s="143" t="s">
        <v>13164</v>
      </c>
      <c r="H5095" s="143">
        <v>13.584899999999999</v>
      </c>
      <c r="I5095" s="143">
        <v>123.27</v>
      </c>
      <c r="J5095" s="143">
        <v>142</v>
      </c>
      <c r="K5095" s="143">
        <v>8</v>
      </c>
      <c r="L5095" s="143">
        <f>COUNTIFS(ArCompl!$C$2:$C$5652,ArCompl!$C4778,ArCompl!$D$2:$D$5652,ArCompl!$D4778)</f>
        <v>1</v>
      </c>
      <c r="M5095" s="144">
        <f>IF(ISNA(MATCH($F5095,'Liste noire'!C:C,0)),0,1)</f>
        <v>0</v>
      </c>
    </row>
    <row r="5096" spans="1:13" x14ac:dyDescent="0.25">
      <c r="A5096" s="139">
        <v>6333</v>
      </c>
      <c r="B5096" s="140" t="s">
        <v>1523</v>
      </c>
      <c r="C5096" s="140" t="s">
        <v>1524</v>
      </c>
      <c r="D5096" s="140" t="s">
        <v>639</v>
      </c>
      <c r="E5096" s="140" t="s">
        <v>22356</v>
      </c>
      <c r="F5096" s="140" t="s">
        <v>1525</v>
      </c>
      <c r="G5096" s="140" t="s">
        <v>1526</v>
      </c>
      <c r="H5096" s="140">
        <v>-25.4131</v>
      </c>
      <c r="I5096" s="140">
        <v>142.667</v>
      </c>
      <c r="J5096" s="140">
        <v>452</v>
      </c>
      <c r="K5096" s="140">
        <v>10</v>
      </c>
      <c r="L5096" s="140">
        <f>COUNTIFS(ArCompl!$C$2:$C$5652,ArCompl!$C541,ArCompl!$D$2:$D$5652,ArCompl!$D541)</f>
        <v>2</v>
      </c>
      <c r="M5096" s="141">
        <f>IF(ISNA(MATCH($F5096,'Liste noire'!C:C,0)),0,1)</f>
        <v>0</v>
      </c>
    </row>
    <row r="5097" spans="1:13" x14ac:dyDescent="0.25">
      <c r="A5097" s="142">
        <v>2215</v>
      </c>
      <c r="B5097" s="143" t="s">
        <v>12675</v>
      </c>
      <c r="C5097" s="143" t="s">
        <v>12676</v>
      </c>
      <c r="D5097" s="143" t="s">
        <v>12597</v>
      </c>
      <c r="E5097" s="143" t="s">
        <v>12597</v>
      </c>
      <c r="F5097" s="143" t="s">
        <v>12677</v>
      </c>
      <c r="G5097" s="143" t="s">
        <v>12678</v>
      </c>
      <c r="H5097" s="143">
        <v>26.2194</v>
      </c>
      <c r="I5097" s="143">
        <v>68.390100000000004</v>
      </c>
      <c r="J5097" s="143">
        <v>95</v>
      </c>
      <c r="K5097" s="143">
        <v>5</v>
      </c>
      <c r="L5097" s="143">
        <f>COUNTIFS(ArCompl!$C$2:$C$5652,ArCompl!$C4646,ArCompl!$D$2:$D$5652,ArCompl!$D4646)</f>
        <v>1</v>
      </c>
      <c r="M5097" s="144">
        <f>IF(ISNA(MATCH($F5097,'Liste noire'!C:C,0)),0,1)</f>
        <v>0</v>
      </c>
    </row>
    <row r="5098" spans="1:13" x14ac:dyDescent="0.25">
      <c r="A5098" s="139">
        <v>6392</v>
      </c>
      <c r="B5098" s="140" t="s">
        <v>5296</v>
      </c>
      <c r="C5098" s="140" t="s">
        <v>5297</v>
      </c>
      <c r="D5098" s="140" t="s">
        <v>4759</v>
      </c>
      <c r="E5098" s="140" t="s">
        <v>22377</v>
      </c>
      <c r="F5098" s="140" t="s">
        <v>5298</v>
      </c>
      <c r="G5098" s="140" t="s">
        <v>5299</v>
      </c>
      <c r="H5098" s="140">
        <v>27.912199999999999</v>
      </c>
      <c r="I5098" s="140">
        <v>120.852</v>
      </c>
      <c r="J5098" s="140">
        <v>0</v>
      </c>
      <c r="K5098" s="140">
        <v>8</v>
      </c>
      <c r="L5098" s="140">
        <f>COUNTIFS(ArCompl!$C$2:$C$5652,ArCompl!$C1488,ArCompl!$D$2:$D$5652,ArCompl!$D1488)</f>
        <v>1</v>
      </c>
      <c r="M5098" s="141">
        <f>IF(ISNA(MATCH($F5098,'Liste noire'!C:C,0)),0,1)</f>
        <v>0</v>
      </c>
    </row>
    <row r="5099" spans="1:13" x14ac:dyDescent="0.25">
      <c r="A5099" s="142">
        <v>595</v>
      </c>
      <c r="B5099" s="143" t="s">
        <v>11948</v>
      </c>
      <c r="C5099" s="143" t="s">
        <v>11949</v>
      </c>
      <c r="D5099" s="143" t="s">
        <v>11905</v>
      </c>
      <c r="E5099" s="143" t="s">
        <v>22448</v>
      </c>
      <c r="F5099" s="143" t="s">
        <v>11950</v>
      </c>
      <c r="G5099" s="143" t="s">
        <v>11951</v>
      </c>
      <c r="H5099" s="143">
        <v>51.449100000000001</v>
      </c>
      <c r="I5099" s="143">
        <v>4.3420300000000003</v>
      </c>
      <c r="J5099" s="143">
        <v>63</v>
      </c>
      <c r="K5099" s="143">
        <v>1</v>
      </c>
      <c r="L5099" s="143">
        <f>COUNTIFS(ArCompl!$C$2:$C$5652,ArCompl!$C4720,ArCompl!$D$2:$D$5652,ArCompl!$D4720)</f>
        <v>1</v>
      </c>
      <c r="M5099" s="144">
        <f>IF(ISNA(MATCH($F5099,'Liste noire'!C:C,0)),0,1)</f>
        <v>0</v>
      </c>
    </row>
    <row r="5100" spans="1:13" x14ac:dyDescent="0.25">
      <c r="A5100" s="139">
        <v>6336</v>
      </c>
      <c r="B5100" s="140" t="s">
        <v>1531</v>
      </c>
      <c r="C5100" s="140" t="s">
        <v>1532</v>
      </c>
      <c r="D5100" s="140" t="s">
        <v>639</v>
      </c>
      <c r="E5100" s="140" t="s">
        <v>22356</v>
      </c>
      <c r="F5100" s="140" t="s">
        <v>1533</v>
      </c>
      <c r="G5100" s="140" t="s">
        <v>1534</v>
      </c>
      <c r="H5100" s="140">
        <v>-34.561100000000003</v>
      </c>
      <c r="I5100" s="140">
        <v>150.78899999999999</v>
      </c>
      <c r="J5100" s="140">
        <v>31</v>
      </c>
      <c r="K5100" s="140">
        <v>10</v>
      </c>
      <c r="L5100" s="140">
        <f>COUNTIFS(ArCompl!$C$2:$C$5652,ArCompl!$C543,ArCompl!$D$2:$D$5652,ArCompl!$D543)</f>
        <v>1</v>
      </c>
      <c r="M5100" s="141">
        <f>IF(ISNA(MATCH($F5100,'Liste noire'!C:C,0)),0,1)</f>
        <v>0</v>
      </c>
    </row>
    <row r="5101" spans="1:13" x14ac:dyDescent="0.25">
      <c r="A5101" s="142">
        <v>10949</v>
      </c>
      <c r="B5101" s="143" t="s">
        <v>12333</v>
      </c>
      <c r="C5101" s="143" t="s">
        <v>12334</v>
      </c>
      <c r="D5101" s="143" t="s">
        <v>12326</v>
      </c>
      <c r="E5101" s="143" t="s">
        <v>22453</v>
      </c>
      <c r="F5101" s="143" t="s">
        <v>12335</v>
      </c>
      <c r="G5101" s="143" t="s">
        <v>12336</v>
      </c>
      <c r="H5101" s="143">
        <v>39.166800000000002</v>
      </c>
      <c r="I5101" s="143">
        <v>127.486</v>
      </c>
      <c r="J5101" s="143">
        <v>7</v>
      </c>
      <c r="K5101" s="143">
        <v>8.5</v>
      </c>
      <c r="L5101" s="143">
        <f>COUNTIFS(ArCompl!$C$2:$C$5652,ArCompl!$C1657,ArCompl!$D$2:$D$5652,ArCompl!$D1657)</f>
        <v>1</v>
      </c>
      <c r="M5101" s="144">
        <f>IF(ISNA(MATCH($F5101,'Liste noire'!C:C,0)),0,1)</f>
        <v>0</v>
      </c>
    </row>
    <row r="5102" spans="1:13" x14ac:dyDescent="0.25">
      <c r="A5102" s="139">
        <v>2277</v>
      </c>
      <c r="B5102" s="140" t="s">
        <v>15534</v>
      </c>
      <c r="C5102" s="140" t="s">
        <v>15535</v>
      </c>
      <c r="D5102" s="140" t="s">
        <v>15470</v>
      </c>
      <c r="E5102" s="140" t="s">
        <v>22484</v>
      </c>
      <c r="F5102" s="140" t="s">
        <v>15536</v>
      </c>
      <c r="G5102" s="140" t="s">
        <v>15537</v>
      </c>
      <c r="H5102" s="140">
        <v>23.367370000000001</v>
      </c>
      <c r="I5102" s="140">
        <v>119.50279999999999</v>
      </c>
      <c r="J5102" s="140">
        <v>115</v>
      </c>
      <c r="K5102" s="140">
        <v>8</v>
      </c>
      <c r="L5102" s="140">
        <f>COUNTIFS(ArCompl!$C$2:$C$5652,ArCompl!$C5349,ArCompl!$D$2:$D$5652,ArCompl!$D5349)</f>
        <v>1</v>
      </c>
      <c r="M5102" s="141">
        <f>IF(ISNA(MATCH($F5102,'Liste noire'!C:C,0)),0,1)</f>
        <v>0</v>
      </c>
    </row>
    <row r="5103" spans="1:13" x14ac:dyDescent="0.25">
      <c r="A5103" s="142">
        <v>5623</v>
      </c>
      <c r="B5103" s="143" t="s">
        <v>10816</v>
      </c>
      <c r="C5103" s="143" t="s">
        <v>10817</v>
      </c>
      <c r="D5103" s="143" t="s">
        <v>10693</v>
      </c>
      <c r="E5103" s="143" t="s">
        <v>10693</v>
      </c>
      <c r="F5103" s="143" t="s">
        <v>10818</v>
      </c>
      <c r="G5103" s="143" t="s">
        <v>10819</v>
      </c>
      <c r="H5103" s="143">
        <v>-15.584289999999999</v>
      </c>
      <c r="I5103" s="143">
        <v>47.62359</v>
      </c>
      <c r="J5103" s="143">
        <v>213</v>
      </c>
      <c r="K5103" s="143">
        <v>3</v>
      </c>
      <c r="L5103" s="143">
        <f>COUNTIFS(ArCompl!$C$2:$C$5652,ArCompl!$C4199,ArCompl!$D$2:$D$5652,ArCompl!$D4199)</f>
        <v>1</v>
      </c>
      <c r="M5103" s="144">
        <f>IF(ISNA(MATCH($F5103,'Liste noire'!C:C,0)),0,1)</f>
        <v>0</v>
      </c>
    </row>
    <row r="5104" spans="1:13" x14ac:dyDescent="0.25">
      <c r="A5104" s="139">
        <v>11782</v>
      </c>
      <c r="B5104" s="140" t="s">
        <v>4011</v>
      </c>
      <c r="C5104" s="140" t="s">
        <v>4012</v>
      </c>
      <c r="D5104" s="140" t="s">
        <v>3021</v>
      </c>
      <c r="E5104" s="140" t="s">
        <v>3021</v>
      </c>
      <c r="F5104" s="140" t="s">
        <v>4013</v>
      </c>
      <c r="G5104" s="140" t="s">
        <v>4014</v>
      </c>
      <c r="H5104" s="140">
        <v>49.520600000000002</v>
      </c>
      <c r="I5104" s="140">
        <v>-113.997</v>
      </c>
      <c r="J5104" s="140">
        <v>3903</v>
      </c>
      <c r="K5104" s="140" t="s">
        <v>340</v>
      </c>
      <c r="L5104" s="140">
        <f>COUNTIFS(ArCompl!$C$2:$C$5652,ArCompl!$C1173,ArCompl!$D$2:$D$5652,ArCompl!$D1173)</f>
        <v>1</v>
      </c>
      <c r="M5104" s="141">
        <f>IF(ISNA(MATCH($F5104,'Liste noire'!C:C,0)),0,1)</f>
        <v>0</v>
      </c>
    </row>
    <row r="5105" spans="1:13" x14ac:dyDescent="0.25">
      <c r="A5105" s="142">
        <v>2652</v>
      </c>
      <c r="B5105" s="143" t="s">
        <v>4706</v>
      </c>
      <c r="C5105" s="143" t="s">
        <v>4707</v>
      </c>
      <c r="D5105" s="143" t="s">
        <v>4637</v>
      </c>
      <c r="E5105" s="143" t="s">
        <v>22376</v>
      </c>
      <c r="F5105" s="143" t="s">
        <v>4708</v>
      </c>
      <c r="G5105" s="143" t="s">
        <v>4709</v>
      </c>
      <c r="H5105" s="143">
        <v>-53.253700000000002</v>
      </c>
      <c r="I5105" s="143">
        <v>-70.319199999999995</v>
      </c>
      <c r="J5105" s="143">
        <v>104</v>
      </c>
      <c r="K5105" s="143">
        <v>-4</v>
      </c>
      <c r="L5105" s="143">
        <f>COUNTIFS(ArCompl!$C$2:$C$5652,ArCompl!$C1340,ArCompl!$D$2:$D$5652,ArCompl!$D1340)</f>
        <v>1</v>
      </c>
      <c r="M5105" s="144">
        <f>IF(ISNA(MATCH($F5105,'Liste noire'!C:C,0)),0,1)</f>
        <v>0</v>
      </c>
    </row>
    <row r="5106" spans="1:13" x14ac:dyDescent="0.25">
      <c r="A5106" s="139">
        <v>2655</v>
      </c>
      <c r="B5106" s="140" t="s">
        <v>4722</v>
      </c>
      <c r="C5106" s="140" t="s">
        <v>4723</v>
      </c>
      <c r="D5106" s="140" t="s">
        <v>4637</v>
      </c>
      <c r="E5106" s="140" t="s">
        <v>22376</v>
      </c>
      <c r="F5106" s="140" t="s">
        <v>4724</v>
      </c>
      <c r="G5106" s="140" t="s">
        <v>4725</v>
      </c>
      <c r="H5106" s="140">
        <v>-54.931100000000001</v>
      </c>
      <c r="I5106" s="140">
        <v>-67.626300000000001</v>
      </c>
      <c r="J5106" s="140">
        <v>88</v>
      </c>
      <c r="K5106" s="140">
        <v>-4</v>
      </c>
      <c r="L5106" s="140">
        <f>COUNTIFS(ArCompl!$C$2:$C$5652,ArCompl!$C1344,ArCompl!$D$2:$D$5652,ArCompl!$D1344)</f>
        <v>1</v>
      </c>
      <c r="M5106" s="141">
        <f>IF(ISNA(MATCH($F5106,'Liste noire'!C:C,0)),0,1)</f>
        <v>0</v>
      </c>
    </row>
    <row r="5107" spans="1:13" x14ac:dyDescent="0.25">
      <c r="A5107" s="142">
        <v>3884</v>
      </c>
      <c r="B5107" s="143" t="s">
        <v>19471</v>
      </c>
      <c r="C5107" s="143" t="s">
        <v>7158</v>
      </c>
      <c r="D5107" s="143" t="s">
        <v>16702</v>
      </c>
      <c r="E5107" s="143" t="s">
        <v>22496</v>
      </c>
      <c r="F5107" s="143" t="s">
        <v>19472</v>
      </c>
      <c r="G5107" s="143" t="s">
        <v>19473</v>
      </c>
      <c r="H5107" s="143">
        <v>32.640099999999997</v>
      </c>
      <c r="I5107" s="143">
        <v>-83.591899999999995</v>
      </c>
      <c r="J5107" s="143">
        <v>294</v>
      </c>
      <c r="K5107" s="143">
        <v>-5</v>
      </c>
      <c r="L5107" s="143">
        <f>COUNTIFS(ArCompl!$C$2:$C$5652,ArCompl!$C2609,ArCompl!$D$2:$D$5652,ArCompl!$D2609)</f>
        <v>1</v>
      </c>
      <c r="M5107" s="144">
        <f>IF(ISNA(MATCH($F5107,'Liste noire'!C:C,0)),0,1)</f>
        <v>0</v>
      </c>
    </row>
    <row r="5108" spans="1:13" x14ac:dyDescent="0.25">
      <c r="A5108" s="139">
        <v>2045</v>
      </c>
      <c r="B5108" s="140" t="s">
        <v>12168</v>
      </c>
      <c r="C5108" s="140" t="s">
        <v>12169</v>
      </c>
      <c r="D5108" s="140" t="s">
        <v>12018</v>
      </c>
      <c r="E5108" s="140" t="s">
        <v>22451</v>
      </c>
      <c r="F5108" s="140" t="s">
        <v>12170</v>
      </c>
      <c r="G5108" s="140" t="s">
        <v>12171</v>
      </c>
      <c r="H5108" s="140">
        <v>-35.768300000000004</v>
      </c>
      <c r="I5108" s="140">
        <v>174.36500000000001</v>
      </c>
      <c r="J5108" s="140">
        <v>133</v>
      </c>
      <c r="K5108" s="140">
        <v>12</v>
      </c>
      <c r="L5108" s="140">
        <f>COUNTIFS(ArCompl!$C$2:$C$5652,ArCompl!$C4600,ArCompl!$D$2:$D$5652,ArCompl!$D4600)</f>
        <v>1</v>
      </c>
      <c r="M5108" s="141">
        <f>IF(ISNA(MATCH($F5108,'Liste noire'!C:C,0)),0,1)</f>
        <v>0</v>
      </c>
    </row>
    <row r="5109" spans="1:13" x14ac:dyDescent="0.25">
      <c r="A5109" s="142">
        <v>5969</v>
      </c>
      <c r="B5109" s="143" t="s">
        <v>21723</v>
      </c>
      <c r="C5109" s="143" t="s">
        <v>21724</v>
      </c>
      <c r="D5109" s="143" t="s">
        <v>16702</v>
      </c>
      <c r="E5109" s="143" t="s">
        <v>22496</v>
      </c>
      <c r="F5109" s="143" t="s">
        <v>21725</v>
      </c>
      <c r="G5109" s="143" t="s">
        <v>21726</v>
      </c>
      <c r="H5109" s="143">
        <v>56.484299999999998</v>
      </c>
      <c r="I5109" s="143">
        <v>-132.37</v>
      </c>
      <c r="J5109" s="143">
        <v>49</v>
      </c>
      <c r="K5109" s="143">
        <v>-9</v>
      </c>
      <c r="L5109" s="143">
        <f>COUNTIFS(ArCompl!$C$2:$C$5652,ArCompl!$C3202,ArCompl!$D$2:$D$5652,ArCompl!$D3202)</f>
        <v>1</v>
      </c>
      <c r="M5109" s="144">
        <f>IF(ISNA(MATCH($F5109,'Liste noire'!C:C,0)),0,1)</f>
        <v>0</v>
      </c>
    </row>
    <row r="5110" spans="1:13" x14ac:dyDescent="0.25">
      <c r="A5110" s="139">
        <v>3655</v>
      </c>
      <c r="B5110" s="140" t="s">
        <v>21727</v>
      </c>
      <c r="C5110" s="140" t="s">
        <v>21728</v>
      </c>
      <c r="D5110" s="140" t="s">
        <v>16702</v>
      </c>
      <c r="E5110" s="140" t="s">
        <v>22496</v>
      </c>
      <c r="F5110" s="140" t="s">
        <v>21729</v>
      </c>
      <c r="G5110" s="140" t="s">
        <v>21730</v>
      </c>
      <c r="H5110" s="140">
        <v>40.015599999999999</v>
      </c>
      <c r="I5110" s="140">
        <v>-74.591700000000003</v>
      </c>
      <c r="J5110" s="140">
        <v>131</v>
      </c>
      <c r="K5110" s="140">
        <v>-5</v>
      </c>
      <c r="L5110" s="140">
        <f>COUNTIFS(ArCompl!$C$2:$C$5652,ArCompl!$C3203,ArCompl!$D$2:$D$5652,ArCompl!$D3203)</f>
        <v>1</v>
      </c>
      <c r="M5110" s="141">
        <f>IF(ISNA(MATCH($F5110,'Liste noire'!C:C,0)),0,1)</f>
        <v>0</v>
      </c>
    </row>
    <row r="5111" spans="1:13" x14ac:dyDescent="0.25">
      <c r="A5111" s="142">
        <v>5777</v>
      </c>
      <c r="B5111" s="143" t="s">
        <v>21719</v>
      </c>
      <c r="C5111" s="143" t="s">
        <v>21720</v>
      </c>
      <c r="D5111" s="143" t="s">
        <v>16702</v>
      </c>
      <c r="E5111" s="143" t="s">
        <v>22496</v>
      </c>
      <c r="F5111" s="143" t="s">
        <v>21721</v>
      </c>
      <c r="G5111" s="143" t="s">
        <v>21722</v>
      </c>
      <c r="H5111" s="143">
        <v>43.965699999999998</v>
      </c>
      <c r="I5111" s="143">
        <v>-107.95099999999999</v>
      </c>
      <c r="J5111" s="143">
        <v>4227</v>
      </c>
      <c r="K5111" s="143">
        <v>-7</v>
      </c>
      <c r="L5111" s="143">
        <f>COUNTIFS(ArCompl!$C$2:$C$5652,ArCompl!$C3201,ArCompl!$D$2:$D$5652,ArCompl!$D3201)</f>
        <v>1</v>
      </c>
      <c r="M5111" s="144">
        <f>IF(ISNA(MATCH($F5111,'Liste noire'!C:C,0)),0,1)</f>
        <v>0</v>
      </c>
    </row>
    <row r="5112" spans="1:13" x14ac:dyDescent="0.25">
      <c r="A5112" s="139">
        <v>680</v>
      </c>
      <c r="B5112" s="140" t="s">
        <v>13316</v>
      </c>
      <c r="C5112" s="140" t="s">
        <v>13317</v>
      </c>
      <c r="D5112" s="140" t="s">
        <v>13255</v>
      </c>
      <c r="E5112" s="140" t="s">
        <v>22458</v>
      </c>
      <c r="F5112" s="140" t="s">
        <v>13318</v>
      </c>
      <c r="G5112" s="140" t="s">
        <v>13319</v>
      </c>
      <c r="H5112" s="140">
        <v>51.102699999999999</v>
      </c>
      <c r="I5112" s="140">
        <v>16.8858</v>
      </c>
      <c r="J5112" s="140">
        <v>404</v>
      </c>
      <c r="K5112" s="140">
        <v>1</v>
      </c>
      <c r="L5112" s="140">
        <f>COUNTIFS(ArCompl!$C$2:$C$5652,ArCompl!$C4817,ArCompl!$D$2:$D$5652,ArCompl!$D4817)</f>
        <v>1</v>
      </c>
      <c r="M5112" s="141">
        <f>IF(ISNA(MATCH($F5112,'Liste noire'!C:C,0)),0,1)</f>
        <v>0</v>
      </c>
    </row>
    <row r="5113" spans="1:13" x14ac:dyDescent="0.25">
      <c r="A5113" s="142">
        <v>5571</v>
      </c>
      <c r="B5113" s="143" t="s">
        <v>16689</v>
      </c>
      <c r="C5113" s="143" t="s">
        <v>16690</v>
      </c>
      <c r="D5113" s="143" t="s">
        <v>16321</v>
      </c>
      <c r="E5113" s="143" t="s">
        <v>22495</v>
      </c>
      <c r="F5113" s="143" t="s">
        <v>16691</v>
      </c>
      <c r="G5113" s="143" t="s">
        <v>16692</v>
      </c>
      <c r="H5113" s="143">
        <v>59.350299999999997</v>
      </c>
      <c r="I5113" s="143">
        <v>-2.95</v>
      </c>
      <c r="J5113" s="143">
        <v>29</v>
      </c>
      <c r="K5113" s="143">
        <v>0</v>
      </c>
      <c r="L5113" s="143">
        <f>COUNTIFS(ArCompl!$C$2:$C$5652,ArCompl!$C5004,ArCompl!$D$2:$D$5652,ArCompl!$D5004)</f>
        <v>1</v>
      </c>
      <c r="M5113" s="144">
        <f>IF(ISNA(MATCH($F5113,'Liste noire'!C:C,0)),0,1)</f>
        <v>0</v>
      </c>
    </row>
    <row r="5114" spans="1:13" x14ac:dyDescent="0.25">
      <c r="A5114" s="139">
        <v>6170</v>
      </c>
      <c r="B5114" s="140" t="s">
        <v>15093</v>
      </c>
      <c r="C5114" s="140" t="s">
        <v>15094</v>
      </c>
      <c r="D5114" s="140" t="s">
        <v>15055</v>
      </c>
      <c r="E5114" s="140" t="s">
        <v>15055</v>
      </c>
      <c r="F5114" s="140" t="s">
        <v>15095</v>
      </c>
      <c r="G5114" s="140" t="s">
        <v>15096</v>
      </c>
      <c r="H5114" s="140">
        <v>6.2544899999999997</v>
      </c>
      <c r="I5114" s="140">
        <v>81.235200000000006</v>
      </c>
      <c r="J5114" s="140">
        <v>50</v>
      </c>
      <c r="K5114" s="140">
        <v>5.5</v>
      </c>
      <c r="L5114" s="140">
        <f>COUNTIFS(ArCompl!$C$2:$C$5652,ArCompl!$C5250,ArCompl!$D$2:$D$5652,ArCompl!$D5250)</f>
        <v>1</v>
      </c>
      <c r="M5114" s="141">
        <f>IF(ISNA(MATCH($F5114,'Liste noire'!C:C,0)),0,1)</f>
        <v>0</v>
      </c>
    </row>
    <row r="5115" spans="1:13" x14ac:dyDescent="0.25">
      <c r="A5115" s="142">
        <v>3853</v>
      </c>
      <c r="B5115" s="143" t="s">
        <v>21599</v>
      </c>
      <c r="C5115" s="143" t="s">
        <v>21600</v>
      </c>
      <c r="D5115" s="143" t="s">
        <v>16702</v>
      </c>
      <c r="E5115" s="143" t="s">
        <v>22496</v>
      </c>
      <c r="F5115" s="143" t="s">
        <v>21601</v>
      </c>
      <c r="G5115" s="143" t="s">
        <v>21602</v>
      </c>
      <c r="H5115" s="143">
        <v>32.341500000000003</v>
      </c>
      <c r="I5115" s="143">
        <v>-106.40300000000001</v>
      </c>
      <c r="J5115" s="143">
        <v>3934</v>
      </c>
      <c r="K5115" s="143">
        <v>-7</v>
      </c>
      <c r="L5115" s="143">
        <f>COUNTIFS(ArCompl!$C$2:$C$5652,ArCompl!$C3170,ArCompl!$D$2:$D$5652,ArCompl!$D3170)</f>
        <v>1</v>
      </c>
      <c r="M5115" s="144">
        <f>IF(ISNA(MATCH($F5115,'Liste noire'!C:C,0)),0,1)</f>
        <v>0</v>
      </c>
    </row>
    <row r="5116" spans="1:13" x14ac:dyDescent="0.25">
      <c r="A5116" s="139">
        <v>7159</v>
      </c>
      <c r="B5116" s="140" t="s">
        <v>21061</v>
      </c>
      <c r="C5116" s="140" t="s">
        <v>21062</v>
      </c>
      <c r="D5116" s="140" t="s">
        <v>16702</v>
      </c>
      <c r="E5116" s="140" t="s">
        <v>22496</v>
      </c>
      <c r="F5116" s="140" t="s">
        <v>21063</v>
      </c>
      <c r="G5116" s="140" t="s">
        <v>21064</v>
      </c>
      <c r="H5116" s="140">
        <v>58.703400000000002</v>
      </c>
      <c r="I5116" s="140">
        <v>-157.00800000000001</v>
      </c>
      <c r="J5116" s="140">
        <v>162</v>
      </c>
      <c r="K5116" s="140">
        <v>-9</v>
      </c>
      <c r="L5116" s="140">
        <f>COUNTIFS(ArCompl!$C$2:$C$5652,ArCompl!$C3029,ArCompl!$D$2:$D$5652,ArCompl!$D3029)</f>
        <v>1</v>
      </c>
      <c r="M5116" s="141">
        <f>IF(ISNA(MATCH($F5116,'Liste noire'!C:C,0)),0,1)</f>
        <v>0</v>
      </c>
    </row>
    <row r="5117" spans="1:13" x14ac:dyDescent="0.25">
      <c r="A5117" s="142">
        <v>7295</v>
      </c>
      <c r="B5117" s="143" t="s">
        <v>12206</v>
      </c>
      <c r="C5117" s="143" t="s">
        <v>12207</v>
      </c>
      <c r="D5117" s="143" t="s">
        <v>12182</v>
      </c>
      <c r="E5117" s="143" t="s">
        <v>12182</v>
      </c>
      <c r="F5117" s="143" t="s">
        <v>12208</v>
      </c>
      <c r="G5117" s="143" t="s">
        <v>12209</v>
      </c>
      <c r="H5117" s="143">
        <v>14.7392</v>
      </c>
      <c r="I5117" s="143">
        <v>-83.969399999999993</v>
      </c>
      <c r="J5117" s="143">
        <v>98</v>
      </c>
      <c r="K5117" s="143">
        <v>-6</v>
      </c>
      <c r="L5117" s="143">
        <f>COUNTIFS(ArCompl!$C$2:$C$5652,ArCompl!$C4469,ArCompl!$D$2:$D$5652,ArCompl!$D4469)</f>
        <v>1</v>
      </c>
      <c r="M5117" s="144">
        <f>IF(ISNA(MATCH($F5117,'Liste noire'!C:C,0)),0,1)</f>
        <v>0</v>
      </c>
    </row>
    <row r="5118" spans="1:13" x14ac:dyDescent="0.25">
      <c r="A5118" s="139">
        <v>9873</v>
      </c>
      <c r="B5118" s="140" t="s">
        <v>9331</v>
      </c>
      <c r="C5118" s="140" t="s">
        <v>9332</v>
      </c>
      <c r="D5118" s="140" t="s">
        <v>8920</v>
      </c>
      <c r="E5118" s="140" t="s">
        <v>22416</v>
      </c>
      <c r="F5118" s="140" t="s">
        <v>9333</v>
      </c>
      <c r="G5118" s="140" t="s">
        <v>9334</v>
      </c>
      <c r="H5118" s="140">
        <v>-2.7210000000000001</v>
      </c>
      <c r="I5118" s="140">
        <v>134.5061</v>
      </c>
      <c r="J5118" s="140">
        <v>49</v>
      </c>
      <c r="K5118" s="140">
        <v>9</v>
      </c>
      <c r="L5118" s="140">
        <f>COUNTIFS(ArCompl!$C$2:$C$5652,ArCompl!$C3813,ArCompl!$D$2:$D$5652,ArCompl!$D3813)</f>
        <v>1</v>
      </c>
      <c r="M5118" s="141">
        <f>IF(ISNA(MATCH($F5118,'Liste noire'!C:C,0)),0,1)</f>
        <v>0</v>
      </c>
    </row>
    <row r="5119" spans="1:13" x14ac:dyDescent="0.25">
      <c r="A5119" s="142">
        <v>8194</v>
      </c>
      <c r="B5119" s="143" t="s">
        <v>21507</v>
      </c>
      <c r="C5119" s="143" t="s">
        <v>21508</v>
      </c>
      <c r="D5119" s="143" t="s">
        <v>16702</v>
      </c>
      <c r="E5119" s="143" t="s">
        <v>22496</v>
      </c>
      <c r="F5119" s="143" t="s">
        <v>21509</v>
      </c>
      <c r="G5119" s="143" t="s">
        <v>21510</v>
      </c>
      <c r="H5119" s="143">
        <v>41.349600000000002</v>
      </c>
      <c r="I5119" s="143">
        <v>-71.803399999999996</v>
      </c>
      <c r="J5119" s="143">
        <v>81</v>
      </c>
      <c r="K5119" s="143">
        <v>-5</v>
      </c>
      <c r="L5119" s="143">
        <f>COUNTIFS(ArCompl!$C$2:$C$5652,ArCompl!$C3146,ArCompl!$D$2:$D$5652,ArCompl!$D3146)</f>
        <v>1</v>
      </c>
      <c r="M5119" s="144">
        <f>IF(ISNA(MATCH($F5119,'Liste noire'!C:C,0)),0,1)</f>
        <v>0</v>
      </c>
    </row>
    <row r="5120" spans="1:13" x14ac:dyDescent="0.25">
      <c r="A5120" s="139">
        <v>6870</v>
      </c>
      <c r="B5120" s="140" t="s">
        <v>642</v>
      </c>
      <c r="C5120" s="140" t="s">
        <v>643</v>
      </c>
      <c r="D5120" s="140" t="s">
        <v>639</v>
      </c>
      <c r="E5120" s="140" t="s">
        <v>22356</v>
      </c>
      <c r="F5120" s="140" t="s">
        <v>644</v>
      </c>
      <c r="G5120" s="140" t="s">
        <v>645</v>
      </c>
      <c r="H5120" s="140">
        <v>-20.276109999999999</v>
      </c>
      <c r="I5120" s="140">
        <v>148.755</v>
      </c>
      <c r="J5120" s="140">
        <v>40</v>
      </c>
      <c r="K5120" s="140">
        <v>10</v>
      </c>
      <c r="L5120" s="140">
        <f>COUNTIFS(ArCompl!$C$2:$C$5652,ArCompl!$C319,ArCompl!$D$2:$D$5652,ArCompl!$D319)</f>
        <v>3</v>
      </c>
      <c r="M5120" s="141">
        <f>IF(ISNA(MATCH($F5120,'Liste noire'!C:C,0)),0,1)</f>
        <v>0</v>
      </c>
    </row>
    <row r="5121" spans="1:13" x14ac:dyDescent="0.25">
      <c r="A5121" s="142">
        <v>2046</v>
      </c>
      <c r="B5121" s="143" t="s">
        <v>12160</v>
      </c>
      <c r="C5121" s="143" t="s">
        <v>12161</v>
      </c>
      <c r="D5121" s="143" t="s">
        <v>12018</v>
      </c>
      <c r="E5121" s="143" t="s">
        <v>22451</v>
      </c>
      <c r="F5121" s="143" t="s">
        <v>12162</v>
      </c>
      <c r="G5121" s="143" t="s">
        <v>12163</v>
      </c>
      <c r="H5121" s="143">
        <v>-41.738100000000003</v>
      </c>
      <c r="I5121" s="143">
        <v>171.58099999999999</v>
      </c>
      <c r="J5121" s="143">
        <v>13</v>
      </c>
      <c r="K5121" s="143">
        <v>12</v>
      </c>
      <c r="L5121" s="143">
        <f>COUNTIFS(ArCompl!$C$2:$C$5652,ArCompl!$C4598,ArCompl!$D$2:$D$5652,ArCompl!$D4598)</f>
        <v>1</v>
      </c>
      <c r="M5121" s="144">
        <f>IF(ISNA(MATCH($F5121,'Liste noire'!C:C,0)),0,1)</f>
        <v>0</v>
      </c>
    </row>
    <row r="5122" spans="1:13" x14ac:dyDescent="0.25">
      <c r="A5122" s="139">
        <v>5620</v>
      </c>
      <c r="B5122" s="140" t="s">
        <v>10832</v>
      </c>
      <c r="C5122" s="140" t="s">
        <v>10833</v>
      </c>
      <c r="D5122" s="140" t="s">
        <v>10693</v>
      </c>
      <c r="E5122" s="140" t="s">
        <v>10693</v>
      </c>
      <c r="F5122" s="140" t="s">
        <v>10834</v>
      </c>
      <c r="G5122" s="140" t="s">
        <v>10835</v>
      </c>
      <c r="H5122" s="140">
        <v>-17.476099999999999</v>
      </c>
      <c r="I5122" s="140">
        <v>43.972799999999999</v>
      </c>
      <c r="J5122" s="140">
        <v>23</v>
      </c>
      <c r="K5122" s="140">
        <v>3</v>
      </c>
      <c r="L5122" s="140">
        <f>COUNTIFS(ArCompl!$C$2:$C$5652,ArCompl!$C4203,ArCompl!$D$2:$D$5652,ArCompl!$D4203)</f>
        <v>1</v>
      </c>
      <c r="M5122" s="141">
        <f>IF(ISNA(MATCH($F5122,'Liste noire'!C:C,0)),0,1)</f>
        <v>0</v>
      </c>
    </row>
    <row r="5123" spans="1:13" x14ac:dyDescent="0.25">
      <c r="A5123" s="142">
        <v>9853</v>
      </c>
      <c r="B5123" s="143" t="s">
        <v>1472</v>
      </c>
      <c r="C5123" s="143" t="s">
        <v>1469</v>
      </c>
      <c r="D5123" s="143" t="s">
        <v>639</v>
      </c>
      <c r="E5123" s="143" t="s">
        <v>22356</v>
      </c>
      <c r="F5123" s="143" t="s">
        <v>1473</v>
      </c>
      <c r="G5123" s="143" t="s">
        <v>1474</v>
      </c>
      <c r="H5123" s="143">
        <v>-27.558330000000002</v>
      </c>
      <c r="I5123" s="143">
        <v>151.79329999999999</v>
      </c>
      <c r="J5123" s="143">
        <v>1509</v>
      </c>
      <c r="K5123" s="143">
        <v>10</v>
      </c>
      <c r="L5123" s="143">
        <f>COUNTIFS(ArCompl!$C$2:$C$5652,ArCompl!$C528,ArCompl!$D$2:$D$5652,ArCompl!$D528)</f>
        <v>1</v>
      </c>
      <c r="M5123" s="144">
        <f>IF(ISNA(MATCH($F5123,'Liste noire'!C:C,0)),0,1)</f>
        <v>0</v>
      </c>
    </row>
    <row r="5124" spans="1:13" x14ac:dyDescent="0.25">
      <c r="A5124" s="139">
        <v>6725</v>
      </c>
      <c r="B5124" s="140" t="s">
        <v>20025</v>
      </c>
      <c r="C5124" s="140" t="s">
        <v>20026</v>
      </c>
      <c r="D5124" s="140" t="s">
        <v>16702</v>
      </c>
      <c r="E5124" s="140" t="s">
        <v>22496</v>
      </c>
      <c r="F5124" s="140" t="s">
        <v>20027</v>
      </c>
      <c r="G5124" s="140" t="s">
        <v>20028</v>
      </c>
      <c r="H5124" s="140">
        <v>67.566100000000006</v>
      </c>
      <c r="I5124" s="140">
        <v>-162.97499999999999</v>
      </c>
      <c r="J5124" s="140">
        <v>88</v>
      </c>
      <c r="K5124" s="140">
        <v>-9</v>
      </c>
      <c r="L5124" s="140">
        <f>COUNTIFS(ArCompl!$C$2:$C$5652,ArCompl!$C2754,ArCompl!$D$2:$D$5652,ArCompl!$D2754)</f>
        <v>1</v>
      </c>
      <c r="M5124" s="141">
        <f>IF(ISNA(MATCH($F5124,'Liste noire'!C:C,0)),0,1)</f>
        <v>0</v>
      </c>
    </row>
    <row r="5125" spans="1:13" x14ac:dyDescent="0.25">
      <c r="A5125" s="142">
        <v>574</v>
      </c>
      <c r="B5125" s="143" t="s">
        <v>16685</v>
      </c>
      <c r="C5125" s="143" t="s">
        <v>16686</v>
      </c>
      <c r="D5125" s="143" t="s">
        <v>16321</v>
      </c>
      <c r="E5125" s="143" t="s">
        <v>22495</v>
      </c>
      <c r="F5125" s="143" t="s">
        <v>16687</v>
      </c>
      <c r="G5125" s="143" t="s">
        <v>16688</v>
      </c>
      <c r="H5125" s="143">
        <v>53.166200000000003</v>
      </c>
      <c r="I5125" s="143">
        <v>-0.52381100000000003</v>
      </c>
      <c r="J5125" s="143">
        <v>231</v>
      </c>
      <c r="K5125" s="143">
        <v>0</v>
      </c>
      <c r="L5125" s="143">
        <f>COUNTIFS(ArCompl!$C$2:$C$5652,ArCompl!$C5003,ArCompl!$D$2:$D$5652,ArCompl!$D5003)</f>
        <v>1</v>
      </c>
      <c r="M5125" s="144">
        <f>IF(ISNA(MATCH($F5125,'Liste noire'!C:C,0)),0,1)</f>
        <v>0</v>
      </c>
    </row>
    <row r="5126" spans="1:13" x14ac:dyDescent="0.25">
      <c r="A5126" s="139">
        <v>5621</v>
      </c>
      <c r="B5126" s="140" t="s">
        <v>10852</v>
      </c>
      <c r="C5126" s="140" t="s">
        <v>10853</v>
      </c>
      <c r="D5126" s="140" t="s">
        <v>10693</v>
      </c>
      <c r="E5126" s="140" t="s">
        <v>10693</v>
      </c>
      <c r="F5126" s="140" t="s">
        <v>10854</v>
      </c>
      <c r="G5126" s="140" t="s">
        <v>10855</v>
      </c>
      <c r="H5126" s="140">
        <v>-18.759679999999999</v>
      </c>
      <c r="I5126" s="140">
        <v>46.054070000000003</v>
      </c>
      <c r="J5126" s="140">
        <v>2776</v>
      </c>
      <c r="K5126" s="140">
        <v>3</v>
      </c>
      <c r="L5126" s="140">
        <f>COUNTIFS(ArCompl!$C$2:$C$5652,ArCompl!$C4208,ArCompl!$D$2:$D$5652,ArCompl!$D4208)</f>
        <v>1</v>
      </c>
      <c r="M5126" s="141">
        <f>IF(ISNA(MATCH($F5126,'Liste noire'!C:C,0)),0,1)</f>
        <v>0</v>
      </c>
    </row>
    <row r="5127" spans="1:13" x14ac:dyDescent="0.25">
      <c r="A5127" s="142">
        <v>7610</v>
      </c>
      <c r="B5127" s="143" t="s">
        <v>12172</v>
      </c>
      <c r="C5127" s="143" t="s">
        <v>12173</v>
      </c>
      <c r="D5127" s="143" t="s">
        <v>12018</v>
      </c>
      <c r="E5127" s="143" t="s">
        <v>22451</v>
      </c>
      <c r="F5127" s="143" t="s">
        <v>12174</v>
      </c>
      <c r="G5127" s="143" t="s">
        <v>12175</v>
      </c>
      <c r="H5127" s="143">
        <v>-36.831699999999998</v>
      </c>
      <c r="I5127" s="143">
        <v>175.679</v>
      </c>
      <c r="J5127" s="143">
        <v>10</v>
      </c>
      <c r="K5127" s="143">
        <v>12</v>
      </c>
      <c r="L5127" s="143">
        <f>COUNTIFS(ArCompl!$C$2:$C$5652,ArCompl!$C4601,ArCompl!$D$2:$D$5652,ArCompl!$D4601)</f>
        <v>2</v>
      </c>
      <c r="M5127" s="144">
        <f>IF(ISNA(MATCH($F5127,'Liste noire'!C:C,0)),0,1)</f>
        <v>0</v>
      </c>
    </row>
    <row r="5128" spans="1:13" x14ac:dyDescent="0.25">
      <c r="A5128" s="139">
        <v>6955</v>
      </c>
      <c r="B5128" s="140" t="s">
        <v>5300</v>
      </c>
      <c r="C5128" s="140" t="s">
        <v>5301</v>
      </c>
      <c r="D5128" s="140" t="s">
        <v>4759</v>
      </c>
      <c r="E5128" s="140" t="s">
        <v>22377</v>
      </c>
      <c r="F5128" s="140" t="s">
        <v>5302</v>
      </c>
      <c r="G5128" s="140" t="s">
        <v>5303</v>
      </c>
      <c r="H5128" s="140">
        <v>39.793399999999998</v>
      </c>
      <c r="I5128" s="140">
        <v>106.7993</v>
      </c>
      <c r="J5128" s="140">
        <v>3650</v>
      </c>
      <c r="K5128" s="140">
        <v>8</v>
      </c>
      <c r="L5128" s="140">
        <f>COUNTIFS(ArCompl!$C$2:$C$5652,ArCompl!$C1489,ArCompl!$D$2:$D$5652,ArCompl!$D1489)</f>
        <v>2</v>
      </c>
      <c r="M5128" s="141">
        <f>IF(ISNA(MATCH($F5128,'Liste noire'!C:C,0)),0,1)</f>
        <v>0</v>
      </c>
    </row>
    <row r="5129" spans="1:13" x14ac:dyDescent="0.25">
      <c r="A5129" s="142">
        <v>3376</v>
      </c>
      <c r="B5129" s="143" t="s">
        <v>5304</v>
      </c>
      <c r="C5129" s="143" t="s">
        <v>5305</v>
      </c>
      <c r="D5129" s="143" t="s">
        <v>4759</v>
      </c>
      <c r="E5129" s="143" t="s">
        <v>22377</v>
      </c>
      <c r="F5129" s="143" t="s">
        <v>5306</v>
      </c>
      <c r="G5129" s="143" t="s">
        <v>5307</v>
      </c>
      <c r="H5129" s="143">
        <v>30.783799999999999</v>
      </c>
      <c r="I5129" s="143">
        <v>114.208</v>
      </c>
      <c r="J5129" s="143">
        <v>113</v>
      </c>
      <c r="K5129" s="143">
        <v>8</v>
      </c>
      <c r="L5129" s="143">
        <f>COUNTIFS(ArCompl!$C$2:$C$5652,ArCompl!$C1490,ArCompl!$D$2:$D$5652,ArCompl!$D1490)</f>
        <v>1</v>
      </c>
      <c r="M5129" s="144">
        <f>IF(ISNA(MATCH($F5129,'Liste noire'!C:C,0)),0,1)</f>
        <v>0</v>
      </c>
    </row>
    <row r="5130" spans="1:13" x14ac:dyDescent="0.25">
      <c r="A5130" s="139">
        <v>6335</v>
      </c>
      <c r="B5130" s="140" t="s">
        <v>1519</v>
      </c>
      <c r="C5130" s="140" t="s">
        <v>1520</v>
      </c>
      <c r="D5130" s="140" t="s">
        <v>639</v>
      </c>
      <c r="E5130" s="140" t="s">
        <v>22356</v>
      </c>
      <c r="F5130" s="140" t="s">
        <v>1521</v>
      </c>
      <c r="G5130" s="140" t="s">
        <v>1522</v>
      </c>
      <c r="H5130" s="140">
        <v>-26.629200000000001</v>
      </c>
      <c r="I5130" s="140">
        <v>120.221</v>
      </c>
      <c r="J5130" s="140">
        <v>1649</v>
      </c>
      <c r="K5130" s="140">
        <v>8</v>
      </c>
      <c r="L5130" s="140">
        <f>COUNTIFS(ArCompl!$C$2:$C$5652,ArCompl!$C540,ArCompl!$D$2:$D$5652,ArCompl!$D540)</f>
        <v>1</v>
      </c>
      <c r="M5130" s="141">
        <f>IF(ISNA(MATCH($F5130,'Liste noire'!C:C,0)),0,1)</f>
        <v>0</v>
      </c>
    </row>
    <row r="5131" spans="1:13" x14ac:dyDescent="0.25">
      <c r="A5131" s="142">
        <v>6391</v>
      </c>
      <c r="B5131" s="143" t="s">
        <v>5316</v>
      </c>
      <c r="C5131" s="143" t="s">
        <v>5317</v>
      </c>
      <c r="D5131" s="143" t="s">
        <v>4759</v>
      </c>
      <c r="E5131" s="143" t="s">
        <v>22377</v>
      </c>
      <c r="F5131" s="143" t="s">
        <v>5318</v>
      </c>
      <c r="G5131" s="143" t="s">
        <v>5319</v>
      </c>
      <c r="H5131" s="143">
        <v>27.701899999999998</v>
      </c>
      <c r="I5131" s="143">
        <v>118.001</v>
      </c>
      <c r="J5131" s="143">
        <v>614</v>
      </c>
      <c r="K5131" s="143">
        <v>8</v>
      </c>
      <c r="L5131" s="143">
        <f>COUNTIFS(ArCompl!$C$2:$C$5652,ArCompl!$C1493,ArCompl!$D$2:$D$5652,ArCompl!$D1493)</f>
        <v>1</v>
      </c>
      <c r="M5131" s="144">
        <f>IF(ISNA(MATCH($F5131,'Liste noire'!C:C,0)),0,1)</f>
        <v>0</v>
      </c>
    </row>
    <row r="5132" spans="1:13" x14ac:dyDescent="0.25">
      <c r="A5132" s="139">
        <v>8332</v>
      </c>
      <c r="B5132" s="140" t="s">
        <v>15150</v>
      </c>
      <c r="C5132" s="140" t="s">
        <v>15151</v>
      </c>
      <c r="D5132" s="140" t="s">
        <v>15099</v>
      </c>
      <c r="E5132" s="140" t="s">
        <v>22480</v>
      </c>
      <c r="F5132" s="140" t="s">
        <v>15152</v>
      </c>
      <c r="G5132" s="140" t="s">
        <v>15153</v>
      </c>
      <c r="H5132" s="140">
        <v>7.7258300000000002</v>
      </c>
      <c r="I5132" s="140">
        <v>27.975000000000001</v>
      </c>
      <c r="J5132" s="140">
        <v>1529</v>
      </c>
      <c r="K5132" s="140">
        <v>3</v>
      </c>
      <c r="L5132" s="140">
        <f>COUNTIFS(ArCompl!$C$2:$C$5652,ArCompl!$C5238,ArCompl!$D$2:$D$5652,ArCompl!$D5238)</f>
        <v>1</v>
      </c>
      <c r="M5132" s="141">
        <f>IF(ISNA(MATCH($F5132,'Liste noire'!C:C,0)),0,1)</f>
        <v>0</v>
      </c>
    </row>
    <row r="5133" spans="1:13" x14ac:dyDescent="0.25">
      <c r="A5133" s="142">
        <v>6390</v>
      </c>
      <c r="B5133" s="143" t="s">
        <v>5312</v>
      </c>
      <c r="C5133" s="143" t="s">
        <v>5313</v>
      </c>
      <c r="D5133" s="143" t="s">
        <v>4759</v>
      </c>
      <c r="E5133" s="143" t="s">
        <v>22377</v>
      </c>
      <c r="F5133" s="143" t="s">
        <v>5314</v>
      </c>
      <c r="G5133" s="143" t="s">
        <v>5315</v>
      </c>
      <c r="H5133" s="143">
        <v>31.494399999999999</v>
      </c>
      <c r="I5133" s="143">
        <v>120.429</v>
      </c>
      <c r="J5133" s="143">
        <v>24</v>
      </c>
      <c r="K5133" s="143">
        <v>8</v>
      </c>
      <c r="L5133" s="143">
        <f>COUNTIFS(ArCompl!$C$2:$C$5652,ArCompl!$C1492,ArCompl!$D$2:$D$5652,ArCompl!$D1492)</f>
        <v>1</v>
      </c>
      <c r="M5133" s="144">
        <f>IF(ISNA(MATCH($F5133,'Liste noire'!C:C,0)),0,1)</f>
        <v>0</v>
      </c>
    </row>
    <row r="5134" spans="1:13" x14ac:dyDescent="0.25">
      <c r="A5134" s="139">
        <v>6744</v>
      </c>
      <c r="B5134" s="140" t="s">
        <v>5320</v>
      </c>
      <c r="C5134" s="140" t="s">
        <v>5321</v>
      </c>
      <c r="D5134" s="140" t="s">
        <v>4759</v>
      </c>
      <c r="E5134" s="140" t="s">
        <v>22377</v>
      </c>
      <c r="F5134" s="140" t="s">
        <v>5322</v>
      </c>
      <c r="G5134" s="140" t="s">
        <v>5323</v>
      </c>
      <c r="H5134" s="140">
        <v>23.456700000000001</v>
      </c>
      <c r="I5134" s="140">
        <v>111.248</v>
      </c>
      <c r="J5134" s="140">
        <v>89</v>
      </c>
      <c r="K5134" s="140">
        <v>8</v>
      </c>
      <c r="L5134" s="140">
        <f>COUNTIFS(ArCompl!$C$2:$C$5652,ArCompl!$C1494,ArCompl!$D$2:$D$5652,ArCompl!$D1494)</f>
        <v>1</v>
      </c>
      <c r="M5134" s="141">
        <f>IF(ISNA(MATCH($F5134,'Liste noire'!C:C,0)),0,1)</f>
        <v>0</v>
      </c>
    </row>
    <row r="5135" spans="1:13" x14ac:dyDescent="0.25">
      <c r="A5135" s="142">
        <v>6778</v>
      </c>
      <c r="B5135" s="143" t="s">
        <v>11771</v>
      </c>
      <c r="C5135" s="143" t="s">
        <v>11772</v>
      </c>
      <c r="D5135" s="143" t="s">
        <v>11724</v>
      </c>
      <c r="E5135" s="143" t="s">
        <v>22446</v>
      </c>
      <c r="F5135" s="143" t="s">
        <v>11773</v>
      </c>
      <c r="G5135" s="143" t="s">
        <v>11774</v>
      </c>
      <c r="H5135" s="143">
        <v>-22.979900000000001</v>
      </c>
      <c r="I5135" s="143">
        <v>14.645300000000001</v>
      </c>
      <c r="J5135" s="143">
        <v>299</v>
      </c>
      <c r="K5135" s="143">
        <v>1</v>
      </c>
      <c r="L5135" s="143">
        <f>COUNTIFS(ArCompl!$C$2:$C$5652,ArCompl!$C4429,ArCompl!$D$2:$D$5652,ArCompl!$D4429)</f>
        <v>1</v>
      </c>
      <c r="M5135" s="144">
        <f>IF(ISNA(MATCH($F5135,'Liste noire'!C:C,0)),0,1)</f>
        <v>0</v>
      </c>
    </row>
    <row r="5136" spans="1:13" x14ac:dyDescent="0.25">
      <c r="A5136" s="139">
        <v>11638</v>
      </c>
      <c r="B5136" s="140" t="s">
        <v>21529</v>
      </c>
      <c r="C5136" s="140" t="s">
        <v>21530</v>
      </c>
      <c r="D5136" s="140" t="s">
        <v>16702</v>
      </c>
      <c r="E5136" s="140" t="s">
        <v>22496</v>
      </c>
      <c r="F5136" s="140" t="s">
        <v>21531</v>
      </c>
      <c r="G5136" s="140" t="s">
        <v>21532</v>
      </c>
      <c r="H5136" s="140">
        <v>36.935699999999997</v>
      </c>
      <c r="I5136" s="140">
        <v>-121.79</v>
      </c>
      <c r="J5136" s="140">
        <v>163</v>
      </c>
      <c r="K5136" s="140">
        <v>-8</v>
      </c>
      <c r="L5136" s="140">
        <f>COUNTIFS(ArCompl!$C$2:$C$5652,ArCompl!$C3152,ArCompl!$D$2:$D$5652,ArCompl!$D3152)</f>
        <v>1</v>
      </c>
      <c r="M5136" s="141">
        <f>IF(ISNA(MATCH($F5136,'Liste noire'!C:C,0)),0,1)</f>
        <v>0</v>
      </c>
    </row>
    <row r="5137" spans="1:13" x14ac:dyDescent="0.25">
      <c r="A5137" s="142">
        <v>940</v>
      </c>
      <c r="B5137" s="143" t="s">
        <v>10772</v>
      </c>
      <c r="C5137" s="143" t="s">
        <v>10773</v>
      </c>
      <c r="D5137" s="143" t="s">
        <v>10693</v>
      </c>
      <c r="E5137" s="143" t="s">
        <v>10693</v>
      </c>
      <c r="F5137" s="143" t="s">
        <v>10774</v>
      </c>
      <c r="G5137" s="143" t="s">
        <v>10775</v>
      </c>
      <c r="H5137" s="143">
        <v>-22.119700000000002</v>
      </c>
      <c r="I5137" s="143">
        <v>48.021700000000003</v>
      </c>
      <c r="J5137" s="143">
        <v>33</v>
      </c>
      <c r="K5137" s="143">
        <v>3</v>
      </c>
      <c r="L5137" s="143">
        <f>COUNTIFS(ArCompl!$C$2:$C$5652,ArCompl!$C4188,ArCompl!$D$2:$D$5652,ArCompl!$D4188)</f>
        <v>1</v>
      </c>
      <c r="M5137" s="144">
        <f>IF(ISNA(MATCH($F5137,'Liste noire'!C:C,0)),0,1)</f>
        <v>0</v>
      </c>
    </row>
    <row r="5138" spans="1:13" x14ac:dyDescent="0.25">
      <c r="A5138" s="139">
        <v>405</v>
      </c>
      <c r="B5138" s="140" t="s">
        <v>7904</v>
      </c>
      <c r="C5138" s="140" t="s">
        <v>7905</v>
      </c>
      <c r="D5138" s="140" t="s">
        <v>7581</v>
      </c>
      <c r="E5138" s="140" t="s">
        <v>22405</v>
      </c>
      <c r="F5138" s="140" t="s">
        <v>7906</v>
      </c>
      <c r="G5138" s="140" t="s">
        <v>7907</v>
      </c>
      <c r="H5138" s="140">
        <v>53.502220000000001</v>
      </c>
      <c r="I5138" s="140">
        <v>8.0522220000000004</v>
      </c>
      <c r="J5138" s="140">
        <v>16</v>
      </c>
      <c r="K5138" s="140">
        <v>1</v>
      </c>
      <c r="L5138" s="140">
        <f>COUNTIFS(ArCompl!$C$2:$C$5652,ArCompl!$C185,ArCompl!$D$2:$D$5652,ArCompl!$D185)</f>
        <v>2</v>
      </c>
      <c r="M5138" s="141">
        <f>IF(ISNA(MATCH($F5138,'Liste noire'!C:C,0)),0,1)</f>
        <v>0</v>
      </c>
    </row>
    <row r="5139" spans="1:13" x14ac:dyDescent="0.25">
      <c r="A5139" s="142">
        <v>11919</v>
      </c>
      <c r="B5139" s="143" t="s">
        <v>21511</v>
      </c>
      <c r="C5139" s="143" t="s">
        <v>21512</v>
      </c>
      <c r="D5139" s="143" t="s">
        <v>16702</v>
      </c>
      <c r="E5139" s="143" t="s">
        <v>22496</v>
      </c>
      <c r="F5139" s="143" t="s">
        <v>21513</v>
      </c>
      <c r="G5139" s="143" t="s">
        <v>21514</v>
      </c>
      <c r="H5139" s="143">
        <v>61.5717</v>
      </c>
      <c r="I5139" s="143">
        <v>-149.54</v>
      </c>
      <c r="J5139" s="143">
        <v>354</v>
      </c>
      <c r="K5139" s="143" t="s">
        <v>340</v>
      </c>
      <c r="L5139" s="143">
        <f>COUNTIFS(ArCompl!$C$2:$C$5652,ArCompl!$C3147,ArCompl!$D$2:$D$5652,ArCompl!$D3147)</f>
        <v>1</v>
      </c>
      <c r="M5139" s="144">
        <f>IF(ISNA(MATCH($F5139,'Liste noire'!C:C,0)),0,1)</f>
        <v>0</v>
      </c>
    </row>
    <row r="5140" spans="1:13" x14ac:dyDescent="0.25">
      <c r="A5140" s="139">
        <v>3740</v>
      </c>
      <c r="B5140" s="140" t="s">
        <v>21621</v>
      </c>
      <c r="C5140" s="140" t="s">
        <v>21622</v>
      </c>
      <c r="D5140" s="140" t="s">
        <v>16702</v>
      </c>
      <c r="E5140" s="140" t="s">
        <v>22496</v>
      </c>
      <c r="F5140" s="140" t="s">
        <v>21623</v>
      </c>
      <c r="G5140" s="140" t="s">
        <v>21624</v>
      </c>
      <c r="H5140" s="140">
        <v>39.008499999999998</v>
      </c>
      <c r="I5140" s="140">
        <v>-74.908299999999997</v>
      </c>
      <c r="J5140" s="140">
        <v>23</v>
      </c>
      <c r="K5140" s="140">
        <v>-5</v>
      </c>
      <c r="L5140" s="140">
        <f>COUNTIFS(ArCompl!$C$2:$C$5652,ArCompl!$C3176,ArCompl!$D$2:$D$5652,ArCompl!$D3176)</f>
        <v>1</v>
      </c>
      <c r="M5140" s="141">
        <f>IF(ISNA(MATCH($F5140,'Liste noire'!C:C,0)),0,1)</f>
        <v>0</v>
      </c>
    </row>
    <row r="5141" spans="1:13" x14ac:dyDescent="0.25">
      <c r="A5141" s="142">
        <v>6</v>
      </c>
      <c r="B5141" s="143" t="s">
        <v>12910</v>
      </c>
      <c r="C5141" s="143" t="s">
        <v>12911</v>
      </c>
      <c r="D5141" s="143" t="s">
        <v>12811</v>
      </c>
      <c r="E5141" s="143" t="s">
        <v>22456</v>
      </c>
      <c r="F5141" s="143" t="s">
        <v>12912</v>
      </c>
      <c r="G5141" s="143" t="s">
        <v>12913</v>
      </c>
      <c r="H5141" s="143">
        <v>-3.5838299999999998</v>
      </c>
      <c r="I5141" s="143">
        <v>143.66900000000001</v>
      </c>
      <c r="J5141" s="143">
        <v>19</v>
      </c>
      <c r="K5141" s="143">
        <v>10</v>
      </c>
      <c r="L5141" s="143">
        <f>COUNTIFS(ArCompl!$C$2:$C$5652,ArCompl!$C4704,ArCompl!$D$2:$D$5652,ArCompl!$D4704)</f>
        <v>1</v>
      </c>
      <c r="M5141" s="144">
        <f>IF(ISNA(MATCH($F5141,'Liste noire'!C:C,0)),0,1)</f>
        <v>0</v>
      </c>
    </row>
    <row r="5142" spans="1:13" x14ac:dyDescent="0.25">
      <c r="A5142" s="139">
        <v>11865</v>
      </c>
      <c r="B5142" s="140" t="s">
        <v>21711</v>
      </c>
      <c r="C5142" s="140" t="s">
        <v>21712</v>
      </c>
      <c r="D5142" s="140" t="s">
        <v>16702</v>
      </c>
      <c r="E5142" s="140" t="s">
        <v>22496</v>
      </c>
      <c r="F5142" s="140" t="s">
        <v>21713</v>
      </c>
      <c r="G5142" s="140" t="s">
        <v>21714</v>
      </c>
      <c r="H5142" s="140">
        <v>36.438000000000002</v>
      </c>
      <c r="I5142" s="140">
        <v>-99.522670000000005</v>
      </c>
      <c r="J5142" s="140">
        <v>2189</v>
      </c>
      <c r="K5142" s="140" t="s">
        <v>340</v>
      </c>
      <c r="L5142" s="140">
        <f>COUNTIFS(ArCompl!$C$2:$C$5652,ArCompl!$C3199,ArCompl!$D$2:$D$5652,ArCompl!$D3199)</f>
        <v>1</v>
      </c>
      <c r="M5142" s="141">
        <f>IF(ISNA(MATCH($F5142,'Liste noire'!C:C,0)),0,1)</f>
        <v>0</v>
      </c>
    </row>
    <row r="5143" spans="1:13" x14ac:dyDescent="0.25">
      <c r="A5143" s="142">
        <v>12045</v>
      </c>
      <c r="B5143" s="143" t="s">
        <v>1507</v>
      </c>
      <c r="C5143" s="143" t="s">
        <v>1508</v>
      </c>
      <c r="D5143" s="143" t="s">
        <v>639</v>
      </c>
      <c r="E5143" s="143" t="s">
        <v>22356</v>
      </c>
      <c r="F5143" s="143" t="s">
        <v>1509</v>
      </c>
      <c r="G5143" s="143" t="s">
        <v>1510</v>
      </c>
      <c r="H5143" s="143">
        <v>-33.937199999999997</v>
      </c>
      <c r="I5143" s="143">
        <v>147.191</v>
      </c>
      <c r="J5143" s="143">
        <v>859</v>
      </c>
      <c r="K5143" s="143" t="s">
        <v>340</v>
      </c>
      <c r="L5143" s="143">
        <f>COUNTIFS(ArCompl!$C$2:$C$5652,ArCompl!$C537,ArCompl!$D$2:$D$5652,ArCompl!$D537)</f>
        <v>1</v>
      </c>
      <c r="M5143" s="144">
        <f>IF(ISNA(MATCH($F5143,'Liste noire'!C:C,0)),0,1)</f>
        <v>0</v>
      </c>
    </row>
    <row r="5144" spans="1:13" x14ac:dyDescent="0.25">
      <c r="A5144" s="139">
        <v>6403</v>
      </c>
      <c r="B5144" s="140" t="s">
        <v>5284</v>
      </c>
      <c r="C5144" s="140" t="s">
        <v>5285</v>
      </c>
      <c r="D5144" s="140" t="s">
        <v>4759</v>
      </c>
      <c r="E5144" s="140" t="s">
        <v>22377</v>
      </c>
      <c r="F5144" s="140" t="s">
        <v>5286</v>
      </c>
      <c r="G5144" s="140" t="s">
        <v>5287</v>
      </c>
      <c r="H5144" s="140">
        <v>30.8017</v>
      </c>
      <c r="I5144" s="140">
        <v>108.43300000000001</v>
      </c>
      <c r="J5144" s="140">
        <v>0</v>
      </c>
      <c r="K5144" s="140">
        <v>8</v>
      </c>
      <c r="L5144" s="140">
        <f>COUNTIFS(ArCompl!$C$2:$C$5652,ArCompl!$C1485,ArCompl!$D$2:$D$5652,ArCompl!$D1485)</f>
        <v>1</v>
      </c>
      <c r="M5144" s="141">
        <f>IF(ISNA(MATCH($F5144,'Liste noire'!C:C,0)),0,1)</f>
        <v>0</v>
      </c>
    </row>
    <row r="5145" spans="1:13" x14ac:dyDescent="0.25">
      <c r="A5145" s="142">
        <v>6334</v>
      </c>
      <c r="B5145" s="143" t="s">
        <v>1511</v>
      </c>
      <c r="C5145" s="143" t="s">
        <v>1512</v>
      </c>
      <c r="D5145" s="143" t="s">
        <v>639</v>
      </c>
      <c r="E5145" s="143" t="s">
        <v>22356</v>
      </c>
      <c r="F5145" s="143" t="s">
        <v>1513</v>
      </c>
      <c r="G5145" s="143" t="s">
        <v>1514</v>
      </c>
      <c r="H5145" s="143">
        <v>-33.058900000000001</v>
      </c>
      <c r="I5145" s="143">
        <v>137.51400000000001</v>
      </c>
      <c r="J5145" s="143">
        <v>41</v>
      </c>
      <c r="K5145" s="143">
        <v>9.5</v>
      </c>
      <c r="L5145" s="143">
        <f>COUNTIFS(ArCompl!$C$2:$C$5652,ArCompl!$C538,ArCompl!$D$2:$D$5652,ArCompl!$D538)</f>
        <v>1</v>
      </c>
      <c r="M5145" s="144">
        <f>IF(ISNA(MATCH($F5145,'Liste noire'!C:C,0)),0,1)</f>
        <v>0</v>
      </c>
    </row>
    <row r="5146" spans="1:13" x14ac:dyDescent="0.25">
      <c r="A5146" s="139">
        <v>8336</v>
      </c>
      <c r="B5146" s="140" t="s">
        <v>14397</v>
      </c>
      <c r="C5146" s="140" t="s">
        <v>14398</v>
      </c>
      <c r="D5146" s="140" t="s">
        <v>14375</v>
      </c>
      <c r="E5146" s="140" t="s">
        <v>14375</v>
      </c>
      <c r="F5146" s="140" t="s">
        <v>14399</v>
      </c>
      <c r="G5146" s="140" t="s">
        <v>14400</v>
      </c>
      <c r="H5146" s="140">
        <v>8.6104699999999994</v>
      </c>
      <c r="I5146" s="140">
        <v>-11.045400000000001</v>
      </c>
      <c r="J5146" s="140">
        <v>1300</v>
      </c>
      <c r="K5146" s="140">
        <v>0</v>
      </c>
      <c r="L5146" s="140">
        <f>COUNTIFS(ArCompl!$C$2:$C$5652,ArCompl!$C5204,ArCompl!$D$2:$D$5652,ArCompl!$D5204)</f>
        <v>1</v>
      </c>
      <c r="M5146" s="141">
        <f>IF(ISNA(MATCH($F5146,'Liste noire'!C:C,0)),0,1)</f>
        <v>0</v>
      </c>
    </row>
    <row r="5147" spans="1:13" x14ac:dyDescent="0.25">
      <c r="A5147" s="142">
        <v>7072</v>
      </c>
      <c r="B5147" s="143" t="s">
        <v>21571</v>
      </c>
      <c r="C5147" s="143" t="s">
        <v>21572</v>
      </c>
      <c r="D5147" s="143" t="s">
        <v>16702</v>
      </c>
      <c r="E5147" s="143" t="s">
        <v>22496</v>
      </c>
      <c r="F5147" s="143" t="s">
        <v>21573</v>
      </c>
      <c r="G5147" s="143" t="s">
        <v>21574</v>
      </c>
      <c r="H5147" s="143">
        <v>44.688400000000001</v>
      </c>
      <c r="I5147" s="143">
        <v>-111.11799999999999</v>
      </c>
      <c r="J5147" s="143">
        <v>6649</v>
      </c>
      <c r="K5147" s="143">
        <v>-7</v>
      </c>
      <c r="L5147" s="143">
        <f>COUNTIFS(ArCompl!$C$2:$C$5652,ArCompl!$C3163,ArCompl!$D$2:$D$5652,ArCompl!$D3163)</f>
        <v>1</v>
      </c>
      <c r="M5147" s="144">
        <f>IF(ISNA(MATCH($F5147,'Liste noire'!C:C,0)),0,1)</f>
        <v>0</v>
      </c>
    </row>
    <row r="5148" spans="1:13" x14ac:dyDescent="0.25">
      <c r="A5148" s="139">
        <v>1283</v>
      </c>
      <c r="B5148" s="140" t="s">
        <v>6919</v>
      </c>
      <c r="C5148" s="140" t="s">
        <v>6920</v>
      </c>
      <c r="D5148" s="140" t="s">
        <v>6885</v>
      </c>
      <c r="E5148" s="140" t="s">
        <v>6885</v>
      </c>
      <c r="F5148" s="140" t="s">
        <v>6921</v>
      </c>
      <c r="G5148" s="140" t="s">
        <v>6922</v>
      </c>
      <c r="H5148" s="140">
        <v>44.596400000000003</v>
      </c>
      <c r="I5148" s="140">
        <v>-1.11083</v>
      </c>
      <c r="J5148" s="140">
        <v>49</v>
      </c>
      <c r="K5148" s="140">
        <v>1</v>
      </c>
      <c r="L5148" s="140">
        <f>COUNTIFS(ArCompl!$C$2:$C$5652,ArCompl!$C3300,ArCompl!$D$2:$D$5652,ArCompl!$D3300)</f>
        <v>1</v>
      </c>
      <c r="M5148" s="141">
        <f>IF(ISNA(MATCH($F5148,'Liste noire'!C:C,0)),0,1)</f>
        <v>0</v>
      </c>
    </row>
    <row r="5149" spans="1:13" x14ac:dyDescent="0.25">
      <c r="A5149" s="142">
        <v>2539</v>
      </c>
      <c r="B5149" s="143" t="s">
        <v>2229</v>
      </c>
      <c r="C5149" s="143" t="s">
        <v>2230</v>
      </c>
      <c r="D5149" s="143" t="s">
        <v>2057</v>
      </c>
      <c r="E5149" s="143" t="s">
        <v>22368</v>
      </c>
      <c r="F5149" s="143" t="s">
        <v>2231</v>
      </c>
      <c r="G5149" s="143" t="s">
        <v>2232</v>
      </c>
      <c r="H5149" s="143">
        <v>-27.1342</v>
      </c>
      <c r="I5149" s="143">
        <v>-52.656599999999997</v>
      </c>
      <c r="J5149" s="143">
        <v>2146</v>
      </c>
      <c r="K5149" s="143">
        <v>-3</v>
      </c>
      <c r="L5149" s="143">
        <f>COUNTIFS(ArCompl!$C$2:$C$5652,ArCompl!$C749,ArCompl!$D$2:$D$5652,ArCompl!$D749)</f>
        <v>1</v>
      </c>
      <c r="M5149" s="144">
        <f>IF(ISNA(MATCH($F5149,'Liste noire'!C:C,0)),0,1)</f>
        <v>0</v>
      </c>
    </row>
    <row r="5150" spans="1:13" x14ac:dyDescent="0.25">
      <c r="A5150" s="139">
        <v>6506</v>
      </c>
      <c r="B5150" s="140" t="s">
        <v>7359</v>
      </c>
      <c r="C5150" s="140" t="s">
        <v>7360</v>
      </c>
      <c r="D5150" s="140" t="s">
        <v>7348</v>
      </c>
      <c r="E5150" s="140" t="s">
        <v>22401</v>
      </c>
      <c r="F5150" s="140" t="s">
        <v>7361</v>
      </c>
      <c r="G5150" s="140" t="s">
        <v>7362</v>
      </c>
      <c r="H5150" s="140">
        <v>3.61361</v>
      </c>
      <c r="I5150" s="140">
        <v>-53.2042</v>
      </c>
      <c r="J5150" s="140">
        <v>656</v>
      </c>
      <c r="K5150" s="140">
        <v>-3</v>
      </c>
      <c r="L5150" s="140">
        <f>COUNTIFS(ArCompl!$C$2:$C$5652,ArCompl!$C3540,ArCompl!$D$2:$D$5652,ArCompl!$D3540)</f>
        <v>1</v>
      </c>
      <c r="M5150" s="141">
        <f>IF(ISNA(MATCH($F5150,'Liste noire'!C:C,0)),0,1)</f>
        <v>0</v>
      </c>
    </row>
    <row r="5151" spans="1:13" x14ac:dyDescent="0.25">
      <c r="A5151" s="142">
        <v>5468</v>
      </c>
      <c r="B5151" s="143" t="s">
        <v>3102</v>
      </c>
      <c r="C5151" s="143" t="s">
        <v>3103</v>
      </c>
      <c r="D5151" s="143" t="s">
        <v>3021</v>
      </c>
      <c r="E5151" s="143" t="s">
        <v>3021</v>
      </c>
      <c r="F5151" s="143" t="s">
        <v>3104</v>
      </c>
      <c r="G5151" s="143" t="s">
        <v>3105</v>
      </c>
      <c r="H5151" s="143">
        <v>53.965600000000002</v>
      </c>
      <c r="I5151" s="143">
        <v>-91.027199999999993</v>
      </c>
      <c r="J5151" s="143">
        <v>800</v>
      </c>
      <c r="K5151" s="143">
        <v>-6</v>
      </c>
      <c r="L5151" s="143">
        <f>COUNTIFS(ArCompl!$C$2:$C$5652,ArCompl!$C943,ArCompl!$D$2:$D$5652,ArCompl!$D943)</f>
        <v>1</v>
      </c>
      <c r="M5151" s="144">
        <f>IF(ISNA(MATCH($F5151,'Liste noire'!C:C,0)),0,1)</f>
        <v>0</v>
      </c>
    </row>
    <row r="5152" spans="1:13" x14ac:dyDescent="0.25">
      <c r="A5152" s="139">
        <v>2142</v>
      </c>
      <c r="B5152" s="140" t="s">
        <v>9372</v>
      </c>
      <c r="C5152" s="140" t="s">
        <v>9373</v>
      </c>
      <c r="D5152" s="140" t="s">
        <v>9341</v>
      </c>
      <c r="E5152" s="140" t="s">
        <v>9341</v>
      </c>
      <c r="F5152" s="140" t="s">
        <v>9374</v>
      </c>
      <c r="G5152" s="140" t="s">
        <v>9375</v>
      </c>
      <c r="H5152" s="140">
        <v>32.898099999999999</v>
      </c>
      <c r="I5152" s="140">
        <v>59.266100000000002</v>
      </c>
      <c r="J5152" s="140">
        <v>4952</v>
      </c>
      <c r="K5152" s="140">
        <v>3.5</v>
      </c>
      <c r="L5152" s="140">
        <f>COUNTIFS(ArCompl!$C$2:$C$5652,ArCompl!$C3831,ArCompl!$D$2:$D$5652,ArCompl!$D3831)</f>
        <v>1</v>
      </c>
      <c r="M5152" s="141">
        <f>IF(ISNA(MATCH($F5152,'Liste noire'!C:C,0)),0,1)</f>
        <v>0</v>
      </c>
    </row>
    <row r="5153" spans="1:13" x14ac:dyDescent="0.25">
      <c r="A5153" s="142">
        <v>1315</v>
      </c>
      <c r="B5153" s="143" t="s">
        <v>6967</v>
      </c>
      <c r="C5153" s="143" t="s">
        <v>6968</v>
      </c>
      <c r="D5153" s="143" t="s">
        <v>6885</v>
      </c>
      <c r="E5153" s="143" t="s">
        <v>6885</v>
      </c>
      <c r="F5153" s="143" t="s">
        <v>6969</v>
      </c>
      <c r="G5153" s="143" t="s">
        <v>6970</v>
      </c>
      <c r="H5153" s="143">
        <v>46.200899999999997</v>
      </c>
      <c r="I5153" s="143">
        <v>5.2920299999999996</v>
      </c>
      <c r="J5153" s="143">
        <v>857</v>
      </c>
      <c r="K5153" s="143">
        <v>1</v>
      </c>
      <c r="L5153" s="143">
        <f>COUNTIFS(ArCompl!$C$2:$C$5652,ArCompl!$C3312,ArCompl!$D$2:$D$5652,ArCompl!$D3312)</f>
        <v>2</v>
      </c>
      <c r="M5153" s="144">
        <f>IF(ISNA(MATCH($F5153,'Liste noire'!C:C,0)),0,1)</f>
        <v>0</v>
      </c>
    </row>
    <row r="5154" spans="1:13" x14ac:dyDescent="0.25">
      <c r="A5154" s="139">
        <v>1333</v>
      </c>
      <c r="B5154" s="140" t="s">
        <v>7006</v>
      </c>
      <c r="C5154" s="140" t="s">
        <v>7007</v>
      </c>
      <c r="D5154" s="140" t="s">
        <v>6885</v>
      </c>
      <c r="E5154" s="140" t="s">
        <v>6885</v>
      </c>
      <c r="F5154" s="140" t="s">
        <v>7008</v>
      </c>
      <c r="G5154" s="140" t="s">
        <v>7009</v>
      </c>
      <c r="H5154" s="140">
        <v>46.826099999999997</v>
      </c>
      <c r="I5154" s="140">
        <v>4.8176300000000003</v>
      </c>
      <c r="J5154" s="140">
        <v>623</v>
      </c>
      <c r="K5154" s="140">
        <v>1</v>
      </c>
      <c r="L5154" s="140">
        <f>COUNTIFS(ArCompl!$C$2:$C$5652,ArCompl!$C3322,ArCompl!$D$2:$D$5652,ArCompl!$D3322)</f>
        <v>1</v>
      </c>
      <c r="M5154" s="141">
        <f>IF(ISNA(MATCH($F5154,'Liste noire'!C:C,0)),0,1)</f>
        <v>0</v>
      </c>
    </row>
    <row r="5155" spans="1:13" x14ac:dyDescent="0.25">
      <c r="A5155" s="142">
        <v>3353</v>
      </c>
      <c r="B5155" s="143" t="s">
        <v>5468</v>
      </c>
      <c r="C5155" s="143" t="s">
        <v>5469</v>
      </c>
      <c r="D5155" s="143" t="s">
        <v>5469</v>
      </c>
      <c r="E5155" s="143" t="s">
        <v>22378</v>
      </c>
      <c r="F5155" s="143" t="s">
        <v>5470</v>
      </c>
      <c r="G5155" s="143" t="s">
        <v>5471</v>
      </c>
      <c r="H5155" s="143">
        <v>-10.4506</v>
      </c>
      <c r="I5155" s="143">
        <v>105.69</v>
      </c>
      <c r="J5155" s="143">
        <v>916</v>
      </c>
      <c r="K5155" s="143">
        <v>7</v>
      </c>
      <c r="L5155" s="143">
        <f>COUNTIFS(ArCompl!$C$2:$C$5652,ArCompl!$C3562,ArCompl!$D$2:$D$5652,ArCompl!$D3562)</f>
        <v>1</v>
      </c>
      <c r="M5155" s="144">
        <f>IF(ISNA(MATCH($F5155,'Liste noire'!C:C,0)),0,1)</f>
        <v>0</v>
      </c>
    </row>
    <row r="5156" spans="1:13" x14ac:dyDescent="0.25">
      <c r="A5156" s="139">
        <v>1374</v>
      </c>
      <c r="B5156" s="140" t="s">
        <v>7010</v>
      </c>
      <c r="C5156" s="140" t="s">
        <v>7011</v>
      </c>
      <c r="D5156" s="140" t="s">
        <v>6885</v>
      </c>
      <c r="E5156" s="140" t="s">
        <v>6885</v>
      </c>
      <c r="F5156" s="140" t="s">
        <v>7012</v>
      </c>
      <c r="G5156" s="140" t="s">
        <v>7013</v>
      </c>
      <c r="H5156" s="140">
        <v>48.7761</v>
      </c>
      <c r="I5156" s="140">
        <v>4.1844900000000003</v>
      </c>
      <c r="J5156" s="140">
        <v>587</v>
      </c>
      <c r="K5156" s="140">
        <v>1</v>
      </c>
      <c r="L5156" s="140">
        <f>COUNTIFS(ArCompl!$C$2:$C$5652,ArCompl!$C3323,ArCompl!$D$2:$D$5652,ArCompl!$D3323)</f>
        <v>1</v>
      </c>
      <c r="M5156" s="141">
        <f>IF(ISNA(MATCH($F5156,'Liste noire'!C:C,0)),0,1)</f>
        <v>1</v>
      </c>
    </row>
    <row r="5157" spans="1:13" x14ac:dyDescent="0.25">
      <c r="A5157" s="142">
        <v>8182</v>
      </c>
      <c r="B5157" s="143" t="s">
        <v>18161</v>
      </c>
      <c r="C5157" s="143" t="s">
        <v>18162</v>
      </c>
      <c r="D5157" s="143" t="s">
        <v>16702</v>
      </c>
      <c r="E5157" s="143" t="s">
        <v>22496</v>
      </c>
      <c r="F5157" s="143" t="s">
        <v>18163</v>
      </c>
      <c r="G5157" s="143" t="s">
        <v>18164</v>
      </c>
      <c r="H5157" s="143">
        <v>29.467400000000001</v>
      </c>
      <c r="I5157" s="143">
        <v>-81.206299999999999</v>
      </c>
      <c r="J5157" s="143">
        <v>33</v>
      </c>
      <c r="K5157" s="143">
        <v>-5</v>
      </c>
      <c r="L5157" s="143">
        <f>COUNTIFS(ArCompl!$C$2:$C$5652,ArCompl!$C2266,ArCompl!$D$2:$D$5652,ArCompl!$D2266)</f>
        <v>1</v>
      </c>
      <c r="M5157" s="144">
        <f>IF(ISNA(MATCH($F5157,'Liste noire'!C:C,0)),0,1)</f>
        <v>0</v>
      </c>
    </row>
    <row r="5158" spans="1:13" x14ac:dyDescent="0.25">
      <c r="A5158" s="139">
        <v>6360</v>
      </c>
      <c r="B5158" s="140" t="s">
        <v>5340</v>
      </c>
      <c r="C5158" s="140" t="s">
        <v>5341</v>
      </c>
      <c r="D5158" s="140" t="s">
        <v>4759</v>
      </c>
      <c r="E5158" s="140" t="s">
        <v>22377</v>
      </c>
      <c r="F5158" s="140" t="s">
        <v>5342</v>
      </c>
      <c r="G5158" s="140" t="s">
        <v>5343</v>
      </c>
      <c r="H5158" s="140">
        <v>32.150599999999997</v>
      </c>
      <c r="I5158" s="140">
        <v>112.291</v>
      </c>
      <c r="J5158" s="140">
        <v>0</v>
      </c>
      <c r="K5158" s="140">
        <v>8</v>
      </c>
      <c r="L5158" s="140">
        <f>COUNTIFS(ArCompl!$C$2:$C$5652,ArCompl!$C1499,ArCompl!$D$2:$D$5652,ArCompl!$D1499)</f>
        <v>1</v>
      </c>
      <c r="M5158" s="141">
        <f>IF(ISNA(MATCH($F5158,'Liste noire'!C:C,0)),0,1)</f>
        <v>0</v>
      </c>
    </row>
    <row r="5159" spans="1:13" x14ac:dyDescent="0.25">
      <c r="A5159" s="142">
        <v>362</v>
      </c>
      <c r="B5159" s="143" t="s">
        <v>7721</v>
      </c>
      <c r="C5159" s="143" t="s">
        <v>7718</v>
      </c>
      <c r="D5159" s="143" t="s">
        <v>7581</v>
      </c>
      <c r="E5159" s="143" t="s">
        <v>22405</v>
      </c>
      <c r="F5159" s="143" t="s">
        <v>7722</v>
      </c>
      <c r="G5159" s="143" t="s">
        <v>7723</v>
      </c>
      <c r="H5159" s="143">
        <v>53.53528</v>
      </c>
      <c r="I5159" s="143">
        <v>9.8355560000000004</v>
      </c>
      <c r="J5159" s="143">
        <v>23</v>
      </c>
      <c r="K5159" s="143">
        <v>1</v>
      </c>
      <c r="L5159" s="143">
        <f>COUNTIFS(ArCompl!$C$2:$C$5652,ArCompl!$C139,ArCompl!$D$2:$D$5652,ArCompl!$D139)</f>
        <v>1</v>
      </c>
      <c r="M5159" s="144">
        <f>IF(ISNA(MATCH($F5159,'Liste noire'!C:C,0)),0,1)</f>
        <v>0</v>
      </c>
    </row>
    <row r="5160" spans="1:13" x14ac:dyDescent="0.25">
      <c r="A5160" s="139">
        <v>962</v>
      </c>
      <c r="B5160" s="140" t="s">
        <v>345</v>
      </c>
      <c r="C5160" s="140" t="s">
        <v>346</v>
      </c>
      <c r="D5160" s="140" t="s">
        <v>257</v>
      </c>
      <c r="E5160" s="140" t="s">
        <v>257</v>
      </c>
      <c r="F5160" s="140" t="s">
        <v>347</v>
      </c>
      <c r="G5160" s="140" t="s">
        <v>348</v>
      </c>
      <c r="H5160" s="140">
        <v>-16.755400000000002</v>
      </c>
      <c r="I5160" s="140">
        <v>14.965299999999999</v>
      </c>
      <c r="J5160" s="140">
        <v>3635</v>
      </c>
      <c r="K5160" s="140">
        <v>1</v>
      </c>
      <c r="L5160" s="140">
        <f>COUNTIFS(ArCompl!$C$2:$C$5652,ArCompl!$C209,ArCompl!$D$2:$D$5652,ArCompl!$D209)</f>
        <v>1</v>
      </c>
      <c r="M5160" s="141">
        <f>IF(ISNA(MATCH($F5160,'Liste noire'!C:C,0)),0,1)</f>
        <v>0</v>
      </c>
    </row>
    <row r="5161" spans="1:13" x14ac:dyDescent="0.25">
      <c r="A5161" s="142">
        <v>5512</v>
      </c>
      <c r="B5161" s="143" t="s">
        <v>3644</v>
      </c>
      <c r="C5161" s="143" t="s">
        <v>3645</v>
      </c>
      <c r="D5161" s="143" t="s">
        <v>3021</v>
      </c>
      <c r="E5161" s="143" t="s">
        <v>3021</v>
      </c>
      <c r="F5161" s="143" t="s">
        <v>3646</v>
      </c>
      <c r="G5161" s="143" t="s">
        <v>3647</v>
      </c>
      <c r="H5161" s="143">
        <v>58.711399999999998</v>
      </c>
      <c r="I5161" s="143">
        <v>-65.992800000000003</v>
      </c>
      <c r="J5161" s="143">
        <v>215</v>
      </c>
      <c r="K5161" s="143">
        <v>-5</v>
      </c>
      <c r="L5161" s="143">
        <f>COUNTIFS(ArCompl!$C$2:$C$5652,ArCompl!$C1080,ArCompl!$D$2:$D$5652,ArCompl!$D1080)</f>
        <v>3</v>
      </c>
      <c r="M5161" s="144">
        <f>IF(ISNA(MATCH($F5161,'Liste noire'!C:C,0)),0,1)</f>
        <v>0</v>
      </c>
    </row>
    <row r="5162" spans="1:13" x14ac:dyDescent="0.25">
      <c r="A5162" s="139">
        <v>3396</v>
      </c>
      <c r="B5162" s="140" t="s">
        <v>5344</v>
      </c>
      <c r="C5162" s="140" t="s">
        <v>5345</v>
      </c>
      <c r="D5162" s="140" t="s">
        <v>4759</v>
      </c>
      <c r="E5162" s="140" t="s">
        <v>22377</v>
      </c>
      <c r="F5162" s="140" t="s">
        <v>5346</v>
      </c>
      <c r="G5162" s="140" t="s">
        <v>5347</v>
      </c>
      <c r="H5162" s="140">
        <v>27.989100000000001</v>
      </c>
      <c r="I5162" s="140">
        <v>102.184</v>
      </c>
      <c r="J5162" s="140">
        <v>5112</v>
      </c>
      <c r="K5162" s="140">
        <v>8</v>
      </c>
      <c r="L5162" s="140">
        <f>COUNTIFS(ArCompl!$C$2:$C$5652,ArCompl!$C1500,ArCompl!$D$2:$D$5652,ArCompl!$D1500)</f>
        <v>1</v>
      </c>
      <c r="M5162" s="141">
        <f>IF(ISNA(MATCH($F5162,'Liste noire'!C:C,0)),0,1)</f>
        <v>0</v>
      </c>
    </row>
    <row r="5163" spans="1:13" x14ac:dyDescent="0.25">
      <c r="A5163" s="142">
        <v>11906</v>
      </c>
      <c r="B5163" s="143" t="s">
        <v>10508</v>
      </c>
      <c r="C5163" s="143" t="s">
        <v>10509</v>
      </c>
      <c r="D5163" s="143" t="s">
        <v>10510</v>
      </c>
      <c r="E5163" s="143" t="s">
        <v>22426</v>
      </c>
      <c r="F5163" s="143" t="s">
        <v>10511</v>
      </c>
      <c r="G5163" s="143" t="s">
        <v>10512</v>
      </c>
      <c r="H5163" s="143">
        <v>28.934799999999999</v>
      </c>
      <c r="I5163" s="143">
        <v>47.791899999999998</v>
      </c>
      <c r="J5163" s="143">
        <v>409</v>
      </c>
      <c r="K5163" s="143" t="s">
        <v>340</v>
      </c>
      <c r="L5163" s="143">
        <f>COUNTIFS(ArCompl!$C$2:$C$5652,ArCompl!$C4127,ArCompl!$D$2:$D$5652,ArCompl!$D4127)</f>
        <v>1</v>
      </c>
      <c r="M5163" s="144">
        <f>IF(ISNA(MATCH($F5163,'Liste noire'!C:C,0)),0,1)</f>
        <v>0</v>
      </c>
    </row>
    <row r="5164" spans="1:13" x14ac:dyDescent="0.25">
      <c r="A5164" s="139">
        <v>6350</v>
      </c>
      <c r="B5164" s="140" t="s">
        <v>5348</v>
      </c>
      <c r="C5164" s="140" t="s">
        <v>5349</v>
      </c>
      <c r="D5164" s="140" t="s">
        <v>4759</v>
      </c>
      <c r="E5164" s="140" t="s">
        <v>22377</v>
      </c>
      <c r="F5164" s="140" t="s">
        <v>5350</v>
      </c>
      <c r="G5164" s="140" t="s">
        <v>5351</v>
      </c>
      <c r="H5164" s="140">
        <v>43.915599999999998</v>
      </c>
      <c r="I5164" s="140">
        <v>115.964</v>
      </c>
      <c r="J5164" s="140">
        <v>0</v>
      </c>
      <c r="K5164" s="140">
        <v>8</v>
      </c>
      <c r="L5164" s="140">
        <f>COUNTIFS(ArCompl!$C$2:$C$5652,ArCompl!$C1501,ArCompl!$D$2:$D$5652,ArCompl!$D1501)</f>
        <v>1</v>
      </c>
      <c r="M5164" s="141">
        <f>IF(ISNA(MATCH($F5164,'Liste noire'!C:C,0)),0,1)</f>
        <v>0</v>
      </c>
    </row>
    <row r="5165" spans="1:13" x14ac:dyDescent="0.25">
      <c r="A5165" s="142">
        <v>3379</v>
      </c>
      <c r="B5165" s="143" t="s">
        <v>5336</v>
      </c>
      <c r="C5165" s="143" t="s">
        <v>5337</v>
      </c>
      <c r="D5165" s="143" t="s">
        <v>4759</v>
      </c>
      <c r="E5165" s="143" t="s">
        <v>22377</v>
      </c>
      <c r="F5165" s="143" t="s">
        <v>5338</v>
      </c>
      <c r="G5165" s="143" t="s">
        <v>5339</v>
      </c>
      <c r="H5165" s="143">
        <v>34.447099999999999</v>
      </c>
      <c r="I5165" s="143">
        <v>108.752</v>
      </c>
      <c r="J5165" s="143">
        <v>1572</v>
      </c>
      <c r="K5165" s="143">
        <v>8</v>
      </c>
      <c r="L5165" s="143">
        <f>COUNTIFS(ArCompl!$C$2:$C$5652,ArCompl!$C1498,ArCompl!$D$2:$D$5652,ArCompl!$D1498)</f>
        <v>1</v>
      </c>
      <c r="M5165" s="144">
        <f>IF(ISNA(MATCH($F5165,'Liste noire'!C:C,0)),0,1)</f>
        <v>0</v>
      </c>
    </row>
    <row r="5166" spans="1:13" x14ac:dyDescent="0.25">
      <c r="A5166" s="139">
        <v>4081</v>
      </c>
      <c r="B5166" s="140" t="s">
        <v>10554</v>
      </c>
      <c r="C5166" s="140" t="s">
        <v>10555</v>
      </c>
      <c r="D5166" s="140" t="s">
        <v>10531</v>
      </c>
      <c r="E5166" s="140" t="s">
        <v>10531</v>
      </c>
      <c r="F5166" s="140" t="s">
        <v>10556</v>
      </c>
      <c r="G5166" s="140" t="s">
        <v>10557</v>
      </c>
      <c r="H5166" s="140">
        <v>19.45</v>
      </c>
      <c r="I5166" s="140">
        <v>103.158</v>
      </c>
      <c r="J5166" s="140">
        <v>3445</v>
      </c>
      <c r="K5166" s="140">
        <v>7</v>
      </c>
      <c r="L5166" s="140">
        <f>COUNTIFS(ArCompl!$C$2:$C$5652,ArCompl!$C4135,ArCompl!$D$2:$D$5652,ArCompl!$D4135)</f>
        <v>1</v>
      </c>
      <c r="M5166" s="141">
        <f>IF(ISNA(MATCH($F5166,'Liste noire'!C:C,0)),0,1)</f>
        <v>0</v>
      </c>
    </row>
    <row r="5167" spans="1:13" x14ac:dyDescent="0.25">
      <c r="A5167" s="142">
        <v>5480</v>
      </c>
      <c r="B5167" s="143" t="s">
        <v>3660</v>
      </c>
      <c r="C5167" s="143" t="s">
        <v>3661</v>
      </c>
      <c r="D5167" s="143" t="s">
        <v>3021</v>
      </c>
      <c r="E5167" s="143" t="s">
        <v>3021</v>
      </c>
      <c r="F5167" s="143" t="s">
        <v>3662</v>
      </c>
      <c r="G5167" s="143" t="s">
        <v>3663</v>
      </c>
      <c r="H5167" s="143">
        <v>53.524700000000003</v>
      </c>
      <c r="I5167" s="143">
        <v>-88.642799999999994</v>
      </c>
      <c r="J5167" s="143">
        <v>672</v>
      </c>
      <c r="K5167" s="143">
        <v>-5</v>
      </c>
      <c r="L5167" s="143">
        <f>COUNTIFS(ArCompl!$C$2:$C$5652,ArCompl!$C1084,ArCompl!$D$2:$D$5652,ArCompl!$D1084)</f>
        <v>1</v>
      </c>
      <c r="M5167" s="144">
        <f>IF(ISNA(MATCH($F5167,'Liste noire'!C:C,0)),0,1)</f>
        <v>0</v>
      </c>
    </row>
    <row r="5168" spans="1:13" x14ac:dyDescent="0.25">
      <c r="A5168" s="139">
        <v>7260</v>
      </c>
      <c r="B5168" s="140" t="s">
        <v>3732</v>
      </c>
      <c r="C5168" s="140" t="s">
        <v>3733</v>
      </c>
      <c r="D5168" s="140" t="s">
        <v>3021</v>
      </c>
      <c r="E5168" s="140" t="s">
        <v>3021</v>
      </c>
      <c r="F5168" s="140" t="s">
        <v>3734</v>
      </c>
      <c r="G5168" s="140" t="s">
        <v>3735</v>
      </c>
      <c r="H5168" s="140">
        <v>58.6175</v>
      </c>
      <c r="I5168" s="140">
        <v>-101.46899999999999</v>
      </c>
      <c r="J5168" s="140">
        <v>1211</v>
      </c>
      <c r="K5168" s="140">
        <v>-6</v>
      </c>
      <c r="L5168" s="140">
        <f>COUNTIFS(ArCompl!$C$2:$C$5652,ArCompl!$C1102,ArCompl!$D$2:$D$5652,ArCompl!$D1102)</f>
        <v>1</v>
      </c>
      <c r="M5168" s="141">
        <f>IF(ISNA(MATCH($F5168,'Liste noire'!C:C,0)),0,1)</f>
        <v>0</v>
      </c>
    </row>
    <row r="5169" spans="1:13" x14ac:dyDescent="0.25">
      <c r="A5169" s="142">
        <v>1085</v>
      </c>
      <c r="B5169" s="143" t="s">
        <v>14327</v>
      </c>
      <c r="C5169" s="143" t="s">
        <v>14328</v>
      </c>
      <c r="D5169" s="143" t="s">
        <v>14304</v>
      </c>
      <c r="E5169" s="143" t="s">
        <v>22469</v>
      </c>
      <c r="F5169" s="143" t="s">
        <v>14329</v>
      </c>
      <c r="G5169" s="143" t="s">
        <v>14330</v>
      </c>
      <c r="H5169" s="143">
        <v>16.050799999999999</v>
      </c>
      <c r="I5169" s="143">
        <v>-16.463200000000001</v>
      </c>
      <c r="J5169" s="143">
        <v>9</v>
      </c>
      <c r="K5169" s="143">
        <v>0</v>
      </c>
      <c r="L5169" s="143">
        <f>COUNTIFS(ArCompl!$C$2:$C$5652,ArCompl!$C5187,ArCompl!$D$2:$D$5652,ArCompl!$D5187)</f>
        <v>1</v>
      </c>
      <c r="M5169" s="144">
        <f>IF(ISNA(MATCH($F5169,'Liste noire'!C:C,0)),0,1)</f>
        <v>0</v>
      </c>
    </row>
    <row r="5170" spans="1:13" x14ac:dyDescent="0.25">
      <c r="A5170" s="139">
        <v>8380</v>
      </c>
      <c r="B5170" s="140" t="s">
        <v>1160</v>
      </c>
      <c r="C5170" s="140" t="s">
        <v>1161</v>
      </c>
      <c r="D5170" s="140" t="s">
        <v>639</v>
      </c>
      <c r="E5170" s="140" t="s">
        <v>22356</v>
      </c>
      <c r="F5170" s="140" t="s">
        <v>1162</v>
      </c>
      <c r="G5170" s="140" t="s">
        <v>1163</v>
      </c>
      <c r="H5170" s="140">
        <v>-37.598300000000002</v>
      </c>
      <c r="I5170" s="140">
        <v>149.72</v>
      </c>
      <c r="J5170" s="140">
        <v>31</v>
      </c>
      <c r="K5170" s="140">
        <v>10</v>
      </c>
      <c r="L5170" s="140">
        <f>COUNTIFS(ArCompl!$C$2:$C$5652,ArCompl!$C449,ArCompl!$D$2:$D$5652,ArCompl!$D449)</f>
        <v>1</v>
      </c>
      <c r="M5170" s="141">
        <f>IF(ISNA(MATCH($F5170,'Liste noire'!C:C,0)),0,1)</f>
        <v>0</v>
      </c>
    </row>
    <row r="5171" spans="1:13" x14ac:dyDescent="0.25">
      <c r="A5171" s="142">
        <v>1978</v>
      </c>
      <c r="B5171" s="143" t="s">
        <v>7408</v>
      </c>
      <c r="C5171" s="143" t="s">
        <v>7409</v>
      </c>
      <c r="D5171" s="143" t="s">
        <v>7365</v>
      </c>
      <c r="E5171" s="143" t="s">
        <v>22402</v>
      </c>
      <c r="F5171" s="143" t="s">
        <v>7410</v>
      </c>
      <c r="G5171" s="143" t="s">
        <v>7411</v>
      </c>
      <c r="H5171" s="143">
        <v>-14.4368</v>
      </c>
      <c r="I5171" s="143">
        <v>-146.07</v>
      </c>
      <c r="J5171" s="143">
        <v>14</v>
      </c>
      <c r="K5171" s="143">
        <v>-10</v>
      </c>
      <c r="L5171" s="143">
        <f>COUNTIFS(ArCompl!$C$2:$C$5652,ArCompl!$C4830,ArCompl!$D$2:$D$5652,ArCompl!$D4830)</f>
        <v>1</v>
      </c>
      <c r="M5171" s="144">
        <f>IF(ISNA(MATCH($F5171,'Liste noire'!C:C,0)),0,1)</f>
        <v>0</v>
      </c>
    </row>
    <row r="5172" spans="1:13" x14ac:dyDescent="0.25">
      <c r="A5172" s="139">
        <v>3383</v>
      </c>
      <c r="B5172" s="140" t="s">
        <v>5332</v>
      </c>
      <c r="C5172" s="140" t="s">
        <v>5333</v>
      </c>
      <c r="D5172" s="140" t="s">
        <v>4759</v>
      </c>
      <c r="E5172" s="140" t="s">
        <v>22377</v>
      </c>
      <c r="F5172" s="140" t="s">
        <v>5334</v>
      </c>
      <c r="G5172" s="140" t="s">
        <v>5335</v>
      </c>
      <c r="H5172" s="140">
        <v>24.544</v>
      </c>
      <c r="I5172" s="140">
        <v>118.128</v>
      </c>
      <c r="J5172" s="140">
        <v>59</v>
      </c>
      <c r="K5172" s="140">
        <v>8</v>
      </c>
      <c r="L5172" s="140">
        <f>COUNTIFS(ArCompl!$C$2:$C$5652,ArCompl!$C1497,ArCompl!$D$2:$D$5652,ArCompl!$D1497)</f>
        <v>1</v>
      </c>
      <c r="M5172" s="141">
        <f>IF(ISNA(MATCH($F5172,'Liste noire'!C:C,0)),0,1)</f>
        <v>0</v>
      </c>
    </row>
    <row r="5173" spans="1:13" x14ac:dyDescent="0.25">
      <c r="A5173" s="142">
        <v>11866</v>
      </c>
      <c r="B5173" s="143" t="s">
        <v>17586</v>
      </c>
      <c r="C5173" s="143" t="s">
        <v>17587</v>
      </c>
      <c r="D5173" s="143" t="s">
        <v>16702</v>
      </c>
      <c r="E5173" s="143" t="s">
        <v>22496</v>
      </c>
      <c r="F5173" s="143" t="s">
        <v>17588</v>
      </c>
      <c r="G5173" s="143" t="s">
        <v>17589</v>
      </c>
      <c r="H5173" s="143">
        <v>28.467600000000001</v>
      </c>
      <c r="I5173" s="143">
        <v>-80.566599999999994</v>
      </c>
      <c r="J5173" s="143">
        <v>10</v>
      </c>
      <c r="K5173" s="143" t="s">
        <v>340</v>
      </c>
      <c r="L5173" s="143">
        <f>COUNTIFS(ArCompl!$C$2:$C$5652,ArCompl!$C2114,ArCompl!$D$2:$D$5652,ArCompl!$D2114)</f>
        <v>1</v>
      </c>
      <c r="M5173" s="144">
        <f>IF(ISNA(MATCH($F5173,'Liste noire'!C:C,0)),0,1)</f>
        <v>0</v>
      </c>
    </row>
    <row r="5174" spans="1:13" x14ac:dyDescent="0.25">
      <c r="A5174" s="139">
        <v>2680</v>
      </c>
      <c r="B5174" s="140" t="s">
        <v>6394</v>
      </c>
      <c r="C5174" s="140" t="s">
        <v>6395</v>
      </c>
      <c r="D5174" s="140" t="s">
        <v>6363</v>
      </c>
      <c r="E5174" s="140" t="s">
        <v>22391</v>
      </c>
      <c r="F5174" s="140" t="s">
        <v>6396</v>
      </c>
      <c r="G5174" s="140" t="s">
        <v>6397</v>
      </c>
      <c r="H5174" s="140">
        <v>-2.2991700000000002</v>
      </c>
      <c r="I5174" s="140">
        <v>-78.120800000000003</v>
      </c>
      <c r="J5174" s="140">
        <v>3452</v>
      </c>
      <c r="K5174" s="140">
        <v>-5</v>
      </c>
      <c r="L5174" s="140">
        <f>COUNTIFS(ArCompl!$C$2:$C$5652,ArCompl!$C1810,ArCompl!$D$2:$D$5652,ArCompl!$D1810)</f>
        <v>1</v>
      </c>
      <c r="M5174" s="141">
        <f>IF(ISNA(MATCH($F5174,'Liste noire'!C:C,0)),0,1)</f>
        <v>0</v>
      </c>
    </row>
    <row r="5175" spans="1:13" x14ac:dyDescent="0.25">
      <c r="A5175" s="142">
        <v>1317</v>
      </c>
      <c r="B5175" s="143" t="s">
        <v>7188</v>
      </c>
      <c r="C5175" s="143" t="s">
        <v>7189</v>
      </c>
      <c r="D5175" s="143" t="s">
        <v>6885</v>
      </c>
      <c r="E5175" s="143" t="s">
        <v>6885</v>
      </c>
      <c r="F5175" s="143" t="s">
        <v>7190</v>
      </c>
      <c r="G5175" s="143" t="s">
        <v>7191</v>
      </c>
      <c r="H5175" s="143">
        <v>46.534599999999998</v>
      </c>
      <c r="I5175" s="143">
        <v>3.4237199999999999</v>
      </c>
      <c r="J5175" s="143">
        <v>915</v>
      </c>
      <c r="K5175" s="143">
        <v>1</v>
      </c>
      <c r="L5175" s="143">
        <f>COUNTIFS(ArCompl!$C$2:$C$5652,ArCompl!$C3368,ArCompl!$D$2:$D$5652,ArCompl!$D3368)</f>
        <v>1</v>
      </c>
      <c r="M5175" s="144">
        <f>IF(ISNA(MATCH($F5175,'Liste noire'!C:C,0)),0,1)</f>
        <v>0</v>
      </c>
    </row>
    <row r="5176" spans="1:13" x14ac:dyDescent="0.25">
      <c r="A5176" s="139">
        <v>6340</v>
      </c>
      <c r="B5176" s="140" t="s">
        <v>1539</v>
      </c>
      <c r="C5176" s="140" t="s">
        <v>1540</v>
      </c>
      <c r="D5176" s="140" t="s">
        <v>639</v>
      </c>
      <c r="E5176" s="140" t="s">
        <v>22356</v>
      </c>
      <c r="F5176" s="140" t="s">
        <v>1541</v>
      </c>
      <c r="G5176" s="140" t="s">
        <v>1542</v>
      </c>
      <c r="H5176" s="140">
        <v>-9.9011099999999992</v>
      </c>
      <c r="I5176" s="140">
        <v>142.77600000000001</v>
      </c>
      <c r="J5176" s="140">
        <v>0</v>
      </c>
      <c r="K5176" s="140">
        <v>10</v>
      </c>
      <c r="L5176" s="140">
        <f>COUNTIFS(ArCompl!$C$2:$C$5652,ArCompl!$C545,ArCompl!$D$2:$D$5652,ArCompl!$D545)</f>
        <v>1</v>
      </c>
      <c r="M5176" s="141">
        <f>IF(ISNA(MATCH($F5176,'Liste noire'!C:C,0)),0,1)</f>
        <v>0</v>
      </c>
    </row>
    <row r="5177" spans="1:13" x14ac:dyDescent="0.25">
      <c r="A5177" s="142">
        <v>4356</v>
      </c>
      <c r="B5177" s="143" t="s">
        <v>17116</v>
      </c>
      <c r="C5177" s="143" t="s">
        <v>17117</v>
      </c>
      <c r="D5177" s="143" t="s">
        <v>16702</v>
      </c>
      <c r="E5177" s="143" t="s">
        <v>22496</v>
      </c>
      <c r="F5177" s="143" t="s">
        <v>17118</v>
      </c>
      <c r="G5177" s="143" t="s">
        <v>17119</v>
      </c>
      <c r="H5177" s="143">
        <v>36.2819</v>
      </c>
      <c r="I5177" s="143">
        <v>-94.306799999999996</v>
      </c>
      <c r="J5177" s="143">
        <v>1287</v>
      </c>
      <c r="K5177" s="143">
        <v>-6</v>
      </c>
      <c r="L5177" s="143">
        <f>COUNTIFS(ArCompl!$C$2:$C$5652,ArCompl!$C1992,ArCompl!$D$2:$D$5652,ArCompl!$D1992)</f>
        <v>1</v>
      </c>
      <c r="M5177" s="144">
        <f>IF(ISNA(MATCH($F5177,'Liste noire'!C:C,0)),0,1)</f>
        <v>0</v>
      </c>
    </row>
    <row r="5178" spans="1:13" x14ac:dyDescent="0.25">
      <c r="A5178" s="139">
        <v>6366</v>
      </c>
      <c r="B5178" s="140" t="s">
        <v>5356</v>
      </c>
      <c r="C5178" s="140" t="s">
        <v>5357</v>
      </c>
      <c r="D5178" s="140" t="s">
        <v>4759</v>
      </c>
      <c r="E5178" s="140" t="s">
        <v>22377</v>
      </c>
      <c r="F5178" s="140" t="s">
        <v>5358</v>
      </c>
      <c r="G5178" s="140" t="s">
        <v>5359</v>
      </c>
      <c r="H5178" s="140">
        <v>36.527500000000003</v>
      </c>
      <c r="I5178" s="140">
        <v>102.04300000000001</v>
      </c>
      <c r="J5178" s="140">
        <v>7119</v>
      </c>
      <c r="K5178" s="140">
        <v>8</v>
      </c>
      <c r="L5178" s="140">
        <f>COUNTIFS(ArCompl!$C$2:$C$5652,ArCompl!$C1503,ArCompl!$D$2:$D$5652,ArCompl!$D1503)</f>
        <v>1</v>
      </c>
      <c r="M5178" s="141">
        <f>IF(ISNA(MATCH($F5178,'Liste noire'!C:C,0)),0,1)</f>
        <v>0</v>
      </c>
    </row>
    <row r="5179" spans="1:13" x14ac:dyDescent="0.25">
      <c r="A5179" s="142">
        <v>11776</v>
      </c>
      <c r="B5179" s="143" t="s">
        <v>4079</v>
      </c>
      <c r="C5179" s="143" t="s">
        <v>4080</v>
      </c>
      <c r="D5179" s="143" t="s">
        <v>3021</v>
      </c>
      <c r="E5179" s="143" t="s">
        <v>3021</v>
      </c>
      <c r="F5179" s="143" t="s">
        <v>4081</v>
      </c>
      <c r="G5179" s="143" t="s">
        <v>4082</v>
      </c>
      <c r="H5179" s="143">
        <v>55.749200000000002</v>
      </c>
      <c r="I5179" s="143">
        <v>-101.26600000000001</v>
      </c>
      <c r="J5179" s="143">
        <v>958</v>
      </c>
      <c r="K5179" s="143" t="s">
        <v>340</v>
      </c>
      <c r="L5179" s="143">
        <f>COUNTIFS(ArCompl!$C$2:$C$5652,ArCompl!$C1190,ArCompl!$D$2:$D$5652,ArCompl!$D1190)</f>
        <v>1</v>
      </c>
      <c r="M5179" s="144">
        <f>IF(ISNA(MATCH($F5179,'Liste noire'!C:C,0)),0,1)</f>
        <v>0</v>
      </c>
    </row>
    <row r="5180" spans="1:13" x14ac:dyDescent="0.25">
      <c r="A5180" s="139">
        <v>11896</v>
      </c>
      <c r="B5180" s="140" t="s">
        <v>8380</v>
      </c>
      <c r="C5180" s="140" t="s">
        <v>8381</v>
      </c>
      <c r="D5180" s="140" t="s">
        <v>8373</v>
      </c>
      <c r="E5180" s="140" t="s">
        <v>8373</v>
      </c>
      <c r="F5180" s="140" t="s">
        <v>8382</v>
      </c>
      <c r="G5180" s="140" t="s">
        <v>8383</v>
      </c>
      <c r="H5180" s="140">
        <v>14.382400000000001</v>
      </c>
      <c r="I5180" s="140">
        <v>-87.621200000000002</v>
      </c>
      <c r="J5180" s="140">
        <v>2061</v>
      </c>
      <c r="K5180" s="140" t="s">
        <v>340</v>
      </c>
      <c r="L5180" s="140">
        <f>COUNTIFS(ArCompl!$C$2:$C$5652,ArCompl!$C3547,ArCompl!$D$2:$D$5652,ArCompl!$D3547)</f>
        <v>1</v>
      </c>
      <c r="M5180" s="141">
        <f>IF(ISNA(MATCH($F5180,'Liste noire'!C:C,0)),0,1)</f>
        <v>0</v>
      </c>
    </row>
    <row r="5181" spans="1:13" x14ac:dyDescent="0.25">
      <c r="A5181" s="142">
        <v>11781</v>
      </c>
      <c r="B5181" s="143" t="s">
        <v>4027</v>
      </c>
      <c r="C5181" s="143" t="s">
        <v>4028</v>
      </c>
      <c r="D5181" s="143" t="s">
        <v>3021</v>
      </c>
      <c r="E5181" s="143" t="s">
        <v>3021</v>
      </c>
      <c r="F5181" s="143" t="s">
        <v>4029</v>
      </c>
      <c r="G5181" s="143" t="s">
        <v>4030</v>
      </c>
      <c r="H5181" s="143">
        <v>52.996519999999997</v>
      </c>
      <c r="I5181" s="143">
        <v>-97.274190000000004</v>
      </c>
      <c r="J5181" s="143">
        <v>728</v>
      </c>
      <c r="K5181" s="143" t="s">
        <v>340</v>
      </c>
      <c r="L5181" s="143">
        <f>COUNTIFS(ArCompl!$C$2:$C$5652,ArCompl!$C1177,ArCompl!$D$2:$D$5652,ArCompl!$D1177)</f>
        <v>1</v>
      </c>
      <c r="M5181" s="144">
        <f>IF(ISNA(MATCH($F5181,'Liste noire'!C:C,0)),0,1)</f>
        <v>0</v>
      </c>
    </row>
    <row r="5182" spans="1:13" x14ac:dyDescent="0.25">
      <c r="A5182" s="139">
        <v>1889</v>
      </c>
      <c r="B5182" s="140" t="s">
        <v>6017</v>
      </c>
      <c r="C5182" s="140" t="s">
        <v>6018</v>
      </c>
      <c r="D5182" s="140" t="s">
        <v>5959</v>
      </c>
      <c r="E5182" s="140" t="s">
        <v>5959</v>
      </c>
      <c r="F5182" s="140" t="s">
        <v>6019</v>
      </c>
      <c r="G5182" s="140" t="s">
        <v>6020</v>
      </c>
      <c r="H5182" s="140">
        <v>9.4431600000000007</v>
      </c>
      <c r="I5182" s="140">
        <v>-84.129800000000003</v>
      </c>
      <c r="J5182" s="140">
        <v>85</v>
      </c>
      <c r="K5182" s="140">
        <v>-6</v>
      </c>
      <c r="L5182" s="140">
        <f>COUNTIFS(ArCompl!$C$2:$C$5652,ArCompl!$C1696,ArCompl!$D$2:$D$5652,ArCompl!$D1696)</f>
        <v>1</v>
      </c>
      <c r="M5182" s="141">
        <f>IF(ISNA(MATCH($F5182,'Liste noire'!C:C,0)),0,1)</f>
        <v>0</v>
      </c>
    </row>
    <row r="5183" spans="1:13" x14ac:dyDescent="0.25">
      <c r="A5183" s="142">
        <v>11751</v>
      </c>
      <c r="B5183" s="143" t="s">
        <v>4159</v>
      </c>
      <c r="C5183" s="143" t="s">
        <v>4160</v>
      </c>
      <c r="D5183" s="143" t="s">
        <v>3021</v>
      </c>
      <c r="E5183" s="143" t="s">
        <v>3021</v>
      </c>
      <c r="F5183" s="143" t="s">
        <v>4161</v>
      </c>
      <c r="G5183" s="143" t="s">
        <v>4162</v>
      </c>
      <c r="H5183" s="143">
        <v>61.970599999999997</v>
      </c>
      <c r="I5183" s="143">
        <v>-132.423</v>
      </c>
      <c r="J5183" s="143">
        <v>2314</v>
      </c>
      <c r="K5183" s="143" t="s">
        <v>340</v>
      </c>
      <c r="L5183" s="143">
        <f>COUNTIFS(ArCompl!$C$2:$C$5652,ArCompl!$C1210,ArCompl!$D$2:$D$5652,ArCompl!$D1210)</f>
        <v>1</v>
      </c>
      <c r="M5183" s="144">
        <f>IF(ISNA(MATCH($F5183,'Liste noire'!C:C,0)),0,1)</f>
        <v>0</v>
      </c>
    </row>
    <row r="5184" spans="1:13" x14ac:dyDescent="0.25">
      <c r="A5184" s="139">
        <v>1226</v>
      </c>
      <c r="B5184" s="140" t="s">
        <v>14927</v>
      </c>
      <c r="C5184" s="140" t="s">
        <v>14928</v>
      </c>
      <c r="D5184" s="140" t="s">
        <v>14857</v>
      </c>
      <c r="E5184" s="140" t="s">
        <v>22479</v>
      </c>
      <c r="F5184" s="140" t="s">
        <v>14929</v>
      </c>
      <c r="G5184" s="140" t="s">
        <v>14930</v>
      </c>
      <c r="H5184" s="140">
        <v>36.744599999999998</v>
      </c>
      <c r="I5184" s="140">
        <v>-6.0601099999999999</v>
      </c>
      <c r="J5184" s="140">
        <v>93</v>
      </c>
      <c r="K5184" s="140">
        <v>1</v>
      </c>
      <c r="L5184" s="140">
        <f>COUNTIFS(ArCompl!$C$2:$C$5652,ArCompl!$C1843,ArCompl!$D$2:$D$5652,ArCompl!$D1843)</f>
        <v>1</v>
      </c>
      <c r="M5184" s="141">
        <f>IF(ISNA(MATCH($F5184,'Liste noire'!C:C,0)),0,1)</f>
        <v>0</v>
      </c>
    </row>
    <row r="5185" spans="1:13" x14ac:dyDescent="0.25">
      <c r="A5185" s="142">
        <v>8961</v>
      </c>
      <c r="B5185" s="143" t="s">
        <v>16315</v>
      </c>
      <c r="C5185" s="143" t="s">
        <v>16316</v>
      </c>
      <c r="D5185" s="143" t="s">
        <v>16278</v>
      </c>
      <c r="E5185" s="143" t="s">
        <v>22494</v>
      </c>
      <c r="F5185" s="143" t="s">
        <v>16317</v>
      </c>
      <c r="G5185" s="143" t="s">
        <v>16318</v>
      </c>
      <c r="H5185" s="143">
        <v>24.283609999999999</v>
      </c>
      <c r="I5185" s="143">
        <v>52.580280000000002</v>
      </c>
      <c r="J5185" s="143">
        <v>25</v>
      </c>
      <c r="K5185" s="143">
        <v>4</v>
      </c>
      <c r="L5185" s="143">
        <f>COUNTIFS(ArCompl!$C$2:$C$5652,ArCompl!$C1801,ArCompl!$D$2:$D$5652,ArCompl!$D1801)</f>
        <v>3</v>
      </c>
      <c r="M5185" s="144">
        <f>IF(ISNA(MATCH($F5185,'Liste noire'!C:C,0)),0,1)</f>
        <v>0</v>
      </c>
    </row>
    <row r="5186" spans="1:13" x14ac:dyDescent="0.25">
      <c r="A5186" s="139">
        <v>1755</v>
      </c>
      <c r="B5186" s="140" t="s">
        <v>16119</v>
      </c>
      <c r="C5186" s="140" t="s">
        <v>16120</v>
      </c>
      <c r="D5186" s="140" t="s">
        <v>16100</v>
      </c>
      <c r="E5186" s="140" t="s">
        <v>22492</v>
      </c>
      <c r="F5186" s="140" t="s">
        <v>16121</v>
      </c>
      <c r="G5186" s="140" t="s">
        <v>16122</v>
      </c>
      <c r="H5186" s="140">
        <v>21.515699999999999</v>
      </c>
      <c r="I5186" s="140">
        <v>-71.528499999999994</v>
      </c>
      <c r="J5186" s="140">
        <v>6</v>
      </c>
      <c r="K5186" s="140">
        <v>-4</v>
      </c>
      <c r="L5186" s="140">
        <f>COUNTIFS(ArCompl!$C$2:$C$5652,ArCompl!$C3604,ArCompl!$D$2:$D$5652,ArCompl!$D3604)</f>
        <v>1</v>
      </c>
      <c r="M5186" s="141">
        <f>IF(ISNA(MATCH($F5186,'Liste noire'!C:C,0)),0,1)</f>
        <v>0</v>
      </c>
    </row>
    <row r="5187" spans="1:13" x14ac:dyDescent="0.25">
      <c r="A5187" s="142">
        <v>7261</v>
      </c>
      <c r="B5187" s="143" t="s">
        <v>4247</v>
      </c>
      <c r="C5187" s="143" t="s">
        <v>4248</v>
      </c>
      <c r="D5187" s="143" t="s">
        <v>3021</v>
      </c>
      <c r="E5187" s="143" t="s">
        <v>3021</v>
      </c>
      <c r="F5187" s="143" t="s">
        <v>4249</v>
      </c>
      <c r="G5187" s="143" t="s">
        <v>4250</v>
      </c>
      <c r="H5187" s="143">
        <v>56.7928</v>
      </c>
      <c r="I5187" s="143">
        <v>-98.907200000000003</v>
      </c>
      <c r="J5187" s="143">
        <v>951</v>
      </c>
      <c r="K5187" s="143">
        <v>-6</v>
      </c>
      <c r="L5187" s="143">
        <f>COUNTIFS(ArCompl!$C$2:$C$5652,ArCompl!$C1232,ArCompl!$D$2:$D$5652,ArCompl!$D1232)</f>
        <v>1</v>
      </c>
      <c r="M5187" s="144">
        <f>IF(ISNA(MATCH($F5187,'Liste noire'!C:C,0)),0,1)</f>
        <v>0</v>
      </c>
    </row>
    <row r="5188" spans="1:13" x14ac:dyDescent="0.25">
      <c r="A5188" s="139">
        <v>3315</v>
      </c>
      <c r="B5188" s="140" t="s">
        <v>14409</v>
      </c>
      <c r="C5188" s="140" t="s">
        <v>14403</v>
      </c>
      <c r="D5188" s="140" t="s">
        <v>14403</v>
      </c>
      <c r="E5188" s="140" t="s">
        <v>22471</v>
      </c>
      <c r="F5188" s="140" t="s">
        <v>14410</v>
      </c>
      <c r="G5188" s="140" t="s">
        <v>14411</v>
      </c>
      <c r="H5188" s="140">
        <v>1.4169499999999999</v>
      </c>
      <c r="I5188" s="140">
        <v>103.86799999999999</v>
      </c>
      <c r="J5188" s="140">
        <v>36</v>
      </c>
      <c r="K5188" s="140">
        <v>8</v>
      </c>
      <c r="L5188" s="140">
        <f>COUNTIFS(ArCompl!$C$2:$C$5652,ArCompl!$C5207,ArCompl!$D$2:$D$5652,ArCompl!$D5207)</f>
        <v>1</v>
      </c>
      <c r="M5188" s="141">
        <f>IF(ISNA(MATCH($F5188,'Liste noire'!C:C,0)),0,1)</f>
        <v>0</v>
      </c>
    </row>
    <row r="5189" spans="1:13" x14ac:dyDescent="0.25">
      <c r="A5189" s="142">
        <v>6329</v>
      </c>
      <c r="B5189" s="143" t="s">
        <v>1460</v>
      </c>
      <c r="C5189" s="143" t="s">
        <v>1461</v>
      </c>
      <c r="D5189" s="143" t="s">
        <v>639</v>
      </c>
      <c r="E5189" s="143" t="s">
        <v>22356</v>
      </c>
      <c r="F5189" s="143" t="s">
        <v>1462</v>
      </c>
      <c r="G5189" s="143" t="s">
        <v>1463</v>
      </c>
      <c r="H5189" s="143">
        <v>-27.9864</v>
      </c>
      <c r="I5189" s="143">
        <v>143.81100000000001</v>
      </c>
      <c r="J5189" s="143">
        <v>433</v>
      </c>
      <c r="K5189" s="143">
        <v>10</v>
      </c>
      <c r="L5189" s="143">
        <f>COUNTIFS(ArCompl!$C$2:$C$5652,ArCompl!$C525,ArCompl!$D$2:$D$5652,ArCompl!$D525)</f>
        <v>1</v>
      </c>
      <c r="M5189" s="144">
        <f>IF(ISNA(MATCH($F5189,'Liste noire'!C:C,0)),0,1)</f>
        <v>0</v>
      </c>
    </row>
    <row r="5190" spans="1:13" x14ac:dyDescent="0.25">
      <c r="A5190" s="139">
        <v>7259</v>
      </c>
      <c r="B5190" s="140" t="s">
        <v>4334</v>
      </c>
      <c r="C5190" s="140" t="s">
        <v>4335</v>
      </c>
      <c r="D5190" s="140" t="s">
        <v>3021</v>
      </c>
      <c r="E5190" s="140" t="s">
        <v>3021</v>
      </c>
      <c r="F5190" s="140" t="s">
        <v>4336</v>
      </c>
      <c r="G5190" s="140" t="s">
        <v>4337</v>
      </c>
      <c r="H5190" s="140">
        <v>58.706099999999999</v>
      </c>
      <c r="I5190" s="140">
        <v>-98.512200000000007</v>
      </c>
      <c r="J5190" s="140">
        <v>923</v>
      </c>
      <c r="K5190" s="140">
        <v>-6</v>
      </c>
      <c r="L5190" s="140">
        <f>COUNTIFS(ArCompl!$C$2:$C$5652,ArCompl!$C1254,ArCompl!$D$2:$D$5652,ArCompl!$D1254)</f>
        <v>1</v>
      </c>
      <c r="M5190" s="141">
        <f>IF(ISNA(MATCH($F5190,'Liste noire'!C:C,0)),0,1)</f>
        <v>0</v>
      </c>
    </row>
    <row r="5191" spans="1:13" x14ac:dyDescent="0.25">
      <c r="A5191" s="142">
        <v>11717</v>
      </c>
      <c r="B5191" s="143" t="s">
        <v>1444</v>
      </c>
      <c r="C5191" s="143" t="s">
        <v>1445</v>
      </c>
      <c r="D5191" s="143" t="s">
        <v>639</v>
      </c>
      <c r="E5191" s="143" t="s">
        <v>22356</v>
      </c>
      <c r="F5191" s="143" t="s">
        <v>1446</v>
      </c>
      <c r="G5191" s="143" t="s">
        <v>1447</v>
      </c>
      <c r="H5191" s="143">
        <v>-25.8017</v>
      </c>
      <c r="I5191" s="143">
        <v>149.9</v>
      </c>
      <c r="J5191" s="143">
        <v>240</v>
      </c>
      <c r="K5191" s="143">
        <v>10</v>
      </c>
      <c r="L5191" s="143">
        <f>COUNTIFS(ArCompl!$C$2:$C$5652,ArCompl!$C521,ArCompl!$D$2:$D$5652,ArCompl!$D521)</f>
        <v>1</v>
      </c>
      <c r="M5191" s="144">
        <f>IF(ISNA(MATCH($F5191,'Liste noire'!C:C,0)),0,1)</f>
        <v>0</v>
      </c>
    </row>
    <row r="5192" spans="1:13" x14ac:dyDescent="0.25">
      <c r="A5192" s="139">
        <v>4149</v>
      </c>
      <c r="B5192" s="140" t="s">
        <v>5364</v>
      </c>
      <c r="C5192" s="140" t="s">
        <v>5365</v>
      </c>
      <c r="D5192" s="140" t="s">
        <v>4759</v>
      </c>
      <c r="E5192" s="140" t="s">
        <v>22377</v>
      </c>
      <c r="F5192" s="140" t="s">
        <v>5366</v>
      </c>
      <c r="G5192" s="140" t="s">
        <v>5367</v>
      </c>
      <c r="H5192" s="140">
        <v>34.059060000000002</v>
      </c>
      <c r="I5192" s="140">
        <v>117.5553</v>
      </c>
      <c r="J5192" s="140">
        <v>0</v>
      </c>
      <c r="K5192" s="140">
        <v>8</v>
      </c>
      <c r="L5192" s="140">
        <f>COUNTIFS(ArCompl!$C$2:$C$5652,ArCompl!$C1505,ArCompl!$D$2:$D$5652,ArCompl!$D1505)</f>
        <v>1</v>
      </c>
      <c r="M5192" s="141">
        <f>IF(ISNA(MATCH($F5192,'Liste noire'!C:C,0)),0,1)</f>
        <v>0</v>
      </c>
    </row>
    <row r="5193" spans="1:13" x14ac:dyDescent="0.25">
      <c r="A5193" s="142">
        <v>1316</v>
      </c>
      <c r="B5193" s="143" t="s">
        <v>7342</v>
      </c>
      <c r="C5193" s="143" t="s">
        <v>7343</v>
      </c>
      <c r="D5193" s="143" t="s">
        <v>6885</v>
      </c>
      <c r="E5193" s="143" t="s">
        <v>6885</v>
      </c>
      <c r="F5193" s="143" t="s">
        <v>7344</v>
      </c>
      <c r="G5193" s="143" t="s">
        <v>7345</v>
      </c>
      <c r="H5193" s="143">
        <v>45.919980000000002</v>
      </c>
      <c r="I5193" s="143">
        <v>4.6349309999999999</v>
      </c>
      <c r="J5193" s="143">
        <v>1076</v>
      </c>
      <c r="K5193" s="143">
        <v>1</v>
      </c>
      <c r="L5193" s="143">
        <f>COUNTIFS(ArCompl!$C$2:$C$5652,ArCompl!$C3407,ArCompl!$D$2:$D$5652,ArCompl!$D3407)</f>
        <v>1</v>
      </c>
      <c r="M5193" s="144">
        <f>IF(ISNA(MATCH($F5193,'Liste noire'!C:C,0)),0,1)</f>
        <v>0</v>
      </c>
    </row>
    <row r="5194" spans="1:13" x14ac:dyDescent="0.25">
      <c r="A5194" s="139">
        <v>11902</v>
      </c>
      <c r="B5194" s="140" t="s">
        <v>14264</v>
      </c>
      <c r="C5194" s="140" t="s">
        <v>14261</v>
      </c>
      <c r="D5194" s="140" t="s">
        <v>14185</v>
      </c>
      <c r="E5194" s="140" t="s">
        <v>22468</v>
      </c>
      <c r="F5194" s="140" t="s">
        <v>14265</v>
      </c>
      <c r="G5194" s="140" t="s">
        <v>14266</v>
      </c>
      <c r="H5194" s="140">
        <v>24.709800000000001</v>
      </c>
      <c r="I5194" s="140">
        <v>46.725200000000001</v>
      </c>
      <c r="J5194" s="140">
        <v>2082</v>
      </c>
      <c r="K5194" s="140" t="s">
        <v>340</v>
      </c>
      <c r="L5194" s="140">
        <f>COUNTIFS(ArCompl!$C$2:$C$5652,ArCompl!$C238,ArCompl!$D$2:$D$5652,ArCompl!$D238)</f>
        <v>1</v>
      </c>
      <c r="M5194" s="141">
        <f>IF(ISNA(MATCH($F5194,'Liste noire'!C:C,0)),0,1)</f>
        <v>0</v>
      </c>
    </row>
    <row r="5195" spans="1:13" x14ac:dyDescent="0.25">
      <c r="A5195" s="142">
        <v>7619</v>
      </c>
      <c r="B5195" s="143" t="s">
        <v>14538</v>
      </c>
      <c r="C5195" s="143" t="s">
        <v>14539</v>
      </c>
      <c r="D5195" s="143" t="s">
        <v>14452</v>
      </c>
      <c r="E5195" s="143" t="s">
        <v>22474</v>
      </c>
      <c r="F5195" s="143" t="s">
        <v>14540</v>
      </c>
      <c r="G5195" s="143" t="s">
        <v>14541</v>
      </c>
      <c r="H5195" s="143">
        <v>-9.0928159999999991</v>
      </c>
      <c r="I5195" s="143">
        <v>159.2184</v>
      </c>
      <c r="J5195" s="143">
        <v>60</v>
      </c>
      <c r="K5195" s="143">
        <v>11</v>
      </c>
      <c r="L5195" s="143">
        <f>COUNTIFS(ArCompl!$C$2:$C$5652,ArCompl!$C3598,ArCompl!$D$2:$D$5652,ArCompl!$D3598)</f>
        <v>1</v>
      </c>
      <c r="M5195" s="144">
        <f>IF(ISNA(MATCH($F5195,'Liste noire'!C:C,0)),0,1)</f>
        <v>0</v>
      </c>
    </row>
    <row r="5196" spans="1:13" x14ac:dyDescent="0.25">
      <c r="A5196" s="139">
        <v>8069</v>
      </c>
      <c r="B5196" s="140" t="s">
        <v>2941</v>
      </c>
      <c r="C5196" s="140" t="s">
        <v>2942</v>
      </c>
      <c r="D5196" s="140" t="s">
        <v>2843</v>
      </c>
      <c r="E5196" s="140" t="s">
        <v>22370</v>
      </c>
      <c r="F5196" s="140" t="s">
        <v>2943</v>
      </c>
      <c r="G5196" s="140" t="s">
        <v>2944</v>
      </c>
      <c r="H5196" s="140">
        <v>15.3</v>
      </c>
      <c r="I5196" s="140">
        <v>97.867000000000004</v>
      </c>
      <c r="J5196" s="140">
        <v>30</v>
      </c>
      <c r="K5196" s="140">
        <v>6.5</v>
      </c>
      <c r="L5196" s="140">
        <f>COUNTIFS(ArCompl!$C$2:$C$5652,ArCompl!$C671,ArCompl!$D$2:$D$5652,ArCompl!$D671)</f>
        <v>1</v>
      </c>
      <c r="M5196" s="141">
        <f>IF(ISNA(MATCH($F5196,'Liste noire'!C:C,0)),0,1)</f>
        <v>0</v>
      </c>
    </row>
    <row r="5197" spans="1:13" x14ac:dyDescent="0.25">
      <c r="A5197" s="142">
        <v>5457</v>
      </c>
      <c r="B5197" s="143" t="s">
        <v>3052</v>
      </c>
      <c r="C5197" s="143" t="s">
        <v>3053</v>
      </c>
      <c r="D5197" s="143" t="s">
        <v>3021</v>
      </c>
      <c r="E5197" s="143" t="s">
        <v>3021</v>
      </c>
      <c r="F5197" s="143" t="s">
        <v>3054</v>
      </c>
      <c r="G5197" s="143" t="s">
        <v>3055</v>
      </c>
      <c r="H5197" s="143">
        <v>52.452500000000001</v>
      </c>
      <c r="I5197" s="143">
        <v>-125.303</v>
      </c>
      <c r="J5197" s="143">
        <v>3635</v>
      </c>
      <c r="K5197" s="143">
        <v>-8</v>
      </c>
      <c r="L5197" s="143">
        <f>COUNTIFS(ArCompl!$C$2:$C$5652,ArCompl!$C930,ArCompl!$D$2:$D$5652,ArCompl!$D930)</f>
        <v>1</v>
      </c>
      <c r="M5197" s="144">
        <f>IF(ISNA(MATCH($F5197,'Liste noire'!C:C,0)),0,1)</f>
        <v>0</v>
      </c>
    </row>
    <row r="5198" spans="1:13" x14ac:dyDescent="0.25">
      <c r="A5198" s="139">
        <v>8225</v>
      </c>
      <c r="B5198" s="140" t="s">
        <v>3060</v>
      </c>
      <c r="C5198" s="140" t="s">
        <v>3061</v>
      </c>
      <c r="D5198" s="140" t="s">
        <v>3021</v>
      </c>
      <c r="E5198" s="140" t="s">
        <v>3021</v>
      </c>
      <c r="F5198" s="140" t="s">
        <v>3062</v>
      </c>
      <c r="G5198" s="140" t="s">
        <v>3063</v>
      </c>
      <c r="H5198" s="140">
        <v>73.005889999999994</v>
      </c>
      <c r="I5198" s="140">
        <v>-85.032550000000001</v>
      </c>
      <c r="J5198" s="140">
        <v>100</v>
      </c>
      <c r="K5198" s="140">
        <v>-6</v>
      </c>
      <c r="L5198" s="140">
        <f>COUNTIFS(ArCompl!$C$2:$C$5652,ArCompl!$C932,ArCompl!$D$2:$D$5652,ArCompl!$D932)</f>
        <v>1</v>
      </c>
      <c r="M5198" s="141">
        <f>IF(ISNA(MATCH($F5198,'Liste noire'!C:C,0)),0,1)</f>
        <v>0</v>
      </c>
    </row>
    <row r="5199" spans="1:13" x14ac:dyDescent="0.25">
      <c r="A5199" s="142">
        <v>5478</v>
      </c>
      <c r="B5199" s="143" t="s">
        <v>3206</v>
      </c>
      <c r="C5199" s="143" t="s">
        <v>3207</v>
      </c>
      <c r="D5199" s="143" t="s">
        <v>3021</v>
      </c>
      <c r="E5199" s="143" t="s">
        <v>3021</v>
      </c>
      <c r="F5199" s="143" t="s">
        <v>3208</v>
      </c>
      <c r="G5199" s="143" t="s">
        <v>3209</v>
      </c>
      <c r="H5199" s="143">
        <v>51.727200000000003</v>
      </c>
      <c r="I5199" s="143">
        <v>-91.824399999999997</v>
      </c>
      <c r="J5199" s="143">
        <v>1344</v>
      </c>
      <c r="K5199" s="143">
        <v>-6</v>
      </c>
      <c r="L5199" s="143">
        <f>COUNTIFS(ArCompl!$C$2:$C$5652,ArCompl!$C969,ArCompl!$D$2:$D$5652,ArCompl!$D969)</f>
        <v>1</v>
      </c>
      <c r="M5199" s="144">
        <f>IF(ISNA(MATCH($F5199,'Liste noire'!C:C,0)),0,1)</f>
        <v>0</v>
      </c>
    </row>
    <row r="5200" spans="1:13" x14ac:dyDescent="0.25">
      <c r="A5200" s="139">
        <v>5479</v>
      </c>
      <c r="B5200" s="140" t="s">
        <v>3411</v>
      </c>
      <c r="C5200" s="140" t="s">
        <v>3412</v>
      </c>
      <c r="D5200" s="140" t="s">
        <v>3021</v>
      </c>
      <c r="E5200" s="140" t="s">
        <v>3021</v>
      </c>
      <c r="F5200" s="140" t="s">
        <v>3413</v>
      </c>
      <c r="G5200" s="140" t="s">
        <v>3414</v>
      </c>
      <c r="H5200" s="140">
        <v>48.654200000000003</v>
      </c>
      <c r="I5200" s="140">
        <v>-93.439700000000002</v>
      </c>
      <c r="J5200" s="140">
        <v>1125</v>
      </c>
      <c r="K5200" s="140">
        <v>-6</v>
      </c>
      <c r="L5200" s="140">
        <f>COUNTIFS(ArCompl!$C$2:$C$5652,ArCompl!$C1021,ArCompl!$D$2:$D$5652,ArCompl!$D1021)</f>
        <v>2</v>
      </c>
      <c r="M5200" s="141">
        <f>IF(ISNA(MATCH($F5200,'Liste noire'!C:C,0)),0,1)</f>
        <v>0</v>
      </c>
    </row>
    <row r="5201" spans="1:13" x14ac:dyDescent="0.25">
      <c r="A5201" s="142">
        <v>11743</v>
      </c>
      <c r="B5201" s="143" t="s">
        <v>3720</v>
      </c>
      <c r="C5201" s="143" t="s">
        <v>3721</v>
      </c>
      <c r="D5201" s="143" t="s">
        <v>3021</v>
      </c>
      <c r="E5201" s="143" t="s">
        <v>3021</v>
      </c>
      <c r="F5201" s="143" t="s">
        <v>3722</v>
      </c>
      <c r="G5201" s="143" t="s">
        <v>3723</v>
      </c>
      <c r="H5201" s="143">
        <v>53.7547</v>
      </c>
      <c r="I5201" s="143">
        <v>-73.675299999999993</v>
      </c>
      <c r="J5201" s="143">
        <v>1005</v>
      </c>
      <c r="K5201" s="143" t="s">
        <v>340</v>
      </c>
      <c r="L5201" s="143">
        <f>COUNTIFS(ArCompl!$C$2:$C$5652,ArCompl!$C1099,ArCompl!$D$2:$D$5652,ArCompl!$D1099)</f>
        <v>1</v>
      </c>
      <c r="M5201" s="144">
        <f>IF(ISNA(MATCH($F5201,'Liste noire'!C:C,0)),0,1)</f>
        <v>0</v>
      </c>
    </row>
    <row r="5202" spans="1:13" x14ac:dyDescent="0.25">
      <c r="A5202" s="139">
        <v>6803</v>
      </c>
      <c r="B5202" s="140" t="s">
        <v>21739</v>
      </c>
      <c r="C5202" s="140" t="s">
        <v>21740</v>
      </c>
      <c r="D5202" s="140" t="s">
        <v>16702</v>
      </c>
      <c r="E5202" s="140" t="s">
        <v>22496</v>
      </c>
      <c r="F5202" s="140" t="s">
        <v>21741</v>
      </c>
      <c r="G5202" s="140" t="s">
        <v>21742</v>
      </c>
      <c r="H5202" s="140">
        <v>59.503300000000003</v>
      </c>
      <c r="I5202" s="140">
        <v>-139.66</v>
      </c>
      <c r="J5202" s="140">
        <v>33</v>
      </c>
      <c r="K5202" s="140">
        <v>-9</v>
      </c>
      <c r="L5202" s="140">
        <f>COUNTIFS(ArCompl!$C$2:$C$5652,ArCompl!$C3206,ArCompl!$D$2:$D$5652,ArCompl!$D3206)</f>
        <v>1</v>
      </c>
      <c r="M5202" s="141">
        <f>IF(ISNA(MATCH($F5202,'Liste noire'!C:C,0)),0,1)</f>
        <v>0</v>
      </c>
    </row>
    <row r="5203" spans="1:13" x14ac:dyDescent="0.25">
      <c r="A5203" s="142">
        <v>11744</v>
      </c>
      <c r="B5203" s="143" t="s">
        <v>3040</v>
      </c>
      <c r="C5203" s="143" t="s">
        <v>3041</v>
      </c>
      <c r="D5203" s="143" t="s">
        <v>3021</v>
      </c>
      <c r="E5203" s="143" t="s">
        <v>3021</v>
      </c>
      <c r="F5203" s="143" t="s">
        <v>3042</v>
      </c>
      <c r="G5203" s="143" t="s">
        <v>3043</v>
      </c>
      <c r="H5203" s="143">
        <v>50.5822</v>
      </c>
      <c r="I5203" s="143">
        <v>-126.916</v>
      </c>
      <c r="J5203" s="143">
        <v>240</v>
      </c>
      <c r="K5203" s="143" t="s">
        <v>340</v>
      </c>
      <c r="L5203" s="143">
        <f>COUNTIFS(ArCompl!$C$2:$C$5652,ArCompl!$C927,ArCompl!$D$2:$D$5652,ArCompl!$D927)</f>
        <v>2</v>
      </c>
      <c r="M5203" s="144">
        <f>IF(ISNA(MATCH($F5203,'Liste noire'!C:C,0)),0,1)</f>
        <v>0</v>
      </c>
    </row>
    <row r="5204" spans="1:13" x14ac:dyDescent="0.25">
      <c r="A5204" s="139">
        <v>21</v>
      </c>
      <c r="B5204" s="140" t="s">
        <v>4211</v>
      </c>
      <c r="C5204" s="140" t="s">
        <v>4212</v>
      </c>
      <c r="D5204" s="140" t="s">
        <v>3021</v>
      </c>
      <c r="E5204" s="140" t="s">
        <v>3021</v>
      </c>
      <c r="F5204" s="140" t="s">
        <v>4213</v>
      </c>
      <c r="G5204" s="140" t="s">
        <v>4214</v>
      </c>
      <c r="H5204" s="140">
        <v>46.484999999999999</v>
      </c>
      <c r="I5204" s="140">
        <v>-84.509399999999999</v>
      </c>
      <c r="J5204" s="140">
        <v>630</v>
      </c>
      <c r="K5204" s="140">
        <v>-5</v>
      </c>
      <c r="L5204" s="140">
        <f>COUNTIFS(ArCompl!$C$2:$C$5652,ArCompl!$C1223,ArCompl!$D$2:$D$5652,ArCompl!$D1223)</f>
        <v>2</v>
      </c>
      <c r="M5204" s="141">
        <f>IF(ISNA(MATCH($F5204,'Liste noire'!C:C,0)),0,1)</f>
        <v>0</v>
      </c>
    </row>
    <row r="5205" spans="1:13" x14ac:dyDescent="0.25">
      <c r="A5205" s="142">
        <v>904</v>
      </c>
      <c r="B5205" s="143" t="s">
        <v>3016</v>
      </c>
      <c r="C5205" s="143" t="s">
        <v>3013</v>
      </c>
      <c r="D5205" s="143" t="s">
        <v>2981</v>
      </c>
      <c r="E5205" s="143" t="s">
        <v>22372</v>
      </c>
      <c r="F5205" s="143" t="s">
        <v>3017</v>
      </c>
      <c r="G5205" s="143" t="s">
        <v>3018</v>
      </c>
      <c r="H5205" s="143">
        <v>3.8360400000000001</v>
      </c>
      <c r="I5205" s="143">
        <v>11.5235</v>
      </c>
      <c r="J5205" s="143">
        <v>2464</v>
      </c>
      <c r="K5205" s="143">
        <v>1</v>
      </c>
      <c r="L5205" s="143">
        <f>COUNTIFS(ArCompl!$C$2:$C$5652,ArCompl!$C921,ArCompl!$D$2:$D$5652,ArCompl!$D921)</f>
        <v>1</v>
      </c>
      <c r="M5205" s="144">
        <f>IF(ISNA(MATCH($F5205,'Liste noire'!C:C,0)),0,1)</f>
        <v>0</v>
      </c>
    </row>
    <row r="5206" spans="1:13" x14ac:dyDescent="0.25">
      <c r="A5206" s="139">
        <v>2258</v>
      </c>
      <c r="B5206" s="140" t="s">
        <v>11515</v>
      </c>
      <c r="C5206" s="140" t="s">
        <v>11516</v>
      </c>
      <c r="D5206" s="140" t="s">
        <v>11504</v>
      </c>
      <c r="E5206" s="140" t="s">
        <v>22440</v>
      </c>
      <c r="F5206" s="140" t="s">
        <v>11517</v>
      </c>
      <c r="G5206" s="140" t="s">
        <v>11518</v>
      </c>
      <c r="H5206" s="140">
        <v>9.4989100000000004</v>
      </c>
      <c r="I5206" s="140">
        <v>138.083</v>
      </c>
      <c r="J5206" s="140">
        <v>91</v>
      </c>
      <c r="K5206" s="140">
        <v>10</v>
      </c>
      <c r="L5206" s="140">
        <f>COUNTIFS(ArCompl!$C$2:$C$5652,ArCompl!$C4385,ArCompl!$D$2:$D$5652,ArCompl!$D4385)</f>
        <v>3</v>
      </c>
      <c r="M5206" s="141">
        <f>IF(ISNA(MATCH($F5206,'Liste noire'!C:C,0)),0,1)</f>
        <v>0</v>
      </c>
    </row>
    <row r="5207" spans="1:13" x14ac:dyDescent="0.25">
      <c r="A5207" s="142">
        <v>5482</v>
      </c>
      <c r="B5207" s="143" t="s">
        <v>3072</v>
      </c>
      <c r="C5207" s="143" t="s">
        <v>3073</v>
      </c>
      <c r="D5207" s="143" t="s">
        <v>3021</v>
      </c>
      <c r="E5207" s="143" t="s">
        <v>3021</v>
      </c>
      <c r="F5207" s="143" t="s">
        <v>3074</v>
      </c>
      <c r="G5207" s="143" t="s">
        <v>3075</v>
      </c>
      <c r="H5207" s="143">
        <v>52.927500000000002</v>
      </c>
      <c r="I5207" s="143">
        <v>-82.431899999999999</v>
      </c>
      <c r="J5207" s="143">
        <v>31</v>
      </c>
      <c r="K5207" s="143">
        <v>-5</v>
      </c>
      <c r="L5207" s="143">
        <f>COUNTIFS(ArCompl!$C$2:$C$5652,ArCompl!$C935,ArCompl!$D$2:$D$5652,ArCompl!$D935)</f>
        <v>1</v>
      </c>
      <c r="M5207" s="144">
        <f>IF(ISNA(MATCH($F5207,'Liste noire'!C:C,0)),0,1)</f>
        <v>0</v>
      </c>
    </row>
    <row r="5208" spans="1:13" x14ac:dyDescent="0.25">
      <c r="A5208" s="139">
        <v>22</v>
      </c>
      <c r="B5208" s="140" t="s">
        <v>4521</v>
      </c>
      <c r="C5208" s="140" t="s">
        <v>4522</v>
      </c>
      <c r="D5208" s="140" t="s">
        <v>3021</v>
      </c>
      <c r="E5208" s="140" t="s">
        <v>3021</v>
      </c>
      <c r="F5208" s="140" t="s">
        <v>4523</v>
      </c>
      <c r="G5208" s="140" t="s">
        <v>4524</v>
      </c>
      <c r="H5208" s="140">
        <v>50.056399999999996</v>
      </c>
      <c r="I5208" s="140">
        <v>-97.032499999999999</v>
      </c>
      <c r="J5208" s="140">
        <v>760</v>
      </c>
      <c r="K5208" s="140">
        <v>-6</v>
      </c>
      <c r="L5208" s="140">
        <f>COUNTIFS(ArCompl!$C$2:$C$5652,ArCompl!$C1302,ArCompl!$D$2:$D$5652,ArCompl!$D1302)</f>
        <v>2</v>
      </c>
      <c r="M5208" s="141">
        <f>IF(ISNA(MATCH($F5208,'Liste noire'!C:C,0)),0,1)</f>
        <v>0</v>
      </c>
    </row>
    <row r="5209" spans="1:13" x14ac:dyDescent="0.25">
      <c r="A5209" s="142">
        <v>23</v>
      </c>
      <c r="B5209" s="143" t="s">
        <v>3550</v>
      </c>
      <c r="C5209" s="143" t="s">
        <v>3551</v>
      </c>
      <c r="D5209" s="143" t="s">
        <v>3021</v>
      </c>
      <c r="E5209" s="143" t="s">
        <v>3021</v>
      </c>
      <c r="F5209" s="143" t="s">
        <v>3552</v>
      </c>
      <c r="G5209" s="143" t="s">
        <v>3553</v>
      </c>
      <c r="H5209" s="143">
        <v>44.639699999999998</v>
      </c>
      <c r="I5209" s="143">
        <v>-63.499400000000001</v>
      </c>
      <c r="J5209" s="143">
        <v>144</v>
      </c>
      <c r="K5209" s="143">
        <v>-4</v>
      </c>
      <c r="L5209" s="143">
        <f>COUNTIFS(ArCompl!$C$2:$C$5652,ArCompl!$C1056,ArCompl!$D$2:$D$5652,ArCompl!$D1056)</f>
        <v>1</v>
      </c>
      <c r="M5209" s="144">
        <f>IF(ISNA(MATCH($F5209,'Liste noire'!C:C,0)),0,1)</f>
        <v>0</v>
      </c>
    </row>
    <row r="5210" spans="1:13" x14ac:dyDescent="0.25">
      <c r="A5210" s="139">
        <v>5465</v>
      </c>
      <c r="B5210" s="140" t="s">
        <v>3056</v>
      </c>
      <c r="C5210" s="140" t="s">
        <v>3057</v>
      </c>
      <c r="D5210" s="140" t="s">
        <v>3021</v>
      </c>
      <c r="E5210" s="140" t="s">
        <v>3021</v>
      </c>
      <c r="F5210" s="140" t="s">
        <v>3058</v>
      </c>
      <c r="G5210" s="140" t="s">
        <v>3059</v>
      </c>
      <c r="H5210" s="140">
        <v>53.849200000000003</v>
      </c>
      <c r="I5210" s="140">
        <v>-89.579400000000007</v>
      </c>
      <c r="J5210" s="140">
        <v>712</v>
      </c>
      <c r="K5210" s="140">
        <v>-6</v>
      </c>
      <c r="L5210" s="140">
        <f>COUNTIFS(ArCompl!$C$2:$C$5652,ArCompl!$C931,ArCompl!$D$2:$D$5652,ArCompl!$D931)</f>
        <v>1</v>
      </c>
      <c r="M5210" s="141">
        <f>IF(ISNA(MATCH($F5210,'Liste noire'!C:C,0)),0,1)</f>
        <v>0</v>
      </c>
    </row>
    <row r="5211" spans="1:13" x14ac:dyDescent="0.25">
      <c r="A5211" s="142">
        <v>24</v>
      </c>
      <c r="B5211" s="143" t="s">
        <v>4267</v>
      </c>
      <c r="C5211" s="143" t="s">
        <v>4268</v>
      </c>
      <c r="D5211" s="143" t="s">
        <v>3021</v>
      </c>
      <c r="E5211" s="143" t="s">
        <v>3021</v>
      </c>
      <c r="F5211" s="143" t="s">
        <v>4269</v>
      </c>
      <c r="G5211" s="143" t="s">
        <v>4270</v>
      </c>
      <c r="H5211" s="143">
        <v>51.3919</v>
      </c>
      <c r="I5211" s="143">
        <v>-56.083100000000002</v>
      </c>
      <c r="J5211" s="143">
        <v>108</v>
      </c>
      <c r="K5211" s="143">
        <v>-3.5</v>
      </c>
      <c r="L5211" s="143">
        <f>COUNTIFS(ArCompl!$C$2:$C$5652,ArCompl!$C1237,ArCompl!$D$2:$D$5652,ArCompl!$D1237)</f>
        <v>1</v>
      </c>
      <c r="M5211" s="144">
        <f>IF(ISNA(MATCH($F5211,'Liste noire'!C:C,0)),0,1)</f>
        <v>0</v>
      </c>
    </row>
    <row r="5212" spans="1:13" x14ac:dyDescent="0.25">
      <c r="A5212" s="139">
        <v>25</v>
      </c>
      <c r="B5212" s="140" t="s">
        <v>4378</v>
      </c>
      <c r="C5212" s="140" t="s">
        <v>4379</v>
      </c>
      <c r="D5212" s="140" t="s">
        <v>3021</v>
      </c>
      <c r="E5212" s="140" t="s">
        <v>3021</v>
      </c>
      <c r="F5212" s="140" t="s">
        <v>4380</v>
      </c>
      <c r="G5212" s="140" t="s">
        <v>4381</v>
      </c>
      <c r="H5212" s="140">
        <v>49.079830000000001</v>
      </c>
      <c r="I5212" s="140">
        <v>-125.7756</v>
      </c>
      <c r="J5212" s="140">
        <v>80</v>
      </c>
      <c r="K5212" s="140">
        <v>-8</v>
      </c>
      <c r="L5212" s="140">
        <f>COUNTIFS(ArCompl!$C$2:$C$5652,ArCompl!$C1265,ArCompl!$D$2:$D$5652,ArCompl!$D1265)</f>
        <v>3</v>
      </c>
      <c r="M5212" s="141">
        <f>IF(ISNA(MATCH($F5212,'Liste noire'!C:C,0)),0,1)</f>
        <v>0</v>
      </c>
    </row>
    <row r="5213" spans="1:13" x14ac:dyDescent="0.25">
      <c r="A5213" s="142">
        <v>11127</v>
      </c>
      <c r="B5213" s="143" t="s">
        <v>3092</v>
      </c>
      <c r="C5213" s="143" t="s">
        <v>3093</v>
      </c>
      <c r="D5213" s="143" t="s">
        <v>3021</v>
      </c>
      <c r="E5213" s="143" t="s">
        <v>3021</v>
      </c>
      <c r="F5213" s="143" t="s">
        <v>3094</v>
      </c>
      <c r="G5213" s="143" t="s">
        <v>3095</v>
      </c>
      <c r="H5213" s="143">
        <v>51.207340000000002</v>
      </c>
      <c r="I5213" s="143">
        <v>-115.5419</v>
      </c>
      <c r="J5213" s="143">
        <v>4583</v>
      </c>
      <c r="K5213" s="143">
        <v>-7</v>
      </c>
      <c r="L5213" s="143">
        <f>COUNTIFS(ArCompl!$C$2:$C$5652,ArCompl!$C940,ArCompl!$D$2:$D$5652,ArCompl!$D940)</f>
        <v>1</v>
      </c>
      <c r="M5213" s="144">
        <f>IF(ISNA(MATCH($F5213,'Liste noire'!C:C,0)),0,1)</f>
        <v>0</v>
      </c>
    </row>
    <row r="5214" spans="1:13" x14ac:dyDescent="0.25">
      <c r="A5214" s="139">
        <v>26</v>
      </c>
      <c r="B5214" s="140" t="s">
        <v>3979</v>
      </c>
      <c r="C5214" s="140" t="s">
        <v>3980</v>
      </c>
      <c r="D5214" s="140" t="s">
        <v>3021</v>
      </c>
      <c r="E5214" s="140" t="s">
        <v>3021</v>
      </c>
      <c r="F5214" s="140" t="s">
        <v>3981</v>
      </c>
      <c r="G5214" s="140" t="s">
        <v>3982</v>
      </c>
      <c r="H5214" s="140">
        <v>68.534400000000005</v>
      </c>
      <c r="I5214" s="140">
        <v>-89.808099999999996</v>
      </c>
      <c r="J5214" s="140">
        <v>56</v>
      </c>
      <c r="K5214" s="140">
        <v>-7</v>
      </c>
      <c r="L5214" s="140">
        <f>COUNTIFS(ArCompl!$C$2:$C$5652,ArCompl!$C1165,ArCompl!$D$2:$D$5652,ArCompl!$D1165)</f>
        <v>1</v>
      </c>
      <c r="M5214" s="141">
        <f>IF(ISNA(MATCH($F5214,'Liste noire'!C:C,0)),0,1)</f>
        <v>0</v>
      </c>
    </row>
    <row r="5215" spans="1:13" x14ac:dyDescent="0.25">
      <c r="A5215" s="142">
        <v>27</v>
      </c>
      <c r="B5215" s="143" t="s">
        <v>3084</v>
      </c>
      <c r="C5215" s="143" t="s">
        <v>3085</v>
      </c>
      <c r="D5215" s="143" t="s">
        <v>3021</v>
      </c>
      <c r="E5215" s="143" t="s">
        <v>3021</v>
      </c>
      <c r="F5215" s="143" t="s">
        <v>3086</v>
      </c>
      <c r="G5215" s="143" t="s">
        <v>3087</v>
      </c>
      <c r="H5215" s="143">
        <v>49.1325</v>
      </c>
      <c r="I5215" s="143">
        <v>-68.204400000000007</v>
      </c>
      <c r="J5215" s="143">
        <v>71</v>
      </c>
      <c r="K5215" s="143">
        <v>-5</v>
      </c>
      <c r="L5215" s="143">
        <f>COUNTIFS(ArCompl!$C$2:$C$5652,ArCompl!$C938,ArCompl!$D$2:$D$5652,ArCompl!$D938)</f>
        <v>1</v>
      </c>
      <c r="M5215" s="144">
        <f>IF(ISNA(MATCH($F5215,'Liste noire'!C:C,0)),0,1)</f>
        <v>0</v>
      </c>
    </row>
    <row r="5216" spans="1:13" x14ac:dyDescent="0.25">
      <c r="A5216" s="139">
        <v>5484</v>
      </c>
      <c r="B5216" s="140" t="s">
        <v>4419</v>
      </c>
      <c r="C5216" s="140" t="s">
        <v>4420</v>
      </c>
      <c r="D5216" s="140" t="s">
        <v>3021</v>
      </c>
      <c r="E5216" s="140" t="s">
        <v>3021</v>
      </c>
      <c r="F5216" s="140" t="s">
        <v>4421</v>
      </c>
      <c r="G5216" s="140" t="s">
        <v>4422</v>
      </c>
      <c r="H5216" s="140">
        <v>59.561399999999999</v>
      </c>
      <c r="I5216" s="140">
        <v>-108.48099999999999</v>
      </c>
      <c r="J5216" s="140">
        <v>1044</v>
      </c>
      <c r="K5216" s="140">
        <v>-6</v>
      </c>
      <c r="L5216" s="140">
        <f>COUNTIFS(ArCompl!$C$2:$C$5652,ArCompl!$C1276,ArCompl!$D$2:$D$5652,ArCompl!$D1276)</f>
        <v>1</v>
      </c>
      <c r="M5216" s="141">
        <f>IF(ISNA(MATCH($F5216,'Liste noire'!C:C,0)),0,1)</f>
        <v>0</v>
      </c>
    </row>
    <row r="5217" spans="1:13" x14ac:dyDescent="0.25">
      <c r="A5217" s="142">
        <v>28</v>
      </c>
      <c r="B5217" s="143" t="s">
        <v>3080</v>
      </c>
      <c r="C5217" s="143" t="s">
        <v>3081</v>
      </c>
      <c r="D5217" s="143" t="s">
        <v>3021</v>
      </c>
      <c r="E5217" s="143" t="s">
        <v>3021</v>
      </c>
      <c r="F5217" s="143" t="s">
        <v>3082</v>
      </c>
      <c r="G5217" s="143" t="s">
        <v>3083</v>
      </c>
      <c r="H5217" s="143">
        <v>48.330599999999997</v>
      </c>
      <c r="I5217" s="143">
        <v>-70.996399999999994</v>
      </c>
      <c r="J5217" s="143">
        <v>522</v>
      </c>
      <c r="K5217" s="143">
        <v>-5</v>
      </c>
      <c r="L5217" s="143">
        <f>COUNTIFS(ArCompl!$C$2:$C$5652,ArCompl!$C937,ArCompl!$D$2:$D$5652,ArCompl!$D937)</f>
        <v>1</v>
      </c>
      <c r="M5217" s="144">
        <f>IF(ISNA(MATCH($F5217,'Liste noire'!C:C,0)),0,1)</f>
        <v>0</v>
      </c>
    </row>
    <row r="5218" spans="1:13" x14ac:dyDescent="0.25">
      <c r="A5218" s="139">
        <v>8218</v>
      </c>
      <c r="B5218" s="140" t="s">
        <v>3130</v>
      </c>
      <c r="C5218" s="140" t="s">
        <v>3131</v>
      </c>
      <c r="D5218" s="140" t="s">
        <v>3021</v>
      </c>
      <c r="E5218" s="140" t="s">
        <v>3021</v>
      </c>
      <c r="F5218" s="140" t="s">
        <v>3132</v>
      </c>
      <c r="G5218" s="140" t="s">
        <v>3133</v>
      </c>
      <c r="H5218" s="140">
        <v>53.4694</v>
      </c>
      <c r="I5218" s="140">
        <v>-55.784999999999997</v>
      </c>
      <c r="J5218" s="140">
        <v>57</v>
      </c>
      <c r="K5218" s="140">
        <v>-4</v>
      </c>
      <c r="L5218" s="140">
        <f>COUNTIFS(ArCompl!$C$2:$C$5652,ArCompl!$C950,ArCompl!$D$2:$D$5652,ArCompl!$D950)</f>
        <v>1</v>
      </c>
      <c r="M5218" s="141">
        <f>IF(ISNA(MATCH($F5218,'Liste noire'!C:C,0)),0,1)</f>
        <v>0</v>
      </c>
    </row>
    <row r="5219" spans="1:13" x14ac:dyDescent="0.25">
      <c r="A5219" s="142">
        <v>29</v>
      </c>
      <c r="B5219" s="143" t="s">
        <v>3088</v>
      </c>
      <c r="C5219" s="143" t="s">
        <v>3089</v>
      </c>
      <c r="D5219" s="143" t="s">
        <v>3021</v>
      </c>
      <c r="E5219" s="143" t="s">
        <v>3021</v>
      </c>
      <c r="F5219" s="143" t="s">
        <v>3090</v>
      </c>
      <c r="G5219" s="143" t="s">
        <v>3091</v>
      </c>
      <c r="H5219" s="143">
        <v>64.298900000000003</v>
      </c>
      <c r="I5219" s="143">
        <v>-96.077799999999996</v>
      </c>
      <c r="J5219" s="143">
        <v>59</v>
      </c>
      <c r="K5219" s="143">
        <v>-6</v>
      </c>
      <c r="L5219" s="143">
        <f>COUNTIFS(ArCompl!$C$2:$C$5652,ArCompl!$C939,ArCompl!$D$2:$D$5652,ArCompl!$D939)</f>
        <v>1</v>
      </c>
      <c r="M5219" s="144">
        <f>IF(ISNA(MATCH($F5219,'Liste noire'!C:C,0)),0,1)</f>
        <v>0</v>
      </c>
    </row>
    <row r="5220" spans="1:13" x14ac:dyDescent="0.25">
      <c r="A5220" s="139">
        <v>30</v>
      </c>
      <c r="B5220" s="140" t="s">
        <v>3190</v>
      </c>
      <c r="C5220" s="140" t="s">
        <v>3191</v>
      </c>
      <c r="D5220" s="140" t="s">
        <v>3021</v>
      </c>
      <c r="E5220" s="140" t="s">
        <v>3021</v>
      </c>
      <c r="F5220" s="140" t="s">
        <v>3192</v>
      </c>
      <c r="G5220" s="140" t="s">
        <v>3193</v>
      </c>
      <c r="H5220" s="140">
        <v>49.950800000000001</v>
      </c>
      <c r="I5220" s="140">
        <v>-125.271</v>
      </c>
      <c r="J5220" s="140">
        <v>346</v>
      </c>
      <c r="K5220" s="140">
        <v>-8</v>
      </c>
      <c r="L5220" s="140">
        <f>COUNTIFS(ArCompl!$C$2:$C$5652,ArCompl!$C965,ArCompl!$D$2:$D$5652,ArCompl!$D965)</f>
        <v>1</v>
      </c>
      <c r="M5220" s="141">
        <f>IF(ISNA(MATCH($F5220,'Liste noire'!C:C,0)),0,1)</f>
        <v>0</v>
      </c>
    </row>
    <row r="5221" spans="1:13" x14ac:dyDescent="0.25">
      <c r="A5221" s="142">
        <v>8477</v>
      </c>
      <c r="B5221" s="143" t="s">
        <v>3138</v>
      </c>
      <c r="C5221" s="143" t="s">
        <v>3139</v>
      </c>
      <c r="D5221" s="143" t="s">
        <v>3021</v>
      </c>
      <c r="E5221" s="143" t="s">
        <v>3021</v>
      </c>
      <c r="F5221" s="143" t="s">
        <v>3140</v>
      </c>
      <c r="G5221" s="143" t="s">
        <v>3141</v>
      </c>
      <c r="H5221" s="143">
        <v>56.966700000000003</v>
      </c>
      <c r="I5221" s="143">
        <v>-130.25</v>
      </c>
      <c r="J5221" s="143">
        <v>2000</v>
      </c>
      <c r="K5221" s="143">
        <v>-8</v>
      </c>
      <c r="L5221" s="143">
        <f>COUNTIFS(ArCompl!$C$2:$C$5652,ArCompl!$C952,ArCompl!$D$2:$D$5652,ArCompl!$D952)</f>
        <v>2</v>
      </c>
      <c r="M5221" s="144">
        <f>IF(ISNA(MATCH($F5221,'Liste noire'!C:C,0)),0,1)</f>
        <v>0</v>
      </c>
    </row>
    <row r="5222" spans="1:13" x14ac:dyDescent="0.25">
      <c r="A5222" s="139">
        <v>4110</v>
      </c>
      <c r="B5222" s="140" t="s">
        <v>5388</v>
      </c>
      <c r="C5222" s="140" t="s">
        <v>5389</v>
      </c>
      <c r="D5222" s="140" t="s">
        <v>4759</v>
      </c>
      <c r="E5222" s="140" t="s">
        <v>22377</v>
      </c>
      <c r="F5222" s="140" t="s">
        <v>5390</v>
      </c>
      <c r="G5222" s="140" t="s">
        <v>5391</v>
      </c>
      <c r="H5222" s="140">
        <v>28.800560000000001</v>
      </c>
      <c r="I5222" s="140">
        <v>104.545</v>
      </c>
      <c r="J5222" s="140">
        <v>924</v>
      </c>
      <c r="K5222" s="140">
        <v>8</v>
      </c>
      <c r="L5222" s="140">
        <f>COUNTIFS(ArCompl!$C$2:$C$5652,ArCompl!$C1511,ArCompl!$D$2:$D$5652,ArCompl!$D1511)</f>
        <v>1</v>
      </c>
      <c r="M5222" s="141">
        <f>IF(ISNA(MATCH($F5222,'Liste noire'!C:C,0)),0,1)</f>
        <v>0</v>
      </c>
    </row>
    <row r="5223" spans="1:13" x14ac:dyDescent="0.25">
      <c r="A5223" s="142">
        <v>31</v>
      </c>
      <c r="B5223" s="143" t="s">
        <v>3154</v>
      </c>
      <c r="C5223" s="143" t="s">
        <v>3155</v>
      </c>
      <c r="D5223" s="143" t="s">
        <v>3021</v>
      </c>
      <c r="E5223" s="143" t="s">
        <v>3021</v>
      </c>
      <c r="F5223" s="143" t="s">
        <v>3156</v>
      </c>
      <c r="G5223" s="143" t="s">
        <v>3157</v>
      </c>
      <c r="H5223" s="143">
        <v>49.91</v>
      </c>
      <c r="I5223" s="143">
        <v>-99.951899999999995</v>
      </c>
      <c r="J5223" s="143">
        <v>1343</v>
      </c>
      <c r="K5223" s="143">
        <v>-6</v>
      </c>
      <c r="L5223" s="143">
        <f>COUNTIFS(ArCompl!$C$2:$C$5652,ArCompl!$C956,ArCompl!$D$2:$D$5652,ArCompl!$D956)</f>
        <v>1</v>
      </c>
      <c r="M5223" s="144">
        <f>IF(ISNA(MATCH($F5223,'Liste noire'!C:C,0)),0,1)</f>
        <v>0</v>
      </c>
    </row>
    <row r="5224" spans="1:13" x14ac:dyDescent="0.25">
      <c r="A5224" s="139">
        <v>7262</v>
      </c>
      <c r="B5224" s="140" t="s">
        <v>3162</v>
      </c>
      <c r="C5224" s="140" t="s">
        <v>3163</v>
      </c>
      <c r="D5224" s="140" t="s">
        <v>3021</v>
      </c>
      <c r="E5224" s="140" t="s">
        <v>3021</v>
      </c>
      <c r="F5224" s="140" t="s">
        <v>3164</v>
      </c>
      <c r="G5224" s="140" t="s">
        <v>3165</v>
      </c>
      <c r="H5224" s="140">
        <v>57.889400000000002</v>
      </c>
      <c r="I5224" s="140">
        <v>-101.679</v>
      </c>
      <c r="J5224" s="140">
        <v>1136</v>
      </c>
      <c r="K5224" s="140">
        <v>-6</v>
      </c>
      <c r="L5224" s="140">
        <f>COUNTIFS(ArCompl!$C$2:$C$5652,ArCompl!$C958,ArCompl!$D$2:$D$5652,ArCompl!$D958)</f>
        <v>1</v>
      </c>
      <c r="M5224" s="141">
        <f>IF(ISNA(MATCH($F5224,'Liste noire'!C:C,0)),0,1)</f>
        <v>0</v>
      </c>
    </row>
    <row r="5225" spans="1:13" x14ac:dyDescent="0.25">
      <c r="A5225" s="142">
        <v>11747</v>
      </c>
      <c r="B5225" s="143" t="s">
        <v>3905</v>
      </c>
      <c r="C5225" s="143" t="s">
        <v>3906</v>
      </c>
      <c r="D5225" s="143" t="s">
        <v>3021</v>
      </c>
      <c r="E5225" s="143" t="s">
        <v>3021</v>
      </c>
      <c r="F5225" s="143" t="s">
        <v>3907</v>
      </c>
      <c r="G5225" s="143" t="s">
        <v>3908</v>
      </c>
      <c r="H5225" s="143">
        <v>53.332500000000003</v>
      </c>
      <c r="I5225" s="143">
        <v>-104.008</v>
      </c>
      <c r="J5225" s="143">
        <v>1220</v>
      </c>
      <c r="K5225" s="143" t="s">
        <v>340</v>
      </c>
      <c r="L5225" s="143">
        <f>COUNTIFS(ArCompl!$C$2:$C$5652,ArCompl!$C1146,ArCompl!$D$2:$D$5652,ArCompl!$D1146)</f>
        <v>1</v>
      </c>
      <c r="M5225" s="144">
        <f>IF(ISNA(MATCH($F5225,'Liste noire'!C:C,0)),0,1)</f>
        <v>0</v>
      </c>
    </row>
    <row r="5226" spans="1:13" x14ac:dyDescent="0.25">
      <c r="A5226" s="139">
        <v>7022</v>
      </c>
      <c r="B5226" s="140" t="s">
        <v>3122</v>
      </c>
      <c r="C5226" s="140" t="s">
        <v>3123</v>
      </c>
      <c r="D5226" s="140" t="s">
        <v>3021</v>
      </c>
      <c r="E5226" s="140" t="s">
        <v>3021</v>
      </c>
      <c r="F5226" s="140" t="s">
        <v>3124</v>
      </c>
      <c r="G5226" s="140" t="s">
        <v>3125</v>
      </c>
      <c r="H5226" s="140">
        <v>52.358899999999998</v>
      </c>
      <c r="I5226" s="140">
        <v>-97.018299999999996</v>
      </c>
      <c r="J5226" s="140">
        <v>728</v>
      </c>
      <c r="K5226" s="140">
        <v>-6</v>
      </c>
      <c r="L5226" s="140">
        <f>COUNTIFS(ArCompl!$C$2:$C$5652,ArCompl!$C948,ArCompl!$D$2:$D$5652,ArCompl!$D948)</f>
        <v>1</v>
      </c>
      <c r="M5226" s="141">
        <f>IF(ISNA(MATCH($F5226,'Liste noire'!C:C,0)),0,1)</f>
        <v>0</v>
      </c>
    </row>
    <row r="5227" spans="1:13" x14ac:dyDescent="0.25">
      <c r="A5227" s="142">
        <v>9749</v>
      </c>
      <c r="B5227" s="143" t="s">
        <v>3110</v>
      </c>
      <c r="C5227" s="143" t="s">
        <v>3111</v>
      </c>
      <c r="D5227" s="143" t="s">
        <v>3021</v>
      </c>
      <c r="E5227" s="143" t="s">
        <v>3021</v>
      </c>
      <c r="F5227" s="143" t="s">
        <v>3112</v>
      </c>
      <c r="G5227" s="143" t="s">
        <v>3113</v>
      </c>
      <c r="H5227" s="143">
        <v>48.75</v>
      </c>
      <c r="I5227" s="143">
        <v>-123.233</v>
      </c>
      <c r="J5227" s="143">
        <v>0</v>
      </c>
      <c r="K5227" s="143">
        <v>-8</v>
      </c>
      <c r="L5227" s="143">
        <f>COUNTIFS(ArCompl!$C$2:$C$5652,ArCompl!$C945,ArCompl!$D$2:$D$5652,ArCompl!$D945)</f>
        <v>1</v>
      </c>
      <c r="M5227" s="144">
        <f>IF(ISNA(MATCH($F5227,'Liste noire'!C:C,0)),0,1)</f>
        <v>0</v>
      </c>
    </row>
    <row r="5228" spans="1:13" x14ac:dyDescent="0.25">
      <c r="A5228" s="139">
        <v>5485</v>
      </c>
      <c r="B5228" s="140" t="s">
        <v>3764</v>
      </c>
      <c r="C5228" s="140" t="s">
        <v>3765</v>
      </c>
      <c r="D5228" s="140" t="s">
        <v>3021</v>
      </c>
      <c r="E5228" s="140" t="s">
        <v>3021</v>
      </c>
      <c r="F5228" s="140" t="s">
        <v>3766</v>
      </c>
      <c r="G5228" s="140" t="s">
        <v>3767</v>
      </c>
      <c r="H5228" s="140">
        <v>51.443600000000004</v>
      </c>
      <c r="I5228" s="140">
        <v>-57.185299999999998</v>
      </c>
      <c r="J5228" s="140">
        <v>121</v>
      </c>
      <c r="K5228" s="140">
        <v>-4</v>
      </c>
      <c r="L5228" s="140">
        <f>COUNTIFS(ArCompl!$C$2:$C$5652,ArCompl!$C1110,ArCompl!$D$2:$D$5652,ArCompl!$D1110)</f>
        <v>1</v>
      </c>
      <c r="M5228" s="141">
        <f>IF(ISNA(MATCH($F5228,'Liste noire'!C:C,0)),0,1)</f>
        <v>0</v>
      </c>
    </row>
    <row r="5229" spans="1:13" x14ac:dyDescent="0.25">
      <c r="A5229" s="142">
        <v>7267</v>
      </c>
      <c r="B5229" s="143" t="s">
        <v>3146</v>
      </c>
      <c r="C5229" s="143" t="s">
        <v>3147</v>
      </c>
      <c r="D5229" s="143" t="s">
        <v>3021</v>
      </c>
      <c r="E5229" s="143" t="s">
        <v>3021</v>
      </c>
      <c r="F5229" s="143" t="s">
        <v>3148</v>
      </c>
      <c r="G5229" s="143" t="s">
        <v>3149</v>
      </c>
      <c r="H5229" s="143">
        <v>54.304200000000002</v>
      </c>
      <c r="I5229" s="143">
        <v>-110.744</v>
      </c>
      <c r="J5229" s="143">
        <v>1836</v>
      </c>
      <c r="K5229" s="143">
        <v>-7</v>
      </c>
      <c r="L5229" s="143">
        <f>COUNTIFS(ArCompl!$C$2:$C$5652,ArCompl!$C954,ArCompl!$D$2:$D$5652,ArCompl!$D954)</f>
        <v>2</v>
      </c>
      <c r="M5229" s="144">
        <f>IF(ISNA(MATCH($F5229,'Liste noire'!C:C,0)),0,1)</f>
        <v>0</v>
      </c>
    </row>
    <row r="5230" spans="1:13" x14ac:dyDescent="0.25">
      <c r="A5230" s="139">
        <v>32</v>
      </c>
      <c r="B5230" s="140" t="s">
        <v>3186</v>
      </c>
      <c r="C5230" s="140" t="s">
        <v>3187</v>
      </c>
      <c r="D5230" s="140" t="s">
        <v>3021</v>
      </c>
      <c r="E5230" s="140" t="s">
        <v>3021</v>
      </c>
      <c r="F5230" s="140" t="s">
        <v>3188</v>
      </c>
      <c r="G5230" s="140" t="s">
        <v>3189</v>
      </c>
      <c r="H5230" s="140">
        <v>69.108099999999993</v>
      </c>
      <c r="I5230" s="140">
        <v>-105.13800000000001</v>
      </c>
      <c r="J5230" s="140">
        <v>90</v>
      </c>
      <c r="K5230" s="140">
        <v>-7</v>
      </c>
      <c r="L5230" s="140">
        <f>COUNTIFS(ArCompl!$C$2:$C$5652,ArCompl!$C964,ArCompl!$D$2:$D$5652,ArCompl!$D964)</f>
        <v>1</v>
      </c>
      <c r="M5230" s="141">
        <f>IF(ISNA(MATCH($F5230,'Liste noire'!C:C,0)),0,1)</f>
        <v>0</v>
      </c>
    </row>
    <row r="5231" spans="1:13" x14ac:dyDescent="0.25">
      <c r="A5231" s="142">
        <v>8177</v>
      </c>
      <c r="B5231" s="143" t="s">
        <v>3294</v>
      </c>
      <c r="C5231" s="143" t="s">
        <v>3295</v>
      </c>
      <c r="D5231" s="143" t="s">
        <v>3021</v>
      </c>
      <c r="E5231" s="143" t="s">
        <v>3021</v>
      </c>
      <c r="F5231" s="143" t="s">
        <v>3296</v>
      </c>
      <c r="G5231" s="143" t="s">
        <v>3297</v>
      </c>
      <c r="H5231" s="143">
        <v>45.092799999999997</v>
      </c>
      <c r="I5231" s="143">
        <v>-74.563299999999998</v>
      </c>
      <c r="J5231" s="143">
        <v>175</v>
      </c>
      <c r="K5231" s="143">
        <v>-5</v>
      </c>
      <c r="L5231" s="143">
        <f>COUNTIFS(ArCompl!$C$2:$C$5652,ArCompl!$C991,ArCompl!$D$2:$D$5652,ArCompl!$D991)</f>
        <v>1</v>
      </c>
      <c r="M5231" s="144">
        <f>IF(ISNA(MATCH($F5231,'Liste noire'!C:C,0)),0,1)</f>
        <v>0</v>
      </c>
    </row>
    <row r="5232" spans="1:13" x14ac:dyDescent="0.25">
      <c r="A5232" s="139">
        <v>33</v>
      </c>
      <c r="B5232" s="140" t="s">
        <v>3886</v>
      </c>
      <c r="C5232" s="140" t="s">
        <v>3887</v>
      </c>
      <c r="D5232" s="140" t="s">
        <v>3021</v>
      </c>
      <c r="E5232" s="140" t="s">
        <v>3021</v>
      </c>
      <c r="F5232" s="140" t="s">
        <v>3888</v>
      </c>
      <c r="G5232" s="140" t="s">
        <v>3889</v>
      </c>
      <c r="H5232" s="140">
        <v>49.054969999999997</v>
      </c>
      <c r="I5232" s="140">
        <v>-123.8699</v>
      </c>
      <c r="J5232" s="140">
        <v>92</v>
      </c>
      <c r="K5232" s="140">
        <v>-8</v>
      </c>
      <c r="L5232" s="140">
        <f>COUNTIFS(ArCompl!$C$2:$C$5652,ArCompl!$C1141,ArCompl!$D$2:$D$5652,ArCompl!$D1141)</f>
        <v>1</v>
      </c>
      <c r="M5232" s="141">
        <f>IF(ISNA(MATCH($F5232,'Liste noire'!C:C,0)),0,1)</f>
        <v>0</v>
      </c>
    </row>
    <row r="5233" spans="1:13" x14ac:dyDescent="0.25">
      <c r="A5233" s="142">
        <v>11748</v>
      </c>
      <c r="B5233" s="143" t="s">
        <v>3210</v>
      </c>
      <c r="C5233" s="143" t="s">
        <v>3211</v>
      </c>
      <c r="D5233" s="143" t="s">
        <v>3021</v>
      </c>
      <c r="E5233" s="143" t="s">
        <v>3021</v>
      </c>
      <c r="F5233" s="143" t="s">
        <v>3212</v>
      </c>
      <c r="G5233" s="143" t="s">
        <v>3213</v>
      </c>
      <c r="H5233" s="143">
        <v>43.285600000000002</v>
      </c>
      <c r="I5233" s="143">
        <v>-81.508300000000006</v>
      </c>
      <c r="J5233" s="143">
        <v>824</v>
      </c>
      <c r="K5233" s="143" t="s">
        <v>340</v>
      </c>
      <c r="L5233" s="143">
        <f>COUNTIFS(ArCompl!$C$2:$C$5652,ArCompl!$C970,ArCompl!$D$2:$D$5652,ArCompl!$D970)</f>
        <v>1</v>
      </c>
      <c r="M5233" s="144">
        <f>IF(ISNA(MATCH($F5233,'Liste noire'!C:C,0)),0,1)</f>
        <v>0</v>
      </c>
    </row>
    <row r="5234" spans="1:13" x14ac:dyDescent="0.25">
      <c r="A5234" s="139">
        <v>34</v>
      </c>
      <c r="B5234" s="140" t="s">
        <v>3202</v>
      </c>
      <c r="C5234" s="140" t="s">
        <v>3203</v>
      </c>
      <c r="D5234" s="140" t="s">
        <v>3021</v>
      </c>
      <c r="E5234" s="140" t="s">
        <v>3021</v>
      </c>
      <c r="F5234" s="140" t="s">
        <v>3204</v>
      </c>
      <c r="G5234" s="140" t="s">
        <v>3205</v>
      </c>
      <c r="H5234" s="140">
        <v>49.296399999999998</v>
      </c>
      <c r="I5234" s="140">
        <v>-117.63200000000001</v>
      </c>
      <c r="J5234" s="140">
        <v>1624</v>
      </c>
      <c r="K5234" s="140">
        <v>-8</v>
      </c>
      <c r="L5234" s="140">
        <f>COUNTIFS(ArCompl!$C$2:$C$5652,ArCompl!$C968,ArCompl!$D$2:$D$5652,ArCompl!$D968)</f>
        <v>1</v>
      </c>
      <c r="M5234" s="141">
        <f>IF(ISNA(MATCH($F5234,'Liste noire'!C:C,0)),0,1)</f>
        <v>0</v>
      </c>
    </row>
    <row r="5235" spans="1:13" x14ac:dyDescent="0.25">
      <c r="A5235" s="142">
        <v>35</v>
      </c>
      <c r="B5235" s="143" t="s">
        <v>3230</v>
      </c>
      <c r="C5235" s="143" t="s">
        <v>3231</v>
      </c>
      <c r="D5235" s="143" t="s">
        <v>3021</v>
      </c>
      <c r="E5235" s="143" t="s">
        <v>3021</v>
      </c>
      <c r="F5235" s="143" t="s">
        <v>3232</v>
      </c>
      <c r="G5235" s="143" t="s">
        <v>3233</v>
      </c>
      <c r="H5235" s="143">
        <v>47.007800000000003</v>
      </c>
      <c r="I5235" s="143">
        <v>-65.449200000000005</v>
      </c>
      <c r="J5235" s="143">
        <v>108</v>
      </c>
      <c r="K5235" s="143">
        <v>-4</v>
      </c>
      <c r="L5235" s="143">
        <f>COUNTIFS(ArCompl!$C$2:$C$5652,ArCompl!$C975,ArCompl!$D$2:$D$5652,ArCompl!$D975)</f>
        <v>3</v>
      </c>
      <c r="M5235" s="144">
        <f>IF(ISNA(MATCH($F5235,'Liste noire'!C:C,0)),0,1)</f>
        <v>0</v>
      </c>
    </row>
    <row r="5236" spans="1:13" x14ac:dyDescent="0.25">
      <c r="A5236" s="139">
        <v>5462</v>
      </c>
      <c r="B5236" s="140" t="s">
        <v>3278</v>
      </c>
      <c r="C5236" s="140" t="s">
        <v>3279</v>
      </c>
      <c r="D5236" s="140" t="s">
        <v>3021</v>
      </c>
      <c r="E5236" s="140" t="s">
        <v>3021</v>
      </c>
      <c r="F5236" s="140" t="s">
        <v>3280</v>
      </c>
      <c r="G5236" s="140" t="s">
        <v>3281</v>
      </c>
      <c r="H5236" s="140">
        <v>67.039199999999994</v>
      </c>
      <c r="I5236" s="140">
        <v>-126.08</v>
      </c>
      <c r="J5236" s="140">
        <v>850</v>
      </c>
      <c r="K5236" s="140">
        <v>-7</v>
      </c>
      <c r="L5236" s="140">
        <f>COUNTIFS(ArCompl!$C$2:$C$5652,ArCompl!$C987,ArCompl!$D$2:$D$5652,ArCompl!$D987)</f>
        <v>1</v>
      </c>
      <c r="M5236" s="141">
        <f>IF(ISNA(MATCH($F5236,'Liste noire'!C:C,0)),0,1)</f>
        <v>0</v>
      </c>
    </row>
    <row r="5237" spans="1:13" x14ac:dyDescent="0.25">
      <c r="A5237" s="142">
        <v>36</v>
      </c>
      <c r="B5237" s="143" t="s">
        <v>3222</v>
      </c>
      <c r="C5237" s="143" t="s">
        <v>3223</v>
      </c>
      <c r="D5237" s="143" t="s">
        <v>3021</v>
      </c>
      <c r="E5237" s="143" t="s">
        <v>3021</v>
      </c>
      <c r="F5237" s="143" t="s">
        <v>3224</v>
      </c>
      <c r="G5237" s="143" t="s">
        <v>3225</v>
      </c>
      <c r="H5237" s="143">
        <v>47.9908</v>
      </c>
      <c r="I5237" s="143">
        <v>-66.330299999999994</v>
      </c>
      <c r="J5237" s="143">
        <v>132</v>
      </c>
      <c r="K5237" s="143">
        <v>-4</v>
      </c>
      <c r="L5237" s="143">
        <f>COUNTIFS(ArCompl!$C$2:$C$5652,ArCompl!$C973,ArCompl!$D$2:$D$5652,ArCompl!$D973)</f>
        <v>1</v>
      </c>
      <c r="M5237" s="144">
        <f>IF(ISNA(MATCH($F5237,'Liste noire'!C:C,0)),0,1)</f>
        <v>0</v>
      </c>
    </row>
    <row r="5238" spans="1:13" x14ac:dyDescent="0.25">
      <c r="A5238" s="139">
        <v>9241</v>
      </c>
      <c r="B5238" s="140" t="s">
        <v>4179</v>
      </c>
      <c r="C5238" s="140" t="s">
        <v>4180</v>
      </c>
      <c r="D5238" s="140" t="s">
        <v>3021</v>
      </c>
      <c r="E5238" s="140" t="s">
        <v>3021</v>
      </c>
      <c r="F5238" s="140" t="s">
        <v>4181</v>
      </c>
      <c r="G5238" s="140" t="s">
        <v>4182</v>
      </c>
      <c r="H5238" s="140">
        <v>43.191699999999997</v>
      </c>
      <c r="I5238" s="140">
        <v>-79.171700000000001</v>
      </c>
      <c r="J5238" s="140">
        <v>321</v>
      </c>
      <c r="K5238" s="140">
        <v>-5</v>
      </c>
      <c r="L5238" s="140">
        <f>COUNTIFS(ArCompl!$C$2:$C$5652,ArCompl!$C1215,ArCompl!$D$2:$D$5652,ArCompl!$D1215)</f>
        <v>1</v>
      </c>
      <c r="M5238" s="141">
        <f>IF(ISNA(MATCH($F5238,'Liste noire'!C:C,0)),0,1)</f>
        <v>0</v>
      </c>
    </row>
    <row r="5239" spans="1:13" x14ac:dyDescent="0.25">
      <c r="A5239" s="142">
        <v>9088</v>
      </c>
      <c r="B5239" s="143" t="s">
        <v>3270</v>
      </c>
      <c r="C5239" s="143" t="s">
        <v>3271</v>
      </c>
      <c r="D5239" s="143" t="s">
        <v>3021</v>
      </c>
      <c r="E5239" s="143" t="s">
        <v>3021</v>
      </c>
      <c r="F5239" s="143" t="s">
        <v>3272</v>
      </c>
      <c r="G5239" s="143" t="s">
        <v>3273</v>
      </c>
      <c r="H5239" s="143">
        <v>49.105600000000003</v>
      </c>
      <c r="I5239" s="143">
        <v>-81.013599999999997</v>
      </c>
      <c r="J5239" s="143">
        <v>861</v>
      </c>
      <c r="K5239" s="143">
        <v>-5</v>
      </c>
      <c r="L5239" s="143">
        <f>COUNTIFS(ArCompl!$C$2:$C$5652,ArCompl!$C985,ArCompl!$D$2:$D$5652,ArCompl!$D985)</f>
        <v>1</v>
      </c>
      <c r="M5239" s="144">
        <f>IF(ISNA(MATCH($F5239,'Liste noire'!C:C,0)),0,1)</f>
        <v>0</v>
      </c>
    </row>
    <row r="5240" spans="1:13" x14ac:dyDescent="0.25">
      <c r="A5240" s="139">
        <v>37</v>
      </c>
      <c r="B5240" s="140" t="s">
        <v>3286</v>
      </c>
      <c r="C5240" s="140" t="s">
        <v>3287</v>
      </c>
      <c r="D5240" s="140" t="s">
        <v>3021</v>
      </c>
      <c r="E5240" s="140" t="s">
        <v>3021</v>
      </c>
      <c r="F5240" s="140" t="s">
        <v>3288</v>
      </c>
      <c r="G5240" s="140" t="s">
        <v>3289</v>
      </c>
      <c r="H5240" s="140">
        <v>67.816699999999997</v>
      </c>
      <c r="I5240" s="140">
        <v>-115.14400000000001</v>
      </c>
      <c r="J5240" s="140">
        <v>74</v>
      </c>
      <c r="K5240" s="140">
        <v>-7</v>
      </c>
      <c r="L5240" s="140">
        <f>COUNTIFS(ArCompl!$C$2:$C$5652,ArCompl!$C989,ArCompl!$D$2:$D$5652,ArCompl!$D989)</f>
        <v>1</v>
      </c>
      <c r="M5240" s="141">
        <f>IF(ISNA(MATCH($F5240,'Liste noire'!C:C,0)),0,1)</f>
        <v>0</v>
      </c>
    </row>
    <row r="5241" spans="1:13" x14ac:dyDescent="0.25">
      <c r="A5241" s="142">
        <v>11749</v>
      </c>
      <c r="B5241" s="143" t="s">
        <v>3134</v>
      </c>
      <c r="C5241" s="143" t="s">
        <v>3135</v>
      </c>
      <c r="D5241" s="143" t="s">
        <v>3021</v>
      </c>
      <c r="E5241" s="143" t="s">
        <v>3021</v>
      </c>
      <c r="F5241" s="143" t="s">
        <v>3136</v>
      </c>
      <c r="G5241" s="143" t="s">
        <v>3137</v>
      </c>
      <c r="H5241" s="143">
        <v>52.116700000000002</v>
      </c>
      <c r="I5241" s="143">
        <v>-119.283</v>
      </c>
      <c r="J5241" s="143">
        <v>2240</v>
      </c>
      <c r="K5241" s="143" t="s">
        <v>340</v>
      </c>
      <c r="L5241" s="143">
        <f>COUNTIFS(ArCompl!$C$2:$C$5652,ArCompl!$C951,ArCompl!$D$2:$D$5652,ArCompl!$D951)</f>
        <v>1</v>
      </c>
      <c r="M5241" s="144">
        <f>IF(ISNA(MATCH($F5241,'Liste noire'!C:C,0)),0,1)</f>
        <v>0</v>
      </c>
    </row>
    <row r="5242" spans="1:13" x14ac:dyDescent="0.25">
      <c r="A5242" s="139">
        <v>11750</v>
      </c>
      <c r="B5242" s="140" t="s">
        <v>3238</v>
      </c>
      <c r="C5242" s="140" t="s">
        <v>3239</v>
      </c>
      <c r="D5242" s="140" t="s">
        <v>3021</v>
      </c>
      <c r="E5242" s="140" t="s">
        <v>3021</v>
      </c>
      <c r="F5242" s="140" t="s">
        <v>3240</v>
      </c>
      <c r="G5242" s="140" t="s">
        <v>3241</v>
      </c>
      <c r="H5242" s="140">
        <v>55.687199999999997</v>
      </c>
      <c r="I5242" s="140">
        <v>-121.627</v>
      </c>
      <c r="J5242" s="140">
        <v>2000</v>
      </c>
      <c r="K5242" s="140" t="s">
        <v>340</v>
      </c>
      <c r="L5242" s="140">
        <f>COUNTIFS(ArCompl!$C$2:$C$5652,ArCompl!$C977,ArCompl!$D$2:$D$5652,ArCompl!$D977)</f>
        <v>1</v>
      </c>
      <c r="M5242" s="141">
        <f>IF(ISNA(MATCH($F5242,'Liste noire'!C:C,0)),0,1)</f>
        <v>0</v>
      </c>
    </row>
    <row r="5243" spans="1:13" x14ac:dyDescent="0.25">
      <c r="A5243" s="142">
        <v>7264</v>
      </c>
      <c r="B5243" s="143" t="s">
        <v>3306</v>
      </c>
      <c r="C5243" s="143" t="s">
        <v>3307</v>
      </c>
      <c r="D5243" s="143" t="s">
        <v>3021</v>
      </c>
      <c r="E5243" s="143" t="s">
        <v>3021</v>
      </c>
      <c r="F5243" s="143" t="s">
        <v>3308</v>
      </c>
      <c r="G5243" s="143" t="s">
        <v>3309</v>
      </c>
      <c r="H5243" s="143">
        <v>54.610599999999998</v>
      </c>
      <c r="I5243" s="143">
        <v>-97.760800000000003</v>
      </c>
      <c r="J5243" s="143">
        <v>709</v>
      </c>
      <c r="K5243" s="143">
        <v>-6</v>
      </c>
      <c r="L5243" s="143">
        <f>COUNTIFS(ArCompl!$C$2:$C$5652,ArCompl!$C994,ArCompl!$D$2:$D$5652,ArCompl!$D994)</f>
        <v>1</v>
      </c>
      <c r="M5243" s="144">
        <f>IF(ISNA(MATCH($F5243,'Liste noire'!C:C,0)),0,1)</f>
        <v>0</v>
      </c>
    </row>
    <row r="5244" spans="1:13" x14ac:dyDescent="0.25">
      <c r="A5244" s="139">
        <v>5487</v>
      </c>
      <c r="B5244" s="140" t="s">
        <v>3234</v>
      </c>
      <c r="C5244" s="140" t="s">
        <v>3235</v>
      </c>
      <c r="D5244" s="140" t="s">
        <v>3021</v>
      </c>
      <c r="E5244" s="140" t="s">
        <v>3021</v>
      </c>
      <c r="F5244" s="140" t="s">
        <v>3236</v>
      </c>
      <c r="G5244" s="140" t="s">
        <v>3237</v>
      </c>
      <c r="H5244" s="140">
        <v>63.346899999999998</v>
      </c>
      <c r="I5244" s="140">
        <v>-90.731099999999998</v>
      </c>
      <c r="J5244" s="140">
        <v>32</v>
      </c>
      <c r="K5244" s="140">
        <v>-6</v>
      </c>
      <c r="L5244" s="140">
        <f>COUNTIFS(ArCompl!$C$2:$C$5652,ArCompl!$C976,ArCompl!$D$2:$D$5652,ArCompl!$D976)</f>
        <v>1</v>
      </c>
      <c r="M5244" s="141">
        <f>IF(ISNA(MATCH($F5244,'Liste noire'!C:C,0)),0,1)</f>
        <v>0</v>
      </c>
    </row>
    <row r="5245" spans="1:13" x14ac:dyDescent="0.25">
      <c r="A5245" s="142">
        <v>38</v>
      </c>
      <c r="B5245" s="143" t="s">
        <v>3298</v>
      </c>
      <c r="C5245" s="143" t="s">
        <v>3299</v>
      </c>
      <c r="D5245" s="143" t="s">
        <v>3021</v>
      </c>
      <c r="E5245" s="143" t="s">
        <v>3021</v>
      </c>
      <c r="F5245" s="143" t="s">
        <v>3300</v>
      </c>
      <c r="G5245" s="143" t="s">
        <v>3301</v>
      </c>
      <c r="H5245" s="143">
        <v>52.075000000000003</v>
      </c>
      <c r="I5245" s="143">
        <v>-111.44499999999999</v>
      </c>
      <c r="J5245" s="143">
        <v>2595</v>
      </c>
      <c r="K5245" s="143">
        <v>-7</v>
      </c>
      <c r="L5245" s="143">
        <f>COUNTIFS(ArCompl!$C$2:$C$5652,ArCompl!$C992,ArCompl!$D$2:$D$5652,ArCompl!$D992)</f>
        <v>1</v>
      </c>
      <c r="M5245" s="144">
        <f>IF(ISNA(MATCH($F5245,'Liste noire'!C:C,0)),0,1)</f>
        <v>0</v>
      </c>
    </row>
    <row r="5246" spans="1:13" x14ac:dyDescent="0.25">
      <c r="A5246" s="139">
        <v>6430</v>
      </c>
      <c r="B5246" s="140" t="s">
        <v>5428</v>
      </c>
      <c r="C5246" s="140" t="s">
        <v>5429</v>
      </c>
      <c r="D5246" s="140" t="s">
        <v>4759</v>
      </c>
      <c r="E5246" s="140" t="s">
        <v>22377</v>
      </c>
      <c r="F5246" s="140" t="s">
        <v>5430</v>
      </c>
      <c r="G5246" s="140" t="s">
        <v>5431</v>
      </c>
      <c r="H5246" s="140">
        <v>35.116390000000003</v>
      </c>
      <c r="I5246" s="140">
        <v>111.0314</v>
      </c>
      <c r="J5246" s="140">
        <v>1242</v>
      </c>
      <c r="K5246" s="140">
        <v>8</v>
      </c>
      <c r="L5246" s="140">
        <f>COUNTIFS(ArCompl!$C$2:$C$5652,ArCompl!$C1521,ArCompl!$D$2:$D$5652,ArCompl!$D1521)</f>
        <v>1</v>
      </c>
      <c r="M5246" s="141">
        <f>IF(ISNA(MATCH($F5246,'Liste noire'!C:C,0)),0,1)</f>
        <v>0</v>
      </c>
    </row>
    <row r="5247" spans="1:13" x14ac:dyDescent="0.25">
      <c r="A5247" s="142">
        <v>39</v>
      </c>
      <c r="B5247" s="143" t="s">
        <v>3250</v>
      </c>
      <c r="C5247" s="143" t="s">
        <v>3251</v>
      </c>
      <c r="D5247" s="143" t="s">
        <v>3021</v>
      </c>
      <c r="E5247" s="143" t="s">
        <v>3021</v>
      </c>
      <c r="F5247" s="143" t="s">
        <v>3252</v>
      </c>
      <c r="G5247" s="143" t="s">
        <v>3253</v>
      </c>
      <c r="H5247" s="143">
        <v>49.152799999999999</v>
      </c>
      <c r="I5247" s="143">
        <v>-121.93899999999999</v>
      </c>
      <c r="J5247" s="143">
        <v>32</v>
      </c>
      <c r="K5247" s="143">
        <v>-8</v>
      </c>
      <c r="L5247" s="143">
        <f>COUNTIFS(ArCompl!$C$2:$C$5652,ArCompl!$C980,ArCompl!$D$2:$D$5652,ArCompl!$D980)</f>
        <v>1</v>
      </c>
      <c r="M5247" s="144">
        <f>IF(ISNA(MATCH($F5247,'Liste noire'!C:C,0)),0,1)</f>
        <v>0</v>
      </c>
    </row>
    <row r="5248" spans="1:13" x14ac:dyDescent="0.25">
      <c r="A5248" s="139">
        <v>40</v>
      </c>
      <c r="B5248" s="140" t="s">
        <v>3266</v>
      </c>
      <c r="C5248" s="140" t="s">
        <v>3267</v>
      </c>
      <c r="D5248" s="140" t="s">
        <v>3021</v>
      </c>
      <c r="E5248" s="140" t="s">
        <v>3021</v>
      </c>
      <c r="F5248" s="140" t="s">
        <v>3268</v>
      </c>
      <c r="G5248" s="140" t="s">
        <v>3269</v>
      </c>
      <c r="H5248" s="140">
        <v>70.486099999999993</v>
      </c>
      <c r="I5248" s="140">
        <v>-68.5167</v>
      </c>
      <c r="J5248" s="140">
        <v>87</v>
      </c>
      <c r="K5248" s="140">
        <v>-5</v>
      </c>
      <c r="L5248" s="140">
        <f>COUNTIFS(ArCompl!$C$2:$C$5652,ArCompl!$C984,ArCompl!$D$2:$D$5652,ArCompl!$D984)</f>
        <v>1</v>
      </c>
      <c r="M5248" s="141">
        <f>IF(ISNA(MATCH($F5248,'Liste noire'!C:C,0)),0,1)</f>
        <v>0</v>
      </c>
    </row>
    <row r="5249" spans="1:13" x14ac:dyDescent="0.25">
      <c r="A5249" s="142">
        <v>42</v>
      </c>
      <c r="B5249" s="143" t="s">
        <v>3314</v>
      </c>
      <c r="C5249" s="143" t="s">
        <v>3315</v>
      </c>
      <c r="D5249" s="143" t="s">
        <v>3021</v>
      </c>
      <c r="E5249" s="143" t="s">
        <v>3021</v>
      </c>
      <c r="F5249" s="143" t="s">
        <v>3316</v>
      </c>
      <c r="G5249" s="143" t="s">
        <v>3317</v>
      </c>
      <c r="H5249" s="143">
        <v>64.043099999999995</v>
      </c>
      <c r="I5249" s="143">
        <v>-139.12799999999999</v>
      </c>
      <c r="J5249" s="143">
        <v>1215</v>
      </c>
      <c r="K5249" s="143">
        <v>-8</v>
      </c>
      <c r="L5249" s="143">
        <f>COUNTIFS(ArCompl!$C$2:$C$5652,ArCompl!$C996,ArCompl!$D$2:$D$5652,ArCompl!$D996)</f>
        <v>1</v>
      </c>
      <c r="M5249" s="144">
        <f>IF(ISNA(MATCH($F5249,'Liste noire'!C:C,0)),0,1)</f>
        <v>0</v>
      </c>
    </row>
    <row r="5250" spans="1:13" x14ac:dyDescent="0.25">
      <c r="A5250" s="139">
        <v>43</v>
      </c>
      <c r="B5250" s="140" t="s">
        <v>3178</v>
      </c>
      <c r="C5250" s="140" t="s">
        <v>3179</v>
      </c>
      <c r="D5250" s="140" t="s">
        <v>3021</v>
      </c>
      <c r="E5250" s="140" t="s">
        <v>3021</v>
      </c>
      <c r="F5250" s="140" t="s">
        <v>3180</v>
      </c>
      <c r="G5250" s="140" t="s">
        <v>3181</v>
      </c>
      <c r="H5250" s="140">
        <v>61.371099999999998</v>
      </c>
      <c r="I5250" s="140">
        <v>-139.041</v>
      </c>
      <c r="J5250" s="140">
        <v>2647</v>
      </c>
      <c r="K5250" s="140">
        <v>-8</v>
      </c>
      <c r="L5250" s="140">
        <f>COUNTIFS(ArCompl!$C$2:$C$5652,ArCompl!$C962,ArCompl!$D$2:$D$5652,ArCompl!$D962)</f>
        <v>1</v>
      </c>
      <c r="M5250" s="141">
        <f>IF(ISNA(MATCH($F5250,'Liste noire'!C:C,0)),0,1)</f>
        <v>0</v>
      </c>
    </row>
    <row r="5251" spans="1:13" x14ac:dyDescent="0.25">
      <c r="A5251" s="142">
        <v>44</v>
      </c>
      <c r="B5251" s="143" t="s">
        <v>4075</v>
      </c>
      <c r="C5251" s="143" t="s">
        <v>4076</v>
      </c>
      <c r="D5251" s="143" t="s">
        <v>3021</v>
      </c>
      <c r="E5251" s="143" t="s">
        <v>3021</v>
      </c>
      <c r="F5251" s="143" t="s">
        <v>4077</v>
      </c>
      <c r="G5251" s="143" t="s">
        <v>4078</v>
      </c>
      <c r="H5251" s="143">
        <v>49.4681</v>
      </c>
      <c r="I5251" s="143">
        <v>-120.511</v>
      </c>
      <c r="J5251" s="143">
        <v>2298</v>
      </c>
      <c r="K5251" s="143">
        <v>-8</v>
      </c>
      <c r="L5251" s="143">
        <f>COUNTIFS(ArCompl!$C$2:$C$5652,ArCompl!$C1189,ArCompl!$D$2:$D$5652,ArCompl!$D1189)</f>
        <v>1</v>
      </c>
      <c r="M5251" s="144">
        <f>IF(ISNA(MATCH($F5251,'Liste noire'!C:C,0)),0,1)</f>
        <v>0</v>
      </c>
    </row>
    <row r="5252" spans="1:13" x14ac:dyDescent="0.25">
      <c r="A5252" s="139">
        <v>45</v>
      </c>
      <c r="B5252" s="140" t="s">
        <v>3326</v>
      </c>
      <c r="C5252" s="140" t="s">
        <v>3327</v>
      </c>
      <c r="D5252" s="140" t="s">
        <v>3021</v>
      </c>
      <c r="E5252" s="140" t="s">
        <v>3021</v>
      </c>
      <c r="F5252" s="140" t="s">
        <v>3328</v>
      </c>
      <c r="G5252" s="140" t="s">
        <v>3329</v>
      </c>
      <c r="H5252" s="140">
        <v>49.210799999999999</v>
      </c>
      <c r="I5252" s="140">
        <v>-57.391399999999997</v>
      </c>
      <c r="J5252" s="140">
        <v>72</v>
      </c>
      <c r="K5252" s="140">
        <v>-3.5</v>
      </c>
      <c r="L5252" s="140">
        <f>COUNTIFS(ArCompl!$C$2:$C$5652,ArCompl!$C999,ArCompl!$D$2:$D$5652,ArCompl!$D999)</f>
        <v>1</v>
      </c>
      <c r="M5252" s="141">
        <f>IF(ISNA(MATCH($F5252,'Liste noire'!C:C,0)),0,1)</f>
        <v>0</v>
      </c>
    </row>
    <row r="5253" spans="1:13" x14ac:dyDescent="0.25">
      <c r="A5253" s="142">
        <v>11757</v>
      </c>
      <c r="B5253" s="143" t="s">
        <v>3336</v>
      </c>
      <c r="C5253" s="143" t="s">
        <v>3337</v>
      </c>
      <c r="D5253" s="143" t="s">
        <v>3021</v>
      </c>
      <c r="E5253" s="143" t="s">
        <v>3021</v>
      </c>
      <c r="F5253" s="143" t="s">
        <v>3338</v>
      </c>
      <c r="G5253" s="143" t="s">
        <v>3339</v>
      </c>
      <c r="H5253" s="143">
        <v>44.545850000000002</v>
      </c>
      <c r="I5253" s="143">
        <v>-65.785420000000002</v>
      </c>
      <c r="J5253" s="143">
        <v>499</v>
      </c>
      <c r="K5253" s="143" t="s">
        <v>340</v>
      </c>
      <c r="L5253" s="143">
        <f>COUNTIFS(ArCompl!$C$2:$C$5652,ArCompl!$C1002,ArCompl!$D$2:$D$5652,ArCompl!$D1002)</f>
        <v>1</v>
      </c>
      <c r="M5253" s="144">
        <f>IF(ISNA(MATCH($F5253,'Liste noire'!C:C,0)),0,1)</f>
        <v>0</v>
      </c>
    </row>
    <row r="5254" spans="1:13" x14ac:dyDescent="0.25">
      <c r="A5254" s="139">
        <v>46</v>
      </c>
      <c r="B5254" s="140" t="s">
        <v>3322</v>
      </c>
      <c r="C5254" s="140" t="s">
        <v>3323</v>
      </c>
      <c r="D5254" s="140" t="s">
        <v>3021</v>
      </c>
      <c r="E5254" s="140" t="s">
        <v>3021</v>
      </c>
      <c r="F5254" s="140" t="s">
        <v>3324</v>
      </c>
      <c r="G5254" s="140" t="s">
        <v>3325</v>
      </c>
      <c r="H5254" s="140">
        <v>58.422199999999997</v>
      </c>
      <c r="I5254" s="140">
        <v>-130.03200000000001</v>
      </c>
      <c r="J5254" s="140">
        <v>2600</v>
      </c>
      <c r="K5254" s="140">
        <v>-8</v>
      </c>
      <c r="L5254" s="140">
        <f>COUNTIFS(ArCompl!$C$2:$C$5652,ArCompl!$C998,ArCompl!$D$2:$D$5652,ArCompl!$D998)</f>
        <v>2</v>
      </c>
      <c r="M5254" s="141">
        <f>IF(ISNA(MATCH($F5254,'Liste noire'!C:C,0)),0,1)</f>
        <v>0</v>
      </c>
    </row>
    <row r="5255" spans="1:13" x14ac:dyDescent="0.25">
      <c r="A5255" s="142">
        <v>47</v>
      </c>
      <c r="B5255" s="143" t="s">
        <v>3310</v>
      </c>
      <c r="C5255" s="143" t="s">
        <v>3311</v>
      </c>
      <c r="D5255" s="143" t="s">
        <v>3021</v>
      </c>
      <c r="E5255" s="143" t="s">
        <v>3021</v>
      </c>
      <c r="F5255" s="143" t="s">
        <v>3312</v>
      </c>
      <c r="G5255" s="143" t="s">
        <v>3313</v>
      </c>
      <c r="H5255" s="143">
        <v>51.1008</v>
      </c>
      <c r="I5255" s="143">
        <v>-100.05200000000001</v>
      </c>
      <c r="J5255" s="143">
        <v>999</v>
      </c>
      <c r="K5255" s="143">
        <v>-6</v>
      </c>
      <c r="L5255" s="143">
        <f>COUNTIFS(ArCompl!$C$2:$C$5652,ArCompl!$C995,ArCompl!$D$2:$D$5652,ArCompl!$D995)</f>
        <v>1</v>
      </c>
      <c r="M5255" s="144">
        <f>IF(ISNA(MATCH($F5255,'Liste noire'!C:C,0)),0,1)</f>
        <v>0</v>
      </c>
    </row>
    <row r="5256" spans="1:13" x14ac:dyDescent="0.25">
      <c r="A5256" s="139">
        <v>11752</v>
      </c>
      <c r="B5256" s="140" t="s">
        <v>3340</v>
      </c>
      <c r="C5256" s="140" t="s">
        <v>3341</v>
      </c>
      <c r="D5256" s="140" t="s">
        <v>3021</v>
      </c>
      <c r="E5256" s="140" t="s">
        <v>3021</v>
      </c>
      <c r="F5256" s="140" t="s">
        <v>3342</v>
      </c>
      <c r="G5256" s="140" t="s">
        <v>3343</v>
      </c>
      <c r="H5256" s="140">
        <v>48.778500000000001</v>
      </c>
      <c r="I5256" s="140">
        <v>-72.375</v>
      </c>
      <c r="J5256" s="140">
        <v>372</v>
      </c>
      <c r="K5256" s="140" t="s">
        <v>340</v>
      </c>
      <c r="L5256" s="140">
        <f>COUNTIFS(ArCompl!$C$2:$C$5652,ArCompl!$C1003,ArCompl!$D$2:$D$5652,ArCompl!$D1003)</f>
        <v>3</v>
      </c>
      <c r="M5256" s="141">
        <f>IF(ISNA(MATCH($F5256,'Liste noire'!C:C,0)),0,1)</f>
        <v>0</v>
      </c>
    </row>
    <row r="5257" spans="1:13" x14ac:dyDescent="0.25">
      <c r="A5257" s="142">
        <v>5488</v>
      </c>
      <c r="B5257" s="143" t="s">
        <v>3878</v>
      </c>
      <c r="C5257" s="143" t="s">
        <v>3879</v>
      </c>
      <c r="D5257" s="143" t="s">
        <v>3021</v>
      </c>
      <c r="E5257" s="143" t="s">
        <v>3021</v>
      </c>
      <c r="F5257" s="143" t="s">
        <v>3880</v>
      </c>
      <c r="G5257" s="143" t="s">
        <v>3881</v>
      </c>
      <c r="H5257" s="143">
        <v>56.549199999999999</v>
      </c>
      <c r="I5257" s="143">
        <v>-61.680300000000003</v>
      </c>
      <c r="J5257" s="143">
        <v>22</v>
      </c>
      <c r="K5257" s="143">
        <v>-4</v>
      </c>
      <c r="L5257" s="143">
        <f>COUNTIFS(ArCompl!$C$2:$C$5652,ArCompl!$C1139,ArCompl!$D$2:$D$5652,ArCompl!$D1139)</f>
        <v>1</v>
      </c>
      <c r="M5257" s="144">
        <f>IF(ISNA(MATCH($F5257,'Liste noire'!C:C,0)),0,1)</f>
        <v>0</v>
      </c>
    </row>
    <row r="5258" spans="1:13" x14ac:dyDescent="0.25">
      <c r="A5258" s="139">
        <v>48</v>
      </c>
      <c r="B5258" s="140" t="s">
        <v>3318</v>
      </c>
      <c r="C5258" s="140" t="s">
        <v>3319</v>
      </c>
      <c r="D5258" s="140" t="s">
        <v>3021</v>
      </c>
      <c r="E5258" s="140" t="s">
        <v>3021</v>
      </c>
      <c r="F5258" s="140" t="s">
        <v>3320</v>
      </c>
      <c r="G5258" s="140" t="s">
        <v>3321</v>
      </c>
      <c r="H5258" s="140">
        <v>55.7423</v>
      </c>
      <c r="I5258" s="140">
        <v>-120.18300000000001</v>
      </c>
      <c r="J5258" s="140">
        <v>2148</v>
      </c>
      <c r="K5258" s="140">
        <v>-7</v>
      </c>
      <c r="L5258" s="140">
        <f>COUNTIFS(ArCompl!$C$2:$C$5652,ArCompl!$C997,ArCompl!$D$2:$D$5652,ArCompl!$D997)</f>
        <v>1</v>
      </c>
      <c r="M5258" s="141">
        <f>IF(ISNA(MATCH($F5258,'Liste noire'!C:C,0)),0,1)</f>
        <v>0</v>
      </c>
    </row>
    <row r="5259" spans="1:13" x14ac:dyDescent="0.25">
      <c r="A5259" s="142">
        <v>7273</v>
      </c>
      <c r="B5259" s="143" t="s">
        <v>3150</v>
      </c>
      <c r="C5259" s="143" t="s">
        <v>3151</v>
      </c>
      <c r="D5259" s="143" t="s">
        <v>3021</v>
      </c>
      <c r="E5259" s="143" t="s">
        <v>3021</v>
      </c>
      <c r="F5259" s="143" t="s">
        <v>3152</v>
      </c>
      <c r="G5259" s="143" t="s">
        <v>3153</v>
      </c>
      <c r="H5259" s="143">
        <v>49.074199999999998</v>
      </c>
      <c r="I5259" s="143">
        <v>-123.012</v>
      </c>
      <c r="J5259" s="143">
        <v>6</v>
      </c>
      <c r="K5259" s="143">
        <v>-8</v>
      </c>
      <c r="L5259" s="143">
        <f>COUNTIFS(ArCompl!$C$2:$C$5652,ArCompl!$C955,ArCompl!$D$2:$D$5652,ArCompl!$D955)</f>
        <v>1</v>
      </c>
      <c r="M5259" s="144">
        <f>IF(ISNA(MATCH($F5259,'Liste noire'!C:C,0)),0,1)</f>
        <v>0</v>
      </c>
    </row>
    <row r="5260" spans="1:13" x14ac:dyDescent="0.25">
      <c r="A5260" s="139">
        <v>2383</v>
      </c>
      <c r="B5260" s="140" t="s">
        <v>14842</v>
      </c>
      <c r="C5260" s="140" t="s">
        <v>14843</v>
      </c>
      <c r="D5260" s="140" t="s">
        <v>14760</v>
      </c>
      <c r="E5260" s="140" t="s">
        <v>22477</v>
      </c>
      <c r="F5260" s="140" t="s">
        <v>14844</v>
      </c>
      <c r="G5260" s="140" t="s">
        <v>14845</v>
      </c>
      <c r="H5260" s="140">
        <v>36.631900000000002</v>
      </c>
      <c r="I5260" s="140">
        <v>128.35499999999999</v>
      </c>
      <c r="J5260" s="140">
        <v>354</v>
      </c>
      <c r="K5260" s="140">
        <v>9</v>
      </c>
      <c r="L5260" s="140">
        <f>COUNTIFS(ArCompl!$C$2:$C$5652,ArCompl!$C1679,ArCompl!$D$2:$D$5652,ArCompl!$D1679)</f>
        <v>1</v>
      </c>
      <c r="M5260" s="141">
        <f>IF(ISNA(MATCH($F5260,'Liste noire'!C:C,0)),0,1)</f>
        <v>0</v>
      </c>
    </row>
    <row r="5261" spans="1:13" x14ac:dyDescent="0.25">
      <c r="A5261" s="142">
        <v>9237</v>
      </c>
      <c r="B5261" s="143" t="s">
        <v>3832</v>
      </c>
      <c r="C5261" s="143" t="s">
        <v>3833</v>
      </c>
      <c r="D5261" s="143" t="s">
        <v>3021</v>
      </c>
      <c r="E5261" s="143" t="s">
        <v>3021</v>
      </c>
      <c r="F5261" s="143" t="s">
        <v>3834</v>
      </c>
      <c r="G5261" s="143" t="s">
        <v>3835</v>
      </c>
      <c r="H5261" s="143">
        <v>44.683300000000003</v>
      </c>
      <c r="I5261" s="143">
        <v>-79.928299999999993</v>
      </c>
      <c r="J5261" s="143">
        <v>770</v>
      </c>
      <c r="K5261" s="143">
        <v>-5</v>
      </c>
      <c r="L5261" s="143">
        <f>COUNTIFS(ArCompl!$C$2:$C$5652,ArCompl!$C1127,ArCompl!$D$2:$D$5652,ArCompl!$D1127)</f>
        <v>1</v>
      </c>
      <c r="M5261" s="144">
        <f>IF(ISNA(MATCH($F5261,'Liste noire'!C:C,0)),0,1)</f>
        <v>0</v>
      </c>
    </row>
    <row r="5262" spans="1:13" x14ac:dyDescent="0.25">
      <c r="A5262" s="139">
        <v>49</v>
      </c>
      <c r="B5262" s="140" t="s">
        <v>3360</v>
      </c>
      <c r="C5262" s="140" t="s">
        <v>3361</v>
      </c>
      <c r="D5262" s="140" t="s">
        <v>3021</v>
      </c>
      <c r="E5262" s="140" t="s">
        <v>3021</v>
      </c>
      <c r="F5262" s="140" t="s">
        <v>3362</v>
      </c>
      <c r="G5262" s="140" t="s">
        <v>3363</v>
      </c>
      <c r="H5262" s="140">
        <v>53.309699999999999</v>
      </c>
      <c r="I5262" s="140">
        <v>-113.58</v>
      </c>
      <c r="J5262" s="140">
        <v>2373</v>
      </c>
      <c r="K5262" s="140">
        <v>-7</v>
      </c>
      <c r="L5262" s="140">
        <f>COUNTIFS(ArCompl!$C$2:$C$5652,ArCompl!$C1008,ArCompl!$D$2:$D$5652,ArCompl!$D1008)</f>
        <v>1</v>
      </c>
      <c r="M5262" s="141">
        <f>IF(ISNA(MATCH($F5262,'Liste noire'!C:C,0)),0,1)</f>
        <v>0</v>
      </c>
    </row>
    <row r="5263" spans="1:13" x14ac:dyDescent="0.25">
      <c r="A5263" s="142">
        <v>6785</v>
      </c>
      <c r="B5263" s="143" t="s">
        <v>16070</v>
      </c>
      <c r="C5263" s="143" t="s">
        <v>16071</v>
      </c>
      <c r="D5263" s="143" t="s">
        <v>15862</v>
      </c>
      <c r="E5263" s="143" t="s">
        <v>22490</v>
      </c>
      <c r="F5263" s="143" t="s">
        <v>16072</v>
      </c>
      <c r="G5263" s="143" t="s">
        <v>16073</v>
      </c>
      <c r="H5263" s="143">
        <v>40.255200000000002</v>
      </c>
      <c r="I5263" s="143">
        <v>29.5626</v>
      </c>
      <c r="J5263" s="143">
        <v>764</v>
      </c>
      <c r="K5263" s="143">
        <v>3</v>
      </c>
      <c r="L5263" s="143">
        <f>COUNTIFS(ArCompl!$C$2:$C$5652,ArCompl!$C5493,ArCompl!$D$2:$D$5652,ArCompl!$D5493)</f>
        <v>1</v>
      </c>
      <c r="M5263" s="144">
        <f>IF(ISNA(MATCH($F5263,'Liste noire'!C:C,0)),0,1)</f>
        <v>0</v>
      </c>
    </row>
    <row r="5264" spans="1:13" x14ac:dyDescent="0.25">
      <c r="A5264" s="139">
        <v>50</v>
      </c>
      <c r="B5264" s="140" t="s">
        <v>3379</v>
      </c>
      <c r="C5264" s="140" t="s">
        <v>3380</v>
      </c>
      <c r="D5264" s="140" t="s">
        <v>3021</v>
      </c>
      <c r="E5264" s="140" t="s">
        <v>3021</v>
      </c>
      <c r="F5264" s="140" t="s">
        <v>3381</v>
      </c>
      <c r="G5264" s="140" t="s">
        <v>3382</v>
      </c>
      <c r="H5264" s="140">
        <v>61.094200000000001</v>
      </c>
      <c r="I5264" s="140">
        <v>-94.070800000000006</v>
      </c>
      <c r="J5264" s="140">
        <v>32</v>
      </c>
      <c r="K5264" s="140">
        <v>-6</v>
      </c>
      <c r="L5264" s="140">
        <f>COUNTIFS(ArCompl!$C$2:$C$5652,ArCompl!$C1013,ArCompl!$D$2:$D$5652,ArCompl!$D1013)</f>
        <v>1</v>
      </c>
      <c r="M5264" s="141">
        <f>IF(ISNA(MATCH($F5264,'Liste noire'!C:C,0)),0,1)</f>
        <v>0</v>
      </c>
    </row>
    <row r="5265" spans="1:13" x14ac:dyDescent="0.25">
      <c r="A5265" s="142">
        <v>9796</v>
      </c>
      <c r="B5265" s="143" t="s">
        <v>3375</v>
      </c>
      <c r="C5265" s="143" t="s">
        <v>3376</v>
      </c>
      <c r="D5265" s="143" t="s">
        <v>3021</v>
      </c>
      <c r="E5265" s="143" t="s">
        <v>3021</v>
      </c>
      <c r="F5265" s="143" t="s">
        <v>3377</v>
      </c>
      <c r="G5265" s="143" t="s">
        <v>3378</v>
      </c>
      <c r="H5265" s="143">
        <v>46.351399999999998</v>
      </c>
      <c r="I5265" s="143">
        <v>-82.561400000000006</v>
      </c>
      <c r="J5265" s="143">
        <v>1087</v>
      </c>
      <c r="K5265" s="143">
        <v>-5</v>
      </c>
      <c r="L5265" s="143">
        <f>COUNTIFS(ArCompl!$C$2:$C$5652,ArCompl!$C1012,ArCompl!$D$2:$D$5652,ArCompl!$D1012)</f>
        <v>1</v>
      </c>
      <c r="M5265" s="144">
        <f>IF(ISNA(MATCH($F5265,'Liste noire'!C:C,0)),0,1)</f>
        <v>0</v>
      </c>
    </row>
    <row r="5266" spans="1:13" x14ac:dyDescent="0.25">
      <c r="A5266" s="139">
        <v>8362</v>
      </c>
      <c r="B5266" s="140" t="s">
        <v>3788</v>
      </c>
      <c r="C5266" s="140" t="s">
        <v>3789</v>
      </c>
      <c r="D5266" s="140" t="s">
        <v>3021</v>
      </c>
      <c r="E5266" s="140" t="s">
        <v>3021</v>
      </c>
      <c r="F5266" s="140" t="s">
        <v>3790</v>
      </c>
      <c r="G5266" s="140" t="s">
        <v>3791</v>
      </c>
      <c r="H5266" s="140">
        <v>45.842799999999997</v>
      </c>
      <c r="I5266" s="140">
        <v>-81.858099999999993</v>
      </c>
      <c r="J5266" s="140">
        <v>869</v>
      </c>
      <c r="K5266" s="140">
        <v>-5</v>
      </c>
      <c r="L5266" s="140">
        <f>COUNTIFS(ArCompl!$C$2:$C$5652,ArCompl!$C1116,ArCompl!$D$2:$D$5652,ArCompl!$D1116)</f>
        <v>1</v>
      </c>
      <c r="M5266" s="141">
        <f>IF(ISNA(MATCH($F5266,'Liste noire'!C:C,0)),0,1)</f>
        <v>0</v>
      </c>
    </row>
    <row r="5267" spans="1:13" x14ac:dyDescent="0.25">
      <c r="A5267" s="142">
        <v>51</v>
      </c>
      <c r="B5267" s="143" t="s">
        <v>3383</v>
      </c>
      <c r="C5267" s="143" t="s">
        <v>3384</v>
      </c>
      <c r="D5267" s="143" t="s">
        <v>3021</v>
      </c>
      <c r="E5267" s="143" t="s">
        <v>3021</v>
      </c>
      <c r="F5267" s="143" t="s">
        <v>3385</v>
      </c>
      <c r="G5267" s="143" t="s">
        <v>3386</v>
      </c>
      <c r="H5267" s="143">
        <v>49.210299999999997</v>
      </c>
      <c r="I5267" s="143">
        <v>-102.96599999999999</v>
      </c>
      <c r="J5267" s="143">
        <v>1905</v>
      </c>
      <c r="K5267" s="143">
        <v>-6</v>
      </c>
      <c r="L5267" s="143">
        <f>COUNTIFS(ArCompl!$C$2:$C$5652,ArCompl!$C1014,ArCompl!$D$2:$D$5652,ArCompl!$D1014)</f>
        <v>1</v>
      </c>
      <c r="M5267" s="144">
        <f>IF(ISNA(MATCH($F5267,'Liste noire'!C:C,0)),0,1)</f>
        <v>0</v>
      </c>
    </row>
    <row r="5268" spans="1:13" x14ac:dyDescent="0.25">
      <c r="A5268" s="139">
        <v>486</v>
      </c>
      <c r="B5268" s="140" t="s">
        <v>16697</v>
      </c>
      <c r="C5268" s="140" t="s">
        <v>16698</v>
      </c>
      <c r="D5268" s="140" t="s">
        <v>16321</v>
      </c>
      <c r="E5268" s="140" t="s">
        <v>22495</v>
      </c>
      <c r="F5268" s="140" t="s">
        <v>16699</v>
      </c>
      <c r="G5268" s="140" t="s">
        <v>16700</v>
      </c>
      <c r="H5268" s="140">
        <v>51.009399999999999</v>
      </c>
      <c r="I5268" s="140">
        <v>-2.6388199999999999</v>
      </c>
      <c r="J5268" s="140">
        <v>75</v>
      </c>
      <c r="K5268" s="140">
        <v>0</v>
      </c>
      <c r="L5268" s="140">
        <f>COUNTIFS(ArCompl!$C$2:$C$5652,ArCompl!$C5006,ArCompl!$D$2:$D$5652,ArCompl!$D5006)</f>
        <v>1</v>
      </c>
      <c r="M5268" s="141">
        <f>IF(ISNA(MATCH($F5268,'Liste noire'!C:C,0)),0,1)</f>
        <v>0</v>
      </c>
    </row>
    <row r="5269" spans="1:13" x14ac:dyDescent="0.25">
      <c r="A5269" s="142">
        <v>5489</v>
      </c>
      <c r="B5269" s="143" t="s">
        <v>3447</v>
      </c>
      <c r="C5269" s="143" t="s">
        <v>3448</v>
      </c>
      <c r="D5269" s="143" t="s">
        <v>3021</v>
      </c>
      <c r="E5269" s="143" t="s">
        <v>3021</v>
      </c>
      <c r="F5269" s="143" t="s">
        <v>3449</v>
      </c>
      <c r="G5269" s="143" t="s">
        <v>3450</v>
      </c>
      <c r="H5269" s="143">
        <v>56.018900000000002</v>
      </c>
      <c r="I5269" s="143">
        <v>-87.676100000000005</v>
      </c>
      <c r="J5269" s="143">
        <v>48</v>
      </c>
      <c r="K5269" s="143">
        <v>-5</v>
      </c>
      <c r="L5269" s="143">
        <f>COUNTIFS(ArCompl!$C$2:$C$5652,ArCompl!$C1030,ArCompl!$D$2:$D$5652,ArCompl!$D1030)</f>
        <v>1</v>
      </c>
      <c r="M5269" s="144">
        <f>IF(ISNA(MATCH($F5269,'Liste noire'!C:C,0)),0,1)</f>
        <v>0</v>
      </c>
    </row>
    <row r="5270" spans="1:13" x14ac:dyDescent="0.25">
      <c r="A5270" s="139">
        <v>7547</v>
      </c>
      <c r="B5270" s="140" t="s">
        <v>9500</v>
      </c>
      <c r="C5270" s="140" t="s">
        <v>9501</v>
      </c>
      <c r="D5270" s="140" t="s">
        <v>9341</v>
      </c>
      <c r="E5270" s="140" t="s">
        <v>9341</v>
      </c>
      <c r="F5270" s="140" t="s">
        <v>9502</v>
      </c>
      <c r="G5270" s="140" t="s">
        <v>9503</v>
      </c>
      <c r="H5270" s="140">
        <v>30.700500000000002</v>
      </c>
      <c r="I5270" s="140">
        <v>51.545099999999998</v>
      </c>
      <c r="J5270" s="140">
        <v>5939</v>
      </c>
      <c r="K5270" s="140">
        <v>3.5</v>
      </c>
      <c r="L5270" s="140">
        <f>COUNTIFS(ArCompl!$C$2:$C$5652,ArCompl!$C3863,ArCompl!$D$2:$D$5652,ArCompl!$D3863)</f>
        <v>1</v>
      </c>
      <c r="M5270" s="141">
        <f>IF(ISNA(MATCH($F5270,'Liste noire'!C:C,0)),0,1)</f>
        <v>0</v>
      </c>
    </row>
    <row r="5271" spans="1:13" x14ac:dyDescent="0.25">
      <c r="A5271" s="142">
        <v>52</v>
      </c>
      <c r="B5271" s="143" t="s">
        <v>3367</v>
      </c>
      <c r="C5271" s="143" t="s">
        <v>3368</v>
      </c>
      <c r="D5271" s="143" t="s">
        <v>3021</v>
      </c>
      <c r="E5271" s="143" t="s">
        <v>3021</v>
      </c>
      <c r="F5271" s="143" t="s">
        <v>3369</v>
      </c>
      <c r="G5271" s="143" t="s">
        <v>3370</v>
      </c>
      <c r="H5271" s="143">
        <v>53.578899999999997</v>
      </c>
      <c r="I5271" s="143">
        <v>-116.465</v>
      </c>
      <c r="J5271" s="143">
        <v>3043</v>
      </c>
      <c r="K5271" s="143">
        <v>-7</v>
      </c>
      <c r="L5271" s="143">
        <f>COUNTIFS(ArCompl!$C$2:$C$5652,ArCompl!$C1010,ArCompl!$D$2:$D$5652,ArCompl!$D1010)</f>
        <v>1</v>
      </c>
      <c r="M5271" s="144">
        <f>IF(ISNA(MATCH($F5271,'Liste noire'!C:C,0)),0,1)</f>
        <v>0</v>
      </c>
    </row>
    <row r="5272" spans="1:13" x14ac:dyDescent="0.25">
      <c r="A5272" s="139">
        <v>53</v>
      </c>
      <c r="B5272" s="140" t="s">
        <v>3387</v>
      </c>
      <c r="C5272" s="140" t="s">
        <v>3388</v>
      </c>
      <c r="D5272" s="140" t="s">
        <v>3021</v>
      </c>
      <c r="E5272" s="140" t="s">
        <v>3021</v>
      </c>
      <c r="F5272" s="140" t="s">
        <v>3389</v>
      </c>
      <c r="G5272" s="140" t="s">
        <v>3390</v>
      </c>
      <c r="H5272" s="140">
        <v>79.994699999999995</v>
      </c>
      <c r="I5272" s="140">
        <v>-85.8142</v>
      </c>
      <c r="J5272" s="140">
        <v>256</v>
      </c>
      <c r="K5272" s="140">
        <v>-6</v>
      </c>
      <c r="L5272" s="140">
        <f>COUNTIFS(ArCompl!$C$2:$C$5652,ArCompl!$C1015,ArCompl!$D$2:$D$5652,ArCompl!$D1015)</f>
        <v>0</v>
      </c>
      <c r="M5272" s="141">
        <f>IF(ISNA(MATCH($F5272,'Liste noire'!C:C,0)),0,1)</f>
        <v>0</v>
      </c>
    </row>
    <row r="5273" spans="1:13" x14ac:dyDescent="0.25">
      <c r="A5273" s="142">
        <v>54</v>
      </c>
      <c r="B5273" s="143" t="s">
        <v>3620</v>
      </c>
      <c r="C5273" s="143" t="s">
        <v>3621</v>
      </c>
      <c r="D5273" s="143" t="s">
        <v>3021</v>
      </c>
      <c r="E5273" s="143" t="s">
        <v>3021</v>
      </c>
      <c r="F5273" s="143" t="s">
        <v>3622</v>
      </c>
      <c r="G5273" s="143" t="s">
        <v>3623</v>
      </c>
      <c r="H5273" s="143">
        <v>68.304199999999994</v>
      </c>
      <c r="I5273" s="143">
        <v>-133.483</v>
      </c>
      <c r="J5273" s="143">
        <v>224</v>
      </c>
      <c r="K5273" s="143">
        <v>-7</v>
      </c>
      <c r="L5273" s="143">
        <f>COUNTIFS(ArCompl!$C$2:$C$5652,ArCompl!$C1074,ArCompl!$D$2:$D$5652,ArCompl!$D1074)</f>
        <v>1</v>
      </c>
      <c r="M5273" s="144">
        <f>IF(ISNA(MATCH($F5273,'Liste noire'!C:C,0)),0,1)</f>
        <v>0</v>
      </c>
    </row>
    <row r="5274" spans="1:13" x14ac:dyDescent="0.25">
      <c r="A5274" s="139">
        <v>11753</v>
      </c>
      <c r="B5274" s="140" t="s">
        <v>3048</v>
      </c>
      <c r="C5274" s="140" t="s">
        <v>3049</v>
      </c>
      <c r="D5274" s="140" t="s">
        <v>3021</v>
      </c>
      <c r="E5274" s="140" t="s">
        <v>3021</v>
      </c>
      <c r="F5274" s="140" t="s">
        <v>3050</v>
      </c>
      <c r="G5274" s="140" t="s">
        <v>3051</v>
      </c>
      <c r="H5274" s="140">
        <v>48.563899999999997</v>
      </c>
      <c r="I5274" s="140">
        <v>-78.249700000000004</v>
      </c>
      <c r="J5274" s="140">
        <v>1068</v>
      </c>
      <c r="K5274" s="140" t="s">
        <v>340</v>
      </c>
      <c r="L5274" s="140">
        <f>COUNTIFS(ArCompl!$C$2:$C$5652,ArCompl!$C929,ArCompl!$D$2:$D$5652,ArCompl!$D929)</f>
        <v>1</v>
      </c>
      <c r="M5274" s="141">
        <f>IF(ISNA(MATCH($F5274,'Liste noire'!C:C,0)),0,1)</f>
        <v>0</v>
      </c>
    </row>
    <row r="5275" spans="1:13" x14ac:dyDescent="0.25">
      <c r="A5275" s="142">
        <v>5490</v>
      </c>
      <c r="B5275" s="143" t="s">
        <v>3403</v>
      </c>
      <c r="C5275" s="143" t="s">
        <v>3404</v>
      </c>
      <c r="D5275" s="143" t="s">
        <v>3021</v>
      </c>
      <c r="E5275" s="143" t="s">
        <v>3021</v>
      </c>
      <c r="F5275" s="143" t="s">
        <v>3405</v>
      </c>
      <c r="G5275" s="143" t="s">
        <v>3406</v>
      </c>
      <c r="H5275" s="143">
        <v>52.2014</v>
      </c>
      <c r="I5275" s="143">
        <v>-81.696899999999999</v>
      </c>
      <c r="J5275" s="143">
        <v>48</v>
      </c>
      <c r="K5275" s="143">
        <v>-5</v>
      </c>
      <c r="L5275" s="143">
        <f>COUNTIFS(ArCompl!$C$2:$C$5652,ArCompl!$C1019,ArCompl!$D$2:$D$5652,ArCompl!$D1019)</f>
        <v>1</v>
      </c>
      <c r="M5275" s="144">
        <f>IF(ISNA(MATCH($F5275,'Liste noire'!C:C,0)),0,1)</f>
        <v>0</v>
      </c>
    </row>
    <row r="5276" spans="1:13" x14ac:dyDescent="0.25">
      <c r="A5276" s="139">
        <v>55</v>
      </c>
      <c r="B5276" s="140" t="s">
        <v>3624</v>
      </c>
      <c r="C5276" s="140" t="s">
        <v>3625</v>
      </c>
      <c r="D5276" s="140" t="s">
        <v>3021</v>
      </c>
      <c r="E5276" s="140" t="s">
        <v>3021</v>
      </c>
      <c r="F5276" s="140" t="s">
        <v>3626</v>
      </c>
      <c r="G5276" s="140" t="s">
        <v>3627</v>
      </c>
      <c r="H5276" s="140">
        <v>63.756399999999999</v>
      </c>
      <c r="I5276" s="140">
        <v>-68.555800000000005</v>
      </c>
      <c r="J5276" s="140">
        <v>110</v>
      </c>
      <c r="K5276" s="140">
        <v>-5</v>
      </c>
      <c r="L5276" s="140">
        <f>COUNTIFS(ArCompl!$C$2:$C$5652,ArCompl!$C1075,ArCompl!$D$2:$D$5652,ArCompl!$D1075)</f>
        <v>1</v>
      </c>
      <c r="M5276" s="141">
        <f>IF(ISNA(MATCH($F5276,'Liste noire'!C:C,0)),0,1)</f>
        <v>0</v>
      </c>
    </row>
    <row r="5277" spans="1:13" x14ac:dyDescent="0.25">
      <c r="A5277" s="142">
        <v>56</v>
      </c>
      <c r="B5277" s="143" t="s">
        <v>3463</v>
      </c>
      <c r="C5277" s="143" t="s">
        <v>3464</v>
      </c>
      <c r="D5277" s="143" t="s">
        <v>3021</v>
      </c>
      <c r="E5277" s="143" t="s">
        <v>3021</v>
      </c>
      <c r="F5277" s="143" t="s">
        <v>3465</v>
      </c>
      <c r="G5277" s="143" t="s">
        <v>3466</v>
      </c>
      <c r="H5277" s="143">
        <v>45.868899999999996</v>
      </c>
      <c r="I5277" s="143">
        <v>-66.537199999999999</v>
      </c>
      <c r="J5277" s="143">
        <v>68</v>
      </c>
      <c r="K5277" s="143">
        <v>-4</v>
      </c>
      <c r="L5277" s="143">
        <f>COUNTIFS(ArCompl!$C$2:$C$5652,ArCompl!$C1034,ArCompl!$D$2:$D$5652,ArCompl!$D1034)</f>
        <v>0</v>
      </c>
      <c r="M5277" s="144">
        <f>IF(ISNA(MATCH($F5277,'Liste noire'!C:C,0)),0,1)</f>
        <v>0</v>
      </c>
    </row>
    <row r="5278" spans="1:13" x14ac:dyDescent="0.25">
      <c r="A5278" s="139">
        <v>8365</v>
      </c>
      <c r="B5278" s="140" t="s">
        <v>3158</v>
      </c>
      <c r="C5278" s="140" t="s">
        <v>3159</v>
      </c>
      <c r="D5278" s="140" t="s">
        <v>3021</v>
      </c>
      <c r="E5278" s="140" t="s">
        <v>3021</v>
      </c>
      <c r="F5278" s="140" t="s">
        <v>3160</v>
      </c>
      <c r="G5278" s="140" t="s">
        <v>3161</v>
      </c>
      <c r="H5278" s="140">
        <v>43.131399999999999</v>
      </c>
      <c r="I5278" s="140">
        <v>-80.342500000000001</v>
      </c>
      <c r="J5278" s="140">
        <v>815</v>
      </c>
      <c r="K5278" s="140">
        <v>-5</v>
      </c>
      <c r="L5278" s="140">
        <f>COUNTIFS(ArCompl!$C$2:$C$5652,ArCompl!$C957,ArCompl!$D$2:$D$5652,ArCompl!$D957)</f>
        <v>1</v>
      </c>
      <c r="M5278" s="141">
        <f>IF(ISNA(MATCH($F5278,'Liste noire'!C:C,0)),0,1)</f>
        <v>0</v>
      </c>
    </row>
    <row r="5279" spans="1:13" x14ac:dyDescent="0.25">
      <c r="A5279" s="142">
        <v>5491</v>
      </c>
      <c r="B5279" s="143" t="s">
        <v>3419</v>
      </c>
      <c r="C5279" s="143" t="s">
        <v>3420</v>
      </c>
      <c r="D5279" s="143" t="s">
        <v>3021</v>
      </c>
      <c r="E5279" s="143" t="s">
        <v>3021</v>
      </c>
      <c r="F5279" s="143" t="s">
        <v>3421</v>
      </c>
      <c r="G5279" s="143" t="s">
        <v>3422</v>
      </c>
      <c r="H5279" s="143">
        <v>51.561900000000001</v>
      </c>
      <c r="I5279" s="143">
        <v>-87.907799999999995</v>
      </c>
      <c r="J5279" s="143">
        <v>899</v>
      </c>
      <c r="K5279" s="143">
        <v>-5</v>
      </c>
      <c r="L5279" s="143">
        <f>COUNTIFS(ArCompl!$C$2:$C$5652,ArCompl!$C1023,ArCompl!$D$2:$D$5652,ArCompl!$D1023)</f>
        <v>1</v>
      </c>
      <c r="M5279" s="144">
        <f>IF(ISNA(MATCH($F5279,'Liste noire'!C:C,0)),0,1)</f>
        <v>0</v>
      </c>
    </row>
    <row r="5280" spans="1:13" x14ac:dyDescent="0.25">
      <c r="A5280" s="139">
        <v>7277</v>
      </c>
      <c r="B5280" s="140" t="s">
        <v>4477</v>
      </c>
      <c r="C5280" s="140" t="s">
        <v>4478</v>
      </c>
      <c r="D5280" s="140" t="s">
        <v>3021</v>
      </c>
      <c r="E5280" s="140" t="s">
        <v>3021</v>
      </c>
      <c r="F5280" s="140" t="s">
        <v>4479</v>
      </c>
      <c r="G5280" s="140" t="s">
        <v>4480</v>
      </c>
      <c r="H5280" s="140">
        <v>64.190799999999996</v>
      </c>
      <c r="I5280" s="140">
        <v>-114.077</v>
      </c>
      <c r="J5280" s="140">
        <v>1208</v>
      </c>
      <c r="K5280" s="140">
        <v>-7</v>
      </c>
      <c r="L5280" s="140">
        <f>COUNTIFS(ArCompl!$C$2:$C$5652,ArCompl!$C1291,ArCompl!$D$2:$D$5652,ArCompl!$D1291)</f>
        <v>1</v>
      </c>
      <c r="M5280" s="141">
        <f>IF(ISNA(MATCH($F5280,'Liste noire'!C:C,0)),0,1)</f>
        <v>0</v>
      </c>
    </row>
    <row r="5281" spans="1:13" x14ac:dyDescent="0.25">
      <c r="A5281" s="142">
        <v>58</v>
      </c>
      <c r="B5281" s="143" t="s">
        <v>3395</v>
      </c>
      <c r="C5281" s="143" t="s">
        <v>3396</v>
      </c>
      <c r="D5281" s="143" t="s">
        <v>3021</v>
      </c>
      <c r="E5281" s="143" t="s">
        <v>3021</v>
      </c>
      <c r="F5281" s="143" t="s">
        <v>3397</v>
      </c>
      <c r="G5281" s="143" t="s">
        <v>3398</v>
      </c>
      <c r="H5281" s="143">
        <v>54.678100000000001</v>
      </c>
      <c r="I5281" s="143">
        <v>-101.682</v>
      </c>
      <c r="J5281" s="143">
        <v>997</v>
      </c>
      <c r="K5281" s="143">
        <v>-6</v>
      </c>
      <c r="L5281" s="143">
        <f>COUNTIFS(ArCompl!$C$2:$C$5652,ArCompl!$C1017,ArCompl!$D$2:$D$5652,ArCompl!$D1017)</f>
        <v>1</v>
      </c>
      <c r="M5281" s="144">
        <f>IF(ISNA(MATCH($F5281,'Liste noire'!C:C,0)),0,1)</f>
        <v>0</v>
      </c>
    </row>
    <row r="5282" spans="1:13" x14ac:dyDescent="0.25">
      <c r="A5282" s="139">
        <v>59</v>
      </c>
      <c r="B5282" s="140" t="s">
        <v>3439</v>
      </c>
      <c r="C5282" s="140" t="s">
        <v>3440</v>
      </c>
      <c r="D5282" s="140" t="s">
        <v>3021</v>
      </c>
      <c r="E5282" s="140" t="s">
        <v>3021</v>
      </c>
      <c r="F5282" s="140" t="s">
        <v>3441</v>
      </c>
      <c r="G5282" s="140" t="s">
        <v>3442</v>
      </c>
      <c r="H5282" s="140">
        <v>61.180799999999998</v>
      </c>
      <c r="I5282" s="140">
        <v>-113.69</v>
      </c>
      <c r="J5282" s="140">
        <v>526</v>
      </c>
      <c r="K5282" s="140">
        <v>-7</v>
      </c>
      <c r="L5282" s="140">
        <f>COUNTIFS(ArCompl!$C$2:$C$5652,ArCompl!$C1028,ArCompl!$D$2:$D$5652,ArCompl!$D1028)</f>
        <v>1</v>
      </c>
      <c r="M5282" s="141">
        <f>IF(ISNA(MATCH($F5282,'Liste noire'!C:C,0)),0,1)</f>
        <v>0</v>
      </c>
    </row>
    <row r="5283" spans="1:13" x14ac:dyDescent="0.25">
      <c r="A5283" s="142">
        <v>60</v>
      </c>
      <c r="B5283" s="143" t="s">
        <v>3451</v>
      </c>
      <c r="C5283" s="143" t="s">
        <v>3452</v>
      </c>
      <c r="D5283" s="143" t="s">
        <v>3021</v>
      </c>
      <c r="E5283" s="143" t="s">
        <v>3021</v>
      </c>
      <c r="F5283" s="143" t="s">
        <v>3453</v>
      </c>
      <c r="G5283" s="143" t="s">
        <v>3454</v>
      </c>
      <c r="H5283" s="143">
        <v>61.760199999999998</v>
      </c>
      <c r="I5283" s="143">
        <v>-121.23699999999999</v>
      </c>
      <c r="J5283" s="143">
        <v>555</v>
      </c>
      <c r="K5283" s="143">
        <v>-7</v>
      </c>
      <c r="L5283" s="143">
        <f>COUNTIFS(ArCompl!$C$2:$C$5652,ArCompl!$C1031,ArCompl!$D$2:$D$5652,ArCompl!$D1031)</f>
        <v>1</v>
      </c>
      <c r="M5283" s="144">
        <f>IF(ISNA(MATCH($F5283,'Liste noire'!C:C,0)),0,1)</f>
        <v>0</v>
      </c>
    </row>
    <row r="5284" spans="1:13" x14ac:dyDescent="0.25">
      <c r="A5284" s="139">
        <v>5459</v>
      </c>
      <c r="B5284" s="140" t="s">
        <v>4283</v>
      </c>
      <c r="C5284" s="140" t="s">
        <v>4284</v>
      </c>
      <c r="D5284" s="140" t="s">
        <v>3021</v>
      </c>
      <c r="E5284" s="140" t="s">
        <v>3021</v>
      </c>
      <c r="F5284" s="140" t="s">
        <v>4285</v>
      </c>
      <c r="G5284" s="140" t="s">
        <v>4286</v>
      </c>
      <c r="H5284" s="140">
        <v>52.372799999999998</v>
      </c>
      <c r="I5284" s="140">
        <v>-55.673900000000003</v>
      </c>
      <c r="J5284" s="140">
        <v>74</v>
      </c>
      <c r="K5284" s="140">
        <v>-3.5</v>
      </c>
      <c r="L5284" s="140">
        <f>COUNTIFS(ArCompl!$C$2:$C$5652,ArCompl!$C1241,ArCompl!$D$2:$D$5652,ArCompl!$D1241)</f>
        <v>1</v>
      </c>
      <c r="M5284" s="141">
        <f>IF(ISNA(MATCH($F5284,'Liste noire'!C:C,0)),0,1)</f>
        <v>0</v>
      </c>
    </row>
    <row r="5285" spans="1:13" x14ac:dyDescent="0.25">
      <c r="A5285" s="142">
        <v>5493</v>
      </c>
      <c r="B5285" s="143" t="s">
        <v>4354</v>
      </c>
      <c r="C5285" s="143" t="s">
        <v>4355</v>
      </c>
      <c r="D5285" s="143" t="s">
        <v>3021</v>
      </c>
      <c r="E5285" s="143" t="s">
        <v>3021</v>
      </c>
      <c r="F5285" s="143" t="s">
        <v>4356</v>
      </c>
      <c r="G5285" s="143" t="s">
        <v>4357</v>
      </c>
      <c r="H5285" s="143">
        <v>49.694200000000002</v>
      </c>
      <c r="I5285" s="143">
        <v>-124.518</v>
      </c>
      <c r="J5285" s="143">
        <v>326</v>
      </c>
      <c r="K5285" s="143">
        <v>-8</v>
      </c>
      <c r="L5285" s="143">
        <f>COUNTIFS(ArCompl!$C$2:$C$5652,ArCompl!$C1259,ArCompl!$D$2:$D$5652,ArCompl!$D1259)</f>
        <v>1</v>
      </c>
      <c r="M5285" s="144">
        <f>IF(ISNA(MATCH($F5285,'Liste noire'!C:C,0)),0,1)</f>
        <v>0</v>
      </c>
    </row>
    <row r="5286" spans="1:13" x14ac:dyDescent="0.25">
      <c r="A5286" s="139">
        <v>11754</v>
      </c>
      <c r="B5286" s="140" t="s">
        <v>3502</v>
      </c>
      <c r="C5286" s="140" t="s">
        <v>3503</v>
      </c>
      <c r="D5286" s="140" t="s">
        <v>3021</v>
      </c>
      <c r="E5286" s="140" t="s">
        <v>3021</v>
      </c>
      <c r="F5286" s="140" t="s">
        <v>3504</v>
      </c>
      <c r="G5286" s="140" t="s">
        <v>3505</v>
      </c>
      <c r="H5286" s="140">
        <v>43.7669</v>
      </c>
      <c r="I5286" s="140">
        <v>-81.710599999999999</v>
      </c>
      <c r="J5286" s="140">
        <v>712</v>
      </c>
      <c r="K5286" s="140" t="s">
        <v>340</v>
      </c>
      <c r="L5286" s="140">
        <f>COUNTIFS(ArCompl!$C$2:$C$5652,ArCompl!$C1044,ArCompl!$D$2:$D$5652,ArCompl!$D1044)</f>
        <v>1</v>
      </c>
      <c r="M5286" s="141">
        <f>IF(ISNA(MATCH($F5286,'Liste noire'!C:C,0)),0,1)</f>
        <v>0</v>
      </c>
    </row>
    <row r="5287" spans="1:13" x14ac:dyDescent="0.25">
      <c r="A5287" s="142">
        <v>8032</v>
      </c>
      <c r="B5287" s="143" t="s">
        <v>3514</v>
      </c>
      <c r="C5287" s="143" t="s">
        <v>3515</v>
      </c>
      <c r="D5287" s="143" t="s">
        <v>3021</v>
      </c>
      <c r="E5287" s="143" t="s">
        <v>3021</v>
      </c>
      <c r="F5287" s="143" t="s">
        <v>3516</v>
      </c>
      <c r="G5287" s="143" t="s">
        <v>3517</v>
      </c>
      <c r="H5287" s="143">
        <v>51.299190000000003</v>
      </c>
      <c r="I5287" s="143">
        <v>-116.982</v>
      </c>
      <c r="J5287" s="143">
        <v>2575</v>
      </c>
      <c r="K5287" s="143">
        <v>-7</v>
      </c>
      <c r="L5287" s="143">
        <f>COUNTIFS(ArCompl!$C$2:$C$5652,ArCompl!$C1047,ArCompl!$D$2:$D$5652,ArCompl!$D1047)</f>
        <v>1</v>
      </c>
      <c r="M5287" s="144">
        <f>IF(ISNA(MATCH($F5287,'Liste noire'!C:C,0)),0,1)</f>
        <v>0</v>
      </c>
    </row>
    <row r="5288" spans="1:13" x14ac:dyDescent="0.25">
      <c r="A5288" s="139">
        <v>7269</v>
      </c>
      <c r="B5288" s="140" t="s">
        <v>3475</v>
      </c>
      <c r="C5288" s="140" t="s">
        <v>3476</v>
      </c>
      <c r="D5288" s="140" t="s">
        <v>3021</v>
      </c>
      <c r="E5288" s="140" t="s">
        <v>3021</v>
      </c>
      <c r="F5288" s="140" t="s">
        <v>3477</v>
      </c>
      <c r="G5288" s="140" t="s">
        <v>3478</v>
      </c>
      <c r="H5288" s="140">
        <v>48.854500000000002</v>
      </c>
      <c r="I5288" s="140">
        <v>-123.4969</v>
      </c>
      <c r="J5288" s="140">
        <v>0</v>
      </c>
      <c r="K5288" s="140">
        <v>-8</v>
      </c>
      <c r="L5288" s="140">
        <f>COUNTIFS(ArCompl!$C$2:$C$5652,ArCompl!$C1037,ArCompl!$D$2:$D$5652,ArCompl!$D1037)</f>
        <v>1</v>
      </c>
      <c r="M5288" s="141">
        <f>IF(ISNA(MATCH($F5288,'Liste noire'!C:C,0)),0,1)</f>
        <v>0</v>
      </c>
    </row>
    <row r="5289" spans="1:13" x14ac:dyDescent="0.25">
      <c r="A5289" s="142">
        <v>4239</v>
      </c>
      <c r="B5289" s="143" t="s">
        <v>3415</v>
      </c>
      <c r="C5289" s="143" t="s">
        <v>3416</v>
      </c>
      <c r="D5289" s="143" t="s">
        <v>3021</v>
      </c>
      <c r="E5289" s="143" t="s">
        <v>3021</v>
      </c>
      <c r="F5289" s="143" t="s">
        <v>3417</v>
      </c>
      <c r="G5289" s="143" t="s">
        <v>3418</v>
      </c>
      <c r="H5289" s="143">
        <v>66.240799999999993</v>
      </c>
      <c r="I5289" s="143">
        <v>-128.65100000000001</v>
      </c>
      <c r="J5289" s="143">
        <v>268</v>
      </c>
      <c r="K5289" s="143">
        <v>-7</v>
      </c>
      <c r="L5289" s="143">
        <f>COUNTIFS(ArCompl!$C$2:$C$5652,ArCompl!$C1022,ArCompl!$D$2:$D$5652,ArCompl!$D1022)</f>
        <v>1</v>
      </c>
      <c r="M5289" s="144">
        <f>IF(ISNA(MATCH($F5289,'Liste noire'!C:C,0)),0,1)</f>
        <v>0</v>
      </c>
    </row>
    <row r="5290" spans="1:13" x14ac:dyDescent="0.25">
      <c r="A5290" s="139">
        <v>2330</v>
      </c>
      <c r="B5290" s="140" t="s">
        <v>10039</v>
      </c>
      <c r="C5290" s="140" t="s">
        <v>10040</v>
      </c>
      <c r="D5290" s="140" t="s">
        <v>9894</v>
      </c>
      <c r="E5290" s="140" t="s">
        <v>22423</v>
      </c>
      <c r="F5290" s="140" t="s">
        <v>10041</v>
      </c>
      <c r="G5290" s="140" t="s">
        <v>10042</v>
      </c>
      <c r="H5290" s="140">
        <v>35.492199999999997</v>
      </c>
      <c r="I5290" s="140">
        <v>133.23599999999999</v>
      </c>
      <c r="J5290" s="140">
        <v>20</v>
      </c>
      <c r="K5290" s="140">
        <v>9</v>
      </c>
      <c r="L5290" s="140">
        <f>COUNTIFS(ArCompl!$C$2:$C$5652,ArCompl!$C4007,ArCompl!$D$2:$D$5652,ArCompl!$D4007)</f>
        <v>1</v>
      </c>
      <c r="M5290" s="141">
        <f>IF(ISNA(MATCH($F5290,'Liste noire'!C:C,0)),0,1)</f>
        <v>0</v>
      </c>
    </row>
    <row r="5291" spans="1:13" x14ac:dyDescent="0.25">
      <c r="A5291" s="142">
        <v>61</v>
      </c>
      <c r="B5291" s="143" t="s">
        <v>3704</v>
      </c>
      <c r="C5291" s="143" t="s">
        <v>3705</v>
      </c>
      <c r="D5291" s="143" t="s">
        <v>3021</v>
      </c>
      <c r="E5291" s="143" t="s">
        <v>3021</v>
      </c>
      <c r="F5291" s="143" t="s">
        <v>3706</v>
      </c>
      <c r="G5291" s="143" t="s">
        <v>3707</v>
      </c>
      <c r="H5291" s="143">
        <v>44.225299999999997</v>
      </c>
      <c r="I5291" s="143">
        <v>-76.596900000000005</v>
      </c>
      <c r="J5291" s="143">
        <v>305</v>
      </c>
      <c r="K5291" s="143">
        <v>-5</v>
      </c>
      <c r="L5291" s="143">
        <f>COUNTIFS(ArCompl!$C$2:$C$5652,ArCompl!$C1095,ArCompl!$D$2:$D$5652,ArCompl!$D1095)</f>
        <v>1</v>
      </c>
      <c r="M5291" s="144">
        <f>IF(ISNA(MATCH($F5291,'Liste noire'!C:C,0)),0,1)</f>
        <v>0</v>
      </c>
    </row>
    <row r="5292" spans="1:13" x14ac:dyDescent="0.25">
      <c r="A5292" s="139">
        <v>62</v>
      </c>
      <c r="B5292" s="140" t="s">
        <v>3716</v>
      </c>
      <c r="C5292" s="140" t="s">
        <v>3717</v>
      </c>
      <c r="D5292" s="140" t="s">
        <v>3021</v>
      </c>
      <c r="E5292" s="140" t="s">
        <v>3021</v>
      </c>
      <c r="F5292" s="140" t="s">
        <v>3718</v>
      </c>
      <c r="G5292" s="140" t="s">
        <v>3719</v>
      </c>
      <c r="H5292" s="140">
        <v>53.625300000000003</v>
      </c>
      <c r="I5292" s="140">
        <v>-77.7042</v>
      </c>
      <c r="J5292" s="140">
        <v>639</v>
      </c>
      <c r="K5292" s="140">
        <v>-5</v>
      </c>
      <c r="L5292" s="140">
        <f>COUNTIFS(ArCompl!$C$2:$C$5652,ArCompl!$C1098,ArCompl!$D$2:$D$5652,ArCompl!$D1098)</f>
        <v>1</v>
      </c>
      <c r="M5292" s="141">
        <f>IF(ISNA(MATCH($F5292,'Liste noire'!C:C,0)),0,1)</f>
        <v>0</v>
      </c>
    </row>
    <row r="5293" spans="1:13" x14ac:dyDescent="0.25">
      <c r="A5293" s="142">
        <v>8423</v>
      </c>
      <c r="B5293" s="143" t="s">
        <v>3494</v>
      </c>
      <c r="C5293" s="143" t="s">
        <v>3495</v>
      </c>
      <c r="D5293" s="143" t="s">
        <v>3021</v>
      </c>
      <c r="E5293" s="143" t="s">
        <v>3021</v>
      </c>
      <c r="F5293" s="143" t="s">
        <v>3496</v>
      </c>
      <c r="G5293" s="143" t="s">
        <v>3497</v>
      </c>
      <c r="H5293" s="143">
        <v>50.628100000000003</v>
      </c>
      <c r="I5293" s="143">
        <v>-97.043300000000002</v>
      </c>
      <c r="J5293" s="143">
        <v>753</v>
      </c>
      <c r="K5293" s="143">
        <v>-6</v>
      </c>
      <c r="L5293" s="143">
        <f>COUNTIFS(ArCompl!$C$2:$C$5652,ArCompl!$C1042,ArCompl!$D$2:$D$5652,ArCompl!$D1042)</f>
        <v>1</v>
      </c>
      <c r="M5293" s="144">
        <f>IF(ISNA(MATCH($F5293,'Liste noire'!C:C,0)),0,1)</f>
        <v>0</v>
      </c>
    </row>
    <row r="5294" spans="1:13" x14ac:dyDescent="0.25">
      <c r="A5294" s="139">
        <v>5494</v>
      </c>
      <c r="B5294" s="140" t="s">
        <v>3506</v>
      </c>
      <c r="C5294" s="140" t="s">
        <v>3507</v>
      </c>
      <c r="D5294" s="140" t="s">
        <v>3021</v>
      </c>
      <c r="E5294" s="140" t="s">
        <v>3021</v>
      </c>
      <c r="F5294" s="140" t="s">
        <v>3508</v>
      </c>
      <c r="G5294" s="140" t="s">
        <v>3509</v>
      </c>
      <c r="H5294" s="140">
        <v>54.558900000000001</v>
      </c>
      <c r="I5294" s="140">
        <v>-94.491399999999999</v>
      </c>
      <c r="J5294" s="140">
        <v>617</v>
      </c>
      <c r="K5294" s="140">
        <v>-6</v>
      </c>
      <c r="L5294" s="140">
        <f>COUNTIFS(ArCompl!$C$2:$C$5652,ArCompl!$C1045,ArCompl!$D$2:$D$5652,ArCompl!$D1045)</f>
        <v>1</v>
      </c>
      <c r="M5294" s="141">
        <f>IF(ISNA(MATCH($F5294,'Liste noire'!C:C,0)),0,1)</f>
        <v>0</v>
      </c>
    </row>
    <row r="5295" spans="1:13" x14ac:dyDescent="0.25">
      <c r="A5295" s="142">
        <v>63</v>
      </c>
      <c r="B5295" s="143" t="s">
        <v>3479</v>
      </c>
      <c r="C5295" s="143" t="s">
        <v>3480</v>
      </c>
      <c r="D5295" s="143" t="s">
        <v>3021</v>
      </c>
      <c r="E5295" s="143" t="s">
        <v>3021</v>
      </c>
      <c r="F5295" s="143" t="s">
        <v>3481</v>
      </c>
      <c r="G5295" s="143" t="s">
        <v>3482</v>
      </c>
      <c r="H5295" s="143">
        <v>48.775300000000001</v>
      </c>
      <c r="I5295" s="143">
        <v>-64.4786</v>
      </c>
      <c r="J5295" s="143">
        <v>112</v>
      </c>
      <c r="K5295" s="143">
        <v>-5</v>
      </c>
      <c r="L5295" s="143">
        <f>COUNTIFS(ArCompl!$C$2:$C$5652,ArCompl!$C1038,ArCompl!$D$2:$D$5652,ArCompl!$D1038)</f>
        <v>1</v>
      </c>
      <c r="M5295" s="144">
        <f>IF(ISNA(MATCH($F5295,'Liste noire'!C:C,0)),0,1)</f>
        <v>0</v>
      </c>
    </row>
    <row r="5296" spans="1:13" x14ac:dyDescent="0.25">
      <c r="A5296" s="139">
        <v>64</v>
      </c>
      <c r="B5296" s="140" t="s">
        <v>3487</v>
      </c>
      <c r="C5296" s="140" t="s">
        <v>957</v>
      </c>
      <c r="D5296" s="140" t="s">
        <v>3021</v>
      </c>
      <c r="E5296" s="140" t="s">
        <v>3021</v>
      </c>
      <c r="F5296" s="140" t="s">
        <v>3488</v>
      </c>
      <c r="G5296" s="140" t="s">
        <v>3489</v>
      </c>
      <c r="H5296" s="140">
        <v>49.778300000000002</v>
      </c>
      <c r="I5296" s="140">
        <v>-86.939400000000006</v>
      </c>
      <c r="J5296" s="140">
        <v>1144</v>
      </c>
      <c r="K5296" s="140">
        <v>-5</v>
      </c>
      <c r="L5296" s="140">
        <f>COUNTIFS(ArCompl!$C$2:$C$5652,ArCompl!$C1040,ArCompl!$D$2:$D$5652,ArCompl!$D1040)</f>
        <v>1</v>
      </c>
      <c r="M5296" s="141">
        <f>IF(ISNA(MATCH($F5296,'Liste noire'!C:C,0)),0,1)</f>
        <v>0</v>
      </c>
    </row>
    <row r="5297" spans="1:13" x14ac:dyDescent="0.25">
      <c r="A5297" s="142">
        <v>65</v>
      </c>
      <c r="B5297" s="143" t="s">
        <v>3608</v>
      </c>
      <c r="C5297" s="143" t="s">
        <v>3609</v>
      </c>
      <c r="D5297" s="143" t="s">
        <v>3021</v>
      </c>
      <c r="E5297" s="143" t="s">
        <v>3021</v>
      </c>
      <c r="F5297" s="143" t="s">
        <v>3610</v>
      </c>
      <c r="G5297" s="143" t="s">
        <v>3611</v>
      </c>
      <c r="H5297" s="143">
        <v>47.424700000000001</v>
      </c>
      <c r="I5297" s="143">
        <v>-61.778100000000002</v>
      </c>
      <c r="J5297" s="143">
        <v>35</v>
      </c>
      <c r="K5297" s="143">
        <v>-5</v>
      </c>
      <c r="L5297" s="143">
        <f>COUNTIFS(ArCompl!$C$2:$C$5652,ArCompl!$C1071,ArCompl!$D$2:$D$5652,ArCompl!$D1071)</f>
        <v>3</v>
      </c>
      <c r="M5297" s="144">
        <f>IF(ISNA(MATCH($F5297,'Liste noire'!C:C,0)),0,1)</f>
        <v>0</v>
      </c>
    </row>
    <row r="5298" spans="1:13" x14ac:dyDescent="0.25">
      <c r="A5298" s="139">
        <v>5495</v>
      </c>
      <c r="B5298" s="140" t="s">
        <v>3600</v>
      </c>
      <c r="C5298" s="140" t="s">
        <v>3601</v>
      </c>
      <c r="D5298" s="140" t="s">
        <v>3021</v>
      </c>
      <c r="E5298" s="140" t="s">
        <v>3021</v>
      </c>
      <c r="F5298" s="140" t="s">
        <v>3602</v>
      </c>
      <c r="G5298" s="140" t="s">
        <v>3603</v>
      </c>
      <c r="H5298" s="140">
        <v>69.364699999999999</v>
      </c>
      <c r="I5298" s="140">
        <v>-81.816100000000006</v>
      </c>
      <c r="J5298" s="140">
        <v>174</v>
      </c>
      <c r="K5298" s="140">
        <v>-5</v>
      </c>
      <c r="L5298" s="140">
        <f>COUNTIFS(ArCompl!$C$2:$C$5652,ArCompl!$C1069,ArCompl!$D$2:$D$5652,ArCompl!$D1069)</f>
        <v>1</v>
      </c>
      <c r="M5298" s="141">
        <f>IF(ISNA(MATCH($F5298,'Liste noire'!C:C,0)),0,1)</f>
        <v>0</v>
      </c>
    </row>
    <row r="5299" spans="1:13" x14ac:dyDescent="0.25">
      <c r="A5299" s="142">
        <v>7255</v>
      </c>
      <c r="B5299" s="143" t="s">
        <v>3564</v>
      </c>
      <c r="C5299" s="143" t="s">
        <v>3565</v>
      </c>
      <c r="D5299" s="143" t="s">
        <v>3021</v>
      </c>
      <c r="E5299" s="143" t="s">
        <v>3021</v>
      </c>
      <c r="F5299" s="143" t="s">
        <v>3566</v>
      </c>
      <c r="G5299" s="143" t="s">
        <v>3567</v>
      </c>
      <c r="H5299" s="143">
        <v>50.2819</v>
      </c>
      <c r="I5299" s="143">
        <v>-63.611400000000003</v>
      </c>
      <c r="J5299" s="143">
        <v>124</v>
      </c>
      <c r="K5299" s="143">
        <v>-5</v>
      </c>
      <c r="L5299" s="143">
        <f>COUNTIFS(ArCompl!$C$2:$C$5652,ArCompl!$C1060,ArCompl!$D$2:$D$5652,ArCompl!$D1060)</f>
        <v>1</v>
      </c>
      <c r="M5299" s="144">
        <f>IF(ISNA(MATCH($F5299,'Liste noire'!C:C,0)),0,1)</f>
        <v>0</v>
      </c>
    </row>
    <row r="5300" spans="1:13" x14ac:dyDescent="0.25">
      <c r="A5300" s="139">
        <v>5496</v>
      </c>
      <c r="B5300" s="140" t="s">
        <v>3712</v>
      </c>
      <c r="C5300" s="140" t="s">
        <v>3713</v>
      </c>
      <c r="D5300" s="140" t="s">
        <v>3021</v>
      </c>
      <c r="E5300" s="140" t="s">
        <v>3021</v>
      </c>
      <c r="F5300" s="140" t="s">
        <v>3714</v>
      </c>
      <c r="G5300" s="140" t="s">
        <v>3715</v>
      </c>
      <c r="H5300" s="140">
        <v>55.2819</v>
      </c>
      <c r="I5300" s="140">
        <v>-77.765299999999996</v>
      </c>
      <c r="J5300" s="140">
        <v>34</v>
      </c>
      <c r="K5300" s="140">
        <v>-5</v>
      </c>
      <c r="L5300" s="140">
        <f>COUNTIFS(ArCompl!$C$2:$C$5652,ArCompl!$C1097,ArCompl!$D$2:$D$5652,ArCompl!$D1097)</f>
        <v>1</v>
      </c>
      <c r="M5300" s="141">
        <f>IF(ISNA(MATCH($F5300,'Liste noire'!C:C,0)),0,1)</f>
        <v>0</v>
      </c>
    </row>
    <row r="5301" spans="1:13" x14ac:dyDescent="0.25">
      <c r="A5301" s="142">
        <v>5497</v>
      </c>
      <c r="B5301" s="143" t="s">
        <v>3490</v>
      </c>
      <c r="C5301" s="143" t="s">
        <v>3491</v>
      </c>
      <c r="D5301" s="143" t="s">
        <v>3021</v>
      </c>
      <c r="E5301" s="143" t="s">
        <v>3021</v>
      </c>
      <c r="F5301" s="143" t="s">
        <v>3492</v>
      </c>
      <c r="G5301" s="143" t="s">
        <v>3493</v>
      </c>
      <c r="H5301" s="143">
        <v>56.357500000000002</v>
      </c>
      <c r="I5301" s="143">
        <v>-94.710599999999999</v>
      </c>
      <c r="J5301" s="143">
        <v>476</v>
      </c>
      <c r="K5301" s="143">
        <v>-6</v>
      </c>
      <c r="L5301" s="143">
        <f>COUNTIFS(ArCompl!$C$2:$C$5652,ArCompl!$C1041,ArCompl!$D$2:$D$5652,ArCompl!$D1041)</f>
        <v>1</v>
      </c>
      <c r="M5301" s="144">
        <f>IF(ISNA(MATCH($F5301,'Liste noire'!C:C,0)),0,1)</f>
        <v>0</v>
      </c>
    </row>
    <row r="5302" spans="1:13" x14ac:dyDescent="0.25">
      <c r="A5302" s="139">
        <v>5498</v>
      </c>
      <c r="B5302" s="140" t="s">
        <v>3538</v>
      </c>
      <c r="C5302" s="140" t="s">
        <v>3539</v>
      </c>
      <c r="D5302" s="140" t="s">
        <v>3021</v>
      </c>
      <c r="E5302" s="140" t="s">
        <v>3021</v>
      </c>
      <c r="F5302" s="140" t="s">
        <v>3540</v>
      </c>
      <c r="G5302" s="140" t="s">
        <v>3541</v>
      </c>
      <c r="H5302" s="140">
        <v>76.426100000000005</v>
      </c>
      <c r="I5302" s="140">
        <v>-82.909199999999998</v>
      </c>
      <c r="J5302" s="140">
        <v>146</v>
      </c>
      <c r="K5302" s="140">
        <v>-5</v>
      </c>
      <c r="L5302" s="140">
        <f>COUNTIFS(ArCompl!$C$2:$C$5652,ArCompl!$C1053,ArCompl!$D$2:$D$5652,ArCompl!$D1053)</f>
        <v>1</v>
      </c>
      <c r="M5302" s="141">
        <f>IF(ISNA(MATCH($F5302,'Liste noire'!C:C,0)),0,1)</f>
        <v>0</v>
      </c>
    </row>
    <row r="5303" spans="1:13" x14ac:dyDescent="0.25">
      <c r="A5303" s="142">
        <v>5460</v>
      </c>
      <c r="B5303" s="143" t="s">
        <v>4039</v>
      </c>
      <c r="C5303" s="143" t="s">
        <v>4040</v>
      </c>
      <c r="D5303" s="143" t="s">
        <v>3021</v>
      </c>
      <c r="E5303" s="143" t="s">
        <v>3021</v>
      </c>
      <c r="F5303" s="143" t="s">
        <v>4041</v>
      </c>
      <c r="G5303" s="143" t="s">
        <v>4042</v>
      </c>
      <c r="H5303" s="143">
        <v>52.528100000000002</v>
      </c>
      <c r="I5303" s="143">
        <v>-56.286099999999998</v>
      </c>
      <c r="J5303" s="143">
        <v>347</v>
      </c>
      <c r="K5303" s="143">
        <v>-3.5</v>
      </c>
      <c r="L5303" s="143">
        <f>COUNTIFS(ArCompl!$C$2:$C$5652,ArCompl!$C1180,ArCompl!$D$2:$D$5652,ArCompl!$D1180)</f>
        <v>1</v>
      </c>
      <c r="M5303" s="144">
        <f>IF(ISNA(MATCH($F5303,'Liste noire'!C:C,0)),0,1)</f>
        <v>0</v>
      </c>
    </row>
    <row r="5304" spans="1:13" x14ac:dyDescent="0.25">
      <c r="A5304" s="139">
        <v>66</v>
      </c>
      <c r="B5304" s="140" t="s">
        <v>3596</v>
      </c>
      <c r="C5304" s="140" t="s">
        <v>3597</v>
      </c>
      <c r="D5304" s="140" t="s">
        <v>3021</v>
      </c>
      <c r="E5304" s="140" t="s">
        <v>3021</v>
      </c>
      <c r="F5304" s="140" t="s">
        <v>3598</v>
      </c>
      <c r="G5304" s="140" t="s">
        <v>3599</v>
      </c>
      <c r="H5304" s="140">
        <v>52.816699999999997</v>
      </c>
      <c r="I5304" s="140">
        <v>-102.31100000000001</v>
      </c>
      <c r="J5304" s="140">
        <v>1175</v>
      </c>
      <c r="K5304" s="140">
        <v>-6</v>
      </c>
      <c r="L5304" s="140">
        <f>COUNTIFS(ArCompl!$C$2:$C$5652,ArCompl!$C1068,ArCompl!$D$2:$D$5652,ArCompl!$D1068)</f>
        <v>1</v>
      </c>
      <c r="M5304" s="141">
        <f>IF(ISNA(MATCH($F5304,'Liste noire'!C:C,0)),0,1)</f>
        <v>0</v>
      </c>
    </row>
    <row r="5305" spans="1:13" x14ac:dyDescent="0.25">
      <c r="A5305" s="142">
        <v>67</v>
      </c>
      <c r="B5305" s="143" t="s">
        <v>3344</v>
      </c>
      <c r="C5305" s="143" t="s">
        <v>3345</v>
      </c>
      <c r="D5305" s="143" t="s">
        <v>3021</v>
      </c>
      <c r="E5305" s="143" t="s">
        <v>3021</v>
      </c>
      <c r="F5305" s="143" t="s">
        <v>3346</v>
      </c>
      <c r="G5305" s="143" t="s">
        <v>3347</v>
      </c>
      <c r="H5305" s="143">
        <v>49.831699999999998</v>
      </c>
      <c r="I5305" s="143">
        <v>-92.744200000000006</v>
      </c>
      <c r="J5305" s="143">
        <v>1354</v>
      </c>
      <c r="K5305" s="143">
        <v>-6</v>
      </c>
      <c r="L5305" s="143">
        <f>COUNTIFS(ArCompl!$C$2:$C$5652,ArCompl!$C1004,ArCompl!$D$2:$D$5652,ArCompl!$D1004)</f>
        <v>1</v>
      </c>
      <c r="M5305" s="144">
        <f>IF(ISNA(MATCH($F5305,'Liste noire'!C:C,0)),0,1)</f>
        <v>0</v>
      </c>
    </row>
    <row r="5306" spans="1:13" x14ac:dyDescent="0.25">
      <c r="A5306" s="139">
        <v>11755</v>
      </c>
      <c r="B5306" s="140" t="s">
        <v>3584</v>
      </c>
      <c r="C5306" s="140" t="s">
        <v>3585</v>
      </c>
      <c r="D5306" s="140" t="s">
        <v>3021</v>
      </c>
      <c r="E5306" s="140" t="s">
        <v>3021</v>
      </c>
      <c r="F5306" s="140" t="s">
        <v>3586</v>
      </c>
      <c r="G5306" s="140" t="s">
        <v>3587</v>
      </c>
      <c r="H5306" s="140">
        <v>49.368299999999998</v>
      </c>
      <c r="I5306" s="140">
        <v>-121.498</v>
      </c>
      <c r="J5306" s="140">
        <v>128</v>
      </c>
      <c r="K5306" s="140" t="s">
        <v>340</v>
      </c>
      <c r="L5306" s="140">
        <f>COUNTIFS(ArCompl!$C$2:$C$5652,ArCompl!$C1065,ArCompl!$D$2:$D$5652,ArCompl!$D1065)</f>
        <v>1</v>
      </c>
      <c r="M5306" s="141">
        <f>IF(ISNA(MATCH($F5306,'Liste noire'!C:C,0)),0,1)</f>
        <v>0</v>
      </c>
    </row>
    <row r="5307" spans="1:13" x14ac:dyDescent="0.25">
      <c r="A5307" s="142">
        <v>8357</v>
      </c>
      <c r="B5307" s="143" t="s">
        <v>3572</v>
      </c>
      <c r="C5307" s="143" t="s">
        <v>3573</v>
      </c>
      <c r="D5307" s="143" t="s">
        <v>3021</v>
      </c>
      <c r="E5307" s="143" t="s">
        <v>3021</v>
      </c>
      <c r="F5307" s="143" t="s">
        <v>3574</v>
      </c>
      <c r="G5307" s="143" t="s">
        <v>3575</v>
      </c>
      <c r="H5307" s="143">
        <v>49.714199999999998</v>
      </c>
      <c r="I5307" s="143">
        <v>-83.686099999999996</v>
      </c>
      <c r="J5307" s="143">
        <v>827</v>
      </c>
      <c r="K5307" s="143">
        <v>-5</v>
      </c>
      <c r="L5307" s="143">
        <f>COUNTIFS(ArCompl!$C$2:$C$5652,ArCompl!$C1062,ArCompl!$D$2:$D$5652,ArCompl!$D1062)</f>
        <v>1</v>
      </c>
      <c r="M5307" s="144">
        <f>IF(ISNA(MATCH($F5307,'Liste noire'!C:C,0)),0,1)</f>
        <v>0</v>
      </c>
    </row>
    <row r="5308" spans="1:13" x14ac:dyDescent="0.25">
      <c r="A5308" s="139">
        <v>68</v>
      </c>
      <c r="B5308" s="140" t="s">
        <v>3580</v>
      </c>
      <c r="C5308" s="140" t="s">
        <v>3581</v>
      </c>
      <c r="D5308" s="140" t="s">
        <v>3021</v>
      </c>
      <c r="E5308" s="140" t="s">
        <v>3021</v>
      </c>
      <c r="F5308" s="140" t="s">
        <v>3582</v>
      </c>
      <c r="G5308" s="140" t="s">
        <v>3583</v>
      </c>
      <c r="H5308" s="140">
        <v>70.762799999999999</v>
      </c>
      <c r="I5308" s="140">
        <v>-117.806</v>
      </c>
      <c r="J5308" s="140">
        <v>117</v>
      </c>
      <c r="K5308" s="140">
        <v>-7</v>
      </c>
      <c r="L5308" s="140">
        <f>COUNTIFS(ArCompl!$C$2:$C$5652,ArCompl!$C1064,ArCompl!$D$2:$D$5652,ArCompl!$D1064)</f>
        <v>1</v>
      </c>
      <c r="M5308" s="141">
        <f>IF(ISNA(MATCH($F5308,'Liste noire'!C:C,0)),0,1)</f>
        <v>0</v>
      </c>
    </row>
    <row r="5309" spans="1:13" x14ac:dyDescent="0.25">
      <c r="A5309" s="142">
        <v>69</v>
      </c>
      <c r="B5309" s="143" t="s">
        <v>3498</v>
      </c>
      <c r="C5309" s="143" t="s">
        <v>3499</v>
      </c>
      <c r="D5309" s="143" t="s">
        <v>3021</v>
      </c>
      <c r="E5309" s="143" t="s">
        <v>3021</v>
      </c>
      <c r="F5309" s="143" t="s">
        <v>3500</v>
      </c>
      <c r="G5309" s="143" t="s">
        <v>3501</v>
      </c>
      <c r="H5309" s="143">
        <v>68.635599999999997</v>
      </c>
      <c r="I5309" s="143">
        <v>-95.849699999999999</v>
      </c>
      <c r="J5309" s="143">
        <v>152</v>
      </c>
      <c r="K5309" s="143">
        <v>-7</v>
      </c>
      <c r="L5309" s="143">
        <f>COUNTIFS(ArCompl!$C$2:$C$5652,ArCompl!$C1043,ArCompl!$D$2:$D$5652,ArCompl!$D1043)</f>
        <v>2</v>
      </c>
      <c r="M5309" s="144">
        <f>IF(ISNA(MATCH($F5309,'Liste noire'!C:C,0)),0,1)</f>
        <v>0</v>
      </c>
    </row>
    <row r="5310" spans="1:13" x14ac:dyDescent="0.25">
      <c r="A5310" s="139">
        <v>70</v>
      </c>
      <c r="B5310" s="140" t="s">
        <v>3561</v>
      </c>
      <c r="C5310" s="140" t="s">
        <v>997</v>
      </c>
      <c r="D5310" s="140" t="s">
        <v>3021</v>
      </c>
      <c r="E5310" s="140" t="s">
        <v>3021</v>
      </c>
      <c r="F5310" s="140" t="s">
        <v>3562</v>
      </c>
      <c r="G5310" s="140" t="s">
        <v>3563</v>
      </c>
      <c r="H5310" s="140">
        <v>43.1736</v>
      </c>
      <c r="I5310" s="140">
        <v>-79.935000000000002</v>
      </c>
      <c r="J5310" s="140">
        <v>780</v>
      </c>
      <c r="K5310" s="140">
        <v>-5</v>
      </c>
      <c r="L5310" s="140">
        <f>COUNTIFS(ArCompl!$C$2:$C$5652,ArCompl!$C1059,ArCompl!$D$2:$D$5652,ArCompl!$D1059)</f>
        <v>1</v>
      </c>
      <c r="M5310" s="141">
        <f>IF(ISNA(MATCH($F5310,'Liste noire'!C:C,0)),0,1)</f>
        <v>0</v>
      </c>
    </row>
    <row r="5311" spans="1:13" x14ac:dyDescent="0.25">
      <c r="A5311" s="142">
        <v>8358</v>
      </c>
      <c r="B5311" s="143" t="s">
        <v>3592</v>
      </c>
      <c r="C5311" s="143" t="s">
        <v>3593</v>
      </c>
      <c r="D5311" s="143" t="s">
        <v>3021</v>
      </c>
      <c r="E5311" s="143" t="s">
        <v>3021</v>
      </c>
      <c r="F5311" s="143" t="s">
        <v>3594</v>
      </c>
      <c r="G5311" s="143" t="s">
        <v>3595</v>
      </c>
      <c r="H5311" s="143">
        <v>49.193100000000001</v>
      </c>
      <c r="I5311" s="143">
        <v>-84.758899999999997</v>
      </c>
      <c r="J5311" s="143">
        <v>1099</v>
      </c>
      <c r="K5311" s="143">
        <v>-5</v>
      </c>
      <c r="L5311" s="143">
        <f>COUNTIFS(ArCompl!$C$2:$C$5652,ArCompl!$C1067,ArCompl!$D$2:$D$5652,ArCompl!$D1067)</f>
        <v>1</v>
      </c>
      <c r="M5311" s="144">
        <f>IF(ISNA(MATCH($F5311,'Liste noire'!C:C,0)),0,1)</f>
        <v>0</v>
      </c>
    </row>
    <row r="5312" spans="1:13" x14ac:dyDescent="0.25">
      <c r="A5312" s="139">
        <v>5502</v>
      </c>
      <c r="B5312" s="140" t="s">
        <v>3588</v>
      </c>
      <c r="C5312" s="140" t="s">
        <v>3589</v>
      </c>
      <c r="D5312" s="140" t="s">
        <v>3021</v>
      </c>
      <c r="E5312" s="140" t="s">
        <v>3021</v>
      </c>
      <c r="F5312" s="140" t="s">
        <v>3590</v>
      </c>
      <c r="G5312" s="140" t="s">
        <v>3591</v>
      </c>
      <c r="H5312" s="140">
        <v>55.448300000000003</v>
      </c>
      <c r="I5312" s="140">
        <v>-60.2286</v>
      </c>
      <c r="J5312" s="140">
        <v>39</v>
      </c>
      <c r="K5312" s="140">
        <v>-4</v>
      </c>
      <c r="L5312" s="140">
        <f>COUNTIFS(ArCompl!$C$2:$C$5652,ArCompl!$C1066,ArCompl!$D$2:$D$5652,ArCompl!$D1066)</f>
        <v>1</v>
      </c>
      <c r="M5312" s="141">
        <f>IF(ISNA(MATCH($F5312,'Liste noire'!C:C,0)),0,1)</f>
        <v>0</v>
      </c>
    </row>
    <row r="5313" spans="1:13" x14ac:dyDescent="0.25">
      <c r="A5313" s="142">
        <v>5471</v>
      </c>
      <c r="B5313" s="143" t="s">
        <v>4023</v>
      </c>
      <c r="C5313" s="143" t="s">
        <v>4024</v>
      </c>
      <c r="D5313" s="143" t="s">
        <v>3021</v>
      </c>
      <c r="E5313" s="143" t="s">
        <v>3021</v>
      </c>
      <c r="F5313" s="143" t="s">
        <v>4025</v>
      </c>
      <c r="G5313" s="143" t="s">
        <v>4026</v>
      </c>
      <c r="H5313" s="143">
        <v>52.113300000000002</v>
      </c>
      <c r="I5313" s="143">
        <v>-94.255600000000001</v>
      </c>
      <c r="J5313" s="143">
        <v>1095</v>
      </c>
      <c r="K5313" s="143">
        <v>-6</v>
      </c>
      <c r="L5313" s="143">
        <f>COUNTIFS(ArCompl!$C$2:$C$5652,ArCompl!$C1176,ArCompl!$D$2:$D$5652,ArCompl!$D1176)</f>
        <v>1</v>
      </c>
      <c r="M5313" s="144">
        <f>IF(ISNA(MATCH($F5313,'Liste noire'!C:C,0)),0,1)</f>
        <v>0</v>
      </c>
    </row>
    <row r="5314" spans="1:13" x14ac:dyDescent="0.25">
      <c r="A5314" s="139">
        <v>5503</v>
      </c>
      <c r="B5314" s="140" t="s">
        <v>3242</v>
      </c>
      <c r="C5314" s="140" t="s">
        <v>3243</v>
      </c>
      <c r="D5314" s="140" t="s">
        <v>3021</v>
      </c>
      <c r="E5314" s="140" t="s">
        <v>3021</v>
      </c>
      <c r="F5314" s="140" t="s">
        <v>3244</v>
      </c>
      <c r="G5314" s="140" t="s">
        <v>3245</v>
      </c>
      <c r="H5314" s="140">
        <v>50.468899999999998</v>
      </c>
      <c r="I5314" s="140">
        <v>-59.636699999999998</v>
      </c>
      <c r="J5314" s="140">
        <v>39</v>
      </c>
      <c r="K5314" s="140">
        <v>-4</v>
      </c>
      <c r="L5314" s="140">
        <f>COUNTIFS(ArCompl!$C$2:$C$5652,ArCompl!$C978,ArCompl!$D$2:$D$5652,ArCompl!$D978)</f>
        <v>1</v>
      </c>
      <c r="M5314" s="141">
        <f>IF(ISNA(MATCH($F5314,'Liste noire'!C:C,0)),0,1)</f>
        <v>0</v>
      </c>
    </row>
    <row r="5315" spans="1:13" x14ac:dyDescent="0.25">
      <c r="A5315" s="142">
        <v>11756</v>
      </c>
      <c r="B5315" s="143" t="s">
        <v>3542</v>
      </c>
      <c r="C5315" s="143" t="s">
        <v>3543</v>
      </c>
      <c r="D5315" s="143" t="s">
        <v>3021</v>
      </c>
      <c r="E5315" s="143" t="s">
        <v>3021</v>
      </c>
      <c r="F5315" s="143" t="s">
        <v>3544</v>
      </c>
      <c r="G5315" s="143" t="s">
        <v>3545</v>
      </c>
      <c r="H5315" s="143">
        <v>60.789200000000001</v>
      </c>
      <c r="I5315" s="143">
        <v>-137.54599999999999</v>
      </c>
      <c r="J5315" s="143">
        <v>2150</v>
      </c>
      <c r="K5315" s="143" t="s">
        <v>340</v>
      </c>
      <c r="L5315" s="143">
        <f>COUNTIFS(ArCompl!$C$2:$C$5652,ArCompl!$C1054,ArCompl!$D$2:$D$5652,ArCompl!$D1054)</f>
        <v>1</v>
      </c>
      <c r="M5315" s="144">
        <f>IF(ISNA(MATCH($F5315,'Liste noire'!C:C,0)),0,1)</f>
        <v>0</v>
      </c>
    </row>
    <row r="5316" spans="1:13" x14ac:dyDescent="0.25">
      <c r="A5316" s="139">
        <v>71</v>
      </c>
      <c r="B5316" s="140" t="s">
        <v>3844</v>
      </c>
      <c r="C5316" s="140" t="s">
        <v>3845</v>
      </c>
      <c r="D5316" s="140" t="s">
        <v>3021</v>
      </c>
      <c r="E5316" s="140" t="s">
        <v>3021</v>
      </c>
      <c r="F5316" s="140" t="s">
        <v>3846</v>
      </c>
      <c r="G5316" s="140" t="s">
        <v>3847</v>
      </c>
      <c r="H5316" s="140">
        <v>45.517499999999998</v>
      </c>
      <c r="I5316" s="140">
        <v>-73.416899999999998</v>
      </c>
      <c r="J5316" s="140">
        <v>90</v>
      </c>
      <c r="K5316" s="140">
        <v>-5</v>
      </c>
      <c r="L5316" s="140">
        <f>COUNTIFS(ArCompl!$C$2:$C$5652,ArCompl!$C1130,ArCompl!$D$2:$D$5652,ArCompl!$D1130)</f>
        <v>1</v>
      </c>
      <c r="M5316" s="141">
        <f>IF(ISNA(MATCH($F5316,'Liste noire'!C:C,0)),0,1)</f>
        <v>0</v>
      </c>
    </row>
    <row r="5317" spans="1:13" x14ac:dyDescent="0.25">
      <c r="A5317" s="142">
        <v>72</v>
      </c>
      <c r="B5317" s="143" t="s">
        <v>3568</v>
      </c>
      <c r="C5317" s="143" t="s">
        <v>3569</v>
      </c>
      <c r="D5317" s="143" t="s">
        <v>3021</v>
      </c>
      <c r="E5317" s="143" t="s">
        <v>3021</v>
      </c>
      <c r="F5317" s="143" t="s">
        <v>3570</v>
      </c>
      <c r="G5317" s="143" t="s">
        <v>3571</v>
      </c>
      <c r="H5317" s="143">
        <v>60.839700000000001</v>
      </c>
      <c r="I5317" s="143">
        <v>-115.783</v>
      </c>
      <c r="J5317" s="143">
        <v>541</v>
      </c>
      <c r="K5317" s="143">
        <v>-7</v>
      </c>
      <c r="L5317" s="143">
        <f>COUNTIFS(ArCompl!$C$2:$C$5652,ArCompl!$C1061,ArCompl!$D$2:$D$5652,ArCompl!$D1061)</f>
        <v>1</v>
      </c>
      <c r="M5317" s="144">
        <f>IF(ISNA(MATCH($F5317,'Liste noire'!C:C,0)),0,1)</f>
        <v>0</v>
      </c>
    </row>
    <row r="5318" spans="1:13" x14ac:dyDescent="0.25">
      <c r="A5318" s="139">
        <v>73</v>
      </c>
      <c r="B5318" s="140" t="s">
        <v>3554</v>
      </c>
      <c r="C5318" s="140" t="s">
        <v>3551</v>
      </c>
      <c r="D5318" s="140" t="s">
        <v>3021</v>
      </c>
      <c r="E5318" s="140" t="s">
        <v>3021</v>
      </c>
      <c r="F5318" s="140" t="s">
        <v>3555</v>
      </c>
      <c r="G5318" s="140" t="s">
        <v>3556</v>
      </c>
      <c r="H5318" s="140">
        <v>44.880800000000001</v>
      </c>
      <c r="I5318" s="140">
        <v>-63.508600000000001</v>
      </c>
      <c r="J5318" s="140">
        <v>477</v>
      </c>
      <c r="K5318" s="140">
        <v>-4</v>
      </c>
      <c r="L5318" s="140">
        <f>COUNTIFS(ArCompl!$C$2:$C$5652,ArCompl!$C1057,ArCompl!$D$2:$D$5652,ArCompl!$D1057)</f>
        <v>1</v>
      </c>
      <c r="M5318" s="141">
        <f>IF(ISNA(MATCH($F5318,'Liste noire'!C:C,0)),0,1)</f>
        <v>0</v>
      </c>
    </row>
    <row r="5319" spans="1:13" x14ac:dyDescent="0.25">
      <c r="A5319" s="142">
        <v>74</v>
      </c>
      <c r="B5319" s="143" t="s">
        <v>3068</v>
      </c>
      <c r="C5319" s="143" t="s">
        <v>3069</v>
      </c>
      <c r="D5319" s="143" t="s">
        <v>3021</v>
      </c>
      <c r="E5319" s="143" t="s">
        <v>3021</v>
      </c>
      <c r="F5319" s="143" t="s">
        <v>3070</v>
      </c>
      <c r="G5319" s="143" t="s">
        <v>3071</v>
      </c>
      <c r="H5319" s="143">
        <v>48.773899999999998</v>
      </c>
      <c r="I5319" s="143">
        <v>-91.638599999999997</v>
      </c>
      <c r="J5319" s="143">
        <v>1408</v>
      </c>
      <c r="K5319" s="143">
        <v>-5</v>
      </c>
      <c r="L5319" s="143">
        <f>COUNTIFS(ArCompl!$C$2:$C$5652,ArCompl!$C934,ArCompl!$D$2:$D$5652,ArCompl!$D934)</f>
        <v>1</v>
      </c>
      <c r="M5319" s="144">
        <f>IF(ISNA(MATCH($F5319,'Liste noire'!C:C,0)),0,1)</f>
        <v>0</v>
      </c>
    </row>
    <row r="5320" spans="1:13" x14ac:dyDescent="0.25">
      <c r="A5320" s="139">
        <v>9107</v>
      </c>
      <c r="B5320" s="140" t="s">
        <v>5396</v>
      </c>
      <c r="C5320" s="140" t="s">
        <v>5397</v>
      </c>
      <c r="D5320" s="140" t="s">
        <v>4759</v>
      </c>
      <c r="E5320" s="140" t="s">
        <v>22377</v>
      </c>
      <c r="F5320" s="140" t="s">
        <v>5398</v>
      </c>
      <c r="G5320" s="140" t="s">
        <v>5399</v>
      </c>
      <c r="H5320" s="140">
        <v>27.802499999999998</v>
      </c>
      <c r="I5320" s="140">
        <v>114.3062</v>
      </c>
      <c r="J5320" s="140">
        <v>430</v>
      </c>
      <c r="K5320" s="140">
        <v>8</v>
      </c>
      <c r="L5320" s="140">
        <f>COUNTIFS(ArCompl!$C$2:$C$5652,ArCompl!$C1513,ArCompl!$D$2:$D$5652,ArCompl!$D1513)</f>
        <v>1</v>
      </c>
      <c r="M5320" s="141">
        <f>IF(ISNA(MATCH($F5320,'Liste noire'!C:C,0)),0,1)</f>
        <v>0</v>
      </c>
    </row>
    <row r="5321" spans="1:13" x14ac:dyDescent="0.25">
      <c r="A5321" s="142">
        <v>10941</v>
      </c>
      <c r="B5321" s="143" t="s">
        <v>4778</v>
      </c>
      <c r="C5321" s="143" t="s">
        <v>4779</v>
      </c>
      <c r="D5321" s="143" t="s">
        <v>4759</v>
      </c>
      <c r="E5321" s="143" t="s">
        <v>22377</v>
      </c>
      <c r="F5321" s="143" t="s">
        <v>4780</v>
      </c>
      <c r="G5321" s="143" t="s">
        <v>4781</v>
      </c>
      <c r="H5321" s="143">
        <v>47.310600000000001</v>
      </c>
      <c r="I5321" s="143">
        <v>119.9117</v>
      </c>
      <c r="J5321" s="143">
        <v>2925</v>
      </c>
      <c r="K5321" s="143">
        <v>8</v>
      </c>
      <c r="L5321" s="143">
        <f>COUNTIFS(ArCompl!$C$2:$C$5652,ArCompl!$C1358,ArCompl!$D$2:$D$5652,ArCompl!$D1358)</f>
        <v>1</v>
      </c>
      <c r="M5321" s="144">
        <f>IF(ISNA(MATCH($F5321,'Liste noire'!C:C,0)),0,1)</f>
        <v>0</v>
      </c>
    </row>
    <row r="5322" spans="1:13" x14ac:dyDescent="0.25">
      <c r="A5322" s="139">
        <v>6789</v>
      </c>
      <c r="B5322" s="140" t="s">
        <v>4291</v>
      </c>
      <c r="C5322" s="140" t="s">
        <v>4292</v>
      </c>
      <c r="D5322" s="140" t="s">
        <v>3021</v>
      </c>
      <c r="E5322" s="140" t="s">
        <v>3021</v>
      </c>
      <c r="F5322" s="140" t="s">
        <v>4293</v>
      </c>
      <c r="G5322" s="140" t="s">
        <v>4294</v>
      </c>
      <c r="H5322" s="140">
        <v>51.2117</v>
      </c>
      <c r="I5322" s="140">
        <v>-58.658299999999997</v>
      </c>
      <c r="J5322" s="140">
        <v>20</v>
      </c>
      <c r="K5322" s="140">
        <v>-4</v>
      </c>
      <c r="L5322" s="140">
        <f>COUNTIFS(ArCompl!$C$2:$C$5652,ArCompl!$C1243,ArCompl!$D$2:$D$5652,ArCompl!$D1243)</f>
        <v>1</v>
      </c>
      <c r="M5322" s="141">
        <f>IF(ISNA(MATCH($F5322,'Liste noire'!C:C,0)),0,1)</f>
        <v>0</v>
      </c>
    </row>
    <row r="5323" spans="1:13" x14ac:dyDescent="0.25">
      <c r="A5323" s="142">
        <v>6361</v>
      </c>
      <c r="B5323" s="143" t="s">
        <v>5392</v>
      </c>
      <c r="C5323" s="143" t="s">
        <v>5393</v>
      </c>
      <c r="D5323" s="143" t="s">
        <v>4759</v>
      </c>
      <c r="E5323" s="143" t="s">
        <v>22377</v>
      </c>
      <c r="F5323" s="143" t="s">
        <v>5394</v>
      </c>
      <c r="G5323" s="143" t="s">
        <v>5395</v>
      </c>
      <c r="H5323" s="143">
        <v>30.556550000000001</v>
      </c>
      <c r="I5323" s="143">
        <v>111.48</v>
      </c>
      <c r="J5323" s="143">
        <v>673</v>
      </c>
      <c r="K5323" s="143">
        <v>8</v>
      </c>
      <c r="L5323" s="143">
        <f>COUNTIFS(ArCompl!$C$2:$C$5652,ArCompl!$C1512,ArCompl!$D$2:$D$5652,ArCompl!$D1512)</f>
        <v>1</v>
      </c>
      <c r="M5323" s="144">
        <f>IF(ISNA(MATCH($F5323,'Liste noire'!C:C,0)),0,1)</f>
        <v>0</v>
      </c>
    </row>
    <row r="5324" spans="1:13" x14ac:dyDescent="0.25">
      <c r="A5324" s="139">
        <v>5504</v>
      </c>
      <c r="B5324" s="140" t="s">
        <v>3632</v>
      </c>
      <c r="C5324" s="140" t="s">
        <v>3633</v>
      </c>
      <c r="D5324" s="140" t="s">
        <v>3021</v>
      </c>
      <c r="E5324" s="140" t="s">
        <v>3021</v>
      </c>
      <c r="F5324" s="140" t="s">
        <v>3634</v>
      </c>
      <c r="G5324" s="140" t="s">
        <v>3635</v>
      </c>
      <c r="H5324" s="140">
        <v>62.417299999999997</v>
      </c>
      <c r="I5324" s="140">
        <v>-77.925299999999993</v>
      </c>
      <c r="J5324" s="140">
        <v>126</v>
      </c>
      <c r="K5324" s="140">
        <v>-5</v>
      </c>
      <c r="L5324" s="140">
        <f>COUNTIFS(ArCompl!$C$2:$C$5652,ArCompl!$C1077,ArCompl!$D$2:$D$5652,ArCompl!$D1077)</f>
        <v>1</v>
      </c>
      <c r="M5324" s="141">
        <f>IF(ISNA(MATCH($F5324,'Liste noire'!C:C,0)),0,1)</f>
        <v>0</v>
      </c>
    </row>
    <row r="5325" spans="1:13" x14ac:dyDescent="0.25">
      <c r="A5325" s="142">
        <v>6409</v>
      </c>
      <c r="B5325" s="143" t="s">
        <v>5412</v>
      </c>
      <c r="C5325" s="143" t="s">
        <v>5413</v>
      </c>
      <c r="D5325" s="143" t="s">
        <v>4759</v>
      </c>
      <c r="E5325" s="143" t="s">
        <v>22377</v>
      </c>
      <c r="F5325" s="143" t="s">
        <v>5414</v>
      </c>
      <c r="G5325" s="143" t="s">
        <v>5415</v>
      </c>
      <c r="H5325" s="143">
        <v>43.955800000000004</v>
      </c>
      <c r="I5325" s="143">
        <v>81.330299999999994</v>
      </c>
      <c r="J5325" s="143">
        <v>0</v>
      </c>
      <c r="K5325" s="143">
        <v>8</v>
      </c>
      <c r="L5325" s="143">
        <f>COUNTIFS(ArCompl!$C$2:$C$5652,ArCompl!$C1517,ArCompl!$D$2:$D$5652,ArCompl!$D1517)</f>
        <v>1</v>
      </c>
      <c r="M5325" s="144">
        <f>IF(ISNA(MATCH($F5325,'Liste noire'!C:C,0)),0,1)</f>
        <v>0</v>
      </c>
    </row>
    <row r="5326" spans="1:13" x14ac:dyDescent="0.25">
      <c r="A5326" s="139">
        <v>75</v>
      </c>
      <c r="B5326" s="140" t="s">
        <v>4019</v>
      </c>
      <c r="C5326" s="140" t="s">
        <v>4020</v>
      </c>
      <c r="D5326" s="140" t="s">
        <v>3021</v>
      </c>
      <c r="E5326" s="140" t="s">
        <v>3021</v>
      </c>
      <c r="F5326" s="140" t="s">
        <v>4021</v>
      </c>
      <c r="G5326" s="140" t="s">
        <v>4022</v>
      </c>
      <c r="H5326" s="140">
        <v>72.683300000000003</v>
      </c>
      <c r="I5326" s="140">
        <v>-77.966700000000003</v>
      </c>
      <c r="J5326" s="140">
        <v>181</v>
      </c>
      <c r="K5326" s="140">
        <v>-5</v>
      </c>
      <c r="L5326" s="140">
        <f>COUNTIFS(ArCompl!$C$2:$C$5652,ArCompl!$C1175,ArCompl!$D$2:$D$5652,ArCompl!$D1175)</f>
        <v>1</v>
      </c>
      <c r="M5326" s="141">
        <f>IF(ISNA(MATCH($F5326,'Liste noire'!C:C,0)),0,1)</f>
        <v>0</v>
      </c>
    </row>
    <row r="5327" spans="1:13" x14ac:dyDescent="0.25">
      <c r="A5327" s="142">
        <v>3809</v>
      </c>
      <c r="B5327" s="143" t="s">
        <v>17874</v>
      </c>
      <c r="C5327" s="143" t="s">
        <v>17868</v>
      </c>
      <c r="D5327" s="143" t="s">
        <v>16702</v>
      </c>
      <c r="E5327" s="143" t="s">
        <v>22496</v>
      </c>
      <c r="F5327" s="143" t="s">
        <v>17875</v>
      </c>
      <c r="G5327" s="143" t="s">
        <v>17876</v>
      </c>
      <c r="H5327" s="143">
        <v>42.237900000000003</v>
      </c>
      <c r="I5327" s="143">
        <v>-83.5304</v>
      </c>
      <c r="J5327" s="143">
        <v>716</v>
      </c>
      <c r="K5327" s="143">
        <v>-5</v>
      </c>
      <c r="L5327" s="143">
        <f>COUNTIFS(ArCompl!$C$2:$C$5652,ArCompl!$C2191,ArCompl!$D$2:$D$5652,ArCompl!$D2191)</f>
        <v>2</v>
      </c>
      <c r="M5327" s="144">
        <f>IF(ISNA(MATCH($F5327,'Liste noire'!C:C,0)),0,1)</f>
        <v>0</v>
      </c>
    </row>
    <row r="5328" spans="1:13" x14ac:dyDescent="0.25">
      <c r="A5328" s="139">
        <v>5505</v>
      </c>
      <c r="B5328" s="140" t="s">
        <v>3628</v>
      </c>
      <c r="C5328" s="140" t="s">
        <v>3629</v>
      </c>
      <c r="D5328" s="140" t="s">
        <v>3021</v>
      </c>
      <c r="E5328" s="140" t="s">
        <v>3021</v>
      </c>
      <c r="F5328" s="140" t="s">
        <v>3630</v>
      </c>
      <c r="G5328" s="140" t="s">
        <v>3631</v>
      </c>
      <c r="H5328" s="140">
        <v>53.857199999999999</v>
      </c>
      <c r="I5328" s="140">
        <v>-94.653599999999997</v>
      </c>
      <c r="J5328" s="140">
        <v>770</v>
      </c>
      <c r="K5328" s="140">
        <v>-6</v>
      </c>
      <c r="L5328" s="140">
        <f>COUNTIFS(ArCompl!$C$2:$C$5652,ArCompl!$C1076,ArCompl!$D$2:$D$5652,ArCompl!$D1076)</f>
        <v>1</v>
      </c>
      <c r="M5328" s="141">
        <f>IF(ISNA(MATCH($F5328,'Liste noire'!C:C,0)),0,1)</f>
        <v>0</v>
      </c>
    </row>
    <row r="5329" spans="1:13" x14ac:dyDescent="0.25">
      <c r="A5329" s="142">
        <v>6394</v>
      </c>
      <c r="B5329" s="143" t="s">
        <v>5416</v>
      </c>
      <c r="C5329" s="143" t="s">
        <v>5417</v>
      </c>
      <c r="D5329" s="143" t="s">
        <v>4759</v>
      </c>
      <c r="E5329" s="143" t="s">
        <v>22377</v>
      </c>
      <c r="F5329" s="143" t="s">
        <v>5418</v>
      </c>
      <c r="G5329" s="143" t="s">
        <v>5419</v>
      </c>
      <c r="H5329" s="143">
        <v>29.3447</v>
      </c>
      <c r="I5329" s="143">
        <v>120.032</v>
      </c>
      <c r="J5329" s="143">
        <v>262</v>
      </c>
      <c r="K5329" s="143">
        <v>8</v>
      </c>
      <c r="L5329" s="143">
        <f>COUNTIFS(ArCompl!$C$2:$C$5652,ArCompl!$C1518,ArCompl!$D$2:$D$5652,ArCompl!$D1518)</f>
        <v>2</v>
      </c>
      <c r="M5329" s="144">
        <f>IF(ISNA(MATCH($F5329,'Liste noire'!C:C,0)),0,1)</f>
        <v>0</v>
      </c>
    </row>
    <row r="5330" spans="1:13" x14ac:dyDescent="0.25">
      <c r="A5330" s="139">
        <v>11758</v>
      </c>
      <c r="B5330" s="140" t="s">
        <v>3423</v>
      </c>
      <c r="C5330" s="140" t="s">
        <v>3424</v>
      </c>
      <c r="D5330" s="140" t="s">
        <v>3021</v>
      </c>
      <c r="E5330" s="140" t="s">
        <v>3021</v>
      </c>
      <c r="F5330" s="140" t="s">
        <v>3425</v>
      </c>
      <c r="G5330" s="140" t="s">
        <v>3426</v>
      </c>
      <c r="H5330" s="140">
        <v>60.235799999999998</v>
      </c>
      <c r="I5330" s="140">
        <v>-123.46899999999999</v>
      </c>
      <c r="J5330" s="140">
        <v>708</v>
      </c>
      <c r="K5330" s="140" t="s">
        <v>340</v>
      </c>
      <c r="L5330" s="140">
        <f>COUNTIFS(ArCompl!$C$2:$C$5652,ArCompl!$C1024,ArCompl!$D$2:$D$5652,ArCompl!$D1024)</f>
        <v>2</v>
      </c>
      <c r="M5330" s="141">
        <f>IF(ISNA(MATCH($F5330,'Liste noire'!C:C,0)),0,1)</f>
        <v>0</v>
      </c>
    </row>
    <row r="5331" spans="1:13" x14ac:dyDescent="0.25">
      <c r="A5331" s="142">
        <v>7272</v>
      </c>
      <c r="B5331" s="143" t="s">
        <v>3459</v>
      </c>
      <c r="C5331" s="143" t="s">
        <v>3460</v>
      </c>
      <c r="D5331" s="143" t="s">
        <v>3021</v>
      </c>
      <c r="E5331" s="143" t="s">
        <v>3021</v>
      </c>
      <c r="F5331" s="143" t="s">
        <v>3461</v>
      </c>
      <c r="G5331" s="143" t="s">
        <v>3462</v>
      </c>
      <c r="H5331" s="143">
        <v>54.397199999999998</v>
      </c>
      <c r="I5331" s="143">
        <v>-124.26300000000001</v>
      </c>
      <c r="J5331" s="143">
        <v>2364</v>
      </c>
      <c r="K5331" s="143">
        <v>-8</v>
      </c>
      <c r="L5331" s="143">
        <f>COUNTIFS(ArCompl!$C$2:$C$5652,ArCompl!$C1033,ArCompl!$D$2:$D$5652,ArCompl!$D1033)</f>
        <v>1</v>
      </c>
      <c r="M5331" s="144">
        <f>IF(ISNA(MATCH($F5331,'Liste noire'!C:C,0)),0,1)</f>
        <v>0</v>
      </c>
    </row>
    <row r="5332" spans="1:13" x14ac:dyDescent="0.25">
      <c r="A5332" s="139">
        <v>76</v>
      </c>
      <c r="B5332" s="140" t="s">
        <v>4271</v>
      </c>
      <c r="C5332" s="140" t="s">
        <v>4272</v>
      </c>
      <c r="D5332" s="140" t="s">
        <v>3021</v>
      </c>
      <c r="E5332" s="140" t="s">
        <v>3021</v>
      </c>
      <c r="F5332" s="140" t="s">
        <v>4273</v>
      </c>
      <c r="G5332" s="140" t="s">
        <v>4274</v>
      </c>
      <c r="H5332" s="140">
        <v>45.294400000000003</v>
      </c>
      <c r="I5332" s="140">
        <v>-73.281099999999995</v>
      </c>
      <c r="J5332" s="140">
        <v>136</v>
      </c>
      <c r="K5332" s="140">
        <v>-5</v>
      </c>
      <c r="L5332" s="140">
        <f>COUNTIFS(ArCompl!$C$2:$C$5652,ArCompl!$C1238,ArCompl!$D$2:$D$5652,ArCompl!$D1238)</f>
        <v>1</v>
      </c>
      <c r="M5332" s="141">
        <f>IF(ISNA(MATCH($F5332,'Liste noire'!C:C,0)),0,1)</f>
        <v>0</v>
      </c>
    </row>
    <row r="5333" spans="1:13" x14ac:dyDescent="0.25">
      <c r="A5333" s="142">
        <v>77</v>
      </c>
      <c r="B5333" s="143" t="s">
        <v>4295</v>
      </c>
      <c r="C5333" s="143" t="s">
        <v>4296</v>
      </c>
      <c r="D5333" s="143" t="s">
        <v>3021</v>
      </c>
      <c r="E5333" s="143" t="s">
        <v>3021</v>
      </c>
      <c r="F5333" s="143" t="s">
        <v>4297</v>
      </c>
      <c r="G5333" s="143" t="s">
        <v>4298</v>
      </c>
      <c r="H5333" s="143">
        <v>48.544199999999996</v>
      </c>
      <c r="I5333" s="143">
        <v>-58.55</v>
      </c>
      <c r="J5333" s="143">
        <v>84</v>
      </c>
      <c r="K5333" s="143">
        <v>-3.5</v>
      </c>
      <c r="L5333" s="143">
        <f>COUNTIFS(ArCompl!$C$2:$C$5652,ArCompl!$C1244,ArCompl!$D$2:$D$5652,ArCompl!$D1244)</f>
        <v>1</v>
      </c>
      <c r="M5333" s="144">
        <f>IF(ISNA(MATCH($F5333,'Liste noire'!C:C,0)),0,1)</f>
        <v>0</v>
      </c>
    </row>
    <row r="5334" spans="1:13" x14ac:dyDescent="0.25">
      <c r="A5334" s="139">
        <v>78</v>
      </c>
      <c r="B5334" s="140" t="s">
        <v>3640</v>
      </c>
      <c r="C5334" s="140" t="s">
        <v>3641</v>
      </c>
      <c r="D5334" s="140" t="s">
        <v>3021</v>
      </c>
      <c r="E5334" s="140" t="s">
        <v>3021</v>
      </c>
      <c r="F5334" s="140" t="s">
        <v>3642</v>
      </c>
      <c r="G5334" s="140" t="s">
        <v>3643</v>
      </c>
      <c r="H5334" s="140">
        <v>50.702199999999998</v>
      </c>
      <c r="I5334" s="140">
        <v>-120.444</v>
      </c>
      <c r="J5334" s="140">
        <v>1133</v>
      </c>
      <c r="K5334" s="140">
        <v>-8</v>
      </c>
      <c r="L5334" s="140">
        <f>COUNTIFS(ArCompl!$C$2:$C$5652,ArCompl!$C1079,ArCompl!$D$2:$D$5652,ArCompl!$D1079)</f>
        <v>1</v>
      </c>
      <c r="M5334" s="141">
        <f>IF(ISNA(MATCH($F5334,'Liste noire'!C:C,0)),0,1)</f>
        <v>0</v>
      </c>
    </row>
    <row r="5335" spans="1:13" x14ac:dyDescent="0.25">
      <c r="A5335" s="142">
        <v>79</v>
      </c>
      <c r="B5335" s="143" t="s">
        <v>4461</v>
      </c>
      <c r="C5335" s="143" t="s">
        <v>4462</v>
      </c>
      <c r="D5335" s="143" t="s">
        <v>3021</v>
      </c>
      <c r="E5335" s="143" t="s">
        <v>3021</v>
      </c>
      <c r="F5335" s="143" t="s">
        <v>4463</v>
      </c>
      <c r="G5335" s="143" t="s">
        <v>4464</v>
      </c>
      <c r="H5335" s="143">
        <v>43.460799999999999</v>
      </c>
      <c r="I5335" s="143">
        <v>-80.378600000000006</v>
      </c>
      <c r="J5335" s="143">
        <v>1055</v>
      </c>
      <c r="K5335" s="143">
        <v>-5</v>
      </c>
      <c r="L5335" s="143">
        <f>COUNTIFS(ArCompl!$C$2:$C$5652,ArCompl!$C1287,ArCompl!$D$2:$D$5652,ArCompl!$D1287)</f>
        <v>1</v>
      </c>
      <c r="M5335" s="144">
        <f>IF(ISNA(MATCH($F5335,'Liste noire'!C:C,0)),0,1)</f>
        <v>0</v>
      </c>
    </row>
    <row r="5336" spans="1:13" x14ac:dyDescent="0.25">
      <c r="A5336" s="139">
        <v>5481</v>
      </c>
      <c r="B5336" s="140" t="s">
        <v>3652</v>
      </c>
      <c r="C5336" s="140" t="s">
        <v>3653</v>
      </c>
      <c r="D5336" s="140" t="s">
        <v>3021</v>
      </c>
      <c r="E5336" s="140" t="s">
        <v>3021</v>
      </c>
      <c r="F5336" s="140" t="s">
        <v>3654</v>
      </c>
      <c r="G5336" s="140" t="s">
        <v>3655</v>
      </c>
      <c r="H5336" s="140">
        <v>60.027200000000001</v>
      </c>
      <c r="I5336" s="140">
        <v>-69.999200000000002</v>
      </c>
      <c r="J5336" s="140">
        <v>403</v>
      </c>
      <c r="K5336" s="140">
        <v>-5</v>
      </c>
      <c r="L5336" s="140">
        <f>COUNTIFS(ArCompl!$C$2:$C$5652,ArCompl!$C1082,ArCompl!$D$2:$D$5652,ArCompl!$D1082)</f>
        <v>1</v>
      </c>
      <c r="M5336" s="141">
        <f>IF(ISNA(MATCH($F5336,'Liste noire'!C:C,0)),0,1)</f>
        <v>0</v>
      </c>
    </row>
    <row r="5337" spans="1:13" x14ac:dyDescent="0.25">
      <c r="A5337" s="142">
        <v>12056</v>
      </c>
      <c r="B5337" s="143" t="s">
        <v>5408</v>
      </c>
      <c r="C5337" s="143" t="s">
        <v>5409</v>
      </c>
      <c r="D5337" s="143" t="s">
        <v>4759</v>
      </c>
      <c r="E5337" s="143" t="s">
        <v>22377</v>
      </c>
      <c r="F5337" s="143" t="s">
        <v>5410</v>
      </c>
      <c r="G5337" s="143" t="s">
        <v>5411</v>
      </c>
      <c r="H5337" s="143">
        <v>40.542520000000003</v>
      </c>
      <c r="I5337" s="143">
        <v>122.3586</v>
      </c>
      <c r="J5337" s="143">
        <v>0</v>
      </c>
      <c r="K5337" s="143" t="s">
        <v>340</v>
      </c>
      <c r="L5337" s="143">
        <f>COUNTIFS(ArCompl!$C$2:$C$5652,ArCompl!$C1516,ArCompl!$D$2:$D$5652,ArCompl!$D1516)</f>
        <v>1</v>
      </c>
      <c r="M5337" s="144">
        <f>IF(ISNA(MATCH($F5337,'Liste noire'!C:C,0)),0,1)</f>
        <v>0</v>
      </c>
    </row>
    <row r="5338" spans="1:13" x14ac:dyDescent="0.25">
      <c r="A5338" s="139">
        <v>11759</v>
      </c>
      <c r="B5338" s="140" t="s">
        <v>3688</v>
      </c>
      <c r="C5338" s="140" t="s">
        <v>3689</v>
      </c>
      <c r="D5338" s="140" t="s">
        <v>3021</v>
      </c>
      <c r="E5338" s="140" t="s">
        <v>3021</v>
      </c>
      <c r="F5338" s="140" t="s">
        <v>3690</v>
      </c>
      <c r="G5338" s="140" t="s">
        <v>3691</v>
      </c>
      <c r="H5338" s="140">
        <v>57.256100000000004</v>
      </c>
      <c r="I5338" s="140">
        <v>-105.61799999999999</v>
      </c>
      <c r="J5338" s="140">
        <v>1679</v>
      </c>
      <c r="K5338" s="140" t="s">
        <v>340</v>
      </c>
      <c r="L5338" s="140">
        <f>COUNTIFS(ArCompl!$C$2:$C$5652,ArCompl!$C1091,ArCompl!$D$2:$D$5652,ArCompl!$D1091)</f>
        <v>1</v>
      </c>
      <c r="M5338" s="141">
        <f>IF(ISNA(MATCH($F5338,'Liste noire'!C:C,0)),0,1)</f>
        <v>0</v>
      </c>
    </row>
    <row r="5339" spans="1:13" x14ac:dyDescent="0.25">
      <c r="A5339" s="142">
        <v>80</v>
      </c>
      <c r="B5339" s="143" t="s">
        <v>4215</v>
      </c>
      <c r="C5339" s="143" t="s">
        <v>4216</v>
      </c>
      <c r="D5339" s="143" t="s">
        <v>3021</v>
      </c>
      <c r="E5339" s="143" t="s">
        <v>3021</v>
      </c>
      <c r="F5339" s="143" t="s">
        <v>4217</v>
      </c>
      <c r="G5339" s="143" t="s">
        <v>4218</v>
      </c>
      <c r="H5339" s="143">
        <v>54.805300000000003</v>
      </c>
      <c r="I5339" s="143">
        <v>-66.805300000000003</v>
      </c>
      <c r="J5339" s="143">
        <v>1709</v>
      </c>
      <c r="K5339" s="143">
        <v>-5</v>
      </c>
      <c r="L5339" s="143">
        <f>COUNTIFS(ArCompl!$C$2:$C$5652,ArCompl!$C1224,ArCompl!$D$2:$D$5652,ArCompl!$D1224)</f>
        <v>1</v>
      </c>
      <c r="M5339" s="144">
        <f>IF(ISNA(MATCH($F5339,'Liste noire'!C:C,0)),0,1)</f>
        <v>0</v>
      </c>
    </row>
    <row r="5340" spans="1:13" x14ac:dyDescent="0.25">
      <c r="A5340" s="139">
        <v>5779</v>
      </c>
      <c r="B5340" s="140" t="s">
        <v>21735</v>
      </c>
      <c r="C5340" s="140" t="s">
        <v>21736</v>
      </c>
      <c r="D5340" s="140" t="s">
        <v>16702</v>
      </c>
      <c r="E5340" s="140" t="s">
        <v>22496</v>
      </c>
      <c r="F5340" s="140" t="s">
        <v>21737</v>
      </c>
      <c r="G5340" s="140" t="s">
        <v>21738</v>
      </c>
      <c r="H5340" s="140">
        <v>46.568199999999997</v>
      </c>
      <c r="I5340" s="140">
        <v>-120.544</v>
      </c>
      <c r="J5340" s="140">
        <v>1099</v>
      </c>
      <c r="K5340" s="140">
        <v>-8</v>
      </c>
      <c r="L5340" s="140">
        <f>COUNTIFS(ArCompl!$C$2:$C$5652,ArCompl!$C3205,ArCompl!$D$2:$D$5652,ArCompl!$D3205)</f>
        <v>1</v>
      </c>
      <c r="M5340" s="141">
        <f>IF(ISNA(MATCH($F5340,'Liste noire'!C:C,0)),0,1)</f>
        <v>0</v>
      </c>
    </row>
    <row r="5341" spans="1:13" x14ac:dyDescent="0.25">
      <c r="A5341" s="142">
        <v>8958</v>
      </c>
      <c r="B5341" s="143" t="s">
        <v>21743</v>
      </c>
      <c r="C5341" s="143" t="s">
        <v>21744</v>
      </c>
      <c r="D5341" s="143" t="s">
        <v>16702</v>
      </c>
      <c r="E5341" s="143" t="s">
        <v>22496</v>
      </c>
      <c r="F5341" s="143" t="s">
        <v>21745</v>
      </c>
      <c r="G5341" s="143" t="s">
        <v>21746</v>
      </c>
      <c r="H5341" s="143">
        <v>42.916699999999999</v>
      </c>
      <c r="I5341" s="143">
        <v>-97.385900000000007</v>
      </c>
      <c r="J5341" s="143">
        <v>1306</v>
      </c>
      <c r="K5341" s="143">
        <v>-6</v>
      </c>
      <c r="L5341" s="143">
        <f>COUNTIFS(ArCompl!$C$2:$C$5652,ArCompl!$C3207,ArCompl!$D$2:$D$5652,ArCompl!$D3207)</f>
        <v>1</v>
      </c>
      <c r="M5341" s="144">
        <f>IF(ISNA(MATCH($F5341,'Liste noire'!C:C,0)),0,1)</f>
        <v>0</v>
      </c>
    </row>
    <row r="5342" spans="1:13" x14ac:dyDescent="0.25">
      <c r="A5342" s="139">
        <v>11357</v>
      </c>
      <c r="B5342" s="140" t="s">
        <v>15970</v>
      </c>
      <c r="C5342" s="140" t="s">
        <v>15971</v>
      </c>
      <c r="D5342" s="140" t="s">
        <v>15862</v>
      </c>
      <c r="E5342" s="140" t="s">
        <v>22490</v>
      </c>
      <c r="F5342" s="140" t="s">
        <v>15972</v>
      </c>
      <c r="G5342" s="140" t="s">
        <v>15973</v>
      </c>
      <c r="H5342" s="140">
        <v>37.549700000000001</v>
      </c>
      <c r="I5342" s="140">
        <v>44.238100000000003</v>
      </c>
      <c r="J5342" s="140">
        <v>6090</v>
      </c>
      <c r="K5342" s="140">
        <v>2</v>
      </c>
      <c r="L5342" s="140">
        <f>COUNTIFS(ArCompl!$C$2:$C$5652,ArCompl!$C5467,ArCompl!$D$2:$D$5652,ArCompl!$D5467)</f>
        <v>1</v>
      </c>
      <c r="M5342" s="141">
        <f>IF(ISNA(MATCH($F5342,'Liste noire'!C:C,0)),0,1)</f>
        <v>0</v>
      </c>
    </row>
    <row r="5343" spans="1:13" x14ac:dyDescent="0.25">
      <c r="A5343" s="142">
        <v>5507</v>
      </c>
      <c r="B5343" s="143" t="s">
        <v>4457</v>
      </c>
      <c r="C5343" s="143" t="s">
        <v>4458</v>
      </c>
      <c r="D5343" s="143" t="s">
        <v>3021</v>
      </c>
      <c r="E5343" s="143" t="s">
        <v>3021</v>
      </c>
      <c r="F5343" s="143" t="s">
        <v>4459</v>
      </c>
      <c r="G5343" s="143" t="s">
        <v>4460</v>
      </c>
      <c r="H5343" s="143">
        <v>51.473300000000002</v>
      </c>
      <c r="I5343" s="143">
        <v>-78.758300000000006</v>
      </c>
      <c r="J5343" s="143">
        <v>80</v>
      </c>
      <c r="K5343" s="143">
        <v>-5</v>
      </c>
      <c r="L5343" s="143">
        <f>COUNTIFS(ArCompl!$C$2:$C$5652,ArCompl!$C1286,ArCompl!$D$2:$D$5652,ArCompl!$D1286)</f>
        <v>1</v>
      </c>
      <c r="M5343" s="144">
        <f>IF(ISNA(MATCH($F5343,'Liste noire'!C:C,0)),0,1)</f>
        <v>0</v>
      </c>
    </row>
    <row r="5344" spans="1:13" x14ac:dyDescent="0.25">
      <c r="A5344" s="139">
        <v>2923</v>
      </c>
      <c r="B5344" s="140" t="s">
        <v>14054</v>
      </c>
      <c r="C5344" s="140" t="s">
        <v>14055</v>
      </c>
      <c r="D5344" s="140" t="s">
        <v>13509</v>
      </c>
      <c r="E5344" s="140" t="s">
        <v>22461</v>
      </c>
      <c r="F5344" s="140" t="s">
        <v>14056</v>
      </c>
      <c r="G5344" s="140" t="s">
        <v>14057</v>
      </c>
      <c r="H5344" s="140">
        <v>62.093299999999999</v>
      </c>
      <c r="I5344" s="140">
        <v>129.77099999999999</v>
      </c>
      <c r="J5344" s="140">
        <v>325</v>
      </c>
      <c r="K5344" s="140">
        <v>9</v>
      </c>
      <c r="L5344" s="140">
        <f>COUNTIFS(ArCompl!$C$2:$C$5652,ArCompl!$C5145,ArCompl!$D$2:$D$5652,ArCompl!$D5145)</f>
        <v>1</v>
      </c>
      <c r="M5344" s="141">
        <f>IF(ISNA(MATCH($F5344,'Liste noire'!C:C,0)),0,1)</f>
        <v>0</v>
      </c>
    </row>
    <row r="5345" spans="1:13" x14ac:dyDescent="0.25">
      <c r="A5345" s="142">
        <v>5472</v>
      </c>
      <c r="B5345" s="143" t="s">
        <v>3254</v>
      </c>
      <c r="C5345" s="143" t="s">
        <v>3255</v>
      </c>
      <c r="D5345" s="143" t="s">
        <v>3021</v>
      </c>
      <c r="E5345" s="143" t="s">
        <v>3021</v>
      </c>
      <c r="F5345" s="143" t="s">
        <v>3256</v>
      </c>
      <c r="G5345" s="143" t="s">
        <v>3257</v>
      </c>
      <c r="H5345" s="143">
        <v>53.805599999999998</v>
      </c>
      <c r="I5345" s="143">
        <v>-78.916899999999998</v>
      </c>
      <c r="J5345" s="143">
        <v>43</v>
      </c>
      <c r="K5345" s="143">
        <v>-5</v>
      </c>
      <c r="L5345" s="143">
        <f>COUNTIFS(ArCompl!$C$2:$C$5652,ArCompl!$C981,ArCompl!$D$2:$D$5652,ArCompl!$D981)</f>
        <v>7</v>
      </c>
      <c r="M5345" s="144">
        <f>IF(ISNA(MATCH($F5345,'Liste noire'!C:C,0)),0,1)</f>
        <v>0</v>
      </c>
    </row>
    <row r="5346" spans="1:13" x14ac:dyDescent="0.25">
      <c r="A5346" s="139">
        <v>8359</v>
      </c>
      <c r="B5346" s="140" t="s">
        <v>3708</v>
      </c>
      <c r="C5346" s="140" t="s">
        <v>3709</v>
      </c>
      <c r="D5346" s="140" t="s">
        <v>3021</v>
      </c>
      <c r="E5346" s="140" t="s">
        <v>3021</v>
      </c>
      <c r="F5346" s="140" t="s">
        <v>3710</v>
      </c>
      <c r="G5346" s="140" t="s">
        <v>3711</v>
      </c>
      <c r="H5346" s="140">
        <v>48.210299999999997</v>
      </c>
      <c r="I5346" s="140">
        <v>-79.981399999999994</v>
      </c>
      <c r="J5346" s="140">
        <v>1157</v>
      </c>
      <c r="K5346" s="140">
        <v>-5</v>
      </c>
      <c r="L5346" s="140">
        <f>COUNTIFS(ArCompl!$C$2:$C$5652,ArCompl!$C1096,ArCompl!$D$2:$D$5652,ArCompl!$D1096)</f>
        <v>1</v>
      </c>
      <c r="M5346" s="141">
        <f>IF(ISNA(MATCH($F5346,'Liste noire'!C:C,0)),0,1)</f>
        <v>0</v>
      </c>
    </row>
    <row r="5347" spans="1:13" x14ac:dyDescent="0.25">
      <c r="A5347" s="142">
        <v>81</v>
      </c>
      <c r="B5347" s="143" t="s">
        <v>3696</v>
      </c>
      <c r="C5347" s="143" t="s">
        <v>3697</v>
      </c>
      <c r="D5347" s="143" t="s">
        <v>3021</v>
      </c>
      <c r="E5347" s="143" t="s">
        <v>3021</v>
      </c>
      <c r="F5347" s="143" t="s">
        <v>3698</v>
      </c>
      <c r="G5347" s="143" t="s">
        <v>3699</v>
      </c>
      <c r="H5347" s="143">
        <v>51.517499999999998</v>
      </c>
      <c r="I5347" s="143">
        <v>-109.181</v>
      </c>
      <c r="J5347" s="143">
        <v>2277</v>
      </c>
      <c r="K5347" s="143">
        <v>-6</v>
      </c>
      <c r="L5347" s="143">
        <f>COUNTIFS(ArCompl!$C$2:$C$5652,ArCompl!$C1093,ArCompl!$D$2:$D$5652,ArCompl!$D1093)</f>
        <v>1</v>
      </c>
      <c r="M5347" s="144">
        <f>IF(ISNA(MATCH($F5347,'Liste noire'!C:C,0)),0,1)</f>
        <v>0</v>
      </c>
    </row>
    <row r="5348" spans="1:13" x14ac:dyDescent="0.25">
      <c r="A5348" s="139">
        <v>82</v>
      </c>
      <c r="B5348" s="140" t="s">
        <v>4382</v>
      </c>
      <c r="C5348" s="140" t="s">
        <v>4383</v>
      </c>
      <c r="D5348" s="140" t="s">
        <v>3021</v>
      </c>
      <c r="E5348" s="140" t="s">
        <v>3021</v>
      </c>
      <c r="F5348" s="140" t="s">
        <v>4384</v>
      </c>
      <c r="G5348" s="140" t="s">
        <v>4385</v>
      </c>
      <c r="H5348" s="140">
        <v>43.862200000000001</v>
      </c>
      <c r="I5348" s="140">
        <v>-79.37</v>
      </c>
      <c r="J5348" s="140">
        <v>650</v>
      </c>
      <c r="K5348" s="140">
        <v>-5</v>
      </c>
      <c r="L5348" s="140">
        <f>COUNTIFS(ArCompl!$C$2:$C$5652,ArCompl!$C1266,ArCompl!$D$2:$D$5652,ArCompl!$D1266)</f>
        <v>3</v>
      </c>
      <c r="M5348" s="141">
        <f>IF(ISNA(MATCH($F5348,'Liste noire'!C:C,0)),0,1)</f>
        <v>0</v>
      </c>
    </row>
    <row r="5349" spans="1:13" x14ac:dyDescent="0.25">
      <c r="A5349" s="142">
        <v>5509</v>
      </c>
      <c r="B5349" s="143" t="s">
        <v>3692</v>
      </c>
      <c r="C5349" s="143" t="s">
        <v>3693</v>
      </c>
      <c r="D5349" s="143" t="s">
        <v>3021</v>
      </c>
      <c r="E5349" s="143" t="s">
        <v>3021</v>
      </c>
      <c r="F5349" s="143" t="s">
        <v>3694</v>
      </c>
      <c r="G5349" s="143" t="s">
        <v>3695</v>
      </c>
      <c r="H5349" s="143">
        <v>62.85</v>
      </c>
      <c r="I5349" s="143">
        <v>-69.883300000000006</v>
      </c>
      <c r="J5349" s="143">
        <v>175</v>
      </c>
      <c r="K5349" s="143">
        <v>-5</v>
      </c>
      <c r="L5349" s="143">
        <f>COUNTIFS(ArCompl!$C$2:$C$5652,ArCompl!$C1092,ArCompl!$D$2:$D$5652,ArCompl!$D1092)</f>
        <v>1</v>
      </c>
      <c r="M5349" s="144">
        <f>IF(ISNA(MATCH($F5349,'Liste noire'!C:C,0)),0,1)</f>
        <v>0</v>
      </c>
    </row>
    <row r="5350" spans="1:13" x14ac:dyDescent="0.25">
      <c r="A5350" s="139">
        <v>83</v>
      </c>
      <c r="B5350" s="140" t="s">
        <v>3214</v>
      </c>
      <c r="C5350" s="140" t="s">
        <v>3215</v>
      </c>
      <c r="D5350" s="140" t="s">
        <v>3021</v>
      </c>
      <c r="E5350" s="140" t="s">
        <v>3021</v>
      </c>
      <c r="F5350" s="140" t="s">
        <v>3216</v>
      </c>
      <c r="G5350" s="140" t="s">
        <v>3217</v>
      </c>
      <c r="H5350" s="140">
        <v>47.82</v>
      </c>
      <c r="I5350" s="140">
        <v>-83.346699999999998</v>
      </c>
      <c r="J5350" s="140">
        <v>1470</v>
      </c>
      <c r="K5350" s="140">
        <v>-5</v>
      </c>
      <c r="L5350" s="140">
        <f>COUNTIFS(ArCompl!$C$2:$C$5652,ArCompl!$C971,ArCompl!$D$2:$D$5652,ArCompl!$D971)</f>
        <v>1</v>
      </c>
      <c r="M5350" s="141">
        <f>IF(ISNA(MATCH($F5350,'Liste noire'!C:C,0)),0,1)</f>
        <v>0</v>
      </c>
    </row>
    <row r="5351" spans="1:13" x14ac:dyDescent="0.25">
      <c r="A5351" s="142">
        <v>5463</v>
      </c>
      <c r="B5351" s="143" t="s">
        <v>4489</v>
      </c>
      <c r="C5351" s="143" t="s">
        <v>4490</v>
      </c>
      <c r="D5351" s="143" t="s">
        <v>3021</v>
      </c>
      <c r="E5351" s="143" t="s">
        <v>3021</v>
      </c>
      <c r="F5351" s="143" t="s">
        <v>4491</v>
      </c>
      <c r="G5351" s="143" t="s">
        <v>4492</v>
      </c>
      <c r="H5351" s="143">
        <v>63.131700000000002</v>
      </c>
      <c r="I5351" s="143">
        <v>-117.246</v>
      </c>
      <c r="J5351" s="143">
        <v>882</v>
      </c>
      <c r="K5351" s="143">
        <v>-7</v>
      </c>
      <c r="L5351" s="143">
        <f>COUNTIFS(ArCompl!$C$2:$C$5652,ArCompl!$C1294,ArCompl!$D$2:$D$5652,ArCompl!$D1294)</f>
        <v>1</v>
      </c>
      <c r="M5351" s="144">
        <f>IF(ISNA(MATCH($F5351,'Liste noire'!C:C,0)),0,1)</f>
        <v>0</v>
      </c>
    </row>
    <row r="5352" spans="1:13" x14ac:dyDescent="0.25">
      <c r="A5352" s="139">
        <v>5510</v>
      </c>
      <c r="B5352" s="140" t="s">
        <v>3736</v>
      </c>
      <c r="C5352" s="140" t="s">
        <v>3737</v>
      </c>
      <c r="D5352" s="140" t="s">
        <v>3021</v>
      </c>
      <c r="E5352" s="140" t="s">
        <v>3021</v>
      </c>
      <c r="F5352" s="140" t="s">
        <v>3738</v>
      </c>
      <c r="G5352" s="140" t="s">
        <v>3739</v>
      </c>
      <c r="H5352" s="140">
        <v>52.195599999999999</v>
      </c>
      <c r="I5352" s="140">
        <v>-87.934200000000004</v>
      </c>
      <c r="J5352" s="140">
        <v>834</v>
      </c>
      <c r="K5352" s="140">
        <v>-5</v>
      </c>
      <c r="L5352" s="140">
        <f>COUNTIFS(ArCompl!$C$2:$C$5652,ArCompl!$C1103,ArCompl!$D$2:$D$5652,ArCompl!$D1103)</f>
        <v>3</v>
      </c>
      <c r="M5352" s="141">
        <f>IF(ISNA(MATCH($F5352,'Liste noire'!C:C,0)),0,1)</f>
        <v>0</v>
      </c>
    </row>
    <row r="5353" spans="1:13" x14ac:dyDescent="0.25">
      <c r="A5353" s="142">
        <v>84</v>
      </c>
      <c r="B5353" s="143" t="s">
        <v>3824</v>
      </c>
      <c r="C5353" s="143" t="s">
        <v>3825</v>
      </c>
      <c r="D5353" s="143" t="s">
        <v>3021</v>
      </c>
      <c r="E5353" s="143" t="s">
        <v>3021</v>
      </c>
      <c r="F5353" s="143" t="s">
        <v>3826</v>
      </c>
      <c r="G5353" s="143" t="s">
        <v>3827</v>
      </c>
      <c r="H5353" s="143">
        <v>54.125300000000003</v>
      </c>
      <c r="I5353" s="143">
        <v>-108.523</v>
      </c>
      <c r="J5353" s="143">
        <v>1576</v>
      </c>
      <c r="K5353" s="143">
        <v>-6</v>
      </c>
      <c r="L5353" s="143">
        <f>COUNTIFS(ArCompl!$C$2:$C$5652,ArCompl!$C1125,ArCompl!$D$2:$D$5652,ArCompl!$D1125)</f>
        <v>1</v>
      </c>
      <c r="M5353" s="144">
        <f>IF(ISNA(MATCH($F5353,'Liste noire'!C:C,0)),0,1)</f>
        <v>0</v>
      </c>
    </row>
    <row r="5354" spans="1:13" x14ac:dyDescent="0.25">
      <c r="A5354" s="139">
        <v>9236</v>
      </c>
      <c r="B5354" s="140" t="s">
        <v>3096</v>
      </c>
      <c r="C5354" s="140" t="s">
        <v>3097</v>
      </c>
      <c r="D5354" s="140" t="s">
        <v>3021</v>
      </c>
      <c r="E5354" s="140" t="s">
        <v>3021</v>
      </c>
      <c r="F5354" s="140" t="s">
        <v>3098</v>
      </c>
      <c r="G5354" s="140" t="s">
        <v>3099</v>
      </c>
      <c r="H5354" s="140">
        <v>44.485300000000002</v>
      </c>
      <c r="I5354" s="140">
        <v>-79.555599999999998</v>
      </c>
      <c r="J5354" s="140">
        <v>972</v>
      </c>
      <c r="K5354" s="140">
        <v>-5</v>
      </c>
      <c r="L5354" s="140">
        <f>COUNTIFS(ArCompl!$C$2:$C$5652,ArCompl!$C941,ArCompl!$D$2:$D$5652,ArCompl!$D941)</f>
        <v>1</v>
      </c>
      <c r="M5354" s="141">
        <f>IF(ISNA(MATCH($F5354,'Liste noire'!C:C,0)),0,1)</f>
        <v>0</v>
      </c>
    </row>
    <row r="5355" spans="1:13" x14ac:dyDescent="0.25">
      <c r="A5355" s="142">
        <v>85</v>
      </c>
      <c r="B5355" s="143" t="s">
        <v>3756</v>
      </c>
      <c r="C5355" s="143" t="s">
        <v>3757</v>
      </c>
      <c r="D5355" s="143" t="s">
        <v>3021</v>
      </c>
      <c r="E5355" s="143" t="s">
        <v>3021</v>
      </c>
      <c r="F5355" s="143" t="s">
        <v>3758</v>
      </c>
      <c r="G5355" s="143" t="s">
        <v>3759</v>
      </c>
      <c r="H5355" s="143">
        <v>53.309199999999997</v>
      </c>
      <c r="I5355" s="143">
        <v>-110.07299999999999</v>
      </c>
      <c r="J5355" s="143">
        <v>2193</v>
      </c>
      <c r="K5355" s="143">
        <v>-7</v>
      </c>
      <c r="L5355" s="143">
        <f>COUNTIFS(ArCompl!$C$2:$C$5652,ArCompl!$C1108,ArCompl!$D$2:$D$5652,ArCompl!$D1108)</f>
        <v>1</v>
      </c>
      <c r="M5355" s="144">
        <f>IF(ISNA(MATCH($F5355,'Liste noire'!C:C,0)),0,1)</f>
        <v>0</v>
      </c>
    </row>
    <row r="5356" spans="1:13" x14ac:dyDescent="0.25">
      <c r="A5356" s="139">
        <v>11760</v>
      </c>
      <c r="B5356" s="140" t="s">
        <v>3740</v>
      </c>
      <c r="C5356" s="140" t="s">
        <v>3741</v>
      </c>
      <c r="D5356" s="140" t="s">
        <v>3021</v>
      </c>
      <c r="E5356" s="140" t="s">
        <v>3021</v>
      </c>
      <c r="F5356" s="140" t="s">
        <v>3742</v>
      </c>
      <c r="G5356" s="140" t="s">
        <v>3743</v>
      </c>
      <c r="H5356" s="140">
        <v>56.513300000000001</v>
      </c>
      <c r="I5356" s="140">
        <v>-99.985299999999995</v>
      </c>
      <c r="J5356" s="140">
        <v>959</v>
      </c>
      <c r="K5356" s="140" t="s">
        <v>340</v>
      </c>
      <c r="L5356" s="140">
        <f>COUNTIFS(ArCompl!$C$2:$C$5652,ArCompl!$C1104,ArCompl!$D$2:$D$5652,ArCompl!$D1104)</f>
        <v>1</v>
      </c>
      <c r="M5356" s="141">
        <f>IF(ISNA(MATCH($F5356,'Liste noire'!C:C,0)),0,1)</f>
        <v>0</v>
      </c>
    </row>
    <row r="5357" spans="1:13" x14ac:dyDescent="0.25">
      <c r="A5357" s="142">
        <v>86</v>
      </c>
      <c r="B5357" s="143" t="s">
        <v>3036</v>
      </c>
      <c r="C5357" s="143" t="s">
        <v>3037</v>
      </c>
      <c r="D5357" s="143" t="s">
        <v>3021</v>
      </c>
      <c r="E5357" s="143" t="s">
        <v>3021</v>
      </c>
      <c r="F5357" s="143" t="s">
        <v>3038</v>
      </c>
      <c r="G5357" s="143" t="s">
        <v>3039</v>
      </c>
      <c r="H5357" s="143">
        <v>82.517799999999994</v>
      </c>
      <c r="I5357" s="143">
        <v>-62.2806</v>
      </c>
      <c r="J5357" s="143">
        <v>100</v>
      </c>
      <c r="K5357" s="143">
        <v>-5</v>
      </c>
      <c r="L5357" s="143">
        <f>COUNTIFS(ArCompl!$C$2:$C$5652,ArCompl!$C926,ArCompl!$D$2:$D$5652,ArCompl!$D926)</f>
        <v>1</v>
      </c>
      <c r="M5357" s="144">
        <f>IF(ISNA(MATCH($F5357,'Liste noire'!C:C,0)),0,1)</f>
        <v>0</v>
      </c>
    </row>
    <row r="5358" spans="1:13" x14ac:dyDescent="0.25">
      <c r="A5358" s="139">
        <v>87</v>
      </c>
      <c r="B5358" s="140" t="s">
        <v>3676</v>
      </c>
      <c r="C5358" s="140" t="s">
        <v>3677</v>
      </c>
      <c r="D5358" s="140" t="s">
        <v>3021</v>
      </c>
      <c r="E5358" s="140" t="s">
        <v>3021</v>
      </c>
      <c r="F5358" s="140" t="s">
        <v>3678</v>
      </c>
      <c r="G5358" s="140" t="s">
        <v>3679</v>
      </c>
      <c r="H5358" s="140">
        <v>49.956099999999999</v>
      </c>
      <c r="I5358" s="140">
        <v>-119.378</v>
      </c>
      <c r="J5358" s="140">
        <v>1421</v>
      </c>
      <c r="K5358" s="140">
        <v>-8</v>
      </c>
      <c r="L5358" s="140">
        <f>COUNTIFS(ArCompl!$C$2:$C$5652,ArCompl!$C1088,ArCompl!$D$2:$D$5652,ArCompl!$D1088)</f>
        <v>1</v>
      </c>
      <c r="M5358" s="141">
        <f>IF(ISNA(MATCH($F5358,'Liste noire'!C:C,0)),0,1)</f>
        <v>0</v>
      </c>
    </row>
    <row r="5359" spans="1:13" x14ac:dyDescent="0.25">
      <c r="A5359" s="142">
        <v>88</v>
      </c>
      <c r="B5359" s="143" t="s">
        <v>3820</v>
      </c>
      <c r="C5359" s="143" t="s">
        <v>3821</v>
      </c>
      <c r="D5359" s="143" t="s">
        <v>3021</v>
      </c>
      <c r="E5359" s="143" t="s">
        <v>3021</v>
      </c>
      <c r="F5359" s="143" t="s">
        <v>3822</v>
      </c>
      <c r="G5359" s="143" t="s">
        <v>3823</v>
      </c>
      <c r="H5359" s="143">
        <v>63.616399999999999</v>
      </c>
      <c r="I5359" s="143">
        <v>-135.86799999999999</v>
      </c>
      <c r="J5359" s="143">
        <v>1653</v>
      </c>
      <c r="K5359" s="143">
        <v>-8</v>
      </c>
      <c r="L5359" s="143">
        <f>COUNTIFS(ArCompl!$C$2:$C$5652,ArCompl!$C1124,ArCompl!$D$2:$D$5652,ArCompl!$D1124)</f>
        <v>1</v>
      </c>
      <c r="M5359" s="144">
        <f>IF(ISNA(MATCH($F5359,'Liste noire'!C:C,0)),0,1)</f>
        <v>0</v>
      </c>
    </row>
    <row r="5360" spans="1:13" x14ac:dyDescent="0.25">
      <c r="A5360" s="139">
        <v>11761</v>
      </c>
      <c r="B5360" s="140" t="s">
        <v>3816</v>
      </c>
      <c r="C5360" s="140" t="s">
        <v>3817</v>
      </c>
      <c r="D5360" s="140" t="s">
        <v>3021</v>
      </c>
      <c r="E5360" s="140" t="s">
        <v>3021</v>
      </c>
      <c r="F5360" s="140" t="s">
        <v>3818</v>
      </c>
      <c r="G5360" s="140" t="s">
        <v>3819</v>
      </c>
      <c r="H5360" s="140">
        <v>48.856900000000003</v>
      </c>
      <c r="I5360" s="140">
        <v>-67.453299999999999</v>
      </c>
      <c r="J5360" s="140">
        <v>102</v>
      </c>
      <c r="K5360" s="140" t="s">
        <v>340</v>
      </c>
      <c r="L5360" s="140">
        <f>COUNTIFS(ArCompl!$C$2:$C$5652,ArCompl!$C1123,ArCompl!$D$2:$D$5652,ArCompl!$D1123)</f>
        <v>1</v>
      </c>
      <c r="M5360" s="141">
        <f>IF(ISNA(MATCH($F5360,'Liste noire'!C:C,0)),0,1)</f>
        <v>0</v>
      </c>
    </row>
    <row r="5361" spans="1:13" x14ac:dyDescent="0.25">
      <c r="A5361" s="142">
        <v>8360</v>
      </c>
      <c r="B5361" s="143" t="s">
        <v>3784</v>
      </c>
      <c r="C5361" s="143" t="s">
        <v>3785</v>
      </c>
      <c r="D5361" s="143" t="s">
        <v>3021</v>
      </c>
      <c r="E5361" s="143" t="s">
        <v>3021</v>
      </c>
      <c r="F5361" s="143" t="s">
        <v>3786</v>
      </c>
      <c r="G5361" s="143" t="s">
        <v>3787</v>
      </c>
      <c r="H5361" s="143">
        <v>49.0839</v>
      </c>
      <c r="I5361" s="143">
        <v>-85.860600000000005</v>
      </c>
      <c r="J5361" s="143">
        <v>1198</v>
      </c>
      <c r="K5361" s="143">
        <v>-5</v>
      </c>
      <c r="L5361" s="143">
        <f>COUNTIFS(ArCompl!$C$2:$C$5652,ArCompl!$C1115,ArCompl!$D$2:$D$5652,ArCompl!$D1115)</f>
        <v>1</v>
      </c>
      <c r="M5361" s="144">
        <f>IF(ISNA(MATCH($F5361,'Liste noire'!C:C,0)),0,1)</f>
        <v>0</v>
      </c>
    </row>
    <row r="5362" spans="1:13" x14ac:dyDescent="0.25">
      <c r="A5362" s="139">
        <v>5513</v>
      </c>
      <c r="B5362" s="140" t="s">
        <v>3804</v>
      </c>
      <c r="C5362" s="140" t="s">
        <v>3805</v>
      </c>
      <c r="D5362" s="140" t="s">
        <v>3021</v>
      </c>
      <c r="E5362" s="140" t="s">
        <v>3021</v>
      </c>
      <c r="F5362" s="140" t="s">
        <v>3806</v>
      </c>
      <c r="G5362" s="140" t="s">
        <v>3807</v>
      </c>
      <c r="H5362" s="140">
        <v>52.302799999999998</v>
      </c>
      <c r="I5362" s="140">
        <v>-55.847200000000001</v>
      </c>
      <c r="J5362" s="140">
        <v>38</v>
      </c>
      <c r="K5362" s="140">
        <v>-3.5</v>
      </c>
      <c r="L5362" s="140">
        <f>COUNTIFS(ArCompl!$C$2:$C$5652,ArCompl!$C1120,ArCompl!$D$2:$D$5652,ArCompl!$D1120)</f>
        <v>1</v>
      </c>
      <c r="M5362" s="141">
        <f>IF(ISNA(MATCH($F5362,'Liste noire'!C:C,0)),0,1)</f>
        <v>0</v>
      </c>
    </row>
    <row r="5363" spans="1:13" x14ac:dyDescent="0.25">
      <c r="A5363" s="142">
        <v>89</v>
      </c>
      <c r="B5363" s="143" t="s">
        <v>3858</v>
      </c>
      <c r="C5363" s="143" t="s">
        <v>3859</v>
      </c>
      <c r="D5363" s="143" t="s">
        <v>3021</v>
      </c>
      <c r="E5363" s="143" t="s">
        <v>3021</v>
      </c>
      <c r="F5363" s="143" t="s">
        <v>3860</v>
      </c>
      <c r="G5363" s="143" t="s">
        <v>3861</v>
      </c>
      <c r="H5363" s="143">
        <v>50.330300000000001</v>
      </c>
      <c r="I5363" s="143">
        <v>-105.559</v>
      </c>
      <c r="J5363" s="143">
        <v>1892</v>
      </c>
      <c r="K5363" s="143">
        <v>-6</v>
      </c>
      <c r="L5363" s="143">
        <f>COUNTIFS(ArCompl!$C$2:$C$5652,ArCompl!$C1134,ArCompl!$D$2:$D$5652,ArCompl!$D1134)</f>
        <v>1</v>
      </c>
      <c r="M5363" s="144">
        <f>IF(ISNA(MATCH($F5363,'Liste noire'!C:C,0)),0,1)</f>
        <v>0</v>
      </c>
    </row>
    <row r="5364" spans="1:13" x14ac:dyDescent="0.25">
      <c r="A5364" s="139">
        <v>11762</v>
      </c>
      <c r="B5364" s="140" t="s">
        <v>3218</v>
      </c>
      <c r="C5364" s="140" t="s">
        <v>3219</v>
      </c>
      <c r="D5364" s="140" t="s">
        <v>3021</v>
      </c>
      <c r="E5364" s="140" t="s">
        <v>3021</v>
      </c>
      <c r="F5364" s="140" t="s">
        <v>3220</v>
      </c>
      <c r="G5364" s="140" t="s">
        <v>3221</v>
      </c>
      <c r="H5364" s="140">
        <v>47.597499999999997</v>
      </c>
      <c r="I5364" s="140">
        <v>-70.2239</v>
      </c>
      <c r="J5364" s="140">
        <v>977</v>
      </c>
      <c r="K5364" s="140" t="s">
        <v>340</v>
      </c>
      <c r="L5364" s="140">
        <f>COUNTIFS(ArCompl!$C$2:$C$5652,ArCompl!$C972,ArCompl!$D$2:$D$5652,ArCompl!$D972)</f>
        <v>2</v>
      </c>
      <c r="M5364" s="141">
        <f>IF(ISNA(MATCH($F5364,'Liste noire'!C:C,0)),0,1)</f>
        <v>0</v>
      </c>
    </row>
    <row r="5365" spans="1:13" x14ac:dyDescent="0.25">
      <c r="A5365" s="142">
        <v>90</v>
      </c>
      <c r="B5365" s="143" t="s">
        <v>3427</v>
      </c>
      <c r="C5365" s="143" t="s">
        <v>3428</v>
      </c>
      <c r="D5365" s="143" t="s">
        <v>3021</v>
      </c>
      <c r="E5365" s="143" t="s">
        <v>3021</v>
      </c>
      <c r="F5365" s="143" t="s">
        <v>3429</v>
      </c>
      <c r="G5365" s="143" t="s">
        <v>3430</v>
      </c>
      <c r="H5365" s="143">
        <v>56.653300000000002</v>
      </c>
      <c r="I5365" s="143">
        <v>-111.22199999999999</v>
      </c>
      <c r="J5365" s="143">
        <v>1211</v>
      </c>
      <c r="K5365" s="143">
        <v>-7</v>
      </c>
      <c r="L5365" s="143">
        <f>COUNTIFS(ArCompl!$C$2:$C$5652,ArCompl!$C1025,ArCompl!$D$2:$D$5652,ArCompl!$D1025)</f>
        <v>1</v>
      </c>
      <c r="M5365" s="144">
        <f>IF(ISNA(MATCH($F5365,'Liste noire'!C:C,0)),0,1)</f>
        <v>0</v>
      </c>
    </row>
    <row r="5366" spans="1:13" x14ac:dyDescent="0.25">
      <c r="A5366" s="139">
        <v>5492</v>
      </c>
      <c r="B5366" s="140" t="s">
        <v>3780</v>
      </c>
      <c r="C5366" s="140" t="s">
        <v>3781</v>
      </c>
      <c r="D5366" s="140" t="s">
        <v>3021</v>
      </c>
      <c r="E5366" s="140" t="s">
        <v>3021</v>
      </c>
      <c r="F5366" s="140" t="s">
        <v>3782</v>
      </c>
      <c r="G5366" s="140" t="s">
        <v>3783</v>
      </c>
      <c r="H5366" s="140">
        <v>55.076900000000002</v>
      </c>
      <c r="I5366" s="140">
        <v>-59.186399999999999</v>
      </c>
      <c r="J5366" s="140">
        <v>234</v>
      </c>
      <c r="K5366" s="140">
        <v>-4</v>
      </c>
      <c r="L5366" s="140">
        <f>COUNTIFS(ArCompl!$C$2:$C$5652,ArCompl!$C1114,ArCompl!$D$2:$D$5652,ArCompl!$D1114)</f>
        <v>1</v>
      </c>
      <c r="M5366" s="141">
        <f>IF(ISNA(MATCH($F5366,'Liste noire'!C:C,0)),0,1)</f>
        <v>0</v>
      </c>
    </row>
    <row r="5367" spans="1:13" x14ac:dyDescent="0.25">
      <c r="A5367" s="142">
        <v>91</v>
      </c>
      <c r="B5367" s="143" t="s">
        <v>3862</v>
      </c>
      <c r="C5367" s="143" t="s">
        <v>3863</v>
      </c>
      <c r="D5367" s="143" t="s">
        <v>3021</v>
      </c>
      <c r="E5367" s="143" t="s">
        <v>3021</v>
      </c>
      <c r="F5367" s="143" t="s">
        <v>3864</v>
      </c>
      <c r="G5367" s="143" t="s">
        <v>3865</v>
      </c>
      <c r="H5367" s="143">
        <v>51.2911</v>
      </c>
      <c r="I5367" s="143">
        <v>-80.607799999999997</v>
      </c>
      <c r="J5367" s="143">
        <v>30</v>
      </c>
      <c r="K5367" s="143">
        <v>-5</v>
      </c>
      <c r="L5367" s="143">
        <f>COUNTIFS(ArCompl!$C$2:$C$5652,ArCompl!$C1135,ArCompl!$D$2:$D$5652,ArCompl!$D1135)</f>
        <v>1</v>
      </c>
      <c r="M5367" s="144">
        <f>IF(ISNA(MATCH($F5367,'Liste noire'!C:C,0)),0,1)</f>
        <v>0</v>
      </c>
    </row>
    <row r="5368" spans="1:13" x14ac:dyDescent="0.25">
      <c r="A5368" s="139">
        <v>2797</v>
      </c>
      <c r="B5368" s="140" t="s">
        <v>13044</v>
      </c>
      <c r="C5368" s="140" t="s">
        <v>13045</v>
      </c>
      <c r="D5368" s="140" t="s">
        <v>12933</v>
      </c>
      <c r="E5368" s="140" t="s">
        <v>22457</v>
      </c>
      <c r="F5368" s="140" t="s">
        <v>13046</v>
      </c>
      <c r="G5368" s="140" t="s">
        <v>13047</v>
      </c>
      <c r="H5368" s="140">
        <v>-5.89377</v>
      </c>
      <c r="I5368" s="140">
        <v>-76.118200000000002</v>
      </c>
      <c r="J5368" s="140">
        <v>587</v>
      </c>
      <c r="K5368" s="140">
        <v>-5</v>
      </c>
      <c r="L5368" s="140">
        <f>COUNTIFS(ArCompl!$C$2:$C$5652,ArCompl!$C4749,ArCompl!$D$2:$D$5652,ArCompl!$D4749)</f>
        <v>1</v>
      </c>
      <c r="M5368" s="141">
        <f>IF(ISNA(MATCH($F5368,'Liste noire'!C:C,0)),0,1)</f>
        <v>0</v>
      </c>
    </row>
    <row r="5369" spans="1:13" x14ac:dyDescent="0.25">
      <c r="A5369" s="142">
        <v>5514</v>
      </c>
      <c r="B5369" s="143" t="s">
        <v>3246</v>
      </c>
      <c r="C5369" s="143" t="s">
        <v>3247</v>
      </c>
      <c r="D5369" s="143" t="s">
        <v>3021</v>
      </c>
      <c r="E5369" s="143" t="s">
        <v>3021</v>
      </c>
      <c r="F5369" s="143" t="s">
        <v>3248</v>
      </c>
      <c r="G5369" s="143" t="s">
        <v>3249</v>
      </c>
      <c r="H5369" s="143">
        <v>49.771900000000002</v>
      </c>
      <c r="I5369" s="143">
        <v>-74.528099999999995</v>
      </c>
      <c r="J5369" s="143">
        <v>1270</v>
      </c>
      <c r="K5369" s="143">
        <v>-5</v>
      </c>
      <c r="L5369" s="143">
        <f>COUNTIFS(ArCompl!$C$2:$C$5652,ArCompl!$C979,ArCompl!$D$2:$D$5652,ArCompl!$D979)</f>
        <v>1</v>
      </c>
      <c r="M5369" s="144">
        <f>IF(ISNA(MATCH($F5369,'Liste noire'!C:C,0)),0,1)</f>
        <v>0</v>
      </c>
    </row>
    <row r="5370" spans="1:13" x14ac:dyDescent="0.25">
      <c r="A5370" s="139">
        <v>92</v>
      </c>
      <c r="B5370" s="140" t="s">
        <v>3792</v>
      </c>
      <c r="C5370" s="140" t="s">
        <v>3793</v>
      </c>
      <c r="D5370" s="140" t="s">
        <v>3021</v>
      </c>
      <c r="E5370" s="140" t="s">
        <v>3021</v>
      </c>
      <c r="F5370" s="140" t="s">
        <v>3794</v>
      </c>
      <c r="G5370" s="140" t="s">
        <v>3795</v>
      </c>
      <c r="H5370" s="140">
        <v>46.272799999999997</v>
      </c>
      <c r="I5370" s="140">
        <v>-75.990600000000001</v>
      </c>
      <c r="J5370" s="140">
        <v>656</v>
      </c>
      <c r="K5370" s="140">
        <v>-5</v>
      </c>
      <c r="L5370" s="140">
        <f>COUNTIFS(ArCompl!$C$2:$C$5652,ArCompl!$C1117,ArCompl!$D$2:$D$5652,ArCompl!$D1117)</f>
        <v>1</v>
      </c>
      <c r="M5370" s="141">
        <f>IF(ISNA(MATCH($F5370,'Liste noire'!C:C,0)),0,1)</f>
        <v>0</v>
      </c>
    </row>
    <row r="5371" spans="1:13" x14ac:dyDescent="0.25">
      <c r="A5371" s="142">
        <v>93</v>
      </c>
      <c r="B5371" s="143" t="s">
        <v>3848</v>
      </c>
      <c r="C5371" s="143" t="s">
        <v>3845</v>
      </c>
      <c r="D5371" s="143" t="s">
        <v>3021</v>
      </c>
      <c r="E5371" s="143" t="s">
        <v>3021</v>
      </c>
      <c r="F5371" s="143" t="s">
        <v>3849</v>
      </c>
      <c r="G5371" s="143" t="s">
        <v>3850</v>
      </c>
      <c r="H5371" s="143">
        <v>45.679499999999997</v>
      </c>
      <c r="I5371" s="143">
        <v>-74.038700000000006</v>
      </c>
      <c r="J5371" s="143">
        <v>270</v>
      </c>
      <c r="K5371" s="143">
        <v>-5</v>
      </c>
      <c r="L5371" s="143">
        <f>COUNTIFS(ArCompl!$C$2:$C$5652,ArCompl!$C1131,ArCompl!$D$2:$D$5652,ArCompl!$D1131)</f>
        <v>1</v>
      </c>
      <c r="M5371" s="144">
        <f>IF(ISNA(MATCH($F5371,'Liste noire'!C:C,0)),0,1)</f>
        <v>0</v>
      </c>
    </row>
    <row r="5372" spans="1:13" x14ac:dyDescent="0.25">
      <c r="A5372" s="139">
        <v>94</v>
      </c>
      <c r="B5372" s="140" t="s">
        <v>3897</v>
      </c>
      <c r="C5372" s="140" t="s">
        <v>3898</v>
      </c>
      <c r="D5372" s="140" t="s">
        <v>3021</v>
      </c>
      <c r="E5372" s="140" t="s">
        <v>3021</v>
      </c>
      <c r="F5372" s="140" t="s">
        <v>3899</v>
      </c>
      <c r="G5372" s="140" t="s">
        <v>3900</v>
      </c>
      <c r="H5372" s="140">
        <v>50.19</v>
      </c>
      <c r="I5372" s="140">
        <v>-61.789200000000001</v>
      </c>
      <c r="J5372" s="140">
        <v>39</v>
      </c>
      <c r="K5372" s="140">
        <v>-5</v>
      </c>
      <c r="L5372" s="140">
        <f>COUNTIFS(ArCompl!$C$2:$C$5652,ArCompl!$C1144,ArCompl!$D$2:$D$5652,ArCompl!$D1144)</f>
        <v>2</v>
      </c>
      <c r="M5372" s="141">
        <f>IF(ISNA(MATCH($F5372,'Liste noire'!C:C,0)),0,1)</f>
        <v>0</v>
      </c>
    </row>
    <row r="5373" spans="1:13" x14ac:dyDescent="0.25">
      <c r="A5373" s="142">
        <v>2096</v>
      </c>
      <c r="B5373" s="143" t="s">
        <v>14295</v>
      </c>
      <c r="C5373" s="143" t="s">
        <v>14296</v>
      </c>
      <c r="D5373" s="143" t="s">
        <v>14185</v>
      </c>
      <c r="E5373" s="143" t="s">
        <v>22468</v>
      </c>
      <c r="F5373" s="143" t="s">
        <v>14297</v>
      </c>
      <c r="G5373" s="143" t="s">
        <v>14298</v>
      </c>
      <c r="H5373" s="143">
        <v>24.144200000000001</v>
      </c>
      <c r="I5373" s="143">
        <v>38.063400000000001</v>
      </c>
      <c r="J5373" s="143">
        <v>26</v>
      </c>
      <c r="K5373" s="143">
        <v>3</v>
      </c>
      <c r="L5373" s="143">
        <f>COUNTIFS(ArCompl!$C$2:$C$5652,ArCompl!$C246,ArCompl!$D$2:$D$5652,ArCompl!$D246)</f>
        <v>1</v>
      </c>
      <c r="M5373" s="144">
        <f>IF(ISNA(MATCH($F5373,'Liste noire'!C:C,0)),0,1)</f>
        <v>0</v>
      </c>
    </row>
    <row r="5374" spans="1:13" x14ac:dyDescent="0.25">
      <c r="A5374" s="139">
        <v>5516</v>
      </c>
      <c r="B5374" s="140" t="s">
        <v>4481</v>
      </c>
      <c r="C5374" s="140" t="s">
        <v>4482</v>
      </c>
      <c r="D5374" s="140" t="s">
        <v>3021</v>
      </c>
      <c r="E5374" s="140" t="s">
        <v>3021</v>
      </c>
      <c r="F5374" s="140" t="s">
        <v>4483</v>
      </c>
      <c r="G5374" s="140" t="s">
        <v>4484</v>
      </c>
      <c r="H5374" s="140">
        <v>53.010599999999997</v>
      </c>
      <c r="I5374" s="140">
        <v>-78.831100000000006</v>
      </c>
      <c r="J5374" s="140">
        <v>66</v>
      </c>
      <c r="K5374" s="140">
        <v>-5</v>
      </c>
      <c r="L5374" s="140">
        <f>COUNTIFS(ArCompl!$C$2:$C$5652,ArCompl!$C1292,ArCompl!$D$2:$D$5652,ArCompl!$D1292)</f>
        <v>2</v>
      </c>
      <c r="M5374" s="141">
        <f>IF(ISNA(MATCH($F5374,'Liste noire'!C:C,0)),0,1)</f>
        <v>0</v>
      </c>
    </row>
    <row r="5375" spans="1:13" x14ac:dyDescent="0.25">
      <c r="A5375" s="142">
        <v>95</v>
      </c>
      <c r="B5375" s="143" t="s">
        <v>3483</v>
      </c>
      <c r="C5375" s="143" t="s">
        <v>3484</v>
      </c>
      <c r="D5375" s="143" t="s">
        <v>3021</v>
      </c>
      <c r="E5375" s="143" t="s">
        <v>3021</v>
      </c>
      <c r="F5375" s="143" t="s">
        <v>3485</v>
      </c>
      <c r="G5375" s="143" t="s">
        <v>3486</v>
      </c>
      <c r="H5375" s="143">
        <v>45.521700000000003</v>
      </c>
      <c r="I5375" s="143">
        <v>-75.563599999999994</v>
      </c>
      <c r="J5375" s="143">
        <v>211</v>
      </c>
      <c r="K5375" s="143">
        <v>-5</v>
      </c>
      <c r="L5375" s="143">
        <f>COUNTIFS(ArCompl!$C$2:$C$5652,ArCompl!$C1039,ArCompl!$D$2:$D$5652,ArCompl!$D1039)</f>
        <v>1</v>
      </c>
      <c r="M5375" s="144">
        <f>IF(ISNA(MATCH($F5375,'Liste noire'!C:C,0)),0,1)</f>
        <v>0</v>
      </c>
    </row>
    <row r="5376" spans="1:13" x14ac:dyDescent="0.25">
      <c r="A5376" s="139">
        <v>5517</v>
      </c>
      <c r="B5376" s="140" t="s">
        <v>3925</v>
      </c>
      <c r="C5376" s="140" t="s">
        <v>3926</v>
      </c>
      <c r="D5376" s="140" t="s">
        <v>3021</v>
      </c>
      <c r="E5376" s="140" t="s">
        <v>3021</v>
      </c>
      <c r="F5376" s="140" t="s">
        <v>3927</v>
      </c>
      <c r="G5376" s="140" t="s">
        <v>3928</v>
      </c>
      <c r="H5376" s="140">
        <v>53.958300000000001</v>
      </c>
      <c r="I5376" s="140">
        <v>-97.844200000000001</v>
      </c>
      <c r="J5376" s="140">
        <v>734</v>
      </c>
      <c r="K5376" s="140">
        <v>-6</v>
      </c>
      <c r="L5376" s="140">
        <f>COUNTIFS(ArCompl!$C$2:$C$5652,ArCompl!$C1151,ArCompl!$D$2:$D$5652,ArCompl!$D1151)</f>
        <v>1</v>
      </c>
      <c r="M5376" s="141">
        <f>IF(ISNA(MATCH($F5376,'Liste noire'!C:C,0)),0,1)</f>
        <v>0</v>
      </c>
    </row>
    <row r="5377" spans="1:13" x14ac:dyDescent="0.25">
      <c r="A5377" s="142">
        <v>3881</v>
      </c>
      <c r="B5377" s="143" t="s">
        <v>21747</v>
      </c>
      <c r="C5377" s="143" t="s">
        <v>21748</v>
      </c>
      <c r="D5377" s="143" t="s">
        <v>16702</v>
      </c>
      <c r="E5377" s="143" t="s">
        <v>22496</v>
      </c>
      <c r="F5377" s="143" t="s">
        <v>21749</v>
      </c>
      <c r="G5377" s="143" t="s">
        <v>21750</v>
      </c>
      <c r="H5377" s="143">
        <v>41.2607</v>
      </c>
      <c r="I5377" s="143">
        <v>-80.679100000000005</v>
      </c>
      <c r="J5377" s="143">
        <v>1192</v>
      </c>
      <c r="K5377" s="143">
        <v>-5</v>
      </c>
      <c r="L5377" s="143">
        <f>COUNTIFS(ArCompl!$C$2:$C$5652,ArCompl!$C3208,ArCompl!$D$2:$D$5652,ArCompl!$D3208)</f>
        <v>1</v>
      </c>
      <c r="M5377" s="144">
        <f>IF(ISNA(MATCH($F5377,'Liste noire'!C:C,0)),0,1)</f>
        <v>0</v>
      </c>
    </row>
    <row r="5378" spans="1:13" x14ac:dyDescent="0.25">
      <c r="A5378" s="139">
        <v>6414</v>
      </c>
      <c r="B5378" s="140" t="s">
        <v>5380</v>
      </c>
      <c r="C5378" s="140" t="s">
        <v>5381</v>
      </c>
      <c r="D5378" s="140" t="s">
        <v>4759</v>
      </c>
      <c r="E5378" s="140" t="s">
        <v>22377</v>
      </c>
      <c r="F5378" s="140" t="s">
        <v>5382</v>
      </c>
      <c r="G5378" s="140" t="s">
        <v>5383</v>
      </c>
      <c r="H5378" s="140">
        <v>42.882800000000003</v>
      </c>
      <c r="I5378" s="140">
        <v>129.45099999999999</v>
      </c>
      <c r="J5378" s="140">
        <v>624</v>
      </c>
      <c r="K5378" s="140">
        <v>8</v>
      </c>
      <c r="L5378" s="140">
        <f>COUNTIFS(ArCompl!$C$2:$C$5652,ArCompl!$C1509,ArCompl!$D$2:$D$5652,ArCompl!$D1509)</f>
        <v>1</v>
      </c>
      <c r="M5378" s="141">
        <f>IF(ISNA(MATCH($F5378,'Liste noire'!C:C,0)),0,1)</f>
        <v>0</v>
      </c>
    </row>
    <row r="5379" spans="1:13" x14ac:dyDescent="0.25">
      <c r="A5379" s="142">
        <v>5518</v>
      </c>
      <c r="B5379" s="143" t="s">
        <v>4015</v>
      </c>
      <c r="C5379" s="143" t="s">
        <v>4016</v>
      </c>
      <c r="D5379" s="143" t="s">
        <v>3021</v>
      </c>
      <c r="E5379" s="143" t="s">
        <v>3021</v>
      </c>
      <c r="F5379" s="143" t="s">
        <v>4017</v>
      </c>
      <c r="G5379" s="143" t="s">
        <v>4018</v>
      </c>
      <c r="H5379" s="143">
        <v>58.276699999999998</v>
      </c>
      <c r="I5379" s="143">
        <v>-104.08199999999999</v>
      </c>
      <c r="J5379" s="143">
        <v>1605</v>
      </c>
      <c r="K5379" s="143">
        <v>-6</v>
      </c>
      <c r="L5379" s="143">
        <f>COUNTIFS(ArCompl!$C$2:$C$5652,ArCompl!$C1174,ArCompl!$D$2:$D$5652,ArCompl!$D1174)</f>
        <v>1</v>
      </c>
      <c r="M5379" s="144">
        <f>IF(ISNA(MATCH($F5379,'Liste noire'!C:C,0)),0,1)</f>
        <v>0</v>
      </c>
    </row>
    <row r="5380" spans="1:13" x14ac:dyDescent="0.25">
      <c r="A5380" s="139">
        <v>96</v>
      </c>
      <c r="B5380" s="140" t="s">
        <v>3812</v>
      </c>
      <c r="C5380" s="140" t="s">
        <v>3813</v>
      </c>
      <c r="D5380" s="140" t="s">
        <v>3021</v>
      </c>
      <c r="E5380" s="140" t="s">
        <v>3021</v>
      </c>
      <c r="F5380" s="140" t="s">
        <v>3814</v>
      </c>
      <c r="G5380" s="140" t="s">
        <v>3815</v>
      </c>
      <c r="H5380" s="140">
        <v>49.761699999999998</v>
      </c>
      <c r="I5380" s="140">
        <v>-77.802800000000005</v>
      </c>
      <c r="J5380" s="140">
        <v>918</v>
      </c>
      <c r="K5380" s="140">
        <v>-5</v>
      </c>
      <c r="L5380" s="140">
        <f>COUNTIFS(ArCompl!$C$2:$C$5652,ArCompl!$C1122,ArCompl!$D$2:$D$5652,ArCompl!$D1122)</f>
        <v>1</v>
      </c>
      <c r="M5380" s="141">
        <f>IF(ISNA(MATCH($F5380,'Liste noire'!C:C,0)),0,1)</f>
        <v>0</v>
      </c>
    </row>
    <row r="5381" spans="1:13" x14ac:dyDescent="0.25">
      <c r="A5381" s="142">
        <v>5467</v>
      </c>
      <c r="B5381" s="143" t="s">
        <v>3921</v>
      </c>
      <c r="C5381" s="143" t="s">
        <v>3922</v>
      </c>
      <c r="D5381" s="143" t="s">
        <v>3021</v>
      </c>
      <c r="E5381" s="143" t="s">
        <v>3021</v>
      </c>
      <c r="F5381" s="143" t="s">
        <v>3923</v>
      </c>
      <c r="G5381" s="143" t="s">
        <v>3924</v>
      </c>
      <c r="H5381" s="143">
        <v>52.49</v>
      </c>
      <c r="I5381" s="143">
        <v>-92.971100000000007</v>
      </c>
      <c r="J5381" s="143">
        <v>1082</v>
      </c>
      <c r="K5381" s="143">
        <v>-6</v>
      </c>
      <c r="L5381" s="143">
        <f>COUNTIFS(ArCompl!$C$2:$C$5652,ArCompl!$C1150,ArCompl!$D$2:$D$5652,ArCompl!$D1150)</f>
        <v>1</v>
      </c>
      <c r="M5381" s="144">
        <f>IF(ISNA(MATCH($F5381,'Liste noire'!C:C,0)),0,1)</f>
        <v>0</v>
      </c>
    </row>
    <row r="5382" spans="1:13" x14ac:dyDescent="0.25">
      <c r="A5382" s="139">
        <v>5501</v>
      </c>
      <c r="B5382" s="140" t="s">
        <v>3901</v>
      </c>
      <c r="C5382" s="140" t="s">
        <v>3902</v>
      </c>
      <c r="D5382" s="140" t="s">
        <v>3021</v>
      </c>
      <c r="E5382" s="140" t="s">
        <v>3021</v>
      </c>
      <c r="F5382" s="140" t="s">
        <v>3903</v>
      </c>
      <c r="G5382" s="140" t="s">
        <v>3904</v>
      </c>
      <c r="H5382" s="140">
        <v>51.691099999999999</v>
      </c>
      <c r="I5382" s="140">
        <v>-76.135599999999997</v>
      </c>
      <c r="J5382" s="140">
        <v>802</v>
      </c>
      <c r="K5382" s="140">
        <v>-5</v>
      </c>
      <c r="L5382" s="140">
        <f>COUNTIFS(ArCompl!$C$2:$C$5652,ArCompl!$C1145,ArCompl!$D$2:$D$5652,ArCompl!$D1145)</f>
        <v>2</v>
      </c>
      <c r="M5382" s="141">
        <f>IF(ISNA(MATCH($F5382,'Liste noire'!C:C,0)),0,1)</f>
        <v>0</v>
      </c>
    </row>
    <row r="5383" spans="1:13" x14ac:dyDescent="0.25">
      <c r="A5383" s="142">
        <v>3392</v>
      </c>
      <c r="B5383" s="143" t="s">
        <v>5384</v>
      </c>
      <c r="C5383" s="143" t="s">
        <v>5385</v>
      </c>
      <c r="D5383" s="143" t="s">
        <v>4759</v>
      </c>
      <c r="E5383" s="143" t="s">
        <v>22377</v>
      </c>
      <c r="F5383" s="143" t="s">
        <v>5386</v>
      </c>
      <c r="G5383" s="143" t="s">
        <v>5387</v>
      </c>
      <c r="H5383" s="143">
        <v>37.401699999999998</v>
      </c>
      <c r="I5383" s="143">
        <v>121.372</v>
      </c>
      <c r="J5383" s="143">
        <v>59</v>
      </c>
      <c r="K5383" s="143">
        <v>8</v>
      </c>
      <c r="L5383" s="143">
        <f>COUNTIFS(ArCompl!$C$2:$C$5652,ArCompl!$C1510,ArCompl!$D$2:$D$5652,ArCompl!$D1510)</f>
        <v>1</v>
      </c>
      <c r="M5383" s="144">
        <f>IF(ISNA(MATCH($F5383,'Liste noire'!C:C,0)),0,1)</f>
        <v>0</v>
      </c>
    </row>
    <row r="5384" spans="1:13" x14ac:dyDescent="0.25">
      <c r="A5384" s="139">
        <v>6006</v>
      </c>
      <c r="B5384" s="140" t="s">
        <v>14822</v>
      </c>
      <c r="C5384" s="140" t="s">
        <v>14823</v>
      </c>
      <c r="D5384" s="140" t="s">
        <v>14760</v>
      </c>
      <c r="E5384" s="140" t="s">
        <v>22477</v>
      </c>
      <c r="F5384" s="140" t="s">
        <v>14824</v>
      </c>
      <c r="G5384" s="140" t="s">
        <v>14825</v>
      </c>
      <c r="H5384" s="140">
        <v>38.061300000000003</v>
      </c>
      <c r="I5384" s="140">
        <v>128.66900000000001</v>
      </c>
      <c r="J5384" s="140">
        <v>241</v>
      </c>
      <c r="K5384" s="140">
        <v>9</v>
      </c>
      <c r="L5384" s="140">
        <f>COUNTIFS(ArCompl!$C$2:$C$5652,ArCompl!$C1674,ArCompl!$D$2:$D$5652,ArCompl!$D1674)</f>
        <v>1</v>
      </c>
      <c r="M5384" s="141">
        <f>IF(ISNA(MATCH($F5384,'Liste noire'!C:C,0)),0,1)</f>
        <v>0</v>
      </c>
    </row>
    <row r="5385" spans="1:13" x14ac:dyDescent="0.25">
      <c r="A5385" s="142">
        <v>6393</v>
      </c>
      <c r="B5385" s="143" t="s">
        <v>5372</v>
      </c>
      <c r="C5385" s="143" t="s">
        <v>5373</v>
      </c>
      <c r="D5385" s="143" t="s">
        <v>4759</v>
      </c>
      <c r="E5385" s="143" t="s">
        <v>22377</v>
      </c>
      <c r="F5385" s="143" t="s">
        <v>5374</v>
      </c>
      <c r="G5385" s="143" t="s">
        <v>5375</v>
      </c>
      <c r="H5385" s="143">
        <v>33.425829999999998</v>
      </c>
      <c r="I5385" s="143">
        <v>120.20310000000001</v>
      </c>
      <c r="J5385" s="143">
        <v>0</v>
      </c>
      <c r="K5385" s="143">
        <v>8</v>
      </c>
      <c r="L5385" s="143">
        <f>COUNTIFS(ArCompl!$C$2:$C$5652,ArCompl!$C1507,ArCompl!$D$2:$D$5652,ArCompl!$D1507)</f>
        <v>1</v>
      </c>
      <c r="M5385" s="144">
        <f>IF(ISNA(MATCH($F5385,'Liste noire'!C:C,0)),0,1)</f>
        <v>0</v>
      </c>
    </row>
    <row r="5386" spans="1:13" x14ac:dyDescent="0.25">
      <c r="A5386" s="139">
        <v>4094</v>
      </c>
      <c r="B5386" s="140" t="s">
        <v>3371</v>
      </c>
      <c r="C5386" s="140" t="s">
        <v>3372</v>
      </c>
      <c r="D5386" s="140" t="s">
        <v>3021</v>
      </c>
      <c r="E5386" s="140" t="s">
        <v>3021</v>
      </c>
      <c r="F5386" s="140" t="s">
        <v>3373</v>
      </c>
      <c r="G5386" s="140" t="s">
        <v>3374</v>
      </c>
      <c r="H5386" s="140">
        <v>64.698899999999995</v>
      </c>
      <c r="I5386" s="140">
        <v>-110.61499999999999</v>
      </c>
      <c r="J5386" s="140">
        <v>1536</v>
      </c>
      <c r="K5386" s="140">
        <v>-7</v>
      </c>
      <c r="L5386" s="140">
        <f>COUNTIFS(ArCompl!$C$2:$C$5652,ArCompl!$C1011,ArCompl!$D$2:$D$5652,ArCompl!$D1011)</f>
        <v>1</v>
      </c>
      <c r="M5386" s="141">
        <f>IF(ISNA(MATCH($F5386,'Liste noire'!C:C,0)),0,1)</f>
        <v>0</v>
      </c>
    </row>
    <row r="5387" spans="1:13" x14ac:dyDescent="0.25">
      <c r="A5387" s="142">
        <v>97</v>
      </c>
      <c r="B5387" s="143" t="s">
        <v>3933</v>
      </c>
      <c r="C5387" s="143" t="s">
        <v>3934</v>
      </c>
      <c r="D5387" s="143" t="s">
        <v>3021</v>
      </c>
      <c r="E5387" s="143" t="s">
        <v>3021</v>
      </c>
      <c r="F5387" s="143" t="s">
        <v>3935</v>
      </c>
      <c r="G5387" s="143" t="s">
        <v>3936</v>
      </c>
      <c r="H5387" s="143">
        <v>67.570599999999999</v>
      </c>
      <c r="I5387" s="143">
        <v>-139.839</v>
      </c>
      <c r="J5387" s="143">
        <v>824</v>
      </c>
      <c r="K5387" s="143">
        <v>-8</v>
      </c>
      <c r="L5387" s="143">
        <f>COUNTIFS(ArCompl!$C$2:$C$5652,ArCompl!$C1153,ArCompl!$D$2:$D$5652,ArCompl!$D1153)</f>
        <v>1</v>
      </c>
      <c r="M5387" s="144">
        <f>IF(ISNA(MATCH($F5387,'Liste noire'!C:C,0)),0,1)</f>
        <v>0</v>
      </c>
    </row>
    <row r="5388" spans="1:13" x14ac:dyDescent="0.25">
      <c r="A5388" s="139">
        <v>98</v>
      </c>
      <c r="B5388" s="140" t="s">
        <v>3274</v>
      </c>
      <c r="C5388" s="140" t="s">
        <v>3275</v>
      </c>
      <c r="D5388" s="140" t="s">
        <v>3021</v>
      </c>
      <c r="E5388" s="140" t="s">
        <v>3021</v>
      </c>
      <c r="F5388" s="140" t="s">
        <v>3276</v>
      </c>
      <c r="G5388" s="140" t="s">
        <v>3277</v>
      </c>
      <c r="H5388" s="140">
        <v>54.405000000000001</v>
      </c>
      <c r="I5388" s="140">
        <v>-110.279</v>
      </c>
      <c r="J5388" s="140">
        <v>1775</v>
      </c>
      <c r="K5388" s="140">
        <v>-7</v>
      </c>
      <c r="L5388" s="140">
        <f>COUNTIFS(ArCompl!$C$2:$C$5652,ArCompl!$C986,ArCompl!$D$2:$D$5652,ArCompl!$D986)</f>
        <v>1</v>
      </c>
      <c r="M5388" s="141">
        <f>IF(ISNA(MATCH($F5388,'Liste noire'!C:C,0)),0,1)</f>
        <v>0</v>
      </c>
    </row>
    <row r="5389" spans="1:13" x14ac:dyDescent="0.25">
      <c r="A5389" s="142">
        <v>5470</v>
      </c>
      <c r="B5389" s="143" t="s">
        <v>3929</v>
      </c>
      <c r="C5389" s="143" t="s">
        <v>3930</v>
      </c>
      <c r="D5389" s="143" t="s">
        <v>3021</v>
      </c>
      <c r="E5389" s="143" t="s">
        <v>3021</v>
      </c>
      <c r="F5389" s="143" t="s">
        <v>3931</v>
      </c>
      <c r="G5389" s="143" t="s">
        <v>3932</v>
      </c>
      <c r="H5389" s="143">
        <v>51.6586</v>
      </c>
      <c r="I5389" s="143">
        <v>-85.901700000000005</v>
      </c>
      <c r="J5389" s="143">
        <v>594</v>
      </c>
      <c r="K5389" s="143">
        <v>-5</v>
      </c>
      <c r="L5389" s="143">
        <f>COUNTIFS(ArCompl!$C$2:$C$5652,ArCompl!$C1152,ArCompl!$D$2:$D$5652,ArCompl!$D1152)</f>
        <v>1</v>
      </c>
      <c r="M5389" s="144">
        <f>IF(ISNA(MATCH($F5389,'Liste noire'!C:C,0)),0,1)</f>
        <v>0</v>
      </c>
    </row>
    <row r="5390" spans="1:13" x14ac:dyDescent="0.25">
      <c r="A5390" s="139">
        <v>5519</v>
      </c>
      <c r="B5390" s="140" t="s">
        <v>3955</v>
      </c>
      <c r="C5390" s="140" t="s">
        <v>3956</v>
      </c>
      <c r="D5390" s="140" t="s">
        <v>3021</v>
      </c>
      <c r="E5390" s="140" t="s">
        <v>3021</v>
      </c>
      <c r="F5390" s="140" t="s">
        <v>3957</v>
      </c>
      <c r="G5390" s="140" t="s">
        <v>3958</v>
      </c>
      <c r="H5390" s="140">
        <v>54.933300000000003</v>
      </c>
      <c r="I5390" s="140">
        <v>-95.278899999999993</v>
      </c>
      <c r="J5390" s="140">
        <v>663</v>
      </c>
      <c r="K5390" s="140">
        <v>-6</v>
      </c>
      <c r="L5390" s="140">
        <f>COUNTIFS(ArCompl!$C$2:$C$5652,ArCompl!$C1159,ArCompl!$D$2:$D$5652,ArCompl!$D1159)</f>
        <v>1</v>
      </c>
      <c r="M5390" s="141">
        <f>IF(ISNA(MATCH($F5390,'Liste noire'!C:C,0)),0,1)</f>
        <v>0</v>
      </c>
    </row>
    <row r="5391" spans="1:13" x14ac:dyDescent="0.25">
      <c r="A5391" s="142">
        <v>99</v>
      </c>
      <c r="B5391" s="143" t="s">
        <v>3576</v>
      </c>
      <c r="C5391" s="143" t="s">
        <v>3577</v>
      </c>
      <c r="D5391" s="143" t="s">
        <v>3021</v>
      </c>
      <c r="E5391" s="143" t="s">
        <v>3021</v>
      </c>
      <c r="F5391" s="143" t="s">
        <v>3578</v>
      </c>
      <c r="G5391" s="143" t="s">
        <v>3579</v>
      </c>
      <c r="H5391" s="143">
        <v>58.621400000000001</v>
      </c>
      <c r="I5391" s="143">
        <v>-117.16500000000001</v>
      </c>
      <c r="J5391" s="143">
        <v>1110</v>
      </c>
      <c r="K5391" s="143">
        <v>-7</v>
      </c>
      <c r="L5391" s="143">
        <f>COUNTIFS(ArCompl!$C$2:$C$5652,ArCompl!$C1063,ArCompl!$D$2:$D$5652,ArCompl!$D1063)</f>
        <v>1</v>
      </c>
      <c r="M5391" s="144">
        <f>IF(ISNA(MATCH($F5391,'Liste noire'!C:C,0)),0,1)</f>
        <v>0</v>
      </c>
    </row>
    <row r="5392" spans="1:13" x14ac:dyDescent="0.25">
      <c r="A5392" s="139">
        <v>277</v>
      </c>
      <c r="B5392" s="140" t="s">
        <v>12307</v>
      </c>
      <c r="C5392" s="140" t="s">
        <v>12308</v>
      </c>
      <c r="D5392" s="140" t="s">
        <v>12233</v>
      </c>
      <c r="E5392" s="140" t="s">
        <v>12233</v>
      </c>
      <c r="F5392" s="140" t="s">
        <v>12309</v>
      </c>
      <c r="G5392" s="140" t="s">
        <v>12310</v>
      </c>
      <c r="H5392" s="140">
        <v>9.2575500000000002</v>
      </c>
      <c r="I5392" s="140">
        <v>12.430400000000001</v>
      </c>
      <c r="J5392" s="140">
        <v>599</v>
      </c>
      <c r="K5392" s="140">
        <v>1</v>
      </c>
      <c r="L5392" s="140">
        <f>COUNTIFS(ArCompl!$C$2:$C$5652,ArCompl!$C4494,ArCompl!$D$2:$D$5652,ArCompl!$D4494)</f>
        <v>1</v>
      </c>
      <c r="M5392" s="141">
        <f>IF(ISNA(MATCH($F5392,'Liste noire'!C:C,0)),0,1)</f>
        <v>0</v>
      </c>
    </row>
    <row r="5393" spans="1:13" x14ac:dyDescent="0.25">
      <c r="A5393" s="142">
        <v>7902</v>
      </c>
      <c r="B5393" s="143" t="s">
        <v>3937</v>
      </c>
      <c r="C5393" s="143" t="s">
        <v>3938</v>
      </c>
      <c r="D5393" s="143" t="s">
        <v>3021</v>
      </c>
      <c r="E5393" s="143" t="s">
        <v>3021</v>
      </c>
      <c r="F5393" s="143" t="s">
        <v>3939</v>
      </c>
      <c r="G5393" s="143" t="s">
        <v>3940</v>
      </c>
      <c r="H5393" s="143">
        <v>43.922800000000002</v>
      </c>
      <c r="I5393" s="143">
        <v>-78.894999999999996</v>
      </c>
      <c r="J5393" s="143">
        <v>460</v>
      </c>
      <c r="K5393" s="143">
        <v>-5</v>
      </c>
      <c r="L5393" s="143">
        <f>COUNTIFS(ArCompl!$C$2:$C$5652,ArCompl!$C1154,ArCompl!$D$2:$D$5652,ArCompl!$D1154)</f>
        <v>3</v>
      </c>
      <c r="M5393" s="144">
        <f>IF(ISNA(MATCH($F5393,'Liste noire'!C:C,0)),0,1)</f>
        <v>0</v>
      </c>
    </row>
    <row r="5394" spans="1:13" x14ac:dyDescent="0.25">
      <c r="A5394" s="139">
        <v>7266</v>
      </c>
      <c r="B5394" s="140" t="s">
        <v>4103</v>
      </c>
      <c r="C5394" s="140" t="s">
        <v>4104</v>
      </c>
      <c r="D5394" s="140" t="s">
        <v>3021</v>
      </c>
      <c r="E5394" s="140" t="s">
        <v>3021</v>
      </c>
      <c r="F5394" s="140" t="s">
        <v>4105</v>
      </c>
      <c r="G5394" s="140" t="s">
        <v>4106</v>
      </c>
      <c r="H5394" s="140">
        <v>58.491399999999999</v>
      </c>
      <c r="I5394" s="140">
        <v>-119.408</v>
      </c>
      <c r="J5394" s="140">
        <v>1759</v>
      </c>
      <c r="K5394" s="140">
        <v>-7</v>
      </c>
      <c r="L5394" s="140">
        <f>COUNTIFS(ArCompl!$C$2:$C$5652,ArCompl!$C1196,ArCompl!$D$2:$D$5652,ArCompl!$D1196)</f>
        <v>1</v>
      </c>
      <c r="M5394" s="141">
        <f>IF(ISNA(MATCH($F5394,'Liste noire'!C:C,0)),0,1)</f>
        <v>0</v>
      </c>
    </row>
    <row r="5395" spans="1:13" x14ac:dyDescent="0.25">
      <c r="A5395" s="142">
        <v>11764</v>
      </c>
      <c r="B5395" s="143" t="s">
        <v>3951</v>
      </c>
      <c r="C5395" s="143" t="s">
        <v>3952</v>
      </c>
      <c r="D5395" s="143" t="s">
        <v>3021</v>
      </c>
      <c r="E5395" s="143" t="s">
        <v>3021</v>
      </c>
      <c r="F5395" s="143" t="s">
        <v>3953</v>
      </c>
      <c r="G5395" s="143" t="s">
        <v>3954</v>
      </c>
      <c r="H5395" s="143">
        <v>44.590299999999999</v>
      </c>
      <c r="I5395" s="143">
        <v>-80.837500000000006</v>
      </c>
      <c r="J5395" s="143">
        <v>1007</v>
      </c>
      <c r="K5395" s="143" t="s">
        <v>340</v>
      </c>
      <c r="L5395" s="143">
        <f>COUNTIFS(ArCompl!$C$2:$C$5652,ArCompl!$C1158,ArCompl!$D$2:$D$5652,ArCompl!$D1158)</f>
        <v>2</v>
      </c>
      <c r="M5395" s="144">
        <f>IF(ISNA(MATCH($F5395,'Liste noire'!C:C,0)),0,1)</f>
        <v>0</v>
      </c>
    </row>
    <row r="5396" spans="1:13" x14ac:dyDescent="0.25">
      <c r="A5396" s="139">
        <v>100</v>
      </c>
      <c r="B5396" s="140" t="s">
        <v>3941</v>
      </c>
      <c r="C5396" s="140" t="s">
        <v>3942</v>
      </c>
      <c r="D5396" s="140" t="s">
        <v>3021</v>
      </c>
      <c r="E5396" s="140" t="s">
        <v>3021</v>
      </c>
      <c r="F5396" s="140" t="s">
        <v>3943</v>
      </c>
      <c r="G5396" s="140" t="s">
        <v>3944</v>
      </c>
      <c r="H5396" s="140">
        <v>45.322499999999998</v>
      </c>
      <c r="I5396" s="140">
        <v>-75.669200000000004</v>
      </c>
      <c r="J5396" s="140">
        <v>374</v>
      </c>
      <c r="K5396" s="140">
        <v>-5</v>
      </c>
      <c r="L5396" s="140">
        <f>COUNTIFS(ArCompl!$C$2:$C$5652,ArCompl!$C1155,ArCompl!$D$2:$D$5652,ArCompl!$D1155)</f>
        <v>1</v>
      </c>
      <c r="M5396" s="141">
        <f>IF(ISNA(MATCH($F5396,'Liste noire'!C:C,0)),0,1)</f>
        <v>0</v>
      </c>
    </row>
    <row r="5397" spans="1:13" x14ac:dyDescent="0.25">
      <c r="A5397" s="142">
        <v>101</v>
      </c>
      <c r="B5397" s="143" t="s">
        <v>4059</v>
      </c>
      <c r="C5397" s="143" t="s">
        <v>4060</v>
      </c>
      <c r="D5397" s="143" t="s">
        <v>3021</v>
      </c>
      <c r="E5397" s="143" t="s">
        <v>3021</v>
      </c>
      <c r="F5397" s="143" t="s">
        <v>4061</v>
      </c>
      <c r="G5397" s="143" t="s">
        <v>4062</v>
      </c>
      <c r="H5397" s="143">
        <v>53.214199999999998</v>
      </c>
      <c r="I5397" s="143">
        <v>-105.673</v>
      </c>
      <c r="J5397" s="143">
        <v>1405</v>
      </c>
      <c r="K5397" s="143">
        <v>-6</v>
      </c>
      <c r="L5397" s="143">
        <f>COUNTIFS(ArCompl!$C$2:$C$5652,ArCompl!$C1185,ArCompl!$D$2:$D$5652,ArCompl!$D1185)</f>
        <v>1</v>
      </c>
      <c r="M5397" s="144">
        <f>IF(ISNA(MATCH($F5397,'Liste noire'!C:C,0)),0,1)</f>
        <v>0</v>
      </c>
    </row>
    <row r="5398" spans="1:13" x14ac:dyDescent="0.25">
      <c r="A5398" s="139">
        <v>4244</v>
      </c>
      <c r="B5398" s="140" t="s">
        <v>3967</v>
      </c>
      <c r="C5398" s="140" t="s">
        <v>3968</v>
      </c>
      <c r="D5398" s="140" t="s">
        <v>3021</v>
      </c>
      <c r="E5398" s="140" t="s">
        <v>3021</v>
      </c>
      <c r="F5398" s="140" t="s">
        <v>3969</v>
      </c>
      <c r="G5398" s="140" t="s">
        <v>3970</v>
      </c>
      <c r="H5398" s="140">
        <v>69.360839999999996</v>
      </c>
      <c r="I5398" s="140">
        <v>-124.07550000000001</v>
      </c>
      <c r="J5398" s="140">
        <v>15</v>
      </c>
      <c r="K5398" s="140">
        <v>-7</v>
      </c>
      <c r="L5398" s="140">
        <f>COUNTIFS(ArCompl!$C$2:$C$5652,ArCompl!$C1162,ArCompl!$D$2:$D$5652,ArCompl!$D1162)</f>
        <v>1</v>
      </c>
      <c r="M5398" s="141">
        <f>IF(ISNA(MATCH($F5398,'Liste noire'!C:C,0)),0,1)</f>
        <v>0</v>
      </c>
    </row>
    <row r="5399" spans="1:13" x14ac:dyDescent="0.25">
      <c r="A5399" s="142">
        <v>9247</v>
      </c>
      <c r="B5399" s="143" t="s">
        <v>3963</v>
      </c>
      <c r="C5399" s="143" t="s">
        <v>3964</v>
      </c>
      <c r="D5399" s="143" t="s">
        <v>3021</v>
      </c>
      <c r="E5399" s="143" t="s">
        <v>3021</v>
      </c>
      <c r="F5399" s="143" t="s">
        <v>3965</v>
      </c>
      <c r="G5399" s="143" t="s">
        <v>3966</v>
      </c>
      <c r="H5399" s="143">
        <v>45.2575</v>
      </c>
      <c r="I5399" s="143">
        <v>-79.829700000000003</v>
      </c>
      <c r="J5399" s="143">
        <v>832</v>
      </c>
      <c r="K5399" s="143">
        <v>-5</v>
      </c>
      <c r="L5399" s="143">
        <f>COUNTIFS(ArCompl!$C$2:$C$5652,ArCompl!$C1161,ArCompl!$D$2:$D$5652,ArCompl!$D1161)</f>
        <v>1</v>
      </c>
      <c r="M5399" s="144">
        <f>IF(ISNA(MATCH($F5399,'Liste noire'!C:C,0)),0,1)</f>
        <v>0</v>
      </c>
    </row>
    <row r="5400" spans="1:13" x14ac:dyDescent="0.25">
      <c r="A5400" s="139">
        <v>102</v>
      </c>
      <c r="B5400" s="140" t="s">
        <v>3971</v>
      </c>
      <c r="C5400" s="140" t="s">
        <v>3972</v>
      </c>
      <c r="D5400" s="140" t="s">
        <v>3021</v>
      </c>
      <c r="E5400" s="140" t="s">
        <v>3021</v>
      </c>
      <c r="F5400" s="140" t="s">
        <v>3973</v>
      </c>
      <c r="G5400" s="140" t="s">
        <v>3974</v>
      </c>
      <c r="H5400" s="140">
        <v>56.226900000000001</v>
      </c>
      <c r="I5400" s="140">
        <v>-117.447</v>
      </c>
      <c r="J5400" s="140">
        <v>1873</v>
      </c>
      <c r="K5400" s="140">
        <v>-7</v>
      </c>
      <c r="L5400" s="140">
        <f>COUNTIFS(ArCompl!$C$2:$C$5652,ArCompl!$C1163,ArCompl!$D$2:$D$5652,ArCompl!$D1163)</f>
        <v>1</v>
      </c>
      <c r="M5400" s="141">
        <f>IF(ISNA(MATCH($F5400,'Liste noire'!C:C,0)),0,1)</f>
        <v>0</v>
      </c>
    </row>
    <row r="5401" spans="1:13" x14ac:dyDescent="0.25">
      <c r="A5401" s="142">
        <v>103</v>
      </c>
      <c r="B5401" s="143" t="s">
        <v>4047</v>
      </c>
      <c r="C5401" s="143" t="s">
        <v>4048</v>
      </c>
      <c r="D5401" s="143" t="s">
        <v>3021</v>
      </c>
      <c r="E5401" s="143" t="s">
        <v>3021</v>
      </c>
      <c r="F5401" s="143" t="s">
        <v>4049</v>
      </c>
      <c r="G5401" s="143" t="s">
        <v>4050</v>
      </c>
      <c r="H5401" s="143">
        <v>49.903100000000002</v>
      </c>
      <c r="I5401" s="143">
        <v>-98.273820000000001</v>
      </c>
      <c r="J5401" s="143">
        <v>885</v>
      </c>
      <c r="K5401" s="143">
        <v>-6</v>
      </c>
      <c r="L5401" s="143">
        <f>COUNTIFS(ArCompl!$C$2:$C$5652,ArCompl!$C1182,ArCompl!$D$2:$D$5652,ArCompl!$D1182)</f>
        <v>1</v>
      </c>
      <c r="M5401" s="144">
        <f>IF(ISNA(MATCH($F5401,'Liste noire'!C:C,0)),0,1)</f>
        <v>0</v>
      </c>
    </row>
    <row r="5402" spans="1:13" x14ac:dyDescent="0.25">
      <c r="A5402" s="139">
        <v>5520</v>
      </c>
      <c r="B5402" s="140" t="s">
        <v>3616</v>
      </c>
      <c r="C5402" s="140" t="s">
        <v>3617</v>
      </c>
      <c r="D5402" s="140" t="s">
        <v>3021</v>
      </c>
      <c r="E5402" s="140" t="s">
        <v>3021</v>
      </c>
      <c r="F5402" s="140" t="s">
        <v>3618</v>
      </c>
      <c r="G5402" s="140" t="s">
        <v>3619</v>
      </c>
      <c r="H5402" s="140">
        <v>58.471899999999998</v>
      </c>
      <c r="I5402" s="140">
        <v>-78.076899999999995</v>
      </c>
      <c r="J5402" s="140">
        <v>83</v>
      </c>
      <c r="K5402" s="140">
        <v>-5</v>
      </c>
      <c r="L5402" s="140">
        <f>COUNTIFS(ArCompl!$C$2:$C$5652,ArCompl!$C1073,ArCompl!$D$2:$D$5652,ArCompl!$D1073)</f>
        <v>2</v>
      </c>
      <c r="M5402" s="141">
        <f>IF(ISNA(MATCH($F5402,'Liste noire'!C:C,0)),0,1)</f>
        <v>0</v>
      </c>
    </row>
    <row r="5403" spans="1:13" x14ac:dyDescent="0.25">
      <c r="A5403" s="142">
        <v>5508</v>
      </c>
      <c r="B5403" s="143" t="s">
        <v>3076</v>
      </c>
      <c r="C5403" s="143" t="s">
        <v>3077</v>
      </c>
      <c r="D5403" s="143" t="s">
        <v>3021</v>
      </c>
      <c r="E5403" s="143" t="s">
        <v>3021</v>
      </c>
      <c r="F5403" s="143" t="s">
        <v>3078</v>
      </c>
      <c r="G5403" s="143" t="s">
        <v>3079</v>
      </c>
      <c r="H5403" s="143">
        <v>59.296700000000001</v>
      </c>
      <c r="I5403" s="143">
        <v>-69.599699999999999</v>
      </c>
      <c r="J5403" s="143">
        <v>119</v>
      </c>
      <c r="K5403" s="143">
        <v>-5</v>
      </c>
      <c r="L5403" s="143">
        <f>COUNTIFS(ArCompl!$C$2:$C$5652,ArCompl!$C936,ArCompl!$D$2:$D$5652,ArCompl!$D936)</f>
        <v>1</v>
      </c>
      <c r="M5403" s="144">
        <f>IF(ISNA(MATCH($F5403,'Liste noire'!C:C,0)),0,1)</f>
        <v>0</v>
      </c>
    </row>
    <row r="5404" spans="1:13" x14ac:dyDescent="0.25">
      <c r="A5404" s="139">
        <v>105</v>
      </c>
      <c r="B5404" s="140" t="s">
        <v>3999</v>
      </c>
      <c r="C5404" s="140" t="s">
        <v>4000</v>
      </c>
      <c r="D5404" s="140" t="s">
        <v>3021</v>
      </c>
      <c r="E5404" s="140" t="s">
        <v>3021</v>
      </c>
      <c r="F5404" s="140" t="s">
        <v>4001</v>
      </c>
      <c r="G5404" s="140" t="s">
        <v>4002</v>
      </c>
      <c r="H5404" s="140">
        <v>51.446399999999997</v>
      </c>
      <c r="I5404" s="140">
        <v>-90.214200000000005</v>
      </c>
      <c r="J5404" s="140">
        <v>1267</v>
      </c>
      <c r="K5404" s="140">
        <v>-5</v>
      </c>
      <c r="L5404" s="140">
        <f>COUNTIFS(ArCompl!$C$2:$C$5652,ArCompl!$C1170,ArCompl!$D$2:$D$5652,ArCompl!$D1170)</f>
        <v>1</v>
      </c>
      <c r="M5404" s="141">
        <f>IF(ISNA(MATCH($F5404,'Liste noire'!C:C,0)),0,1)</f>
        <v>0</v>
      </c>
    </row>
    <row r="5405" spans="1:13" x14ac:dyDescent="0.25">
      <c r="A5405" s="142">
        <v>5521</v>
      </c>
      <c r="B5405" s="143" t="s">
        <v>4003</v>
      </c>
      <c r="C5405" s="143" t="s">
        <v>4004</v>
      </c>
      <c r="D5405" s="143" t="s">
        <v>3021</v>
      </c>
      <c r="E5405" s="143" t="s">
        <v>3021</v>
      </c>
      <c r="F5405" s="143" t="s">
        <v>4005</v>
      </c>
      <c r="G5405" s="143" t="s">
        <v>4006</v>
      </c>
      <c r="H5405" s="143">
        <v>51.819699999999997</v>
      </c>
      <c r="I5405" s="143">
        <v>-93.973299999999995</v>
      </c>
      <c r="J5405" s="143">
        <v>1114</v>
      </c>
      <c r="K5405" s="143">
        <v>-6</v>
      </c>
      <c r="L5405" s="143">
        <f>COUNTIFS(ArCompl!$C$2:$C$5652,ArCompl!$C1171,ArCompl!$D$2:$D$5652,ArCompl!$D1171)</f>
        <v>1</v>
      </c>
      <c r="M5405" s="144">
        <f>IF(ISNA(MATCH($F5405,'Liste noire'!C:C,0)),0,1)</f>
        <v>0</v>
      </c>
    </row>
    <row r="5406" spans="1:13" x14ac:dyDescent="0.25">
      <c r="A5406" s="139">
        <v>106</v>
      </c>
      <c r="B5406" s="140" t="s">
        <v>4043</v>
      </c>
      <c r="C5406" s="140" t="s">
        <v>4044</v>
      </c>
      <c r="D5406" s="140" t="s">
        <v>3021</v>
      </c>
      <c r="E5406" s="140" t="s">
        <v>3021</v>
      </c>
      <c r="F5406" s="140" t="s">
        <v>4045</v>
      </c>
      <c r="G5406" s="140" t="s">
        <v>4046</v>
      </c>
      <c r="H5406" s="140">
        <v>49.836399999999998</v>
      </c>
      <c r="I5406" s="140">
        <v>-64.288600000000002</v>
      </c>
      <c r="J5406" s="140">
        <v>167</v>
      </c>
      <c r="K5406" s="140">
        <v>-5</v>
      </c>
      <c r="L5406" s="140">
        <f>COUNTIFS(ArCompl!$C$2:$C$5652,ArCompl!$C1181,ArCompl!$D$2:$D$5652,ArCompl!$D1181)</f>
        <v>1</v>
      </c>
      <c r="M5406" s="141">
        <f>IF(ISNA(MATCH($F5406,'Liste noire'!C:C,0)),0,1)</f>
        <v>0</v>
      </c>
    </row>
    <row r="5407" spans="1:13" x14ac:dyDescent="0.25">
      <c r="A5407" s="142">
        <v>5522</v>
      </c>
      <c r="B5407" s="143" t="s">
        <v>3975</v>
      </c>
      <c r="C5407" s="143" t="s">
        <v>3976</v>
      </c>
      <c r="D5407" s="143" t="s">
        <v>3021</v>
      </c>
      <c r="E5407" s="143" t="s">
        <v>3021</v>
      </c>
      <c r="F5407" s="143" t="s">
        <v>3977</v>
      </c>
      <c r="G5407" s="143" t="s">
        <v>3978</v>
      </c>
      <c r="H5407" s="143">
        <v>54.988100000000003</v>
      </c>
      <c r="I5407" s="143">
        <v>-85.443299999999994</v>
      </c>
      <c r="J5407" s="143">
        <v>173</v>
      </c>
      <c r="K5407" s="143">
        <v>-5</v>
      </c>
      <c r="L5407" s="143">
        <f>COUNTIFS(ArCompl!$C$2:$C$5652,ArCompl!$C1164,ArCompl!$D$2:$D$5652,ArCompl!$D1164)</f>
        <v>1</v>
      </c>
      <c r="M5407" s="144">
        <f>IF(ISNA(MATCH($F5407,'Liste noire'!C:C,0)),0,1)</f>
        <v>0</v>
      </c>
    </row>
    <row r="5408" spans="1:13" x14ac:dyDescent="0.25">
      <c r="A5408" s="139">
        <v>107</v>
      </c>
      <c r="B5408" s="140" t="s">
        <v>3995</v>
      </c>
      <c r="C5408" s="140" t="s">
        <v>3996</v>
      </c>
      <c r="D5408" s="140" t="s">
        <v>3021</v>
      </c>
      <c r="E5408" s="140" t="s">
        <v>3021</v>
      </c>
      <c r="F5408" s="140" t="s">
        <v>3997</v>
      </c>
      <c r="G5408" s="140" t="s">
        <v>3998</v>
      </c>
      <c r="H5408" s="140">
        <v>44.23</v>
      </c>
      <c r="I5408" s="140">
        <v>-78.363299999999995</v>
      </c>
      <c r="J5408" s="140">
        <v>628</v>
      </c>
      <c r="K5408" s="140">
        <v>-5</v>
      </c>
      <c r="L5408" s="140">
        <f>COUNTIFS(ArCompl!$C$2:$C$5652,ArCompl!$C1169,ArCompl!$D$2:$D$5652,ArCompl!$D1169)</f>
        <v>1</v>
      </c>
      <c r="M5408" s="141">
        <f>IF(ISNA(MATCH($F5408,'Liste noire'!C:C,0)),0,1)</f>
        <v>0</v>
      </c>
    </row>
    <row r="5409" spans="1:13" x14ac:dyDescent="0.25">
      <c r="A5409" s="142">
        <v>108</v>
      </c>
      <c r="B5409" s="143" t="s">
        <v>4067</v>
      </c>
      <c r="C5409" s="143" t="s">
        <v>4068</v>
      </c>
      <c r="D5409" s="143" t="s">
        <v>3021</v>
      </c>
      <c r="E5409" s="143" t="s">
        <v>3021</v>
      </c>
      <c r="F5409" s="143" t="s">
        <v>4069</v>
      </c>
      <c r="G5409" s="143" t="s">
        <v>4070</v>
      </c>
      <c r="H5409" s="143">
        <v>54.286099999999998</v>
      </c>
      <c r="I5409" s="143">
        <v>-130.44499999999999</v>
      </c>
      <c r="J5409" s="143">
        <v>116</v>
      </c>
      <c r="K5409" s="143">
        <v>-8</v>
      </c>
      <c r="L5409" s="143">
        <f>COUNTIFS(ArCompl!$C$2:$C$5652,ArCompl!$C1187,ArCompl!$D$2:$D$5652,ArCompl!$D1187)</f>
        <v>1</v>
      </c>
      <c r="M5409" s="144">
        <f>IF(ISNA(MATCH($F5409,'Liste noire'!C:C,0)),0,1)</f>
        <v>0</v>
      </c>
    </row>
    <row r="5410" spans="1:13" x14ac:dyDescent="0.25">
      <c r="A5410" s="139">
        <v>11765</v>
      </c>
      <c r="B5410" s="140" t="s">
        <v>4035</v>
      </c>
      <c r="C5410" s="140" t="s">
        <v>4036</v>
      </c>
      <c r="D5410" s="140" t="s">
        <v>3021</v>
      </c>
      <c r="E5410" s="140" t="s">
        <v>3021</v>
      </c>
      <c r="F5410" s="140" t="s">
        <v>4037</v>
      </c>
      <c r="G5410" s="140" t="s">
        <v>4038</v>
      </c>
      <c r="H5410" s="140">
        <v>45.656700000000001</v>
      </c>
      <c r="I5410" s="140">
        <v>-61.368099999999998</v>
      </c>
      <c r="J5410" s="140">
        <v>377</v>
      </c>
      <c r="K5410" s="140" t="s">
        <v>340</v>
      </c>
      <c r="L5410" s="140">
        <f>COUNTIFS(ArCompl!$C$2:$C$5652,ArCompl!$C1179,ArCompl!$D$2:$D$5652,ArCompl!$D1179)</f>
        <v>1</v>
      </c>
      <c r="M5410" s="141">
        <f>IF(ISNA(MATCH($F5410,'Liste noire'!C:C,0)),0,1)</f>
        <v>0</v>
      </c>
    </row>
    <row r="5411" spans="1:13" x14ac:dyDescent="0.25">
      <c r="A5411" s="142">
        <v>5523</v>
      </c>
      <c r="B5411" s="143" t="s">
        <v>4055</v>
      </c>
      <c r="C5411" s="143" t="s">
        <v>4056</v>
      </c>
      <c r="D5411" s="143" t="s">
        <v>3021</v>
      </c>
      <c r="E5411" s="143" t="s">
        <v>3021</v>
      </c>
      <c r="F5411" s="143" t="s">
        <v>4057</v>
      </c>
      <c r="G5411" s="143" t="s">
        <v>4058</v>
      </c>
      <c r="H5411" s="143">
        <v>49.834200000000003</v>
      </c>
      <c r="I5411" s="143">
        <v>-124.5</v>
      </c>
      <c r="J5411" s="143">
        <v>425</v>
      </c>
      <c r="K5411" s="143">
        <v>-8</v>
      </c>
      <c r="L5411" s="143">
        <f>COUNTIFS(ArCompl!$C$2:$C$5652,ArCompl!$C1184,ArCompl!$D$2:$D$5652,ArCompl!$D1184)</f>
        <v>1</v>
      </c>
      <c r="M5411" s="144">
        <f>IF(ISNA(MATCH($F5411,'Liste noire'!C:C,0)),0,1)</f>
        <v>0</v>
      </c>
    </row>
    <row r="5412" spans="1:13" x14ac:dyDescent="0.25">
      <c r="A5412" s="139">
        <v>6727</v>
      </c>
      <c r="B5412" s="140" t="s">
        <v>4083</v>
      </c>
      <c r="C5412" s="140" t="s">
        <v>4084</v>
      </c>
      <c r="D5412" s="140" t="s">
        <v>3021</v>
      </c>
      <c r="E5412" s="140" t="s">
        <v>3021</v>
      </c>
      <c r="F5412" s="140" t="s">
        <v>4085</v>
      </c>
      <c r="G5412" s="140" t="s">
        <v>4086</v>
      </c>
      <c r="H5412" s="140">
        <v>60.050600000000003</v>
      </c>
      <c r="I5412" s="140">
        <v>-77.286900000000003</v>
      </c>
      <c r="J5412" s="140">
        <v>74</v>
      </c>
      <c r="K5412" s="140">
        <v>-5</v>
      </c>
      <c r="L5412" s="140">
        <f>COUNTIFS(ArCompl!$C$2:$C$5652,ArCompl!$C1191,ArCompl!$D$2:$D$5652,ArCompl!$D1191)</f>
        <v>1</v>
      </c>
      <c r="M5412" s="141">
        <f>IF(ISNA(MATCH($F5412,'Liste noire'!C:C,0)),0,1)</f>
        <v>0</v>
      </c>
    </row>
    <row r="5413" spans="1:13" x14ac:dyDescent="0.25">
      <c r="A5413" s="142">
        <v>109</v>
      </c>
      <c r="B5413" s="143" t="s">
        <v>3407</v>
      </c>
      <c r="C5413" s="143" t="s">
        <v>3408</v>
      </c>
      <c r="D5413" s="143" t="s">
        <v>3021</v>
      </c>
      <c r="E5413" s="143" t="s">
        <v>3021</v>
      </c>
      <c r="F5413" s="143" t="s">
        <v>3409</v>
      </c>
      <c r="G5413" s="143" t="s">
        <v>3410</v>
      </c>
      <c r="H5413" s="143">
        <v>58.767200000000003</v>
      </c>
      <c r="I5413" s="143">
        <v>-111.117</v>
      </c>
      <c r="J5413" s="143">
        <v>761</v>
      </c>
      <c r="K5413" s="143">
        <v>-7</v>
      </c>
      <c r="L5413" s="143">
        <f>COUNTIFS(ArCompl!$C$2:$C$5652,ArCompl!$C1020,ArCompl!$D$2:$D$5652,ArCompl!$D1020)</f>
        <v>1</v>
      </c>
      <c r="M5413" s="144">
        <f>IF(ISNA(MATCH($F5413,'Liste noire'!C:C,0)),0,1)</f>
        <v>0</v>
      </c>
    </row>
    <row r="5414" spans="1:13" x14ac:dyDescent="0.25">
      <c r="A5414" s="139">
        <v>110</v>
      </c>
      <c r="B5414" s="140" t="s">
        <v>3866</v>
      </c>
      <c r="C5414" s="140" t="s">
        <v>3867</v>
      </c>
      <c r="D5414" s="140" t="s">
        <v>3021</v>
      </c>
      <c r="E5414" s="140" t="s">
        <v>3021</v>
      </c>
      <c r="F5414" s="140" t="s">
        <v>3868</v>
      </c>
      <c r="G5414" s="140" t="s">
        <v>3869</v>
      </c>
      <c r="H5414" s="140">
        <v>44.974699999999999</v>
      </c>
      <c r="I5414" s="140">
        <v>-79.303299999999993</v>
      </c>
      <c r="J5414" s="140">
        <v>925</v>
      </c>
      <c r="K5414" s="140">
        <v>-5</v>
      </c>
      <c r="L5414" s="140">
        <f>COUNTIFS(ArCompl!$C$2:$C$5652,ArCompl!$C1136,ArCompl!$D$2:$D$5652,ArCompl!$D1136)</f>
        <v>1</v>
      </c>
      <c r="M5414" s="141">
        <f>IF(ISNA(MATCH($F5414,'Liste noire'!C:C,0)),0,1)</f>
        <v>0</v>
      </c>
    </row>
    <row r="5415" spans="1:13" x14ac:dyDescent="0.25">
      <c r="A5415" s="142">
        <v>111</v>
      </c>
      <c r="B5415" s="143" t="s">
        <v>4091</v>
      </c>
      <c r="C5415" s="143" t="s">
        <v>4092</v>
      </c>
      <c r="D5415" s="143" t="s">
        <v>3021</v>
      </c>
      <c r="E5415" s="143" t="s">
        <v>3021</v>
      </c>
      <c r="F5415" s="143" t="s">
        <v>4093</v>
      </c>
      <c r="G5415" s="143" t="s">
        <v>4094</v>
      </c>
      <c r="H5415" s="143">
        <v>46.7911</v>
      </c>
      <c r="I5415" s="143">
        <v>-71.393299999999996</v>
      </c>
      <c r="J5415" s="143">
        <v>244</v>
      </c>
      <c r="K5415" s="143">
        <v>-5</v>
      </c>
      <c r="L5415" s="143">
        <f>COUNTIFS(ArCompl!$C$2:$C$5652,ArCompl!$C1193,ArCompl!$D$2:$D$5652,ArCompl!$D1193)</f>
        <v>1</v>
      </c>
      <c r="M5415" s="144">
        <f>IF(ISNA(MATCH($F5415,'Liste noire'!C:C,0)),0,1)</f>
        <v>0</v>
      </c>
    </row>
    <row r="5416" spans="1:13" x14ac:dyDescent="0.25">
      <c r="A5416" s="139">
        <v>5499</v>
      </c>
      <c r="B5416" s="140" t="s">
        <v>4087</v>
      </c>
      <c r="C5416" s="140" t="s">
        <v>4088</v>
      </c>
      <c r="D5416" s="140" t="s">
        <v>3021</v>
      </c>
      <c r="E5416" s="140" t="s">
        <v>3021</v>
      </c>
      <c r="F5416" s="140" t="s">
        <v>4089</v>
      </c>
      <c r="G5416" s="140" t="s">
        <v>4090</v>
      </c>
      <c r="H5416" s="140">
        <v>61.046399999999998</v>
      </c>
      <c r="I5416" s="140">
        <v>-69.617800000000003</v>
      </c>
      <c r="J5416" s="140">
        <v>103</v>
      </c>
      <c r="K5416" s="140">
        <v>-5</v>
      </c>
      <c r="L5416" s="140">
        <f>COUNTIFS(ArCompl!$C$2:$C$5652,ArCompl!$C1192,ArCompl!$D$2:$D$5652,ArCompl!$D1192)</f>
        <v>1</v>
      </c>
      <c r="M5416" s="141">
        <f>IF(ISNA(MATCH($F5416,'Liste noire'!C:C,0)),0,1)</f>
        <v>0</v>
      </c>
    </row>
    <row r="5417" spans="1:13" x14ac:dyDescent="0.25">
      <c r="A5417" s="142">
        <v>5524</v>
      </c>
      <c r="B5417" s="143" t="s">
        <v>4358</v>
      </c>
      <c r="C5417" s="143" t="s">
        <v>4359</v>
      </c>
      <c r="D5417" s="143" t="s">
        <v>3021</v>
      </c>
      <c r="E5417" s="143" t="s">
        <v>3021</v>
      </c>
      <c r="F5417" s="143" t="s">
        <v>4360</v>
      </c>
      <c r="G5417" s="143" t="s">
        <v>4361</v>
      </c>
      <c r="H5417" s="143">
        <v>53.971400000000003</v>
      </c>
      <c r="I5417" s="143">
        <v>-101.09099999999999</v>
      </c>
      <c r="J5417" s="143">
        <v>887</v>
      </c>
      <c r="K5417" s="143">
        <v>-6</v>
      </c>
      <c r="L5417" s="143">
        <f>COUNTIFS(ArCompl!$C$2:$C$5652,ArCompl!$C1260,ArCompl!$D$2:$D$5652,ArCompl!$D1260)</f>
        <v>1</v>
      </c>
      <c r="M5417" s="144">
        <f>IF(ISNA(MATCH($F5417,'Liste noire'!C:C,0)),0,1)</f>
        <v>0</v>
      </c>
    </row>
    <row r="5418" spans="1:13" x14ac:dyDescent="0.25">
      <c r="A5418" s="139">
        <v>112</v>
      </c>
      <c r="B5418" s="140" t="s">
        <v>4111</v>
      </c>
      <c r="C5418" s="140" t="s">
        <v>4112</v>
      </c>
      <c r="D5418" s="140" t="s">
        <v>3021</v>
      </c>
      <c r="E5418" s="140" t="s">
        <v>3021</v>
      </c>
      <c r="F5418" s="140" t="s">
        <v>4113</v>
      </c>
      <c r="G5418" s="140" t="s">
        <v>4114</v>
      </c>
      <c r="H5418" s="140">
        <v>52.182200000000002</v>
      </c>
      <c r="I5418" s="140">
        <v>-113.89400000000001</v>
      </c>
      <c r="J5418" s="140">
        <v>2968</v>
      </c>
      <c r="K5418" s="140">
        <v>-7</v>
      </c>
      <c r="L5418" s="140">
        <f>COUNTIFS(ArCompl!$C$2:$C$5652,ArCompl!$C1198,ArCompl!$D$2:$D$5652,ArCompl!$D1198)</f>
        <v>1</v>
      </c>
      <c r="M5418" s="141">
        <f>IF(ISNA(MATCH($F5418,'Liste noire'!C:C,0)),0,1)</f>
        <v>0</v>
      </c>
    </row>
    <row r="5419" spans="1:13" x14ac:dyDescent="0.25">
      <c r="A5419" s="142">
        <v>113</v>
      </c>
      <c r="B5419" s="143" t="s">
        <v>4517</v>
      </c>
      <c r="C5419" s="143" t="s">
        <v>4518</v>
      </c>
      <c r="D5419" s="143" t="s">
        <v>3021</v>
      </c>
      <c r="E5419" s="143" t="s">
        <v>3021</v>
      </c>
      <c r="F5419" s="143" t="s">
        <v>4519</v>
      </c>
      <c r="G5419" s="143" t="s">
        <v>4520</v>
      </c>
      <c r="H5419" s="143">
        <v>42.275599999999997</v>
      </c>
      <c r="I5419" s="143">
        <v>-82.955600000000004</v>
      </c>
      <c r="J5419" s="143">
        <v>622</v>
      </c>
      <c r="K5419" s="143">
        <v>-5</v>
      </c>
      <c r="L5419" s="143">
        <f>COUNTIFS(ArCompl!$C$2:$C$5652,ArCompl!$C1301,ArCompl!$D$2:$D$5652,ArCompl!$D1301)</f>
        <v>1</v>
      </c>
      <c r="M5419" s="144">
        <f>IF(ISNA(MATCH($F5419,'Liste noire'!C:C,0)),0,1)</f>
        <v>0</v>
      </c>
    </row>
    <row r="5420" spans="1:13" x14ac:dyDescent="0.25">
      <c r="A5420" s="139">
        <v>114</v>
      </c>
      <c r="B5420" s="140" t="s">
        <v>4465</v>
      </c>
      <c r="C5420" s="140" t="s">
        <v>4466</v>
      </c>
      <c r="D5420" s="140" t="s">
        <v>3021</v>
      </c>
      <c r="E5420" s="140" t="s">
        <v>3021</v>
      </c>
      <c r="F5420" s="140" t="s">
        <v>4467</v>
      </c>
      <c r="G5420" s="140" t="s">
        <v>4468</v>
      </c>
      <c r="H5420" s="140">
        <v>60.116399999999999</v>
      </c>
      <c r="I5420" s="140">
        <v>-128.822</v>
      </c>
      <c r="J5420" s="140">
        <v>2255</v>
      </c>
      <c r="K5420" s="140">
        <v>-8</v>
      </c>
      <c r="L5420" s="140">
        <f>COUNTIFS(ArCompl!$C$2:$C$5652,ArCompl!$C1288,ArCompl!$D$2:$D$5652,ArCompl!$D1288)</f>
        <v>1</v>
      </c>
      <c r="M5420" s="141">
        <f>IF(ISNA(MATCH($F5420,'Liste noire'!C:C,0)),0,1)</f>
        <v>0</v>
      </c>
    </row>
    <row r="5421" spans="1:13" x14ac:dyDescent="0.25">
      <c r="A5421" s="142">
        <v>7521</v>
      </c>
      <c r="B5421" s="143" t="s">
        <v>4544</v>
      </c>
      <c r="C5421" s="143" t="s">
        <v>4545</v>
      </c>
      <c r="D5421" s="143" t="s">
        <v>3021</v>
      </c>
      <c r="E5421" s="143" t="s">
        <v>3021</v>
      </c>
      <c r="F5421" s="143" t="s">
        <v>4546</v>
      </c>
      <c r="G5421" s="143" t="s">
        <v>4547</v>
      </c>
      <c r="H5421" s="143">
        <v>43.826900000000002</v>
      </c>
      <c r="I5421" s="143">
        <v>-66.088099999999997</v>
      </c>
      <c r="J5421" s="143">
        <v>141</v>
      </c>
      <c r="K5421" s="143">
        <v>-4</v>
      </c>
      <c r="L5421" s="143">
        <f>COUNTIFS(ArCompl!$C$2:$C$5652,ArCompl!$C1308,ArCompl!$D$2:$D$5652,ArCompl!$D1308)</f>
        <v>1</v>
      </c>
      <c r="M5421" s="144">
        <f>IF(ISNA(MATCH($F5421,'Liste noire'!C:C,0)),0,1)</f>
        <v>0</v>
      </c>
    </row>
    <row r="5422" spans="1:13" x14ac:dyDescent="0.25">
      <c r="A5422" s="139">
        <v>115</v>
      </c>
      <c r="B5422" s="140" t="s">
        <v>3684</v>
      </c>
      <c r="C5422" s="140" t="s">
        <v>3685</v>
      </c>
      <c r="D5422" s="140" t="s">
        <v>3021</v>
      </c>
      <c r="E5422" s="140" t="s">
        <v>3021</v>
      </c>
      <c r="F5422" s="140" t="s">
        <v>3686</v>
      </c>
      <c r="G5422" s="140" t="s">
        <v>3687</v>
      </c>
      <c r="H5422" s="140">
        <v>49.7883</v>
      </c>
      <c r="I5422" s="140">
        <v>-94.363100000000003</v>
      </c>
      <c r="J5422" s="140">
        <v>1332</v>
      </c>
      <c r="K5422" s="140">
        <v>-6</v>
      </c>
      <c r="L5422" s="140">
        <f>COUNTIFS(ArCompl!$C$2:$C$5652,ArCompl!$C1090,ArCompl!$D$2:$D$5652,ArCompl!$D1090)</f>
        <v>3</v>
      </c>
      <c r="M5422" s="141">
        <f>IF(ISNA(MATCH($F5422,'Liste noire'!C:C,0)),0,1)</f>
        <v>0</v>
      </c>
    </row>
    <row r="5423" spans="1:13" x14ac:dyDescent="0.25">
      <c r="A5423" s="142">
        <v>116</v>
      </c>
      <c r="B5423" s="143" t="s">
        <v>3744</v>
      </c>
      <c r="C5423" s="143" t="s">
        <v>3745</v>
      </c>
      <c r="D5423" s="143" t="s">
        <v>3021</v>
      </c>
      <c r="E5423" s="143" t="s">
        <v>3021</v>
      </c>
      <c r="F5423" s="143" t="s">
        <v>3746</v>
      </c>
      <c r="G5423" s="143" t="s">
        <v>3747</v>
      </c>
      <c r="H5423" s="143">
        <v>49.630299999999998</v>
      </c>
      <c r="I5423" s="143">
        <v>-112.8</v>
      </c>
      <c r="J5423" s="143">
        <v>3048</v>
      </c>
      <c r="K5423" s="143">
        <v>-7</v>
      </c>
      <c r="L5423" s="143">
        <f>COUNTIFS(ArCompl!$C$2:$C$5652,ArCompl!$C1105,ArCompl!$D$2:$D$5652,ArCompl!$D1105)</f>
        <v>3</v>
      </c>
      <c r="M5423" s="144">
        <f>IF(ISNA(MATCH($F5423,'Liste noire'!C:C,0)),0,1)</f>
        <v>0</v>
      </c>
    </row>
    <row r="5424" spans="1:13" x14ac:dyDescent="0.25">
      <c r="A5424" s="139">
        <v>117</v>
      </c>
      <c r="B5424" s="140" t="s">
        <v>3836</v>
      </c>
      <c r="C5424" s="140" t="s">
        <v>3837</v>
      </c>
      <c r="D5424" s="140" t="s">
        <v>3021</v>
      </c>
      <c r="E5424" s="140" t="s">
        <v>3021</v>
      </c>
      <c r="F5424" s="140" t="s">
        <v>3838</v>
      </c>
      <c r="G5424" s="140" t="s">
        <v>3839</v>
      </c>
      <c r="H5424" s="140">
        <v>46.112200000000001</v>
      </c>
      <c r="I5424" s="140">
        <v>-64.678600000000003</v>
      </c>
      <c r="J5424" s="140">
        <v>232</v>
      </c>
      <c r="K5424" s="140">
        <v>-4</v>
      </c>
      <c r="L5424" s="140">
        <f>COUNTIFS(ArCompl!$C$2:$C$5652,ArCompl!$C1128,ArCompl!$D$2:$D$5652,ArCompl!$D1128)</f>
        <v>1</v>
      </c>
      <c r="M5424" s="141">
        <f>IF(ISNA(MATCH($F5424,'Liste noire'!C:C,0)),0,1)</f>
        <v>0</v>
      </c>
    </row>
    <row r="5425" spans="1:13" x14ac:dyDescent="0.25">
      <c r="A5425" s="142">
        <v>5525</v>
      </c>
      <c r="B5425" s="143" t="s">
        <v>3882</v>
      </c>
      <c r="C5425" s="143" t="s">
        <v>3883</v>
      </c>
      <c r="D5425" s="143" t="s">
        <v>3021</v>
      </c>
      <c r="E5425" s="143" t="s">
        <v>3021</v>
      </c>
      <c r="F5425" s="143" t="s">
        <v>3884</v>
      </c>
      <c r="G5425" s="143" t="s">
        <v>3885</v>
      </c>
      <c r="H5425" s="143">
        <v>50.1828</v>
      </c>
      <c r="I5425" s="143">
        <v>-86.696399999999997</v>
      </c>
      <c r="J5425" s="143">
        <v>1057</v>
      </c>
      <c r="K5425" s="143">
        <v>-5</v>
      </c>
      <c r="L5425" s="143">
        <f>COUNTIFS(ArCompl!$C$2:$C$5652,ArCompl!$C1140,ArCompl!$D$2:$D$5652,ArCompl!$D1140)</f>
        <v>2</v>
      </c>
      <c r="M5425" s="144">
        <f>IF(ISNA(MATCH($F5425,'Liste noire'!C:C,0)),0,1)</f>
        <v>0</v>
      </c>
    </row>
    <row r="5426" spans="1:13" x14ac:dyDescent="0.25">
      <c r="A5426" s="139">
        <v>119</v>
      </c>
      <c r="B5426" s="140" t="s">
        <v>3282</v>
      </c>
      <c r="C5426" s="140" t="s">
        <v>3283</v>
      </c>
      <c r="D5426" s="140" t="s">
        <v>3021</v>
      </c>
      <c r="E5426" s="140" t="s">
        <v>3021</v>
      </c>
      <c r="F5426" s="140" t="s">
        <v>3284</v>
      </c>
      <c r="G5426" s="140" t="s">
        <v>3285</v>
      </c>
      <c r="H5426" s="140">
        <v>49.710799999999999</v>
      </c>
      <c r="I5426" s="140">
        <v>-124.887</v>
      </c>
      <c r="J5426" s="140">
        <v>84</v>
      </c>
      <c r="K5426" s="140">
        <v>-8</v>
      </c>
      <c r="L5426" s="140">
        <f>COUNTIFS(ArCompl!$C$2:$C$5652,ArCompl!$C988,ArCompl!$D$2:$D$5652,ArCompl!$D988)</f>
        <v>1</v>
      </c>
      <c r="M5426" s="141">
        <f>IF(ISNA(MATCH($F5426,'Liste noire'!C:C,0)),0,1)</f>
        <v>0</v>
      </c>
    </row>
    <row r="5427" spans="1:13" x14ac:dyDescent="0.25">
      <c r="A5427" s="142">
        <v>120</v>
      </c>
      <c r="B5427" s="143" t="s">
        <v>4123</v>
      </c>
      <c r="C5427" s="143" t="s">
        <v>4124</v>
      </c>
      <c r="D5427" s="143" t="s">
        <v>3021</v>
      </c>
      <c r="E5427" s="143" t="s">
        <v>3021</v>
      </c>
      <c r="F5427" s="143" t="s">
        <v>4125</v>
      </c>
      <c r="G5427" s="143" t="s">
        <v>4126</v>
      </c>
      <c r="H5427" s="143">
        <v>50.431899999999999</v>
      </c>
      <c r="I5427" s="143">
        <v>-104.666</v>
      </c>
      <c r="J5427" s="143">
        <v>1894</v>
      </c>
      <c r="K5427" s="143">
        <v>-6</v>
      </c>
      <c r="L5427" s="143">
        <f>COUNTIFS(ArCompl!$C$2:$C$5652,ArCompl!$C1201,ArCompl!$D$2:$D$5652,ArCompl!$D1201)</f>
        <v>1</v>
      </c>
      <c r="M5427" s="144">
        <f>IF(ISNA(MATCH($F5427,'Liste noire'!C:C,0)),0,1)</f>
        <v>0</v>
      </c>
    </row>
    <row r="5428" spans="1:13" x14ac:dyDescent="0.25">
      <c r="A5428" s="139">
        <v>11766</v>
      </c>
      <c r="B5428" s="140" t="s">
        <v>4263</v>
      </c>
      <c r="C5428" s="140" t="s">
        <v>4264</v>
      </c>
      <c r="D5428" s="140" t="s">
        <v>3021</v>
      </c>
      <c r="E5428" s="140" t="s">
        <v>3021</v>
      </c>
      <c r="F5428" s="140" t="s">
        <v>4265</v>
      </c>
      <c r="G5428" s="140" t="s">
        <v>4266</v>
      </c>
      <c r="H5428" s="140">
        <v>42.77</v>
      </c>
      <c r="I5428" s="140">
        <v>-81.110799999999998</v>
      </c>
      <c r="J5428" s="140">
        <v>778</v>
      </c>
      <c r="K5428" s="140" t="s">
        <v>340</v>
      </c>
      <c r="L5428" s="140">
        <f>COUNTIFS(ArCompl!$C$2:$C$5652,ArCompl!$C1236,ArCompl!$D$2:$D$5652,ArCompl!$D1236)</f>
        <v>0</v>
      </c>
      <c r="M5428" s="141">
        <f>IF(ISNA(MATCH($F5428,'Liste noire'!C:C,0)),0,1)</f>
        <v>0</v>
      </c>
    </row>
    <row r="5429" spans="1:13" x14ac:dyDescent="0.25">
      <c r="A5429" s="142">
        <v>121</v>
      </c>
      <c r="B5429" s="143" t="s">
        <v>4370</v>
      </c>
      <c r="C5429" s="143" t="s">
        <v>4371</v>
      </c>
      <c r="D5429" s="143" t="s">
        <v>3021</v>
      </c>
      <c r="E5429" s="143" t="s">
        <v>3021</v>
      </c>
      <c r="F5429" s="143" t="s">
        <v>4372</v>
      </c>
      <c r="G5429" s="143" t="s">
        <v>4373</v>
      </c>
      <c r="H5429" s="143">
        <v>48.371899999999997</v>
      </c>
      <c r="I5429" s="143">
        <v>-89.323899999999995</v>
      </c>
      <c r="J5429" s="143">
        <v>653</v>
      </c>
      <c r="K5429" s="143">
        <v>-5</v>
      </c>
      <c r="L5429" s="143">
        <f>COUNTIFS(ArCompl!$C$2:$C$5652,ArCompl!$C1263,ArCompl!$D$2:$D$5652,ArCompl!$D1263)</f>
        <v>0</v>
      </c>
      <c r="M5429" s="144">
        <f>IF(ISNA(MATCH($F5429,'Liste noire'!C:C,0)),0,1)</f>
        <v>0</v>
      </c>
    </row>
    <row r="5430" spans="1:13" x14ac:dyDescent="0.25">
      <c r="A5430" s="139">
        <v>122</v>
      </c>
      <c r="B5430" s="140" t="s">
        <v>3530</v>
      </c>
      <c r="C5430" s="140" t="s">
        <v>3531</v>
      </c>
      <c r="D5430" s="140" t="s">
        <v>3021</v>
      </c>
      <c r="E5430" s="140" t="s">
        <v>3021</v>
      </c>
      <c r="F5430" s="140" t="s">
        <v>3532</v>
      </c>
      <c r="G5430" s="140" t="s">
        <v>3533</v>
      </c>
      <c r="H5430" s="140">
        <v>55.179699999999997</v>
      </c>
      <c r="I5430" s="140">
        <v>-118.88500000000001</v>
      </c>
      <c r="J5430" s="140">
        <v>2195</v>
      </c>
      <c r="K5430" s="140">
        <v>-7</v>
      </c>
      <c r="L5430" s="140">
        <f>COUNTIFS(ArCompl!$C$2:$C$5652,ArCompl!$C1051,ArCompl!$D$2:$D$5652,ArCompl!$D1051)</f>
        <v>1</v>
      </c>
      <c r="M5430" s="141">
        <f>IF(ISNA(MATCH($F5430,'Liste noire'!C:C,0)),0,1)</f>
        <v>0</v>
      </c>
    </row>
    <row r="5431" spans="1:13" x14ac:dyDescent="0.25">
      <c r="A5431" s="142">
        <v>123</v>
      </c>
      <c r="B5431" s="143" t="s">
        <v>4556</v>
      </c>
      <c r="C5431" s="143" t="s">
        <v>4557</v>
      </c>
      <c r="D5431" s="143" t="s">
        <v>3021</v>
      </c>
      <c r="E5431" s="143" t="s">
        <v>3021</v>
      </c>
      <c r="F5431" s="143" t="s">
        <v>4558</v>
      </c>
      <c r="G5431" s="143" t="s">
        <v>4559</v>
      </c>
      <c r="H5431" s="143">
        <v>51.264699999999998</v>
      </c>
      <c r="I5431" s="143">
        <v>-102.462</v>
      </c>
      <c r="J5431" s="143">
        <v>1635</v>
      </c>
      <c r="K5431" s="143">
        <v>-6</v>
      </c>
      <c r="L5431" s="143">
        <f>COUNTIFS(ArCompl!$C$2:$C$5652,ArCompl!$C1311,ArCompl!$D$2:$D$5652,ArCompl!$D1311)</f>
        <v>1</v>
      </c>
      <c r="M5431" s="144">
        <f>IF(ISNA(MATCH($F5431,'Liste noire'!C:C,0)),0,1)</f>
        <v>0</v>
      </c>
    </row>
    <row r="5432" spans="1:13" x14ac:dyDescent="0.25">
      <c r="A5432" s="139">
        <v>124</v>
      </c>
      <c r="B5432" s="140" t="s">
        <v>3913</v>
      </c>
      <c r="C5432" s="140" t="s">
        <v>3914</v>
      </c>
      <c r="D5432" s="140" t="s">
        <v>3021</v>
      </c>
      <c r="E5432" s="140" t="s">
        <v>3021</v>
      </c>
      <c r="F5432" s="140" t="s">
        <v>3915</v>
      </c>
      <c r="G5432" s="140" t="s">
        <v>3916</v>
      </c>
      <c r="H5432" s="140">
        <v>52.769199999999998</v>
      </c>
      <c r="I5432" s="140">
        <v>-108.244</v>
      </c>
      <c r="J5432" s="140">
        <v>1799</v>
      </c>
      <c r="K5432" s="140">
        <v>-6</v>
      </c>
      <c r="L5432" s="140">
        <f>COUNTIFS(ArCompl!$C$2:$C$5652,ArCompl!$C1148,ArCompl!$D$2:$D$5652,ArCompl!$D1148)</f>
        <v>1</v>
      </c>
      <c r="M5432" s="141">
        <f>IF(ISNA(MATCH($F5432,'Liste noire'!C:C,0)),0,1)</f>
        <v>0</v>
      </c>
    </row>
    <row r="5433" spans="1:13" x14ac:dyDescent="0.25">
      <c r="A5433" s="142">
        <v>125</v>
      </c>
      <c r="B5433" s="143" t="s">
        <v>3471</v>
      </c>
      <c r="C5433" s="143" t="s">
        <v>3472</v>
      </c>
      <c r="D5433" s="143" t="s">
        <v>3021</v>
      </c>
      <c r="E5433" s="143" t="s">
        <v>3021</v>
      </c>
      <c r="F5433" s="143" t="s">
        <v>3473</v>
      </c>
      <c r="G5433" s="143" t="s">
        <v>3474</v>
      </c>
      <c r="H5433" s="143">
        <v>48.936900000000001</v>
      </c>
      <c r="I5433" s="143">
        <v>-54.568100000000001</v>
      </c>
      <c r="J5433" s="143">
        <v>496</v>
      </c>
      <c r="K5433" s="143">
        <v>-3.5</v>
      </c>
      <c r="L5433" s="143">
        <f>COUNTIFS(ArCompl!$C$2:$C$5652,ArCompl!$C1036,ArCompl!$D$2:$D$5652,ArCompl!$D1036)</f>
        <v>2</v>
      </c>
      <c r="M5433" s="144">
        <f>IF(ISNA(MATCH($F5433,'Liste noire'!C:C,0)),0,1)</f>
        <v>0</v>
      </c>
    </row>
    <row r="5434" spans="1:13" x14ac:dyDescent="0.25">
      <c r="A5434" s="139">
        <v>126</v>
      </c>
      <c r="B5434" s="140" t="s">
        <v>4331</v>
      </c>
      <c r="C5434" s="140" t="s">
        <v>1430</v>
      </c>
      <c r="D5434" s="140" t="s">
        <v>3021</v>
      </c>
      <c r="E5434" s="140" t="s">
        <v>3021</v>
      </c>
      <c r="F5434" s="140" t="s">
        <v>4332</v>
      </c>
      <c r="G5434" s="140" t="s">
        <v>4333</v>
      </c>
      <c r="H5434" s="140">
        <v>46.1614</v>
      </c>
      <c r="I5434" s="140">
        <v>-60.047800000000002</v>
      </c>
      <c r="J5434" s="140">
        <v>203</v>
      </c>
      <c r="K5434" s="140">
        <v>-4</v>
      </c>
      <c r="L5434" s="140">
        <f>COUNTIFS(ArCompl!$C$2:$C$5652,ArCompl!$C1253,ArCompl!$D$2:$D$5652,ArCompl!$D1253)</f>
        <v>1</v>
      </c>
      <c r="M5434" s="141">
        <f>IF(ISNA(MATCH($F5434,'Liste noire'!C:C,0)),0,1)</f>
        <v>0</v>
      </c>
    </row>
    <row r="5435" spans="1:13" x14ac:dyDescent="0.25">
      <c r="A5435" s="142">
        <v>127</v>
      </c>
      <c r="B5435" s="143" t="s">
        <v>4095</v>
      </c>
      <c r="C5435" s="143" t="s">
        <v>4096</v>
      </c>
      <c r="D5435" s="143" t="s">
        <v>3021</v>
      </c>
      <c r="E5435" s="143" t="s">
        <v>3021</v>
      </c>
      <c r="F5435" s="143" t="s">
        <v>4097</v>
      </c>
      <c r="G5435" s="143" t="s">
        <v>4098</v>
      </c>
      <c r="H5435" s="143">
        <v>53.0261</v>
      </c>
      <c r="I5435" s="143">
        <v>-122.51</v>
      </c>
      <c r="J5435" s="143">
        <v>1789</v>
      </c>
      <c r="K5435" s="143">
        <v>-8</v>
      </c>
      <c r="L5435" s="143">
        <f>COUNTIFS(ArCompl!$C$2:$C$5652,ArCompl!$C1194,ArCompl!$D$2:$D$5652,ArCompl!$D1194)</f>
        <v>0</v>
      </c>
      <c r="M5435" s="144">
        <f>IF(ISNA(MATCH($F5435,'Liste noire'!C:C,0)),0,1)</f>
        <v>0</v>
      </c>
    </row>
    <row r="5436" spans="1:13" x14ac:dyDescent="0.25">
      <c r="A5436" s="139">
        <v>5526</v>
      </c>
      <c r="B5436" s="140" t="s">
        <v>3467</v>
      </c>
      <c r="C5436" s="140" t="s">
        <v>3468</v>
      </c>
      <c r="D5436" s="140" t="s">
        <v>3021</v>
      </c>
      <c r="E5436" s="140" t="s">
        <v>3021</v>
      </c>
      <c r="F5436" s="140" t="s">
        <v>3469</v>
      </c>
      <c r="G5436" s="140" t="s">
        <v>3470</v>
      </c>
      <c r="H5436" s="140">
        <v>64.116100000000003</v>
      </c>
      <c r="I5436" s="140">
        <v>-117.31</v>
      </c>
      <c r="J5436" s="140">
        <v>723</v>
      </c>
      <c r="K5436" s="140">
        <v>-7</v>
      </c>
      <c r="L5436" s="140">
        <f>COUNTIFS(ArCompl!$C$2:$C$5652,ArCompl!$C1035,ArCompl!$D$2:$D$5652,ArCompl!$D1035)</f>
        <v>1</v>
      </c>
      <c r="M5436" s="141">
        <f>IF(ISNA(MATCH($F5436,'Liste noire'!C:C,0)),0,1)</f>
        <v>0</v>
      </c>
    </row>
    <row r="5437" spans="1:13" x14ac:dyDescent="0.25">
      <c r="A5437" s="142">
        <v>128</v>
      </c>
      <c r="B5437" s="143" t="s">
        <v>4131</v>
      </c>
      <c r="C5437" s="143" t="s">
        <v>4132</v>
      </c>
      <c r="D5437" s="143" t="s">
        <v>3021</v>
      </c>
      <c r="E5437" s="143" t="s">
        <v>3021</v>
      </c>
      <c r="F5437" s="143" t="s">
        <v>4133</v>
      </c>
      <c r="G5437" s="143" t="s">
        <v>4134</v>
      </c>
      <c r="H5437" s="143">
        <v>74.716899999999995</v>
      </c>
      <c r="I5437" s="143">
        <v>-94.969399999999993</v>
      </c>
      <c r="J5437" s="143">
        <v>215</v>
      </c>
      <c r="K5437" s="143">
        <v>-6</v>
      </c>
      <c r="L5437" s="143">
        <f>COUNTIFS(ArCompl!$C$2:$C$5652,ArCompl!$C1203,ArCompl!$D$2:$D$5652,ArCompl!$D1203)</f>
        <v>1</v>
      </c>
      <c r="M5437" s="144">
        <f>IF(ISNA(MATCH($F5437,'Liste noire'!C:C,0)),0,1)</f>
        <v>0</v>
      </c>
    </row>
    <row r="5438" spans="1:13" x14ac:dyDescent="0.25">
      <c r="A5438" s="139">
        <v>5486</v>
      </c>
      <c r="B5438" s="140" t="s">
        <v>3198</v>
      </c>
      <c r="C5438" s="140" t="s">
        <v>3199</v>
      </c>
      <c r="D5438" s="140" t="s">
        <v>3021</v>
      </c>
      <c r="E5438" s="140" t="s">
        <v>3021</v>
      </c>
      <c r="F5438" s="140" t="s">
        <v>3200</v>
      </c>
      <c r="G5438" s="140" t="s">
        <v>3201</v>
      </c>
      <c r="H5438" s="140">
        <v>53.6828</v>
      </c>
      <c r="I5438" s="140">
        <v>-57.041899999999998</v>
      </c>
      <c r="J5438" s="140">
        <v>40</v>
      </c>
      <c r="K5438" s="140">
        <v>-4</v>
      </c>
      <c r="L5438" s="140">
        <f>COUNTIFS(ArCompl!$C$2:$C$5652,ArCompl!$C967,ArCompl!$D$2:$D$5652,ArCompl!$D967)</f>
        <v>3</v>
      </c>
      <c r="M5438" s="141">
        <f>IF(ISNA(MATCH($F5438,'Liste noire'!C:C,0)),0,1)</f>
        <v>0</v>
      </c>
    </row>
    <row r="5439" spans="1:13" x14ac:dyDescent="0.25">
      <c r="A5439" s="142">
        <v>5461</v>
      </c>
      <c r="B5439" s="143" t="s">
        <v>4139</v>
      </c>
      <c r="C5439" s="143" t="s">
        <v>4140</v>
      </c>
      <c r="D5439" s="143" t="s">
        <v>3021</v>
      </c>
      <c r="E5439" s="143" t="s">
        <v>3021</v>
      </c>
      <c r="F5439" s="143" t="s">
        <v>4141</v>
      </c>
      <c r="G5439" s="143" t="s">
        <v>4142</v>
      </c>
      <c r="H5439" s="143">
        <v>54.179699999999997</v>
      </c>
      <c r="I5439" s="143">
        <v>-58.457500000000003</v>
      </c>
      <c r="J5439" s="143">
        <v>180</v>
      </c>
      <c r="K5439" s="143">
        <v>-4</v>
      </c>
      <c r="L5439" s="143">
        <f>COUNTIFS(ArCompl!$C$2:$C$5652,ArCompl!$C1205,ArCompl!$D$2:$D$5652,ArCompl!$D1205)</f>
        <v>1</v>
      </c>
      <c r="M5439" s="144">
        <f>IF(ISNA(MATCH($F5439,'Liste noire'!C:C,0)),0,1)</f>
        <v>0</v>
      </c>
    </row>
    <row r="5440" spans="1:13" x14ac:dyDescent="0.25">
      <c r="A5440" s="139">
        <v>129</v>
      </c>
      <c r="B5440" s="140" t="s">
        <v>4147</v>
      </c>
      <c r="C5440" s="140" t="s">
        <v>4148</v>
      </c>
      <c r="D5440" s="140" t="s">
        <v>3021</v>
      </c>
      <c r="E5440" s="140" t="s">
        <v>3021</v>
      </c>
      <c r="F5440" s="140" t="s">
        <v>4149</v>
      </c>
      <c r="G5440" s="140" t="s">
        <v>4150</v>
      </c>
      <c r="H5440" s="140">
        <v>47.764400000000002</v>
      </c>
      <c r="I5440" s="140">
        <v>-69.584699999999998</v>
      </c>
      <c r="J5440" s="140">
        <v>427</v>
      </c>
      <c r="K5440" s="140">
        <v>-5</v>
      </c>
      <c r="L5440" s="140">
        <f>COUNTIFS(ArCompl!$C$2:$C$5652,ArCompl!$C1207,ArCompl!$D$2:$D$5652,ArCompl!$D1207)</f>
        <v>1</v>
      </c>
      <c r="M5440" s="141">
        <f>IF(ISNA(MATCH($F5440,'Liste noire'!C:C,0)),0,1)</f>
        <v>0</v>
      </c>
    </row>
    <row r="5441" spans="1:13" x14ac:dyDescent="0.25">
      <c r="A5441" s="142">
        <v>130</v>
      </c>
      <c r="B5441" s="143" t="s">
        <v>4151</v>
      </c>
      <c r="C5441" s="143" t="s">
        <v>4152</v>
      </c>
      <c r="D5441" s="143" t="s">
        <v>3021</v>
      </c>
      <c r="E5441" s="143" t="s">
        <v>3021</v>
      </c>
      <c r="F5441" s="143" t="s">
        <v>4153</v>
      </c>
      <c r="G5441" s="143" t="s">
        <v>4154</v>
      </c>
      <c r="H5441" s="143">
        <v>48.52</v>
      </c>
      <c r="I5441" s="143">
        <v>-72.265600000000006</v>
      </c>
      <c r="J5441" s="143">
        <v>586</v>
      </c>
      <c r="K5441" s="143">
        <v>-5</v>
      </c>
      <c r="L5441" s="143">
        <f>COUNTIFS(ArCompl!$C$2:$C$5652,ArCompl!$C1208,ArCompl!$D$2:$D$5652,ArCompl!$D1208)</f>
        <v>1</v>
      </c>
      <c r="M5441" s="144">
        <f>IF(ISNA(MATCH($F5441,'Liste noire'!C:C,0)),0,1)</f>
        <v>0</v>
      </c>
    </row>
    <row r="5442" spans="1:13" x14ac:dyDescent="0.25">
      <c r="A5442" s="139">
        <v>5527</v>
      </c>
      <c r="B5442" s="140" t="s">
        <v>4115</v>
      </c>
      <c r="C5442" s="140" t="s">
        <v>4116</v>
      </c>
      <c r="D5442" s="140" t="s">
        <v>3021</v>
      </c>
      <c r="E5442" s="140" t="s">
        <v>3021</v>
      </c>
      <c r="F5442" s="140" t="s">
        <v>4117</v>
      </c>
      <c r="G5442" s="140" t="s">
        <v>4118</v>
      </c>
      <c r="H5442" s="140">
        <v>51.066899999999997</v>
      </c>
      <c r="I5442" s="140">
        <v>-93.793099999999995</v>
      </c>
      <c r="J5442" s="140">
        <v>1265</v>
      </c>
      <c r="K5442" s="140">
        <v>-6</v>
      </c>
      <c r="L5442" s="140">
        <f>COUNTIFS(ArCompl!$C$2:$C$5652,ArCompl!$C1199,ArCompl!$D$2:$D$5652,ArCompl!$D1199)</f>
        <v>1</v>
      </c>
      <c r="M5442" s="141">
        <f>IF(ISNA(MATCH($F5442,'Liste noire'!C:C,0)),0,1)</f>
        <v>0</v>
      </c>
    </row>
    <row r="5443" spans="1:13" x14ac:dyDescent="0.25">
      <c r="A5443" s="142">
        <v>131</v>
      </c>
      <c r="B5443" s="143" t="s">
        <v>4155</v>
      </c>
      <c r="C5443" s="143" t="s">
        <v>4156</v>
      </c>
      <c r="D5443" s="143" t="s">
        <v>3021</v>
      </c>
      <c r="E5443" s="143" t="s">
        <v>3021</v>
      </c>
      <c r="F5443" s="143" t="s">
        <v>4157</v>
      </c>
      <c r="G5443" s="143" t="s">
        <v>4158</v>
      </c>
      <c r="H5443" s="143">
        <v>52.429699999999997</v>
      </c>
      <c r="I5443" s="143">
        <v>-114.904</v>
      </c>
      <c r="J5443" s="143">
        <v>3244</v>
      </c>
      <c r="K5443" s="143">
        <v>-7</v>
      </c>
      <c r="L5443" s="143">
        <f>COUNTIFS(ArCompl!$C$2:$C$5652,ArCompl!$C1209,ArCompl!$D$2:$D$5652,ArCompl!$D1209)</f>
        <v>1</v>
      </c>
      <c r="M5443" s="144">
        <f>IF(ISNA(MATCH($F5443,'Liste noire'!C:C,0)),0,1)</f>
        <v>0</v>
      </c>
    </row>
    <row r="5444" spans="1:13" x14ac:dyDescent="0.25">
      <c r="A5444" s="139">
        <v>11767</v>
      </c>
      <c r="B5444" s="140" t="s">
        <v>3945</v>
      </c>
      <c r="C5444" s="140" t="s">
        <v>3942</v>
      </c>
      <c r="D5444" s="140" t="s">
        <v>3021</v>
      </c>
      <c r="E5444" s="140" t="s">
        <v>3021</v>
      </c>
      <c r="F5444" s="140" t="s">
        <v>3946</v>
      </c>
      <c r="G5444" s="140" t="s">
        <v>3947</v>
      </c>
      <c r="H5444" s="140">
        <v>45.460299999999997</v>
      </c>
      <c r="I5444" s="140">
        <v>-75.646100000000004</v>
      </c>
      <c r="J5444" s="140">
        <v>188</v>
      </c>
      <c r="K5444" s="140" t="s">
        <v>340</v>
      </c>
      <c r="L5444" s="140">
        <f>COUNTIFS(ArCompl!$C$2:$C$5652,ArCompl!$C1156,ArCompl!$D$2:$D$5652,ArCompl!$D1156)</f>
        <v>1</v>
      </c>
      <c r="M5444" s="141">
        <f>IF(ISNA(MATCH($F5444,'Liste noire'!C:C,0)),0,1)</f>
        <v>0</v>
      </c>
    </row>
    <row r="5445" spans="1:13" x14ac:dyDescent="0.25">
      <c r="A5445" s="142">
        <v>11768</v>
      </c>
      <c r="B5445" s="143" t="s">
        <v>3948</v>
      </c>
      <c r="C5445" s="143" t="s">
        <v>3942</v>
      </c>
      <c r="D5445" s="143" t="s">
        <v>3021</v>
      </c>
      <c r="E5445" s="143" t="s">
        <v>3021</v>
      </c>
      <c r="F5445" s="143" t="s">
        <v>3949</v>
      </c>
      <c r="G5445" s="143" t="s">
        <v>3950</v>
      </c>
      <c r="H5445" s="143">
        <v>45.319200000000002</v>
      </c>
      <c r="I5445" s="143">
        <v>-76.022199999999998</v>
      </c>
      <c r="J5445" s="143">
        <v>382</v>
      </c>
      <c r="K5445" s="143" t="s">
        <v>340</v>
      </c>
      <c r="L5445" s="143">
        <f>COUNTIFS(ArCompl!$C$2:$C$5652,ArCompl!$C1157,ArCompl!$D$2:$D$5652,ArCompl!$D1157)</f>
        <v>4</v>
      </c>
      <c r="M5445" s="144">
        <f>IF(ISNA(MATCH($F5445,'Liste noire'!C:C,0)),0,1)</f>
        <v>0</v>
      </c>
    </row>
    <row r="5446" spans="1:13" x14ac:dyDescent="0.25">
      <c r="A5446" s="139">
        <v>8663</v>
      </c>
      <c r="B5446" s="140" t="s">
        <v>4403</v>
      </c>
      <c r="C5446" s="140" t="s">
        <v>4404</v>
      </c>
      <c r="D5446" s="140" t="s">
        <v>3021</v>
      </c>
      <c r="E5446" s="140" t="s">
        <v>3021</v>
      </c>
      <c r="F5446" s="140" t="s">
        <v>4405</v>
      </c>
      <c r="G5446" s="140" t="s">
        <v>4406</v>
      </c>
      <c r="H5446" s="140">
        <v>46.352800000000002</v>
      </c>
      <c r="I5446" s="140">
        <v>-72.679400000000001</v>
      </c>
      <c r="J5446" s="140">
        <v>199</v>
      </c>
      <c r="K5446" s="140">
        <v>-5</v>
      </c>
      <c r="L5446" s="140">
        <f>COUNTIFS(ArCompl!$C$2:$C$5652,ArCompl!$C1272,ArCompl!$D$2:$D$5652,ArCompl!$D1272)</f>
        <v>1</v>
      </c>
      <c r="M5446" s="141">
        <f>IF(ISNA(MATCH($F5446,'Liste noire'!C:C,0)),0,1)</f>
        <v>0</v>
      </c>
    </row>
    <row r="5447" spans="1:13" x14ac:dyDescent="0.25">
      <c r="A5447" s="142">
        <v>7265</v>
      </c>
      <c r="B5447" s="143" t="s">
        <v>4119</v>
      </c>
      <c r="C5447" s="143" t="s">
        <v>4120</v>
      </c>
      <c r="D5447" s="143" t="s">
        <v>3021</v>
      </c>
      <c r="E5447" s="143" t="s">
        <v>3021</v>
      </c>
      <c r="F5447" s="143" t="s">
        <v>4121</v>
      </c>
      <c r="G5447" s="143" t="s">
        <v>4122</v>
      </c>
      <c r="H5447" s="143">
        <v>54.167200000000001</v>
      </c>
      <c r="I5447" s="143">
        <v>-93.557199999999995</v>
      </c>
      <c r="J5447" s="143">
        <v>729</v>
      </c>
      <c r="K5447" s="143">
        <v>-6</v>
      </c>
      <c r="L5447" s="143">
        <f>COUNTIFS(ArCompl!$C$2:$C$5652,ArCompl!$C1200,ArCompl!$D$2:$D$5652,ArCompl!$D1200)</f>
        <v>1</v>
      </c>
      <c r="M5447" s="144">
        <f>IF(ISNA(MATCH($F5447,'Liste noire'!C:C,0)),0,1)</f>
        <v>0</v>
      </c>
    </row>
    <row r="5448" spans="1:13" x14ac:dyDescent="0.25">
      <c r="A5448" s="139">
        <v>132</v>
      </c>
      <c r="B5448" s="140" t="s">
        <v>4107</v>
      </c>
      <c r="C5448" s="140" t="s">
        <v>4108</v>
      </c>
      <c r="D5448" s="140" t="s">
        <v>3021</v>
      </c>
      <c r="E5448" s="140" t="s">
        <v>3021</v>
      </c>
      <c r="F5448" s="140" t="s">
        <v>4109</v>
      </c>
      <c r="G5448" s="140" t="s">
        <v>4110</v>
      </c>
      <c r="H5448" s="140">
        <v>62.811399999999999</v>
      </c>
      <c r="I5448" s="140">
        <v>-92.115799999999993</v>
      </c>
      <c r="J5448" s="140">
        <v>94</v>
      </c>
      <c r="K5448" s="140">
        <v>-6</v>
      </c>
      <c r="L5448" s="140">
        <f>COUNTIFS(ArCompl!$C$2:$C$5652,ArCompl!$C1197,ArCompl!$D$2:$D$5652,ArCompl!$D1197)</f>
        <v>2</v>
      </c>
      <c r="M5448" s="141">
        <f>IF(ISNA(MATCH($F5448,'Liste noire'!C:C,0)),0,1)</f>
        <v>0</v>
      </c>
    </row>
    <row r="5449" spans="1:13" x14ac:dyDescent="0.25">
      <c r="A5449" s="142">
        <v>8033</v>
      </c>
      <c r="B5449" s="143" t="s">
        <v>4135</v>
      </c>
      <c r="C5449" s="143" t="s">
        <v>4136</v>
      </c>
      <c r="D5449" s="143" t="s">
        <v>3021</v>
      </c>
      <c r="E5449" s="143" t="s">
        <v>3021</v>
      </c>
      <c r="F5449" s="143" t="s">
        <v>4137</v>
      </c>
      <c r="G5449" s="143" t="s">
        <v>4138</v>
      </c>
      <c r="H5449" s="143">
        <v>50.966700000000003</v>
      </c>
      <c r="I5449" s="143">
        <v>-118.18300000000001</v>
      </c>
      <c r="J5449" s="143">
        <v>1459</v>
      </c>
      <c r="K5449" s="143">
        <v>-8</v>
      </c>
      <c r="L5449" s="143">
        <f>COUNTIFS(ArCompl!$C$2:$C$5652,ArCompl!$C1204,ArCompl!$D$2:$D$5652,ArCompl!$D1204)</f>
        <v>1</v>
      </c>
      <c r="M5449" s="144">
        <f>IF(ISNA(MATCH($F5449,'Liste noire'!C:C,0)),0,1)</f>
        <v>0</v>
      </c>
    </row>
    <row r="5450" spans="1:13" x14ac:dyDescent="0.25">
      <c r="A5450" s="139">
        <v>133</v>
      </c>
      <c r="B5450" s="140" t="s">
        <v>4307</v>
      </c>
      <c r="C5450" s="140" t="s">
        <v>4308</v>
      </c>
      <c r="D5450" s="140" t="s">
        <v>3021</v>
      </c>
      <c r="E5450" s="140" t="s">
        <v>3021</v>
      </c>
      <c r="F5450" s="140" t="s">
        <v>4309</v>
      </c>
      <c r="G5450" s="140" t="s">
        <v>4310</v>
      </c>
      <c r="H5450" s="140">
        <v>46.625</v>
      </c>
      <c r="I5450" s="140">
        <v>-80.798900000000003</v>
      </c>
      <c r="J5450" s="140">
        <v>1141</v>
      </c>
      <c r="K5450" s="140">
        <v>-5</v>
      </c>
      <c r="L5450" s="140">
        <f>COUNTIFS(ArCompl!$C$2:$C$5652,ArCompl!$C1247,ArCompl!$D$2:$D$5652,ArCompl!$D1247)</f>
        <v>1</v>
      </c>
      <c r="M5450" s="141">
        <f>IF(ISNA(MATCH($F5450,'Liste noire'!C:C,0)),0,1)</f>
        <v>0</v>
      </c>
    </row>
    <row r="5451" spans="1:13" x14ac:dyDescent="0.25">
      <c r="A5451" s="142">
        <v>134</v>
      </c>
      <c r="B5451" s="143" t="s">
        <v>4227</v>
      </c>
      <c r="C5451" s="143" t="s">
        <v>4228</v>
      </c>
      <c r="D5451" s="143" t="s">
        <v>3021</v>
      </c>
      <c r="E5451" s="143" t="s">
        <v>3021</v>
      </c>
      <c r="F5451" s="143" t="s">
        <v>4229</v>
      </c>
      <c r="G5451" s="143" t="s">
        <v>4230</v>
      </c>
      <c r="H5451" s="143">
        <v>45.438600000000001</v>
      </c>
      <c r="I5451" s="143">
        <v>-71.691400000000002</v>
      </c>
      <c r="J5451" s="143">
        <v>792</v>
      </c>
      <c r="K5451" s="143">
        <v>-5</v>
      </c>
      <c r="L5451" s="143">
        <f>COUNTIFS(ArCompl!$C$2:$C$5652,ArCompl!$C1227,ArCompl!$D$2:$D$5652,ArCompl!$D1227)</f>
        <v>1</v>
      </c>
      <c r="M5451" s="144">
        <f>IF(ISNA(MATCH($F5451,'Liste noire'!C:C,0)),0,1)</f>
        <v>0</v>
      </c>
    </row>
    <row r="5452" spans="1:13" x14ac:dyDescent="0.25">
      <c r="A5452" s="139">
        <v>8149</v>
      </c>
      <c r="B5452" s="140" t="s">
        <v>4311</v>
      </c>
      <c r="C5452" s="140" t="s">
        <v>4312</v>
      </c>
      <c r="D5452" s="140" t="s">
        <v>3021</v>
      </c>
      <c r="E5452" s="140" t="s">
        <v>3021</v>
      </c>
      <c r="F5452" s="140" t="s">
        <v>4313</v>
      </c>
      <c r="G5452" s="140" t="s">
        <v>4314</v>
      </c>
      <c r="H5452" s="140">
        <v>50.2667</v>
      </c>
      <c r="I5452" s="140">
        <v>-111.18300000000001</v>
      </c>
      <c r="J5452" s="140">
        <v>2525</v>
      </c>
      <c r="K5452" s="140">
        <v>-7</v>
      </c>
      <c r="L5452" s="140">
        <f>COUNTIFS(ArCompl!$C$2:$C$5652,ArCompl!$C1248,ArCompl!$D$2:$D$5652,ArCompl!$D1248)</f>
        <v>1</v>
      </c>
      <c r="M5452" s="141">
        <f>IF(ISNA(MATCH($F5452,'Liste noire'!C:C,0)),0,1)</f>
        <v>0</v>
      </c>
    </row>
    <row r="5453" spans="1:13" x14ac:dyDescent="0.25">
      <c r="A5453" s="142">
        <v>11722</v>
      </c>
      <c r="B5453" s="143" t="s">
        <v>4255</v>
      </c>
      <c r="C5453" s="143" t="s">
        <v>4256</v>
      </c>
      <c r="D5453" s="143" t="s">
        <v>3021</v>
      </c>
      <c r="E5453" s="143" t="s">
        <v>3021</v>
      </c>
      <c r="F5453" s="143" t="s">
        <v>4257</v>
      </c>
      <c r="G5453" s="143" t="s">
        <v>4258</v>
      </c>
      <c r="H5453" s="143">
        <v>49.781700000000001</v>
      </c>
      <c r="I5453" s="143">
        <v>-123.16200000000001</v>
      </c>
      <c r="J5453" s="143">
        <v>171</v>
      </c>
      <c r="K5453" s="143">
        <v>-8</v>
      </c>
      <c r="L5453" s="143">
        <f>COUNTIFS(ArCompl!$C$2:$C$5652,ArCompl!$C1234,ArCompl!$D$2:$D$5652,ArCompl!$D1234)</f>
        <v>2</v>
      </c>
      <c r="M5453" s="144">
        <f>IF(ISNA(MATCH($F5453,'Liste noire'!C:C,0)),0,1)</f>
        <v>0</v>
      </c>
    </row>
    <row r="5454" spans="1:13" x14ac:dyDescent="0.25">
      <c r="A5454" s="139">
        <v>5528</v>
      </c>
      <c r="B5454" s="140" t="s">
        <v>4303</v>
      </c>
      <c r="C5454" s="140" t="s">
        <v>4304</v>
      </c>
      <c r="D5454" s="140" t="s">
        <v>3021</v>
      </c>
      <c r="E5454" s="140" t="s">
        <v>3021</v>
      </c>
      <c r="F5454" s="140" t="s">
        <v>4305</v>
      </c>
      <c r="G5454" s="140" t="s">
        <v>4306</v>
      </c>
      <c r="H5454" s="140">
        <v>59.250300000000003</v>
      </c>
      <c r="I5454" s="140">
        <v>-105.84099999999999</v>
      </c>
      <c r="J5454" s="140">
        <v>805</v>
      </c>
      <c r="K5454" s="140">
        <v>-6</v>
      </c>
      <c r="L5454" s="140">
        <f>COUNTIFS(ArCompl!$C$2:$C$5652,ArCompl!$C1246,ArCompl!$D$2:$D$5652,ArCompl!$D1246)</f>
        <v>1</v>
      </c>
      <c r="M5454" s="141">
        <f>IF(ISNA(MATCH($F5454,'Liste noire'!C:C,0)),0,1)</f>
        <v>0</v>
      </c>
    </row>
    <row r="5455" spans="1:13" x14ac:dyDescent="0.25">
      <c r="A5455" s="142">
        <v>5511</v>
      </c>
      <c r="B5455" s="143" t="s">
        <v>3768</v>
      </c>
      <c r="C5455" s="143" t="s">
        <v>3769</v>
      </c>
      <c r="D5455" s="143" t="s">
        <v>3021</v>
      </c>
      <c r="E5455" s="143" t="s">
        <v>3021</v>
      </c>
      <c r="F5455" s="143" t="s">
        <v>3770</v>
      </c>
      <c r="G5455" s="143" t="s">
        <v>3771</v>
      </c>
      <c r="H5455" s="143">
        <v>46.096400000000003</v>
      </c>
      <c r="I5455" s="143">
        <v>-70.714699999999993</v>
      </c>
      <c r="J5455" s="143">
        <v>893</v>
      </c>
      <c r="K5455" s="143">
        <v>-5</v>
      </c>
      <c r="L5455" s="143">
        <f>COUNTIFS(ArCompl!$C$2:$C$5652,ArCompl!$C1111,ArCompl!$D$2:$D$5652,ArCompl!$D1111)</f>
        <v>1</v>
      </c>
      <c r="M5455" s="144">
        <f>IF(ISNA(MATCH($F5455,'Liste noire'!C:C,0)),0,1)</f>
        <v>0</v>
      </c>
    </row>
    <row r="5456" spans="1:13" x14ac:dyDescent="0.25">
      <c r="A5456" s="139">
        <v>11769</v>
      </c>
      <c r="B5456" s="140" t="s">
        <v>4243</v>
      </c>
      <c r="C5456" s="140" t="s">
        <v>4244</v>
      </c>
      <c r="D5456" s="140" t="s">
        <v>3021</v>
      </c>
      <c r="E5456" s="140" t="s">
        <v>3021</v>
      </c>
      <c r="F5456" s="140" t="s">
        <v>4245</v>
      </c>
      <c r="G5456" s="140" t="s">
        <v>4246</v>
      </c>
      <c r="H5456" s="140">
        <v>44.945799999999998</v>
      </c>
      <c r="I5456" s="140">
        <v>-75.940600000000003</v>
      </c>
      <c r="J5456" s="140">
        <v>416</v>
      </c>
      <c r="K5456" s="140" t="s">
        <v>340</v>
      </c>
      <c r="L5456" s="140">
        <f>COUNTIFS(ArCompl!$C$2:$C$5652,ArCompl!$C1231,ArCompl!$D$2:$D$5652,ArCompl!$D1231)</f>
        <v>2</v>
      </c>
      <c r="M5456" s="141">
        <f>IF(ISNA(MATCH($F5456,'Liste noire'!C:C,0)),0,1)</f>
        <v>0</v>
      </c>
    </row>
    <row r="5457" spans="1:13" x14ac:dyDescent="0.25">
      <c r="A5457" s="142">
        <v>135</v>
      </c>
      <c r="B5457" s="143" t="s">
        <v>4275</v>
      </c>
      <c r="C5457" s="143" t="s">
        <v>4276</v>
      </c>
      <c r="D5457" s="143" t="s">
        <v>3021</v>
      </c>
      <c r="E5457" s="143" t="s">
        <v>3021</v>
      </c>
      <c r="F5457" s="143" t="s">
        <v>4277</v>
      </c>
      <c r="G5457" s="143" t="s">
        <v>4278</v>
      </c>
      <c r="H5457" s="143">
        <v>45.316099999999999</v>
      </c>
      <c r="I5457" s="143">
        <v>-65.890299999999996</v>
      </c>
      <c r="J5457" s="143">
        <v>357</v>
      </c>
      <c r="K5457" s="143">
        <v>-4</v>
      </c>
      <c r="L5457" s="143">
        <f>COUNTIFS(ArCompl!$C$2:$C$5652,ArCompl!$C1239,ArCompl!$D$2:$D$5652,ArCompl!$D1239)</f>
        <v>1</v>
      </c>
      <c r="M5457" s="144">
        <f>IF(ISNA(MATCH($F5457,'Liste noire'!C:C,0)),0,1)</f>
        <v>0</v>
      </c>
    </row>
    <row r="5458" spans="1:13" x14ac:dyDescent="0.25">
      <c r="A5458" s="139">
        <v>5529</v>
      </c>
      <c r="B5458" s="140" t="s">
        <v>4199</v>
      </c>
      <c r="C5458" s="140" t="s">
        <v>4200</v>
      </c>
      <c r="D5458" s="140" t="s">
        <v>3021</v>
      </c>
      <c r="E5458" s="140" t="s">
        <v>3021</v>
      </c>
      <c r="F5458" s="140" t="s">
        <v>4201</v>
      </c>
      <c r="G5458" s="140" t="s">
        <v>4202</v>
      </c>
      <c r="H5458" s="140">
        <v>56.537799999999997</v>
      </c>
      <c r="I5458" s="140">
        <v>-79.246700000000004</v>
      </c>
      <c r="J5458" s="140">
        <v>104</v>
      </c>
      <c r="K5458" s="140">
        <v>-5</v>
      </c>
      <c r="L5458" s="140">
        <f>COUNTIFS(ArCompl!$C$2:$C$5652,ArCompl!$C1220,ArCompl!$D$2:$D$5652,ArCompl!$D1220)</f>
        <v>1</v>
      </c>
      <c r="M5458" s="141">
        <f>IF(ISNA(MATCH($F5458,'Liste noire'!C:C,0)),0,1)</f>
        <v>0</v>
      </c>
    </row>
    <row r="5459" spans="1:13" x14ac:dyDescent="0.25">
      <c r="A5459" s="142">
        <v>11770</v>
      </c>
      <c r="B5459" s="143" t="s">
        <v>4259</v>
      </c>
      <c r="C5459" s="143" t="s">
        <v>4260</v>
      </c>
      <c r="D5459" s="143" t="s">
        <v>3021</v>
      </c>
      <c r="E5459" s="143" t="s">
        <v>3021</v>
      </c>
      <c r="F5459" s="143" t="s">
        <v>4261</v>
      </c>
      <c r="G5459" s="143" t="s">
        <v>4262</v>
      </c>
      <c r="H5459" s="143">
        <v>47.157499999999999</v>
      </c>
      <c r="I5459" s="143">
        <v>-67.834699999999998</v>
      </c>
      <c r="J5459" s="143">
        <v>793</v>
      </c>
      <c r="K5459" s="143" t="s">
        <v>340</v>
      </c>
      <c r="L5459" s="143">
        <f>COUNTIFS(ArCompl!$C$2:$C$5652,ArCompl!$C1235,ArCompl!$D$2:$D$5652,ArCompl!$D1235)</f>
        <v>1</v>
      </c>
      <c r="M5459" s="144">
        <f>IF(ISNA(MATCH($F5459,'Liste noire'!C:C,0)),0,1)</f>
        <v>0</v>
      </c>
    </row>
    <row r="5460" spans="1:13" x14ac:dyDescent="0.25">
      <c r="A5460" s="139">
        <v>136</v>
      </c>
      <c r="B5460" s="140" t="s">
        <v>3455</v>
      </c>
      <c r="C5460" s="140" t="s">
        <v>3456</v>
      </c>
      <c r="D5460" s="140" t="s">
        <v>3021</v>
      </c>
      <c r="E5460" s="140" t="s">
        <v>3021</v>
      </c>
      <c r="F5460" s="140" t="s">
        <v>3457</v>
      </c>
      <c r="G5460" s="140" t="s">
        <v>3458</v>
      </c>
      <c r="H5460" s="140">
        <v>60.020299999999999</v>
      </c>
      <c r="I5460" s="140">
        <v>-111.962</v>
      </c>
      <c r="J5460" s="140">
        <v>671</v>
      </c>
      <c r="K5460" s="140">
        <v>-7</v>
      </c>
      <c r="L5460" s="140">
        <f>COUNTIFS(ArCompl!$C$2:$C$5652,ArCompl!$C1032,ArCompl!$D$2:$D$5652,ArCompl!$D1032)</f>
        <v>1</v>
      </c>
      <c r="M5460" s="141">
        <f>IF(ISNA(MATCH($F5460,'Liste noire'!C:C,0)),0,1)</f>
        <v>0</v>
      </c>
    </row>
    <row r="5461" spans="1:13" x14ac:dyDescent="0.25">
      <c r="A5461" s="142">
        <v>11774</v>
      </c>
      <c r="B5461" s="143" t="s">
        <v>4187</v>
      </c>
      <c r="C5461" s="143" t="s">
        <v>4188</v>
      </c>
      <c r="D5461" s="143" t="s">
        <v>3021</v>
      </c>
      <c r="E5461" s="143" t="s">
        <v>3021</v>
      </c>
      <c r="F5461" s="143" t="s">
        <v>4189</v>
      </c>
      <c r="G5461" s="143" t="s">
        <v>4190</v>
      </c>
      <c r="H5461" s="143">
        <v>50.6828</v>
      </c>
      <c r="I5461" s="143">
        <v>-119.229</v>
      </c>
      <c r="J5461" s="143">
        <v>1751</v>
      </c>
      <c r="K5461" s="143" t="s">
        <v>340</v>
      </c>
      <c r="L5461" s="143">
        <f>COUNTIFS(ArCompl!$C$2:$C$5652,ArCompl!$C1217,ArCompl!$D$2:$D$5652,ArCompl!$D1217)</f>
        <v>1</v>
      </c>
      <c r="M5461" s="144">
        <f>IF(ISNA(MATCH($F5461,'Liste noire'!C:C,0)),0,1)</f>
        <v>0</v>
      </c>
    </row>
    <row r="5462" spans="1:13" x14ac:dyDescent="0.25">
      <c r="A5462" s="139">
        <v>7252</v>
      </c>
      <c r="B5462" s="140" t="s">
        <v>4051</v>
      </c>
      <c r="C5462" s="140" t="s">
        <v>4052</v>
      </c>
      <c r="D5462" s="140" t="s">
        <v>3021</v>
      </c>
      <c r="E5462" s="140" t="s">
        <v>3021</v>
      </c>
      <c r="F5462" s="140" t="s">
        <v>4053</v>
      </c>
      <c r="G5462" s="140" t="s">
        <v>4054</v>
      </c>
      <c r="H5462" s="140">
        <v>54.910499999999999</v>
      </c>
      <c r="I5462" s="140">
        <v>-59.785069999999997</v>
      </c>
      <c r="J5462" s="140">
        <v>193</v>
      </c>
      <c r="K5462" s="140">
        <v>-4</v>
      </c>
      <c r="L5462" s="140">
        <f>COUNTIFS(ArCompl!$C$2:$C$5652,ArCompl!$C1183,ArCompl!$D$2:$D$5652,ArCompl!$D1183)</f>
        <v>1</v>
      </c>
      <c r="M5462" s="141">
        <f>IF(ISNA(MATCH($F5462,'Liste noire'!C:C,0)),0,1)</f>
        <v>0</v>
      </c>
    </row>
    <row r="5463" spans="1:13" x14ac:dyDescent="0.25">
      <c r="A5463" s="142">
        <v>8356</v>
      </c>
      <c r="B5463" s="143" t="s">
        <v>3796</v>
      </c>
      <c r="C5463" s="143" t="s">
        <v>3797</v>
      </c>
      <c r="D5463" s="143" t="s">
        <v>3021</v>
      </c>
      <c r="E5463" s="143" t="s">
        <v>3021</v>
      </c>
      <c r="F5463" s="143" t="s">
        <v>3798</v>
      </c>
      <c r="G5463" s="143" t="s">
        <v>3799</v>
      </c>
      <c r="H5463" s="143">
        <v>48.755299999999998</v>
      </c>
      <c r="I5463" s="143">
        <v>-86.344399999999993</v>
      </c>
      <c r="J5463" s="143">
        <v>1035</v>
      </c>
      <c r="K5463" s="143">
        <v>-5</v>
      </c>
      <c r="L5463" s="143">
        <f>COUNTIFS(ArCompl!$C$2:$C$5652,ArCompl!$C1118,ArCompl!$D$2:$D$5652,ArCompl!$D1118)</f>
        <v>1</v>
      </c>
      <c r="M5463" s="144">
        <f>IF(ISNA(MATCH($F5463,'Liste noire'!C:C,0)),0,1)</f>
        <v>0</v>
      </c>
    </row>
    <row r="5464" spans="1:13" x14ac:dyDescent="0.25">
      <c r="A5464" s="139">
        <v>137</v>
      </c>
      <c r="B5464" s="140" t="s">
        <v>3893</v>
      </c>
      <c r="C5464" s="140" t="s">
        <v>3894</v>
      </c>
      <c r="D5464" s="140" t="s">
        <v>3021</v>
      </c>
      <c r="E5464" s="140" t="s">
        <v>3021</v>
      </c>
      <c r="F5464" s="140" t="s">
        <v>3895</v>
      </c>
      <c r="G5464" s="140" t="s">
        <v>3896</v>
      </c>
      <c r="H5464" s="140">
        <v>72.982200000000006</v>
      </c>
      <c r="I5464" s="140">
        <v>-84.613600000000005</v>
      </c>
      <c r="J5464" s="140">
        <v>2106</v>
      </c>
      <c r="K5464" s="140">
        <v>-5</v>
      </c>
      <c r="L5464" s="140">
        <f>COUNTIFS(ArCompl!$C$2:$C$5652,ArCompl!$C1143,ArCompl!$D$2:$D$5652,ArCompl!$D1143)</f>
        <v>1</v>
      </c>
      <c r="M5464" s="141">
        <f>IF(ISNA(MATCH($F5464,'Liste noire'!C:C,0)),0,1)</f>
        <v>0</v>
      </c>
    </row>
    <row r="5465" spans="1:13" x14ac:dyDescent="0.25">
      <c r="A5465" s="142">
        <v>5530</v>
      </c>
      <c r="B5465" s="143" t="s">
        <v>4287</v>
      </c>
      <c r="C5465" s="143" t="s">
        <v>4288</v>
      </c>
      <c r="D5465" s="143" t="s">
        <v>3021</v>
      </c>
      <c r="E5465" s="143" t="s">
        <v>3021</v>
      </c>
      <c r="F5465" s="143" t="s">
        <v>4289</v>
      </c>
      <c r="G5465" s="143" t="s">
        <v>4290</v>
      </c>
      <c r="H5465" s="143">
        <v>53.845599999999997</v>
      </c>
      <c r="I5465" s="143">
        <v>-94.851900000000001</v>
      </c>
      <c r="J5465" s="143">
        <v>773</v>
      </c>
      <c r="K5465" s="143">
        <v>-6</v>
      </c>
      <c r="L5465" s="143">
        <f>COUNTIFS(ArCompl!$C$2:$C$5652,ArCompl!$C1242,ArCompl!$D$2:$D$5652,ArCompl!$D1242)</f>
        <v>1</v>
      </c>
      <c r="M5465" s="144">
        <f>IF(ISNA(MATCH($F5465,'Liste noire'!C:C,0)),0,1)</f>
        <v>0</v>
      </c>
    </row>
    <row r="5466" spans="1:13" x14ac:dyDescent="0.25">
      <c r="A5466" s="139">
        <v>138</v>
      </c>
      <c r="B5466" s="140" t="s">
        <v>4319</v>
      </c>
      <c r="C5466" s="140" t="s">
        <v>4320</v>
      </c>
      <c r="D5466" s="140" t="s">
        <v>3021</v>
      </c>
      <c r="E5466" s="140" t="s">
        <v>3021</v>
      </c>
      <c r="F5466" s="140" t="s">
        <v>4321</v>
      </c>
      <c r="G5466" s="140" t="s">
        <v>4322</v>
      </c>
      <c r="H5466" s="140">
        <v>46.440600000000003</v>
      </c>
      <c r="I5466" s="140">
        <v>-63.833599999999997</v>
      </c>
      <c r="J5466" s="140">
        <v>56</v>
      </c>
      <c r="K5466" s="140">
        <v>-4</v>
      </c>
      <c r="L5466" s="140">
        <f>COUNTIFS(ArCompl!$C$2:$C$5652,ArCompl!$C1250,ArCompl!$D$2:$D$5652,ArCompl!$D1250)</f>
        <v>1</v>
      </c>
      <c r="M5466" s="141">
        <f>IF(ISNA(MATCH($F5466,'Liste noire'!C:C,0)),0,1)</f>
        <v>0</v>
      </c>
    </row>
    <row r="5467" spans="1:13" x14ac:dyDescent="0.25">
      <c r="A5467" s="142">
        <v>139</v>
      </c>
      <c r="B5467" s="143" t="s">
        <v>4175</v>
      </c>
      <c r="C5467" s="143" t="s">
        <v>4176</v>
      </c>
      <c r="D5467" s="143" t="s">
        <v>3021</v>
      </c>
      <c r="E5467" s="143" t="s">
        <v>3021</v>
      </c>
      <c r="F5467" s="143" t="s">
        <v>4177</v>
      </c>
      <c r="G5467" s="143" t="s">
        <v>4178</v>
      </c>
      <c r="H5467" s="143">
        <v>71.993899999999996</v>
      </c>
      <c r="I5467" s="143">
        <v>-125.24299999999999</v>
      </c>
      <c r="J5467" s="143">
        <v>282</v>
      </c>
      <c r="K5467" s="143">
        <v>-7</v>
      </c>
      <c r="L5467" s="143">
        <f>COUNTIFS(ArCompl!$C$2:$C$5652,ArCompl!$C1214,ArCompl!$D$2:$D$5652,ArCompl!$D1214)</f>
        <v>1</v>
      </c>
      <c r="M5467" s="144">
        <f>IF(ISNA(MATCH($F5467,'Liste noire'!C:C,0)),0,1)</f>
        <v>0</v>
      </c>
    </row>
    <row r="5468" spans="1:13" x14ac:dyDescent="0.25">
      <c r="A5468" s="139">
        <v>8147</v>
      </c>
      <c r="B5468" s="140" t="s">
        <v>3983</v>
      </c>
      <c r="C5468" s="140" t="s">
        <v>3984</v>
      </c>
      <c r="D5468" s="140" t="s">
        <v>3021</v>
      </c>
      <c r="E5468" s="140" t="s">
        <v>3021</v>
      </c>
      <c r="F5468" s="140" t="s">
        <v>3985</v>
      </c>
      <c r="G5468" s="140" t="s">
        <v>3986</v>
      </c>
      <c r="H5468" s="140">
        <v>45.864400000000003</v>
      </c>
      <c r="I5468" s="140">
        <v>-77.2517</v>
      </c>
      <c r="J5468" s="140">
        <v>529</v>
      </c>
      <c r="K5468" s="140">
        <v>-5</v>
      </c>
      <c r="L5468" s="140">
        <f>COUNTIFS(ArCompl!$C$2:$C$5652,ArCompl!$C1166,ArCompl!$D$2:$D$5652,ArCompl!$D1166)</f>
        <v>1</v>
      </c>
      <c r="M5468" s="141">
        <f>IF(ISNA(MATCH($F5468,'Liste noire'!C:C,0)),0,1)</f>
        <v>0</v>
      </c>
    </row>
    <row r="5469" spans="1:13" x14ac:dyDescent="0.25">
      <c r="A5469" s="142">
        <v>11779</v>
      </c>
      <c r="B5469" s="143" t="s">
        <v>4362</v>
      </c>
      <c r="C5469" s="143" t="s">
        <v>4363</v>
      </c>
      <c r="D5469" s="143" t="s">
        <v>3021</v>
      </c>
      <c r="E5469" s="143" t="s">
        <v>3021</v>
      </c>
      <c r="F5469" s="143" t="s">
        <v>4364</v>
      </c>
      <c r="G5469" s="143" t="s">
        <v>4365</v>
      </c>
      <c r="H5469" s="143">
        <v>55.318899999999999</v>
      </c>
      <c r="I5469" s="143">
        <v>-97.707800000000006</v>
      </c>
      <c r="J5469" s="143">
        <v>678</v>
      </c>
      <c r="K5469" s="143" t="s">
        <v>340</v>
      </c>
      <c r="L5469" s="143">
        <f>COUNTIFS(ArCompl!$C$2:$C$5652,ArCompl!$C1261,ArCompl!$D$2:$D$5652,ArCompl!$D1261)</f>
        <v>1</v>
      </c>
      <c r="M5469" s="144">
        <f>IF(ISNA(MATCH($F5469,'Liste noire'!C:C,0)),0,1)</f>
        <v>0</v>
      </c>
    </row>
    <row r="5470" spans="1:13" x14ac:dyDescent="0.25">
      <c r="A5470" s="139">
        <v>140</v>
      </c>
      <c r="B5470" s="140" t="s">
        <v>3194</v>
      </c>
      <c r="C5470" s="140" t="s">
        <v>3195</v>
      </c>
      <c r="D5470" s="140" t="s">
        <v>3021</v>
      </c>
      <c r="E5470" s="140" t="s">
        <v>3021</v>
      </c>
      <c r="F5470" s="140" t="s">
        <v>3196</v>
      </c>
      <c r="G5470" s="140" t="s">
        <v>3197</v>
      </c>
      <c r="H5470" s="140">
        <v>64.23</v>
      </c>
      <c r="I5470" s="140">
        <v>-76.526700000000005</v>
      </c>
      <c r="J5470" s="140">
        <v>164</v>
      </c>
      <c r="K5470" s="140">
        <v>-5</v>
      </c>
      <c r="L5470" s="140">
        <f>COUNTIFS(ArCompl!$C$2:$C$5652,ArCompl!$C966,ArCompl!$D$2:$D$5652,ArCompl!$D966)</f>
        <v>1</v>
      </c>
      <c r="M5470" s="141">
        <f>IF(ISNA(MATCH($F5470,'Liste noire'!C:C,0)),0,1)</f>
        <v>0</v>
      </c>
    </row>
    <row r="5471" spans="1:13" x14ac:dyDescent="0.25">
      <c r="A5471" s="142">
        <v>7254</v>
      </c>
      <c r="B5471" s="143" t="s">
        <v>3044</v>
      </c>
      <c r="C5471" s="143" t="s">
        <v>3045</v>
      </c>
      <c r="D5471" s="143" t="s">
        <v>3021</v>
      </c>
      <c r="E5471" s="143" t="s">
        <v>3021</v>
      </c>
      <c r="F5471" s="143" t="s">
        <v>3046</v>
      </c>
      <c r="G5471" s="143" t="s">
        <v>3047</v>
      </c>
      <c r="H5471" s="143">
        <v>48.508899999999997</v>
      </c>
      <c r="I5471" s="143">
        <v>-71.641900000000007</v>
      </c>
      <c r="J5471" s="143">
        <v>445</v>
      </c>
      <c r="K5471" s="143">
        <v>-5</v>
      </c>
      <c r="L5471" s="143">
        <f>COUNTIFS(ArCompl!$C$2:$C$5652,ArCompl!$C928,ArCompl!$D$2:$D$5652,ArCompl!$D928)</f>
        <v>1</v>
      </c>
      <c r="M5471" s="144">
        <f>IF(ISNA(MATCH($F5471,'Liste noire'!C:C,0)),0,1)</f>
        <v>0</v>
      </c>
    </row>
    <row r="5472" spans="1:13" x14ac:dyDescent="0.25">
      <c r="A5472" s="139">
        <v>141</v>
      </c>
      <c r="B5472" s="140" t="s">
        <v>4366</v>
      </c>
      <c r="C5472" s="140" t="s">
        <v>4367</v>
      </c>
      <c r="D5472" s="140" t="s">
        <v>3021</v>
      </c>
      <c r="E5472" s="140" t="s">
        <v>3021</v>
      </c>
      <c r="F5472" s="140" t="s">
        <v>4368</v>
      </c>
      <c r="G5472" s="140" t="s">
        <v>4369</v>
      </c>
      <c r="H5472" s="140">
        <v>55.801099999999998</v>
      </c>
      <c r="I5472" s="140">
        <v>-97.864199999999997</v>
      </c>
      <c r="J5472" s="140">
        <v>729</v>
      </c>
      <c r="K5472" s="140">
        <v>-6</v>
      </c>
      <c r="L5472" s="140">
        <f>COUNTIFS(ArCompl!$C$2:$C$5652,ArCompl!$C1262,ArCompl!$D$2:$D$5652,ArCompl!$D1262)</f>
        <v>1</v>
      </c>
      <c r="M5472" s="141">
        <f>IF(ISNA(MATCH($F5472,'Liste noire'!C:C,0)),0,1)</f>
        <v>0</v>
      </c>
    </row>
    <row r="5473" spans="1:13" x14ac:dyDescent="0.25">
      <c r="A5473" s="142">
        <v>5531</v>
      </c>
      <c r="B5473" s="143" t="s">
        <v>3126</v>
      </c>
      <c r="C5473" s="143" t="s">
        <v>3127</v>
      </c>
      <c r="D5473" s="143" t="s">
        <v>3021</v>
      </c>
      <c r="E5473" s="143" t="s">
        <v>3021</v>
      </c>
      <c r="F5473" s="143" t="s">
        <v>3128</v>
      </c>
      <c r="G5473" s="143" t="s">
        <v>3129</v>
      </c>
      <c r="H5473" s="143">
        <v>53.817799999999998</v>
      </c>
      <c r="I5473" s="143">
        <v>-89.896900000000002</v>
      </c>
      <c r="J5473" s="143">
        <v>729</v>
      </c>
      <c r="K5473" s="143">
        <v>-6</v>
      </c>
      <c r="L5473" s="143">
        <f>COUNTIFS(ArCompl!$C$2:$C$5652,ArCompl!$C949,ArCompl!$D$2:$D$5652,ArCompl!$D949)</f>
        <v>1</v>
      </c>
      <c r="M5473" s="144">
        <f>IF(ISNA(MATCH($F5473,'Liste noire'!C:C,0)),0,1)</f>
        <v>0</v>
      </c>
    </row>
    <row r="5474" spans="1:13" x14ac:dyDescent="0.25">
      <c r="A5474" s="139">
        <v>7060</v>
      </c>
      <c r="B5474" s="140" t="s">
        <v>3854</v>
      </c>
      <c r="C5474" s="140" t="s">
        <v>3855</v>
      </c>
      <c r="D5474" s="140" t="s">
        <v>3021</v>
      </c>
      <c r="E5474" s="140" t="s">
        <v>3021</v>
      </c>
      <c r="F5474" s="140" t="s">
        <v>3856</v>
      </c>
      <c r="G5474" s="140" t="s">
        <v>3857</v>
      </c>
      <c r="H5474" s="140">
        <v>46.409399999999998</v>
      </c>
      <c r="I5474" s="140">
        <v>-74.78</v>
      </c>
      <c r="J5474" s="140">
        <v>827</v>
      </c>
      <c r="K5474" s="140">
        <v>-5</v>
      </c>
      <c r="L5474" s="140">
        <f>COUNTIFS(ArCompl!$C$2:$C$5652,ArCompl!$C1133,ArCompl!$D$2:$D$5652,ArCompl!$D1133)</f>
        <v>1</v>
      </c>
      <c r="M5474" s="141">
        <f>IF(ISNA(MATCH($F5474,'Liste noire'!C:C,0)),0,1)</f>
        <v>0</v>
      </c>
    </row>
    <row r="5475" spans="1:13" x14ac:dyDescent="0.25">
      <c r="A5475" s="142">
        <v>6728</v>
      </c>
      <c r="B5475" s="143" t="s">
        <v>4338</v>
      </c>
      <c r="C5475" s="143" t="s">
        <v>4339</v>
      </c>
      <c r="D5475" s="143" t="s">
        <v>3021</v>
      </c>
      <c r="E5475" s="143" t="s">
        <v>3021</v>
      </c>
      <c r="F5475" s="143" t="s">
        <v>4340</v>
      </c>
      <c r="G5475" s="143" t="s">
        <v>4341</v>
      </c>
      <c r="H5475" s="143">
        <v>58.6678</v>
      </c>
      <c r="I5475" s="143">
        <v>-69.955799999999996</v>
      </c>
      <c r="J5475" s="143">
        <v>122</v>
      </c>
      <c r="K5475" s="143">
        <v>-5</v>
      </c>
      <c r="L5475" s="143">
        <f>COUNTIFS(ArCompl!$C$2:$C$5652,ArCompl!$C1255,ArCompl!$D$2:$D$5652,ArCompl!$D1255)</f>
        <v>1</v>
      </c>
      <c r="M5475" s="144">
        <f>IF(ISNA(MATCH($F5475,'Liste noire'!C:C,0)),0,1)</f>
        <v>0</v>
      </c>
    </row>
    <row r="5476" spans="1:13" x14ac:dyDescent="0.25">
      <c r="A5476" s="139">
        <v>142</v>
      </c>
      <c r="B5476" s="140" t="s">
        <v>4399</v>
      </c>
      <c r="C5476" s="140" t="s">
        <v>4400</v>
      </c>
      <c r="D5476" s="140" t="s">
        <v>3021</v>
      </c>
      <c r="E5476" s="140" t="s">
        <v>3021</v>
      </c>
      <c r="F5476" s="140" t="s">
        <v>4401</v>
      </c>
      <c r="G5476" s="140" t="s">
        <v>4402</v>
      </c>
      <c r="H5476" s="140">
        <v>44.118899999999996</v>
      </c>
      <c r="I5476" s="140">
        <v>-77.528099999999995</v>
      </c>
      <c r="J5476" s="140">
        <v>283</v>
      </c>
      <c r="K5476" s="140">
        <v>-5</v>
      </c>
      <c r="L5476" s="140">
        <f>COUNTIFS(ArCompl!$C$2:$C$5652,ArCompl!$C1271,ArCompl!$D$2:$D$5652,ArCompl!$D1271)</f>
        <v>1</v>
      </c>
      <c r="M5476" s="141">
        <f>IF(ISNA(MATCH($F5476,'Liste noire'!C:C,0)),0,1)</f>
        <v>0</v>
      </c>
    </row>
    <row r="5477" spans="1:13" x14ac:dyDescent="0.25">
      <c r="A5477" s="142">
        <v>143</v>
      </c>
      <c r="B5477" s="143" t="s">
        <v>4374</v>
      </c>
      <c r="C5477" s="143" t="s">
        <v>4375</v>
      </c>
      <c r="D5477" s="143" t="s">
        <v>3021</v>
      </c>
      <c r="E5477" s="143" t="s">
        <v>3021</v>
      </c>
      <c r="F5477" s="143" t="s">
        <v>4376</v>
      </c>
      <c r="G5477" s="143" t="s">
        <v>4377</v>
      </c>
      <c r="H5477" s="143">
        <v>48.569699999999997</v>
      </c>
      <c r="I5477" s="143">
        <v>-81.3767</v>
      </c>
      <c r="J5477" s="143">
        <v>967</v>
      </c>
      <c r="K5477" s="143">
        <v>-5</v>
      </c>
      <c r="L5477" s="143">
        <f>COUNTIFS(ArCompl!$C$2:$C$5652,ArCompl!$C1264,ArCompl!$D$2:$D$5652,ArCompl!$D1264)</f>
        <v>1</v>
      </c>
      <c r="M5477" s="144">
        <f>IF(ISNA(MATCH($F5477,'Liste noire'!C:C,0)),0,1)</f>
        <v>0</v>
      </c>
    </row>
    <row r="5478" spans="1:13" x14ac:dyDescent="0.25">
      <c r="A5478" s="139">
        <v>8876</v>
      </c>
      <c r="B5478" s="140" t="s">
        <v>5376</v>
      </c>
      <c r="C5478" s="140" t="s">
        <v>5377</v>
      </c>
      <c r="D5478" s="140" t="s">
        <v>4759</v>
      </c>
      <c r="E5478" s="140" t="s">
        <v>22377</v>
      </c>
      <c r="F5478" s="140" t="s">
        <v>5378</v>
      </c>
      <c r="G5478" s="140" t="s">
        <v>5379</v>
      </c>
      <c r="H5478" s="140">
        <v>32.563400000000001</v>
      </c>
      <c r="I5478" s="140">
        <v>119.71980000000001</v>
      </c>
      <c r="J5478" s="140">
        <v>7</v>
      </c>
      <c r="K5478" s="140">
        <v>8</v>
      </c>
      <c r="L5478" s="140">
        <f>COUNTIFS(ArCompl!$C$2:$C$5652,ArCompl!$C1508,ArCompl!$D$2:$D$5652,ArCompl!$D1508)</f>
        <v>1</v>
      </c>
      <c r="M5478" s="141">
        <f>IF(ISNA(MATCH($F5478,'Liste noire'!C:C,0)),0,1)</f>
        <v>0</v>
      </c>
    </row>
    <row r="5479" spans="1:13" x14ac:dyDescent="0.25">
      <c r="A5479" s="142">
        <v>144</v>
      </c>
      <c r="B5479" s="143" t="s">
        <v>4386</v>
      </c>
      <c r="C5479" s="143" t="s">
        <v>4383</v>
      </c>
      <c r="D5479" s="143" t="s">
        <v>3021</v>
      </c>
      <c r="E5479" s="143" t="s">
        <v>3021</v>
      </c>
      <c r="F5479" s="143" t="s">
        <v>4387</v>
      </c>
      <c r="G5479" s="143" t="s">
        <v>4388</v>
      </c>
      <c r="H5479" s="143">
        <v>43.627499999999998</v>
      </c>
      <c r="I5479" s="143">
        <v>-79.396199999999993</v>
      </c>
      <c r="J5479" s="143">
        <v>252</v>
      </c>
      <c r="K5479" s="143">
        <v>-5</v>
      </c>
      <c r="L5479" s="143">
        <f>COUNTIFS(ArCompl!$C$2:$C$5652,ArCompl!$C1267,ArCompl!$D$2:$D$5652,ArCompl!$D1267)</f>
        <v>4</v>
      </c>
      <c r="M5479" s="144">
        <f>IF(ISNA(MATCH($F5479,'Liste noire'!C:C,0)),0,1)</f>
        <v>0</v>
      </c>
    </row>
    <row r="5480" spans="1:13" x14ac:dyDescent="0.25">
      <c r="A5480" s="139">
        <v>145</v>
      </c>
      <c r="B5480" s="140" t="s">
        <v>4407</v>
      </c>
      <c r="C5480" s="140" t="s">
        <v>4408</v>
      </c>
      <c r="D5480" s="140" t="s">
        <v>3021</v>
      </c>
      <c r="E5480" s="140" t="s">
        <v>3021</v>
      </c>
      <c r="F5480" s="140" t="s">
        <v>4409</v>
      </c>
      <c r="G5480" s="140" t="s">
        <v>4410</v>
      </c>
      <c r="H5480" s="140">
        <v>69.433300000000003</v>
      </c>
      <c r="I5480" s="140">
        <v>-133.02600000000001</v>
      </c>
      <c r="J5480" s="140">
        <v>15</v>
      </c>
      <c r="K5480" s="140">
        <v>-7</v>
      </c>
      <c r="L5480" s="140">
        <f>COUNTIFS(ArCompl!$C$2:$C$5652,ArCompl!$C1273,ArCompl!$D$2:$D$5652,ArCompl!$D1273)</f>
        <v>1</v>
      </c>
      <c r="M5480" s="141">
        <f>IF(ISNA(MATCH($F5480,'Liste noire'!C:C,0)),0,1)</f>
        <v>0</v>
      </c>
    </row>
    <row r="5481" spans="1:13" x14ac:dyDescent="0.25">
      <c r="A5481" s="142">
        <v>5515</v>
      </c>
      <c r="B5481" s="143" t="s">
        <v>4415</v>
      </c>
      <c r="C5481" s="143" t="s">
        <v>4416</v>
      </c>
      <c r="D5481" s="143" t="s">
        <v>3021</v>
      </c>
      <c r="E5481" s="143" t="s">
        <v>3021</v>
      </c>
      <c r="F5481" s="143" t="s">
        <v>4417</v>
      </c>
      <c r="G5481" s="143" t="s">
        <v>4418</v>
      </c>
      <c r="H5481" s="143">
        <v>56.536099999999998</v>
      </c>
      <c r="I5481" s="143">
        <v>-76.518299999999996</v>
      </c>
      <c r="J5481" s="143">
        <v>250</v>
      </c>
      <c r="K5481" s="143">
        <v>-5</v>
      </c>
      <c r="L5481" s="143">
        <f>COUNTIFS(ArCompl!$C$2:$C$5652,ArCompl!$C1275,ArCompl!$D$2:$D$5652,ArCompl!$D1275)</f>
        <v>1</v>
      </c>
      <c r="M5481" s="144">
        <f>IF(ISNA(MATCH($F5481,'Liste noire'!C:C,0)),0,1)</f>
        <v>0</v>
      </c>
    </row>
    <row r="5482" spans="1:13" x14ac:dyDescent="0.25">
      <c r="A5482" s="139">
        <v>8395</v>
      </c>
      <c r="B5482" s="140" t="s">
        <v>1547</v>
      </c>
      <c r="C5482" s="140" t="s">
        <v>1548</v>
      </c>
      <c r="D5482" s="140" t="s">
        <v>639</v>
      </c>
      <c r="E5482" s="140" t="s">
        <v>22356</v>
      </c>
      <c r="F5482" s="140" t="s">
        <v>1549</v>
      </c>
      <c r="G5482" s="140" t="s">
        <v>1550</v>
      </c>
      <c r="H5482" s="140">
        <v>-22.254200000000001</v>
      </c>
      <c r="I5482" s="140">
        <v>131.78200000000001</v>
      </c>
      <c r="J5482" s="140">
        <v>2205</v>
      </c>
      <c r="K5482" s="140">
        <v>9.5</v>
      </c>
      <c r="L5482" s="140">
        <f>COUNTIFS(ArCompl!$C$2:$C$5652,ArCompl!$C547,ArCompl!$D$2:$D$5652,ArCompl!$D547)</f>
        <v>1</v>
      </c>
      <c r="M5482" s="141">
        <f>IF(ISNA(MATCH($F5482,'Liste noire'!C:C,0)),0,1)</f>
        <v>0</v>
      </c>
    </row>
    <row r="5483" spans="1:13" x14ac:dyDescent="0.25">
      <c r="A5483" s="142">
        <v>146</v>
      </c>
      <c r="B5483" s="143" t="s">
        <v>3851</v>
      </c>
      <c r="C5483" s="143" t="s">
        <v>3845</v>
      </c>
      <c r="D5483" s="143" t="s">
        <v>3021</v>
      </c>
      <c r="E5483" s="143" t="s">
        <v>3021</v>
      </c>
      <c r="F5483" s="143" t="s">
        <v>3852</v>
      </c>
      <c r="G5483" s="143" t="s">
        <v>3853</v>
      </c>
      <c r="H5483" s="143">
        <v>45.470599999999997</v>
      </c>
      <c r="I5483" s="143">
        <v>-73.740799999999993</v>
      </c>
      <c r="J5483" s="143">
        <v>118</v>
      </c>
      <c r="K5483" s="143">
        <v>-5</v>
      </c>
      <c r="L5483" s="143">
        <f>COUNTIFS(ArCompl!$C$2:$C$5652,ArCompl!$C1132,ArCompl!$D$2:$D$5652,ArCompl!$D1132)</f>
        <v>1</v>
      </c>
      <c r="M5483" s="144">
        <f>IF(ISNA(MATCH($F5483,'Liste noire'!C:C,0)),0,1)</f>
        <v>0</v>
      </c>
    </row>
    <row r="5484" spans="1:13" x14ac:dyDescent="0.25">
      <c r="A5484" s="139">
        <v>3596</v>
      </c>
      <c r="B5484" s="140" t="s">
        <v>21755</v>
      </c>
      <c r="C5484" s="140" t="s">
        <v>21756</v>
      </c>
      <c r="D5484" s="140" t="s">
        <v>16702</v>
      </c>
      <c r="E5484" s="140" t="s">
        <v>22496</v>
      </c>
      <c r="F5484" s="140" t="s">
        <v>21757</v>
      </c>
      <c r="G5484" s="140" t="s">
        <v>21758</v>
      </c>
      <c r="H5484" s="140">
        <v>32.656599999999997</v>
      </c>
      <c r="I5484" s="140">
        <v>-114.60599999999999</v>
      </c>
      <c r="J5484" s="140">
        <v>213</v>
      </c>
      <c r="K5484" s="140">
        <v>-7</v>
      </c>
      <c r="L5484" s="140">
        <f>COUNTIFS(ArCompl!$C$2:$C$5652,ArCompl!$C3210,ArCompl!$D$2:$D$5652,ArCompl!$D3210)</f>
        <v>2</v>
      </c>
      <c r="M5484" s="141">
        <f>IF(ISNA(MATCH($F5484,'Liste noire'!C:C,0)),0,1)</f>
        <v>0</v>
      </c>
    </row>
    <row r="5485" spans="1:13" x14ac:dyDescent="0.25">
      <c r="A5485" s="142">
        <v>7894</v>
      </c>
      <c r="B5485" s="143" t="s">
        <v>5432</v>
      </c>
      <c r="C5485" s="143" t="s">
        <v>5433</v>
      </c>
      <c r="D5485" s="143" t="s">
        <v>4759</v>
      </c>
      <c r="E5485" s="143" t="s">
        <v>22377</v>
      </c>
      <c r="F5485" s="143" t="s">
        <v>5434</v>
      </c>
      <c r="G5485" s="143" t="s">
        <v>5435</v>
      </c>
      <c r="H5485" s="143">
        <v>32.836390000000002</v>
      </c>
      <c r="I5485" s="143">
        <v>97.036389999999997</v>
      </c>
      <c r="J5485" s="143">
        <v>12816</v>
      </c>
      <c r="K5485" s="143">
        <v>8</v>
      </c>
      <c r="L5485" s="143">
        <f>COUNTIFS(ArCompl!$C$2:$C$5652,ArCompl!$C1522,ArCompl!$D$2:$D$5652,ArCompl!$D1522)</f>
        <v>1</v>
      </c>
      <c r="M5485" s="144">
        <f>IF(ISNA(MATCH($F5485,'Liste noire'!C:C,0)),0,1)</f>
        <v>0</v>
      </c>
    </row>
    <row r="5486" spans="1:13" x14ac:dyDescent="0.25">
      <c r="A5486" s="139">
        <v>147</v>
      </c>
      <c r="B5486" s="140" t="s">
        <v>4127</v>
      </c>
      <c r="C5486" s="140" t="s">
        <v>4128</v>
      </c>
      <c r="D5486" s="140" t="s">
        <v>3021</v>
      </c>
      <c r="E5486" s="140" t="s">
        <v>3021</v>
      </c>
      <c r="F5486" s="140" t="s">
        <v>4129</v>
      </c>
      <c r="G5486" s="140" t="s">
        <v>4130</v>
      </c>
      <c r="H5486" s="140">
        <v>66.5214</v>
      </c>
      <c r="I5486" s="140">
        <v>-86.224699999999999</v>
      </c>
      <c r="J5486" s="140">
        <v>80</v>
      </c>
      <c r="K5486" s="140">
        <v>-6</v>
      </c>
      <c r="L5486" s="140">
        <f>COUNTIFS(ArCompl!$C$2:$C$5652,ArCompl!$C1202,ArCompl!$D$2:$D$5652,ArCompl!$D1202)</f>
        <v>1</v>
      </c>
      <c r="M5486" s="141">
        <f>IF(ISNA(MATCH($F5486,'Liste noire'!C:C,0)),0,1)</f>
        <v>0</v>
      </c>
    </row>
    <row r="5487" spans="1:13" x14ac:dyDescent="0.25">
      <c r="A5487" s="142">
        <v>148</v>
      </c>
      <c r="B5487" s="143" t="s">
        <v>3557</v>
      </c>
      <c r="C5487" s="143" t="s">
        <v>3558</v>
      </c>
      <c r="D5487" s="143" t="s">
        <v>3021</v>
      </c>
      <c r="E5487" s="143" t="s">
        <v>3021</v>
      </c>
      <c r="F5487" s="143" t="s">
        <v>3559</v>
      </c>
      <c r="G5487" s="143" t="s">
        <v>3560</v>
      </c>
      <c r="H5487" s="143">
        <v>68.7761</v>
      </c>
      <c r="I5487" s="143">
        <v>-81.242500000000007</v>
      </c>
      <c r="J5487" s="143">
        <v>30</v>
      </c>
      <c r="K5487" s="143">
        <v>-5</v>
      </c>
      <c r="L5487" s="143">
        <f>COUNTIFS(ArCompl!$C$2:$C$5652,ArCompl!$C1058,ArCompl!$D$2:$D$5652,ArCompl!$D1058)</f>
        <v>1</v>
      </c>
      <c r="M5487" s="144">
        <f>IF(ISNA(MATCH($F5487,'Liste noire'!C:C,0)),0,1)</f>
        <v>0</v>
      </c>
    </row>
    <row r="5488" spans="1:13" x14ac:dyDescent="0.25">
      <c r="A5488" s="139">
        <v>149</v>
      </c>
      <c r="B5488" s="140" t="s">
        <v>4167</v>
      </c>
      <c r="C5488" s="140" t="s">
        <v>4168</v>
      </c>
      <c r="D5488" s="140" t="s">
        <v>3021</v>
      </c>
      <c r="E5488" s="140" t="s">
        <v>3021</v>
      </c>
      <c r="F5488" s="140" t="s">
        <v>4169</v>
      </c>
      <c r="G5488" s="140" t="s">
        <v>4170</v>
      </c>
      <c r="H5488" s="140">
        <v>48.206099999999999</v>
      </c>
      <c r="I5488" s="140">
        <v>-78.835599999999999</v>
      </c>
      <c r="J5488" s="140">
        <v>988</v>
      </c>
      <c r="K5488" s="140">
        <v>-5</v>
      </c>
      <c r="L5488" s="140">
        <f>COUNTIFS(ArCompl!$C$2:$C$5652,ArCompl!$C1212,ArCompl!$D$2:$D$5652,ArCompl!$D1212)</f>
        <v>1</v>
      </c>
      <c r="M5488" s="141">
        <f>IF(ISNA(MATCH($F5488,'Liste noire'!C:C,0)),0,1)</f>
        <v>0</v>
      </c>
    </row>
    <row r="5489" spans="1:13" x14ac:dyDescent="0.25">
      <c r="A5489" s="142">
        <v>5614</v>
      </c>
      <c r="B5489" s="143" t="s">
        <v>5752</v>
      </c>
      <c r="C5489" s="143" t="s">
        <v>5749</v>
      </c>
      <c r="D5489" s="143" t="s">
        <v>5741</v>
      </c>
      <c r="E5489" s="143" t="s">
        <v>22381</v>
      </c>
      <c r="F5489" s="143" t="s">
        <v>5753</v>
      </c>
      <c r="G5489" s="143" t="s">
        <v>5754</v>
      </c>
      <c r="H5489" s="143">
        <v>-11.710800000000001</v>
      </c>
      <c r="I5489" s="143">
        <v>43.243899999999996</v>
      </c>
      <c r="J5489" s="143">
        <v>33</v>
      </c>
      <c r="K5489" s="143">
        <v>3</v>
      </c>
      <c r="L5489" s="143">
        <f>COUNTIFS(ArCompl!$C$2:$C$5652,ArCompl!$C1604,ArCompl!$D$2:$D$5652,ArCompl!$D1604)</f>
        <v>1</v>
      </c>
      <c r="M5489" s="144">
        <f>IF(ISNA(MATCH($F5489,'Liste noire'!C:C,0)),0,1)</f>
        <v>0</v>
      </c>
    </row>
    <row r="5490" spans="1:13" x14ac:dyDescent="0.25">
      <c r="A5490" s="139">
        <v>6775</v>
      </c>
      <c r="B5490" s="140" t="s">
        <v>3142</v>
      </c>
      <c r="C5490" s="140" t="s">
        <v>3143</v>
      </c>
      <c r="D5490" s="140" t="s">
        <v>3021</v>
      </c>
      <c r="E5490" s="140" t="s">
        <v>3021</v>
      </c>
      <c r="F5490" s="140" t="s">
        <v>3144</v>
      </c>
      <c r="G5490" s="140" t="s">
        <v>3145</v>
      </c>
      <c r="H5490" s="140">
        <v>48.071100000000001</v>
      </c>
      <c r="I5490" s="140">
        <v>-65.460300000000004</v>
      </c>
      <c r="J5490" s="140">
        <v>123</v>
      </c>
      <c r="K5490" s="140">
        <v>-5</v>
      </c>
      <c r="L5490" s="140">
        <f>COUNTIFS(ArCompl!$C$2:$C$5652,ArCompl!$C953,ArCompl!$D$2:$D$5652,ArCompl!$D953)</f>
        <v>1</v>
      </c>
      <c r="M5490" s="141">
        <f>IF(ISNA(MATCH($F5490,'Liste noire'!C:C,0)),0,1)</f>
        <v>0</v>
      </c>
    </row>
    <row r="5491" spans="1:13" x14ac:dyDescent="0.25">
      <c r="A5491" s="142">
        <v>150</v>
      </c>
      <c r="B5491" s="143" t="s">
        <v>3724</v>
      </c>
      <c r="C5491" s="143" t="s">
        <v>3725</v>
      </c>
      <c r="D5491" s="143" t="s">
        <v>3021</v>
      </c>
      <c r="E5491" s="143" t="s">
        <v>3021</v>
      </c>
      <c r="F5491" s="143" t="s">
        <v>3726</v>
      </c>
      <c r="G5491" s="143" t="s">
        <v>3727</v>
      </c>
      <c r="H5491" s="143">
        <v>55.151400000000002</v>
      </c>
      <c r="I5491" s="143">
        <v>-105.262</v>
      </c>
      <c r="J5491" s="143">
        <v>1242</v>
      </c>
      <c r="K5491" s="143">
        <v>-6</v>
      </c>
      <c r="L5491" s="143">
        <f>COUNTIFS(ArCompl!$C$2:$C$5652,ArCompl!$C1100,ArCompl!$D$2:$D$5652,ArCompl!$D1100)</f>
        <v>1</v>
      </c>
      <c r="M5491" s="144">
        <f>IF(ISNA(MATCH($F5491,'Liste noire'!C:C,0)),0,1)</f>
        <v>0</v>
      </c>
    </row>
    <row r="5492" spans="1:13" x14ac:dyDescent="0.25">
      <c r="A5492" s="139">
        <v>11771</v>
      </c>
      <c r="B5492" s="140" t="s">
        <v>4449</v>
      </c>
      <c r="C5492" s="140" t="s">
        <v>4450</v>
      </c>
      <c r="D5492" s="140" t="s">
        <v>3021</v>
      </c>
      <c r="E5492" s="140" t="s">
        <v>3021</v>
      </c>
      <c r="F5492" s="140" t="s">
        <v>4451</v>
      </c>
      <c r="G5492" s="140" t="s">
        <v>4452</v>
      </c>
      <c r="H5492" s="140">
        <v>49.878300000000003</v>
      </c>
      <c r="I5492" s="140">
        <v>-100.91800000000001</v>
      </c>
      <c r="J5492" s="140">
        <v>1454</v>
      </c>
      <c r="K5492" s="140" t="s">
        <v>340</v>
      </c>
      <c r="L5492" s="140">
        <f>COUNTIFS(ArCompl!$C$2:$C$5652,ArCompl!$C1284,ArCompl!$D$2:$D$5652,ArCompl!$D1284)</f>
        <v>1</v>
      </c>
      <c r="M5492" s="141">
        <f>IF(ISNA(MATCH($F5492,'Liste noire'!C:C,0)),0,1)</f>
        <v>0</v>
      </c>
    </row>
    <row r="5493" spans="1:13" x14ac:dyDescent="0.25">
      <c r="A5493" s="142">
        <v>11772</v>
      </c>
      <c r="B5493" s="143" t="s">
        <v>4438</v>
      </c>
      <c r="C5493" s="143" t="s">
        <v>4439</v>
      </c>
      <c r="D5493" s="143" t="s">
        <v>3021</v>
      </c>
      <c r="E5493" s="143" t="s">
        <v>3021</v>
      </c>
      <c r="F5493" s="143" t="s">
        <v>4440</v>
      </c>
      <c r="G5493" s="143" t="s">
        <v>4441</v>
      </c>
      <c r="H5493" s="143">
        <v>50.248100000000001</v>
      </c>
      <c r="I5493" s="143">
        <v>-119.331</v>
      </c>
      <c r="J5493" s="143">
        <v>1140</v>
      </c>
      <c r="K5493" s="143" t="s">
        <v>340</v>
      </c>
      <c r="L5493" s="143">
        <f>COUNTIFS(ArCompl!$C$2:$C$5652,ArCompl!$C1281,ArCompl!$D$2:$D$5652,ArCompl!$D1281)</f>
        <v>1</v>
      </c>
      <c r="M5493" s="144">
        <f>IF(ISNA(MATCH($F5493,'Liste noire'!C:C,0)),0,1)</f>
        <v>0</v>
      </c>
    </row>
    <row r="5494" spans="1:13" x14ac:dyDescent="0.25">
      <c r="A5494" s="139">
        <v>151</v>
      </c>
      <c r="B5494" s="140" t="s">
        <v>4434</v>
      </c>
      <c r="C5494" s="140" t="s">
        <v>4435</v>
      </c>
      <c r="D5494" s="140" t="s">
        <v>3021</v>
      </c>
      <c r="E5494" s="140" t="s">
        <v>3021</v>
      </c>
      <c r="F5494" s="140" t="s">
        <v>4436</v>
      </c>
      <c r="G5494" s="140" t="s">
        <v>4437</v>
      </c>
      <c r="H5494" s="140">
        <v>53.355800000000002</v>
      </c>
      <c r="I5494" s="140">
        <v>-110.824</v>
      </c>
      <c r="J5494" s="140">
        <v>2025</v>
      </c>
      <c r="K5494" s="140">
        <v>-7</v>
      </c>
      <c r="L5494" s="140">
        <f>COUNTIFS(ArCompl!$C$2:$C$5652,ArCompl!$C1280,ArCompl!$D$2:$D$5652,ArCompl!$D1280)</f>
        <v>1</v>
      </c>
      <c r="M5494" s="141">
        <f>IF(ISNA(MATCH($F5494,'Liste noire'!C:C,0)),0,1)</f>
        <v>0</v>
      </c>
    </row>
    <row r="5495" spans="1:13" x14ac:dyDescent="0.25">
      <c r="A5495" s="142">
        <v>152</v>
      </c>
      <c r="B5495" s="143" t="s">
        <v>3170</v>
      </c>
      <c r="C5495" s="143" t="s">
        <v>3171</v>
      </c>
      <c r="D5495" s="143" t="s">
        <v>3021</v>
      </c>
      <c r="E5495" s="143" t="s">
        <v>3021</v>
      </c>
      <c r="F5495" s="143" t="s">
        <v>3172</v>
      </c>
      <c r="G5495" s="143" t="s">
        <v>3173</v>
      </c>
      <c r="H5495" s="143">
        <v>67.5458</v>
      </c>
      <c r="I5495" s="143">
        <v>-64.031400000000005</v>
      </c>
      <c r="J5495" s="143">
        <v>21</v>
      </c>
      <c r="K5495" s="143">
        <v>-5</v>
      </c>
      <c r="L5495" s="143">
        <f>COUNTIFS(ArCompl!$C$2:$C$5652,ArCompl!$C960,ArCompl!$D$2:$D$5652,ArCompl!$D960)</f>
        <v>1</v>
      </c>
      <c r="M5495" s="144">
        <f>IF(ISNA(MATCH($F5495,'Liste noire'!C:C,0)),0,1)</f>
        <v>0</v>
      </c>
    </row>
    <row r="5496" spans="1:13" x14ac:dyDescent="0.25">
      <c r="A5496" s="139">
        <v>153</v>
      </c>
      <c r="B5496" s="140" t="s">
        <v>4423</v>
      </c>
      <c r="C5496" s="140" t="s">
        <v>4424</v>
      </c>
      <c r="D5496" s="140" t="s">
        <v>3021</v>
      </c>
      <c r="E5496" s="140" t="s">
        <v>3021</v>
      </c>
      <c r="F5496" s="140" t="s">
        <v>4425</v>
      </c>
      <c r="G5496" s="140" t="s">
        <v>4426</v>
      </c>
      <c r="H5496" s="140">
        <v>48.0533</v>
      </c>
      <c r="I5496" s="140">
        <v>-77.782799999999995</v>
      </c>
      <c r="J5496" s="140">
        <v>1107</v>
      </c>
      <c r="K5496" s="140">
        <v>-5</v>
      </c>
      <c r="L5496" s="140">
        <f>COUNTIFS(ArCompl!$C$2:$C$5652,ArCompl!$C1277,ArCompl!$D$2:$D$5652,ArCompl!$D1277)</f>
        <v>1</v>
      </c>
      <c r="M5496" s="141">
        <f>IF(ISNA(MATCH($F5496,'Liste noire'!C:C,0)),0,1)</f>
        <v>0</v>
      </c>
    </row>
    <row r="5497" spans="1:13" x14ac:dyDescent="0.25">
      <c r="A5497" s="142">
        <v>154</v>
      </c>
      <c r="B5497" s="143" t="s">
        <v>4099</v>
      </c>
      <c r="C5497" s="143" t="s">
        <v>4100</v>
      </c>
      <c r="D5497" s="143" t="s">
        <v>3021</v>
      </c>
      <c r="E5497" s="143" t="s">
        <v>3021</v>
      </c>
      <c r="F5497" s="143" t="s">
        <v>4101</v>
      </c>
      <c r="G5497" s="143" t="s">
        <v>4102</v>
      </c>
      <c r="H5497" s="143">
        <v>58.0961</v>
      </c>
      <c r="I5497" s="143">
        <v>-68.426900000000003</v>
      </c>
      <c r="J5497" s="143">
        <v>129</v>
      </c>
      <c r="K5497" s="143">
        <v>-5</v>
      </c>
      <c r="L5497" s="143">
        <f>COUNTIFS(ArCompl!$C$2:$C$5652,ArCompl!$C1195,ArCompl!$D$2:$D$5652,ArCompl!$D1195)</f>
        <v>1</v>
      </c>
      <c r="M5497" s="144">
        <f>IF(ISNA(MATCH($F5497,'Liste noire'!C:C,0)),0,1)</f>
        <v>0</v>
      </c>
    </row>
    <row r="5498" spans="1:13" x14ac:dyDescent="0.25">
      <c r="A5498" s="139">
        <v>155</v>
      </c>
      <c r="B5498" s="140" t="s">
        <v>3909</v>
      </c>
      <c r="C5498" s="140" t="s">
        <v>3910</v>
      </c>
      <c r="D5498" s="140" t="s">
        <v>3021</v>
      </c>
      <c r="E5498" s="140" t="s">
        <v>3021</v>
      </c>
      <c r="F5498" s="140" t="s">
        <v>3911</v>
      </c>
      <c r="G5498" s="140" t="s">
        <v>3912</v>
      </c>
      <c r="H5498" s="140">
        <v>65.281599999999997</v>
      </c>
      <c r="I5498" s="140">
        <v>-126.798</v>
      </c>
      <c r="J5498" s="140">
        <v>238</v>
      </c>
      <c r="K5498" s="140">
        <v>-7</v>
      </c>
      <c r="L5498" s="140">
        <f>COUNTIFS(ArCompl!$C$2:$C$5652,ArCompl!$C1147,ArCompl!$D$2:$D$5652,ArCompl!$D1147)</f>
        <v>1</v>
      </c>
      <c r="M5498" s="141">
        <f>IF(ISNA(MATCH($F5498,'Liste noire'!C:C,0)),0,1)</f>
        <v>0</v>
      </c>
    </row>
    <row r="5499" spans="1:13" x14ac:dyDescent="0.25">
      <c r="A5499" s="142">
        <v>156</v>
      </c>
      <c r="B5499" s="143" t="s">
        <v>4431</v>
      </c>
      <c r="C5499" s="143" t="s">
        <v>4428</v>
      </c>
      <c r="D5499" s="143" t="s">
        <v>3021</v>
      </c>
      <c r="E5499" s="143" t="s">
        <v>3021</v>
      </c>
      <c r="F5499" s="143" t="s">
        <v>4432</v>
      </c>
      <c r="G5499" s="143" t="s">
        <v>4433</v>
      </c>
      <c r="H5499" s="143">
        <v>49.193899999999999</v>
      </c>
      <c r="I5499" s="143">
        <v>-123.184</v>
      </c>
      <c r="J5499" s="143">
        <v>14</v>
      </c>
      <c r="K5499" s="143">
        <v>-8</v>
      </c>
      <c r="L5499" s="143">
        <f>COUNTIFS(ArCompl!$C$2:$C$5652,ArCompl!$C1279,ArCompl!$D$2:$D$5652,ArCompl!$D1279)</f>
        <v>6</v>
      </c>
      <c r="M5499" s="144">
        <f>IF(ISNA(MATCH($F5499,'Liste noire'!C:C,0)),0,1)</f>
        <v>0</v>
      </c>
    </row>
    <row r="5500" spans="1:13" x14ac:dyDescent="0.25">
      <c r="A5500" s="139">
        <v>157</v>
      </c>
      <c r="B5500" s="140" t="s">
        <v>3174</v>
      </c>
      <c r="C5500" s="140" t="s">
        <v>3175</v>
      </c>
      <c r="D5500" s="140" t="s">
        <v>3021</v>
      </c>
      <c r="E5500" s="140" t="s">
        <v>3021</v>
      </c>
      <c r="F5500" s="140" t="s">
        <v>3176</v>
      </c>
      <c r="G5500" s="140" t="s">
        <v>3177</v>
      </c>
      <c r="H5500" s="140">
        <v>55.841900000000003</v>
      </c>
      <c r="I5500" s="140">
        <v>-108.41800000000001</v>
      </c>
      <c r="J5500" s="140">
        <v>1423</v>
      </c>
      <c r="K5500" s="140">
        <v>-6</v>
      </c>
      <c r="L5500" s="140">
        <f>COUNTIFS(ArCompl!$C$2:$C$5652,ArCompl!$C961,ArCompl!$D$2:$D$5652,ArCompl!$D961)</f>
        <v>1</v>
      </c>
      <c r="M5500" s="141">
        <f>IF(ISNA(MATCH($F5500,'Liste noire'!C:C,0)),0,1)</f>
        <v>0</v>
      </c>
    </row>
    <row r="5501" spans="1:13" x14ac:dyDescent="0.25">
      <c r="A5501" s="142">
        <v>158</v>
      </c>
      <c r="B5501" s="143" t="s">
        <v>4505</v>
      </c>
      <c r="C5501" s="143" t="s">
        <v>4506</v>
      </c>
      <c r="D5501" s="143" t="s">
        <v>3021</v>
      </c>
      <c r="E5501" s="143" t="s">
        <v>3021</v>
      </c>
      <c r="F5501" s="143" t="s">
        <v>4507</v>
      </c>
      <c r="G5501" s="143" t="s">
        <v>4508</v>
      </c>
      <c r="H5501" s="143">
        <v>44.745800000000003</v>
      </c>
      <c r="I5501" s="143">
        <v>-81.107200000000006</v>
      </c>
      <c r="J5501" s="143">
        <v>729</v>
      </c>
      <c r="K5501" s="143">
        <v>-5</v>
      </c>
      <c r="L5501" s="143">
        <f>COUNTIFS(ArCompl!$C$2:$C$5652,ArCompl!$C1298,ArCompl!$D$2:$D$5652,ArCompl!$D1298)</f>
        <v>1</v>
      </c>
      <c r="M5501" s="144">
        <f>IF(ISNA(MATCH($F5501,'Liste noire'!C:C,0)),0,1)</f>
        <v>0</v>
      </c>
    </row>
    <row r="5502" spans="1:13" x14ac:dyDescent="0.25">
      <c r="A5502" s="139">
        <v>5532</v>
      </c>
      <c r="B5502" s="140" t="s">
        <v>3326</v>
      </c>
      <c r="C5502" s="140" t="s">
        <v>3327</v>
      </c>
      <c r="D5502" s="140" t="s">
        <v>3021</v>
      </c>
      <c r="E5502" s="140" t="s">
        <v>3021</v>
      </c>
      <c r="F5502" s="140" t="s">
        <v>3330</v>
      </c>
      <c r="G5502" s="140" t="s">
        <v>3331</v>
      </c>
      <c r="H5502" s="140">
        <v>52.655799999999999</v>
      </c>
      <c r="I5502" s="140">
        <v>-94.061400000000006</v>
      </c>
      <c r="J5502" s="140">
        <v>1092</v>
      </c>
      <c r="K5502" s="140">
        <v>-6</v>
      </c>
      <c r="L5502" s="140">
        <f>COUNTIFS(ArCompl!$C$2:$C$5652,ArCompl!$C1000,ArCompl!$D$2:$D$5652,ArCompl!$D1000)</f>
        <v>1</v>
      </c>
      <c r="M5502" s="141">
        <f>IF(ISNA(MATCH($F5502,'Liste noire'!C:C,0)),0,1)</f>
        <v>0</v>
      </c>
    </row>
    <row r="5503" spans="1:13" x14ac:dyDescent="0.25">
      <c r="A5503" s="142">
        <v>159</v>
      </c>
      <c r="B5503" s="143" t="s">
        <v>3991</v>
      </c>
      <c r="C5503" s="143" t="s">
        <v>3992</v>
      </c>
      <c r="D5503" s="143" t="s">
        <v>3021</v>
      </c>
      <c r="E5503" s="143" t="s">
        <v>3021</v>
      </c>
      <c r="F5503" s="143" t="s">
        <v>3993</v>
      </c>
      <c r="G5503" s="143" t="s">
        <v>3994</v>
      </c>
      <c r="H5503" s="143">
        <v>45.952199999999998</v>
      </c>
      <c r="I5503" s="143">
        <v>-77.319199999999995</v>
      </c>
      <c r="J5503" s="143">
        <v>427</v>
      </c>
      <c r="K5503" s="143">
        <v>-5</v>
      </c>
      <c r="L5503" s="143">
        <f>COUNTIFS(ArCompl!$C$2:$C$5652,ArCompl!$C1168,ArCompl!$D$2:$D$5652,ArCompl!$D1168)</f>
        <v>1</v>
      </c>
      <c r="M5503" s="144">
        <f>IF(ISNA(MATCH($F5503,'Liste noire'!C:C,0)),0,1)</f>
        <v>0</v>
      </c>
    </row>
    <row r="5504" spans="1:13" x14ac:dyDescent="0.25">
      <c r="A5504" s="139">
        <v>7253</v>
      </c>
      <c r="B5504" s="140" t="s">
        <v>3648</v>
      </c>
      <c r="C5504" s="140" t="s">
        <v>3649</v>
      </c>
      <c r="D5504" s="140" t="s">
        <v>3021</v>
      </c>
      <c r="E5504" s="140" t="s">
        <v>3021</v>
      </c>
      <c r="F5504" s="140" t="s">
        <v>3650</v>
      </c>
      <c r="G5504" s="140" t="s">
        <v>3651</v>
      </c>
      <c r="H5504" s="140">
        <v>61.5886</v>
      </c>
      <c r="I5504" s="140">
        <v>-71.929400000000001</v>
      </c>
      <c r="J5504" s="140">
        <v>501</v>
      </c>
      <c r="K5504" s="140">
        <v>-5</v>
      </c>
      <c r="L5504" s="140">
        <f>COUNTIFS(ArCompl!$C$2:$C$5652,ArCompl!$C1081,ArCompl!$D$2:$D$5652,ArCompl!$D1081)</f>
        <v>1</v>
      </c>
      <c r="M5504" s="141">
        <f>IF(ISNA(MATCH($F5504,'Liste noire'!C:C,0)),0,1)</f>
        <v>0</v>
      </c>
    </row>
    <row r="5505" spans="1:13" x14ac:dyDescent="0.25">
      <c r="A5505" s="142">
        <v>160</v>
      </c>
      <c r="B5505" s="143" t="s">
        <v>4525</v>
      </c>
      <c r="C5505" s="143" t="s">
        <v>4522</v>
      </c>
      <c r="D5505" s="143" t="s">
        <v>3021</v>
      </c>
      <c r="E5505" s="143" t="s">
        <v>3021</v>
      </c>
      <c r="F5505" s="143" t="s">
        <v>4526</v>
      </c>
      <c r="G5505" s="143" t="s">
        <v>4527</v>
      </c>
      <c r="H5505" s="143">
        <v>49.91</v>
      </c>
      <c r="I5505" s="143">
        <v>-97.239900000000006</v>
      </c>
      <c r="J5505" s="143">
        <v>783</v>
      </c>
      <c r="K5505" s="143">
        <v>-6</v>
      </c>
      <c r="L5505" s="143">
        <f>COUNTIFS(ArCompl!$C$2:$C$5652,ArCompl!$C1303,ArCompl!$D$2:$D$5652,ArCompl!$D1303)</f>
        <v>1</v>
      </c>
      <c r="M5505" s="144">
        <f>IF(ISNA(MATCH($F5505,'Liste noire'!C:C,0)),0,1)</f>
        <v>0</v>
      </c>
    </row>
    <row r="5506" spans="1:13" x14ac:dyDescent="0.25">
      <c r="A5506" s="139">
        <v>4106</v>
      </c>
      <c r="B5506" s="140" t="s">
        <v>4442</v>
      </c>
      <c r="C5506" s="140" t="s">
        <v>4443</v>
      </c>
      <c r="D5506" s="140" t="s">
        <v>3021</v>
      </c>
      <c r="E5506" s="140" t="s">
        <v>3021</v>
      </c>
      <c r="F5506" s="140" t="s">
        <v>4444</v>
      </c>
      <c r="G5506" s="140" t="s">
        <v>4445</v>
      </c>
      <c r="H5506" s="140">
        <v>48.424990000000001</v>
      </c>
      <c r="I5506" s="140">
        <v>-123.38890000000001</v>
      </c>
      <c r="J5506" s="140">
        <v>0</v>
      </c>
      <c r="K5506" s="140">
        <v>-8</v>
      </c>
      <c r="L5506" s="140">
        <f>COUNTIFS(ArCompl!$C$2:$C$5652,ArCompl!$C1282,ArCompl!$D$2:$D$5652,ArCompl!$D1282)</f>
        <v>1</v>
      </c>
      <c r="M5506" s="141">
        <f>IF(ISNA(MATCH($F5506,'Liste noire'!C:C,0)),0,1)</f>
        <v>0</v>
      </c>
    </row>
    <row r="5507" spans="1:13" x14ac:dyDescent="0.25">
      <c r="A5507" s="142">
        <v>4237</v>
      </c>
      <c r="B5507" s="143" t="s">
        <v>3332</v>
      </c>
      <c r="C5507" s="143" t="s">
        <v>3333</v>
      </c>
      <c r="D5507" s="143" t="s">
        <v>3021</v>
      </c>
      <c r="E5507" s="143" t="s">
        <v>3021</v>
      </c>
      <c r="F5507" s="143" t="s">
        <v>3334</v>
      </c>
      <c r="G5507" s="143" t="s">
        <v>3335</v>
      </c>
      <c r="H5507" s="143">
        <v>65.211100000000002</v>
      </c>
      <c r="I5507" s="143">
        <v>-123.43600000000001</v>
      </c>
      <c r="J5507" s="143">
        <v>703</v>
      </c>
      <c r="K5507" s="143">
        <v>-7</v>
      </c>
      <c r="L5507" s="143">
        <f>COUNTIFS(ArCompl!$C$2:$C$5652,ArCompl!$C1001,ArCompl!$D$2:$D$5652,ArCompl!$D1001)</f>
        <v>1</v>
      </c>
      <c r="M5507" s="144">
        <f>IF(ISNA(MATCH($F5507,'Liste noire'!C:C,0)),0,1)</f>
        <v>0</v>
      </c>
    </row>
    <row r="5508" spans="1:13" x14ac:dyDescent="0.25">
      <c r="A5508" s="139">
        <v>161</v>
      </c>
      <c r="B5508" s="140" t="s">
        <v>4453</v>
      </c>
      <c r="C5508" s="140" t="s">
        <v>4454</v>
      </c>
      <c r="D5508" s="140" t="s">
        <v>3021</v>
      </c>
      <c r="E5508" s="140" t="s">
        <v>3021</v>
      </c>
      <c r="F5508" s="140" t="s">
        <v>4455</v>
      </c>
      <c r="G5508" s="140" t="s">
        <v>4456</v>
      </c>
      <c r="H5508" s="140">
        <v>52.921900000000001</v>
      </c>
      <c r="I5508" s="140">
        <v>-66.864400000000003</v>
      </c>
      <c r="J5508" s="140">
        <v>1808</v>
      </c>
      <c r="K5508" s="140">
        <v>-4</v>
      </c>
      <c r="L5508" s="140">
        <f>COUNTIFS(ArCompl!$C$2:$C$5652,ArCompl!$C1285,ArCompl!$D$2:$D$5652,ArCompl!$D1285)</f>
        <v>1</v>
      </c>
      <c r="M5508" s="141">
        <f>IF(ISNA(MATCH($F5508,'Liste noire'!C:C,0)),0,1)</f>
        <v>0</v>
      </c>
    </row>
    <row r="5509" spans="1:13" x14ac:dyDescent="0.25">
      <c r="A5509" s="142">
        <v>162</v>
      </c>
      <c r="B5509" s="143" t="s">
        <v>4513</v>
      </c>
      <c r="C5509" s="143" t="s">
        <v>4514</v>
      </c>
      <c r="D5509" s="143" t="s">
        <v>3021</v>
      </c>
      <c r="E5509" s="143" t="s">
        <v>3021</v>
      </c>
      <c r="F5509" s="143" t="s">
        <v>4515</v>
      </c>
      <c r="G5509" s="143" t="s">
        <v>4516</v>
      </c>
      <c r="H5509" s="143">
        <v>52.183100000000003</v>
      </c>
      <c r="I5509" s="143">
        <v>-122.054</v>
      </c>
      <c r="J5509" s="143">
        <v>3085</v>
      </c>
      <c r="K5509" s="143">
        <v>-8</v>
      </c>
      <c r="L5509" s="143">
        <f>COUNTIFS(ArCompl!$C$2:$C$5652,ArCompl!$C1300,ArCompl!$D$2:$D$5652,ArCompl!$D1300)</f>
        <v>1</v>
      </c>
      <c r="M5509" s="144">
        <f>IF(ISNA(MATCH($F5509,'Liste noire'!C:C,0)),0,1)</f>
        <v>0</v>
      </c>
    </row>
    <row r="5510" spans="1:13" x14ac:dyDescent="0.25">
      <c r="A5510" s="139">
        <v>5458</v>
      </c>
      <c r="B5510" s="140" t="s">
        <v>4509</v>
      </c>
      <c r="C5510" s="140" t="s">
        <v>4510</v>
      </c>
      <c r="D5510" s="140" t="s">
        <v>3021</v>
      </c>
      <c r="E5510" s="140" t="s">
        <v>3021</v>
      </c>
      <c r="F5510" s="140" t="s">
        <v>4511</v>
      </c>
      <c r="G5510" s="140" t="s">
        <v>4512</v>
      </c>
      <c r="H5510" s="140">
        <v>52.566899999999997</v>
      </c>
      <c r="I5510" s="140">
        <v>-55.784700000000001</v>
      </c>
      <c r="J5510" s="140">
        <v>70</v>
      </c>
      <c r="K5510" s="140">
        <v>-3.5</v>
      </c>
      <c r="L5510" s="140">
        <f>COUNTIFS(ArCompl!$C$2:$C$5652,ArCompl!$C1299,ArCompl!$D$2:$D$5652,ArCompl!$D1299)</f>
        <v>1</v>
      </c>
      <c r="M5510" s="141">
        <f>IF(ISNA(MATCH($F5510,'Liste noire'!C:C,0)),0,1)</f>
        <v>0</v>
      </c>
    </row>
    <row r="5511" spans="1:13" x14ac:dyDescent="0.25">
      <c r="A5511" s="142">
        <v>5533</v>
      </c>
      <c r="B5511" s="143" t="s">
        <v>4473</v>
      </c>
      <c r="C5511" s="143" t="s">
        <v>4474</v>
      </c>
      <c r="D5511" s="143" t="s">
        <v>3021</v>
      </c>
      <c r="E5511" s="143" t="s">
        <v>3021</v>
      </c>
      <c r="F5511" s="143" t="s">
        <v>4475</v>
      </c>
      <c r="G5511" s="143" t="s">
        <v>4476</v>
      </c>
      <c r="H5511" s="143">
        <v>52.959389999999999</v>
      </c>
      <c r="I5511" s="143">
        <v>-87.374870000000001</v>
      </c>
      <c r="J5511" s="143">
        <v>685</v>
      </c>
      <c r="K5511" s="143">
        <v>-5</v>
      </c>
      <c r="L5511" s="143">
        <f>COUNTIFS(ArCompl!$C$2:$C$5652,ArCompl!$C1290,ArCompl!$D$2:$D$5652,ArCompl!$D1290)</f>
        <v>1</v>
      </c>
      <c r="M5511" s="144">
        <f>IF(ISNA(MATCH($F5511,'Liste noire'!C:C,0)),0,1)</f>
        <v>0</v>
      </c>
    </row>
    <row r="5512" spans="1:13" x14ac:dyDescent="0.25">
      <c r="A5512" s="139">
        <v>5456</v>
      </c>
      <c r="B5512" s="140" t="s">
        <v>4493</v>
      </c>
      <c r="C5512" s="140" t="s">
        <v>4494</v>
      </c>
      <c r="D5512" s="140" t="s">
        <v>3021</v>
      </c>
      <c r="E5512" s="140" t="s">
        <v>3021</v>
      </c>
      <c r="F5512" s="140" t="s">
        <v>4495</v>
      </c>
      <c r="G5512" s="140" t="s">
        <v>4496</v>
      </c>
      <c r="H5512" s="140">
        <v>50.143599999999999</v>
      </c>
      <c r="I5512" s="140">
        <v>-122.949</v>
      </c>
      <c r="J5512" s="140">
        <v>2100</v>
      </c>
      <c r="K5512" s="140">
        <v>-8</v>
      </c>
      <c r="L5512" s="140">
        <f>COUNTIFS(ArCompl!$C$2:$C$5652,ArCompl!$C1295,ArCompl!$D$2:$D$5652,ArCompl!$D1295)</f>
        <v>1</v>
      </c>
      <c r="M5512" s="141">
        <f>IF(ISNA(MATCH($F5512,'Liste noire'!C:C,0)),0,1)</f>
        <v>0</v>
      </c>
    </row>
    <row r="5513" spans="1:13" x14ac:dyDescent="0.25">
      <c r="A5513" s="142">
        <v>163</v>
      </c>
      <c r="B5513" s="143" t="s">
        <v>4536</v>
      </c>
      <c r="C5513" s="143" t="s">
        <v>4537</v>
      </c>
      <c r="D5513" s="143" t="s">
        <v>3021</v>
      </c>
      <c r="E5513" s="143" t="s">
        <v>3021</v>
      </c>
      <c r="F5513" s="143" t="s">
        <v>4538</v>
      </c>
      <c r="G5513" s="143" t="s">
        <v>4539</v>
      </c>
      <c r="H5513" s="143">
        <v>63.209400000000002</v>
      </c>
      <c r="I5513" s="143">
        <v>-123.437</v>
      </c>
      <c r="J5513" s="143">
        <v>489</v>
      </c>
      <c r="K5513" s="143">
        <v>-7</v>
      </c>
      <c r="L5513" s="143">
        <f>COUNTIFS(ArCompl!$C$2:$C$5652,ArCompl!$C1306,ArCompl!$D$2:$D$5652,ArCompl!$D1306)</f>
        <v>1</v>
      </c>
      <c r="M5513" s="144">
        <f>IF(ISNA(MATCH($F5513,'Liste noire'!C:C,0)),0,1)</f>
        <v>0</v>
      </c>
    </row>
    <row r="5514" spans="1:13" x14ac:dyDescent="0.25">
      <c r="A5514" s="139">
        <v>164</v>
      </c>
      <c r="B5514" s="140" t="s">
        <v>3302</v>
      </c>
      <c r="C5514" s="140" t="s">
        <v>3303</v>
      </c>
      <c r="D5514" s="140" t="s">
        <v>3021</v>
      </c>
      <c r="E5514" s="140" t="s">
        <v>3021</v>
      </c>
      <c r="F5514" s="140" t="s">
        <v>3304</v>
      </c>
      <c r="G5514" s="140" t="s">
        <v>3305</v>
      </c>
      <c r="H5514" s="140">
        <v>49.610799999999998</v>
      </c>
      <c r="I5514" s="140">
        <v>-115.782</v>
      </c>
      <c r="J5514" s="140">
        <v>3082</v>
      </c>
      <c r="K5514" s="140">
        <v>-7</v>
      </c>
      <c r="L5514" s="140">
        <f>COUNTIFS(ArCompl!$C$2:$C$5652,ArCompl!$C993,ArCompl!$D$2:$D$5652,ArCompl!$D993)</f>
        <v>1</v>
      </c>
      <c r="M5514" s="141">
        <f>IF(ISNA(MATCH($F5514,'Liste noire'!C:C,0)),0,1)</f>
        <v>0</v>
      </c>
    </row>
    <row r="5515" spans="1:13" x14ac:dyDescent="0.25">
      <c r="A5515" s="142">
        <v>165</v>
      </c>
      <c r="B5515" s="143" t="s">
        <v>3364</v>
      </c>
      <c r="C5515" s="143" t="s">
        <v>3361</v>
      </c>
      <c r="D5515" s="143" t="s">
        <v>3021</v>
      </c>
      <c r="E5515" s="143" t="s">
        <v>3021</v>
      </c>
      <c r="F5515" s="143" t="s">
        <v>3365</v>
      </c>
      <c r="G5515" s="143" t="s">
        <v>3366</v>
      </c>
      <c r="H5515" s="143">
        <v>53.572499999999998</v>
      </c>
      <c r="I5515" s="143">
        <v>-113.521</v>
      </c>
      <c r="J5515" s="143">
        <v>2202</v>
      </c>
      <c r="K5515" s="143">
        <v>-7</v>
      </c>
      <c r="L5515" s="143">
        <f>COUNTIFS(ArCompl!$C$2:$C$5652,ArCompl!$C1009,ArCompl!$D$2:$D$5652,ArCompl!$D1009)</f>
        <v>1</v>
      </c>
      <c r="M5515" s="144">
        <f>IF(ISNA(MATCH($F5515,'Liste noire'!C:C,0)),0,1)</f>
        <v>0</v>
      </c>
    </row>
    <row r="5516" spans="1:13" x14ac:dyDescent="0.25">
      <c r="A5516" s="139">
        <v>166</v>
      </c>
      <c r="B5516" s="140" t="s">
        <v>4207</v>
      </c>
      <c r="C5516" s="140" t="s">
        <v>4208</v>
      </c>
      <c r="D5516" s="140" t="s">
        <v>3021</v>
      </c>
      <c r="E5516" s="140" t="s">
        <v>3021</v>
      </c>
      <c r="F5516" s="140" t="s">
        <v>4209</v>
      </c>
      <c r="G5516" s="140" t="s">
        <v>4210</v>
      </c>
      <c r="H5516" s="140">
        <v>52.1708</v>
      </c>
      <c r="I5516" s="140">
        <v>-106.7</v>
      </c>
      <c r="J5516" s="140">
        <v>1653</v>
      </c>
      <c r="K5516" s="140">
        <v>-6</v>
      </c>
      <c r="L5516" s="140">
        <f>COUNTIFS(ArCompl!$C$2:$C$5652,ArCompl!$C1222,ArCompl!$D$2:$D$5652,ArCompl!$D1222)</f>
        <v>1</v>
      </c>
      <c r="M5516" s="141">
        <f>IF(ISNA(MATCH($F5516,'Liste noire'!C:C,0)),0,1)</f>
        <v>0</v>
      </c>
    </row>
    <row r="5517" spans="1:13" x14ac:dyDescent="0.25">
      <c r="A5517" s="142">
        <v>167</v>
      </c>
      <c r="B5517" s="143" t="s">
        <v>3828</v>
      </c>
      <c r="C5517" s="143" t="s">
        <v>3829</v>
      </c>
      <c r="D5517" s="143" t="s">
        <v>3021</v>
      </c>
      <c r="E5517" s="143" t="s">
        <v>3021</v>
      </c>
      <c r="F5517" s="143" t="s">
        <v>3830</v>
      </c>
      <c r="G5517" s="143" t="s">
        <v>3831</v>
      </c>
      <c r="H5517" s="143">
        <v>50.018900000000002</v>
      </c>
      <c r="I5517" s="143">
        <v>-110.721</v>
      </c>
      <c r="J5517" s="143">
        <v>2352</v>
      </c>
      <c r="K5517" s="143">
        <v>-7</v>
      </c>
      <c r="L5517" s="143">
        <f>COUNTIFS(ArCompl!$C$2:$C$5652,ArCompl!$C1126,ArCompl!$D$2:$D$5652,ArCompl!$D1126)</f>
        <v>1</v>
      </c>
      <c r="M5517" s="144">
        <f>IF(ISNA(MATCH($F5517,'Liste noire'!C:C,0)),0,1)</f>
        <v>0</v>
      </c>
    </row>
    <row r="5518" spans="1:13" x14ac:dyDescent="0.25">
      <c r="A5518" s="139">
        <v>168</v>
      </c>
      <c r="B5518" s="140" t="s">
        <v>3443</v>
      </c>
      <c r="C5518" s="140" t="s">
        <v>3444</v>
      </c>
      <c r="D5518" s="140" t="s">
        <v>3021</v>
      </c>
      <c r="E5518" s="140" t="s">
        <v>3021</v>
      </c>
      <c r="F5518" s="140" t="s">
        <v>3445</v>
      </c>
      <c r="G5518" s="140" t="s">
        <v>3446</v>
      </c>
      <c r="H5518" s="140">
        <v>56.238100000000003</v>
      </c>
      <c r="I5518" s="140">
        <v>-120.74</v>
      </c>
      <c r="J5518" s="140">
        <v>2280</v>
      </c>
      <c r="K5518" s="140">
        <v>-7</v>
      </c>
      <c r="L5518" s="140">
        <f>COUNTIFS(ArCompl!$C$2:$C$5652,ArCompl!$C1029,ArCompl!$D$2:$D$5652,ArCompl!$D1029)</f>
        <v>2</v>
      </c>
      <c r="M5518" s="141">
        <f>IF(ISNA(MATCH($F5518,'Liste noire'!C:C,0)),0,1)</f>
        <v>0</v>
      </c>
    </row>
    <row r="5519" spans="1:13" x14ac:dyDescent="0.25">
      <c r="A5519" s="142">
        <v>7256</v>
      </c>
      <c r="B5519" s="143" t="s">
        <v>4143</v>
      </c>
      <c r="C5519" s="143" t="s">
        <v>4144</v>
      </c>
      <c r="D5519" s="143" t="s">
        <v>3021</v>
      </c>
      <c r="E5519" s="143" t="s">
        <v>3021</v>
      </c>
      <c r="F5519" s="143" t="s">
        <v>4145</v>
      </c>
      <c r="G5519" s="143" t="s">
        <v>4146</v>
      </c>
      <c r="H5519" s="143">
        <v>48.478099999999998</v>
      </c>
      <c r="I5519" s="143">
        <v>-68.496899999999997</v>
      </c>
      <c r="J5519" s="143">
        <v>82</v>
      </c>
      <c r="K5519" s="143">
        <v>-5</v>
      </c>
      <c r="L5519" s="143">
        <f>COUNTIFS(ArCompl!$C$2:$C$5652,ArCompl!$C1206,ArCompl!$D$2:$D$5652,ArCompl!$D1206)</f>
        <v>1</v>
      </c>
      <c r="M5519" s="144">
        <f>IF(ISNA(MATCH($F5519,'Liste noire'!C:C,0)),0,1)</f>
        <v>0</v>
      </c>
    </row>
    <row r="5520" spans="1:13" x14ac:dyDescent="0.25">
      <c r="A5520" s="139">
        <v>169</v>
      </c>
      <c r="B5520" s="140" t="s">
        <v>4231</v>
      </c>
      <c r="C5520" s="140" t="s">
        <v>4232</v>
      </c>
      <c r="D5520" s="140" t="s">
        <v>3021</v>
      </c>
      <c r="E5520" s="140" t="s">
        <v>3021</v>
      </c>
      <c r="F5520" s="140" t="s">
        <v>4233</v>
      </c>
      <c r="G5520" s="140" t="s">
        <v>4234</v>
      </c>
      <c r="H5520" s="140">
        <v>50.113900000000001</v>
      </c>
      <c r="I5520" s="140">
        <v>-91.905299999999997</v>
      </c>
      <c r="J5520" s="140">
        <v>1258</v>
      </c>
      <c r="K5520" s="140">
        <v>-6</v>
      </c>
      <c r="L5520" s="140">
        <f>COUNTIFS(ArCompl!$C$2:$C$5652,ArCompl!$C1228,ArCompl!$D$2:$D$5652,ArCompl!$D1228)</f>
        <v>1</v>
      </c>
      <c r="M5520" s="141">
        <f>IF(ISNA(MATCH($F5520,'Liste noire'!C:C,0)),0,1)</f>
        <v>0</v>
      </c>
    </row>
    <row r="5521" spans="1:13" x14ac:dyDescent="0.25">
      <c r="A5521" s="142">
        <v>5534</v>
      </c>
      <c r="B5521" s="143" t="s">
        <v>4485</v>
      </c>
      <c r="C5521" s="143" t="s">
        <v>4486</v>
      </c>
      <c r="D5521" s="143" t="s">
        <v>3021</v>
      </c>
      <c r="E5521" s="143" t="s">
        <v>3021</v>
      </c>
      <c r="F5521" s="143" t="s">
        <v>4487</v>
      </c>
      <c r="G5521" s="143" t="s">
        <v>4488</v>
      </c>
      <c r="H5521" s="143">
        <v>62.24</v>
      </c>
      <c r="I5521" s="143">
        <v>-92.598100000000002</v>
      </c>
      <c r="J5521" s="143">
        <v>40</v>
      </c>
      <c r="K5521" s="143">
        <v>-6</v>
      </c>
      <c r="L5521" s="143">
        <f>COUNTIFS(ArCompl!$C$2:$C$5652,ArCompl!$C1293,ArCompl!$D$2:$D$5652,ArCompl!$D1293)</f>
        <v>1</v>
      </c>
      <c r="M5521" s="144">
        <f>IF(ISNA(MATCH($F5521,'Liste noire'!C:C,0)),0,1)</f>
        <v>0</v>
      </c>
    </row>
    <row r="5522" spans="1:13" x14ac:dyDescent="0.25">
      <c r="A5522" s="139">
        <v>170</v>
      </c>
      <c r="B5522" s="140" t="s">
        <v>3959</v>
      </c>
      <c r="C5522" s="140" t="s">
        <v>3960</v>
      </c>
      <c r="D5522" s="140" t="s">
        <v>3021</v>
      </c>
      <c r="E5522" s="140" t="s">
        <v>3021</v>
      </c>
      <c r="F5522" s="140" t="s">
        <v>3961</v>
      </c>
      <c r="G5522" s="140" t="s">
        <v>3962</v>
      </c>
      <c r="H5522" s="140">
        <v>66.144999999999996</v>
      </c>
      <c r="I5522" s="140">
        <v>-65.7136</v>
      </c>
      <c r="J5522" s="140">
        <v>75</v>
      </c>
      <c r="K5522" s="140">
        <v>-5</v>
      </c>
      <c r="L5522" s="140">
        <f>COUNTIFS(ArCompl!$C$2:$C$5652,ArCompl!$C1160,ArCompl!$D$2:$D$5652,ArCompl!$D1160)</f>
        <v>1</v>
      </c>
      <c r="M5522" s="141">
        <f>IF(ISNA(MATCH($F5522,'Liste noire'!C:C,0)),0,1)</f>
        <v>0</v>
      </c>
    </row>
    <row r="5523" spans="1:13" x14ac:dyDescent="0.25">
      <c r="A5523" s="142">
        <v>11773</v>
      </c>
      <c r="B5523" s="143" t="s">
        <v>3106</v>
      </c>
      <c r="C5523" s="143" t="s">
        <v>3107</v>
      </c>
      <c r="D5523" s="143" t="s">
        <v>3021</v>
      </c>
      <c r="E5523" s="143" t="s">
        <v>3021</v>
      </c>
      <c r="F5523" s="143" t="s">
        <v>3108</v>
      </c>
      <c r="G5523" s="143" t="s">
        <v>3109</v>
      </c>
      <c r="H5523" s="143">
        <v>62.410299999999999</v>
      </c>
      <c r="I5523" s="143">
        <v>-140.86699999999999</v>
      </c>
      <c r="J5523" s="143">
        <v>2131</v>
      </c>
      <c r="K5523" s="143" t="s">
        <v>340</v>
      </c>
      <c r="L5523" s="143">
        <f>COUNTIFS(ArCompl!$C$2:$C$5652,ArCompl!$C944,ArCompl!$D$2:$D$5652,ArCompl!$D944)</f>
        <v>3</v>
      </c>
      <c r="M5523" s="144">
        <f>IF(ISNA(MATCH($F5523,'Liste noire'!C:C,0)),0,1)</f>
        <v>0</v>
      </c>
    </row>
    <row r="5524" spans="1:13" x14ac:dyDescent="0.25">
      <c r="A5524" s="139">
        <v>171</v>
      </c>
      <c r="B5524" s="140" t="s">
        <v>3352</v>
      </c>
      <c r="C5524" s="140" t="s">
        <v>3353</v>
      </c>
      <c r="D5524" s="140" t="s">
        <v>3021</v>
      </c>
      <c r="E5524" s="140" t="s">
        <v>3021</v>
      </c>
      <c r="F5524" s="140" t="s">
        <v>3354</v>
      </c>
      <c r="G5524" s="140" t="s">
        <v>3355</v>
      </c>
      <c r="H5524" s="140">
        <v>47.697400000000002</v>
      </c>
      <c r="I5524" s="140">
        <v>-79.847340000000003</v>
      </c>
      <c r="J5524" s="140">
        <v>800</v>
      </c>
      <c r="K5524" s="140">
        <v>-5</v>
      </c>
      <c r="L5524" s="140">
        <f>COUNTIFS(ArCompl!$C$2:$C$5652,ArCompl!$C1006,ArCompl!$D$2:$D$5652,ArCompl!$D1006)</f>
        <v>1</v>
      </c>
      <c r="M5524" s="141">
        <f>IF(ISNA(MATCH($F5524,'Liste noire'!C:C,0)),0,1)</f>
        <v>0</v>
      </c>
    </row>
    <row r="5525" spans="1:13" x14ac:dyDescent="0.25">
      <c r="A5525" s="142">
        <v>172</v>
      </c>
      <c r="B5525" s="143" t="s">
        <v>4063</v>
      </c>
      <c r="C5525" s="143" t="s">
        <v>4064</v>
      </c>
      <c r="D5525" s="143" t="s">
        <v>3021</v>
      </c>
      <c r="E5525" s="143" t="s">
        <v>3021</v>
      </c>
      <c r="F5525" s="143" t="s">
        <v>4065</v>
      </c>
      <c r="G5525" s="143" t="s">
        <v>4066</v>
      </c>
      <c r="H5525" s="143">
        <v>53.889400000000002</v>
      </c>
      <c r="I5525" s="143">
        <v>-122.679</v>
      </c>
      <c r="J5525" s="143">
        <v>2267</v>
      </c>
      <c r="K5525" s="143">
        <v>-8</v>
      </c>
      <c r="L5525" s="143">
        <f>COUNTIFS(ArCompl!$C$2:$C$5652,ArCompl!$C1186,ArCompl!$D$2:$D$5652,ArCompl!$D1186)</f>
        <v>3</v>
      </c>
      <c r="M5525" s="144">
        <f>IF(ISNA(MATCH($F5525,'Liste noire'!C:C,0)),0,1)</f>
        <v>0</v>
      </c>
    </row>
    <row r="5526" spans="1:13" x14ac:dyDescent="0.25">
      <c r="A5526" s="139">
        <v>173</v>
      </c>
      <c r="B5526" s="140" t="s">
        <v>4342</v>
      </c>
      <c r="C5526" s="140" t="s">
        <v>4343</v>
      </c>
      <c r="D5526" s="140" t="s">
        <v>3021</v>
      </c>
      <c r="E5526" s="140" t="s">
        <v>3021</v>
      </c>
      <c r="F5526" s="140" t="s">
        <v>4344</v>
      </c>
      <c r="G5526" s="140" t="s">
        <v>4345</v>
      </c>
      <c r="H5526" s="140">
        <v>54.468499999999999</v>
      </c>
      <c r="I5526" s="140">
        <v>-128.57599999999999</v>
      </c>
      <c r="J5526" s="140">
        <v>713</v>
      </c>
      <c r="K5526" s="140">
        <v>-8</v>
      </c>
      <c r="L5526" s="140">
        <f>COUNTIFS(ArCompl!$C$2:$C$5652,ArCompl!$C1256,ArCompl!$D$2:$D$5652,ArCompl!$D1256)</f>
        <v>1</v>
      </c>
      <c r="M5526" s="141">
        <f>IF(ISNA(MATCH($F5526,'Liste noire'!C:C,0)),0,1)</f>
        <v>0</v>
      </c>
    </row>
    <row r="5527" spans="1:13" x14ac:dyDescent="0.25">
      <c r="A5527" s="142">
        <v>174</v>
      </c>
      <c r="B5527" s="143" t="s">
        <v>3760</v>
      </c>
      <c r="C5527" s="143" t="s">
        <v>3761</v>
      </c>
      <c r="D5527" s="143" t="s">
        <v>3021</v>
      </c>
      <c r="E5527" s="143" t="s">
        <v>3021</v>
      </c>
      <c r="F5527" s="143" t="s">
        <v>3762</v>
      </c>
      <c r="G5527" s="143" t="s">
        <v>3763</v>
      </c>
      <c r="H5527" s="143">
        <v>43.035600000000002</v>
      </c>
      <c r="I5527" s="143">
        <v>-81.153899999999993</v>
      </c>
      <c r="J5527" s="143">
        <v>912</v>
      </c>
      <c r="K5527" s="143">
        <v>-5</v>
      </c>
      <c r="L5527" s="143">
        <f>COUNTIFS(ArCompl!$C$2:$C$5652,ArCompl!$C1109,ArCompl!$D$2:$D$5652,ArCompl!$D1109)</f>
        <v>3</v>
      </c>
      <c r="M5527" s="144">
        <f>IF(ISNA(MATCH($F5527,'Liste noire'!C:C,0)),0,1)</f>
        <v>0</v>
      </c>
    </row>
    <row r="5528" spans="1:13" x14ac:dyDescent="0.25">
      <c r="A5528" s="139">
        <v>175</v>
      </c>
      <c r="B5528" s="140" t="s">
        <v>3024</v>
      </c>
      <c r="C5528" s="140" t="s">
        <v>3025</v>
      </c>
      <c r="D5528" s="140" t="s">
        <v>3021</v>
      </c>
      <c r="E5528" s="140" t="s">
        <v>3021</v>
      </c>
      <c r="F5528" s="140" t="s">
        <v>3026</v>
      </c>
      <c r="G5528" s="140" t="s">
        <v>3027</v>
      </c>
      <c r="H5528" s="140">
        <v>49.025300000000001</v>
      </c>
      <c r="I5528" s="140">
        <v>-122.361</v>
      </c>
      <c r="J5528" s="140">
        <v>195</v>
      </c>
      <c r="K5528" s="140">
        <v>-8</v>
      </c>
      <c r="L5528" s="140">
        <f>COUNTIFS(ArCompl!$C$2:$C$5652,ArCompl!$C923,ArCompl!$D$2:$D$5652,ArCompl!$D923)</f>
        <v>1</v>
      </c>
      <c r="M5528" s="141">
        <f>IF(ISNA(MATCH($F5528,'Liste noire'!C:C,0)),0,1)</f>
        <v>0</v>
      </c>
    </row>
    <row r="5529" spans="1:13" x14ac:dyDescent="0.25">
      <c r="A5529" s="142">
        <v>176</v>
      </c>
      <c r="B5529" s="143" t="s">
        <v>4501</v>
      </c>
      <c r="C5529" s="143" t="s">
        <v>4502</v>
      </c>
      <c r="D5529" s="143" t="s">
        <v>3021</v>
      </c>
      <c r="E5529" s="143" t="s">
        <v>3021</v>
      </c>
      <c r="F5529" s="143" t="s">
        <v>4503</v>
      </c>
      <c r="G5529" s="143" t="s">
        <v>4504</v>
      </c>
      <c r="H5529" s="143">
        <v>60.709600000000002</v>
      </c>
      <c r="I5529" s="143">
        <v>-135.06700000000001</v>
      </c>
      <c r="J5529" s="143">
        <v>2317</v>
      </c>
      <c r="K5529" s="143">
        <v>-8</v>
      </c>
      <c r="L5529" s="143">
        <f>COUNTIFS(ArCompl!$C$2:$C$5652,ArCompl!$C1297,ArCompl!$D$2:$D$5652,ArCompl!$D1297)</f>
        <v>1</v>
      </c>
      <c r="M5529" s="144">
        <f>IF(ISNA(MATCH($F5529,'Liste noire'!C:C,0)),0,1)</f>
        <v>0</v>
      </c>
    </row>
    <row r="5530" spans="1:13" x14ac:dyDescent="0.25">
      <c r="A5530" s="139">
        <v>8361</v>
      </c>
      <c r="B5530" s="140" t="s">
        <v>4469</v>
      </c>
      <c r="C5530" s="140" t="s">
        <v>4470</v>
      </c>
      <c r="D5530" s="140" t="s">
        <v>3021</v>
      </c>
      <c r="E5530" s="140" t="s">
        <v>3021</v>
      </c>
      <c r="F5530" s="140" t="s">
        <v>4471</v>
      </c>
      <c r="G5530" s="140" t="s">
        <v>4472</v>
      </c>
      <c r="H5530" s="140">
        <v>47.966700000000003</v>
      </c>
      <c r="I5530" s="140">
        <v>-84.786699999999996</v>
      </c>
      <c r="J5530" s="140">
        <v>942</v>
      </c>
      <c r="K5530" s="140">
        <v>-5</v>
      </c>
      <c r="L5530" s="140">
        <f>COUNTIFS(ArCompl!$C$2:$C$5652,ArCompl!$C1289,ArCompl!$D$2:$D$5652,ArCompl!$D1289)</f>
        <v>1</v>
      </c>
      <c r="M5530" s="141">
        <f>IF(ISNA(MATCH($F5530,'Liste noire'!C:C,0)),0,1)</f>
        <v>0</v>
      </c>
    </row>
    <row r="5531" spans="1:13" x14ac:dyDescent="0.25">
      <c r="A5531" s="142">
        <v>177</v>
      </c>
      <c r="B5531" s="143" t="s">
        <v>3917</v>
      </c>
      <c r="C5531" s="143" t="s">
        <v>3918</v>
      </c>
      <c r="D5531" s="143" t="s">
        <v>3021</v>
      </c>
      <c r="E5531" s="143" t="s">
        <v>3021</v>
      </c>
      <c r="F5531" s="143" t="s">
        <v>3919</v>
      </c>
      <c r="G5531" s="143" t="s">
        <v>3920</v>
      </c>
      <c r="H5531" s="143">
        <v>46.363599999999998</v>
      </c>
      <c r="I5531" s="143">
        <v>-79.422799999999995</v>
      </c>
      <c r="J5531" s="143">
        <v>1215</v>
      </c>
      <c r="K5531" s="143">
        <v>-5</v>
      </c>
      <c r="L5531" s="143">
        <f>COUNTIFS(ArCompl!$C$2:$C$5652,ArCompl!$C1149,ArCompl!$D$2:$D$5652,ArCompl!$D1149)</f>
        <v>1</v>
      </c>
      <c r="M5531" s="144">
        <f>IF(ISNA(MATCH($F5531,'Liste noire'!C:C,0)),0,1)</f>
        <v>0</v>
      </c>
    </row>
    <row r="5532" spans="1:13" x14ac:dyDescent="0.25">
      <c r="A5532" s="139">
        <v>178</v>
      </c>
      <c r="B5532" s="140" t="s">
        <v>3182</v>
      </c>
      <c r="C5532" s="140" t="s">
        <v>3183</v>
      </c>
      <c r="D5532" s="140" t="s">
        <v>3021</v>
      </c>
      <c r="E5532" s="140" t="s">
        <v>3021</v>
      </c>
      <c r="F5532" s="140" t="s">
        <v>3184</v>
      </c>
      <c r="G5532" s="140" t="s">
        <v>3185</v>
      </c>
      <c r="H5532" s="140">
        <v>51.113900000000001</v>
      </c>
      <c r="I5532" s="140">
        <v>-114.02</v>
      </c>
      <c r="J5532" s="140">
        <v>3557</v>
      </c>
      <c r="K5532" s="140">
        <v>-7</v>
      </c>
      <c r="L5532" s="140">
        <f>COUNTIFS(ArCompl!$C$2:$C$5652,ArCompl!$C963,ArCompl!$D$2:$D$5652,ArCompl!$D963)</f>
        <v>1</v>
      </c>
      <c r="M5532" s="141">
        <f>IF(ISNA(MATCH($F5532,'Liste noire'!C:C,0)),0,1)</f>
        <v>0</v>
      </c>
    </row>
    <row r="5533" spans="1:13" x14ac:dyDescent="0.25">
      <c r="A5533" s="142">
        <v>179</v>
      </c>
      <c r="B5533" s="143" t="s">
        <v>4239</v>
      </c>
      <c r="C5533" s="143" t="s">
        <v>4240</v>
      </c>
      <c r="D5533" s="143" t="s">
        <v>3021</v>
      </c>
      <c r="E5533" s="143" t="s">
        <v>3021</v>
      </c>
      <c r="F5533" s="143" t="s">
        <v>4241</v>
      </c>
      <c r="G5533" s="143" t="s">
        <v>4242</v>
      </c>
      <c r="H5533" s="143">
        <v>54.8247</v>
      </c>
      <c r="I5533" s="143">
        <v>-127.18300000000001</v>
      </c>
      <c r="J5533" s="143">
        <v>1712</v>
      </c>
      <c r="K5533" s="143">
        <v>-8</v>
      </c>
      <c r="L5533" s="143">
        <f>COUNTIFS(ArCompl!$C$2:$C$5652,ArCompl!$C1230,ArCompl!$D$2:$D$5652,ArCompl!$D1230)</f>
        <v>1</v>
      </c>
      <c r="M5533" s="144">
        <f>IF(ISNA(MATCH($F5533,'Liste noire'!C:C,0)),0,1)</f>
        <v>0</v>
      </c>
    </row>
    <row r="5534" spans="1:13" x14ac:dyDescent="0.25">
      <c r="A5534" s="139">
        <v>180</v>
      </c>
      <c r="B5534" s="140" t="s">
        <v>3435</v>
      </c>
      <c r="C5534" s="140" t="s">
        <v>3436</v>
      </c>
      <c r="D5534" s="140" t="s">
        <v>3021</v>
      </c>
      <c r="E5534" s="140" t="s">
        <v>3021</v>
      </c>
      <c r="F5534" s="140" t="s">
        <v>3437</v>
      </c>
      <c r="G5534" s="140" t="s">
        <v>3438</v>
      </c>
      <c r="H5534" s="140">
        <v>58.836399999999998</v>
      </c>
      <c r="I5534" s="140">
        <v>-122.59699999999999</v>
      </c>
      <c r="J5534" s="140">
        <v>1253</v>
      </c>
      <c r="K5534" s="140">
        <v>-8</v>
      </c>
      <c r="L5534" s="140">
        <f>COUNTIFS(ArCompl!$C$2:$C$5652,ArCompl!$C1027,ArCompl!$D$2:$D$5652,ArCompl!$D1027)</f>
        <v>1</v>
      </c>
      <c r="M5534" s="141">
        <f>IF(ISNA(MATCH($F5534,'Liste noire'!C:C,0)),0,1)</f>
        <v>0</v>
      </c>
    </row>
    <row r="5535" spans="1:13" x14ac:dyDescent="0.25">
      <c r="A5535" s="142">
        <v>181</v>
      </c>
      <c r="B5535" s="143" t="s">
        <v>3987</v>
      </c>
      <c r="C5535" s="143" t="s">
        <v>3988</v>
      </c>
      <c r="D5535" s="143" t="s">
        <v>3021</v>
      </c>
      <c r="E5535" s="143" t="s">
        <v>3021</v>
      </c>
      <c r="F5535" s="143" t="s">
        <v>3989</v>
      </c>
      <c r="G5535" s="143" t="s">
        <v>3990</v>
      </c>
      <c r="H5535" s="143">
        <v>49.463099999999997</v>
      </c>
      <c r="I5535" s="143">
        <v>-119.602</v>
      </c>
      <c r="J5535" s="143">
        <v>1129</v>
      </c>
      <c r="K5535" s="143">
        <v>-8</v>
      </c>
      <c r="L5535" s="143">
        <f>COUNTIFS(ArCompl!$C$2:$C$5652,ArCompl!$C1167,ArCompl!$D$2:$D$5652,ArCompl!$D1167)</f>
        <v>3</v>
      </c>
      <c r="M5535" s="144">
        <f>IF(ISNA(MATCH($F5535,'Liste noire'!C:C,0)),0,1)</f>
        <v>0</v>
      </c>
    </row>
    <row r="5536" spans="1:13" x14ac:dyDescent="0.25">
      <c r="A5536" s="139">
        <v>182</v>
      </c>
      <c r="B5536" s="140" t="s">
        <v>3226</v>
      </c>
      <c r="C5536" s="140" t="s">
        <v>3227</v>
      </c>
      <c r="D5536" s="140" t="s">
        <v>3021</v>
      </c>
      <c r="E5536" s="140" t="s">
        <v>3021</v>
      </c>
      <c r="F5536" s="140" t="s">
        <v>3228</v>
      </c>
      <c r="G5536" s="140" t="s">
        <v>3229</v>
      </c>
      <c r="H5536" s="140">
        <v>46.29</v>
      </c>
      <c r="I5536" s="140">
        <v>-63.121099999999998</v>
      </c>
      <c r="J5536" s="140">
        <v>160</v>
      </c>
      <c r="K5536" s="140">
        <v>-4</v>
      </c>
      <c r="L5536" s="140">
        <f>COUNTIFS(ArCompl!$C$2:$C$5652,ArCompl!$C974,ArCompl!$D$2:$D$5652,ArCompl!$D974)</f>
        <v>1</v>
      </c>
      <c r="M5536" s="141">
        <f>IF(ISNA(MATCH($F5536,'Liste noire'!C:C,0)),0,1)</f>
        <v>0</v>
      </c>
    </row>
    <row r="5537" spans="1:13" x14ac:dyDescent="0.25">
      <c r="A5537" s="142">
        <v>183</v>
      </c>
      <c r="B5537" s="143" t="s">
        <v>4251</v>
      </c>
      <c r="C5537" s="143" t="s">
        <v>4252</v>
      </c>
      <c r="D5537" s="143" t="s">
        <v>3021</v>
      </c>
      <c r="E5537" s="143" t="s">
        <v>3021</v>
      </c>
      <c r="F5537" s="143" t="s">
        <v>4253</v>
      </c>
      <c r="G5537" s="143" t="s">
        <v>4254</v>
      </c>
      <c r="H5537" s="143">
        <v>69.546700000000001</v>
      </c>
      <c r="I5537" s="143">
        <v>-93.576700000000002</v>
      </c>
      <c r="J5537" s="143">
        <v>92</v>
      </c>
      <c r="K5537" s="143">
        <v>-7</v>
      </c>
      <c r="L5537" s="143">
        <f>COUNTIFS(ArCompl!$C$2:$C$5652,ArCompl!$C1233,ArCompl!$D$2:$D$5652,ArCompl!$D1233)</f>
        <v>6</v>
      </c>
      <c r="M5537" s="144">
        <f>IF(ISNA(MATCH($F5537,'Liste noire'!C:C,0)),0,1)</f>
        <v>0</v>
      </c>
    </row>
    <row r="5538" spans="1:13" x14ac:dyDescent="0.25">
      <c r="A5538" s="139">
        <v>184</v>
      </c>
      <c r="B5538" s="140" t="s">
        <v>4446</v>
      </c>
      <c r="C5538" s="140" t="s">
        <v>4443</v>
      </c>
      <c r="D5538" s="140" t="s">
        <v>3021</v>
      </c>
      <c r="E5538" s="140" t="s">
        <v>3021</v>
      </c>
      <c r="F5538" s="140" t="s">
        <v>4447</v>
      </c>
      <c r="G5538" s="140" t="s">
        <v>4448</v>
      </c>
      <c r="H5538" s="140">
        <v>48.646900000000002</v>
      </c>
      <c r="I5538" s="140">
        <v>-123.426</v>
      </c>
      <c r="J5538" s="140">
        <v>63</v>
      </c>
      <c r="K5538" s="140">
        <v>-8</v>
      </c>
      <c r="L5538" s="140">
        <f>COUNTIFS(ArCompl!$C$2:$C$5652,ArCompl!$C1283,ArCompl!$D$2:$D$5652,ArCompl!$D1283)</f>
        <v>2</v>
      </c>
      <c r="M5538" s="141">
        <f>IF(ISNA(MATCH($F5538,'Liste noire'!C:C,0)),0,1)</f>
        <v>0</v>
      </c>
    </row>
    <row r="5539" spans="1:13" x14ac:dyDescent="0.25">
      <c r="A5539" s="142">
        <v>185</v>
      </c>
      <c r="B5539" s="143" t="s">
        <v>3772</v>
      </c>
      <c r="C5539" s="143" t="s">
        <v>3773</v>
      </c>
      <c r="D5539" s="143" t="s">
        <v>3021</v>
      </c>
      <c r="E5539" s="143" t="s">
        <v>3021</v>
      </c>
      <c r="F5539" s="143" t="s">
        <v>3774</v>
      </c>
      <c r="G5539" s="143" t="s">
        <v>3775</v>
      </c>
      <c r="H5539" s="143">
        <v>56.863900000000001</v>
      </c>
      <c r="I5539" s="143">
        <v>-101.07599999999999</v>
      </c>
      <c r="J5539" s="143">
        <v>1170</v>
      </c>
      <c r="K5539" s="143">
        <v>-6</v>
      </c>
      <c r="L5539" s="143">
        <f>COUNTIFS(ArCompl!$C$2:$C$5652,ArCompl!$C1112,ArCompl!$D$2:$D$5652,ArCompl!$D1112)</f>
        <v>1</v>
      </c>
      <c r="M5539" s="144">
        <f>IF(ISNA(MATCH($F5539,'Liste noire'!C:C,0)),0,1)</f>
        <v>0</v>
      </c>
    </row>
    <row r="5540" spans="1:13" x14ac:dyDescent="0.25">
      <c r="A5540" s="139">
        <v>186</v>
      </c>
      <c r="B5540" s="140" t="s">
        <v>4327</v>
      </c>
      <c r="C5540" s="140" t="s">
        <v>4328</v>
      </c>
      <c r="D5540" s="140" t="s">
        <v>3021</v>
      </c>
      <c r="E5540" s="140" t="s">
        <v>3021</v>
      </c>
      <c r="F5540" s="140" t="s">
        <v>4329</v>
      </c>
      <c r="G5540" s="140" t="s">
        <v>4330</v>
      </c>
      <c r="H5540" s="140">
        <v>50.291899999999998</v>
      </c>
      <c r="I5540" s="140">
        <v>-107.691</v>
      </c>
      <c r="J5540" s="140">
        <v>2680</v>
      </c>
      <c r="K5540" s="140">
        <v>-6</v>
      </c>
      <c r="L5540" s="140">
        <f>COUNTIFS(ArCompl!$C$2:$C$5652,ArCompl!$C1252,ArCompl!$D$2:$D$5652,ArCompl!$D1252)</f>
        <v>1</v>
      </c>
      <c r="M5540" s="141">
        <f>IF(ISNA(MATCH($F5540,'Liste noire'!C:C,0)),0,1)</f>
        <v>0</v>
      </c>
    </row>
    <row r="5541" spans="1:13" x14ac:dyDescent="0.25">
      <c r="A5541" s="142">
        <v>187</v>
      </c>
      <c r="B5541" s="143" t="s">
        <v>3258</v>
      </c>
      <c r="C5541" s="143" t="s">
        <v>3259</v>
      </c>
      <c r="D5541" s="143" t="s">
        <v>3021</v>
      </c>
      <c r="E5541" s="143" t="s">
        <v>3021</v>
      </c>
      <c r="F5541" s="143" t="s">
        <v>3260</v>
      </c>
      <c r="G5541" s="143" t="s">
        <v>3261</v>
      </c>
      <c r="H5541" s="143">
        <v>58.739199999999997</v>
      </c>
      <c r="I5541" s="143">
        <v>-94.064999999999998</v>
      </c>
      <c r="J5541" s="143">
        <v>94</v>
      </c>
      <c r="K5541" s="143">
        <v>-6</v>
      </c>
      <c r="L5541" s="143">
        <f>COUNTIFS(ArCompl!$C$2:$C$5652,ArCompl!$C982,ArCompl!$D$2:$D$5652,ArCompl!$D982)</f>
        <v>1</v>
      </c>
      <c r="M5541" s="144">
        <f>IF(ISNA(MATCH($F5541,'Liste noire'!C:C,0)),0,1)</f>
        <v>0</v>
      </c>
    </row>
    <row r="5542" spans="1:13" x14ac:dyDescent="0.25">
      <c r="A5542" s="139">
        <v>188</v>
      </c>
      <c r="B5542" s="140" t="s">
        <v>3518</v>
      </c>
      <c r="C5542" s="140" t="s">
        <v>3519</v>
      </c>
      <c r="D5542" s="140" t="s">
        <v>3021</v>
      </c>
      <c r="E5542" s="140" t="s">
        <v>3021</v>
      </c>
      <c r="F5542" s="140" t="s">
        <v>3520</v>
      </c>
      <c r="G5542" s="140" t="s">
        <v>3521</v>
      </c>
      <c r="H5542" s="140">
        <v>53.319200000000002</v>
      </c>
      <c r="I5542" s="140">
        <v>-60.425800000000002</v>
      </c>
      <c r="J5542" s="140">
        <v>160</v>
      </c>
      <c r="K5542" s="140">
        <v>-4</v>
      </c>
      <c r="L5542" s="140">
        <f>COUNTIFS(ArCompl!$C$2:$C$5652,ArCompl!$C1048,ArCompl!$D$2:$D$5652,ArCompl!$D1048)</f>
        <v>1</v>
      </c>
      <c r="M5542" s="141">
        <f>IF(ISNA(MATCH($F5542,'Liste noire'!C:C,0)),0,1)</f>
        <v>0</v>
      </c>
    </row>
    <row r="5543" spans="1:13" x14ac:dyDescent="0.25">
      <c r="A5543" s="142">
        <v>189</v>
      </c>
      <c r="B5543" s="143" t="s">
        <v>4279</v>
      </c>
      <c r="C5543" s="143" t="s">
        <v>4280</v>
      </c>
      <c r="D5543" s="143" t="s">
        <v>3021</v>
      </c>
      <c r="E5543" s="143" t="s">
        <v>3021</v>
      </c>
      <c r="F5543" s="143" t="s">
        <v>4281</v>
      </c>
      <c r="G5543" s="143" t="s">
        <v>4282</v>
      </c>
      <c r="H5543" s="143">
        <v>47.618600000000001</v>
      </c>
      <c r="I5543" s="143">
        <v>-52.751899999999999</v>
      </c>
      <c r="J5543" s="143">
        <v>461</v>
      </c>
      <c r="K5543" s="143">
        <v>-3.5</v>
      </c>
      <c r="L5543" s="143">
        <f>COUNTIFS(ArCompl!$C$2:$C$5652,ArCompl!$C1240,ArCompl!$D$2:$D$5652,ArCompl!$D1240)</f>
        <v>2</v>
      </c>
      <c r="M5543" s="144">
        <f>IF(ISNA(MATCH($F5543,'Liste noire'!C:C,0)),0,1)</f>
        <v>0</v>
      </c>
    </row>
    <row r="5544" spans="1:13" x14ac:dyDescent="0.25">
      <c r="A5544" s="139">
        <v>190</v>
      </c>
      <c r="B5544" s="140" t="s">
        <v>3656</v>
      </c>
      <c r="C5544" s="140" t="s">
        <v>3657</v>
      </c>
      <c r="D5544" s="140" t="s">
        <v>3021</v>
      </c>
      <c r="E5544" s="140" t="s">
        <v>3021</v>
      </c>
      <c r="F5544" s="140" t="s">
        <v>3658</v>
      </c>
      <c r="G5544" s="140" t="s">
        <v>3659</v>
      </c>
      <c r="H5544" s="140">
        <v>49.413899999999998</v>
      </c>
      <c r="I5544" s="140">
        <v>-82.467500000000001</v>
      </c>
      <c r="J5544" s="140">
        <v>743</v>
      </c>
      <c r="K5544" s="140">
        <v>-5</v>
      </c>
      <c r="L5544" s="140">
        <f>COUNTIFS(ArCompl!$C$2:$C$5652,ArCompl!$C1083,ArCompl!$D$2:$D$5652,ArCompl!$D1083)</f>
        <v>1</v>
      </c>
      <c r="M5544" s="141">
        <f>IF(ISNA(MATCH($F5544,'Liste noire'!C:C,0)),0,1)</f>
        <v>0</v>
      </c>
    </row>
    <row r="5545" spans="1:13" x14ac:dyDescent="0.25">
      <c r="A5545" s="142">
        <v>191</v>
      </c>
      <c r="B5545" s="143" t="s">
        <v>3064</v>
      </c>
      <c r="C5545" s="143" t="s">
        <v>3065</v>
      </c>
      <c r="D5545" s="143" t="s">
        <v>3021</v>
      </c>
      <c r="E5545" s="143" t="s">
        <v>3021</v>
      </c>
      <c r="F5545" s="143" t="s">
        <v>3066</v>
      </c>
      <c r="G5545" s="143" t="s">
        <v>3067</v>
      </c>
      <c r="H5545" s="143">
        <v>50.290300000000002</v>
      </c>
      <c r="I5545" s="143">
        <v>-88.909700000000001</v>
      </c>
      <c r="J5545" s="143">
        <v>1058</v>
      </c>
      <c r="K5545" s="143">
        <v>-5</v>
      </c>
      <c r="L5545" s="143">
        <f>COUNTIFS(ArCompl!$C$2:$C$5652,ArCompl!$C933,ArCompl!$D$2:$D$5652,ArCompl!$D933)</f>
        <v>1</v>
      </c>
      <c r="M5545" s="144">
        <f>IF(ISNA(MATCH($F5545,'Liste noire'!C:C,0)),0,1)</f>
        <v>0</v>
      </c>
    </row>
    <row r="5546" spans="1:13" x14ac:dyDescent="0.25">
      <c r="A5546" s="139">
        <v>192</v>
      </c>
      <c r="B5546" s="140" t="s">
        <v>3840</v>
      </c>
      <c r="C5546" s="140" t="s">
        <v>3841</v>
      </c>
      <c r="D5546" s="140" t="s">
        <v>3021</v>
      </c>
      <c r="E5546" s="140" t="s">
        <v>3021</v>
      </c>
      <c r="F5546" s="140" t="s">
        <v>3842</v>
      </c>
      <c r="G5546" s="140" t="s">
        <v>3843</v>
      </c>
      <c r="H5546" s="140">
        <v>48.608600000000003</v>
      </c>
      <c r="I5546" s="140">
        <v>-68.208100000000002</v>
      </c>
      <c r="J5546" s="140">
        <v>172</v>
      </c>
      <c r="K5546" s="140">
        <v>-5</v>
      </c>
      <c r="L5546" s="140">
        <f>COUNTIFS(ArCompl!$C$2:$C$5652,ArCompl!$C1129,ArCompl!$D$2:$D$5652,ArCompl!$D1129)</f>
        <v>1</v>
      </c>
      <c r="M5546" s="141">
        <f>IF(ISNA(MATCH($F5546,'Liste noire'!C:C,0)),0,1)</f>
        <v>0</v>
      </c>
    </row>
    <row r="5547" spans="1:13" x14ac:dyDescent="0.25">
      <c r="A5547" s="142">
        <v>193</v>
      </c>
      <c r="B5547" s="143" t="s">
        <v>4389</v>
      </c>
      <c r="C5547" s="143" t="s">
        <v>4383</v>
      </c>
      <c r="D5547" s="143" t="s">
        <v>3021</v>
      </c>
      <c r="E5547" s="143" t="s">
        <v>3021</v>
      </c>
      <c r="F5547" s="143" t="s">
        <v>4390</v>
      </c>
      <c r="G5547" s="143" t="s">
        <v>4391</v>
      </c>
      <c r="H5547" s="143">
        <v>43.677199999999999</v>
      </c>
      <c r="I5547" s="143">
        <v>-79.630600000000001</v>
      </c>
      <c r="J5547" s="143">
        <v>569</v>
      </c>
      <c r="K5547" s="143">
        <v>-5</v>
      </c>
      <c r="L5547" s="143">
        <f>COUNTIFS(ArCompl!$C$2:$C$5652,ArCompl!$C1268,ArCompl!$D$2:$D$5652,ArCompl!$D1268)</f>
        <v>1</v>
      </c>
      <c r="M5547" s="144">
        <f>IF(ISNA(MATCH($F5547,'Liste noire'!C:C,0)),0,1)</f>
        <v>0</v>
      </c>
    </row>
    <row r="5548" spans="1:13" x14ac:dyDescent="0.25">
      <c r="A5548" s="139">
        <v>194</v>
      </c>
      <c r="B5548" s="140" t="s">
        <v>4392</v>
      </c>
      <c r="C5548" s="140" t="s">
        <v>4383</v>
      </c>
      <c r="D5548" s="140" t="s">
        <v>3021</v>
      </c>
      <c r="E5548" s="140" t="s">
        <v>3021</v>
      </c>
      <c r="F5548" s="140" t="s">
        <v>4393</v>
      </c>
      <c r="G5548" s="140" t="s">
        <v>4394</v>
      </c>
      <c r="H5548" s="140">
        <v>43.7425</v>
      </c>
      <c r="I5548" s="140">
        <v>-79.465599999999995</v>
      </c>
      <c r="J5548" s="140">
        <v>652</v>
      </c>
      <c r="K5548" s="140">
        <v>-5</v>
      </c>
      <c r="L5548" s="140">
        <f>COUNTIFS(ArCompl!$C$2:$C$5652,ArCompl!$C1269,ArCompl!$D$2:$D$5652,ArCompl!$D1269)</f>
        <v>1</v>
      </c>
      <c r="M5548" s="141">
        <f>IF(ISNA(MATCH($F5548,'Liste noire'!C:C,0)),0,1)</f>
        <v>0</v>
      </c>
    </row>
    <row r="5549" spans="1:13" x14ac:dyDescent="0.25">
      <c r="A5549" s="142">
        <v>195</v>
      </c>
      <c r="B5549" s="143" t="s">
        <v>3522</v>
      </c>
      <c r="C5549" s="143" t="s">
        <v>3523</v>
      </c>
      <c r="D5549" s="143" t="s">
        <v>3021</v>
      </c>
      <c r="E5549" s="143" t="s">
        <v>3021</v>
      </c>
      <c r="F5549" s="143" t="s">
        <v>3524</v>
      </c>
      <c r="G5549" s="143" t="s">
        <v>3525</v>
      </c>
      <c r="H5549" s="143">
        <v>45.885300000000001</v>
      </c>
      <c r="I5549" s="143">
        <v>-82.567800000000005</v>
      </c>
      <c r="J5549" s="143">
        <v>635</v>
      </c>
      <c r="K5549" s="143">
        <v>-5</v>
      </c>
      <c r="L5549" s="143">
        <f>COUNTIFS(ArCompl!$C$2:$C$5652,ArCompl!$C1049,ArCompl!$D$2:$D$5652,ArCompl!$D1049)</f>
        <v>1</v>
      </c>
      <c r="M5549" s="144">
        <f>IF(ISNA(MATCH($F5549,'Liste noire'!C:C,0)),0,1)</f>
        <v>0</v>
      </c>
    </row>
    <row r="5550" spans="1:13" x14ac:dyDescent="0.25">
      <c r="A5550" s="139">
        <v>196</v>
      </c>
      <c r="B5550" s="140" t="s">
        <v>4548</v>
      </c>
      <c r="C5550" s="140" t="s">
        <v>4549</v>
      </c>
      <c r="D5550" s="140" t="s">
        <v>3021</v>
      </c>
      <c r="E5550" s="140" t="s">
        <v>3021</v>
      </c>
      <c r="F5550" s="140" t="s">
        <v>4550</v>
      </c>
      <c r="G5550" s="140" t="s">
        <v>4551</v>
      </c>
      <c r="H5550" s="140">
        <v>62.462800000000001</v>
      </c>
      <c r="I5550" s="140">
        <v>-114.44</v>
      </c>
      <c r="J5550" s="140">
        <v>675</v>
      </c>
      <c r="K5550" s="140">
        <v>-7</v>
      </c>
      <c r="L5550" s="140">
        <f>COUNTIFS(ArCompl!$C$2:$C$5652,ArCompl!$C1309,ArCompl!$D$2:$D$5652,ArCompl!$D1309)</f>
        <v>1</v>
      </c>
      <c r="M5550" s="141">
        <f>IF(ISNA(MATCH($F5550,'Liste noire'!C:C,0)),0,1)</f>
        <v>0</v>
      </c>
    </row>
    <row r="5551" spans="1:13" x14ac:dyDescent="0.25">
      <c r="A5551" s="142">
        <v>5535</v>
      </c>
      <c r="B5551" s="143" t="s">
        <v>4183</v>
      </c>
      <c r="C5551" s="143" t="s">
        <v>4184</v>
      </c>
      <c r="D5551" s="143" t="s">
        <v>3021</v>
      </c>
      <c r="E5551" s="143" t="s">
        <v>3021</v>
      </c>
      <c r="F5551" s="143" t="s">
        <v>4185</v>
      </c>
      <c r="G5551" s="143" t="s">
        <v>4186</v>
      </c>
      <c r="H5551" s="143">
        <v>62.179400000000001</v>
      </c>
      <c r="I5551" s="143">
        <v>-75.667199999999994</v>
      </c>
      <c r="J5551" s="143">
        <v>743</v>
      </c>
      <c r="K5551" s="143">
        <v>-5</v>
      </c>
      <c r="L5551" s="143">
        <f>COUNTIFS(ArCompl!$C$2:$C$5652,ArCompl!$C1216,ArCompl!$D$2:$D$5652,ArCompl!$D1216)</f>
        <v>1</v>
      </c>
      <c r="M5551" s="144">
        <f>IF(ISNA(MATCH($F5551,'Liste noire'!C:C,0)),0,1)</f>
        <v>0</v>
      </c>
    </row>
    <row r="5552" spans="1:13" x14ac:dyDescent="0.25">
      <c r="A5552" s="139">
        <v>197</v>
      </c>
      <c r="B5552" s="140" t="s">
        <v>4235</v>
      </c>
      <c r="C5552" s="140" t="s">
        <v>4236</v>
      </c>
      <c r="D5552" s="140" t="s">
        <v>3021</v>
      </c>
      <c r="E5552" s="140" t="s">
        <v>3021</v>
      </c>
      <c r="F5552" s="140" t="s">
        <v>4237</v>
      </c>
      <c r="G5552" s="140" t="s">
        <v>4238</v>
      </c>
      <c r="H5552" s="140">
        <v>55.293100000000003</v>
      </c>
      <c r="I5552" s="140">
        <v>-114.777</v>
      </c>
      <c r="J5552" s="140">
        <v>1912</v>
      </c>
      <c r="K5552" s="140">
        <v>-7</v>
      </c>
      <c r="L5552" s="140">
        <f>COUNTIFS(ArCompl!$C$2:$C$5652,ArCompl!$C1229,ArCompl!$D$2:$D$5652,ArCompl!$D1229)</f>
        <v>1</v>
      </c>
      <c r="M5552" s="141">
        <f>IF(ISNA(MATCH($F5552,'Liste noire'!C:C,0)),0,1)</f>
        <v>0</v>
      </c>
    </row>
    <row r="5553" spans="1:13" x14ac:dyDescent="0.25">
      <c r="A5553" s="142">
        <v>198</v>
      </c>
      <c r="B5553" s="143" t="s">
        <v>4191</v>
      </c>
      <c r="C5553" s="143" t="s">
        <v>4192</v>
      </c>
      <c r="D5553" s="143" t="s">
        <v>3021</v>
      </c>
      <c r="E5553" s="143" t="s">
        <v>3021</v>
      </c>
      <c r="F5553" s="143" t="s">
        <v>4193</v>
      </c>
      <c r="G5553" s="143" t="s">
        <v>4194</v>
      </c>
      <c r="H5553" s="143">
        <v>53.254300000000001</v>
      </c>
      <c r="I5553" s="143">
        <v>-131.81399999999999</v>
      </c>
      <c r="J5553" s="143">
        <v>21</v>
      </c>
      <c r="K5553" s="143">
        <v>-8</v>
      </c>
      <c r="L5553" s="143">
        <f>COUNTIFS(ArCompl!$C$2:$C$5652,ArCompl!$C1218,ArCompl!$D$2:$D$5652,ArCompl!$D1218)</f>
        <v>1</v>
      </c>
      <c r="M5553" s="144">
        <f>IF(ISNA(MATCH($F5553,'Liste noire'!C:C,0)),0,1)</f>
        <v>0</v>
      </c>
    </row>
    <row r="5554" spans="1:13" x14ac:dyDescent="0.25">
      <c r="A5554" s="139">
        <v>199</v>
      </c>
      <c r="B5554" s="140" t="s">
        <v>4203</v>
      </c>
      <c r="C5554" s="140" t="s">
        <v>4204</v>
      </c>
      <c r="D5554" s="140" t="s">
        <v>3021</v>
      </c>
      <c r="E5554" s="140" t="s">
        <v>3021</v>
      </c>
      <c r="F5554" s="140" t="s">
        <v>4205</v>
      </c>
      <c r="G5554" s="140" t="s">
        <v>4206</v>
      </c>
      <c r="H5554" s="140">
        <v>42.999400000000001</v>
      </c>
      <c r="I5554" s="140">
        <v>-82.308899999999994</v>
      </c>
      <c r="J5554" s="140">
        <v>594</v>
      </c>
      <c r="K5554" s="140">
        <v>-5</v>
      </c>
      <c r="L5554" s="140">
        <f>COUNTIFS(ArCompl!$C$2:$C$5652,ArCompl!$C1221,ArCompl!$D$2:$D$5652,ArCompl!$D1221)</f>
        <v>1</v>
      </c>
      <c r="M5554" s="141">
        <f>IF(ISNA(MATCH($F5554,'Liste noire'!C:C,0)),0,1)</f>
        <v>0</v>
      </c>
    </row>
    <row r="5555" spans="1:13" x14ac:dyDescent="0.25">
      <c r="A5555" s="142">
        <v>41</v>
      </c>
      <c r="B5555" s="143" t="s">
        <v>3290</v>
      </c>
      <c r="C5555" s="143" t="s">
        <v>3291</v>
      </c>
      <c r="D5555" s="143" t="s">
        <v>3021</v>
      </c>
      <c r="E5555" s="143" t="s">
        <v>3021</v>
      </c>
      <c r="F5555" s="143" t="s">
        <v>3292</v>
      </c>
      <c r="G5555" s="143" t="s">
        <v>3293</v>
      </c>
      <c r="H5555" s="143">
        <v>64.193299999999994</v>
      </c>
      <c r="I5555" s="143">
        <v>-83.359399999999994</v>
      </c>
      <c r="J5555" s="143">
        <v>210</v>
      </c>
      <c r="K5555" s="143">
        <v>-5</v>
      </c>
      <c r="L5555" s="143">
        <f>COUNTIFS(ArCompl!$C$2:$C$5652,ArCompl!$C990,ArCompl!$D$2:$D$5652,ArCompl!$D990)</f>
        <v>1</v>
      </c>
      <c r="M5555" s="144">
        <f>IF(ISNA(MATCH($F5555,'Liste noire'!C:C,0)),0,1)</f>
        <v>0</v>
      </c>
    </row>
    <row r="5556" spans="1:13" x14ac:dyDescent="0.25">
      <c r="A5556" s="139">
        <v>200</v>
      </c>
      <c r="B5556" s="140" t="s">
        <v>4031</v>
      </c>
      <c r="C5556" s="140" t="s">
        <v>4032</v>
      </c>
      <c r="D5556" s="140" t="s">
        <v>3021</v>
      </c>
      <c r="E5556" s="140" t="s">
        <v>3021</v>
      </c>
      <c r="F5556" s="140" t="s">
        <v>4033</v>
      </c>
      <c r="G5556" s="140" t="s">
        <v>4034</v>
      </c>
      <c r="H5556" s="140">
        <v>50.680599999999998</v>
      </c>
      <c r="I5556" s="140">
        <v>-127.367</v>
      </c>
      <c r="J5556" s="140">
        <v>71</v>
      </c>
      <c r="K5556" s="140">
        <v>-8</v>
      </c>
      <c r="L5556" s="140">
        <f>COUNTIFS(ArCompl!$C$2:$C$5652,ArCompl!$C1178,ArCompl!$D$2:$D$5652,ArCompl!$D1178)</f>
        <v>1</v>
      </c>
      <c r="M5556" s="141">
        <f>IF(ISNA(MATCH($F5556,'Liste noire'!C:C,0)),0,1)</f>
        <v>0</v>
      </c>
    </row>
    <row r="5557" spans="1:13" x14ac:dyDescent="0.25">
      <c r="A5557" s="142">
        <v>201</v>
      </c>
      <c r="B5557" s="143" t="s">
        <v>4497</v>
      </c>
      <c r="C5557" s="143" t="s">
        <v>4498</v>
      </c>
      <c r="D5557" s="143" t="s">
        <v>3021</v>
      </c>
      <c r="E5557" s="143" t="s">
        <v>3021</v>
      </c>
      <c r="F5557" s="143" t="s">
        <v>4499</v>
      </c>
      <c r="G5557" s="143" t="s">
        <v>4500</v>
      </c>
      <c r="H5557" s="143">
        <v>54.143900000000002</v>
      </c>
      <c r="I5557" s="143">
        <v>-115.78700000000001</v>
      </c>
      <c r="J5557" s="143">
        <v>2567</v>
      </c>
      <c r="K5557" s="143">
        <v>-7</v>
      </c>
      <c r="L5557" s="143">
        <f>COUNTIFS(ArCompl!$C$2:$C$5652,ArCompl!$C1296,ArCompl!$D$2:$D$5652,ArCompl!$D1296)</f>
        <v>2</v>
      </c>
      <c r="M5557" s="144">
        <f>IF(ISNA(MATCH($F5557,'Liste noire'!C:C,0)),0,1)</f>
        <v>0</v>
      </c>
    </row>
    <row r="5558" spans="1:13" x14ac:dyDescent="0.25">
      <c r="A5558" s="139">
        <v>202</v>
      </c>
      <c r="B5558" s="140" t="s">
        <v>4219</v>
      </c>
      <c r="C5558" s="140" t="s">
        <v>4220</v>
      </c>
      <c r="D5558" s="140" t="s">
        <v>3021</v>
      </c>
      <c r="E5558" s="140" t="s">
        <v>3021</v>
      </c>
      <c r="F5558" s="140" t="s">
        <v>4221</v>
      </c>
      <c r="G5558" s="140" t="s">
        <v>4222</v>
      </c>
      <c r="H5558" s="140">
        <v>50.223300000000002</v>
      </c>
      <c r="I5558" s="140">
        <v>-66.265600000000006</v>
      </c>
      <c r="J5558" s="140">
        <v>180</v>
      </c>
      <c r="K5558" s="140">
        <v>-5</v>
      </c>
      <c r="L5558" s="140">
        <f>COUNTIFS(ArCompl!$C$2:$C$5652,ArCompl!$C1225,ArCompl!$D$2:$D$5652,ArCompl!$D1225)</f>
        <v>1</v>
      </c>
      <c r="M5558" s="141">
        <f>IF(ISNA(MATCH($F5558,'Liste noire'!C:C,0)),0,1)</f>
        <v>0</v>
      </c>
    </row>
    <row r="5559" spans="1:13" x14ac:dyDescent="0.25">
      <c r="A5559" s="142">
        <v>203</v>
      </c>
      <c r="B5559" s="143" t="s">
        <v>4346</v>
      </c>
      <c r="C5559" s="143" t="s">
        <v>4347</v>
      </c>
      <c r="D5559" s="143" t="s">
        <v>3021</v>
      </c>
      <c r="E5559" s="143" t="s">
        <v>3021</v>
      </c>
      <c r="F5559" s="143" t="s">
        <v>4348</v>
      </c>
      <c r="G5559" s="143" t="s">
        <v>4349</v>
      </c>
      <c r="H5559" s="143">
        <v>60.172800000000002</v>
      </c>
      <c r="I5559" s="143">
        <v>-132.74299999999999</v>
      </c>
      <c r="J5559" s="143">
        <v>2313</v>
      </c>
      <c r="K5559" s="143">
        <v>-8</v>
      </c>
      <c r="L5559" s="143">
        <f>COUNTIFS(ArCompl!$C$2:$C$5652,ArCompl!$C1257,ArCompl!$D$2:$D$5652,ArCompl!$D1257)</f>
        <v>1</v>
      </c>
      <c r="M5559" s="144">
        <f>IF(ISNA(MATCH($F5559,'Liste noire'!C:C,0)),0,1)</f>
        <v>0</v>
      </c>
    </row>
    <row r="5560" spans="1:13" x14ac:dyDescent="0.25">
      <c r="A5560" s="139">
        <v>204</v>
      </c>
      <c r="B5560" s="140" t="s">
        <v>3534</v>
      </c>
      <c r="C5560" s="140" t="s">
        <v>3535</v>
      </c>
      <c r="D5560" s="140" t="s">
        <v>3021</v>
      </c>
      <c r="E5560" s="140" t="s">
        <v>3021</v>
      </c>
      <c r="F5560" s="140" t="s">
        <v>3536</v>
      </c>
      <c r="G5560" s="140" t="s">
        <v>3537</v>
      </c>
      <c r="H5560" s="140">
        <v>44.984400000000001</v>
      </c>
      <c r="I5560" s="140">
        <v>-64.916899999999998</v>
      </c>
      <c r="J5560" s="140">
        <v>92</v>
      </c>
      <c r="K5560" s="140">
        <v>-4</v>
      </c>
      <c r="L5560" s="140">
        <f>COUNTIFS(ArCompl!$C$2:$C$5652,ArCompl!$C1052,ArCompl!$D$2:$D$5652,ArCompl!$D1052)</f>
        <v>1</v>
      </c>
      <c r="M5560" s="141">
        <f>IF(ISNA(MATCH($F5560,'Liste noire'!C:C,0)),0,1)</f>
        <v>0</v>
      </c>
    </row>
    <row r="5561" spans="1:13" x14ac:dyDescent="0.25">
      <c r="A5561" s="142">
        <v>7987</v>
      </c>
      <c r="B5561" s="143" t="s">
        <v>3776</v>
      </c>
      <c r="C5561" s="143" t="s">
        <v>3777</v>
      </c>
      <c r="D5561" s="143" t="s">
        <v>3021</v>
      </c>
      <c r="E5561" s="143" t="s">
        <v>3021</v>
      </c>
      <c r="F5561" s="143" t="s">
        <v>3778</v>
      </c>
      <c r="G5561" s="143" t="s">
        <v>3779</v>
      </c>
      <c r="H5561" s="143">
        <v>55.304400000000001</v>
      </c>
      <c r="I5561" s="143">
        <v>-123.13200000000001</v>
      </c>
      <c r="J5561" s="143">
        <v>2264</v>
      </c>
      <c r="K5561" s="143">
        <v>-8</v>
      </c>
      <c r="L5561" s="143">
        <f>COUNTIFS(ArCompl!$C$2:$C$5652,ArCompl!$C1113,ArCompl!$D$2:$D$5652,ArCompl!$D1113)</f>
        <v>1</v>
      </c>
      <c r="M5561" s="144">
        <f>IF(ISNA(MATCH($F5561,'Liste noire'!C:C,0)),0,1)</f>
        <v>0</v>
      </c>
    </row>
    <row r="5562" spans="1:13" x14ac:dyDescent="0.25">
      <c r="A5562" s="139">
        <v>8223</v>
      </c>
      <c r="B5562" s="140" t="s">
        <v>4395</v>
      </c>
      <c r="C5562" s="140" t="s">
        <v>4396</v>
      </c>
      <c r="D5562" s="140" t="s">
        <v>3021</v>
      </c>
      <c r="E5562" s="140" t="s">
        <v>3021</v>
      </c>
      <c r="F5562" s="140" t="s">
        <v>4397</v>
      </c>
      <c r="G5562" s="140" t="s">
        <v>4398</v>
      </c>
      <c r="H5562" s="140">
        <v>49.055599999999998</v>
      </c>
      <c r="I5562" s="140">
        <v>-117.60899999999999</v>
      </c>
      <c r="J5562" s="140">
        <v>1427</v>
      </c>
      <c r="K5562" s="140">
        <v>-8</v>
      </c>
      <c r="L5562" s="140">
        <f>COUNTIFS(ArCompl!$C$2:$C$5652,ArCompl!$C1270,ArCompl!$D$2:$D$5652,ArCompl!$D1270)</f>
        <v>1</v>
      </c>
      <c r="M5562" s="141">
        <f>IF(ISNA(MATCH($F5562,'Liste noire'!C:C,0)),0,1)</f>
        <v>0</v>
      </c>
    </row>
    <row r="5563" spans="1:13" x14ac:dyDescent="0.25">
      <c r="A5563" s="142">
        <v>3418</v>
      </c>
      <c r="B5563" s="143" t="s">
        <v>17545</v>
      </c>
      <c r="C5563" s="143" t="s">
        <v>17546</v>
      </c>
      <c r="D5563" s="143" t="s">
        <v>16702</v>
      </c>
      <c r="E5563" s="143" t="s">
        <v>22496</v>
      </c>
      <c r="F5563" s="143" t="s">
        <v>17547</v>
      </c>
      <c r="G5563" s="143" t="s">
        <v>17548</v>
      </c>
      <c r="H5563" s="143">
        <v>64.301199999999994</v>
      </c>
      <c r="I5563" s="143">
        <v>-149.12</v>
      </c>
      <c r="J5563" s="143">
        <v>552</v>
      </c>
      <c r="K5563" s="143">
        <v>-9</v>
      </c>
      <c r="L5563" s="143">
        <f>COUNTIFS(ArCompl!$C$2:$C$5652,ArCompl!$C2103,ArCompl!$D$2:$D$5652,ArCompl!$D2103)</f>
        <v>1</v>
      </c>
      <c r="M5563" s="144">
        <f>IF(ISNA(MATCH($F5563,'Liste noire'!C:C,0)),0,1)</f>
        <v>0</v>
      </c>
    </row>
    <row r="5564" spans="1:13" x14ac:dyDescent="0.25">
      <c r="A5564" s="139">
        <v>5536</v>
      </c>
      <c r="B5564" s="140" t="s">
        <v>4552</v>
      </c>
      <c r="C5564" s="140" t="s">
        <v>4553</v>
      </c>
      <c r="D5564" s="140" t="s">
        <v>3021</v>
      </c>
      <c r="E5564" s="140" t="s">
        <v>3021</v>
      </c>
      <c r="F5564" s="140" t="s">
        <v>4554</v>
      </c>
      <c r="G5564" s="140" t="s">
        <v>4555</v>
      </c>
      <c r="H5564" s="140">
        <v>56.089399999999998</v>
      </c>
      <c r="I5564" s="140">
        <v>-96.089200000000005</v>
      </c>
      <c r="J5564" s="140">
        <v>621</v>
      </c>
      <c r="K5564" s="140">
        <v>-6</v>
      </c>
      <c r="L5564" s="140">
        <f>COUNTIFS(ArCompl!$C$2:$C$5652,ArCompl!$C1310,ArCompl!$D$2:$D$5652,ArCompl!$D1310)</f>
        <v>1</v>
      </c>
      <c r="M5564" s="141">
        <f>IF(ISNA(MATCH($F5564,'Liste noire'!C:C,0)),0,1)</f>
        <v>0</v>
      </c>
    </row>
    <row r="5565" spans="1:13" x14ac:dyDescent="0.25">
      <c r="A5565" s="142">
        <v>1209</v>
      </c>
      <c r="B5565" s="143" t="s">
        <v>6094</v>
      </c>
      <c r="C5565" s="143" t="s">
        <v>6095</v>
      </c>
      <c r="D5565" s="143" t="s">
        <v>6067</v>
      </c>
      <c r="E5565" s="143" t="s">
        <v>22384</v>
      </c>
      <c r="F5565" s="143" t="s">
        <v>6096</v>
      </c>
      <c r="G5565" s="143" t="s">
        <v>6097</v>
      </c>
      <c r="H5565" s="143">
        <v>44.1083</v>
      </c>
      <c r="I5565" s="143">
        <v>15.3467</v>
      </c>
      <c r="J5565" s="143">
        <v>289</v>
      </c>
      <c r="K5565" s="143">
        <v>1</v>
      </c>
      <c r="L5565" s="143">
        <f>COUNTIFS(ArCompl!$C$2:$C$5652,ArCompl!$C1715,ArCompl!$D$2:$D$5652,ArCompl!$D1715)</f>
        <v>1</v>
      </c>
      <c r="M5565" s="144">
        <f>IF(ISNA(MATCH($F5565,'Liste noire'!C:C,0)),0,1)</f>
        <v>0</v>
      </c>
    </row>
    <row r="5566" spans="1:13" x14ac:dyDescent="0.25">
      <c r="A5566" s="139">
        <v>1208</v>
      </c>
      <c r="B5566" s="140" t="s">
        <v>6098</v>
      </c>
      <c r="C5566" s="140" t="s">
        <v>6099</v>
      </c>
      <c r="D5566" s="140" t="s">
        <v>6067</v>
      </c>
      <c r="E5566" s="140" t="s">
        <v>22384</v>
      </c>
      <c r="F5566" s="140" t="s">
        <v>6100</v>
      </c>
      <c r="G5566" s="140" t="s">
        <v>6101</v>
      </c>
      <c r="H5566" s="140">
        <v>45.742899999999999</v>
      </c>
      <c r="I5566" s="140">
        <v>16.0688</v>
      </c>
      <c r="J5566" s="140">
        <v>353</v>
      </c>
      <c r="K5566" s="140">
        <v>1</v>
      </c>
      <c r="L5566" s="140">
        <f>COUNTIFS(ArCompl!$C$2:$C$5652,ArCompl!$C1716,ArCompl!$D$2:$D$5652,ArCompl!$D1716)</f>
        <v>1</v>
      </c>
      <c r="M5566" s="141">
        <f>IF(ISNA(MATCH($F5566,'Liste noire'!C:C,0)),0,1)</f>
        <v>0</v>
      </c>
    </row>
    <row r="5567" spans="1:13" x14ac:dyDescent="0.25">
      <c r="A5567" s="142">
        <v>2167</v>
      </c>
      <c r="B5567" s="143" t="s">
        <v>9512</v>
      </c>
      <c r="C5567" s="143" t="s">
        <v>9513</v>
      </c>
      <c r="D5567" s="143" t="s">
        <v>9341</v>
      </c>
      <c r="E5567" s="143" t="s">
        <v>9341</v>
      </c>
      <c r="F5567" s="143" t="s">
        <v>9514</v>
      </c>
      <c r="G5567" s="143" t="s">
        <v>9515</v>
      </c>
      <c r="H5567" s="143">
        <v>29.4757</v>
      </c>
      <c r="I5567" s="143">
        <v>60.906199999999998</v>
      </c>
      <c r="J5567" s="143">
        <v>4564</v>
      </c>
      <c r="K5567" s="143">
        <v>3.5</v>
      </c>
      <c r="L5567" s="143">
        <f>COUNTIFS(ArCompl!$C$2:$C$5652,ArCompl!$C3866,ArCompl!$D$2:$D$5652,ArCompl!$D3866)</f>
        <v>1</v>
      </c>
      <c r="M5567" s="144">
        <f>IF(ISNA(MATCH($F5567,'Liste noire'!C:C,0)),0,1)</f>
        <v>0</v>
      </c>
    </row>
    <row r="5568" spans="1:13" x14ac:dyDescent="0.25">
      <c r="A5568" s="139">
        <v>7500</v>
      </c>
      <c r="B5568" s="140" t="s">
        <v>98</v>
      </c>
      <c r="C5568" s="140" t="s">
        <v>99</v>
      </c>
      <c r="D5568" s="140" t="s">
        <v>39</v>
      </c>
      <c r="E5568" s="140" t="s">
        <v>39</v>
      </c>
      <c r="F5568" s="140" t="s">
        <v>100</v>
      </c>
      <c r="G5568" s="140" t="s">
        <v>101</v>
      </c>
      <c r="H5568" s="140">
        <v>30.97222</v>
      </c>
      <c r="I5568" s="140">
        <v>61.865830000000003</v>
      </c>
      <c r="J5568" s="140">
        <v>1572</v>
      </c>
      <c r="K5568" s="140">
        <v>4.5</v>
      </c>
      <c r="L5568" s="140">
        <f>COUNTIFS(ArCompl!$C$2:$C$5652,ArCompl!$C17,ArCompl!$D$2:$D$5652,ArCompl!$D17)</f>
        <v>1</v>
      </c>
      <c r="M5568" s="141">
        <f>IF(ISNA(MATCH($F5568,'Liste noire'!C:C,0)),0,1)</f>
        <v>0</v>
      </c>
    </row>
    <row r="5569" spans="1:13" x14ac:dyDescent="0.25">
      <c r="A5569" s="142">
        <v>2667</v>
      </c>
      <c r="B5569" s="143" t="s">
        <v>4750</v>
      </c>
      <c r="C5569" s="143" t="s">
        <v>4751</v>
      </c>
      <c r="D5569" s="143" t="s">
        <v>4637</v>
      </c>
      <c r="E5569" s="143" t="s">
        <v>22376</v>
      </c>
      <c r="F5569" s="143" t="s">
        <v>4752</v>
      </c>
      <c r="G5569" s="143" t="s">
        <v>4753</v>
      </c>
      <c r="H5569" s="143">
        <v>-39.65</v>
      </c>
      <c r="I5569" s="143">
        <v>-73.086100000000002</v>
      </c>
      <c r="J5569" s="143">
        <v>59</v>
      </c>
      <c r="K5569" s="143">
        <v>-4</v>
      </c>
      <c r="L5569" s="143">
        <f>COUNTIFS(ArCompl!$C$2:$C$5652,ArCompl!$C1351,ArCompl!$D$2:$D$5652,ArCompl!$D1351)</f>
        <v>1</v>
      </c>
      <c r="M5569" s="144">
        <f>IF(ISNA(MATCH($F5569,'Liste noire'!C:C,0)),0,1)</f>
        <v>0</v>
      </c>
    </row>
    <row r="5570" spans="1:13" x14ac:dyDescent="0.25">
      <c r="A5570" s="139">
        <v>2404</v>
      </c>
      <c r="B5570" s="140" t="s">
        <v>13243</v>
      </c>
      <c r="C5570" s="140" t="s">
        <v>13244</v>
      </c>
      <c r="D5570" s="140" t="s">
        <v>13050</v>
      </c>
      <c r="E5570" s="140" t="s">
        <v>13050</v>
      </c>
      <c r="F5570" s="140" t="s">
        <v>13245</v>
      </c>
      <c r="G5570" s="140" t="s">
        <v>13246</v>
      </c>
      <c r="H5570" s="140">
        <v>6.9224199999999998</v>
      </c>
      <c r="I5570" s="140">
        <v>122.06</v>
      </c>
      <c r="J5570" s="140">
        <v>33</v>
      </c>
      <c r="K5570" s="140">
        <v>8</v>
      </c>
      <c r="L5570" s="140">
        <f>COUNTIFS(ArCompl!$C$2:$C$5652,ArCompl!$C4798,ArCompl!$D$2:$D$5652,ArCompl!$D4798)</f>
        <v>1</v>
      </c>
      <c r="M5570" s="141">
        <f>IF(ISNA(MATCH($F5570,'Liste noire'!C:C,0)),0,1)</f>
        <v>0</v>
      </c>
    </row>
    <row r="5571" spans="1:13" x14ac:dyDescent="0.25">
      <c r="A5571" s="142">
        <v>278</v>
      </c>
      <c r="B5571" s="143" t="s">
        <v>12311</v>
      </c>
      <c r="C5571" s="143" t="s">
        <v>12312</v>
      </c>
      <c r="D5571" s="143" t="s">
        <v>12233</v>
      </c>
      <c r="E5571" s="143" t="s">
        <v>12233</v>
      </c>
      <c r="F5571" s="143" t="s">
        <v>12313</v>
      </c>
      <c r="G5571" s="143" t="s">
        <v>12314</v>
      </c>
      <c r="H5571" s="143">
        <v>11.1302</v>
      </c>
      <c r="I5571" s="143">
        <v>7.68581</v>
      </c>
      <c r="J5571" s="143">
        <v>2170</v>
      </c>
      <c r="K5571" s="143">
        <v>1</v>
      </c>
      <c r="L5571" s="143">
        <f>COUNTIFS(ArCompl!$C$2:$C$5652,ArCompl!$C4495,ArCompl!$D$2:$D$5652,ArCompl!$D4495)</f>
        <v>1</v>
      </c>
      <c r="M5571" s="144">
        <f>IF(ISNA(MATCH($F5571,'Liste noire'!C:C,0)),0,1)</f>
        <v>0</v>
      </c>
    </row>
    <row r="5572" spans="1:13" x14ac:dyDescent="0.25">
      <c r="A5572" s="139">
        <v>6378</v>
      </c>
      <c r="B5572" s="140" t="s">
        <v>5440</v>
      </c>
      <c r="C5572" s="140" t="s">
        <v>5441</v>
      </c>
      <c r="D5572" s="140" t="s">
        <v>4759</v>
      </c>
      <c r="E5572" s="140" t="s">
        <v>22377</v>
      </c>
      <c r="F5572" s="140" t="s">
        <v>5442</v>
      </c>
      <c r="G5572" s="140" t="s">
        <v>5443</v>
      </c>
      <c r="H5572" s="140">
        <v>27.325600000000001</v>
      </c>
      <c r="I5572" s="140">
        <v>103.755</v>
      </c>
      <c r="J5572" s="140">
        <v>0</v>
      </c>
      <c r="K5572" s="140">
        <v>8</v>
      </c>
      <c r="L5572" s="140">
        <f>COUNTIFS(ArCompl!$C$2:$C$5652,ArCompl!$C1524,ArCompl!$D$2:$D$5652,ArCompl!$D1524)</f>
        <v>1</v>
      </c>
      <c r="M5572" s="141">
        <f>IF(ISNA(MATCH($F5572,'Liste noire'!C:C,0)),0,1)</f>
        <v>0</v>
      </c>
    </row>
    <row r="5573" spans="1:13" x14ac:dyDescent="0.25">
      <c r="A5573" s="142">
        <v>1252</v>
      </c>
      <c r="B5573" s="143" t="s">
        <v>15049</v>
      </c>
      <c r="C5573" s="143" t="s">
        <v>15050</v>
      </c>
      <c r="D5573" s="143" t="s">
        <v>14857</v>
      </c>
      <c r="E5573" s="143" t="s">
        <v>22479</v>
      </c>
      <c r="F5573" s="143" t="s">
        <v>15051</v>
      </c>
      <c r="G5573" s="143" t="s">
        <v>15052</v>
      </c>
      <c r="H5573" s="143">
        <v>41.666200000000003</v>
      </c>
      <c r="I5573" s="143">
        <v>-1.04155</v>
      </c>
      <c r="J5573" s="143">
        <v>863</v>
      </c>
      <c r="K5573" s="143">
        <v>1</v>
      </c>
      <c r="L5573" s="143">
        <f>COUNTIFS(ArCompl!$C$2:$C$5652,ArCompl!$C1875,ArCompl!$D$2:$D$5652,ArCompl!$D1875)</f>
        <v>1</v>
      </c>
      <c r="M5573" s="144">
        <f>IF(ISNA(MATCH($F5573,'Liste noire'!C:C,0)),0,1)</f>
        <v>0</v>
      </c>
    </row>
    <row r="5574" spans="1:13" x14ac:dyDescent="0.25">
      <c r="A5574" s="139">
        <v>5538</v>
      </c>
      <c r="B5574" s="140" t="s">
        <v>705</v>
      </c>
      <c r="C5574" s="140" t="s">
        <v>706</v>
      </c>
      <c r="D5574" s="140" t="s">
        <v>3021</v>
      </c>
      <c r="E5574" s="140" t="s">
        <v>3021</v>
      </c>
      <c r="F5574" s="140" t="s">
        <v>3100</v>
      </c>
      <c r="G5574" s="140" t="s">
        <v>3101</v>
      </c>
      <c r="H5574" s="140">
        <v>47.6297</v>
      </c>
      <c r="I5574" s="140">
        <v>-65.738900000000001</v>
      </c>
      <c r="J5574" s="140">
        <v>193</v>
      </c>
      <c r="K5574" s="140">
        <v>-4</v>
      </c>
      <c r="L5574" s="140">
        <f>COUNTIFS(ArCompl!$C$2:$C$5652,ArCompl!$C942,ArCompl!$D$2:$D$5652,ArCompl!$D942)</f>
        <v>1</v>
      </c>
      <c r="M5574" s="141">
        <f>IF(ISNA(MATCH($F5574,'Liste noire'!C:C,0)),0,1)</f>
        <v>0</v>
      </c>
    </row>
    <row r="5575" spans="1:13" x14ac:dyDescent="0.25">
      <c r="A5575" s="142">
        <v>8963</v>
      </c>
      <c r="B5575" s="143" t="s">
        <v>3166</v>
      </c>
      <c r="C5575" s="143" t="s">
        <v>3167</v>
      </c>
      <c r="D5575" s="143" t="s">
        <v>3021</v>
      </c>
      <c r="E5575" s="143" t="s">
        <v>3021</v>
      </c>
      <c r="F5575" s="143" t="s">
        <v>3168</v>
      </c>
      <c r="G5575" s="143" t="s">
        <v>3169</v>
      </c>
      <c r="H5575" s="143">
        <v>45.290799999999997</v>
      </c>
      <c r="I5575" s="143">
        <v>-72.741399999999999</v>
      </c>
      <c r="J5575" s="143">
        <v>375</v>
      </c>
      <c r="K5575" s="143">
        <v>-5</v>
      </c>
      <c r="L5575" s="143">
        <f>COUNTIFS(ArCompl!$C$2:$C$5652,ArCompl!$C959,ArCompl!$D$2:$D$5652,ArCompl!$D959)</f>
        <v>1</v>
      </c>
      <c r="M5575" s="144">
        <f>IF(ISNA(MATCH($F5575,'Liste noire'!C:C,0)),0,1)</f>
        <v>0</v>
      </c>
    </row>
    <row r="5576" spans="1:13" x14ac:dyDescent="0.25">
      <c r="A5576" s="139">
        <v>2166</v>
      </c>
      <c r="B5576" s="140" t="s">
        <v>9384</v>
      </c>
      <c r="C5576" s="140" t="s">
        <v>9385</v>
      </c>
      <c r="D5576" s="140" t="s">
        <v>9341</v>
      </c>
      <c r="E5576" s="140" t="s">
        <v>9341</v>
      </c>
      <c r="F5576" s="140" t="s">
        <v>9386</v>
      </c>
      <c r="G5576" s="140" t="s">
        <v>9387</v>
      </c>
      <c r="H5576" s="140">
        <v>25.443300000000001</v>
      </c>
      <c r="I5576" s="140">
        <v>60.382100000000001</v>
      </c>
      <c r="J5576" s="140">
        <v>43</v>
      </c>
      <c r="K5576" s="140">
        <v>3.5</v>
      </c>
      <c r="L5576" s="140">
        <f>COUNTIFS(ArCompl!$C$2:$C$5652,ArCompl!$C3834,ArCompl!$D$2:$D$5652,ArCompl!$D3834)</f>
        <v>1</v>
      </c>
      <c r="M5576" s="141">
        <f>IF(ISNA(MATCH($F5576,'Liste noire'!C:C,0)),0,1)</f>
        <v>0</v>
      </c>
    </row>
    <row r="5577" spans="1:13" x14ac:dyDescent="0.25">
      <c r="A5577" s="142">
        <v>367</v>
      </c>
      <c r="B5577" s="143" t="s">
        <v>7588</v>
      </c>
      <c r="C5577" s="143" t="s">
        <v>7589</v>
      </c>
      <c r="D5577" s="143" t="s">
        <v>7581</v>
      </c>
      <c r="E5577" s="143" t="s">
        <v>22405</v>
      </c>
      <c r="F5577" s="143" t="s">
        <v>7590</v>
      </c>
      <c r="G5577" s="143" t="s">
        <v>7591</v>
      </c>
      <c r="H5577" s="143">
        <v>51.483890000000002</v>
      </c>
      <c r="I5577" s="143">
        <v>7.898333</v>
      </c>
      <c r="J5577" s="143">
        <v>794</v>
      </c>
      <c r="K5577" s="143">
        <v>1</v>
      </c>
      <c r="L5577" s="143">
        <f>COUNTIFS(ArCompl!$C$2:$C$5652,ArCompl!$C103,ArCompl!$D$2:$D$5652,ArCompl!$D103)</f>
        <v>2</v>
      </c>
      <c r="M5577" s="144">
        <f>IF(ISNA(MATCH($F5577,'Liste noire'!C:C,0)),0,1)</f>
        <v>0</v>
      </c>
    </row>
    <row r="5578" spans="1:13" x14ac:dyDescent="0.25">
      <c r="A5578" s="139">
        <v>1855</v>
      </c>
      <c r="B5578" s="140" t="s">
        <v>11490</v>
      </c>
      <c r="C5578" s="140" t="s">
        <v>11491</v>
      </c>
      <c r="D5578" s="140" t="s">
        <v>11206</v>
      </c>
      <c r="E5578" s="140" t="s">
        <v>22439</v>
      </c>
      <c r="F5578" s="140" t="s">
        <v>11492</v>
      </c>
      <c r="G5578" s="140" t="s">
        <v>11493</v>
      </c>
      <c r="H5578" s="140">
        <v>22.897099999999998</v>
      </c>
      <c r="I5578" s="140">
        <v>-102.687</v>
      </c>
      <c r="J5578" s="140">
        <v>7141</v>
      </c>
      <c r="K5578" s="140">
        <v>-6</v>
      </c>
      <c r="L5578" s="140">
        <f>COUNTIFS(ArCompl!$C$2:$C$5652,ArCompl!$C4379,ArCompl!$D$2:$D$5652,ArCompl!$D4379)</f>
        <v>1</v>
      </c>
      <c r="M5578" s="141">
        <f>IF(ISNA(MATCH($F5578,'Liste noire'!C:C,0)),0,1)</f>
        <v>0</v>
      </c>
    </row>
    <row r="5579" spans="1:13" x14ac:dyDescent="0.25">
      <c r="A5579" s="142">
        <v>755</v>
      </c>
      <c r="B5579" s="143" t="s">
        <v>7630</v>
      </c>
      <c r="C5579" s="143" t="s">
        <v>7631</v>
      </c>
      <c r="D5579" s="143" t="s">
        <v>7581</v>
      </c>
      <c r="E5579" s="143" t="s">
        <v>22405</v>
      </c>
      <c r="F5579" s="143" t="s">
        <v>7632</v>
      </c>
      <c r="G5579" s="143" t="s">
        <v>7633</v>
      </c>
      <c r="H5579" s="143">
        <v>52.591200000000001</v>
      </c>
      <c r="I5579" s="143">
        <v>10.0221</v>
      </c>
      <c r="J5579" s="143">
        <v>129</v>
      </c>
      <c r="K5579" s="143">
        <v>1</v>
      </c>
      <c r="L5579" s="143">
        <f>COUNTIFS(ArCompl!$C$2:$C$5652,ArCompl!$C116,ArCompl!$D$2:$D$5652,ArCompl!$D116)</f>
        <v>1</v>
      </c>
      <c r="M5579" s="144">
        <f>IF(ISNA(MATCH($F5579,'Liste noire'!C:C,0)),0,1)</f>
        <v>0</v>
      </c>
    </row>
    <row r="5580" spans="1:13" x14ac:dyDescent="0.25">
      <c r="A5580" s="139">
        <v>2664</v>
      </c>
      <c r="B5580" s="140" t="s">
        <v>4742</v>
      </c>
      <c r="C5580" s="140" t="s">
        <v>4743</v>
      </c>
      <c r="D5580" s="140" t="s">
        <v>4637</v>
      </c>
      <c r="E5580" s="140" t="s">
        <v>22376</v>
      </c>
      <c r="F5580" s="140" t="s">
        <v>4744</v>
      </c>
      <c r="G5580" s="140" t="s">
        <v>4745</v>
      </c>
      <c r="H5580" s="140">
        <v>-38.766800000000003</v>
      </c>
      <c r="I5580" s="140">
        <v>-72.637100000000004</v>
      </c>
      <c r="J5580" s="140">
        <v>304</v>
      </c>
      <c r="K5580" s="140">
        <v>-4</v>
      </c>
      <c r="L5580" s="140">
        <f>COUNTIFS(ArCompl!$C$2:$C$5652,ArCompl!$C1349,ArCompl!$D$2:$D$5652,ArCompl!$D1349)</f>
        <v>2</v>
      </c>
      <c r="M5580" s="141">
        <f>IF(ISNA(MATCH($F5580,'Liste noire'!C:C,0)),0,1)</f>
        <v>0</v>
      </c>
    </row>
    <row r="5581" spans="1:13" x14ac:dyDescent="0.25">
      <c r="A5581" s="142">
        <v>7275</v>
      </c>
      <c r="B5581" s="143" t="s">
        <v>3114</v>
      </c>
      <c r="C5581" s="143" t="s">
        <v>3115</v>
      </c>
      <c r="D5581" s="143" t="s">
        <v>3021</v>
      </c>
      <c r="E5581" s="143" t="s">
        <v>3021</v>
      </c>
      <c r="F5581" s="143" t="s">
        <v>3116</v>
      </c>
      <c r="G5581" s="143" t="s">
        <v>3117</v>
      </c>
      <c r="H5581" s="143">
        <v>52.139699999999998</v>
      </c>
      <c r="I5581" s="143">
        <v>-128.06399999999999</v>
      </c>
      <c r="J5581" s="143">
        <v>162</v>
      </c>
      <c r="K5581" s="143">
        <v>-8</v>
      </c>
      <c r="L5581" s="143">
        <f>COUNTIFS(ArCompl!$C$2:$C$5652,ArCompl!$C946,ArCompl!$D$2:$D$5652,ArCompl!$D946)</f>
        <v>1</v>
      </c>
      <c r="M5581" s="144">
        <f>IF(ISNA(MATCH($F5581,'Liste noire'!C:C,0)),0,1)</f>
        <v>0</v>
      </c>
    </row>
    <row r="5582" spans="1:13" x14ac:dyDescent="0.25">
      <c r="A5582" s="139">
        <v>5539</v>
      </c>
      <c r="B5582" s="140" t="s">
        <v>3356</v>
      </c>
      <c r="C5582" s="140" t="s">
        <v>3357</v>
      </c>
      <c r="D5582" s="140" t="s">
        <v>3021</v>
      </c>
      <c r="E5582" s="140" t="s">
        <v>3021</v>
      </c>
      <c r="F5582" s="140" t="s">
        <v>3358</v>
      </c>
      <c r="G5582" s="140" t="s">
        <v>3359</v>
      </c>
      <c r="H5582" s="140">
        <v>52.226399999999998</v>
      </c>
      <c r="I5582" s="140">
        <v>-78.522499999999994</v>
      </c>
      <c r="J5582" s="140">
        <v>24</v>
      </c>
      <c r="K5582" s="140">
        <v>-5</v>
      </c>
      <c r="L5582" s="140">
        <f>COUNTIFS(ArCompl!$C$2:$C$5652,ArCompl!$C1007,ArCompl!$D$2:$D$5652,ArCompl!$D1007)</f>
        <v>1</v>
      </c>
      <c r="M5582" s="141">
        <f>IF(ISNA(MATCH($F5582,'Liste noire'!C:C,0)),0,1)</f>
        <v>0</v>
      </c>
    </row>
    <row r="5583" spans="1:13" x14ac:dyDescent="0.25">
      <c r="A5583" s="142">
        <v>205</v>
      </c>
      <c r="B5583" s="143" t="s">
        <v>3391</v>
      </c>
      <c r="C5583" s="143" t="s">
        <v>3392</v>
      </c>
      <c r="D5583" s="143" t="s">
        <v>3021</v>
      </c>
      <c r="E5583" s="143" t="s">
        <v>3021</v>
      </c>
      <c r="F5583" s="143" t="s">
        <v>3393</v>
      </c>
      <c r="G5583" s="143" t="s">
        <v>3394</v>
      </c>
      <c r="H5583" s="143">
        <v>62.207500000000003</v>
      </c>
      <c r="I5583" s="143">
        <v>-133.376</v>
      </c>
      <c r="J5583" s="143">
        <v>2351</v>
      </c>
      <c r="K5583" s="143">
        <v>-8</v>
      </c>
      <c r="L5583" s="143">
        <f>COUNTIFS(ArCompl!$C$2:$C$5652,ArCompl!$C1016,ArCompl!$D$2:$D$5652,ArCompl!$D1016)</f>
        <v>1</v>
      </c>
      <c r="M5583" s="144">
        <f>IF(ISNA(MATCH($F5583,'Liste noire'!C:C,0)),0,1)</f>
        <v>0</v>
      </c>
    </row>
    <row r="5584" spans="1:13" x14ac:dyDescent="0.25">
      <c r="A5584" s="139">
        <v>5540</v>
      </c>
      <c r="B5584" s="140" t="s">
        <v>3399</v>
      </c>
      <c r="C5584" s="140" t="s">
        <v>3400</v>
      </c>
      <c r="D5584" s="140" t="s">
        <v>3021</v>
      </c>
      <c r="E5584" s="140" t="s">
        <v>3021</v>
      </c>
      <c r="F5584" s="140" t="s">
        <v>3401</v>
      </c>
      <c r="G5584" s="140" t="s">
        <v>3402</v>
      </c>
      <c r="H5584" s="140">
        <v>59.334400000000002</v>
      </c>
      <c r="I5584" s="140">
        <v>-107.182</v>
      </c>
      <c r="J5584" s="140">
        <v>814</v>
      </c>
      <c r="K5584" s="140">
        <v>-6</v>
      </c>
      <c r="L5584" s="140">
        <f>COUNTIFS(ArCompl!$C$2:$C$5652,ArCompl!$C1018,ArCompl!$D$2:$D$5652,ArCompl!$D1018)</f>
        <v>2</v>
      </c>
      <c r="M5584" s="141">
        <f>IF(ISNA(MATCH($F5584,'Liste noire'!C:C,0)),0,1)</f>
        <v>0</v>
      </c>
    </row>
    <row r="5585" spans="1:13" x14ac:dyDescent="0.25">
      <c r="A5585" s="142">
        <v>206</v>
      </c>
      <c r="B5585" s="143" t="s">
        <v>3431</v>
      </c>
      <c r="C5585" s="143" t="s">
        <v>3432</v>
      </c>
      <c r="D5585" s="143" t="s">
        <v>3021</v>
      </c>
      <c r="E5585" s="143" t="s">
        <v>3021</v>
      </c>
      <c r="F5585" s="143" t="s">
        <v>3433</v>
      </c>
      <c r="G5585" s="143" t="s">
        <v>3434</v>
      </c>
      <c r="H5585" s="143">
        <v>67.407499999999999</v>
      </c>
      <c r="I5585" s="143">
        <v>-134.86099999999999</v>
      </c>
      <c r="J5585" s="143">
        <v>116</v>
      </c>
      <c r="K5585" s="143">
        <v>-7</v>
      </c>
      <c r="L5585" s="143">
        <f>COUNTIFS(ArCompl!$C$2:$C$5652,ArCompl!$C1026,ArCompl!$D$2:$D$5652,ArCompl!$D1026)</f>
        <v>1</v>
      </c>
      <c r="M5585" s="144">
        <f>IF(ISNA(MATCH($F5585,'Liste noire'!C:C,0)),0,1)</f>
        <v>0</v>
      </c>
    </row>
    <row r="5586" spans="1:13" x14ac:dyDescent="0.25">
      <c r="A5586" s="139">
        <v>4238</v>
      </c>
      <c r="B5586" s="140" t="s">
        <v>4411</v>
      </c>
      <c r="C5586" s="140" t="s">
        <v>4412</v>
      </c>
      <c r="D5586" s="140" t="s">
        <v>3021</v>
      </c>
      <c r="E5586" s="140" t="s">
        <v>3021</v>
      </c>
      <c r="F5586" s="140" t="s">
        <v>4413</v>
      </c>
      <c r="G5586" s="140" t="s">
        <v>4414</v>
      </c>
      <c r="H5586" s="140">
        <v>64.909700000000001</v>
      </c>
      <c r="I5586" s="140">
        <v>-125.57299999999999</v>
      </c>
      <c r="J5586" s="140">
        <v>332</v>
      </c>
      <c r="K5586" s="140">
        <v>-7</v>
      </c>
      <c r="L5586" s="140">
        <f>COUNTIFS(ArCompl!$C$2:$C$5652,ArCompl!$C1274,ArCompl!$D$2:$D$5652,ArCompl!$D1274)</f>
        <v>1</v>
      </c>
      <c r="M5586" s="141">
        <f>IF(ISNA(MATCH($F5586,'Liste noire'!C:C,0)),0,1)</f>
        <v>0</v>
      </c>
    </row>
    <row r="5587" spans="1:13" x14ac:dyDescent="0.25">
      <c r="A5587" s="142">
        <v>11777</v>
      </c>
      <c r="B5587" s="143" t="s">
        <v>3526</v>
      </c>
      <c r="C5587" s="143" t="s">
        <v>3527</v>
      </c>
      <c r="D5587" s="143" t="s">
        <v>3021</v>
      </c>
      <c r="E5587" s="143" t="s">
        <v>3021</v>
      </c>
      <c r="F5587" s="143" t="s">
        <v>3528</v>
      </c>
      <c r="G5587" s="143" t="s">
        <v>3529</v>
      </c>
      <c r="H5587" s="143">
        <v>49.015599999999999</v>
      </c>
      <c r="I5587" s="143">
        <v>-118.431</v>
      </c>
      <c r="J5587" s="143">
        <v>1720</v>
      </c>
      <c r="K5587" s="143" t="s">
        <v>340</v>
      </c>
      <c r="L5587" s="143">
        <f>COUNTIFS(ArCompl!$C$2:$C$5652,ArCompl!$C1050,ArCompl!$D$2:$D$5652,ArCompl!$D1050)</f>
        <v>1</v>
      </c>
      <c r="M5587" s="144">
        <f>IF(ISNA(MATCH($F5587,'Liste noire'!C:C,0)),0,1)</f>
        <v>0</v>
      </c>
    </row>
    <row r="5588" spans="1:13" x14ac:dyDescent="0.25">
      <c r="A5588" s="139">
        <v>5541</v>
      </c>
      <c r="B5588" s="140" t="s">
        <v>3510</v>
      </c>
      <c r="C5588" s="140" t="s">
        <v>3511</v>
      </c>
      <c r="D5588" s="140" t="s">
        <v>3021</v>
      </c>
      <c r="E5588" s="140" t="s">
        <v>3021</v>
      </c>
      <c r="F5588" s="140" t="s">
        <v>3512</v>
      </c>
      <c r="G5588" s="140" t="s">
        <v>3513</v>
      </c>
      <c r="H5588" s="140">
        <v>54.839700000000001</v>
      </c>
      <c r="I5588" s="140">
        <v>-94.078599999999994</v>
      </c>
      <c r="J5588" s="140">
        <v>627</v>
      </c>
      <c r="K5588" s="140">
        <v>-6</v>
      </c>
      <c r="L5588" s="140">
        <f>COUNTIFS(ArCompl!$C$2:$C$5652,ArCompl!$C1046,ArCompl!$D$2:$D$5652,ArCompl!$D1046)</f>
        <v>0</v>
      </c>
      <c r="M5588" s="141">
        <f>IF(ISNA(MATCH($F5588,'Liste noire'!C:C,0)),0,1)</f>
        <v>0</v>
      </c>
    </row>
    <row r="5589" spans="1:13" x14ac:dyDescent="0.25">
      <c r="A5589" s="142">
        <v>7263</v>
      </c>
      <c r="B5589" s="143" t="s">
        <v>3752</v>
      </c>
      <c r="C5589" s="143" t="s">
        <v>3753</v>
      </c>
      <c r="D5589" s="143" t="s">
        <v>3021</v>
      </c>
      <c r="E5589" s="143" t="s">
        <v>3021</v>
      </c>
      <c r="F5589" s="143" t="s">
        <v>3754</v>
      </c>
      <c r="G5589" s="143" t="s">
        <v>3755</v>
      </c>
      <c r="H5589" s="143">
        <v>52.0456</v>
      </c>
      <c r="I5589" s="143">
        <v>-95.465800000000002</v>
      </c>
      <c r="J5589" s="143">
        <v>1005</v>
      </c>
      <c r="K5589" s="143">
        <v>-6</v>
      </c>
      <c r="L5589" s="143">
        <f>COUNTIFS(ArCompl!$C$2:$C$5652,ArCompl!$C1107,ArCompl!$D$2:$D$5652,ArCompl!$D1107)</f>
        <v>1</v>
      </c>
      <c r="M5589" s="144">
        <f>IF(ISNA(MATCH($F5589,'Liste noire'!C:C,0)),0,1)</f>
        <v>0</v>
      </c>
    </row>
    <row r="5590" spans="1:13" x14ac:dyDescent="0.25">
      <c r="A5590" s="139">
        <v>5906</v>
      </c>
      <c r="B5590" s="140" t="s">
        <v>21886</v>
      </c>
      <c r="C5590" s="140" t="s">
        <v>21887</v>
      </c>
      <c r="D5590" s="140" t="s">
        <v>21859</v>
      </c>
      <c r="E5590" s="140" t="s">
        <v>21859</v>
      </c>
      <c r="F5590" s="140" t="s">
        <v>21888</v>
      </c>
      <c r="G5590" s="140" t="s">
        <v>21889</v>
      </c>
      <c r="H5590" s="140">
        <v>-14.2181</v>
      </c>
      <c r="I5590" s="140">
        <v>167.58699999999999</v>
      </c>
      <c r="J5590" s="140">
        <v>100</v>
      </c>
      <c r="K5590" s="140">
        <v>11</v>
      </c>
      <c r="L5590" s="140">
        <f>COUNTIFS(ArCompl!$C$2:$C$5652,ArCompl!$C5544,ArCompl!$D$2:$D$5652,ArCompl!$D5544)</f>
        <v>1</v>
      </c>
      <c r="M5590" s="141">
        <f>IF(ISNA(MATCH($F5590,'Liste noire'!C:C,0)),0,1)</f>
        <v>0</v>
      </c>
    </row>
    <row r="5591" spans="1:13" x14ac:dyDescent="0.25">
      <c r="A5591" s="142">
        <v>6357</v>
      </c>
      <c r="B5591" s="143" t="s">
        <v>5436</v>
      </c>
      <c r="C5591" s="143" t="s">
        <v>5437</v>
      </c>
      <c r="D5591" s="143" t="s">
        <v>4759</v>
      </c>
      <c r="E5591" s="143" t="s">
        <v>22377</v>
      </c>
      <c r="F5591" s="143" t="s">
        <v>5438</v>
      </c>
      <c r="G5591" s="143" t="s">
        <v>5439</v>
      </c>
      <c r="H5591" s="143">
        <v>21.214400000000001</v>
      </c>
      <c r="I5591" s="143">
        <v>110.358</v>
      </c>
      <c r="J5591" s="143">
        <v>125</v>
      </c>
      <c r="K5591" s="143">
        <v>8</v>
      </c>
      <c r="L5591" s="143">
        <f>COUNTIFS(ArCompl!$C$2:$C$5652,ArCompl!$C1523,ArCompl!$D$2:$D$5652,ArCompl!$D1523)</f>
        <v>2</v>
      </c>
      <c r="M5591" s="144">
        <f>IF(ISNA(MATCH($F5591,'Liste noire'!C:C,0)),0,1)</f>
        <v>0</v>
      </c>
    </row>
    <row r="5592" spans="1:13" x14ac:dyDescent="0.25">
      <c r="A5592" s="139">
        <v>8043</v>
      </c>
      <c r="B5592" s="140" t="s">
        <v>5452</v>
      </c>
      <c r="C5592" s="140" t="s">
        <v>5453</v>
      </c>
      <c r="D5592" s="140" t="s">
        <v>4759</v>
      </c>
      <c r="E5592" s="140" t="s">
        <v>22377</v>
      </c>
      <c r="F5592" s="140" t="s">
        <v>5454</v>
      </c>
      <c r="G5592" s="140" t="s">
        <v>5455</v>
      </c>
      <c r="H5592" s="140">
        <v>37.573120000000003</v>
      </c>
      <c r="I5592" s="140">
        <v>105.1545</v>
      </c>
      <c r="J5592" s="140">
        <v>8202</v>
      </c>
      <c r="K5592" s="140">
        <v>8</v>
      </c>
      <c r="L5592" s="140">
        <f>COUNTIFS(ArCompl!$C$2:$C$5652,ArCompl!$C1527,ArCompl!$D$2:$D$5652,ArCompl!$D1527)</f>
        <v>1</v>
      </c>
      <c r="M5592" s="141">
        <f>IF(ISNA(MATCH($F5592,'Liste noire'!C:C,0)),0,1)</f>
        <v>0</v>
      </c>
    </row>
    <row r="5593" spans="1:13" x14ac:dyDescent="0.25">
      <c r="A5593" s="142">
        <v>11936</v>
      </c>
      <c r="B5593" s="143" t="s">
        <v>4754</v>
      </c>
      <c r="C5593" s="143" t="s">
        <v>4443</v>
      </c>
      <c r="D5593" s="143" t="s">
        <v>4637</v>
      </c>
      <c r="E5593" s="143" t="s">
        <v>22376</v>
      </c>
      <c r="F5593" s="143" t="s">
        <v>4755</v>
      </c>
      <c r="G5593" s="143" t="s">
        <v>4756</v>
      </c>
      <c r="H5593" s="143">
        <v>-38.245600000000003</v>
      </c>
      <c r="I5593" s="143">
        <v>-72.348600000000005</v>
      </c>
      <c r="J5593" s="143">
        <v>1148</v>
      </c>
      <c r="K5593" s="143" t="s">
        <v>340</v>
      </c>
      <c r="L5593" s="143">
        <f>COUNTIFS(ArCompl!$C$2:$C$5652,ArCompl!$C1352,ArCompl!$D$2:$D$5652,ArCompl!$D1352)</f>
        <v>1</v>
      </c>
      <c r="M5593" s="144">
        <f>IF(ISNA(MATCH($F5593,'Liste noire'!C:C,0)),0,1)</f>
        <v>0</v>
      </c>
    </row>
    <row r="5594" spans="1:13" x14ac:dyDescent="0.25">
      <c r="A5594" s="139">
        <v>1081</v>
      </c>
      <c r="B5594" s="140" t="s">
        <v>14335</v>
      </c>
      <c r="C5594" s="140" t="s">
        <v>14336</v>
      </c>
      <c r="D5594" s="140" t="s">
        <v>14304</v>
      </c>
      <c r="E5594" s="140" t="s">
        <v>22469</v>
      </c>
      <c r="F5594" s="140" t="s">
        <v>14337</v>
      </c>
      <c r="G5594" s="140" t="s">
        <v>14338</v>
      </c>
      <c r="H5594" s="140">
        <v>12.5556</v>
      </c>
      <c r="I5594" s="140">
        <v>-16.2818</v>
      </c>
      <c r="J5594" s="140">
        <v>75</v>
      </c>
      <c r="K5594" s="140">
        <v>0</v>
      </c>
      <c r="L5594" s="140">
        <f>COUNTIFS(ArCompl!$C$2:$C$5652,ArCompl!$C5189,ArCompl!$D$2:$D$5652,ArCompl!$D5189)</f>
        <v>1</v>
      </c>
      <c r="M5594" s="141">
        <f>IF(ISNA(MATCH($F5594,'Liste noire'!C:C,0)),0,1)</f>
        <v>0</v>
      </c>
    </row>
    <row r="5595" spans="1:13" x14ac:dyDescent="0.25">
      <c r="A5595" s="142">
        <v>1856</v>
      </c>
      <c r="B5595" s="143" t="s">
        <v>11498</v>
      </c>
      <c r="C5595" s="143" t="s">
        <v>11499</v>
      </c>
      <c r="D5595" s="143" t="s">
        <v>11206</v>
      </c>
      <c r="E5595" s="143" t="s">
        <v>22439</v>
      </c>
      <c r="F5595" s="143" t="s">
        <v>11500</v>
      </c>
      <c r="G5595" s="143" t="s">
        <v>11501</v>
      </c>
      <c r="H5595" s="143">
        <v>17.601600000000001</v>
      </c>
      <c r="I5595" s="143">
        <v>-101.461</v>
      </c>
      <c r="J5595" s="143">
        <v>26</v>
      </c>
      <c r="K5595" s="143">
        <v>-6</v>
      </c>
      <c r="L5595" s="143">
        <f>COUNTIFS(ArCompl!$C$2:$C$5652,ArCompl!$C4381,ArCompl!$D$2:$D$5652,ArCompl!$D4381)</f>
        <v>1</v>
      </c>
      <c r="M5595" s="144">
        <f>IF(ISNA(MATCH($F5595,'Liste noire'!C:C,0)),0,1)</f>
        <v>0</v>
      </c>
    </row>
    <row r="5596" spans="1:13" x14ac:dyDescent="0.25">
      <c r="A5596" s="139">
        <v>7027</v>
      </c>
      <c r="B5596" s="140" t="s">
        <v>15411</v>
      </c>
      <c r="C5596" s="140" t="s">
        <v>15412</v>
      </c>
      <c r="D5596" s="140" t="s">
        <v>15392</v>
      </c>
      <c r="E5596" s="140" t="s">
        <v>22482</v>
      </c>
      <c r="F5596" s="140" t="s">
        <v>15413</v>
      </c>
      <c r="G5596" s="140" t="s">
        <v>15414</v>
      </c>
      <c r="H5596" s="140">
        <v>46.676600000000001</v>
      </c>
      <c r="I5596" s="140">
        <v>7.8790800000000001</v>
      </c>
      <c r="J5596" s="140">
        <v>0</v>
      </c>
      <c r="K5596" s="140">
        <v>1</v>
      </c>
      <c r="L5596" s="140">
        <f>COUNTIFS(ArCompl!$C$2:$C$5652,ArCompl!$C5305,ArCompl!$D$2:$D$5652,ArCompl!$D5305)</f>
        <v>1</v>
      </c>
      <c r="M5596" s="141">
        <f>IF(ISNA(MATCH($F5596,'Liste noire'!C:C,0)),0,1)</f>
        <v>0</v>
      </c>
    </row>
    <row r="5597" spans="1:13" x14ac:dyDescent="0.25">
      <c r="A5597" s="142">
        <v>11992</v>
      </c>
      <c r="B5597" s="143" t="s">
        <v>14086</v>
      </c>
      <c r="C5597" s="143" t="s">
        <v>14087</v>
      </c>
      <c r="D5597" s="143" t="s">
        <v>13509</v>
      </c>
      <c r="E5597" s="143" t="s">
        <v>22461</v>
      </c>
      <c r="F5597" s="143" t="s">
        <v>14088</v>
      </c>
      <c r="G5597" s="143" t="s">
        <v>14089</v>
      </c>
      <c r="H5597" s="143">
        <v>66.796499999999995</v>
      </c>
      <c r="I5597" s="143">
        <v>123.361</v>
      </c>
      <c r="J5597" s="143">
        <v>292</v>
      </c>
      <c r="K5597" s="143" t="s">
        <v>340</v>
      </c>
      <c r="L5597" s="143">
        <f>COUNTIFS(ArCompl!$C$2:$C$5652,ArCompl!$C5153,ArCompl!$D$2:$D$5652,ArCompl!$D5153)</f>
        <v>1</v>
      </c>
      <c r="M5597" s="144">
        <f>IF(ISNA(MATCH($F5597,'Liste noire'!C:C,0)),0,1)</f>
        <v>0</v>
      </c>
    </row>
    <row r="5598" spans="1:13" x14ac:dyDescent="0.25">
      <c r="A5598" s="139">
        <v>11778</v>
      </c>
      <c r="B5598" s="140" t="s">
        <v>3636</v>
      </c>
      <c r="C5598" s="140" t="s">
        <v>3637</v>
      </c>
      <c r="D5598" s="140" t="s">
        <v>3021</v>
      </c>
      <c r="E5598" s="140" t="s">
        <v>3021</v>
      </c>
      <c r="F5598" s="140" t="s">
        <v>3638</v>
      </c>
      <c r="G5598" s="140" t="s">
        <v>3639</v>
      </c>
      <c r="H5598" s="140">
        <v>54.518900000000002</v>
      </c>
      <c r="I5598" s="140">
        <v>-98.046099999999996</v>
      </c>
      <c r="J5598" s="140">
        <v>729</v>
      </c>
      <c r="K5598" s="140" t="s">
        <v>340</v>
      </c>
      <c r="L5598" s="140">
        <f>COUNTIFS(ArCompl!$C$2:$C$5652,ArCompl!$C1078,ArCompl!$D$2:$D$5652,ArCompl!$D1078)</f>
        <v>3</v>
      </c>
      <c r="M5598" s="141">
        <f>IF(ISNA(MATCH($F5598,'Liste noire'!C:C,0)),0,1)</f>
        <v>0</v>
      </c>
    </row>
    <row r="5599" spans="1:13" x14ac:dyDescent="0.25">
      <c r="A5599" s="142">
        <v>6930</v>
      </c>
      <c r="B5599" s="143" t="s">
        <v>15419</v>
      </c>
      <c r="C5599" s="143" t="s">
        <v>15420</v>
      </c>
      <c r="D5599" s="143" t="s">
        <v>15392</v>
      </c>
      <c r="E5599" s="143" t="s">
        <v>22482</v>
      </c>
      <c r="F5599" s="143" t="s">
        <v>15421</v>
      </c>
      <c r="G5599" s="143" t="s">
        <v>15422</v>
      </c>
      <c r="H5599" s="143">
        <v>46.160800000000002</v>
      </c>
      <c r="I5599" s="143">
        <v>8.8786100000000001</v>
      </c>
      <c r="J5599" s="143">
        <v>650</v>
      </c>
      <c r="K5599" s="143">
        <v>1</v>
      </c>
      <c r="L5599" s="143">
        <f>COUNTIFS(ArCompl!$C$2:$C$5652,ArCompl!$C5307,ArCompl!$D$2:$D$5652,ArCompl!$D5307)</f>
        <v>1</v>
      </c>
      <c r="M5599" s="144">
        <f>IF(ISNA(MATCH($F5599,'Liste noire'!C:C,0)),0,1)</f>
        <v>0</v>
      </c>
    </row>
    <row r="5600" spans="1:13" x14ac:dyDescent="0.25">
      <c r="A5600" s="139">
        <v>5542</v>
      </c>
      <c r="B5600" s="140" t="s">
        <v>4323</v>
      </c>
      <c r="C5600" s="140" t="s">
        <v>4324</v>
      </c>
      <c r="D5600" s="140" t="s">
        <v>3021</v>
      </c>
      <c r="E5600" s="140" t="s">
        <v>3021</v>
      </c>
      <c r="F5600" s="140" t="s">
        <v>4325</v>
      </c>
      <c r="G5600" s="140" t="s">
        <v>4326</v>
      </c>
      <c r="H5600" s="140">
        <v>52.120600000000003</v>
      </c>
      <c r="I5600" s="140">
        <v>-101.236</v>
      </c>
      <c r="J5600" s="140">
        <v>1100</v>
      </c>
      <c r="K5600" s="140">
        <v>-6</v>
      </c>
      <c r="L5600" s="140">
        <f>COUNTIFS(ArCompl!$C$2:$C$5652,ArCompl!$C1251,ArCompl!$D$2:$D$5652,ArCompl!$D1251)</f>
        <v>1</v>
      </c>
      <c r="M5600" s="141">
        <f>IF(ISNA(MATCH($F5600,'Liste noire'!C:C,0)),0,1)</f>
        <v>0</v>
      </c>
    </row>
    <row r="5601" spans="1:13" x14ac:dyDescent="0.25">
      <c r="A5601" s="142">
        <v>7830</v>
      </c>
      <c r="B5601" s="143" t="s">
        <v>22285</v>
      </c>
      <c r="C5601" s="143" t="s">
        <v>22286</v>
      </c>
      <c r="D5601" s="143" t="s">
        <v>22282</v>
      </c>
      <c r="E5601" s="143" t="s">
        <v>22503</v>
      </c>
      <c r="F5601" s="143" t="s">
        <v>22287</v>
      </c>
      <c r="G5601" s="143" t="s">
        <v>22288</v>
      </c>
      <c r="H5601" s="143">
        <v>-8.5250000000000004</v>
      </c>
      <c r="I5601" s="143">
        <v>30.663</v>
      </c>
      <c r="J5601" s="143">
        <v>2780</v>
      </c>
      <c r="K5601" s="143">
        <v>2</v>
      </c>
      <c r="L5601" s="143">
        <f>COUNTIFS(ArCompl!$C$2:$C$5652,ArCompl!$C5637,ArCompl!$D$2:$D$5652,ArCompl!$D5637)</f>
        <v>1</v>
      </c>
      <c r="M5601" s="144">
        <f>IF(ISNA(MATCH($F5601,'Liste noire'!C:C,0)),0,1)</f>
        <v>0</v>
      </c>
    </row>
    <row r="5602" spans="1:13" x14ac:dyDescent="0.25">
      <c r="A5602" s="139">
        <v>5543</v>
      </c>
      <c r="B5602" s="140" t="s">
        <v>3664</v>
      </c>
      <c r="C5602" s="140" t="s">
        <v>3665</v>
      </c>
      <c r="D5602" s="140" t="s">
        <v>3021</v>
      </c>
      <c r="E5602" s="140" t="s">
        <v>3021</v>
      </c>
      <c r="F5602" s="140" t="s">
        <v>3666</v>
      </c>
      <c r="G5602" s="140" t="s">
        <v>3667</v>
      </c>
      <c r="H5602" s="140">
        <v>52.282499999999999</v>
      </c>
      <c r="I5602" s="140">
        <v>-81.677800000000005</v>
      </c>
      <c r="J5602" s="140">
        <v>35</v>
      </c>
      <c r="K5602" s="140">
        <v>-5</v>
      </c>
      <c r="L5602" s="140">
        <f>COUNTIFS(ArCompl!$C$2:$C$5652,ArCompl!$C1085,ArCompl!$D$2:$D$5652,ArCompl!$D1085)</f>
        <v>1</v>
      </c>
      <c r="M5602" s="141">
        <f>IF(ISNA(MATCH($F5602,'Liste noire'!C:C,0)),0,1)</f>
        <v>0</v>
      </c>
    </row>
    <row r="5603" spans="1:13" x14ac:dyDescent="0.25">
      <c r="A5603" s="142">
        <v>8217</v>
      </c>
      <c r="B5603" s="143" t="s">
        <v>3672</v>
      </c>
      <c r="C5603" s="143" t="s">
        <v>3673</v>
      </c>
      <c r="D5603" s="143" t="s">
        <v>3021</v>
      </c>
      <c r="E5603" s="143" t="s">
        <v>3021</v>
      </c>
      <c r="F5603" s="143" t="s">
        <v>3674</v>
      </c>
      <c r="G5603" s="143" t="s">
        <v>3675</v>
      </c>
      <c r="H5603" s="143">
        <v>50.195799999999998</v>
      </c>
      <c r="I5603" s="143">
        <v>-61.265799999999999</v>
      </c>
      <c r="J5603" s="143">
        <v>32</v>
      </c>
      <c r="K5603" s="143">
        <v>-4</v>
      </c>
      <c r="L5603" s="143">
        <f>COUNTIFS(ArCompl!$C$2:$C$5652,ArCompl!$C1087,ArCompl!$D$2:$D$5652,ArCompl!$D1087)</f>
        <v>1</v>
      </c>
      <c r="M5603" s="144">
        <f>IF(ISNA(MATCH($F5603,'Liste noire'!C:C,0)),0,1)</f>
        <v>0</v>
      </c>
    </row>
    <row r="5604" spans="1:13" x14ac:dyDescent="0.25">
      <c r="A5604" s="139">
        <v>9373</v>
      </c>
      <c r="B5604" s="140" t="s">
        <v>14090</v>
      </c>
      <c r="C5604" s="140" t="s">
        <v>14091</v>
      </c>
      <c r="D5604" s="140" t="s">
        <v>13509</v>
      </c>
      <c r="E5604" s="140" t="s">
        <v>22461</v>
      </c>
      <c r="F5604" s="140" t="s">
        <v>14092</v>
      </c>
      <c r="G5604" s="140" t="s">
        <v>14093</v>
      </c>
      <c r="H5604" s="140">
        <v>65.748500000000007</v>
      </c>
      <c r="I5604" s="140">
        <v>150.88890000000001</v>
      </c>
      <c r="J5604" s="140">
        <v>140</v>
      </c>
      <c r="K5604" s="140">
        <v>11</v>
      </c>
      <c r="L5604" s="140">
        <f>COUNTIFS(ArCompl!$C$2:$C$5652,ArCompl!$C5154,ArCompl!$D$2:$D$5652,ArCompl!$D5154)</f>
        <v>1</v>
      </c>
      <c r="M5604" s="141">
        <f>IF(ISNA(MATCH($F5604,'Liste noire'!C:C,0)),0,1)</f>
        <v>0</v>
      </c>
    </row>
    <row r="5605" spans="1:13" x14ac:dyDescent="0.25">
      <c r="A5605" s="142">
        <v>1858</v>
      </c>
      <c r="B5605" s="143" t="s">
        <v>11328</v>
      </c>
      <c r="C5605" s="143" t="s">
        <v>6158</v>
      </c>
      <c r="D5605" s="143" t="s">
        <v>11206</v>
      </c>
      <c r="E5605" s="143" t="s">
        <v>22439</v>
      </c>
      <c r="F5605" s="143" t="s">
        <v>11329</v>
      </c>
      <c r="G5605" s="143" t="s">
        <v>11330</v>
      </c>
      <c r="H5605" s="143">
        <v>19.1448</v>
      </c>
      <c r="I5605" s="143">
        <v>-104.559</v>
      </c>
      <c r="J5605" s="143">
        <v>30</v>
      </c>
      <c r="K5605" s="143">
        <v>-6</v>
      </c>
      <c r="L5605" s="143">
        <f>COUNTIFS(ArCompl!$C$2:$C$5652,ArCompl!$C4338,ArCompl!$D$2:$D$5652,ArCompl!$D4338)</f>
        <v>1</v>
      </c>
      <c r="M5605" s="144">
        <f>IF(ISNA(MATCH($F5605,'Liste noire'!C:C,0)),0,1)</f>
        <v>0</v>
      </c>
    </row>
    <row r="5606" spans="1:13" x14ac:dyDescent="0.25">
      <c r="A5606" s="139">
        <v>5474</v>
      </c>
      <c r="B5606" s="140" t="s">
        <v>3728</v>
      </c>
      <c r="C5606" s="140" t="s">
        <v>3729</v>
      </c>
      <c r="D5606" s="140" t="s">
        <v>3021</v>
      </c>
      <c r="E5606" s="140" t="s">
        <v>3021</v>
      </c>
      <c r="F5606" s="140" t="s">
        <v>3730</v>
      </c>
      <c r="G5606" s="140" t="s">
        <v>3731</v>
      </c>
      <c r="H5606" s="140">
        <v>50.830800000000004</v>
      </c>
      <c r="I5606" s="140">
        <v>-58.9756</v>
      </c>
      <c r="J5606" s="140">
        <v>102</v>
      </c>
      <c r="K5606" s="140">
        <v>-4</v>
      </c>
      <c r="L5606" s="140">
        <f>COUNTIFS(ArCompl!$C$2:$C$5652,ArCompl!$C1101,ArCompl!$D$2:$D$5652,ArCompl!$D1101)</f>
        <v>1</v>
      </c>
      <c r="M5606" s="141">
        <f>IF(ISNA(MATCH($F5606,'Liste noire'!C:C,0)),0,1)</f>
        <v>0</v>
      </c>
    </row>
    <row r="5607" spans="1:13" x14ac:dyDescent="0.25">
      <c r="A5607" s="142">
        <v>8404</v>
      </c>
      <c r="B5607" s="143" t="s">
        <v>3019</v>
      </c>
      <c r="C5607" s="143" t="s">
        <v>3020</v>
      </c>
      <c r="D5607" s="143" t="s">
        <v>3021</v>
      </c>
      <c r="E5607" s="143" t="s">
        <v>3021</v>
      </c>
      <c r="F5607" s="143" t="s">
        <v>3022</v>
      </c>
      <c r="G5607" s="143" t="s">
        <v>3023</v>
      </c>
      <c r="H5607" s="143">
        <v>51.7361</v>
      </c>
      <c r="I5607" s="143">
        <v>-121.333</v>
      </c>
      <c r="J5607" s="143">
        <v>3126</v>
      </c>
      <c r="K5607" s="143">
        <v>-8</v>
      </c>
      <c r="L5607" s="143">
        <f>COUNTIFS(ArCompl!$C$2:$C$5652,ArCompl!$C922,ArCompl!$D$2:$D$5652,ArCompl!$D922)</f>
        <v>1</v>
      </c>
      <c r="M5607" s="144">
        <f>IF(ISNA(MATCH($F5607,'Liste noire'!C:C,0)),0,1)</f>
        <v>0</v>
      </c>
    </row>
    <row r="5608" spans="1:13" x14ac:dyDescent="0.25">
      <c r="A5608" s="139">
        <v>1857</v>
      </c>
      <c r="B5608" s="140" t="s">
        <v>11494</v>
      </c>
      <c r="C5608" s="140" t="s">
        <v>11495</v>
      </c>
      <c r="D5608" s="140" t="s">
        <v>11206</v>
      </c>
      <c r="E5608" s="140" t="s">
        <v>22439</v>
      </c>
      <c r="F5608" s="140" t="s">
        <v>11496</v>
      </c>
      <c r="G5608" s="140" t="s">
        <v>11497</v>
      </c>
      <c r="H5608" s="140">
        <v>20.045000000000002</v>
      </c>
      <c r="I5608" s="140">
        <v>-102.276</v>
      </c>
      <c r="J5608" s="140">
        <v>5141</v>
      </c>
      <c r="K5608" s="140">
        <v>-6</v>
      </c>
      <c r="L5608" s="140">
        <f>COUNTIFS(ArCompl!$C$2:$C$5652,ArCompl!$C4380,ArCompl!$D$2:$D$5652,ArCompl!$D4380)</f>
        <v>1</v>
      </c>
      <c r="M5608" s="141">
        <f>IF(ISNA(MATCH($F5608,'Liste noire'!C:C,0)),0,1)</f>
        <v>0</v>
      </c>
    </row>
    <row r="5609" spans="1:13" x14ac:dyDescent="0.25">
      <c r="A5609" s="142">
        <v>5545</v>
      </c>
      <c r="B5609" s="143" t="s">
        <v>3808</v>
      </c>
      <c r="C5609" s="143" t="s">
        <v>3809</v>
      </c>
      <c r="D5609" s="143" t="s">
        <v>3021</v>
      </c>
      <c r="E5609" s="143" t="s">
        <v>3021</v>
      </c>
      <c r="F5609" s="143" t="s">
        <v>3810</v>
      </c>
      <c r="G5609" s="143" t="s">
        <v>3811</v>
      </c>
      <c r="H5609" s="143">
        <v>54.027500000000003</v>
      </c>
      <c r="I5609" s="143">
        <v>-132.125</v>
      </c>
      <c r="J5609" s="143">
        <v>25</v>
      </c>
      <c r="K5609" s="143">
        <v>-8</v>
      </c>
      <c r="L5609" s="143">
        <f>COUNTIFS(ArCompl!$C$2:$C$5652,ArCompl!$C1121,ArCompl!$D$2:$D$5652,ArCompl!$D1121)</f>
        <v>1</v>
      </c>
      <c r="M5609" s="144">
        <f>IF(ISNA(MATCH($F5609,'Liste noire'!C:C,0)),0,1)</f>
        <v>0</v>
      </c>
    </row>
    <row r="5610" spans="1:13" x14ac:dyDescent="0.25">
      <c r="A5610" s="139">
        <v>7268</v>
      </c>
      <c r="B5610" s="140" t="s">
        <v>3890</v>
      </c>
      <c r="C5610" s="140" t="s">
        <v>3887</v>
      </c>
      <c r="D5610" s="140" t="s">
        <v>3021</v>
      </c>
      <c r="E5610" s="140" t="s">
        <v>3021</v>
      </c>
      <c r="F5610" s="140" t="s">
        <v>3891</v>
      </c>
      <c r="G5610" s="140" t="s">
        <v>3892</v>
      </c>
      <c r="H5610" s="140">
        <v>49.183300000000003</v>
      </c>
      <c r="I5610" s="140">
        <v>-123.95</v>
      </c>
      <c r="J5610" s="140">
        <v>0</v>
      </c>
      <c r="K5610" s="140">
        <v>-8</v>
      </c>
      <c r="L5610" s="140">
        <f>COUNTIFS(ArCompl!$C$2:$C$5652,ArCompl!$C1142,ArCompl!$D$2:$D$5652,ArCompl!$D1142)</f>
        <v>1</v>
      </c>
      <c r="M5610" s="141">
        <f>IF(ISNA(MATCH($F5610,'Liste noire'!C:C,0)),0,1)</f>
        <v>0</v>
      </c>
    </row>
    <row r="5611" spans="1:13" x14ac:dyDescent="0.25">
      <c r="A5611" s="142">
        <v>285</v>
      </c>
      <c r="B5611" s="143" t="s">
        <v>12227</v>
      </c>
      <c r="C5611" s="143" t="s">
        <v>12228</v>
      </c>
      <c r="D5611" s="143" t="s">
        <v>12212</v>
      </c>
      <c r="E5611" s="143" t="s">
        <v>12212</v>
      </c>
      <c r="F5611" s="143" t="s">
        <v>12229</v>
      </c>
      <c r="G5611" s="143" t="s">
        <v>12230</v>
      </c>
      <c r="H5611" s="143">
        <v>13.779</v>
      </c>
      <c r="I5611" s="143">
        <v>8.9837600000000002</v>
      </c>
      <c r="J5611" s="143">
        <v>1516</v>
      </c>
      <c r="K5611" s="143">
        <v>1</v>
      </c>
      <c r="L5611" s="143">
        <f>COUNTIFS(ArCompl!$C$2:$C$5652,ArCompl!$C4474,ArCompl!$D$2:$D$5652,ArCompl!$D4474)</f>
        <v>1</v>
      </c>
      <c r="M5611" s="144">
        <f>IF(ISNA(MATCH($F5611,'Liste noire'!C:C,0)),0,1)</f>
        <v>0</v>
      </c>
    </row>
    <row r="5612" spans="1:13" x14ac:dyDescent="0.25">
      <c r="A5612" s="139">
        <v>6310</v>
      </c>
      <c r="B5612" s="140" t="s">
        <v>1270</v>
      </c>
      <c r="C5612" s="140" t="s">
        <v>1271</v>
      </c>
      <c r="D5612" s="140" t="s">
        <v>639</v>
      </c>
      <c r="E5612" s="140" t="s">
        <v>22356</v>
      </c>
      <c r="F5612" s="140" t="s">
        <v>1272</v>
      </c>
      <c r="G5612" s="140" t="s">
        <v>1273</v>
      </c>
      <c r="H5612" s="140">
        <v>-23.4178</v>
      </c>
      <c r="I5612" s="140">
        <v>119.803</v>
      </c>
      <c r="J5612" s="140">
        <v>1724</v>
      </c>
      <c r="K5612" s="140">
        <v>8</v>
      </c>
      <c r="L5612" s="140">
        <f>COUNTIFS(ArCompl!$C$2:$C$5652,ArCompl!$C477,ArCompl!$D$2:$D$5652,ArCompl!$D477)</f>
        <v>1</v>
      </c>
      <c r="M5612" s="141">
        <f>IF(ISNA(MATCH($F5612,'Liste noire'!C:C,0)),0,1)</f>
        <v>0</v>
      </c>
    </row>
    <row r="5613" spans="1:13" x14ac:dyDescent="0.25">
      <c r="A5613" s="142">
        <v>764</v>
      </c>
      <c r="B5613" s="143" t="s">
        <v>7724</v>
      </c>
      <c r="C5613" s="143" t="s">
        <v>7725</v>
      </c>
      <c r="D5613" s="143" t="s">
        <v>7581</v>
      </c>
      <c r="E5613" s="143" t="s">
        <v>22405</v>
      </c>
      <c r="F5613" s="143" t="s">
        <v>7726</v>
      </c>
      <c r="G5613" s="143" t="s">
        <v>7727</v>
      </c>
      <c r="H5613" s="143">
        <v>50.169199999999996</v>
      </c>
      <c r="I5613" s="143">
        <v>8.9615899999999993</v>
      </c>
      <c r="J5613" s="143">
        <v>368</v>
      </c>
      <c r="K5613" s="143">
        <v>1</v>
      </c>
      <c r="L5613" s="143">
        <f>COUNTIFS(ArCompl!$C$2:$C$5652,ArCompl!$C140,ArCompl!$D$2:$D$5652,ArCompl!$D140)</f>
        <v>2</v>
      </c>
      <c r="M5613" s="144">
        <f>IF(ISNA(MATCH($F5613,'Liste noire'!C:C,0)),0,1)</f>
        <v>0</v>
      </c>
    </row>
    <row r="5614" spans="1:13" x14ac:dyDescent="0.25">
      <c r="A5614" s="139">
        <v>390</v>
      </c>
      <c r="B5614" s="140" t="s">
        <v>7768</v>
      </c>
      <c r="C5614" s="140" t="s">
        <v>7769</v>
      </c>
      <c r="D5614" s="140" t="s">
        <v>7581</v>
      </c>
      <c r="E5614" s="140" t="s">
        <v>22405</v>
      </c>
      <c r="F5614" s="140" t="s">
        <v>7770</v>
      </c>
      <c r="G5614" s="140" t="s">
        <v>7771</v>
      </c>
      <c r="H5614" s="140">
        <v>50.325560000000003</v>
      </c>
      <c r="I5614" s="140">
        <v>7.5286109999999997</v>
      </c>
      <c r="J5614" s="140">
        <v>640</v>
      </c>
      <c r="K5614" s="140">
        <v>1</v>
      </c>
      <c r="L5614" s="140">
        <f>COUNTIFS(ArCompl!$C$2:$C$5652,ArCompl!$C151,ArCompl!$D$2:$D$5652,ArCompl!$D151)</f>
        <v>1</v>
      </c>
      <c r="M5614" s="141">
        <f>IF(ISNA(MATCH($F5614,'Liste noire'!C:C,0)),0,1)</f>
        <v>1</v>
      </c>
    </row>
    <row r="5615" spans="1:13" x14ac:dyDescent="0.25">
      <c r="A5615" s="142">
        <v>1186</v>
      </c>
      <c r="B5615" s="143" t="s">
        <v>15630</v>
      </c>
      <c r="C5615" s="143" t="s">
        <v>15631</v>
      </c>
      <c r="D5615" s="143" t="s">
        <v>15553</v>
      </c>
      <c r="E5615" s="143" t="s">
        <v>22486</v>
      </c>
      <c r="F5615" s="143" t="s">
        <v>15632</v>
      </c>
      <c r="G5615" s="143" t="s">
        <v>15633</v>
      </c>
      <c r="H5615" s="143">
        <v>-6.2220199999999997</v>
      </c>
      <c r="I5615" s="143">
        <v>39.224899999999998</v>
      </c>
      <c r="J5615" s="143">
        <v>54</v>
      </c>
      <c r="K5615" s="143">
        <v>3</v>
      </c>
      <c r="L5615" s="143">
        <f>COUNTIFS(ArCompl!$C$2:$C$5652,ArCompl!$C5370,ArCompl!$D$2:$D$5652,ArCompl!$D5370)</f>
        <v>1</v>
      </c>
      <c r="M5615" s="144">
        <f>IF(ISNA(MATCH($F5615,'Liste noire'!C:C,0)),0,1)</f>
        <v>0</v>
      </c>
    </row>
    <row r="5616" spans="1:13" x14ac:dyDescent="0.25">
      <c r="A5616" s="139">
        <v>2658</v>
      </c>
      <c r="B5616" s="140" t="s">
        <v>4702</v>
      </c>
      <c r="C5616" s="140" t="s">
        <v>4703</v>
      </c>
      <c r="D5616" s="140" t="s">
        <v>4637</v>
      </c>
      <c r="E5616" s="140" t="s">
        <v>22376</v>
      </c>
      <c r="F5616" s="140" t="s">
        <v>4704</v>
      </c>
      <c r="G5616" s="140" t="s">
        <v>4705</v>
      </c>
      <c r="H5616" s="140">
        <v>-40.611199999999997</v>
      </c>
      <c r="I5616" s="140">
        <v>-73.061000000000007</v>
      </c>
      <c r="J5616" s="140">
        <v>187</v>
      </c>
      <c r="K5616" s="140">
        <v>-4</v>
      </c>
      <c r="L5616" s="140">
        <f>COUNTIFS(ArCompl!$C$2:$C$5652,ArCompl!$C1339,ArCompl!$D$2:$D$5652,ArCompl!$D1339)</f>
        <v>1</v>
      </c>
      <c r="M5616" s="141">
        <f>IF(ISNA(MATCH($F5616,'Liste noire'!C:C,0)),0,1)</f>
        <v>0</v>
      </c>
    </row>
    <row r="5617" spans="1:13" x14ac:dyDescent="0.25">
      <c r="A5617" s="142">
        <v>5546</v>
      </c>
      <c r="B5617" s="143" t="s">
        <v>4171</v>
      </c>
      <c r="C5617" s="143" t="s">
        <v>4172</v>
      </c>
      <c r="D5617" s="143" t="s">
        <v>3021</v>
      </c>
      <c r="E5617" s="143" t="s">
        <v>3021</v>
      </c>
      <c r="F5617" s="143" t="s">
        <v>4173</v>
      </c>
      <c r="G5617" s="143" t="s">
        <v>4174</v>
      </c>
      <c r="H5617" s="143">
        <v>53.891100000000002</v>
      </c>
      <c r="I5617" s="143">
        <v>-92.196399999999997</v>
      </c>
      <c r="J5617" s="143">
        <v>876</v>
      </c>
      <c r="K5617" s="143">
        <v>-6</v>
      </c>
      <c r="L5617" s="143">
        <f>COUNTIFS(ArCompl!$C$2:$C$5652,ArCompl!$C1213,ArCompl!$D$2:$D$5652,ArCompl!$D1213)</f>
        <v>3</v>
      </c>
      <c r="M5617" s="144">
        <f>IF(ISNA(MATCH($F5617,'Liste noire'!C:C,0)),0,1)</f>
        <v>0</v>
      </c>
    </row>
    <row r="5618" spans="1:13" x14ac:dyDescent="0.25">
      <c r="A5618" s="139">
        <v>6043</v>
      </c>
      <c r="B5618" s="140" t="s">
        <v>4710</v>
      </c>
      <c r="C5618" s="140" t="s">
        <v>4711</v>
      </c>
      <c r="D5618" s="140" t="s">
        <v>4637</v>
      </c>
      <c r="E5618" s="140" t="s">
        <v>22376</v>
      </c>
      <c r="F5618" s="140" t="s">
        <v>4712</v>
      </c>
      <c r="G5618" s="140" t="s">
        <v>4713</v>
      </c>
      <c r="H5618" s="140">
        <v>-39.2928</v>
      </c>
      <c r="I5618" s="140">
        <v>-71.915899999999993</v>
      </c>
      <c r="J5618" s="140">
        <v>853</v>
      </c>
      <c r="K5618" s="140">
        <v>-4</v>
      </c>
      <c r="L5618" s="140">
        <f>COUNTIFS(ArCompl!$C$2:$C$5652,ArCompl!$C1341,ArCompl!$D$2:$D$5652,ArCompl!$D1341)</f>
        <v>1</v>
      </c>
      <c r="M5618" s="141">
        <f>IF(ISNA(MATCH($F5618,'Liste noire'!C:C,0)),0,1)</f>
        <v>0</v>
      </c>
    </row>
    <row r="5619" spans="1:13" x14ac:dyDescent="0.25">
      <c r="A5619" s="142">
        <v>8509</v>
      </c>
      <c r="B5619" s="143" t="s">
        <v>21763</v>
      </c>
      <c r="C5619" s="143" t="s">
        <v>21764</v>
      </c>
      <c r="D5619" s="143" t="s">
        <v>16702</v>
      </c>
      <c r="E5619" s="143" t="s">
        <v>22496</v>
      </c>
      <c r="F5619" s="143" t="s">
        <v>21765</v>
      </c>
      <c r="G5619" s="143" t="s">
        <v>21766</v>
      </c>
      <c r="H5619" s="143">
        <v>28.228200000000001</v>
      </c>
      <c r="I5619" s="143">
        <v>-82.155900000000003</v>
      </c>
      <c r="J5619" s="143">
        <v>90</v>
      </c>
      <c r="K5619" s="143">
        <v>-5</v>
      </c>
      <c r="L5619" s="143">
        <f>COUNTIFS(ArCompl!$C$2:$C$5652,ArCompl!$C3212,ArCompl!$D$2:$D$5652,ArCompl!$D3212)</f>
        <v>1</v>
      </c>
      <c r="M5619" s="144">
        <f>IF(ISNA(MATCH($F5619,'Liste noire'!C:C,0)),0,1)</f>
        <v>0</v>
      </c>
    </row>
    <row r="5620" spans="1:13" x14ac:dyDescent="0.25">
      <c r="A5620" s="139">
        <v>392</v>
      </c>
      <c r="B5620" s="140" t="s">
        <v>7872</v>
      </c>
      <c r="C5620" s="140" t="s">
        <v>7873</v>
      </c>
      <c r="D5620" s="140" t="s">
        <v>7581</v>
      </c>
      <c r="E5620" s="140" t="s">
        <v>22405</v>
      </c>
      <c r="F5620" s="140" t="s">
        <v>7874</v>
      </c>
      <c r="G5620" s="140" t="s">
        <v>7875</v>
      </c>
      <c r="H5620" s="140">
        <v>49.304720000000003</v>
      </c>
      <c r="I5620" s="140">
        <v>8.4513890000000007</v>
      </c>
      <c r="J5620" s="140">
        <v>312</v>
      </c>
      <c r="K5620" s="140">
        <v>1</v>
      </c>
      <c r="L5620" s="140">
        <f>COUNTIFS(ArCompl!$C$2:$C$5652,ArCompl!$C177,ArCompl!$D$2:$D$5652,ArCompl!$D177)</f>
        <v>1</v>
      </c>
      <c r="M5620" s="141">
        <f>IF(ISNA(MATCH($F5620,'Liste noire'!C:C,0)),0,1)</f>
        <v>0</v>
      </c>
    </row>
    <row r="5621" spans="1:13" x14ac:dyDescent="0.25">
      <c r="A5621" s="142">
        <v>391</v>
      </c>
      <c r="B5621" s="143" t="s">
        <v>7888</v>
      </c>
      <c r="C5621" s="143" t="s">
        <v>7889</v>
      </c>
      <c r="D5621" s="143" t="s">
        <v>7581</v>
      </c>
      <c r="E5621" s="143" t="s">
        <v>22405</v>
      </c>
      <c r="F5621" s="143" t="s">
        <v>7890</v>
      </c>
      <c r="G5621" s="143" t="s">
        <v>7891</v>
      </c>
      <c r="H5621" s="143">
        <v>49.863889999999998</v>
      </c>
      <c r="I5621" s="143">
        <v>6.7874999999999996</v>
      </c>
      <c r="J5621" s="143">
        <v>666</v>
      </c>
      <c r="K5621" s="143">
        <v>1</v>
      </c>
      <c r="L5621" s="143">
        <f>COUNTIFS(ArCompl!$C$2:$C$5652,ArCompl!$C181,ArCompl!$D$2:$D$5652,ArCompl!$D181)</f>
        <v>1</v>
      </c>
      <c r="M5621" s="144">
        <f>IF(ISNA(MATCH($F5621,'Liste noire'!C:C,0)),0,1)</f>
        <v>0</v>
      </c>
    </row>
    <row r="5622" spans="1:13" x14ac:dyDescent="0.25">
      <c r="A5622" s="139">
        <v>394</v>
      </c>
      <c r="B5622" s="140" t="s">
        <v>7646</v>
      </c>
      <c r="C5622" s="140" t="s">
        <v>7647</v>
      </c>
      <c r="D5622" s="140" t="s">
        <v>7581</v>
      </c>
      <c r="E5622" s="140" t="s">
        <v>22405</v>
      </c>
      <c r="F5622" s="140" t="s">
        <v>7648</v>
      </c>
      <c r="G5622" s="140" t="s">
        <v>7649</v>
      </c>
      <c r="H5622" s="140">
        <v>47.973329999999997</v>
      </c>
      <c r="I5622" s="140">
        <v>8.5222219999999993</v>
      </c>
      <c r="J5622" s="140">
        <v>2231</v>
      </c>
      <c r="K5622" s="140">
        <v>1</v>
      </c>
      <c r="L5622" s="140">
        <f>COUNTIFS(ArCompl!$C$2:$C$5652,ArCompl!$C120,ArCompl!$D$2:$D$5652,ArCompl!$D120)</f>
        <v>1</v>
      </c>
      <c r="M5622" s="141">
        <f>IF(ISNA(MATCH($F5622,'Liste noire'!C:C,0)),0,1)</f>
        <v>0</v>
      </c>
    </row>
    <row r="5623" spans="1:13" x14ac:dyDescent="0.25">
      <c r="A5623" s="142">
        <v>2030</v>
      </c>
      <c r="B5623" s="143" t="s">
        <v>12120</v>
      </c>
      <c r="C5623" s="143" t="s">
        <v>12121</v>
      </c>
      <c r="D5623" s="143" t="s">
        <v>12018</v>
      </c>
      <c r="E5623" s="143" t="s">
        <v>22451</v>
      </c>
      <c r="F5623" s="143" t="s">
        <v>12122</v>
      </c>
      <c r="G5623" s="143" t="s">
        <v>12123</v>
      </c>
      <c r="H5623" s="143">
        <v>-45.021099999999997</v>
      </c>
      <c r="I5623" s="143">
        <v>168.739</v>
      </c>
      <c r="J5623" s="143">
        <v>1171</v>
      </c>
      <c r="K5623" s="143">
        <v>12</v>
      </c>
      <c r="L5623" s="143">
        <f>COUNTIFS(ArCompl!$C$2:$C$5652,ArCompl!$C4588,ArCompl!$D$2:$D$5652,ArCompl!$D4588)</f>
        <v>1</v>
      </c>
      <c r="M5623" s="144">
        <f>IF(ISNA(MATCH($F5623,'Liste noire'!C:C,0)),0,1)</f>
        <v>0</v>
      </c>
    </row>
    <row r="5624" spans="1:13" x14ac:dyDescent="0.25">
      <c r="A5624" s="139">
        <v>393</v>
      </c>
      <c r="B5624" s="140" t="s">
        <v>7908</v>
      </c>
      <c r="C5624" s="140" t="s">
        <v>7909</v>
      </c>
      <c r="D5624" s="140" t="s">
        <v>7581</v>
      </c>
      <c r="E5624" s="140" t="s">
        <v>22405</v>
      </c>
      <c r="F5624" s="140" t="s">
        <v>7910</v>
      </c>
      <c r="G5624" s="140" t="s">
        <v>7911</v>
      </c>
      <c r="H5624" s="140">
        <v>49.209400000000002</v>
      </c>
      <c r="I5624" s="140">
        <v>7.4005599999999996</v>
      </c>
      <c r="J5624" s="140">
        <v>1132</v>
      </c>
      <c r="K5624" s="140">
        <v>1</v>
      </c>
      <c r="L5624" s="140">
        <f>COUNTIFS(ArCompl!$C$2:$C$5652,ArCompl!$C186,ArCompl!$D$2:$D$5652,ArCompl!$D186)</f>
        <v>1</v>
      </c>
      <c r="M5624" s="141">
        <f>IF(ISNA(MATCH($F5624,'Liste noire'!C:C,0)),0,1)</f>
        <v>0</v>
      </c>
    </row>
    <row r="5625" spans="1:13" x14ac:dyDescent="0.25">
      <c r="A5625" s="142">
        <v>1678</v>
      </c>
      <c r="B5625" s="143" t="s">
        <v>15439</v>
      </c>
      <c r="C5625" s="143" t="s">
        <v>15440</v>
      </c>
      <c r="D5625" s="143" t="s">
        <v>15392</v>
      </c>
      <c r="E5625" s="143" t="s">
        <v>22482</v>
      </c>
      <c r="F5625" s="143" t="s">
        <v>15441</v>
      </c>
      <c r="G5625" s="143" t="s">
        <v>15442</v>
      </c>
      <c r="H5625" s="143">
        <v>47.464700000000001</v>
      </c>
      <c r="I5625" s="143">
        <v>8.5491700000000002</v>
      </c>
      <c r="J5625" s="143">
        <v>1416</v>
      </c>
      <c r="K5625" s="143">
        <v>1</v>
      </c>
      <c r="L5625" s="143">
        <f>COUNTIFS(ArCompl!$C$2:$C$5652,ArCompl!$C5312,ArCompl!$D$2:$D$5652,ArCompl!$D5312)</f>
        <v>1</v>
      </c>
      <c r="M5625" s="144">
        <f>IF(ISNA(MATCH($F5625,'Liste noire'!C:C,0)),0,1)</f>
        <v>1</v>
      </c>
    </row>
    <row r="5626" spans="1:13" x14ac:dyDescent="0.25">
      <c r="A5626" s="139">
        <v>5547</v>
      </c>
      <c r="B5626" s="140" t="s">
        <v>4163</v>
      </c>
      <c r="C5626" s="140" t="s">
        <v>4164</v>
      </c>
      <c r="D5626" s="140" t="s">
        <v>3021</v>
      </c>
      <c r="E5626" s="140" t="s">
        <v>3021</v>
      </c>
      <c r="F5626" s="140" t="s">
        <v>4165</v>
      </c>
      <c r="G5626" s="140" t="s">
        <v>4166</v>
      </c>
      <c r="H5626" s="140">
        <v>52.943600000000004</v>
      </c>
      <c r="I5626" s="140">
        <v>-91.312799999999996</v>
      </c>
      <c r="J5626" s="140">
        <v>974</v>
      </c>
      <c r="K5626" s="140">
        <v>-6</v>
      </c>
      <c r="L5626" s="140">
        <f>COUNTIFS(ArCompl!$C$2:$C$5652,ArCompl!$C1211,ArCompl!$D$2:$D$5652,ArCompl!$D1211)</f>
        <v>1</v>
      </c>
      <c r="M5626" s="141">
        <f>IF(ISNA(MATCH($F5626,'Liste noire'!C:C,0)),0,1)</f>
        <v>0</v>
      </c>
    </row>
    <row r="5627" spans="1:13" x14ac:dyDescent="0.25">
      <c r="A5627" s="142">
        <v>1956</v>
      </c>
      <c r="B5627" s="143" t="s">
        <v>1720</v>
      </c>
      <c r="C5627" s="143" t="s">
        <v>1721</v>
      </c>
      <c r="D5627" s="143" t="s">
        <v>1697</v>
      </c>
      <c r="E5627" s="143" t="s">
        <v>1697</v>
      </c>
      <c r="F5627" s="143" t="s">
        <v>1722</v>
      </c>
      <c r="G5627" s="143" t="s">
        <v>1723</v>
      </c>
      <c r="H5627" s="143">
        <v>24.063300000000002</v>
      </c>
      <c r="I5627" s="143">
        <v>-74.524000000000001</v>
      </c>
      <c r="J5627" s="143">
        <v>24</v>
      </c>
      <c r="K5627" s="143">
        <v>-5</v>
      </c>
      <c r="L5627" s="143">
        <f>COUNTIFS(ArCompl!$C$2:$C$5652,ArCompl!$C597,ArCompl!$D$2:$D$5652,ArCompl!$D597)</f>
        <v>1</v>
      </c>
      <c r="M5627" s="144">
        <f>IF(ISNA(MATCH($F5627,'Liste noire'!C:C,0)),0,1)</f>
        <v>0</v>
      </c>
    </row>
    <row r="5628" spans="1:13" x14ac:dyDescent="0.25">
      <c r="A5628" s="139">
        <v>917</v>
      </c>
      <c r="B5628" s="140" t="s">
        <v>13435</v>
      </c>
      <c r="C5628" s="140" t="s">
        <v>13436</v>
      </c>
      <c r="D5628" s="140" t="s">
        <v>13432</v>
      </c>
      <c r="E5628" s="140" t="s">
        <v>22459</v>
      </c>
      <c r="F5628" s="140" t="s">
        <v>13437</v>
      </c>
      <c r="G5628" s="140" t="s">
        <v>13438</v>
      </c>
      <c r="H5628" s="140">
        <v>-21.320900000000002</v>
      </c>
      <c r="I5628" s="140">
        <v>55.424999999999997</v>
      </c>
      <c r="J5628" s="140">
        <v>59</v>
      </c>
      <c r="K5628" s="140">
        <v>4</v>
      </c>
      <c r="L5628" s="140">
        <f>COUNTIFS(ArCompl!$C$2:$C$5652,ArCompl!$C4891,ArCompl!$D$2:$D$5652,ArCompl!$D4891)</f>
        <v>1</v>
      </c>
      <c r="M5628" s="141">
        <f>IF(ISNA(MATCH($F5628,'Liste noire'!C:C,0)),0,1)</f>
        <v>0</v>
      </c>
    </row>
    <row r="5629" spans="1:13" x14ac:dyDescent="0.25">
      <c r="A5629" s="142">
        <v>5548</v>
      </c>
      <c r="B5629" s="143" t="s">
        <v>4195</v>
      </c>
      <c r="C5629" s="143" t="s">
        <v>4196</v>
      </c>
      <c r="D5629" s="143" t="s">
        <v>3021</v>
      </c>
      <c r="E5629" s="143" t="s">
        <v>3021</v>
      </c>
      <c r="F5629" s="143" t="s">
        <v>4197</v>
      </c>
      <c r="G5629" s="143" t="s">
        <v>4198</v>
      </c>
      <c r="H5629" s="143">
        <v>53.0642</v>
      </c>
      <c r="I5629" s="143">
        <v>-93.344399999999993</v>
      </c>
      <c r="J5629" s="143">
        <v>951</v>
      </c>
      <c r="K5629" s="143">
        <v>-6</v>
      </c>
      <c r="L5629" s="143">
        <f>COUNTIFS(ArCompl!$C$2:$C$5652,ArCompl!$C1219,ArCompl!$D$2:$D$5652,ArCompl!$D1219)</f>
        <v>3</v>
      </c>
      <c r="M5629" s="144">
        <f>IF(ISNA(MATCH($F5629,'Liste noire'!C:C,0)),0,1)</f>
        <v>0</v>
      </c>
    </row>
    <row r="5630" spans="1:13" x14ac:dyDescent="0.25">
      <c r="A5630" s="139">
        <v>384</v>
      </c>
      <c r="B5630" s="140" t="s">
        <v>7876</v>
      </c>
      <c r="C5630" s="140" t="s">
        <v>7877</v>
      </c>
      <c r="D5630" s="140" t="s">
        <v>7581</v>
      </c>
      <c r="E5630" s="140" t="s">
        <v>22405</v>
      </c>
      <c r="F5630" s="140" t="s">
        <v>7878</v>
      </c>
      <c r="G5630" s="140" t="s">
        <v>7879</v>
      </c>
      <c r="H5630" s="140">
        <v>52.628889999999998</v>
      </c>
      <c r="I5630" s="140">
        <v>11.81861</v>
      </c>
      <c r="J5630" s="140">
        <v>184</v>
      </c>
      <c r="K5630" s="140">
        <v>1</v>
      </c>
      <c r="L5630" s="140">
        <f>COUNTIFS(ArCompl!$C$2:$C$5652,ArCompl!$C178,ArCompl!$D$2:$D$5652,ArCompl!$D178)</f>
        <v>1</v>
      </c>
      <c r="M5630" s="141">
        <f>IF(ISNA(MATCH($F5630,'Liste noire'!C:C,0)),0,1)</f>
        <v>0</v>
      </c>
    </row>
    <row r="5631" spans="1:13" x14ac:dyDescent="0.25">
      <c r="A5631" s="142">
        <v>11783</v>
      </c>
      <c r="B5631" s="143" t="s">
        <v>4299</v>
      </c>
      <c r="C5631" s="143" t="s">
        <v>4300</v>
      </c>
      <c r="D5631" s="143" t="s">
        <v>3021</v>
      </c>
      <c r="E5631" s="143" t="s">
        <v>3021</v>
      </c>
      <c r="F5631" s="143" t="s">
        <v>4301</v>
      </c>
      <c r="G5631" s="143" t="s">
        <v>4302</v>
      </c>
      <c r="H5631" s="143">
        <v>55.935409999999997</v>
      </c>
      <c r="I5631" s="143">
        <v>-129.98240000000001</v>
      </c>
      <c r="J5631" s="143">
        <v>24</v>
      </c>
      <c r="K5631" s="143" t="s">
        <v>340</v>
      </c>
      <c r="L5631" s="143">
        <f>COUNTIFS(ArCompl!$C$2:$C$5652,ArCompl!$C1245,ArCompl!$D$2:$D$5652,ArCompl!$D1245)</f>
        <v>1</v>
      </c>
      <c r="M5631" s="144">
        <f>IF(ISNA(MATCH($F5631,'Liste noire'!C:C,0)),0,1)</f>
        <v>0</v>
      </c>
    </row>
    <row r="5632" spans="1:13" x14ac:dyDescent="0.25">
      <c r="A5632" s="139">
        <v>7012</v>
      </c>
      <c r="B5632" s="140" t="s">
        <v>4071</v>
      </c>
      <c r="C5632" s="140" t="s">
        <v>4072</v>
      </c>
      <c r="D5632" s="140" t="s">
        <v>3021</v>
      </c>
      <c r="E5632" s="140" t="s">
        <v>3021</v>
      </c>
      <c r="F5632" s="140" t="s">
        <v>4073</v>
      </c>
      <c r="G5632" s="140" t="s">
        <v>4074</v>
      </c>
      <c r="H5632" s="140">
        <v>54.333300000000001</v>
      </c>
      <c r="I5632" s="140">
        <v>-130.28299999999999</v>
      </c>
      <c r="J5632" s="140">
        <v>0</v>
      </c>
      <c r="K5632" s="140">
        <v>-8</v>
      </c>
      <c r="L5632" s="140">
        <f>COUNTIFS(ArCompl!$C$2:$C$5652,ArCompl!$C1188,ArCompl!$D$2:$D$5652,ArCompl!$D1188)</f>
        <v>2</v>
      </c>
      <c r="M5632" s="141">
        <f>IF(ISNA(MATCH($F5632,'Liste noire'!C:C,0)),0,1)</f>
        <v>0</v>
      </c>
    </row>
    <row r="5633" spans="1:13" x14ac:dyDescent="0.25">
      <c r="A5633" s="142">
        <v>7649</v>
      </c>
      <c r="B5633" s="143" t="s">
        <v>20921</v>
      </c>
      <c r="C5633" s="143" t="s">
        <v>20922</v>
      </c>
      <c r="D5633" s="143" t="s">
        <v>16702</v>
      </c>
      <c r="E5633" s="143" t="s">
        <v>22496</v>
      </c>
      <c r="F5633" s="143" t="s">
        <v>20923</v>
      </c>
      <c r="G5633" s="143" t="s">
        <v>20924</v>
      </c>
      <c r="H5633" s="143">
        <v>33.622900000000001</v>
      </c>
      <c r="I5633" s="143">
        <v>-111.911</v>
      </c>
      <c r="J5633" s="143">
        <v>1510</v>
      </c>
      <c r="K5633" s="143">
        <v>-7</v>
      </c>
      <c r="L5633" s="143">
        <f>COUNTIFS(ArCompl!$C$2:$C$5652,ArCompl!$C2993,ArCompl!$D$2:$D$5652,ArCompl!$D2993)</f>
        <v>1</v>
      </c>
      <c r="M5633" s="144">
        <f>IF(ISNA(MATCH($F5633,'Liste noire'!C:C,0)),0,1)</f>
        <v>0</v>
      </c>
    </row>
    <row r="5634" spans="1:13" x14ac:dyDescent="0.25">
      <c r="A5634" s="139">
        <v>7946</v>
      </c>
      <c r="B5634" s="140" t="s">
        <v>7492</v>
      </c>
      <c r="C5634" s="140" t="s">
        <v>7493</v>
      </c>
      <c r="D5634" s="140" t="s">
        <v>7365</v>
      </c>
      <c r="E5634" s="140" t="s">
        <v>22402</v>
      </c>
      <c r="F5634" s="140" t="s">
        <v>7494</v>
      </c>
      <c r="G5634" s="140" t="s">
        <v>7495</v>
      </c>
      <c r="H5634" s="140">
        <v>-20.7897</v>
      </c>
      <c r="I5634" s="140">
        <v>-138.57</v>
      </c>
      <c r="J5634" s="140">
        <v>12</v>
      </c>
      <c r="K5634" s="140">
        <v>-10</v>
      </c>
      <c r="L5634" s="140">
        <f>COUNTIFS(ArCompl!$C$2:$C$5652,ArCompl!$C4851,ArCompl!$D$2:$D$5652,ArCompl!$D4851)</f>
        <v>2</v>
      </c>
      <c r="M5634" s="141">
        <f>IF(ISNA(MATCH($F5634,'Liste noire'!C:C,0)),0,1)</f>
        <v>0</v>
      </c>
    </row>
    <row r="5635" spans="1:13" x14ac:dyDescent="0.25">
      <c r="A5635" s="142">
        <v>5473</v>
      </c>
      <c r="B5635" s="143" t="s">
        <v>4350</v>
      </c>
      <c r="C5635" s="143" t="s">
        <v>4351</v>
      </c>
      <c r="D5635" s="143" t="s">
        <v>3021</v>
      </c>
      <c r="E5635" s="143" t="s">
        <v>3021</v>
      </c>
      <c r="F5635" s="143" t="s">
        <v>4352</v>
      </c>
      <c r="G5635" s="143" t="s">
        <v>4353</v>
      </c>
      <c r="H5635" s="143">
        <v>50.674399999999999</v>
      </c>
      <c r="I5635" s="143">
        <v>-59.383600000000001</v>
      </c>
      <c r="J5635" s="143">
        <v>107</v>
      </c>
      <c r="K5635" s="143">
        <v>-4</v>
      </c>
      <c r="L5635" s="143">
        <f>COUNTIFS(ArCompl!$C$2:$C$5652,ArCompl!$C1258,ArCompl!$D$2:$D$5652,ArCompl!$D1258)</f>
        <v>1</v>
      </c>
      <c r="M5635" s="144">
        <f>IF(ISNA(MATCH($F5635,'Liste noire'!C:C,0)),0,1)</f>
        <v>0</v>
      </c>
    </row>
    <row r="5636" spans="1:13" x14ac:dyDescent="0.25">
      <c r="A5636" s="139">
        <v>1488</v>
      </c>
      <c r="B5636" s="140" t="s">
        <v>8109</v>
      </c>
      <c r="C5636" s="140" t="s">
        <v>8110</v>
      </c>
      <c r="D5636" s="140" t="s">
        <v>7939</v>
      </c>
      <c r="E5636" s="140" t="s">
        <v>22406</v>
      </c>
      <c r="F5636" s="140" t="s">
        <v>8111</v>
      </c>
      <c r="G5636" s="140" t="s">
        <v>8112</v>
      </c>
      <c r="H5636" s="140">
        <v>37.750900000000001</v>
      </c>
      <c r="I5636" s="140">
        <v>20.8843</v>
      </c>
      <c r="J5636" s="140">
        <v>15</v>
      </c>
      <c r="K5636" s="140">
        <v>2</v>
      </c>
      <c r="L5636" s="140">
        <f>COUNTIFS(ArCompl!$C$2:$C$5652,ArCompl!$C3475,ArCompl!$D$2:$D$5652,ArCompl!$D3475)</f>
        <v>1</v>
      </c>
      <c r="M5636" s="141">
        <f>IF(ISNA(MATCH($F5636,'Liste noire'!C:C,0)),0,1)</f>
        <v>0</v>
      </c>
    </row>
    <row r="5637" spans="1:13" x14ac:dyDescent="0.25">
      <c r="A5637" s="142">
        <v>5549</v>
      </c>
      <c r="B5637" s="143" t="s">
        <v>4223</v>
      </c>
      <c r="C5637" s="143" t="s">
        <v>4224</v>
      </c>
      <c r="D5637" s="143" t="s">
        <v>3021</v>
      </c>
      <c r="E5637" s="143" t="s">
        <v>3021</v>
      </c>
      <c r="F5637" s="143" t="s">
        <v>4225</v>
      </c>
      <c r="G5637" s="143" t="s">
        <v>4226</v>
      </c>
      <c r="H5637" s="143">
        <v>55.865600000000001</v>
      </c>
      <c r="I5637" s="143">
        <v>-92.081400000000002</v>
      </c>
      <c r="J5637" s="143">
        <v>289</v>
      </c>
      <c r="K5637" s="143">
        <v>-6</v>
      </c>
      <c r="L5637" s="143">
        <f>COUNTIFS(ArCompl!$C$2:$C$5652,ArCompl!$C1226,ArCompl!$D$2:$D$5652,ArCompl!$D1226)</f>
        <v>1</v>
      </c>
      <c r="M5637" s="144">
        <f>IF(ISNA(MATCH($F5637,'Liste noire'!C:C,0)),0,1)</f>
        <v>0</v>
      </c>
    </row>
    <row r="5638" spans="1:13" x14ac:dyDescent="0.25">
      <c r="A5638" s="139">
        <v>8946</v>
      </c>
      <c r="B5638" s="140" t="s">
        <v>16272</v>
      </c>
      <c r="C5638" s="140" t="s">
        <v>16273</v>
      </c>
      <c r="D5638" s="140" t="s">
        <v>16151</v>
      </c>
      <c r="E5638" s="140" t="s">
        <v>16151</v>
      </c>
      <c r="F5638" s="140" t="s">
        <v>16274</v>
      </c>
      <c r="G5638" s="140" t="s">
        <v>16275</v>
      </c>
      <c r="H5638" s="140">
        <v>50.270560000000003</v>
      </c>
      <c r="I5638" s="140">
        <v>28.738610000000001</v>
      </c>
      <c r="J5638" s="140">
        <v>0</v>
      </c>
      <c r="K5638" s="140">
        <v>2</v>
      </c>
      <c r="L5638" s="140">
        <f>COUNTIFS(ArCompl!$C$2:$C$5652,ArCompl!$C5527,ArCompl!$D$2:$D$5652,ArCompl!$D5527)</f>
        <v>1</v>
      </c>
      <c r="M5638" s="141">
        <f>IF(ISNA(MATCH($F5638,'Liste noire'!C:C,0)),0,1)</f>
        <v>0</v>
      </c>
    </row>
    <row r="5639" spans="1:13" x14ac:dyDescent="0.25">
      <c r="A5639" s="142">
        <v>8776</v>
      </c>
      <c r="B5639" s="143" t="s">
        <v>1691</v>
      </c>
      <c r="C5639" s="143" t="s">
        <v>1692</v>
      </c>
      <c r="D5639" s="143" t="s">
        <v>1672</v>
      </c>
      <c r="E5639" s="143" t="s">
        <v>22358</v>
      </c>
      <c r="F5639" s="143" t="s">
        <v>1693</v>
      </c>
      <c r="G5639" s="143" t="s">
        <v>1694</v>
      </c>
      <c r="H5639" s="143">
        <v>41.562220000000003</v>
      </c>
      <c r="I5639" s="143">
        <v>46.66722</v>
      </c>
      <c r="J5639" s="143">
        <v>1279</v>
      </c>
      <c r="K5639" s="143">
        <v>4</v>
      </c>
      <c r="L5639" s="143">
        <f>COUNTIFS(ArCompl!$C$2:$C$5652,ArCompl!$C590,ArCompl!$D$2:$D$5652,ArCompl!$D590)</f>
        <v>1</v>
      </c>
      <c r="M5639" s="144">
        <f>IF(ISNA(MATCH($F5639,'Liste noire'!C:C,0)),0,1)</f>
        <v>0</v>
      </c>
    </row>
    <row r="5640" spans="1:13" x14ac:dyDescent="0.25">
      <c r="A5640" s="139">
        <v>11784</v>
      </c>
      <c r="B5640" s="140" t="s">
        <v>3604</v>
      </c>
      <c r="C5640" s="140" t="s">
        <v>3605</v>
      </c>
      <c r="D5640" s="140" t="s">
        <v>3021</v>
      </c>
      <c r="E5640" s="140" t="s">
        <v>3021</v>
      </c>
      <c r="F5640" s="140" t="s">
        <v>3606</v>
      </c>
      <c r="G5640" s="140" t="s">
        <v>3607</v>
      </c>
      <c r="H5640" s="140">
        <v>49.429699999999997</v>
      </c>
      <c r="I5640" s="140">
        <v>-91.717799999999997</v>
      </c>
      <c r="J5640" s="140">
        <v>1435</v>
      </c>
      <c r="K5640" s="140" t="s">
        <v>340</v>
      </c>
      <c r="L5640" s="140">
        <f>COUNTIFS(ArCompl!$C$2:$C$5652,ArCompl!$C1070,ArCompl!$D$2:$D$5652,ArCompl!$D1070)</f>
        <v>1</v>
      </c>
      <c r="M5640" s="141">
        <f>IF(ISNA(MATCH($F5640,'Liste noire'!C:C,0)),0,1)</f>
        <v>0</v>
      </c>
    </row>
    <row r="5641" spans="1:13" x14ac:dyDescent="0.25">
      <c r="A5641" s="142">
        <v>6355</v>
      </c>
      <c r="B5641" s="143" t="s">
        <v>5460</v>
      </c>
      <c r="C5641" s="143" t="s">
        <v>5461</v>
      </c>
      <c r="D5641" s="143" t="s">
        <v>4759</v>
      </c>
      <c r="E5641" s="143" t="s">
        <v>22377</v>
      </c>
      <c r="F5641" s="143" t="s">
        <v>5462</v>
      </c>
      <c r="G5641" s="143" t="s">
        <v>5463</v>
      </c>
      <c r="H5641" s="143">
        <v>22.006399999999999</v>
      </c>
      <c r="I5641" s="143">
        <v>113.376</v>
      </c>
      <c r="J5641" s="143">
        <v>23</v>
      </c>
      <c r="K5641" s="143">
        <v>8</v>
      </c>
      <c r="L5641" s="143">
        <f>COUNTIFS(ArCompl!$C$2:$C$5652,ArCompl!$C1529,ArCompl!$D$2:$D$5652,ArCompl!$D1529)</f>
        <v>1</v>
      </c>
      <c r="M5641" s="144">
        <f>IF(ISNA(MATCH($F5641,'Liste noire'!C:C,0)),0,1)</f>
        <v>0</v>
      </c>
    </row>
    <row r="5642" spans="1:13" x14ac:dyDescent="0.25">
      <c r="A5642" s="139">
        <v>5550</v>
      </c>
      <c r="B5642" s="140" t="s">
        <v>3262</v>
      </c>
      <c r="C5642" s="140" t="s">
        <v>3263</v>
      </c>
      <c r="D5642" s="140" t="s">
        <v>3021</v>
      </c>
      <c r="E5642" s="140" t="s">
        <v>3021</v>
      </c>
      <c r="F5642" s="140" t="s">
        <v>3264</v>
      </c>
      <c r="G5642" s="140" t="s">
        <v>3265</v>
      </c>
      <c r="H5642" s="140">
        <v>53.561900000000001</v>
      </c>
      <c r="I5642" s="140">
        <v>-64.106399999999994</v>
      </c>
      <c r="J5642" s="140">
        <v>1442</v>
      </c>
      <c r="K5642" s="140">
        <v>-4</v>
      </c>
      <c r="L5642" s="140">
        <f>COUNTIFS(ArCompl!$C$2:$C$5652,ArCompl!$C983,ArCompl!$D$2:$D$5652,ArCompl!$D983)</f>
        <v>1</v>
      </c>
      <c r="M5642" s="141">
        <f>IF(ISNA(MATCH($F5642,'Liste noire'!C:C,0)),0,1)</f>
        <v>0</v>
      </c>
    </row>
    <row r="5643" spans="1:13" x14ac:dyDescent="0.25">
      <c r="A5643" s="142">
        <v>3776</v>
      </c>
      <c r="B5643" s="143" t="s">
        <v>21767</v>
      </c>
      <c r="C5643" s="143" t="s">
        <v>21768</v>
      </c>
      <c r="D5643" s="143" t="s">
        <v>16702</v>
      </c>
      <c r="E5643" s="143" t="s">
        <v>22496</v>
      </c>
      <c r="F5643" s="143" t="s">
        <v>21769</v>
      </c>
      <c r="G5643" s="143" t="s">
        <v>21770</v>
      </c>
      <c r="H5643" s="143">
        <v>35.083199999999998</v>
      </c>
      <c r="I5643" s="143">
        <v>-108.792</v>
      </c>
      <c r="J5643" s="143">
        <v>6454</v>
      </c>
      <c r="K5643" s="143">
        <v>-7</v>
      </c>
      <c r="L5643" s="143">
        <f>COUNTIFS(ArCompl!$C$2:$C$5652,ArCompl!$C3213,ArCompl!$D$2:$D$5652,ArCompl!$D3213)</f>
        <v>1</v>
      </c>
      <c r="M5643" s="144">
        <f>IF(ISNA(MATCH($F5643,'Liste noire'!C:C,0)),0,1)</f>
        <v>0</v>
      </c>
    </row>
    <row r="5644" spans="1:13" x14ac:dyDescent="0.25">
      <c r="A5644" s="139">
        <v>919</v>
      </c>
      <c r="B5644" s="140" t="s">
        <v>10796</v>
      </c>
      <c r="C5644" s="140" t="s">
        <v>10797</v>
      </c>
      <c r="D5644" s="140" t="s">
        <v>10693</v>
      </c>
      <c r="E5644" s="140" t="s">
        <v>10693</v>
      </c>
      <c r="F5644" s="140" t="s">
        <v>10798</v>
      </c>
      <c r="G5644" s="140" t="s">
        <v>10799</v>
      </c>
      <c r="H5644" s="140">
        <v>-19.562799999999999</v>
      </c>
      <c r="I5644" s="140">
        <v>45.450800000000001</v>
      </c>
      <c r="J5644" s="140">
        <v>203</v>
      </c>
      <c r="K5644" s="140">
        <v>3</v>
      </c>
      <c r="L5644" s="140">
        <f>COUNTIFS(ArCompl!$C$2:$C$5652,ArCompl!$C4194,ArCompl!$D$2:$D$5652,ArCompl!$D4194)</f>
        <v>2</v>
      </c>
      <c r="M5644" s="141">
        <f>IF(ISNA(MATCH($F5644,'Liste noire'!C:C,0)),0,1)</f>
        <v>0</v>
      </c>
    </row>
    <row r="5645" spans="1:13" x14ac:dyDescent="0.25">
      <c r="A5645" s="142">
        <v>3118</v>
      </c>
      <c r="B5645" s="143" t="s">
        <v>10562</v>
      </c>
      <c r="C5645" s="143" t="s">
        <v>10563</v>
      </c>
      <c r="D5645" s="143" t="s">
        <v>10531</v>
      </c>
      <c r="E5645" s="143" t="s">
        <v>10531</v>
      </c>
      <c r="F5645" s="143" t="s">
        <v>10564</v>
      </c>
      <c r="G5645" s="143" t="s">
        <v>10565</v>
      </c>
      <c r="H5645" s="143">
        <v>16.5566</v>
      </c>
      <c r="I5645" s="143">
        <v>104.76</v>
      </c>
      <c r="J5645" s="143">
        <v>509</v>
      </c>
      <c r="K5645" s="143">
        <v>7</v>
      </c>
      <c r="L5645" s="143">
        <f>COUNTIFS(ArCompl!$C$2:$C$5652,ArCompl!$C4137,ArCompl!$D$2:$D$5652,ArCompl!$D4137)</f>
        <v>1</v>
      </c>
      <c r="M5645" s="144">
        <f>IF(ISNA(MATCH($F5645,'Liste noire'!C:C,0)),0,1)</f>
        <v>0</v>
      </c>
    </row>
    <row r="5646" spans="1:13" x14ac:dyDescent="0.25">
      <c r="A5646" s="139">
        <v>925</v>
      </c>
      <c r="B5646" s="140" t="s">
        <v>10708</v>
      </c>
      <c r="C5646" s="140" t="s">
        <v>10709</v>
      </c>
      <c r="D5646" s="140" t="s">
        <v>10693</v>
      </c>
      <c r="E5646" s="140" t="s">
        <v>10693</v>
      </c>
      <c r="F5646" s="140" t="s">
        <v>10710</v>
      </c>
      <c r="G5646" s="140" t="s">
        <v>10711</v>
      </c>
      <c r="H5646" s="140">
        <v>-14.6517</v>
      </c>
      <c r="I5646" s="140">
        <v>49.620600000000003</v>
      </c>
      <c r="J5646" s="140">
        <v>1552</v>
      </c>
      <c r="K5646" s="140">
        <v>3</v>
      </c>
      <c r="L5646" s="140">
        <f>COUNTIFS(ArCompl!$C$2:$C$5652,ArCompl!$C4172,ArCompl!$D$2:$D$5652,ArCompl!$D4172)</f>
        <v>1</v>
      </c>
      <c r="M5646" s="141">
        <f>IF(ISNA(MATCH($F5646,'Liste noire'!C:C,0)),0,1)</f>
        <v>0</v>
      </c>
    </row>
    <row r="5647" spans="1:13" x14ac:dyDescent="0.25">
      <c r="A5647" s="142">
        <v>5551</v>
      </c>
      <c r="B5647" s="143" t="s">
        <v>4528</v>
      </c>
      <c r="C5647" s="143" t="s">
        <v>4529</v>
      </c>
      <c r="D5647" s="143" t="s">
        <v>3021</v>
      </c>
      <c r="E5647" s="143" t="s">
        <v>3021</v>
      </c>
      <c r="F5647" s="143" t="s">
        <v>4530</v>
      </c>
      <c r="G5647" s="143" t="s">
        <v>4531</v>
      </c>
      <c r="H5647" s="143">
        <v>58.106900000000003</v>
      </c>
      <c r="I5647" s="143">
        <v>-103.172</v>
      </c>
      <c r="J5647" s="143">
        <v>1360</v>
      </c>
      <c r="K5647" s="143">
        <v>-6</v>
      </c>
      <c r="L5647" s="143">
        <f>COUNTIFS(ArCompl!$C$2:$C$5652,ArCompl!$C1304,ArCompl!$D$2:$D$5652,ArCompl!$D1304)</f>
        <v>1</v>
      </c>
      <c r="M5647" s="144">
        <f>IF(ISNA(MATCH($F5647,'Liste noire'!C:C,0)),0,1)</f>
        <v>0</v>
      </c>
    </row>
    <row r="5648" spans="1:13" x14ac:dyDescent="0.25">
      <c r="A5648" s="139">
        <v>6951</v>
      </c>
      <c r="B5648" s="140" t="s">
        <v>12423</v>
      </c>
      <c r="C5648" s="140" t="s">
        <v>12424</v>
      </c>
      <c r="D5648" s="140" t="s">
        <v>12352</v>
      </c>
      <c r="E5648" s="140" t="s">
        <v>22455</v>
      </c>
      <c r="F5648" s="140" t="s">
        <v>12425</v>
      </c>
      <c r="G5648" s="140" t="s">
        <v>12426</v>
      </c>
      <c r="H5648" s="140">
        <v>70.961110000000005</v>
      </c>
      <c r="I5648" s="140">
        <v>-8.5758329999999994</v>
      </c>
      <c r="J5648" s="140">
        <v>39</v>
      </c>
      <c r="K5648" s="140">
        <v>1</v>
      </c>
      <c r="L5648" s="140">
        <f>COUNTIFS(ArCompl!$C$2:$C$5652,ArCompl!$C4515,ArCompl!$D$2:$D$5652,ArCompl!$D4515)</f>
        <v>2</v>
      </c>
      <c r="M5648" s="141">
        <f>IF(ISNA(MATCH($F5648,'Liste noire'!C:C,0)),0,1)</f>
        <v>0</v>
      </c>
    </row>
    <row r="5649" spans="1:13" x14ac:dyDescent="0.25">
      <c r="A5649" s="142">
        <v>9846</v>
      </c>
      <c r="B5649" s="143" t="s">
        <v>5464</v>
      </c>
      <c r="C5649" s="143" t="s">
        <v>5465</v>
      </c>
      <c r="D5649" s="143" t="s">
        <v>4759</v>
      </c>
      <c r="E5649" s="143" t="s">
        <v>22377</v>
      </c>
      <c r="F5649" s="143" t="s">
        <v>5466</v>
      </c>
      <c r="G5649" s="143" t="s">
        <v>5467</v>
      </c>
      <c r="H5649" s="143">
        <v>27.589500000000001</v>
      </c>
      <c r="I5649" s="143">
        <v>107.00069999999999</v>
      </c>
      <c r="J5649" s="143">
        <v>2920</v>
      </c>
      <c r="K5649" s="143">
        <v>8</v>
      </c>
      <c r="L5649" s="143">
        <f>COUNTIFS(ArCompl!$C$2:$C$5652,ArCompl!$C1530,ArCompl!$D$2:$D$5652,ArCompl!$D1530)</f>
        <v>1</v>
      </c>
      <c r="M5649" s="144">
        <f>IF(ISNA(MATCH($F5649,'Liste noire'!C:C,0)),0,1)</f>
        <v>0</v>
      </c>
    </row>
    <row r="5650" spans="1:13" x14ac:dyDescent="0.25">
      <c r="A5650" s="139">
        <v>3074</v>
      </c>
      <c r="B5650" s="140" t="s">
        <v>1828</v>
      </c>
      <c r="C5650" s="140" t="s">
        <v>1829</v>
      </c>
      <c r="D5650" s="140" t="s">
        <v>1797</v>
      </c>
      <c r="E5650" s="140" t="s">
        <v>1797</v>
      </c>
      <c r="F5650" s="140" t="s">
        <v>1830</v>
      </c>
      <c r="G5650" s="140" t="s">
        <v>1831</v>
      </c>
      <c r="H5650" s="140">
        <v>24.963200000000001</v>
      </c>
      <c r="I5650" s="140">
        <v>91.866799999999998</v>
      </c>
      <c r="J5650" s="140">
        <v>50</v>
      </c>
      <c r="K5650" s="140">
        <v>6</v>
      </c>
      <c r="L5650" s="140">
        <f>COUNTIFS(ArCompl!$C$2:$C$5652,ArCompl!$C624,ArCompl!$D$2:$D$5652,ArCompl!$D624)</f>
        <v>1</v>
      </c>
      <c r="M5650" s="141">
        <f>IF(ISNA(MATCH($F5650,'Liste noire'!C:C,0)),0,1)</f>
        <v>0</v>
      </c>
    </row>
    <row r="5651" spans="1:13" x14ac:dyDescent="0.25">
      <c r="A5651" s="142">
        <v>1017</v>
      </c>
      <c r="B5651" s="143" t="s">
        <v>10885</v>
      </c>
      <c r="C5651" s="143" t="s">
        <v>10886</v>
      </c>
      <c r="D5651" s="143" t="s">
        <v>10862</v>
      </c>
      <c r="E5651" s="143" t="s">
        <v>10862</v>
      </c>
      <c r="F5651" s="143" t="s">
        <v>10887</v>
      </c>
      <c r="G5651" s="143" t="s">
        <v>10888</v>
      </c>
      <c r="H5651" s="143">
        <v>-11.444699999999999</v>
      </c>
      <c r="I5651" s="143">
        <v>34.011800000000001</v>
      </c>
      <c r="J5651" s="143">
        <v>4115</v>
      </c>
      <c r="K5651" s="143">
        <v>2</v>
      </c>
      <c r="L5651" s="143">
        <f>COUNTIFS(ArCompl!$C$2:$C$5652,ArCompl!$C4253,ArCompl!$D$2:$D$5652,ArCompl!$D4253)</f>
        <v>2</v>
      </c>
      <c r="M5651" s="144">
        <f>IF(ISNA(MATCH($F5651,'Liste noire'!C:C,0)),0,1)</f>
        <v>0</v>
      </c>
    </row>
    <row r="5652" spans="1:13" x14ac:dyDescent="0.25">
      <c r="A5652" s="145">
        <v>11868</v>
      </c>
      <c r="B5652" s="135" t="s">
        <v>21759</v>
      </c>
      <c r="C5652" s="135" t="s">
        <v>21760</v>
      </c>
      <c r="D5652" s="135" t="s">
        <v>16702</v>
      </c>
      <c r="E5652" s="135" t="s">
        <v>22496</v>
      </c>
      <c r="F5652" s="135" t="s">
        <v>21761</v>
      </c>
      <c r="G5652" s="135" t="s">
        <v>21762</v>
      </c>
      <c r="H5652" s="135">
        <v>39.944400000000002</v>
      </c>
      <c r="I5652" s="135">
        <v>-81.892099999999999</v>
      </c>
      <c r="J5652" s="135">
        <v>900</v>
      </c>
      <c r="K5652" s="135" t="s">
        <v>340</v>
      </c>
      <c r="L5652" s="135">
        <f>COUNTIFS(ArCompl!$C$2:$C$5652,ArCompl!$C3211,ArCompl!$D$2:$D$5652,ArCompl!$D3211)</f>
        <v>1</v>
      </c>
      <c r="M5652" s="146">
        <f>IF(ISNA(MATCH($F5652,'Liste noire'!C:C,0)),0,1)</f>
        <v>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1EF7B-6695-4283-9E16-B33AAFCC88DF}">
  <dimension ref="A1:C229"/>
  <sheetViews>
    <sheetView topLeftCell="A82" workbookViewId="0">
      <selection activeCell="A103" sqref="A103:XFD103"/>
    </sheetView>
  </sheetViews>
  <sheetFormatPr baseColWidth="10" defaultRowHeight="15" x14ac:dyDescent="0.25"/>
  <cols>
    <col min="1" max="1" width="21.42578125" style="133" customWidth="1"/>
    <col min="2" max="2" width="14.28515625" style="133" customWidth="1"/>
    <col min="3" max="3" width="14.28515625" style="134" customWidth="1"/>
  </cols>
  <sheetData>
    <row r="1" spans="1:3" x14ac:dyDescent="0.25">
      <c r="A1" s="129" t="s">
        <v>22</v>
      </c>
      <c r="B1" s="129" t="s">
        <v>23</v>
      </c>
      <c r="C1" s="130" t="s">
        <v>24</v>
      </c>
    </row>
    <row r="2" spans="1:3" x14ac:dyDescent="0.25">
      <c r="A2" s="131" t="s">
        <v>15392</v>
      </c>
      <c r="B2" s="131" t="s">
        <v>22638</v>
      </c>
      <c r="C2" s="132" t="s">
        <v>15393</v>
      </c>
    </row>
    <row r="3" spans="1:3" x14ac:dyDescent="0.25">
      <c r="A3" s="131" t="s">
        <v>11905</v>
      </c>
      <c r="B3" s="131" t="s">
        <v>11904</v>
      </c>
      <c r="C3" s="132" t="s">
        <v>11906</v>
      </c>
    </row>
    <row r="4" spans="1:3" x14ac:dyDescent="0.25">
      <c r="A4" s="131" t="s">
        <v>1868</v>
      </c>
      <c r="B4" s="131" t="s">
        <v>1867</v>
      </c>
      <c r="C4" s="132" t="s">
        <v>1869</v>
      </c>
    </row>
    <row r="5" spans="1:3" x14ac:dyDescent="0.25">
      <c r="A5" s="131" t="s">
        <v>9641</v>
      </c>
      <c r="B5" s="131" t="s">
        <v>9649</v>
      </c>
      <c r="C5" s="132" t="s">
        <v>9650</v>
      </c>
    </row>
    <row r="6" spans="1:3" x14ac:dyDescent="0.25">
      <c r="A6" s="131" t="s">
        <v>9641</v>
      </c>
      <c r="B6" s="131" t="s">
        <v>9653</v>
      </c>
      <c r="C6" s="132" t="s">
        <v>9654</v>
      </c>
    </row>
    <row r="7" spans="1:3" x14ac:dyDescent="0.25">
      <c r="A7" s="131" t="s">
        <v>6885</v>
      </c>
      <c r="B7" s="131" t="s">
        <v>6936</v>
      </c>
      <c r="C7" s="132" t="s">
        <v>6937</v>
      </c>
    </row>
    <row r="8" spans="1:3" x14ac:dyDescent="0.25">
      <c r="A8" s="131" t="s">
        <v>7581</v>
      </c>
      <c r="B8" s="131" t="s">
        <v>7604</v>
      </c>
      <c r="C8" s="132" t="s">
        <v>22633</v>
      </c>
    </row>
    <row r="9" spans="1:3" x14ac:dyDescent="0.25">
      <c r="A9" s="131" t="s">
        <v>9641</v>
      </c>
      <c r="B9" s="131" t="s">
        <v>9665</v>
      </c>
      <c r="C9" s="132" t="s">
        <v>9666</v>
      </c>
    </row>
    <row r="10" spans="1:3" x14ac:dyDescent="0.25">
      <c r="A10" s="131" t="s">
        <v>9641</v>
      </c>
      <c r="B10" s="131" t="s">
        <v>9669</v>
      </c>
      <c r="C10" s="132" t="s">
        <v>9670</v>
      </c>
    </row>
    <row r="11" spans="1:3" x14ac:dyDescent="0.25">
      <c r="A11" s="131" t="s">
        <v>6885</v>
      </c>
      <c r="B11" s="131" t="s">
        <v>6964</v>
      </c>
      <c r="C11" s="132" t="s">
        <v>6965</v>
      </c>
    </row>
    <row r="12" spans="1:3" x14ac:dyDescent="0.25">
      <c r="A12" s="131" t="s">
        <v>7581</v>
      </c>
      <c r="B12" s="131" t="s">
        <v>7619</v>
      </c>
      <c r="C12" s="132" t="s">
        <v>7620</v>
      </c>
    </row>
    <row r="13" spans="1:3" x14ac:dyDescent="0.25">
      <c r="A13" s="131" t="s">
        <v>15392</v>
      </c>
      <c r="B13" s="131" t="s">
        <v>15396</v>
      </c>
      <c r="C13" s="132" t="s">
        <v>15397</v>
      </c>
    </row>
    <row r="14" spans="1:3" x14ac:dyDescent="0.25">
      <c r="A14" s="131" t="s">
        <v>1868</v>
      </c>
      <c r="B14" s="131" t="s">
        <v>1872</v>
      </c>
      <c r="C14" s="132" t="s">
        <v>1873</v>
      </c>
    </row>
    <row r="15" spans="1:3" x14ac:dyDescent="0.25">
      <c r="A15" s="131" t="s">
        <v>6885</v>
      </c>
      <c r="B15" s="131" t="s">
        <v>7193</v>
      </c>
      <c r="C15" s="132" t="s">
        <v>7194</v>
      </c>
    </row>
    <row r="16" spans="1:3" x14ac:dyDescent="0.25">
      <c r="A16" s="131" t="s">
        <v>6885</v>
      </c>
      <c r="B16" s="131" t="s">
        <v>6944</v>
      </c>
      <c r="C16" s="132" t="s">
        <v>6945</v>
      </c>
    </row>
    <row r="17" spans="1:3" x14ac:dyDescent="0.25">
      <c r="A17" s="131" t="s">
        <v>9641</v>
      </c>
      <c r="B17" s="131" t="s">
        <v>9673</v>
      </c>
      <c r="C17" s="132" t="s">
        <v>9674</v>
      </c>
    </row>
    <row r="18" spans="1:3" x14ac:dyDescent="0.25">
      <c r="A18" s="131" t="s">
        <v>6885</v>
      </c>
      <c r="B18" s="131" t="s">
        <v>6956</v>
      </c>
      <c r="C18" s="132" t="s">
        <v>6957</v>
      </c>
    </row>
    <row r="19" spans="1:3" x14ac:dyDescent="0.25">
      <c r="A19" s="131" t="s">
        <v>6885</v>
      </c>
      <c r="B19" s="131" t="s">
        <v>6999</v>
      </c>
      <c r="C19" s="132" t="s">
        <v>7000</v>
      </c>
    </row>
    <row r="20" spans="1:3" x14ac:dyDescent="0.25">
      <c r="A20" s="131" t="s">
        <v>6885</v>
      </c>
      <c r="B20" s="131" t="s">
        <v>7225</v>
      </c>
      <c r="C20" s="132" t="s">
        <v>7226</v>
      </c>
    </row>
    <row r="21" spans="1:3" x14ac:dyDescent="0.25">
      <c r="A21" s="131" t="s">
        <v>6885</v>
      </c>
      <c r="B21" s="131" t="s">
        <v>7031</v>
      </c>
      <c r="C21" s="132" t="s">
        <v>7032</v>
      </c>
    </row>
    <row r="22" spans="1:3" x14ac:dyDescent="0.25">
      <c r="A22" s="131" t="s">
        <v>6885</v>
      </c>
      <c r="B22" s="131" t="s">
        <v>6983</v>
      </c>
      <c r="C22" s="132" t="s">
        <v>6984</v>
      </c>
    </row>
    <row r="23" spans="1:3" x14ac:dyDescent="0.25">
      <c r="A23" s="131" t="s">
        <v>7581</v>
      </c>
      <c r="B23" s="131" t="s">
        <v>7639</v>
      </c>
      <c r="C23" s="132" t="s">
        <v>7640</v>
      </c>
    </row>
    <row r="24" spans="1:3" x14ac:dyDescent="0.25">
      <c r="A24" s="131" t="s">
        <v>9641</v>
      </c>
      <c r="B24" s="131" t="s">
        <v>9811</v>
      </c>
      <c r="C24" s="132" t="s">
        <v>9812</v>
      </c>
    </row>
    <row r="25" spans="1:3" x14ac:dyDescent="0.25">
      <c r="A25" s="131" t="s">
        <v>6885</v>
      </c>
      <c r="B25" s="131" t="s">
        <v>7015</v>
      </c>
      <c r="C25" s="132" t="s">
        <v>7016</v>
      </c>
    </row>
    <row r="26" spans="1:3" x14ac:dyDescent="0.25">
      <c r="A26" s="131" t="s">
        <v>1868</v>
      </c>
      <c r="B26" s="131" t="s">
        <v>22629</v>
      </c>
      <c r="C26" s="132" t="s">
        <v>1877</v>
      </c>
    </row>
    <row r="27" spans="1:3" x14ac:dyDescent="0.25">
      <c r="A27" s="131" t="s">
        <v>9641</v>
      </c>
      <c r="B27" s="131" t="s">
        <v>9701</v>
      </c>
      <c r="C27" s="132" t="s">
        <v>9702</v>
      </c>
    </row>
    <row r="28" spans="1:3" x14ac:dyDescent="0.25">
      <c r="A28" s="131" t="s">
        <v>6885</v>
      </c>
      <c r="B28" s="131" t="s">
        <v>7063</v>
      </c>
      <c r="C28" s="132" t="s">
        <v>7064</v>
      </c>
    </row>
    <row r="29" spans="1:3" x14ac:dyDescent="0.25">
      <c r="A29" s="131" t="s">
        <v>6885</v>
      </c>
      <c r="B29" s="131" t="s">
        <v>7051</v>
      </c>
      <c r="C29" s="132" t="s">
        <v>7052</v>
      </c>
    </row>
    <row r="30" spans="1:3" x14ac:dyDescent="0.25">
      <c r="A30" s="131" t="s">
        <v>7581</v>
      </c>
      <c r="B30" s="131" t="s">
        <v>7655</v>
      </c>
      <c r="C30" s="132" t="s">
        <v>7656</v>
      </c>
    </row>
    <row r="31" spans="1:3" x14ac:dyDescent="0.25">
      <c r="A31" s="131" t="s">
        <v>7581</v>
      </c>
      <c r="B31" s="131" t="s">
        <v>7651</v>
      </c>
      <c r="C31" s="132" t="s">
        <v>7652</v>
      </c>
    </row>
    <row r="32" spans="1:3" x14ac:dyDescent="0.25">
      <c r="A32" s="131" t="s">
        <v>7581</v>
      </c>
      <c r="B32" s="131" t="s">
        <v>7659</v>
      </c>
      <c r="C32" s="132" t="s">
        <v>7660</v>
      </c>
    </row>
    <row r="33" spans="1:3" x14ac:dyDescent="0.25">
      <c r="A33" s="131" t="s">
        <v>6885</v>
      </c>
      <c r="B33" s="131" t="s">
        <v>6952</v>
      </c>
      <c r="C33" s="132" t="s">
        <v>6953</v>
      </c>
    </row>
    <row r="34" spans="1:3" x14ac:dyDescent="0.25">
      <c r="A34" s="131" t="s">
        <v>11905</v>
      </c>
      <c r="B34" s="131" t="s">
        <v>11913</v>
      </c>
      <c r="C34" s="132" t="s">
        <v>11914</v>
      </c>
    </row>
    <row r="35" spans="1:3" x14ac:dyDescent="0.25">
      <c r="A35" s="131" t="s">
        <v>7581</v>
      </c>
      <c r="B35" s="131" t="s">
        <v>7671</v>
      </c>
      <c r="C35" s="132" t="s">
        <v>7672</v>
      </c>
    </row>
    <row r="36" spans="1:3" x14ac:dyDescent="0.25">
      <c r="A36" s="131" t="s">
        <v>7581</v>
      </c>
      <c r="B36" s="131" t="s">
        <v>7675</v>
      </c>
      <c r="C36" s="132" t="s">
        <v>7676</v>
      </c>
    </row>
    <row r="37" spans="1:3" x14ac:dyDescent="0.25">
      <c r="A37" s="131" t="s">
        <v>6885</v>
      </c>
      <c r="B37" s="131" t="s">
        <v>7170</v>
      </c>
      <c r="C37" s="132" t="s">
        <v>7171</v>
      </c>
    </row>
    <row r="38" spans="1:3" x14ac:dyDescent="0.25">
      <c r="A38" s="131" t="s">
        <v>9641</v>
      </c>
      <c r="B38" s="131" t="s">
        <v>9811</v>
      </c>
      <c r="C38" s="132" t="s">
        <v>9815</v>
      </c>
    </row>
    <row r="39" spans="1:3" x14ac:dyDescent="0.25">
      <c r="A39" s="131" t="s">
        <v>7581</v>
      </c>
      <c r="B39" s="131" t="s">
        <v>7694</v>
      </c>
      <c r="C39" s="132" t="s">
        <v>7695</v>
      </c>
    </row>
    <row r="40" spans="1:3" x14ac:dyDescent="0.25">
      <c r="A40" s="131" t="s">
        <v>7581</v>
      </c>
      <c r="B40" s="131" t="s">
        <v>7753</v>
      </c>
      <c r="C40" s="132" t="s">
        <v>7754</v>
      </c>
    </row>
    <row r="41" spans="1:3" x14ac:dyDescent="0.25">
      <c r="A41" s="131" t="s">
        <v>9641</v>
      </c>
      <c r="B41" s="131" t="s">
        <v>9709</v>
      </c>
      <c r="C41" s="132" t="s">
        <v>9710</v>
      </c>
    </row>
    <row r="42" spans="1:3" x14ac:dyDescent="0.25">
      <c r="A42" s="131" t="s">
        <v>7581</v>
      </c>
      <c r="B42" s="131" t="s">
        <v>7801</v>
      </c>
      <c r="C42" s="132" t="s">
        <v>7802</v>
      </c>
    </row>
    <row r="43" spans="1:3" x14ac:dyDescent="0.25">
      <c r="A43" s="131" t="s">
        <v>7581</v>
      </c>
      <c r="B43" s="131" t="s">
        <v>7813</v>
      </c>
      <c r="C43" s="132" t="s">
        <v>7814</v>
      </c>
    </row>
    <row r="44" spans="1:3" x14ac:dyDescent="0.25">
      <c r="A44" s="131" t="s">
        <v>6885</v>
      </c>
      <c r="B44" s="131" t="s">
        <v>7213</v>
      </c>
      <c r="C44" s="132" t="s">
        <v>7214</v>
      </c>
    </row>
    <row r="45" spans="1:3" x14ac:dyDescent="0.25">
      <c r="A45" s="131" t="s">
        <v>7581</v>
      </c>
      <c r="B45" s="131" t="s">
        <v>7690</v>
      </c>
      <c r="C45" s="132" t="s">
        <v>7691</v>
      </c>
    </row>
    <row r="46" spans="1:3" x14ac:dyDescent="0.25">
      <c r="A46" s="131" t="s">
        <v>6885</v>
      </c>
      <c r="B46" s="131" t="s">
        <v>7075</v>
      </c>
      <c r="C46" s="132" t="s">
        <v>7076</v>
      </c>
    </row>
    <row r="47" spans="1:3" x14ac:dyDescent="0.25">
      <c r="A47" s="131" t="s">
        <v>9641</v>
      </c>
      <c r="B47" s="131" t="s">
        <v>9716</v>
      </c>
      <c r="C47" s="132" t="s">
        <v>9717</v>
      </c>
    </row>
    <row r="48" spans="1:3" x14ac:dyDescent="0.25">
      <c r="A48" s="131" t="s">
        <v>6885</v>
      </c>
      <c r="B48" s="131" t="s">
        <v>7083</v>
      </c>
      <c r="C48" s="132" t="s">
        <v>7084</v>
      </c>
    </row>
    <row r="49" spans="1:3" x14ac:dyDescent="0.25">
      <c r="A49" s="131" t="s">
        <v>9641</v>
      </c>
      <c r="B49" s="131" t="s">
        <v>9720</v>
      </c>
      <c r="C49" s="132" t="s">
        <v>9721</v>
      </c>
    </row>
    <row r="50" spans="1:3" x14ac:dyDescent="0.25">
      <c r="A50" s="131" t="s">
        <v>15392</v>
      </c>
      <c r="B50" s="131" t="s">
        <v>15408</v>
      </c>
      <c r="C50" s="132" t="s">
        <v>15409</v>
      </c>
    </row>
    <row r="51" spans="1:3" x14ac:dyDescent="0.25">
      <c r="A51" s="131" t="s">
        <v>7581</v>
      </c>
      <c r="B51" s="131" t="s">
        <v>7729</v>
      </c>
      <c r="C51" s="132" t="s">
        <v>7730</v>
      </c>
    </row>
    <row r="52" spans="1:3" x14ac:dyDescent="0.25">
      <c r="A52" s="131" t="s">
        <v>7581</v>
      </c>
      <c r="B52" s="131" t="s">
        <v>7718</v>
      </c>
      <c r="C52" s="132" t="s">
        <v>7719</v>
      </c>
    </row>
    <row r="53" spans="1:3" x14ac:dyDescent="0.25">
      <c r="A53" s="131" t="s">
        <v>7581</v>
      </c>
      <c r="B53" s="131" t="s">
        <v>22634</v>
      </c>
      <c r="C53" s="132" t="s">
        <v>7715</v>
      </c>
    </row>
    <row r="54" spans="1:3" x14ac:dyDescent="0.25">
      <c r="A54" s="131" t="s">
        <v>1643</v>
      </c>
      <c r="B54" s="131" t="s">
        <v>1651</v>
      </c>
      <c r="C54" s="132" t="s">
        <v>1652</v>
      </c>
    </row>
    <row r="55" spans="1:3" x14ac:dyDescent="0.25">
      <c r="A55" s="131" t="s">
        <v>7581</v>
      </c>
      <c r="B55" s="131" t="s">
        <v>7757</v>
      </c>
      <c r="C55" s="132" t="s">
        <v>7758</v>
      </c>
    </row>
    <row r="56" spans="1:3" x14ac:dyDescent="0.25">
      <c r="A56" s="131" t="s">
        <v>7581</v>
      </c>
      <c r="B56" s="131" t="s">
        <v>7793</v>
      </c>
      <c r="C56" s="132" t="s">
        <v>7794</v>
      </c>
    </row>
    <row r="57" spans="1:3" x14ac:dyDescent="0.25">
      <c r="A57" s="131" t="s">
        <v>7581</v>
      </c>
      <c r="B57" s="131" t="s">
        <v>7785</v>
      </c>
      <c r="C57" s="132" t="s">
        <v>7786</v>
      </c>
    </row>
    <row r="58" spans="1:3" x14ac:dyDescent="0.25">
      <c r="A58" s="131" t="s">
        <v>1868</v>
      </c>
      <c r="B58" s="131" t="s">
        <v>1884</v>
      </c>
      <c r="C58" s="132" t="s">
        <v>1885</v>
      </c>
    </row>
    <row r="59" spans="1:3" x14ac:dyDescent="0.25">
      <c r="A59" s="131" t="s">
        <v>6885</v>
      </c>
      <c r="B59" s="131" t="s">
        <v>7143</v>
      </c>
      <c r="C59" s="132" t="s">
        <v>7144</v>
      </c>
    </row>
    <row r="60" spans="1:3" x14ac:dyDescent="0.25">
      <c r="A60" s="131" t="s">
        <v>6885</v>
      </c>
      <c r="B60" s="131" t="s">
        <v>7139</v>
      </c>
      <c r="C60" s="132" t="s">
        <v>7140</v>
      </c>
    </row>
    <row r="61" spans="1:3" x14ac:dyDescent="0.25">
      <c r="A61" s="131" t="s">
        <v>9641</v>
      </c>
      <c r="B61" s="131" t="s">
        <v>9751</v>
      </c>
      <c r="C61" s="132" t="s">
        <v>9752</v>
      </c>
    </row>
    <row r="62" spans="1:3" x14ac:dyDescent="0.25">
      <c r="A62" s="131" t="s">
        <v>1643</v>
      </c>
      <c r="B62" s="131" t="s">
        <v>1659</v>
      </c>
      <c r="C62" s="132" t="s">
        <v>1660</v>
      </c>
    </row>
    <row r="63" spans="1:3" x14ac:dyDescent="0.25">
      <c r="A63" s="131" t="s">
        <v>6885</v>
      </c>
      <c r="B63" s="131" t="s">
        <v>7131</v>
      </c>
      <c r="C63" s="132" t="s">
        <v>7132</v>
      </c>
    </row>
    <row r="64" spans="1:3" x14ac:dyDescent="0.25">
      <c r="A64" s="131" t="s">
        <v>6885</v>
      </c>
      <c r="B64" s="131" t="s">
        <v>7103</v>
      </c>
      <c r="C64" s="132" t="s">
        <v>7104</v>
      </c>
    </row>
    <row r="65" spans="1:3" x14ac:dyDescent="0.25">
      <c r="A65" s="131" t="s">
        <v>6885</v>
      </c>
      <c r="B65" s="131" t="s">
        <v>7147</v>
      </c>
      <c r="C65" s="132" t="s">
        <v>7148</v>
      </c>
    </row>
    <row r="66" spans="1:3" x14ac:dyDescent="0.25">
      <c r="A66" s="131" t="s">
        <v>6885</v>
      </c>
      <c r="B66" s="131" t="s">
        <v>22631</v>
      </c>
      <c r="C66" s="132" t="s">
        <v>7100</v>
      </c>
    </row>
    <row r="67" spans="1:3" x14ac:dyDescent="0.25">
      <c r="A67" s="131" t="s">
        <v>15392</v>
      </c>
      <c r="B67" s="131" t="s">
        <v>15424</v>
      </c>
      <c r="C67" s="132" t="s">
        <v>15425</v>
      </c>
    </row>
    <row r="68" spans="1:3" x14ac:dyDescent="0.25">
      <c r="A68" s="131" t="s">
        <v>10675</v>
      </c>
      <c r="B68" s="131" t="s">
        <v>10674</v>
      </c>
      <c r="C68" s="132" t="s">
        <v>10676</v>
      </c>
    </row>
    <row r="69" spans="1:3" x14ac:dyDescent="0.25">
      <c r="A69" s="131" t="s">
        <v>6885</v>
      </c>
      <c r="B69" s="131" t="s">
        <v>7151</v>
      </c>
      <c r="C69" s="132" t="s">
        <v>7155</v>
      </c>
    </row>
    <row r="70" spans="1:3" x14ac:dyDescent="0.25">
      <c r="A70" s="131" t="s">
        <v>7581</v>
      </c>
      <c r="B70" s="131" t="s">
        <v>7797</v>
      </c>
      <c r="C70" s="132" t="s">
        <v>7798</v>
      </c>
    </row>
    <row r="71" spans="1:3" x14ac:dyDescent="0.25">
      <c r="A71" s="131" t="s">
        <v>6885</v>
      </c>
      <c r="B71" s="131" t="s">
        <v>7181</v>
      </c>
      <c r="C71" s="132" t="s">
        <v>7182</v>
      </c>
    </row>
    <row r="72" spans="1:3" x14ac:dyDescent="0.25">
      <c r="A72" s="131" t="s">
        <v>6885</v>
      </c>
      <c r="B72" s="131" t="s">
        <v>7162</v>
      </c>
      <c r="C72" s="132" t="s">
        <v>7163</v>
      </c>
    </row>
    <row r="73" spans="1:3" x14ac:dyDescent="0.25">
      <c r="A73" s="131" t="s">
        <v>11905</v>
      </c>
      <c r="B73" s="131" t="s">
        <v>11933</v>
      </c>
      <c r="C73" s="132" t="s">
        <v>11934</v>
      </c>
    </row>
    <row r="74" spans="1:3" x14ac:dyDescent="0.25">
      <c r="A74" s="131" t="s">
        <v>7581</v>
      </c>
      <c r="B74" s="131" t="s">
        <v>7809</v>
      </c>
      <c r="C74" s="132" t="s">
        <v>7810</v>
      </c>
    </row>
    <row r="75" spans="1:3" x14ac:dyDescent="0.25">
      <c r="A75" s="131" t="s">
        <v>9641</v>
      </c>
      <c r="B75" s="131" t="s">
        <v>9751</v>
      </c>
      <c r="C75" s="132" t="s">
        <v>9756</v>
      </c>
    </row>
    <row r="76" spans="1:3" x14ac:dyDescent="0.25">
      <c r="A76" s="131" t="s">
        <v>9641</v>
      </c>
      <c r="B76" s="131" t="s">
        <v>9759</v>
      </c>
      <c r="C76" s="132" t="s">
        <v>9760</v>
      </c>
    </row>
    <row r="77" spans="1:3" x14ac:dyDescent="0.25">
      <c r="A77" s="131" t="s">
        <v>6885</v>
      </c>
      <c r="B77" s="131" t="s">
        <v>7209</v>
      </c>
      <c r="C77" s="132" t="s">
        <v>7210</v>
      </c>
    </row>
    <row r="78" spans="1:3" x14ac:dyDescent="0.25">
      <c r="A78" s="131" t="s">
        <v>7581</v>
      </c>
      <c r="B78" s="131" t="s">
        <v>7897</v>
      </c>
      <c r="C78" s="132" t="s">
        <v>7898</v>
      </c>
    </row>
    <row r="79" spans="1:3" x14ac:dyDescent="0.25">
      <c r="A79" s="131" t="s">
        <v>6885</v>
      </c>
      <c r="B79" s="131" t="s">
        <v>7201</v>
      </c>
      <c r="C79" s="132" t="s">
        <v>7202</v>
      </c>
    </row>
    <row r="80" spans="1:3" x14ac:dyDescent="0.25">
      <c r="A80" s="131" t="s">
        <v>7581</v>
      </c>
      <c r="B80" s="131" t="s">
        <v>22635</v>
      </c>
      <c r="C80" s="132" t="s">
        <v>7834</v>
      </c>
    </row>
    <row r="81" spans="1:3" x14ac:dyDescent="0.25">
      <c r="A81" s="131" t="s">
        <v>6885</v>
      </c>
      <c r="B81" s="131" t="s">
        <v>7225</v>
      </c>
      <c r="C81" s="132" t="s">
        <v>7232</v>
      </c>
    </row>
    <row r="82" spans="1:3" x14ac:dyDescent="0.25">
      <c r="A82" s="131" t="s">
        <v>1868</v>
      </c>
      <c r="B82" s="131" t="s">
        <v>22630</v>
      </c>
      <c r="C82" s="132" t="s">
        <v>1889</v>
      </c>
    </row>
    <row r="83" spans="1:3" x14ac:dyDescent="0.25">
      <c r="A83" s="131" t="s">
        <v>7581</v>
      </c>
      <c r="B83" s="131" t="s">
        <v>22636</v>
      </c>
      <c r="C83" s="132" t="s">
        <v>7842</v>
      </c>
    </row>
    <row r="84" spans="1:3" x14ac:dyDescent="0.25">
      <c r="A84" s="131" t="s">
        <v>9641</v>
      </c>
      <c r="B84" s="131" t="s">
        <v>9787</v>
      </c>
      <c r="C84" s="132" t="s">
        <v>9788</v>
      </c>
    </row>
    <row r="85" spans="1:3" x14ac:dyDescent="0.25">
      <c r="A85" s="131" t="s">
        <v>6885</v>
      </c>
      <c r="B85" s="131" t="s">
        <v>7243</v>
      </c>
      <c r="C85" s="132" t="s">
        <v>7244</v>
      </c>
    </row>
    <row r="86" spans="1:3" x14ac:dyDescent="0.25">
      <c r="A86" s="131" t="s">
        <v>6885</v>
      </c>
      <c r="B86" s="131" t="s">
        <v>7247</v>
      </c>
      <c r="C86" s="132" t="s">
        <v>7248</v>
      </c>
    </row>
    <row r="87" spans="1:3" x14ac:dyDescent="0.25">
      <c r="A87" s="131" t="s">
        <v>9641</v>
      </c>
      <c r="B87" s="131" t="s">
        <v>9783</v>
      </c>
      <c r="C87" s="132" t="s">
        <v>9784</v>
      </c>
    </row>
    <row r="88" spans="1:3" x14ac:dyDescent="0.25">
      <c r="A88" s="131" t="s">
        <v>9641</v>
      </c>
      <c r="B88" s="131" t="s">
        <v>9799</v>
      </c>
      <c r="C88" s="132" t="s">
        <v>9800</v>
      </c>
    </row>
    <row r="89" spans="1:3" x14ac:dyDescent="0.25">
      <c r="A89" s="131" t="s">
        <v>9641</v>
      </c>
      <c r="B89" s="131" t="s">
        <v>9791</v>
      </c>
      <c r="C89" s="132" t="s">
        <v>9792</v>
      </c>
    </row>
    <row r="90" spans="1:3" x14ac:dyDescent="0.25">
      <c r="A90" s="131" t="s">
        <v>9641</v>
      </c>
      <c r="B90" s="131" t="s">
        <v>9807</v>
      </c>
      <c r="C90" s="132" t="s">
        <v>9808</v>
      </c>
    </row>
    <row r="91" spans="1:3" x14ac:dyDescent="0.25">
      <c r="A91" s="131" t="s">
        <v>9641</v>
      </c>
      <c r="B91" s="131" t="s">
        <v>9818</v>
      </c>
      <c r="C91" s="132" t="s">
        <v>9819</v>
      </c>
    </row>
    <row r="92" spans="1:3" x14ac:dyDescent="0.25">
      <c r="A92" s="131" t="s">
        <v>6885</v>
      </c>
      <c r="B92" s="131" t="s">
        <v>7263</v>
      </c>
      <c r="C92" s="132" t="s">
        <v>7264</v>
      </c>
    </row>
    <row r="93" spans="1:3" x14ac:dyDescent="0.25">
      <c r="A93" s="131" t="s">
        <v>11905</v>
      </c>
      <c r="B93" s="131" t="s">
        <v>11937</v>
      </c>
      <c r="C93" s="132" t="s">
        <v>11938</v>
      </c>
    </row>
    <row r="94" spans="1:3" x14ac:dyDescent="0.25">
      <c r="A94" s="131" t="s">
        <v>7581</v>
      </c>
      <c r="B94" s="131" t="s">
        <v>7861</v>
      </c>
      <c r="C94" s="132" t="s">
        <v>7862</v>
      </c>
    </row>
    <row r="95" spans="1:3" x14ac:dyDescent="0.25">
      <c r="A95" s="131" t="s">
        <v>7581</v>
      </c>
      <c r="B95" s="131" t="s">
        <v>7885</v>
      </c>
      <c r="C95" s="132" t="s">
        <v>7886</v>
      </c>
    </row>
    <row r="96" spans="1:3" x14ac:dyDescent="0.25">
      <c r="A96" s="131" t="s">
        <v>6885</v>
      </c>
      <c r="B96" s="131" t="s">
        <v>7303</v>
      </c>
      <c r="C96" s="132" t="s">
        <v>7304</v>
      </c>
    </row>
    <row r="97" spans="1:3" x14ac:dyDescent="0.25">
      <c r="A97" s="131" t="s">
        <v>1643</v>
      </c>
      <c r="B97" s="131" t="s">
        <v>1663</v>
      </c>
      <c r="C97" s="132" t="s">
        <v>1664</v>
      </c>
    </row>
    <row r="98" spans="1:3" x14ac:dyDescent="0.25">
      <c r="A98" s="131" t="s">
        <v>6885</v>
      </c>
      <c r="B98" s="131" t="s">
        <v>22632</v>
      </c>
      <c r="C98" s="132" t="s">
        <v>7092</v>
      </c>
    </row>
    <row r="99" spans="1:3" x14ac:dyDescent="0.25">
      <c r="A99" s="131" t="s">
        <v>6885</v>
      </c>
      <c r="B99" s="131" t="s">
        <v>7311</v>
      </c>
      <c r="C99" s="132" t="s">
        <v>7312</v>
      </c>
    </row>
    <row r="100" spans="1:3" x14ac:dyDescent="0.25">
      <c r="A100" s="131" t="s">
        <v>9641</v>
      </c>
      <c r="B100" s="131" t="s">
        <v>9838</v>
      </c>
      <c r="C100" s="132" t="s">
        <v>9839</v>
      </c>
    </row>
    <row r="101" spans="1:3" x14ac:dyDescent="0.25">
      <c r="A101" s="131" t="s">
        <v>9641</v>
      </c>
      <c r="B101" s="131" t="s">
        <v>9854</v>
      </c>
      <c r="C101" s="132" t="s">
        <v>9855</v>
      </c>
    </row>
    <row r="102" spans="1:3" x14ac:dyDescent="0.25">
      <c r="A102" s="131" t="s">
        <v>6885</v>
      </c>
      <c r="B102" s="131" t="s">
        <v>7315</v>
      </c>
      <c r="C102" s="132" t="s">
        <v>7316</v>
      </c>
    </row>
    <row r="103" spans="1:3" x14ac:dyDescent="0.25">
      <c r="A103" s="131" t="s">
        <v>9641</v>
      </c>
      <c r="B103" s="131" t="s">
        <v>9858</v>
      </c>
      <c r="C103" s="132" t="s">
        <v>9859</v>
      </c>
    </row>
    <row r="104" spans="1:3" x14ac:dyDescent="0.25">
      <c r="A104" s="131" t="s">
        <v>1643</v>
      </c>
      <c r="B104" s="131" t="s">
        <v>1667</v>
      </c>
      <c r="C104" s="132" t="s">
        <v>1668</v>
      </c>
    </row>
    <row r="105" spans="1:3" x14ac:dyDescent="0.25">
      <c r="A105" s="131" t="s">
        <v>6885</v>
      </c>
      <c r="B105" s="131" t="s">
        <v>7331</v>
      </c>
      <c r="C105" s="132" t="s">
        <v>7332</v>
      </c>
    </row>
    <row r="106" spans="1:3" x14ac:dyDescent="0.25">
      <c r="A106" s="131" t="s">
        <v>9641</v>
      </c>
      <c r="B106" s="131" t="s">
        <v>22637</v>
      </c>
      <c r="C106" s="132" t="s">
        <v>9867</v>
      </c>
    </row>
    <row r="107" spans="1:3" x14ac:dyDescent="0.25">
      <c r="A107" s="131" t="s">
        <v>6885</v>
      </c>
      <c r="B107" s="131" t="s">
        <v>7011</v>
      </c>
      <c r="C107" s="132" t="s">
        <v>7012</v>
      </c>
    </row>
    <row r="108" spans="1:3" x14ac:dyDescent="0.25">
      <c r="A108" s="131" t="s">
        <v>7581</v>
      </c>
      <c r="B108" s="131" t="s">
        <v>7769</v>
      </c>
      <c r="C108" s="132" t="s">
        <v>7770</v>
      </c>
    </row>
    <row r="109" spans="1:3" x14ac:dyDescent="0.25">
      <c r="A109" s="131" t="s">
        <v>15392</v>
      </c>
      <c r="B109" s="131" t="s">
        <v>15440</v>
      </c>
      <c r="C109" s="132" t="s">
        <v>15441</v>
      </c>
    </row>
    <row r="110" spans="1:3" x14ac:dyDescent="0.25">
      <c r="A110" s="131"/>
      <c r="B110" s="131"/>
      <c r="C110" s="132"/>
    </row>
    <row r="111" spans="1:3" x14ac:dyDescent="0.25">
      <c r="A111" s="131"/>
      <c r="B111" s="131"/>
      <c r="C111" s="132"/>
    </row>
    <row r="112" spans="1:3" x14ac:dyDescent="0.25">
      <c r="A112" s="131"/>
      <c r="B112" s="131"/>
      <c r="C112" s="132"/>
    </row>
    <row r="113" spans="1:3" x14ac:dyDescent="0.25">
      <c r="A113" s="131"/>
      <c r="B113" s="131"/>
      <c r="C113" s="132"/>
    </row>
    <row r="114" spans="1:3" x14ac:dyDescent="0.25">
      <c r="A114" s="131"/>
      <c r="B114" s="131"/>
      <c r="C114" s="132"/>
    </row>
    <row r="115" spans="1:3" x14ac:dyDescent="0.25">
      <c r="A115" s="131"/>
      <c r="B115" s="131"/>
      <c r="C115" s="132"/>
    </row>
    <row r="116" spans="1:3" x14ac:dyDescent="0.25">
      <c r="A116" s="131"/>
      <c r="B116" s="131"/>
      <c r="C116" s="132"/>
    </row>
    <row r="117" spans="1:3" x14ac:dyDescent="0.25">
      <c r="A117" s="131"/>
      <c r="B117" s="131"/>
      <c r="C117" s="132"/>
    </row>
    <row r="118" spans="1:3" x14ac:dyDescent="0.25">
      <c r="A118" s="131"/>
      <c r="B118" s="131"/>
      <c r="C118" s="132"/>
    </row>
    <row r="119" spans="1:3" x14ac:dyDescent="0.25">
      <c r="A119" s="131"/>
      <c r="B119" s="131"/>
      <c r="C119" s="132"/>
    </row>
    <row r="120" spans="1:3" x14ac:dyDescent="0.25">
      <c r="A120" s="131"/>
      <c r="B120" s="131"/>
      <c r="C120" s="132"/>
    </row>
    <row r="121" spans="1:3" x14ac:dyDescent="0.25">
      <c r="A121" s="131"/>
      <c r="B121" s="131"/>
      <c r="C121" s="132"/>
    </row>
    <row r="122" spans="1:3" x14ac:dyDescent="0.25">
      <c r="A122" s="131"/>
      <c r="B122" s="131"/>
      <c r="C122" s="132"/>
    </row>
    <row r="123" spans="1:3" x14ac:dyDescent="0.25">
      <c r="A123" s="131"/>
      <c r="B123" s="131"/>
      <c r="C123" s="132"/>
    </row>
    <row r="124" spans="1:3" x14ac:dyDescent="0.25">
      <c r="A124" s="131"/>
      <c r="B124" s="131"/>
      <c r="C124" s="132"/>
    </row>
    <row r="125" spans="1:3" x14ac:dyDescent="0.25">
      <c r="A125" s="131"/>
      <c r="B125" s="131"/>
      <c r="C125" s="132"/>
    </row>
    <row r="126" spans="1:3" x14ac:dyDescent="0.25">
      <c r="A126" s="131"/>
      <c r="B126" s="131"/>
      <c r="C126" s="132"/>
    </row>
    <row r="127" spans="1:3" x14ac:dyDescent="0.25">
      <c r="A127" s="131"/>
      <c r="B127" s="131"/>
      <c r="C127" s="132"/>
    </row>
    <row r="128" spans="1:3" x14ac:dyDescent="0.25">
      <c r="A128" s="131"/>
      <c r="B128" s="131"/>
      <c r="C128" s="132"/>
    </row>
    <row r="129" spans="1:3" x14ac:dyDescent="0.25">
      <c r="A129" s="131"/>
      <c r="B129" s="131"/>
      <c r="C129" s="132"/>
    </row>
    <row r="130" spans="1:3" x14ac:dyDescent="0.25">
      <c r="A130" s="131"/>
      <c r="B130" s="131"/>
      <c r="C130" s="132"/>
    </row>
    <row r="131" spans="1:3" x14ac:dyDescent="0.25">
      <c r="A131" s="131"/>
      <c r="B131" s="131"/>
      <c r="C131" s="132"/>
    </row>
    <row r="132" spans="1:3" x14ac:dyDescent="0.25">
      <c r="A132" s="131"/>
      <c r="B132" s="131"/>
      <c r="C132" s="132"/>
    </row>
    <row r="133" spans="1:3" x14ac:dyDescent="0.25">
      <c r="A133" s="131"/>
      <c r="B133" s="131"/>
      <c r="C133" s="132"/>
    </row>
    <row r="134" spans="1:3" x14ac:dyDescent="0.25">
      <c r="A134" s="131"/>
      <c r="B134" s="131"/>
      <c r="C134" s="132"/>
    </row>
    <row r="135" spans="1:3" x14ac:dyDescent="0.25">
      <c r="A135" s="131"/>
      <c r="B135" s="131"/>
      <c r="C135" s="132"/>
    </row>
    <row r="136" spans="1:3" x14ac:dyDescent="0.25">
      <c r="A136" s="131"/>
      <c r="B136" s="131"/>
      <c r="C136" s="132"/>
    </row>
    <row r="137" spans="1:3" x14ac:dyDescent="0.25">
      <c r="A137" s="131"/>
      <c r="B137" s="131"/>
      <c r="C137" s="132"/>
    </row>
    <row r="138" spans="1:3" x14ac:dyDescent="0.25">
      <c r="A138" s="131"/>
      <c r="B138" s="131"/>
      <c r="C138" s="132"/>
    </row>
    <row r="139" spans="1:3" x14ac:dyDescent="0.25">
      <c r="A139" s="131"/>
      <c r="B139" s="131"/>
      <c r="C139" s="132"/>
    </row>
    <row r="140" spans="1:3" x14ac:dyDescent="0.25">
      <c r="A140" s="131"/>
      <c r="B140" s="131"/>
      <c r="C140" s="132"/>
    </row>
    <row r="141" spans="1:3" x14ac:dyDescent="0.25">
      <c r="A141" s="131"/>
      <c r="B141" s="131"/>
      <c r="C141" s="132"/>
    </row>
    <row r="142" spans="1:3" x14ac:dyDescent="0.25">
      <c r="A142" s="131"/>
      <c r="B142" s="131"/>
      <c r="C142" s="132"/>
    </row>
    <row r="143" spans="1:3" x14ac:dyDescent="0.25">
      <c r="A143" s="131"/>
      <c r="B143" s="131"/>
      <c r="C143" s="132"/>
    </row>
    <row r="144" spans="1:3" x14ac:dyDescent="0.25">
      <c r="A144" s="131"/>
      <c r="B144" s="131"/>
      <c r="C144" s="132"/>
    </row>
    <row r="145" spans="1:3" x14ac:dyDescent="0.25">
      <c r="A145" s="131"/>
      <c r="B145" s="131"/>
      <c r="C145" s="132"/>
    </row>
    <row r="146" spans="1:3" x14ac:dyDescent="0.25">
      <c r="A146" s="131"/>
      <c r="B146" s="131"/>
      <c r="C146" s="132"/>
    </row>
    <row r="147" spans="1:3" x14ac:dyDescent="0.25">
      <c r="A147" s="131"/>
      <c r="B147" s="131"/>
      <c r="C147" s="132"/>
    </row>
    <row r="148" spans="1:3" x14ac:dyDescent="0.25">
      <c r="A148" s="131"/>
      <c r="B148" s="131"/>
      <c r="C148" s="132"/>
    </row>
    <row r="149" spans="1:3" x14ac:dyDescent="0.25">
      <c r="A149" s="131"/>
      <c r="B149" s="131"/>
      <c r="C149" s="132"/>
    </row>
    <row r="150" spans="1:3" x14ac:dyDescent="0.25">
      <c r="A150" s="131"/>
      <c r="B150" s="131"/>
      <c r="C150" s="132"/>
    </row>
    <row r="151" spans="1:3" x14ac:dyDescent="0.25">
      <c r="A151" s="131"/>
      <c r="B151" s="131"/>
      <c r="C151" s="132"/>
    </row>
    <row r="152" spans="1:3" x14ac:dyDescent="0.25">
      <c r="A152" s="131"/>
      <c r="B152" s="131"/>
      <c r="C152" s="132"/>
    </row>
    <row r="153" spans="1:3" x14ac:dyDescent="0.25">
      <c r="A153" s="131"/>
      <c r="B153" s="131"/>
      <c r="C153" s="132"/>
    </row>
    <row r="154" spans="1:3" x14ac:dyDescent="0.25">
      <c r="A154" s="131"/>
      <c r="B154" s="131"/>
      <c r="C154" s="132"/>
    </row>
    <row r="155" spans="1:3" x14ac:dyDescent="0.25">
      <c r="A155" s="131"/>
      <c r="B155" s="131"/>
      <c r="C155" s="132"/>
    </row>
    <row r="156" spans="1:3" x14ac:dyDescent="0.25">
      <c r="A156" s="131"/>
      <c r="B156" s="131"/>
      <c r="C156" s="132"/>
    </row>
    <row r="157" spans="1:3" x14ac:dyDescent="0.25">
      <c r="A157" s="131"/>
      <c r="B157" s="131"/>
      <c r="C157" s="132"/>
    </row>
    <row r="158" spans="1:3" x14ac:dyDescent="0.25">
      <c r="A158" s="131"/>
      <c r="B158" s="131"/>
      <c r="C158" s="132"/>
    </row>
    <row r="159" spans="1:3" x14ac:dyDescent="0.25">
      <c r="A159" s="131"/>
      <c r="B159" s="131"/>
      <c r="C159" s="132"/>
    </row>
    <row r="160" spans="1:3" x14ac:dyDescent="0.25">
      <c r="A160" s="131"/>
      <c r="B160" s="131"/>
      <c r="C160" s="132"/>
    </row>
    <row r="161" spans="1:3" x14ac:dyDescent="0.25">
      <c r="A161" s="131"/>
      <c r="B161" s="131"/>
      <c r="C161" s="132"/>
    </row>
    <row r="162" spans="1:3" x14ac:dyDescent="0.25">
      <c r="A162" s="131"/>
      <c r="B162" s="131"/>
      <c r="C162" s="132"/>
    </row>
    <row r="163" spans="1:3" x14ac:dyDescent="0.25">
      <c r="A163" s="131"/>
      <c r="B163" s="131"/>
      <c r="C163" s="132"/>
    </row>
    <row r="164" spans="1:3" x14ac:dyDescent="0.25">
      <c r="A164" s="131"/>
      <c r="B164" s="131"/>
      <c r="C164" s="132"/>
    </row>
    <row r="165" spans="1:3" x14ac:dyDescent="0.25">
      <c r="A165" s="131"/>
      <c r="B165" s="131"/>
      <c r="C165" s="132"/>
    </row>
    <row r="166" spans="1:3" x14ac:dyDescent="0.25">
      <c r="A166" s="131"/>
      <c r="B166" s="131"/>
      <c r="C166" s="132"/>
    </row>
    <row r="167" spans="1:3" x14ac:dyDescent="0.25">
      <c r="A167" s="131"/>
      <c r="B167" s="131"/>
      <c r="C167" s="132"/>
    </row>
    <row r="168" spans="1:3" x14ac:dyDescent="0.25">
      <c r="A168" s="131"/>
      <c r="B168" s="131"/>
      <c r="C168" s="132"/>
    </row>
    <row r="169" spans="1:3" x14ac:dyDescent="0.25">
      <c r="A169" s="131"/>
      <c r="B169" s="131"/>
      <c r="C169" s="132"/>
    </row>
    <row r="170" spans="1:3" x14ac:dyDescent="0.25">
      <c r="A170" s="131"/>
      <c r="B170" s="131"/>
      <c r="C170" s="132"/>
    </row>
    <row r="171" spans="1:3" x14ac:dyDescent="0.25">
      <c r="A171" s="131"/>
      <c r="B171" s="131"/>
      <c r="C171" s="132"/>
    </row>
    <row r="172" spans="1:3" x14ac:dyDescent="0.25">
      <c r="A172" s="131"/>
      <c r="B172" s="131"/>
      <c r="C172" s="132"/>
    </row>
    <row r="173" spans="1:3" x14ac:dyDescent="0.25">
      <c r="A173" s="131"/>
      <c r="B173" s="131"/>
      <c r="C173" s="132"/>
    </row>
    <row r="174" spans="1:3" x14ac:dyDescent="0.25">
      <c r="A174" s="131"/>
      <c r="B174" s="131"/>
      <c r="C174" s="132"/>
    </row>
    <row r="175" spans="1:3" x14ac:dyDescent="0.25">
      <c r="A175" s="131"/>
      <c r="B175" s="131"/>
      <c r="C175" s="132"/>
    </row>
    <row r="176" spans="1:3" x14ac:dyDescent="0.25">
      <c r="A176" s="131"/>
      <c r="B176" s="131"/>
      <c r="C176" s="132"/>
    </row>
    <row r="177" spans="1:3" x14ac:dyDescent="0.25">
      <c r="A177" s="131"/>
      <c r="B177" s="131"/>
      <c r="C177" s="132"/>
    </row>
    <row r="178" spans="1:3" x14ac:dyDescent="0.25">
      <c r="A178" s="131"/>
      <c r="B178" s="131"/>
      <c r="C178" s="132"/>
    </row>
    <row r="179" spans="1:3" x14ac:dyDescent="0.25">
      <c r="A179" s="131"/>
      <c r="B179" s="131"/>
      <c r="C179" s="132"/>
    </row>
    <row r="180" spans="1:3" x14ac:dyDescent="0.25">
      <c r="A180" s="131"/>
      <c r="B180" s="131"/>
      <c r="C180" s="132"/>
    </row>
    <row r="181" spans="1:3" x14ac:dyDescent="0.25">
      <c r="A181" s="131"/>
      <c r="B181" s="131"/>
      <c r="C181" s="132"/>
    </row>
    <row r="182" spans="1:3" x14ac:dyDescent="0.25">
      <c r="A182" s="131"/>
      <c r="B182" s="131"/>
      <c r="C182" s="132"/>
    </row>
    <row r="183" spans="1:3" x14ac:dyDescent="0.25">
      <c r="A183" s="131"/>
      <c r="B183" s="131"/>
      <c r="C183" s="132"/>
    </row>
    <row r="184" spans="1:3" x14ac:dyDescent="0.25">
      <c r="A184" s="131"/>
      <c r="B184" s="131"/>
      <c r="C184" s="132"/>
    </row>
    <row r="185" spans="1:3" x14ac:dyDescent="0.25">
      <c r="A185" s="131"/>
      <c r="B185" s="131"/>
      <c r="C185" s="132"/>
    </row>
    <row r="186" spans="1:3" x14ac:dyDescent="0.25">
      <c r="A186" s="131"/>
      <c r="B186" s="131"/>
      <c r="C186" s="132"/>
    </row>
    <row r="187" spans="1:3" x14ac:dyDescent="0.25">
      <c r="A187" s="131"/>
      <c r="B187" s="131"/>
      <c r="C187" s="132"/>
    </row>
    <row r="188" spans="1:3" x14ac:dyDescent="0.25">
      <c r="A188" s="131"/>
      <c r="B188" s="131"/>
      <c r="C188" s="132"/>
    </row>
    <row r="189" spans="1:3" x14ac:dyDescent="0.25">
      <c r="A189" s="131"/>
      <c r="B189" s="131"/>
      <c r="C189" s="132"/>
    </row>
    <row r="190" spans="1:3" x14ac:dyDescent="0.25">
      <c r="A190" s="131"/>
      <c r="B190" s="131"/>
      <c r="C190" s="132"/>
    </row>
    <row r="191" spans="1:3" x14ac:dyDescent="0.25">
      <c r="A191" s="131"/>
      <c r="B191" s="131"/>
      <c r="C191" s="132"/>
    </row>
    <row r="192" spans="1:3" x14ac:dyDescent="0.25">
      <c r="A192" s="131"/>
      <c r="B192" s="131"/>
      <c r="C192" s="132"/>
    </row>
    <row r="193" spans="1:3" x14ac:dyDescent="0.25">
      <c r="A193" s="131"/>
      <c r="B193" s="131"/>
      <c r="C193" s="132"/>
    </row>
    <row r="194" spans="1:3" x14ac:dyDescent="0.25">
      <c r="A194" s="131"/>
      <c r="B194" s="131"/>
      <c r="C194" s="132"/>
    </row>
    <row r="195" spans="1:3" x14ac:dyDescent="0.25">
      <c r="A195" s="131"/>
      <c r="B195" s="131"/>
      <c r="C195" s="132"/>
    </row>
    <row r="196" spans="1:3" x14ac:dyDescent="0.25">
      <c r="A196" s="131"/>
      <c r="B196" s="131"/>
      <c r="C196" s="132"/>
    </row>
    <row r="197" spans="1:3" x14ac:dyDescent="0.25">
      <c r="A197" s="131"/>
      <c r="B197" s="131"/>
      <c r="C197" s="132"/>
    </row>
    <row r="198" spans="1:3" x14ac:dyDescent="0.25">
      <c r="A198" s="131"/>
      <c r="B198" s="131"/>
      <c r="C198" s="132"/>
    </row>
    <row r="199" spans="1:3" x14ac:dyDescent="0.25">
      <c r="A199" s="131"/>
      <c r="B199" s="131"/>
      <c r="C199" s="132"/>
    </row>
    <row r="200" spans="1:3" x14ac:dyDescent="0.25">
      <c r="A200" s="131"/>
      <c r="B200" s="131"/>
      <c r="C200" s="132"/>
    </row>
    <row r="201" spans="1:3" x14ac:dyDescent="0.25">
      <c r="A201" s="131"/>
      <c r="B201" s="131"/>
      <c r="C201" s="132"/>
    </row>
    <row r="202" spans="1:3" x14ac:dyDescent="0.25">
      <c r="A202" s="131"/>
      <c r="B202" s="131"/>
      <c r="C202" s="132"/>
    </row>
    <row r="203" spans="1:3" x14ac:dyDescent="0.25">
      <c r="A203" s="131"/>
      <c r="B203" s="131"/>
      <c r="C203" s="132"/>
    </row>
    <row r="204" spans="1:3" x14ac:dyDescent="0.25">
      <c r="A204" s="131"/>
      <c r="B204" s="131"/>
      <c r="C204" s="132"/>
    </row>
    <row r="205" spans="1:3" x14ac:dyDescent="0.25">
      <c r="A205" s="131"/>
      <c r="B205" s="131"/>
      <c r="C205" s="132"/>
    </row>
    <row r="206" spans="1:3" x14ac:dyDescent="0.25">
      <c r="A206" s="131"/>
      <c r="B206" s="131"/>
      <c r="C206" s="132"/>
    </row>
    <row r="207" spans="1:3" x14ac:dyDescent="0.25">
      <c r="A207" s="131"/>
      <c r="B207" s="131"/>
      <c r="C207" s="132"/>
    </row>
    <row r="208" spans="1:3" x14ac:dyDescent="0.25">
      <c r="A208" s="131"/>
      <c r="B208" s="131"/>
      <c r="C208" s="132"/>
    </row>
    <row r="209" spans="1:3" x14ac:dyDescent="0.25">
      <c r="A209" s="131"/>
      <c r="B209" s="131"/>
      <c r="C209" s="132"/>
    </row>
    <row r="210" spans="1:3" x14ac:dyDescent="0.25">
      <c r="A210" s="131"/>
      <c r="B210" s="131"/>
      <c r="C210" s="132"/>
    </row>
    <row r="211" spans="1:3" x14ac:dyDescent="0.25">
      <c r="A211" s="131"/>
      <c r="B211" s="131"/>
      <c r="C211" s="132"/>
    </row>
    <row r="212" spans="1:3" x14ac:dyDescent="0.25">
      <c r="A212" s="131"/>
      <c r="B212" s="131"/>
      <c r="C212" s="132"/>
    </row>
    <row r="213" spans="1:3" x14ac:dyDescent="0.25">
      <c r="A213" s="131"/>
      <c r="B213" s="131"/>
      <c r="C213" s="132"/>
    </row>
    <row r="214" spans="1:3" x14ac:dyDescent="0.25">
      <c r="A214" s="131"/>
      <c r="B214" s="131"/>
      <c r="C214" s="132"/>
    </row>
    <row r="215" spans="1:3" x14ac:dyDescent="0.25">
      <c r="A215" s="131"/>
      <c r="B215" s="131"/>
      <c r="C215" s="132"/>
    </row>
    <row r="216" spans="1:3" x14ac:dyDescent="0.25">
      <c r="A216" s="131"/>
      <c r="B216" s="131"/>
      <c r="C216" s="132"/>
    </row>
    <row r="217" spans="1:3" x14ac:dyDescent="0.25">
      <c r="A217" s="131"/>
      <c r="B217" s="131"/>
      <c r="C217" s="132"/>
    </row>
    <row r="218" spans="1:3" x14ac:dyDescent="0.25">
      <c r="A218" s="131"/>
      <c r="B218" s="131"/>
      <c r="C218" s="132"/>
    </row>
    <row r="219" spans="1:3" x14ac:dyDescent="0.25">
      <c r="A219" s="131"/>
      <c r="B219" s="131"/>
      <c r="C219" s="132"/>
    </row>
    <row r="220" spans="1:3" x14ac:dyDescent="0.25">
      <c r="A220" s="131"/>
      <c r="B220" s="131"/>
      <c r="C220" s="132"/>
    </row>
    <row r="221" spans="1:3" x14ac:dyDescent="0.25">
      <c r="A221" s="131"/>
      <c r="B221" s="131"/>
      <c r="C221" s="132"/>
    </row>
    <row r="222" spans="1:3" x14ac:dyDescent="0.25">
      <c r="A222" s="131"/>
      <c r="B222" s="131"/>
      <c r="C222" s="132"/>
    </row>
    <row r="223" spans="1:3" x14ac:dyDescent="0.25">
      <c r="A223" s="131"/>
      <c r="B223" s="131"/>
      <c r="C223" s="132"/>
    </row>
    <row r="224" spans="1:3" x14ac:dyDescent="0.25">
      <c r="A224" s="131"/>
      <c r="B224" s="131"/>
      <c r="C224" s="132"/>
    </row>
    <row r="225" spans="1:3" x14ac:dyDescent="0.25">
      <c r="A225" s="131"/>
      <c r="B225" s="131"/>
      <c r="C225" s="132"/>
    </row>
    <row r="226" spans="1:3" x14ac:dyDescent="0.25">
      <c r="A226" s="131"/>
      <c r="B226" s="131"/>
      <c r="C226" s="132"/>
    </row>
    <row r="227" spans="1:3" x14ac:dyDescent="0.25">
      <c r="A227" s="131"/>
      <c r="B227" s="131"/>
      <c r="C227" s="132"/>
    </row>
    <row r="228" spans="1:3" x14ac:dyDescent="0.25">
      <c r="A228" s="131"/>
      <c r="B228" s="131"/>
      <c r="C228" s="132"/>
    </row>
    <row r="229" spans="1:3" x14ac:dyDescent="0.25">
      <c r="A229" s="131"/>
      <c r="B229" s="131"/>
      <c r="C229" s="13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2</vt:i4>
      </vt:variant>
    </vt:vector>
  </HeadingPairs>
  <TitlesOfParts>
    <vt:vector size="8" baseType="lpstr">
      <vt:lpstr>Formulaire</vt:lpstr>
      <vt:lpstr>Backend</vt:lpstr>
      <vt:lpstr>Paramètres</vt:lpstr>
      <vt:lpstr>Aéroports</vt:lpstr>
      <vt:lpstr>ArCompl</vt:lpstr>
      <vt:lpstr>Liste noire</vt:lpstr>
      <vt:lpstr>Classe</vt:lpstr>
      <vt:lpstr>Type</vt:lpstr>
    </vt:vector>
  </TitlesOfParts>
  <Company>Université de Neuchâtel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SCHNEIDER Alice</dc:creator>
  <cp:lastModifiedBy>SCHNEIDER Alice</cp:lastModifiedBy>
  <dcterms:created xsi:type="dcterms:W3CDTF">2022-11-03T10:01:54Z</dcterms:created>
  <dcterms:modified xsi:type="dcterms:W3CDTF">2023-11-27T12:46:46Z</dcterms:modified>
</cp:coreProperties>
</file>